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comments9.xml" ContentType="application/vnd.openxmlformats-officedocument.spreadsheetml.comments+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vmlDrawing1.vml" ContentType="application/vnd.openxmlformats-officedocument.vmlDrawing"/>
  <Override PartName="/xl/drawings/vmlDrawing2.vml" ContentType="application/vnd.openxmlformats-officedocument.vmlDrawing"/>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RAW DATA" sheetId="2" state="visible" r:id="rId4"/>
    <sheet name="Mediums (Working)" sheetId="3" state="visible" r:id="rId5"/>
    <sheet name="Group Stats" sheetId="4" state="visible" r:id="rId6"/>
    <sheet name="Zone Summary" sheetId="5" state="visible" r:id="rId7"/>
    <sheet name="Uniformity" sheetId="6" state="visible" r:id="rId8"/>
    <sheet name="Temp Bands" sheetId="7" state="visible" r:id="rId9"/>
    <sheet name="Time in Band" sheetId="8" state="visible" r:id="rId10"/>
    <sheet name="End Criterion" sheetId="9" state="visible" r:id="rId11"/>
    <sheet name="Smalls &amp; Larges (Working)" sheetId="10" state="visible" r:id="rId12"/>
    <sheet name="Smalls &amp; Larges Stats" sheetId="11" state="visible" r:id="rId13"/>
    <sheet name="6-30 Flip Effect" sheetId="12" state="visible" r:id="rId14"/>
    <sheet name="Status Map" sheetId="13" state="visible" r:id="rId15"/>
    <sheet name="Margin of Error" sheetId="14" state="visible" r:id="rId16"/>
    <sheet name="Data Gaps" sheetId="15" state="visible" r:id="rId17"/>
    <sheet name="Row Index" sheetId="16" state="visible" r:id="rId18"/>
  </sheets>
  <calcPr iterateCount="100" refMode="A1" iterate="false" iterateDelta="0.0001"/>
  <extLst>
    <ext xmlns:loext="http://schemas.libreoffice.org/" uri="{7626C862-2A13-11E5-B345-FEFF819CDC9F}">
      <loext:extCalcPr stringRefSyntax="ExcelA1"/>
    </ext>
  </extLst>
</workbook>
</file>

<file path=xl/comments7.xml><?xml version="1.0" encoding="utf-8"?>
<comments xmlns="http://schemas.openxmlformats.org/spreadsheetml/2006/main" xmlns:xdr="http://schemas.openxmlformats.org/drawingml/2006/spreadsheetDrawing">
  <authors>
    <author>Unknown Author</author>
  </authors>
  <commentList>
    <comment ref="C3" authorId="0">
      <text>
        <r>
          <rPr>
            <sz val="10"/>
            <rFont val="Arial"/>
            <family val="2"/>
          </rPr>
          <t xml:space="preserve">From the test record: packs pulled from the freezer at 3 pm Oct 3 (user).</t>
        </r>
      </text>
    </comment>
  </commentList>
</comments>
</file>

<file path=xl/comments9.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Set to the whole-face margin of error (±0.5 °F, Margin of Error sheet).</t>
        </r>
      </text>
    </comment>
    <comment ref="C5" authorId="0">
      <text>
        <r>
          <rPr>
            <sz val="10"/>
            <rFont val="Arial"/>
            <family val="2"/>
          </rPr>
          <t xml:space="preserve">65 °F = the lowest end point the user had considered; stalls below it would be the ice plateau, not a finish.</t>
        </r>
      </text>
    </comment>
  </commentList>
</comments>
</file>

<file path=xl/sharedStrings.xml><?xml version="1.0" encoding="utf-8"?>
<sst xmlns="http://schemas.openxmlformats.org/spreadsheetml/2006/main" count="38845" uniqueCount="5814">
  <si>
    <t xml:space="preserve">DuraTherm Analysis A1 - October 3-4, 2026 infrared test</t>
  </si>
  <si>
    <t xml:space="preserve">Fresh re-analysis of every outlined IR image (prepared 2026-10-11). Supersedes DuraTherm_IR_Table_Oct3-4.xlsx.</t>
  </si>
  <si>
    <t xml:space="preserve">Scope and declared deadline</t>
  </si>
  <si>
    <t xml:space="preserve">Deadline</t>
  </si>
  <si>
    <t xml:space="preserve">A self-imposed time limit was set on this IR analysis so the test report can go out to SCORE and others and the business plan can start. Every read processed by that deadline is in this workbook: 40 reads, 4:00 pm Oct 3 to 5:00 am Oct 4.</t>
  </si>
  <si>
    <t xml:space="preserve">Not processed in time</t>
  </si>
  <si>
    <t xml:space="preserve">10:30 pm read: pictures are available but were not processed in time (⏳). In that read the next-to-last set of 6 medium DuraTherms was also not imaged.</t>
  </si>
  <si>
    <t xml:space="preserve">Test</t>
  </si>
  <si>
    <t xml:space="preserve">14-hour test: packs pulled from the freezer at 3:00 pm Oct 3 (bulge only at first); IR reads from 4:00 pm to 5:00 am Oct 4. Ambient 73.6 °F. All units sealed. Back face imaged. DuraTherm target operating range 34-50 °F.</t>
  </si>
  <si>
    <t xml:space="preserve">Packs</t>
  </si>
  <si>
    <t xml:space="preserve">Medium: 27 controls (01-27MC), 23 DuraTherm (01-23MD). Small: 6 controls (01-06SC), 4 DuraTherm (01-04SD). Large: 1 DuraTherm (01LD), 1 control (01LC). Order everywhere: mediums, then smalls, then large; controls and DuraTherm in separate tables.</t>
  </si>
  <si>
    <t xml:space="preserve">Sheets</t>
  </si>
  <si>
    <t xml:space="preserve">RAW DATA</t>
  </si>
  <si>
    <t xml:space="preserve">One row per image (2,463 images, scan-time order). Measured values only - sacrosanct, never edited.</t>
  </si>
  <si>
    <t xml:space="preserve">Mediums (Working)</t>
  </si>
  <si>
    <t xml:space="preserve">WORKING copy: formulas pull each pack's normal scan per read from RAW DATA. One block per measure (face, 5 zones, coldest part, SD, uniformity, scan time).</t>
  </si>
  <si>
    <t xml:space="preserve">Smalls &amp; Larges (Working)</t>
  </si>
  <si>
    <t xml:space="preserve">Same for smalls and larges.</t>
  </si>
  <si>
    <t xml:space="preserve">Group Stats</t>
  </si>
  <si>
    <t xml:space="preserve">Per read: n, mean, SD, 95% CI per group; DuraTherm − Control difference with Welch 95% CI and p. Chart.</t>
  </si>
  <si>
    <t xml:space="preserve">Zone Summary</t>
  </si>
  <si>
    <t xml:space="preserve">Group mean of each zone per read, zone minus center, control minus DuraTherm, and which zone is warmest.</t>
  </si>
  <si>
    <t xml:space="preserve">Uniformity</t>
  </si>
  <si>
    <t xml:space="preserve">Per pack: cold-uniform and warm-uniform shares; ranking with cold-uniform first; per-read group shares.</t>
  </si>
  <si>
    <t xml:space="preserve">Temp Bands</t>
  </si>
  <si>
    <t xml:space="preserve">Per pack: first exit and final exit for each band limit (actual scan times, hours since pull); survival counts by read; summary; chart.</t>
  </si>
  <si>
    <t xml:space="preserve">Time in Band</t>
  </si>
  <si>
    <t xml:space="preserve">Per pack: first and last scan inside each band and the hours observed between them.</t>
  </si>
  <si>
    <t xml:space="preserve">End Criterion</t>
  </si>
  <si>
    <t xml:space="preserve">Per pack: finish at 70 °F or a 3-reading stall (backdated). Inputs editable.</t>
  </si>
  <si>
    <t xml:space="preserve">Smalls &amp; Larges Stats</t>
  </si>
  <si>
    <t xml:space="preserve">Small DuraTherm vs small control per read; the two large packs side by side.</t>
  </si>
  <si>
    <t xml:space="preserve">6-30 Flip Effect</t>
  </si>
  <si>
    <t xml:space="preserve">Normal 6:30 round vs the two re-shoots of the first 10 MC and 10 MD.</t>
  </si>
  <si>
    <t xml:space="preserve">Status Map</t>
  </si>
  <si>
    <t xml:space="preserve">Symbol per pack and read.</t>
  </si>
  <si>
    <t xml:space="preserve">Margin of Error</t>
  </si>
  <si>
    <t xml:space="preserve">Read-out check vs camera, calibration, outline repeatability (7:30 outlined twice), combined margin per value.</t>
  </si>
  <si>
    <t xml:space="preserve">Data Gaps</t>
  </si>
  <si>
    <t xml:space="preserve">Missing, rejected and unprocessed images, uncertain IDs, schedule gaps.</t>
  </si>
  <si>
    <t xml:space="preserve">Row Index</t>
  </si>
  <si>
    <t xml:space="preserve">Helper lookup (RAW DATA row per pack and read).</t>
  </si>
  <si>
    <t xml:space="preserve">Symbols</t>
  </si>
  <si>
    <t xml:space="preserve">✗  no data</t>
  </si>
  <si>
    <t xml:space="preserve">Image missing (pack not imaged), turned down (too much off camera), or no outline possible (problem code).</t>
  </si>
  <si>
    <t xml:space="preserve">◐  partial data</t>
  </si>
  <si>
    <t xml:space="preserve">Reading used, but one or more zones not readable (for example the bottom zone under the camera tool bar or off the frame). The zone cell shows ◐ plus the cause.</t>
  </si>
  <si>
    <t xml:space="preserve">⇲  edge over</t>
  </si>
  <si>
    <t xml:space="preserve">Pack edge(s) outside the frame - whether the image was used or not.</t>
  </si>
  <si>
    <t xml:space="preserve">⌧  camera picture flaw</t>
  </si>
  <si>
    <t xml:space="preserve">Camera on-screen functions (readout box, colour bar, tool bar, time stamp, spot markers) cover at least 5% of a zone. A zone is still reported if at least half of it is readable.</t>
  </si>
  <si>
    <t xml:space="preserve">!  other issue</t>
  </si>
  <si>
    <t xml:space="preserve">Anything notable - see the Notes column of RAW DATA (ID uncertain, raw edited on the device, 10:15 re-flip, outline side placed by Claude).</t>
  </si>
  <si>
    <t xml:space="preserve">⏳  not processed in time</t>
  </si>
  <si>
    <t xml:space="preserve">Pictures available, but not processed by the declared deadline (10:30 pm).</t>
  </si>
  <si>
    <t xml:space="preserve">–  not imaged by design</t>
  </si>
  <si>
    <t xml:space="preserve">Smalls after 1:30 am (smalls arm finished).</t>
  </si>
  <si>
    <t xml:space="preserve">✓  (Status Map only)</t>
  </si>
  <si>
    <t xml:space="preserve">Reading with no flags.</t>
  </si>
  <si>
    <t xml:space="preserve">On Working sheets</t>
  </si>
  <si>
    <t xml:space="preserve">A flagged number keeps its value and shows the symbol after it, e.g. 45.2 ◐⇲. Text-only cells (✗, ⏳, –, ◐⌧) have no value.</t>
  </si>
  <si>
    <t xml:space="preserve">Method</t>
  </si>
  <si>
    <t xml:space="preserve">Outlines</t>
  </si>
  <si>
    <t xml:space="preserve">The user's drawn side lines (Paint lines on the early reads, lime lines from the IR Line Marker tool on the rest) are found as the pixels that differ from the raw photo. Side lines drawn in several pieces are joined; end lines and arrows are used where drawn. Where a pack runs off the frame, the missing part is placed from the pack width and the median width/length ratio of complete outlines (medium and small 0.531, large 0.813) and is counted as off-frame - no temperature is invented for it. Images with less than 60% of the pack inside the frame are turned down (✗⇲). Seven hard cases were decided by eye (Data Gaps).</t>
  </si>
  <si>
    <t xml:space="preserve">Neck end (top zone)</t>
  </si>
  <si>
    <t xml:space="preserve">Taken from the orientation tag the camera stores in each raw photo: tag 6 = neck up, tag 8 = photo upside down (neck down), tag 1 = neck left. This matched every designation the user made (12 rotated 9:30 copies, 16 rotated/flipped 3:30 copies, 2 arrows; raws rotated on the device use the marked view). 383 images were upside down in the marked view and are corrected here. The earlier workbook used the top/left of the marked view, so top and bottom were swapped for those images.</t>
  </si>
  <si>
    <t xml:space="preserve">Temperature</t>
  </si>
  <si>
    <t xml:space="preserve">Each raw pixel is matched to the ironbow colour bar and scaled between the bar min and max read from the image. The colour-to-temperature curve is calibrated against the camera's own Cen readout on 2,436 images (median difference after calibration 0.00 °F). Camera overlays, the crosshair and off-palette colours are excluded.</t>
  </si>
  <si>
    <t xml:space="preserve">Zones</t>
  </si>
  <si>
    <t xml:space="preserve">Pack straightened with the neck end up. Center = middle 80% of the AREA (89.4% of length and width). Top and bottom = full-width end bands (top includes the neck and its corners). Left and right = side bands beside the center. Face = all readable pixels. A zone is reported only if at least 50% of it is readable.</t>
  </si>
  <si>
    <t xml:space="preserve">Coldest part = mean of the coldest 10% of the face. Cold-uniform % = share of the face within ±2.5 °F of the coldest part. Warm plateau % = the largest share of the face inside any 5 °F window. A scan is cold-uniform when most of the face (&gt;50%) is within ±2.5 °F of the coldest part (a few warmer spots allowed); warm-uniform when it is not, but most of the face sits inside one 5 °F window (even, but warmer than its coldest part); otherwise non-uniform. Cold-uniform is ranked as more important than warm-uniform.</t>
  </si>
  <si>
    <t xml:space="preserve">Temperature bands</t>
  </si>
  <si>
    <t xml:space="preserve">Whole-face average against the limits 40, 45 and 51 °F (priority bands 34-39.9, 40-44.9, 45-50.9) and 60 and 70 °F. Each pack's own scan times are used - no interpolation and no averaging between scans. First exit = first scan at or above the limit ("lasted to" = the scan before it). Final exit = last scan below the limit. Hours from the freezer pull at 3:00 pm.</t>
  </si>
  <si>
    <t xml:space="preserve">End criterion</t>
  </si>
  <si>
    <t xml:space="preserve">Only 70 °F or a stall of 3 consecutive reads within 0.5 °F at 65 °F or above, backdated to the first of the three. The raw data stays complete.</t>
  </si>
  <si>
    <t xml:space="preserve">Statistics</t>
  </si>
  <si>
    <t xml:space="preserve">Per read: n, mean, SD and 95% CI for each group; DuraTherm − Control difference with Welch 95% CI and p. Group values use the normal shot of each read.</t>
  </si>
  <si>
    <t xml:space="preserve">Margin of error (95%, image analysis)</t>
  </si>
  <si>
    <t xml:space="preserve">Per value</t>
  </si>
  <si>
    <t xml:space="preserve">Whole-face average ±0.6 °F · Center ±0.5 °F · Top (neck) ±1.9 °F · Bottom ±1.1 °F · Left ±0.9 °F · Right ±1.3 °F · Cold-uniform ±3.4 points. Built from outline repeatability (7:30 outlined twice), the calibration fit and the scale read-out; details and formulas on the Margin of Error sheet.</t>
  </si>
  <si>
    <t xml:space="preserve">Special comments (observations)</t>
  </si>
  <si>
    <t xml:space="preserve">Priority bands</t>
  </si>
  <si>
    <t xml:space="preserve">Median hours below each limit (final exit, hours since pull): below 40 °F - DuraTherm 4.8 h vs control 3.5 h; below 45 °F - 6.3 h vs 5.5 h; below 51 °F - 8.3 h vs 8.0 h; below 60 °F - 9.8 h vs 10.3 h. By first exit: below 40 °F 3.1 h vs 1.8 h; below 45 °F 6.3 h vs 5.2 h; below 51 °F 8.3 h vs 6.8 h. Per-pack times and counts are on Temp Bands.</t>
  </si>
  <si>
    <t xml:space="preserve">Group means</t>
  </si>
  <si>
    <t xml:space="preserve">The DuraTherm whole-face average was below the control average at every one of the 40 reads (mean difference 2.7 °F, range 0.0 to 5.4 °F). Group Stats gives the CI and p per read.</t>
  </si>
  <si>
    <t xml:space="preserve">Share of medium scans that were cold-uniform: DuraTherm 25%, control 19%. Warm-uniform: DuraTherm 45%, control 29%. Non-uniform: DuraTherm 30%, control 52%.</t>
  </si>
  <si>
    <t xml:space="preserve">Controls - bottom zone</t>
  </si>
  <si>
    <t xml:space="preserve">Controls run warm at the bottom zone: control bottom zones average 3.0 °F warmer than DuraTherm bottom zones at the same reads, and the bottom is the controls' warmest zone in 29% of scans (DuraTherm 9%). Across all scans the neck (top) zone is warmer still in both groups.</t>
  </si>
  <si>
    <t xml:space="preserve">DuraTherm necks</t>
  </si>
  <si>
    <t xml:space="preserve">The top (neck) zone is DuraTherm's warmest zone in 91% of scans (+8.9 °F above center for 01-20MD). Explanation from the build record: units 1-20 were sealed while cold and the sealant was pulled down into the necks. Legacy 21-23MD (sealed dry) show a similar top excess (+9.2 °F), and controls show +8.1 °F, so part of the neck warmth is common to all packs.</t>
  </si>
  <si>
    <t xml:space="preserve">Controls vs DuraTherm by zone</t>
  </si>
  <si>
    <t xml:space="preserve">Controls read warmer than DuraTherm in every zone: face +2.7 °F, center +2.6, left +4.1, right +3.6, bottom +3.0, top +1.8 (means over reads).</t>
  </si>
  <si>
    <t xml:space="preserve">Flip effect (6:30)</t>
  </si>
  <si>
    <t xml:space="preserve">The same packs re-shot 3-8 minutes after the normal round read about 5 °F warmer (controls +5.0, DuraTherm +5.0 °F) and lost cold-uniformity (controls 38% → 22%, DuraTherm 43% → 29%). This quantifies the post-flip fade the user observed.</t>
  </si>
  <si>
    <t xml:space="preserve">10:15 pm</t>
  </si>
  <si>
    <t xml:space="preserve">Packs were accidentally re-flipped at 10:15 and unflipped before 10:30 - the face imaged at 10:15 may differ (flagged !).</t>
  </si>
  <si>
    <t xml:space="preserve">Large packs</t>
  </si>
  <si>
    <t xml:space="preserve">n = 1 per type - descriptive only, not scientific proof either way.</t>
  </si>
  <si>
    <t xml:space="preserve">Smalls</t>
  </si>
  <si>
    <t xml:space="preserve">Auxiliary arm; finished after 1:30 am (all but one stalled or crossed).</t>
  </si>
  <si>
    <t xml:space="preserve">Pack IDs</t>
  </si>
  <si>
    <t xml:space="preserve">Reads with fewer images than packs (5pm, 8pm smalls, 9pm controls, 9:30 first DuraTherm row) keep the earlier best-fit placement and are flagged ! (Data Gaps). All other IDs follow photo order and were checked against the reads before and after (no shift found).</t>
  </si>
  <si>
    <t xml:space="preserve">Earlier workbook</t>
  </si>
  <si>
    <t xml:space="preserve">Differences from DuraTherm_IR_Table_Oct3-4.xlsx: neck orientation corrected on 383 images, colour curve re-calibrated, and 18 newly outlined reads added.</t>
  </si>
  <si>
    <t xml:space="preserve">RAW DATA - one row per image (sacrosanct: measured values only, never edited)</t>
  </si>
  <si>
    <t xml:space="preserve">Every image in the processed folders, in scan-time order. Blank value + symbol = no reading for that zone/pack. See Read Me for symbols and method.</t>
  </si>
  <si>
    <t xml:space="preserve">Key (read/pack/shot)</t>
  </si>
  <si>
    <t xml:space="preserve">Read</t>
  </si>
  <si>
    <t xml:space="preserve">Shot</t>
  </si>
  <si>
    <t xml:space="preserve">Scan time (actual)</t>
  </si>
  <si>
    <t xml:space="preserve">File</t>
  </si>
  <si>
    <t xml:space="preserve">Folder</t>
  </si>
  <si>
    <t xml:space="preserve">Outlined copy folder</t>
  </si>
  <si>
    <t xml:space="preserve">Pack ID</t>
  </si>
  <si>
    <t xml:space="preserve">Size</t>
  </si>
  <si>
    <t xml:space="preserve">Type</t>
  </si>
  <si>
    <t xml:space="preserve">Data</t>
  </si>
  <si>
    <t xml:space="preserve">Face avg °F</t>
  </si>
  <si>
    <t xml:space="preserve">Face SD °F</t>
  </si>
  <si>
    <t xml:space="preserve">Center 80% °F</t>
  </si>
  <si>
    <t xml:space="preserve">Top (neck) °F</t>
  </si>
  <si>
    <t xml:space="preserve">Bottom °F</t>
  </si>
  <si>
    <t xml:space="preserve">Left °F</t>
  </si>
  <si>
    <t xml:space="preserve">Right °F</t>
  </si>
  <si>
    <t xml:space="preserve">Coldest part °F (coldest 10%)</t>
  </si>
  <si>
    <t xml:space="preserve">Coldest point °F (1st pct)</t>
  </si>
  <si>
    <t xml:space="preserve">Warmest point °F (99th pct)</t>
  </si>
  <si>
    <t xml:space="preserve">Spread °F (99th-1st)</t>
  </si>
  <si>
    <t xml:space="preserve">Cold-uniform % (±2.5 °F of coldest part)</t>
  </si>
  <si>
    <t xml:space="preserve">Warm plateau % (best 5 °F window)</t>
  </si>
  <si>
    <t xml:space="preserve">Plateau center °F</t>
  </si>
  <si>
    <t xml:space="preserve">Uniformity class</t>
  </si>
  <si>
    <t xml:space="preserve">Center flag</t>
  </si>
  <si>
    <t xml:space="preserve">Top flag</t>
  </si>
  <si>
    <t xml:space="preserve">Bottom flag</t>
  </si>
  <si>
    <t xml:space="preserve">Left flag</t>
  </si>
  <si>
    <t xml:space="preserve">Right flag</t>
  </si>
  <si>
    <t xml:space="preserve">Face readable %</t>
  </si>
  <si>
    <t xml:space="preserve">In frame %</t>
  </si>
  <si>
    <t xml:space="preserve">Bar min °F</t>
  </si>
  <si>
    <t xml:space="preserve">Bar max °F</t>
  </si>
  <si>
    <t xml:space="preserve">Camera Cen °F</t>
  </si>
  <si>
    <t xml:space="preserve">Our Cen °F</t>
  </si>
  <si>
    <t xml:space="preserve">Neck-end basis</t>
  </si>
  <si>
    <t xml:space="preserve">ID basis</t>
  </si>
  <si>
    <t xml:space="preserve">Notes</t>
  </si>
  <si>
    <t xml:space="preserve">4pm/01MC/normal</t>
  </si>
  <si>
    <t xml:space="preserve">4pm</t>
  </si>
  <si>
    <t xml:space="preserve">normal</t>
  </si>
  <si>
    <t xml:space="preserve">IMG20261003_160055.jpeg</t>
  </si>
  <si>
    <t xml:space="preserve">4pm/Processed_4pm</t>
  </si>
  <si>
    <t xml:space="preserve">01MC</t>
  </si>
  <si>
    <t xml:space="preserve">M</t>
  </si>
  <si>
    <t xml:space="preserve">Control</t>
  </si>
  <si>
    <t xml:space="preserve">ok</t>
  </si>
  <si>
    <t xml:space="preserve">warm-uniform</t>
  </si>
  <si>
    <t xml:space="preserve">⌧</t>
  </si>
  <si>
    <t xml:space="preserve">camera orientation tag</t>
  </si>
  <si>
    <t xml:space="preserve">4pm/02MC/normal</t>
  </si>
  <si>
    <t xml:space="preserve">IMG20261003_160058.jpeg</t>
  </si>
  <si>
    <t xml:space="preserve">02MC</t>
  </si>
  <si>
    <t xml:space="preserve">⇲</t>
  </si>
  <si>
    <t xml:space="preserve">non-uniform</t>
  </si>
  <si>
    <t xml:space="preserve">pack edge(s) out of frame (100% of face inside the frame)</t>
  </si>
  <si>
    <t xml:space="preserve">4pm/03MC/normal</t>
  </si>
  <si>
    <t xml:space="preserve">IMG20261003_160102.jpeg</t>
  </si>
  <si>
    <t xml:space="preserve">03MC</t>
  </si>
  <si>
    <t xml:space="preserve">4pm/04MC/normal</t>
  </si>
  <si>
    <t xml:space="preserve">IMG20261003_160106.jpeg</t>
  </si>
  <si>
    <t xml:space="preserve">04MC</t>
  </si>
  <si>
    <t xml:space="preserve">cold-uniform</t>
  </si>
  <si>
    <t xml:space="preserve">4pm/05MC/normal</t>
  </si>
  <si>
    <t xml:space="preserve">IMG20261003_160110.jpeg</t>
  </si>
  <si>
    <t xml:space="preserve">05MC</t>
  </si>
  <si>
    <t xml:space="preserve">4pm/06MC/normal</t>
  </si>
  <si>
    <t xml:space="preserve">IMG20261003_160118.jpeg</t>
  </si>
  <si>
    <t xml:space="preserve">06MC</t>
  </si>
  <si>
    <t xml:space="preserve">4pm/07MC/normal</t>
  </si>
  <si>
    <t xml:space="preserve">IMG20261003_160130.jpeg</t>
  </si>
  <si>
    <t xml:space="preserve">07MC</t>
  </si>
  <si>
    <t xml:space="preserve">camera orientation tag (marked view inverted)</t>
  </si>
  <si>
    <t xml:space="preserve">4pm/08MC/normal</t>
  </si>
  <si>
    <t xml:space="preserve">IMG20261003_160134.jpeg</t>
  </si>
  <si>
    <t xml:space="preserve">08MC</t>
  </si>
  <si>
    <t xml:space="preserve">4pm/09MC/normal</t>
  </si>
  <si>
    <t xml:space="preserve">IMG20261003_160146.jpeg</t>
  </si>
  <si>
    <t xml:space="preserve">09MC</t>
  </si>
  <si>
    <t xml:space="preserve">4pm/10MC/normal</t>
  </si>
  <si>
    <t xml:space="preserve">IMG20261003_160155.jpeg</t>
  </si>
  <si>
    <t xml:space="preserve">10MC</t>
  </si>
  <si>
    <t xml:space="preserve">4pm/11MC/normal</t>
  </si>
  <si>
    <t xml:space="preserve">IMG20261003_160252.jpeg</t>
  </si>
  <si>
    <t xml:space="preserve">11MC</t>
  </si>
  <si>
    <t xml:space="preserve">4pm/12MC/normal</t>
  </si>
  <si>
    <t xml:space="preserve">IMG20261003_160256.jpeg</t>
  </si>
  <si>
    <t xml:space="preserve">12MC</t>
  </si>
  <si>
    <t xml:space="preserve">4pm/13MC/normal</t>
  </si>
  <si>
    <t xml:space="preserve">IMG20261003_160259.jpeg</t>
  </si>
  <si>
    <t xml:space="preserve">13MC</t>
  </si>
  <si>
    <t xml:space="preserve">4pm/14MC/normal</t>
  </si>
  <si>
    <t xml:space="preserve">IMG20261003_160311.jpeg</t>
  </si>
  <si>
    <t xml:space="preserve">14MC</t>
  </si>
  <si>
    <t xml:space="preserve">4pm/15MC/normal</t>
  </si>
  <si>
    <t xml:space="preserve">IMG20261003_160314.jpeg</t>
  </si>
  <si>
    <t xml:space="preserve">15MC</t>
  </si>
  <si>
    <t xml:space="preserve">4pm/16MC/normal</t>
  </si>
  <si>
    <t xml:space="preserve">IMG20261003_160317.jpeg</t>
  </si>
  <si>
    <t xml:space="preserve">16MC</t>
  </si>
  <si>
    <t xml:space="preserve">4pm/17MC/normal</t>
  </si>
  <si>
    <t xml:space="preserve">IMG20261003_160320.jpeg</t>
  </si>
  <si>
    <t xml:space="preserve">17MC</t>
  </si>
  <si>
    <t xml:space="preserve">4pm/18MC/normal</t>
  </si>
  <si>
    <t xml:space="preserve">IMG20261003_160323.jpeg</t>
  </si>
  <si>
    <t xml:space="preserve">18MC</t>
  </si>
  <si>
    <t xml:space="preserve">4pm/19MC/normal</t>
  </si>
  <si>
    <t xml:space="preserve">IMG20261003_160333.jpeg</t>
  </si>
  <si>
    <t xml:space="preserve">19MC</t>
  </si>
  <si>
    <t xml:space="preserve">4pm/20MC/normal</t>
  </si>
  <si>
    <t xml:space="preserve">IMG20261003_160337.jpeg</t>
  </si>
  <si>
    <t xml:space="preserve">20MC</t>
  </si>
  <si>
    <t xml:space="preserve">4pm/21MC/normal</t>
  </si>
  <si>
    <t xml:space="preserve">IMG20261003_160340.jpeg</t>
  </si>
  <si>
    <t xml:space="preserve">21MC</t>
  </si>
  <si>
    <t xml:space="preserve">4pm/22MC/normal</t>
  </si>
  <si>
    <t xml:space="preserve">IMG20261003_160343.jpeg</t>
  </si>
  <si>
    <t xml:space="preserve">22MC</t>
  </si>
  <si>
    <t xml:space="preserve">4pm/23MC/normal</t>
  </si>
  <si>
    <t xml:space="preserve">IMG20261003_160347.jpeg</t>
  </si>
  <si>
    <t xml:space="preserve">23MC</t>
  </si>
  <si>
    <t xml:space="preserve">4pm/24MC/normal</t>
  </si>
  <si>
    <t xml:space="preserve">IMG20261003_160354.jpeg</t>
  </si>
  <si>
    <t xml:space="preserve">24MC</t>
  </si>
  <si>
    <t xml:space="preserve">4pm/25MC/normal</t>
  </si>
  <si>
    <t xml:space="preserve">IMG20261003_160357.jpeg</t>
  </si>
  <si>
    <t xml:space="preserve">25MC</t>
  </si>
  <si>
    <t xml:space="preserve">4pm/26MC/normal</t>
  </si>
  <si>
    <t xml:space="preserve">IMG20261003_160400.jpeg</t>
  </si>
  <si>
    <t xml:space="preserve">26MC</t>
  </si>
  <si>
    <t xml:space="preserve">4pm/27MC/normal</t>
  </si>
  <si>
    <t xml:space="preserve">IMG20261003_160407.jpeg</t>
  </si>
  <si>
    <t xml:space="preserve">27MC</t>
  </si>
  <si>
    <t xml:space="preserve">4pm/nan/normal</t>
  </si>
  <si>
    <t xml:space="preserve">IMG20261003_160411.jpeg</t>
  </si>
  <si>
    <t xml:space="preserve">not a pack reading</t>
  </si>
  <si>
    <t xml:space="preserve">wide shot / not outlined (processed copy unedited)</t>
  </si>
  <si>
    <t xml:space="preserve">4pm/01MD/normal</t>
  </si>
  <si>
    <t xml:space="preserve">IMG20261003_160421.jpeg</t>
  </si>
  <si>
    <t xml:space="preserve">01MD</t>
  </si>
  <si>
    <t xml:space="preserve">DuraTherm</t>
  </si>
  <si>
    <t xml:space="preserve">4pm/02MD/normal</t>
  </si>
  <si>
    <t xml:space="preserve">IMG20261003_160425.jpeg</t>
  </si>
  <si>
    <t xml:space="preserve">02MD</t>
  </si>
  <si>
    <t xml:space="preserve">4pm/03MD/normal</t>
  </si>
  <si>
    <t xml:space="preserve">IMG20261003_160429.jpeg</t>
  </si>
  <si>
    <t xml:space="preserve">03MD</t>
  </si>
  <si>
    <t xml:space="preserve">4pm/04MD/normal</t>
  </si>
  <si>
    <t xml:space="preserve">IMG20261003_160434.jpeg</t>
  </si>
  <si>
    <t xml:space="preserve">04MD</t>
  </si>
  <si>
    <t xml:space="preserve">4pm/05MD/normal</t>
  </si>
  <si>
    <t xml:space="preserve">IMG20261003_160437.jpeg</t>
  </si>
  <si>
    <t xml:space="preserve">05MD</t>
  </si>
  <si>
    <t xml:space="preserve">partial</t>
  </si>
  <si>
    <t xml:space="preserve">⇲◐</t>
  </si>
  <si>
    <t xml:space="preserve">◐⇲</t>
  </si>
  <si>
    <t xml:space="preserve">pack edge(s) out of frame (97% of face inside the frame); partial: zone(s) bottom not readable</t>
  </si>
  <si>
    <t xml:space="preserve">4pm/06MD/normal</t>
  </si>
  <si>
    <t xml:space="preserve">IMG20261003_160440.jpeg</t>
  </si>
  <si>
    <t xml:space="preserve">06MD</t>
  </si>
  <si>
    <t xml:space="preserve">pack edge(s) out of frame (93% of face inside the frame); partial: zone(s) bottom not readable</t>
  </si>
  <si>
    <t xml:space="preserve">4pm/07MD/normal</t>
  </si>
  <si>
    <t xml:space="preserve">IMG20261003_160444.jpeg</t>
  </si>
  <si>
    <t xml:space="preserve">07MD</t>
  </si>
  <si>
    <t xml:space="preserve">4pm/08MD/normal</t>
  </si>
  <si>
    <t xml:space="preserve">IMG20261003_160447.jpeg</t>
  </si>
  <si>
    <t xml:space="preserve">08MD</t>
  </si>
  <si>
    <t xml:space="preserve">4pm/09MD/normal</t>
  </si>
  <si>
    <t xml:space="preserve">IMG20261003_160449.jpeg</t>
  </si>
  <si>
    <t xml:space="preserve">09MD</t>
  </si>
  <si>
    <t xml:space="preserve">4pm/10MD/normal</t>
  </si>
  <si>
    <t xml:space="preserve">IMG20261003_160457.jpeg</t>
  </si>
  <si>
    <t xml:space="preserve">10MD</t>
  </si>
  <si>
    <t xml:space="preserve">4pm/11MD/normal</t>
  </si>
  <si>
    <t xml:space="preserve">IMG20261003_160500.jpeg</t>
  </si>
  <si>
    <t xml:space="preserve">11MD</t>
  </si>
  <si>
    <t xml:space="preserve">4pm/12MD/normal</t>
  </si>
  <si>
    <t xml:space="preserve">IMG20261003_160512.jpeg</t>
  </si>
  <si>
    <t xml:space="preserve">12MD</t>
  </si>
  <si>
    <t xml:space="preserve">4pm/13MD/normal</t>
  </si>
  <si>
    <t xml:space="preserve">IMG20261003_160515.jpeg</t>
  </si>
  <si>
    <t xml:space="preserve">13MD</t>
  </si>
  <si>
    <t xml:space="preserve">4pm/14MD/normal</t>
  </si>
  <si>
    <t xml:space="preserve">IMG20261003_160517.jpeg</t>
  </si>
  <si>
    <t xml:space="preserve">14MD</t>
  </si>
  <si>
    <t xml:space="preserve">4pm/15MD/normal</t>
  </si>
  <si>
    <t xml:space="preserve">IMG20261003_160521.jpeg</t>
  </si>
  <si>
    <t xml:space="preserve">15MD</t>
  </si>
  <si>
    <t xml:space="preserve">4pm/16MD/normal</t>
  </si>
  <si>
    <t xml:space="preserve">IMG20261003_160524.jpeg</t>
  </si>
  <si>
    <t xml:space="preserve">16MD</t>
  </si>
  <si>
    <t xml:space="preserve">4pm/17MD/normal</t>
  </si>
  <si>
    <t xml:space="preserve">IMG20261003_160529.jpeg</t>
  </si>
  <si>
    <t xml:space="preserve">17MD</t>
  </si>
  <si>
    <t xml:space="preserve">4pm/18MD/normal</t>
  </si>
  <si>
    <t xml:space="preserve">IMG20261003_160533.jpeg</t>
  </si>
  <si>
    <t xml:space="preserve">18MD</t>
  </si>
  <si>
    <t xml:space="preserve">4pm/19MD/normal</t>
  </si>
  <si>
    <t xml:space="preserve">IMG20261003_160536.jpeg</t>
  </si>
  <si>
    <t xml:space="preserve">19MD</t>
  </si>
  <si>
    <t xml:space="preserve">4pm/20MD/normal</t>
  </si>
  <si>
    <t xml:space="preserve">IMG20261003_160538.jpeg</t>
  </si>
  <si>
    <t xml:space="preserve">20MD</t>
  </si>
  <si>
    <t xml:space="preserve">4pm/21MD/normal</t>
  </si>
  <si>
    <t xml:space="preserve">IMG20261003_160541.jpeg</t>
  </si>
  <si>
    <t xml:space="preserve">21MD</t>
  </si>
  <si>
    <t xml:space="preserve">4pm/22MD/normal</t>
  </si>
  <si>
    <t xml:space="preserve">IMG20261003_160545.jpeg</t>
  </si>
  <si>
    <t xml:space="preserve">22MD</t>
  </si>
  <si>
    <t xml:space="preserve">4pm/23MD/normal</t>
  </si>
  <si>
    <t xml:space="preserve">IMG20261003_160549.jpeg</t>
  </si>
  <si>
    <t xml:space="preserve">23MD</t>
  </si>
  <si>
    <t xml:space="preserve">4pm/01SD/normal</t>
  </si>
  <si>
    <t xml:space="preserve">IMG20261003_160901.jpeg</t>
  </si>
  <si>
    <t xml:space="preserve">01SD</t>
  </si>
  <si>
    <t xml:space="preserve">S</t>
  </si>
  <si>
    <t xml:space="preserve">4pm/02SD/normal</t>
  </si>
  <si>
    <t xml:space="preserve">IMG20261003_160904.jpeg</t>
  </si>
  <si>
    <t xml:space="preserve">02SD</t>
  </si>
  <si>
    <t xml:space="preserve">4pm/03SD/normal</t>
  </si>
  <si>
    <t xml:space="preserve">IMG20261003_160906.jpeg</t>
  </si>
  <si>
    <t xml:space="preserve">03SD</t>
  </si>
  <si>
    <t xml:space="preserve">4pm/04SD/normal</t>
  </si>
  <si>
    <t xml:space="preserve">IMG20261003_160908.jpeg</t>
  </si>
  <si>
    <t xml:space="preserve">04SD</t>
  </si>
  <si>
    <t xml:space="preserve">IMG20261003_160910.jpeg</t>
  </si>
  <si>
    <t xml:space="preserve">4pm/01SC/normal</t>
  </si>
  <si>
    <t xml:space="preserve">IMG20261003_160912.jpeg</t>
  </si>
  <si>
    <t xml:space="preserve">01SC</t>
  </si>
  <si>
    <t xml:space="preserve">4pm/02SC/normal</t>
  </si>
  <si>
    <t xml:space="preserve">IMG20261003_160915.jpeg</t>
  </si>
  <si>
    <t xml:space="preserve">02SC</t>
  </si>
  <si>
    <t xml:space="preserve">4pm/03SC/normal</t>
  </si>
  <si>
    <t xml:space="preserve">IMG20261003_160917.jpeg</t>
  </si>
  <si>
    <t xml:space="preserve">03SC</t>
  </si>
  <si>
    <t xml:space="preserve">4pm/04SC/normal</t>
  </si>
  <si>
    <t xml:space="preserve">IMG20261003_160921.jpeg</t>
  </si>
  <si>
    <t xml:space="preserve">04SC</t>
  </si>
  <si>
    <t xml:space="preserve">⌧◐</t>
  </si>
  <si>
    <t xml:space="preserve">◐⌧</t>
  </si>
  <si>
    <t xml:space="preserve">camera overlay covers 8% of the face; partial: zone(s) right not readable</t>
  </si>
  <si>
    <t xml:space="preserve">4pm/05SC/normal</t>
  </si>
  <si>
    <t xml:space="preserve">IMG20261003_160924.jpeg</t>
  </si>
  <si>
    <t xml:space="preserve">05SC</t>
  </si>
  <si>
    <t xml:space="preserve">4pm/06SC/normal</t>
  </si>
  <si>
    <t xml:space="preserve">IMG20261003_160927.jpeg</t>
  </si>
  <si>
    <t xml:space="preserve">06SC</t>
  </si>
  <si>
    <t xml:space="preserve">4pm/01LD/normal</t>
  </si>
  <si>
    <t xml:space="preserve">IMG20261003_160931.jpeg</t>
  </si>
  <si>
    <t xml:space="preserve">01LD</t>
  </si>
  <si>
    <t xml:space="preserve">L</t>
  </si>
  <si>
    <t xml:space="preserve">4pm/01LC/normal</t>
  </si>
  <si>
    <t xml:space="preserve">IMG20261003_160934.jpeg</t>
  </si>
  <si>
    <t xml:space="preserve">01LC</t>
  </si>
  <si>
    <t xml:space="preserve">◐</t>
  </si>
  <si>
    <t xml:space="preserve">partial: zone(s) right not readable</t>
  </si>
  <si>
    <t xml:space="preserve">4:15pm/01MC/normal</t>
  </si>
  <si>
    <t xml:space="preserve">4:15pm</t>
  </si>
  <si>
    <t xml:space="preserve">IMG20261003_161554.jpeg</t>
  </si>
  <si>
    <t xml:space="preserve">415pm</t>
  </si>
  <si>
    <t xml:space="preserve">415pm/Processed_415pm</t>
  </si>
  <si>
    <t xml:space="preserve">4:15pm/02MC/normal</t>
  </si>
  <si>
    <t xml:space="preserve">IMG20261003_161557.jpeg</t>
  </si>
  <si>
    <t xml:space="preserve">4:15pm/03MC/normal</t>
  </si>
  <si>
    <t xml:space="preserve">IMG20261003_161559.jpeg</t>
  </si>
  <si>
    <t xml:space="preserve">4:15pm/04MC/normal</t>
  </si>
  <si>
    <t xml:space="preserve">IMG20261003_161603.jpeg</t>
  </si>
  <si>
    <t xml:space="preserve">4:15pm/05MC/normal</t>
  </si>
  <si>
    <t xml:space="preserve">IMG20261003_161605.jpeg</t>
  </si>
  <si>
    <t xml:space="preserve">4:15pm/06MC/normal</t>
  </si>
  <si>
    <t xml:space="preserve">IMG20261003_161608.jpeg</t>
  </si>
  <si>
    <t xml:space="preserve">4:15pm/07MC/normal</t>
  </si>
  <si>
    <t xml:space="preserve">IMG20261003_161614.jpeg</t>
  </si>
  <si>
    <t xml:space="preserve">4:15pm/08MC/normal</t>
  </si>
  <si>
    <t xml:space="preserve">IMG20261003_161617.jpeg</t>
  </si>
  <si>
    <t xml:space="preserve">⇲⌧◐</t>
  </si>
  <si>
    <t xml:space="preserve">pack edge(s) out of frame (98% of face inside the frame); camera overlay covers 7% of the face; partial: zone(s) bottom not readable</t>
  </si>
  <si>
    <t xml:space="preserve">4:15pm/09MC/normal</t>
  </si>
  <si>
    <t xml:space="preserve">IMG20261003_161624.jpeg</t>
  </si>
  <si>
    <t xml:space="preserve">4:15pm/10MC/normal</t>
  </si>
  <si>
    <t xml:space="preserve">IMG20261003_161632.jpeg</t>
  </si>
  <si>
    <t xml:space="preserve">4:15pm/11MC/normal</t>
  </si>
  <si>
    <t xml:space="preserve">IMG20261003_161652.jpeg</t>
  </si>
  <si>
    <t xml:space="preserve">4:15pm/12MC/normal</t>
  </si>
  <si>
    <t xml:space="preserve">IMG20261003_161655.jpeg</t>
  </si>
  <si>
    <t xml:space="preserve">4:15pm/13MC/normal</t>
  </si>
  <si>
    <t xml:space="preserve">IMG20261003_161658.jpeg</t>
  </si>
  <si>
    <t xml:space="preserve">4:15pm/14MC/normal</t>
  </si>
  <si>
    <t xml:space="preserve">IMG20261003_161707.jpeg</t>
  </si>
  <si>
    <t xml:space="preserve">partial: zone(s) bottom not readable</t>
  </si>
  <si>
    <t xml:space="preserve">4:15pm/15MC/normal</t>
  </si>
  <si>
    <t xml:space="preserve">IMG20261003_161709.jpeg</t>
  </si>
  <si>
    <t xml:space="preserve">4:15pm/16MC/normal</t>
  </si>
  <si>
    <t xml:space="preserve">IMG20261003_161715.jpeg</t>
  </si>
  <si>
    <t xml:space="preserve">4:15pm/17MC/normal</t>
  </si>
  <si>
    <t xml:space="preserve">IMG20261003_161718.jpeg</t>
  </si>
  <si>
    <t xml:space="preserve">4:15pm/18MC/normal</t>
  </si>
  <si>
    <t xml:space="preserve">IMG20261003_161726.jpeg</t>
  </si>
  <si>
    <t xml:space="preserve">4:15pm/19MC/normal</t>
  </si>
  <si>
    <t xml:space="preserve">IMG20261003_161738.jpeg</t>
  </si>
  <si>
    <t xml:space="preserve">4:15pm/20MC/normal</t>
  </si>
  <si>
    <t xml:space="preserve">IMG20261003_161740.jpeg</t>
  </si>
  <si>
    <t xml:space="preserve">4:15pm/21MC/normal</t>
  </si>
  <si>
    <t xml:space="preserve">IMG20261003_161746.jpeg</t>
  </si>
  <si>
    <t xml:space="preserve">4:15pm/22MC/normal</t>
  </si>
  <si>
    <t xml:space="preserve">IMG20261003_161748.jpeg</t>
  </si>
  <si>
    <t xml:space="preserve">4:15pm/23MC/normal</t>
  </si>
  <si>
    <t xml:space="preserve">IMG20261003_161750.jpeg</t>
  </si>
  <si>
    <t xml:space="preserve">4:15pm/24MC/normal</t>
  </si>
  <si>
    <t xml:space="preserve">IMG20261003_161757.jpeg</t>
  </si>
  <si>
    <t xml:space="preserve">partial: zone(s) top not readable</t>
  </si>
  <si>
    <t xml:space="preserve">4:15pm/25MC/normal</t>
  </si>
  <si>
    <t xml:space="preserve">IMG20261003_161759.jpeg</t>
  </si>
  <si>
    <t xml:space="preserve">4:15pm/26MC/normal</t>
  </si>
  <si>
    <t xml:space="preserve">IMG20261003_161807.jpeg</t>
  </si>
  <si>
    <t xml:space="preserve">4:15pm/27MC/normal</t>
  </si>
  <si>
    <t xml:space="preserve">IMG20261003_161812.jpeg</t>
  </si>
  <si>
    <t xml:space="preserve">4:15pm/01MD/normal</t>
  </si>
  <si>
    <t xml:space="preserve">IMG20261003_161828.jpeg</t>
  </si>
  <si>
    <t xml:space="preserve">4:15pm/02MD/normal</t>
  </si>
  <si>
    <t xml:space="preserve">IMG20261003_161831.jpeg</t>
  </si>
  <si>
    <t xml:space="preserve">4:15pm/03MD/normal</t>
  </si>
  <si>
    <t xml:space="preserve">IMG20261003_161835.jpeg</t>
  </si>
  <si>
    <t xml:space="preserve">4:15pm/04MD/normal</t>
  </si>
  <si>
    <t xml:space="preserve">IMG20261003_161838.jpeg</t>
  </si>
  <si>
    <t xml:space="preserve">4:15pm/05MD/normal</t>
  </si>
  <si>
    <t xml:space="preserve">IMG20261003_161843.jpeg</t>
  </si>
  <si>
    <t xml:space="preserve">4:15pm/06MD/normal</t>
  </si>
  <si>
    <t xml:space="preserve">IMG20261003_161846.jpeg</t>
  </si>
  <si>
    <t xml:space="preserve">4:15pm/07MD/normal</t>
  </si>
  <si>
    <t xml:space="preserve">IMG20261003_161901.jpeg</t>
  </si>
  <si>
    <t xml:space="preserve">4:15pm/08MD/normal</t>
  </si>
  <si>
    <t xml:space="preserve">IMG20261003_161903.jpeg</t>
  </si>
  <si>
    <t xml:space="preserve">4:15pm/09MD/normal</t>
  </si>
  <si>
    <t xml:space="preserve">IMG20261003_161905.jpeg</t>
  </si>
  <si>
    <t xml:space="preserve">4:15pm/10MD/normal</t>
  </si>
  <si>
    <t xml:space="preserve">IMG20261003_161913.jpeg</t>
  </si>
  <si>
    <t xml:space="preserve">4:15pm/11MD/normal</t>
  </si>
  <si>
    <t xml:space="preserve">IMG20261003_161915.jpeg</t>
  </si>
  <si>
    <t xml:space="preserve">4:15pm/12MD/normal</t>
  </si>
  <si>
    <t xml:space="preserve">IMG20261003_161933.jpeg</t>
  </si>
  <si>
    <t xml:space="preserve">4:15pm/13MD/normal</t>
  </si>
  <si>
    <t xml:space="preserve">IMG20261003_161937.jpeg</t>
  </si>
  <si>
    <t xml:space="preserve">4:15pm/14MD/normal</t>
  </si>
  <si>
    <t xml:space="preserve">IMG20261003_161940.jpeg</t>
  </si>
  <si>
    <t xml:space="preserve">4:15pm/15MD/normal</t>
  </si>
  <si>
    <t xml:space="preserve">IMG20261003_161948.jpeg</t>
  </si>
  <si>
    <t xml:space="preserve">4:15pm/16MD/normal</t>
  </si>
  <si>
    <t xml:space="preserve">IMG20261003_161951.jpeg</t>
  </si>
  <si>
    <t xml:space="preserve">camera overlay covers 6% of the face; partial: zone(s) top not readable</t>
  </si>
  <si>
    <t xml:space="preserve">4:15pm/17MD/normal</t>
  </si>
  <si>
    <t xml:space="preserve">IMG20261003_161954.jpeg</t>
  </si>
  <si>
    <t xml:space="preserve">4:15pm/18MD/normal</t>
  </si>
  <si>
    <t xml:space="preserve">IMG20261003_162007.jpeg</t>
  </si>
  <si>
    <t xml:space="preserve">4:15pm/19MD/normal</t>
  </si>
  <si>
    <t xml:space="preserve">IMG20261003_162009.jpeg</t>
  </si>
  <si>
    <t xml:space="preserve">4:15pm/20MD/normal</t>
  </si>
  <si>
    <t xml:space="preserve">IMG20261003_162012.jpeg</t>
  </si>
  <si>
    <t xml:space="preserve">4:15pm/21MD/normal</t>
  </si>
  <si>
    <t xml:space="preserve">IMG20261003_162014.jpeg</t>
  </si>
  <si>
    <t xml:space="preserve">4:15pm/22MD/normal</t>
  </si>
  <si>
    <t xml:space="preserve">IMG20261003_162017.jpeg</t>
  </si>
  <si>
    <t xml:space="preserve">4:15pm/23MD/normal</t>
  </si>
  <si>
    <t xml:space="preserve">IMG20261003_162020.jpeg</t>
  </si>
  <si>
    <t xml:space="preserve">4:15pm/01SD/normal</t>
  </si>
  <si>
    <t xml:space="preserve">IMG20261003_162057.jpeg</t>
  </si>
  <si>
    <t xml:space="preserve">4:15pm/02SD/normal</t>
  </si>
  <si>
    <t xml:space="preserve">IMG20261003_162101.jpeg</t>
  </si>
  <si>
    <t xml:space="preserve">4:15pm/03SD/normal</t>
  </si>
  <si>
    <t xml:space="preserve">IMG20261003_162104.jpeg</t>
  </si>
  <si>
    <t xml:space="preserve">4:15pm/04SD/normal</t>
  </si>
  <si>
    <t xml:space="preserve">IMG20261003_162106.jpeg</t>
  </si>
  <si>
    <t xml:space="preserve">4:15pm/01SC/normal</t>
  </si>
  <si>
    <t xml:space="preserve">IMG20261003_162111.jpeg</t>
  </si>
  <si>
    <t xml:space="preserve">4:15pm/02SC/normal</t>
  </si>
  <si>
    <t xml:space="preserve">IMG20261003_162113.jpeg</t>
  </si>
  <si>
    <t xml:space="preserve">4:15pm/03SC/normal</t>
  </si>
  <si>
    <t xml:space="preserve">IMG20261003_162115.jpeg</t>
  </si>
  <si>
    <t xml:space="preserve">4:15pm/04SC/normal</t>
  </si>
  <si>
    <t xml:space="preserve">IMG20261003_162117.jpeg</t>
  </si>
  <si>
    <t xml:space="preserve">4:15pm/05SC/normal</t>
  </si>
  <si>
    <t xml:space="preserve">IMG20261003_162119.jpeg</t>
  </si>
  <si>
    <t xml:space="preserve">4:15pm/06SC/normal</t>
  </si>
  <si>
    <t xml:space="preserve">IMG20261003_162122.jpeg</t>
  </si>
  <si>
    <t xml:space="preserve">4:15pm/01LD/normal</t>
  </si>
  <si>
    <t xml:space="preserve">IMG20261003_162124.jpeg</t>
  </si>
  <si>
    <t xml:space="preserve">4:15pm/01LC/normal</t>
  </si>
  <si>
    <t xml:space="preserve">IMG20261003_162126.jpeg</t>
  </si>
  <si>
    <t xml:space="preserve">4:30pm/01MC/normal</t>
  </si>
  <si>
    <t xml:space="preserve">4:30pm</t>
  </si>
  <si>
    <t xml:space="preserve">IMG20261003_163024.jpeg</t>
  </si>
  <si>
    <t xml:space="preserve">430pm</t>
  </si>
  <si>
    <t xml:space="preserve">430pm/Processed_430pm</t>
  </si>
  <si>
    <t xml:space="preserve">4:30pm/02MC/normal</t>
  </si>
  <si>
    <t xml:space="preserve">IMG20261003_163027.jpeg</t>
  </si>
  <si>
    <t xml:space="preserve">4:30pm/03MC/normal</t>
  </si>
  <si>
    <t xml:space="preserve">IMG20261003_163031.jpeg</t>
  </si>
  <si>
    <t xml:space="preserve">4:30pm/04MC/normal</t>
  </si>
  <si>
    <t xml:space="preserve">IMG20261003_163038.jpeg</t>
  </si>
  <si>
    <t xml:space="preserve">4:30pm/05MC/normal</t>
  </si>
  <si>
    <t xml:space="preserve">IMG20261003_163042.jpeg</t>
  </si>
  <si>
    <t xml:space="preserve">4:30pm/06MC/normal</t>
  </si>
  <si>
    <t xml:space="preserve">IMG20261003_163045.jpeg</t>
  </si>
  <si>
    <t xml:space="preserve">4:30pm/07MC/normal</t>
  </si>
  <si>
    <t xml:space="preserve">IMG20261003_163048.jpeg</t>
  </si>
  <si>
    <t xml:space="preserve">4:30pm/08MC/normal</t>
  </si>
  <si>
    <t xml:space="preserve">IMG20261003_163102.jpeg</t>
  </si>
  <si>
    <t xml:space="preserve">4:30pm/09MC/normal</t>
  </si>
  <si>
    <t xml:space="preserve">IMG20261003_163109.jpeg</t>
  </si>
  <si>
    <t xml:space="preserve">4:30pm/10MC/normal</t>
  </si>
  <si>
    <t xml:space="preserve">IMG20261003_163119.jpeg</t>
  </si>
  <si>
    <t xml:space="preserve">4:30pm/11MC/normal</t>
  </si>
  <si>
    <t xml:space="preserve">IMG20261003_163134.jpeg</t>
  </si>
  <si>
    <t xml:space="preserve">4:30pm/12MC/normal</t>
  </si>
  <si>
    <t xml:space="preserve">IMG20261003_163137.jpeg</t>
  </si>
  <si>
    <t xml:space="preserve">4:30pm/13MC/normal</t>
  </si>
  <si>
    <t xml:space="preserve">IMG20261003_163140.jpeg</t>
  </si>
  <si>
    <t xml:space="preserve">4:30pm/14MC/normal</t>
  </si>
  <si>
    <t xml:space="preserve">IMG20261003_163142.jpeg</t>
  </si>
  <si>
    <t xml:space="preserve">pack edge(s) out of frame (96% of face inside the frame); camera overlay covers 13% of the face; partial: zone(s) bottom not readable</t>
  </si>
  <si>
    <t xml:space="preserve">4:30pm/15MC/normal</t>
  </si>
  <si>
    <t xml:space="preserve">IMG20261003_163201.jpeg</t>
  </si>
  <si>
    <t xml:space="preserve">4:30pm/16MC/normal</t>
  </si>
  <si>
    <t xml:space="preserve">IMG20261003_163204.jpeg</t>
  </si>
  <si>
    <t xml:space="preserve">4:30pm/17MC/normal</t>
  </si>
  <si>
    <t xml:space="preserve">IMG20261003_163205.jpeg</t>
  </si>
  <si>
    <t xml:space="preserve">4:30pm/18MC/normal</t>
  </si>
  <si>
    <t xml:space="preserve">IMG20261003_163233.jpeg</t>
  </si>
  <si>
    <t xml:space="preserve">4:30pm/19MC/normal</t>
  </si>
  <si>
    <t xml:space="preserve">IMG20261003_163244.jpeg</t>
  </si>
  <si>
    <t xml:space="preserve">pack edge(s) out of frame (100% of face inside the frame); camera overlay covers 13% of the face; partial: zone(s) top not readable</t>
  </si>
  <si>
    <t xml:space="preserve">4:30pm/20MC/normal</t>
  </si>
  <si>
    <t xml:space="preserve">IMG20261003_163247.jpeg</t>
  </si>
  <si>
    <t xml:space="preserve">4:30pm/21MC/normal</t>
  </si>
  <si>
    <t xml:space="preserve">IMG20261003_163250.jpeg</t>
  </si>
  <si>
    <t xml:space="preserve">4:30pm/22MC/normal</t>
  </si>
  <si>
    <t xml:space="preserve">IMG20261003_163252.jpeg</t>
  </si>
  <si>
    <t xml:space="preserve">4:30pm/23MC/normal</t>
  </si>
  <si>
    <t xml:space="preserve">IMG20261003_163254.jpeg</t>
  </si>
  <si>
    <t xml:space="preserve">4:30pm/24MC/normal</t>
  </si>
  <si>
    <t xml:space="preserve">IMG20261003_163257.jpeg</t>
  </si>
  <si>
    <t xml:space="preserve">4:30pm/25MC/normal</t>
  </si>
  <si>
    <t xml:space="preserve">IMG20261003_163259.jpeg</t>
  </si>
  <si>
    <t xml:space="preserve">4:30pm/26MC/normal</t>
  </si>
  <si>
    <t xml:space="preserve">IMG20261003_163304.jpeg</t>
  </si>
  <si>
    <t xml:space="preserve">pack edge(s) out of frame (100% of face inside the frame); camera overlay covers 7% of the face; partial: zone(s) top not readable</t>
  </si>
  <si>
    <t xml:space="preserve">4:30pm/27MC/normal</t>
  </si>
  <si>
    <t xml:space="preserve">IMG20261003_163307.jpeg</t>
  </si>
  <si>
    <t xml:space="preserve">4:30pm/01MD/normal</t>
  </si>
  <si>
    <t xml:space="preserve">IMG20261003_163338.jpeg</t>
  </si>
  <si>
    <t xml:space="preserve">4:30pm/02MD/normal</t>
  </si>
  <si>
    <t xml:space="preserve">IMG20261003_163341.jpeg</t>
  </si>
  <si>
    <t xml:space="preserve">4:30pm/03MD/normal</t>
  </si>
  <si>
    <t xml:space="preserve">IMG20261003_163343.jpeg</t>
  </si>
  <si>
    <t xml:space="preserve">4:30pm/04MD/normal</t>
  </si>
  <si>
    <t xml:space="preserve">IMG20261003_163344.jpeg</t>
  </si>
  <si>
    <t xml:space="preserve">4:30pm/05MD/normal</t>
  </si>
  <si>
    <t xml:space="preserve">IMG20261003_163346.jpeg</t>
  </si>
  <si>
    <t xml:space="preserve">4:30pm/06MD/normal</t>
  </si>
  <si>
    <t xml:space="preserve">IMG20261003_163349.jpeg</t>
  </si>
  <si>
    <t xml:space="preserve">4:30pm/07MD/normal</t>
  </si>
  <si>
    <t xml:space="preserve">IMG20261003_163401.jpeg</t>
  </si>
  <si>
    <t xml:space="preserve">4:30pm/08MD/normal</t>
  </si>
  <si>
    <t xml:space="preserve">IMG20261003_163403.jpeg</t>
  </si>
  <si>
    <t xml:space="preserve">4:30pm/09MD/normal</t>
  </si>
  <si>
    <t xml:space="preserve">IMG20261003_163405.jpeg</t>
  </si>
  <si>
    <t xml:space="preserve">4:30pm/10MD/normal</t>
  </si>
  <si>
    <t xml:space="preserve">IMG20261003_163406.jpeg</t>
  </si>
  <si>
    <t xml:space="preserve">4:30pm/11MD/normal</t>
  </si>
  <si>
    <t xml:space="preserve">IMG20261003_163408.jpeg</t>
  </si>
  <si>
    <t xml:space="preserve">pack edge(s) out of frame (99% of face inside the frame); camera overlay covers 11% of the face; partial: zone(s) bottom not readable</t>
  </si>
  <si>
    <t xml:space="preserve">4:30pm/12MD/normal</t>
  </si>
  <si>
    <t xml:space="preserve">IMG20261003_163428.jpeg</t>
  </si>
  <si>
    <t xml:space="preserve">4:30pm/13MD/normal</t>
  </si>
  <si>
    <t xml:space="preserve">IMG20261003_163429.jpeg</t>
  </si>
  <si>
    <t xml:space="preserve">4:30pm/14MD/normal</t>
  </si>
  <si>
    <t xml:space="preserve">IMG20261003_163431.jpeg</t>
  </si>
  <si>
    <t xml:space="preserve">4:30pm/15MD/normal</t>
  </si>
  <si>
    <t xml:space="preserve">IMG20261003_163432.jpeg</t>
  </si>
  <si>
    <t xml:space="preserve">4:30pm/16MD/normal</t>
  </si>
  <si>
    <t xml:space="preserve">IMG20261003_163434.jpeg</t>
  </si>
  <si>
    <t xml:space="preserve">4:30pm/17MD/normal</t>
  </si>
  <si>
    <t xml:space="preserve">IMG20261003_163436.jpeg</t>
  </si>
  <si>
    <t xml:space="preserve">4:30pm/18MD/normal</t>
  </si>
  <si>
    <t xml:space="preserve">IMG20261003_163451.jpeg</t>
  </si>
  <si>
    <t xml:space="preserve">4:30pm/19MD/normal</t>
  </si>
  <si>
    <t xml:space="preserve">IMG20261003_163453.jpeg</t>
  </si>
  <si>
    <t xml:space="preserve">4:30pm/20MD/normal</t>
  </si>
  <si>
    <t xml:space="preserve">IMG20261003_163455.jpeg</t>
  </si>
  <si>
    <t xml:space="preserve">4:30pm/21MD/normal</t>
  </si>
  <si>
    <t xml:space="preserve">IMG20261003_163457.jpeg</t>
  </si>
  <si>
    <t xml:space="preserve">4:30pm/22MD/normal</t>
  </si>
  <si>
    <t xml:space="preserve">IMG20261003_163500.jpeg</t>
  </si>
  <si>
    <t xml:space="preserve">4:30pm/23MD/normal</t>
  </si>
  <si>
    <t xml:space="preserve">IMG20261003_163502.jpeg</t>
  </si>
  <si>
    <t xml:space="preserve">4:30pm/01SD/normal</t>
  </si>
  <si>
    <t xml:space="preserve">IMG20261003_163528.jpeg</t>
  </si>
  <si>
    <t xml:space="preserve">4:30pm/02SD/normal</t>
  </si>
  <si>
    <t xml:space="preserve">IMG20261003_163530.jpeg</t>
  </si>
  <si>
    <t xml:space="preserve">4:30pm/03SD/normal</t>
  </si>
  <si>
    <t xml:space="preserve">IMG20261003_163533.jpeg</t>
  </si>
  <si>
    <t xml:space="preserve">4:30pm/04SD/normal</t>
  </si>
  <si>
    <t xml:space="preserve">IMG20261003_163534.jpeg</t>
  </si>
  <si>
    <t xml:space="preserve">4:30pm/01SC/normal</t>
  </si>
  <si>
    <t xml:space="preserve">IMG20261003_163539.jpeg</t>
  </si>
  <si>
    <t xml:space="preserve">4:30pm/02SC/normal</t>
  </si>
  <si>
    <t xml:space="preserve">IMG20261003_163540.jpeg</t>
  </si>
  <si>
    <t xml:space="preserve">4:30pm/03SC/normal</t>
  </si>
  <si>
    <t xml:space="preserve">IMG20261003_163542.jpeg</t>
  </si>
  <si>
    <t xml:space="preserve">4:30pm/04SC/normal</t>
  </si>
  <si>
    <t xml:space="preserve">IMG20261003_163544.jpeg</t>
  </si>
  <si>
    <t xml:space="preserve">4:30pm/05SC/normal</t>
  </si>
  <si>
    <t xml:space="preserve">IMG20261003_163546.jpeg</t>
  </si>
  <si>
    <t xml:space="preserve">4:30pm/06SC/normal</t>
  </si>
  <si>
    <t xml:space="preserve">IMG20261003_163548.jpeg</t>
  </si>
  <si>
    <t xml:space="preserve">4:30pm/01LD/normal</t>
  </si>
  <si>
    <t xml:space="preserve">IMG20261003_163550.jpeg</t>
  </si>
  <si>
    <t xml:space="preserve">4:30pm/01LC/normal</t>
  </si>
  <si>
    <t xml:space="preserve">IMG20261003_163552.jpeg</t>
  </si>
  <si>
    <t xml:space="preserve">4:45pm/01MC/normal</t>
  </si>
  <si>
    <t xml:space="preserve">4:45pm</t>
  </si>
  <si>
    <t xml:space="preserve">IMG20261003_164534.jpeg</t>
  </si>
  <si>
    <t xml:space="preserve">445pm</t>
  </si>
  <si>
    <t xml:space="preserve">445pm/Processed_445pm/Processed_Processed_445pm</t>
  </si>
  <si>
    <t xml:space="preserve">by photo order</t>
  </si>
  <si>
    <t xml:space="preserve">4:45pm/02MC/normal</t>
  </si>
  <si>
    <t xml:space="preserve">IMG20261003_164537.jpeg</t>
  </si>
  <si>
    <t xml:space="preserve">4:45pm/03MC/normal</t>
  </si>
  <si>
    <t xml:space="preserve">IMG20261003_164540.jpeg</t>
  </si>
  <si>
    <t xml:space="preserve">4:45pm/04MC/normal</t>
  </si>
  <si>
    <t xml:space="preserve">IMG20261003_164542.jpeg</t>
  </si>
  <si>
    <t xml:space="preserve">4:45pm/05MC/normal</t>
  </si>
  <si>
    <t xml:space="preserve">IMG20261003_164545.jpeg</t>
  </si>
  <si>
    <t xml:space="preserve">4:45pm/06MC/normal</t>
  </si>
  <si>
    <t xml:space="preserve">IMG20261003_164552.jpeg</t>
  </si>
  <si>
    <t xml:space="preserve">4:45pm/07MC/normal</t>
  </si>
  <si>
    <t xml:space="preserve">IMG20261003_164553.jpeg</t>
  </si>
  <si>
    <t xml:space="preserve">4:45pm/08MC/normal</t>
  </si>
  <si>
    <t xml:space="preserve">IMG20261003_164600.jpeg</t>
  </si>
  <si>
    <t xml:space="preserve">4:45pm/09MC/normal</t>
  </si>
  <si>
    <t xml:space="preserve">IMG20261003_164607.jpeg</t>
  </si>
  <si>
    <t xml:space="preserve">4:45pm/10MC/normal</t>
  </si>
  <si>
    <t xml:space="preserve">IMG20261003_164618.jpeg</t>
  </si>
  <si>
    <t xml:space="preserve">4:45pm/11MC/normal</t>
  </si>
  <si>
    <t xml:space="preserve">IMG20261003_164647.jpeg</t>
  </si>
  <si>
    <t xml:space="preserve">4:45pm/12MC/normal</t>
  </si>
  <si>
    <t xml:space="preserve">IMG20261003_164649.jpeg</t>
  </si>
  <si>
    <t xml:space="preserve">4:45pm/13MC/normal</t>
  </si>
  <si>
    <t xml:space="preserve">IMG20261003_164651.jpeg</t>
  </si>
  <si>
    <t xml:space="preserve">4:45pm/14MC/normal</t>
  </si>
  <si>
    <t xml:space="preserve">IMG20261003_164700.jpeg</t>
  </si>
  <si>
    <t xml:space="preserve">4:45pm/15MC/normal</t>
  </si>
  <si>
    <t xml:space="preserve">IMG20261003_164702.jpeg</t>
  </si>
  <si>
    <t xml:space="preserve">4:45pm/16MC/normal</t>
  </si>
  <si>
    <t xml:space="preserve">IMG20261003_164707.jpeg</t>
  </si>
  <si>
    <t xml:space="preserve">4:45pm/17MC/normal</t>
  </si>
  <si>
    <t xml:space="preserve">IMG20261003_164708.jpeg</t>
  </si>
  <si>
    <t xml:space="preserve">4:45pm/18MC/normal</t>
  </si>
  <si>
    <t xml:space="preserve">IMG20261003_164712.jpeg</t>
  </si>
  <si>
    <t xml:space="preserve">4:45pm/19MC/normal</t>
  </si>
  <si>
    <t xml:space="preserve">IMG20261003_164731.jpeg</t>
  </si>
  <si>
    <t xml:space="preserve">4:45pm/20MC/normal</t>
  </si>
  <si>
    <t xml:space="preserve">IMG20261003_164733.jpeg</t>
  </si>
  <si>
    <t xml:space="preserve">4:45pm/21MC/normal</t>
  </si>
  <si>
    <t xml:space="preserve">IMG20261003_164734.jpeg</t>
  </si>
  <si>
    <t xml:space="preserve">4:45pm/22MC/normal</t>
  </si>
  <si>
    <t xml:space="preserve">IMG20261003_164736.jpeg</t>
  </si>
  <si>
    <t xml:space="preserve">4:45pm/23MC/normal</t>
  </si>
  <si>
    <t xml:space="preserve">IMG20261003_164739.jpeg</t>
  </si>
  <si>
    <t xml:space="preserve">4:45pm/24MC/normal</t>
  </si>
  <si>
    <t xml:space="preserve">IMG20261003_164745.jpeg</t>
  </si>
  <si>
    <t xml:space="preserve">4:45pm/25MC/normal</t>
  </si>
  <si>
    <t xml:space="preserve">IMG20261003_164747.jpeg</t>
  </si>
  <si>
    <t xml:space="preserve">4:45pm/26MC/normal</t>
  </si>
  <si>
    <t xml:space="preserve">IMG20261003_164759.jpeg</t>
  </si>
  <si>
    <t xml:space="preserve">4:45pm/27MC/normal</t>
  </si>
  <si>
    <t xml:space="preserve">IMG20261003_164804.jpeg</t>
  </si>
  <si>
    <t xml:space="preserve">4:45pm/nan/normal</t>
  </si>
  <si>
    <t xml:space="preserve">IMG20261003_164806.jpeg</t>
  </si>
  <si>
    <t xml:space="preserve">wide shot / skipped by user (no outlined copy)</t>
  </si>
  <si>
    <t xml:space="preserve">4:45pm/01MD/normal</t>
  </si>
  <si>
    <t xml:space="preserve">IMG20261003_164847.jpeg</t>
  </si>
  <si>
    <t xml:space="preserve">4:45pm/02MD/normal</t>
  </si>
  <si>
    <t xml:space="preserve">IMG20261003_164849.jpeg</t>
  </si>
  <si>
    <t xml:space="preserve">pack edge(s) out of frame (100% of face inside the frame); camera overlay covers 8% of the face; partial: zone(s) bottom not readable</t>
  </si>
  <si>
    <t xml:space="preserve">4:45pm/03MD/normal</t>
  </si>
  <si>
    <t xml:space="preserve">IMG20261003_164852.jpeg</t>
  </si>
  <si>
    <t xml:space="preserve">4:45pm/04MD/normal</t>
  </si>
  <si>
    <t xml:space="preserve">IMG20261003_164854.jpeg</t>
  </si>
  <si>
    <t xml:space="preserve">4:45pm/05MD/normal</t>
  </si>
  <si>
    <t xml:space="preserve">IMG20261003_164856.jpeg</t>
  </si>
  <si>
    <t xml:space="preserve">4:45pm/06MD/normal</t>
  </si>
  <si>
    <t xml:space="preserve">IMG20261003_164903.jpeg</t>
  </si>
  <si>
    <t xml:space="preserve">4:45pm/07MD/normal</t>
  </si>
  <si>
    <t xml:space="preserve">IMG20261003_164919.jpeg</t>
  </si>
  <si>
    <t xml:space="preserve">4:45pm/08MD/normal</t>
  </si>
  <si>
    <t xml:space="preserve">IMG20261003_164921.jpeg</t>
  </si>
  <si>
    <t xml:space="preserve">4:45pm/09MD/normal</t>
  </si>
  <si>
    <t xml:space="preserve">IMG20261003_164922.jpeg</t>
  </si>
  <si>
    <t xml:space="preserve">pack edge(s) out of frame (100% of face inside the frame); camera overlay covers 5% of the face; partial: zone(s) bottom not readable</t>
  </si>
  <si>
    <t xml:space="preserve">4:45pm/10MD/normal</t>
  </si>
  <si>
    <t xml:space="preserve">IMG20261003_164930.jpeg</t>
  </si>
  <si>
    <t xml:space="preserve">4:45pm/11MD/normal</t>
  </si>
  <si>
    <t xml:space="preserve">IMG20261003_164932.jpeg</t>
  </si>
  <si>
    <t xml:space="preserve">4:45pm/12MD/normal</t>
  </si>
  <si>
    <t xml:space="preserve">IMG20261003_164948.jpeg</t>
  </si>
  <si>
    <t xml:space="preserve">4:45pm/13MD/normal</t>
  </si>
  <si>
    <t xml:space="preserve">IMG20261003_164949.jpeg</t>
  </si>
  <si>
    <t xml:space="preserve">4:45pm/14MD/normal</t>
  </si>
  <si>
    <t xml:space="preserve">IMG20261003_164951.jpeg</t>
  </si>
  <si>
    <t xml:space="preserve">4:45pm/15MD/normal</t>
  </si>
  <si>
    <t xml:space="preserve">IMG20261003_165000.jpeg</t>
  </si>
  <si>
    <t xml:space="preserve">4:45pm/16MD/normal</t>
  </si>
  <si>
    <t xml:space="preserve">IMG20261003_165001.jpeg</t>
  </si>
  <si>
    <t xml:space="preserve">4:45pm/17MD/normal</t>
  </si>
  <si>
    <t xml:space="preserve">IMG20261003_165003.jpeg</t>
  </si>
  <si>
    <t xml:space="preserve">4:45pm/18MD/normal</t>
  </si>
  <si>
    <t xml:space="preserve">IMG20261003_165015.jpeg</t>
  </si>
  <si>
    <t xml:space="preserve">4:45pm/19MD/normal</t>
  </si>
  <si>
    <t xml:space="preserve">IMG20261003_165017.jpeg</t>
  </si>
  <si>
    <t xml:space="preserve">4:45pm/20MD/normal</t>
  </si>
  <si>
    <t xml:space="preserve">IMG20261003_165019.jpeg</t>
  </si>
  <si>
    <t xml:space="preserve">4:45pm/21MD/normal</t>
  </si>
  <si>
    <t xml:space="preserve">IMG20261003_165021.jpeg</t>
  </si>
  <si>
    <t xml:space="preserve">4:45pm/22MD/normal</t>
  </si>
  <si>
    <t xml:space="preserve">IMG20261003_165022.jpeg</t>
  </si>
  <si>
    <t xml:space="preserve">4:45pm/23MD/normal</t>
  </si>
  <si>
    <t xml:space="preserve">IMG20261003_165024.jpeg</t>
  </si>
  <si>
    <t xml:space="preserve">4:45pm/01SD/normal</t>
  </si>
  <si>
    <t xml:space="preserve">IMG20261003_165037.jpeg</t>
  </si>
  <si>
    <t xml:space="preserve">4:45pm/02SD/normal</t>
  </si>
  <si>
    <t xml:space="preserve">IMG20261003_165040.jpeg</t>
  </si>
  <si>
    <t xml:space="preserve">4:45pm/03SD/normal</t>
  </si>
  <si>
    <t xml:space="preserve">IMG20261003_165042.jpeg</t>
  </si>
  <si>
    <t xml:space="preserve">4:45pm/04SD/normal</t>
  </si>
  <si>
    <t xml:space="preserve">IMG20261003_165043.jpeg</t>
  </si>
  <si>
    <t xml:space="preserve">4:45pm/01SC/normal</t>
  </si>
  <si>
    <t xml:space="preserve">IMG20261003_165045.jpeg</t>
  </si>
  <si>
    <t xml:space="preserve">4:45pm/02SC/normal</t>
  </si>
  <si>
    <t xml:space="preserve">IMG20261003_165047.jpeg</t>
  </si>
  <si>
    <t xml:space="preserve">4:45pm/03SC/normal</t>
  </si>
  <si>
    <t xml:space="preserve">IMG20261003_165049.jpeg</t>
  </si>
  <si>
    <t xml:space="preserve">pack edge(s) out of frame (100% of face inside the frame); camera overlay covers 7% of the face; partial: zone(s) bottom not readable</t>
  </si>
  <si>
    <t xml:space="preserve">4:45pm/04SC/normal</t>
  </si>
  <si>
    <t xml:space="preserve">IMG20261003_165052.jpeg</t>
  </si>
  <si>
    <t xml:space="preserve">4:45pm/05SC/normal</t>
  </si>
  <si>
    <t xml:space="preserve">IMG20261003_165053.jpeg</t>
  </si>
  <si>
    <t xml:space="preserve">4:45pm/06SC/normal</t>
  </si>
  <si>
    <t xml:space="preserve">IMG20261003_165055.jpeg</t>
  </si>
  <si>
    <t xml:space="preserve">pack edge(s) out of frame (100% of face inside the frame); camera overlay covers 6% of the face; partial: zone(s) bottom not readable</t>
  </si>
  <si>
    <t xml:space="preserve">4:45pm/01LD/normal</t>
  </si>
  <si>
    <t xml:space="preserve">IMG20261003_165058.jpeg</t>
  </si>
  <si>
    <t xml:space="preserve">4:45pm/01LC/normal</t>
  </si>
  <si>
    <t xml:space="preserve">IMG20261003_165100.jpeg</t>
  </si>
  <si>
    <t xml:space="preserve">5pm/01MC/normal</t>
  </si>
  <si>
    <t xml:space="preserve">5pm</t>
  </si>
  <si>
    <t xml:space="preserve">IMG20261003_170037.jpeg</t>
  </si>
  <si>
    <t xml:space="preserve">5pm/Processed_5pm</t>
  </si>
  <si>
    <t xml:space="preserve">5pm/02MC/normal</t>
  </si>
  <si>
    <t xml:space="preserve">IMG20261003_170041.jpeg</t>
  </si>
  <si>
    <t xml:space="preserve">5pm/03MC/normal</t>
  </si>
  <si>
    <t xml:space="preserve">IMG20261003_170043.jpeg</t>
  </si>
  <si>
    <t xml:space="preserve">5pm/04MC/normal</t>
  </si>
  <si>
    <t xml:space="preserve">IMG20261003_170046.jpeg</t>
  </si>
  <si>
    <t xml:space="preserve">5pm/05MC/normal</t>
  </si>
  <si>
    <t xml:space="preserve">IMG20261003_170052.jpeg</t>
  </si>
  <si>
    <t xml:space="preserve">5pm/06MC/normal</t>
  </si>
  <si>
    <t xml:space="preserve">IMG20261003_170057.jpeg</t>
  </si>
  <si>
    <t xml:space="preserve">5pm/07MC/normal</t>
  </si>
  <si>
    <t xml:space="preserve">IMG20261003_170102.jpeg</t>
  </si>
  <si>
    <t xml:space="preserve">5pm/08MC/normal</t>
  </si>
  <si>
    <t xml:space="preserve">IMG20261003_170107.jpeg</t>
  </si>
  <si>
    <t xml:space="preserve">5pm/09MC/normal</t>
  </si>
  <si>
    <t xml:space="preserve">IMG20261003_170128.jpeg</t>
  </si>
  <si>
    <t xml:space="preserve">5pm/10MC/normal</t>
  </si>
  <si>
    <t xml:space="preserve">IMG20261003_170141.jpeg</t>
  </si>
  <si>
    <t xml:space="preserve">5pm/11MC/normal</t>
  </si>
  <si>
    <t xml:space="preserve">IMG20261003_170158.jpeg</t>
  </si>
  <si>
    <t xml:space="preserve">5pm/12MC/normal</t>
  </si>
  <si>
    <t xml:space="preserve">IMG20261003_170205.jpeg</t>
  </si>
  <si>
    <t xml:space="preserve">5pm/13MC/normal</t>
  </si>
  <si>
    <t xml:space="preserve">IMG20261003_170207.jpeg</t>
  </si>
  <si>
    <t xml:space="preserve">5pm/14MC/normal</t>
  </si>
  <si>
    <t xml:space="preserve">IMG20261003_170210.jpeg</t>
  </si>
  <si>
    <t xml:space="preserve">5pm/15MC/normal</t>
  </si>
  <si>
    <t xml:space="preserve">IMG20261003_170223.jpeg</t>
  </si>
  <si>
    <t xml:space="preserve">5pm/16MC/normal</t>
  </si>
  <si>
    <t xml:space="preserve">IMG20261003_170226.jpeg</t>
  </si>
  <si>
    <t xml:space="preserve">5pm/17MC/normal</t>
  </si>
  <si>
    <t xml:space="preserve">IMG20261003_170228.jpeg</t>
  </si>
  <si>
    <t xml:space="preserve">5pm/18MC/normal</t>
  </si>
  <si>
    <t xml:space="preserve">IMG20261003_170242.jpeg</t>
  </si>
  <si>
    <t xml:space="preserve">5pm/19MC/normal</t>
  </si>
  <si>
    <t xml:space="preserve">IMG20261003_170244.jpeg</t>
  </si>
  <si>
    <t xml:space="preserve">!⇲⌧◐</t>
  </si>
  <si>
    <t xml:space="preserve">UNCERTAIN: 5pm has 60 pack images for 62 packs (one MC and one MD not imaged). Missing MC placed at 20MC and missing MD at 23MD by best agreement with the 4pm/6pm reads; MC IDs 19-27 and all MD IDs may be shifted by one</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</si>
  <si>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pack edge(s) out of frame (100% of face inside the frame); camera overlay covers 10% of the face; partial: zone(s) top not readable</t>
  </si>
  <si>
    <t xml:space="preserve">5pm/21MC/normal</t>
  </si>
  <si>
    <t xml:space="preserve">IMG20261003_170249.jpeg</t>
  </si>
  <si>
    <t xml:space="preserve">!</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</si>
  <si>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t>
  </si>
  <si>
    <t xml:space="preserve">5pm/22MC/normal</t>
  </si>
  <si>
    <t xml:space="preserve">IMG20261003_170252.jpeg</t>
  </si>
  <si>
    <t xml:space="preserve">5pm/23MC/normal</t>
  </si>
  <si>
    <t xml:space="preserve">IMG20261003_170255.jpeg</t>
  </si>
  <si>
    <t xml:space="preserve">5pm/24MC/normal</t>
  </si>
  <si>
    <t xml:space="preserve">IMG20261003_170259.jpeg</t>
  </si>
  <si>
    <t xml:space="preserve">5pm/25MC/normal</t>
  </si>
  <si>
    <t xml:space="preserve">IMG20261003_170303.jpeg</t>
  </si>
  <si>
    <t xml:space="preserve">!⌧◐</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</si>
  <si>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camera overlay covers 6% of the face; partial: zone(s) top not readable</t>
  </si>
  <si>
    <t xml:space="preserve">5pm/26MC/normal</t>
  </si>
  <si>
    <t xml:space="preserve">IMG20261003_170318.jpeg</t>
  </si>
  <si>
    <t xml:space="preserve">5pm/27MC/normal</t>
  </si>
  <si>
    <t xml:space="preserve">IMG20261003_170321.jpeg</t>
  </si>
  <si>
    <t xml:space="preserve">!◐</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</si>
  <si>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partial: zone(s) top not readable</t>
  </si>
  <si>
    <t xml:space="preserve">5pm/nan/normal</t>
  </si>
  <si>
    <t xml:space="preserve">IMG20261003_170325.jpeg</t>
  </si>
  <si>
    <t xml:space="preserve">5pm/01MD/normal</t>
  </si>
  <si>
    <t xml:space="preserve">IMG20261003_170340.jpeg</t>
  </si>
  <si>
    <t xml:space="preserve">5pm/02MD/normal</t>
  </si>
  <si>
    <t xml:space="preserve">IMG20261003_170343.jpeg</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</si>
  <si>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partial: zone(s) bottom not readable</t>
  </si>
  <si>
    <t xml:space="preserve">5pm/03MD/normal</t>
  </si>
  <si>
    <t xml:space="preserve">IMG20261003_170351.jpeg</t>
  </si>
  <si>
    <t xml:space="preserve">5pm/04MD/normal</t>
  </si>
  <si>
    <t xml:space="preserve">IMG20261003_170354.jpeg</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</si>
  <si>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pack edge(s) out of frame (100% of face inside the frame); camera overlay covers 8% of the face; partial: zone(s) bottom not readable</t>
  </si>
  <si>
    <t xml:space="preserve">5pm/05MD/normal</t>
  </si>
  <si>
    <t xml:space="preserve">IMG20261003_170358.jpeg</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</si>
  <si>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camera overlay covers 8% of the face; partial: zone(s) bottom not readable</t>
  </si>
  <si>
    <t xml:space="preserve">5pm/06MD/normal</t>
  </si>
  <si>
    <t xml:space="preserve">IMG20261003_170410.jpeg</t>
  </si>
  <si>
    <t xml:space="preserve">5pm/07MD/normal</t>
  </si>
  <si>
    <t xml:space="preserve">IMG20261003_170414.jpeg</t>
  </si>
  <si>
    <t xml:space="preserve">5pm/08MD/normal</t>
  </si>
  <si>
    <t xml:space="preserve">IMG20261003_170417.jpeg</t>
  </si>
  <si>
    <t xml:space="preserve">5pm/09MD/normal</t>
  </si>
  <si>
    <t xml:space="preserve">IMG20261003_170419.jpeg</t>
  </si>
  <si>
    <t xml:space="preserve">5pm/10MD/normal</t>
  </si>
  <si>
    <t xml:space="preserve">IMG20261003_170421.jpeg</t>
  </si>
  <si>
    <t xml:space="preserve">5pm/11MD/normal</t>
  </si>
  <si>
    <t xml:space="preserve">IMG20261003_170441.jpeg</t>
  </si>
  <si>
    <t xml:space="preserve">5pm/12MD/normal</t>
  </si>
  <si>
    <t xml:space="preserve">IMG20261003_170443.jpeg</t>
  </si>
  <si>
    <t xml:space="preserve">5pm/13MD/normal</t>
  </si>
  <si>
    <t xml:space="preserve">IMG20261003_170445.jpeg</t>
  </si>
  <si>
    <t xml:space="preserve">5pm/14MD/normal</t>
  </si>
  <si>
    <t xml:space="preserve">IMG20261003_170508.jpeg</t>
  </si>
  <si>
    <t xml:space="preserve">5pm/15MD/normal</t>
  </si>
  <si>
    <t xml:space="preserve">IMG20261003_170511.jpeg</t>
  </si>
  <si>
    <t xml:space="preserve">5pm/16MD/normal</t>
  </si>
  <si>
    <t xml:space="preserve">IMG20261003_170514.jpeg</t>
  </si>
  <si>
    <t xml:space="preserve">5pm/17MD/normal</t>
  </si>
  <si>
    <t xml:space="preserve">IMG20261003_170525.jpeg</t>
  </si>
  <si>
    <t xml:space="preserve">5pm/18MD/normal</t>
  </si>
  <si>
    <t xml:space="preserve">IMG20261003_170527.jpeg</t>
  </si>
  <si>
    <t xml:space="preserve">5pm/19MD/normal</t>
  </si>
  <si>
    <t xml:space="preserve">IMG20261003_170530.jpeg</t>
  </si>
  <si>
    <t xml:space="preserve">5pm/20MD/normal</t>
  </si>
  <si>
    <t xml:space="preserve">IMG20261003_170531.jpeg</t>
  </si>
  <si>
    <t xml:space="preserve">5pm/21MD/normal</t>
  </si>
  <si>
    <t xml:space="preserve">IMG20261003_170533.jpeg</t>
  </si>
  <si>
    <t xml:space="preserve">5pm/22MD/normal</t>
  </si>
  <si>
    <t xml:space="preserve">IMG20261003_170535.jpeg</t>
  </si>
  <si>
    <t xml:space="preserve">!⇲⌧</t>
  </si>
  <si>
    <t xml:space="preserve">pack ID by photo order is uncertain this read (see earlier log): 5pm has 60 pack images for 62 packs (one MC and one MD not imaged). Missing MC placed at 20MC and missing MD at 23MD by best agreement with the 4pm/6pm reads; MC IDs 19-27 and all MD IDs may be shifted by one; pack edge(s) out of frame (100% of face inside the frame); camera overlay covers 10% of the face</t>
  </si>
  <si>
    <t xml:space="preserve">5pm/01SD/normal</t>
  </si>
  <si>
    <t xml:space="preserve">IMG20261003_170558.jpeg</t>
  </si>
  <si>
    <t xml:space="preserve">5pm/02SD/normal</t>
  </si>
  <si>
    <t xml:space="preserve">IMG20261003_170604.jpeg</t>
  </si>
  <si>
    <t xml:space="preserve">5pm/03SD/normal</t>
  </si>
  <si>
    <t xml:space="preserve">IMG20261003_170606.jpeg</t>
  </si>
  <si>
    <t xml:space="preserve">5pm/04SD/normal</t>
  </si>
  <si>
    <t xml:space="preserve">IMG20261003_170609.jpeg</t>
  </si>
  <si>
    <t xml:space="preserve">5pm/01SC/normal</t>
  </si>
  <si>
    <t xml:space="preserve">IMG20261003_170617.jpeg</t>
  </si>
  <si>
    <t xml:space="preserve">5pm/02SC/normal</t>
  </si>
  <si>
    <t xml:space="preserve">IMG20261003_170620.jpeg</t>
  </si>
  <si>
    <t xml:space="preserve">5pm/03SC/normal</t>
  </si>
  <si>
    <t xml:space="preserve">IMG20261003_170623.jpeg</t>
  </si>
  <si>
    <t xml:space="preserve">5pm/04SC/normal</t>
  </si>
  <si>
    <t xml:space="preserve">IMG20261003_170626.jpeg</t>
  </si>
  <si>
    <t xml:space="preserve">5pm/05SC/normal</t>
  </si>
  <si>
    <t xml:space="preserve">IMG20261003_170628.jpeg</t>
  </si>
  <si>
    <t xml:space="preserve">5pm/06SC/normal</t>
  </si>
  <si>
    <t xml:space="preserve">IMG20261003_170630.jpeg</t>
  </si>
  <si>
    <t xml:space="preserve">pack edge(s) out of frame (100% of face inside the frame); camera overlay covers 17% of the face; partial: zone(s) right not readable</t>
  </si>
  <si>
    <t xml:space="preserve">5pm/01LD/normal</t>
  </si>
  <si>
    <t xml:space="preserve">IMG20261003_170639.jpeg</t>
  </si>
  <si>
    <t xml:space="preserve">5pm/01LC/normal</t>
  </si>
  <si>
    <t xml:space="preserve">IMG20261003_170642.jpeg</t>
  </si>
  <si>
    <t xml:space="preserve">5:21pm/01MC/normal</t>
  </si>
  <si>
    <t xml:space="preserve">5:21pm</t>
  </si>
  <si>
    <t xml:space="preserve">IMG20261003_172107.jpeg</t>
  </si>
  <si>
    <t xml:space="preserve">521</t>
  </si>
  <si>
    <t xml:space="preserve">521/Processed_521/Processed_Processed_521</t>
  </si>
  <si>
    <t xml:space="preserve">5:21pm/02MC/normal</t>
  </si>
  <si>
    <t xml:space="preserve">IMG20261003_172109.jpeg</t>
  </si>
  <si>
    <t xml:space="preserve">5:21pm/03MC/normal</t>
  </si>
  <si>
    <t xml:space="preserve">IMG20261003_172111.jpeg</t>
  </si>
  <si>
    <t xml:space="preserve">5:21pm/04MC/normal</t>
  </si>
  <si>
    <t xml:space="preserve">IMG20261003_172114.jpeg</t>
  </si>
  <si>
    <t xml:space="preserve">5:21pm/05MC/normal</t>
  </si>
  <si>
    <t xml:space="preserve">IMG20261003_172117.jpeg</t>
  </si>
  <si>
    <t xml:space="preserve">5:21pm/06MC/normal</t>
  </si>
  <si>
    <t xml:space="preserve">IMG20261003_172122.jpeg</t>
  </si>
  <si>
    <t xml:space="preserve">5:21pm/07MC/normal</t>
  </si>
  <si>
    <t xml:space="preserve">IMG20261003_172125.jpeg</t>
  </si>
  <si>
    <t xml:space="preserve">5:21pm/08MC/normal</t>
  </si>
  <si>
    <t xml:space="preserve">IMG20261003_172133.jpeg</t>
  </si>
  <si>
    <t xml:space="preserve">5:21pm/09MC/normal</t>
  </si>
  <si>
    <t xml:space="preserve">IMG20261003_172139.jpeg</t>
  </si>
  <si>
    <t xml:space="preserve">5:21pm/10MC/normal</t>
  </si>
  <si>
    <t xml:space="preserve">IMG20261003_172146.jpeg</t>
  </si>
  <si>
    <t xml:space="preserve">5:21pm/11MC/normal</t>
  </si>
  <si>
    <t xml:space="preserve">IMG20261003_172202.jpeg</t>
  </si>
  <si>
    <t xml:space="preserve">5:21pm/12MC/normal</t>
  </si>
  <si>
    <t xml:space="preserve">IMG20261003_172204.jpeg</t>
  </si>
  <si>
    <t xml:space="preserve">camera overlay covers 5% of the face; partial: zone(s) bottom not readable</t>
  </si>
  <si>
    <t xml:space="preserve">5:21pm/13MC/normal</t>
  </si>
  <si>
    <t xml:space="preserve">IMG20261003_172206.jpeg</t>
  </si>
  <si>
    <t xml:space="preserve">camera overlay covers 7% of the face; partial: zone(s) bottom not readable</t>
  </si>
  <si>
    <t xml:space="preserve">5:21pm/14MC/normal</t>
  </si>
  <si>
    <t xml:space="preserve">IMG20261003_172208.jpeg</t>
  </si>
  <si>
    <t xml:space="preserve">5:21pm/15MC/normal</t>
  </si>
  <si>
    <t xml:space="preserve">IMG20261003_172222.jpeg</t>
  </si>
  <si>
    <t xml:space="preserve">5:21pm/16MC/normal</t>
  </si>
  <si>
    <t xml:space="preserve">IMG20261003_172224.jpeg</t>
  </si>
  <si>
    <t xml:space="preserve">5:21pm/17MC/normal</t>
  </si>
  <si>
    <t xml:space="preserve">IMG20261003_172228.jpeg</t>
  </si>
  <si>
    <t xml:space="preserve">5:21pm/18MC/normal</t>
  </si>
  <si>
    <t xml:space="preserve">IMG20261003_172234.jpeg</t>
  </si>
  <si>
    <t xml:space="preserve">5:21pm/19MC/normal</t>
  </si>
  <si>
    <t xml:space="preserve">IMG20261003_172317.jpeg</t>
  </si>
  <si>
    <t xml:space="preserve">5:21pm/20MC/normal</t>
  </si>
  <si>
    <t xml:space="preserve">IMG20261003_172319.jpeg</t>
  </si>
  <si>
    <t xml:space="preserve">5:21pm/21MC/normal</t>
  </si>
  <si>
    <t xml:space="preserve">IMG20261003_172321.jpeg</t>
  </si>
  <si>
    <t xml:space="preserve">5:21pm/22MC/normal</t>
  </si>
  <si>
    <t xml:space="preserve">IMG20261003_172323.jpeg</t>
  </si>
  <si>
    <t xml:space="preserve">5:21pm/23MC/normal</t>
  </si>
  <si>
    <t xml:space="preserve">IMG20261003_172325.jpeg</t>
  </si>
  <si>
    <t xml:space="preserve">pack edge(s) out of frame (100% of face inside the frame); camera overlay covers 9% of the face; partial: zone(s) top not readable</t>
  </si>
  <si>
    <t xml:space="preserve">5:21pm/24MC/normal</t>
  </si>
  <si>
    <t xml:space="preserve">IMG20261003_172329.jpeg</t>
  </si>
  <si>
    <t xml:space="preserve">5:21pm/25MC/normal</t>
  </si>
  <si>
    <t xml:space="preserve">IMG20261003_172334.jpeg</t>
  </si>
  <si>
    <t xml:space="preserve">5:21pm/26MC/normal</t>
  </si>
  <si>
    <t xml:space="preserve">IMG20261003_172340.jpeg</t>
  </si>
  <si>
    <t xml:space="preserve">5:21pm/27MC/normal</t>
  </si>
  <si>
    <t xml:space="preserve">IMG20261003_172345.jpeg</t>
  </si>
  <si>
    <t xml:space="preserve">5:21pm/nan/normal</t>
  </si>
  <si>
    <t xml:space="preserve">IMG20261003_172353.jpeg</t>
  </si>
  <si>
    <t xml:space="preserve">5:21pm/01MD/normal</t>
  </si>
  <si>
    <t xml:space="preserve">IMG20261003_172416.jpeg</t>
  </si>
  <si>
    <t xml:space="preserve">5:21pm/02MD/normal</t>
  </si>
  <si>
    <t xml:space="preserve">IMG20261003_172422.jpeg</t>
  </si>
  <si>
    <t xml:space="preserve">5:21pm/03MD/normal</t>
  </si>
  <si>
    <t xml:space="preserve">IMG20261003_172425.jpeg</t>
  </si>
  <si>
    <t xml:space="preserve">5:21pm/04MD/normal</t>
  </si>
  <si>
    <t xml:space="preserve">IMG20261003_172428.jpeg</t>
  </si>
  <si>
    <t xml:space="preserve">5:21pm/05MD/normal</t>
  </si>
  <si>
    <t xml:space="preserve">IMG20261003_172431.jpeg</t>
  </si>
  <si>
    <t xml:space="preserve">pack edge(s) out of frame (100% of face inside the frame); camera overlay covers 9% of the face; partial: zone(s) bottom not readable</t>
  </si>
  <si>
    <t xml:space="preserve">5:21pm/06MD/normal</t>
  </si>
  <si>
    <t xml:space="preserve">IMG20261003_172436.jpeg</t>
  </si>
  <si>
    <t xml:space="preserve">5:21pm/07MD/normal</t>
  </si>
  <si>
    <t xml:space="preserve">IMG20261003_172454.jpeg</t>
  </si>
  <si>
    <t xml:space="preserve">5:21pm/08MD/normal</t>
  </si>
  <si>
    <t xml:space="preserve">IMG20261003_172456.jpeg</t>
  </si>
  <si>
    <t xml:space="preserve">5:21pm/09MD/normal</t>
  </si>
  <si>
    <t xml:space="preserve">IMG20261003_172458.jpeg</t>
  </si>
  <si>
    <t xml:space="preserve">5:21pm/10MD/normal</t>
  </si>
  <si>
    <t xml:space="preserve">IMG20261003_172500.jpeg</t>
  </si>
  <si>
    <t xml:space="preserve">5:21pm/11MD/normal</t>
  </si>
  <si>
    <t xml:space="preserve">IMG20261003_172507.jpeg</t>
  </si>
  <si>
    <t xml:space="preserve">5:21pm/12MD/normal</t>
  </si>
  <si>
    <t xml:space="preserve">IMG20261003_172528.jpeg</t>
  </si>
  <si>
    <t xml:space="preserve">5:21pm/13MD/normal</t>
  </si>
  <si>
    <t xml:space="preserve">IMG20261003_172530.jpeg</t>
  </si>
  <si>
    <t xml:space="preserve">5:21pm/14MD/normal</t>
  </si>
  <si>
    <t xml:space="preserve">IMG20261003_172532.jpeg</t>
  </si>
  <si>
    <t xml:space="preserve">5:21pm/15MD/normal</t>
  </si>
  <si>
    <t xml:space="preserve">IMG20261003_172538.jpeg</t>
  </si>
  <si>
    <t xml:space="preserve">5:21pm/16MD/normal</t>
  </si>
  <si>
    <t xml:space="preserve">IMG20261003_172549.jpeg</t>
  </si>
  <si>
    <t xml:space="preserve">5:21pm/17MD/normal</t>
  </si>
  <si>
    <t xml:space="preserve">IMG20261003_172552.jpeg</t>
  </si>
  <si>
    <t xml:space="preserve">5:21pm/18MD/normal</t>
  </si>
  <si>
    <t xml:space="preserve">IMG20261003_172608.jpeg</t>
  </si>
  <si>
    <t xml:space="preserve">5:21pm/19MD/normal</t>
  </si>
  <si>
    <t xml:space="preserve">IMG20261003_172610.jpeg</t>
  </si>
  <si>
    <t xml:space="preserve">5:21pm/20MD/normal</t>
  </si>
  <si>
    <t xml:space="preserve">IMG20261003_172612.jpeg</t>
  </si>
  <si>
    <t xml:space="preserve">5:21pm/21MD/normal</t>
  </si>
  <si>
    <t xml:space="preserve">IMG20261003_172614.jpeg</t>
  </si>
  <si>
    <t xml:space="preserve">5:21pm/22MD/normal</t>
  </si>
  <si>
    <t xml:space="preserve">IMG20261003_172616.jpeg</t>
  </si>
  <si>
    <t xml:space="preserve">5:21pm/23MD/normal</t>
  </si>
  <si>
    <t xml:space="preserve">IMG20261003_172618.jpeg</t>
  </si>
  <si>
    <t xml:space="preserve">5:21pm/01SD/normal</t>
  </si>
  <si>
    <t xml:space="preserve">IMG20261003_172653.jpeg</t>
  </si>
  <si>
    <t xml:space="preserve">5:21pm/02SD/normal</t>
  </si>
  <si>
    <t xml:space="preserve">IMG20261003_172655.jpeg</t>
  </si>
  <si>
    <t xml:space="preserve">5:21pm/03SD/normal</t>
  </si>
  <si>
    <t xml:space="preserve">IMG20261003_172701.jpeg</t>
  </si>
  <si>
    <t xml:space="preserve">5:21pm/04SD/normal</t>
  </si>
  <si>
    <t xml:space="preserve">IMG20261003_172703.jpeg</t>
  </si>
  <si>
    <t xml:space="preserve">IMG20261003_172704.jpeg</t>
  </si>
  <si>
    <t xml:space="preserve">5:21pm/01SC/normal</t>
  </si>
  <si>
    <t xml:space="preserve">IMG20261003_172707.jpeg</t>
  </si>
  <si>
    <t xml:space="preserve">camera overlay covers 8% of the face; partial: zone(s) top, bottom not readable</t>
  </si>
  <si>
    <t xml:space="preserve">5:21pm/02SC/normal</t>
  </si>
  <si>
    <t xml:space="preserve">IMG20261003_172709.jpeg</t>
  </si>
  <si>
    <t xml:space="preserve">5:21pm/03SC/normal</t>
  </si>
  <si>
    <t xml:space="preserve">IMG20261003_172711.jpeg</t>
  </si>
  <si>
    <t xml:space="preserve">5:21pm/04SC/normal</t>
  </si>
  <si>
    <t xml:space="preserve">IMG20261003_172716.jpeg</t>
  </si>
  <si>
    <t xml:space="preserve">5:21pm/05SC/normal</t>
  </si>
  <si>
    <t xml:space="preserve">IMG20261003_172717.jpeg</t>
  </si>
  <si>
    <t xml:space="preserve">5:21pm/06SC/normal</t>
  </si>
  <si>
    <t xml:space="preserve">IMG20261003_172723.jpeg</t>
  </si>
  <si>
    <t xml:space="preserve">5:21pm/01LD/normal</t>
  </si>
  <si>
    <t xml:space="preserve">IMG20261003_172725.jpeg</t>
  </si>
  <si>
    <t xml:space="preserve">5:21pm/01LC/normal</t>
  </si>
  <si>
    <t xml:space="preserve">IMG20261003_172726.jpeg</t>
  </si>
  <si>
    <t xml:space="preserve">5:46pm/01MC/normal</t>
  </si>
  <si>
    <t xml:space="preserve">5:46pm</t>
  </si>
  <si>
    <t xml:space="preserve">IMG20261003_174545.jpeg</t>
  </si>
  <si>
    <t xml:space="preserve">546</t>
  </si>
  <si>
    <t xml:space="preserve">546/Processed_546/Processed_Processed_546</t>
  </si>
  <si>
    <t xml:space="preserve">5:46pm/02MC/normal</t>
  </si>
  <si>
    <t xml:space="preserve">IMG20261003_174550.jpeg</t>
  </si>
  <si>
    <t xml:space="preserve">5:46pm/03MC/normal</t>
  </si>
  <si>
    <t xml:space="preserve">IMG20261003_174554.jpeg</t>
  </si>
  <si>
    <t xml:space="preserve">5:46pm/04MC/normal</t>
  </si>
  <si>
    <t xml:space="preserve">IMG20261003_174557.jpeg</t>
  </si>
  <si>
    <t xml:space="preserve">5:46pm/05MC/normal</t>
  </si>
  <si>
    <t xml:space="preserve">IMG20261003_174602.jpeg</t>
  </si>
  <si>
    <t xml:space="preserve">5:46pm/06MC/normal</t>
  </si>
  <si>
    <t xml:space="preserve">IMG20261003_174606.jpeg</t>
  </si>
  <si>
    <t xml:space="preserve">5:46pm/07MC/normal</t>
  </si>
  <si>
    <t xml:space="preserve">IMG20261003_174609.jpeg</t>
  </si>
  <si>
    <t xml:space="preserve">5:46pm/08MC/normal</t>
  </si>
  <si>
    <t xml:space="preserve">IMG20261003_174630.jpeg</t>
  </si>
  <si>
    <t xml:space="preserve">top long side above the frame (user drew the bottom side + a corner mark); visible part only - face average, no zones; pack edge(s) out of frame (100% of face inside the frame); camera overlay covers 10% of the face; partial: zone(s) center, top, bottom, left, right not readable</t>
  </si>
  <si>
    <t xml:space="preserve">5:46pm/09MC/normal</t>
  </si>
  <si>
    <t xml:space="preserve">IMG20261003_174636.jpeg</t>
  </si>
  <si>
    <t xml:space="preserve">5:46pm/10MC/normal</t>
  </si>
  <si>
    <t xml:space="preserve">IMG20261003_174644.jpeg</t>
  </si>
  <si>
    <t xml:space="preserve">5:46pm/11MC/normal</t>
  </si>
  <si>
    <t xml:space="preserve">IMG20261003_174703.jpeg</t>
  </si>
  <si>
    <t xml:space="preserve">5:46pm/12MC/normal</t>
  </si>
  <si>
    <t xml:space="preserve">IMG20261003_174706.jpeg</t>
  </si>
  <si>
    <t xml:space="preserve">5:46pm/13MC/normal</t>
  </si>
  <si>
    <t xml:space="preserve">IMG20261003_174708.jpeg</t>
  </si>
  <si>
    <t xml:space="preserve">5:46pm/14MC/normal</t>
  </si>
  <si>
    <t xml:space="preserve">IMG20261003_174710.jpeg</t>
  </si>
  <si>
    <t xml:space="preserve">5:46pm/15MC/normal</t>
  </si>
  <si>
    <t xml:space="preserve">IMG20261003_174730.jpeg</t>
  </si>
  <si>
    <t xml:space="preserve">5:46pm/16MC/normal</t>
  </si>
  <si>
    <t xml:space="preserve">IMG20261003_174732.jpeg</t>
  </si>
  <si>
    <t xml:space="preserve">5:46pm/17MC/normal</t>
  </si>
  <si>
    <t xml:space="preserve">IMG20261003_174733.jpeg</t>
  </si>
  <si>
    <t xml:space="preserve">5:46pm/18MC/normal</t>
  </si>
  <si>
    <t xml:space="preserve">IMG20261003_174743.jpeg</t>
  </si>
  <si>
    <t xml:space="preserve">5:46pm/19MC/normal</t>
  </si>
  <si>
    <t xml:space="preserve">IMG20261003_174757.jpeg</t>
  </si>
  <si>
    <t xml:space="preserve">5:46pm/20MC/normal</t>
  </si>
  <si>
    <t xml:space="preserve">IMG20261003_174759.jpeg</t>
  </si>
  <si>
    <t xml:space="preserve">5:46pm/21MC/normal</t>
  </si>
  <si>
    <t xml:space="preserve">IMG20261003_174802.jpeg</t>
  </si>
  <si>
    <t xml:space="preserve">5:46pm/22MC/normal</t>
  </si>
  <si>
    <t xml:space="preserve">IMG20261003_174805.jpeg</t>
  </si>
  <si>
    <t xml:space="preserve">5:46pm/23MC/normal</t>
  </si>
  <si>
    <t xml:space="preserve">IMG20261003_174809.jpeg</t>
  </si>
  <si>
    <t xml:space="preserve">5:46pm/24MC/normal</t>
  </si>
  <si>
    <t xml:space="preserve">IMG20261003_174814.jpeg</t>
  </si>
  <si>
    <t xml:space="preserve">5:46pm/25MC/normal</t>
  </si>
  <si>
    <t xml:space="preserve">IMG20261003_174817.jpeg</t>
  </si>
  <si>
    <t xml:space="preserve">5:46pm/26MC/normal</t>
  </si>
  <si>
    <t xml:space="preserve">IMG20261003_174820.jpeg</t>
  </si>
  <si>
    <t xml:space="preserve">5:46pm/27MC/normal</t>
  </si>
  <si>
    <t xml:space="preserve">IMG20261003_174824.jpeg</t>
  </si>
  <si>
    <t xml:space="preserve">5:46pm/nan/normal</t>
  </si>
  <si>
    <t xml:space="preserve">IMG20261003_174846.jpeg</t>
  </si>
  <si>
    <t xml:space="preserve">5:46pm/01MD/normal</t>
  </si>
  <si>
    <t xml:space="preserve">IMG20261003_174903.jpeg</t>
  </si>
  <si>
    <t xml:space="preserve">5:46pm/02MD/normal</t>
  </si>
  <si>
    <t xml:space="preserve">IMG20261003_174909.jpeg</t>
  </si>
  <si>
    <t xml:space="preserve">5:46pm/03MD/normal</t>
  </si>
  <si>
    <t xml:space="preserve">IMG20261003_174915.jpeg</t>
  </si>
  <si>
    <t xml:space="preserve">5:46pm/04MD/normal</t>
  </si>
  <si>
    <t xml:space="preserve">IMG20261003_174918.jpeg</t>
  </si>
  <si>
    <t xml:space="preserve">5:46pm/05MD/normal</t>
  </si>
  <si>
    <t xml:space="preserve">IMG20261003_174921.jpeg</t>
  </si>
  <si>
    <t xml:space="preserve">5:46pm/06MD/normal</t>
  </si>
  <si>
    <t xml:space="preserve">IMG20261003_174924.jpeg</t>
  </si>
  <si>
    <t xml:space="preserve">5:46pm/07MD/normal</t>
  </si>
  <si>
    <t xml:space="preserve">IMG20261003_174935.jpeg</t>
  </si>
  <si>
    <t xml:space="preserve">5:46pm/08MD/normal</t>
  </si>
  <si>
    <t xml:space="preserve">IMG20261003_174937.jpeg</t>
  </si>
  <si>
    <t xml:space="preserve">5:46pm/09MD/normal</t>
  </si>
  <si>
    <t xml:space="preserve">IMG20261003_174940.jpeg</t>
  </si>
  <si>
    <t xml:space="preserve">5:46pm/10MD/normal</t>
  </si>
  <si>
    <t xml:space="preserve">IMG20261003_174945.jpeg</t>
  </si>
  <si>
    <t xml:space="preserve">5:46pm/11MD/normal</t>
  </si>
  <si>
    <t xml:space="preserve">IMG20261003_174948.jpeg</t>
  </si>
  <si>
    <t xml:space="preserve">5:46pm/12MD/normal</t>
  </si>
  <si>
    <t xml:space="preserve">IMG20261003_175016.jpeg</t>
  </si>
  <si>
    <t xml:space="preserve">5:46pm/13MD/normal</t>
  </si>
  <si>
    <t xml:space="preserve">IMG20261003_175018.jpeg</t>
  </si>
  <si>
    <t xml:space="preserve">5:46pm/14MD/normal</t>
  </si>
  <si>
    <t xml:space="preserve">IMG20261003_175020.jpeg</t>
  </si>
  <si>
    <t xml:space="preserve">5:46pm/15MD/normal</t>
  </si>
  <si>
    <t xml:space="preserve">IMG20261003_175021.jpeg</t>
  </si>
  <si>
    <t xml:space="preserve">5:46pm/16MD/normal</t>
  </si>
  <si>
    <t xml:space="preserve">IMG20261003_175023.jpeg</t>
  </si>
  <si>
    <t xml:space="preserve">5:46pm/17MD/normal</t>
  </si>
  <si>
    <t xml:space="preserve">IMG20261003_175026.jpeg</t>
  </si>
  <si>
    <t xml:space="preserve">5:46pm/18MD/normal</t>
  </si>
  <si>
    <t xml:space="preserve">IMG20261003_175049.jpeg</t>
  </si>
  <si>
    <t xml:space="preserve">5:46pm/19MD/normal</t>
  </si>
  <si>
    <t xml:space="preserve">IMG20261003_175051.jpeg</t>
  </si>
  <si>
    <t xml:space="preserve">5:46pm/20MD/normal</t>
  </si>
  <si>
    <t xml:space="preserve">IMG20261003_175053.jpeg</t>
  </si>
  <si>
    <t xml:space="preserve">5:46pm/21MD/normal</t>
  </si>
  <si>
    <t xml:space="preserve">IMG20261003_175056.jpeg</t>
  </si>
  <si>
    <t xml:space="preserve">5:46pm/22MD/normal</t>
  </si>
  <si>
    <t xml:space="preserve">IMG20261003_175057.jpeg</t>
  </si>
  <si>
    <t xml:space="preserve">5:46pm/23MD/normal</t>
  </si>
  <si>
    <t xml:space="preserve">IMG20261003_175100.jpeg</t>
  </si>
  <si>
    <t xml:space="preserve">6pm/nan/normal</t>
  </si>
  <si>
    <t xml:space="preserve">6pm</t>
  </si>
  <si>
    <t xml:space="preserve">IMG20261003_180030.jpeg</t>
  </si>
  <si>
    <t xml:space="preserve">6pm/Processed_6pm</t>
  </si>
  <si>
    <t xml:space="preserve">6pm/01MC/normal</t>
  </si>
  <si>
    <t xml:space="preserve">IMG20261003_180034.jpeg</t>
  </si>
  <si>
    <t xml:space="preserve">6pm/02MC/normal</t>
  </si>
  <si>
    <t xml:space="preserve">IMG20261003_180037.jpeg</t>
  </si>
  <si>
    <t xml:space="preserve">6pm/03MC/normal</t>
  </si>
  <si>
    <t xml:space="preserve">IMG20261003_180040.jpeg</t>
  </si>
  <si>
    <t xml:space="preserve">6pm/04MC/normal</t>
  </si>
  <si>
    <t xml:space="preserve">IMG20261003_180042.jpeg</t>
  </si>
  <si>
    <t xml:space="preserve">6pm/05MC/normal</t>
  </si>
  <si>
    <t xml:space="preserve">IMG20261003_180046.jpeg</t>
  </si>
  <si>
    <t xml:space="preserve">camera overlay covers 6% of the face; partial: zone(s) bottom not readable</t>
  </si>
  <si>
    <t xml:space="preserve">6pm/06MC/normal</t>
  </si>
  <si>
    <t xml:space="preserve">IMG20261003_180048.jpeg</t>
  </si>
  <si>
    <t xml:space="preserve">6pm/07MC/normal</t>
  </si>
  <si>
    <t xml:space="preserve">IMG20261003_180052.jpeg</t>
  </si>
  <si>
    <t xml:space="preserve">6pm/08MC/normal</t>
  </si>
  <si>
    <t xml:space="preserve">IMG20261003_180055.jpeg</t>
  </si>
  <si>
    <t xml:space="preserve">6pm/09MC/normal</t>
  </si>
  <si>
    <t xml:space="preserve">IMG20261003_180103.jpeg</t>
  </si>
  <si>
    <t xml:space="preserve">6pm/10MC/normal</t>
  </si>
  <si>
    <t xml:space="preserve">IMG20261003_180114.jpeg</t>
  </si>
  <si>
    <t xml:space="preserve">6pm/11MC/normal</t>
  </si>
  <si>
    <t xml:space="preserve">IMG20261003_180133.jpeg</t>
  </si>
  <si>
    <t xml:space="preserve">6pm/12MC/normal</t>
  </si>
  <si>
    <t xml:space="preserve">IMG20261003_180136.jpeg</t>
  </si>
  <si>
    <t xml:space="preserve">6pm/13MC/normal</t>
  </si>
  <si>
    <t xml:space="preserve">IMG20261003_180138.jpeg</t>
  </si>
  <si>
    <t xml:space="preserve">6pm/14MC/normal</t>
  </si>
  <si>
    <t xml:space="preserve">IMG20261003_180140.jpeg</t>
  </si>
  <si>
    <t xml:space="preserve">6pm/15MC/normal</t>
  </si>
  <si>
    <t xml:space="preserve">IMG20261003_180155.jpeg</t>
  </si>
  <si>
    <t xml:space="preserve">6pm/16MC/normal</t>
  </si>
  <si>
    <t xml:space="preserve">IMG20261003_180158.jpeg</t>
  </si>
  <si>
    <t xml:space="preserve">6pm/17MC/normal</t>
  </si>
  <si>
    <t xml:space="preserve">IMG20261003_180200.jpeg</t>
  </si>
  <si>
    <t xml:space="preserve">6pm/18MC/normal</t>
  </si>
  <si>
    <t xml:space="preserve">IMG20261003_180205.jpeg</t>
  </si>
  <si>
    <t xml:space="preserve">6pm/19MC/normal</t>
  </si>
  <si>
    <t xml:space="preserve">IMG20261003_180229.jpeg</t>
  </si>
  <si>
    <t xml:space="preserve">6pm/20MC/normal</t>
  </si>
  <si>
    <t xml:space="preserve">IMG20261003_180231.jpeg</t>
  </si>
  <si>
    <t xml:space="preserve">6pm/21MC/normal</t>
  </si>
  <si>
    <t xml:space="preserve">IMG20261003_180233.jpeg</t>
  </si>
  <si>
    <t xml:space="preserve">6pm/22MC/normal</t>
  </si>
  <si>
    <t xml:space="preserve">IMG20261003_180235.jpeg</t>
  </si>
  <si>
    <t xml:space="preserve">6pm/23MC/normal</t>
  </si>
  <si>
    <t xml:space="preserve">IMG20261003_180238.jpeg</t>
  </si>
  <si>
    <t xml:space="preserve">6pm/24MC/normal</t>
  </si>
  <si>
    <t xml:space="preserve">IMG20261003_180240.jpeg</t>
  </si>
  <si>
    <t xml:space="preserve">6pm/25MC/normal</t>
  </si>
  <si>
    <t xml:space="preserve">IMG20261003_180243.jpeg</t>
  </si>
  <si>
    <t xml:space="preserve">6pm/26MC/normal</t>
  </si>
  <si>
    <t xml:space="preserve">IMG20261003_180251.jpeg</t>
  </si>
  <si>
    <t xml:space="preserve">6pm/27MC/normal</t>
  </si>
  <si>
    <t xml:space="preserve">IMG20261003_180254.jpeg</t>
  </si>
  <si>
    <t xml:space="preserve">6pm/01MD/normal</t>
  </si>
  <si>
    <t xml:space="preserve">IMG20261003_180321.jpeg</t>
  </si>
  <si>
    <t xml:space="preserve">6pm/02MD/normal</t>
  </si>
  <si>
    <t xml:space="preserve">IMG20261003_180323.jpeg</t>
  </si>
  <si>
    <t xml:space="preserve">6pm/03MD/normal</t>
  </si>
  <si>
    <t xml:space="preserve">IMG20261003_180325.jpeg</t>
  </si>
  <si>
    <t xml:space="preserve">6pm/04MD/normal</t>
  </si>
  <si>
    <t xml:space="preserve">IMG20261003_180327.jpeg</t>
  </si>
  <si>
    <t xml:space="preserve">6pm/05MD/normal</t>
  </si>
  <si>
    <t xml:space="preserve">IMG20261003_180328.jpeg</t>
  </si>
  <si>
    <t xml:space="preserve">6pm/06MD/normal</t>
  </si>
  <si>
    <t xml:space="preserve">IMG20261003_180331.jpeg</t>
  </si>
  <si>
    <t xml:space="preserve">6pm/07MD/normal</t>
  </si>
  <si>
    <t xml:space="preserve">IMG20261003_180345.jpeg</t>
  </si>
  <si>
    <t xml:space="preserve">6pm/08MD/normal</t>
  </si>
  <si>
    <t xml:space="preserve">IMG20261003_180347.jpeg</t>
  </si>
  <si>
    <t xml:space="preserve">6pm/09MD/normal</t>
  </si>
  <si>
    <t xml:space="preserve">IMG20261003_180348.jpeg</t>
  </si>
  <si>
    <t xml:space="preserve">6pm/10MD/normal</t>
  </si>
  <si>
    <t xml:space="preserve">IMG20261003_180350.jpeg</t>
  </si>
  <si>
    <t xml:space="preserve">pack edge(s) out of frame (100% of face inside the frame); camera overlay covers 11% of the face; partial: zone(s) bottom not readable</t>
  </si>
  <si>
    <t xml:space="preserve">6pm/11MD/normal</t>
  </si>
  <si>
    <t xml:space="preserve">IMG20261003_180352.jpeg</t>
  </si>
  <si>
    <t xml:space="preserve">6pm/12MD/normal</t>
  </si>
  <si>
    <t xml:space="preserve">IMG20261003_180415.jpeg</t>
  </si>
  <si>
    <t xml:space="preserve">camera overlay covers 5% of the face; partial: zone(s) top not readable</t>
  </si>
  <si>
    <t xml:space="preserve">6pm/13MD/normal</t>
  </si>
  <si>
    <t xml:space="preserve">IMG20261003_180417.jpeg</t>
  </si>
  <si>
    <t xml:space="preserve">6pm/14MD/normal</t>
  </si>
  <si>
    <t xml:space="preserve">IMG20261003_180419.jpeg</t>
  </si>
  <si>
    <t xml:space="preserve">6pm/15MD/normal</t>
  </si>
  <si>
    <t xml:space="preserve">IMG20261003_180421.jpeg</t>
  </si>
  <si>
    <t xml:space="preserve">6pm/16MD/normal</t>
  </si>
  <si>
    <t xml:space="preserve">IMG20261003_180427.jpeg</t>
  </si>
  <si>
    <t xml:space="preserve">6pm/17MD/normal</t>
  </si>
  <si>
    <t xml:space="preserve">IMG20261003_180429.jpeg</t>
  </si>
  <si>
    <t xml:space="preserve">6pm/18MD/normal</t>
  </si>
  <si>
    <t xml:space="preserve">IMG20261003_180442.jpeg</t>
  </si>
  <si>
    <t xml:space="preserve">6pm/19MD/normal</t>
  </si>
  <si>
    <t xml:space="preserve">IMG20261003_180444.jpeg</t>
  </si>
  <si>
    <t xml:space="preserve">6pm/20MD/normal</t>
  </si>
  <si>
    <t xml:space="preserve">IMG20261003_180445.jpeg</t>
  </si>
  <si>
    <t xml:space="preserve">6pm/21MD/normal</t>
  </si>
  <si>
    <t xml:space="preserve">IMG20261003_180447.jpeg</t>
  </si>
  <si>
    <t xml:space="preserve">6pm/22MD/normal</t>
  </si>
  <si>
    <t xml:space="preserve">IMG20261003_180449.jpeg</t>
  </si>
  <si>
    <t xml:space="preserve">6pm/23MD/normal</t>
  </si>
  <si>
    <t xml:space="preserve">IMG20261003_180451.jpeg</t>
  </si>
  <si>
    <t xml:space="preserve">IMG20261003_180503.jpeg</t>
  </si>
  <si>
    <t xml:space="preserve">6pm/01SD/normal</t>
  </si>
  <si>
    <t xml:space="preserve">IMG20261003_180506.jpeg</t>
  </si>
  <si>
    <t xml:space="preserve">6pm/02SD/normal</t>
  </si>
  <si>
    <t xml:space="preserve">IMG20261003_180509.jpeg</t>
  </si>
  <si>
    <t xml:space="preserve">6pm/03SD/normal</t>
  </si>
  <si>
    <t xml:space="preserve">IMG20261003_180510.jpeg</t>
  </si>
  <si>
    <t xml:space="preserve">6pm/04SD/normal</t>
  </si>
  <si>
    <t xml:space="preserve">IMG20261003_180513.jpeg</t>
  </si>
  <si>
    <t xml:space="preserve">6pm/01SC/normal</t>
  </si>
  <si>
    <t xml:space="preserve">IMG20261003_180516.jpeg</t>
  </si>
  <si>
    <t xml:space="preserve">6pm/02SC/normal</t>
  </si>
  <si>
    <t xml:space="preserve">IMG20261003_180517.jpeg</t>
  </si>
  <si>
    <t xml:space="preserve">6pm/03SC/normal</t>
  </si>
  <si>
    <t xml:space="preserve">IMG20261003_180519.jpeg</t>
  </si>
  <si>
    <t xml:space="preserve">6pm/04SC/normal</t>
  </si>
  <si>
    <t xml:space="preserve">IMG20261003_180521.jpeg</t>
  </si>
  <si>
    <t xml:space="preserve">6pm/05SC/normal</t>
  </si>
  <si>
    <t xml:space="preserve">IMG20261003_180523.jpeg</t>
  </si>
  <si>
    <t xml:space="preserve">6pm/06SC/normal</t>
  </si>
  <si>
    <t xml:space="preserve">IMG20261003_180524.jpeg</t>
  </si>
  <si>
    <t xml:space="preserve">6pm/01LD/normal</t>
  </si>
  <si>
    <t xml:space="preserve">IMG20261003_180526.jpeg</t>
  </si>
  <si>
    <t xml:space="preserve">6pm/01LC/normal</t>
  </si>
  <si>
    <t xml:space="preserve">IMG20261003_180529.jpeg</t>
  </si>
  <si>
    <t xml:space="preserve">6:15pm/01MC/normal</t>
  </si>
  <si>
    <t xml:space="preserve">6:15pm</t>
  </si>
  <si>
    <t xml:space="preserve">IMG20261003_181435.jpeg</t>
  </si>
  <si>
    <t xml:space="preserve">615pm</t>
  </si>
  <si>
    <t xml:space="preserve">615pm/Processed_615pm</t>
  </si>
  <si>
    <t xml:space="preserve">6:15pm/02MC/normal</t>
  </si>
  <si>
    <t xml:space="preserve">IMG20261003_181438.jpeg</t>
  </si>
  <si>
    <t xml:space="preserve">6:15pm/03MC/normal</t>
  </si>
  <si>
    <t xml:space="preserve">IMG20261003_181441.jpeg</t>
  </si>
  <si>
    <t xml:space="preserve">6:15pm/04MC/normal</t>
  </si>
  <si>
    <t xml:space="preserve">IMG20261003_181442.jpeg</t>
  </si>
  <si>
    <t xml:space="preserve">6:15pm/05MC/normal</t>
  </si>
  <si>
    <t xml:space="preserve">IMG20261003_181445.jpeg</t>
  </si>
  <si>
    <t xml:space="preserve">6:15pm/06MC/normal</t>
  </si>
  <si>
    <t xml:space="preserve">IMG20261003_181446.jpeg</t>
  </si>
  <si>
    <t xml:space="preserve">6:15pm/07MC/normal</t>
  </si>
  <si>
    <t xml:space="preserve">IMG20261003_181448.jpeg</t>
  </si>
  <si>
    <t xml:space="preserve">6:15pm/08MC/normal</t>
  </si>
  <si>
    <t xml:space="preserve">IMG20261003_181451.jpeg</t>
  </si>
  <si>
    <t xml:space="preserve">6:15pm/09MC/normal</t>
  </si>
  <si>
    <t xml:space="preserve">IMG20261003_181455.jpeg</t>
  </si>
  <si>
    <t xml:space="preserve">6:15pm/10MC/normal</t>
  </si>
  <si>
    <t xml:space="preserve">IMG20261003_181459.jpeg</t>
  </si>
  <si>
    <t xml:space="preserve">6:15pm/11MC/normal</t>
  </si>
  <si>
    <t xml:space="preserve">IMG20261003_181502.jpeg</t>
  </si>
  <si>
    <t xml:space="preserve">6:15pm/12MC/normal</t>
  </si>
  <si>
    <t xml:space="preserve">IMG20261003_181505.jpeg</t>
  </si>
  <si>
    <t xml:space="preserve">6:15pm/13MC/normal</t>
  </si>
  <si>
    <t xml:space="preserve">IMG20261003_181506.jpeg</t>
  </si>
  <si>
    <t xml:space="preserve">6:15pm/14MC/normal</t>
  </si>
  <si>
    <t xml:space="preserve">IMG20261003_181508.jpeg</t>
  </si>
  <si>
    <t xml:space="preserve">6:15pm/15MC/normal</t>
  </si>
  <si>
    <t xml:space="preserve">IMG20261003_181510.jpeg</t>
  </si>
  <si>
    <t xml:space="preserve">6:15pm/16MC/normal</t>
  </si>
  <si>
    <t xml:space="preserve">IMG20261003_181513.jpeg</t>
  </si>
  <si>
    <t xml:space="preserve">6:15pm/17MC/normal</t>
  </si>
  <si>
    <t xml:space="preserve">IMG20261003_181516.jpeg</t>
  </si>
  <si>
    <t xml:space="preserve">6:15pm/18MC/normal</t>
  </si>
  <si>
    <t xml:space="preserve">IMG20261003_181555.jpeg</t>
  </si>
  <si>
    <t xml:space="preserve">6:15pm/19MC/normal</t>
  </si>
  <si>
    <t xml:space="preserve">IMG20261003_181609.jpeg</t>
  </si>
  <si>
    <t xml:space="preserve">6:15pm/20MC/normal</t>
  </si>
  <si>
    <t xml:space="preserve">IMG20261003_181611.jpeg</t>
  </si>
  <si>
    <t xml:space="preserve">6:15pm/21MC/normal</t>
  </si>
  <si>
    <t xml:space="preserve">IMG20261003_181613.jpeg</t>
  </si>
  <si>
    <t xml:space="preserve">6:15pm/22MC/normal</t>
  </si>
  <si>
    <t xml:space="preserve">IMG20261003_181615.jpeg</t>
  </si>
  <si>
    <t xml:space="preserve">6:15pm/23MC/normal</t>
  </si>
  <si>
    <t xml:space="preserve">IMG20261003_181618.jpeg</t>
  </si>
  <si>
    <t xml:space="preserve">6:15pm/24MC/normal</t>
  </si>
  <si>
    <t xml:space="preserve">IMG20261003_181621.jpeg</t>
  </si>
  <si>
    <t xml:space="preserve">6:15pm/25MC/normal</t>
  </si>
  <si>
    <t xml:space="preserve">IMG20261003_181622.jpeg</t>
  </si>
  <si>
    <t xml:space="preserve">6:15pm/26MC/normal</t>
  </si>
  <si>
    <t xml:space="preserve">IMG20261003_181625.jpeg</t>
  </si>
  <si>
    <t xml:space="preserve">6:15pm/27MC/normal</t>
  </si>
  <si>
    <t xml:space="preserve">IMG20261003_181629.jpeg</t>
  </si>
  <si>
    <t xml:space="preserve">6:15pm/01MD/normal</t>
  </si>
  <si>
    <t xml:space="preserve">IMG20261003_181654.jpeg</t>
  </si>
  <si>
    <t xml:space="preserve">6:15pm/02MD/normal</t>
  </si>
  <si>
    <t xml:space="preserve">IMG20261003_181656.jpeg</t>
  </si>
  <si>
    <t xml:space="preserve">6:15pm/03MD/normal</t>
  </si>
  <si>
    <t xml:space="preserve">IMG20261003_181658.jpeg</t>
  </si>
  <si>
    <t xml:space="preserve">6:15pm/04MD/normal</t>
  </si>
  <si>
    <t xml:space="preserve">IMG20261003_181659.jpeg</t>
  </si>
  <si>
    <t xml:space="preserve">6:15pm/05MD/normal</t>
  </si>
  <si>
    <t xml:space="preserve">IMG20261003_181700.jpeg</t>
  </si>
  <si>
    <t xml:space="preserve">6:15pm/06MD/normal</t>
  </si>
  <si>
    <t xml:space="preserve">IMG20261003_181702.jpeg</t>
  </si>
  <si>
    <t xml:space="preserve">no data</t>
  </si>
  <si>
    <t xml:space="preserve">✗⇲</t>
  </si>
  <si>
    <t xml:space="preserve">pack runs off the left edge diagonally; about half of it is off camera - image turned down</t>
  </si>
  <si>
    <t xml:space="preserve">6:15pm/07MD/normal</t>
  </si>
  <si>
    <t xml:space="preserve">IMG20261003_181705.jpeg</t>
  </si>
  <si>
    <t xml:space="preserve">6:15pm/08MD/normal</t>
  </si>
  <si>
    <t xml:space="preserve">IMG20261003_181706.jpeg</t>
  </si>
  <si>
    <t xml:space="preserve">6:15pm/09MD/normal</t>
  </si>
  <si>
    <t xml:space="preserve">IMG20261003_181708.jpeg</t>
  </si>
  <si>
    <t xml:space="preserve">6:15pm/10MD/normal</t>
  </si>
  <si>
    <t xml:space="preserve">IMG20261003_181710.jpeg</t>
  </si>
  <si>
    <t xml:space="preserve">6:15pm/11MD/normal</t>
  </si>
  <si>
    <t xml:space="preserve">IMG20261003_181711.jpeg</t>
  </si>
  <si>
    <t xml:space="preserve">6:15pm/12MD/normal</t>
  </si>
  <si>
    <t xml:space="preserve">IMG20261003_181740.jpeg</t>
  </si>
  <si>
    <t xml:space="preserve">6:15pm/13MD/normal</t>
  </si>
  <si>
    <t xml:space="preserve">IMG20261003_181742.jpeg</t>
  </si>
  <si>
    <t xml:space="preserve">6:15pm/14MD/normal</t>
  </si>
  <si>
    <t xml:space="preserve">IMG20261003_181743.jpeg</t>
  </si>
  <si>
    <t xml:space="preserve">6:15pm/15MD/normal</t>
  </si>
  <si>
    <t xml:space="preserve">IMG20261003_181745.jpeg</t>
  </si>
  <si>
    <t xml:space="preserve">6:15pm/16MD/normal</t>
  </si>
  <si>
    <t xml:space="preserve">IMG20261003_181746.jpeg</t>
  </si>
  <si>
    <t xml:space="preserve">6:15pm/17MD/normal</t>
  </si>
  <si>
    <t xml:space="preserve">IMG20261003_181749.jpeg</t>
  </si>
  <si>
    <t xml:space="preserve">6:15pm/18MD/normal</t>
  </si>
  <si>
    <t xml:space="preserve">IMG20261003_181753.jpeg</t>
  </si>
  <si>
    <t xml:space="preserve">6:15pm/19MD/normal</t>
  </si>
  <si>
    <t xml:space="preserve">IMG20261003_181754.jpeg</t>
  </si>
  <si>
    <t xml:space="preserve">6:15pm/20MD/normal</t>
  </si>
  <si>
    <t xml:space="preserve">IMG20261003_181755.jpeg</t>
  </si>
  <si>
    <t xml:space="preserve">6:15pm/21MD/normal</t>
  </si>
  <si>
    <t xml:space="preserve">IMG20261003_181757.jpeg</t>
  </si>
  <si>
    <t xml:space="preserve">6:15pm/22MD/normal</t>
  </si>
  <si>
    <t xml:space="preserve">IMG20261003_181759.jpeg</t>
  </si>
  <si>
    <t xml:space="preserve">6:15pm/23MD/normal</t>
  </si>
  <si>
    <t xml:space="preserve">IMG20261003_181802.jpeg</t>
  </si>
  <si>
    <t xml:space="preserve">⌧⇲</t>
  </si>
  <si>
    <t xml:space="preserve">pack edge(s) out of frame (94% of face inside the frame); camera overlay covers 14% of the face; partial: zone(s) bottom, left not readable</t>
  </si>
  <si>
    <t xml:space="preserve">6:15pm/01SD/normal</t>
  </si>
  <si>
    <t xml:space="preserve">IMG20261003_181830.jpeg</t>
  </si>
  <si>
    <t xml:space="preserve">6:15pm/02SD/normal</t>
  </si>
  <si>
    <t xml:space="preserve">IMG20261003_181831.jpeg</t>
  </si>
  <si>
    <t xml:space="preserve">6:15pm/03SD/normal</t>
  </si>
  <si>
    <t xml:space="preserve">IMG20261003_181833.jpeg</t>
  </si>
  <si>
    <t xml:space="preserve">6:15pm/04SD/normal</t>
  </si>
  <si>
    <t xml:space="preserve">IMG20261003_181834.jpeg</t>
  </si>
  <si>
    <t xml:space="preserve">6:15pm/nan/normal</t>
  </si>
  <si>
    <t xml:space="preserve">IMG20261003_181840.jpeg</t>
  </si>
  <si>
    <t xml:space="preserve">6:15pm/01SC/normal</t>
  </si>
  <si>
    <t xml:space="preserve">IMG20261003_181843.jpeg</t>
  </si>
  <si>
    <t xml:space="preserve">6:15pm/02SC/normal</t>
  </si>
  <si>
    <t xml:space="preserve">IMG20261003_181845.jpeg</t>
  </si>
  <si>
    <t xml:space="preserve">6:15pm/03SC/normal</t>
  </si>
  <si>
    <t xml:space="preserve">IMG20261003_181847.jpeg</t>
  </si>
  <si>
    <t xml:space="preserve">6:15pm/04SC/normal</t>
  </si>
  <si>
    <t xml:space="preserve">IMG20261003_181848.jpeg</t>
  </si>
  <si>
    <t xml:space="preserve">6:15pm/05SC/normal</t>
  </si>
  <si>
    <t xml:space="preserve">IMG20261003_181850.jpeg</t>
  </si>
  <si>
    <t xml:space="preserve">6:15pm/06SC/normal</t>
  </si>
  <si>
    <t xml:space="preserve">IMG20261003_181851.jpeg</t>
  </si>
  <si>
    <t xml:space="preserve">⇲⌧</t>
  </si>
  <si>
    <t xml:space="preserve">pack edge(s) out of frame (100% of face inside the frame); camera overlay covers 6% of the face</t>
  </si>
  <si>
    <t xml:space="preserve">6:15pm/01LD/normal</t>
  </si>
  <si>
    <t xml:space="preserve">IMG20261003_181859.jpeg</t>
  </si>
  <si>
    <t xml:space="preserve">6:15pm/01LC/normal</t>
  </si>
  <si>
    <t xml:space="preserve">IMG20261003_181901.jpeg</t>
  </si>
  <si>
    <t xml:space="preserve">6:30pm/01MC/normal</t>
  </si>
  <si>
    <t xml:space="preserve">6:30pm</t>
  </si>
  <si>
    <t xml:space="preserve">IMG20261003_183030.jpeg</t>
  </si>
  <si>
    <t xml:space="preserve">630</t>
  </si>
  <si>
    <t xml:space="preserve">630/Processed_630/Processed_Processed_630</t>
  </si>
  <si>
    <t xml:space="preserve">6:30pm/02MC/normal</t>
  </si>
  <si>
    <t xml:space="preserve">IMG20261003_183032.jpeg</t>
  </si>
  <si>
    <t xml:space="preserve">6:30pm/03MC/normal</t>
  </si>
  <si>
    <t xml:space="preserve">IMG20261003_183035.jpeg</t>
  </si>
  <si>
    <t xml:space="preserve">6:30pm/04MC/normal</t>
  </si>
  <si>
    <t xml:space="preserve">IMG20261003_183037.jpeg</t>
  </si>
  <si>
    <t xml:space="preserve">6:30pm/05MC/normal</t>
  </si>
  <si>
    <t xml:space="preserve">IMG20261003_183044.jpeg</t>
  </si>
  <si>
    <t xml:space="preserve">6:30pm/06MC/normal</t>
  </si>
  <si>
    <t xml:space="preserve">IMG20261003_183047.jpeg</t>
  </si>
  <si>
    <t xml:space="preserve">6:30pm/07MC/normal</t>
  </si>
  <si>
    <t xml:space="preserve">IMG20261003_183054.jpeg</t>
  </si>
  <si>
    <t xml:space="preserve">6:30pm/08MC/normal</t>
  </si>
  <si>
    <t xml:space="preserve">IMG20261003_183059.jpeg</t>
  </si>
  <si>
    <t xml:space="preserve">6:30pm/09MC/normal</t>
  </si>
  <si>
    <t xml:space="preserve">IMG20261003_183102.jpeg</t>
  </si>
  <si>
    <t xml:space="preserve">6:30pm/10MC/normal</t>
  </si>
  <si>
    <t xml:space="preserve">IMG20261003_183105.jpeg</t>
  </si>
  <si>
    <t xml:space="preserve">6:30pm/11MC/normal</t>
  </si>
  <si>
    <t xml:space="preserve">IMG20261003_183122.jpeg</t>
  </si>
  <si>
    <t xml:space="preserve">6:30pm/12MC/normal</t>
  </si>
  <si>
    <t xml:space="preserve">IMG20261003_183124.jpeg</t>
  </si>
  <si>
    <t xml:space="preserve">6:30pm/13MC/normal</t>
  </si>
  <si>
    <t xml:space="preserve">IMG20261003_183126.jpeg</t>
  </si>
  <si>
    <t xml:space="preserve">6:30pm/14MC/normal</t>
  </si>
  <si>
    <t xml:space="preserve">IMG20261003_183128.jpeg</t>
  </si>
  <si>
    <t xml:space="preserve">6:30pm/15MC/normal</t>
  </si>
  <si>
    <t xml:space="preserve">IMG20261003_183129.jpeg</t>
  </si>
  <si>
    <t xml:space="preserve">6:30pm/16MC/normal</t>
  </si>
  <si>
    <t xml:space="preserve">IMG20261003_183138.jpeg</t>
  </si>
  <si>
    <t xml:space="preserve">6:30pm/17MC/normal</t>
  </si>
  <si>
    <t xml:space="preserve">IMG20261003_183140.jpeg</t>
  </si>
  <si>
    <t xml:space="preserve">6:30pm/18MC/normal</t>
  </si>
  <si>
    <t xml:space="preserve">IMG20261003_183145.jpeg</t>
  </si>
  <si>
    <t xml:space="preserve">6:30pm/19MC/normal</t>
  </si>
  <si>
    <t xml:space="preserve">IMG20261003_183200.jpeg</t>
  </si>
  <si>
    <t xml:space="preserve">6:30pm/20MC/normal</t>
  </si>
  <si>
    <t xml:space="preserve">IMG20261003_183201.jpeg</t>
  </si>
  <si>
    <t xml:space="preserve">6:30pm/21MC/normal</t>
  </si>
  <si>
    <t xml:space="preserve">IMG20261003_183202.jpeg</t>
  </si>
  <si>
    <t xml:space="preserve">6:30pm/22MC/normal</t>
  </si>
  <si>
    <t xml:space="preserve">IMG20261003_183204.jpeg</t>
  </si>
  <si>
    <t xml:space="preserve">6:30pm/nan/normal</t>
  </si>
  <si>
    <t xml:space="preserve">IMG20261003_183207.jpeg</t>
  </si>
  <si>
    <t xml:space="preserve">6:30pm/23MC/normal</t>
  </si>
  <si>
    <t xml:space="preserve">IMG20261003_183210.jpeg</t>
  </si>
  <si>
    <t xml:space="preserve">6:30pm/24MC/normal</t>
  </si>
  <si>
    <t xml:space="preserve">IMG20261003_183216.jpeg</t>
  </si>
  <si>
    <t xml:space="preserve">6:30pm/25MC/normal</t>
  </si>
  <si>
    <t xml:space="preserve">IMG20261003_183217.jpeg</t>
  </si>
  <si>
    <t xml:space="preserve">pack runs off the right and bottom edges diagonally; too much off camera - image turned down</t>
  </si>
  <si>
    <t xml:space="preserve">6:30pm/26MC/normal</t>
  </si>
  <si>
    <t xml:space="preserve">IMG20261003_183223.jpeg</t>
  </si>
  <si>
    <t xml:space="preserve">6:30pm/27MC/normal</t>
  </si>
  <si>
    <t xml:space="preserve">IMG20261003_183228.jpeg</t>
  </si>
  <si>
    <t xml:space="preserve">IMG20261003_183311.jpeg</t>
  </si>
  <si>
    <t xml:space="preserve">6:30pm/01MD/normal</t>
  </si>
  <si>
    <t xml:space="preserve">IMG20261003_183314.jpeg</t>
  </si>
  <si>
    <t xml:space="preserve">6:30pm/02MD/normal</t>
  </si>
  <si>
    <t xml:space="preserve">IMG20261003_183316.jpeg</t>
  </si>
  <si>
    <t xml:space="preserve">6:30pm/03MD/normal</t>
  </si>
  <si>
    <t xml:space="preserve">IMG20261003_183318.jpeg</t>
  </si>
  <si>
    <t xml:space="preserve">6:30pm/04MD/normal</t>
  </si>
  <si>
    <t xml:space="preserve">IMG20261003_183320.jpeg</t>
  </si>
  <si>
    <t xml:space="preserve">6:30pm/05MD/normal</t>
  </si>
  <si>
    <t xml:space="preserve">IMG20261003_183323.jpeg</t>
  </si>
  <si>
    <t xml:space="preserve">6:30pm/06MD/normal</t>
  </si>
  <si>
    <t xml:space="preserve">IMG20261003_183324.jpeg</t>
  </si>
  <si>
    <t xml:space="preserve">6:30pm/07MD/normal</t>
  </si>
  <si>
    <t xml:space="preserve">IMG20261003_183335.jpeg</t>
  </si>
  <si>
    <t xml:space="preserve">6:30pm/08MD/normal</t>
  </si>
  <si>
    <t xml:space="preserve">IMG20261003_183337.jpeg</t>
  </si>
  <si>
    <t xml:space="preserve">6:30pm/09MD/normal</t>
  </si>
  <si>
    <t xml:space="preserve">IMG20261003_183339.jpeg</t>
  </si>
  <si>
    <t xml:space="preserve">6:30pm/10MD/normal</t>
  </si>
  <si>
    <t xml:space="preserve">IMG20261003_183340.jpeg</t>
  </si>
  <si>
    <t xml:space="preserve">6:30pm/11MD/normal</t>
  </si>
  <si>
    <t xml:space="preserve">IMG20261003_183341.jpeg</t>
  </si>
  <si>
    <t xml:space="preserve">pack mostly off the bottom-left of the frame - image turned down</t>
  </si>
  <si>
    <t xml:space="preserve">6:30pm/12MD/normal</t>
  </si>
  <si>
    <t xml:space="preserve">IMG20261003_183434.jpeg</t>
  </si>
  <si>
    <t xml:space="preserve">6:30pm/13MD/normal</t>
  </si>
  <si>
    <t xml:space="preserve">IMG20261003_183435.jpeg</t>
  </si>
  <si>
    <t xml:space="preserve">6:30pm/14MD/normal</t>
  </si>
  <si>
    <t xml:space="preserve">IMG20261003_183436.jpeg</t>
  </si>
  <si>
    <t xml:space="preserve">6:30pm/15MD/normal</t>
  </si>
  <si>
    <t xml:space="preserve">IMG20261003_183437.jpeg</t>
  </si>
  <si>
    <t xml:space="preserve">6:30pm/16MD/normal</t>
  </si>
  <si>
    <t xml:space="preserve">IMG20261003_183439.jpeg</t>
  </si>
  <si>
    <t xml:space="preserve">6:30pm/17MD/normal</t>
  </si>
  <si>
    <t xml:space="preserve">IMG20261003_183440.jpeg</t>
  </si>
  <si>
    <t xml:space="preserve">6:30pm/18MD/normal</t>
  </si>
  <si>
    <t xml:space="preserve">IMG20261003_183454.jpeg</t>
  </si>
  <si>
    <t xml:space="preserve">6:30pm/19MD/normal</t>
  </si>
  <si>
    <t xml:space="preserve">IMG20261003_183456.jpeg</t>
  </si>
  <si>
    <t xml:space="preserve">6:30pm/20MD/normal</t>
  </si>
  <si>
    <t xml:space="preserve">IMG20261003_183458.jpeg</t>
  </si>
  <si>
    <t xml:space="preserve">6:30pm/21MD/normal</t>
  </si>
  <si>
    <t xml:space="preserve">IMG20261003_183500.jpeg</t>
  </si>
  <si>
    <t xml:space="preserve">6:30pm/22MD/normal</t>
  </si>
  <si>
    <t xml:space="preserve">IMG20261003_183502.jpeg</t>
  </si>
  <si>
    <t xml:space="preserve">6:30pm/23MD/normal</t>
  </si>
  <si>
    <t xml:space="preserve">IMG20261003_183504.jpeg</t>
  </si>
  <si>
    <t xml:space="preserve">6:30pm/01MC/re-shoot 1</t>
  </si>
  <si>
    <t xml:space="preserve">re-shoot 1</t>
  </si>
  <si>
    <t xml:space="preserve">IMG20261003_183517.jpeg</t>
  </si>
  <si>
    <t xml:space="preserve">6:30pm/02MC/re-shoot 1</t>
  </si>
  <si>
    <t xml:space="preserve">IMG20261003_183519.jpeg</t>
  </si>
  <si>
    <t xml:space="preserve">6:30pm/03MC/re-shoot 1</t>
  </si>
  <si>
    <t xml:space="preserve">IMG20261003_183521.jpeg</t>
  </si>
  <si>
    <t xml:space="preserve">6:30pm/04MC/re-shoot 1</t>
  </si>
  <si>
    <t xml:space="preserve">IMG20261003_183523.jpeg</t>
  </si>
  <si>
    <t xml:space="preserve">6:30pm/05MC/re-shoot 1</t>
  </si>
  <si>
    <t xml:space="preserve">IMG20261003_183524.jpeg</t>
  </si>
  <si>
    <t xml:space="preserve">6:30pm/06MC/re-shoot 1</t>
  </si>
  <si>
    <t xml:space="preserve">IMG20261003_183525.jpeg</t>
  </si>
  <si>
    <t xml:space="preserve">6:30pm/07MC/re-shoot 1</t>
  </si>
  <si>
    <t xml:space="preserve">IMG20261003_183527.jpeg</t>
  </si>
  <si>
    <t xml:space="preserve">6:30pm/08MC/re-shoot 1</t>
  </si>
  <si>
    <t xml:space="preserve">IMG20261003_183530.jpeg</t>
  </si>
  <si>
    <t xml:space="preserve">6:30pm/09MC/re-shoot 1</t>
  </si>
  <si>
    <t xml:space="preserve">IMG20261003_183533.jpeg</t>
  </si>
  <si>
    <t xml:space="preserve">6:30pm/10MC/re-shoot 1</t>
  </si>
  <si>
    <t xml:space="preserve">IMG20261003_183537.jpeg</t>
  </si>
  <si>
    <t xml:space="preserve">6:30pm/01MD/re-shoot 1</t>
  </si>
  <si>
    <t xml:space="preserve">IMG20261003_183552.jpeg</t>
  </si>
  <si>
    <t xml:space="preserve">6:30pm/02MD/re-shoot 1</t>
  </si>
  <si>
    <t xml:space="preserve">IMG20261003_183554.jpeg</t>
  </si>
  <si>
    <t xml:space="preserve">6:30pm/03MD/re-shoot 1</t>
  </si>
  <si>
    <t xml:space="preserve">IMG20261003_183556.jpeg</t>
  </si>
  <si>
    <t xml:space="preserve">6:30pm/04MD/re-shoot 1</t>
  </si>
  <si>
    <t xml:space="preserve">IMG20261003_183557.jpeg</t>
  </si>
  <si>
    <t xml:space="preserve">6:30pm/05MD/re-shoot 1</t>
  </si>
  <si>
    <t xml:space="preserve">IMG20261003_183559.jpeg</t>
  </si>
  <si>
    <t xml:space="preserve">6:30pm/06MD/re-shoot 1</t>
  </si>
  <si>
    <t xml:space="preserve">IMG20261003_183600.jpeg</t>
  </si>
  <si>
    <t xml:space="preserve">camera overlay covers 8% of the face; partial: zone(s) bottom not readable</t>
  </si>
  <si>
    <t xml:space="preserve">6:30pm/07MD/re-shoot 1</t>
  </si>
  <si>
    <t xml:space="preserve">IMG20261003_183603.jpeg</t>
  </si>
  <si>
    <t xml:space="preserve">6:30pm/08MD/re-shoot 1</t>
  </si>
  <si>
    <t xml:space="preserve">IMG20261003_183604.jpeg</t>
  </si>
  <si>
    <t xml:space="preserve">6:30pm/09MD/re-shoot 1</t>
  </si>
  <si>
    <t xml:space="preserve">IMG20261003_183606.jpeg</t>
  </si>
  <si>
    <t xml:space="preserve">6:30pm/10MD/re-shoot 1</t>
  </si>
  <si>
    <t xml:space="preserve">IMG20261003_183607.jpeg</t>
  </si>
  <si>
    <t xml:space="preserve">6:30pm/01SD/normal</t>
  </si>
  <si>
    <t xml:space="preserve">IMG20261003_183755.jpeg</t>
  </si>
  <si>
    <t xml:space="preserve">6:30pm/02SD/normal</t>
  </si>
  <si>
    <t xml:space="preserve">IMG20261003_183757.jpeg</t>
  </si>
  <si>
    <t xml:space="preserve">6:30pm/03SD/normal</t>
  </si>
  <si>
    <t xml:space="preserve">IMG20261003_183759.jpeg</t>
  </si>
  <si>
    <t xml:space="preserve">6:30pm/04SD/normal</t>
  </si>
  <si>
    <t xml:space="preserve">IMG20261003_183800.jpeg</t>
  </si>
  <si>
    <t xml:space="preserve">left end and top side off the frame (user drew bottom side + right end); visible part only - face average, no zones; pack edge(s) out of frame (100% of face inside the frame); camera overlay covers 32% of the face; partial: zone(s) center, top, bottom, left, right not readable</t>
  </si>
  <si>
    <t xml:space="preserve">6:30pm/01SC/normal</t>
  </si>
  <si>
    <t xml:space="preserve">IMG20261003_183802.jpeg</t>
  </si>
  <si>
    <t xml:space="preserve">6:30pm/02SC/normal</t>
  </si>
  <si>
    <t xml:space="preserve">IMG20261003_183803.jpeg</t>
  </si>
  <si>
    <t xml:space="preserve">6:30pm/03SC/normal</t>
  </si>
  <si>
    <t xml:space="preserve">IMG20261003_183804.jpeg</t>
  </si>
  <si>
    <t xml:space="preserve">6:30pm/04SC/normal</t>
  </si>
  <si>
    <t xml:space="preserve">IMG20261003_183806.jpeg</t>
  </si>
  <si>
    <t xml:space="preserve">6:30pm/05SC/normal</t>
  </si>
  <si>
    <t xml:space="preserve">IMG20261003_183807.jpeg</t>
  </si>
  <si>
    <t xml:space="preserve">6:30pm/06SC/normal</t>
  </si>
  <si>
    <t xml:space="preserve">IMG20261003_183809.jpeg</t>
  </si>
  <si>
    <t xml:space="preserve">6:30pm/01LD/normal</t>
  </si>
  <si>
    <t xml:space="preserve">IMG20261003_183811.jpeg</t>
  </si>
  <si>
    <t xml:space="preserve">6:30pm/01LC/normal</t>
  </si>
  <si>
    <t xml:space="preserve">IMG20261003_183813.jpeg</t>
  </si>
  <si>
    <t xml:space="preserve">6:30pm/01MC/re-shoot 2</t>
  </si>
  <si>
    <t xml:space="preserve">re-shoot 2</t>
  </si>
  <si>
    <t xml:space="preserve">IMG20261003_183822.jpeg</t>
  </si>
  <si>
    <t xml:space="preserve">6:30pm/02MC/re-shoot 2</t>
  </si>
  <si>
    <t xml:space="preserve">IMG20261003_183824.jpeg</t>
  </si>
  <si>
    <t xml:space="preserve">6:30pm/03MC/re-shoot 2</t>
  </si>
  <si>
    <t xml:space="preserve">IMG20261003_183826.jpeg</t>
  </si>
  <si>
    <t xml:space="preserve">6:30pm/04MC/re-shoot 2</t>
  </si>
  <si>
    <t xml:space="preserve">IMG20261003_183828.jpeg</t>
  </si>
  <si>
    <t xml:space="preserve">6:30pm/05MC/re-shoot 2</t>
  </si>
  <si>
    <t xml:space="preserve">IMG20261003_183829.jpeg</t>
  </si>
  <si>
    <t xml:space="preserve">6:30pm/06MC/re-shoot 2</t>
  </si>
  <si>
    <t xml:space="preserve">IMG20261003_183832.jpeg</t>
  </si>
  <si>
    <t xml:space="preserve">6:30pm/07MC/re-shoot 2</t>
  </si>
  <si>
    <t xml:space="preserve">IMG20261003_183834.jpeg</t>
  </si>
  <si>
    <t xml:space="preserve">6:30pm/08MC/re-shoot 2</t>
  </si>
  <si>
    <t xml:space="preserve">IMG20261003_183837.jpeg</t>
  </si>
  <si>
    <t xml:space="preserve">6:30pm/09MC/re-shoot 2</t>
  </si>
  <si>
    <t xml:space="preserve">IMG20261003_183840.jpeg</t>
  </si>
  <si>
    <t xml:space="preserve">6:30pm/10MC/re-shoot 2</t>
  </si>
  <si>
    <t xml:space="preserve">IMG20261003_183843.jpeg</t>
  </si>
  <si>
    <t xml:space="preserve">camera overlay covers 9% of the face; partial: zone(s) bottom not readable</t>
  </si>
  <si>
    <t xml:space="preserve">6:30pm/01MD/re-shoot 2</t>
  </si>
  <si>
    <t xml:space="preserve">IMG20261003_183847.jpeg</t>
  </si>
  <si>
    <t xml:space="preserve">6:30pm/02MD/re-shoot 2</t>
  </si>
  <si>
    <t xml:space="preserve">IMG20261003_183849.jpeg</t>
  </si>
  <si>
    <t xml:space="preserve">6:30pm/03MD/re-shoot 2</t>
  </si>
  <si>
    <t xml:space="preserve">IMG20261003_183851.jpeg</t>
  </si>
  <si>
    <t xml:space="preserve">6:30pm/04MD/re-shoot 2</t>
  </si>
  <si>
    <t xml:space="preserve">IMG20261003_183853.jpeg</t>
  </si>
  <si>
    <t xml:space="preserve">6:30pm/05MD/re-shoot 2</t>
  </si>
  <si>
    <t xml:space="preserve">IMG20261003_183855.jpeg</t>
  </si>
  <si>
    <t xml:space="preserve">6:30pm/06MD/re-shoot 2</t>
  </si>
  <si>
    <t xml:space="preserve">IMG20261003_183857.jpeg</t>
  </si>
  <si>
    <t xml:space="preserve">6:30pm/07MD/re-shoot 2</t>
  </si>
  <si>
    <t xml:space="preserve">IMG20261003_183901.jpeg</t>
  </si>
  <si>
    <t xml:space="preserve">6:30pm/08MD/re-shoot 2</t>
  </si>
  <si>
    <t xml:space="preserve">IMG20261003_183902.jpeg</t>
  </si>
  <si>
    <t xml:space="preserve">6:30pm/09MD/re-shoot 2</t>
  </si>
  <si>
    <t xml:space="preserve">IMG20261003_183904.jpeg</t>
  </si>
  <si>
    <t xml:space="preserve">6:30pm/10MD/re-shoot 2</t>
  </si>
  <si>
    <t xml:space="preserve">IMG20261003_183906.jpeg</t>
  </si>
  <si>
    <t xml:space="preserve">6:45pm/nan/normal</t>
  </si>
  <si>
    <t xml:space="preserve">6:45pm</t>
  </si>
  <si>
    <t xml:space="preserve">IMG20261003_184443.jpeg</t>
  </si>
  <si>
    <t xml:space="preserve">645</t>
  </si>
  <si>
    <t xml:space="preserve">6:45pm/01MC/normal</t>
  </si>
  <si>
    <t xml:space="preserve">IMG20261003_184452.jpeg</t>
  </si>
  <si>
    <t xml:space="preserve">645/Processed_645</t>
  </si>
  <si>
    <t xml:space="preserve">6:45pm/02MC/normal</t>
  </si>
  <si>
    <t xml:space="preserve">IMG20261003_184453.jpeg</t>
  </si>
  <si>
    <t xml:space="preserve">6:45pm/03MC/normal</t>
  </si>
  <si>
    <t xml:space="preserve">IMG20261003_184455.jpeg</t>
  </si>
  <si>
    <t xml:space="preserve">6:45pm/04MC/normal</t>
  </si>
  <si>
    <t xml:space="preserve">IMG20261003_184456.jpeg</t>
  </si>
  <si>
    <t xml:space="preserve">6:45pm/05MC/normal</t>
  </si>
  <si>
    <t xml:space="preserve">IMG20261003_184458.jpeg</t>
  </si>
  <si>
    <t xml:space="preserve">6:45pm/06MC/normal</t>
  </si>
  <si>
    <t xml:space="preserve">IMG20261003_184500.jpeg</t>
  </si>
  <si>
    <t xml:space="preserve">6:45pm/07MC/normal</t>
  </si>
  <si>
    <t xml:space="preserve">IMG20261003_184503.jpeg</t>
  </si>
  <si>
    <t xml:space="preserve">6:45pm/08MC/normal</t>
  </si>
  <si>
    <t xml:space="preserve">IMG20261003_184506.jpeg</t>
  </si>
  <si>
    <t xml:space="preserve">6:45pm/09MC/normal</t>
  </si>
  <si>
    <t xml:space="preserve">IMG20261003_184509.jpeg</t>
  </si>
  <si>
    <t xml:space="preserve">6:45pm/10MC/normal</t>
  </si>
  <si>
    <t xml:space="preserve">IMG20261003_184527.jpeg</t>
  </si>
  <si>
    <t xml:space="preserve">6:45pm/11MC/normal</t>
  </si>
  <si>
    <t xml:space="preserve">IMG20261003_184537.jpeg</t>
  </si>
  <si>
    <t xml:space="preserve">6:45pm/12MC/normal</t>
  </si>
  <si>
    <t xml:space="preserve">IMG20261003_184539.jpeg</t>
  </si>
  <si>
    <t xml:space="preserve">6:45pm/13MC/normal</t>
  </si>
  <si>
    <t xml:space="preserve">IMG20261003_184540.jpeg</t>
  </si>
  <si>
    <t xml:space="preserve">6:45pm/14MC/normal</t>
  </si>
  <si>
    <t xml:space="preserve">IMG20261003_184541.jpeg</t>
  </si>
  <si>
    <t xml:space="preserve">6:45pm/15MC/normal</t>
  </si>
  <si>
    <t xml:space="preserve">IMG20261003_184543.jpeg</t>
  </si>
  <si>
    <t xml:space="preserve">6:45pm/16MC/normal</t>
  </si>
  <si>
    <t xml:space="preserve">IMG20261003_184544.jpeg</t>
  </si>
  <si>
    <t xml:space="preserve">6:45pm/17MC/normal</t>
  </si>
  <si>
    <t xml:space="preserve">IMG20261003_184602.jpeg</t>
  </si>
  <si>
    <t xml:space="preserve">6:45pm/18MC/normal</t>
  </si>
  <si>
    <t xml:space="preserve">IMG20261003_184608.jpeg</t>
  </si>
  <si>
    <t xml:space="preserve">6:45pm/19MC/normal</t>
  </si>
  <si>
    <t xml:space="preserve">IMG20261003_184617.jpeg</t>
  </si>
  <si>
    <t xml:space="preserve">6:45pm/20MC/normal</t>
  </si>
  <si>
    <t xml:space="preserve">IMG20261003_184619.jpeg</t>
  </si>
  <si>
    <t xml:space="preserve">6:45pm/21MC/normal</t>
  </si>
  <si>
    <t xml:space="preserve">IMG20261003_184621.jpeg</t>
  </si>
  <si>
    <t xml:space="preserve">6:45pm/22MC/normal</t>
  </si>
  <si>
    <t xml:space="preserve">IMG20261003_184623.jpeg</t>
  </si>
  <si>
    <t xml:space="preserve">6:45pm/23MC/normal</t>
  </si>
  <si>
    <t xml:space="preserve">IMG20261003_184624.jpeg</t>
  </si>
  <si>
    <t xml:space="preserve">6:45pm/24MC/normal</t>
  </si>
  <si>
    <t xml:space="preserve">IMG20261003_184626.jpeg</t>
  </si>
  <si>
    <t xml:space="preserve">6:45pm/25MC/normal</t>
  </si>
  <si>
    <t xml:space="preserve">IMG20261003_184628.jpeg</t>
  </si>
  <si>
    <t xml:space="preserve">6:45pm/26MC/normal</t>
  </si>
  <si>
    <t xml:space="preserve">IMG20261003_184632.jpeg</t>
  </si>
  <si>
    <t xml:space="preserve">6:45pm/27MC/normal</t>
  </si>
  <si>
    <t xml:space="preserve">IMG20261003_184635.jpeg</t>
  </si>
  <si>
    <t xml:space="preserve">6:45pm/02MD/normal</t>
  </si>
  <si>
    <t xml:space="preserve">IMG20261003_184703.jpeg</t>
  </si>
  <si>
    <t xml:space="preserve">6:45pm/03MD/normal</t>
  </si>
  <si>
    <t xml:space="preserve">IMG20261003_184704.jpeg</t>
  </si>
  <si>
    <t xml:space="preserve">6:45pm/04MD/normal</t>
  </si>
  <si>
    <t xml:space="preserve">IMG20261003_184707.jpeg</t>
  </si>
  <si>
    <t xml:space="preserve">6:45pm/05MD/normal</t>
  </si>
  <si>
    <t xml:space="preserve">IMG20261003_184710.jpeg</t>
  </si>
  <si>
    <t xml:space="preserve">6:45pm/06MD/normal</t>
  </si>
  <si>
    <t xml:space="preserve">IMG20261003_184712.jpeg</t>
  </si>
  <si>
    <t xml:space="preserve">6:45pm/07MD/normal</t>
  </si>
  <si>
    <t xml:space="preserve">IMG20261003_184717.jpeg</t>
  </si>
  <si>
    <t xml:space="preserve">6:45pm/08MD/normal</t>
  </si>
  <si>
    <t xml:space="preserve">IMG20261003_184719.jpeg</t>
  </si>
  <si>
    <t xml:space="preserve">6:45pm/09MD/normal</t>
  </si>
  <si>
    <t xml:space="preserve">IMG20261003_184721.jpeg</t>
  </si>
  <si>
    <t xml:space="preserve">6:45pm/10MD/normal</t>
  </si>
  <si>
    <t xml:space="preserve">IMG20261003_184723.jpeg</t>
  </si>
  <si>
    <t xml:space="preserve">6:45pm/11MD/normal</t>
  </si>
  <si>
    <t xml:space="preserve">IMG20261003_184725.jpeg</t>
  </si>
  <si>
    <t xml:space="preserve">pack edge(s) out of frame (98% of face inside the frame); camera overlay covers 11% of the face; partial: zone(s) bottom not readable</t>
  </si>
  <si>
    <t xml:space="preserve">6:45pm/12MD/normal</t>
  </si>
  <si>
    <t xml:space="preserve">IMG20261003_184759.jpeg</t>
  </si>
  <si>
    <t xml:space="preserve">6:45pm/13MD/normal</t>
  </si>
  <si>
    <t xml:space="preserve">IMG20261003_184800.jpeg</t>
  </si>
  <si>
    <t xml:space="preserve">6:45pm/14MD/normal</t>
  </si>
  <si>
    <t xml:space="preserve">IMG20261003_184801.jpeg</t>
  </si>
  <si>
    <t xml:space="preserve">6:45pm/15MD/normal</t>
  </si>
  <si>
    <t xml:space="preserve">IMG20261003_184803.jpeg</t>
  </si>
  <si>
    <t xml:space="preserve">6:45pm/16MD/normal</t>
  </si>
  <si>
    <t xml:space="preserve">IMG20261003_184804.jpeg</t>
  </si>
  <si>
    <t xml:space="preserve">6:45pm/17MD/normal</t>
  </si>
  <si>
    <t xml:space="preserve">IMG20261003_184805.jpeg</t>
  </si>
  <si>
    <t xml:space="preserve">6:45pm/18MD/normal</t>
  </si>
  <si>
    <t xml:space="preserve">IMG20261003_184818.jpeg</t>
  </si>
  <si>
    <t xml:space="preserve">6:45pm/19MD/normal</t>
  </si>
  <si>
    <t xml:space="preserve">IMG20261003_184820.jpeg</t>
  </si>
  <si>
    <t xml:space="preserve">6:45pm/20MD/normal</t>
  </si>
  <si>
    <t xml:space="preserve">IMG20261003_184822.jpeg</t>
  </si>
  <si>
    <t xml:space="preserve">6:45pm/21MD/normal</t>
  </si>
  <si>
    <t xml:space="preserve">IMG20261003_184823.jpeg</t>
  </si>
  <si>
    <t xml:space="preserve">6:45pm/22MD/normal</t>
  </si>
  <si>
    <t xml:space="preserve">IMG20261003_184825.jpeg</t>
  </si>
  <si>
    <t xml:space="preserve">6:45pm/23MD/normal</t>
  </si>
  <si>
    <t xml:space="preserve">IMG20261003_184827.jpeg</t>
  </si>
  <si>
    <t xml:space="preserve">6:45pm/01MD/normal</t>
  </si>
  <si>
    <t xml:space="preserve">DuraTherm Unit 1.jpeg</t>
  </si>
  <si>
    <t xml:space="preserve">retake of the bad first 01MD image, renamed "DuraTherm Unit 1" by the user</t>
  </si>
  <si>
    <t xml:space="preserve">6:45pm/01SD/normal</t>
  </si>
  <si>
    <t xml:space="preserve">IMG20261003_185137.jpeg</t>
  </si>
  <si>
    <t xml:space="preserve">6:45pm/02SD/normal</t>
  </si>
  <si>
    <t xml:space="preserve">IMG20261003_185139.jpeg</t>
  </si>
  <si>
    <t xml:space="preserve">6:45pm/03SD/normal</t>
  </si>
  <si>
    <t xml:space="preserve">IMG20261003_185141.jpeg</t>
  </si>
  <si>
    <t xml:space="preserve">6:45pm/04SD/normal</t>
  </si>
  <si>
    <t xml:space="preserve">IMG20261003_185142.jpeg</t>
  </si>
  <si>
    <t xml:space="preserve">6:45pm/01SC/normal</t>
  </si>
  <si>
    <t xml:space="preserve">IMG20261003_185150.jpeg</t>
  </si>
  <si>
    <t xml:space="preserve">one long side off the frame (user drew 1 side + 1 end line(s)); far side placed at the expected pack width; pack edge(s) out of frame (100% of face inside the frame)</t>
  </si>
  <si>
    <t xml:space="preserve">6:45pm/02SC/normal</t>
  </si>
  <si>
    <t xml:space="preserve">IMG20261003_185152.jpeg</t>
  </si>
  <si>
    <t xml:space="preserve">6:45pm/03SC/normal</t>
  </si>
  <si>
    <t xml:space="preserve">IMG20261003_185153.jpeg</t>
  </si>
  <si>
    <t xml:space="preserve">6:45pm/04SC/normal</t>
  </si>
  <si>
    <t xml:space="preserve">IMG20261003_185155.jpeg</t>
  </si>
  <si>
    <t xml:space="preserve">6:45pm/05SC/normal</t>
  </si>
  <si>
    <t xml:space="preserve">IMG20261003_185156.jpeg</t>
  </si>
  <si>
    <t xml:space="preserve">6:45pm/06SC/normal</t>
  </si>
  <si>
    <t xml:space="preserve">IMG20261003_185158.jpeg</t>
  </si>
  <si>
    <t xml:space="preserve">6:45pm/01LD/normal</t>
  </si>
  <si>
    <t xml:space="preserve">IMG20261003_185206.jpeg</t>
  </si>
  <si>
    <t xml:space="preserve">6:45pm/01LC/normal</t>
  </si>
  <si>
    <t xml:space="preserve">IMG20261003_185208.jpeg</t>
  </si>
  <si>
    <t xml:space="preserve">7pm/01MC/normal</t>
  </si>
  <si>
    <t xml:space="preserve">7pm</t>
  </si>
  <si>
    <t xml:space="preserve">IMG20261003_190211.jpeg</t>
  </si>
  <si>
    <t xml:space="preserve">7pm/Processed_7pm</t>
  </si>
  <si>
    <t xml:space="preserve">7pm/02MC/normal</t>
  </si>
  <si>
    <t xml:space="preserve">IMG20261003_190212.jpeg</t>
  </si>
  <si>
    <t xml:space="preserve">7pm/03MC/normal</t>
  </si>
  <si>
    <t xml:space="preserve">IMG20261003_190214.jpeg</t>
  </si>
  <si>
    <t xml:space="preserve">7pm/04MC/normal</t>
  </si>
  <si>
    <t xml:space="preserve">IMG20261003_190216.jpeg</t>
  </si>
  <si>
    <t xml:space="preserve">7pm/05MC/normal</t>
  </si>
  <si>
    <t xml:space="preserve">IMG20261003_190218.jpeg</t>
  </si>
  <si>
    <t xml:space="preserve">7pm/06MC/normal</t>
  </si>
  <si>
    <t xml:space="preserve">IMG20261003_190219.jpeg</t>
  </si>
  <si>
    <t xml:space="preserve">7pm/07MC/normal</t>
  </si>
  <si>
    <t xml:space="preserve">IMG20261003_190221.jpeg</t>
  </si>
  <si>
    <t xml:space="preserve">7pm/08MC/normal</t>
  </si>
  <si>
    <t xml:space="preserve">IMG20261003_190224.jpeg</t>
  </si>
  <si>
    <t xml:space="preserve">7pm/09MC/normal</t>
  </si>
  <si>
    <t xml:space="preserve">IMG20261003_190226.jpeg</t>
  </si>
  <si>
    <t xml:space="preserve">7pm/10MC/normal</t>
  </si>
  <si>
    <t xml:space="preserve">IMG20261003_190230.jpeg</t>
  </si>
  <si>
    <t xml:space="preserve">pack edge(s) out of frame (100% of face inside the frame); camera overlay covers 10% of the face; partial: zone(s) bottom not readable</t>
  </si>
  <si>
    <t xml:space="preserve">7pm/11MC/normal</t>
  </si>
  <si>
    <t xml:space="preserve">IMG20261003_190233.jpeg</t>
  </si>
  <si>
    <t xml:space="preserve">7pm/12MC/normal</t>
  </si>
  <si>
    <t xml:space="preserve">IMG20261003_190235.jpeg</t>
  </si>
  <si>
    <t xml:space="preserve">7pm/13MC/normal</t>
  </si>
  <si>
    <t xml:space="preserve">IMG20261003_190236.jpeg</t>
  </si>
  <si>
    <t xml:space="preserve">one long side off the frame (user drew 1 side + 2 end line(s)); far side placed at the expected pack width; pack edge(s) out of frame (84% of face inside the frame); partial: zone(s) right not readable</t>
  </si>
  <si>
    <t xml:space="preserve">7pm/14MC/normal</t>
  </si>
  <si>
    <t xml:space="preserve">IMG20261003_190237.jpeg</t>
  </si>
  <si>
    <t xml:space="preserve">pack edge(s) out of frame (93% of face inside the frame); camera overlay covers 12% of the face; partial: zone(s) bottom not readable</t>
  </si>
  <si>
    <t xml:space="preserve">7pm/15MC/normal</t>
  </si>
  <si>
    <t xml:space="preserve">IMG20261003_190244.jpeg</t>
  </si>
  <si>
    <t xml:space="preserve">7pm/16MC/normal</t>
  </si>
  <si>
    <t xml:space="preserve">IMG20261003_190246.jpeg</t>
  </si>
  <si>
    <t xml:space="preserve">7pm/17MC/normal</t>
  </si>
  <si>
    <t xml:space="preserve">IMG20261003_190247.jpeg</t>
  </si>
  <si>
    <t xml:space="preserve">7pm/18MC/normal</t>
  </si>
  <si>
    <t xml:space="preserve">IMG20261003_190250.jpeg</t>
  </si>
  <si>
    <t xml:space="preserve">7pm/19MC/normal</t>
  </si>
  <si>
    <t xml:space="preserve">IMG20261003_190258.jpeg</t>
  </si>
  <si>
    <t xml:space="preserve">7pm/20MC/normal</t>
  </si>
  <si>
    <t xml:space="preserve">IMG20261003_190259.jpeg</t>
  </si>
  <si>
    <t xml:space="preserve">7pm/21MC/normal</t>
  </si>
  <si>
    <t xml:space="preserve">IMG20261003_190300.jpeg</t>
  </si>
  <si>
    <t xml:space="preserve">7pm/22MC/normal</t>
  </si>
  <si>
    <t xml:space="preserve">IMG20261003_190301.jpeg</t>
  </si>
  <si>
    <t xml:space="preserve">7pm/23MC/normal</t>
  </si>
  <si>
    <t xml:space="preserve">IMG20261003_190303.jpeg</t>
  </si>
  <si>
    <t xml:space="preserve">7pm/24MC/normal</t>
  </si>
  <si>
    <t xml:space="preserve">IMG20261003_190304.jpeg</t>
  </si>
  <si>
    <t xml:space="preserve">7pm/25MC/normal</t>
  </si>
  <si>
    <t xml:space="preserve">IMG20261003_190306.jpeg</t>
  </si>
  <si>
    <t xml:space="preserve">7pm/26MC/normal</t>
  </si>
  <si>
    <t xml:space="preserve">IMG20261003_190308.jpeg</t>
  </si>
  <si>
    <t xml:space="preserve">7pm/27MC/normal</t>
  </si>
  <si>
    <t xml:space="preserve">IMG20261003_190310.jpeg</t>
  </si>
  <si>
    <t xml:space="preserve">7pm/01MD/normal</t>
  </si>
  <si>
    <t xml:space="preserve">IMG20261003_190327.jpeg</t>
  </si>
  <si>
    <t xml:space="preserve">7pm/02MD/normal</t>
  </si>
  <si>
    <t xml:space="preserve">IMG20261003_190329.jpeg</t>
  </si>
  <si>
    <t xml:space="preserve">7pm/03MD/normal</t>
  </si>
  <si>
    <t xml:space="preserve">IMG20261003_190330.jpeg</t>
  </si>
  <si>
    <t xml:space="preserve">7pm/04MD/normal</t>
  </si>
  <si>
    <t xml:space="preserve">IMG20261003_190331.jpeg</t>
  </si>
  <si>
    <t xml:space="preserve">7pm/05MD/normal</t>
  </si>
  <si>
    <t xml:space="preserve">IMG20261003_190333.jpeg</t>
  </si>
  <si>
    <t xml:space="preserve">7pm/06MD/normal</t>
  </si>
  <si>
    <t xml:space="preserve">IMG20261003_190335.jpeg</t>
  </si>
  <si>
    <t xml:space="preserve">pack edge(s) out of frame (85% of face inside the frame); camera overlay covers 18% of the face; partial: zone(s) bottom, right not readable</t>
  </si>
  <si>
    <t xml:space="preserve">7pm/07MD/normal</t>
  </si>
  <si>
    <t xml:space="preserve">IMG20261003_190337.jpeg</t>
  </si>
  <si>
    <t xml:space="preserve">7pm/08MD/normal</t>
  </si>
  <si>
    <t xml:space="preserve">IMG20261003_190339.jpeg</t>
  </si>
  <si>
    <t xml:space="preserve">7pm/09MD/normal</t>
  </si>
  <si>
    <t xml:space="preserve">IMG20261003_190340.jpeg</t>
  </si>
  <si>
    <t xml:space="preserve">7pm/10MD/normal</t>
  </si>
  <si>
    <t xml:space="preserve">IMG20261003_190341.jpeg</t>
  </si>
  <si>
    <t xml:space="preserve">7pm/11MD/normal</t>
  </si>
  <si>
    <t xml:space="preserve">IMG20261003_190342.jpeg</t>
  </si>
  <si>
    <t xml:space="preserve">7pm/12MD/normal</t>
  </si>
  <si>
    <t xml:space="preserve">IMG20261003_190354.jpeg</t>
  </si>
  <si>
    <t xml:space="preserve">7pm/13MD/normal</t>
  </si>
  <si>
    <t xml:space="preserve">IMG20261003_190356.jpeg</t>
  </si>
  <si>
    <t xml:space="preserve">7pm/14MD/normal</t>
  </si>
  <si>
    <t xml:space="preserve">IMG20261003_190357.jpeg</t>
  </si>
  <si>
    <t xml:space="preserve">7pm/15MD/normal</t>
  </si>
  <si>
    <t xml:space="preserve">IMG20261003_190358.jpeg</t>
  </si>
  <si>
    <t xml:space="preserve">7pm/16MD/normal</t>
  </si>
  <si>
    <t xml:space="preserve">IMG20261003_190359.jpeg</t>
  </si>
  <si>
    <t xml:space="preserve">7pm/17MD/normal</t>
  </si>
  <si>
    <t xml:space="preserve">IMG20261003_190401.jpeg</t>
  </si>
  <si>
    <t xml:space="preserve">pack edge(s) out of frame (100% of face inside the frame); camera overlay covers 9% of the face</t>
  </si>
  <si>
    <t xml:space="preserve">7pm/18MD/normal</t>
  </si>
  <si>
    <t xml:space="preserve">IMG20261003_190403.jpeg</t>
  </si>
  <si>
    <t xml:space="preserve">7pm/19MD/normal</t>
  </si>
  <si>
    <t xml:space="preserve">IMG20261003_190405.jpeg</t>
  </si>
  <si>
    <t xml:space="preserve">7pm/20MD/normal</t>
  </si>
  <si>
    <t xml:space="preserve">IMG20261003_190406.jpeg</t>
  </si>
  <si>
    <t xml:space="preserve">7pm/21MD/normal</t>
  </si>
  <si>
    <t xml:space="preserve">IMG20261003_190408.jpeg</t>
  </si>
  <si>
    <t xml:space="preserve">7pm/22MD/normal</t>
  </si>
  <si>
    <t xml:space="preserve">IMG20261003_190410.jpeg</t>
  </si>
  <si>
    <t xml:space="preserve">7pm/23MD/normal</t>
  </si>
  <si>
    <t xml:space="preserve">IMG20261003_190411.jpeg</t>
  </si>
  <si>
    <t xml:space="preserve">7pm/01SD/normal</t>
  </si>
  <si>
    <t xml:space="preserve">IMG20261003_190425.jpeg</t>
  </si>
  <si>
    <t xml:space="preserve">7pm/02SD/normal</t>
  </si>
  <si>
    <t xml:space="preserve">IMG20261003_190426.jpeg</t>
  </si>
  <si>
    <t xml:space="preserve">7pm/03SD/normal</t>
  </si>
  <si>
    <t xml:space="preserve">IMG20261003_190428.jpeg</t>
  </si>
  <si>
    <t xml:space="preserve">7pm/04SD/normal</t>
  </si>
  <si>
    <t xml:space="preserve">IMG20261003_190429.jpeg</t>
  </si>
  <si>
    <t xml:space="preserve">pack edge(s) out of frame (68% of face inside the frame); camera overlay covers 14% of the face; partial: zone(s) top, right not readable</t>
  </si>
  <si>
    <t xml:space="preserve">7pm/01SC/normal</t>
  </si>
  <si>
    <t xml:space="preserve">IMG20261003_190430.jpeg</t>
  </si>
  <si>
    <t xml:space="preserve">7pm/02SC/normal</t>
  </si>
  <si>
    <t xml:space="preserve">IMG20261003_190432.jpeg</t>
  </si>
  <si>
    <t xml:space="preserve">7pm/03SC/normal</t>
  </si>
  <si>
    <t xml:space="preserve">IMG20261003_190434.jpeg</t>
  </si>
  <si>
    <t xml:space="preserve">7pm/04SC/normal</t>
  </si>
  <si>
    <t xml:space="preserve">IMG20261003_190435.jpeg</t>
  </si>
  <si>
    <t xml:space="preserve">pack edge(s) out of frame (87% of face inside the frame); camera overlay covers 15% of the face; partial: zone(s) top not readable</t>
  </si>
  <si>
    <t xml:space="preserve">7pm/05SC/normal</t>
  </si>
  <si>
    <t xml:space="preserve">IMG20261003_190436.jpeg</t>
  </si>
  <si>
    <t xml:space="preserve">✗</t>
  </si>
  <si>
    <t xml:space="preserve">not outlined by user (no usable outline)</t>
  </si>
  <si>
    <t xml:space="preserve">7pm/06SC/normal</t>
  </si>
  <si>
    <t xml:space="preserve">IMG20261003_190437.jpeg</t>
  </si>
  <si>
    <t xml:space="preserve">7pm/01LD/normal</t>
  </si>
  <si>
    <t xml:space="preserve">IMG20261003_190441.jpeg</t>
  </si>
  <si>
    <t xml:space="preserve">7pm/01LC/normal</t>
  </si>
  <si>
    <t xml:space="preserve">IMG20261003_190442.jpeg</t>
  </si>
  <si>
    <t xml:space="preserve">7:15pm/01MC/normal</t>
  </si>
  <si>
    <t xml:space="preserve">7:15pm</t>
  </si>
  <si>
    <t xml:space="preserve">IMG20261003_191652.jpeg</t>
  </si>
  <si>
    <t xml:space="preserve">715</t>
  </si>
  <si>
    <t xml:space="preserve">715/Processed_715</t>
  </si>
  <si>
    <t xml:space="preserve">7:15pm/02MC/normal</t>
  </si>
  <si>
    <t xml:space="preserve">IMG20261003_191654.jpeg</t>
  </si>
  <si>
    <t xml:space="preserve">7:15pm/03MC/normal</t>
  </si>
  <si>
    <t xml:space="preserve">IMG20261003_191655.jpeg</t>
  </si>
  <si>
    <t xml:space="preserve">7:15pm/04MC/normal</t>
  </si>
  <si>
    <t xml:space="preserve">IMG20261003_191657.jpeg</t>
  </si>
  <si>
    <t xml:space="preserve">7:15pm/05MC/normal</t>
  </si>
  <si>
    <t xml:space="preserve">IMG20261003_191659.jpeg</t>
  </si>
  <si>
    <t xml:space="preserve">7:15pm/06MC/normal</t>
  </si>
  <si>
    <t xml:space="preserve">IMG20261003_191701.jpeg</t>
  </si>
  <si>
    <t xml:space="preserve">7:15pm/07MC/normal</t>
  </si>
  <si>
    <t xml:space="preserve">IMG20261003_191702.jpeg</t>
  </si>
  <si>
    <t xml:space="preserve">7:15pm/08MC/normal</t>
  </si>
  <si>
    <t xml:space="preserve">IMG20261003_191706.jpeg</t>
  </si>
  <si>
    <t xml:space="preserve">7:15pm/09MC/normal</t>
  </si>
  <si>
    <t xml:space="preserve">IMG20261003_191715.jpeg</t>
  </si>
  <si>
    <t xml:space="preserve">7:15pm/10MC/normal</t>
  </si>
  <si>
    <t xml:space="preserve">IMG20261003_191721.jpeg</t>
  </si>
  <si>
    <t xml:space="preserve">7:15pm/11MC/normal</t>
  </si>
  <si>
    <t xml:space="preserve">IMG20261003_191725.jpeg</t>
  </si>
  <si>
    <t xml:space="preserve">7:15pm/12MC/normal</t>
  </si>
  <si>
    <t xml:space="preserve">IMG20261003_191727.jpeg</t>
  </si>
  <si>
    <t xml:space="preserve">7:15pm/13MC/normal</t>
  </si>
  <si>
    <t xml:space="preserve">IMG20261003_191729.jpeg</t>
  </si>
  <si>
    <t xml:space="preserve">7:15pm/14MC/normal</t>
  </si>
  <si>
    <t xml:space="preserve">IMG20261003_191733.jpeg</t>
  </si>
  <si>
    <t xml:space="preserve">7:15pm/15MC/normal</t>
  </si>
  <si>
    <t xml:space="preserve">IMG20261003_191735.jpeg</t>
  </si>
  <si>
    <t xml:space="preserve">7:15pm/16MC/normal</t>
  </si>
  <si>
    <t xml:space="preserve">IMG20261003_191743.jpeg</t>
  </si>
  <si>
    <t xml:space="preserve">7:15pm/17MC/normal</t>
  </si>
  <si>
    <t xml:space="preserve">IMG20261003_191744.jpeg</t>
  </si>
  <si>
    <t xml:space="preserve">7:15pm/18MC/normal</t>
  </si>
  <si>
    <t xml:space="preserve">IMG20261003_191747.jpeg</t>
  </si>
  <si>
    <t xml:space="preserve">7:15pm/19MC/normal</t>
  </si>
  <si>
    <t xml:space="preserve">IMG20261003_191756.jpeg</t>
  </si>
  <si>
    <t xml:space="preserve">7:15pm/20MC/normal</t>
  </si>
  <si>
    <t xml:space="preserve">IMG20261003_191757.jpeg</t>
  </si>
  <si>
    <t xml:space="preserve">7:15pm/21MC/normal</t>
  </si>
  <si>
    <t xml:space="preserve">IMG20261003_191759.jpeg</t>
  </si>
  <si>
    <t xml:space="preserve">7:15pm/22MC/normal</t>
  </si>
  <si>
    <t xml:space="preserve">IMG20261003_191800.jpeg</t>
  </si>
  <si>
    <t xml:space="preserve">7:15pm/23MC/normal</t>
  </si>
  <si>
    <t xml:space="preserve">IMG20261003_191801.jpeg</t>
  </si>
  <si>
    <t xml:space="preserve">7:15pm/24MC/normal</t>
  </si>
  <si>
    <t xml:space="preserve">IMG20261003_191803.jpeg</t>
  </si>
  <si>
    <t xml:space="preserve">7:15pm/25MC/normal</t>
  </si>
  <si>
    <t xml:space="preserve">IMG20261003_191806.jpeg</t>
  </si>
  <si>
    <t xml:space="preserve">7:15pm/26MC/normal</t>
  </si>
  <si>
    <t xml:space="preserve">IMG20261003_191810.jpeg</t>
  </si>
  <si>
    <t xml:space="preserve">7:15pm/27MC/normal</t>
  </si>
  <si>
    <t xml:space="preserve">IMG20261003_191812.jpeg</t>
  </si>
  <si>
    <t xml:space="preserve">7:15pm/01MD/normal</t>
  </si>
  <si>
    <t xml:space="preserve">IMG20261003_191823.jpeg</t>
  </si>
  <si>
    <t xml:space="preserve">7:15pm/02MD/normal</t>
  </si>
  <si>
    <t xml:space="preserve">IMG20261003_191826.jpeg</t>
  </si>
  <si>
    <t xml:space="preserve">7:15pm/03MD/normal</t>
  </si>
  <si>
    <t xml:space="preserve">IMG20261003_191828.jpeg</t>
  </si>
  <si>
    <t xml:space="preserve">7:15pm/04MD/normal</t>
  </si>
  <si>
    <t xml:space="preserve">IMG20261003_191829.jpeg</t>
  </si>
  <si>
    <t xml:space="preserve">7:15pm/05MD/normal</t>
  </si>
  <si>
    <t xml:space="preserve">IMG20261003_191832.jpeg</t>
  </si>
  <si>
    <t xml:space="preserve">7:15pm/06MD/normal</t>
  </si>
  <si>
    <t xml:space="preserve">IMG20261003_191834.jpeg</t>
  </si>
  <si>
    <t xml:space="preserve">7:15pm/07MD/normal</t>
  </si>
  <si>
    <t xml:space="preserve">IMG20261003_191836.jpeg</t>
  </si>
  <si>
    <t xml:space="preserve">7:15pm/08MD/normal</t>
  </si>
  <si>
    <t xml:space="preserve">IMG20261003_191838.jpeg</t>
  </si>
  <si>
    <t xml:space="preserve">7:15pm/09MD/normal</t>
  </si>
  <si>
    <t xml:space="preserve">IMG20261003_191840.jpeg</t>
  </si>
  <si>
    <t xml:space="preserve">pack edge(s) out of frame (94% of face inside the frame); camera overlay covers 12% of the face; partial: zone(s) bottom not readable</t>
  </si>
  <si>
    <t xml:space="preserve">7:15pm/10MD/normal</t>
  </si>
  <si>
    <t xml:space="preserve">IMG20261003_191842.jpeg</t>
  </si>
  <si>
    <t xml:space="preserve">7:15pm/11MD/normal</t>
  </si>
  <si>
    <t xml:space="preserve">IMG20261003_191843.jpeg</t>
  </si>
  <si>
    <t xml:space="preserve">both ends run off the frame; length estimated from width; pack edge(s) out of frame (94% of face inside the frame); camera overlay covers 8% of the face; partial: zone(s) bottom not readable</t>
  </si>
  <si>
    <t xml:space="preserve">7:15pm/12MD/normal</t>
  </si>
  <si>
    <t xml:space="preserve">IMG20261003_191855.jpeg</t>
  </si>
  <si>
    <t xml:space="preserve">7:15pm/13MD/normal</t>
  </si>
  <si>
    <t xml:space="preserve">IMG20261003_191857.jpeg</t>
  </si>
  <si>
    <t xml:space="preserve">7:15pm/14MD/normal</t>
  </si>
  <si>
    <t xml:space="preserve">IMG20261003_191858.jpeg</t>
  </si>
  <si>
    <t xml:space="preserve">7:15pm/15MD/normal</t>
  </si>
  <si>
    <t xml:space="preserve">IMG20261003_191900.jpeg</t>
  </si>
  <si>
    <t xml:space="preserve">7:15pm/16MD/normal</t>
  </si>
  <si>
    <t xml:space="preserve">IMG20261003_191901.jpeg</t>
  </si>
  <si>
    <t xml:space="preserve">7:15pm/17MD/normal</t>
  </si>
  <si>
    <t xml:space="preserve">IMG20261003_191903.jpeg</t>
  </si>
  <si>
    <t xml:space="preserve">7:15pm/18MD/normal</t>
  </si>
  <si>
    <t xml:space="preserve">IMG20261003_191905.jpeg</t>
  </si>
  <si>
    <t xml:space="preserve">7:15pm/19MD/normal</t>
  </si>
  <si>
    <t xml:space="preserve">IMG20261003_191907.jpeg</t>
  </si>
  <si>
    <t xml:space="preserve">7:15pm/20MD/normal</t>
  </si>
  <si>
    <t xml:space="preserve">IMG20261003_191909.jpeg</t>
  </si>
  <si>
    <t xml:space="preserve">7:15pm/21MD/normal</t>
  </si>
  <si>
    <t xml:space="preserve">IMG20261003_191910.jpeg</t>
  </si>
  <si>
    <t xml:space="preserve">7:15pm/22MD/normal</t>
  </si>
  <si>
    <t xml:space="preserve">IMG20261003_191912.jpeg</t>
  </si>
  <si>
    <t xml:space="preserve">7:15pm/23MD/normal</t>
  </si>
  <si>
    <t xml:space="preserve">IMG20261003_191914.jpeg</t>
  </si>
  <si>
    <t xml:space="preserve">7:15pm/01SD/normal</t>
  </si>
  <si>
    <t xml:space="preserve">IMG20261003_191927.jpeg</t>
  </si>
  <si>
    <t xml:space="preserve">user outline has only one line (right side); left side placed by Claude at the visible pack edge</t>
  </si>
  <si>
    <t xml:space="preserve">7:15pm/02SD/normal</t>
  </si>
  <si>
    <t xml:space="preserve">IMG20261003_191929.jpeg</t>
  </si>
  <si>
    <t xml:space="preserve">7:15pm/03SD/normal</t>
  </si>
  <si>
    <t xml:space="preserve">IMG20261003_191931.jpeg</t>
  </si>
  <si>
    <t xml:space="preserve">turned down: only 55% of the pack inside the frame</t>
  </si>
  <si>
    <t xml:space="preserve">7:15pm/04SD/normal</t>
  </si>
  <si>
    <t xml:space="preserve">IMG20261003_191932.jpeg</t>
  </si>
  <si>
    <t xml:space="preserve">pack edge(s) out of frame (96% of face inside the frame); camera overlay covers 9% of the face; partial: zone(s) top not readable</t>
  </si>
  <si>
    <t xml:space="preserve">7:15pm/01SC/normal</t>
  </si>
  <si>
    <t xml:space="preserve">IMG20261003_191934.jpeg</t>
  </si>
  <si>
    <t xml:space="preserve">7:15pm/02SC/normal</t>
  </si>
  <si>
    <t xml:space="preserve">IMG20261003_191935.jpeg</t>
  </si>
  <si>
    <t xml:space="preserve">7:15pm/03SC/normal</t>
  </si>
  <si>
    <t xml:space="preserve">IMG20261003_191937.jpeg</t>
  </si>
  <si>
    <t xml:space="preserve">7:15pm/04SC/normal</t>
  </si>
  <si>
    <t xml:space="preserve">IMG20261003_191939.jpeg</t>
  </si>
  <si>
    <t xml:space="preserve">7:15pm/05SC/normal</t>
  </si>
  <si>
    <t xml:space="preserve">IMG20261003_191941.jpeg</t>
  </si>
  <si>
    <t xml:space="preserve">7:15pm/06SC/normal</t>
  </si>
  <si>
    <t xml:space="preserve">IMG20261003_191942.jpeg</t>
  </si>
  <si>
    <t xml:space="preserve">7:15pm/01LD/normal</t>
  </si>
  <si>
    <t xml:space="preserve">IMG20261003_191943.jpeg</t>
  </si>
  <si>
    <t xml:space="preserve">7:15pm/01LC/normal</t>
  </si>
  <si>
    <t xml:space="preserve">IMG20261003_191945.jpeg</t>
  </si>
  <si>
    <t xml:space="preserve">7:30pm/01MC/normal</t>
  </si>
  <si>
    <t xml:space="preserve">7:30pm</t>
  </si>
  <si>
    <t xml:space="preserve">IMG20261003_193156.jpeg</t>
  </si>
  <si>
    <t xml:space="preserve">730pm</t>
  </si>
  <si>
    <t xml:space="preserve">730pm/Processed_730pm</t>
  </si>
  <si>
    <t xml:space="preserve">7:30pm/02MC/normal</t>
  </si>
  <si>
    <t xml:space="preserve">IMG20261003_193157.jpeg</t>
  </si>
  <si>
    <t xml:space="preserve">7:30pm/03MC/normal</t>
  </si>
  <si>
    <t xml:space="preserve">IMG20261003_193159.jpeg</t>
  </si>
  <si>
    <t xml:space="preserve">7:30pm/04MC/normal</t>
  </si>
  <si>
    <t xml:space="preserve">IMG20261003_193202.jpeg</t>
  </si>
  <si>
    <t xml:space="preserve">7:30pm/05MC/normal</t>
  </si>
  <si>
    <t xml:space="preserve">IMG20261003_193203.jpeg</t>
  </si>
  <si>
    <t xml:space="preserve">7:30pm/06MC/normal</t>
  </si>
  <si>
    <t xml:space="preserve">IMG20261003_193205.jpeg</t>
  </si>
  <si>
    <t xml:space="preserve">7:30pm/07MC/normal</t>
  </si>
  <si>
    <t xml:space="preserve">IMG20261003_193208.jpeg</t>
  </si>
  <si>
    <t xml:space="preserve">7:30pm/08MC/normal</t>
  </si>
  <si>
    <t xml:space="preserve">IMG20261003_193211.jpeg</t>
  </si>
  <si>
    <t xml:space="preserve">7:30pm/09MC/normal</t>
  </si>
  <si>
    <t xml:space="preserve">IMG20261003_193216.jpeg</t>
  </si>
  <si>
    <t xml:space="preserve">7:30pm/10MC/normal</t>
  </si>
  <si>
    <t xml:space="preserve">IMG20261003_193219.jpeg</t>
  </si>
  <si>
    <t xml:space="preserve">7:30pm/11MC/normal</t>
  </si>
  <si>
    <t xml:space="preserve">IMG20261003_193222.jpeg</t>
  </si>
  <si>
    <t xml:space="preserve">7:30pm/12MC/normal</t>
  </si>
  <si>
    <t xml:space="preserve">IMG20261003_193224.jpeg</t>
  </si>
  <si>
    <t xml:space="preserve">7:30pm/13MC/normal</t>
  </si>
  <si>
    <t xml:space="preserve">IMG20261003_193225.jpeg</t>
  </si>
  <si>
    <t xml:space="preserve">7:30pm/14MC/normal</t>
  </si>
  <si>
    <t xml:space="preserve">IMG20261003_193227.jpeg</t>
  </si>
  <si>
    <t xml:space="preserve">7:30pm/15MC/normal</t>
  </si>
  <si>
    <t xml:space="preserve">IMG20261003_193229.jpeg</t>
  </si>
  <si>
    <t xml:space="preserve">7:30pm/16MC/normal</t>
  </si>
  <si>
    <t xml:space="preserve">IMG20261003_193236.jpeg</t>
  </si>
  <si>
    <t xml:space="preserve">7:30pm/17MC/normal</t>
  </si>
  <si>
    <t xml:space="preserve">IMG20261003_193238.jpeg</t>
  </si>
  <si>
    <t xml:space="preserve">7:30pm/18MC/normal</t>
  </si>
  <si>
    <t xml:space="preserve">IMG20261003_193242.jpeg</t>
  </si>
  <si>
    <t xml:space="preserve">7:30pm/19MC/normal</t>
  </si>
  <si>
    <t xml:space="preserve">IMG20261003_193250.jpeg</t>
  </si>
  <si>
    <t xml:space="preserve">7:30pm/20MC/normal</t>
  </si>
  <si>
    <t xml:space="preserve">IMG20261003_193252.jpeg</t>
  </si>
  <si>
    <t xml:space="preserve">7:30pm/21MC/normal</t>
  </si>
  <si>
    <t xml:space="preserve">IMG20261003_193254.jpeg</t>
  </si>
  <si>
    <t xml:space="preserve">7:30pm/22MC/normal</t>
  </si>
  <si>
    <t xml:space="preserve">IMG20261003_193256.jpeg</t>
  </si>
  <si>
    <t xml:space="preserve">7:30pm/23MC/normal</t>
  </si>
  <si>
    <t xml:space="preserve">IMG20261003_193258.jpeg</t>
  </si>
  <si>
    <t xml:space="preserve">7:30pm/24MC/normal</t>
  </si>
  <si>
    <t xml:space="preserve">IMG20261003_193300.jpeg</t>
  </si>
  <si>
    <t xml:space="preserve">7:30pm/25MC/normal</t>
  </si>
  <si>
    <t xml:space="preserve">IMG20261003_193302.jpeg</t>
  </si>
  <si>
    <t xml:space="preserve">7:30pm/26MC/normal</t>
  </si>
  <si>
    <t xml:space="preserve">IMG20261003_193305.jpeg</t>
  </si>
  <si>
    <t xml:space="preserve">7:30pm/27MC/normal</t>
  </si>
  <si>
    <t xml:space="preserve">IMG20261003_193312.jpeg</t>
  </si>
  <si>
    <t xml:space="preserve">7:30pm/01MD/normal</t>
  </si>
  <si>
    <t xml:space="preserve">IMG20261003_193327.jpeg</t>
  </si>
  <si>
    <t xml:space="preserve">7:30pm/02MD/normal</t>
  </si>
  <si>
    <t xml:space="preserve">IMG20261003_193329.jpeg</t>
  </si>
  <si>
    <t xml:space="preserve">7:30pm/03MD/normal</t>
  </si>
  <si>
    <t xml:space="preserve">IMG20261003_193330.jpeg</t>
  </si>
  <si>
    <t xml:space="preserve">7:30pm/04MD/normal</t>
  </si>
  <si>
    <t xml:space="preserve">IMG20261003_193331.jpeg</t>
  </si>
  <si>
    <t xml:space="preserve">7:30pm/05MD/normal</t>
  </si>
  <si>
    <t xml:space="preserve">IMG20261003_193333.jpeg</t>
  </si>
  <si>
    <t xml:space="preserve">7:30pm/06MD/normal</t>
  </si>
  <si>
    <t xml:space="preserve">IMG20261003_193334.jpeg</t>
  </si>
  <si>
    <t xml:space="preserve">7:30pm/07MD/normal</t>
  </si>
  <si>
    <t xml:space="preserve">IMG20261003_193337.jpeg</t>
  </si>
  <si>
    <t xml:space="preserve">7:30pm/08MD/normal</t>
  </si>
  <si>
    <t xml:space="preserve">IMG20261003_193338.jpeg</t>
  </si>
  <si>
    <t xml:space="preserve">7:30pm/09MD/normal</t>
  </si>
  <si>
    <t xml:space="preserve">IMG20261003_193340.jpeg</t>
  </si>
  <si>
    <t xml:space="preserve">7:30pm/10MD/normal</t>
  </si>
  <si>
    <t xml:space="preserve">IMG20261003_193341.jpeg</t>
  </si>
  <si>
    <t xml:space="preserve">7:30pm/11MD/normal</t>
  </si>
  <si>
    <t xml:space="preserve">IMG20261003_193342.jpeg</t>
  </si>
  <si>
    <t xml:space="preserve">7:30pm/12MD/normal</t>
  </si>
  <si>
    <t xml:space="preserve">IMG20261003_193354.jpeg</t>
  </si>
  <si>
    <t xml:space="preserve">7:30pm/13MD/normal</t>
  </si>
  <si>
    <t xml:space="preserve">IMG20261003_193356.jpeg</t>
  </si>
  <si>
    <t xml:space="preserve">7:30pm/14MD/normal</t>
  </si>
  <si>
    <t xml:space="preserve">IMG20261003_193357.jpeg</t>
  </si>
  <si>
    <t xml:space="preserve">7:30pm/15MD/normal</t>
  </si>
  <si>
    <t xml:space="preserve">IMG20261003_193359.jpeg</t>
  </si>
  <si>
    <t xml:space="preserve">7:30pm/16MD/normal</t>
  </si>
  <si>
    <t xml:space="preserve">IMG20261003_193400.jpeg</t>
  </si>
  <si>
    <t xml:space="preserve">7:30pm/17MD/normal</t>
  </si>
  <si>
    <t xml:space="preserve">IMG20261003_193401.jpeg</t>
  </si>
  <si>
    <t xml:space="preserve">7:30pm/18MD/normal</t>
  </si>
  <si>
    <t xml:space="preserve">IMG20261003_193404.jpeg</t>
  </si>
  <si>
    <t xml:space="preserve">7:30pm/19MD/normal</t>
  </si>
  <si>
    <t xml:space="preserve">IMG20261003_193405.jpeg</t>
  </si>
  <si>
    <t xml:space="preserve">7:30pm/20MD/normal</t>
  </si>
  <si>
    <t xml:space="preserve">IMG20261003_193406.jpeg</t>
  </si>
  <si>
    <t xml:space="preserve">7:30pm/21MD/normal</t>
  </si>
  <si>
    <t xml:space="preserve">IMG20261003_193408.jpeg</t>
  </si>
  <si>
    <t xml:space="preserve">7:30pm/22MD/normal</t>
  </si>
  <si>
    <t xml:space="preserve">IMG20261003_193410.jpeg</t>
  </si>
  <si>
    <t xml:space="preserve">7:30pm/23MD/normal</t>
  </si>
  <si>
    <t xml:space="preserve">IMG20261003_193411.jpeg</t>
  </si>
  <si>
    <t xml:space="preserve">7:30pm/01SD/normal</t>
  </si>
  <si>
    <t xml:space="preserve">IMG20261003_193430.jpeg</t>
  </si>
  <si>
    <t xml:space="preserve">7:30pm/02SD/normal</t>
  </si>
  <si>
    <t xml:space="preserve">IMG20261003_193432.jpeg</t>
  </si>
  <si>
    <t xml:space="preserve">7:30pm/03SD/normal</t>
  </si>
  <si>
    <t xml:space="preserve">IMG20261003_193433.jpeg</t>
  </si>
  <si>
    <t xml:space="preserve">7:30pm/04SD/normal</t>
  </si>
  <si>
    <t xml:space="preserve">IMG20261003_193435.jpeg</t>
  </si>
  <si>
    <t xml:space="preserve">7:30pm/01SC/normal</t>
  </si>
  <si>
    <t xml:space="preserve">IMG20261003_193437.jpeg</t>
  </si>
  <si>
    <t xml:space="preserve">7:30pm/02SC/normal</t>
  </si>
  <si>
    <t xml:space="preserve">IMG20261003_193438.jpeg</t>
  </si>
  <si>
    <t xml:space="preserve">7:30pm/03SC/normal</t>
  </si>
  <si>
    <t xml:space="preserve">IMG20261003_193440.jpeg</t>
  </si>
  <si>
    <t xml:space="preserve">7:30pm/04SC/normal</t>
  </si>
  <si>
    <t xml:space="preserve">IMG20261003_193442.jpeg</t>
  </si>
  <si>
    <t xml:space="preserve">7:30pm/05SC/normal</t>
  </si>
  <si>
    <t xml:space="preserve">IMG20261003_193444.jpeg</t>
  </si>
  <si>
    <t xml:space="preserve">7:30pm/06SC/normal</t>
  </si>
  <si>
    <t xml:space="preserve">IMG20261003_193445.jpeg</t>
  </si>
  <si>
    <t xml:space="preserve">7:30pm/01LD/normal</t>
  </si>
  <si>
    <t xml:space="preserve">IMG20261003_193447.jpeg</t>
  </si>
  <si>
    <t xml:space="preserve">7:30pm/01LC/normal</t>
  </si>
  <si>
    <t xml:space="preserve">IMG20261003_193448.jpeg</t>
  </si>
  <si>
    <t xml:space="preserve">7:45pm/01MC/normal</t>
  </si>
  <si>
    <t xml:space="preserve">7:45pm</t>
  </si>
  <si>
    <t xml:space="preserve">IMG20261003_194542.jpeg</t>
  </si>
  <si>
    <t xml:space="preserve">745pm</t>
  </si>
  <si>
    <t xml:space="preserve">745pm/Processed_745pm</t>
  </si>
  <si>
    <t xml:space="preserve">7:45pm/02MC/normal</t>
  </si>
  <si>
    <t xml:space="preserve">IMG20261003_194543.jpeg</t>
  </si>
  <si>
    <t xml:space="preserve">7:45pm/03MC/normal</t>
  </si>
  <si>
    <t xml:space="preserve">IMG20261003_194546.jpeg</t>
  </si>
  <si>
    <t xml:space="preserve">7:45pm/04MC/normal</t>
  </si>
  <si>
    <t xml:space="preserve">IMG20261003_194549.jpeg</t>
  </si>
  <si>
    <t xml:space="preserve">7:45pm/05MC/normal</t>
  </si>
  <si>
    <t xml:space="preserve">IMG20261003_194552.jpeg</t>
  </si>
  <si>
    <t xml:space="preserve">7:45pm/06MC/normal</t>
  </si>
  <si>
    <t xml:space="preserve">IMG20261003_194555.jpeg</t>
  </si>
  <si>
    <t xml:space="preserve">7:45pm/07MC/normal</t>
  </si>
  <si>
    <t xml:space="preserve">IMG20261003_194557.jpeg</t>
  </si>
  <si>
    <t xml:space="preserve">7:45pm/08MC/normal</t>
  </si>
  <si>
    <t xml:space="preserve">IMG20261003_194559.jpeg</t>
  </si>
  <si>
    <t xml:space="preserve">7:45pm/09MC/normal</t>
  </si>
  <si>
    <t xml:space="preserve">IMG20261003_194605.jpeg</t>
  </si>
  <si>
    <t xml:space="preserve">7:45pm/10MC/normal</t>
  </si>
  <si>
    <t xml:space="preserve">IMG20261003_194609.jpeg</t>
  </si>
  <si>
    <t xml:space="preserve">7:45pm/11MC/normal</t>
  </si>
  <si>
    <t xml:space="preserve">IMG20261003_194613.jpeg</t>
  </si>
  <si>
    <t xml:space="preserve">7:45pm/12MC/normal</t>
  </si>
  <si>
    <t xml:space="preserve">IMG20261003_194616.jpeg</t>
  </si>
  <si>
    <t xml:space="preserve">7:45pm/13MC/normal</t>
  </si>
  <si>
    <t xml:space="preserve">IMG20261003_194618.jpeg</t>
  </si>
  <si>
    <t xml:space="preserve">7:45pm/14MC/normal</t>
  </si>
  <si>
    <t xml:space="preserve">IMG20261003_194620.jpeg</t>
  </si>
  <si>
    <t xml:space="preserve">7:45pm/15MC/normal</t>
  </si>
  <si>
    <t xml:space="preserve">IMG20261003_194621.jpeg</t>
  </si>
  <si>
    <t xml:space="preserve">7:45pm/16MC/normal</t>
  </si>
  <si>
    <t xml:space="preserve">IMG20261003_194623.jpeg</t>
  </si>
  <si>
    <t xml:space="preserve">pack edge(s) out of frame (85% of face inside the frame); partial: zone(s) bottom not readable</t>
  </si>
  <si>
    <t xml:space="preserve">7:45pm/17MC/normal</t>
  </si>
  <si>
    <t xml:space="preserve">IMG20261003_194631.jpeg</t>
  </si>
  <si>
    <t xml:space="preserve">7:45pm/18MC/normal</t>
  </si>
  <si>
    <t xml:space="preserve">IMG20261003_194633.jpeg</t>
  </si>
  <si>
    <t xml:space="preserve">7:45pm/19MC/normal</t>
  </si>
  <si>
    <t xml:space="preserve">IMG20261003_194642.jpeg</t>
  </si>
  <si>
    <t xml:space="preserve">7:45pm/20MC/normal</t>
  </si>
  <si>
    <t xml:space="preserve">IMG20261003_194643.jpeg</t>
  </si>
  <si>
    <t xml:space="preserve">7:45pm/21MC/normal</t>
  </si>
  <si>
    <t xml:space="preserve">IMG20261003_194646.jpeg</t>
  </si>
  <si>
    <t xml:space="preserve">7:45pm/22MC/normal</t>
  </si>
  <si>
    <t xml:space="preserve">IMG20261003_194647.jpeg</t>
  </si>
  <si>
    <t xml:space="preserve">7:45pm/23MC/normal</t>
  </si>
  <si>
    <t xml:space="preserve">IMG20261003_194650.jpeg</t>
  </si>
  <si>
    <t xml:space="preserve">7:45pm/24MC/normal</t>
  </si>
  <si>
    <t xml:space="preserve">IMG20261003_194652.jpeg</t>
  </si>
  <si>
    <t xml:space="preserve">7:45pm/25MC/normal</t>
  </si>
  <si>
    <t xml:space="preserve">IMG20261003_194655.jpeg</t>
  </si>
  <si>
    <t xml:space="preserve">7:45pm/26MC/normal</t>
  </si>
  <si>
    <t xml:space="preserve">IMG20261003_194700.jpeg</t>
  </si>
  <si>
    <t xml:space="preserve">7:45pm/27MC/normal</t>
  </si>
  <si>
    <t xml:space="preserve">IMG20261003_194703.jpeg</t>
  </si>
  <si>
    <t xml:space="preserve">7:45pm/01MD/normal</t>
  </si>
  <si>
    <t xml:space="preserve">IMG20261003_194714.jpeg</t>
  </si>
  <si>
    <t xml:space="preserve">7:45pm/02MD/normal</t>
  </si>
  <si>
    <t xml:space="preserve">IMG20261003_194717.jpeg</t>
  </si>
  <si>
    <t xml:space="preserve">7:45pm/03MD/normal</t>
  </si>
  <si>
    <t xml:space="preserve">IMG20261003_194719.jpeg</t>
  </si>
  <si>
    <t xml:space="preserve">7:45pm/04MD/normal</t>
  </si>
  <si>
    <t xml:space="preserve">IMG20261003_194720.jpeg</t>
  </si>
  <si>
    <t xml:space="preserve">7:45pm/05MD/normal</t>
  </si>
  <si>
    <t xml:space="preserve">IMG20261003_194724.jpeg</t>
  </si>
  <si>
    <t xml:space="preserve">7:45pm/06MD/normal</t>
  </si>
  <si>
    <t xml:space="preserve">IMG20261003_194725.jpeg</t>
  </si>
  <si>
    <t xml:space="preserve">7:45pm/07MD/normal</t>
  </si>
  <si>
    <t xml:space="preserve">IMG20261003_194728.jpeg</t>
  </si>
  <si>
    <t xml:space="preserve">7:45pm/08MD/normal</t>
  </si>
  <si>
    <t xml:space="preserve">IMG20261003_194730.jpeg</t>
  </si>
  <si>
    <t xml:space="preserve">7:45pm/09MD/normal</t>
  </si>
  <si>
    <t xml:space="preserve">IMG20261003_194732.jpeg</t>
  </si>
  <si>
    <t xml:space="preserve">7:45pm/10MD/normal</t>
  </si>
  <si>
    <t xml:space="preserve">IMG20261003_194734.jpeg</t>
  </si>
  <si>
    <t xml:space="preserve">7:45pm/11MD/normal</t>
  </si>
  <si>
    <t xml:space="preserve">IMG20261003_194735.jpeg</t>
  </si>
  <si>
    <t xml:space="preserve">7:45pm/12MD/normal</t>
  </si>
  <si>
    <t xml:space="preserve">IMG20261003_194749.jpeg</t>
  </si>
  <si>
    <t xml:space="preserve">7:45pm/13MD/normal</t>
  </si>
  <si>
    <t xml:space="preserve">IMG20261003_194750.jpeg</t>
  </si>
  <si>
    <t xml:space="preserve">7:45pm/14MD/normal</t>
  </si>
  <si>
    <t xml:space="preserve">IMG20261003_194752.jpeg</t>
  </si>
  <si>
    <t xml:space="preserve">7:45pm/15MD/normal</t>
  </si>
  <si>
    <t xml:space="preserve">IMG20261003_194754.jpeg</t>
  </si>
  <si>
    <t xml:space="preserve">7:45pm/16MD/normal</t>
  </si>
  <si>
    <t xml:space="preserve">IMG20261003_194756.jpeg</t>
  </si>
  <si>
    <t xml:space="preserve">7:45pm/17MD/normal</t>
  </si>
  <si>
    <t xml:space="preserve">IMG20261003_194757.jpeg</t>
  </si>
  <si>
    <t xml:space="preserve">7:45pm/18MD/normal</t>
  </si>
  <si>
    <t xml:space="preserve">IMG20261003_194802.jpeg</t>
  </si>
  <si>
    <t xml:space="preserve">7:45pm/19MD/normal</t>
  </si>
  <si>
    <t xml:space="preserve">IMG20261003_194803.jpeg</t>
  </si>
  <si>
    <t xml:space="preserve">7:45pm/20MD/normal</t>
  </si>
  <si>
    <t xml:space="preserve">IMG20261003_194805.jpeg</t>
  </si>
  <si>
    <t xml:space="preserve">7:45pm/21MD/normal</t>
  </si>
  <si>
    <t xml:space="preserve">IMG20261003_194807.jpeg</t>
  </si>
  <si>
    <t xml:space="preserve">7:45pm/22MD/normal</t>
  </si>
  <si>
    <t xml:space="preserve">IMG20261003_194809.jpeg</t>
  </si>
  <si>
    <t xml:space="preserve">7:45pm/23MD/normal</t>
  </si>
  <si>
    <t xml:space="preserve">IMG20261003_194810.jpeg</t>
  </si>
  <si>
    <t xml:space="preserve">7:45pm/nan/normal</t>
  </si>
  <si>
    <t xml:space="preserve">IMG20261003_194816.jpeg</t>
  </si>
  <si>
    <t xml:space="preserve">7:45pm/01SD/normal</t>
  </si>
  <si>
    <t xml:space="preserve">IMG20261003_194831.jpeg</t>
  </si>
  <si>
    <t xml:space="preserve">7:45pm/02SD/normal</t>
  </si>
  <si>
    <t xml:space="preserve">IMG20261003_194833.jpeg</t>
  </si>
  <si>
    <t xml:space="preserve">7:45pm/03SD/normal</t>
  </si>
  <si>
    <t xml:space="preserve">IMG20261003_194835.jpeg</t>
  </si>
  <si>
    <t xml:space="preserve">turned down: only 53% of the pack inside the frame</t>
  </si>
  <si>
    <t xml:space="preserve">7:45pm/04SD/normal</t>
  </si>
  <si>
    <t xml:space="preserve">IMG20261003_194836.jpeg</t>
  </si>
  <si>
    <t xml:space="preserve">7:45pm/01SC/normal</t>
  </si>
  <si>
    <t xml:space="preserve">IMG20261003_194839.jpeg</t>
  </si>
  <si>
    <t xml:space="preserve">7:45pm/02SC/normal</t>
  </si>
  <si>
    <t xml:space="preserve">IMG20261003_194841.jpeg</t>
  </si>
  <si>
    <t xml:space="preserve">7:45pm/03SC/normal</t>
  </si>
  <si>
    <t xml:space="preserve">IMG20261003_194842.jpeg</t>
  </si>
  <si>
    <t xml:space="preserve">7:45pm/04SC/normal</t>
  </si>
  <si>
    <t xml:space="preserve">IMG20261003_194844.jpeg</t>
  </si>
  <si>
    <t xml:space="preserve">7:45pm/05SC/normal</t>
  </si>
  <si>
    <t xml:space="preserve">IMG20261003_194846.jpeg</t>
  </si>
  <si>
    <t xml:space="preserve">7:45pm/06SC/normal</t>
  </si>
  <si>
    <t xml:space="preserve">IMG20261003_194848.jpeg</t>
  </si>
  <si>
    <t xml:space="preserve">7:45pm/01LD/normal</t>
  </si>
  <si>
    <t xml:space="preserve">IMG20261003_194849.jpeg</t>
  </si>
  <si>
    <t xml:space="preserve">7:45pm/01LC/normal</t>
  </si>
  <si>
    <t xml:space="preserve">IMG20261003_194851.jpeg</t>
  </si>
  <si>
    <t xml:space="preserve">8pm/01MC/normal</t>
  </si>
  <si>
    <t xml:space="preserve">8pm</t>
  </si>
  <si>
    <t xml:space="preserve">IMG20261003_200153.jpeg</t>
  </si>
  <si>
    <t xml:space="preserve">8pm/Processed_8pm</t>
  </si>
  <si>
    <t xml:space="preserve">8pm/02MC/normal</t>
  </si>
  <si>
    <t xml:space="preserve">IMG20261003_200155.jpeg</t>
  </si>
  <si>
    <t xml:space="preserve">8pm/03MC/normal</t>
  </si>
  <si>
    <t xml:space="preserve">IMG20261003_200156.jpeg</t>
  </si>
  <si>
    <t xml:space="preserve">8pm/04MC/normal</t>
  </si>
  <si>
    <t xml:space="preserve">IMG20261003_200158.jpeg</t>
  </si>
  <si>
    <t xml:space="preserve">8pm/05MC/normal</t>
  </si>
  <si>
    <t xml:space="preserve">IMG20261003_200159.jpeg</t>
  </si>
  <si>
    <t xml:space="preserve">8pm/06MC/normal</t>
  </si>
  <si>
    <t xml:space="preserve">IMG20261003_200200.jpeg</t>
  </si>
  <si>
    <t xml:space="preserve">8pm/07MC/normal</t>
  </si>
  <si>
    <t xml:space="preserve">IMG20261003_200202.jpeg</t>
  </si>
  <si>
    <t xml:space="preserve">pack edge(s) out of frame (96% of face inside the frame); partial: zone(s) bottom not readable</t>
  </si>
  <si>
    <t xml:space="preserve">8pm/08MC/normal</t>
  </si>
  <si>
    <t xml:space="preserve">IMG20261003_200207.jpeg</t>
  </si>
  <si>
    <t xml:space="preserve">8pm/09MC/normal</t>
  </si>
  <si>
    <t xml:space="preserve">IMG20261003_200210.jpeg</t>
  </si>
  <si>
    <t xml:space="preserve">8pm/10MC/normal</t>
  </si>
  <si>
    <t xml:space="preserve">IMG20261003_200215.jpeg</t>
  </si>
  <si>
    <t xml:space="preserve">8pm/11MC/normal</t>
  </si>
  <si>
    <t xml:space="preserve">IMG20261003_200218.jpeg</t>
  </si>
  <si>
    <t xml:space="preserve">8pm/12MC/normal</t>
  </si>
  <si>
    <t xml:space="preserve">IMG20261003_200220.jpeg</t>
  </si>
  <si>
    <t xml:space="preserve">8pm/13MC/normal</t>
  </si>
  <si>
    <t xml:space="preserve">IMG20261003_200222.jpeg</t>
  </si>
  <si>
    <t xml:space="preserve">8pm/14MC/normal</t>
  </si>
  <si>
    <t xml:space="preserve">IMG20261003_200224.jpeg</t>
  </si>
  <si>
    <t xml:space="preserve">8pm/15MC/normal</t>
  </si>
  <si>
    <t xml:space="preserve">IMG20261003_200225.jpeg</t>
  </si>
  <si>
    <t xml:space="preserve">8pm/16MC/normal</t>
  </si>
  <si>
    <t xml:space="preserve">IMG20261003_200233.jpeg</t>
  </si>
  <si>
    <t xml:space="preserve">8pm/17MC/normal</t>
  </si>
  <si>
    <t xml:space="preserve">IMG20261003_200235.jpeg</t>
  </si>
  <si>
    <t xml:space="preserve">8pm/18MC/normal</t>
  </si>
  <si>
    <t xml:space="preserve">IMG20261003_200239.jpeg</t>
  </si>
  <si>
    <t xml:space="preserve">8pm/19MC/normal</t>
  </si>
  <si>
    <t xml:space="preserve">IMG20261003_200245.jpeg</t>
  </si>
  <si>
    <t xml:space="preserve">8pm/20MC/normal</t>
  </si>
  <si>
    <t xml:space="preserve">IMG20261003_200247.jpeg</t>
  </si>
  <si>
    <t xml:space="preserve">8pm/21MC/normal</t>
  </si>
  <si>
    <t xml:space="preserve">IMG20261003_200248.jpeg</t>
  </si>
  <si>
    <t xml:space="preserve">8pm/22MC/normal</t>
  </si>
  <si>
    <t xml:space="preserve">IMG20261003_200249.jpeg</t>
  </si>
  <si>
    <t xml:space="preserve">8pm/23MC/normal</t>
  </si>
  <si>
    <t xml:space="preserve">IMG20261003_200251.jpeg</t>
  </si>
  <si>
    <t xml:space="preserve">8pm/24MC/normal</t>
  </si>
  <si>
    <t xml:space="preserve">IMG20261003_200252.jpeg</t>
  </si>
  <si>
    <t xml:space="preserve">8pm/25MC/normal</t>
  </si>
  <si>
    <t xml:space="preserve">IMG20261003_200254.jpeg</t>
  </si>
  <si>
    <t xml:space="preserve">8pm/26MC/normal</t>
  </si>
  <si>
    <t xml:space="preserve">IMG20261003_200259.jpeg</t>
  </si>
  <si>
    <t xml:space="preserve">8pm/27MC/normal</t>
  </si>
  <si>
    <t xml:space="preserve">IMG20261003_200302.jpeg</t>
  </si>
  <si>
    <t xml:space="preserve">8pm/01MD/normal</t>
  </si>
  <si>
    <t xml:space="preserve">IMG20261003_200313.jpeg</t>
  </si>
  <si>
    <t xml:space="preserve">8pm/02MD/normal</t>
  </si>
  <si>
    <t xml:space="preserve">IMG20261003_200315.jpeg</t>
  </si>
  <si>
    <t xml:space="preserve">8pm/03MD/normal</t>
  </si>
  <si>
    <t xml:space="preserve">IMG20261003_200317.jpeg</t>
  </si>
  <si>
    <t xml:space="preserve">8pm/04MD/normal</t>
  </si>
  <si>
    <t xml:space="preserve">IMG20261003_200319.jpeg</t>
  </si>
  <si>
    <t xml:space="preserve">8pm/05MD/normal</t>
  </si>
  <si>
    <t xml:space="preserve">IMG20261003_200321.jpeg</t>
  </si>
  <si>
    <t xml:space="preserve">8pm/06MD/normal</t>
  </si>
  <si>
    <t xml:space="preserve">IMG20261003_200323.jpeg</t>
  </si>
  <si>
    <t xml:space="preserve">8pm/07MD/normal</t>
  </si>
  <si>
    <t xml:space="preserve">IMG20261003_200325.jpeg</t>
  </si>
  <si>
    <t xml:space="preserve">8pm/08MD/normal</t>
  </si>
  <si>
    <t xml:space="preserve">IMG20261003_200326.jpeg</t>
  </si>
  <si>
    <t xml:space="preserve">8pm/09MD/normal</t>
  </si>
  <si>
    <t xml:space="preserve">IMG20261003_200328.jpeg</t>
  </si>
  <si>
    <t xml:space="preserve">8pm/10MD/normal</t>
  </si>
  <si>
    <t xml:space="preserve">IMG20261003_200329.jpeg</t>
  </si>
  <si>
    <t xml:space="preserve">8pm/11MD/normal</t>
  </si>
  <si>
    <t xml:space="preserve">IMG20261003_200330.jpeg</t>
  </si>
  <si>
    <t xml:space="preserve">8pm/12MD/normal</t>
  </si>
  <si>
    <t xml:space="preserve">IMG20261003_200343.jpeg</t>
  </si>
  <si>
    <t xml:space="preserve">8pm/13MD/normal</t>
  </si>
  <si>
    <t xml:space="preserve">IMG20261003_200345.jpeg</t>
  </si>
  <si>
    <t xml:space="preserve">8pm/14MD/normal</t>
  </si>
  <si>
    <t xml:space="preserve">IMG20261003_200346.jpeg</t>
  </si>
  <si>
    <t xml:space="preserve">8pm/15MD/normal</t>
  </si>
  <si>
    <t xml:space="preserve">IMG20261003_200347.jpeg</t>
  </si>
  <si>
    <t xml:space="preserve">8pm/16MD/normal</t>
  </si>
  <si>
    <t xml:space="preserve">IMG20261003_200349.jpeg</t>
  </si>
  <si>
    <t xml:space="preserve">8pm/17MD/normal</t>
  </si>
  <si>
    <t xml:space="preserve">IMG20261003_200352.jpeg</t>
  </si>
  <si>
    <t xml:space="preserve">pack mostly off the top/left of the frame; outline geometry undetermined - image turned down</t>
  </si>
  <si>
    <t xml:space="preserve">8pm/18MD/normal</t>
  </si>
  <si>
    <t xml:space="preserve">IMG20261003_200356.jpeg</t>
  </si>
  <si>
    <t xml:space="preserve">8pm/19MD/normal</t>
  </si>
  <si>
    <t xml:space="preserve">IMG20261003_200358.jpeg</t>
  </si>
  <si>
    <t xml:space="preserve">8pm/20MD/normal</t>
  </si>
  <si>
    <t xml:space="preserve">IMG20261003_200400.jpeg</t>
  </si>
  <si>
    <t xml:space="preserve">8pm/21MD/normal</t>
  </si>
  <si>
    <t xml:space="preserve">IMG20261003_200402.jpeg</t>
  </si>
  <si>
    <t xml:space="preserve">8pm/22MD/normal</t>
  </si>
  <si>
    <t xml:space="preserve">IMG20261003_200403.jpeg</t>
  </si>
  <si>
    <t xml:space="preserve">8pm/23MD/normal</t>
  </si>
  <si>
    <t xml:space="preserve">IMG20261003_200405.jpeg</t>
  </si>
  <si>
    <t xml:space="preserve">8pm/01SD/normal</t>
  </si>
  <si>
    <t xml:space="preserve">IMG20261003_200417.jpeg</t>
  </si>
  <si>
    <t xml:space="preserve">8pm/02SD/normal</t>
  </si>
  <si>
    <t xml:space="preserve">IMG20261003_200420.jpeg</t>
  </si>
  <si>
    <t xml:space="preserve">8pm/03SD/normal</t>
  </si>
  <si>
    <t xml:space="preserve">IMG20261003_200421.jpeg</t>
  </si>
  <si>
    <t xml:space="preserve">8pm/04SD/normal</t>
  </si>
  <si>
    <t xml:space="preserve">IMG20261003_200423.jpeg</t>
  </si>
  <si>
    <t xml:space="preserve">8pm/01SC/normal</t>
  </si>
  <si>
    <t xml:space="preserve">IMG20261003_200431.jpeg</t>
  </si>
  <si>
    <t xml:space="preserve">UNCERTAIN: 11 images for the 12 small/large packs: 05SC taken as the one not imaged (best agreement with 7pm/9pm; 05SC was also the unmarked image at 7pm); 06SC may be 05SC</t>
  </si>
  <si>
    <t xml:space="preserve">pack ID by photo order is uncertain this read (see earlier log): 11 images for the 12 small/large packs: 05SC taken as the one not imaged (best agreement with 7pm/9pm; 05SC was also the unmarked image at 7pm); 06SC may be 05SC</t>
  </si>
  <si>
    <t xml:space="preserve">8pm/02SC/normal</t>
  </si>
  <si>
    <t xml:space="preserve">IMG20261003_200435.jpeg</t>
  </si>
  <si>
    <t xml:space="preserve">8pm/03SC/normal</t>
  </si>
  <si>
    <t xml:space="preserve">IMG20261003_200436.jpeg</t>
  </si>
  <si>
    <t xml:space="preserve">8pm/04SC/normal</t>
  </si>
  <si>
    <t xml:space="preserve">IMG20261003_200438.jpeg</t>
  </si>
  <si>
    <t xml:space="preserve">8pm/06SC/normal</t>
  </si>
  <si>
    <t xml:space="preserve">IMG20261003_200439.jpeg</t>
  </si>
  <si>
    <t xml:space="preserve">8pm/01LD/normal</t>
  </si>
  <si>
    <t xml:space="preserve">IMG20261003_200441.jpeg</t>
  </si>
  <si>
    <t xml:space="preserve">8pm/01LC/normal</t>
  </si>
  <si>
    <t xml:space="preserve">IMG20261003_200442.jpeg</t>
  </si>
  <si>
    <t xml:space="preserve">8:15pm/01MC/normal</t>
  </si>
  <si>
    <t xml:space="preserve">8:15pm</t>
  </si>
  <si>
    <t xml:space="preserve">IMG20261003_201508.jpeg</t>
  </si>
  <si>
    <t xml:space="preserve">815pm</t>
  </si>
  <si>
    <t xml:space="preserve">815pm/Processed_815pm/Processed_Processed_815pm</t>
  </si>
  <si>
    <t xml:space="preserve">8:15pm/02MC/normal</t>
  </si>
  <si>
    <t xml:space="preserve">IMG20261003_201510.jpeg</t>
  </si>
  <si>
    <t xml:space="preserve">8:15pm/03MC/normal</t>
  </si>
  <si>
    <t xml:space="preserve">IMG20261003_201512.jpeg</t>
  </si>
  <si>
    <t xml:space="preserve">8:15pm/04MC/normal</t>
  </si>
  <si>
    <t xml:space="preserve">IMG20261003_201515.jpeg</t>
  </si>
  <si>
    <t xml:space="preserve">8:15pm/05MC/normal</t>
  </si>
  <si>
    <t xml:space="preserve">IMG20261003_201517.jpeg</t>
  </si>
  <si>
    <t xml:space="preserve">8:15pm/06MC/normal</t>
  </si>
  <si>
    <t xml:space="preserve">IMG20261003_201520.jpeg</t>
  </si>
  <si>
    <t xml:space="preserve">8:15pm/07MC/normal</t>
  </si>
  <si>
    <t xml:space="preserve">IMG20261003_201522.jpeg</t>
  </si>
  <si>
    <t xml:space="preserve">8:15pm/08MC/normal</t>
  </si>
  <si>
    <t xml:space="preserve">IMG20261003_201525.jpeg</t>
  </si>
  <si>
    <t xml:space="preserve">8:15pm/09MC/normal</t>
  </si>
  <si>
    <t xml:space="preserve">IMG20261003_201530.jpeg</t>
  </si>
  <si>
    <t xml:space="preserve">8:15pm/10MC/normal</t>
  </si>
  <si>
    <t xml:space="preserve">IMG20261003_201533.jpeg</t>
  </si>
  <si>
    <t xml:space="preserve">8:15pm/11MC/normal</t>
  </si>
  <si>
    <t xml:space="preserve">IMG20261003_201537.jpeg</t>
  </si>
  <si>
    <t xml:space="preserve">8:15pm/12MC/normal</t>
  </si>
  <si>
    <t xml:space="preserve">IMG20261003_201539.jpeg</t>
  </si>
  <si>
    <t xml:space="preserve">8:15pm/13MC/normal</t>
  </si>
  <si>
    <t xml:space="preserve">IMG20261003_201540.jpeg</t>
  </si>
  <si>
    <t xml:space="preserve">8:15pm/14MC/normal</t>
  </si>
  <si>
    <t xml:space="preserve">IMG20261003_201542.jpeg</t>
  </si>
  <si>
    <t xml:space="preserve">8:15pm/15MC/normal</t>
  </si>
  <si>
    <t xml:space="preserve">IMG20261003_201543.jpeg</t>
  </si>
  <si>
    <t xml:space="preserve">8:15pm/16MC/normal</t>
  </si>
  <si>
    <t xml:space="preserve">IMG20261003_201545.jpeg</t>
  </si>
  <si>
    <t xml:space="preserve">8:15pm/17MC/normal</t>
  </si>
  <si>
    <t xml:space="preserve">IMG20261003_201555.jpeg</t>
  </si>
  <si>
    <t xml:space="preserve">8:15pm/18MC/normal</t>
  </si>
  <si>
    <t xml:space="preserve">IMG20261003_201558.jpeg</t>
  </si>
  <si>
    <t xml:space="preserve">8:15pm/19MC/normal</t>
  </si>
  <si>
    <t xml:space="preserve">IMG20261003_201607.jpeg</t>
  </si>
  <si>
    <t xml:space="preserve">8:15pm/20MC/normal</t>
  </si>
  <si>
    <t xml:space="preserve">IMG20261003_201608.jpeg</t>
  </si>
  <si>
    <t xml:space="preserve">8:15pm/21MC/normal</t>
  </si>
  <si>
    <t xml:space="preserve">IMG20261003_201609.jpeg</t>
  </si>
  <si>
    <t xml:space="preserve">8:15pm/22MC/normal</t>
  </si>
  <si>
    <t xml:space="preserve">IMG20261003_201611.jpeg</t>
  </si>
  <si>
    <t xml:space="preserve">8:15pm/23MC/normal</t>
  </si>
  <si>
    <t xml:space="preserve">IMG20261003_201613.jpeg</t>
  </si>
  <si>
    <t xml:space="preserve">8:15pm/24MC/normal</t>
  </si>
  <si>
    <t xml:space="preserve">IMG20261003_201614.jpeg</t>
  </si>
  <si>
    <t xml:space="preserve">8:15pm/25MC/normal</t>
  </si>
  <si>
    <t xml:space="preserve">IMG20261003_201617.jpeg</t>
  </si>
  <si>
    <t xml:space="preserve">8:15pm/26MC/normal</t>
  </si>
  <si>
    <t xml:space="preserve">IMG20261003_201620.jpeg</t>
  </si>
  <si>
    <t xml:space="preserve">8:15pm/27MC/normal</t>
  </si>
  <si>
    <t xml:space="preserve">IMG20261003_201622.jpeg</t>
  </si>
  <si>
    <t xml:space="preserve">8:15pm/01MD/normal</t>
  </si>
  <si>
    <t xml:space="preserve">IMG20261003_201636.jpeg</t>
  </si>
  <si>
    <t xml:space="preserve">8:15pm/02MD/normal</t>
  </si>
  <si>
    <t xml:space="preserve">IMG20261003_201638.jpeg</t>
  </si>
  <si>
    <t xml:space="preserve">8:15pm/03MD/normal</t>
  </si>
  <si>
    <t xml:space="preserve">IMG20261003_201640.jpeg</t>
  </si>
  <si>
    <t xml:space="preserve">8:15pm/04MD/normal</t>
  </si>
  <si>
    <t xml:space="preserve">IMG20261003_201641.jpeg</t>
  </si>
  <si>
    <t xml:space="preserve">8:15pm/05MD/normal</t>
  </si>
  <si>
    <t xml:space="preserve">IMG20261003_201643.jpeg</t>
  </si>
  <si>
    <t xml:space="preserve">8:15pm/06MD/normal</t>
  </si>
  <si>
    <t xml:space="preserve">IMG20261003_201645.jpeg</t>
  </si>
  <si>
    <t xml:space="preserve">8:15pm/07MD/normal</t>
  </si>
  <si>
    <t xml:space="preserve">IMG20261003_201647.jpeg</t>
  </si>
  <si>
    <t xml:space="preserve">8:15pm/08MD/normal</t>
  </si>
  <si>
    <t xml:space="preserve">IMG20261003_201648.jpeg</t>
  </si>
  <si>
    <t xml:space="preserve">8:15pm/09MD/normal</t>
  </si>
  <si>
    <t xml:space="preserve">IMG20261003_201650.jpeg</t>
  </si>
  <si>
    <t xml:space="preserve">8:15pm/10MD/normal</t>
  </si>
  <si>
    <t xml:space="preserve">IMG20261003_201651.jpeg</t>
  </si>
  <si>
    <t xml:space="preserve">8:15pm/11MD/normal</t>
  </si>
  <si>
    <t xml:space="preserve">IMG20261003_201652.jpeg</t>
  </si>
  <si>
    <t xml:space="preserve">8:15pm/12MD/normal</t>
  </si>
  <si>
    <t xml:space="preserve">IMG20261003_201705.jpeg</t>
  </si>
  <si>
    <t xml:space="preserve">8:15pm/13MD/normal</t>
  </si>
  <si>
    <t xml:space="preserve">IMG20261003_201707.jpeg</t>
  </si>
  <si>
    <t xml:space="preserve">8:15pm/14MD/normal</t>
  </si>
  <si>
    <t xml:space="preserve">IMG20261003_201708.jpeg</t>
  </si>
  <si>
    <t xml:space="preserve">8:15pm/15MD/normal</t>
  </si>
  <si>
    <t xml:space="preserve">IMG20261003_201709.jpeg</t>
  </si>
  <si>
    <t xml:space="preserve">8:15pm/16MD/normal</t>
  </si>
  <si>
    <t xml:space="preserve">IMG20261003_201712.jpeg</t>
  </si>
  <si>
    <t xml:space="preserve">8:15pm/17MD/normal</t>
  </si>
  <si>
    <t xml:space="preserve">IMG20261003_201715.jpeg</t>
  </si>
  <si>
    <t xml:space="preserve">8:15pm/18MD/normal</t>
  </si>
  <si>
    <t xml:space="preserve">IMG20261003_201725.jpeg</t>
  </si>
  <si>
    <t xml:space="preserve">8:15pm/19MD/normal</t>
  </si>
  <si>
    <t xml:space="preserve">IMG20261003_201727.jpeg</t>
  </si>
  <si>
    <t xml:space="preserve">8:15pm/20MD/normal</t>
  </si>
  <si>
    <t xml:space="preserve">IMG20261003_201728.jpeg</t>
  </si>
  <si>
    <t xml:space="preserve">8:15pm/21MD/normal</t>
  </si>
  <si>
    <t xml:space="preserve">IMG20261003_201730.jpeg</t>
  </si>
  <si>
    <t xml:space="preserve">8:15pm/22MD/normal</t>
  </si>
  <si>
    <t xml:space="preserve">IMG20261003_201731.jpeg</t>
  </si>
  <si>
    <t xml:space="preserve">8:15pm/23MD/normal</t>
  </si>
  <si>
    <t xml:space="preserve">IMG20261003_201733.jpeg</t>
  </si>
  <si>
    <t xml:space="preserve">8:15pm/nan/normal</t>
  </si>
  <si>
    <t xml:space="preserve">IMG20261003_201738.jpeg</t>
  </si>
  <si>
    <t xml:space="preserve">8:15pm/01SD/normal</t>
  </si>
  <si>
    <t xml:space="preserve">IMG20261003_201746.jpeg</t>
  </si>
  <si>
    <t xml:space="preserve">8:15pm/02SD/normal</t>
  </si>
  <si>
    <t xml:space="preserve">IMG20261003_201748.jpeg</t>
  </si>
  <si>
    <t xml:space="preserve">8:15pm/03SD/normal</t>
  </si>
  <si>
    <t xml:space="preserve">IMG20261003_201750.jpeg</t>
  </si>
  <si>
    <t xml:space="preserve">pack edge(s) out of frame (75% of face inside the frame); camera overlay covers 9% of the face; partial: zone(s) top not readable</t>
  </si>
  <si>
    <t xml:space="preserve">8:15pm/04SD/normal</t>
  </si>
  <si>
    <t xml:space="preserve">IMG20261003_201751.jpeg</t>
  </si>
  <si>
    <t xml:space="preserve">8:15pm/01SC/normal</t>
  </si>
  <si>
    <t xml:space="preserve">IMG20261003_201752.jpeg</t>
  </si>
  <si>
    <t xml:space="preserve">8:15pm/02SC/normal</t>
  </si>
  <si>
    <t xml:space="preserve">IMG20261003_201754.jpeg</t>
  </si>
  <si>
    <t xml:space="preserve">8:15pm/03SC/normal</t>
  </si>
  <si>
    <t xml:space="preserve">IMG20261003_201755.jpeg</t>
  </si>
  <si>
    <t xml:space="preserve">8:15pm/04SC/normal</t>
  </si>
  <si>
    <t xml:space="preserve">IMG20261003_201757.jpeg</t>
  </si>
  <si>
    <t xml:space="preserve">8:15pm/05SC/normal</t>
  </si>
  <si>
    <t xml:space="preserve">IMG20261003_201759.jpeg</t>
  </si>
  <si>
    <t xml:space="preserve">pack edge(s) out of frame (95% of face inside the frame); camera overlay covers 6% of the face; partial: zone(s) top not readable</t>
  </si>
  <si>
    <t xml:space="preserve">8:15pm/06SC/normal</t>
  </si>
  <si>
    <t xml:space="preserve">IMG20261003_201800.jpeg</t>
  </si>
  <si>
    <t xml:space="preserve">8:15pm/01LD/normal</t>
  </si>
  <si>
    <t xml:space="preserve">IMG20261003_201801.jpeg</t>
  </si>
  <si>
    <t xml:space="preserve">8:15pm/01LC/normal</t>
  </si>
  <si>
    <t xml:space="preserve">IMG20261003_201803.jpeg</t>
  </si>
  <si>
    <t xml:space="preserve">8:30pm/01MC/normal</t>
  </si>
  <si>
    <t xml:space="preserve">8:30pm</t>
  </si>
  <si>
    <t xml:space="preserve">IMG20261003_203130.jpeg</t>
  </si>
  <si>
    <t xml:space="preserve">830</t>
  </si>
  <si>
    <t xml:space="preserve">830/Processed_830</t>
  </si>
  <si>
    <t xml:space="preserve">8:30pm/02MC/normal</t>
  </si>
  <si>
    <t xml:space="preserve">IMG20261003_203133.jpeg</t>
  </si>
  <si>
    <t xml:space="preserve">8:30pm/03MC/normal</t>
  </si>
  <si>
    <t xml:space="preserve">IMG20261003_203134.jpeg</t>
  </si>
  <si>
    <t xml:space="preserve">8:30pm/04MC/normal</t>
  </si>
  <si>
    <t xml:space="preserve">IMG20261003_203136.jpeg</t>
  </si>
  <si>
    <t xml:space="preserve">8:30pm/05MC/normal</t>
  </si>
  <si>
    <t xml:space="preserve">IMG20261003_203138.jpeg</t>
  </si>
  <si>
    <t xml:space="preserve">8:30pm/06MC/normal</t>
  </si>
  <si>
    <t xml:space="preserve">IMG20261003_203139.jpeg</t>
  </si>
  <si>
    <t xml:space="preserve">8:30pm/07MC/normal</t>
  </si>
  <si>
    <t xml:space="preserve">IMG20261003_203141.jpeg</t>
  </si>
  <si>
    <t xml:space="preserve">8:30pm/08MC/normal</t>
  </si>
  <si>
    <t xml:space="preserve">IMG20261003_203145.jpeg</t>
  </si>
  <si>
    <t xml:space="preserve">8:30pm/09MC/normal</t>
  </si>
  <si>
    <t xml:space="preserve">IMG20261003_203147.jpeg</t>
  </si>
  <si>
    <t xml:space="preserve">8:30pm/10MC/normal</t>
  </si>
  <si>
    <t xml:space="preserve">IMG20261003_203150.jpeg</t>
  </si>
  <si>
    <t xml:space="preserve">8:30pm/11MC/normal</t>
  </si>
  <si>
    <t xml:space="preserve">IMG20261003_203153.jpeg</t>
  </si>
  <si>
    <t xml:space="preserve">8:30pm/12MC/normal</t>
  </si>
  <si>
    <t xml:space="preserve">IMG20261003_203154.jpeg</t>
  </si>
  <si>
    <t xml:space="preserve">8:30pm/13MC/normal</t>
  </si>
  <si>
    <t xml:space="preserve">IMG20261003_203156.jpeg</t>
  </si>
  <si>
    <t xml:space="preserve">8:30pm/14MC/normal</t>
  </si>
  <si>
    <t xml:space="preserve">IMG20261003_203157.jpeg</t>
  </si>
  <si>
    <t xml:space="preserve">8:30pm/15MC/normal</t>
  </si>
  <si>
    <t xml:space="preserve">IMG20261003_203204.jpeg</t>
  </si>
  <si>
    <t xml:space="preserve">8:30pm/16MC/normal</t>
  </si>
  <si>
    <t xml:space="preserve">IMG20261003_203205.jpeg</t>
  </si>
  <si>
    <t xml:space="preserve">8:30pm/17MC/normal</t>
  </si>
  <si>
    <t xml:space="preserve">IMG20261003_203207.jpeg</t>
  </si>
  <si>
    <t xml:space="preserve">8:30pm/18MC/normal</t>
  </si>
  <si>
    <t xml:space="preserve">IMG20261003_203209.jpeg</t>
  </si>
  <si>
    <t xml:space="preserve">8:30pm/19MC/normal</t>
  </si>
  <si>
    <t xml:space="preserve">IMG20261003_203216.jpeg</t>
  </si>
  <si>
    <t xml:space="preserve">8:30pm/20MC/normal</t>
  </si>
  <si>
    <t xml:space="preserve">IMG20261003_203217.jpeg</t>
  </si>
  <si>
    <t xml:space="preserve">8:30pm/21MC/normal</t>
  </si>
  <si>
    <t xml:space="preserve">IMG20261003_203218.jpeg</t>
  </si>
  <si>
    <t xml:space="preserve">8:30pm/22MC/normal</t>
  </si>
  <si>
    <t xml:space="preserve">IMG20261003_203220.jpeg</t>
  </si>
  <si>
    <t xml:space="preserve">8:30pm/23MC/normal</t>
  </si>
  <si>
    <t xml:space="preserve">IMG20261003_203221.jpeg</t>
  </si>
  <si>
    <t xml:space="preserve">8:30pm/24MC/normal</t>
  </si>
  <si>
    <t xml:space="preserve">IMG20261003_203222.jpeg</t>
  </si>
  <si>
    <t xml:space="preserve">8:30pm/25MC/normal</t>
  </si>
  <si>
    <t xml:space="preserve">IMG20261003_203224.jpeg</t>
  </si>
  <si>
    <t xml:space="preserve">camera overlay covers 6% of the face</t>
  </si>
  <si>
    <t xml:space="preserve">8:30pm/26MC/normal</t>
  </si>
  <si>
    <t xml:space="preserve">IMG20261003_203226.jpeg</t>
  </si>
  <si>
    <t xml:space="preserve">8:30pm/27MC/normal</t>
  </si>
  <si>
    <t xml:space="preserve">IMG20261003_203228.jpeg</t>
  </si>
  <si>
    <t xml:space="preserve">8:30pm/nan/normal</t>
  </si>
  <si>
    <t xml:space="preserve">IMG20261003_203232.jpeg</t>
  </si>
  <si>
    <t xml:space="preserve">8:30pm/01MD/normal</t>
  </si>
  <si>
    <t xml:space="preserve">IMG20261003_203241.jpeg</t>
  </si>
  <si>
    <t xml:space="preserve">8:30pm/02MD/normal</t>
  </si>
  <si>
    <t xml:space="preserve">IMG20261003_203242.jpeg</t>
  </si>
  <si>
    <t xml:space="preserve">8:30pm/03MD/normal</t>
  </si>
  <si>
    <t xml:space="preserve">IMG20261003_203244.jpeg</t>
  </si>
  <si>
    <t xml:space="preserve">8:30pm/04MD/normal</t>
  </si>
  <si>
    <t xml:space="preserve">IMG20261003_203245.jpeg</t>
  </si>
  <si>
    <t xml:space="preserve">8:30pm/05MD/normal</t>
  </si>
  <si>
    <t xml:space="preserve">IMG20261003_203247.jpeg</t>
  </si>
  <si>
    <t xml:space="preserve">8:30pm/06MD/normal</t>
  </si>
  <si>
    <t xml:space="preserve">IMG20261003_203248.jpeg</t>
  </si>
  <si>
    <t xml:space="preserve">8:30pm/07MD/normal</t>
  </si>
  <si>
    <t xml:space="preserve">IMG20261003_203250.jpeg</t>
  </si>
  <si>
    <t xml:space="preserve">8:30pm/08MD/normal</t>
  </si>
  <si>
    <t xml:space="preserve">IMG20261003_203252.jpeg</t>
  </si>
  <si>
    <t xml:space="preserve">8:30pm/09MD/normal</t>
  </si>
  <si>
    <t xml:space="preserve">IMG20261003_203253.jpeg</t>
  </si>
  <si>
    <t xml:space="preserve">8:30pm/10MD/normal</t>
  </si>
  <si>
    <t xml:space="preserve">IMG20261003_203255.jpeg</t>
  </si>
  <si>
    <t xml:space="preserve">8:30pm/11MD/normal</t>
  </si>
  <si>
    <t xml:space="preserve">IMG20261003_203256.jpeg</t>
  </si>
  <si>
    <t xml:space="preserve">8:30pm/12MD/normal</t>
  </si>
  <si>
    <t xml:space="preserve">IMG20261003_203306.jpeg</t>
  </si>
  <si>
    <t xml:space="preserve">8:30pm/13MD/normal</t>
  </si>
  <si>
    <t xml:space="preserve">IMG20261003_203308.jpeg</t>
  </si>
  <si>
    <t xml:space="preserve">8:30pm/14MD/normal</t>
  </si>
  <si>
    <t xml:space="preserve">IMG20261003_203309.jpeg</t>
  </si>
  <si>
    <t xml:space="preserve">8:30pm/15MD/normal</t>
  </si>
  <si>
    <t xml:space="preserve">IMG20261003_203310.jpeg</t>
  </si>
  <si>
    <t xml:space="preserve">8:30pm/16MD/normal</t>
  </si>
  <si>
    <t xml:space="preserve">IMG20261003_203312.jpeg</t>
  </si>
  <si>
    <t xml:space="preserve">8:30pm/17MD/normal</t>
  </si>
  <si>
    <t xml:space="preserve">IMG20261003_203315.jpeg</t>
  </si>
  <si>
    <t xml:space="preserve">8:30pm/18MD/normal</t>
  </si>
  <si>
    <t xml:space="preserve">IMG20261003_203317.jpeg</t>
  </si>
  <si>
    <t xml:space="preserve">8:30pm/19MD/normal</t>
  </si>
  <si>
    <t xml:space="preserve">IMG20261003_203319.jpeg</t>
  </si>
  <si>
    <t xml:space="preserve">8:30pm/20MD/normal</t>
  </si>
  <si>
    <t xml:space="preserve">IMG20261003_203320.jpeg</t>
  </si>
  <si>
    <t xml:space="preserve">8:30pm/21MD/normal</t>
  </si>
  <si>
    <t xml:space="preserve">IMG20261003_203322.jpeg</t>
  </si>
  <si>
    <t xml:space="preserve">8:30pm/22MD/normal</t>
  </si>
  <si>
    <t xml:space="preserve">IMG20261003_203323.jpeg</t>
  </si>
  <si>
    <t xml:space="preserve">8:30pm/23MD/normal</t>
  </si>
  <si>
    <t xml:space="preserve">IMG20261003_203325.jpeg</t>
  </si>
  <si>
    <t xml:space="preserve">8:30pm/01SD/normal</t>
  </si>
  <si>
    <t xml:space="preserve">IMG20261003_203337.jpeg</t>
  </si>
  <si>
    <t xml:space="preserve">8:30pm/02SD/normal</t>
  </si>
  <si>
    <t xml:space="preserve">IMG20261003_203339.jpeg</t>
  </si>
  <si>
    <t xml:space="preserve">8:30pm/03SD/normal</t>
  </si>
  <si>
    <t xml:space="preserve">IMG20261003_203340.jpeg</t>
  </si>
  <si>
    <t xml:space="preserve">8:30pm/04SD/normal</t>
  </si>
  <si>
    <t xml:space="preserve">IMG20261003_203342.jpeg</t>
  </si>
  <si>
    <t xml:space="preserve">8:30pm/01SC/normal</t>
  </si>
  <si>
    <t xml:space="preserve">IMG20261003_203343.jpeg</t>
  </si>
  <si>
    <t xml:space="preserve">8:30pm/02SC/normal</t>
  </si>
  <si>
    <t xml:space="preserve">IMG20261003_203344.jpeg</t>
  </si>
  <si>
    <t xml:space="preserve">8:30pm/03SC/normal</t>
  </si>
  <si>
    <t xml:space="preserve">IMG20261003_203345.jpeg</t>
  </si>
  <si>
    <t xml:space="preserve">8:30pm/04SC/normal</t>
  </si>
  <si>
    <t xml:space="preserve">IMG20261003_203348.jpeg</t>
  </si>
  <si>
    <t xml:space="preserve">pack edge(s) out of frame (83% of face inside the frame); camera overlay covers 12% of the face; partial: zone(s) top not readable</t>
  </si>
  <si>
    <t xml:space="preserve">8:30pm/05SC/normal</t>
  </si>
  <si>
    <t xml:space="preserve">IMG20261003_203350.jpeg</t>
  </si>
  <si>
    <t xml:space="preserve">pack edge(s) out of frame (68% of face inside the frame); camera overlay covers 16% of the face; partial: zone(s) bottom, right not readable</t>
  </si>
  <si>
    <t xml:space="preserve">8:30pm/06SC/normal</t>
  </si>
  <si>
    <t xml:space="preserve">IMG20261003_203351.jpeg</t>
  </si>
  <si>
    <t xml:space="preserve">8:30pm/01LD/normal</t>
  </si>
  <si>
    <t xml:space="preserve">IMG20261003_203352.jpeg</t>
  </si>
  <si>
    <t xml:space="preserve">8:30pm/01LC/normal</t>
  </si>
  <si>
    <t xml:space="preserve">IMG20261003_203353.jpeg</t>
  </si>
  <si>
    <t xml:space="preserve">8:45pm/01MC/normal</t>
  </si>
  <si>
    <t xml:space="preserve">8:45pm</t>
  </si>
  <si>
    <t xml:space="preserve">IMG20261003_204455.jpeg</t>
  </si>
  <si>
    <t xml:space="preserve">845</t>
  </si>
  <si>
    <t xml:space="preserve">845/Processed_845</t>
  </si>
  <si>
    <t xml:space="preserve">8:45pm/02MC/normal</t>
  </si>
  <si>
    <t xml:space="preserve">IMG20261003_204457.jpeg</t>
  </si>
  <si>
    <t xml:space="preserve">pack edge(s) out of frame (98% of face inside the frame)</t>
  </si>
  <si>
    <t xml:space="preserve">8:45pm/03MC/normal</t>
  </si>
  <si>
    <t xml:space="preserve">IMG20261003_204459.jpeg</t>
  </si>
  <si>
    <t xml:space="preserve">8:45pm/04MC/normal</t>
  </si>
  <si>
    <t xml:space="preserve">IMG20261003_204501.jpeg</t>
  </si>
  <si>
    <t xml:space="preserve">8:45pm/05MC/normal</t>
  </si>
  <si>
    <t xml:space="preserve">IMG20261003_204503.jpeg</t>
  </si>
  <si>
    <t xml:space="preserve">8:45pm/06MC/normal</t>
  </si>
  <si>
    <t xml:space="preserve">IMG20261003_204506.jpeg</t>
  </si>
  <si>
    <t xml:space="preserve">8:45pm/07MC/normal</t>
  </si>
  <si>
    <t xml:space="preserve">IMG20261003_204508.jpeg</t>
  </si>
  <si>
    <t xml:space="preserve">8:45pm/08MC/normal</t>
  </si>
  <si>
    <t xml:space="preserve">IMG20261003_204511.jpeg</t>
  </si>
  <si>
    <t xml:space="preserve">8:45pm/09MC/normal</t>
  </si>
  <si>
    <t xml:space="preserve">IMG20261003_204514.jpeg</t>
  </si>
  <si>
    <t xml:space="preserve">8:45pm/10MC/normal</t>
  </si>
  <si>
    <t xml:space="preserve">IMG20261003_204516.jpeg</t>
  </si>
  <si>
    <t xml:space="preserve">8:45pm/11MC/normal</t>
  </si>
  <si>
    <t xml:space="preserve">IMG20261003_204519.jpeg</t>
  </si>
  <si>
    <t xml:space="preserve">8:45pm/12MC/normal</t>
  </si>
  <si>
    <t xml:space="preserve">IMG20261003_204520.jpeg</t>
  </si>
  <si>
    <t xml:space="preserve">8:45pm/13MC/normal</t>
  </si>
  <si>
    <t xml:space="preserve">IMG20261003_204522.jpeg</t>
  </si>
  <si>
    <t xml:space="preserve">8:45pm/14MC/normal</t>
  </si>
  <si>
    <t xml:space="preserve">IMG20261003_204523.jpeg</t>
  </si>
  <si>
    <t xml:space="preserve">8:45pm/15MC/normal</t>
  </si>
  <si>
    <t xml:space="preserve">IMG20261003_204525.jpeg</t>
  </si>
  <si>
    <t xml:space="preserve">8:45pm/16MC/normal</t>
  </si>
  <si>
    <t xml:space="preserve">IMG20261003_204532.jpeg</t>
  </si>
  <si>
    <t xml:space="preserve">8:45pm/17MC/normal</t>
  </si>
  <si>
    <t xml:space="preserve">IMG20261003_204536.jpeg</t>
  </si>
  <si>
    <t xml:space="preserve">8:45pm/18MC/normal</t>
  </si>
  <si>
    <t xml:space="preserve">IMG20261003_204539.jpeg</t>
  </si>
  <si>
    <t xml:space="preserve">8:45pm/19MC/normal</t>
  </si>
  <si>
    <t xml:space="preserve">IMG20261003_204549.jpeg</t>
  </si>
  <si>
    <t xml:space="preserve">8:45pm/20MC/normal</t>
  </si>
  <si>
    <t xml:space="preserve">IMG20261003_204551.jpeg</t>
  </si>
  <si>
    <t xml:space="preserve">8:45pm/21MC/normal</t>
  </si>
  <si>
    <t xml:space="preserve">IMG20261003_204554.jpeg</t>
  </si>
  <si>
    <t xml:space="preserve">8:45pm/22MC/normal</t>
  </si>
  <si>
    <t xml:space="preserve">IMG20261003_204556.jpeg</t>
  </si>
  <si>
    <t xml:space="preserve">8:45pm/23MC/normal</t>
  </si>
  <si>
    <t xml:space="preserve">IMG20261003_204558.jpeg</t>
  </si>
  <si>
    <t xml:space="preserve">8:45pm/24MC/normal</t>
  </si>
  <si>
    <t xml:space="preserve">IMG20261003_204600.jpeg</t>
  </si>
  <si>
    <t xml:space="preserve">8:45pm/25MC/normal</t>
  </si>
  <si>
    <t xml:space="preserve">IMG20261003_204603.jpeg</t>
  </si>
  <si>
    <t xml:space="preserve">8:45pm/26MC/normal</t>
  </si>
  <si>
    <t xml:space="preserve">IMG20261003_204606.jpeg</t>
  </si>
  <si>
    <t xml:space="preserve">8:45pm/27MC/normal</t>
  </si>
  <si>
    <t xml:space="preserve">IMG20261003_204609.jpeg</t>
  </si>
  <si>
    <t xml:space="preserve">8:45pm/01MD/normal</t>
  </si>
  <si>
    <t xml:space="preserve">IMG20261003_204623.jpeg</t>
  </si>
  <si>
    <t xml:space="preserve">8:45pm/02MD/normal</t>
  </si>
  <si>
    <t xml:space="preserve">IMG20261003_204624.jpeg</t>
  </si>
  <si>
    <t xml:space="preserve">8:45pm/03MD/normal</t>
  </si>
  <si>
    <t xml:space="preserve">IMG20261003_204626.jpeg</t>
  </si>
  <si>
    <t xml:space="preserve">8:45pm/04MD/normal</t>
  </si>
  <si>
    <t xml:space="preserve">IMG20261003_204627.jpeg</t>
  </si>
  <si>
    <t xml:space="preserve">8:45pm/05MD/normal</t>
  </si>
  <si>
    <t xml:space="preserve">IMG20261003_204629.jpeg</t>
  </si>
  <si>
    <t xml:space="preserve">8:45pm/06MD/normal</t>
  </si>
  <si>
    <t xml:space="preserve">IMG20261003_204630.jpeg</t>
  </si>
  <si>
    <t xml:space="preserve">8:45pm/07MD/normal</t>
  </si>
  <si>
    <t xml:space="preserve">IMG20261003_204636.jpeg</t>
  </si>
  <si>
    <t xml:space="preserve">8:45pm/08MD/normal</t>
  </si>
  <si>
    <t xml:space="preserve">IMG20261003_204637.jpeg</t>
  </si>
  <si>
    <t xml:space="preserve">8:45pm/09MD/normal</t>
  </si>
  <si>
    <t xml:space="preserve">IMG20261003_204639.jpeg</t>
  </si>
  <si>
    <t xml:space="preserve">8:45pm/10MD/normal</t>
  </si>
  <si>
    <t xml:space="preserve">IMG20261003_204640.jpeg</t>
  </si>
  <si>
    <t xml:space="preserve">8:45pm/11MD/normal</t>
  </si>
  <si>
    <t xml:space="preserve">IMG20261003_204642.jpeg</t>
  </si>
  <si>
    <t xml:space="preserve">8:45pm/12MD/normal</t>
  </si>
  <si>
    <t xml:space="preserve">IMG20261003_204653.jpeg</t>
  </si>
  <si>
    <t xml:space="preserve">8:45pm/13MD/normal</t>
  </si>
  <si>
    <t xml:space="preserve">IMG20261003_204658.jpeg</t>
  </si>
  <si>
    <t xml:space="preserve">8:45pm/14MD/normal</t>
  </si>
  <si>
    <t xml:space="preserve">IMG20261003_204659.jpeg</t>
  </si>
  <si>
    <t xml:space="preserve">8:45pm/15MD/normal</t>
  </si>
  <si>
    <t xml:space="preserve">IMG20261003_204701.jpeg</t>
  </si>
  <si>
    <t xml:space="preserve">8:45pm/16MD/normal</t>
  </si>
  <si>
    <t xml:space="preserve">IMG20261003_204703.jpeg</t>
  </si>
  <si>
    <t xml:space="preserve">8:45pm/17MD/normal</t>
  </si>
  <si>
    <t xml:space="preserve">IMG20261003_204704.jpeg</t>
  </si>
  <si>
    <t xml:space="preserve">8:45pm/18MD/normal</t>
  </si>
  <si>
    <t xml:space="preserve">IMG20261003_204706.jpeg</t>
  </si>
  <si>
    <t xml:space="preserve">8:45pm/19MD/normal</t>
  </si>
  <si>
    <t xml:space="preserve">IMG20261003_204708.jpeg</t>
  </si>
  <si>
    <t xml:space="preserve">8:45pm/20MD/normal</t>
  </si>
  <si>
    <t xml:space="preserve">IMG20261003_204709.jpeg</t>
  </si>
  <si>
    <t xml:space="preserve">8:45pm/21MD/normal</t>
  </si>
  <si>
    <t xml:space="preserve">IMG20261003_204711.jpeg</t>
  </si>
  <si>
    <t xml:space="preserve">8:45pm/22MD/normal</t>
  </si>
  <si>
    <t xml:space="preserve">IMG20261003_204713.jpeg</t>
  </si>
  <si>
    <t xml:space="preserve">8:45pm/23MD/normal</t>
  </si>
  <si>
    <t xml:space="preserve">IMG20261003_204714.jpeg</t>
  </si>
  <si>
    <t xml:space="preserve">8:45pm/01SD/normal</t>
  </si>
  <si>
    <t xml:space="preserve">IMG20261003_204729.jpeg</t>
  </si>
  <si>
    <t xml:space="preserve">8:45pm/02SD/normal</t>
  </si>
  <si>
    <t xml:space="preserve">IMG20261003_204730.jpeg</t>
  </si>
  <si>
    <t xml:space="preserve">by photo order; problem code - user could not identify any part of the pack</t>
  </si>
  <si>
    <t xml:space="preserve">problem code: user could not identify any part of the pack; no outline</t>
  </si>
  <si>
    <t xml:space="preserve">8:45pm/03SD/normal</t>
  </si>
  <si>
    <t xml:space="preserve">IMG20261003_204732.jpeg</t>
  </si>
  <si>
    <t xml:space="preserve">8:45pm/04SD/normal</t>
  </si>
  <si>
    <t xml:space="preserve">IMG20261003_204733.jpeg</t>
  </si>
  <si>
    <t xml:space="preserve">8:45pm/01SC/normal</t>
  </si>
  <si>
    <t xml:space="preserve">IMG20261003_204735.jpeg</t>
  </si>
  <si>
    <t xml:space="preserve">8:45pm/02SC/normal</t>
  </si>
  <si>
    <t xml:space="preserve">IMG20261003_204736.jpeg</t>
  </si>
  <si>
    <t xml:space="preserve">8:45pm/03SC/normal</t>
  </si>
  <si>
    <t xml:space="preserve">IMG20261003_204738.jpeg</t>
  </si>
  <si>
    <t xml:space="preserve">8:45pm/04SC/normal</t>
  </si>
  <si>
    <t xml:space="preserve">IMG20261003_204740.jpeg</t>
  </si>
  <si>
    <t xml:space="preserve">8:45pm/05SC/normal</t>
  </si>
  <si>
    <t xml:space="preserve">IMG20261003_204741.jpeg</t>
  </si>
  <si>
    <t xml:space="preserve">8:45pm/06SC/normal</t>
  </si>
  <si>
    <t xml:space="preserve">IMG20261003_204743.jpeg</t>
  </si>
  <si>
    <t xml:space="preserve">8:45pm/01LD/normal</t>
  </si>
  <si>
    <t xml:space="preserve">IMG20261003_204745.jpeg</t>
  </si>
  <si>
    <t xml:space="preserve">8:45pm/01LC/normal</t>
  </si>
  <si>
    <t xml:space="preserve">IMG20261003_204746.jpeg</t>
  </si>
  <si>
    <t xml:space="preserve">9pm/01MC/normal</t>
  </si>
  <si>
    <t xml:space="preserve">9pm</t>
  </si>
  <si>
    <t xml:space="preserve">IMG20261003_210023.jpeg</t>
  </si>
  <si>
    <t xml:space="preserve">9pm/Processed_9pm</t>
  </si>
  <si>
    <t xml:space="preserve">9pm/02MC/normal</t>
  </si>
  <si>
    <t xml:space="preserve">IMG20261003_210026.jpeg</t>
  </si>
  <si>
    <t xml:space="preserve">9pm/03MC/normal</t>
  </si>
  <si>
    <t xml:space="preserve">IMG20261003_210028.jpeg</t>
  </si>
  <si>
    <t xml:space="preserve">9pm/04MC/normal</t>
  </si>
  <si>
    <t xml:space="preserve">IMG20261003_210032.jpeg</t>
  </si>
  <si>
    <t xml:space="preserve">9pm/05MC/normal</t>
  </si>
  <si>
    <t xml:space="preserve">IMG20261003_210034.jpeg</t>
  </si>
  <si>
    <t xml:space="preserve">9pm/06MC/normal</t>
  </si>
  <si>
    <t xml:space="preserve">IMG20261003_210036.jpeg</t>
  </si>
  <si>
    <t xml:space="preserve">9pm/07MC/normal</t>
  </si>
  <si>
    <t xml:space="preserve">IMG20261003_210041.jpeg</t>
  </si>
  <si>
    <t xml:space="preserve">9pm/08MC/normal</t>
  </si>
  <si>
    <t xml:space="preserve">IMG20261003_210046.jpeg</t>
  </si>
  <si>
    <t xml:space="preserve">9pm/09MC/normal</t>
  </si>
  <si>
    <t xml:space="preserve">IMG20261003_210049.jpeg</t>
  </si>
  <si>
    <t xml:space="preserve">9pm/10MC/normal</t>
  </si>
  <si>
    <t xml:space="preserve">IMG20261003_210055.jpeg</t>
  </si>
  <si>
    <t xml:space="preserve">9pm/11MC/normal</t>
  </si>
  <si>
    <t xml:space="preserve">IMG20261003_210105.jpeg</t>
  </si>
  <si>
    <t xml:space="preserve">9pm/12MC/normal</t>
  </si>
  <si>
    <t xml:space="preserve">IMG20261003_210108.jpeg</t>
  </si>
  <si>
    <t xml:space="preserve">9pm/13MC/normal</t>
  </si>
  <si>
    <t xml:space="preserve">IMG20261003_210110.jpeg</t>
  </si>
  <si>
    <t xml:space="preserve">UNCERTAIN: 26 images for 27 MC packs: missing pack placed at 15MC (pause pattern + agreement with 8pm/9:30); MC IDs 13-27 may be shifted by one</t>
  </si>
  <si>
    <t xml:space="preserve">pack ID by photo order is uncertain this read (see earlier log): 26 images for 27 MC packs: missing pack placed at 15MC (pause pattern + agreement with 8pm/9:30); MC IDs 13-27 may be shifted by one</t>
  </si>
  <si>
    <t xml:space="preserve">9pm/14MC/normal</t>
  </si>
  <si>
    <t xml:space="preserve">IMG20261003_210113.jpeg</t>
  </si>
  <si>
    <t xml:space="preserve">9pm/16MC/normal</t>
  </si>
  <si>
    <t xml:space="preserve">IMG20261003_210129.jpeg</t>
  </si>
  <si>
    <t xml:space="preserve">9pm/17MC/normal</t>
  </si>
  <si>
    <t xml:space="preserve">IMG20261003_210131.jpeg</t>
  </si>
  <si>
    <t xml:space="preserve">9pm/18MC/normal</t>
  </si>
  <si>
    <t xml:space="preserve">IMG20261003_210133.jpeg</t>
  </si>
  <si>
    <t xml:space="preserve">9pm/19MC/normal</t>
  </si>
  <si>
    <t xml:space="preserve">IMG20261003_210142.jpeg</t>
  </si>
  <si>
    <t xml:space="preserve">9pm/20MC/normal</t>
  </si>
  <si>
    <t xml:space="preserve">IMG20261003_210144.jpeg</t>
  </si>
  <si>
    <t xml:space="preserve">9pm/21MC/normal</t>
  </si>
  <si>
    <t xml:space="preserve">IMG20261003_210145.jpeg</t>
  </si>
  <si>
    <t xml:space="preserve">9pm/22MC/normal</t>
  </si>
  <si>
    <t xml:space="preserve">IMG20261003_210146.jpeg</t>
  </si>
  <si>
    <t xml:space="preserve">9pm/23MC/normal</t>
  </si>
  <si>
    <t xml:space="preserve">IMG20261003_210148.jpeg</t>
  </si>
  <si>
    <t xml:space="preserve">9pm/24MC/normal</t>
  </si>
  <si>
    <t xml:space="preserve">IMG20261003_210150.jpeg</t>
  </si>
  <si>
    <t xml:space="preserve">9pm/25MC/normal</t>
  </si>
  <si>
    <t xml:space="preserve">IMG20261003_210152.jpeg</t>
  </si>
  <si>
    <t xml:space="preserve">9pm/26MC/normal</t>
  </si>
  <si>
    <t xml:space="preserve">IMG20261003_210154.jpeg</t>
  </si>
  <si>
    <t xml:space="preserve">pack ID by photo order is uncertain this read (see earlier log): 26 images for 27 MC packs: missing pack placed at 15MC (pause pattern + agreement with 8pm/9:30); MC IDs 13-27 may be shifted by one; partial: zone(s) top not readable</t>
  </si>
  <si>
    <t xml:space="preserve">9pm/27MC/normal</t>
  </si>
  <si>
    <t xml:space="preserve">IMG20261003_210156.jpeg</t>
  </si>
  <si>
    <t xml:space="preserve">9pm/01MD/normal</t>
  </si>
  <si>
    <t xml:space="preserve">IMG20261003_210209.jpeg</t>
  </si>
  <si>
    <t xml:space="preserve">9pm/02MD/normal</t>
  </si>
  <si>
    <t xml:space="preserve">IMG20261003_210211.jpeg</t>
  </si>
  <si>
    <t xml:space="preserve">9pm/03MD/normal</t>
  </si>
  <si>
    <t xml:space="preserve">IMG20261003_210213.jpeg</t>
  </si>
  <si>
    <t xml:space="preserve">9pm/04MD/normal</t>
  </si>
  <si>
    <t xml:space="preserve">IMG20261003_210215.jpeg</t>
  </si>
  <si>
    <t xml:space="preserve">9pm/05MD/normal</t>
  </si>
  <si>
    <t xml:space="preserve">IMG20261003_210217.jpeg</t>
  </si>
  <si>
    <t xml:space="preserve">9pm/06MD/normal</t>
  </si>
  <si>
    <t xml:space="preserve">IMG20261003_210218.jpeg</t>
  </si>
  <si>
    <t xml:space="preserve">9pm/07MD/normal</t>
  </si>
  <si>
    <t xml:space="preserve">IMG20261003_210221.jpeg</t>
  </si>
  <si>
    <t xml:space="preserve">9pm/08MD/normal</t>
  </si>
  <si>
    <t xml:space="preserve">IMG20261003_210222.jpeg</t>
  </si>
  <si>
    <t xml:space="preserve">9pm/09MD/normal</t>
  </si>
  <si>
    <t xml:space="preserve">IMG20261003_210223.jpeg</t>
  </si>
  <si>
    <t xml:space="preserve">9pm/10MD/normal</t>
  </si>
  <si>
    <t xml:space="preserve">IMG20261003_210225.jpeg</t>
  </si>
  <si>
    <t xml:space="preserve">9pm/11MD/normal</t>
  </si>
  <si>
    <t xml:space="preserve">IMG20261003_210226.jpeg</t>
  </si>
  <si>
    <t xml:space="preserve">9pm/12MD/normal</t>
  </si>
  <si>
    <t xml:space="preserve">IMG20261003_210240.jpeg</t>
  </si>
  <si>
    <t xml:space="preserve">9pm/13MD/normal</t>
  </si>
  <si>
    <t xml:space="preserve">IMG20261003_210241.jpeg</t>
  </si>
  <si>
    <t xml:space="preserve">9pm/14MD/normal</t>
  </si>
  <si>
    <t xml:space="preserve">IMG20261003_210243.jpeg</t>
  </si>
  <si>
    <t xml:space="preserve">9pm/15MD/normal</t>
  </si>
  <si>
    <t xml:space="preserve">IMG20261003_210244.jpeg</t>
  </si>
  <si>
    <t xml:space="preserve">9pm/16MD/normal</t>
  </si>
  <si>
    <t xml:space="preserve">IMG20261003_210245.jpeg</t>
  </si>
  <si>
    <t xml:space="preserve">9pm/17MD/normal</t>
  </si>
  <si>
    <t xml:space="preserve">IMG20261003_210248.jpeg</t>
  </si>
  <si>
    <t xml:space="preserve">9pm/18MD/normal</t>
  </si>
  <si>
    <t xml:space="preserve">IMG20261003_210251.jpeg</t>
  </si>
  <si>
    <t xml:space="preserve">9pm/19MD/normal</t>
  </si>
  <si>
    <t xml:space="preserve">IMG20261003_210253.jpeg</t>
  </si>
  <si>
    <t xml:space="preserve">9pm/20MD/normal</t>
  </si>
  <si>
    <t xml:space="preserve">IMG20261003_210254.jpeg</t>
  </si>
  <si>
    <t xml:space="preserve">9pm/21MD/normal</t>
  </si>
  <si>
    <t xml:space="preserve">IMG20261003_210256.jpeg</t>
  </si>
  <si>
    <t xml:space="preserve">9pm/22MD/normal</t>
  </si>
  <si>
    <t xml:space="preserve">IMG20261003_210257.jpeg</t>
  </si>
  <si>
    <t xml:space="preserve">9pm/23MD/normal</t>
  </si>
  <si>
    <t xml:space="preserve">IMG20261003_210259.jpeg</t>
  </si>
  <si>
    <t xml:space="preserve">9pm/01SD/normal</t>
  </si>
  <si>
    <t xml:space="preserve">IMG20261003_210315.jpeg</t>
  </si>
  <si>
    <t xml:space="preserve">9pm/02SD/normal</t>
  </si>
  <si>
    <t xml:space="preserve">IMG20261003_210316.jpeg</t>
  </si>
  <si>
    <t xml:space="preserve">9pm/03SD/normal</t>
  </si>
  <si>
    <t xml:space="preserve">IMG20261003_210318.jpeg</t>
  </si>
  <si>
    <t xml:space="preserve">9pm/04SD/normal</t>
  </si>
  <si>
    <t xml:space="preserve">IMG20261003_210319.jpeg</t>
  </si>
  <si>
    <t xml:space="preserve">9pm/01SC/normal</t>
  </si>
  <si>
    <t xml:space="preserve">IMG20261003_210322.jpeg</t>
  </si>
  <si>
    <t xml:space="preserve">9pm/02SC/normal</t>
  </si>
  <si>
    <t xml:space="preserve">IMG20261003_210324.jpeg</t>
  </si>
  <si>
    <t xml:space="preserve">9pm/03SC/normal</t>
  </si>
  <si>
    <t xml:space="preserve">IMG20261003_210326.jpeg</t>
  </si>
  <si>
    <t xml:space="preserve">9pm/04SC/normal</t>
  </si>
  <si>
    <t xml:space="preserve">IMG20261003_210328.jpeg</t>
  </si>
  <si>
    <t xml:space="preserve">9pm/05SC/normal</t>
  </si>
  <si>
    <t xml:space="preserve">IMG20261003_210329.jpeg</t>
  </si>
  <si>
    <t xml:space="preserve">9pm/06SC/normal</t>
  </si>
  <si>
    <t xml:space="preserve">IMG20261003_210331.jpeg</t>
  </si>
  <si>
    <t xml:space="preserve">9pm/01LD/normal</t>
  </si>
  <si>
    <t xml:space="preserve">IMG20261003_210333.jpeg</t>
  </si>
  <si>
    <t xml:space="preserve">9pm/01LC/normal</t>
  </si>
  <si>
    <t xml:space="preserve">IMG20261003_210334.jpeg</t>
  </si>
  <si>
    <t xml:space="preserve">9:15pm/01MC/normal</t>
  </si>
  <si>
    <t xml:space="preserve">9:15pm</t>
  </si>
  <si>
    <t xml:space="preserve">IMG20261003_211558.jpeg</t>
  </si>
  <si>
    <t xml:space="preserve">915</t>
  </si>
  <si>
    <t xml:space="preserve">915/Processed_915</t>
  </si>
  <si>
    <t xml:space="preserve">9:15pm/02MC/normal</t>
  </si>
  <si>
    <t xml:space="preserve">IMG20261003_211600.jpeg</t>
  </si>
  <si>
    <t xml:space="preserve">9:15pm/03MC/normal</t>
  </si>
  <si>
    <t xml:space="preserve">IMG20261003_211602.jpeg</t>
  </si>
  <si>
    <t xml:space="preserve">9:15pm/04MC/normal</t>
  </si>
  <si>
    <t xml:space="preserve">IMG20261003_211604.jpeg</t>
  </si>
  <si>
    <t xml:space="preserve">9:15pm/05MC/normal</t>
  </si>
  <si>
    <t xml:space="preserve">IMG20261003_211606.jpeg</t>
  </si>
  <si>
    <t xml:space="preserve">9:15pm/06MC/normal</t>
  </si>
  <si>
    <t xml:space="preserve">IMG20261003_211608.jpeg</t>
  </si>
  <si>
    <t xml:space="preserve">9:15pm/07MC/normal</t>
  </si>
  <si>
    <t xml:space="preserve">IMG20261003_211611.jpeg</t>
  </si>
  <si>
    <t xml:space="preserve">9:15pm/08MC/normal</t>
  </si>
  <si>
    <t xml:space="preserve">IMG20261003_211620.jpeg</t>
  </si>
  <si>
    <t xml:space="preserve">9:15pm/09MC/normal</t>
  </si>
  <si>
    <t xml:space="preserve">IMG20261003_211622.jpeg</t>
  </si>
  <si>
    <t xml:space="preserve">9:15pm/10MC/normal</t>
  </si>
  <si>
    <t xml:space="preserve">IMG20261003_211625.jpeg</t>
  </si>
  <si>
    <t xml:space="preserve">pack edge(s) out of frame (81% of face inside the frame); camera overlay covers 11% of the face; partial: zone(s) bottom not readable</t>
  </si>
  <si>
    <t xml:space="preserve">9:15pm/11MC/normal</t>
  </si>
  <si>
    <t xml:space="preserve">IMG20261003_211630.jpeg</t>
  </si>
  <si>
    <t xml:space="preserve">9:15pm/12MC/normal</t>
  </si>
  <si>
    <t xml:space="preserve">IMG20261003_211632.jpeg</t>
  </si>
  <si>
    <t xml:space="preserve">9:15pm/13MC/normal</t>
  </si>
  <si>
    <t xml:space="preserve">IMG20261003_211634.jpeg</t>
  </si>
  <si>
    <t xml:space="preserve">9:15pm/14MC/normal</t>
  </si>
  <si>
    <t xml:space="preserve">IMG20261003_211636.jpeg</t>
  </si>
  <si>
    <t xml:space="preserve">pack edge(s) out of frame (95% of face inside the frame); camera overlay covers 12% of the face; partial: zone(s) bottom not readable</t>
  </si>
  <si>
    <t xml:space="preserve">9:15pm/15MC/normal</t>
  </si>
  <si>
    <t xml:space="preserve">IMG20261003_211644.jpeg</t>
  </si>
  <si>
    <t xml:space="preserve">9:15pm/16MC/normal</t>
  </si>
  <si>
    <t xml:space="preserve">IMG20261003_211646.jpeg</t>
  </si>
  <si>
    <t xml:space="preserve">9:15pm/17MC/normal</t>
  </si>
  <si>
    <t xml:space="preserve">IMG20261003_211648.jpeg</t>
  </si>
  <si>
    <t xml:space="preserve">9:15pm/18MC/normal</t>
  </si>
  <si>
    <t xml:space="preserve">IMG20261003_211651.jpeg</t>
  </si>
  <si>
    <t xml:space="preserve">9:15pm/19MC/normal</t>
  </si>
  <si>
    <t xml:space="preserve">IMG20261003_211659.jpeg</t>
  </si>
  <si>
    <t xml:space="preserve">9:15pm/20MC/normal</t>
  </si>
  <si>
    <t xml:space="preserve">IMG20261003_211700.jpeg</t>
  </si>
  <si>
    <t xml:space="preserve">9:15pm/21MC/normal</t>
  </si>
  <si>
    <t xml:space="preserve">IMG20261003_211702.jpeg</t>
  </si>
  <si>
    <t xml:space="preserve">9:15pm/22MC/normal</t>
  </si>
  <si>
    <t xml:space="preserve">IMG20261003_211704.jpeg</t>
  </si>
  <si>
    <t xml:space="preserve">9:15pm/23MC/normal</t>
  </si>
  <si>
    <t xml:space="preserve">IMG20261003_211705.jpeg</t>
  </si>
  <si>
    <t xml:space="preserve">9:15pm/24MC/normal</t>
  </si>
  <si>
    <t xml:space="preserve">IMG20261003_211709.jpeg</t>
  </si>
  <si>
    <t xml:space="preserve">9:15pm/25MC/normal</t>
  </si>
  <si>
    <t xml:space="preserve">IMG20261003_211712.jpeg</t>
  </si>
  <si>
    <t xml:space="preserve">9:15pm/26MC/normal</t>
  </si>
  <si>
    <t xml:space="preserve">IMG20261003_211716.jpeg</t>
  </si>
  <si>
    <t xml:space="preserve">9:15pm/27MC/normal</t>
  </si>
  <si>
    <t xml:space="preserve">IMG20261003_211719.jpeg</t>
  </si>
  <si>
    <t xml:space="preserve">9:15pm/01MD/normal</t>
  </si>
  <si>
    <t xml:space="preserve">IMG20261003_211732.jpeg</t>
  </si>
  <si>
    <t xml:space="preserve">9:15pm/02MD/normal</t>
  </si>
  <si>
    <t xml:space="preserve">IMG20261003_211733.jpeg</t>
  </si>
  <si>
    <t xml:space="preserve">9:15pm/03MD/normal</t>
  </si>
  <si>
    <t xml:space="preserve">IMG20261003_211735.jpeg</t>
  </si>
  <si>
    <t xml:space="preserve">9:15pm/04MD/normal</t>
  </si>
  <si>
    <t xml:space="preserve">IMG20261003_211738.jpeg</t>
  </si>
  <si>
    <t xml:space="preserve">9:15pm/05MD/normal</t>
  </si>
  <si>
    <t xml:space="preserve">IMG20261003_211740.jpeg</t>
  </si>
  <si>
    <t xml:space="preserve">9:15pm/06MD/normal</t>
  </si>
  <si>
    <t xml:space="preserve">IMG20261003_211741.jpeg</t>
  </si>
  <si>
    <t xml:space="preserve">9:15pm/07MD/normal</t>
  </si>
  <si>
    <t xml:space="preserve">IMG20261003_211744.jpeg</t>
  </si>
  <si>
    <t xml:space="preserve">9:15pm/08MD/normal</t>
  </si>
  <si>
    <t xml:space="preserve">IMG20261003_211746.jpeg</t>
  </si>
  <si>
    <t xml:space="preserve">9:15pm/09MD/normal</t>
  </si>
  <si>
    <t xml:space="preserve">IMG20261003_211747.jpeg</t>
  </si>
  <si>
    <t xml:space="preserve">9:15pm/10MD/normal</t>
  </si>
  <si>
    <t xml:space="preserve">IMG20261003_211749.jpeg</t>
  </si>
  <si>
    <t xml:space="preserve">9:15pm/11MD/normal</t>
  </si>
  <si>
    <t xml:space="preserve">IMG20261003_211751.jpeg</t>
  </si>
  <si>
    <t xml:space="preserve">9:15pm/12MD/normal</t>
  </si>
  <si>
    <t xml:space="preserve">IMG20261003_211804.jpeg</t>
  </si>
  <si>
    <t xml:space="preserve">9:15pm/13MD/normal</t>
  </si>
  <si>
    <t xml:space="preserve">IMG20261003_211805.jpeg</t>
  </si>
  <si>
    <t xml:space="preserve">9:15pm/14MD/normal</t>
  </si>
  <si>
    <t xml:space="preserve">IMG20261003_211807.jpeg</t>
  </si>
  <si>
    <t xml:space="preserve">9:15pm/15MD/normal</t>
  </si>
  <si>
    <t xml:space="preserve">IMG20261003_211809.jpeg</t>
  </si>
  <si>
    <t xml:space="preserve">9:15pm/16MD/normal</t>
  </si>
  <si>
    <t xml:space="preserve">IMG20261003_211813.jpeg</t>
  </si>
  <si>
    <t xml:space="preserve">9:15pm/17MD/normal</t>
  </si>
  <si>
    <t xml:space="preserve">IMG20261003_211814.jpeg</t>
  </si>
  <si>
    <t xml:space="preserve">9:15pm/18MD/normal</t>
  </si>
  <si>
    <t xml:space="preserve">IMG20261003_211819.jpeg</t>
  </si>
  <si>
    <t xml:space="preserve">9:15pm/19MD/normal</t>
  </si>
  <si>
    <t xml:space="preserve">IMG20261003_211821.jpeg</t>
  </si>
  <si>
    <t xml:space="preserve">9:15pm/20MD/normal</t>
  </si>
  <si>
    <t xml:space="preserve">IMG20261003_211823.jpeg</t>
  </si>
  <si>
    <t xml:space="preserve">9:15pm/21MD/normal</t>
  </si>
  <si>
    <t xml:space="preserve">IMG20261003_211826.jpeg</t>
  </si>
  <si>
    <t xml:space="preserve">camera overlay covers 5% of the face</t>
  </si>
  <si>
    <t xml:space="preserve">9:15pm/22MD/normal</t>
  </si>
  <si>
    <t xml:space="preserve">IMG20261003_211831.jpeg</t>
  </si>
  <si>
    <t xml:space="preserve">camera overlay covers 7% of the face; partial: zone(s) top not readable</t>
  </si>
  <si>
    <t xml:space="preserve">9:15pm/23MD/normal</t>
  </si>
  <si>
    <t xml:space="preserve">IMG20261003_211834.jpeg</t>
  </si>
  <si>
    <t xml:space="preserve">9:15pm/nan/normal</t>
  </si>
  <si>
    <t xml:space="preserve">IMG20261003_211839.jpeg</t>
  </si>
  <si>
    <t xml:space="preserve">9:15pm/01SD/normal</t>
  </si>
  <si>
    <t xml:space="preserve">IMG20261003_211901.jpeg</t>
  </si>
  <si>
    <t xml:space="preserve">9:15pm/02SD/normal</t>
  </si>
  <si>
    <t xml:space="preserve">IMG20261003_211903.jpeg</t>
  </si>
  <si>
    <t xml:space="preserve">9:15pm/03SD/normal</t>
  </si>
  <si>
    <t xml:space="preserve">IMG20261003_211905.jpeg</t>
  </si>
  <si>
    <t xml:space="preserve">9:15pm/04SD/normal</t>
  </si>
  <si>
    <t xml:space="preserve">IMG20261003_211906.jpeg</t>
  </si>
  <si>
    <t xml:space="preserve">9:15pm/01SC/normal</t>
  </si>
  <si>
    <t xml:space="preserve">IMG20261003_211907.jpeg</t>
  </si>
  <si>
    <t xml:space="preserve">9:15pm/02SC/normal</t>
  </si>
  <si>
    <t xml:space="preserve">IMG20261003_211909.jpeg</t>
  </si>
  <si>
    <t xml:space="preserve">9:15pm/03SC/normal</t>
  </si>
  <si>
    <t xml:space="preserve">IMG20261003_211910.jpeg</t>
  </si>
  <si>
    <t xml:space="preserve">9:15pm/04SC/normal</t>
  </si>
  <si>
    <t xml:space="preserve">IMG20261003_211912.jpeg</t>
  </si>
  <si>
    <t xml:space="preserve">9:15pm/05SC/normal</t>
  </si>
  <si>
    <t xml:space="preserve">IMG20261003_211913.jpeg</t>
  </si>
  <si>
    <t xml:space="preserve">9:15pm/06SC/normal</t>
  </si>
  <si>
    <t xml:space="preserve">IMG20261003_211914.jpeg</t>
  </si>
  <si>
    <t xml:space="preserve">9:15pm/01LD/normal</t>
  </si>
  <si>
    <t xml:space="preserve">IMG20261003_211916.jpeg</t>
  </si>
  <si>
    <t xml:space="preserve">9:15pm/01LC/normal</t>
  </si>
  <si>
    <t xml:space="preserve">IMG20261003_211918.jpeg</t>
  </si>
  <si>
    <t xml:space="preserve">9:30pm/01MC/normal</t>
  </si>
  <si>
    <t xml:space="preserve">9:30pm</t>
  </si>
  <si>
    <t xml:space="preserve">IMG20261003_213056.jpeg</t>
  </si>
  <si>
    <t xml:space="preserve">930</t>
  </si>
  <si>
    <t xml:space="preserve">930/Processed_930</t>
  </si>
  <si>
    <t xml:space="preserve">9:30pm/02MC/normal</t>
  </si>
  <si>
    <t xml:space="preserve">IMG20261003_213059.jpeg</t>
  </si>
  <si>
    <t xml:space="preserve">9:30pm/03MC/normal</t>
  </si>
  <si>
    <t xml:space="preserve">IMG20261003_213102.jpeg</t>
  </si>
  <si>
    <t xml:space="preserve">9:30pm/04MC/normal</t>
  </si>
  <si>
    <t xml:space="preserve">IMG20261003_213105.jpeg</t>
  </si>
  <si>
    <t xml:space="preserve">9:30pm/05MC/normal</t>
  </si>
  <si>
    <t xml:space="preserve">IMG20261003_213108.jpeg</t>
  </si>
  <si>
    <t xml:space="preserve">9:30pm/06MC/normal</t>
  </si>
  <si>
    <t xml:space="preserve">IMG20261003_213112.jpeg</t>
  </si>
  <si>
    <t xml:space="preserve">9:30pm/07MC/normal</t>
  </si>
  <si>
    <t xml:space="preserve">IMG20261003_213115.jpeg</t>
  </si>
  <si>
    <t xml:space="preserve">9:30pm/08MC/normal</t>
  </si>
  <si>
    <t xml:space="preserve">IMG20261003_213118.jpeg</t>
  </si>
  <si>
    <t xml:space="preserve">9:30pm/09MC/normal</t>
  </si>
  <si>
    <t xml:space="preserve">IMG20261003_213124.jpeg</t>
  </si>
  <si>
    <t xml:space="preserve">9:30pm/10MC/normal</t>
  </si>
  <si>
    <t xml:space="preserve">IMG20261003_213130.jpeg</t>
  </si>
  <si>
    <t xml:space="preserve">9:30pm/11MC/normal</t>
  </si>
  <si>
    <t xml:space="preserve">IMG20261003_213141.jpeg</t>
  </si>
  <si>
    <t xml:space="preserve">9:30pm/12MC/normal</t>
  </si>
  <si>
    <t xml:space="preserve">IMG20261003_213144.jpeg</t>
  </si>
  <si>
    <t xml:space="preserve">9:30pm/13MC/normal</t>
  </si>
  <si>
    <t xml:space="preserve">IMG20261003_213145.jpeg</t>
  </si>
  <si>
    <t xml:space="preserve">9:30pm/14MC/normal</t>
  </si>
  <si>
    <t xml:space="preserve">IMG20261003_213155.jpeg</t>
  </si>
  <si>
    <t xml:space="preserve">9:30pm/15MC/normal</t>
  </si>
  <si>
    <t xml:space="preserve">IMG20261003_213157.jpeg</t>
  </si>
  <si>
    <t xml:space="preserve">9:30pm/16MC/normal</t>
  </si>
  <si>
    <t xml:space="preserve">IMG20261003_213200.jpeg</t>
  </si>
  <si>
    <t xml:space="preserve">9:30pm/17MC/normal</t>
  </si>
  <si>
    <t xml:space="preserve">IMG20261003_213203.jpeg</t>
  </si>
  <si>
    <t xml:space="preserve">9:30pm/18MC/normal</t>
  </si>
  <si>
    <t xml:space="preserve">IMG20261003_213207.jpeg</t>
  </si>
  <si>
    <t xml:space="preserve">9:30pm/19MC/normal</t>
  </si>
  <si>
    <t xml:space="preserve">IMG20261003_213217.jpeg</t>
  </si>
  <si>
    <t xml:space="preserve">9:30pm/20MC/normal</t>
  </si>
  <si>
    <t xml:space="preserve">IMG20261003_213220.jpeg</t>
  </si>
  <si>
    <t xml:space="preserve">9:30pm/21MC/normal</t>
  </si>
  <si>
    <t xml:space="preserve">IMG20261003_213222.jpeg</t>
  </si>
  <si>
    <t xml:space="preserve">9:30pm/22MC/normal</t>
  </si>
  <si>
    <t xml:space="preserve">IMG20261003_213225.jpeg</t>
  </si>
  <si>
    <t xml:space="preserve">9:30pm/23MC/normal</t>
  </si>
  <si>
    <t xml:space="preserve">IMG20261003_213228.jpeg</t>
  </si>
  <si>
    <t xml:space="preserve">9:30pm/24MC/normal</t>
  </si>
  <si>
    <t xml:space="preserve">IMG20261003_213230.jpeg</t>
  </si>
  <si>
    <t xml:space="preserve">9:30pm/25MC/normal</t>
  </si>
  <si>
    <t xml:space="preserve">IMG20261003_213233.jpeg</t>
  </si>
  <si>
    <t xml:space="preserve">9:30pm/26MC/normal</t>
  </si>
  <si>
    <t xml:space="preserve">IMG20261003_213236.jpeg</t>
  </si>
  <si>
    <t xml:space="preserve">9:30pm/27MC/normal</t>
  </si>
  <si>
    <t xml:space="preserve">IMG20261003_213239.jpeg</t>
  </si>
  <si>
    <t xml:space="preserve">9:30pm/01MD/normal</t>
  </si>
  <si>
    <t xml:space="preserve">IMG20261003_213251.jpeg</t>
  </si>
  <si>
    <t xml:space="preserve">UNCERTAIN: 12 images in the 11-pack first MD row: 21:33:19 (warm outlier) treated as the extra image; 01-11MD may be shifted by one</t>
  </si>
  <si>
    <t xml:space="preserve">pack ID by photo order is uncertain this read (see earlier log): 12 images in the 11-pack first MD row: 21:33:19 (warm outlier) treated as the extra image; 01-11MD may be shifted by one</t>
  </si>
  <si>
    <t xml:space="preserve">9:30pm/02MD/normal</t>
  </si>
  <si>
    <t xml:space="preserve">IMG20261003_213253.jpeg</t>
  </si>
  <si>
    <t xml:space="preserve">9:30pm/03MD/normal</t>
  </si>
  <si>
    <t xml:space="preserve">IMG20261003_213254.jpeg</t>
  </si>
  <si>
    <t xml:space="preserve">9:30pm/04MD/normal</t>
  </si>
  <si>
    <t xml:space="preserve">IMG20261003_213256.jpeg</t>
  </si>
  <si>
    <t xml:space="preserve">9:30pm/05MD/normal</t>
  </si>
  <si>
    <t xml:space="preserve">IMG20261003_213259.jpeg</t>
  </si>
  <si>
    <t xml:space="preserve">9:30pm/06MD/normal</t>
  </si>
  <si>
    <t xml:space="preserve">IMG20261003_213302.jpeg</t>
  </si>
  <si>
    <t xml:space="preserve">pack ID by photo order is uncertain this read (see earlier log): 12 images in the 11-pack first MD row: 21:33:19 (warm outlier) treated as the extra image; 01-11MD may be shifted by one; pack edge(s) out of frame (100% of face inside the frame); camera overlay covers 7% of the face; partial: zone(s) bottom not readable</t>
  </si>
  <si>
    <t xml:space="preserve">9:30pm/07MD/normal</t>
  </si>
  <si>
    <t xml:space="preserve">IMG20261003_213306.jpeg</t>
  </si>
  <si>
    <t xml:space="preserve">9:30pm/08MD/normal</t>
  </si>
  <si>
    <t xml:space="preserve">IMG20261003_213308.jpeg</t>
  </si>
  <si>
    <t xml:space="preserve">9:30pm/09MD/normal</t>
  </si>
  <si>
    <t xml:space="preserve">IMG20261003_213312.jpeg</t>
  </si>
  <si>
    <t xml:space="preserve">9:30pm/10MD/normal</t>
  </si>
  <si>
    <t xml:space="preserve">IMG20261003_213314.jpeg</t>
  </si>
  <si>
    <t xml:space="preserve">9:30pm/11MD/normal</t>
  </si>
  <si>
    <t xml:space="preserve">IMG20261003_213317.jpeg</t>
  </si>
  <si>
    <t xml:space="preserve">pack ID by photo order is uncertain this read (see earlier log): 12 images in the 11-pack first MD row: 21:33:19 (warm outlier) treated as the extra image; 01-11MD may be shifted by one; camera overlay covers 6% of the face; partial: zone(s) bottom not readable</t>
  </si>
  <si>
    <t xml:space="preserve">9:30pm/nan/normal</t>
  </si>
  <si>
    <t xml:space="preserve">IMG20261003_213319.jpeg</t>
  </si>
  <si>
    <t xml:space="preserve">extra image in the 01-11MD row (not assigned, as in the earlier log)</t>
  </si>
  <si>
    <t xml:space="preserve">9:30pm/12MD/normal</t>
  </si>
  <si>
    <t xml:space="preserve">IMG20261003_213333.jpeg</t>
  </si>
  <si>
    <t xml:space="preserve">9:30pm/13MD/normal</t>
  </si>
  <si>
    <t xml:space="preserve">IMG20261003_213335.jpeg</t>
  </si>
  <si>
    <t xml:space="preserve">9:30pm/14MD/normal</t>
  </si>
  <si>
    <t xml:space="preserve">IMG20261003_213337.jpeg</t>
  </si>
  <si>
    <t xml:space="preserve">9:30pm/15MD/normal</t>
  </si>
  <si>
    <t xml:space="preserve">IMG20261003_213339.jpeg</t>
  </si>
  <si>
    <t xml:space="preserve">9:30pm/16MD/normal</t>
  </si>
  <si>
    <t xml:space="preserve">IMG20261003_213341.jpeg</t>
  </si>
  <si>
    <t xml:space="preserve">9:30pm/17MD/normal</t>
  </si>
  <si>
    <t xml:space="preserve">IMG20261003_213344.jpeg</t>
  </si>
  <si>
    <t xml:space="preserve">9:30pm/18MD/normal</t>
  </si>
  <si>
    <t xml:space="preserve">IMG20261003_213347.jpeg</t>
  </si>
  <si>
    <t xml:space="preserve">9:30pm/19MD/normal</t>
  </si>
  <si>
    <t xml:space="preserve">IMG20261003_213349.jpeg</t>
  </si>
  <si>
    <t xml:space="preserve">9:30pm/20MD/normal</t>
  </si>
  <si>
    <t xml:space="preserve">IMG20261003_213351.jpeg</t>
  </si>
  <si>
    <t xml:space="preserve">9:30pm/21MD/normal</t>
  </si>
  <si>
    <t xml:space="preserve">IMG20261003_213353.jpeg</t>
  </si>
  <si>
    <t xml:space="preserve">9:30pm/22MD/normal</t>
  </si>
  <si>
    <t xml:space="preserve">IMG20261003_213354.jpeg</t>
  </si>
  <si>
    <t xml:space="preserve">9:30pm/23MD/normal</t>
  </si>
  <si>
    <t xml:space="preserve">IMG20261003_213356.jpeg</t>
  </si>
  <si>
    <t xml:space="preserve">pack edge(s) out of frame (91% of face inside the frame); camera overlay covers 11% of the face; partial: zone(s) bottom not readable</t>
  </si>
  <si>
    <t xml:space="preserve">9:30pm/01SD/normal</t>
  </si>
  <si>
    <t xml:space="preserve">IMG20261003_213514.jpeg</t>
  </si>
  <si>
    <t xml:space="preserve">9:30pm/02SD/normal</t>
  </si>
  <si>
    <t xml:space="preserve">IMG20261003_213517.jpeg</t>
  </si>
  <si>
    <t xml:space="preserve">9:30pm/03SD/normal</t>
  </si>
  <si>
    <t xml:space="preserve">IMG20261003_213519.jpeg</t>
  </si>
  <si>
    <t xml:space="preserve">9:30pm/04SD/normal</t>
  </si>
  <si>
    <t xml:space="preserve">IMG20261003_213521.jpeg</t>
  </si>
  <si>
    <t xml:space="preserve">9:30pm/01SC/normal</t>
  </si>
  <si>
    <t xml:space="preserve">IMG20261003_213522.jpeg</t>
  </si>
  <si>
    <t xml:space="preserve">9:30pm/02SC/normal</t>
  </si>
  <si>
    <t xml:space="preserve">IMG20261003_213524.jpeg</t>
  </si>
  <si>
    <t xml:space="preserve">9:30pm/03SC/normal</t>
  </si>
  <si>
    <t xml:space="preserve">IMG20261003_213527.jpeg</t>
  </si>
  <si>
    <t xml:space="preserve">9:30pm/04SC/normal</t>
  </si>
  <si>
    <t xml:space="preserve">IMG20261003_213529.jpeg</t>
  </si>
  <si>
    <t xml:space="preserve">9:30pm/05SC/normal</t>
  </si>
  <si>
    <t xml:space="preserve">IMG20261003_213531.jpeg</t>
  </si>
  <si>
    <t xml:space="preserve">9:30pm/06SC/normal</t>
  </si>
  <si>
    <t xml:space="preserve">IMG20261003_213532.jpeg</t>
  </si>
  <si>
    <t xml:space="preserve">9:30pm/01LD/normal</t>
  </si>
  <si>
    <t xml:space="preserve">IMG20261003_213535.jpeg</t>
  </si>
  <si>
    <t xml:space="preserve">9:30pm/01LC/normal</t>
  </si>
  <si>
    <t xml:space="preserve">IMG20261003_213537.jpeg</t>
  </si>
  <si>
    <t xml:space="preserve">9:45pm/01MC/normal</t>
  </si>
  <si>
    <t xml:space="preserve">9:45pm</t>
  </si>
  <si>
    <t xml:space="preserve">IMG20261003_214638.jpeg</t>
  </si>
  <si>
    <t xml:space="preserve">945</t>
  </si>
  <si>
    <t xml:space="preserve">945/Processed_945pm</t>
  </si>
  <si>
    <t xml:space="preserve">9:45pm/02MC/normal</t>
  </si>
  <si>
    <t xml:space="preserve">IMG20261003_214641.jpeg</t>
  </si>
  <si>
    <t xml:space="preserve">9:45pm/03MC/normal</t>
  </si>
  <si>
    <t xml:space="preserve">IMG20261003_214646.jpeg</t>
  </si>
  <si>
    <t xml:space="preserve">9:45pm/04MC/normal</t>
  </si>
  <si>
    <t xml:space="preserve">IMG20261003_214648.jpeg</t>
  </si>
  <si>
    <t xml:space="preserve">9:45pm/05MC/normal</t>
  </si>
  <si>
    <t xml:space="preserve">IMG20261003_214650.jpeg</t>
  </si>
  <si>
    <t xml:space="preserve">9:45pm/06MC/normal</t>
  </si>
  <si>
    <t xml:space="preserve">IMG20261003_214653.jpeg</t>
  </si>
  <si>
    <t xml:space="preserve">9:45pm/07MC/normal</t>
  </si>
  <si>
    <t xml:space="preserve">IMG20261003_214656.jpeg</t>
  </si>
  <si>
    <t xml:space="preserve">9:45pm/08MC/normal</t>
  </si>
  <si>
    <t xml:space="preserve">IMG20261003_214700.jpeg</t>
  </si>
  <si>
    <t xml:space="preserve">9:45pm/09MC/normal</t>
  </si>
  <si>
    <t xml:space="preserve">IMG20261003_214704.jpeg</t>
  </si>
  <si>
    <t xml:space="preserve">9:45pm/10MC/normal</t>
  </si>
  <si>
    <t xml:space="preserve">IMG20261003_214710.jpeg</t>
  </si>
  <si>
    <t xml:space="preserve">9:45pm/11MC/normal</t>
  </si>
  <si>
    <t xml:space="preserve">IMG20261003_214715.jpeg</t>
  </si>
  <si>
    <t xml:space="preserve">9:45pm/12MC/normal</t>
  </si>
  <si>
    <t xml:space="preserve">IMG20261003_214718.jpeg</t>
  </si>
  <si>
    <t xml:space="preserve">9:45pm/13MC/normal</t>
  </si>
  <si>
    <t xml:space="preserve">IMG20261003_214720.jpeg</t>
  </si>
  <si>
    <t xml:space="preserve">9:45pm/14MC/normal</t>
  </si>
  <si>
    <t xml:space="preserve">IMG20261003_214722.jpeg</t>
  </si>
  <si>
    <t xml:space="preserve">9:45pm/15MC/normal</t>
  </si>
  <si>
    <t xml:space="preserve">IMG20261003_214732.jpeg</t>
  </si>
  <si>
    <t xml:space="preserve">9:45pm/16MC/normal</t>
  </si>
  <si>
    <t xml:space="preserve">IMG20261003_214740.jpeg</t>
  </si>
  <si>
    <t xml:space="preserve">9:45pm/17MC/normal</t>
  </si>
  <si>
    <t xml:space="preserve">IMG20261003_214744.jpeg</t>
  </si>
  <si>
    <t xml:space="preserve">9:45pm/18MC/normal</t>
  </si>
  <si>
    <t xml:space="preserve">IMG20261003_214755.jpeg</t>
  </si>
  <si>
    <t xml:space="preserve">9:45pm/19MC/normal</t>
  </si>
  <si>
    <t xml:space="preserve">IMG20261003_214803.jpeg</t>
  </si>
  <si>
    <t xml:space="preserve">9:45pm/20MC/normal</t>
  </si>
  <si>
    <t xml:space="preserve">IMG20261003_214805.jpeg</t>
  </si>
  <si>
    <t xml:space="preserve">9:45pm/21MC/normal</t>
  </si>
  <si>
    <t xml:space="preserve">IMG20261003_214807.jpeg</t>
  </si>
  <si>
    <t xml:space="preserve">9:45pm/22MC/normal</t>
  </si>
  <si>
    <t xml:space="preserve">IMG20261003_214809.jpeg</t>
  </si>
  <si>
    <t xml:space="preserve">9:45pm/23MC/normal</t>
  </si>
  <si>
    <t xml:space="preserve">IMG20261003_214810.jpeg</t>
  </si>
  <si>
    <t xml:space="preserve">9:45pm/24MC/normal</t>
  </si>
  <si>
    <t xml:space="preserve">IMG20261003_214813.jpeg</t>
  </si>
  <si>
    <t xml:space="preserve">9:45pm/25MC/normal</t>
  </si>
  <si>
    <t xml:space="preserve">IMG20261003_214814.jpeg</t>
  </si>
  <si>
    <t xml:space="preserve">9:45pm/26MC/normal</t>
  </si>
  <si>
    <t xml:space="preserve">IMG20261003_214818.jpeg</t>
  </si>
  <si>
    <t xml:space="preserve">9:45pm/27MC/normal</t>
  </si>
  <si>
    <t xml:space="preserve">IMG20261003_214820.jpeg</t>
  </si>
  <si>
    <t xml:space="preserve">9:45pm/01MD/normal</t>
  </si>
  <si>
    <t xml:space="preserve">IMG20261003_214837.jpeg</t>
  </si>
  <si>
    <t xml:space="preserve">9:45pm/02MD/normal</t>
  </si>
  <si>
    <t xml:space="preserve">IMG20261003_214839.jpeg</t>
  </si>
  <si>
    <t xml:space="preserve">9:45pm/03MD/normal</t>
  </si>
  <si>
    <t xml:space="preserve">IMG20261003_214841.jpeg</t>
  </si>
  <si>
    <t xml:space="preserve">9:45pm/04MD/normal</t>
  </si>
  <si>
    <t xml:space="preserve">IMG20261003_214843.jpeg</t>
  </si>
  <si>
    <t xml:space="preserve">9:45pm/05MD/normal</t>
  </si>
  <si>
    <t xml:space="preserve">IMG20261003_214844.jpeg</t>
  </si>
  <si>
    <t xml:space="preserve">9:45pm/06MD/normal</t>
  </si>
  <si>
    <t xml:space="preserve">IMG20261003_214846.jpeg</t>
  </si>
  <si>
    <t xml:space="preserve">9:45pm/07MD/normal</t>
  </si>
  <si>
    <t xml:space="preserve">IMG20261003_214849.jpeg</t>
  </si>
  <si>
    <t xml:space="preserve">9:45pm/08MD/normal</t>
  </si>
  <si>
    <t xml:space="preserve">IMG20261003_214851.jpeg</t>
  </si>
  <si>
    <t xml:space="preserve">9:45pm/09MD/normal</t>
  </si>
  <si>
    <t xml:space="preserve">IMG20261003_214853.jpeg</t>
  </si>
  <si>
    <t xml:space="preserve">9:45pm/10MD/normal</t>
  </si>
  <si>
    <t xml:space="preserve">IMG20261003_214854.jpeg</t>
  </si>
  <si>
    <t xml:space="preserve">9:45pm/11MD/normal</t>
  </si>
  <si>
    <t xml:space="preserve">IMG20261003_214857.jpeg</t>
  </si>
  <si>
    <t xml:space="preserve">9:45pm/12MD/normal</t>
  </si>
  <si>
    <t xml:space="preserve">IMG20261003_214910.jpeg</t>
  </si>
  <si>
    <t xml:space="preserve">9:45pm/13MD/normal</t>
  </si>
  <si>
    <t xml:space="preserve">IMG20261003_214912.jpeg</t>
  </si>
  <si>
    <t xml:space="preserve">9:45pm/14MD/normal</t>
  </si>
  <si>
    <t xml:space="preserve">IMG20261003_214913.jpeg</t>
  </si>
  <si>
    <t xml:space="preserve">9:45pm/15MD/normal</t>
  </si>
  <si>
    <t xml:space="preserve">IMG20261003_214914.jpeg</t>
  </si>
  <si>
    <t xml:space="preserve">9:45pm/16MD/normal</t>
  </si>
  <si>
    <t xml:space="preserve">IMG20261003_214915.jpeg</t>
  </si>
  <si>
    <t xml:space="preserve">9:45pm/17MD/normal</t>
  </si>
  <si>
    <t xml:space="preserve">IMG20261003_214917.jpeg</t>
  </si>
  <si>
    <t xml:space="preserve">9:45pm/18MD/normal</t>
  </si>
  <si>
    <t xml:space="preserve">IMG20261003_214920.jpeg</t>
  </si>
  <si>
    <t xml:space="preserve">9:45pm/19MD/normal</t>
  </si>
  <si>
    <t xml:space="preserve">IMG20261003_214922.jpeg</t>
  </si>
  <si>
    <t xml:space="preserve">9:45pm/20MD/normal</t>
  </si>
  <si>
    <t xml:space="preserve">IMG20261003_214923.jpeg</t>
  </si>
  <si>
    <t xml:space="preserve">9:45pm/21MD/normal</t>
  </si>
  <si>
    <t xml:space="preserve">IMG20261003_214924.jpeg</t>
  </si>
  <si>
    <t xml:space="preserve">9:45pm/22MD/normal</t>
  </si>
  <si>
    <t xml:space="preserve">IMG20261003_214926.jpeg</t>
  </si>
  <si>
    <t xml:space="preserve">9:45pm/23MD/normal</t>
  </si>
  <si>
    <t xml:space="preserve">IMG20261003_214927.jpeg</t>
  </si>
  <si>
    <t xml:space="preserve">9:45pm/nan/normal</t>
  </si>
  <si>
    <t xml:space="preserve">IMG20261003_214934.jpeg</t>
  </si>
  <si>
    <t xml:space="preserve">9:45pm/01SD/normal</t>
  </si>
  <si>
    <t xml:space="preserve">IMG20261003_215008.jpeg</t>
  </si>
  <si>
    <t xml:space="preserve">9:45pm/02SD/normal</t>
  </si>
  <si>
    <t xml:space="preserve">IMG20261003_215012.jpeg</t>
  </si>
  <si>
    <t xml:space="preserve">9:45pm/03SD/normal</t>
  </si>
  <si>
    <t xml:space="preserve">IMG20261003_215015.jpeg</t>
  </si>
  <si>
    <t xml:space="preserve">9:45pm/04SD/normal</t>
  </si>
  <si>
    <t xml:space="preserve">IMG20261003_215017.jpeg</t>
  </si>
  <si>
    <t xml:space="preserve">9:45pm/01SC/normal</t>
  </si>
  <si>
    <t xml:space="preserve">IMG20261003_215018.jpeg</t>
  </si>
  <si>
    <t xml:space="preserve">9:45pm/02SC/normal</t>
  </si>
  <si>
    <t xml:space="preserve">IMG20261003_215020.jpeg</t>
  </si>
  <si>
    <t xml:space="preserve">9:45pm/03SC/normal</t>
  </si>
  <si>
    <t xml:space="preserve">IMG20261003_215023.jpeg</t>
  </si>
  <si>
    <t xml:space="preserve">9:45pm/04SC/normal</t>
  </si>
  <si>
    <t xml:space="preserve">IMG20261003_215025.jpeg</t>
  </si>
  <si>
    <t xml:space="preserve">9:45pm/05SC/normal</t>
  </si>
  <si>
    <t xml:space="preserve">IMG20261003_215027.jpeg</t>
  </si>
  <si>
    <t xml:space="preserve">9:45pm/06SC/normal</t>
  </si>
  <si>
    <t xml:space="preserve">IMG20261003_215028.jpeg</t>
  </si>
  <si>
    <t xml:space="preserve">9:45pm/01LD/normal</t>
  </si>
  <si>
    <t xml:space="preserve">IMG20261003_215030.jpeg</t>
  </si>
  <si>
    <t xml:space="preserve">9:45pm/01LC/normal</t>
  </si>
  <si>
    <t xml:space="preserve">IMG20261003_215031.jpeg</t>
  </si>
  <si>
    <t xml:space="preserve">10:15pm/01MC/normal</t>
  </si>
  <si>
    <t xml:space="preserve">10:15pm</t>
  </si>
  <si>
    <t xml:space="preserve">IMG20261003_221847.jpeg</t>
  </si>
  <si>
    <t xml:space="preserve">1015</t>
  </si>
  <si>
    <t xml:space="preserve">1015/Processed_1015</t>
  </si>
  <si>
    <t xml:space="preserve">10:15 period: packs accidentally re-flipped (face orientation 10:15-10:30 in question)</t>
  </si>
  <si>
    <t xml:space="preserve">10:15pm/02MC/normal</t>
  </si>
  <si>
    <t xml:space="preserve">IMG20261003_221850.jpeg</t>
  </si>
  <si>
    <t xml:space="preserve">10:15pm/03MC/normal</t>
  </si>
  <si>
    <t xml:space="preserve">IMG20261003_221855.jpeg</t>
  </si>
  <si>
    <t xml:space="preserve">10:15pm/04MC/normal</t>
  </si>
  <si>
    <t xml:space="preserve">IMG20261003_221859.jpeg</t>
  </si>
  <si>
    <t xml:space="preserve">10:15pm/05MC/normal</t>
  </si>
  <si>
    <t xml:space="preserve">IMG20261003_221901.jpeg</t>
  </si>
  <si>
    <t xml:space="preserve">10:15pm/06MC/normal</t>
  </si>
  <si>
    <t xml:space="preserve">IMG20261003_221904.jpeg</t>
  </si>
  <si>
    <t xml:space="preserve">!⇲◐</t>
  </si>
  <si>
    <t xml:space="preserve">10:15 period: packs accidentally re-flipped (face orientation 10:15-10:30 in question); pack edge(s) out of frame (97% of face inside the frame); partial: zone(s) bottom not readable</t>
  </si>
  <si>
    <t xml:space="preserve">10:15pm/07MC/normal</t>
  </si>
  <si>
    <t xml:space="preserve">IMG20261003_221907.jpeg</t>
  </si>
  <si>
    <t xml:space="preserve">10:15pm/08MC/normal</t>
  </si>
  <si>
    <t xml:space="preserve">IMG20261003_221909.jpeg</t>
  </si>
  <si>
    <t xml:space="preserve">10:15pm/09MC/normal</t>
  </si>
  <si>
    <t xml:space="preserve">IMG20261003_221914.jpeg</t>
  </si>
  <si>
    <t xml:space="preserve">10:15pm/10MC/normal</t>
  </si>
  <si>
    <t xml:space="preserve">IMG20261003_221919.jpeg</t>
  </si>
  <si>
    <t xml:space="preserve">10:15pm/11MC/normal</t>
  </si>
  <si>
    <t xml:space="preserve">IMG20261003_221925.jpeg</t>
  </si>
  <si>
    <t xml:space="preserve">10:15pm/12MC/normal</t>
  </si>
  <si>
    <t xml:space="preserve">IMG20261003_221926.jpeg</t>
  </si>
  <si>
    <t xml:space="preserve">10:15pm/13MC/normal</t>
  </si>
  <si>
    <t xml:space="preserve">IMG20261003_221929.jpeg</t>
  </si>
  <si>
    <t xml:space="preserve">10:15pm/14MC/normal</t>
  </si>
  <si>
    <t xml:space="preserve">IMG20261003_221937.jpeg</t>
  </si>
  <si>
    <t xml:space="preserve">10:15pm/15MC/normal</t>
  </si>
  <si>
    <t xml:space="preserve">IMG20261003_221939.jpeg</t>
  </si>
  <si>
    <t xml:space="preserve">10:15pm/16MC/normal</t>
  </si>
  <si>
    <t xml:space="preserve">IMG20261003_221941.jpeg</t>
  </si>
  <si>
    <t xml:space="preserve">10:15pm/17MC/normal</t>
  </si>
  <si>
    <t xml:space="preserve">IMG20261003_221944.jpeg</t>
  </si>
  <si>
    <t xml:space="preserve">10:15pm/18MC/normal</t>
  </si>
  <si>
    <t xml:space="preserve">IMG20261003_221946.jpeg</t>
  </si>
  <si>
    <t xml:space="preserve">10:15pm/19MC/normal</t>
  </si>
  <si>
    <t xml:space="preserve">IMG20261003_221955.jpeg</t>
  </si>
  <si>
    <t xml:space="preserve">10:15pm/20MC/normal</t>
  </si>
  <si>
    <t xml:space="preserve">IMG20261003_221958.jpeg</t>
  </si>
  <si>
    <t xml:space="preserve">10:15pm/21MC/normal</t>
  </si>
  <si>
    <t xml:space="preserve">IMG20261003_222000.jpeg</t>
  </si>
  <si>
    <t xml:space="preserve">10:15pm/22MC/normal</t>
  </si>
  <si>
    <t xml:space="preserve">IMG20261003_222003.jpeg</t>
  </si>
  <si>
    <t xml:space="preserve">10:15pm/23MC/normal</t>
  </si>
  <si>
    <t xml:space="preserve">IMG20261003_222006.jpeg</t>
  </si>
  <si>
    <t xml:space="preserve">10:15pm/24MC/normal</t>
  </si>
  <si>
    <t xml:space="preserve">IMG20261003_222008.jpeg</t>
  </si>
  <si>
    <t xml:space="preserve">10:15pm/25MC/normal</t>
  </si>
  <si>
    <t xml:space="preserve">IMG20261003_222012.jpeg</t>
  </si>
  <si>
    <t xml:space="preserve">10:15 period: packs accidentally re-flipped (face orientation 10:15-10:30 in question); pack edge(s) out of frame (100% of face inside the frame); camera overlay covers 6% of the face; partial: zone(s) top not readable</t>
  </si>
  <si>
    <t xml:space="preserve">10:15pm/26MC/normal</t>
  </si>
  <si>
    <t xml:space="preserve">IMG20261003_222016.jpeg</t>
  </si>
  <si>
    <t xml:space="preserve">!⇲</t>
  </si>
  <si>
    <t xml:space="preserve">10:15 period: packs accidentally re-flipped (face orientation 10:15-10:30 in question); pack edge(s) out of frame (100% of face inside the frame)</t>
  </si>
  <si>
    <t xml:space="preserve">10:15pm/27MC/normal</t>
  </si>
  <si>
    <t xml:space="preserve">IMG20261003_222022.jpeg</t>
  </si>
  <si>
    <t xml:space="preserve">10:15pm/01MD/normal</t>
  </si>
  <si>
    <t xml:space="preserve">IMG20261003_222037.jpeg</t>
  </si>
  <si>
    <t xml:space="preserve">10:15pm/02MD/normal</t>
  </si>
  <si>
    <t xml:space="preserve">IMG20261003_222039.jpeg</t>
  </si>
  <si>
    <t xml:space="preserve">10:15 period: packs accidentally re-flipped (face orientation 10:15-10:30 in question); partial: zone(s) bottom not readable</t>
  </si>
  <si>
    <t xml:space="preserve">10:15pm/03MD/normal</t>
  </si>
  <si>
    <t xml:space="preserve">IMG20261003_222041.jpeg</t>
  </si>
  <si>
    <t xml:space="preserve">10:15pm/04MD/normal</t>
  </si>
  <si>
    <t xml:space="preserve">IMG20261003_222043.jpeg</t>
  </si>
  <si>
    <t xml:space="preserve">10:15pm/05MD/normal</t>
  </si>
  <si>
    <t xml:space="preserve">IMG20261003_222046.jpeg</t>
  </si>
  <si>
    <t xml:space="preserve">10:15pm/06MD/normal</t>
  </si>
  <si>
    <t xml:space="preserve">IMG20261003_222047.jpeg</t>
  </si>
  <si>
    <t xml:space="preserve">10:15 period: packs accidentally re-flipped (face orientation 10:15-10:30 in question); camera overlay covers 5% of the face; partial: zone(s) bottom not readable</t>
  </si>
  <si>
    <t xml:space="preserve">10:15pm/07MD/normal</t>
  </si>
  <si>
    <t xml:space="preserve">IMG20261003_222050.jpeg</t>
  </si>
  <si>
    <t xml:space="preserve">10:15pm/08MD/normal</t>
  </si>
  <si>
    <t xml:space="preserve">IMG20261003_222052.jpeg</t>
  </si>
  <si>
    <t xml:space="preserve">10:15pm/09MD/normal</t>
  </si>
  <si>
    <t xml:space="preserve">IMG20261003_222054.jpeg</t>
  </si>
  <si>
    <t xml:space="preserve">10:15pm/10MD/normal</t>
  </si>
  <si>
    <t xml:space="preserve">IMG20261003_222056.jpeg</t>
  </si>
  <si>
    <t xml:space="preserve">10:15pm/11MD/normal</t>
  </si>
  <si>
    <t xml:space="preserve">IMG20261003_222058.jpeg</t>
  </si>
  <si>
    <t xml:space="preserve">10:15pm/12MD/normal</t>
  </si>
  <si>
    <t xml:space="preserve">IMG20261003_222111.jpeg</t>
  </si>
  <si>
    <t xml:space="preserve">10:15pm/13MD/normal</t>
  </si>
  <si>
    <t xml:space="preserve">IMG20261003_222112.jpeg</t>
  </si>
  <si>
    <t xml:space="preserve">10:15pm/14MD/normal</t>
  </si>
  <si>
    <t xml:space="preserve">IMG20261003_222114.jpeg</t>
  </si>
  <si>
    <t xml:space="preserve">10:15pm/15MD/normal</t>
  </si>
  <si>
    <t xml:space="preserve">IMG20261003_222115.jpeg</t>
  </si>
  <si>
    <t xml:space="preserve">10:15pm/16MD/normal</t>
  </si>
  <si>
    <t xml:space="preserve">IMG20261003_222117.jpeg</t>
  </si>
  <si>
    <t xml:space="preserve">10:15pm/17MD/normal</t>
  </si>
  <si>
    <t xml:space="preserve">IMG20261003_222119.jpeg</t>
  </si>
  <si>
    <t xml:space="preserve">10:15pm/18MD/normal</t>
  </si>
  <si>
    <t xml:space="preserve">IMG20261003_222122.jpeg</t>
  </si>
  <si>
    <t xml:space="preserve">10:15pm/19MD/normal</t>
  </si>
  <si>
    <t xml:space="preserve">IMG20261003_222124.jpeg</t>
  </si>
  <si>
    <t xml:space="preserve">10:15pm/20MD/normal</t>
  </si>
  <si>
    <t xml:space="preserve">IMG20261003_222125.jpeg</t>
  </si>
  <si>
    <t xml:space="preserve">10:15pm/21MD/normal</t>
  </si>
  <si>
    <t xml:space="preserve">IMG20261003_222132.jpeg</t>
  </si>
  <si>
    <t xml:space="preserve">10:15pm/22MD/normal</t>
  </si>
  <si>
    <t xml:space="preserve">IMG20261003_222133.jpeg</t>
  </si>
  <si>
    <t xml:space="preserve">10:15pm/23MD/normal</t>
  </si>
  <si>
    <t xml:space="preserve">IMG20261003_222135.jpeg</t>
  </si>
  <si>
    <t xml:space="preserve">10:15pm/01SD/normal</t>
  </si>
  <si>
    <t xml:space="preserve">IMG20261003_222148.jpeg</t>
  </si>
  <si>
    <t xml:space="preserve">10:15pm/02SD/normal</t>
  </si>
  <si>
    <t xml:space="preserve">IMG20261003_222149.jpeg</t>
  </si>
  <si>
    <t xml:space="preserve">10:15pm/03SD/normal</t>
  </si>
  <si>
    <t xml:space="preserve">IMG20261003_222151.jpeg</t>
  </si>
  <si>
    <t xml:space="preserve">10:15pm/04SD/normal</t>
  </si>
  <si>
    <t xml:space="preserve">IMG20261003_222152.jpeg</t>
  </si>
  <si>
    <t xml:space="preserve">10:15pm/01SC/normal</t>
  </si>
  <si>
    <t xml:space="preserve">IMG20261003_222154.jpeg</t>
  </si>
  <si>
    <t xml:space="preserve">10:15pm/02SC/normal</t>
  </si>
  <si>
    <t xml:space="preserve">IMG20261003_222156.jpeg</t>
  </si>
  <si>
    <t xml:space="preserve">10:15pm/03SC/normal</t>
  </si>
  <si>
    <t xml:space="preserve">IMG20261003_222157.jpeg</t>
  </si>
  <si>
    <t xml:space="preserve">10:15pm/04SC/normal</t>
  </si>
  <si>
    <t xml:space="preserve">IMG20261003_222159.jpeg</t>
  </si>
  <si>
    <t xml:space="preserve">10:15pm/05SC/normal</t>
  </si>
  <si>
    <t xml:space="preserve">IMG20261003_222200.jpeg</t>
  </si>
  <si>
    <t xml:space="preserve">10:15pm/06SC/normal</t>
  </si>
  <si>
    <t xml:space="preserve">IMG20261003_222201.jpeg</t>
  </si>
  <si>
    <t xml:space="preserve">10:15pm/01LD/normal</t>
  </si>
  <si>
    <t xml:space="preserve">IMG20261003_222203.jpeg</t>
  </si>
  <si>
    <t xml:space="preserve">10:15pm/01LC/normal</t>
  </si>
  <si>
    <t xml:space="preserve">IMG20261003_222205.jpeg</t>
  </si>
  <si>
    <t xml:space="preserve">10:45pm/01MC/normal</t>
  </si>
  <si>
    <t xml:space="preserve">10:45pm</t>
  </si>
  <si>
    <t xml:space="preserve">IMG20261003_224503.jpeg</t>
  </si>
  <si>
    <t xml:space="preserve">1045</t>
  </si>
  <si>
    <t xml:space="preserve">1045/Processed_1045</t>
  </si>
  <si>
    <t xml:space="preserve">10:45pm/02MC/normal</t>
  </si>
  <si>
    <t xml:space="preserve">IMG20261003_224505.jpeg</t>
  </si>
  <si>
    <t xml:space="preserve">10:45pm/03MC/normal</t>
  </si>
  <si>
    <t xml:space="preserve">IMG20261003_224508.jpeg</t>
  </si>
  <si>
    <t xml:space="preserve">10:45pm/04MC/normal</t>
  </si>
  <si>
    <t xml:space="preserve">IMG20261003_224509.jpeg</t>
  </si>
  <si>
    <t xml:space="preserve">10:45pm/05MC/normal</t>
  </si>
  <si>
    <t xml:space="preserve">IMG20261003_224511.jpeg</t>
  </si>
  <si>
    <t xml:space="preserve">10:45pm/06MC/normal</t>
  </si>
  <si>
    <t xml:space="preserve">IMG20261003_224513.jpeg</t>
  </si>
  <si>
    <t xml:space="preserve">10:45pm/07MC/normal</t>
  </si>
  <si>
    <t xml:space="preserve">IMG20261003_224514.jpeg</t>
  </si>
  <si>
    <t xml:space="preserve">10:45pm/08MC/normal</t>
  </si>
  <si>
    <t xml:space="preserve">IMG20261003_224516.jpeg</t>
  </si>
  <si>
    <t xml:space="preserve">10:45pm/09MC/normal</t>
  </si>
  <si>
    <t xml:space="preserve">IMG20261003_224520.jpeg</t>
  </si>
  <si>
    <t xml:space="preserve">10:45pm/10MC/normal</t>
  </si>
  <si>
    <t xml:space="preserve">IMG20261003_224525.jpeg</t>
  </si>
  <si>
    <t xml:space="preserve">10:45pm/11MC/normal</t>
  </si>
  <si>
    <t xml:space="preserve">IMG20261003_224529.jpeg</t>
  </si>
  <si>
    <t xml:space="preserve">10:45pm/12MC/normal</t>
  </si>
  <si>
    <t xml:space="preserve">IMG20261003_224530.jpeg</t>
  </si>
  <si>
    <t xml:space="preserve">10:45pm/13MC/normal</t>
  </si>
  <si>
    <t xml:space="preserve">IMG20261003_224534.jpeg</t>
  </si>
  <si>
    <t xml:space="preserve">10:45pm/14MC/normal</t>
  </si>
  <si>
    <t xml:space="preserve">IMG20261003_224536.jpeg</t>
  </si>
  <si>
    <t xml:space="preserve">10:45pm/15MC/normal</t>
  </si>
  <si>
    <t xml:space="preserve">IMG20261003_224538.jpeg</t>
  </si>
  <si>
    <t xml:space="preserve">10:45pm/16MC/normal</t>
  </si>
  <si>
    <t xml:space="preserve">IMG20261003_224546.jpeg</t>
  </si>
  <si>
    <t xml:space="preserve">10:45pm/17MC/normal</t>
  </si>
  <si>
    <t xml:space="preserve">IMG20261003_224548.jpeg</t>
  </si>
  <si>
    <t xml:space="preserve">10:45pm/18MC/normal</t>
  </si>
  <si>
    <t xml:space="preserve">IMG20261003_224550.jpeg</t>
  </si>
  <si>
    <t xml:space="preserve">10:45pm/19MC/normal</t>
  </si>
  <si>
    <t xml:space="preserve">IMG20261003_224600.jpeg</t>
  </si>
  <si>
    <t xml:space="preserve">10:45pm/20MC/normal</t>
  </si>
  <si>
    <t xml:space="preserve">IMG20261003_224602.jpeg</t>
  </si>
  <si>
    <t xml:space="preserve">10:45pm/21MC/normal</t>
  </si>
  <si>
    <t xml:space="preserve">IMG20261003_224603.jpeg</t>
  </si>
  <si>
    <t xml:space="preserve">10:45pm/22MC/normal</t>
  </si>
  <si>
    <t xml:space="preserve">IMG20261003_224605.jpeg</t>
  </si>
  <si>
    <t xml:space="preserve">10:45pm/23MC/normal</t>
  </si>
  <si>
    <t xml:space="preserve">IMG20261003_224606.jpeg</t>
  </si>
  <si>
    <t xml:space="preserve">10:45pm/24MC/normal</t>
  </si>
  <si>
    <t xml:space="preserve">IMG20261003_224608.jpeg</t>
  </si>
  <si>
    <t xml:space="preserve">10:45pm/25MC/normal</t>
  </si>
  <si>
    <t xml:space="preserve">IMG20261003_224610.jpeg</t>
  </si>
  <si>
    <t xml:space="preserve">10:45pm/26MC/normal</t>
  </si>
  <si>
    <t xml:space="preserve">IMG20261003_224613.jpeg</t>
  </si>
  <si>
    <t xml:space="preserve">10:45pm/27MC/normal</t>
  </si>
  <si>
    <t xml:space="preserve">IMG20261003_224618.jpeg</t>
  </si>
  <si>
    <t xml:space="preserve">10:45pm/01MD/normal</t>
  </si>
  <si>
    <t xml:space="preserve">IMG20261003_224635.jpeg</t>
  </si>
  <si>
    <t xml:space="preserve">10:45pm/02MD/normal</t>
  </si>
  <si>
    <t xml:space="preserve">IMG20261003_224637.jpeg</t>
  </si>
  <si>
    <t xml:space="preserve">10:45pm/03MD/normal</t>
  </si>
  <si>
    <t xml:space="preserve">IMG20261003_224638.jpeg</t>
  </si>
  <si>
    <t xml:space="preserve">10:45pm/04MD/normal</t>
  </si>
  <si>
    <t xml:space="preserve">IMG20261003_224640.jpeg</t>
  </si>
  <si>
    <t xml:space="preserve">10:45pm/05MD/normal</t>
  </si>
  <si>
    <t xml:space="preserve">IMG20261003_224642.jpeg</t>
  </si>
  <si>
    <t xml:space="preserve">10:45pm/06MD/normal</t>
  </si>
  <si>
    <t xml:space="preserve">IMG20261003_224644.jpeg</t>
  </si>
  <si>
    <t xml:space="preserve">10:45pm/07MD/normal</t>
  </si>
  <si>
    <t xml:space="preserve">IMG20261003_224649.jpeg</t>
  </si>
  <si>
    <t xml:space="preserve">10:45pm/08MD/normal</t>
  </si>
  <si>
    <t xml:space="preserve">IMG20261003_224650.jpeg</t>
  </si>
  <si>
    <t xml:space="preserve">10:45pm/09MD/normal</t>
  </si>
  <si>
    <t xml:space="preserve">IMG20261003_224652.jpeg</t>
  </si>
  <si>
    <t xml:space="preserve">10:45pm/10MD/normal</t>
  </si>
  <si>
    <t xml:space="preserve">IMG20261003_224653.jpeg</t>
  </si>
  <si>
    <t xml:space="preserve">10:45pm/11MD/normal</t>
  </si>
  <si>
    <t xml:space="preserve">IMG20261003_224655.jpeg</t>
  </si>
  <si>
    <t xml:space="preserve">10:45pm/12MD/normal</t>
  </si>
  <si>
    <t xml:space="preserve">IMG20261003_224711.jpeg</t>
  </si>
  <si>
    <t xml:space="preserve">10:45pm/13MD/normal</t>
  </si>
  <si>
    <t xml:space="preserve">IMG20261003_224713.jpeg</t>
  </si>
  <si>
    <t xml:space="preserve">10:45pm/14MD/normal</t>
  </si>
  <si>
    <t xml:space="preserve">IMG20261003_224715.jpeg</t>
  </si>
  <si>
    <t xml:space="preserve">10:45pm/15MD/normal</t>
  </si>
  <si>
    <t xml:space="preserve">IMG20261003_224716.jpeg</t>
  </si>
  <si>
    <t xml:space="preserve">10:45pm/16MD/normal</t>
  </si>
  <si>
    <t xml:space="preserve">IMG20261003_224719.jpeg</t>
  </si>
  <si>
    <t xml:space="preserve">10:45pm/17MD/normal</t>
  </si>
  <si>
    <t xml:space="preserve">IMG20261003_224723.jpeg</t>
  </si>
  <si>
    <t xml:space="preserve">10:45pm/18MD/normal</t>
  </si>
  <si>
    <t xml:space="preserve">IMG20261003_224727.jpeg</t>
  </si>
  <si>
    <t xml:space="preserve">10:45pm/19MD/normal</t>
  </si>
  <si>
    <t xml:space="preserve">IMG20261003_224728.jpeg</t>
  </si>
  <si>
    <t xml:space="preserve">10:45pm/20MD/normal</t>
  </si>
  <si>
    <t xml:space="preserve">IMG20261003_224730.jpeg</t>
  </si>
  <si>
    <t xml:space="preserve">10:45pm/21MD/normal</t>
  </si>
  <si>
    <t xml:space="preserve">IMG20261003_224732.jpeg</t>
  </si>
  <si>
    <t xml:space="preserve">10:45pm/22MD/normal</t>
  </si>
  <si>
    <t xml:space="preserve">IMG20261003_224734.jpeg</t>
  </si>
  <si>
    <t xml:space="preserve">10:45pm/23MD/normal</t>
  </si>
  <si>
    <t xml:space="preserve">IMG20261003_224736.jpeg</t>
  </si>
  <si>
    <t xml:space="preserve">10:45pm/01SD/normal</t>
  </si>
  <si>
    <t xml:space="preserve">IMG20261003_224751.jpeg</t>
  </si>
  <si>
    <t xml:space="preserve">10:45pm/02SD/normal</t>
  </si>
  <si>
    <t xml:space="preserve">IMG20261003_224752.jpeg</t>
  </si>
  <si>
    <t xml:space="preserve">10:45pm/03SD/normal</t>
  </si>
  <si>
    <t xml:space="preserve">IMG20261003_224754.jpeg</t>
  </si>
  <si>
    <t xml:space="preserve">10:45pm/04SD/normal</t>
  </si>
  <si>
    <t xml:space="preserve">IMG20261003_224755.jpeg</t>
  </si>
  <si>
    <t xml:space="preserve">10:45pm/01SC/normal</t>
  </si>
  <si>
    <t xml:space="preserve">IMG20261003_224757.jpeg</t>
  </si>
  <si>
    <t xml:space="preserve">10:45pm/02SC/normal</t>
  </si>
  <si>
    <t xml:space="preserve">IMG20261003_224758.jpeg</t>
  </si>
  <si>
    <t xml:space="preserve">10:45pm/03SC/normal</t>
  </si>
  <si>
    <t xml:space="preserve">IMG20261003_224800.jpeg</t>
  </si>
  <si>
    <t xml:space="preserve">10:45pm/04SC/normal</t>
  </si>
  <si>
    <t xml:space="preserve">IMG20261003_224802.jpeg</t>
  </si>
  <si>
    <t xml:space="preserve">10:45pm/05SC/normal</t>
  </si>
  <si>
    <t xml:space="preserve">IMG20261003_224803.jpeg</t>
  </si>
  <si>
    <t xml:space="preserve">10:45pm/06SC/normal</t>
  </si>
  <si>
    <t xml:space="preserve">IMG20261003_224805.jpeg</t>
  </si>
  <si>
    <t xml:space="preserve">10:45pm/01LD/normal</t>
  </si>
  <si>
    <t xml:space="preserve">IMG20261003_224806.jpeg</t>
  </si>
  <si>
    <t xml:space="preserve">10:45pm/01LC/normal</t>
  </si>
  <si>
    <t xml:space="preserve">IMG20261003_224807.jpeg</t>
  </si>
  <si>
    <t xml:space="preserve">11pm/01MC/normal</t>
  </si>
  <si>
    <t xml:space="preserve">11pm</t>
  </si>
  <si>
    <t xml:space="preserve">IMG20261003_230117.jpeg</t>
  </si>
  <si>
    <t xml:space="preserve">11pm/Processed_11pm</t>
  </si>
  <si>
    <t xml:space="preserve">11pm/02MC/normal</t>
  </si>
  <si>
    <t xml:space="preserve">IMG20261003_230118.jpeg</t>
  </si>
  <si>
    <t xml:space="preserve">11pm/03MC/normal</t>
  </si>
  <si>
    <t xml:space="preserve">IMG20261003_230122.jpeg</t>
  </si>
  <si>
    <t xml:space="preserve">11pm/04MC/normal</t>
  </si>
  <si>
    <t xml:space="preserve">IMG20261003_230123.jpeg</t>
  </si>
  <si>
    <t xml:space="preserve">11pm/05MC/normal</t>
  </si>
  <si>
    <t xml:space="preserve">IMG20261003_230125.jpeg</t>
  </si>
  <si>
    <t xml:space="preserve">11pm/06MC/normal</t>
  </si>
  <si>
    <t xml:space="preserve">IMG20261003_230126.jpeg</t>
  </si>
  <si>
    <t xml:space="preserve">11pm/07MC/normal</t>
  </si>
  <si>
    <t xml:space="preserve">IMG20261003_230129.jpeg</t>
  </si>
  <si>
    <t xml:space="preserve">11pm/08MC/normal</t>
  </si>
  <si>
    <t xml:space="preserve">IMG20261003_230132.jpeg</t>
  </si>
  <si>
    <t xml:space="preserve">11pm/09MC/normal</t>
  </si>
  <si>
    <t xml:space="preserve">IMG20261003_230138.jpeg</t>
  </si>
  <si>
    <t xml:space="preserve">11pm/10MC/normal</t>
  </si>
  <si>
    <t xml:space="preserve">IMG20261003_230142.jpeg</t>
  </si>
  <si>
    <t xml:space="preserve">11pm/11MC/normal</t>
  </si>
  <si>
    <t xml:space="preserve">IMG20261003_230146.jpeg</t>
  </si>
  <si>
    <t xml:space="preserve">11pm/12MC/normal</t>
  </si>
  <si>
    <t xml:space="preserve">IMG20261003_230148.jpeg</t>
  </si>
  <si>
    <t xml:space="preserve">11pm/13MC/normal</t>
  </si>
  <si>
    <t xml:space="preserve">IMG20261003_230150.jpeg</t>
  </si>
  <si>
    <t xml:space="preserve">11pm/14MC/normal</t>
  </si>
  <si>
    <t xml:space="preserve">IMG20261003_230152.jpeg</t>
  </si>
  <si>
    <t xml:space="preserve">11pm/15MC/normal</t>
  </si>
  <si>
    <t xml:space="preserve">IMG20261003_230204.jpeg</t>
  </si>
  <si>
    <t xml:space="preserve">11pm/16MC/normal</t>
  </si>
  <si>
    <t xml:space="preserve">IMG20261003_230206.jpeg</t>
  </si>
  <si>
    <t xml:space="preserve">11pm/17MC/normal</t>
  </si>
  <si>
    <t xml:space="preserve">IMG20261003_230209.jpeg</t>
  </si>
  <si>
    <t xml:space="preserve">11pm/18MC/normal</t>
  </si>
  <si>
    <t xml:space="preserve">IMG20261003_230213.jpeg</t>
  </si>
  <si>
    <t xml:space="preserve">11pm/19MC/normal</t>
  </si>
  <si>
    <t xml:space="preserve">IMG20261003_230221.jpeg</t>
  </si>
  <si>
    <t xml:space="preserve">11pm/20MC/normal</t>
  </si>
  <si>
    <t xml:space="preserve">IMG20261003_230223.jpeg</t>
  </si>
  <si>
    <t xml:space="preserve">11pm/21MC/normal</t>
  </si>
  <si>
    <t xml:space="preserve">IMG20261003_230225.jpeg</t>
  </si>
  <si>
    <t xml:space="preserve">11pm/22MC/normal</t>
  </si>
  <si>
    <t xml:space="preserve">IMG20261003_230228.jpeg</t>
  </si>
  <si>
    <t xml:space="preserve">11pm/23MC/normal</t>
  </si>
  <si>
    <t xml:space="preserve">IMG20261003_230230.jpeg</t>
  </si>
  <si>
    <t xml:space="preserve">11pm/24MC/normal</t>
  </si>
  <si>
    <t xml:space="preserve">IMG20261003_230232.jpeg</t>
  </si>
  <si>
    <t xml:space="preserve">11pm/25MC/normal</t>
  </si>
  <si>
    <t xml:space="preserve">IMG20261003_230234.jpeg</t>
  </si>
  <si>
    <t xml:space="preserve">11pm/26MC/normal</t>
  </si>
  <si>
    <t xml:space="preserve">IMG20261003_230236.jpeg</t>
  </si>
  <si>
    <t xml:space="preserve">11pm/27MC/normal</t>
  </si>
  <si>
    <t xml:space="preserve">IMG20261003_230240.jpeg</t>
  </si>
  <si>
    <t xml:space="preserve">11pm/01MD/normal</t>
  </si>
  <si>
    <t xml:space="preserve">IMG20261003_230255.jpeg</t>
  </si>
  <si>
    <t xml:space="preserve">11pm/02MD/normal</t>
  </si>
  <si>
    <t xml:space="preserve">IMG20261003_230256.jpeg</t>
  </si>
  <si>
    <t xml:space="preserve">11pm/03MD/normal</t>
  </si>
  <si>
    <t xml:space="preserve">IMG20261003_230258.jpeg</t>
  </si>
  <si>
    <t xml:space="preserve">11pm/04MD/normal</t>
  </si>
  <si>
    <t xml:space="preserve">IMG20261003_230300.jpeg</t>
  </si>
  <si>
    <t xml:space="preserve">11pm/05MD/normal</t>
  </si>
  <si>
    <t xml:space="preserve">IMG20261003_230301.jpeg</t>
  </si>
  <si>
    <t xml:space="preserve">11pm/06MD/normal</t>
  </si>
  <si>
    <t xml:space="preserve">IMG20261003_230302.jpeg</t>
  </si>
  <si>
    <t xml:space="preserve">11pm/07MD/normal</t>
  </si>
  <si>
    <t xml:space="preserve">IMG20261003_230305.jpeg</t>
  </si>
  <si>
    <t xml:space="preserve">11pm/08MD/normal</t>
  </si>
  <si>
    <t xml:space="preserve">IMG20261003_230307.jpeg</t>
  </si>
  <si>
    <t xml:space="preserve">11pm/09MD/normal</t>
  </si>
  <si>
    <t xml:space="preserve">IMG20261003_230310.jpeg</t>
  </si>
  <si>
    <t xml:space="preserve">11pm/10MD/normal</t>
  </si>
  <si>
    <t xml:space="preserve">IMG20261003_230311.jpeg</t>
  </si>
  <si>
    <t xml:space="preserve">11pm/11MD/normal</t>
  </si>
  <si>
    <t xml:space="preserve">IMG20261003_230313.jpeg</t>
  </si>
  <si>
    <t xml:space="preserve">11pm/12MD/normal</t>
  </si>
  <si>
    <t xml:space="preserve">IMG20261003_230327.jpeg</t>
  </si>
  <si>
    <t xml:space="preserve">11pm/13MD/normal</t>
  </si>
  <si>
    <t xml:space="preserve">IMG20261003_230328.jpeg</t>
  </si>
  <si>
    <t xml:space="preserve">11pm/14MD/normal</t>
  </si>
  <si>
    <t xml:space="preserve">IMG20261003_230330.jpeg</t>
  </si>
  <si>
    <t xml:space="preserve">11pm/15MD/normal</t>
  </si>
  <si>
    <t xml:space="preserve">IMG20261003_230332.jpeg</t>
  </si>
  <si>
    <t xml:space="preserve">11pm/16MD/normal</t>
  </si>
  <si>
    <t xml:space="preserve">IMG20261003_230334.jpeg</t>
  </si>
  <si>
    <t xml:space="preserve">11pm/17MD/normal</t>
  </si>
  <si>
    <t xml:space="preserve">IMG20261003_230335.jpeg</t>
  </si>
  <si>
    <t xml:space="preserve">11pm/18MD/normal</t>
  </si>
  <si>
    <t xml:space="preserve">IMG20261003_230338.jpeg</t>
  </si>
  <si>
    <t xml:space="preserve">11pm/19MD/normal</t>
  </si>
  <si>
    <t xml:space="preserve">IMG20261003_230340.jpeg</t>
  </si>
  <si>
    <t xml:space="preserve">11pm/20MD/normal</t>
  </si>
  <si>
    <t xml:space="preserve">IMG20261003_230342.jpeg</t>
  </si>
  <si>
    <t xml:space="preserve">11pm/21MD/normal</t>
  </si>
  <si>
    <t xml:space="preserve">IMG20261003_230343.jpeg</t>
  </si>
  <si>
    <t xml:space="preserve">11pm/22MD/normal</t>
  </si>
  <si>
    <t xml:space="preserve">IMG20261003_230345.jpeg</t>
  </si>
  <si>
    <t xml:space="preserve">11pm/23MD/normal</t>
  </si>
  <si>
    <t xml:space="preserve">IMG20261003_230349.jpeg</t>
  </si>
  <si>
    <t xml:space="preserve">11pm/01SD/normal</t>
  </si>
  <si>
    <t xml:space="preserve">IMG20261003_230441.jpeg</t>
  </si>
  <si>
    <t xml:space="preserve">11pm/02SD/normal</t>
  </si>
  <si>
    <t xml:space="preserve">IMG20261003_230443.jpeg</t>
  </si>
  <si>
    <t xml:space="preserve">11pm/03SD/normal</t>
  </si>
  <si>
    <t xml:space="preserve">IMG20261003_230445.jpeg</t>
  </si>
  <si>
    <t xml:space="preserve">11pm/04SD/normal</t>
  </si>
  <si>
    <t xml:space="preserve">IMG20261003_230446.jpeg</t>
  </si>
  <si>
    <t xml:space="preserve">11pm/01SC/normal</t>
  </si>
  <si>
    <t xml:space="preserve">IMG20261003_230447.jpeg</t>
  </si>
  <si>
    <t xml:space="preserve">11pm/02SC/normal</t>
  </si>
  <si>
    <t xml:space="preserve">IMG20261003_230449.jpeg</t>
  </si>
  <si>
    <t xml:space="preserve">11pm/03SC/normal</t>
  </si>
  <si>
    <t xml:space="preserve">IMG20261003_230450.jpeg</t>
  </si>
  <si>
    <t xml:space="preserve">11pm/04SC/normal</t>
  </si>
  <si>
    <t xml:space="preserve">IMG20261003_230453.jpeg</t>
  </si>
  <si>
    <t xml:space="preserve">11pm/05SC/normal</t>
  </si>
  <si>
    <t xml:space="preserve">IMG20261003_230455.jpeg</t>
  </si>
  <si>
    <t xml:space="preserve">11pm/06SC/normal</t>
  </si>
  <si>
    <t xml:space="preserve">IMG20261003_230457.jpeg</t>
  </si>
  <si>
    <t xml:space="preserve">11pm/01LD/normal</t>
  </si>
  <si>
    <t xml:space="preserve">IMG20261003_230458.jpeg</t>
  </si>
  <si>
    <t xml:space="preserve">pack edge(s) out of frame (86% of face inside the frame); camera overlay covers 16% of the face; partial: zone(s) bottom not readable</t>
  </si>
  <si>
    <t xml:space="preserve">11pm/01LC/normal</t>
  </si>
  <si>
    <t xml:space="preserve">IMG20261003_230459.jpeg</t>
  </si>
  <si>
    <t xml:space="preserve">11:15pm/01MC/normal</t>
  </si>
  <si>
    <t xml:space="preserve">11:15pm</t>
  </si>
  <si>
    <t xml:space="preserve">IMG20261003_231513.jpeg</t>
  </si>
  <si>
    <t xml:space="preserve">1115</t>
  </si>
  <si>
    <t xml:space="preserve">1115/Processed_1115</t>
  </si>
  <si>
    <t xml:space="preserve">11:15pm/02MC/normal</t>
  </si>
  <si>
    <t xml:space="preserve">IMG20261003_231515.jpeg</t>
  </si>
  <si>
    <t xml:space="preserve">11:15pm/03MC/normal</t>
  </si>
  <si>
    <t xml:space="preserve">IMG20261003_231517.jpeg</t>
  </si>
  <si>
    <t xml:space="preserve">11:15pm/04MC/normal</t>
  </si>
  <si>
    <t xml:space="preserve">IMG20261003_231519.jpeg</t>
  </si>
  <si>
    <t xml:space="preserve">11:15pm/05MC/normal</t>
  </si>
  <si>
    <t xml:space="preserve">IMG20261003_231521.jpeg</t>
  </si>
  <si>
    <t xml:space="preserve">11:15pm/06MC/normal</t>
  </si>
  <si>
    <t xml:space="preserve">IMG20261003_231524.jpeg</t>
  </si>
  <si>
    <t xml:space="preserve">11:15pm/07MC/normal</t>
  </si>
  <si>
    <t xml:space="preserve">IMG20261003_231525.jpeg</t>
  </si>
  <si>
    <t xml:space="preserve">11:15pm/08MC/normal</t>
  </si>
  <si>
    <t xml:space="preserve">IMG20261003_231528.jpeg</t>
  </si>
  <si>
    <t xml:space="preserve">11:15pm/09MC/normal</t>
  </si>
  <si>
    <t xml:space="preserve">IMG20261003_231531.jpeg</t>
  </si>
  <si>
    <t xml:space="preserve">11:15pm/10MC/normal</t>
  </si>
  <si>
    <t xml:space="preserve">IMG20261003_231534.jpeg</t>
  </si>
  <si>
    <t xml:space="preserve">11:15pm/11MC/normal</t>
  </si>
  <si>
    <t xml:space="preserve">IMG20261003_231539.jpeg</t>
  </si>
  <si>
    <t xml:space="preserve">11:15pm/12MC/normal</t>
  </si>
  <si>
    <t xml:space="preserve">IMG20261003_231542.jpeg</t>
  </si>
  <si>
    <t xml:space="preserve">11:15pm/13MC/normal</t>
  </si>
  <si>
    <t xml:space="preserve">IMG20261003_231544.jpeg</t>
  </si>
  <si>
    <t xml:space="preserve">11:15pm/14MC/normal</t>
  </si>
  <si>
    <t xml:space="preserve">IMG20261003_231547.jpeg</t>
  </si>
  <si>
    <t xml:space="preserve">11:15pm/15MC/normal</t>
  </si>
  <si>
    <t xml:space="preserve">IMG20261003_231556.jpeg</t>
  </si>
  <si>
    <t xml:space="preserve">11:15pm/16MC/normal</t>
  </si>
  <si>
    <t xml:space="preserve">IMG20261003_231558.jpeg</t>
  </si>
  <si>
    <t xml:space="preserve">11:15pm/17MC/normal</t>
  </si>
  <si>
    <t xml:space="preserve">IMG20261003_231600.jpeg</t>
  </si>
  <si>
    <t xml:space="preserve">11:15pm/18MC/normal</t>
  </si>
  <si>
    <t xml:space="preserve">IMG20261003_231603.jpeg</t>
  </si>
  <si>
    <t xml:space="preserve">11:15pm/19MC/normal</t>
  </si>
  <si>
    <t xml:space="preserve">IMG20261003_231613.jpeg</t>
  </si>
  <si>
    <t xml:space="preserve">11:15pm/20MC/normal</t>
  </si>
  <si>
    <t xml:space="preserve">IMG20261003_231616.jpeg</t>
  </si>
  <si>
    <t xml:space="preserve">11:15pm/21MC/normal</t>
  </si>
  <si>
    <t xml:space="preserve">IMG20261003_231617.jpeg</t>
  </si>
  <si>
    <t xml:space="preserve">11:15pm/22MC/normal</t>
  </si>
  <si>
    <t xml:space="preserve">IMG20261003_231620.jpeg</t>
  </si>
  <si>
    <t xml:space="preserve">11:15pm/23MC/normal</t>
  </si>
  <si>
    <t xml:space="preserve">IMG20261003_231623.jpeg</t>
  </si>
  <si>
    <t xml:space="preserve">11:15pm/24MC/normal</t>
  </si>
  <si>
    <t xml:space="preserve">IMG20261003_231627.jpeg</t>
  </si>
  <si>
    <t xml:space="preserve">11:15pm/25MC/normal</t>
  </si>
  <si>
    <t xml:space="preserve">IMG20261003_231630.jpeg</t>
  </si>
  <si>
    <t xml:space="preserve">11:15pm/26MC/normal</t>
  </si>
  <si>
    <t xml:space="preserve">IMG20261003_231633.jpeg</t>
  </si>
  <si>
    <t xml:space="preserve">11:15pm/27MC/normal</t>
  </si>
  <si>
    <t xml:space="preserve">IMG20261003_231637.jpeg</t>
  </si>
  <si>
    <t xml:space="preserve">11:15pm/01MD/normal</t>
  </si>
  <si>
    <t xml:space="preserve">IMG20261003_231652.jpeg</t>
  </si>
  <si>
    <t xml:space="preserve">11:15pm/02MD/normal</t>
  </si>
  <si>
    <t xml:space="preserve">IMG20261003_231654.jpeg</t>
  </si>
  <si>
    <t xml:space="preserve">11:15pm/03MD/normal</t>
  </si>
  <si>
    <t xml:space="preserve">IMG20261003_231657.jpeg</t>
  </si>
  <si>
    <t xml:space="preserve">11:15pm/04MD/normal</t>
  </si>
  <si>
    <t xml:space="preserve">IMG20261003_231659.jpeg</t>
  </si>
  <si>
    <t xml:space="preserve">11:15pm/05MD/normal</t>
  </si>
  <si>
    <t xml:space="preserve">IMG20261003_231701.jpeg</t>
  </si>
  <si>
    <t xml:space="preserve">11:15pm/06MD/normal</t>
  </si>
  <si>
    <t xml:space="preserve">IMG20261003_231703.jpeg</t>
  </si>
  <si>
    <t xml:space="preserve">11:15pm/07MD/normal</t>
  </si>
  <si>
    <t xml:space="preserve">IMG20261003_231708.jpeg</t>
  </si>
  <si>
    <t xml:space="preserve">11:15pm/08MD/normal</t>
  </si>
  <si>
    <t xml:space="preserve">IMG20261003_231709.jpeg</t>
  </si>
  <si>
    <t xml:space="preserve">11:15pm/09MD/normal</t>
  </si>
  <si>
    <t xml:space="preserve">IMG20261003_231711.jpeg</t>
  </si>
  <si>
    <t xml:space="preserve">11:15pm/10MD/normal</t>
  </si>
  <si>
    <t xml:space="preserve">IMG20261003_231714.jpeg</t>
  </si>
  <si>
    <t xml:space="preserve">11:15pm/11MD/normal</t>
  </si>
  <si>
    <t xml:space="preserve">IMG20261003_231716.jpeg</t>
  </si>
  <si>
    <t xml:space="preserve">11:15pm/12MD/normal</t>
  </si>
  <si>
    <t xml:space="preserve">IMG20261003_231728.jpeg</t>
  </si>
  <si>
    <t xml:space="preserve">11:15pm/13MD/normal</t>
  </si>
  <si>
    <t xml:space="preserve">IMG20261003_231730.jpeg</t>
  </si>
  <si>
    <t xml:space="preserve">11:15pm/14MD/normal</t>
  </si>
  <si>
    <t xml:space="preserve">IMG20261003_231731.jpeg</t>
  </si>
  <si>
    <t xml:space="preserve">11:15pm/15MD/normal</t>
  </si>
  <si>
    <t xml:space="preserve">IMG20261003_231733.jpeg</t>
  </si>
  <si>
    <t xml:space="preserve">11:15pm/16MD/normal</t>
  </si>
  <si>
    <t xml:space="preserve">IMG20261003_231734.jpeg</t>
  </si>
  <si>
    <t xml:space="preserve">11:15pm/17MD/normal</t>
  </si>
  <si>
    <t xml:space="preserve">IMG20261003_231736.jpeg</t>
  </si>
  <si>
    <t xml:space="preserve">11:15pm/18MD/normal</t>
  </si>
  <si>
    <t xml:space="preserve">IMG20261003_231738.jpeg</t>
  </si>
  <si>
    <t xml:space="preserve">11:15pm/19MD/normal</t>
  </si>
  <si>
    <t xml:space="preserve">IMG20261003_231740.jpeg</t>
  </si>
  <si>
    <t xml:space="preserve">11:15pm/20MD/normal</t>
  </si>
  <si>
    <t xml:space="preserve">IMG20261003_231742.jpeg</t>
  </si>
  <si>
    <t xml:space="preserve">11:15pm/21MD/normal</t>
  </si>
  <si>
    <t xml:space="preserve">IMG20261003_231743.jpeg</t>
  </si>
  <si>
    <t xml:space="preserve">11:15pm/22MD/normal</t>
  </si>
  <si>
    <t xml:space="preserve">IMG20261003_231745.jpeg</t>
  </si>
  <si>
    <t xml:space="preserve">11:15pm/23MD/normal</t>
  </si>
  <si>
    <t xml:space="preserve">IMG20261003_231747.jpeg</t>
  </si>
  <si>
    <t xml:space="preserve">11:15pm/01SD/normal</t>
  </si>
  <si>
    <t xml:space="preserve">IMG20261003_231802.jpeg</t>
  </si>
  <si>
    <t xml:space="preserve">11:15pm/02SD/normal</t>
  </si>
  <si>
    <t xml:space="preserve">IMG20261003_231803.jpeg</t>
  </si>
  <si>
    <t xml:space="preserve">11:15pm/03SD/normal</t>
  </si>
  <si>
    <t xml:space="preserve">IMG20261003_231808.jpeg</t>
  </si>
  <si>
    <t xml:space="preserve">11:15pm/04SD/normal</t>
  </si>
  <si>
    <t xml:space="preserve">IMG20261003_231811.jpeg</t>
  </si>
  <si>
    <t xml:space="preserve">11:15pm/01SC/normal</t>
  </si>
  <si>
    <t xml:space="preserve">IMG20261003_231813.jpeg</t>
  </si>
  <si>
    <t xml:space="preserve">11:15pm/02SC/normal</t>
  </si>
  <si>
    <t xml:space="preserve">IMG20261003_231815.jpeg</t>
  </si>
  <si>
    <t xml:space="preserve">11:15pm/03SC/normal</t>
  </si>
  <si>
    <t xml:space="preserve">IMG20261003_231816.jpeg</t>
  </si>
  <si>
    <t xml:space="preserve">11:15pm/04SC/normal</t>
  </si>
  <si>
    <t xml:space="preserve">IMG20261003_231819.jpeg</t>
  </si>
  <si>
    <t xml:space="preserve">11:15pm/05SC/normal</t>
  </si>
  <si>
    <t xml:space="preserve">IMG20261003_231821.jpeg</t>
  </si>
  <si>
    <t xml:space="preserve">11:15pm/06SC/normal</t>
  </si>
  <si>
    <t xml:space="preserve">IMG20261003_231822.jpeg</t>
  </si>
  <si>
    <t xml:space="preserve">11:15pm/01LD/normal</t>
  </si>
  <si>
    <t xml:space="preserve">IMG20261003_231825.jpeg</t>
  </si>
  <si>
    <t xml:space="preserve">11:15pm/01LC/normal</t>
  </si>
  <si>
    <t xml:space="preserve">IMG20261003_231827.jpeg</t>
  </si>
  <si>
    <t xml:space="preserve">11:30pm/01MC/normal</t>
  </si>
  <si>
    <t xml:space="preserve">11:30pm</t>
  </si>
  <si>
    <t xml:space="preserve">IMG20261003_233334.jpeg</t>
  </si>
  <si>
    <t xml:space="preserve">1130</t>
  </si>
  <si>
    <t xml:space="preserve">1130/Processed_1130</t>
  </si>
  <si>
    <t xml:space="preserve">11:30pm/02MC/normal</t>
  </si>
  <si>
    <t xml:space="preserve">IMG20261003_233336.jpeg</t>
  </si>
  <si>
    <t xml:space="preserve">11:30pm/03MC/normal</t>
  </si>
  <si>
    <t xml:space="preserve">IMG20261003_233338.jpeg</t>
  </si>
  <si>
    <t xml:space="preserve">11:30pm/04MC/normal</t>
  </si>
  <si>
    <t xml:space="preserve">IMG20261003_233340.jpeg</t>
  </si>
  <si>
    <t xml:space="preserve">11:30pm/05MC/normal</t>
  </si>
  <si>
    <t xml:space="preserve">IMG20261003_233342.jpeg</t>
  </si>
  <si>
    <t xml:space="preserve">11:30pm/06MC/normal</t>
  </si>
  <si>
    <t xml:space="preserve">IMG20261003_233344.jpeg</t>
  </si>
  <si>
    <t xml:space="preserve">11:30pm/07MC/normal</t>
  </si>
  <si>
    <t xml:space="preserve">IMG20261003_233346.jpeg</t>
  </si>
  <si>
    <t xml:space="preserve">11:30pm/08MC/normal</t>
  </si>
  <si>
    <t xml:space="preserve">IMG20261003_233348.jpeg</t>
  </si>
  <si>
    <t xml:space="preserve">11:30pm/09MC/normal</t>
  </si>
  <si>
    <t xml:space="preserve">IMG20261003_233352.jpeg</t>
  </si>
  <si>
    <t xml:space="preserve">11:30pm/10MC/normal</t>
  </si>
  <si>
    <t xml:space="preserve">IMG20261003_233357.jpeg</t>
  </si>
  <si>
    <t xml:space="preserve">11:30pm/11MC/normal</t>
  </si>
  <si>
    <t xml:space="preserve">IMG20261003_233402.jpeg</t>
  </si>
  <si>
    <t xml:space="preserve">11:30pm/12MC/normal</t>
  </si>
  <si>
    <t xml:space="preserve">IMG20261003_233404.jpeg</t>
  </si>
  <si>
    <t xml:space="preserve">11:30pm/13MC/normal</t>
  </si>
  <si>
    <t xml:space="preserve">IMG20261003_233405.jpeg</t>
  </si>
  <si>
    <t xml:space="preserve">11:30pm/14MC/normal</t>
  </si>
  <si>
    <t xml:space="preserve">IMG20261003_233413.jpeg</t>
  </si>
  <si>
    <t xml:space="preserve">11:30pm/15MC/normal</t>
  </si>
  <si>
    <t xml:space="preserve">IMG20261003_233415.jpeg</t>
  </si>
  <si>
    <t xml:space="preserve">11:30pm/16MC/normal</t>
  </si>
  <si>
    <t xml:space="preserve">IMG20261003_233417.jpeg</t>
  </si>
  <si>
    <t xml:space="preserve">11:30pm/17MC/normal</t>
  </si>
  <si>
    <t xml:space="preserve">IMG20261003_233423.jpeg</t>
  </si>
  <si>
    <t xml:space="preserve">11:30pm/18MC/normal</t>
  </si>
  <si>
    <t xml:space="preserve">IMG20261003_233429.jpeg</t>
  </si>
  <si>
    <t xml:space="preserve">11:30pm/19MC/normal</t>
  </si>
  <si>
    <t xml:space="preserve">IMG20261003_233437.jpeg</t>
  </si>
  <si>
    <t xml:space="preserve">11:30pm/20MC/normal</t>
  </si>
  <si>
    <t xml:space="preserve">IMG20261003_233439.jpeg</t>
  </si>
  <si>
    <t xml:space="preserve">11:30pm/21MC/normal</t>
  </si>
  <si>
    <t xml:space="preserve">IMG20261003_233440.jpeg</t>
  </si>
  <si>
    <t xml:space="preserve">11:30pm/22MC/normal</t>
  </si>
  <si>
    <t xml:space="preserve">IMG20261003_233443.jpeg</t>
  </si>
  <si>
    <t xml:space="preserve">11:30pm/23MC/normal</t>
  </si>
  <si>
    <t xml:space="preserve">IMG20261003_233445.jpeg</t>
  </si>
  <si>
    <t xml:space="preserve">11:30pm/24MC/normal</t>
  </si>
  <si>
    <t xml:space="preserve">IMG20261003_233448.jpeg</t>
  </si>
  <si>
    <t xml:space="preserve">11:30pm/25MC/normal</t>
  </si>
  <si>
    <t xml:space="preserve">IMG20261003_233450.jpeg</t>
  </si>
  <si>
    <t xml:space="preserve">11:30pm/26MC/normal</t>
  </si>
  <si>
    <t xml:space="preserve">IMG20261003_233454.jpeg</t>
  </si>
  <si>
    <t xml:space="preserve">11:30pm/27MC/normal</t>
  </si>
  <si>
    <t xml:space="preserve">IMG20261003_233456.jpeg</t>
  </si>
  <si>
    <t xml:space="preserve">11:30pm/01MD/normal</t>
  </si>
  <si>
    <t xml:space="preserve">IMG20261003_233508.jpeg</t>
  </si>
  <si>
    <t xml:space="preserve">11:30pm/02MD/normal</t>
  </si>
  <si>
    <t xml:space="preserve">IMG20261003_233510.jpeg</t>
  </si>
  <si>
    <t xml:space="preserve">11:30pm/03MD/normal</t>
  </si>
  <si>
    <t xml:space="preserve">IMG20261003_233512.jpeg</t>
  </si>
  <si>
    <t xml:space="preserve">11:30pm/04MD/normal</t>
  </si>
  <si>
    <t xml:space="preserve">IMG20261003_233516.jpeg</t>
  </si>
  <si>
    <t xml:space="preserve">11:30pm/05MD/normal</t>
  </si>
  <si>
    <t xml:space="preserve">IMG20261003_233518.jpeg</t>
  </si>
  <si>
    <t xml:space="preserve">11:30pm/06MD/normal</t>
  </si>
  <si>
    <t xml:space="preserve">IMG20261003_233520.jpeg</t>
  </si>
  <si>
    <t xml:space="preserve">pack edge(s) out of frame (92% of face inside the frame); camera overlay covers 12% of the face; partial: zone(s) bottom not readable</t>
  </si>
  <si>
    <t xml:space="preserve">11:30pm/07MD/normal</t>
  </si>
  <si>
    <t xml:space="preserve">IMG20261003_233524.jpeg</t>
  </si>
  <si>
    <t xml:space="preserve">11:30pm/08MD/normal</t>
  </si>
  <si>
    <t xml:space="preserve">IMG20261003_233525.jpeg</t>
  </si>
  <si>
    <t xml:space="preserve">11:30pm/09MD/normal</t>
  </si>
  <si>
    <t xml:space="preserve">IMG20261003_233527.jpeg</t>
  </si>
  <si>
    <t xml:space="preserve">11:30pm/10MD/normal</t>
  </si>
  <si>
    <t xml:space="preserve">IMG20261003_233528.jpeg</t>
  </si>
  <si>
    <t xml:space="preserve">pack edge(s) out of frame (77% of face inside the frame); camera overlay covers 13% of the face; partial: zone(s) bottom not readable</t>
  </si>
  <si>
    <t xml:space="preserve">11:30pm/11MD/normal</t>
  </si>
  <si>
    <t xml:space="preserve">IMG20261003_233538.jpeg</t>
  </si>
  <si>
    <t xml:space="preserve">11:30pm/12MD/normal</t>
  </si>
  <si>
    <t xml:space="preserve">IMG20261003_233546.jpeg</t>
  </si>
  <si>
    <t xml:space="preserve">11:30pm/13MD/normal</t>
  </si>
  <si>
    <t xml:space="preserve">IMG20261003_233548.jpeg</t>
  </si>
  <si>
    <t xml:space="preserve">11:30pm/14MD/normal</t>
  </si>
  <si>
    <t xml:space="preserve">IMG20261003_233549.jpeg</t>
  </si>
  <si>
    <t xml:space="preserve">11:30pm/15MD/normal</t>
  </si>
  <si>
    <t xml:space="preserve">IMG20261003_233551.jpeg</t>
  </si>
  <si>
    <t xml:space="preserve">11:30pm/16MD/normal</t>
  </si>
  <si>
    <t xml:space="preserve">IMG20261003_233553.jpeg</t>
  </si>
  <si>
    <t xml:space="preserve">11:30pm/17MD/normal</t>
  </si>
  <si>
    <t xml:space="preserve">IMG20261003_233555.jpeg</t>
  </si>
  <si>
    <t xml:space="preserve">11:30pm/18MD/normal</t>
  </si>
  <si>
    <t xml:space="preserve">IMG20261003_233559.jpeg</t>
  </si>
  <si>
    <t xml:space="preserve">11:30pm/19MD/normal</t>
  </si>
  <si>
    <t xml:space="preserve">IMG20261003_233601.jpeg</t>
  </si>
  <si>
    <t xml:space="preserve">11:30pm/20MD/normal</t>
  </si>
  <si>
    <t xml:space="preserve">IMG20261003_233603.jpeg</t>
  </si>
  <si>
    <t xml:space="preserve">11:30pm/21MD/normal</t>
  </si>
  <si>
    <t xml:space="preserve">IMG20261003_233607.jpeg</t>
  </si>
  <si>
    <t xml:space="preserve">11:30pm/22MD/normal</t>
  </si>
  <si>
    <t xml:space="preserve">IMG20261003_233611.jpeg</t>
  </si>
  <si>
    <t xml:space="preserve">11:30pm/23MD/normal</t>
  </si>
  <si>
    <t xml:space="preserve">IMG20261003_233614.jpeg</t>
  </si>
  <si>
    <t xml:space="preserve">11:30pm/01SD/normal</t>
  </si>
  <si>
    <t xml:space="preserve">IMG20261003_233631.jpeg</t>
  </si>
  <si>
    <t xml:space="preserve">11:30pm/02SD/normal</t>
  </si>
  <si>
    <t xml:space="preserve">IMG20261003_233633.jpeg</t>
  </si>
  <si>
    <t xml:space="preserve">11:30pm/03SD/normal</t>
  </si>
  <si>
    <t xml:space="preserve">IMG20261003_233635.jpeg</t>
  </si>
  <si>
    <t xml:space="preserve">11:30pm/04SD/normal</t>
  </si>
  <si>
    <t xml:space="preserve">IMG20261003_233636.jpeg</t>
  </si>
  <si>
    <t xml:space="preserve">11:30pm/01SC/normal</t>
  </si>
  <si>
    <t xml:space="preserve">IMG20261003_233638.jpeg</t>
  </si>
  <si>
    <t xml:space="preserve">11:30pm/02SC/normal</t>
  </si>
  <si>
    <t xml:space="preserve">IMG20261003_233640.jpeg</t>
  </si>
  <si>
    <t xml:space="preserve">11:30pm/03SC/normal</t>
  </si>
  <si>
    <t xml:space="preserve">IMG20261003_233644.jpeg</t>
  </si>
  <si>
    <t xml:space="preserve">11:30pm/04SC/normal</t>
  </si>
  <si>
    <t xml:space="preserve">IMG20261003_233646.jpeg</t>
  </si>
  <si>
    <t xml:space="preserve">11:30pm/05SC/normal</t>
  </si>
  <si>
    <t xml:space="preserve">IMG20261003_233648.jpeg</t>
  </si>
  <si>
    <t xml:space="preserve">11:30pm/06SC/normal</t>
  </si>
  <si>
    <t xml:space="preserve">IMG20261003_233650.jpeg</t>
  </si>
  <si>
    <t xml:space="preserve">11:30pm/01LD/normal</t>
  </si>
  <si>
    <t xml:space="preserve">IMG20261003_233651.jpeg</t>
  </si>
  <si>
    <t xml:space="preserve">11:30pm/01LC/normal</t>
  </si>
  <si>
    <t xml:space="preserve">IMG20261003_233659.jpeg</t>
  </si>
  <si>
    <t xml:space="preserve">11:45pm/01MC/normal</t>
  </si>
  <si>
    <t xml:space="preserve">11:45pm</t>
  </si>
  <si>
    <t xml:space="preserve">IMG20261003_234537.jpeg</t>
  </si>
  <si>
    <t xml:space="preserve">1145</t>
  </si>
  <si>
    <t xml:space="preserve">1145/Processed_1145</t>
  </si>
  <si>
    <t xml:space="preserve">11:45pm/02MC/normal</t>
  </si>
  <si>
    <t xml:space="preserve">IMG20261003_234539.jpeg</t>
  </si>
  <si>
    <t xml:space="preserve">11:45pm/03MC/normal</t>
  </si>
  <si>
    <t xml:space="preserve">IMG20261003_234542.jpeg</t>
  </si>
  <si>
    <t xml:space="preserve">11:45pm/04MC/normal</t>
  </si>
  <si>
    <t xml:space="preserve">IMG20261003_234544.jpeg</t>
  </si>
  <si>
    <t xml:space="preserve">11:45pm/05MC/normal</t>
  </si>
  <si>
    <t xml:space="preserve">IMG20261003_234546.jpeg</t>
  </si>
  <si>
    <t xml:space="preserve">11:45pm/06MC/normal</t>
  </si>
  <si>
    <t xml:space="preserve">IMG20261003_234548.jpeg</t>
  </si>
  <si>
    <t xml:space="preserve">11:45pm/07MC/normal</t>
  </si>
  <si>
    <t xml:space="preserve">IMG20261003_234550.jpeg</t>
  </si>
  <si>
    <t xml:space="preserve">11:45pm/08MC/normal</t>
  </si>
  <si>
    <t xml:space="preserve">IMG20261003_234553.jpeg</t>
  </si>
  <si>
    <t xml:space="preserve">11:45pm/09MC/normal</t>
  </si>
  <si>
    <t xml:space="preserve">IMG20261003_234557.jpeg</t>
  </si>
  <si>
    <t xml:space="preserve">11:45pm/10MC/normal</t>
  </si>
  <si>
    <t xml:space="preserve">IMG20261003_234606.jpeg</t>
  </si>
  <si>
    <t xml:space="preserve">11:45pm/11MC/normal</t>
  </si>
  <si>
    <t xml:space="preserve">IMG20261003_234614.jpeg</t>
  </si>
  <si>
    <t xml:space="preserve">11:45pm/12MC/normal</t>
  </si>
  <si>
    <t xml:space="preserve">IMG20261003_234616.jpeg</t>
  </si>
  <si>
    <t xml:space="preserve">11:45pm/13MC/normal</t>
  </si>
  <si>
    <t xml:space="preserve">IMG20261003_234619.jpeg</t>
  </si>
  <si>
    <t xml:space="preserve">11:45pm/14MC/normal</t>
  </si>
  <si>
    <t xml:space="preserve">IMG20261003_234627.jpeg</t>
  </si>
  <si>
    <t xml:space="preserve">11:45pm/15MC/normal</t>
  </si>
  <si>
    <t xml:space="preserve">IMG20261003_234629.jpeg</t>
  </si>
  <si>
    <t xml:space="preserve">11:45pm/16MC/normal</t>
  </si>
  <si>
    <t xml:space="preserve">IMG20261003_234631.jpeg</t>
  </si>
  <si>
    <t xml:space="preserve">11:45pm/18MC/normal</t>
  </si>
  <si>
    <t xml:space="preserve">IMG20261003_234633.jpeg</t>
  </si>
  <si>
    <t xml:space="preserve">11:45pm/19MC/normal</t>
  </si>
  <si>
    <t xml:space="preserve">IMG20261003_234642.jpeg</t>
  </si>
  <si>
    <t xml:space="preserve">11:45pm/20MC/normal</t>
  </si>
  <si>
    <t xml:space="preserve">IMG20261003_234644.jpeg</t>
  </si>
  <si>
    <t xml:space="preserve">11:45pm/21MC/normal</t>
  </si>
  <si>
    <t xml:space="preserve">IMG20261003_234646.jpeg</t>
  </si>
  <si>
    <t xml:space="preserve">11:45pm/22MC/normal</t>
  </si>
  <si>
    <t xml:space="preserve">IMG20261003_234648.jpeg</t>
  </si>
  <si>
    <t xml:space="preserve">11:45pm/23MC/normal</t>
  </si>
  <si>
    <t xml:space="preserve">IMG20261003_234650.jpeg</t>
  </si>
  <si>
    <t xml:space="preserve">11:45pm/24MC/normal</t>
  </si>
  <si>
    <t xml:space="preserve">IMG20261003_234653.jpeg</t>
  </si>
  <si>
    <t xml:space="preserve">11:45pm/25MC/normal</t>
  </si>
  <si>
    <t xml:space="preserve">IMG20261003_234656.jpeg</t>
  </si>
  <si>
    <t xml:space="preserve">11:45pm/26MC/normal</t>
  </si>
  <si>
    <t xml:space="preserve">IMG20261003_234658.jpeg</t>
  </si>
  <si>
    <t xml:space="preserve">11:45pm/27MC/normal</t>
  </si>
  <si>
    <t xml:space="preserve">IMG20261003_234702.jpeg</t>
  </si>
  <si>
    <t xml:space="preserve">11:45pm/01MD/normal</t>
  </si>
  <si>
    <t xml:space="preserve">IMG20261003_234735.jpeg</t>
  </si>
  <si>
    <t xml:space="preserve">11:45pm/02MD/normal</t>
  </si>
  <si>
    <t xml:space="preserve">IMG20261003_234738.jpeg</t>
  </si>
  <si>
    <t xml:space="preserve">11:45pm/03MD/normal</t>
  </si>
  <si>
    <t xml:space="preserve">IMG20261003_234740.jpeg</t>
  </si>
  <si>
    <t xml:space="preserve">11:45pm/04MD/normal</t>
  </si>
  <si>
    <t xml:space="preserve">IMG20261003_234742.jpeg</t>
  </si>
  <si>
    <t xml:space="preserve">11:45pm/05MD/normal</t>
  </si>
  <si>
    <t xml:space="preserve">IMG20261003_234744.jpeg</t>
  </si>
  <si>
    <t xml:space="preserve">11:45pm/06MD/normal</t>
  </si>
  <si>
    <t xml:space="preserve">IMG20261003_234746.jpeg</t>
  </si>
  <si>
    <t xml:space="preserve">camera overlay covers 11% of the face; partial: zone(s) bottom not readable</t>
  </si>
  <si>
    <t xml:space="preserve">11:45pm/07MD/normal</t>
  </si>
  <si>
    <t xml:space="preserve">IMG20261003_234752.jpeg</t>
  </si>
  <si>
    <t xml:space="preserve">11:45pm/08MD/normal</t>
  </si>
  <si>
    <t xml:space="preserve">IMG20261003_234754.jpeg</t>
  </si>
  <si>
    <t xml:space="preserve">11:45pm/09MD/normal</t>
  </si>
  <si>
    <t xml:space="preserve">IMG20261003_234755.jpeg</t>
  </si>
  <si>
    <t xml:space="preserve">11:45pm/10MD/normal</t>
  </si>
  <si>
    <t xml:space="preserve">IMG20261003_234757.jpeg</t>
  </si>
  <si>
    <t xml:space="preserve">11:45pm/11MD/normal</t>
  </si>
  <si>
    <t xml:space="preserve">IMG20261003_234804.jpeg</t>
  </si>
  <si>
    <t xml:space="preserve">11:45pm/12MD/normal</t>
  </si>
  <si>
    <t xml:space="preserve">IMG20261003_234813.jpeg</t>
  </si>
  <si>
    <t xml:space="preserve">11:45pm/13MD/normal</t>
  </si>
  <si>
    <t xml:space="preserve">IMG20261003_234814.jpeg</t>
  </si>
  <si>
    <t xml:space="preserve">11:45pm/14MD/normal</t>
  </si>
  <si>
    <t xml:space="preserve">IMG20261003_234816.jpeg</t>
  </si>
  <si>
    <t xml:space="preserve">11:45pm/15MD/normal</t>
  </si>
  <si>
    <t xml:space="preserve">IMG20261003_234818.jpeg</t>
  </si>
  <si>
    <t xml:space="preserve">11:45pm/16MD/normal</t>
  </si>
  <si>
    <t xml:space="preserve">IMG20261003_234820.jpeg</t>
  </si>
  <si>
    <t xml:space="preserve">camera overlay covers 14% of the face; partial: zone(s) top not readable</t>
  </si>
  <si>
    <t xml:space="preserve">11:45pm/17MD/normal</t>
  </si>
  <si>
    <t xml:space="preserve">IMG20261003_234823.jpeg</t>
  </si>
  <si>
    <t xml:space="preserve">11:45pm/18MD/normal</t>
  </si>
  <si>
    <t xml:space="preserve">IMG20261003_234826.jpeg</t>
  </si>
  <si>
    <t xml:space="preserve">11:45pm/19MD/normal</t>
  </si>
  <si>
    <t xml:space="preserve">IMG20261003_234828.jpeg</t>
  </si>
  <si>
    <t xml:space="preserve">11:45pm/20MD/normal</t>
  </si>
  <si>
    <t xml:space="preserve">IMG20261003_234830.jpeg</t>
  </si>
  <si>
    <t xml:space="preserve">11:45pm/21MD/normal</t>
  </si>
  <si>
    <t xml:space="preserve">IMG20261003_234832.jpeg</t>
  </si>
  <si>
    <t xml:space="preserve">11:45pm/22MD/normal</t>
  </si>
  <si>
    <t xml:space="preserve">IMG20261003_234835.jpeg</t>
  </si>
  <si>
    <t xml:space="preserve">11:45pm/23MD/normal</t>
  </si>
  <si>
    <t xml:space="preserve">IMG20261003_234837.jpeg</t>
  </si>
  <si>
    <t xml:space="preserve">11:45pm/01SD/normal</t>
  </si>
  <si>
    <t xml:space="preserve">IMG20261003_234852.jpeg</t>
  </si>
  <si>
    <t xml:space="preserve">11:45pm/02SD/normal</t>
  </si>
  <si>
    <t xml:space="preserve">IMG20261003_234854.jpeg</t>
  </si>
  <si>
    <t xml:space="preserve">11:45pm/03SD/normal</t>
  </si>
  <si>
    <t xml:space="preserve">IMG20261003_234856.jpeg</t>
  </si>
  <si>
    <t xml:space="preserve">11:45pm/04SD/normal</t>
  </si>
  <si>
    <t xml:space="preserve">IMG20261003_234858.jpeg</t>
  </si>
  <si>
    <t xml:space="preserve">11:45pm/01SC/normal</t>
  </si>
  <si>
    <t xml:space="preserve">IMG20261003_234900.jpeg</t>
  </si>
  <si>
    <t xml:space="preserve">11:45pm/02SC/normal</t>
  </si>
  <si>
    <t xml:space="preserve">IMG20261003_234902.jpeg</t>
  </si>
  <si>
    <t xml:space="preserve">11:45pm/03SC/normal</t>
  </si>
  <si>
    <t xml:space="preserve">IMG20261003_234904.jpeg</t>
  </si>
  <si>
    <t xml:space="preserve">11:45pm/04SC/normal</t>
  </si>
  <si>
    <t xml:space="preserve">IMG20261003_234906.jpeg</t>
  </si>
  <si>
    <t xml:space="preserve">11:45pm/05SC/normal</t>
  </si>
  <si>
    <t xml:space="preserve">IMG20261003_234908.jpeg</t>
  </si>
  <si>
    <t xml:space="preserve">one long side off the frame (user drew 1 side + 2 end line(s)); far side placed at the expected pack width; pack edge(s) out of frame (100% of face inside the frame)</t>
  </si>
  <si>
    <t xml:space="preserve">11:45pm/06SC/normal</t>
  </si>
  <si>
    <t xml:space="preserve">IMG20261003_234910.jpeg</t>
  </si>
  <si>
    <t xml:space="preserve">11:45pm/01LD/normal</t>
  </si>
  <si>
    <t xml:space="preserve">IMG20261003_234912.jpeg</t>
  </si>
  <si>
    <t xml:space="preserve">11:45pm/01LC/normal</t>
  </si>
  <si>
    <t xml:space="preserve">IMG20261003_234914.jpeg</t>
  </si>
  <si>
    <t xml:space="preserve">12am/01MC/normal</t>
  </si>
  <si>
    <t xml:space="preserve">12am</t>
  </si>
  <si>
    <t xml:space="preserve">IMG20261004_000229.jpeg</t>
  </si>
  <si>
    <t xml:space="preserve">12am/Processed_12am</t>
  </si>
  <si>
    <t xml:space="preserve">12am/02MC/normal</t>
  </si>
  <si>
    <t xml:space="preserve">IMG20261004_000231.jpeg</t>
  </si>
  <si>
    <t xml:space="preserve">12am/03MC/normal</t>
  </si>
  <si>
    <t xml:space="preserve">IMG20261004_000233.jpeg</t>
  </si>
  <si>
    <t xml:space="preserve">12am/04MC/normal</t>
  </si>
  <si>
    <t xml:space="preserve">IMG20261004_000235.jpeg</t>
  </si>
  <si>
    <t xml:space="preserve">12am/05MC/normal</t>
  </si>
  <si>
    <t xml:space="preserve">IMG20261004_000237.jpeg</t>
  </si>
  <si>
    <t xml:space="preserve">12am/06MC/normal</t>
  </si>
  <si>
    <t xml:space="preserve">IMG20261004_000238.jpeg</t>
  </si>
  <si>
    <t xml:space="preserve">12am/07MC/normal</t>
  </si>
  <si>
    <t xml:space="preserve">IMG20261004_000242.jpeg</t>
  </si>
  <si>
    <t xml:space="preserve">12am/08MC/normal</t>
  </si>
  <si>
    <t xml:space="preserve">IMG20261004_000244.jpeg</t>
  </si>
  <si>
    <t xml:space="preserve">12am/09MC/normal</t>
  </si>
  <si>
    <t xml:space="preserve">IMG20261004_000249.jpeg</t>
  </si>
  <si>
    <t xml:space="preserve">12am/10MC/normal</t>
  </si>
  <si>
    <t xml:space="preserve">IMG20261004_000255.jpeg</t>
  </si>
  <si>
    <t xml:space="preserve">12am/11MC/normal</t>
  </si>
  <si>
    <t xml:space="preserve">IMG20261004_000259.jpeg</t>
  </si>
  <si>
    <t xml:space="preserve">12am/12MC/normal</t>
  </si>
  <si>
    <t xml:space="preserve">IMG20261004_000301.jpeg</t>
  </si>
  <si>
    <t xml:space="preserve">12am/13MC/normal</t>
  </si>
  <si>
    <t xml:space="preserve">IMG20261004_000303.jpeg</t>
  </si>
  <si>
    <t xml:space="preserve">12am/14MC/normal</t>
  </si>
  <si>
    <t xml:space="preserve">IMG20261004_000305.jpeg</t>
  </si>
  <si>
    <t xml:space="preserve">12am/15MC/normal</t>
  </si>
  <si>
    <t xml:space="preserve">IMG20261004_000314.jpeg</t>
  </si>
  <si>
    <t xml:space="preserve">12am/16MC/normal</t>
  </si>
  <si>
    <t xml:space="preserve">IMG20261004_000316.jpeg</t>
  </si>
  <si>
    <t xml:space="preserve">12am/17MC/normal</t>
  </si>
  <si>
    <t xml:space="preserve">IMG20261004_000318.jpeg</t>
  </si>
  <si>
    <t xml:space="preserve">12am/18MC/normal</t>
  </si>
  <si>
    <t xml:space="preserve">IMG20261004_000323.jpeg</t>
  </si>
  <si>
    <t xml:space="preserve">12am/19MC/normal</t>
  </si>
  <si>
    <t xml:space="preserve">IMG20261004_000332.jpeg</t>
  </si>
  <si>
    <t xml:space="preserve">12am/20MC/normal</t>
  </si>
  <si>
    <t xml:space="preserve">IMG20261004_000334.jpeg</t>
  </si>
  <si>
    <t xml:space="preserve">12am/21MC/normal</t>
  </si>
  <si>
    <t xml:space="preserve">IMG20261004_000335.jpeg</t>
  </si>
  <si>
    <t xml:space="preserve">12am/22MC/normal</t>
  </si>
  <si>
    <t xml:space="preserve">IMG20261004_000337.jpeg</t>
  </si>
  <si>
    <t xml:space="preserve">12am/23MC/normal</t>
  </si>
  <si>
    <t xml:space="preserve">IMG20261004_000338.jpeg</t>
  </si>
  <si>
    <t xml:space="preserve">12am/24MC/normal</t>
  </si>
  <si>
    <t xml:space="preserve">IMG20261004_000341.jpeg</t>
  </si>
  <si>
    <t xml:space="preserve">12am/25MC/normal</t>
  </si>
  <si>
    <t xml:space="preserve">IMG20261004_000343.jpeg</t>
  </si>
  <si>
    <t xml:space="preserve">12am/26MC/normal</t>
  </si>
  <si>
    <t xml:space="preserve">IMG20261004_000346.jpeg</t>
  </si>
  <si>
    <t xml:space="preserve">12am/27MC/normal</t>
  </si>
  <si>
    <t xml:space="preserve">IMG20261004_000351.jpeg</t>
  </si>
  <si>
    <t xml:space="preserve">12am/01MD/normal</t>
  </si>
  <si>
    <t xml:space="preserve">IMG20261004_000412.jpeg</t>
  </si>
  <si>
    <t xml:space="preserve">pack edge(s) out of frame (100% of face inside the frame); partial: zone(s) top not readable</t>
  </si>
  <si>
    <t xml:space="preserve">12am/02MD/normal</t>
  </si>
  <si>
    <t xml:space="preserve">IMG20261004_000414.jpeg</t>
  </si>
  <si>
    <t xml:space="preserve">12am/03MD/normal</t>
  </si>
  <si>
    <t xml:space="preserve">IMG20261004_000417.jpeg</t>
  </si>
  <si>
    <t xml:space="preserve">12am/04MD/normal</t>
  </si>
  <si>
    <t xml:space="preserve">IMG20261004_000420.jpeg</t>
  </si>
  <si>
    <t xml:space="preserve">12am/05MD/normal</t>
  </si>
  <si>
    <t xml:space="preserve">IMG20261004_000423.jpeg</t>
  </si>
  <si>
    <t xml:space="preserve">12am/06MD/normal</t>
  </si>
  <si>
    <t xml:space="preserve">IMG20261004_000425.jpeg</t>
  </si>
  <si>
    <t xml:space="preserve">12am/07MD/normal</t>
  </si>
  <si>
    <t xml:space="preserve">IMG20261004_000429.jpeg</t>
  </si>
  <si>
    <t xml:space="preserve">12am/08MD/normal</t>
  </si>
  <si>
    <t xml:space="preserve">IMG20261004_000430.jpeg</t>
  </si>
  <si>
    <t xml:space="preserve">12am/09MD/normal</t>
  </si>
  <si>
    <t xml:space="preserve">IMG20261004_000432.jpeg</t>
  </si>
  <si>
    <t xml:space="preserve">12am/10MD/normal</t>
  </si>
  <si>
    <t xml:space="preserve">IMG20261004_000436.jpeg</t>
  </si>
  <si>
    <t xml:space="preserve">12am/11MD/normal</t>
  </si>
  <si>
    <t xml:space="preserve">IMG20261004_000438.jpeg</t>
  </si>
  <si>
    <t xml:space="preserve">12am/12MD/normal</t>
  </si>
  <si>
    <t xml:space="preserve">IMG20261004_000451.jpeg</t>
  </si>
  <si>
    <t xml:space="preserve">12am/13MD/normal</t>
  </si>
  <si>
    <t xml:space="preserve">IMG20261004_000453.jpeg</t>
  </si>
  <si>
    <t xml:space="preserve">12am/14MD/normal</t>
  </si>
  <si>
    <t xml:space="preserve">IMG20261004_000454.jpeg</t>
  </si>
  <si>
    <t xml:space="preserve">12am/15MD/normal</t>
  </si>
  <si>
    <t xml:space="preserve">IMG20261004_000456.jpeg</t>
  </si>
  <si>
    <t xml:space="preserve">12am/16MD/normal</t>
  </si>
  <si>
    <t xml:space="preserve">IMG20261004_000458.jpeg</t>
  </si>
  <si>
    <t xml:space="preserve">12am/17MD/normal</t>
  </si>
  <si>
    <t xml:space="preserve">IMG20261004_000503.jpeg</t>
  </si>
  <si>
    <t xml:space="preserve">12am/18MD/normal</t>
  </si>
  <si>
    <t xml:space="preserve">IMG20261004_000507.jpeg</t>
  </si>
  <si>
    <t xml:space="preserve">12am/19MD/normal</t>
  </si>
  <si>
    <t xml:space="preserve">IMG20261004_000509.jpeg</t>
  </si>
  <si>
    <t xml:space="preserve">12am/20MD/normal</t>
  </si>
  <si>
    <t xml:space="preserve">IMG20261004_000512.jpeg</t>
  </si>
  <si>
    <t xml:space="preserve">12am/21MD/normal</t>
  </si>
  <si>
    <t xml:space="preserve">IMG20261004_000513.jpeg</t>
  </si>
  <si>
    <t xml:space="preserve">12am/22MD/normal</t>
  </si>
  <si>
    <t xml:space="preserve">IMG20261004_000516.jpeg</t>
  </si>
  <si>
    <t xml:space="preserve">12am/23MD/normal</t>
  </si>
  <si>
    <t xml:space="preserve">IMG20261004_000517.jpeg</t>
  </si>
  <si>
    <t xml:space="preserve">12am/01SD/normal</t>
  </si>
  <si>
    <t xml:space="preserve">IMG20261004_000734.jpeg</t>
  </si>
  <si>
    <t xml:space="preserve">12am/02SD/normal</t>
  </si>
  <si>
    <t xml:space="preserve">IMG20261004_000736.jpeg</t>
  </si>
  <si>
    <t xml:space="preserve">12am/03SD/normal</t>
  </si>
  <si>
    <t xml:space="preserve">IMG20261004_000738.jpeg</t>
  </si>
  <si>
    <t xml:space="preserve">12am/04SD/normal</t>
  </si>
  <si>
    <t xml:space="preserve">IMG20261004_000740.jpeg</t>
  </si>
  <si>
    <t xml:space="preserve">12am/01SC/normal</t>
  </si>
  <si>
    <t xml:space="preserve">IMG20261004_000742.jpeg</t>
  </si>
  <si>
    <t xml:space="preserve">12am/02SC/normal</t>
  </si>
  <si>
    <t xml:space="preserve">IMG20261004_000744.jpeg</t>
  </si>
  <si>
    <t xml:space="preserve">12am/03SC/normal</t>
  </si>
  <si>
    <t xml:space="preserve">IMG20261004_000748.jpeg</t>
  </si>
  <si>
    <t xml:space="preserve">12am/04SC/normal</t>
  </si>
  <si>
    <t xml:space="preserve">IMG20261004_000753.jpeg</t>
  </si>
  <si>
    <t xml:space="preserve">arrow drawn by user</t>
  </si>
  <si>
    <t xml:space="preserve">extra line(s) parallel to the sides: interior line ignored; pack edge(s) out of frame (89% of face inside the frame); camera overlay covers 8% of the face; partial: zone(s) top not readable</t>
  </si>
  <si>
    <t xml:space="preserve">12am/05SC/normal</t>
  </si>
  <si>
    <t xml:space="preserve">IMG20261004_000755.jpeg</t>
  </si>
  <si>
    <t xml:space="preserve">camera overlay covers 8% of the face; partial: zone(s) left not readable</t>
  </si>
  <si>
    <t xml:space="preserve">12am/06SC/normal</t>
  </si>
  <si>
    <t xml:space="preserve">IMG20261004_000756.jpeg</t>
  </si>
  <si>
    <t xml:space="preserve">12am/01LD/normal</t>
  </si>
  <si>
    <t xml:space="preserve">IMG20261004_000759.jpeg</t>
  </si>
  <si>
    <t xml:space="preserve">12am/01LC/normal</t>
  </si>
  <si>
    <t xml:space="preserve">IMG20261004_000801.jpeg</t>
  </si>
  <si>
    <t xml:space="preserve">12:22am/01MC/normal</t>
  </si>
  <si>
    <t xml:space="preserve">12:22am</t>
  </si>
  <si>
    <t xml:space="preserve">IMG20261004_002427.jpeg</t>
  </si>
  <si>
    <t xml:space="preserve">1222</t>
  </si>
  <si>
    <t xml:space="preserve">1222/Processed_1222</t>
  </si>
  <si>
    <t xml:space="preserve">12:22am/02MC/normal</t>
  </si>
  <si>
    <t xml:space="preserve">IMG20261004_002429.jpeg</t>
  </si>
  <si>
    <t xml:space="preserve">12:22am/03MC/normal</t>
  </si>
  <si>
    <t xml:space="preserve">IMG20261004_002432.jpeg</t>
  </si>
  <si>
    <t xml:space="preserve">12:22am/04MC/normal</t>
  </si>
  <si>
    <t xml:space="preserve">IMG20261004_002434.jpeg</t>
  </si>
  <si>
    <t xml:space="preserve">12:22am/05MC/normal</t>
  </si>
  <si>
    <t xml:space="preserve">IMG20261004_002435.jpeg</t>
  </si>
  <si>
    <t xml:space="preserve">12:22am/06MC/normal</t>
  </si>
  <si>
    <t xml:space="preserve">IMG20261004_002437.jpeg</t>
  </si>
  <si>
    <t xml:space="preserve">12:22am/07MC/normal</t>
  </si>
  <si>
    <t xml:space="preserve">IMG20261004_002439.jpeg</t>
  </si>
  <si>
    <t xml:space="preserve">12:22am/08MC/normal</t>
  </si>
  <si>
    <t xml:space="preserve">IMG20261004_002441.jpeg</t>
  </si>
  <si>
    <t xml:space="preserve">12:22am/09MC/normal</t>
  </si>
  <si>
    <t xml:space="preserve">IMG20261004_002445.jpeg</t>
  </si>
  <si>
    <t xml:space="preserve">12:22am/10MC/normal</t>
  </si>
  <si>
    <t xml:space="preserve">IMG20261004_002450.jpeg</t>
  </si>
  <si>
    <t xml:space="preserve">12:22am/11MC/normal</t>
  </si>
  <si>
    <t xml:space="preserve">IMG20261004_002454.jpeg</t>
  </si>
  <si>
    <t xml:space="preserve">12:22am/12MC/normal</t>
  </si>
  <si>
    <t xml:space="preserve">IMG20261004_002456.jpeg</t>
  </si>
  <si>
    <t xml:space="preserve">12:22am/13MC/normal</t>
  </si>
  <si>
    <t xml:space="preserve">IMG20261004_002457.jpeg</t>
  </si>
  <si>
    <t xml:space="preserve">12:22am/14MC/normal</t>
  </si>
  <si>
    <t xml:space="preserve">IMG20261004_002459.jpeg</t>
  </si>
  <si>
    <t xml:space="preserve">12:22am/15MC/normal</t>
  </si>
  <si>
    <t xml:space="preserve">IMG20261004_002506.jpeg</t>
  </si>
  <si>
    <t xml:space="preserve">12:22am/16MC/normal</t>
  </si>
  <si>
    <t xml:space="preserve">IMG20261004_002507.jpeg</t>
  </si>
  <si>
    <t xml:space="preserve">12:22am/17MC/normal</t>
  </si>
  <si>
    <t xml:space="preserve">IMG20261004_002510.jpeg</t>
  </si>
  <si>
    <t xml:space="preserve">12:22am/18MC/normal</t>
  </si>
  <si>
    <t xml:space="preserve">IMG20261004_002512.jpeg</t>
  </si>
  <si>
    <t xml:space="preserve">12:22am/19MC/normal</t>
  </si>
  <si>
    <t xml:space="preserve">IMG20261004_002520.jpeg</t>
  </si>
  <si>
    <t xml:space="preserve">12:22am/20MC/normal</t>
  </si>
  <si>
    <t xml:space="preserve">IMG20261004_002522.jpeg</t>
  </si>
  <si>
    <t xml:space="preserve">12:22am/21MC/normal</t>
  </si>
  <si>
    <t xml:space="preserve">IMG20261004_002524.jpeg</t>
  </si>
  <si>
    <t xml:space="preserve">12:22am/22MC/normal</t>
  </si>
  <si>
    <t xml:space="preserve">IMG20261004_002526.jpeg</t>
  </si>
  <si>
    <t xml:space="preserve">12:22am/23MC/normal</t>
  </si>
  <si>
    <t xml:space="preserve">IMG20261004_002528.jpeg</t>
  </si>
  <si>
    <t xml:space="preserve">12:22am/24MC/normal</t>
  </si>
  <si>
    <t xml:space="preserve">IMG20261004_002529.jpeg</t>
  </si>
  <si>
    <t xml:space="preserve">12:22am/25MC/normal</t>
  </si>
  <si>
    <t xml:space="preserve">IMG20261004_002531.jpeg</t>
  </si>
  <si>
    <t xml:space="preserve">12:22am/26MC/normal</t>
  </si>
  <si>
    <t xml:space="preserve">IMG20261004_002533.jpeg</t>
  </si>
  <si>
    <t xml:space="preserve">12:22am/27MC/normal</t>
  </si>
  <si>
    <t xml:space="preserve">IMG20261004_002535.jpeg</t>
  </si>
  <si>
    <t xml:space="preserve">12:22am/01MD/normal</t>
  </si>
  <si>
    <t xml:space="preserve">IMG20261004_002550.jpeg</t>
  </si>
  <si>
    <t xml:space="preserve">12:22am/02MD/normal</t>
  </si>
  <si>
    <t xml:space="preserve">IMG20261004_002552.jpeg</t>
  </si>
  <si>
    <t xml:space="preserve">12:22am/03MD/normal</t>
  </si>
  <si>
    <t xml:space="preserve">IMG20261004_002554.jpeg</t>
  </si>
  <si>
    <t xml:space="preserve">12:22am/04MD/normal</t>
  </si>
  <si>
    <t xml:space="preserve">IMG20261004_002556.jpeg</t>
  </si>
  <si>
    <t xml:space="preserve">12:22am/05MD/normal</t>
  </si>
  <si>
    <t xml:space="preserve">IMG20261004_002557.jpeg</t>
  </si>
  <si>
    <t xml:space="preserve">12:22am/06MD/normal</t>
  </si>
  <si>
    <t xml:space="preserve">IMG20261004_002559.jpeg</t>
  </si>
  <si>
    <t xml:space="preserve">12:22am/07MD/normal</t>
  </si>
  <si>
    <t xml:space="preserve">IMG20261004_002601.jpeg</t>
  </si>
  <si>
    <t xml:space="preserve">12:22am/08MD/normal</t>
  </si>
  <si>
    <t xml:space="preserve">IMG20261004_002604.jpeg</t>
  </si>
  <si>
    <t xml:space="preserve">12:22am/09MD/normal</t>
  </si>
  <si>
    <t xml:space="preserve">IMG20261004_002606.jpeg</t>
  </si>
  <si>
    <t xml:space="preserve">12:22am/10MD/normal</t>
  </si>
  <si>
    <t xml:space="preserve">IMG20261004_002607.jpeg</t>
  </si>
  <si>
    <t xml:space="preserve">12:22am/11MD/normal</t>
  </si>
  <si>
    <t xml:space="preserve">IMG20261004_002609.jpeg</t>
  </si>
  <si>
    <t xml:space="preserve">12:22am/12MD/normal</t>
  </si>
  <si>
    <t xml:space="preserve">IMG20261004_002621.jpeg</t>
  </si>
  <si>
    <t xml:space="preserve">12:22am/13MD/normal</t>
  </si>
  <si>
    <t xml:space="preserve">IMG20261004_002623.jpeg</t>
  </si>
  <si>
    <t xml:space="preserve">12:22am/14MD/normal</t>
  </si>
  <si>
    <t xml:space="preserve">IMG20261004_002624.jpeg</t>
  </si>
  <si>
    <t xml:space="preserve">12:22am/15MD/normal</t>
  </si>
  <si>
    <t xml:space="preserve">IMG20261004_002626.jpeg</t>
  </si>
  <si>
    <t xml:space="preserve">12:22am/16MD/normal</t>
  </si>
  <si>
    <t xml:space="preserve">IMG20261004_002629.jpeg</t>
  </si>
  <si>
    <t xml:space="preserve">12:22am/17MD/normal</t>
  </si>
  <si>
    <t xml:space="preserve">IMG20261004_002633.jpeg</t>
  </si>
  <si>
    <t xml:space="preserve">12:22am/18MD/normal</t>
  </si>
  <si>
    <t xml:space="preserve">IMG20261004_002636.jpeg</t>
  </si>
  <si>
    <t xml:space="preserve">12:22am/19MD/normal</t>
  </si>
  <si>
    <t xml:space="preserve">IMG20261004_002638.jpeg</t>
  </si>
  <si>
    <t xml:space="preserve">12:22am/20MD/normal</t>
  </si>
  <si>
    <t xml:space="preserve">IMG20261004_002640.jpeg</t>
  </si>
  <si>
    <t xml:space="preserve">12:22am/21MD/normal</t>
  </si>
  <si>
    <t xml:space="preserve">IMG20261004_002642.jpeg</t>
  </si>
  <si>
    <t xml:space="preserve">12:22am/22MD/normal</t>
  </si>
  <si>
    <t xml:space="preserve">IMG20261004_002644.jpeg</t>
  </si>
  <si>
    <t xml:space="preserve">12:22am/23MD/normal</t>
  </si>
  <si>
    <t xml:space="preserve">IMG20261004_002646.jpeg</t>
  </si>
  <si>
    <t xml:space="preserve">12:22am/01SD/normal</t>
  </si>
  <si>
    <t xml:space="preserve">IMG20261004_002704.jpeg</t>
  </si>
  <si>
    <t xml:space="preserve">12:22am/02SD/normal</t>
  </si>
  <si>
    <t xml:space="preserve">IMG20261004_002706.jpeg</t>
  </si>
  <si>
    <t xml:space="preserve">12:22am/03SD/normal</t>
  </si>
  <si>
    <t xml:space="preserve">IMG20261004_002708.jpeg</t>
  </si>
  <si>
    <t xml:space="preserve">12:22am/04SD/normal</t>
  </si>
  <si>
    <t xml:space="preserve">IMG20261004_002709.jpeg</t>
  </si>
  <si>
    <t xml:space="preserve">12:22am/01SC/normal</t>
  </si>
  <si>
    <t xml:space="preserve">IMG20261004_002711.jpeg</t>
  </si>
  <si>
    <t xml:space="preserve">12:22am/02SC/normal</t>
  </si>
  <si>
    <t xml:space="preserve">IMG20261004_002713.jpeg</t>
  </si>
  <si>
    <t xml:space="preserve">12:22am/03SC/normal</t>
  </si>
  <si>
    <t xml:space="preserve">IMG20261004_002715.jpeg</t>
  </si>
  <si>
    <t xml:space="preserve">12:22am/04SC/normal</t>
  </si>
  <si>
    <t xml:space="preserve">IMG20261004_002717.jpeg</t>
  </si>
  <si>
    <t xml:space="preserve">12:22am/05SC/normal</t>
  </si>
  <si>
    <t xml:space="preserve">IMG20261004_002718.jpeg</t>
  </si>
  <si>
    <t xml:space="preserve">12:22am/06SC/normal</t>
  </si>
  <si>
    <t xml:space="preserve">IMG20261004_002720.jpeg</t>
  </si>
  <si>
    <t xml:space="preserve">12:22am/01LD/normal</t>
  </si>
  <si>
    <t xml:space="preserve">IMG20261004_002722.jpeg</t>
  </si>
  <si>
    <t xml:space="preserve">12:22am/01LC/normal</t>
  </si>
  <si>
    <t xml:space="preserve">IMG20261004_002723.jpeg</t>
  </si>
  <si>
    <t xml:space="preserve">12:45am/01MC/normal</t>
  </si>
  <si>
    <t xml:space="preserve">12:45am</t>
  </si>
  <si>
    <t xml:space="preserve">IMG20261004_004600.jpeg</t>
  </si>
  <si>
    <t xml:space="preserve">1245</t>
  </si>
  <si>
    <t xml:space="preserve">1245/Processed_1245</t>
  </si>
  <si>
    <t xml:space="preserve">12:45am/02MC/normal</t>
  </si>
  <si>
    <t xml:space="preserve">IMG20261004_004602.jpeg</t>
  </si>
  <si>
    <t xml:space="preserve">12:45am/03MC/normal</t>
  </si>
  <si>
    <t xml:space="preserve">IMG20261004_004604.jpeg</t>
  </si>
  <si>
    <t xml:space="preserve">12:45am/04MC/normal</t>
  </si>
  <si>
    <t xml:space="preserve">IMG20261004_004606.jpeg</t>
  </si>
  <si>
    <t xml:space="preserve">12:45am/05MC/normal</t>
  </si>
  <si>
    <t xml:space="preserve">IMG20261004_004608.jpeg</t>
  </si>
  <si>
    <t xml:space="preserve">12:45am/06MC/normal</t>
  </si>
  <si>
    <t xml:space="preserve">IMG20261004_004609.jpeg</t>
  </si>
  <si>
    <t xml:space="preserve">12:45am/07MC/normal</t>
  </si>
  <si>
    <t xml:space="preserve">IMG20261004_004611.jpeg</t>
  </si>
  <si>
    <t xml:space="preserve">pack edge(s) out of frame (99% of face inside the frame)</t>
  </si>
  <si>
    <t xml:space="preserve">12:45am/08MC/normal</t>
  </si>
  <si>
    <t xml:space="preserve">IMG20261004_004614.jpeg</t>
  </si>
  <si>
    <t xml:space="preserve">12:45am/09MC/normal</t>
  </si>
  <si>
    <t xml:space="preserve">IMG20261004_004621.jpeg</t>
  </si>
  <si>
    <t xml:space="preserve">12:45am/10MC/normal</t>
  </si>
  <si>
    <t xml:space="preserve">IMG20261004_004627.jpeg</t>
  </si>
  <si>
    <t xml:space="preserve">12:45am/11MC/normal</t>
  </si>
  <si>
    <t xml:space="preserve">IMG20261004_004637.jpeg</t>
  </si>
  <si>
    <t xml:space="preserve">12:45am/12MC/normal</t>
  </si>
  <si>
    <t xml:space="preserve">IMG20261004_004639.jpeg</t>
  </si>
  <si>
    <t xml:space="preserve">12:45am/13MC/normal</t>
  </si>
  <si>
    <t xml:space="preserve">IMG20261004_004641.jpeg</t>
  </si>
  <si>
    <t xml:space="preserve">12:45am/14MC/normal</t>
  </si>
  <si>
    <t xml:space="preserve">IMG20261004_004643.jpeg</t>
  </si>
  <si>
    <t xml:space="preserve">12:45am/15MC/normal</t>
  </si>
  <si>
    <t xml:space="preserve">IMG20261004_004659.jpeg</t>
  </si>
  <si>
    <t xml:space="preserve">12:45am/16MC/normal</t>
  </si>
  <si>
    <t xml:space="preserve">IMG20261004_004701.jpeg</t>
  </si>
  <si>
    <t xml:space="preserve">12:45am/17MC/normal</t>
  </si>
  <si>
    <t xml:space="preserve">IMG20261004_004707.jpeg</t>
  </si>
  <si>
    <t xml:space="preserve">12:45am/18MC/normal</t>
  </si>
  <si>
    <t xml:space="preserve">IMG20261004_004712.jpeg</t>
  </si>
  <si>
    <t xml:space="preserve">12:45am/19MC/normal</t>
  </si>
  <si>
    <t xml:space="preserve">IMG20261004_004721.jpeg</t>
  </si>
  <si>
    <t xml:space="preserve">12:45am/20MC/normal</t>
  </si>
  <si>
    <t xml:space="preserve">IMG20261004_004723.jpeg</t>
  </si>
  <si>
    <t xml:space="preserve">12:45am/21MC/normal</t>
  </si>
  <si>
    <t xml:space="preserve">IMG20261004_004725.jpeg</t>
  </si>
  <si>
    <t xml:space="preserve">12:45am/22MC/normal</t>
  </si>
  <si>
    <t xml:space="preserve">IMG20261004_004726.jpeg</t>
  </si>
  <si>
    <t xml:space="preserve">12:45am/23MC/normal</t>
  </si>
  <si>
    <t xml:space="preserve">IMG20261004_004729.jpeg</t>
  </si>
  <si>
    <t xml:space="preserve">12:45am/24MC/normal</t>
  </si>
  <si>
    <t xml:space="preserve">IMG20261004_004731.jpeg</t>
  </si>
  <si>
    <t xml:space="preserve">12:45am/25MC/normal</t>
  </si>
  <si>
    <t xml:space="preserve">IMG20261004_004732.jpeg</t>
  </si>
  <si>
    <t xml:space="preserve">12:45am/26MC/normal</t>
  </si>
  <si>
    <t xml:space="preserve">IMG20261004_004738.jpeg</t>
  </si>
  <si>
    <t xml:space="preserve">12:45am/27MC/normal</t>
  </si>
  <si>
    <t xml:space="preserve">IMG20261004_004741.jpeg</t>
  </si>
  <si>
    <t xml:space="preserve">12:45am/01MD/normal</t>
  </si>
  <si>
    <t xml:space="preserve">IMG20261004_004755.jpeg</t>
  </si>
  <si>
    <t xml:space="preserve">12:45am/02MD/normal</t>
  </si>
  <si>
    <t xml:space="preserve">IMG20261004_004757.jpeg</t>
  </si>
  <si>
    <t xml:space="preserve">12:45am/03MD/normal</t>
  </si>
  <si>
    <t xml:space="preserve">IMG20261004_004800.jpeg</t>
  </si>
  <si>
    <t xml:space="preserve">12:45am/04MD/normal</t>
  </si>
  <si>
    <t xml:space="preserve">IMG20261004_004805.jpeg</t>
  </si>
  <si>
    <t xml:space="preserve">12:45am/05MD/normal</t>
  </si>
  <si>
    <t xml:space="preserve">IMG20261004_004807.jpeg</t>
  </si>
  <si>
    <t xml:space="preserve">12:45am/06MD/normal</t>
  </si>
  <si>
    <t xml:space="preserve">IMG20261004_004809.jpeg</t>
  </si>
  <si>
    <t xml:space="preserve">12:45am/07MD/normal</t>
  </si>
  <si>
    <t xml:space="preserve">IMG20261004_004813.jpeg</t>
  </si>
  <si>
    <t xml:space="preserve">12:45am/08MD/normal</t>
  </si>
  <si>
    <t xml:space="preserve">IMG20261004_004815.jpeg</t>
  </si>
  <si>
    <t xml:space="preserve">12:45am/09MD/normal</t>
  </si>
  <si>
    <t xml:space="preserve">IMG20261004_004816.jpeg</t>
  </si>
  <si>
    <t xml:space="preserve">12:45am/10MD/normal</t>
  </si>
  <si>
    <t xml:space="preserve">IMG20261004_004818.jpeg</t>
  </si>
  <si>
    <t xml:space="preserve">12:45am/11MD/normal</t>
  </si>
  <si>
    <t xml:space="preserve">IMG20261004_004821.jpeg</t>
  </si>
  <si>
    <t xml:space="preserve">12:45am/12MD/normal</t>
  </si>
  <si>
    <t xml:space="preserve">IMG20261004_004839.jpeg</t>
  </si>
  <si>
    <t xml:space="preserve">12:45am/13MD/normal</t>
  </si>
  <si>
    <t xml:space="preserve">IMG20261004_004841.jpeg</t>
  </si>
  <si>
    <t xml:space="preserve">12:45am/14MD/normal</t>
  </si>
  <si>
    <t xml:space="preserve">IMG20261004_004843.jpeg</t>
  </si>
  <si>
    <t xml:space="preserve">12:45am/15MD/normal</t>
  </si>
  <si>
    <t xml:space="preserve">IMG20261004_004844.jpeg</t>
  </si>
  <si>
    <t xml:space="preserve">12:45am/16MD/normal</t>
  </si>
  <si>
    <t xml:space="preserve">IMG20261004_004846.jpeg</t>
  </si>
  <si>
    <t xml:space="preserve">12:45am/17MD/normal</t>
  </si>
  <si>
    <t xml:space="preserve">IMG20261004_004849.jpeg</t>
  </si>
  <si>
    <t xml:space="preserve">12:45am/18MD/normal</t>
  </si>
  <si>
    <t xml:space="preserve">IMG20261004_004853.jpeg</t>
  </si>
  <si>
    <t xml:space="preserve">12:45am/19MD/normal</t>
  </si>
  <si>
    <t xml:space="preserve">IMG20261004_004855.jpeg</t>
  </si>
  <si>
    <t xml:space="preserve">12:45am/20MD/normal</t>
  </si>
  <si>
    <t xml:space="preserve">IMG20261004_004859.jpeg</t>
  </si>
  <si>
    <t xml:space="preserve">12:45am/21MD/normal</t>
  </si>
  <si>
    <t xml:space="preserve">IMG20261004_004902.jpeg</t>
  </si>
  <si>
    <t xml:space="preserve">12:45am/22MD/normal</t>
  </si>
  <si>
    <t xml:space="preserve">IMG20261004_004904.jpeg</t>
  </si>
  <si>
    <t xml:space="preserve">12:45am/23MD/normal</t>
  </si>
  <si>
    <t xml:space="preserve">IMG20261004_004906.jpeg</t>
  </si>
  <si>
    <t xml:space="preserve">12:45am/01SD/normal</t>
  </si>
  <si>
    <t xml:space="preserve">IMG20261004_005025.jpeg</t>
  </si>
  <si>
    <t xml:space="preserve">12:45am/02SD/normal</t>
  </si>
  <si>
    <t xml:space="preserve">IMG20261004_005027.jpeg</t>
  </si>
  <si>
    <t xml:space="preserve">12:45am/03SD/normal</t>
  </si>
  <si>
    <t xml:space="preserve">IMG20261004_005029.jpeg</t>
  </si>
  <si>
    <t xml:space="preserve">12:45am/04SD/normal</t>
  </si>
  <si>
    <t xml:space="preserve">IMG20261004_005031.jpeg</t>
  </si>
  <si>
    <t xml:space="preserve">12:45am/01SC/normal</t>
  </si>
  <si>
    <t xml:space="preserve">IMG20261004_005033.jpeg</t>
  </si>
  <si>
    <t xml:space="preserve">12:45am/02SC/normal</t>
  </si>
  <si>
    <t xml:space="preserve">IMG20261004_005034.jpeg</t>
  </si>
  <si>
    <t xml:space="preserve">12:45am/03SC/normal</t>
  </si>
  <si>
    <t xml:space="preserve">IMG20261004_005036.jpeg</t>
  </si>
  <si>
    <t xml:space="preserve">12:45am/04SC/normal</t>
  </si>
  <si>
    <t xml:space="preserve">IMG20261004_005038.jpeg</t>
  </si>
  <si>
    <t xml:space="preserve">12:45am/05SC/normal</t>
  </si>
  <si>
    <t xml:space="preserve">IMG20261004_005039.jpeg</t>
  </si>
  <si>
    <t xml:space="preserve">12:45am/06SC/normal</t>
  </si>
  <si>
    <t xml:space="preserve">IMG20261004_005041.jpeg</t>
  </si>
  <si>
    <t xml:space="preserve">12:45am/01LD/normal</t>
  </si>
  <si>
    <t xml:space="preserve">IMG20261004_005043.jpeg</t>
  </si>
  <si>
    <t xml:space="preserve">12:45am/01LC/normal</t>
  </si>
  <si>
    <t xml:space="preserve">IMG20261004_005044.jpeg</t>
  </si>
  <si>
    <t xml:space="preserve">1:15am/01MC/normal</t>
  </si>
  <si>
    <t xml:space="preserve">1:15am</t>
  </si>
  <si>
    <t xml:space="preserve">IMG20261004_011758.jpeg</t>
  </si>
  <si>
    <t xml:space="preserve">0115</t>
  </si>
  <si>
    <t xml:space="preserve">0115/Processed_0115</t>
  </si>
  <si>
    <t xml:space="preserve">1:15am/02MC/normal</t>
  </si>
  <si>
    <t xml:space="preserve">IMG20261004_011801.jpeg</t>
  </si>
  <si>
    <t xml:space="preserve">1:15am/03MC/normal</t>
  </si>
  <si>
    <t xml:space="preserve">IMG20261004_011805.jpeg</t>
  </si>
  <si>
    <t xml:space="preserve">1:15am/04MC/normal</t>
  </si>
  <si>
    <t xml:space="preserve">IMG20261004_011808.jpeg</t>
  </si>
  <si>
    <t xml:space="preserve">1:15am/05MC/normal</t>
  </si>
  <si>
    <t xml:space="preserve">IMG20261004_011811.jpeg</t>
  </si>
  <si>
    <t xml:space="preserve">1:15am/06MC/normal</t>
  </si>
  <si>
    <t xml:space="preserve">IMG20261004_011815.jpeg</t>
  </si>
  <si>
    <t xml:space="preserve">1:15am/07MC/normal</t>
  </si>
  <si>
    <t xml:space="preserve">IMG20261004_011819.jpeg</t>
  </si>
  <si>
    <t xml:space="preserve">pack edge(s) out of frame (95% of face inside the frame); partial: zone(s) bottom not readable</t>
  </si>
  <si>
    <t xml:space="preserve">1:15am/08MC/normal</t>
  </si>
  <si>
    <t xml:space="preserve">IMG20261004_011822.jpeg</t>
  </si>
  <si>
    <t xml:space="preserve">1:15am/09MC/normal</t>
  </si>
  <si>
    <t xml:space="preserve">IMG20261004_011826.jpeg</t>
  </si>
  <si>
    <t xml:space="preserve">1:15am/10MC/normal</t>
  </si>
  <si>
    <t xml:space="preserve">IMG20261004_011830.jpeg</t>
  </si>
  <si>
    <t xml:space="preserve">1:15am/11MC/normal</t>
  </si>
  <si>
    <t xml:space="preserve">IMG20261004_011836.jpeg</t>
  </si>
  <si>
    <t xml:space="preserve">1:15am/12MC/normal</t>
  </si>
  <si>
    <t xml:space="preserve">IMG20261004_011838.jpeg</t>
  </si>
  <si>
    <t xml:space="preserve">1:15am/13MC/normal</t>
  </si>
  <si>
    <t xml:space="preserve">IMG20261004_011840.jpeg</t>
  </si>
  <si>
    <t xml:space="preserve">1:15am/14MC/normal</t>
  </si>
  <si>
    <t xml:space="preserve">IMG20261004_011854.jpeg</t>
  </si>
  <si>
    <t xml:space="preserve">1:15am/15MC/normal</t>
  </si>
  <si>
    <t xml:space="preserve">IMG20261004_011856.jpeg</t>
  </si>
  <si>
    <t xml:space="preserve">1:15am/16MC/normal</t>
  </si>
  <si>
    <t xml:space="preserve">IMG20261004_011858.jpeg</t>
  </si>
  <si>
    <t xml:space="preserve">1:15am/17MC/normal</t>
  </si>
  <si>
    <t xml:space="preserve">IMG20261004_011902.jpeg</t>
  </si>
  <si>
    <t xml:space="preserve">1:15am/18MC/normal</t>
  </si>
  <si>
    <t xml:space="preserve">IMG20261004_011908.jpeg</t>
  </si>
  <si>
    <t xml:space="preserve">1:15am/19MC/normal</t>
  </si>
  <si>
    <t xml:space="preserve">IMG20261004_011918.jpeg</t>
  </si>
  <si>
    <t xml:space="preserve">1:15am/20MC/normal</t>
  </si>
  <si>
    <t xml:space="preserve">IMG20261004_011920.jpeg</t>
  </si>
  <si>
    <t xml:space="preserve">1:15am/21MC/normal</t>
  </si>
  <si>
    <t xml:space="preserve">IMG20261004_011922.jpeg</t>
  </si>
  <si>
    <t xml:space="preserve">1:15am/22MC/normal</t>
  </si>
  <si>
    <t xml:space="preserve">IMG20261004_011924.jpeg</t>
  </si>
  <si>
    <t xml:space="preserve">1:15am/23MC/normal</t>
  </si>
  <si>
    <t xml:space="preserve">IMG20261004_011926.jpeg</t>
  </si>
  <si>
    <t xml:space="preserve">1:15am/24MC/normal</t>
  </si>
  <si>
    <t xml:space="preserve">IMG20261004_011928.jpeg</t>
  </si>
  <si>
    <t xml:space="preserve">1:15am/25MC/normal</t>
  </si>
  <si>
    <t xml:space="preserve">IMG20261004_011931.jpeg</t>
  </si>
  <si>
    <t xml:space="preserve">1:15am/26MC/normal</t>
  </si>
  <si>
    <t xml:space="preserve">IMG20261004_011934.jpeg</t>
  </si>
  <si>
    <t xml:space="preserve">1:15am/27MC/normal</t>
  </si>
  <si>
    <t xml:space="preserve">IMG20261004_011937.jpeg</t>
  </si>
  <si>
    <t xml:space="preserve">1:15am/01MD/normal</t>
  </si>
  <si>
    <t xml:space="preserve">IMG20261004_011953.jpeg</t>
  </si>
  <si>
    <t xml:space="preserve">1:15am/02MD/normal</t>
  </si>
  <si>
    <t xml:space="preserve">IMG20261004_011955.jpeg</t>
  </si>
  <si>
    <t xml:space="preserve">1:15am/03MD/normal</t>
  </si>
  <si>
    <t xml:space="preserve">IMG20261004_011957.jpeg</t>
  </si>
  <si>
    <t xml:space="preserve">1:15am/04MD/normal</t>
  </si>
  <si>
    <t xml:space="preserve">IMG20261004_011959.jpeg</t>
  </si>
  <si>
    <t xml:space="preserve">1:15am/05MD/normal</t>
  </si>
  <si>
    <t xml:space="preserve">IMG20261004_012002.jpeg</t>
  </si>
  <si>
    <t xml:space="preserve">1:15am/06MD/normal</t>
  </si>
  <si>
    <t xml:space="preserve">IMG20261004_012008.jpeg</t>
  </si>
  <si>
    <t xml:space="preserve">pack edge(s) out of frame (93% of face inside the frame); camera overlay covers 11% of the face; partial: zone(s) bottom not readable</t>
  </si>
  <si>
    <t xml:space="preserve">1:15am/07MD/normal</t>
  </si>
  <si>
    <t xml:space="preserve">IMG20261004_012014.jpeg</t>
  </si>
  <si>
    <t xml:space="preserve">1:15am/08MD/normal</t>
  </si>
  <si>
    <t xml:space="preserve">IMG20261004_012020.jpeg</t>
  </si>
  <si>
    <t xml:space="preserve">1:15am/09MD/normal</t>
  </si>
  <si>
    <t xml:space="preserve">IMG20261004_012023.jpeg</t>
  </si>
  <si>
    <t xml:space="preserve">1:15am/10MD/normal</t>
  </si>
  <si>
    <t xml:space="preserve">IMG20261004_012025.jpeg</t>
  </si>
  <si>
    <t xml:space="preserve">1:15am/11MD/normal</t>
  </si>
  <si>
    <t xml:space="preserve">IMG20261004_012027.jpeg</t>
  </si>
  <si>
    <t xml:space="preserve">1:15am/12MD/normal</t>
  </si>
  <si>
    <t xml:space="preserve">IMG20261004_012047.jpeg</t>
  </si>
  <si>
    <t xml:space="preserve">1:15am/13MD/normal</t>
  </si>
  <si>
    <t xml:space="preserve">IMG20261004_012049.jpeg</t>
  </si>
  <si>
    <t xml:space="preserve">1:15am/14MD/normal</t>
  </si>
  <si>
    <t xml:space="preserve">IMG20261004_012051.jpeg</t>
  </si>
  <si>
    <t xml:space="preserve">1:15am/15MD/normal</t>
  </si>
  <si>
    <t xml:space="preserve">IMG20261004_012053.jpeg</t>
  </si>
  <si>
    <t xml:space="preserve">1:15am/16MD/normal</t>
  </si>
  <si>
    <t xml:space="preserve">IMG20261004_012058.jpeg</t>
  </si>
  <si>
    <t xml:space="preserve">1:15am/17MD/normal</t>
  </si>
  <si>
    <t xml:space="preserve">IMG20261004_012100.jpeg</t>
  </si>
  <si>
    <t xml:space="preserve">1:15am/18MD/normal</t>
  </si>
  <si>
    <t xml:space="preserve">IMG20261004_012106.jpeg</t>
  </si>
  <si>
    <t xml:space="preserve">1:15am/19MD/normal</t>
  </si>
  <si>
    <t xml:space="preserve">IMG20261004_012109.jpeg</t>
  </si>
  <si>
    <t xml:space="preserve">1:15am/20MD/normal</t>
  </si>
  <si>
    <t xml:space="preserve">IMG20261004_012111.jpeg</t>
  </si>
  <si>
    <t xml:space="preserve">1:15am/21MD/normal</t>
  </si>
  <si>
    <t xml:space="preserve">IMG20261004_012114.jpeg</t>
  </si>
  <si>
    <t xml:space="preserve">1:15am/22MD/normal</t>
  </si>
  <si>
    <t xml:space="preserve">IMG20261004_012117.jpeg</t>
  </si>
  <si>
    <t xml:space="preserve">1:15am/23MD/normal</t>
  </si>
  <si>
    <t xml:space="preserve">IMG20261004_012119.jpeg</t>
  </si>
  <si>
    <t xml:space="preserve">1:15am/01SD/normal</t>
  </si>
  <si>
    <t xml:space="preserve">IMG20261004_012139.jpeg</t>
  </si>
  <si>
    <t xml:space="preserve">1:15am/02SD/normal</t>
  </si>
  <si>
    <t xml:space="preserve">IMG20261004_012143.jpeg</t>
  </si>
  <si>
    <t xml:space="preserve">1:15am/03SD/normal</t>
  </si>
  <si>
    <t xml:space="preserve">IMG20261004_012146.jpeg</t>
  </si>
  <si>
    <t xml:space="preserve">1:15am/04SD/normal</t>
  </si>
  <si>
    <t xml:space="preserve">IMG20261004_012148.jpeg</t>
  </si>
  <si>
    <t xml:space="preserve">1:15am/01SC/normal</t>
  </si>
  <si>
    <t xml:space="preserve">IMG20261004_012154.jpeg</t>
  </si>
  <si>
    <t xml:space="preserve">1:15am/02SC/normal</t>
  </si>
  <si>
    <t xml:space="preserve">IMG20261004_012157.jpeg</t>
  </si>
  <si>
    <t xml:space="preserve">1:15am/03SC/normal</t>
  </si>
  <si>
    <t xml:space="preserve">IMG20261004_012202.jpeg</t>
  </si>
  <si>
    <t xml:space="preserve">1:15am/04SC/normal</t>
  </si>
  <si>
    <t xml:space="preserve">IMG20261004_012203.jpeg</t>
  </si>
  <si>
    <t xml:space="preserve">1:15am/05SC/normal</t>
  </si>
  <si>
    <t xml:space="preserve">IMG20261004_012206.jpeg</t>
  </si>
  <si>
    <t xml:space="preserve">1:15am/06SC/normal</t>
  </si>
  <si>
    <t xml:space="preserve">IMG20261004_012207.jpeg</t>
  </si>
  <si>
    <t xml:space="preserve">1:15am/01LD/normal</t>
  </si>
  <si>
    <t xml:space="preserve">IMG20261004_012210.jpeg</t>
  </si>
  <si>
    <t xml:space="preserve">1:15am/01LC/normal</t>
  </si>
  <si>
    <t xml:space="preserve">IMG20261004_012212.jpeg</t>
  </si>
  <si>
    <t xml:space="preserve">1:30am/01MC/normal</t>
  </si>
  <si>
    <t xml:space="preserve">1:30am</t>
  </si>
  <si>
    <t xml:space="preserve">IMG20261004_013410.jpeg</t>
  </si>
  <si>
    <t xml:space="preserve">0130</t>
  </si>
  <si>
    <t xml:space="preserve">0130/Processed_0130</t>
  </si>
  <si>
    <t xml:space="preserve">1:30am/02MC/normal</t>
  </si>
  <si>
    <t xml:space="preserve">IMG20261004_013412.jpeg</t>
  </si>
  <si>
    <t xml:space="preserve">1:30am/03MC/normal</t>
  </si>
  <si>
    <t xml:space="preserve">IMG20261004_013414.jpeg</t>
  </si>
  <si>
    <t xml:space="preserve">1:30am/04MC/normal</t>
  </si>
  <si>
    <t xml:space="preserve">IMG20261004_013422.jpeg</t>
  </si>
  <si>
    <t xml:space="preserve">1:30am/05MC/normal</t>
  </si>
  <si>
    <t xml:space="preserve">IMG20261004_013424.jpeg</t>
  </si>
  <si>
    <t xml:space="preserve">1:30am/06MC/normal</t>
  </si>
  <si>
    <t xml:space="preserve">IMG20261004_013426.jpeg</t>
  </si>
  <si>
    <t xml:space="preserve">1:30am/07MC/normal</t>
  </si>
  <si>
    <t xml:space="preserve">IMG20261004_013428.jpeg</t>
  </si>
  <si>
    <t xml:space="preserve">1:30am/08MC/normal</t>
  </si>
  <si>
    <t xml:space="preserve">IMG20261004_013430.jpeg</t>
  </si>
  <si>
    <t xml:space="preserve">1:30am/09MC/normal</t>
  </si>
  <si>
    <t xml:space="preserve">IMG20261004_013434.jpeg</t>
  </si>
  <si>
    <t xml:space="preserve">pack edge(s) out of frame (90% of face inside the frame); camera overlay covers 12% of the face; partial: zone(s) bottom not readable</t>
  </si>
  <si>
    <t xml:space="preserve">1:30am/10MC/normal</t>
  </si>
  <si>
    <t xml:space="preserve">IMG20261004_013440.jpeg</t>
  </si>
  <si>
    <t xml:space="preserve">1:30am/11MC/normal</t>
  </si>
  <si>
    <t xml:space="preserve">IMG20261004_013446.jpeg</t>
  </si>
  <si>
    <t xml:space="preserve">1:30am/12MC/normal</t>
  </si>
  <si>
    <t xml:space="preserve">IMG20261004_013449.jpeg</t>
  </si>
  <si>
    <t xml:space="preserve">1:30am/13MC/normal</t>
  </si>
  <si>
    <t xml:space="preserve">IMG20261004_013452.jpeg</t>
  </si>
  <si>
    <t xml:space="preserve">1:30am/14MC/normal</t>
  </si>
  <si>
    <t xml:space="preserve">IMG20261004_013453.jpeg</t>
  </si>
  <si>
    <t xml:space="preserve">1:30am/15MC/normal</t>
  </si>
  <si>
    <t xml:space="preserve">IMG20261004_013504.jpeg</t>
  </si>
  <si>
    <t xml:space="preserve">1:30am/16MC/normal</t>
  </si>
  <si>
    <t xml:space="preserve">IMG20261004_013506.jpeg</t>
  </si>
  <si>
    <t xml:space="preserve">1:30am/17MC/normal</t>
  </si>
  <si>
    <t xml:space="preserve">IMG20261004_013508.jpeg</t>
  </si>
  <si>
    <t xml:space="preserve">1:30am/18MC/normal</t>
  </si>
  <si>
    <t xml:space="preserve">IMG20261004_013511.jpeg</t>
  </si>
  <si>
    <t xml:space="preserve">1:30am/19MC/normal</t>
  </si>
  <si>
    <t xml:space="preserve">IMG20261004_013520.jpeg</t>
  </si>
  <si>
    <t xml:space="preserve">1:30am/20MC/normal</t>
  </si>
  <si>
    <t xml:space="preserve">IMG20261004_013521.jpeg</t>
  </si>
  <si>
    <t xml:space="preserve">1:30am/21MC/normal</t>
  </si>
  <si>
    <t xml:space="preserve">IMG20261004_013523.jpeg</t>
  </si>
  <si>
    <t xml:space="preserve">1:30am/22MC/normal</t>
  </si>
  <si>
    <t xml:space="preserve">IMG20261004_013527.jpeg</t>
  </si>
  <si>
    <t xml:space="preserve">1:30am/23MC/normal</t>
  </si>
  <si>
    <t xml:space="preserve">IMG20261004_013530.jpeg</t>
  </si>
  <si>
    <t xml:space="preserve">1:30am/24MC/normal</t>
  </si>
  <si>
    <t xml:space="preserve">IMG20261004_013531.jpeg</t>
  </si>
  <si>
    <t xml:space="preserve">1:30am/25MC/normal</t>
  </si>
  <si>
    <t xml:space="preserve">IMG20261004_013533.jpeg</t>
  </si>
  <si>
    <t xml:space="preserve">1:30am/26MC/normal</t>
  </si>
  <si>
    <t xml:space="preserve">IMG20261004_013536.jpeg</t>
  </si>
  <si>
    <t xml:space="preserve">1:30am/27MC/normal</t>
  </si>
  <si>
    <t xml:space="preserve">IMG20261004_013542.jpeg</t>
  </si>
  <si>
    <t xml:space="preserve">1:30am/01MD/normal</t>
  </si>
  <si>
    <t xml:space="preserve">IMG20261004_013600.jpeg</t>
  </si>
  <si>
    <t xml:space="preserve">1:30am/02MD/normal</t>
  </si>
  <si>
    <t xml:space="preserve">IMG20261004_013602.jpeg</t>
  </si>
  <si>
    <t xml:space="preserve">1:30am/03MD/normal</t>
  </si>
  <si>
    <t xml:space="preserve">IMG20261004_013603.jpeg</t>
  </si>
  <si>
    <t xml:space="preserve">1:30am/04MD/normal</t>
  </si>
  <si>
    <t xml:space="preserve">IMG20261004_013605.jpeg</t>
  </si>
  <si>
    <t xml:space="preserve">1:30am/05MD/normal</t>
  </si>
  <si>
    <t xml:space="preserve">IMG20261004_013607.jpeg</t>
  </si>
  <si>
    <t xml:space="preserve">1:30am/06MD/normal</t>
  </si>
  <si>
    <t xml:space="preserve">IMG20261004_013609.jpeg</t>
  </si>
  <si>
    <t xml:space="preserve">1:30am/07MD/normal</t>
  </si>
  <si>
    <t xml:space="preserve">IMG20261004_013612.jpeg</t>
  </si>
  <si>
    <t xml:space="preserve">1:30am/08MD/normal</t>
  </si>
  <si>
    <t xml:space="preserve">IMG20261004_013613.jpeg</t>
  </si>
  <si>
    <t xml:space="preserve">1:30am/09MD/normal</t>
  </si>
  <si>
    <t xml:space="preserve">IMG20261004_013615.jpeg</t>
  </si>
  <si>
    <t xml:space="preserve">1:30am/10MD/normal</t>
  </si>
  <si>
    <t xml:space="preserve">IMG20261004_013617.jpeg</t>
  </si>
  <si>
    <t xml:space="preserve">1:30am/11MD/normal</t>
  </si>
  <si>
    <t xml:space="preserve">IMG20261004_013619.jpeg</t>
  </si>
  <si>
    <t xml:space="preserve">1:30am/12MD/normal</t>
  </si>
  <si>
    <t xml:space="preserve">IMG20261004_013633.jpeg</t>
  </si>
  <si>
    <t xml:space="preserve">1:30am/13MD/normal</t>
  </si>
  <si>
    <t xml:space="preserve">IMG20261004_013635.jpeg</t>
  </si>
  <si>
    <t xml:space="preserve">1:30am/14MD/normal</t>
  </si>
  <si>
    <t xml:space="preserve">IMG20261004_013637.jpeg</t>
  </si>
  <si>
    <t xml:space="preserve">1:30am/15MD/normal</t>
  </si>
  <si>
    <t xml:space="preserve">IMG20261004_013641.jpeg</t>
  </si>
  <si>
    <t xml:space="preserve">1:30am/16MD/normal</t>
  </si>
  <si>
    <t xml:space="preserve">IMG20261004_013642.jpeg</t>
  </si>
  <si>
    <t xml:space="preserve">1:30am/17MD/normal</t>
  </si>
  <si>
    <t xml:space="preserve">IMG20261004_013644.jpeg</t>
  </si>
  <si>
    <t xml:space="preserve">1:30am/18MD/normal</t>
  </si>
  <si>
    <t xml:space="preserve">IMG20261004_013647.jpeg</t>
  </si>
  <si>
    <t xml:space="preserve">1:30am/19MD/normal</t>
  </si>
  <si>
    <t xml:space="preserve">IMG20261004_013649.jpeg</t>
  </si>
  <si>
    <t xml:space="preserve">1:30am/20MD/normal</t>
  </si>
  <si>
    <t xml:space="preserve">IMG20261004_013651.jpeg</t>
  </si>
  <si>
    <t xml:space="preserve">1:30am/21MD/normal</t>
  </si>
  <si>
    <t xml:space="preserve">IMG20261004_013653.jpeg</t>
  </si>
  <si>
    <t xml:space="preserve">1:30am/22MD/normal</t>
  </si>
  <si>
    <t xml:space="preserve">IMG20261004_013656.jpeg</t>
  </si>
  <si>
    <t xml:space="preserve">1:30am/23MD/normal</t>
  </si>
  <si>
    <t xml:space="preserve">IMG20261004_013659.jpeg</t>
  </si>
  <si>
    <t xml:space="preserve">1:30am/01SD/normal</t>
  </si>
  <si>
    <t xml:space="preserve">IMG20261004_013719.jpeg</t>
  </si>
  <si>
    <t xml:space="preserve">1:30am/02SD/normal</t>
  </si>
  <si>
    <t xml:space="preserve">IMG20261004_013721.jpeg</t>
  </si>
  <si>
    <t xml:space="preserve">1:30am/03SD/normal</t>
  </si>
  <si>
    <t xml:space="preserve">IMG20261004_013724.jpeg</t>
  </si>
  <si>
    <t xml:space="preserve">1:30am/04SD/normal</t>
  </si>
  <si>
    <t xml:space="preserve">IMG20261004_013725.jpeg</t>
  </si>
  <si>
    <t xml:space="preserve">1:30am/01SC/normal</t>
  </si>
  <si>
    <t xml:space="preserve">IMG20261004_013735.jpeg</t>
  </si>
  <si>
    <t xml:space="preserve">1:30am/02SC/normal</t>
  </si>
  <si>
    <t xml:space="preserve">IMG20261004_013737.jpeg</t>
  </si>
  <si>
    <t xml:space="preserve">1:30am/03SC/normal</t>
  </si>
  <si>
    <t xml:space="preserve">IMG20261004_013739.jpeg</t>
  </si>
  <si>
    <t xml:space="preserve">1:30am/04SC/normal</t>
  </si>
  <si>
    <t xml:space="preserve">IMG20261004_013740.jpeg</t>
  </si>
  <si>
    <t xml:space="preserve">pack edge(s) out of frame (95% of face inside the frame); camera overlay covers 8% of the face; partial: zone(s) top not readable</t>
  </si>
  <si>
    <t xml:space="preserve">1:30am/05SC/normal</t>
  </si>
  <si>
    <t xml:space="preserve">IMG20261004_013742.jpeg</t>
  </si>
  <si>
    <t xml:space="preserve">1:30am/06SC/normal</t>
  </si>
  <si>
    <t xml:space="preserve">IMG20261004_013744.jpeg</t>
  </si>
  <si>
    <t xml:space="preserve">1:30am/01LD/normal</t>
  </si>
  <si>
    <t xml:space="preserve">IMG20261004_013745.jpeg</t>
  </si>
  <si>
    <t xml:space="preserve">1:30am/01LC/normal</t>
  </si>
  <si>
    <t xml:space="preserve">IMG20261004_013747.jpeg</t>
  </si>
  <si>
    <t xml:space="preserve">2am/01MC/normal</t>
  </si>
  <si>
    <t xml:space="preserve">2am</t>
  </si>
  <si>
    <t xml:space="preserve">IMG20261004_020351.jpeg</t>
  </si>
  <si>
    <t xml:space="preserve">2am/Processed_2am</t>
  </si>
  <si>
    <t xml:space="preserve">2am/02MC/normal</t>
  </si>
  <si>
    <t xml:space="preserve">IMG20261004_020353.jpeg</t>
  </si>
  <si>
    <t xml:space="preserve">2am/03MC/normal</t>
  </si>
  <si>
    <t xml:space="preserve">IMG20261004_020355.jpeg</t>
  </si>
  <si>
    <t xml:space="preserve">2am/04MC/normal</t>
  </si>
  <si>
    <t xml:space="preserve">IMG20261004_020357.jpeg</t>
  </si>
  <si>
    <t xml:space="preserve">2am/05MC/normal</t>
  </si>
  <si>
    <t xml:space="preserve">IMG20261004_020358.jpeg</t>
  </si>
  <si>
    <t xml:space="preserve">2am/06MC/normal</t>
  </si>
  <si>
    <t xml:space="preserve">IMG20261004_020359.jpeg</t>
  </si>
  <si>
    <t xml:space="preserve">2am/07MC/normal</t>
  </si>
  <si>
    <t xml:space="preserve">IMG20261004_020402.jpeg</t>
  </si>
  <si>
    <t xml:space="preserve">2am/08MC/normal</t>
  </si>
  <si>
    <t xml:space="preserve">IMG20261004_020404.jpeg</t>
  </si>
  <si>
    <t xml:space="preserve">2am/09MC/normal</t>
  </si>
  <si>
    <t xml:space="preserve">IMG20261004_020407.jpeg</t>
  </si>
  <si>
    <t xml:space="preserve">2am/10MC/normal</t>
  </si>
  <si>
    <t xml:space="preserve">IMG20261004_020413.jpeg</t>
  </si>
  <si>
    <t xml:space="preserve">2am/11MC/normal</t>
  </si>
  <si>
    <t xml:space="preserve">IMG20261004_020417.jpeg</t>
  </si>
  <si>
    <t xml:space="preserve">2am/12MC/normal</t>
  </si>
  <si>
    <t xml:space="preserve">IMG20261004_020420.jpeg</t>
  </si>
  <si>
    <t xml:space="preserve">2am/13MC/normal</t>
  </si>
  <si>
    <t xml:space="preserve">IMG20261004_020422.jpeg</t>
  </si>
  <si>
    <t xml:space="preserve">pack edge(s) out of frame (74% of face inside the frame); camera overlay covers 10% of the face; partial: zone(s) bottom not readable</t>
  </si>
  <si>
    <t xml:space="preserve">2am/14MC/normal</t>
  </si>
  <si>
    <t xml:space="preserve">IMG20261004_020431.jpeg</t>
  </si>
  <si>
    <t xml:space="preserve">2am/15MC/normal</t>
  </si>
  <si>
    <t xml:space="preserve">IMG20261004_020433.jpeg</t>
  </si>
  <si>
    <t xml:space="preserve">2am/16MC/normal</t>
  </si>
  <si>
    <t xml:space="preserve">IMG20261004_020436.jpeg</t>
  </si>
  <si>
    <t xml:space="preserve">2am/17MC/normal</t>
  </si>
  <si>
    <t xml:space="preserve">IMG20261004_020438.jpeg</t>
  </si>
  <si>
    <t xml:space="preserve">2am/18MC/normal</t>
  </si>
  <si>
    <t xml:space="preserve">IMG20261004_020441.jpeg</t>
  </si>
  <si>
    <t xml:space="preserve">2am/19MC/normal</t>
  </si>
  <si>
    <t xml:space="preserve">IMG20261004_020450.jpeg</t>
  </si>
  <si>
    <t xml:space="preserve">2am/20MC/normal</t>
  </si>
  <si>
    <t xml:space="preserve">IMG20261004_020451.jpeg</t>
  </si>
  <si>
    <t xml:space="preserve">2am/21MC/normal</t>
  </si>
  <si>
    <t xml:space="preserve">IMG20261004_020453.jpeg</t>
  </si>
  <si>
    <t xml:space="preserve">2am/22MC/normal</t>
  </si>
  <si>
    <t xml:space="preserve">IMG20261004_020454.jpeg</t>
  </si>
  <si>
    <t xml:space="preserve">2am/23MC/normal</t>
  </si>
  <si>
    <t xml:space="preserve">IMG20261004_020456.jpeg</t>
  </si>
  <si>
    <t xml:space="preserve">2am/24MC/normal</t>
  </si>
  <si>
    <t xml:space="preserve">IMG20261004_020503.jpeg</t>
  </si>
  <si>
    <t xml:space="preserve">2am/25MC/normal</t>
  </si>
  <si>
    <t xml:space="preserve">IMG20261004_020505.jpeg</t>
  </si>
  <si>
    <t xml:space="preserve">2am/26MC/normal</t>
  </si>
  <si>
    <t xml:space="preserve">IMG20261004_020507.jpeg</t>
  </si>
  <si>
    <t xml:space="preserve">2am/27MC/normal</t>
  </si>
  <si>
    <t xml:space="preserve">IMG20261004_020509.jpeg</t>
  </si>
  <si>
    <t xml:space="preserve">2am/01MD/normal</t>
  </si>
  <si>
    <t xml:space="preserve">IMG20261004_020607.jpeg</t>
  </si>
  <si>
    <t xml:space="preserve">2am/02MD/normal</t>
  </si>
  <si>
    <t xml:space="preserve">IMG20261004_020609.jpeg</t>
  </si>
  <si>
    <t xml:space="preserve">2am/03MD/normal</t>
  </si>
  <si>
    <t xml:space="preserve">IMG20261004_020611.jpeg</t>
  </si>
  <si>
    <t xml:space="preserve">2am/04MD/normal</t>
  </si>
  <si>
    <t xml:space="preserve">IMG20261004_020612.jpeg</t>
  </si>
  <si>
    <t xml:space="preserve">2am/05MD/normal</t>
  </si>
  <si>
    <t xml:space="preserve">IMG20261004_020614.jpeg</t>
  </si>
  <si>
    <t xml:space="preserve">2am/06MD/normal</t>
  </si>
  <si>
    <t xml:space="preserve">IMG20261004_020616.jpeg</t>
  </si>
  <si>
    <t xml:space="preserve">2am/07MD/normal</t>
  </si>
  <si>
    <t xml:space="preserve">IMG20261004_020618.jpeg</t>
  </si>
  <si>
    <t xml:space="preserve">2am/08MD/normal</t>
  </si>
  <si>
    <t xml:space="preserve">IMG20261004_020620.jpeg</t>
  </si>
  <si>
    <t xml:space="preserve">2am/09MD/normal</t>
  </si>
  <si>
    <t xml:space="preserve">IMG20261004_020621.jpeg</t>
  </si>
  <si>
    <t xml:space="preserve">2am/10MD/normal</t>
  </si>
  <si>
    <t xml:space="preserve">IMG20261004_020623.jpeg</t>
  </si>
  <si>
    <t xml:space="preserve">2am/11MD/normal</t>
  </si>
  <si>
    <t xml:space="preserve">IMG20261004_020625.jpeg</t>
  </si>
  <si>
    <t xml:space="preserve">2am/12MD/normal</t>
  </si>
  <si>
    <t xml:space="preserve">IMG20261004_020647.jpeg</t>
  </si>
  <si>
    <t xml:space="preserve">2am/13MD/normal</t>
  </si>
  <si>
    <t xml:space="preserve">IMG20261004_020649.jpeg</t>
  </si>
  <si>
    <t xml:space="preserve">one long side off the frame (user drew 1 side + 2 end line(s)); far side placed at the expected pack width; pack edge(s) out of frame (95% of face inside the frame); camera overlay covers 18% of the face; partial: zone(s) right not readable</t>
  </si>
  <si>
    <t xml:space="preserve">2am/14MD/normal</t>
  </si>
  <si>
    <t xml:space="preserve">IMG20261004_020650.jpeg</t>
  </si>
  <si>
    <t xml:space="preserve">2am/15MD/normal</t>
  </si>
  <si>
    <t xml:space="preserve">IMG20261004_020652.jpeg</t>
  </si>
  <si>
    <t xml:space="preserve">2am/16MD/normal</t>
  </si>
  <si>
    <t xml:space="preserve">IMG20261004_020654.jpeg</t>
  </si>
  <si>
    <t xml:space="preserve">2am/17MD/normal</t>
  </si>
  <si>
    <t xml:space="preserve">IMG20261004_020656.jpeg</t>
  </si>
  <si>
    <t xml:space="preserve">2am/18MD/normal</t>
  </si>
  <si>
    <t xml:space="preserve">IMG20261004_020701.jpeg</t>
  </si>
  <si>
    <t xml:space="preserve">2am/19MD/normal</t>
  </si>
  <si>
    <t xml:space="preserve">IMG20261004_020703.jpeg</t>
  </si>
  <si>
    <t xml:space="preserve">2am/20MD/normal</t>
  </si>
  <si>
    <t xml:space="preserve">IMG20261004_020706.jpeg</t>
  </si>
  <si>
    <t xml:space="preserve">2am/21MD/normal</t>
  </si>
  <si>
    <t xml:space="preserve">IMG20261004_020708.jpeg</t>
  </si>
  <si>
    <t xml:space="preserve">2am/22MD/normal</t>
  </si>
  <si>
    <t xml:space="preserve">IMG20261004_020711.jpeg</t>
  </si>
  <si>
    <t xml:space="preserve">2am/23MD/normal</t>
  </si>
  <si>
    <t xml:space="preserve">IMG20261004_020715.jpeg</t>
  </si>
  <si>
    <t xml:space="preserve">2am/01LD/normal</t>
  </si>
  <si>
    <t xml:space="preserve">IMG20261004_020801.jpeg</t>
  </si>
  <si>
    <t xml:space="preserve">camera overlay covers 5% of the face; partial: zone(s) right not readable</t>
  </si>
  <si>
    <t xml:space="preserve">2am/01LC/normal</t>
  </si>
  <si>
    <t xml:space="preserve">IMG20261004_020803.jpeg</t>
  </si>
  <si>
    <t xml:space="preserve">2:30am/01LD/normal</t>
  </si>
  <si>
    <t xml:space="preserve">2:30am</t>
  </si>
  <si>
    <t xml:space="preserve">IMG20261004_022944.jpeg</t>
  </si>
  <si>
    <t xml:space="preserve">0230</t>
  </si>
  <si>
    <t xml:space="preserve">0230/Processed_0230</t>
  </si>
  <si>
    <t xml:space="preserve">2:30am/01LC/normal</t>
  </si>
  <si>
    <t xml:space="preserve">IMG20261004_022948.jpeg</t>
  </si>
  <si>
    <t xml:space="preserve">2:30am/01MC/normal</t>
  </si>
  <si>
    <t xml:space="preserve">IMG20261004_022953.jpeg</t>
  </si>
  <si>
    <t xml:space="preserve">2:30am/02MC/normal</t>
  </si>
  <si>
    <t xml:space="preserve">IMG20261004_022954.jpeg</t>
  </si>
  <si>
    <t xml:space="preserve">2:30am/03MC/normal</t>
  </si>
  <si>
    <t xml:space="preserve">IMG20261004_022957.jpeg</t>
  </si>
  <si>
    <t xml:space="preserve">2:30am/04MC/normal</t>
  </si>
  <si>
    <t xml:space="preserve">IMG20261004_022959.jpeg</t>
  </si>
  <si>
    <t xml:space="preserve">2:30am/05MC/normal</t>
  </si>
  <si>
    <t xml:space="preserve">IMG20261004_023000.jpeg</t>
  </si>
  <si>
    <t xml:space="preserve">2:30am/06MC/normal</t>
  </si>
  <si>
    <t xml:space="preserve">IMG20261004_023003.jpeg</t>
  </si>
  <si>
    <t xml:space="preserve">2:30am/07MC/normal</t>
  </si>
  <si>
    <t xml:space="preserve">IMG20261004_023005.jpeg</t>
  </si>
  <si>
    <t xml:space="preserve">2:30am/08MC/normal</t>
  </si>
  <si>
    <t xml:space="preserve">IMG20261004_023009.jpeg</t>
  </si>
  <si>
    <t xml:space="preserve">2:30am/09MC/normal</t>
  </si>
  <si>
    <t xml:space="preserve">IMG20261004_023053.jpeg</t>
  </si>
  <si>
    <t xml:space="preserve">2:30am/10MC/normal</t>
  </si>
  <si>
    <t xml:space="preserve">IMG20261004_023057.jpeg</t>
  </si>
  <si>
    <t xml:space="preserve">2:30am/11MC/normal</t>
  </si>
  <si>
    <t xml:space="preserve">IMG20261004_023130.jpeg</t>
  </si>
  <si>
    <t xml:space="preserve">2:30am/12MC/normal</t>
  </si>
  <si>
    <t xml:space="preserve">IMG20261004_023133.jpeg</t>
  </si>
  <si>
    <t xml:space="preserve">2:30am/13MC/normal</t>
  </si>
  <si>
    <t xml:space="preserve">IMG20261004_023136.jpeg</t>
  </si>
  <si>
    <t xml:space="preserve">2:30am/14MC/normal</t>
  </si>
  <si>
    <t xml:space="preserve">IMG20261004_023138.jpeg</t>
  </si>
  <si>
    <t xml:space="preserve">2:30am/15MC/normal</t>
  </si>
  <si>
    <t xml:space="preserve">IMG20261004_023139.jpeg</t>
  </si>
  <si>
    <t xml:space="preserve">2:30am/16MC/normal</t>
  </si>
  <si>
    <t xml:space="preserve">IMG20261004_023141.jpeg</t>
  </si>
  <si>
    <t xml:space="preserve">2:30am/17MC/normal</t>
  </si>
  <si>
    <t xml:space="preserve">IMG20261004_023143.jpeg</t>
  </si>
  <si>
    <t xml:space="preserve">2:30am/18MC/normal</t>
  </si>
  <si>
    <t xml:space="preserve">IMG20261004_023146.jpeg</t>
  </si>
  <si>
    <t xml:space="preserve">2:30am/19MC/normal</t>
  </si>
  <si>
    <t xml:space="preserve">IMG20261004_023205.jpeg</t>
  </si>
  <si>
    <t xml:space="preserve">2:30am/20MC/normal</t>
  </si>
  <si>
    <t xml:space="preserve">IMG20261004_023208.jpeg</t>
  </si>
  <si>
    <t xml:space="preserve">2:30am/21MC/normal</t>
  </si>
  <si>
    <t xml:space="preserve">IMG20261004_023210.jpeg</t>
  </si>
  <si>
    <t xml:space="preserve">2:30am/22MC/normal</t>
  </si>
  <si>
    <t xml:space="preserve">IMG20261004_023211.jpeg</t>
  </si>
  <si>
    <t xml:space="preserve">2:30am/23MC/normal</t>
  </si>
  <si>
    <t xml:space="preserve">IMG20261004_023213.jpeg</t>
  </si>
  <si>
    <t xml:space="preserve">2:30am/24MC/normal</t>
  </si>
  <si>
    <t xml:space="preserve">IMG20261004_023215.jpeg</t>
  </si>
  <si>
    <t xml:space="preserve">2:30am/25MC/normal</t>
  </si>
  <si>
    <t xml:space="preserve">IMG20261004_023216.jpeg</t>
  </si>
  <si>
    <t xml:space="preserve">2:30am/26MC/normal</t>
  </si>
  <si>
    <t xml:space="preserve">IMG20261004_023218.jpeg</t>
  </si>
  <si>
    <t xml:space="preserve">pack edge(s) out of frame (100% of face inside the frame); camera overlay covers 6% of the face; partial: zone(s) top not readable</t>
  </si>
  <si>
    <t xml:space="preserve">2:30am/27MC/normal</t>
  </si>
  <si>
    <t xml:space="preserve">IMG20261004_023229.jpeg</t>
  </si>
  <si>
    <t xml:space="preserve">2:30am/01MD/normal</t>
  </si>
  <si>
    <t xml:space="preserve">IMG20261004_023246.jpeg</t>
  </si>
  <si>
    <t xml:space="preserve">2:30am/02MD/normal</t>
  </si>
  <si>
    <t xml:space="preserve">IMG20261004_023248.jpeg</t>
  </si>
  <si>
    <t xml:space="preserve">2:30am/03MD/normal</t>
  </si>
  <si>
    <t xml:space="preserve">IMG20261004_023249.jpeg</t>
  </si>
  <si>
    <t xml:space="preserve">2:30am/04MD/normal</t>
  </si>
  <si>
    <t xml:space="preserve">IMG20261004_023252.jpeg</t>
  </si>
  <si>
    <t xml:space="preserve">2:30am/05MD/normal</t>
  </si>
  <si>
    <t xml:space="preserve">IMG20261004_023253.jpeg</t>
  </si>
  <si>
    <t xml:space="preserve">2:30am/06MD/normal</t>
  </si>
  <si>
    <t xml:space="preserve">IMG20261004_023256.jpeg</t>
  </si>
  <si>
    <t xml:space="preserve">2:30am/07MD/normal</t>
  </si>
  <si>
    <t xml:space="preserve">IMG20261004_023258.jpeg</t>
  </si>
  <si>
    <t xml:space="preserve">2:30am/08MD/normal</t>
  </si>
  <si>
    <t xml:space="preserve">IMG20261004_023300.jpeg</t>
  </si>
  <si>
    <t xml:space="preserve">2:30am/09MD/normal</t>
  </si>
  <si>
    <t xml:space="preserve">IMG20261004_023301.jpeg</t>
  </si>
  <si>
    <t xml:space="preserve">2:30am/10MD/normal</t>
  </si>
  <si>
    <t xml:space="preserve">IMG20261004_023303.jpeg</t>
  </si>
  <si>
    <t xml:space="preserve">2:30am/11MD/normal</t>
  </si>
  <si>
    <t xml:space="preserve">IMG20261004_023305.jpeg</t>
  </si>
  <si>
    <t xml:space="preserve">2:30am/12MD/normal</t>
  </si>
  <si>
    <t xml:space="preserve">IMG20261004_023320.jpeg</t>
  </si>
  <si>
    <t xml:space="preserve">2:30am/13MD/normal</t>
  </si>
  <si>
    <t xml:space="preserve">IMG20261004_023321.jpeg</t>
  </si>
  <si>
    <t xml:space="preserve">2:30am/14MD/normal</t>
  </si>
  <si>
    <t xml:space="preserve">IMG20261004_023323.jpeg</t>
  </si>
  <si>
    <t xml:space="preserve">2:30am/15MD/normal</t>
  </si>
  <si>
    <t xml:space="preserve">IMG20261004_023324.jpeg</t>
  </si>
  <si>
    <t xml:space="preserve">2:30am/16MD/normal</t>
  </si>
  <si>
    <t xml:space="preserve">IMG20261004_023326.jpeg</t>
  </si>
  <si>
    <t xml:space="preserve">2:30am/17MD/normal</t>
  </si>
  <si>
    <t xml:space="preserve">IMG20261004_023329.jpeg</t>
  </si>
  <si>
    <t xml:space="preserve">2:30am/18MD/normal</t>
  </si>
  <si>
    <t xml:space="preserve">IMG20261004_023332.jpeg</t>
  </si>
  <si>
    <t xml:space="preserve">2:30am/19MD/normal</t>
  </si>
  <si>
    <t xml:space="preserve">IMG20261004_023334.jpeg</t>
  </si>
  <si>
    <t xml:space="preserve">2:30am/20MD/normal</t>
  </si>
  <si>
    <t xml:space="preserve">IMG20261004_023336.jpeg</t>
  </si>
  <si>
    <t xml:space="preserve">2:30am/21MD/normal</t>
  </si>
  <si>
    <t xml:space="preserve">IMG20261004_023338.jpeg</t>
  </si>
  <si>
    <t xml:space="preserve">2:30am/22MD/normal</t>
  </si>
  <si>
    <t xml:space="preserve">IMG20261004_023342.jpeg</t>
  </si>
  <si>
    <t xml:space="preserve">2:30am/23MD/normal</t>
  </si>
  <si>
    <t xml:space="preserve">IMG20261004_023344.jpeg</t>
  </si>
  <si>
    <t xml:space="preserve">3am/01MC/normal</t>
  </si>
  <si>
    <t xml:space="preserve">3am</t>
  </si>
  <si>
    <t xml:space="preserve">IMG20261004_030230.jpeg</t>
  </si>
  <si>
    <t xml:space="preserve">0300</t>
  </si>
  <si>
    <t xml:space="preserve">0300/Processed_0300</t>
  </si>
  <si>
    <t xml:space="preserve">3am/02MC/normal</t>
  </si>
  <si>
    <t xml:space="preserve">IMG20261004_030232.jpeg</t>
  </si>
  <si>
    <t xml:space="preserve">3am/03MC/normal</t>
  </si>
  <si>
    <t xml:space="preserve">IMG20261004_030234.jpeg</t>
  </si>
  <si>
    <t xml:space="preserve">3am/04MC/normal</t>
  </si>
  <si>
    <t xml:space="preserve">IMG20261004_030236.jpeg</t>
  </si>
  <si>
    <t xml:space="preserve">3am/05MC/normal</t>
  </si>
  <si>
    <t xml:space="preserve">IMG20261004_030238.jpeg</t>
  </si>
  <si>
    <t xml:space="preserve">3am/06MC/normal</t>
  </si>
  <si>
    <t xml:space="preserve">IMG20261004_030239.jpeg</t>
  </si>
  <si>
    <t xml:space="preserve">3am/07MC/normal</t>
  </si>
  <si>
    <t xml:space="preserve">IMG20261004_030242.jpeg</t>
  </si>
  <si>
    <t xml:space="preserve">3am/08MC/normal</t>
  </si>
  <si>
    <t xml:space="preserve">IMG20261004_030249.jpeg</t>
  </si>
  <si>
    <t xml:space="preserve">3am/09MC/normal</t>
  </si>
  <si>
    <t xml:space="preserve">IMG20261004_030251.jpeg</t>
  </si>
  <si>
    <t xml:space="preserve">pack edge(s) out of frame (79% of face inside the frame); partial: zone(s) bottom not readable</t>
  </si>
  <si>
    <t xml:space="preserve">3am/10MC/normal</t>
  </si>
  <si>
    <t xml:space="preserve">IMG20261004_030254.jpeg</t>
  </si>
  <si>
    <t xml:space="preserve">3am/11MC/normal</t>
  </si>
  <si>
    <t xml:space="preserve">IMG20261004_030306.jpeg</t>
  </si>
  <si>
    <t xml:space="preserve">3am/12MC/normal</t>
  </si>
  <si>
    <t xml:space="preserve">IMG20261004_030309.jpeg</t>
  </si>
  <si>
    <t xml:space="preserve">3am/13MC/normal</t>
  </si>
  <si>
    <t xml:space="preserve">IMG20261004_030310.jpeg</t>
  </si>
  <si>
    <t xml:space="preserve">3am/14MC/normal</t>
  </si>
  <si>
    <t xml:space="preserve">IMG20261004_030312.jpeg</t>
  </si>
  <si>
    <t xml:space="preserve">3am/15MC/normal</t>
  </si>
  <si>
    <t xml:space="preserve">IMG20261004_030313.jpeg</t>
  </si>
  <si>
    <t xml:space="preserve">3am/16MC/normal</t>
  </si>
  <si>
    <t xml:space="preserve">IMG20261004_030315.jpeg</t>
  </si>
  <si>
    <t xml:space="preserve">3am/17MC/normal</t>
  </si>
  <si>
    <t xml:space="preserve">IMG20261004_030316.jpeg</t>
  </si>
  <si>
    <t xml:space="preserve">3am/18MC/normal</t>
  </si>
  <si>
    <t xml:space="preserve">IMG20261004_030319.jpeg</t>
  </si>
  <si>
    <t xml:space="preserve">3am/19MC/normal</t>
  </si>
  <si>
    <t xml:space="preserve">IMG20261004_030328.jpeg</t>
  </si>
  <si>
    <t xml:space="preserve">3am/20MC/normal</t>
  </si>
  <si>
    <t xml:space="preserve">IMG20261004_030329.jpeg</t>
  </si>
  <si>
    <t xml:space="preserve">3am/21MC/normal</t>
  </si>
  <si>
    <t xml:space="preserve">IMG20261004_030331.jpeg</t>
  </si>
  <si>
    <t xml:space="preserve">3am/22MC/normal</t>
  </si>
  <si>
    <t xml:space="preserve">IMG20261004_030332.jpeg</t>
  </si>
  <si>
    <t xml:space="preserve">3am/23MC/normal</t>
  </si>
  <si>
    <t xml:space="preserve">IMG20261004_030334.jpeg</t>
  </si>
  <si>
    <t xml:space="preserve">3am/24MC/normal</t>
  </si>
  <si>
    <t xml:space="preserve">IMG20261004_030335.jpeg</t>
  </si>
  <si>
    <t xml:space="preserve">3am/25MC/normal</t>
  </si>
  <si>
    <t xml:space="preserve">IMG20261004_030336.jpeg</t>
  </si>
  <si>
    <t xml:space="preserve">3am/26MC/normal</t>
  </si>
  <si>
    <t xml:space="preserve">IMG20261004_030342.jpeg</t>
  </si>
  <si>
    <t xml:space="preserve">3am/27MC/normal</t>
  </si>
  <si>
    <t xml:space="preserve">IMG20261004_030344.jpeg</t>
  </si>
  <si>
    <t xml:space="preserve">3am/01MD/normal</t>
  </si>
  <si>
    <t xml:space="preserve">IMG20261004_030400.jpeg</t>
  </si>
  <si>
    <t xml:space="preserve">3am/02MD/normal</t>
  </si>
  <si>
    <t xml:space="preserve">IMG20261004_030402.jpeg</t>
  </si>
  <si>
    <t xml:space="preserve">3am/03MD/normal</t>
  </si>
  <si>
    <t xml:space="preserve">IMG20261004_030403.jpeg</t>
  </si>
  <si>
    <t xml:space="preserve">3am/04MD/normal</t>
  </si>
  <si>
    <t xml:space="preserve">IMG20261004_030405.jpeg</t>
  </si>
  <si>
    <t xml:space="preserve">3am/05MD/normal</t>
  </si>
  <si>
    <t xml:space="preserve">IMG20261004_030407.jpeg</t>
  </si>
  <si>
    <t xml:space="preserve">3am/06MD/normal</t>
  </si>
  <si>
    <t xml:space="preserve">IMG20261004_030409.jpeg</t>
  </si>
  <si>
    <t xml:space="preserve">3am/07MD/normal</t>
  </si>
  <si>
    <t xml:space="preserve">IMG20261004_030411.jpeg</t>
  </si>
  <si>
    <t xml:space="preserve">3am/08MD/normal</t>
  </si>
  <si>
    <t xml:space="preserve">IMG20261004_030412.jpeg</t>
  </si>
  <si>
    <t xml:space="preserve">3am/09MD/normal</t>
  </si>
  <si>
    <t xml:space="preserve">IMG20261004_030414.jpeg</t>
  </si>
  <si>
    <t xml:space="preserve">3am/10MD/normal</t>
  </si>
  <si>
    <t xml:space="preserve">IMG20261004_030415.jpeg</t>
  </si>
  <si>
    <t xml:space="preserve">3am/11MD/normal</t>
  </si>
  <si>
    <t xml:space="preserve">IMG20261004_030417.jpeg</t>
  </si>
  <si>
    <t xml:space="preserve">3am/12MD/normal</t>
  </si>
  <si>
    <t xml:space="preserve">IMG20261004_030425.jpeg</t>
  </si>
  <si>
    <t xml:space="preserve">3am/13MD/normal</t>
  </si>
  <si>
    <t xml:space="preserve">IMG20261004_030427.jpeg</t>
  </si>
  <si>
    <t xml:space="preserve">3am/14MD/normal</t>
  </si>
  <si>
    <t xml:space="preserve">IMG20261004_030431.jpeg</t>
  </si>
  <si>
    <t xml:space="preserve">3am/15MD/normal</t>
  </si>
  <si>
    <t xml:space="preserve">IMG20261004_030433.jpeg</t>
  </si>
  <si>
    <t xml:space="preserve">3am/16MD/normal</t>
  </si>
  <si>
    <t xml:space="preserve">IMG20261004_030435.jpeg</t>
  </si>
  <si>
    <t xml:space="preserve">3am/17MD/normal</t>
  </si>
  <si>
    <t xml:space="preserve">IMG20261004_030439.jpeg</t>
  </si>
  <si>
    <t xml:space="preserve">pack edge(s) out of frame (100% of face inside the frame); partial: zone(s) bottom not readable</t>
  </si>
  <si>
    <t xml:space="preserve">3am/18MD/normal</t>
  </si>
  <si>
    <t xml:space="preserve">IMG20261004_030448.jpeg</t>
  </si>
  <si>
    <t xml:space="preserve">3am/19MD/normal</t>
  </si>
  <si>
    <t xml:space="preserve">IMG20261004_030450.jpeg</t>
  </si>
  <si>
    <t xml:space="preserve">3am/20MD/normal</t>
  </si>
  <si>
    <t xml:space="preserve">IMG20261004_030451.jpeg</t>
  </si>
  <si>
    <t xml:space="preserve">3am/21MD/normal</t>
  </si>
  <si>
    <t xml:space="preserve">IMG20261004_030453.jpeg</t>
  </si>
  <si>
    <t xml:space="preserve">3am/22MD/normal</t>
  </si>
  <si>
    <t xml:space="preserve">IMG20261004_030455.jpeg</t>
  </si>
  <si>
    <t xml:space="preserve">3am/23MD/normal</t>
  </si>
  <si>
    <t xml:space="preserve">IMG20261004_030457.jpeg</t>
  </si>
  <si>
    <t xml:space="preserve">3am/01LD/normal</t>
  </si>
  <si>
    <t xml:space="preserve">IMG20261004_030512.jpeg</t>
  </si>
  <si>
    <t xml:space="preserve">3am/01LC/normal</t>
  </si>
  <si>
    <t xml:space="preserve">IMG20261004_030513.jpeg</t>
  </si>
  <si>
    <t xml:space="preserve">3:30am/01LD/normal</t>
  </si>
  <si>
    <t xml:space="preserve">3:30am</t>
  </si>
  <si>
    <t xml:space="preserve">IMG20261004_033132.jpeg</t>
  </si>
  <si>
    <t xml:space="preserve">0330</t>
  </si>
  <si>
    <t xml:space="preserve">0330/Processed_0330</t>
  </si>
  <si>
    <t xml:space="preserve">3:30am/01LC/normal</t>
  </si>
  <si>
    <t xml:space="preserve">IMG20261004_033135.jpeg</t>
  </si>
  <si>
    <t xml:space="preserve">3:30am/01MC/normal</t>
  </si>
  <si>
    <t xml:space="preserve">IMG20261004_033138.jpeg</t>
  </si>
  <si>
    <t xml:space="preserve">3:30am/02MC/normal</t>
  </si>
  <si>
    <t xml:space="preserve">IMG20261004_033140.jpeg</t>
  </si>
  <si>
    <t xml:space="preserve">3:30am/03MC/normal</t>
  </si>
  <si>
    <t xml:space="preserve">IMG20261004_033142.jpeg</t>
  </si>
  <si>
    <t xml:space="preserve">3:30am/04MC/normal</t>
  </si>
  <si>
    <t xml:space="preserve">IMG20261004_033144.jpeg</t>
  </si>
  <si>
    <t xml:space="preserve">3:30am/05MC/normal</t>
  </si>
  <si>
    <t xml:space="preserve">IMG20261004_033146.jpeg</t>
  </si>
  <si>
    <t xml:space="preserve">3:30am/06MC/normal</t>
  </si>
  <si>
    <t xml:space="preserve">IMG20261004_033148.jpeg</t>
  </si>
  <si>
    <t xml:space="preserve">3:30am/07MC/normal</t>
  </si>
  <si>
    <t xml:space="preserve">IMG20261004_033150.jpeg</t>
  </si>
  <si>
    <t xml:space="preserve">3:30am/08MC/normal</t>
  </si>
  <si>
    <t xml:space="preserve">IMG20261004_033153.jpeg</t>
  </si>
  <si>
    <t xml:space="preserve">3:30am/09MC/normal</t>
  </si>
  <si>
    <t xml:space="preserve">IMG20261004_033156.jpeg</t>
  </si>
  <si>
    <t xml:space="preserve">3:30am/10MC/normal</t>
  </si>
  <si>
    <t xml:space="preserve">IMG20261004_033204.jpeg</t>
  </si>
  <si>
    <t xml:space="preserve">3:30am/11MC/normal</t>
  </si>
  <si>
    <t xml:space="preserve">IMG20261004_033208.jpeg</t>
  </si>
  <si>
    <t xml:space="preserve">3:30am/12MC/normal</t>
  </si>
  <si>
    <t xml:space="preserve">IMG20261004_033211.jpeg</t>
  </si>
  <si>
    <t xml:space="preserve">3:30am/13MC/normal</t>
  </si>
  <si>
    <t xml:space="preserve">IMG20261004_033213.jpeg</t>
  </si>
  <si>
    <t xml:space="preserve">3:30am/14MC/normal</t>
  </si>
  <si>
    <t xml:space="preserve">IMG20261004_033215.jpeg</t>
  </si>
  <si>
    <t xml:space="preserve">3:30am/15MC/normal</t>
  </si>
  <si>
    <t xml:space="preserve">IMG20261004_033218.jpeg</t>
  </si>
  <si>
    <t xml:space="preserve">3:30am/16MC/normal</t>
  </si>
  <si>
    <t xml:space="preserve">IMG20261004_033220.jpeg</t>
  </si>
  <si>
    <t xml:space="preserve">3:30am/17MC/normal</t>
  </si>
  <si>
    <t xml:space="preserve">IMG20261004_033222.jpeg</t>
  </si>
  <si>
    <t xml:space="preserve">3:30am/18MC/normal</t>
  </si>
  <si>
    <t xml:space="preserve">IMG20261004_033226.jpeg</t>
  </si>
  <si>
    <t xml:space="preserve">3:30am/19MC/normal</t>
  </si>
  <si>
    <t xml:space="preserve">IMG20261004_033230.jpeg</t>
  </si>
  <si>
    <t xml:space="preserve">3:30am/20MC/normal</t>
  </si>
  <si>
    <t xml:space="preserve">IMG20261004_033231.jpeg</t>
  </si>
  <si>
    <t xml:space="preserve">3:30am/21MC/normal</t>
  </si>
  <si>
    <t xml:space="preserve">IMG20261004_033234.jpeg</t>
  </si>
  <si>
    <t xml:space="preserve">3:30am/22MC/normal</t>
  </si>
  <si>
    <t xml:space="preserve">IMG20261004_033236.jpeg</t>
  </si>
  <si>
    <t xml:space="preserve">3:30am/23MC/normal</t>
  </si>
  <si>
    <t xml:space="preserve">IMG20261004_033238.jpeg</t>
  </si>
  <si>
    <t xml:space="preserve">3:30am/24MC/normal</t>
  </si>
  <si>
    <t xml:space="preserve">IMG20261004_033239.jpeg</t>
  </si>
  <si>
    <t xml:space="preserve">3:30am/25MC/normal</t>
  </si>
  <si>
    <t xml:space="preserve">IMG20261004_033241.jpeg</t>
  </si>
  <si>
    <t xml:space="preserve">3:30am/26MC/normal</t>
  </si>
  <si>
    <t xml:space="preserve">IMG20261004_033244.jpeg</t>
  </si>
  <si>
    <t xml:space="preserve">3:30am/27MC/normal</t>
  </si>
  <si>
    <t xml:space="preserve">IMG20261004_033247.jpeg</t>
  </si>
  <si>
    <t xml:space="preserve">3:30am/01MD/normal</t>
  </si>
  <si>
    <t xml:space="preserve">IMG20261004_033258.jpeg</t>
  </si>
  <si>
    <t xml:space="preserve">3:30am/02MD/normal</t>
  </si>
  <si>
    <t xml:space="preserve">IMG20261004_033300.jpeg</t>
  </si>
  <si>
    <t xml:space="preserve">3:30am/03MD/normal</t>
  </si>
  <si>
    <t xml:space="preserve">IMG20261004_033303.jpeg</t>
  </si>
  <si>
    <t xml:space="preserve">3:30am/04MD/normal</t>
  </si>
  <si>
    <t xml:space="preserve">IMG20261004_033306.jpeg</t>
  </si>
  <si>
    <t xml:space="preserve">3:30am/05MD/normal</t>
  </si>
  <si>
    <t xml:space="preserve">IMG20261004_033308.jpeg</t>
  </si>
  <si>
    <t xml:space="preserve">3:30am/06MD/normal</t>
  </si>
  <si>
    <t xml:space="preserve">IMG20261004_033312.jpeg</t>
  </si>
  <si>
    <t xml:space="preserve">3:30am/07MD/normal</t>
  </si>
  <si>
    <t xml:space="preserve">IMG20261004_033314.jpeg</t>
  </si>
  <si>
    <t xml:space="preserve">3:30am/08MD/normal</t>
  </si>
  <si>
    <t xml:space="preserve">IMG20261004_033315.jpeg</t>
  </si>
  <si>
    <t xml:space="preserve">3:30am/09MD/normal</t>
  </si>
  <si>
    <t xml:space="preserve">IMG20261004_033317.jpeg</t>
  </si>
  <si>
    <t xml:space="preserve">3:30am/10MD/normal</t>
  </si>
  <si>
    <t xml:space="preserve">IMG20261004_033319.jpeg</t>
  </si>
  <si>
    <t xml:space="preserve">3:30am/11MD/normal</t>
  </si>
  <si>
    <t xml:space="preserve">IMG20261004_033321.jpeg</t>
  </si>
  <si>
    <t xml:space="preserve">3:30am/nan/normal</t>
  </si>
  <si>
    <t xml:space="preserve">IMG20261004_033607.jpeg</t>
  </si>
  <si>
    <t xml:space="preserve">duplicate image (excluded, as in the earlier log; raw file no longer on the computer)</t>
  </si>
  <si>
    <t xml:space="preserve">3:30am/12MD/normal</t>
  </si>
  <si>
    <t xml:space="preserve">IMG20261004_033609.jpeg</t>
  </si>
  <si>
    <t xml:space="preserve">3:30am/13MD/normal</t>
  </si>
  <si>
    <t xml:space="preserve">IMG20261004_033611.jpeg</t>
  </si>
  <si>
    <t xml:space="preserve">3:30am/14MD/normal</t>
  </si>
  <si>
    <t xml:space="preserve">IMG20261004_033613.jpeg</t>
  </si>
  <si>
    <t xml:space="preserve">3:30am/15MD/normal</t>
  </si>
  <si>
    <t xml:space="preserve">IMG20261004_033615.jpeg</t>
  </si>
  <si>
    <t xml:space="preserve">top of marked view (raw rotated by user)</t>
  </si>
  <si>
    <t xml:space="preserve">raw edited on device: measured from the marked copy (lines masked out)</t>
  </si>
  <si>
    <t xml:space="preserve">3:30am/16MD/normal</t>
  </si>
  <si>
    <t xml:space="preserve">IMG20261004_033617.jpeg</t>
  </si>
  <si>
    <t xml:space="preserve">3:30am/17MD/normal</t>
  </si>
  <si>
    <t xml:space="preserve">IMG20261004_033618.jpeg</t>
  </si>
  <si>
    <t xml:space="preserve">3:30am/18MD/normal</t>
  </si>
  <si>
    <t xml:space="preserve">IMG20261004_033627.jpeg</t>
  </si>
  <si>
    <t xml:space="preserve">3:30am/19MD/normal</t>
  </si>
  <si>
    <t xml:space="preserve">IMG20261004_033629.jpeg</t>
  </si>
  <si>
    <t xml:space="preserve">3:30am/20MD/normal</t>
  </si>
  <si>
    <t xml:space="preserve">IMG20261004_033630.jpeg</t>
  </si>
  <si>
    <t xml:space="preserve">3:30am/21MD/normal</t>
  </si>
  <si>
    <t xml:space="preserve">IMG20261004_033631.jpeg</t>
  </si>
  <si>
    <t xml:space="preserve">3:30am/22MD/normal</t>
  </si>
  <si>
    <t xml:space="preserve">IMG20261004_033633.jpeg</t>
  </si>
  <si>
    <t xml:space="preserve">3:30am/23MD/normal</t>
  </si>
  <si>
    <t xml:space="preserve">IMG20261004_033635.jpeg</t>
  </si>
  <si>
    <t xml:space="preserve">4:30am/01LD/normal</t>
  </si>
  <si>
    <t xml:space="preserve">4:30am</t>
  </si>
  <si>
    <t xml:space="preserve">IMG20261004_042638.jpeg</t>
  </si>
  <si>
    <t xml:space="preserve">0430am</t>
  </si>
  <si>
    <t xml:space="preserve">0430am/Processed_0430am</t>
  </si>
  <si>
    <t xml:space="preserve">4:30am/01LC/normal</t>
  </si>
  <si>
    <t xml:space="preserve">IMG20261004_042641.jpeg</t>
  </si>
  <si>
    <t xml:space="preserve">pack edge(s) out of frame (100% of face inside the frame); partial: zone(s) right not readable</t>
  </si>
  <si>
    <t xml:space="preserve">4:30am/01MC/normal</t>
  </si>
  <si>
    <t xml:space="preserve">IMG20261004_042644.jpeg</t>
  </si>
  <si>
    <t xml:space="preserve">4:30am/02MC/normal</t>
  </si>
  <si>
    <t xml:space="preserve">IMG20261004_042646.jpeg</t>
  </si>
  <si>
    <t xml:space="preserve">4:30am/03MC/normal</t>
  </si>
  <si>
    <t xml:space="preserve">IMG20261004_042648.jpeg</t>
  </si>
  <si>
    <t xml:space="preserve">4:30am/04MC/normal</t>
  </si>
  <si>
    <t xml:space="preserve">IMG20261004_042650.jpeg</t>
  </si>
  <si>
    <t xml:space="preserve">4:30am/05MC/normal</t>
  </si>
  <si>
    <t xml:space="preserve">IMG20261004_042651.jpeg</t>
  </si>
  <si>
    <t xml:space="preserve">4:30am/06MC/normal</t>
  </si>
  <si>
    <t xml:space="preserve">IMG20261004_042653.jpeg</t>
  </si>
  <si>
    <t xml:space="preserve">4:30am/07MC/normal</t>
  </si>
  <si>
    <t xml:space="preserve">IMG20261004_042658.jpeg</t>
  </si>
  <si>
    <t xml:space="preserve">4:30am/08MC/normal</t>
  </si>
  <si>
    <t xml:space="preserve">IMG20261004_042700.jpeg</t>
  </si>
  <si>
    <t xml:space="preserve">4:30am/09MC/normal</t>
  </si>
  <si>
    <t xml:space="preserve">IMG20261004_042703.jpeg</t>
  </si>
  <si>
    <t xml:space="preserve">4:30am/10MC/normal</t>
  </si>
  <si>
    <t xml:space="preserve">IMG20261004_042711.jpeg</t>
  </si>
  <si>
    <t xml:space="preserve">4:30am/11MC/normal</t>
  </si>
  <si>
    <t xml:space="preserve">IMG20261004_042714.jpeg</t>
  </si>
  <si>
    <t xml:space="preserve">4:30am/12MC/normal</t>
  </si>
  <si>
    <t xml:space="preserve">IMG20261004_042716.jpeg</t>
  </si>
  <si>
    <t xml:space="preserve">4:30am/13MC/normal</t>
  </si>
  <si>
    <t xml:space="preserve">IMG20261004_042718.jpeg</t>
  </si>
  <si>
    <t xml:space="preserve">4:30am/14MC/normal</t>
  </si>
  <si>
    <t xml:space="preserve">IMG20261004_042720.jpeg</t>
  </si>
  <si>
    <t xml:space="preserve">4:30am/15MC/normal</t>
  </si>
  <si>
    <t xml:space="preserve">IMG20261004_042722.jpeg</t>
  </si>
  <si>
    <t xml:space="preserve">4:30am/16MC/normal</t>
  </si>
  <si>
    <t xml:space="preserve">IMG20261004_042723.jpeg</t>
  </si>
  <si>
    <t xml:space="preserve">4:30am/17MC/normal</t>
  </si>
  <si>
    <t xml:space="preserve">IMG20261004_042725.jpeg</t>
  </si>
  <si>
    <t xml:space="preserve">4:30am/18MC/normal</t>
  </si>
  <si>
    <t xml:space="preserve">IMG20261004_042728.jpeg</t>
  </si>
  <si>
    <t xml:space="preserve">4:30am/19MC/normal</t>
  </si>
  <si>
    <t xml:space="preserve">IMG20261004_042734.jpeg</t>
  </si>
  <si>
    <t xml:space="preserve">4:30am/20MC/normal</t>
  </si>
  <si>
    <t xml:space="preserve">IMG20261004_042735.jpeg</t>
  </si>
  <si>
    <t xml:space="preserve">4:30am/21MC/normal</t>
  </si>
  <si>
    <t xml:space="preserve">IMG20261004_042736.jpeg</t>
  </si>
  <si>
    <t xml:space="preserve">4:30am/22MC/normal</t>
  </si>
  <si>
    <t xml:space="preserve">IMG20261004_042738.jpeg</t>
  </si>
  <si>
    <t xml:space="preserve">4:30am/23MC/normal</t>
  </si>
  <si>
    <t xml:space="preserve">IMG20261004_042740.jpeg</t>
  </si>
  <si>
    <t xml:space="preserve">4:30am/24MC/normal</t>
  </si>
  <si>
    <t xml:space="preserve">IMG20261004_042741.jpeg</t>
  </si>
  <si>
    <t xml:space="preserve">4:30am/25MC/normal</t>
  </si>
  <si>
    <t xml:space="preserve">IMG20261004_042743.jpeg</t>
  </si>
  <si>
    <t xml:space="preserve">4:30am/26MC/normal</t>
  </si>
  <si>
    <t xml:space="preserve">IMG20261004_042745.jpeg</t>
  </si>
  <si>
    <t xml:space="preserve">4:30am/27MC/normal</t>
  </si>
  <si>
    <t xml:space="preserve">IMG20261004_042747.jpeg</t>
  </si>
  <si>
    <t xml:space="preserve">4:30am/01MD/normal</t>
  </si>
  <si>
    <t xml:space="preserve">IMG20261004_042812.jpeg</t>
  </si>
  <si>
    <t xml:space="preserve">4:30am/02MD/normal</t>
  </si>
  <si>
    <t xml:space="preserve">IMG20261004_042814.jpeg</t>
  </si>
  <si>
    <t xml:space="preserve">4:30am/03MD/normal</t>
  </si>
  <si>
    <t xml:space="preserve">IMG20261004_042816.jpeg</t>
  </si>
  <si>
    <t xml:space="preserve">4:30am/04MD/normal</t>
  </si>
  <si>
    <t xml:space="preserve">IMG20261004_042818.jpeg</t>
  </si>
  <si>
    <t xml:space="preserve">4:30am/05MD/normal</t>
  </si>
  <si>
    <t xml:space="preserve">IMG20261004_042820.jpeg</t>
  </si>
  <si>
    <t xml:space="preserve">4:30am/06MD/normal</t>
  </si>
  <si>
    <t xml:space="preserve">IMG20261004_042822.jpeg</t>
  </si>
  <si>
    <t xml:space="preserve">4:30am/07MD/normal</t>
  </si>
  <si>
    <t xml:space="preserve">IMG20261004_042823.jpeg</t>
  </si>
  <si>
    <t xml:space="preserve">4:30am/08MD/normal</t>
  </si>
  <si>
    <t xml:space="preserve">IMG20261004_042825.jpeg</t>
  </si>
  <si>
    <t xml:space="preserve">4:30am/09MD/normal</t>
  </si>
  <si>
    <t xml:space="preserve">IMG20261004_042826.jpeg</t>
  </si>
  <si>
    <t xml:space="preserve">4:30am/10MD/normal</t>
  </si>
  <si>
    <t xml:space="preserve">IMG20261004_042828.jpeg</t>
  </si>
  <si>
    <t xml:space="preserve">4:30am/11MD/normal</t>
  </si>
  <si>
    <t xml:space="preserve">IMG20261004_042829.jpeg</t>
  </si>
  <si>
    <t xml:space="preserve">pack edge(s) out of frame (92% of face inside the frame); camera overlay covers 18% of the face; partial: zone(s) bottom not readable</t>
  </si>
  <si>
    <t xml:space="preserve">4:30am/12MD/normal</t>
  </si>
  <si>
    <t xml:space="preserve">IMG20261004_042837.jpeg</t>
  </si>
  <si>
    <t xml:space="preserve">4:30am/13MD/normal</t>
  </si>
  <si>
    <t xml:space="preserve">IMG20261004_042839.jpeg</t>
  </si>
  <si>
    <t xml:space="preserve">4:30am/14MD/normal</t>
  </si>
  <si>
    <t xml:space="preserve">IMG20261004_042843.jpeg</t>
  </si>
  <si>
    <t xml:space="preserve">4:30am/15MD/normal</t>
  </si>
  <si>
    <t xml:space="preserve">IMG20261004_042845.jpeg</t>
  </si>
  <si>
    <t xml:space="preserve">4:30am/16MD/normal</t>
  </si>
  <si>
    <t xml:space="preserve">IMG20261004_042847.jpeg</t>
  </si>
  <si>
    <t xml:space="preserve">4:30am/17MD/normal</t>
  </si>
  <si>
    <t xml:space="preserve">IMG20261004_042849.jpeg</t>
  </si>
  <si>
    <t xml:space="preserve">4:30am/18MD/normal</t>
  </si>
  <si>
    <t xml:space="preserve">IMG20261004_042858.jpeg</t>
  </si>
  <si>
    <t xml:space="preserve">4:30am/19MD/normal</t>
  </si>
  <si>
    <t xml:space="preserve">IMG20261004_042900.jpeg</t>
  </si>
  <si>
    <t xml:space="preserve">4:30am/20MD/normal</t>
  </si>
  <si>
    <t xml:space="preserve">IMG20261004_042901.jpeg</t>
  </si>
  <si>
    <t xml:space="preserve">4:30am/21MD/normal</t>
  </si>
  <si>
    <t xml:space="preserve">IMG20261004_042902.jpeg</t>
  </si>
  <si>
    <t xml:space="preserve">4:30am/22MD/normal</t>
  </si>
  <si>
    <t xml:space="preserve">IMG20261004_042904.jpeg</t>
  </si>
  <si>
    <t xml:space="preserve">4:30am/23MD/normal</t>
  </si>
  <si>
    <t xml:space="preserve">IMG20261004_042905.jpeg</t>
  </si>
  <si>
    <t xml:space="preserve">5am/01LD/normal</t>
  </si>
  <si>
    <t xml:space="preserve">5am</t>
  </si>
  <si>
    <t xml:space="preserve">IMG20261004_045619.jpeg</t>
  </si>
  <si>
    <t xml:space="preserve">5am/Processed_5am</t>
  </si>
  <si>
    <t xml:space="preserve">5am/01LC/normal</t>
  </si>
  <si>
    <t xml:space="preserve">IMG20261004_045623.jpeg</t>
  </si>
  <si>
    <t xml:space="preserve">5am/01MC/normal</t>
  </si>
  <si>
    <t xml:space="preserve">IMG20261004_045627.jpeg</t>
  </si>
  <si>
    <t xml:space="preserve">5am/02MC/normal</t>
  </si>
  <si>
    <t xml:space="preserve">IMG20261004_045629.jpeg</t>
  </si>
  <si>
    <t xml:space="preserve">5am/03MC/normal</t>
  </si>
  <si>
    <t xml:space="preserve">IMG20261004_045631.jpeg</t>
  </si>
  <si>
    <t xml:space="preserve">5am/04MC/normal</t>
  </si>
  <si>
    <t xml:space="preserve">IMG20261004_045633.jpeg</t>
  </si>
  <si>
    <t xml:space="preserve">5am/05MC/normal</t>
  </si>
  <si>
    <t xml:space="preserve">IMG20261004_045634.jpeg</t>
  </si>
  <si>
    <t xml:space="preserve">pack edge(s) out of frame (91% of face inside the frame); camera overlay covers 8% of the face; partial: zone(s) bottom not readable</t>
  </si>
  <si>
    <t xml:space="preserve">5am/06MC/normal</t>
  </si>
  <si>
    <t xml:space="preserve">IMG20261004_045637.jpeg</t>
  </si>
  <si>
    <t xml:space="preserve">pack edge(s) out of frame (100% of face inside the frame); camera overlay covers 12% of the face; partial: zone(s) bottom not readable</t>
  </si>
  <si>
    <t xml:space="preserve">5am/07MC/normal</t>
  </si>
  <si>
    <t xml:space="preserve">IMG20261004_045639.jpeg</t>
  </si>
  <si>
    <t xml:space="preserve">5am/08MC/normal</t>
  </si>
  <si>
    <t xml:space="preserve">IMG20261004_045644.jpeg</t>
  </si>
  <si>
    <t xml:space="preserve">5am/09MC/normal</t>
  </si>
  <si>
    <t xml:space="preserve">IMG20261004_045649.jpeg</t>
  </si>
  <si>
    <t xml:space="preserve">5am/10MC/normal</t>
  </si>
  <si>
    <t xml:space="preserve">IMG20261004_045657.jpeg</t>
  </si>
  <si>
    <t xml:space="preserve">5am/11MC/normal</t>
  </si>
  <si>
    <t xml:space="preserve">IMG20261004_045707.jpeg</t>
  </si>
  <si>
    <t xml:space="preserve">5am/12MC/normal</t>
  </si>
  <si>
    <t xml:space="preserve">IMG20261004_045709.jpeg</t>
  </si>
  <si>
    <t xml:space="preserve">5am/13MC/normal</t>
  </si>
  <si>
    <t xml:space="preserve">IMG20261004_045711.jpeg</t>
  </si>
  <si>
    <t xml:space="preserve">5am/14MC/normal</t>
  </si>
  <si>
    <t xml:space="preserve">IMG20261004_045713.jpeg</t>
  </si>
  <si>
    <t xml:space="preserve">5am/15MC/normal</t>
  </si>
  <si>
    <t xml:space="preserve">IMG20261004_045715.jpeg</t>
  </si>
  <si>
    <t xml:space="preserve">5am/16MC/normal</t>
  </si>
  <si>
    <t xml:space="preserve">IMG20261004_045716.jpeg</t>
  </si>
  <si>
    <t xml:space="preserve">5am/17MC/normal</t>
  </si>
  <si>
    <t xml:space="preserve">IMG20261004_045718.jpeg</t>
  </si>
  <si>
    <t xml:space="preserve">5am/18MC/normal</t>
  </si>
  <si>
    <t xml:space="preserve">IMG20261004_045720.jpeg</t>
  </si>
  <si>
    <t xml:space="preserve">5am/19MC/normal</t>
  </si>
  <si>
    <t xml:space="preserve">IMG20261004_045729.jpeg</t>
  </si>
  <si>
    <t xml:space="preserve">5am/20MC/normal</t>
  </si>
  <si>
    <t xml:space="preserve">IMG20261004_045731.jpeg</t>
  </si>
  <si>
    <t xml:space="preserve">5am/21MC/normal</t>
  </si>
  <si>
    <t xml:space="preserve">IMG20261004_045732.jpeg</t>
  </si>
  <si>
    <t xml:space="preserve">5am/22MC/normal</t>
  </si>
  <si>
    <t xml:space="preserve">IMG20261004_045734.jpeg</t>
  </si>
  <si>
    <t xml:space="preserve">5am/23MC/normal</t>
  </si>
  <si>
    <t xml:space="preserve">IMG20261004_045736.jpeg</t>
  </si>
  <si>
    <t xml:space="preserve">5am/24MC/normal</t>
  </si>
  <si>
    <t xml:space="preserve">IMG20261004_045737.jpeg</t>
  </si>
  <si>
    <t xml:space="preserve">5am/25MC/normal</t>
  </si>
  <si>
    <t xml:space="preserve">IMG20261004_045739.jpeg</t>
  </si>
  <si>
    <t xml:space="preserve">5am/26MC/normal</t>
  </si>
  <si>
    <t xml:space="preserve">IMG20261004_045743.jpeg</t>
  </si>
  <si>
    <t xml:space="preserve">5am/27MC/normal</t>
  </si>
  <si>
    <t xml:space="preserve">IMG20261004_045745.jpeg</t>
  </si>
  <si>
    <t xml:space="preserve">5am/01MD/normal</t>
  </si>
  <si>
    <t xml:space="preserve">IMG20261004_045759.jpeg</t>
  </si>
  <si>
    <t xml:space="preserve">5am/02MD/normal</t>
  </si>
  <si>
    <t xml:space="preserve">IMG20261004_045801.jpeg</t>
  </si>
  <si>
    <t xml:space="preserve">5am/03MD/normal</t>
  </si>
  <si>
    <t xml:space="preserve">IMG20261004_045810.jpeg</t>
  </si>
  <si>
    <t xml:space="preserve">5am/04MD/normal</t>
  </si>
  <si>
    <t xml:space="preserve">IMG20261004_045812.jpeg</t>
  </si>
  <si>
    <t xml:space="preserve">5am/05MD/normal</t>
  </si>
  <si>
    <t xml:space="preserve">IMG20261004_045814.jpeg</t>
  </si>
  <si>
    <t xml:space="preserve">5am/06MD/normal</t>
  </si>
  <si>
    <t xml:space="preserve">IMG20261004_045816.jpeg</t>
  </si>
  <si>
    <t xml:space="preserve">5am/07MD/normal</t>
  </si>
  <si>
    <t xml:space="preserve">IMG20261004_045818.jpeg</t>
  </si>
  <si>
    <t xml:space="preserve">5am/08MD/normal</t>
  </si>
  <si>
    <t xml:space="preserve">IMG20261004_045820.jpeg</t>
  </si>
  <si>
    <t xml:space="preserve">5am/09MD/normal</t>
  </si>
  <si>
    <t xml:space="preserve">IMG20261004_045821.jpeg</t>
  </si>
  <si>
    <t xml:space="preserve">5am/10MD/normal</t>
  </si>
  <si>
    <t xml:space="preserve">IMG20261004_045826.jpeg</t>
  </si>
  <si>
    <t xml:space="preserve">5am/11MD/normal</t>
  </si>
  <si>
    <t xml:space="preserve">IMG20261004_045827.jpeg</t>
  </si>
  <si>
    <t xml:space="preserve">5am/12MD/normal</t>
  </si>
  <si>
    <t xml:space="preserve">IMG20261004_045837.jpeg</t>
  </si>
  <si>
    <t xml:space="preserve">5am/13MD/normal</t>
  </si>
  <si>
    <t xml:space="preserve">IMG20261004_045839.jpeg</t>
  </si>
  <si>
    <t xml:space="preserve">5am/14MD/normal</t>
  </si>
  <si>
    <t xml:space="preserve">IMG20261004_045840.jpeg</t>
  </si>
  <si>
    <t xml:space="preserve">5am/15MD/normal</t>
  </si>
  <si>
    <t xml:space="preserve">IMG20261004_045841.jpeg</t>
  </si>
  <si>
    <t xml:space="preserve">5am/16MD/normal</t>
  </si>
  <si>
    <t xml:space="preserve">IMG20261004_045843.jpeg</t>
  </si>
  <si>
    <t xml:space="preserve">5am/17MD/normal</t>
  </si>
  <si>
    <t xml:space="preserve">IMG20261004_045844.jpeg</t>
  </si>
  <si>
    <t xml:space="preserve">5am/18MD/normal</t>
  </si>
  <si>
    <t xml:space="preserve">IMG20261004_045854.jpeg</t>
  </si>
  <si>
    <t xml:space="preserve">5am/19MD/normal</t>
  </si>
  <si>
    <t xml:space="preserve">IMG20261004_045856.jpeg</t>
  </si>
  <si>
    <t xml:space="preserve">5am/20MD/normal</t>
  </si>
  <si>
    <t xml:space="preserve">IMG20261004_045857.jpeg</t>
  </si>
  <si>
    <t xml:space="preserve">5am/21MD/normal</t>
  </si>
  <si>
    <t xml:space="preserve">IMG20261004_045859.jpeg</t>
  </si>
  <si>
    <t xml:space="preserve">5am/22MD/normal</t>
  </si>
  <si>
    <t xml:space="preserve">IMG20261004_045900.jpeg</t>
  </si>
  <si>
    <t xml:space="preserve">5am/23MD/normal</t>
  </si>
  <si>
    <t xml:space="preserve">IMG20261004_045901.jpeg</t>
  </si>
  <si>
    <t xml:space="preserve">Mediums - WORKING copy (formulas linked to RAW DATA; one block per measure, one column per read)</t>
  </si>
  <si>
    <t xml:space="preserve">Controls (01-27MC) and DuraTherm (01-23MD) in separate tables. Normal shot of each read (6:30 re-shoots on their own sheet). Symbols: see Read Me.</t>
  </si>
  <si>
    <t xml:space="preserve">Read #</t>
  </si>
  <si>
    <t xml:space="preserve">Average Temp - whole face (°F)</t>
  </si>
  <si>
    <t xml:space="preserve">Pack</t>
  </si>
  <si>
    <t xml:space="preserve">10:30pm</t>
  </si>
  <si>
    <t xml:space="preserve">12:15am (12:22)</t>
  </si>
  <si>
    <t xml:space="preserve">Center 80% of area (°F)</t>
  </si>
  <si>
    <t xml:space="preserve">Top zone - neck end (°F)</t>
  </si>
  <si>
    <t xml:space="preserve">Bottom zone (°F)</t>
  </si>
  <si>
    <t xml:space="preserve">Left zone (°F)</t>
  </si>
  <si>
    <t xml:space="preserve">Right zone (°F)</t>
  </si>
  <si>
    <t xml:space="preserve">Coldest part - mean of coldest 10% of face (°F)</t>
  </si>
  <si>
    <t xml:space="preserve">Thermal variation - face SD (°F)</t>
  </si>
  <si>
    <t xml:space="preserve">Cold-uniform % (face within ±2.5 °F of coldest part)</t>
  </si>
  <si>
    <t xml:space="preserve">Warm plateau % (most face in any 5 °F window)</t>
  </si>
  <si>
    <t xml:space="preserve">Group statistics per read - Medium Control (n≤27) vs Medium DuraTherm (n≤23)</t>
  </si>
  <si>
    <t xml:space="preserve">Formulas on the Working sheet. 95% CI = t × SD/√n. Difference = DuraTherm − Control with Welch 95% CI and Welch t-test p (TTEST type 3).</t>
  </si>
  <si>
    <t xml:space="preserve">A. Average Temp - whole face (°F)</t>
  </si>
  <si>
    <t xml:space="preserve">Scan window</t>
  </si>
  <si>
    <t xml:space="preserve">Hours since pull (median scan)</t>
  </si>
  <si>
    <t xml:space="preserve">Control n</t>
  </si>
  <si>
    <t xml:space="preserve">Control mean</t>
  </si>
  <si>
    <t xml:space="preserve">Control SD</t>
  </si>
  <si>
    <t xml:space="preserve">Control ±95% CI</t>
  </si>
  <si>
    <t xml:space="preserve">DuraTherm n</t>
  </si>
  <si>
    <t xml:space="preserve">DuraTherm mean</t>
  </si>
  <si>
    <t xml:space="preserve">DuraTherm SD</t>
  </si>
  <si>
    <t xml:space="preserve">DuraTherm ±95% CI</t>
  </si>
  <si>
    <t xml:space="preserve">Difference D − C</t>
  </si>
  <si>
    <t xml:space="preserve">Welch 95% CI low</t>
  </si>
  <si>
    <t xml:space="preserve">Welch 95% CI high</t>
  </si>
  <si>
    <t xml:space="preserve">p (Welch)</t>
  </si>
  <si>
    <t xml:space="preserve">16:00-16:09</t>
  </si>
  <si>
    <t xml:space="preserve">16:15-16:21</t>
  </si>
  <si>
    <t xml:space="preserve">16:30-16:35</t>
  </si>
  <si>
    <t xml:space="preserve">16:45-16:51</t>
  </si>
  <si>
    <t xml:space="preserve">17:00-17:06</t>
  </si>
  <si>
    <t xml:space="preserve">17:21-17:27</t>
  </si>
  <si>
    <t xml:space="preserve">17:45-17:51</t>
  </si>
  <si>
    <t xml:space="preserve">18:00-18:05</t>
  </si>
  <si>
    <t xml:space="preserve">18:14-18:19</t>
  </si>
  <si>
    <t xml:space="preserve">18:30-18:38</t>
  </si>
  <si>
    <t xml:space="preserve">18:44-18:52</t>
  </si>
  <si>
    <t xml:space="preserve">19:02-19:04</t>
  </si>
  <si>
    <t xml:space="preserve">19:16-19:19</t>
  </si>
  <si>
    <t xml:space="preserve">19:31-19:34</t>
  </si>
  <si>
    <t xml:space="preserve">19:45-19:48</t>
  </si>
  <si>
    <t xml:space="preserve">20:01-20:04</t>
  </si>
  <si>
    <t xml:space="preserve">20:15-20:18</t>
  </si>
  <si>
    <t xml:space="preserve">20:31-20:33</t>
  </si>
  <si>
    <t xml:space="preserve">20:44-20:47</t>
  </si>
  <si>
    <t xml:space="preserve">21:00-21:03</t>
  </si>
  <si>
    <t xml:space="preserve">21:15-21:19</t>
  </si>
  <si>
    <t xml:space="preserve">21:30-21:35</t>
  </si>
  <si>
    <t xml:space="preserve">21:46-21:50</t>
  </si>
  <si>
    <t xml:space="preserve">22:18-22:22</t>
  </si>
  <si>
    <t xml:space="preserve">not processed</t>
  </si>
  <si>
    <t xml:space="preserve">22:45-22:48</t>
  </si>
  <si>
    <t xml:space="preserve">23:01-23:04</t>
  </si>
  <si>
    <t xml:space="preserve">23:15-23:18</t>
  </si>
  <si>
    <t xml:space="preserve">23:33-23:36</t>
  </si>
  <si>
    <t xml:space="preserve">23:45-23:49</t>
  </si>
  <si>
    <t xml:space="preserve">00:02-00:08</t>
  </si>
  <si>
    <t xml:space="preserve">00:24-00:27</t>
  </si>
  <si>
    <t xml:space="preserve">00:46-00:50</t>
  </si>
  <si>
    <t xml:space="preserve">01:17-01:22</t>
  </si>
  <si>
    <t xml:space="preserve">01:34-01:37</t>
  </si>
  <si>
    <t xml:space="preserve">02:03-02:08</t>
  </si>
  <si>
    <t xml:space="preserve">02:29-02:33</t>
  </si>
  <si>
    <t xml:space="preserve">03:02-03:05</t>
  </si>
  <si>
    <t xml:space="preserve">03:31-03:36</t>
  </si>
  <si>
    <t xml:space="preserve">04:26-04:29</t>
  </si>
  <si>
    <t xml:space="preserve">04:56-04:59</t>
  </si>
  <si>
    <t xml:space="preserve">B. Center 80% of area (°F)</t>
  </si>
  <si>
    <t xml:space="preserve">C. Coldest part of the pack (°F)</t>
  </si>
  <si>
    <t xml:space="preserve">D. Cold-uniform % (share of face within ±2.5 °F of the coldest part)</t>
  </si>
  <si>
    <t xml:space="preserve">Zone summary - group mean of each zone per read (°F) and zone minus center</t>
  </si>
  <si>
    <t xml:space="preserve">Formulas on the Working sheet. Top = neck end (orientation from the camera orientation tag - see Read Me). Each zone mean uses packs with that zone readable.</t>
  </si>
  <si>
    <t xml:space="preserve">Control Face</t>
  </si>
  <si>
    <t xml:space="preserve">Control Center</t>
  </si>
  <si>
    <t xml:space="preserve">Control Top (neck)</t>
  </si>
  <si>
    <t xml:space="preserve">Control Bottom</t>
  </si>
  <si>
    <t xml:space="preserve">Control Left</t>
  </si>
  <si>
    <t xml:space="preserve">Control Right</t>
  </si>
  <si>
    <t xml:space="preserve">DuraTherm Face</t>
  </si>
  <si>
    <t xml:space="preserve">DuraTherm Center</t>
  </si>
  <si>
    <t xml:space="preserve">DuraTherm Top (neck)</t>
  </si>
  <si>
    <t xml:space="preserve">DuraTherm Bottom</t>
  </si>
  <si>
    <t xml:space="preserve">DuraTherm Left</t>
  </si>
  <si>
    <t xml:space="preserve">DuraTherm Right</t>
  </si>
  <si>
    <t xml:space="preserve">Control Top (neck) − Center</t>
  </si>
  <si>
    <t xml:space="preserve">Control Bottom − Center</t>
  </si>
  <si>
    <t xml:space="preserve">Control Left − Center</t>
  </si>
  <si>
    <t xml:space="preserve">Control Right − Center</t>
  </si>
  <si>
    <t xml:space="preserve">DuraTherm Top (neck) − Center</t>
  </si>
  <si>
    <t xml:space="preserve">DuraTherm Bottom − Center</t>
  </si>
  <si>
    <t xml:space="preserve">DuraTherm Left − Center</t>
  </si>
  <si>
    <t xml:space="preserve">DuraTherm Right − Center</t>
  </si>
  <si>
    <t xml:space="preserve">Control − DuraTherm Face</t>
  </si>
  <si>
    <t xml:space="preserve">Control − DuraTherm Center</t>
  </si>
  <si>
    <t xml:space="preserve">Control − DuraTherm Top (neck)</t>
  </si>
  <si>
    <t xml:space="preserve">Control − DuraTherm Bottom</t>
  </si>
  <si>
    <t xml:space="preserve">Control − DuraTherm Left</t>
  </si>
  <si>
    <t xml:space="preserve">Control − DuraTherm Right</t>
  </si>
  <si>
    <t xml:space="preserve">Mean of reads</t>
  </si>
  <si>
    <t xml:space="preserve">Which zone is warmest? (share of normal-shot medium scans with all 5 zones readable)</t>
  </si>
  <si>
    <t xml:space="preserve">Group</t>
  </si>
  <si>
    <t xml:space="preserve">Center</t>
  </si>
  <si>
    <t xml:space="preserve">Top (neck)</t>
  </si>
  <si>
    <t xml:space="preserve">Bottom</t>
  </si>
  <si>
    <t xml:space="preserve">Left</t>
  </si>
  <si>
    <t xml:space="preserve">Right</t>
  </si>
  <si>
    <t xml:space="preserve">Scans</t>
  </si>
  <si>
    <t xml:space="preserve">Counted by the analysis script from RAW DATA zone columns (values, not formulas).</t>
  </si>
  <si>
    <t xml:space="preserve">Temperature uniformity - cold-uniform ranked above warm-uniform</t>
  </si>
  <si>
    <t xml:space="preserve">Cold-uniform scan: more than 50% of the face within ±2.5 °F of the coldest part (mean of the coldest 10%). Warm-uniform scan: not cold-uniform, but more than 50% of the face inside some 5 °F window (a uniform mass warmer than the coldest part).</t>
  </si>
  <si>
    <t xml:space="preserve">Cold-uniform scans %</t>
  </si>
  <si>
    <t xml:space="preserve">Mean cold-uniform %</t>
  </si>
  <si>
    <t xml:space="preserve">Warm-uniform scans %</t>
  </si>
  <si>
    <t xml:space="preserve">Mean warm plateau %</t>
  </si>
  <si>
    <t xml:space="preserve">Non-uniform scans %</t>
  </si>
  <si>
    <t xml:space="preserve">In range (face &lt;51 °F): scans</t>
  </si>
  <si>
    <t xml:space="preserve">In range: cold-uniform scans %</t>
  </si>
  <si>
    <t xml:space="preserve">In range: mean cold-uniform %</t>
  </si>
  <si>
    <t xml:space="preserve">Rank: cold-uniform (all 50)</t>
  </si>
  <si>
    <t xml:space="preserve">Rank: warm-uniform (all 50)</t>
  </si>
  <si>
    <t xml:space="preserve">Score (helper)</t>
  </si>
  <si>
    <t xml:space="preserve">Group summary (mean of packs)</t>
  </si>
  <si>
    <t xml:space="preserve">Ranking - cold-uniform first (more important), then warm-uniform</t>
  </si>
  <si>
    <t xml:space="preserve">Rank</t>
  </si>
  <si>
    <t xml:space="preserve">Per read - share of packs cold-uniform / warm-uniform</t>
  </si>
  <si>
    <t xml:space="preserve">Control cold-uniform</t>
  </si>
  <si>
    <t xml:space="preserve">Control warm-uniform</t>
  </si>
  <si>
    <t xml:space="preserve">DuraTherm cold-uniform</t>
  </si>
  <si>
    <t xml:space="preserve">DuraTherm warm-uniform</t>
  </si>
  <si>
    <t xml:space="preserve">Temperature bands - how long each pack stayed below each band limit (actual scan times, no interpolation)</t>
  </si>
  <si>
    <t xml:space="preserve">Whole-face average. "Lasted to" = last scan still below the limit before the first scan at/above it. Hours are counted from the freezer pull (input below).</t>
  </si>
  <si>
    <t xml:space="preserve">Freezer pull (input)</t>
  </si>
  <si>
    <t xml:space="preserve">Band limits (inputs) - a pack leaves the band at its first scan ≥ the limit</t>
  </si>
  <si>
    <t xml:space="preserve">34-39.9 °F band (priority)</t>
  </si>
  <si>
    <t xml:space="preserve">40-44.9 °F band (priority)</t>
  </si>
  <si>
    <t xml:space="preserve">45-50.9 °F band (priority)</t>
  </si>
  <si>
    <t xml:space="preserve">51-59.9 °F</t>
  </si>
  <si>
    <t xml:space="preserve">60-69.9 °F (70 °F = finish)</t>
  </si>
  <si>
    <t xml:space="preserve">≥40: first scan at/above</t>
  </si>
  <si>
    <t xml:space="preserve">&lt;40: lasted to (scan before first ≥40)</t>
  </si>
  <si>
    <t xml:space="preserve">&lt;40: lasted h (first exit)</t>
  </si>
  <si>
    <t xml:space="preserve">&lt;40: last scan below (final exit)</t>
  </si>
  <si>
    <t xml:space="preserve">&lt;40: lasted h (final exit)</t>
  </si>
  <si>
    <t xml:space="preserve">≥40: first read #</t>
  </si>
  <si>
    <t xml:space="preserve">&lt;40: last read # below</t>
  </si>
  <si>
    <t xml:space="preserve">≥45: first scan at/above</t>
  </si>
  <si>
    <t xml:space="preserve">&lt;45: lasted to (scan before first ≥45)</t>
  </si>
  <si>
    <t xml:space="preserve">&lt;45: lasted h (first exit)</t>
  </si>
  <si>
    <t xml:space="preserve">&lt;45: last scan below (final exit)</t>
  </si>
  <si>
    <t xml:space="preserve">&lt;45: lasted h (final exit)</t>
  </si>
  <si>
    <t xml:space="preserve">≥45: first read #</t>
  </si>
  <si>
    <t xml:space="preserve">&lt;45: last read # below</t>
  </si>
  <si>
    <t xml:space="preserve">≥51: first scan at/above</t>
  </si>
  <si>
    <t xml:space="preserve">&lt;51: lasted to (scan before first ≥51)</t>
  </si>
  <si>
    <t xml:space="preserve">&lt;51: lasted h (first exit)</t>
  </si>
  <si>
    <t xml:space="preserve">&lt;51: last scan below (final exit)</t>
  </si>
  <si>
    <t xml:space="preserve">&lt;51: lasted h (final exit)</t>
  </si>
  <si>
    <t xml:space="preserve">≥51: first read #</t>
  </si>
  <si>
    <t xml:space="preserve">&lt;51: last read # below</t>
  </si>
  <si>
    <t xml:space="preserve">≥60: first scan at/above</t>
  </si>
  <si>
    <t xml:space="preserve">&lt;60: lasted to (scan before first ≥60)</t>
  </si>
  <si>
    <t xml:space="preserve">&lt;60: lasted h (first exit)</t>
  </si>
  <si>
    <t xml:space="preserve">&lt;60: last scan below (final exit)</t>
  </si>
  <si>
    <t xml:space="preserve">&lt;60: lasted h (final exit)</t>
  </si>
  <si>
    <t xml:space="preserve">≥60: first read #</t>
  </si>
  <si>
    <t xml:space="preserve">&lt;60: last read # below</t>
  </si>
  <si>
    <t xml:space="preserve">≥70: first scan at/above</t>
  </si>
  <si>
    <t xml:space="preserve">&lt;70: lasted to (scan before first ≥70)</t>
  </si>
  <si>
    <t xml:space="preserve">&lt;70: lasted h (first exit)</t>
  </si>
  <si>
    <t xml:space="preserve">&lt;70: last scan below (final exit)</t>
  </si>
  <si>
    <t xml:space="preserve">&lt;70: lasted h (final exit)</t>
  </si>
  <si>
    <t xml:space="preserve">≥70: first read #</t>
  </si>
  <si>
    <t xml:space="preserve">&lt;70: last read # below</t>
  </si>
  <si>
    <t xml:space="preserve">Survival (first exit) - packs that had NOT yet read at/above each limit, by read</t>
  </si>
  <si>
    <t xml:space="preserve">Hours since pull</t>
  </si>
  <si>
    <t xml:space="preserve">Control below 40</t>
  </si>
  <si>
    <t xml:space="preserve">DuraTherm below 40</t>
  </si>
  <si>
    <t xml:space="preserve">Control below 45</t>
  </si>
  <si>
    <t xml:space="preserve">DuraTherm below 45</t>
  </si>
  <si>
    <t xml:space="preserve">Control below 51</t>
  </si>
  <si>
    <t xml:space="preserve">DuraTherm below 51</t>
  </si>
  <si>
    <t xml:space="preserve">Control below 60</t>
  </si>
  <si>
    <t xml:space="preserve">DuraTherm below 60</t>
  </si>
  <si>
    <t xml:space="preserve">Control below 70</t>
  </si>
  <si>
    <t xml:space="preserve">DuraTherm below 70</t>
  </si>
  <si>
    <t xml:space="preserve">Survival (final exit) - packs that still read below each limit at this read or a later one</t>
  </si>
  <si>
    <t xml:space="preserve">Summary per band limit - hours since pull, packs that reached the limit only (packs not reached by 5 am are counted, not averaged; a pack already at/above the limit at its first scan has no "lasted" value)</t>
  </si>
  <si>
    <t xml:space="preserve">Limit</t>
  </si>
  <si>
    <t xml:space="preserve">Reached limit</t>
  </si>
  <si>
    <t xml:space="preserve">Not reached by last scan</t>
  </si>
  <si>
    <t xml:space="preserve">First exit: mean h</t>
  </si>
  <si>
    <t xml:space="preserve">First exit: median h</t>
  </si>
  <si>
    <t xml:space="preserve">First exit: min h</t>
  </si>
  <si>
    <t xml:space="preserve">First exit: max h</t>
  </si>
  <si>
    <t xml:space="preserve">Final exit: mean h</t>
  </si>
  <si>
    <t xml:space="preserve">Final exit: median h</t>
  </si>
  <si>
    <t xml:space="preserve">Final exit: min h</t>
  </si>
  <si>
    <t xml:space="preserve">Final exit: max h</t>
  </si>
  <si>
    <t xml:space="preserve">&lt;40</t>
  </si>
  <si>
    <t xml:space="preserve">&lt;45</t>
  </si>
  <si>
    <t xml:space="preserve">&lt;51</t>
  </si>
  <si>
    <t xml:space="preserve">&lt;60</t>
  </si>
  <si>
    <t xml:space="preserve">&lt;70</t>
  </si>
  <si>
    <t xml:space="preserve">Time observed inside each band - first and last scan inside the band (actual scans)</t>
  </si>
  <si>
    <t xml:space="preserve">Elapsed = last in-band scan − first in-band scan (scan to scan, no interpolation). A pack can leave and re-enter a band; first/last are the outermost in-band scans.</t>
  </si>
  <si>
    <t xml:space="preserve">34-39.9: first scan</t>
  </si>
  <si>
    <t xml:space="preserve">34-39.9: last scan</t>
  </si>
  <si>
    <t xml:space="preserve">34-39.9: h observed</t>
  </si>
  <si>
    <t xml:space="preserve">34-39.9: scans in band</t>
  </si>
  <si>
    <t xml:space="preserve">40-44.9: first scan</t>
  </si>
  <si>
    <t xml:space="preserve">40-44.9: last scan</t>
  </si>
  <si>
    <t xml:space="preserve">40-44.9: h observed</t>
  </si>
  <si>
    <t xml:space="preserve">40-44.9: scans in band</t>
  </si>
  <si>
    <t xml:space="preserve">45-50.9: first scan</t>
  </si>
  <si>
    <t xml:space="preserve">45-50.9: last scan</t>
  </si>
  <si>
    <t xml:space="preserve">45-50.9: h observed</t>
  </si>
  <si>
    <t xml:space="preserve">45-50.9: scans in band</t>
  </si>
  <si>
    <t xml:space="preserve">51-59.9: first scan</t>
  </si>
  <si>
    <t xml:space="preserve">51-59.9: last scan</t>
  </si>
  <si>
    <t xml:space="preserve">51-59.9: h observed</t>
  </si>
  <si>
    <t xml:space="preserve">51-59.9: scans in band</t>
  </si>
  <si>
    <t xml:space="preserve">60-69.9: first scan</t>
  </si>
  <si>
    <t xml:space="preserve">60-69.9: last scan</t>
  </si>
  <si>
    <t xml:space="preserve">60-69.9: h observed</t>
  </si>
  <si>
    <t xml:space="preserve">60-69.9: scans in band</t>
  </si>
  <si>
    <t xml:space="preserve">Group means (packs with at least one in-band scan)</t>
  </si>
  <si>
    <t xml:space="preserve">34-39.9 h observed</t>
  </si>
  <si>
    <t xml:space="preserve">40-44.9 h observed</t>
  </si>
  <si>
    <t xml:space="preserve">45-50.9 h observed</t>
  </si>
  <si>
    <t xml:space="preserve">51-59.9 h observed</t>
  </si>
  <si>
    <t xml:space="preserve">60-69.9 h observed</t>
  </si>
  <si>
    <t xml:space="preserve">Finish per pack - 70 °F, or a 3-consecutive-reading stall (backdated to the first of the three)</t>
  </si>
  <si>
    <t xml:space="preserve">Stall = three consecutive reads within the tolerance below, at or above the stall floor (a stall during the ice plateau is not a finish). Inputs in yellow can be changed.</t>
  </si>
  <si>
    <t xml:space="preserve">Finish temperature °F</t>
  </si>
  <si>
    <t xml:space="preserve">Stall tolerance °F (max − min of 3 reads)</t>
  </si>
  <si>
    <t xml:space="preserve">Stall floor °F (stall only counts at or above)</t>
  </si>
  <si>
    <t xml:space="preserve">Stall helper: 1 = reads n, n+1, n+2 form a stall</t>
  </si>
  <si>
    <t xml:space="preserve">First read ≥ finish temp (#)</t>
  </si>
  <si>
    <t xml:space="preserve">First stall start (#)</t>
  </si>
  <si>
    <t xml:space="preserve">Finish read #</t>
  </si>
  <si>
    <t xml:space="preserve">Finish basis</t>
  </si>
  <si>
    <t xml:space="preserve">Finish scan time</t>
  </si>
  <si>
    <t xml:space="preserve">Face at finish °F</t>
  </si>
  <si>
    <t xml:space="preserve">Summary</t>
  </si>
  <si>
    <t xml:space="preserve">Finished at 70 °F</t>
  </si>
  <si>
    <t xml:space="preserve">Finished by stall</t>
  </si>
  <si>
    <t xml:space="preserve">Not finished by last scan</t>
  </si>
  <si>
    <t xml:space="preserve">Mean finish h (finished packs)</t>
  </si>
  <si>
    <t xml:space="preserve">Smalls and Larges - WORKING copy (formulas linked to RAW DATA)</t>
  </si>
  <si>
    <t xml:space="preserve">Smalls are an auxiliary arm (ended after 1:30am per the smalls finish rule). Larges are n = 1 per type - descriptive only, not scientific proof.</t>
  </si>
  <si>
    <t xml:space="preserve">Small DuraTherm</t>
  </si>
  <si>
    <t xml:space="preserve">Small Control</t>
  </si>
  <si>
    <t xml:space="preserve">Large DuraTherm</t>
  </si>
  <si>
    <t xml:space="preserve">Large Control</t>
  </si>
  <si>
    <t xml:space="preserve">Smalls (4 SD vs 6 SC) per read, and the two large packs (n = 1 each - descriptive only)</t>
  </si>
  <si>
    <t xml:space="preserve">Formulas on the Smalls &amp; Larges Working sheet.</t>
  </si>
  <si>
    <t xml:space="preserve">SD n</t>
  </si>
  <si>
    <t xml:space="preserve">SD mean face</t>
  </si>
  <si>
    <t xml:space="preserve">SD SD</t>
  </si>
  <si>
    <t xml:space="preserve">SC n</t>
  </si>
  <si>
    <t xml:space="preserve">SC mean face</t>
  </si>
  <si>
    <t xml:space="preserve">SC SD</t>
  </si>
  <si>
    <t xml:space="preserve">SD − SC</t>
  </si>
  <si>
    <t xml:space="preserve">SD cold-uniform % (mean)</t>
  </si>
  <si>
    <t xml:space="preserve">SC cold-uniform % (mean)</t>
  </si>
  <si>
    <t xml:space="preserve">01LD face</t>
  </si>
  <si>
    <t xml:space="preserve">01LC face</t>
  </si>
  <si>
    <t xml:space="preserve">LD − LC</t>
  </si>
  <si>
    <t xml:space="preserve">6:30 pm flip effect - normal round vs the same packs re-shot minutes later</t>
  </si>
  <si>
    <t xml:space="preserve">Normal round = flip, then shoot. Re-shoot 1 and 2 = the first 10 medium controls and first 10 medium DuraTherms shot again after a longer delay since the flip.</t>
  </si>
  <si>
    <t xml:space="preserve">normal: scan time</t>
  </si>
  <si>
    <t xml:space="preserve">normal: face °F</t>
  </si>
  <si>
    <t xml:space="preserve">normal: cold-uniform %</t>
  </si>
  <si>
    <t xml:space="preserve">normal: coldest part °F</t>
  </si>
  <si>
    <t xml:space="preserve">re-shoot 1: scan time</t>
  </si>
  <si>
    <t xml:space="preserve">re-shoot 1: face °F</t>
  </si>
  <si>
    <t xml:space="preserve">re-shoot 1: cold-uniform %</t>
  </si>
  <si>
    <t xml:space="preserve">re-shoot 1: coldest part °F</t>
  </si>
  <si>
    <t xml:space="preserve">re-shoot 2: scan time</t>
  </si>
  <si>
    <t xml:space="preserve">re-shoot 2: face °F</t>
  </si>
  <si>
    <t xml:space="preserve">re-shoot 2: cold-uniform %</t>
  </si>
  <si>
    <t xml:space="preserve">re-shoot 2: coldest part °F</t>
  </si>
  <si>
    <t xml:space="preserve">Minutes normal → re-shoot 2</t>
  </si>
  <si>
    <t xml:space="preserve">Face change °F (re-shoot 2 − normal)</t>
  </si>
  <si>
    <t xml:space="preserve">Cold-uniform change (points)</t>
  </si>
  <si>
    <t xml:space="preserve">Status map - one cell per pack and read (normal shot)</t>
  </si>
  <si>
    <t xml:space="preserve">✓ = reading with no flags. Other symbols: see Read Me. Formulas on RAW DATA.</t>
  </si>
  <si>
    <t xml:space="preserve">Control M</t>
  </si>
  <si>
    <t xml:space="preserve">DuraTherm M</t>
  </si>
  <si>
    <t xml:space="preserve">DuraTherm S</t>
  </si>
  <si>
    <t xml:space="preserve">Control S</t>
  </si>
  <si>
    <t xml:space="preserve">DuraTherm L</t>
  </si>
  <si>
    <t xml:space="preserve">Control L</t>
  </si>
  <si>
    <t xml:space="preserve">Counts by read (packs with a usable reading = ✓ or flagged value)</t>
  </si>
  <si>
    <t xml:space="preserve">Usable</t>
  </si>
  <si>
    <t xml:space="preserve">Margin of error of the image analysis (95%)</t>
  </si>
  <si>
    <t xml:space="preserve">Every component measured on this data set. Group differences use the confidence intervals on Group Stats (pack-to-pack variation), not these.</t>
  </si>
  <si>
    <t xml:space="preserve">1. Temperature read-out check: our reading at the crosshair vs the camera's own "Cen" value (every measured image)</t>
  </si>
  <si>
    <t xml:space="preserve">Images compared</t>
  </si>
  <si>
    <t xml:space="preserve">Median difference °F (ours − camera)</t>
  </si>
  <si>
    <t xml:space="preserve">Mean difference °F</t>
  </si>
  <si>
    <t xml:space="preserve">25th percentile °F</t>
  </si>
  <si>
    <t xml:space="preserve">75th percentile °F</t>
  </si>
  <si>
    <t xml:space="preserve">Share within ±1 °F</t>
  </si>
  <si>
    <t xml:space="preserve">Share within ±2 °F</t>
  </si>
  <si>
    <t xml:space="preserve">A single crosshair spot (7×7 pixels) is compared with the camera's spot value; spot-to-spot scatter includes edges under the crosshair. Zone and face values average hundreds to thousands of pixels.</t>
  </si>
  <si>
    <t xml:space="preserve">2. Palette calibration (colour → temperature curve fitted to the camera Cen values)</t>
  </si>
  <si>
    <t xml:space="preserve">Images used for the fit</t>
  </si>
  <si>
    <t xml:space="preserve">Curves fitted on two random halves differ by up to (°F, 95th percentile, median 31.4 °F bar span)</t>
  </si>
  <si>
    <t xml:space="preserve">Calibration component used (°F, 95%) = half of that (the full fit uses twice the data)</t>
  </si>
  <si>
    <t xml:space="preserve">Scale bar read to 0.1 °F (component, °F)</t>
  </si>
  <si>
    <t xml:space="preserve">Values computed by the analysis script (two-fold split of the fit data); entered as inputs.</t>
  </si>
  <si>
    <t xml:space="preserve">3. Outline repeatability: the 62 images of the 7:30 pm read were outlined twice by the user (independent outlines)</t>
  </si>
  <si>
    <t xml:space="preserve">Face: outline 1</t>
  </si>
  <si>
    <t xml:space="preserve">Face: outline 2</t>
  </si>
  <si>
    <t xml:space="preserve">Face diff</t>
  </si>
  <si>
    <t xml:space="preserve">Center 1</t>
  </si>
  <si>
    <t xml:space="preserve">Center 2</t>
  </si>
  <si>
    <t xml:space="preserve">Center diff</t>
  </si>
  <si>
    <t xml:space="preserve">Top diff</t>
  </si>
  <si>
    <t xml:space="preserve">Bottom diff</t>
  </si>
  <si>
    <t xml:space="preserve">Left diff</t>
  </si>
  <si>
    <t xml:space="preserve">Right diff</t>
  </si>
  <si>
    <t xml:space="preserve">Cold-uniform % diff</t>
  </si>
  <si>
    <t xml:space="preserve">SD of difference</t>
  </si>
  <si>
    <t xml:space="preserve">Per-outline SD (= SD of difference / √2)</t>
  </si>
  <si>
    <t xml:space="preserve">Second-outline values come from measuring the user's second set of 7:30 outlines (Processed_Processed_730pm) with the same method; zone differences are entered as values (blue).</t>
  </si>
  <si>
    <t xml:space="preserve">4. Combined margin of error per measured value (95%) = √[(1.96 × outline SD)² + calibration² + scale²]</t>
  </si>
  <si>
    <t xml:space="preserve">Value</t>
  </si>
  <si>
    <t xml:space="preserve">Outline SD °F</t>
  </si>
  <si>
    <t xml:space="preserve">Calibration °F</t>
  </si>
  <si>
    <t xml:space="preserve">Scale °F</t>
  </si>
  <si>
    <t xml:space="preserve">Margin of error ± (95%)</t>
  </si>
  <si>
    <t xml:space="preserve">Whole-face average</t>
  </si>
  <si>
    <t xml:space="preserve">Center 80%</t>
  </si>
  <si>
    <t xml:space="preserve">Top (neck) zone</t>
  </si>
  <si>
    <t xml:space="preserve">Bottom zone</t>
  </si>
  <si>
    <t xml:space="preserve">Left zone</t>
  </si>
  <si>
    <t xml:space="preserve">Right zone</t>
  </si>
  <si>
    <t xml:space="preserve">Cold-uniform % (points)</t>
  </si>
  <si>
    <t xml:space="preserve">Not included: the camera's own absolute accuracy (manufacturer specification) - it shifts every pack the same way and does not change Control vs DuraTherm comparisons.</t>
  </si>
  <si>
    <t xml:space="preserve">Data gaps - reads, missing and rejected images, uncertain IDs</t>
  </si>
  <si>
    <t xml:space="preserve">Status</t>
  </si>
  <si>
    <t xml:space="preserve">Pack readings (normal)</t>
  </si>
  <si>
    <t xml:space="preserve">Processed</t>
  </si>
  <si>
    <t xml:space="preserve">Wide shots 16:04:11 and 16:09:10 (copies not outlined) excluded.</t>
  </si>
  <si>
    <t xml:space="preserve">60 pack images for 62 packs: 20MC and 23MD placed as not imaged (best fit with 4pm/6pm; MC 19-27 and all MD may be shifted by one). Wide shot 17:03:25 excluded.</t>
  </si>
  <si>
    <t xml:space="preserve">Mediums only (50 images): smalls and larges not imaged this round.</t>
  </si>
  <si>
    <t xml:space="preserve">Wide shots 18:00:30 and 18:05:03 excluded.</t>
  </si>
  <si>
    <t xml:space="preserve">18:18:40 wide shot (no outline).</t>
  </si>
  <si>
    <t xml:space="preserve">102 pack images: normal round (50), re-shoot 1 of 01-10MC and 01-10MD (20), smalls and larges (12), re-shoot 2 (20). 18:32:07 and 18:33:11 not outlined.</t>
  </si>
  <si>
    <t xml:space="preserve">Bad first 01MD image retaken as "DuraTherm Unit 1" (18:50:37); 18:44:43 not outlined.</t>
  </si>
  <si>
    <t xml:space="preserve">05SC (19:04:36) not outlined by user.</t>
  </si>
  <si>
    <t xml:space="preserve">11 images for the 12 small/large packs: 05SC taken as not imaged (06SC may be 05SC).</t>
  </si>
  <si>
    <t xml:space="preserve">02SD (20:47:30): problem code - the user could not identify any part of the pack.</t>
  </si>
  <si>
    <t xml:space="preserve">26 images for 27 controls: 15MC placed as not imaged (13-27MC may be shifted by one).</t>
  </si>
  <si>
    <t xml:space="preserve">12 images in the 11-pack first DuraTherm row: 21:33:19 left unassigned (01-11MD may be shifted by one). 12 marked copies rotated by the user (neck left).</t>
  </si>
  <si>
    <t xml:space="preserve">Wide shot 21:49:34 excluded.</t>
  </si>
  <si>
    <t xml:space="preserve">Packs accidentally re-flipped this period (unflipped before 10:30).</t>
  </si>
  <si>
    <t xml:space="preserve">1030</t>
  </si>
  <si>
    <t xml:space="preserve">Not processed in time (⏳)</t>
  </si>
  <si>
    <t xml:space="preserve">Pictures available, not processed in time (⏳). The next-to-last set of 6 medium DuraTherms was not imaged in this read.</t>
  </si>
  <si>
    <t xml:space="preserve">17MC not imaged (confirmed by user).</t>
  </si>
  <si>
    <t xml:space="preserve">The 12:15 period, imaged 00:24-00:27 after the packs were unflipped.</t>
  </si>
  <si>
    <t xml:space="preserve">Taken instead of 1:00 am; from here every half hour.</t>
  </si>
  <si>
    <t xml:space="preserve">Smalls finished - not imaged from here on.</t>
  </si>
  <si>
    <t xml:space="preserve">03:36:07 duplicate excluded (raw no longer on the computer). 03:36:15 raw edited on the device - measured from the marked copy. 16 marked copies rotated/flipped by the user.</t>
  </si>
  <si>
    <t xml:space="preserve">04:58:26 raw edited on the device - measured from the marked copy.</t>
  </si>
  <si>
    <t xml:space="preserve">Schedule gaps</t>
  </si>
  <si>
    <t xml:space="preserve">10:00 pm - no images.</t>
  </si>
  <si>
    <t xml:space="preserve">1:00 am - skipped (imaged at 1:15 am instead).</t>
  </si>
  <si>
    <t xml:space="preserve">4:00 am - no images.</t>
  </si>
  <si>
    <t xml:space="preserve">12:15 am - imaged late (00:24-00:27, the "12:22" folder).</t>
  </si>
  <si>
    <t xml:space="preserve">Images turned down or without data</t>
  </si>
  <si>
    <t xml:space="preserve">Scan time</t>
  </si>
  <si>
    <t xml:space="preserve">Reason</t>
  </si>
  <si>
    <t xml:space="preserve">18:17:02</t>
  </si>
  <si>
    <t xml:space="preserve">18:32:17</t>
  </si>
  <si>
    <t xml:space="preserve">18:33:41</t>
  </si>
  <si>
    <t xml:space="preserve">19:04:36</t>
  </si>
  <si>
    <t xml:space="preserve">19:19:31</t>
  </si>
  <si>
    <t xml:space="preserve">19:48:35</t>
  </si>
  <si>
    <t xml:space="preserve">20:02:33</t>
  </si>
  <si>
    <t xml:space="preserve">20:03:52</t>
  </si>
  <si>
    <t xml:space="preserve">20:47:30</t>
  </si>
  <si>
    <t xml:space="preserve">Outlines completed or limited by Claude (judged by eye)</t>
  </si>
  <si>
    <t xml:space="preserve">reject</t>
  </si>
  <si>
    <t xml:space="preserve">17:46:30</t>
  </si>
  <si>
    <t xml:space="preserve">visible</t>
  </si>
  <si>
    <t xml:space="preserve">top long side above the frame (user drew the bottom side + a corner mark); visible part only - face average, no zones</t>
  </si>
  <si>
    <t xml:space="preserve">18:38:00</t>
  </si>
  <si>
    <t xml:space="preserve">left end and top side off the frame (user drew bottom side + right end); visible part only - face average, no zones</t>
  </si>
  <si>
    <t xml:space="preserve">19:19:27</t>
  </si>
  <si>
    <t xml:space="preserve">quad</t>
  </si>
  <si>
    <t xml:space="preserve">Partial readings (◐) by zone</t>
  </si>
  <si>
    <t xml:space="preserve">center</t>
  </si>
  <si>
    <t xml:space="preserve">camera overlay (◐⌧): 0, off the frame (◐⇲): 2</t>
  </si>
  <si>
    <t xml:space="preserve">top</t>
  </si>
  <si>
    <t xml:space="preserve">camera overlay (◐⌧): 40, off the frame (◐⇲): 10</t>
  </si>
  <si>
    <t xml:space="preserve">bottom</t>
  </si>
  <si>
    <t xml:space="preserve">camera overlay (◐⌧): 125, off the frame (◐⇲): 33</t>
  </si>
  <si>
    <t xml:space="preserve">left</t>
  </si>
  <si>
    <t xml:space="preserve">camera overlay (◐⌧): 2, off the frame (◐⇲): 2</t>
  </si>
  <si>
    <t xml:space="preserve">right</t>
  </si>
  <si>
    <t xml:space="preserve">camera overlay (◐⌧): 5, off the frame (◐⇲): 7</t>
  </si>
  <si>
    <t xml:space="preserve">Row Index (helper) - RAW DATA row of each pack's normal scan per read</t>
  </si>
  <si>
    <t xml:space="preserve">Formula lookup on the RAW DATA key. Blank = no image row for that pack/read (see Status Map / Data Gaps). Used by every Working sheet.</t>
  </si>
</sst>
</file>

<file path=xl/styles.xml><?xml version="1.0" encoding="utf-8"?>
<styleSheet xmlns="http://schemas.openxmlformats.org/spreadsheetml/2006/main">
  <numFmts count="35">
    <numFmt numFmtId="164" formatCode="General"/>
    <numFmt numFmtId="165" formatCode="yyyy\-mm\-dd\ h:mm:ss"/>
    <numFmt numFmtId="166" formatCode="0.00"/>
    <numFmt numFmtId="167" formatCode="0.0"/>
    <numFmt numFmtId="168" formatCode="0.0&quot; !&quot;"/>
    <numFmt numFmtId="169" formatCode="0.0&quot; ⌧◐&quot;"/>
    <numFmt numFmtId="170" formatCode="0.0&quot; ⇲&quot;"/>
    <numFmt numFmtId="171" formatCode="0.0&quot; ⇲◐&quot;"/>
    <numFmt numFmtId="172" formatCode="0.0&quot; ⇲⌧◐&quot;"/>
    <numFmt numFmtId="173" formatCode="0.0&quot; !⇲◐&quot;"/>
    <numFmt numFmtId="174" formatCode="0.0&quot; ◐&quot;"/>
    <numFmt numFmtId="175" formatCode="0.0&quot; !⇲⌧◐&quot;"/>
    <numFmt numFmtId="176" formatCode="0.0&quot; !⌧◐&quot;"/>
    <numFmt numFmtId="177" formatCode="0.0&quot; ⌧&quot;"/>
    <numFmt numFmtId="178" formatCode="0.0&quot; !◐&quot;"/>
    <numFmt numFmtId="179" formatCode="0.0&quot; !⇲&quot;"/>
    <numFmt numFmtId="180" formatCode="0.0&quot; ⇲⌧&quot;"/>
    <numFmt numFmtId="181" formatCode="0.0&quot; !⇲⌧&quot;"/>
    <numFmt numFmtId="182" formatCode="0.0&quot; ⌧⇲&quot;"/>
    <numFmt numFmtId="183" formatCode="0.0&quot; ⌧!&quot;"/>
    <numFmt numFmtId="184" formatCode="0"/>
    <numFmt numFmtId="185" formatCode="h:mm\ AM/PM"/>
    <numFmt numFmtId="186" formatCode="0.0000"/>
    <numFmt numFmtId="187" formatCode="0.0%"/>
    <numFmt numFmtId="188" formatCode="0%"/>
    <numFmt numFmtId="189" formatCode="General"/>
    <numFmt numFmtId="190" formatCode="0.000"/>
    <numFmt numFmtId="191" formatCode="yyyy\-mm\-dd\ h:mm"/>
    <numFmt numFmtId="192" formatCode="h:mm\ AM/PM;;\—"/>
    <numFmt numFmtId="193" formatCode="[=999]\—;0"/>
    <numFmt numFmtId="194" formatCode="[=0]\—;0"/>
    <numFmt numFmtId="195" formatCode="[&lt;99999]h:mm\ AM/PM;\—"/>
    <numFmt numFmtId="196" formatCode="h:mm:ss\ AM/PM"/>
    <numFmt numFmtId="197" formatCode="\±0.0&quot; °F&quot;"/>
    <numFmt numFmtId="198" formatCode="\±0.0&quot; pts&quot;"/>
  </numFmts>
  <fonts count="19">
    <font>
      <sz val="11"/>
      <color theme="1"/>
      <name val="Calibri"/>
      <family val="2"/>
      <charset val="1"/>
    </font>
    <font>
      <sz val="10"/>
      <name val="Arial"/>
      <family val="0"/>
    </font>
    <font>
      <sz val="10"/>
      <name val="Arial"/>
      <family val="0"/>
    </font>
    <font>
      <sz val="10"/>
      <name val="Arial"/>
      <family val="0"/>
    </font>
    <font>
      <b val="true"/>
      <sz val="16"/>
      <name val="Arial"/>
      <family val="0"/>
      <charset val="1"/>
    </font>
    <font>
      <i val="true"/>
      <sz val="10"/>
      <name val="Arial"/>
      <family val="0"/>
      <charset val="1"/>
    </font>
    <font>
      <b val="true"/>
      <sz val="12"/>
      <name val="Arial"/>
      <family val="0"/>
      <charset val="1"/>
    </font>
    <font>
      <b val="true"/>
      <sz val="10"/>
      <name val="Arial"/>
      <family val="0"/>
      <charset val="1"/>
    </font>
    <font>
      <sz val="10"/>
      <name val="Arial"/>
      <family val="0"/>
      <charset val="1"/>
    </font>
    <font>
      <b val="true"/>
      <sz val="14"/>
      <name val="Arial"/>
      <family val="0"/>
      <charset val="1"/>
    </font>
    <font>
      <i val="true"/>
      <sz val="10"/>
      <color rgb="FF595959"/>
      <name val="Arial"/>
      <family val="0"/>
      <charset val="1"/>
    </font>
    <font>
      <b val="true"/>
      <sz val="10"/>
      <color rgb="FFFFFFFF"/>
      <name val="Arial"/>
      <family val="0"/>
      <charset val="1"/>
    </font>
    <font>
      <b val="true"/>
      <sz val="10"/>
      <color rgb="FF000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000FF"/>
      <name val="Arial"/>
      <family val="0"/>
      <charset val="1"/>
    </font>
    <font>
      <sz val="10"/>
      <color rgb="FF808080"/>
      <name val="Arial"/>
      <family val="0"/>
      <charset val="1"/>
    </font>
    <font>
      <sz val="10"/>
      <name val="Arial"/>
      <family val="2"/>
    </font>
  </fonts>
  <fills count="17">
    <fill>
      <patternFill patternType="none"/>
    </fill>
    <fill>
      <patternFill patternType="gray125"/>
    </fill>
    <fill>
      <patternFill patternType="solid">
        <fgColor rgb="FFBDD7EE"/>
        <bgColor rgb="FFD9D9D9"/>
      </patternFill>
    </fill>
    <fill>
      <patternFill patternType="solid">
        <fgColor rgb="FF1F4E78"/>
        <bgColor rgb="FF003366"/>
      </patternFill>
    </fill>
    <fill>
      <patternFill patternType="solid">
        <fgColor rgb="FFD9E1F2"/>
        <bgColor rgb="FFE4DFEC"/>
      </patternFill>
    </fill>
    <fill>
      <patternFill patternType="solid">
        <fgColor rgb="FFFCE4D6"/>
        <bgColor rgb="FFFFF2CC"/>
      </patternFill>
    </fill>
    <fill>
      <patternFill patternType="solid">
        <fgColor rgb="FFE4DFEC"/>
        <bgColor rgb="FFD9E1F2"/>
      </patternFill>
    </fill>
    <fill>
      <patternFill patternType="solid">
        <fgColor rgb="FFD9D9D9"/>
        <bgColor rgb="FFE4DFEC"/>
      </patternFill>
    </fill>
    <fill>
      <patternFill patternType="solid">
        <fgColor rgb="FFF4B183"/>
        <bgColor rgb="FFF8CBAD"/>
      </patternFill>
    </fill>
    <fill>
      <patternFill patternType="solid">
        <fgColor rgb="FFFFE699"/>
        <bgColor rgb="FFFFF2CC"/>
      </patternFill>
    </fill>
    <fill>
      <patternFill patternType="solid">
        <fgColor rgb="FFF8CBAD"/>
        <bgColor rgb="FFFFE699"/>
      </patternFill>
    </fill>
    <fill>
      <patternFill patternType="solid">
        <fgColor rgb="FFE2EFDA"/>
        <bgColor rgb="FFF2F2F2"/>
      </patternFill>
    </fill>
    <fill>
      <patternFill patternType="solid">
        <fgColor rgb="FF833C0B"/>
        <bgColor rgb="FFBE4B48"/>
      </patternFill>
    </fill>
    <fill>
      <patternFill patternType="solid">
        <fgColor rgb="FF375623"/>
        <bgColor rgb="FF595959"/>
      </patternFill>
    </fill>
    <fill>
      <patternFill patternType="solid">
        <fgColor rgb="FFFFF2CC"/>
        <bgColor rgb="FFFCE4D6"/>
      </patternFill>
    </fill>
    <fill>
      <patternFill patternType="solid">
        <fgColor rgb="FFF2F2F2"/>
        <bgColor rgb="FFE2EFDA"/>
      </patternFill>
    </fill>
    <fill>
      <patternFill patternType="solid">
        <fgColor rgb="FFC6EFCE"/>
        <bgColor rgb="FFE2EFD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true" applyProtection="false">
      <alignment horizontal="center" vertical="center" textRotation="0" wrapText="false" indent="0" shrinkToFit="false"/>
      <protection locked="true" hidden="false"/>
    </xf>
    <xf numFmtId="168" fontId="8" fillId="6" borderId="1" xfId="0" applyFont="true" applyBorder="true" applyAlignment="true" applyProtection="false">
      <alignment horizontal="center" vertical="center" textRotation="0" wrapText="false" indent="0" shrinkToFit="false"/>
      <protection locked="true" hidden="false"/>
    </xf>
    <xf numFmtId="164" fontId="8" fillId="7" borderId="1" xfId="0" applyFont="true" applyBorder="true" applyAlignment="true" applyProtection="false">
      <alignment horizontal="center" vertical="center" textRotation="0" wrapText="false" indent="0" shrinkToFit="false"/>
      <protection locked="true" hidden="false"/>
    </xf>
    <xf numFmtId="169" fontId="8" fillId="2" borderId="1" xfId="0" applyFont="true" applyBorder="true" applyAlignment="true" applyProtection="false">
      <alignment horizontal="center" vertical="center" textRotation="0" wrapText="false" indent="0" shrinkToFit="false"/>
      <protection locked="true" hidden="false"/>
    </xf>
    <xf numFmtId="170" fontId="8" fillId="8" borderId="1" xfId="0" applyFont="true" applyBorder="true" applyAlignment="true" applyProtection="false">
      <alignment horizontal="center" vertical="center" textRotation="0" wrapText="false" indent="0" shrinkToFit="false"/>
      <protection locked="true" hidden="false"/>
    </xf>
    <xf numFmtId="171" fontId="8" fillId="8" borderId="1" xfId="0" applyFont="true" applyBorder="true" applyAlignment="true" applyProtection="false">
      <alignment horizontal="center" vertical="center" textRotation="0" wrapText="false" indent="0" shrinkToFit="false"/>
      <protection locked="true" hidden="false"/>
    </xf>
    <xf numFmtId="172" fontId="8" fillId="8" borderId="1" xfId="0" applyFont="true" applyBorder="true" applyAlignment="true" applyProtection="false">
      <alignment horizontal="center" vertical="center" textRotation="0" wrapText="false" indent="0" shrinkToFit="false"/>
      <protection locked="true" hidden="false"/>
    </xf>
    <xf numFmtId="173" fontId="8" fillId="6" borderId="1" xfId="0" applyFont="true" applyBorder="true" applyAlignment="true" applyProtection="false">
      <alignment horizontal="center" vertical="center" textRotation="0" wrapText="false" indent="0" shrinkToFit="false"/>
      <protection locked="true" hidden="false"/>
    </xf>
    <xf numFmtId="174" fontId="8" fillId="9" borderId="1" xfId="0" applyFont="true" applyBorder="true" applyAlignment="true" applyProtection="false">
      <alignment horizontal="center" vertical="center" textRotation="0" wrapText="false" indent="0" shrinkToFit="false"/>
      <protection locked="true" hidden="false"/>
    </xf>
    <xf numFmtId="164" fontId="8" fillId="10" borderId="1" xfId="0" applyFont="true" applyBorder="true" applyAlignment="true" applyProtection="false">
      <alignment horizontal="center" vertical="center" textRotation="0" wrapText="false" indent="0" shrinkToFit="false"/>
      <protection locked="true" hidden="false"/>
    </xf>
    <xf numFmtId="175" fontId="8" fillId="6" borderId="1" xfId="0" applyFont="true" applyBorder="true" applyAlignment="true" applyProtection="false">
      <alignment horizontal="center" vertical="center" textRotation="0" wrapText="false" indent="0" shrinkToFit="false"/>
      <protection locked="true" hidden="false"/>
    </xf>
    <xf numFmtId="176" fontId="8" fillId="6" borderId="1" xfId="0" applyFont="true" applyBorder="true" applyAlignment="true" applyProtection="false">
      <alignment horizontal="center" vertical="center" textRotation="0" wrapText="false" indent="0" shrinkToFit="false"/>
      <protection locked="true" hidden="false"/>
    </xf>
    <xf numFmtId="177" fontId="8" fillId="2" borderId="1" xfId="0" applyFont="true" applyBorder="true" applyAlignment="true" applyProtection="false">
      <alignment horizontal="center" vertical="center" textRotation="0" wrapText="false" indent="0" shrinkToFit="false"/>
      <protection locked="true" hidden="false"/>
    </xf>
    <xf numFmtId="178" fontId="8" fillId="6" borderId="1" xfId="0" applyFont="true" applyBorder="true" applyAlignment="true" applyProtection="false">
      <alignment horizontal="center" vertical="center" textRotation="0" wrapText="false" indent="0" shrinkToFit="false"/>
      <protection locked="true" hidden="false"/>
    </xf>
    <xf numFmtId="179" fontId="8" fillId="6" borderId="1" xfId="0" applyFont="true" applyBorder="true" applyAlignment="true" applyProtection="false">
      <alignment horizontal="center" vertical="center" textRotation="0" wrapText="false" indent="0" shrinkToFit="false"/>
      <protection locked="true" hidden="false"/>
    </xf>
    <xf numFmtId="164" fontId="7" fillId="11" borderId="1" xfId="0" applyFont="true" applyBorder="true" applyAlignment="false" applyProtection="false">
      <alignment horizontal="general" vertical="bottom" textRotation="0" wrapText="false" indent="0" shrinkToFit="false"/>
      <protection locked="true" hidden="false"/>
    </xf>
    <xf numFmtId="164" fontId="8" fillId="11" borderId="1" xfId="0" applyFont="true" applyBorder="true" applyAlignment="false" applyProtection="false">
      <alignment horizontal="general" vertical="bottom" textRotation="0" wrapText="false" indent="0" shrinkToFit="false"/>
      <protection locked="true" hidden="false"/>
    </xf>
    <xf numFmtId="180" fontId="8" fillId="8" borderId="1" xfId="0" applyFont="true" applyBorder="true" applyAlignment="true" applyProtection="false">
      <alignment horizontal="center" vertical="center" textRotation="0" wrapText="false" indent="0" shrinkToFit="false"/>
      <protection locked="true" hidden="false"/>
    </xf>
    <xf numFmtId="181" fontId="8" fillId="6" borderId="1" xfId="0" applyFont="true" applyBorder="true" applyAlignment="true" applyProtection="false">
      <alignment horizontal="center" vertical="center" textRotation="0" wrapText="false" indent="0" shrinkToFit="false"/>
      <protection locked="true" hidden="false"/>
    </xf>
    <xf numFmtId="164" fontId="8" fillId="9" borderId="1" xfId="0" applyFont="true" applyBorder="true" applyAlignment="true" applyProtection="false">
      <alignment horizontal="center" vertical="center" textRotation="0" wrapText="false" indent="0" shrinkToFit="false"/>
      <protection locked="true" hidden="false"/>
    </xf>
    <xf numFmtId="182" fontId="8" fillId="2" borderId="1" xfId="0" applyFont="true" applyBorder="true" applyAlignment="true" applyProtection="false">
      <alignment horizontal="center" vertical="center" textRotation="0" wrapText="false" indent="0" shrinkToFit="false"/>
      <protection locked="true" hidden="false"/>
    </xf>
    <xf numFmtId="183" fontId="8" fillId="2" borderId="1" xfId="0" applyFont="true" applyBorder="true" applyAlignment="true" applyProtection="false">
      <alignment horizontal="center" vertical="center" textRotation="0" wrapText="false" indent="0" shrinkToFit="false"/>
      <protection locked="true" hidden="false"/>
    </xf>
    <xf numFmtId="166" fontId="8" fillId="0" borderId="1" xfId="0" applyFont="true" applyBorder="true" applyAlignment="true" applyProtection="false">
      <alignment horizontal="center" vertical="center" textRotation="0" wrapText="false" indent="0" shrinkToFit="false"/>
      <protection locked="true" hidden="false"/>
    </xf>
    <xf numFmtId="184" fontId="8" fillId="0" borderId="1" xfId="0" applyFont="true" applyBorder="true" applyAlignment="true" applyProtection="false">
      <alignment horizontal="center" vertical="center" textRotation="0" wrapText="false" indent="0" shrinkToFit="false"/>
      <protection locked="true" hidden="false"/>
    </xf>
    <xf numFmtId="185" fontId="8" fillId="0" borderId="1" xfId="0" applyFont="true" applyBorder="true" applyAlignment="true" applyProtection="false">
      <alignment horizontal="center" vertical="center" textRotation="0" wrapText="false" indent="0" shrinkToFit="false"/>
      <protection locked="true" hidden="false"/>
    </xf>
    <xf numFmtId="185" fontId="8" fillId="7" borderId="1" xfId="0" applyFont="true" applyBorder="true" applyAlignment="true" applyProtection="false">
      <alignment horizontal="center" vertical="center" textRotation="0" wrapText="false" indent="0" shrinkToFit="false"/>
      <protection locked="true" hidden="false"/>
    </xf>
    <xf numFmtId="185" fontId="8" fillId="1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86" fontId="8" fillId="0" borderId="1" xfId="0" applyFont="true" applyBorder="true" applyAlignment="false" applyProtection="false">
      <alignment horizontal="general" vertical="bottom" textRotation="0" wrapText="false" indent="0" shrinkToFit="false"/>
      <protection locked="true" hidden="false"/>
    </xf>
    <xf numFmtId="164" fontId="7" fillId="7" borderId="1" xfId="0" applyFont="true" applyBorder="true" applyAlignment="false" applyProtection="false">
      <alignment horizontal="general" vertical="bottom" textRotation="0" wrapText="false" indent="0" shrinkToFit="false"/>
      <protection locked="true" hidden="false"/>
    </xf>
    <xf numFmtId="164" fontId="8" fillId="7" borderId="1" xfId="0" applyFont="true" applyBorder="true" applyAlignment="false" applyProtection="false">
      <alignment horizontal="general" vertical="bottom" textRotation="0" wrapText="false" indent="0" shrinkToFit="false"/>
      <protection locked="true" hidden="false"/>
    </xf>
    <xf numFmtId="166" fontId="8" fillId="7" borderId="1" xfId="0" applyFont="true" applyBorder="true" applyAlignment="false" applyProtection="false">
      <alignment horizontal="general" vertical="bottom" textRotation="0" wrapText="false" indent="0" shrinkToFit="false"/>
      <protection locked="true" hidden="false"/>
    </xf>
    <xf numFmtId="167" fontId="8" fillId="7" borderId="1" xfId="0" applyFont="true" applyBorder="true" applyAlignment="false" applyProtection="false">
      <alignment horizontal="general" vertical="bottom" textRotation="0" wrapText="false" indent="0" shrinkToFit="false"/>
      <protection locked="true" hidden="false"/>
    </xf>
    <xf numFmtId="186" fontId="8" fillId="7" borderId="1" xfId="0" applyFont="true" applyBorder="true" applyAlignment="false" applyProtection="false">
      <alignment horizontal="general" vertical="bottom" textRotation="0" wrapText="false" indent="0" shrinkToFit="false"/>
      <protection locked="true" hidden="false"/>
    </xf>
    <xf numFmtId="184" fontId="8" fillId="0" borderId="1" xfId="0" applyFont="true" applyBorder="true" applyAlignment="false" applyProtection="false">
      <alignment horizontal="general" vertical="bottom" textRotation="0" wrapText="false" indent="0" shrinkToFit="false"/>
      <protection locked="true" hidden="false"/>
    </xf>
    <xf numFmtId="184" fontId="8" fillId="7" borderId="1" xfId="0" applyFont="true" applyBorder="true" applyAlignment="false" applyProtection="false">
      <alignment horizontal="general" vertical="bottom" textRotation="0" wrapText="false" indent="0" shrinkToFit="false"/>
      <protection locked="true" hidden="false"/>
    </xf>
    <xf numFmtId="164" fontId="11" fillId="12" borderId="1" xfId="0" applyFont="true" applyBorder="true" applyAlignment="true" applyProtection="false">
      <alignment horizontal="center" vertical="center" textRotation="0" wrapText="true" indent="0" shrinkToFit="false"/>
      <protection locked="true" hidden="false"/>
    </xf>
    <xf numFmtId="164" fontId="11" fillId="13"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87" fontId="8" fillId="0" borderId="1" xfId="0" applyFont="true" applyBorder="true" applyAlignment="false" applyProtection="false">
      <alignment horizontal="general" vertical="bottom" textRotation="0" wrapText="false" indent="0" shrinkToFit="false"/>
      <protection locked="true" hidden="false"/>
    </xf>
    <xf numFmtId="188" fontId="8" fillId="0" borderId="1" xfId="0" applyFont="true" applyBorder="true" applyAlignment="false" applyProtection="false">
      <alignment horizontal="general" vertical="bottom" textRotation="0" wrapText="false" indent="0" shrinkToFit="false"/>
      <protection locked="true" hidden="false"/>
    </xf>
    <xf numFmtId="189" fontId="7" fillId="0" borderId="1" xfId="0" applyFont="true" applyBorder="true" applyAlignment="true" applyProtection="false">
      <alignment horizontal="center" vertical="center" textRotation="0" wrapText="false" indent="0" shrinkToFit="false"/>
      <protection locked="true" hidden="false"/>
    </xf>
    <xf numFmtId="189" fontId="8" fillId="0" borderId="1" xfId="0" applyFont="true" applyBorder="true" applyAlignment="true" applyProtection="false">
      <alignment horizontal="center" vertical="center" textRotation="0" wrapText="false" indent="0" shrinkToFit="false"/>
      <protection locked="true" hidden="false"/>
    </xf>
    <xf numFmtId="190" fontId="8" fillId="0" borderId="1" xfId="0" applyFont="true" applyBorder="true" applyAlignment="false" applyProtection="false">
      <alignment horizontal="general" vertical="bottom" textRotation="0" wrapText="false" indent="0" shrinkToFit="false"/>
      <protection locked="true" hidden="false"/>
    </xf>
    <xf numFmtId="191" fontId="16" fillId="14" borderId="1" xfId="0" applyFont="true" applyBorder="true" applyAlignment="false" applyProtection="false">
      <alignment horizontal="general" vertical="bottom" textRotation="0" wrapText="false" indent="0" shrinkToFit="false"/>
      <protection locked="true" hidden="false"/>
    </xf>
    <xf numFmtId="167" fontId="16" fillId="14" borderId="1" xfId="0" applyFont="true" applyBorder="true" applyAlignment="false" applyProtection="false">
      <alignment horizontal="general" vertical="bottom" textRotation="0" wrapText="false" indent="0" shrinkToFit="false"/>
      <protection locked="true" hidden="false"/>
    </xf>
    <xf numFmtId="192" fontId="8" fillId="0" borderId="1" xfId="0" applyFont="true" applyBorder="true" applyAlignment="true" applyProtection="false">
      <alignment horizontal="center" vertical="center" textRotation="0" wrapText="false" indent="0" shrinkToFit="false"/>
      <protection locked="true" hidden="false"/>
    </xf>
    <xf numFmtId="193" fontId="17" fillId="0" borderId="1" xfId="0" applyFont="true" applyBorder="true" applyAlignment="true" applyProtection="false">
      <alignment horizontal="center" vertical="center" textRotation="0" wrapText="false" indent="0" shrinkToFit="false"/>
      <protection locked="true" hidden="false"/>
    </xf>
    <xf numFmtId="194" fontId="17" fillId="0" borderId="1" xfId="0" applyFont="true" applyBorder="true" applyAlignment="true" applyProtection="false">
      <alignment horizontal="center" vertical="center" textRotation="0" wrapText="false" indent="0" shrinkToFit="false"/>
      <protection locked="true" hidden="false"/>
    </xf>
    <xf numFmtId="195" fontId="8" fillId="0" borderId="1" xfId="0" applyFont="true" applyBorder="true" applyAlignment="false" applyProtection="false">
      <alignment horizontal="general" vertical="bottom" textRotation="0" wrapText="false" indent="0" shrinkToFit="false"/>
      <protection locked="true" hidden="false"/>
    </xf>
    <xf numFmtId="192" fontId="8" fillId="0" borderId="1" xfId="0" applyFont="true" applyBorder="true" applyAlignment="false" applyProtection="false">
      <alignment horizontal="general" vertical="bottom" textRotation="0" wrapText="false" indent="0" shrinkToFit="false"/>
      <protection locked="true" hidden="false"/>
    </xf>
    <xf numFmtId="193" fontId="8" fillId="0" borderId="1" xfId="0" applyFont="true" applyBorder="true" applyAlignment="false" applyProtection="false">
      <alignment horizontal="general" vertical="bottom" textRotation="0" wrapText="false" indent="0" shrinkToFit="false"/>
      <protection locked="true" hidden="false"/>
    </xf>
    <xf numFmtId="185" fontId="8" fillId="0" borderId="1" xfId="0" applyFont="true" applyBorder="true" applyAlignment="false" applyProtection="false">
      <alignment horizontal="general" vertical="bottom" textRotation="0" wrapText="false" indent="0" shrinkToFit="false"/>
      <protection locked="true" hidden="false"/>
    </xf>
    <xf numFmtId="189" fontId="17" fillId="0" borderId="1" xfId="0" applyFont="true" applyBorder="true" applyAlignment="false" applyProtection="false">
      <alignment horizontal="general" vertical="bottom" textRotation="0" wrapText="false" indent="0" shrinkToFit="false"/>
      <protection locked="true" hidden="false"/>
    </xf>
    <xf numFmtId="164" fontId="8" fillId="15" borderId="1" xfId="0" applyFont="true" applyBorder="true" applyAlignment="true" applyProtection="false">
      <alignment horizontal="center" vertical="center" textRotation="0" wrapText="false" indent="0" shrinkToFit="false"/>
      <protection locked="true" hidden="false"/>
    </xf>
    <xf numFmtId="185" fontId="8" fillId="15" borderId="1" xfId="0" applyFont="true" applyBorder="true" applyAlignment="true" applyProtection="false">
      <alignment horizontal="center" vertical="center" textRotation="0" wrapText="false" indent="0" shrinkToFit="false"/>
      <protection locked="true" hidden="false"/>
    </xf>
    <xf numFmtId="196" fontId="8" fillId="0"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90" wrapText="false" indent="0" shrinkToFit="false"/>
      <protection locked="true" hidden="false"/>
    </xf>
    <xf numFmtId="164" fontId="8" fillId="16" borderId="1" xfId="0" applyFont="true" applyBorder="true" applyAlignment="true" applyProtection="false">
      <alignment horizontal="center" vertical="center" textRotation="0" wrapText="false" indent="0" shrinkToFit="false"/>
      <protection locked="true" hidden="false"/>
    </xf>
    <xf numFmtId="164" fontId="8" fillId="6" borderId="1" xfId="0" applyFont="true" applyBorder="true" applyAlignment="true" applyProtection="false">
      <alignment horizontal="center" vertical="center" textRotation="0" wrapText="false" indent="0" shrinkToFit="false"/>
      <protection locked="true" hidden="false"/>
    </xf>
    <xf numFmtId="164" fontId="8" fillId="2" borderId="1" xfId="0" applyFont="true" applyBorder="true" applyAlignment="true" applyProtection="false">
      <alignment horizontal="center" vertical="center" textRotation="0" wrapText="false" indent="0" shrinkToFit="false"/>
      <protection locked="true" hidden="false"/>
    </xf>
    <xf numFmtId="164" fontId="8" fillId="8"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6" fillId="14" borderId="1" xfId="0" applyFont="true" applyBorder="true" applyAlignment="false" applyProtection="false">
      <alignment horizontal="general" vertical="bottom" textRotation="0" wrapText="false" indent="0" shrinkToFit="false"/>
      <protection locked="true" hidden="false"/>
    </xf>
    <xf numFmtId="166" fontId="16" fillId="14" borderId="1" xfId="0" applyFont="true" applyBorder="true" applyAlignment="false" applyProtection="false">
      <alignment horizontal="general" vertical="bottom" textRotation="0" wrapText="false" indent="0" shrinkToFit="false"/>
      <protection locked="true" hidden="false"/>
    </xf>
    <xf numFmtId="166" fontId="16" fillId="0"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97" fontId="7" fillId="0" borderId="1" xfId="0" applyFont="true" applyBorder="true" applyAlignment="false" applyProtection="false">
      <alignment horizontal="general" vertical="bottom" textRotation="0" wrapText="false" indent="0" shrinkToFit="false"/>
      <protection locked="true" hidden="false"/>
    </xf>
    <xf numFmtId="198" fontId="7" fillId="0" borderId="1" xfId="0" applyFont="true" applyBorder="tru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89"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D9E1F2"/>
      <rgbColor rgb="FFBE4B48"/>
      <rgbColor rgb="FFFFF2CC"/>
      <rgbColor rgb="FFE2EFDA"/>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F2F2F2"/>
      <rgbColor rgb="FFC6EFCE"/>
      <rgbColor rgb="FFFFE699"/>
      <rgbColor rgb="FFD9D9D9"/>
      <rgbColor rgb="FFF4B183"/>
      <rgbColor rgb="FFE4DFEC"/>
      <rgbColor rgb="FFF8CBAD"/>
      <rgbColor rgb="FF4A7EBB"/>
      <rgbColor rgb="FF46AAC4"/>
      <rgbColor rgb="FF98B855"/>
      <rgbColor rgb="FFFCE4D6"/>
      <rgbColor rgb="FFF59240"/>
      <rgbColor rgb="FFFF6600"/>
      <rgbColor rgb="FF7D5FA0"/>
      <rgbColor rgb="FF878787"/>
      <rgbColor rgb="FF003366"/>
      <rgbColor rgb="FF339966"/>
      <rgbColor rgb="FF003300"/>
      <rgbColor rgb="FF333300"/>
      <rgbColor rgb="FF833C0B"/>
      <rgbColor rgb="FF595959"/>
      <rgbColor rgb="FF1F4E78"/>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Average Temp (whole face) - group means</a:t>
            </a:r>
          </a:p>
        </c:rich>
      </c:tx>
      <c:overlay val="0"/>
      <c:spPr>
        <a:noFill/>
        <a:ln w="0">
          <a:noFill/>
        </a:ln>
      </c:spPr>
    </c:title>
    <c:autoTitleDeleted val="0"/>
    <c:plotArea>
      <c:lineChart>
        <c:grouping val="standard"/>
        <c:varyColors val="0"/>
        <c:ser>
          <c:idx val="0"/>
          <c:order val="0"/>
          <c:tx>
            <c:strRef>
              <c:f>'Group Stats'!E5</c:f>
              <c:strCache>
                <c:ptCount val="1"/>
                <c:pt idx="0">
                  <c:v>Control mean</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'Group Stats'!$A$6:$A$46</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'Group Stats'!$E$6:$E$46</c:f>
              <c:numCache>
                <c:formatCode>0.0</c:formatCode>
                <c:ptCount val="41"/>
                <c:pt idx="0">
                  <c:v>40.1893687513041</c:v>
                </c:pt>
                <c:pt idx="1">
                  <c:v>36.541332671405</c:v>
                </c:pt>
                <c:pt idx="2">
                  <c:v>42.1392829822665</c:v>
                </c:pt>
                <c:pt idx="3">
                  <c:v>35.3736698544673</c:v>
                </c:pt>
                <c:pt idx="4">
                  <c:v>40.4523512216152</c:v>
                </c:pt>
                <c:pt idx="5">
                  <c:v>37.1158152230596</c:v>
                </c:pt>
                <c:pt idx="6">
                  <c:v>41.275570831486</c:v>
                </c:pt>
                <c:pt idx="7">
                  <c:v>36.8124616895445</c:v>
                </c:pt>
                <c:pt idx="8">
                  <c:v>44.8469580451206</c:v>
                </c:pt>
                <c:pt idx="9">
                  <c:v>37.4674559269915</c:v>
                </c:pt>
                <c:pt idx="10">
                  <c:v>43.6338854180969</c:v>
                </c:pt>
                <c:pt idx="11">
                  <c:v>44.2393578917144</c:v>
                </c:pt>
                <c:pt idx="12">
                  <c:v>44.9506636636785</c:v>
                </c:pt>
                <c:pt idx="13">
                  <c:v>44.1952369011331</c:v>
                </c:pt>
                <c:pt idx="14">
                  <c:v>45.9168385516535</c:v>
                </c:pt>
                <c:pt idx="15">
                  <c:v>44.0555332905485</c:v>
                </c:pt>
                <c:pt idx="16">
                  <c:v>46.0317657806181</c:v>
                </c:pt>
                <c:pt idx="17">
                  <c:v>43.9719717194121</c:v>
                </c:pt>
                <c:pt idx="18">
                  <c:v>48.5655951457224</c:v>
                </c:pt>
                <c:pt idx="19">
                  <c:v>48.6587458151714</c:v>
                </c:pt>
                <c:pt idx="20">
                  <c:v>45.0393271730626</c:v>
                </c:pt>
                <c:pt idx="21">
                  <c:v>49.850730870989</c:v>
                </c:pt>
                <c:pt idx="22">
                  <c:v>48.2228014926551</c:v>
                </c:pt>
                <c:pt idx="23">
                  <c:v>51.0243627776703</c:v>
                </c:pt>
                <c:pt idx="25">
                  <c:v>51.1818775240631</c:v>
                </c:pt>
                <c:pt idx="26">
                  <c:v>49.8622580182825</c:v>
                </c:pt>
                <c:pt idx="27">
                  <c:v>53.2382269481666</c:v>
                </c:pt>
                <c:pt idx="28">
                  <c:v>53.1775280838062</c:v>
                </c:pt>
                <c:pt idx="29">
                  <c:v>57.5829913580048</c:v>
                </c:pt>
                <c:pt idx="30">
                  <c:v>53.4450006473267</c:v>
                </c:pt>
                <c:pt idx="31">
                  <c:v>57.0410830503312</c:v>
                </c:pt>
                <c:pt idx="32">
                  <c:v>61.4158180314685</c:v>
                </c:pt>
                <c:pt idx="33">
                  <c:v>59.9995358241094</c:v>
                </c:pt>
                <c:pt idx="34">
                  <c:v>62.7521126414</c:v>
                </c:pt>
                <c:pt idx="35">
                  <c:v>63.3905911055134</c:v>
                </c:pt>
                <c:pt idx="36">
                  <c:v>66.1093487886554</c:v>
                </c:pt>
                <c:pt idx="37">
                  <c:v>66.6466118117084</c:v>
                </c:pt>
                <c:pt idx="38">
                  <c:v>68.5056778990273</c:v>
                </c:pt>
                <c:pt idx="39">
                  <c:v>69.6197242271226</c:v>
                </c:pt>
                <c:pt idx="40">
                  <c:v>70.299261189034</c:v>
                </c:pt>
              </c:numCache>
            </c:numRef>
          </c:val>
          <c:smooth val="1"/>
        </c:ser>
        <c:ser>
          <c:idx val="1"/>
          <c:order val="1"/>
          <c:tx>
            <c:strRef>
              <c:f>'Group Stats'!I5</c:f>
              <c:strCache>
                <c:ptCount val="1"/>
                <c:pt idx="0">
                  <c:v>DuraTherm mean</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'Group Stats'!$A$6:$A$46</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'Group Stats'!$I$6:$I$46</c:f>
              <c:numCache>
                <c:formatCode>0.0</c:formatCode>
                <c:ptCount val="41"/>
                <c:pt idx="0">
                  <c:v>35.4103658415801</c:v>
                </c:pt>
                <c:pt idx="1">
                  <c:v>35.4316422439254</c:v>
                </c:pt>
                <c:pt idx="2">
                  <c:v>38.3138594037796</c:v>
                </c:pt>
                <c:pt idx="3">
                  <c:v>33.0597065952451</c:v>
                </c:pt>
                <c:pt idx="4">
                  <c:v>38.5511400978342</c:v>
                </c:pt>
                <c:pt idx="5">
                  <c:v>35.4859952053508</c:v>
                </c:pt>
                <c:pt idx="6">
                  <c:v>37.271573274433</c:v>
                </c:pt>
                <c:pt idx="7">
                  <c:v>35.5386059149146</c:v>
                </c:pt>
                <c:pt idx="8">
                  <c:v>40.4017452790434</c:v>
                </c:pt>
                <c:pt idx="9">
                  <c:v>36.6683212484443</c:v>
                </c:pt>
                <c:pt idx="10">
                  <c:v>40.3635824422722</c:v>
                </c:pt>
                <c:pt idx="11">
                  <c:v>39.7332980665568</c:v>
                </c:pt>
                <c:pt idx="12">
                  <c:v>40.0461748539169</c:v>
                </c:pt>
                <c:pt idx="13">
                  <c:v>39.0520519845027</c:v>
                </c:pt>
                <c:pt idx="14">
                  <c:v>40.5525170339265</c:v>
                </c:pt>
                <c:pt idx="15">
                  <c:v>41.9142373090582</c:v>
                </c:pt>
                <c:pt idx="16">
                  <c:v>41.7703898181737</c:v>
                </c:pt>
                <c:pt idx="17">
                  <c:v>41.077880167486</c:v>
                </c:pt>
                <c:pt idx="18">
                  <c:v>44.0754709840217</c:v>
                </c:pt>
                <c:pt idx="19">
                  <c:v>44.6668237291472</c:v>
                </c:pt>
                <c:pt idx="20">
                  <c:v>43.4827370906743</c:v>
                </c:pt>
                <c:pt idx="21">
                  <c:v>45.1661410004179</c:v>
                </c:pt>
                <c:pt idx="22">
                  <c:v>46.0665470498269</c:v>
                </c:pt>
                <c:pt idx="23">
                  <c:v>46.8644221479831</c:v>
                </c:pt>
                <c:pt idx="25">
                  <c:v>48.0512589865453</c:v>
                </c:pt>
                <c:pt idx="26">
                  <c:v>49.3621141937804</c:v>
                </c:pt>
                <c:pt idx="27">
                  <c:v>50.5185236736197</c:v>
                </c:pt>
                <c:pt idx="28">
                  <c:v>51.7475802504132</c:v>
                </c:pt>
                <c:pt idx="29">
                  <c:v>54.4510648965102</c:v>
                </c:pt>
                <c:pt idx="30">
                  <c:v>53.421896611765</c:v>
                </c:pt>
                <c:pt idx="31">
                  <c:v>56.4268655597947</c:v>
                </c:pt>
                <c:pt idx="32">
                  <c:v>58.2877959444649</c:v>
                </c:pt>
                <c:pt idx="33">
                  <c:v>59.4732439974257</c:v>
                </c:pt>
                <c:pt idx="34">
                  <c:v>60.789142114271</c:v>
                </c:pt>
                <c:pt idx="35">
                  <c:v>63.2848198682471</c:v>
                </c:pt>
                <c:pt idx="36">
                  <c:v>64.2338096947237</c:v>
                </c:pt>
                <c:pt idx="37">
                  <c:v>65.0401204737821</c:v>
                </c:pt>
                <c:pt idx="38">
                  <c:v>66.6121908172463</c:v>
                </c:pt>
                <c:pt idx="39">
                  <c:v>66.9677371883985</c:v>
                </c:pt>
                <c:pt idx="40">
                  <c:v>67.2477941936578</c:v>
                </c:pt>
              </c:numCache>
            </c:numRef>
          </c:val>
          <c:smooth val="1"/>
        </c:ser>
        <c:hiLowLines>
          <c:spPr>
            <a:ln w="0">
              <a:noFill/>
            </a:ln>
          </c:spPr>
        </c:hiLowLines>
        <c:marker val="0"/>
        <c:axId val="64010112"/>
        <c:axId val="85528403"/>
      </c:lineChart>
      <c:catAx>
        <c:axId val="6401011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Read</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5528403"/>
        <c:crosses val="autoZero"/>
        <c:auto val="1"/>
        <c:lblAlgn val="ctr"/>
        <c:lblOffset val="100"/>
        <c:noMultiLvlLbl val="0"/>
      </c:catAx>
      <c:valAx>
        <c:axId val="8552840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°F</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010112"/>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Packs still below each priority limit (final exit)</a:t>
            </a:r>
          </a:p>
        </c:rich>
      </c:tx>
      <c:overlay val="0"/>
      <c:spPr>
        <a:noFill/>
        <a:ln w="0">
          <a:noFill/>
        </a:ln>
      </c:spPr>
    </c:title>
    <c:autoTitleDeleted val="0"/>
    <c:plotArea>
      <c:lineChart>
        <c:grouping val="standard"/>
        <c:varyColors val="0"/>
        <c:ser>
          <c:idx val="0"/>
          <c:order val="0"/>
          <c:tx>
            <c:strRef>
              <c:f>'Temp Bands'!D107</c:f>
              <c:strCache>
                <c:ptCount val="1"/>
                <c:pt idx="0">
                  <c:v>Control below 40</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'Temp Bands'!$B$108:$B$148</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'Temp Bands'!$D$108:$D$148</c:f>
              <c:numCache>
                <c:formatCode>General</c:formatCode>
                <c:ptCount val="41"/>
                <c:pt idx="0">
                  <c:v>27</c:v>
                </c:pt>
                <c:pt idx="1">
                  <c:v>27</c:v>
                </c:pt>
                <c:pt idx="2">
                  <c:v>27</c:v>
                </c:pt>
                <c:pt idx="3">
                  <c:v>27</c:v>
                </c:pt>
                <c:pt idx="4">
                  <c:v>27</c:v>
                </c:pt>
                <c:pt idx="5">
                  <c:v>27</c:v>
                </c:pt>
                <c:pt idx="6">
                  <c:v>23</c:v>
                </c:pt>
                <c:pt idx="7">
                  <c:v>23</c:v>
                </c:pt>
                <c:pt idx="8">
                  <c:v>19</c:v>
                </c:pt>
                <c:pt idx="9">
                  <c:v>19</c:v>
                </c:pt>
                <c:pt idx="10">
                  <c:v>6</c:v>
                </c:pt>
                <c:pt idx="11">
                  <c:v>6</c:v>
                </c:pt>
                <c:pt idx="12">
                  <c:v>5</c:v>
                </c:pt>
                <c:pt idx="13">
                  <c:v>5</c:v>
                </c:pt>
                <c:pt idx="14">
                  <c:v>5</c:v>
                </c:pt>
                <c:pt idx="15">
                  <c:v>5</c:v>
                </c:pt>
                <c:pt idx="16">
                  <c:v>4</c:v>
                </c:pt>
                <c:pt idx="17">
                  <c:v>4</c:v>
                </c:pt>
                <c:pt idx="18">
                  <c:v>3</c:v>
                </c:pt>
                <c:pt idx="19">
                  <c:v>3</c:v>
                </c:pt>
                <c:pt idx="20">
                  <c:v>3</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1"/>
        </c:ser>
        <c:ser>
          <c:idx val="1"/>
          <c:order val="1"/>
          <c:tx>
            <c:strRef>
              <c:f>'Temp Bands'!E107</c:f>
              <c:strCache>
                <c:ptCount val="1"/>
                <c:pt idx="0">
                  <c:v>DuraTherm below 40</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'Temp Bands'!$B$108:$B$148</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'Temp Bands'!$E$108:$E$148</c:f>
              <c:numCache>
                <c:formatCode>General</c:formatCode>
                <c:ptCount val="41"/>
                <c:pt idx="0">
                  <c:v>23</c:v>
                </c:pt>
                <c:pt idx="1">
                  <c:v>23</c:v>
                </c:pt>
                <c:pt idx="2">
                  <c:v>23</c:v>
                </c:pt>
                <c:pt idx="3">
                  <c:v>23</c:v>
                </c:pt>
                <c:pt idx="4">
                  <c:v>23</c:v>
                </c:pt>
                <c:pt idx="5">
                  <c:v>23</c:v>
                </c:pt>
                <c:pt idx="6">
                  <c:v>23</c:v>
                </c:pt>
                <c:pt idx="7">
                  <c:v>23</c:v>
                </c:pt>
                <c:pt idx="8">
                  <c:v>22</c:v>
                </c:pt>
                <c:pt idx="9">
                  <c:v>22</c:v>
                </c:pt>
                <c:pt idx="10">
                  <c:v>18</c:v>
                </c:pt>
                <c:pt idx="11">
                  <c:v>17</c:v>
                </c:pt>
                <c:pt idx="12">
                  <c:v>16</c:v>
                </c:pt>
                <c:pt idx="13">
                  <c:v>16</c:v>
                </c:pt>
                <c:pt idx="14">
                  <c:v>13</c:v>
                </c:pt>
                <c:pt idx="15">
                  <c:v>9</c:v>
                </c:pt>
                <c:pt idx="16">
                  <c:v>9</c:v>
                </c:pt>
                <c:pt idx="17">
                  <c:v>9</c:v>
                </c:pt>
                <c:pt idx="18">
                  <c:v>1</c:v>
                </c:pt>
                <c:pt idx="19">
                  <c:v>1</c:v>
                </c:pt>
                <c:pt idx="20">
                  <c:v>1</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1"/>
        </c:ser>
        <c:ser>
          <c:idx val="2"/>
          <c:order val="2"/>
          <c:tx>
            <c:strRef>
              <c:f>'Temp Bands'!F107</c:f>
              <c:strCache>
                <c:ptCount val="1"/>
                <c:pt idx="0">
                  <c:v>Control below 45</c:v>
                </c:pt>
              </c:strCache>
            </c:strRef>
          </c:tx>
          <c:spPr>
            <a:solidFill>
              <a:srgbClr val="98b855"/>
            </a:solidFill>
            <a:ln w="28440">
              <a:solidFill>
                <a:srgbClr val="98b85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'Temp Bands'!$B$108:$B$148</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'Temp Bands'!$F$108:$F$148</c:f>
              <c:numCache>
                <c:formatCode>General</c:formatCode>
                <c:ptCount val="41"/>
                <c:pt idx="0">
                  <c:v>27</c:v>
                </c:pt>
                <c:pt idx="1">
                  <c:v>27</c:v>
                </c:pt>
                <c:pt idx="2">
                  <c:v>27</c:v>
                </c:pt>
                <c:pt idx="3">
                  <c:v>27</c:v>
                </c:pt>
                <c:pt idx="4">
                  <c:v>27</c:v>
                </c:pt>
                <c:pt idx="5">
                  <c:v>27</c:v>
                </c:pt>
                <c:pt idx="6">
                  <c:v>27</c:v>
                </c:pt>
                <c:pt idx="7">
                  <c:v>27</c:v>
                </c:pt>
                <c:pt idx="8">
                  <c:v>27</c:v>
                </c:pt>
                <c:pt idx="9">
                  <c:v>27</c:v>
                </c:pt>
                <c:pt idx="10">
                  <c:v>19</c:v>
                </c:pt>
                <c:pt idx="11">
                  <c:v>16</c:v>
                </c:pt>
                <c:pt idx="12">
                  <c:v>16</c:v>
                </c:pt>
                <c:pt idx="13">
                  <c:v>16</c:v>
                </c:pt>
                <c:pt idx="14">
                  <c:v>16</c:v>
                </c:pt>
                <c:pt idx="15">
                  <c:v>16</c:v>
                </c:pt>
                <c:pt idx="16">
                  <c:v>16</c:v>
                </c:pt>
                <c:pt idx="17">
                  <c:v>16</c:v>
                </c:pt>
                <c:pt idx="18">
                  <c:v>13</c:v>
                </c:pt>
                <c:pt idx="19">
                  <c:v>13</c:v>
                </c:pt>
                <c:pt idx="20">
                  <c:v>13</c:v>
                </c:pt>
                <c:pt idx="21">
                  <c:v>9</c:v>
                </c:pt>
                <c:pt idx="22">
                  <c:v>9</c:v>
                </c:pt>
                <c:pt idx="23">
                  <c:v>2</c:v>
                </c:pt>
                <c:pt idx="24">
                  <c:v>2</c:v>
                </c:pt>
                <c:pt idx="25">
                  <c:v>2</c:v>
                </c:pt>
                <c:pt idx="26">
                  <c:v>2</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1"/>
        </c:ser>
        <c:ser>
          <c:idx val="3"/>
          <c:order val="3"/>
          <c:tx>
            <c:strRef>
              <c:f>'Temp Bands'!G107</c:f>
              <c:strCache>
                <c:ptCount val="1"/>
                <c:pt idx="0">
                  <c:v>DuraTherm below 45</c:v>
                </c:pt>
              </c:strCache>
            </c:strRef>
          </c:tx>
          <c:spPr>
            <a:solidFill>
              <a:srgbClr val="7d5fa0"/>
            </a:solidFill>
            <a:ln w="28440">
              <a:solidFill>
                <a:srgbClr val="7d5fa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'Temp Bands'!$B$108:$B$148</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'Temp Bands'!$G$108:$G$148</c:f>
              <c:numCache>
                <c:formatCode>General</c:formatCode>
                <c:ptCount val="41"/>
                <c:pt idx="0">
                  <c:v>23</c:v>
                </c:pt>
                <c:pt idx="1">
                  <c:v>23</c:v>
                </c:pt>
                <c:pt idx="2">
                  <c:v>23</c:v>
                </c:pt>
                <c:pt idx="3">
                  <c:v>23</c:v>
                </c:pt>
                <c:pt idx="4">
                  <c:v>23</c:v>
                </c:pt>
                <c:pt idx="5">
                  <c:v>23</c:v>
                </c:pt>
                <c:pt idx="6">
                  <c:v>23</c:v>
                </c:pt>
                <c:pt idx="7">
                  <c:v>23</c:v>
                </c:pt>
                <c:pt idx="8">
                  <c:v>23</c:v>
                </c:pt>
                <c:pt idx="9">
                  <c:v>23</c:v>
                </c:pt>
                <c:pt idx="10">
                  <c:v>23</c:v>
                </c:pt>
                <c:pt idx="11">
                  <c:v>23</c:v>
                </c:pt>
                <c:pt idx="12">
                  <c:v>23</c:v>
                </c:pt>
                <c:pt idx="13">
                  <c:v>23</c:v>
                </c:pt>
                <c:pt idx="14">
                  <c:v>22</c:v>
                </c:pt>
                <c:pt idx="15">
                  <c:v>22</c:v>
                </c:pt>
                <c:pt idx="16">
                  <c:v>21</c:v>
                </c:pt>
                <c:pt idx="17">
                  <c:v>21</c:v>
                </c:pt>
                <c:pt idx="18">
                  <c:v>19</c:v>
                </c:pt>
                <c:pt idx="19">
                  <c:v>18</c:v>
                </c:pt>
                <c:pt idx="20">
                  <c:v>18</c:v>
                </c:pt>
                <c:pt idx="21">
                  <c:v>11</c:v>
                </c:pt>
                <c:pt idx="22">
                  <c:v>8</c:v>
                </c:pt>
                <c:pt idx="23">
                  <c:v>8</c:v>
                </c:pt>
                <c:pt idx="24">
                  <c:v>6</c:v>
                </c:pt>
                <c:pt idx="25">
                  <c:v>6</c:v>
                </c:pt>
                <c:pt idx="26">
                  <c:v>2</c:v>
                </c:pt>
                <c:pt idx="27">
                  <c:v>1</c:v>
                </c:pt>
                <c:pt idx="28">
                  <c:v>0</c:v>
                </c:pt>
                <c:pt idx="29">
                  <c:v>0</c:v>
                </c:pt>
                <c:pt idx="30">
                  <c:v>0</c:v>
                </c:pt>
                <c:pt idx="31">
                  <c:v>0</c:v>
                </c:pt>
                <c:pt idx="32">
                  <c:v>0</c:v>
                </c:pt>
                <c:pt idx="33">
                  <c:v>0</c:v>
                </c:pt>
                <c:pt idx="34">
                  <c:v>0</c:v>
                </c:pt>
                <c:pt idx="35">
                  <c:v>0</c:v>
                </c:pt>
                <c:pt idx="36">
                  <c:v>0</c:v>
                </c:pt>
                <c:pt idx="37">
                  <c:v>0</c:v>
                </c:pt>
                <c:pt idx="38">
                  <c:v>0</c:v>
                </c:pt>
                <c:pt idx="39">
                  <c:v>0</c:v>
                </c:pt>
                <c:pt idx="40">
                  <c:v>0</c:v>
                </c:pt>
              </c:numCache>
            </c:numRef>
          </c:val>
          <c:smooth val="1"/>
        </c:ser>
        <c:ser>
          <c:idx val="4"/>
          <c:order val="4"/>
          <c:tx>
            <c:strRef>
              <c:f>'Temp Bands'!H107</c:f>
              <c:strCache>
                <c:ptCount val="1"/>
                <c:pt idx="0">
                  <c:v>Control below 51</c:v>
                </c:pt>
              </c:strCache>
            </c:strRef>
          </c:tx>
          <c:spPr>
            <a:solidFill>
              <a:srgbClr val="46aac4"/>
            </a:solidFill>
            <a:ln w="28440">
              <a:solidFill>
                <a:srgbClr val="46aac4"/>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'Temp Bands'!$B$108:$B$148</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'Temp Bands'!$H$108:$H$148</c:f>
              <c:numCache>
                <c:formatCode>General</c:formatCode>
                <c:ptCount val="41"/>
                <c:pt idx="0">
                  <c:v>27</c:v>
                </c:pt>
                <c:pt idx="1">
                  <c:v>27</c:v>
                </c:pt>
                <c:pt idx="2">
                  <c:v>27</c:v>
                </c:pt>
                <c:pt idx="3">
                  <c:v>27</c:v>
                </c:pt>
                <c:pt idx="4">
                  <c:v>27</c:v>
                </c:pt>
                <c:pt idx="5">
                  <c:v>27</c:v>
                </c:pt>
                <c:pt idx="6">
                  <c:v>27</c:v>
                </c:pt>
                <c:pt idx="7">
                  <c:v>27</c:v>
                </c:pt>
                <c:pt idx="8">
                  <c:v>27</c:v>
                </c:pt>
                <c:pt idx="9">
                  <c:v>27</c:v>
                </c:pt>
                <c:pt idx="10">
                  <c:v>27</c:v>
                </c:pt>
                <c:pt idx="11">
                  <c:v>27</c:v>
                </c:pt>
                <c:pt idx="12">
                  <c:v>27</c:v>
                </c:pt>
                <c:pt idx="13">
                  <c:v>27</c:v>
                </c:pt>
                <c:pt idx="14">
                  <c:v>27</c:v>
                </c:pt>
                <c:pt idx="15">
                  <c:v>27</c:v>
                </c:pt>
                <c:pt idx="16">
                  <c:v>27</c:v>
                </c:pt>
                <c:pt idx="17">
                  <c:v>27</c:v>
                </c:pt>
                <c:pt idx="18">
                  <c:v>27</c:v>
                </c:pt>
                <c:pt idx="19">
                  <c:v>27</c:v>
                </c:pt>
                <c:pt idx="20">
                  <c:v>27</c:v>
                </c:pt>
                <c:pt idx="21">
                  <c:v>18</c:v>
                </c:pt>
                <c:pt idx="22">
                  <c:v>18</c:v>
                </c:pt>
                <c:pt idx="23">
                  <c:v>17</c:v>
                </c:pt>
                <c:pt idx="24">
                  <c:v>16</c:v>
                </c:pt>
                <c:pt idx="25">
                  <c:v>16</c:v>
                </c:pt>
                <c:pt idx="26">
                  <c:v>16</c:v>
                </c:pt>
                <c:pt idx="27">
                  <c:v>13</c:v>
                </c:pt>
                <c:pt idx="28">
                  <c:v>13</c:v>
                </c:pt>
                <c:pt idx="29">
                  <c:v>12</c:v>
                </c:pt>
                <c:pt idx="30">
                  <c:v>12</c:v>
                </c:pt>
                <c:pt idx="31">
                  <c:v>5</c:v>
                </c:pt>
                <c:pt idx="32">
                  <c:v>2</c:v>
                </c:pt>
                <c:pt idx="33">
                  <c:v>2</c:v>
                </c:pt>
                <c:pt idx="34">
                  <c:v>1</c:v>
                </c:pt>
                <c:pt idx="35">
                  <c:v>0</c:v>
                </c:pt>
                <c:pt idx="36">
                  <c:v>0</c:v>
                </c:pt>
                <c:pt idx="37">
                  <c:v>0</c:v>
                </c:pt>
                <c:pt idx="38">
                  <c:v>0</c:v>
                </c:pt>
                <c:pt idx="39">
                  <c:v>0</c:v>
                </c:pt>
                <c:pt idx="40">
                  <c:v>0</c:v>
                </c:pt>
              </c:numCache>
            </c:numRef>
          </c:val>
          <c:smooth val="1"/>
        </c:ser>
        <c:ser>
          <c:idx val="5"/>
          <c:order val="5"/>
          <c:tx>
            <c:strRef>
              <c:f>'Temp Bands'!I107</c:f>
              <c:strCache>
                <c:ptCount val="1"/>
                <c:pt idx="0">
                  <c:v>DuraTherm below 51</c:v>
                </c:pt>
              </c:strCache>
            </c:strRef>
          </c:tx>
          <c:spPr>
            <a:solidFill>
              <a:srgbClr val="f59240"/>
            </a:solidFill>
            <a:ln w="28440">
              <a:solidFill>
                <a:srgbClr val="f59240"/>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'Temp Bands'!$B$108:$B$148</c:f>
              <c:strCache>
                <c:ptCount val="41"/>
                <c:pt idx="0">
                  <c:v>4pm</c:v>
                </c:pt>
                <c:pt idx="1">
                  <c:v>4:15pm</c:v>
                </c:pt>
                <c:pt idx="2">
                  <c:v>4:30pm</c:v>
                </c:pt>
                <c:pt idx="3">
                  <c:v>4:45pm</c:v>
                </c:pt>
                <c:pt idx="4">
                  <c:v>5pm</c:v>
                </c:pt>
                <c:pt idx="5">
                  <c:v>5:21pm</c:v>
                </c:pt>
                <c:pt idx="6">
                  <c:v>5:46pm</c:v>
                </c:pt>
                <c:pt idx="7">
                  <c:v>6pm</c:v>
                </c:pt>
                <c:pt idx="8">
                  <c:v>6:15pm</c:v>
                </c:pt>
                <c:pt idx="9">
                  <c:v>6:30pm</c:v>
                </c:pt>
                <c:pt idx="10">
                  <c:v>6:45pm</c:v>
                </c:pt>
                <c:pt idx="11">
                  <c:v>7pm</c:v>
                </c:pt>
                <c:pt idx="12">
                  <c:v>7:15pm</c:v>
                </c:pt>
                <c:pt idx="13">
                  <c:v>7:30pm</c:v>
                </c:pt>
                <c:pt idx="14">
                  <c:v>7:45pm</c:v>
                </c:pt>
                <c:pt idx="15">
                  <c:v>8pm</c:v>
                </c:pt>
                <c:pt idx="16">
                  <c:v>8:15pm</c:v>
                </c:pt>
                <c:pt idx="17">
                  <c:v>8:30pm</c:v>
                </c:pt>
                <c:pt idx="18">
                  <c:v>8:45pm</c:v>
                </c:pt>
                <c:pt idx="19">
                  <c:v>9pm</c:v>
                </c:pt>
                <c:pt idx="20">
                  <c:v>9:15pm</c:v>
                </c:pt>
                <c:pt idx="21">
                  <c:v>9:30pm</c:v>
                </c:pt>
                <c:pt idx="22">
                  <c:v>9:45pm</c:v>
                </c:pt>
                <c:pt idx="23">
                  <c:v>10:15pm</c:v>
                </c:pt>
                <c:pt idx="24">
                  <c:v>10:30pm</c:v>
                </c:pt>
                <c:pt idx="25">
                  <c:v>10:45pm</c:v>
                </c:pt>
                <c:pt idx="26">
                  <c:v>11pm</c:v>
                </c:pt>
                <c:pt idx="27">
                  <c:v>11:15pm</c:v>
                </c:pt>
                <c:pt idx="28">
                  <c:v>11:30pm</c:v>
                </c:pt>
                <c:pt idx="29">
                  <c:v>11:45pm</c:v>
                </c:pt>
                <c:pt idx="30">
                  <c:v>12am</c:v>
                </c:pt>
                <c:pt idx="31">
                  <c:v>12:15am (12:22)</c:v>
                </c:pt>
                <c:pt idx="32">
                  <c:v>12:45am</c:v>
                </c:pt>
                <c:pt idx="33">
                  <c:v>1:15am</c:v>
                </c:pt>
                <c:pt idx="34">
                  <c:v>1:30am</c:v>
                </c:pt>
                <c:pt idx="35">
                  <c:v>2am</c:v>
                </c:pt>
                <c:pt idx="36">
                  <c:v>2:30am</c:v>
                </c:pt>
                <c:pt idx="37">
                  <c:v>3am</c:v>
                </c:pt>
                <c:pt idx="38">
                  <c:v>3:30am</c:v>
                </c:pt>
                <c:pt idx="39">
                  <c:v>4:30am</c:v>
                </c:pt>
                <c:pt idx="40">
                  <c:v>5am</c:v>
                </c:pt>
              </c:strCache>
            </c:strRef>
          </c:cat>
          <c:val>
            <c:numRef>
              <c:f>'Temp Bands'!$I$108:$I$148</c:f>
              <c:numCache>
                <c:formatCode>General</c:formatCode>
                <c:ptCount val="41"/>
                <c:pt idx="0">
                  <c:v>23</c:v>
                </c:pt>
                <c:pt idx="1">
                  <c:v>23</c:v>
                </c:pt>
                <c:pt idx="2">
                  <c:v>23</c:v>
                </c:pt>
                <c:pt idx="3">
                  <c:v>23</c:v>
                </c:pt>
                <c:pt idx="4">
                  <c:v>23</c:v>
                </c:pt>
                <c:pt idx="5">
                  <c:v>23</c:v>
                </c:pt>
                <c:pt idx="6">
                  <c:v>23</c:v>
                </c:pt>
                <c:pt idx="7">
                  <c:v>23</c:v>
                </c:pt>
                <c:pt idx="8">
                  <c:v>23</c:v>
                </c:pt>
                <c:pt idx="9">
                  <c:v>23</c:v>
                </c:pt>
                <c:pt idx="10">
                  <c:v>23</c:v>
                </c:pt>
                <c:pt idx="11">
                  <c:v>23</c:v>
                </c:pt>
                <c:pt idx="12">
                  <c:v>23</c:v>
                </c:pt>
                <c:pt idx="13">
                  <c:v>23</c:v>
                </c:pt>
                <c:pt idx="14">
                  <c:v>23</c:v>
                </c:pt>
                <c:pt idx="15">
                  <c:v>23</c:v>
                </c:pt>
                <c:pt idx="16">
                  <c:v>23</c:v>
                </c:pt>
                <c:pt idx="17">
                  <c:v>23</c:v>
                </c:pt>
                <c:pt idx="18">
                  <c:v>23</c:v>
                </c:pt>
                <c:pt idx="19">
                  <c:v>22</c:v>
                </c:pt>
                <c:pt idx="20">
                  <c:v>22</c:v>
                </c:pt>
                <c:pt idx="21">
                  <c:v>22</c:v>
                </c:pt>
                <c:pt idx="22">
                  <c:v>22</c:v>
                </c:pt>
                <c:pt idx="23">
                  <c:v>20</c:v>
                </c:pt>
                <c:pt idx="24">
                  <c:v>20</c:v>
                </c:pt>
                <c:pt idx="25">
                  <c:v>20</c:v>
                </c:pt>
                <c:pt idx="26">
                  <c:v>18</c:v>
                </c:pt>
                <c:pt idx="27">
                  <c:v>13</c:v>
                </c:pt>
                <c:pt idx="28">
                  <c:v>10</c:v>
                </c:pt>
                <c:pt idx="29">
                  <c:v>8</c:v>
                </c:pt>
                <c:pt idx="30">
                  <c:v>8</c:v>
                </c:pt>
                <c:pt idx="31">
                  <c:v>1</c:v>
                </c:pt>
                <c:pt idx="32">
                  <c:v>0</c:v>
                </c:pt>
                <c:pt idx="33">
                  <c:v>0</c:v>
                </c:pt>
                <c:pt idx="34">
                  <c:v>0</c:v>
                </c:pt>
                <c:pt idx="35">
                  <c:v>0</c:v>
                </c:pt>
                <c:pt idx="36">
                  <c:v>0</c:v>
                </c:pt>
                <c:pt idx="37">
                  <c:v>0</c:v>
                </c:pt>
                <c:pt idx="38">
                  <c:v>0</c:v>
                </c:pt>
                <c:pt idx="39">
                  <c:v>0</c:v>
                </c:pt>
                <c:pt idx="40">
                  <c:v>0</c:v>
                </c:pt>
              </c:numCache>
            </c:numRef>
          </c:val>
          <c:smooth val="1"/>
        </c:ser>
        <c:hiLowLines>
          <c:spPr>
            <a:ln w="0">
              <a:noFill/>
            </a:ln>
          </c:spPr>
        </c:hiLowLines>
        <c:marker val="0"/>
        <c:axId val="29930817"/>
        <c:axId val="9568950"/>
      </c:lineChart>
      <c:catAx>
        <c:axId val="2993081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Read</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68950"/>
        <c:crosses val="autoZero"/>
        <c:auto val="1"/>
        <c:lblAlgn val="ctr"/>
        <c:lblOffset val="100"/>
        <c:noMultiLvlLbl val="0"/>
      </c:catAx>
      <c:valAx>
        <c:axId val="956895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packs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993081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16</xdr:col>
      <xdr:colOff>0</xdr:colOff>
      <xdr:row>2</xdr:row>
      <xdr:rowOff>160920</xdr:rowOff>
    </xdr:from>
    <xdr:to>
      <xdr:col>28</xdr:col>
      <xdr:colOff>581400</xdr:colOff>
      <xdr:row>18</xdr:row>
      <xdr:rowOff>9720</xdr:rowOff>
    </xdr:to>
    <xdr:graphicFrame>
      <xdr:nvGraphicFramePr>
        <xdr:cNvPr id="0" name="Chart 1"/>
        <xdr:cNvGraphicFramePr/>
      </xdr:nvGraphicFramePr>
      <xdr:xfrm>
        <a:off x="10620360" y="5716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14</xdr:col>
      <xdr:colOff>0</xdr:colOff>
      <xdr:row>104</xdr:row>
      <xdr:rowOff>48240</xdr:rowOff>
    </xdr:from>
    <xdr:to>
      <xdr:col>25</xdr:col>
      <xdr:colOff>110880</xdr:colOff>
      <xdr:row>120</xdr:row>
      <xdr:rowOff>49320</xdr:rowOff>
    </xdr:to>
    <xdr:graphicFrame>
      <xdr:nvGraphicFramePr>
        <xdr:cNvPr id="1" name="Chart 1"/>
        <xdr:cNvGraphicFramePr/>
      </xdr:nvGraphicFramePr>
      <xdr:xfrm>
        <a:off x="9726840" y="20840760"/>
        <a:ext cx="863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3"/>
  <sheetViews>
    <sheetView showFormulas="false" showGridLines="true" showRowColHeaders="true" showZeros="true" rightToLeft="false" tabSelected="true" showOutlineSymbols="true" defaultGridColor="true" view="normal" topLeftCell="A1" colorId="64" zoomScale="90" zoomScaleNormal="9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20"/>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row>
    <row r="5" customFormat="false" ht="23.85" hidden="false" customHeight="false" outlineLevel="0" collapsed="false">
      <c r="A5" s="5" t="s">
        <v>3</v>
      </c>
      <c r="B5" s="6" t="s">
        <v>4</v>
      </c>
    </row>
    <row r="6" customFormat="false" ht="23.85" hidden="false" customHeight="false" outlineLevel="0" collapsed="false">
      <c r="A6" s="5" t="s">
        <v>5</v>
      </c>
      <c r="B6" s="6" t="s">
        <v>6</v>
      </c>
    </row>
    <row r="7" customFormat="false" ht="23.85" hidden="false" customHeight="false" outlineLevel="0" collapsed="false">
      <c r="A7" s="5" t="s">
        <v>7</v>
      </c>
      <c r="B7" s="6" t="s">
        <v>8</v>
      </c>
    </row>
    <row r="8" customFormat="false" ht="23.85" hidden="false" customHeight="false" outlineLevel="0" collapsed="false">
      <c r="A8" s="5" t="s">
        <v>9</v>
      </c>
      <c r="B8" s="6" t="s">
        <v>10</v>
      </c>
    </row>
    <row r="10" customFormat="false" ht="15" hidden="false" customHeight="false" outlineLevel="0" collapsed="false">
      <c r="A10" s="3" t="s">
        <v>11</v>
      </c>
      <c r="B10" s="4"/>
    </row>
    <row r="11" customFormat="false" ht="15" hidden="false" customHeight="false" outlineLevel="0" collapsed="false">
      <c r="A11" s="5" t="s">
        <v>12</v>
      </c>
      <c r="B11" s="6" t="s">
        <v>13</v>
      </c>
    </row>
    <row r="12" customFormat="false" ht="23.85" hidden="false" customHeight="false" outlineLevel="0" collapsed="false">
      <c r="A12" s="5" t="s">
        <v>14</v>
      </c>
      <c r="B12" s="6" t="s">
        <v>15</v>
      </c>
    </row>
    <row r="13" customFormat="false" ht="15" hidden="false" customHeight="false" outlineLevel="0" collapsed="false">
      <c r="A13" s="5" t="s">
        <v>16</v>
      </c>
      <c r="B13" s="6" t="s">
        <v>17</v>
      </c>
    </row>
    <row r="14" customFormat="false" ht="15" hidden="false" customHeight="false" outlineLevel="0" collapsed="false">
      <c r="A14" s="5" t="s">
        <v>18</v>
      </c>
      <c r="B14" s="6" t="s">
        <v>19</v>
      </c>
    </row>
    <row r="15" customFormat="false" ht="15" hidden="false" customHeight="false" outlineLevel="0" collapsed="false">
      <c r="A15" s="5" t="s">
        <v>20</v>
      </c>
      <c r="B15" s="6" t="s">
        <v>21</v>
      </c>
    </row>
    <row r="16" customFormat="false" ht="15" hidden="false" customHeight="false" outlineLevel="0" collapsed="false">
      <c r="A16" s="5" t="s">
        <v>22</v>
      </c>
      <c r="B16" s="6" t="s">
        <v>23</v>
      </c>
    </row>
    <row r="17" customFormat="false" ht="15" hidden="false" customHeight="false" outlineLevel="0" collapsed="false">
      <c r="A17" s="5" t="s">
        <v>24</v>
      </c>
      <c r="B17" s="6" t="s">
        <v>25</v>
      </c>
    </row>
    <row r="18" customFormat="false" ht="15" hidden="false" customHeight="false" outlineLevel="0" collapsed="false">
      <c r="A18" s="5" t="s">
        <v>26</v>
      </c>
      <c r="B18" s="6" t="s">
        <v>27</v>
      </c>
    </row>
    <row r="19" customFormat="false" ht="15" hidden="false" customHeight="false" outlineLevel="0" collapsed="false">
      <c r="A19" s="5" t="s">
        <v>28</v>
      </c>
      <c r="B19" s="6" t="s">
        <v>29</v>
      </c>
    </row>
    <row r="20" customFormat="false" ht="15" hidden="false" customHeight="false" outlineLevel="0" collapsed="false">
      <c r="A20" s="5" t="s">
        <v>30</v>
      </c>
      <c r="B20" s="6" t="s">
        <v>31</v>
      </c>
    </row>
    <row r="21" customFormat="false" ht="15" hidden="false" customHeight="false" outlineLevel="0" collapsed="false">
      <c r="A21" s="5" t="s">
        <v>32</v>
      </c>
      <c r="B21" s="6" t="s">
        <v>33</v>
      </c>
    </row>
    <row r="22" customFormat="false" ht="15" hidden="false" customHeight="false" outlineLevel="0" collapsed="false">
      <c r="A22" s="5" t="s">
        <v>34</v>
      </c>
      <c r="B22" s="6" t="s">
        <v>35</v>
      </c>
    </row>
    <row r="23" customFormat="false" ht="15" hidden="false" customHeight="false" outlineLevel="0" collapsed="false">
      <c r="A23" s="5" t="s">
        <v>36</v>
      </c>
      <c r="B23" s="6" t="s">
        <v>37</v>
      </c>
    </row>
    <row r="24" customFormat="false" ht="15" hidden="false" customHeight="false" outlineLevel="0" collapsed="false">
      <c r="A24" s="5" t="s">
        <v>38</v>
      </c>
      <c r="B24" s="6" t="s">
        <v>39</v>
      </c>
    </row>
    <row r="25" customFormat="false" ht="15" hidden="false" customHeight="false" outlineLevel="0" collapsed="false">
      <c r="A25" s="5" t="s">
        <v>40</v>
      </c>
      <c r="B25" s="6" t="s">
        <v>41</v>
      </c>
    </row>
    <row r="27" customFormat="false" ht="15" hidden="false" customHeight="false" outlineLevel="0" collapsed="false">
      <c r="A27" s="3" t="s">
        <v>42</v>
      </c>
      <c r="B27" s="4"/>
    </row>
    <row r="28" customFormat="false" ht="15" hidden="false" customHeight="false" outlineLevel="0" collapsed="false">
      <c r="A28" s="5" t="s">
        <v>43</v>
      </c>
      <c r="B28" s="6" t="s">
        <v>44</v>
      </c>
    </row>
    <row r="29" customFormat="false" ht="23.85" hidden="false" customHeight="false" outlineLevel="0" collapsed="false">
      <c r="A29" s="5" t="s">
        <v>45</v>
      </c>
      <c r="B29" s="6" t="s">
        <v>46</v>
      </c>
    </row>
    <row r="30" customFormat="false" ht="15" hidden="false" customHeight="false" outlineLevel="0" collapsed="false">
      <c r="A30" s="5" t="s">
        <v>47</v>
      </c>
      <c r="B30" s="6" t="s">
        <v>48</v>
      </c>
    </row>
    <row r="31" customFormat="false" ht="23.85" hidden="false" customHeight="false" outlineLevel="0" collapsed="false">
      <c r="A31" s="5" t="s">
        <v>49</v>
      </c>
      <c r="B31" s="6" t="s">
        <v>50</v>
      </c>
    </row>
    <row r="32" customFormat="false" ht="15" hidden="false" customHeight="false" outlineLevel="0" collapsed="false">
      <c r="A32" s="5" t="s">
        <v>51</v>
      </c>
      <c r="B32" s="6" t="s">
        <v>52</v>
      </c>
    </row>
    <row r="33" customFormat="false" ht="15" hidden="false" customHeight="false" outlineLevel="0" collapsed="false">
      <c r="A33" s="5" t="s">
        <v>53</v>
      </c>
      <c r="B33" s="6" t="s">
        <v>54</v>
      </c>
    </row>
    <row r="34" customFormat="false" ht="15" hidden="false" customHeight="false" outlineLevel="0" collapsed="false">
      <c r="A34" s="5" t="s">
        <v>55</v>
      </c>
      <c r="B34" s="6" t="s">
        <v>56</v>
      </c>
    </row>
    <row r="35" customFormat="false" ht="15" hidden="false" customHeight="false" outlineLevel="0" collapsed="false">
      <c r="A35" s="5" t="s">
        <v>57</v>
      </c>
      <c r="B35" s="6" t="s">
        <v>58</v>
      </c>
    </row>
    <row r="36" customFormat="false" ht="15" hidden="false" customHeight="false" outlineLevel="0" collapsed="false">
      <c r="A36" s="5" t="s">
        <v>59</v>
      </c>
      <c r="B36" s="6" t="s">
        <v>60</v>
      </c>
    </row>
    <row r="38" customFormat="false" ht="15" hidden="false" customHeight="false" outlineLevel="0" collapsed="false">
      <c r="A38" s="3" t="s">
        <v>61</v>
      </c>
      <c r="B38" s="4"/>
    </row>
    <row r="39" customFormat="false" ht="57.45" hidden="false" customHeight="false" outlineLevel="0" collapsed="false">
      <c r="A39" s="5" t="s">
        <v>62</v>
      </c>
      <c r="B39" s="6" t="s">
        <v>63</v>
      </c>
    </row>
    <row r="40" customFormat="false" ht="46.25" hidden="false" customHeight="false" outlineLevel="0" collapsed="false">
      <c r="A40" s="5" t="s">
        <v>64</v>
      </c>
      <c r="B40" s="6" t="s">
        <v>65</v>
      </c>
    </row>
    <row r="41" customFormat="false" ht="35.05" hidden="false" customHeight="false" outlineLevel="0" collapsed="false">
      <c r="A41" s="5" t="s">
        <v>66</v>
      </c>
      <c r="B41" s="6" t="s">
        <v>67</v>
      </c>
    </row>
    <row r="42" customFormat="false" ht="35.05" hidden="false" customHeight="false" outlineLevel="0" collapsed="false">
      <c r="A42" s="5" t="s">
        <v>68</v>
      </c>
      <c r="B42" s="6" t="s">
        <v>69</v>
      </c>
    </row>
    <row r="43" customFormat="false" ht="46.25" hidden="false" customHeight="false" outlineLevel="0" collapsed="false">
      <c r="A43" s="5" t="s">
        <v>22</v>
      </c>
      <c r="B43" s="6" t="s">
        <v>70</v>
      </c>
    </row>
    <row r="44" customFormat="false" ht="35.05" hidden="false" customHeight="false" outlineLevel="0" collapsed="false">
      <c r="A44" s="5" t="s">
        <v>71</v>
      </c>
      <c r="B44" s="6" t="s">
        <v>72</v>
      </c>
    </row>
    <row r="45" customFormat="false" ht="15" hidden="false" customHeight="false" outlineLevel="0" collapsed="false">
      <c r="A45" s="5" t="s">
        <v>73</v>
      </c>
      <c r="B45" s="6" t="s">
        <v>74</v>
      </c>
    </row>
    <row r="46" customFormat="false" ht="23.85" hidden="false" customHeight="false" outlineLevel="0" collapsed="false">
      <c r="A46" s="5" t="s">
        <v>75</v>
      </c>
      <c r="B46" s="6" t="s">
        <v>76</v>
      </c>
    </row>
    <row r="48" customFormat="false" ht="15" hidden="false" customHeight="false" outlineLevel="0" collapsed="false">
      <c r="A48" s="3" t="s">
        <v>77</v>
      </c>
      <c r="B48" s="4"/>
    </row>
    <row r="49" customFormat="false" ht="23.85" hidden="false" customHeight="false" outlineLevel="0" collapsed="false">
      <c r="A49" s="5" t="s">
        <v>78</v>
      </c>
      <c r="B49" s="6" t="s">
        <v>79</v>
      </c>
    </row>
    <row r="51" customFormat="false" ht="15" hidden="false" customHeight="false" outlineLevel="0" collapsed="false">
      <c r="A51" s="3" t="s">
        <v>80</v>
      </c>
      <c r="B51" s="4"/>
    </row>
    <row r="52" customFormat="false" ht="35.05" hidden="false" customHeight="false" outlineLevel="0" collapsed="false">
      <c r="A52" s="5" t="s">
        <v>81</v>
      </c>
      <c r="B52" s="6" t="s">
        <v>82</v>
      </c>
    </row>
    <row r="53" customFormat="false" ht="23.85" hidden="false" customHeight="false" outlineLevel="0" collapsed="false">
      <c r="A53" s="5" t="s">
        <v>83</v>
      </c>
      <c r="B53" s="6" t="s">
        <v>84</v>
      </c>
    </row>
    <row r="54" customFormat="false" ht="23.85" hidden="false" customHeight="false" outlineLevel="0" collapsed="false">
      <c r="A54" s="5" t="s">
        <v>22</v>
      </c>
      <c r="B54" s="6" t="s">
        <v>85</v>
      </c>
    </row>
    <row r="55" customFormat="false" ht="23.85" hidden="false" customHeight="false" outlineLevel="0" collapsed="false">
      <c r="A55" s="5" t="s">
        <v>86</v>
      </c>
      <c r="B55" s="6" t="s">
        <v>87</v>
      </c>
    </row>
    <row r="56" customFormat="false" ht="35.05" hidden="false" customHeight="false" outlineLevel="0" collapsed="false">
      <c r="A56" s="5" t="s">
        <v>88</v>
      </c>
      <c r="B56" s="6" t="s">
        <v>89</v>
      </c>
    </row>
    <row r="57" customFormat="false" ht="23.85" hidden="false" customHeight="false" outlineLevel="0" collapsed="false">
      <c r="A57" s="5" t="s">
        <v>90</v>
      </c>
      <c r="B57" s="6" t="s">
        <v>91</v>
      </c>
    </row>
    <row r="58" customFormat="false" ht="23.85" hidden="false" customHeight="false" outlineLevel="0" collapsed="false">
      <c r="A58" s="5" t="s">
        <v>92</v>
      </c>
      <c r="B58" s="6" t="s">
        <v>93</v>
      </c>
    </row>
    <row r="59" customFormat="false" ht="15" hidden="false" customHeight="false" outlineLevel="0" collapsed="false">
      <c r="A59" s="5" t="s">
        <v>94</v>
      </c>
      <c r="B59" s="6" t="s">
        <v>95</v>
      </c>
    </row>
    <row r="60" customFormat="false" ht="15" hidden="false" customHeight="false" outlineLevel="0" collapsed="false">
      <c r="A60" s="5" t="s">
        <v>96</v>
      </c>
      <c r="B60" s="6" t="s">
        <v>97</v>
      </c>
    </row>
    <row r="61" customFormat="false" ht="15" hidden="false" customHeight="false" outlineLevel="0" collapsed="false">
      <c r="A61" s="5" t="s">
        <v>98</v>
      </c>
      <c r="B61" s="6" t="s">
        <v>99</v>
      </c>
    </row>
    <row r="62" customFormat="false" ht="23.85" hidden="false" customHeight="false" outlineLevel="0" collapsed="false">
      <c r="A62" s="5" t="s">
        <v>100</v>
      </c>
      <c r="B62" s="6" t="s">
        <v>101</v>
      </c>
    </row>
    <row r="63" customFormat="false" ht="23.85" hidden="false" customHeight="false" outlineLevel="0" collapsed="false">
      <c r="A63" s="5" t="s">
        <v>102</v>
      </c>
      <c r="B63" s="6" t="s">
        <v>103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O246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3" topLeftCell="E4" activePane="bottomRight" state="frozen"/>
      <selection pane="topLeft" activeCell="A1" activeCellId="0" sqref="A1"/>
      <selection pane="topRight" activeCell="E1" activeCellId="0" sqref="E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9"/>
    <col collapsed="false" customWidth="true" hidden="false" outlineLevel="0" max="3" min="3" style="0" width="10"/>
    <col collapsed="false" customWidth="true" hidden="false" outlineLevel="0" max="4" min="4" style="0" width="17"/>
    <col collapsed="false" customWidth="true" hidden="false" outlineLevel="0" max="5" min="5" style="0" width="25"/>
    <col collapsed="false" customWidth="true" hidden="false" outlineLevel="0" max="6" min="6" style="0" width="9"/>
    <col collapsed="false" customWidth="true" hidden="false" outlineLevel="0" max="7" min="7" style="0" width="30"/>
    <col collapsed="false" customWidth="true" hidden="false" outlineLevel="0" max="8" min="8" style="0" width="8"/>
    <col collapsed="false" customWidth="true" hidden="false" outlineLevel="0" max="9" min="9" style="0" width="5"/>
    <col collapsed="false" customWidth="true" hidden="false" outlineLevel="0" max="10" min="10" style="0" width="10"/>
    <col collapsed="false" customWidth="true" hidden="false" outlineLevel="0" max="11" min="11" style="0" width="9"/>
    <col collapsed="false" customWidth="true" hidden="false" outlineLevel="0" max="19" min="12" style="0" width="8"/>
    <col collapsed="false" customWidth="true" hidden="false" outlineLevel="0" max="22" min="20" style="0" width="10"/>
    <col collapsed="false" customWidth="true" hidden="false" outlineLevel="0" max="23" min="23" style="0" width="9"/>
    <col collapsed="false" customWidth="true" hidden="false" outlineLevel="0" max="25" min="24" style="0" width="11"/>
    <col collapsed="false" customWidth="true" hidden="false" outlineLevel="0" max="26" min="26" style="0" width="9"/>
    <col collapsed="false" customWidth="true" hidden="false" outlineLevel="0" max="27" min="27" style="0" width="13"/>
    <col collapsed="false" customWidth="true" hidden="false" outlineLevel="0" max="32" min="28" style="0" width="6"/>
    <col collapsed="false" customWidth="true" hidden="false" outlineLevel="0" max="34" min="33" style="0" width="8"/>
    <col collapsed="false" customWidth="true" hidden="false" outlineLevel="0" max="38" min="35" style="0" width="7"/>
    <col collapsed="false" customWidth="true" hidden="false" outlineLevel="0" max="39" min="39" style="0" width="26"/>
    <col collapsed="false" customWidth="true" hidden="false" outlineLevel="0" max="40" min="40" style="0" width="30"/>
    <col collapsed="false" customWidth="true" hidden="false" outlineLevel="0" max="41" min="41" style="0" width="80"/>
  </cols>
  <sheetData>
    <row r="1" customFormat="false" ht="17.35" hidden="false" customHeight="false" outlineLevel="0" collapsed="false">
      <c r="A1" s="7" t="s">
        <v>104</v>
      </c>
    </row>
    <row r="2" customFormat="false" ht="15" hidden="false" customHeight="false" outlineLevel="0" collapsed="false">
      <c r="A2" s="8" t="s">
        <v>105</v>
      </c>
    </row>
    <row r="3" customFormat="false" ht="54" hidden="false" customHeight="true" outlineLevel="0" collapsed="false">
      <c r="A3" s="9" t="s">
        <v>106</v>
      </c>
      <c r="B3" s="9" t="s">
        <v>107</v>
      </c>
      <c r="C3" s="9" t="s">
        <v>108</v>
      </c>
      <c r="D3" s="9" t="s">
        <v>109</v>
      </c>
      <c r="E3" s="9" t="s">
        <v>110</v>
      </c>
      <c r="F3" s="9" t="s">
        <v>111</v>
      </c>
      <c r="G3" s="9" t="s">
        <v>112</v>
      </c>
      <c r="H3" s="9" t="s">
        <v>113</v>
      </c>
      <c r="I3" s="9" t="s">
        <v>114</v>
      </c>
      <c r="J3" s="9" t="s">
        <v>115</v>
      </c>
      <c r="K3" s="9" t="s">
        <v>116</v>
      </c>
      <c r="L3" s="9" t="s">
        <v>42</v>
      </c>
      <c r="M3" s="9" t="s">
        <v>117</v>
      </c>
      <c r="N3" s="9" t="s">
        <v>118</v>
      </c>
      <c r="O3" s="9" t="s">
        <v>119</v>
      </c>
      <c r="P3" s="9" t="s">
        <v>120</v>
      </c>
      <c r="Q3" s="9" t="s">
        <v>121</v>
      </c>
      <c r="R3" s="9" t="s">
        <v>122</v>
      </c>
      <c r="S3" s="9" t="s">
        <v>123</v>
      </c>
      <c r="T3" s="9" t="s">
        <v>124</v>
      </c>
      <c r="U3" s="9" t="s">
        <v>125</v>
      </c>
      <c r="V3" s="9" t="s">
        <v>126</v>
      </c>
      <c r="W3" s="9" t="s">
        <v>127</v>
      </c>
      <c r="X3" s="9" t="s">
        <v>128</v>
      </c>
      <c r="Y3" s="9" t="s">
        <v>129</v>
      </c>
      <c r="Z3" s="9" t="s">
        <v>130</v>
      </c>
      <c r="AA3" s="9" t="s">
        <v>131</v>
      </c>
      <c r="AB3" s="9" t="s">
        <v>132</v>
      </c>
      <c r="AC3" s="9" t="s">
        <v>133</v>
      </c>
      <c r="AD3" s="9" t="s">
        <v>134</v>
      </c>
      <c r="AE3" s="9" t="s">
        <v>135</v>
      </c>
      <c r="AF3" s="9" t="s">
        <v>136</v>
      </c>
      <c r="AG3" s="9" t="s">
        <v>137</v>
      </c>
      <c r="AH3" s="9" t="s">
        <v>138</v>
      </c>
      <c r="AI3" s="9" t="s">
        <v>139</v>
      </c>
      <c r="AJ3" s="9" t="s">
        <v>140</v>
      </c>
      <c r="AK3" s="9" t="s">
        <v>141</v>
      </c>
      <c r="AL3" s="9" t="s">
        <v>142</v>
      </c>
      <c r="AM3" s="9" t="s">
        <v>143</v>
      </c>
      <c r="AN3" s="9" t="s">
        <v>144</v>
      </c>
      <c r="AO3" s="9" t="s">
        <v>145</v>
      </c>
    </row>
    <row r="4" customFormat="false" ht="15" hidden="false" customHeight="false" outlineLevel="0" collapsed="false">
      <c r="A4" s="10" t="s">
        <v>146</v>
      </c>
      <c r="B4" s="10" t="s">
        <v>147</v>
      </c>
      <c r="C4" s="10" t="s">
        <v>148</v>
      </c>
      <c r="D4" s="11" t="n">
        <v>46298.6673032407</v>
      </c>
      <c r="E4" s="10" t="s">
        <v>149</v>
      </c>
      <c r="F4" s="10" t="s">
        <v>147</v>
      </c>
      <c r="G4" s="10" t="s">
        <v>150</v>
      </c>
      <c r="H4" s="10" t="s">
        <v>151</v>
      </c>
      <c r="I4" s="10" t="s">
        <v>152</v>
      </c>
      <c r="J4" s="10" t="s">
        <v>153</v>
      </c>
      <c r="K4" s="10" t="s">
        <v>154</v>
      </c>
      <c r="M4" s="12" t="n">
        <v>44.2978627543945</v>
      </c>
      <c r="N4" s="12" t="n">
        <v>5.04658156371663</v>
      </c>
      <c r="O4" s="12" t="n">
        <v>44.2204456388495</v>
      </c>
      <c r="P4" s="12" t="n">
        <v>50.3926026330074</v>
      </c>
      <c r="Q4" s="12" t="n">
        <v>41.0881364344512</v>
      </c>
      <c r="R4" s="12" t="n">
        <v>42.2096605461172</v>
      </c>
      <c r="S4" s="12" t="n">
        <v>45.142092704598</v>
      </c>
      <c r="T4" s="12" t="n">
        <v>36.176292103313</v>
      </c>
      <c r="U4" s="12" t="n">
        <v>35.3716278076172</v>
      </c>
      <c r="V4" s="12" t="n">
        <v>55.4322128295898</v>
      </c>
      <c r="W4" s="12" t="n">
        <v>20.0605850219727</v>
      </c>
      <c r="X4" s="13" t="n">
        <v>17.9264941960978</v>
      </c>
      <c r="Y4" s="13" t="n">
        <v>51.458693504569</v>
      </c>
      <c r="Z4" s="13" t="n">
        <v>47.5000000000002</v>
      </c>
      <c r="AA4" s="10" t="s">
        <v>155</v>
      </c>
      <c r="AC4" s="10" t="s">
        <v>156</v>
      </c>
      <c r="AF4" s="10" t="s">
        <v>156</v>
      </c>
      <c r="AG4" s="13" t="n">
        <v>98.0075944388133</v>
      </c>
      <c r="AH4" s="13" t="n">
        <v>100</v>
      </c>
      <c r="AI4" s="13" t="n">
        <v>34.1</v>
      </c>
      <c r="AJ4" s="13" t="n">
        <v>66.9</v>
      </c>
      <c r="AK4" s="13" t="n">
        <v>48.6</v>
      </c>
      <c r="AL4" s="12" t="n">
        <v>48.2119934367357</v>
      </c>
      <c r="AM4" s="10" t="s">
        <v>157</v>
      </c>
    </row>
    <row r="5" customFormat="false" ht="15" hidden="false" customHeight="false" outlineLevel="0" collapsed="false">
      <c r="A5" s="10" t="s">
        <v>158</v>
      </c>
      <c r="B5" s="10" t="s">
        <v>147</v>
      </c>
      <c r="C5" s="10" t="s">
        <v>148</v>
      </c>
      <c r="D5" s="11" t="n">
        <v>46298.667337963</v>
      </c>
      <c r="E5" s="10" t="s">
        <v>159</v>
      </c>
      <c r="F5" s="10" t="s">
        <v>147</v>
      </c>
      <c r="G5" s="10" t="s">
        <v>150</v>
      </c>
      <c r="H5" s="10" t="s">
        <v>160</v>
      </c>
      <c r="I5" s="10" t="s">
        <v>152</v>
      </c>
      <c r="J5" s="10" t="s">
        <v>153</v>
      </c>
      <c r="K5" s="10" t="s">
        <v>154</v>
      </c>
      <c r="L5" s="10" t="s">
        <v>161</v>
      </c>
      <c r="M5" s="12" t="n">
        <v>47.2858800149699</v>
      </c>
      <c r="N5" s="12" t="n">
        <v>7.80712847344608</v>
      </c>
      <c r="O5" s="12" t="n">
        <v>46.6865162945357</v>
      </c>
      <c r="P5" s="12" t="n">
        <v>50.670939796935</v>
      </c>
      <c r="Q5" s="12" t="n">
        <v>54.188791607761</v>
      </c>
      <c r="R5" s="12" t="n">
        <v>53.4567360853559</v>
      </c>
      <c r="S5" s="12" t="n">
        <v>39.5435192096177</v>
      </c>
      <c r="T5" s="12" t="n">
        <v>34.3792689011529</v>
      </c>
      <c r="U5" s="12" t="n">
        <v>34.0281944274902</v>
      </c>
      <c r="V5" s="12" t="n">
        <v>57.3271560668945</v>
      </c>
      <c r="W5" s="12" t="n">
        <v>23.2989616394043</v>
      </c>
      <c r="X5" s="13" t="n">
        <v>19.8112740066401</v>
      </c>
      <c r="Y5" s="13" t="n">
        <v>44.467411848821</v>
      </c>
      <c r="Z5" s="13" t="n">
        <v>53.3000000000002</v>
      </c>
      <c r="AA5" s="10" t="s">
        <v>162</v>
      </c>
      <c r="AC5" s="10" t="s">
        <v>156</v>
      </c>
      <c r="AG5" s="13" t="n">
        <v>98.4273968784838</v>
      </c>
      <c r="AH5" s="13" t="n">
        <v>100</v>
      </c>
      <c r="AI5" s="13" t="n">
        <v>33.1</v>
      </c>
      <c r="AJ5" s="13" t="n">
        <v>65.8</v>
      </c>
      <c r="AK5" s="13" t="n">
        <v>53.2</v>
      </c>
      <c r="AL5" s="12" t="n">
        <v>52.771537015616</v>
      </c>
      <c r="AM5" s="10" t="s">
        <v>157</v>
      </c>
      <c r="AO5" s="10" t="s">
        <v>163</v>
      </c>
    </row>
    <row r="6" customFormat="false" ht="15" hidden="false" customHeight="false" outlineLevel="0" collapsed="false">
      <c r="A6" s="10" t="s">
        <v>164</v>
      </c>
      <c r="B6" s="10" t="s">
        <v>147</v>
      </c>
      <c r="C6" s="10" t="s">
        <v>148</v>
      </c>
      <c r="D6" s="11" t="n">
        <v>46298.6673842593</v>
      </c>
      <c r="E6" s="10" t="s">
        <v>165</v>
      </c>
      <c r="F6" s="10" t="s">
        <v>147</v>
      </c>
      <c r="G6" s="10" t="s">
        <v>150</v>
      </c>
      <c r="H6" s="10" t="s">
        <v>166</v>
      </c>
      <c r="I6" s="10" t="s">
        <v>152</v>
      </c>
      <c r="J6" s="10" t="s">
        <v>153</v>
      </c>
      <c r="K6" s="10" t="s">
        <v>154</v>
      </c>
      <c r="M6" s="12" t="n">
        <v>43.9184572845574</v>
      </c>
      <c r="N6" s="12" t="n">
        <v>5.46222004772698</v>
      </c>
      <c r="O6" s="12" t="n">
        <v>43.3020145128522</v>
      </c>
      <c r="P6" s="12" t="n">
        <v>47.0756125023414</v>
      </c>
      <c r="Q6" s="12" t="n">
        <v>48.4696331312305</v>
      </c>
      <c r="R6" s="12" t="n">
        <v>41.659095068205</v>
      </c>
      <c r="S6" s="12" t="n">
        <v>48.2059372712008</v>
      </c>
      <c r="T6" s="12" t="n">
        <v>35.8047051240585</v>
      </c>
      <c r="U6" s="12" t="n">
        <v>34.9793815612793</v>
      </c>
      <c r="V6" s="12" t="n">
        <v>59.3860168457031</v>
      </c>
      <c r="W6" s="12" t="n">
        <v>24.4066352844238</v>
      </c>
      <c r="X6" s="13" t="n">
        <v>13.4840799014129</v>
      </c>
      <c r="Y6" s="13" t="n">
        <v>47.5933568337489</v>
      </c>
      <c r="Z6" s="13" t="n">
        <v>45.1000000000001</v>
      </c>
      <c r="AA6" s="10" t="s">
        <v>162</v>
      </c>
      <c r="AG6" s="13" t="n">
        <v>98.5761505212306</v>
      </c>
      <c r="AH6" s="13" t="n">
        <v>100</v>
      </c>
      <c r="AI6" s="13" t="n">
        <v>33.7</v>
      </c>
      <c r="AJ6" s="13" t="n">
        <v>66.7</v>
      </c>
      <c r="AK6" s="13" t="n">
        <v>47.9</v>
      </c>
      <c r="AL6" s="12" t="n">
        <v>47.1381443298969</v>
      </c>
      <c r="AM6" s="10" t="s">
        <v>157</v>
      </c>
    </row>
    <row r="7" customFormat="false" ht="15" hidden="false" customHeight="false" outlineLevel="0" collapsed="false">
      <c r="A7" s="10" t="s">
        <v>167</v>
      </c>
      <c r="B7" s="10" t="s">
        <v>147</v>
      </c>
      <c r="C7" s="10" t="s">
        <v>148</v>
      </c>
      <c r="D7" s="11" t="n">
        <v>46298.6674305556</v>
      </c>
      <c r="E7" s="10" t="s">
        <v>168</v>
      </c>
      <c r="F7" s="10" t="s">
        <v>147</v>
      </c>
      <c r="G7" s="10" t="s">
        <v>150</v>
      </c>
      <c r="H7" s="10" t="s">
        <v>169</v>
      </c>
      <c r="I7" s="10" t="s">
        <v>152</v>
      </c>
      <c r="J7" s="10" t="s">
        <v>153</v>
      </c>
      <c r="K7" s="10" t="s">
        <v>154</v>
      </c>
      <c r="M7" s="12" t="n">
        <v>39.1509361583142</v>
      </c>
      <c r="N7" s="12" t="n">
        <v>7.80561751142867</v>
      </c>
      <c r="O7" s="12" t="n">
        <v>37.4020366867406</v>
      </c>
      <c r="P7" s="12" t="n">
        <v>53.4094949444766</v>
      </c>
      <c r="Q7" s="12" t="n">
        <v>39.7663238910588</v>
      </c>
      <c r="R7" s="12" t="n">
        <v>54.3240245623264</v>
      </c>
      <c r="S7" s="12" t="n">
        <v>40.340662846847</v>
      </c>
      <c r="T7" s="12" t="n">
        <v>33.4815165512784</v>
      </c>
      <c r="U7" s="12" t="n">
        <v>33.2190284729004</v>
      </c>
      <c r="V7" s="12" t="n">
        <v>62.1801605224609</v>
      </c>
      <c r="W7" s="12" t="n">
        <v>28.9611320495606</v>
      </c>
      <c r="X7" s="13" t="n">
        <v>54.4772130423668</v>
      </c>
      <c r="Y7" s="13" t="n">
        <v>68.1766947872365</v>
      </c>
      <c r="Z7" s="13" t="n">
        <v>35.5</v>
      </c>
      <c r="AA7" s="10" t="s">
        <v>170</v>
      </c>
      <c r="AC7" s="10" t="s">
        <v>156</v>
      </c>
      <c r="AF7" s="10" t="s">
        <v>156</v>
      </c>
      <c r="AG7" s="13" t="n">
        <v>97.2093732526814</v>
      </c>
      <c r="AH7" s="13" t="n">
        <v>100</v>
      </c>
      <c r="AI7" s="13" t="n">
        <v>32.2</v>
      </c>
      <c r="AJ7" s="13" t="n">
        <v>68.1</v>
      </c>
      <c r="AK7" s="13" t="n">
        <v>33.7</v>
      </c>
      <c r="AL7" s="12" t="n">
        <v>33.5918136430524</v>
      </c>
      <c r="AM7" s="10" t="s">
        <v>157</v>
      </c>
    </row>
    <row r="8" customFormat="false" ht="15" hidden="false" customHeight="false" outlineLevel="0" collapsed="false">
      <c r="A8" s="10" t="s">
        <v>171</v>
      </c>
      <c r="B8" s="10" t="s">
        <v>147</v>
      </c>
      <c r="C8" s="10" t="s">
        <v>148</v>
      </c>
      <c r="D8" s="11" t="n">
        <v>46298.6674768519</v>
      </c>
      <c r="E8" s="10" t="s">
        <v>172</v>
      </c>
      <c r="F8" s="10" t="s">
        <v>147</v>
      </c>
      <c r="G8" s="10" t="s">
        <v>150</v>
      </c>
      <c r="H8" s="10" t="s">
        <v>173</v>
      </c>
      <c r="I8" s="10" t="s">
        <v>152</v>
      </c>
      <c r="J8" s="10" t="s">
        <v>153</v>
      </c>
      <c r="K8" s="10" t="s">
        <v>154</v>
      </c>
      <c r="L8" s="10" t="s">
        <v>161</v>
      </c>
      <c r="M8" s="12" t="n">
        <v>48.8167752415847</v>
      </c>
      <c r="N8" s="12" t="n">
        <v>6.578003009222</v>
      </c>
      <c r="O8" s="12" t="n">
        <v>48.5727179137902</v>
      </c>
      <c r="P8" s="12" t="n">
        <v>47.9855534249637</v>
      </c>
      <c r="Q8" s="12" t="n">
        <v>56.4136140395354</v>
      </c>
      <c r="R8" s="12" t="n">
        <v>53.5824525816399</v>
      </c>
      <c r="S8" s="12" t="n">
        <v>39.675507203176</v>
      </c>
      <c r="T8" s="12" t="n">
        <v>36.4194838071817</v>
      </c>
      <c r="U8" s="12" t="n">
        <v>34.4650955200195</v>
      </c>
      <c r="V8" s="12" t="n">
        <v>58.053279876709</v>
      </c>
      <c r="W8" s="12" t="n">
        <v>23.5881843566895</v>
      </c>
      <c r="X8" s="13" t="n">
        <v>12.4988407141201</v>
      </c>
      <c r="Y8" s="13" t="n">
        <v>46.2810108972873</v>
      </c>
      <c r="Z8" s="13" t="n">
        <v>54.0000000000003</v>
      </c>
      <c r="AA8" s="10" t="s">
        <v>162</v>
      </c>
      <c r="AC8" s="10" t="s">
        <v>156</v>
      </c>
      <c r="AF8" s="10" t="s">
        <v>156</v>
      </c>
      <c r="AG8" s="13" t="n">
        <v>98.3928184420947</v>
      </c>
      <c r="AH8" s="13" t="n">
        <v>100</v>
      </c>
      <c r="AI8" s="13" t="n">
        <v>33.5</v>
      </c>
      <c r="AJ8" s="13" t="n">
        <v>67.5</v>
      </c>
      <c r="AK8" s="13" t="n">
        <v>51.2</v>
      </c>
      <c r="AL8" s="12" t="n">
        <v>52.3712813509377</v>
      </c>
      <c r="AM8" s="10" t="s">
        <v>157</v>
      </c>
      <c r="AO8" s="10" t="s">
        <v>163</v>
      </c>
    </row>
    <row r="9" customFormat="false" ht="15" hidden="false" customHeight="false" outlineLevel="0" collapsed="false">
      <c r="A9" s="10" t="s">
        <v>174</v>
      </c>
      <c r="B9" s="10" t="s">
        <v>147</v>
      </c>
      <c r="C9" s="10" t="s">
        <v>148</v>
      </c>
      <c r="D9" s="11" t="n">
        <v>46298.6675694444</v>
      </c>
      <c r="E9" s="10" t="s">
        <v>175</v>
      </c>
      <c r="F9" s="10" t="s">
        <v>147</v>
      </c>
      <c r="G9" s="10" t="s">
        <v>150</v>
      </c>
      <c r="H9" s="10" t="s">
        <v>176</v>
      </c>
      <c r="I9" s="10" t="s">
        <v>152</v>
      </c>
      <c r="J9" s="10" t="s">
        <v>153</v>
      </c>
      <c r="K9" s="10" t="s">
        <v>154</v>
      </c>
      <c r="M9" s="12" t="n">
        <v>41.1375824271227</v>
      </c>
      <c r="N9" s="12" t="n">
        <v>5.472997817228</v>
      </c>
      <c r="O9" s="12" t="n">
        <v>41.1015030649592</v>
      </c>
      <c r="P9" s="12" t="n">
        <v>45.4340563301226</v>
      </c>
      <c r="Q9" s="12" t="n">
        <v>39.9174492951443</v>
      </c>
      <c r="R9" s="12" t="n">
        <v>40.5640365626416</v>
      </c>
      <c r="S9" s="12" t="n">
        <v>38.9351056358075</v>
      </c>
      <c r="T9" s="12" t="n">
        <v>34.2147241987489</v>
      </c>
      <c r="U9" s="12" t="n">
        <v>33.6332206726074</v>
      </c>
      <c r="V9" s="12" t="n">
        <v>55.3854598999023</v>
      </c>
      <c r="W9" s="12" t="n">
        <v>21.7522392272949</v>
      </c>
      <c r="X9" s="13" t="n">
        <v>31.2693871808443</v>
      </c>
      <c r="Y9" s="13" t="n">
        <v>43.9974273252893</v>
      </c>
      <c r="Z9" s="13" t="n">
        <v>36.4</v>
      </c>
      <c r="AA9" s="10" t="s">
        <v>162</v>
      </c>
      <c r="AG9" s="13" t="n">
        <v>98.5650514415521</v>
      </c>
      <c r="AH9" s="13" t="n">
        <v>100</v>
      </c>
      <c r="AI9" s="13" t="n">
        <v>32.6</v>
      </c>
      <c r="AJ9" s="13" t="n">
        <v>69</v>
      </c>
      <c r="AK9" s="13" t="n">
        <v>47.6</v>
      </c>
      <c r="AL9" s="12" t="n">
        <v>48.575192147453</v>
      </c>
      <c r="AM9" s="10" t="s">
        <v>157</v>
      </c>
    </row>
    <row r="10" customFormat="false" ht="15" hidden="false" customHeight="false" outlineLevel="0" collapsed="false">
      <c r="A10" s="10" t="s">
        <v>177</v>
      </c>
      <c r="B10" s="10" t="s">
        <v>147</v>
      </c>
      <c r="C10" s="10" t="s">
        <v>148</v>
      </c>
      <c r="D10" s="11" t="n">
        <v>46298.6677083333</v>
      </c>
      <c r="E10" s="10" t="s">
        <v>178</v>
      </c>
      <c r="F10" s="10" t="s">
        <v>147</v>
      </c>
      <c r="G10" s="10" t="s">
        <v>150</v>
      </c>
      <c r="H10" s="10" t="s">
        <v>179</v>
      </c>
      <c r="I10" s="10" t="s">
        <v>152</v>
      </c>
      <c r="J10" s="10" t="s">
        <v>153</v>
      </c>
      <c r="K10" s="10" t="s">
        <v>154</v>
      </c>
      <c r="M10" s="12" t="n">
        <v>45.0425336100593</v>
      </c>
      <c r="N10" s="12" t="n">
        <v>7.9996777170843</v>
      </c>
      <c r="O10" s="12" t="n">
        <v>43.6780074842268</v>
      </c>
      <c r="P10" s="12" t="n">
        <v>50.9730730575955</v>
      </c>
      <c r="Q10" s="12" t="n">
        <v>49.2589213375765</v>
      </c>
      <c r="R10" s="12" t="n">
        <v>58.0709390901789</v>
      </c>
      <c r="S10" s="12" t="n">
        <v>43.6153448504586</v>
      </c>
      <c r="T10" s="12" t="n">
        <v>34.5372509699048</v>
      </c>
      <c r="U10" s="12" t="n">
        <v>34.2843132019043</v>
      </c>
      <c r="V10" s="12" t="n">
        <v>62.9335098266602</v>
      </c>
      <c r="W10" s="12" t="n">
        <v>28.6491966247559</v>
      </c>
      <c r="X10" s="13" t="n">
        <v>19.8199462177014</v>
      </c>
      <c r="Y10" s="13" t="n">
        <v>31.684788962937</v>
      </c>
      <c r="Z10" s="13" t="n">
        <v>41.2000000000001</v>
      </c>
      <c r="AA10" s="10" t="s">
        <v>162</v>
      </c>
      <c r="AG10" s="13" t="n">
        <v>98.3103448275862</v>
      </c>
      <c r="AH10" s="13" t="n">
        <v>100</v>
      </c>
      <c r="AI10" s="13" t="n">
        <v>33.2</v>
      </c>
      <c r="AJ10" s="13" t="n">
        <v>71.4</v>
      </c>
      <c r="AK10" s="13" t="n">
        <v>42</v>
      </c>
      <c r="AL10" s="12" t="n">
        <v>42.1337916827949</v>
      </c>
      <c r="AM10" s="10" t="s">
        <v>180</v>
      </c>
    </row>
    <row r="11" customFormat="false" ht="15" hidden="false" customHeight="false" outlineLevel="0" collapsed="false">
      <c r="A11" s="10" t="s">
        <v>181</v>
      </c>
      <c r="B11" s="10" t="s">
        <v>147</v>
      </c>
      <c r="C11" s="10" t="s">
        <v>148</v>
      </c>
      <c r="D11" s="11" t="n">
        <v>46298.6677546296</v>
      </c>
      <c r="E11" s="10" t="s">
        <v>182</v>
      </c>
      <c r="F11" s="10" t="s">
        <v>147</v>
      </c>
      <c r="G11" s="10" t="s">
        <v>150</v>
      </c>
      <c r="H11" s="10" t="s">
        <v>183</v>
      </c>
      <c r="I11" s="10" t="s">
        <v>152</v>
      </c>
      <c r="J11" s="10" t="s">
        <v>153</v>
      </c>
      <c r="K11" s="10" t="s">
        <v>154</v>
      </c>
      <c r="M11" s="12" t="n">
        <v>42.3912112970619</v>
      </c>
      <c r="N11" s="12" t="n">
        <v>7.73053887512733</v>
      </c>
      <c r="O11" s="12" t="n">
        <v>41.1513836826229</v>
      </c>
      <c r="P11" s="12" t="n">
        <v>48.8356504356505</v>
      </c>
      <c r="Q11" s="12" t="n">
        <v>44.1705536406717</v>
      </c>
      <c r="R11" s="12" t="n">
        <v>57.5734573300621</v>
      </c>
      <c r="S11" s="12" t="n">
        <v>38.4632127988566</v>
      </c>
      <c r="T11" s="12" t="n">
        <v>33.2992238174289</v>
      </c>
      <c r="U11" s="12" t="n">
        <v>33.0530891418457</v>
      </c>
      <c r="V11" s="12" t="n">
        <v>61.666675567627</v>
      </c>
      <c r="W11" s="12" t="n">
        <v>28.6135864257813</v>
      </c>
      <c r="X11" s="13" t="n">
        <v>25.6451012270775</v>
      </c>
      <c r="Y11" s="13" t="n">
        <v>36.4008755756183</v>
      </c>
      <c r="Z11" s="13" t="n">
        <v>35.5</v>
      </c>
      <c r="AA11" s="10" t="s">
        <v>162</v>
      </c>
      <c r="AG11" s="13" t="n">
        <v>98.2623208325152</v>
      </c>
      <c r="AH11" s="13" t="n">
        <v>100</v>
      </c>
      <c r="AI11" s="13" t="n">
        <v>32</v>
      </c>
      <c r="AJ11" s="13" t="n">
        <v>69.1</v>
      </c>
      <c r="AK11" s="13" t="n">
        <v>38.3</v>
      </c>
      <c r="AL11" s="12" t="n">
        <v>39.2872988614801</v>
      </c>
      <c r="AM11" s="10" t="s">
        <v>180</v>
      </c>
    </row>
    <row r="12" customFormat="false" ht="15" hidden="false" customHeight="false" outlineLevel="0" collapsed="false">
      <c r="A12" s="10" t="s">
        <v>184</v>
      </c>
      <c r="B12" s="10" t="s">
        <v>147</v>
      </c>
      <c r="C12" s="10" t="s">
        <v>148</v>
      </c>
      <c r="D12" s="11" t="n">
        <v>46298.6678935185</v>
      </c>
      <c r="E12" s="10" t="s">
        <v>185</v>
      </c>
      <c r="F12" s="10" t="s">
        <v>147</v>
      </c>
      <c r="G12" s="10" t="s">
        <v>150</v>
      </c>
      <c r="H12" s="10" t="s">
        <v>186</v>
      </c>
      <c r="I12" s="10" t="s">
        <v>152</v>
      </c>
      <c r="J12" s="10" t="s">
        <v>153</v>
      </c>
      <c r="K12" s="10" t="s">
        <v>154</v>
      </c>
      <c r="M12" s="12" t="n">
        <v>40.9569683105482</v>
      </c>
      <c r="N12" s="12" t="n">
        <v>6.21331926331153</v>
      </c>
      <c r="O12" s="12" t="n">
        <v>40.8261614898905</v>
      </c>
      <c r="P12" s="12" t="n">
        <v>37.3184087559973</v>
      </c>
      <c r="Q12" s="12" t="n">
        <v>48.6228632671284</v>
      </c>
      <c r="R12" s="12" t="n">
        <v>35.3713936494977</v>
      </c>
      <c r="S12" s="12" t="n">
        <v>46.8757455959394</v>
      </c>
      <c r="T12" s="12" t="n">
        <v>31.6672050786704</v>
      </c>
      <c r="U12" s="12" t="n">
        <v>31.4134750366211</v>
      </c>
      <c r="V12" s="12" t="n">
        <v>50.2293701171875</v>
      </c>
      <c r="W12" s="12" t="n">
        <v>18.8158950805664</v>
      </c>
      <c r="X12" s="13" t="n">
        <v>17.5212262509569</v>
      </c>
      <c r="Y12" s="13" t="n">
        <v>30.9964158953302</v>
      </c>
      <c r="Z12" s="13" t="n">
        <v>33.9</v>
      </c>
      <c r="AA12" s="10" t="s">
        <v>162</v>
      </c>
      <c r="AD12" s="10" t="s">
        <v>156</v>
      </c>
      <c r="AG12" s="13" t="n">
        <v>96.4661849735237</v>
      </c>
      <c r="AH12" s="13" t="n">
        <v>100</v>
      </c>
      <c r="AI12" s="13" t="n">
        <v>30.2</v>
      </c>
      <c r="AJ12" s="13" t="n">
        <v>61.5</v>
      </c>
      <c r="AK12" s="13" t="n">
        <v>32</v>
      </c>
      <c r="AL12" s="12" t="n">
        <v>32.1443870593356</v>
      </c>
      <c r="AM12" s="10" t="s">
        <v>180</v>
      </c>
    </row>
    <row r="13" customFormat="false" ht="15" hidden="false" customHeight="false" outlineLevel="0" collapsed="false">
      <c r="A13" s="10" t="s">
        <v>187</v>
      </c>
      <c r="B13" s="10" t="s">
        <v>147</v>
      </c>
      <c r="C13" s="10" t="s">
        <v>148</v>
      </c>
      <c r="D13" s="11" t="n">
        <v>46298.6679976852</v>
      </c>
      <c r="E13" s="10" t="s">
        <v>188</v>
      </c>
      <c r="F13" s="10" t="s">
        <v>147</v>
      </c>
      <c r="G13" s="10" t="s">
        <v>150</v>
      </c>
      <c r="H13" s="10" t="s">
        <v>189</v>
      </c>
      <c r="I13" s="10" t="s">
        <v>152</v>
      </c>
      <c r="J13" s="10" t="s">
        <v>153</v>
      </c>
      <c r="K13" s="10" t="s">
        <v>154</v>
      </c>
      <c r="M13" s="12" t="n">
        <v>42.612959887067</v>
      </c>
      <c r="N13" s="12" t="n">
        <v>5.39178248384521</v>
      </c>
      <c r="O13" s="12" t="n">
        <v>41.7863407729871</v>
      </c>
      <c r="P13" s="12" t="n">
        <v>45.8645826848371</v>
      </c>
      <c r="Q13" s="12" t="n">
        <v>44.5057836495979</v>
      </c>
      <c r="R13" s="12" t="n">
        <v>42.509409568264</v>
      </c>
      <c r="S13" s="12" t="n">
        <v>51.737526379671</v>
      </c>
      <c r="T13" s="12" t="n">
        <v>32.9637710971432</v>
      </c>
      <c r="U13" s="12" t="n">
        <v>31.6701202392578</v>
      </c>
      <c r="V13" s="12" t="n">
        <v>56.0388488769531</v>
      </c>
      <c r="W13" s="12" t="n">
        <v>24.3687286376953</v>
      </c>
      <c r="X13" s="13" t="n">
        <v>11.0206516927459</v>
      </c>
      <c r="Y13" s="13" t="n">
        <v>47.6721134784533</v>
      </c>
      <c r="Z13" s="13" t="n">
        <v>44.5000000000002</v>
      </c>
      <c r="AA13" s="10" t="s">
        <v>162</v>
      </c>
      <c r="AF13" s="10" t="s">
        <v>156</v>
      </c>
      <c r="AG13" s="13" t="n">
        <v>98.5041519736094</v>
      </c>
      <c r="AH13" s="13" t="n">
        <v>100</v>
      </c>
      <c r="AI13" s="13" t="n">
        <v>30.6</v>
      </c>
      <c r="AJ13" s="13" t="n">
        <v>68.3</v>
      </c>
      <c r="AK13" s="13" t="n">
        <v>44.9</v>
      </c>
      <c r="AL13" s="12" t="n">
        <v>45.9520618556701</v>
      </c>
      <c r="AM13" s="10" t="s">
        <v>180</v>
      </c>
    </row>
    <row r="14" customFormat="false" ht="15" hidden="false" customHeight="false" outlineLevel="0" collapsed="false">
      <c r="A14" s="10" t="s">
        <v>190</v>
      </c>
      <c r="B14" s="10" t="s">
        <v>147</v>
      </c>
      <c r="C14" s="10" t="s">
        <v>148</v>
      </c>
      <c r="D14" s="11" t="n">
        <v>46298.6686574074</v>
      </c>
      <c r="E14" s="10" t="s">
        <v>191</v>
      </c>
      <c r="F14" s="10" t="s">
        <v>147</v>
      </c>
      <c r="G14" s="10" t="s">
        <v>150</v>
      </c>
      <c r="H14" s="10" t="s">
        <v>192</v>
      </c>
      <c r="I14" s="10" t="s">
        <v>152</v>
      </c>
      <c r="J14" s="10" t="s">
        <v>153</v>
      </c>
      <c r="K14" s="10" t="s">
        <v>154</v>
      </c>
      <c r="M14" s="12" t="n">
        <v>35.0442650446537</v>
      </c>
      <c r="N14" s="12" t="n">
        <v>6.49308288637819</v>
      </c>
      <c r="O14" s="12" t="n">
        <v>34.1311943006568</v>
      </c>
      <c r="P14" s="12" t="n">
        <v>47.135127122858</v>
      </c>
      <c r="Q14" s="12" t="n">
        <v>33.6148936530457</v>
      </c>
      <c r="R14" s="12" t="n">
        <v>36.1389779046162</v>
      </c>
      <c r="S14" s="12" t="n">
        <v>38.5701603463851</v>
      </c>
      <c r="T14" s="12" t="n">
        <v>30.2187328919291</v>
      </c>
      <c r="U14" s="12" t="n">
        <v>29.7987670898438</v>
      </c>
      <c r="V14" s="12" t="n">
        <v>53.3198661804199</v>
      </c>
      <c r="W14" s="12" t="n">
        <v>23.5210990905762</v>
      </c>
      <c r="X14" s="13" t="n">
        <v>58.0455074401446</v>
      </c>
      <c r="Y14" s="13" t="n">
        <v>70.6912773279854</v>
      </c>
      <c r="Z14" s="13" t="n">
        <v>32.6</v>
      </c>
      <c r="AA14" s="10" t="s">
        <v>170</v>
      </c>
      <c r="AG14" s="13" t="n">
        <v>97.2853839483573</v>
      </c>
      <c r="AH14" s="13" t="n">
        <v>100</v>
      </c>
      <c r="AI14" s="13" t="n">
        <v>28.5</v>
      </c>
      <c r="AJ14" s="13" t="n">
        <v>62</v>
      </c>
      <c r="AK14" s="13" t="n">
        <v>30.2</v>
      </c>
      <c r="AL14" s="12" t="n">
        <v>29.7987676056338</v>
      </c>
      <c r="AM14" s="10" t="s">
        <v>157</v>
      </c>
    </row>
    <row r="15" customFormat="false" ht="15" hidden="false" customHeight="false" outlineLevel="0" collapsed="false">
      <c r="A15" s="10" t="s">
        <v>193</v>
      </c>
      <c r="B15" s="10" t="s">
        <v>147</v>
      </c>
      <c r="C15" s="10" t="s">
        <v>148</v>
      </c>
      <c r="D15" s="11" t="n">
        <v>46298.6687037037</v>
      </c>
      <c r="E15" s="10" t="s">
        <v>194</v>
      </c>
      <c r="F15" s="10" t="s">
        <v>147</v>
      </c>
      <c r="G15" s="10" t="s">
        <v>150</v>
      </c>
      <c r="H15" s="10" t="s">
        <v>195</v>
      </c>
      <c r="I15" s="10" t="s">
        <v>152</v>
      </c>
      <c r="J15" s="10" t="s">
        <v>153</v>
      </c>
      <c r="K15" s="10" t="s">
        <v>154</v>
      </c>
      <c r="M15" s="12" t="n">
        <v>32.7155895852632</v>
      </c>
      <c r="N15" s="12" t="n">
        <v>2.75522631332932</v>
      </c>
      <c r="O15" s="12" t="n">
        <v>32.601585369316</v>
      </c>
      <c r="P15" s="12" t="n">
        <v>33.9140813833741</v>
      </c>
      <c r="Q15" s="12" t="n">
        <v>32.1403696339138</v>
      </c>
      <c r="R15" s="12" t="n">
        <v>33.5938428035681</v>
      </c>
      <c r="S15" s="12" t="n">
        <v>33.1533998613047</v>
      </c>
      <c r="T15" s="12" t="n">
        <v>29.4311437378782</v>
      </c>
      <c r="U15" s="12" t="n">
        <v>28.9543933868408</v>
      </c>
      <c r="V15" s="12" t="n">
        <v>45.6070938110352</v>
      </c>
      <c r="W15" s="12" t="n">
        <v>16.6527004241943</v>
      </c>
      <c r="X15" s="13" t="n">
        <v>34.8649523633336</v>
      </c>
      <c r="Y15" s="13" t="n">
        <v>83.2046064193877</v>
      </c>
      <c r="Z15" s="13" t="n">
        <v>31.6</v>
      </c>
      <c r="AA15" s="10" t="s">
        <v>155</v>
      </c>
      <c r="AG15" s="13" t="n">
        <v>97.3963963963964</v>
      </c>
      <c r="AH15" s="13" t="n">
        <v>100</v>
      </c>
      <c r="AI15" s="13" t="n">
        <v>28.1</v>
      </c>
      <c r="AJ15" s="13" t="n">
        <v>58.2</v>
      </c>
      <c r="AK15" s="13" t="n">
        <v>33.4</v>
      </c>
      <c r="AL15" s="12" t="n">
        <v>32.5592592592593</v>
      </c>
      <c r="AM15" s="10" t="s">
        <v>157</v>
      </c>
    </row>
    <row r="16" customFormat="false" ht="15" hidden="false" customHeight="false" outlineLevel="0" collapsed="false">
      <c r="A16" s="10" t="s">
        <v>196</v>
      </c>
      <c r="B16" s="10" t="s">
        <v>147</v>
      </c>
      <c r="C16" s="10" t="s">
        <v>148</v>
      </c>
      <c r="D16" s="11" t="n">
        <v>46298.6687384259</v>
      </c>
      <c r="E16" s="10" t="s">
        <v>197</v>
      </c>
      <c r="F16" s="10" t="s">
        <v>147</v>
      </c>
      <c r="G16" s="10" t="s">
        <v>150</v>
      </c>
      <c r="H16" s="10" t="s">
        <v>198</v>
      </c>
      <c r="I16" s="10" t="s">
        <v>152</v>
      </c>
      <c r="J16" s="10" t="s">
        <v>153</v>
      </c>
      <c r="K16" s="10" t="s">
        <v>154</v>
      </c>
      <c r="M16" s="12" t="n">
        <v>37.7833085378059</v>
      </c>
      <c r="N16" s="12" t="n">
        <v>6.5047781747467</v>
      </c>
      <c r="O16" s="12" t="n">
        <v>37.7988446444008</v>
      </c>
      <c r="P16" s="12" t="n">
        <v>47.8735955995013</v>
      </c>
      <c r="Q16" s="12" t="n">
        <v>32.072599038368</v>
      </c>
      <c r="R16" s="12" t="n">
        <v>35.124598052446</v>
      </c>
      <c r="S16" s="12" t="n">
        <v>34.7570064961144</v>
      </c>
      <c r="T16" s="12" t="n">
        <v>30.088553756214</v>
      </c>
      <c r="U16" s="12" t="n">
        <v>29.4561214447022</v>
      </c>
      <c r="V16" s="12" t="n">
        <v>50.0625648498535</v>
      </c>
      <c r="W16" s="12" t="n">
        <v>20.6064434051514</v>
      </c>
      <c r="X16" s="13" t="n">
        <v>22.7165448739793</v>
      </c>
      <c r="Y16" s="13" t="n">
        <v>43.4730478462257</v>
      </c>
      <c r="Z16" s="13" t="n">
        <v>33.3</v>
      </c>
      <c r="AA16" s="10" t="s">
        <v>162</v>
      </c>
      <c r="AG16" s="13" t="n">
        <v>98.1493180720205</v>
      </c>
      <c r="AH16" s="13" t="n">
        <v>100</v>
      </c>
      <c r="AI16" s="13" t="n">
        <v>28.2</v>
      </c>
      <c r="AJ16" s="13" t="n">
        <v>60.6</v>
      </c>
      <c r="AK16" s="13" t="n">
        <v>41.5</v>
      </c>
      <c r="AL16" s="12" t="n">
        <v>41.3938144329897</v>
      </c>
      <c r="AM16" s="10" t="s">
        <v>157</v>
      </c>
    </row>
    <row r="17" customFormat="false" ht="15" hidden="false" customHeight="false" outlineLevel="0" collapsed="false">
      <c r="A17" s="10" t="s">
        <v>199</v>
      </c>
      <c r="B17" s="10" t="s">
        <v>147</v>
      </c>
      <c r="C17" s="10" t="s">
        <v>148</v>
      </c>
      <c r="D17" s="11" t="n">
        <v>46298.6688773148</v>
      </c>
      <c r="E17" s="10" t="s">
        <v>200</v>
      </c>
      <c r="F17" s="10" t="s">
        <v>147</v>
      </c>
      <c r="G17" s="10" t="s">
        <v>150</v>
      </c>
      <c r="H17" s="10" t="s">
        <v>201</v>
      </c>
      <c r="I17" s="10" t="s">
        <v>152</v>
      </c>
      <c r="J17" s="10" t="s">
        <v>153</v>
      </c>
      <c r="K17" s="10" t="s">
        <v>154</v>
      </c>
      <c r="M17" s="12" t="n">
        <v>35.7499602570768</v>
      </c>
      <c r="N17" s="12" t="n">
        <v>5.00920533947557</v>
      </c>
      <c r="O17" s="12" t="n">
        <v>35.4260542093205</v>
      </c>
      <c r="P17" s="12" t="n">
        <v>46.7564812613753</v>
      </c>
      <c r="Q17" s="12" t="n">
        <v>32.9066809875257</v>
      </c>
      <c r="R17" s="12" t="n">
        <v>32.5563936868947</v>
      </c>
      <c r="S17" s="12" t="n">
        <v>35.3991151205543</v>
      </c>
      <c r="T17" s="12" t="n">
        <v>29.5891910572647</v>
      </c>
      <c r="U17" s="12" t="n">
        <v>29.3716297149658</v>
      </c>
      <c r="V17" s="12" t="n">
        <v>53.6303443908691</v>
      </c>
      <c r="W17" s="12" t="n">
        <v>24.2587146759033</v>
      </c>
      <c r="X17" s="13" t="n">
        <v>23.7744169687788</v>
      </c>
      <c r="Y17" s="13" t="n">
        <v>53.3487094854175</v>
      </c>
      <c r="Z17" s="13" t="n">
        <v>35.2000000000001</v>
      </c>
      <c r="AA17" s="10" t="s">
        <v>155</v>
      </c>
      <c r="AG17" s="13" t="n">
        <v>98.8817549491707</v>
      </c>
      <c r="AH17" s="13" t="n">
        <v>100</v>
      </c>
      <c r="AI17" s="13" t="n">
        <v>28.1</v>
      </c>
      <c r="AJ17" s="13" t="n">
        <v>60.9</v>
      </c>
      <c r="AK17" s="13" t="n">
        <v>38.2</v>
      </c>
      <c r="AL17" s="12" t="n">
        <v>38.4054054054054</v>
      </c>
      <c r="AM17" s="10" t="s">
        <v>157</v>
      </c>
    </row>
    <row r="18" customFormat="false" ht="15" hidden="false" customHeight="false" outlineLevel="0" collapsed="false">
      <c r="A18" s="10" t="s">
        <v>202</v>
      </c>
      <c r="B18" s="10" t="s">
        <v>147</v>
      </c>
      <c r="C18" s="10" t="s">
        <v>148</v>
      </c>
      <c r="D18" s="11" t="n">
        <v>46298.668912037</v>
      </c>
      <c r="E18" s="10" t="s">
        <v>203</v>
      </c>
      <c r="F18" s="10" t="s">
        <v>147</v>
      </c>
      <c r="G18" s="10" t="s">
        <v>150</v>
      </c>
      <c r="H18" s="10" t="s">
        <v>204</v>
      </c>
      <c r="I18" s="10" t="s">
        <v>152</v>
      </c>
      <c r="J18" s="10" t="s">
        <v>153</v>
      </c>
      <c r="K18" s="10" t="s">
        <v>154</v>
      </c>
      <c r="M18" s="12" t="n">
        <v>39.3643319612311</v>
      </c>
      <c r="N18" s="12" t="n">
        <v>4.60575426481289</v>
      </c>
      <c r="O18" s="12" t="n">
        <v>38.6430556754446</v>
      </c>
      <c r="P18" s="12" t="n">
        <v>40.5433218687282</v>
      </c>
      <c r="Q18" s="12" t="n">
        <v>42.4612591275626</v>
      </c>
      <c r="R18" s="12" t="n">
        <v>45.5216508563667</v>
      </c>
      <c r="S18" s="12" t="n">
        <v>41.080093721293</v>
      </c>
      <c r="T18" s="12" t="n">
        <v>31.8217550759689</v>
      </c>
      <c r="U18" s="12" t="n">
        <v>29.5083255767822</v>
      </c>
      <c r="V18" s="12" t="n">
        <v>49.0773124694824</v>
      </c>
      <c r="W18" s="12" t="n">
        <v>19.5689868927002</v>
      </c>
      <c r="X18" s="13" t="n">
        <v>13.659793814433</v>
      </c>
      <c r="Y18" s="13" t="n">
        <v>48.0388208762887</v>
      </c>
      <c r="Z18" s="13" t="n">
        <v>38.5000000000001</v>
      </c>
      <c r="AA18" s="10" t="s">
        <v>162</v>
      </c>
      <c r="AG18" s="13" t="n">
        <v>98.5631499563388</v>
      </c>
      <c r="AH18" s="13" t="n">
        <v>100</v>
      </c>
      <c r="AI18" s="13" t="n">
        <v>28.6</v>
      </c>
      <c r="AJ18" s="13" t="n">
        <v>60.6</v>
      </c>
      <c r="AK18" s="13" t="n">
        <v>40.3</v>
      </c>
      <c r="AL18" s="12" t="n">
        <v>39.9848736674222</v>
      </c>
      <c r="AM18" s="10" t="s">
        <v>157</v>
      </c>
    </row>
    <row r="19" customFormat="false" ht="15" hidden="false" customHeight="false" outlineLevel="0" collapsed="false">
      <c r="A19" s="10" t="s">
        <v>205</v>
      </c>
      <c r="B19" s="10" t="s">
        <v>147</v>
      </c>
      <c r="C19" s="10" t="s">
        <v>148</v>
      </c>
      <c r="D19" s="11" t="n">
        <v>46298.6689467593</v>
      </c>
      <c r="E19" s="10" t="s">
        <v>206</v>
      </c>
      <c r="F19" s="10" t="s">
        <v>147</v>
      </c>
      <c r="G19" s="10" t="s">
        <v>150</v>
      </c>
      <c r="H19" s="10" t="s">
        <v>207</v>
      </c>
      <c r="I19" s="10" t="s">
        <v>152</v>
      </c>
      <c r="J19" s="10" t="s">
        <v>153</v>
      </c>
      <c r="K19" s="10" t="s">
        <v>154</v>
      </c>
      <c r="M19" s="12" t="n">
        <v>40.483663364847</v>
      </c>
      <c r="N19" s="12" t="n">
        <v>6.89409172066502</v>
      </c>
      <c r="O19" s="12" t="n">
        <v>40.5988754737517</v>
      </c>
      <c r="P19" s="12" t="n">
        <v>51.3308407113562</v>
      </c>
      <c r="Q19" s="12" t="n">
        <v>33.9677531028724</v>
      </c>
      <c r="R19" s="12" t="n">
        <v>35.6765707515962</v>
      </c>
      <c r="S19" s="12" t="n">
        <v>37.7959419258289</v>
      </c>
      <c r="T19" s="12" t="n">
        <v>30.2136120782009</v>
      </c>
      <c r="U19" s="12" t="n">
        <v>29.8026485443115</v>
      </c>
      <c r="V19" s="12" t="n">
        <v>55.1179428100586</v>
      </c>
      <c r="W19" s="12" t="n">
        <v>25.3152942657471</v>
      </c>
      <c r="X19" s="13" t="n">
        <v>20.4191746416663</v>
      </c>
      <c r="Y19" s="13" t="n">
        <v>26.007881176114</v>
      </c>
      <c r="Z19" s="13" t="n">
        <v>42.7000000000002</v>
      </c>
      <c r="AA19" s="10" t="s">
        <v>162</v>
      </c>
      <c r="AG19" s="13" t="n">
        <v>98.0178268251273</v>
      </c>
      <c r="AH19" s="13" t="n">
        <v>100</v>
      </c>
      <c r="AI19" s="13" t="n">
        <v>28.9</v>
      </c>
      <c r="AJ19" s="13" t="n">
        <v>60.7</v>
      </c>
      <c r="AK19" s="13" t="n">
        <v>42.8</v>
      </c>
      <c r="AL19" s="12" t="n">
        <v>43.9023436969552</v>
      </c>
      <c r="AM19" s="10" t="s">
        <v>157</v>
      </c>
    </row>
    <row r="20" customFormat="false" ht="15" hidden="false" customHeight="false" outlineLevel="0" collapsed="false">
      <c r="A20" s="10" t="s">
        <v>208</v>
      </c>
      <c r="B20" s="10" t="s">
        <v>147</v>
      </c>
      <c r="C20" s="10" t="s">
        <v>148</v>
      </c>
      <c r="D20" s="11" t="n">
        <v>46298.6689814815</v>
      </c>
      <c r="E20" s="10" t="s">
        <v>209</v>
      </c>
      <c r="F20" s="10" t="s">
        <v>147</v>
      </c>
      <c r="G20" s="10" t="s">
        <v>150</v>
      </c>
      <c r="H20" s="10" t="s">
        <v>210</v>
      </c>
      <c r="I20" s="10" t="s">
        <v>152</v>
      </c>
      <c r="J20" s="10" t="s">
        <v>153</v>
      </c>
      <c r="K20" s="10" t="s">
        <v>154</v>
      </c>
      <c r="M20" s="12" t="n">
        <v>39.2382160960933</v>
      </c>
      <c r="N20" s="12" t="n">
        <v>5.11006105757697</v>
      </c>
      <c r="O20" s="12" t="n">
        <v>38.5558688128882</v>
      </c>
      <c r="P20" s="12" t="n">
        <v>45.9669874503094</v>
      </c>
      <c r="Q20" s="12" t="n">
        <v>38.272178013575</v>
      </c>
      <c r="R20" s="12" t="n">
        <v>40.8755940818892</v>
      </c>
      <c r="S20" s="12" t="n">
        <v>43.5110300966965</v>
      </c>
      <c r="T20" s="12" t="n">
        <v>30.2617987117957</v>
      </c>
      <c r="U20" s="12" t="n">
        <v>28.91335105896</v>
      </c>
      <c r="V20" s="12" t="n">
        <v>51.9893074035645</v>
      </c>
      <c r="W20" s="12" t="n">
        <v>23.0759563446045</v>
      </c>
      <c r="X20" s="13" t="n">
        <v>12.0898781803352</v>
      </c>
      <c r="Y20" s="13" t="n">
        <v>53.8381087694372</v>
      </c>
      <c r="Z20" s="13" t="n">
        <v>41.1000000000002</v>
      </c>
      <c r="AA20" s="10" t="s">
        <v>155</v>
      </c>
      <c r="AC20" s="10" t="s">
        <v>156</v>
      </c>
      <c r="AG20" s="13" t="n">
        <v>98.4025476387738</v>
      </c>
      <c r="AH20" s="13" t="n">
        <v>100</v>
      </c>
      <c r="AI20" s="13" t="n">
        <v>27.9</v>
      </c>
      <c r="AJ20" s="13" t="n">
        <v>63.6</v>
      </c>
      <c r="AK20" s="13" t="n">
        <v>43.2</v>
      </c>
      <c r="AL20" s="12" t="n">
        <v>43.0541823466351</v>
      </c>
      <c r="AM20" s="10" t="s">
        <v>157</v>
      </c>
    </row>
    <row r="21" customFormat="false" ht="15" hidden="false" customHeight="false" outlineLevel="0" collapsed="false">
      <c r="A21" s="10" t="s">
        <v>211</v>
      </c>
      <c r="B21" s="10" t="s">
        <v>147</v>
      </c>
      <c r="C21" s="10" t="s">
        <v>148</v>
      </c>
      <c r="D21" s="11" t="n">
        <v>46298.6690162037</v>
      </c>
      <c r="E21" s="10" t="s">
        <v>212</v>
      </c>
      <c r="F21" s="10" t="s">
        <v>147</v>
      </c>
      <c r="G21" s="10" t="s">
        <v>150</v>
      </c>
      <c r="H21" s="10" t="s">
        <v>213</v>
      </c>
      <c r="I21" s="10" t="s">
        <v>152</v>
      </c>
      <c r="J21" s="10" t="s">
        <v>153</v>
      </c>
      <c r="K21" s="10" t="s">
        <v>154</v>
      </c>
      <c r="M21" s="12" t="n">
        <v>43.1312003975831</v>
      </c>
      <c r="N21" s="12" t="n">
        <v>7.52132237385794</v>
      </c>
      <c r="O21" s="12" t="n">
        <v>43.3378537149942</v>
      </c>
      <c r="P21" s="12" t="n">
        <v>42.8333267769634</v>
      </c>
      <c r="Q21" s="12" t="n">
        <v>38.3796660126021</v>
      </c>
      <c r="R21" s="12" t="n">
        <v>54.5839307553613</v>
      </c>
      <c r="S21" s="12" t="n">
        <v>32.9375799157646</v>
      </c>
      <c r="T21" s="12" t="n">
        <v>30.5280724250134</v>
      </c>
      <c r="U21" s="12" t="n">
        <v>29.8417358398438</v>
      </c>
      <c r="V21" s="12" t="n">
        <v>57.3659629821777</v>
      </c>
      <c r="W21" s="12" t="n">
        <v>27.524227142334</v>
      </c>
      <c r="X21" s="13" t="n">
        <v>14.8019239427963</v>
      </c>
      <c r="Y21" s="13" t="n">
        <v>28.8112577811765</v>
      </c>
      <c r="Z21" s="13" t="n">
        <v>46.7000000000002</v>
      </c>
      <c r="AA21" s="10" t="s">
        <v>162</v>
      </c>
      <c r="AG21" s="13" t="n">
        <v>98.4388630927255</v>
      </c>
      <c r="AH21" s="13" t="n">
        <v>100</v>
      </c>
      <c r="AI21" s="13" t="n">
        <v>28.8</v>
      </c>
      <c r="AJ21" s="13" t="n">
        <v>65.5</v>
      </c>
      <c r="AK21" s="13" t="n">
        <v>46.7</v>
      </c>
      <c r="AL21" s="12" t="n">
        <v>47.2155580413559</v>
      </c>
      <c r="AM21" s="10" t="s">
        <v>157</v>
      </c>
    </row>
    <row r="22" customFormat="false" ht="15" hidden="false" customHeight="false" outlineLevel="0" collapsed="false">
      <c r="A22" s="10" t="s">
        <v>214</v>
      </c>
      <c r="B22" s="10" t="s">
        <v>147</v>
      </c>
      <c r="C22" s="10" t="s">
        <v>148</v>
      </c>
      <c r="D22" s="11" t="n">
        <v>46298.6691319444</v>
      </c>
      <c r="E22" s="10" t="s">
        <v>215</v>
      </c>
      <c r="F22" s="10" t="s">
        <v>147</v>
      </c>
      <c r="G22" s="10" t="s">
        <v>150</v>
      </c>
      <c r="H22" s="10" t="s">
        <v>216</v>
      </c>
      <c r="I22" s="10" t="s">
        <v>152</v>
      </c>
      <c r="J22" s="10" t="s">
        <v>153</v>
      </c>
      <c r="K22" s="10" t="s">
        <v>154</v>
      </c>
      <c r="M22" s="12" t="n">
        <v>38.2676919278483</v>
      </c>
      <c r="N22" s="12" t="n">
        <v>6.60426800330518</v>
      </c>
      <c r="O22" s="12" t="n">
        <v>37.6172525366564</v>
      </c>
      <c r="P22" s="12" t="n">
        <v>44.9199648429042</v>
      </c>
      <c r="Q22" s="12" t="n">
        <v>36.886718782197</v>
      </c>
      <c r="R22" s="12" t="n">
        <v>48.471452774398</v>
      </c>
      <c r="S22" s="12" t="n">
        <v>33.5387790735869</v>
      </c>
      <c r="T22" s="12" t="n">
        <v>29.3329931973802</v>
      </c>
      <c r="U22" s="12" t="n">
        <v>28.7452259063721</v>
      </c>
      <c r="V22" s="12" t="n">
        <v>51.847770690918</v>
      </c>
      <c r="W22" s="12" t="n">
        <v>23.1025447845459</v>
      </c>
      <c r="X22" s="13" t="n">
        <v>25.140838966892</v>
      </c>
      <c r="Y22" s="13" t="n">
        <v>35.1591841451436</v>
      </c>
      <c r="Z22" s="13" t="n">
        <v>31.1</v>
      </c>
      <c r="AA22" s="10" t="s">
        <v>162</v>
      </c>
      <c r="AC22" s="10" t="s">
        <v>156</v>
      </c>
      <c r="AG22" s="13" t="n">
        <v>97.384209600844</v>
      </c>
      <c r="AH22" s="13" t="n">
        <v>100</v>
      </c>
      <c r="AI22" s="13" t="n">
        <v>27.8</v>
      </c>
      <c r="AJ22" s="13" t="n">
        <v>61.1</v>
      </c>
      <c r="AK22" s="13" t="n">
        <v>42.5</v>
      </c>
      <c r="AL22" s="12" t="n">
        <v>42.3188167902942</v>
      </c>
      <c r="AM22" s="10" t="s">
        <v>157</v>
      </c>
    </row>
    <row r="23" customFormat="false" ht="15" hidden="false" customHeight="false" outlineLevel="0" collapsed="false">
      <c r="A23" s="10" t="s">
        <v>217</v>
      </c>
      <c r="B23" s="10" t="s">
        <v>147</v>
      </c>
      <c r="C23" s="10" t="s">
        <v>148</v>
      </c>
      <c r="D23" s="11" t="n">
        <v>46298.6691782407</v>
      </c>
      <c r="E23" s="10" t="s">
        <v>218</v>
      </c>
      <c r="F23" s="10" t="s">
        <v>147</v>
      </c>
      <c r="G23" s="10" t="s">
        <v>150</v>
      </c>
      <c r="H23" s="10" t="s">
        <v>219</v>
      </c>
      <c r="I23" s="10" t="s">
        <v>152</v>
      </c>
      <c r="J23" s="10" t="s">
        <v>153</v>
      </c>
      <c r="K23" s="10" t="s">
        <v>154</v>
      </c>
      <c r="M23" s="12" t="n">
        <v>36.5207557536523</v>
      </c>
      <c r="N23" s="12" t="n">
        <v>7.17591606422668</v>
      </c>
      <c r="O23" s="12" t="n">
        <v>35.9201840283563</v>
      </c>
      <c r="P23" s="12" t="n">
        <v>49.6936297793474</v>
      </c>
      <c r="Q23" s="12" t="n">
        <v>33.877054261215</v>
      </c>
      <c r="R23" s="12" t="n">
        <v>37.1965345108402</v>
      </c>
      <c r="S23" s="12" t="n">
        <v>36.5159451582204</v>
      </c>
      <c r="T23" s="12" t="n">
        <v>29.1304027367157</v>
      </c>
      <c r="U23" s="12" t="n">
        <v>28.8821277618408</v>
      </c>
      <c r="V23" s="12" t="n">
        <v>51.2470588684082</v>
      </c>
      <c r="W23" s="12" t="n">
        <v>22.3649311065674</v>
      </c>
      <c r="X23" s="13" t="n">
        <v>41.648023862789</v>
      </c>
      <c r="Y23" s="13" t="n">
        <v>50.470730797912</v>
      </c>
      <c r="Z23" s="13" t="n">
        <v>31</v>
      </c>
      <c r="AA23" s="10" t="s">
        <v>155</v>
      </c>
      <c r="AC23" s="10" t="s">
        <v>156</v>
      </c>
      <c r="AG23" s="13" t="n">
        <v>97.4572806802387</v>
      </c>
      <c r="AH23" s="13" t="n">
        <v>100</v>
      </c>
      <c r="AI23" s="13" t="n">
        <v>27.9</v>
      </c>
      <c r="AJ23" s="13" t="n">
        <v>62.5</v>
      </c>
      <c r="AK23" s="13" t="n">
        <v>30.3</v>
      </c>
      <c r="AL23" s="12" t="n">
        <v>29.7263929618768</v>
      </c>
      <c r="AM23" s="10" t="s">
        <v>157</v>
      </c>
    </row>
    <row r="24" customFormat="false" ht="15" hidden="false" customHeight="false" outlineLevel="0" collapsed="false">
      <c r="A24" s="10" t="s">
        <v>220</v>
      </c>
      <c r="B24" s="10" t="s">
        <v>147</v>
      </c>
      <c r="C24" s="10" t="s">
        <v>148</v>
      </c>
      <c r="D24" s="11" t="n">
        <v>46298.669212963</v>
      </c>
      <c r="E24" s="10" t="s">
        <v>221</v>
      </c>
      <c r="F24" s="10" t="s">
        <v>147</v>
      </c>
      <c r="G24" s="10" t="s">
        <v>150</v>
      </c>
      <c r="H24" s="10" t="s">
        <v>222</v>
      </c>
      <c r="I24" s="10" t="s">
        <v>152</v>
      </c>
      <c r="J24" s="10" t="s">
        <v>153</v>
      </c>
      <c r="K24" s="10" t="s">
        <v>154</v>
      </c>
      <c r="M24" s="12" t="n">
        <v>35.0921482341381</v>
      </c>
      <c r="N24" s="12" t="n">
        <v>6.64049634821422</v>
      </c>
      <c r="O24" s="12" t="n">
        <v>34.5109875131625</v>
      </c>
      <c r="P24" s="12" t="n">
        <v>48.1746764418603</v>
      </c>
      <c r="Q24" s="12" t="n">
        <v>33.0777878726486</v>
      </c>
      <c r="R24" s="12" t="n">
        <v>34.454764097176</v>
      </c>
      <c r="S24" s="12" t="n">
        <v>33.4292549484179</v>
      </c>
      <c r="T24" s="12" t="n">
        <v>28.3616977255131</v>
      </c>
      <c r="U24" s="12" t="n">
        <v>28.1607990264893</v>
      </c>
      <c r="V24" s="12" t="n">
        <v>51.1611862182617</v>
      </c>
      <c r="W24" s="12" t="n">
        <v>23.0003871917725</v>
      </c>
      <c r="X24" s="13" t="n">
        <v>39.3204854276963</v>
      </c>
      <c r="Y24" s="13" t="n">
        <v>48.8711595743561</v>
      </c>
      <c r="Z24" s="13" t="n">
        <v>30.4</v>
      </c>
      <c r="AA24" s="10" t="s">
        <v>162</v>
      </c>
      <c r="AG24" s="13" t="n">
        <v>98.2797500827541</v>
      </c>
      <c r="AH24" s="13" t="n">
        <v>100</v>
      </c>
      <c r="AI24" s="13" t="n">
        <v>26.8</v>
      </c>
      <c r="AJ24" s="13" t="n">
        <v>61.9</v>
      </c>
      <c r="AK24" s="13" t="n">
        <v>29.1</v>
      </c>
      <c r="AL24" s="12" t="n">
        <v>28.1607982972462</v>
      </c>
      <c r="AM24" s="10" t="s">
        <v>157</v>
      </c>
    </row>
    <row r="25" customFormat="false" ht="15" hidden="false" customHeight="false" outlineLevel="0" collapsed="false">
      <c r="A25" s="10" t="s">
        <v>223</v>
      </c>
      <c r="B25" s="10" t="s">
        <v>147</v>
      </c>
      <c r="C25" s="10" t="s">
        <v>148</v>
      </c>
      <c r="D25" s="11" t="n">
        <v>46298.6692476852</v>
      </c>
      <c r="E25" s="10" t="s">
        <v>224</v>
      </c>
      <c r="F25" s="10" t="s">
        <v>147</v>
      </c>
      <c r="G25" s="10" t="s">
        <v>150</v>
      </c>
      <c r="H25" s="10" t="s">
        <v>225</v>
      </c>
      <c r="I25" s="10" t="s">
        <v>152</v>
      </c>
      <c r="J25" s="10" t="s">
        <v>153</v>
      </c>
      <c r="K25" s="10" t="s">
        <v>154</v>
      </c>
      <c r="M25" s="12" t="n">
        <v>41.8783180463089</v>
      </c>
      <c r="N25" s="12" t="n">
        <v>6.86541706128882</v>
      </c>
      <c r="O25" s="12" t="n">
        <v>41.8112572035835</v>
      </c>
      <c r="P25" s="12" t="n">
        <v>38.7991359013762</v>
      </c>
      <c r="Q25" s="12" t="n">
        <v>47.6411368564556</v>
      </c>
      <c r="R25" s="12" t="n">
        <v>46.9110194451031</v>
      </c>
      <c r="S25" s="12" t="n">
        <v>34.1729066967233</v>
      </c>
      <c r="T25" s="12" t="n">
        <v>28.9277979900371</v>
      </c>
      <c r="U25" s="12" t="n">
        <v>28.3281955718994</v>
      </c>
      <c r="V25" s="12" t="n">
        <v>51.0144767761231</v>
      </c>
      <c r="W25" s="12" t="n">
        <v>22.6862812042236</v>
      </c>
      <c r="X25" s="13" t="n">
        <v>11.4764186189618</v>
      </c>
      <c r="Y25" s="13" t="n">
        <v>44.9474748362709</v>
      </c>
      <c r="Z25" s="13" t="n">
        <v>47.0000000000003</v>
      </c>
      <c r="AA25" s="10" t="s">
        <v>162</v>
      </c>
      <c r="AG25" s="13" t="n">
        <v>98.0688822794086</v>
      </c>
      <c r="AH25" s="13" t="n">
        <v>100</v>
      </c>
      <c r="AI25" s="13" t="n">
        <v>27.4</v>
      </c>
      <c r="AJ25" s="13" t="n">
        <v>60.1</v>
      </c>
      <c r="AK25" s="13" t="n">
        <v>39.8</v>
      </c>
      <c r="AL25" s="12" t="n">
        <v>39.4582348313936</v>
      </c>
      <c r="AM25" s="10" t="s">
        <v>157</v>
      </c>
    </row>
    <row r="26" customFormat="false" ht="15" hidden="false" customHeight="false" outlineLevel="0" collapsed="false">
      <c r="A26" s="10" t="s">
        <v>226</v>
      </c>
      <c r="B26" s="10" t="s">
        <v>147</v>
      </c>
      <c r="C26" s="10" t="s">
        <v>148</v>
      </c>
      <c r="D26" s="11" t="n">
        <v>46298.6692939815</v>
      </c>
      <c r="E26" s="10" t="s">
        <v>227</v>
      </c>
      <c r="F26" s="10" t="s">
        <v>147</v>
      </c>
      <c r="G26" s="10" t="s">
        <v>150</v>
      </c>
      <c r="H26" s="10" t="s">
        <v>228</v>
      </c>
      <c r="I26" s="10" t="s">
        <v>152</v>
      </c>
      <c r="J26" s="10" t="s">
        <v>153</v>
      </c>
      <c r="K26" s="10" t="s">
        <v>154</v>
      </c>
      <c r="M26" s="12" t="n">
        <v>33.7929037491092</v>
      </c>
      <c r="N26" s="12" t="n">
        <v>5.40868781388178</v>
      </c>
      <c r="O26" s="12" t="n">
        <v>32.3086333554047</v>
      </c>
      <c r="P26" s="12" t="n">
        <v>40.6064363396846</v>
      </c>
      <c r="Q26" s="12" t="n">
        <v>37.6866236561436</v>
      </c>
      <c r="R26" s="12" t="n">
        <v>35.5212595648538</v>
      </c>
      <c r="S26" s="12" t="n">
        <v>45.4907694279523</v>
      </c>
      <c r="T26" s="12" t="n">
        <v>28.7818619449976</v>
      </c>
      <c r="U26" s="12" t="n">
        <v>28.5076732635498</v>
      </c>
      <c r="V26" s="12" t="n">
        <v>48.8559494018555</v>
      </c>
      <c r="W26" s="12" t="n">
        <v>20.3482761383057</v>
      </c>
      <c r="X26" s="13" t="n">
        <v>46.7615206937029</v>
      </c>
      <c r="Y26" s="13" t="n">
        <v>62.8346397061608</v>
      </c>
      <c r="Z26" s="13" t="n">
        <v>30.7</v>
      </c>
      <c r="AA26" s="10" t="s">
        <v>155</v>
      </c>
      <c r="AC26" s="10" t="s">
        <v>156</v>
      </c>
      <c r="AG26" s="13" t="n">
        <v>98.2203626220363</v>
      </c>
      <c r="AH26" s="13" t="n">
        <v>100</v>
      </c>
      <c r="AI26" s="13" t="n">
        <v>27.5</v>
      </c>
      <c r="AJ26" s="13" t="n">
        <v>63</v>
      </c>
      <c r="AK26" s="13" t="n">
        <v>29.5</v>
      </c>
      <c r="AL26" s="12" t="n">
        <v>29.3739002932552</v>
      </c>
      <c r="AM26" s="10" t="s">
        <v>157</v>
      </c>
    </row>
    <row r="27" customFormat="false" ht="15" hidden="false" customHeight="false" outlineLevel="0" collapsed="false">
      <c r="A27" s="10" t="s">
        <v>229</v>
      </c>
      <c r="B27" s="10" t="s">
        <v>147</v>
      </c>
      <c r="C27" s="10" t="s">
        <v>148</v>
      </c>
      <c r="D27" s="11" t="n">
        <v>46298.669375</v>
      </c>
      <c r="E27" s="10" t="s">
        <v>230</v>
      </c>
      <c r="F27" s="10" t="s">
        <v>147</v>
      </c>
      <c r="G27" s="10" t="s">
        <v>150</v>
      </c>
      <c r="H27" s="10" t="s">
        <v>231</v>
      </c>
      <c r="I27" s="10" t="s">
        <v>152</v>
      </c>
      <c r="J27" s="10" t="s">
        <v>153</v>
      </c>
      <c r="K27" s="10" t="s">
        <v>154</v>
      </c>
      <c r="M27" s="12" t="n">
        <v>39.4006712354692</v>
      </c>
      <c r="N27" s="12" t="n">
        <v>6.88969922832728</v>
      </c>
      <c r="O27" s="12" t="n">
        <v>39.4062640786387</v>
      </c>
      <c r="P27" s="12" t="n">
        <v>40.1201617423155</v>
      </c>
      <c r="Q27" s="12" t="n">
        <v>36.3459276282537</v>
      </c>
      <c r="R27" s="12" t="n">
        <v>31.4355258388218</v>
      </c>
      <c r="S27" s="12" t="n">
        <v>49.2276865847431</v>
      </c>
      <c r="T27" s="12" t="n">
        <v>28.847666195235</v>
      </c>
      <c r="U27" s="12" t="n">
        <v>28.3565807342529</v>
      </c>
      <c r="V27" s="12" t="n">
        <v>50.7895164489746</v>
      </c>
      <c r="W27" s="12" t="n">
        <v>22.4329357147217</v>
      </c>
      <c r="X27" s="13" t="n">
        <v>17.9359671583046</v>
      </c>
      <c r="Y27" s="13" t="n">
        <v>27.8540745286413</v>
      </c>
      <c r="Z27" s="13" t="n">
        <v>43.4000000000002</v>
      </c>
      <c r="AA27" s="10" t="s">
        <v>162</v>
      </c>
      <c r="AG27" s="13" t="n">
        <v>98.1087028732769</v>
      </c>
      <c r="AH27" s="13" t="n">
        <v>100</v>
      </c>
      <c r="AI27" s="13" t="n">
        <v>27.4</v>
      </c>
      <c r="AJ27" s="13" t="n">
        <v>61.1</v>
      </c>
      <c r="AK27" s="13" t="n">
        <v>43.9</v>
      </c>
      <c r="AL27" s="12" t="n">
        <v>43.2987101442576</v>
      </c>
      <c r="AM27" s="10" t="s">
        <v>157</v>
      </c>
    </row>
    <row r="28" customFormat="false" ht="15" hidden="false" customHeight="false" outlineLevel="0" collapsed="false">
      <c r="A28" s="10" t="s">
        <v>232</v>
      </c>
      <c r="B28" s="10" t="s">
        <v>147</v>
      </c>
      <c r="C28" s="10" t="s">
        <v>148</v>
      </c>
      <c r="D28" s="11" t="n">
        <v>46298.6694097222</v>
      </c>
      <c r="E28" s="10" t="s">
        <v>233</v>
      </c>
      <c r="F28" s="10" t="s">
        <v>147</v>
      </c>
      <c r="G28" s="10" t="s">
        <v>150</v>
      </c>
      <c r="H28" s="10" t="s">
        <v>234</v>
      </c>
      <c r="I28" s="10" t="s">
        <v>152</v>
      </c>
      <c r="J28" s="10" t="s">
        <v>153</v>
      </c>
      <c r="K28" s="10" t="s">
        <v>154</v>
      </c>
      <c r="M28" s="12" t="n">
        <v>41.4612903215854</v>
      </c>
      <c r="N28" s="12" t="n">
        <v>7.10864645622567</v>
      </c>
      <c r="O28" s="12" t="n">
        <v>40.1792145939009</v>
      </c>
      <c r="P28" s="12" t="n">
        <v>48.2932477249569</v>
      </c>
      <c r="Q28" s="12" t="n">
        <v>43.8803641818803</v>
      </c>
      <c r="R28" s="12" t="n">
        <v>42.2477237113129</v>
      </c>
      <c r="S28" s="12" t="n">
        <v>51.8830869755096</v>
      </c>
      <c r="T28" s="12" t="n">
        <v>30.4298177352221</v>
      </c>
      <c r="U28" s="12" t="n">
        <v>29.347412109375</v>
      </c>
      <c r="V28" s="12" t="n">
        <v>53.9104766845703</v>
      </c>
      <c r="W28" s="12" t="n">
        <v>24.5630645751953</v>
      </c>
      <c r="X28" s="13" t="n">
        <v>16.5002026388076</v>
      </c>
      <c r="Y28" s="13" t="n">
        <v>30.8092043049489</v>
      </c>
      <c r="Z28" s="13" t="n">
        <v>42.5000000000002</v>
      </c>
      <c r="AA28" s="10" t="s">
        <v>162</v>
      </c>
      <c r="AG28" s="13" t="n">
        <v>98.8841194072385</v>
      </c>
      <c r="AH28" s="13" t="n">
        <v>100</v>
      </c>
      <c r="AI28" s="13" t="n">
        <v>28.3</v>
      </c>
      <c r="AJ28" s="13" t="n">
        <v>65.2</v>
      </c>
      <c r="AK28" s="13" t="n">
        <v>38.1</v>
      </c>
      <c r="AL28" s="12" t="n">
        <v>38.8683640552995</v>
      </c>
      <c r="AM28" s="10" t="s">
        <v>157</v>
      </c>
    </row>
    <row r="29" customFormat="false" ht="15" hidden="false" customHeight="false" outlineLevel="0" collapsed="false">
      <c r="A29" s="10" t="s">
        <v>235</v>
      </c>
      <c r="B29" s="10" t="s">
        <v>147</v>
      </c>
      <c r="C29" s="10" t="s">
        <v>148</v>
      </c>
      <c r="D29" s="11" t="n">
        <v>46298.6694444444</v>
      </c>
      <c r="E29" s="10" t="s">
        <v>236</v>
      </c>
      <c r="F29" s="10" t="s">
        <v>147</v>
      </c>
      <c r="G29" s="10" t="s">
        <v>150</v>
      </c>
      <c r="H29" s="10" t="s">
        <v>237</v>
      </c>
      <c r="I29" s="10" t="s">
        <v>152</v>
      </c>
      <c r="J29" s="10" t="s">
        <v>153</v>
      </c>
      <c r="K29" s="10" t="s">
        <v>154</v>
      </c>
      <c r="M29" s="12" t="n">
        <v>42.5912403414451</v>
      </c>
      <c r="N29" s="12" t="n">
        <v>5.58317256758196</v>
      </c>
      <c r="O29" s="12" t="n">
        <v>41.4230402481614</v>
      </c>
      <c r="P29" s="12" t="n">
        <v>48.5044480921173</v>
      </c>
      <c r="Q29" s="12" t="n">
        <v>43.4457637502228</v>
      </c>
      <c r="R29" s="12" t="n">
        <v>44.9326077360968</v>
      </c>
      <c r="S29" s="12" t="n">
        <v>52.4067440116115</v>
      </c>
      <c r="T29" s="12" t="n">
        <v>32.8293922297685</v>
      </c>
      <c r="U29" s="12" t="n">
        <v>30.5070209503174</v>
      </c>
      <c r="V29" s="12" t="n">
        <v>54.7645225524902</v>
      </c>
      <c r="W29" s="12" t="n">
        <v>24.2575016021729</v>
      </c>
      <c r="X29" s="13" t="n">
        <v>10.7967787341071</v>
      </c>
      <c r="Y29" s="13" t="n">
        <v>53.0216673973741</v>
      </c>
      <c r="Z29" s="13" t="n">
        <v>41.5000000000001</v>
      </c>
      <c r="AA29" s="10" t="s">
        <v>155</v>
      </c>
      <c r="AG29" s="13" t="n">
        <v>99.0658122328307</v>
      </c>
      <c r="AH29" s="13" t="n">
        <v>100</v>
      </c>
      <c r="AI29" s="13" t="n">
        <v>29.4</v>
      </c>
      <c r="AJ29" s="13" t="n">
        <v>68.4</v>
      </c>
      <c r="AK29" s="13" t="n">
        <v>45.2</v>
      </c>
      <c r="AL29" s="12" t="n">
        <v>42.4</v>
      </c>
      <c r="AM29" s="10" t="s">
        <v>157</v>
      </c>
    </row>
    <row r="30" customFormat="false" ht="15" hidden="false" customHeight="false" outlineLevel="0" collapsed="false">
      <c r="A30" s="10" t="s">
        <v>238</v>
      </c>
      <c r="B30" s="10" t="s">
        <v>147</v>
      </c>
      <c r="C30" s="10" t="s">
        <v>148</v>
      </c>
      <c r="D30" s="11" t="n">
        <v>46298.669525463</v>
      </c>
      <c r="E30" s="10" t="s">
        <v>239</v>
      </c>
      <c r="F30" s="10" t="s">
        <v>147</v>
      </c>
      <c r="G30" s="10" t="s">
        <v>150</v>
      </c>
      <c r="H30" s="10" t="s">
        <v>240</v>
      </c>
      <c r="I30" s="10" t="s">
        <v>152</v>
      </c>
      <c r="J30" s="10" t="s">
        <v>153</v>
      </c>
      <c r="K30" s="10" t="s">
        <v>154</v>
      </c>
      <c r="M30" s="12" t="n">
        <v>36.9862344454191</v>
      </c>
      <c r="N30" s="12" t="n">
        <v>7.76190372758663</v>
      </c>
      <c r="O30" s="12" t="n">
        <v>34.7781998165387</v>
      </c>
      <c r="P30" s="12" t="n">
        <v>48.9174907244804</v>
      </c>
      <c r="Q30" s="12" t="n">
        <v>43.5127054904237</v>
      </c>
      <c r="R30" s="12" t="n">
        <v>38.7562170025183</v>
      </c>
      <c r="S30" s="12" t="n">
        <v>51.7609443414907</v>
      </c>
      <c r="T30" s="12" t="n">
        <v>29.4755093386888</v>
      </c>
      <c r="U30" s="12" t="n">
        <v>29.2006931304932</v>
      </c>
      <c r="V30" s="12" t="n">
        <v>56.5427932739258</v>
      </c>
      <c r="W30" s="12" t="n">
        <v>27.3421001434326</v>
      </c>
      <c r="X30" s="13" t="n">
        <v>41.4722098826727</v>
      </c>
      <c r="Y30" s="13" t="n">
        <v>46.2053707526545</v>
      </c>
      <c r="Z30" s="13" t="n">
        <v>31.8</v>
      </c>
      <c r="AA30" s="10" t="s">
        <v>162</v>
      </c>
      <c r="AG30" s="13" t="n">
        <v>98.8607594936709</v>
      </c>
      <c r="AH30" s="13" t="n">
        <v>100</v>
      </c>
      <c r="AI30" s="13" t="n">
        <v>28</v>
      </c>
      <c r="AJ30" s="13" t="n">
        <v>70.3</v>
      </c>
      <c r="AK30" s="13" t="n">
        <v>30.2</v>
      </c>
      <c r="AL30" s="12" t="n">
        <v>29.6399364095018</v>
      </c>
      <c r="AM30" s="10" t="s">
        <v>157</v>
      </c>
    </row>
    <row r="31" customFormat="false" ht="15" hidden="false" customHeight="false" outlineLevel="0" collapsed="false">
      <c r="A31" s="10" t="s">
        <v>241</v>
      </c>
      <c r="B31" s="10" t="s">
        <v>147</v>
      </c>
      <c r="C31" s="10" t="s">
        <v>148</v>
      </c>
      <c r="D31" s="11" t="n">
        <v>46298.6695717593</v>
      </c>
      <c r="E31" s="10" t="s">
        <v>242</v>
      </c>
      <c r="F31" s="10" t="s">
        <v>147</v>
      </c>
      <c r="G31" s="10" t="s">
        <v>150</v>
      </c>
      <c r="K31" s="10" t="s">
        <v>243</v>
      </c>
      <c r="AN31" s="10" t="s">
        <v>244</v>
      </c>
      <c r="AO31" s="10" t="s">
        <v>244</v>
      </c>
    </row>
    <row r="32" customFormat="false" ht="15" hidden="false" customHeight="false" outlineLevel="0" collapsed="false">
      <c r="A32" s="10" t="s">
        <v>245</v>
      </c>
      <c r="B32" s="10" t="s">
        <v>147</v>
      </c>
      <c r="C32" s="10" t="s">
        <v>148</v>
      </c>
      <c r="D32" s="11" t="n">
        <v>46298.6696875</v>
      </c>
      <c r="E32" s="10" t="s">
        <v>246</v>
      </c>
      <c r="F32" s="10" t="s">
        <v>147</v>
      </c>
      <c r="G32" s="10" t="s">
        <v>150</v>
      </c>
      <c r="H32" s="10" t="s">
        <v>247</v>
      </c>
      <c r="I32" s="10" t="s">
        <v>152</v>
      </c>
      <c r="J32" s="10" t="s">
        <v>248</v>
      </c>
      <c r="K32" s="10" t="s">
        <v>154</v>
      </c>
      <c r="M32" s="12" t="n">
        <v>37.6541025248463</v>
      </c>
      <c r="N32" s="12" t="n">
        <v>4.68216167783332</v>
      </c>
      <c r="O32" s="12" t="n">
        <v>37.2144195972143</v>
      </c>
      <c r="P32" s="12" t="n">
        <v>49.2845000706061</v>
      </c>
      <c r="Q32" s="12" t="n">
        <v>35.3577223106706</v>
      </c>
      <c r="R32" s="12" t="n">
        <v>35.2431339699642</v>
      </c>
      <c r="S32" s="12" t="n">
        <v>37.2730991797205</v>
      </c>
      <c r="T32" s="12" t="n">
        <v>31.6353786973999</v>
      </c>
      <c r="U32" s="12" t="n">
        <v>29.5406131744385</v>
      </c>
      <c r="V32" s="12" t="n">
        <v>53.2076530456543</v>
      </c>
      <c r="W32" s="12" t="n">
        <v>23.6670398712158</v>
      </c>
      <c r="X32" s="13" t="n">
        <v>18.8763958339355</v>
      </c>
      <c r="Y32" s="13" t="n">
        <v>59.1920301374878</v>
      </c>
      <c r="Z32" s="13" t="n">
        <v>37.0000000000001</v>
      </c>
      <c r="AA32" s="10" t="s">
        <v>155</v>
      </c>
      <c r="AG32" s="13" t="n">
        <v>98.0640589569161</v>
      </c>
      <c r="AH32" s="13" t="n">
        <v>100</v>
      </c>
      <c r="AI32" s="13" t="n">
        <v>28.3</v>
      </c>
      <c r="AJ32" s="13" t="n">
        <v>60.3</v>
      </c>
      <c r="AK32" s="13" t="n">
        <v>31.5</v>
      </c>
      <c r="AL32" s="12" t="n">
        <v>31.1894649717338</v>
      </c>
      <c r="AM32" s="10" t="s">
        <v>157</v>
      </c>
    </row>
    <row r="33" customFormat="false" ht="15" hidden="false" customHeight="false" outlineLevel="0" collapsed="false">
      <c r="A33" s="10" t="s">
        <v>249</v>
      </c>
      <c r="B33" s="10" t="s">
        <v>147</v>
      </c>
      <c r="C33" s="10" t="s">
        <v>148</v>
      </c>
      <c r="D33" s="11" t="n">
        <v>46298.6697337963</v>
      </c>
      <c r="E33" s="10" t="s">
        <v>250</v>
      </c>
      <c r="F33" s="10" t="s">
        <v>147</v>
      </c>
      <c r="G33" s="10" t="s">
        <v>150</v>
      </c>
      <c r="H33" s="10" t="s">
        <v>251</v>
      </c>
      <c r="I33" s="10" t="s">
        <v>152</v>
      </c>
      <c r="J33" s="10" t="s">
        <v>248</v>
      </c>
      <c r="K33" s="10" t="s">
        <v>154</v>
      </c>
      <c r="M33" s="12" t="n">
        <v>33.2726930816364</v>
      </c>
      <c r="N33" s="12" t="n">
        <v>4.00359781197869</v>
      </c>
      <c r="O33" s="12" t="n">
        <v>32.5934430856325</v>
      </c>
      <c r="P33" s="12" t="n">
        <v>42.9685735524619</v>
      </c>
      <c r="Q33" s="12" t="n">
        <v>33.3542631596967</v>
      </c>
      <c r="R33" s="12" t="n">
        <v>34.0381978979269</v>
      </c>
      <c r="S33" s="12" t="n">
        <v>32.9310988051982</v>
      </c>
      <c r="T33" s="12" t="n">
        <v>28.7302017591125</v>
      </c>
      <c r="U33" s="12" t="n">
        <v>28.1253566741943</v>
      </c>
      <c r="V33" s="12" t="n">
        <v>47.6067581176758</v>
      </c>
      <c r="W33" s="12" t="n">
        <v>19.4814014434815</v>
      </c>
      <c r="X33" s="13" t="n">
        <v>27.4323476077556</v>
      </c>
      <c r="Y33" s="13" t="n">
        <v>68.0481936113824</v>
      </c>
      <c r="Z33" s="13" t="n">
        <v>31.2</v>
      </c>
      <c r="AA33" s="10" t="s">
        <v>155</v>
      </c>
      <c r="AG33" s="13" t="n">
        <v>98.4313321662719</v>
      </c>
      <c r="AH33" s="13" t="n">
        <v>100</v>
      </c>
      <c r="AI33" s="13" t="n">
        <v>27.2</v>
      </c>
      <c r="AJ33" s="13" t="n">
        <v>59.8</v>
      </c>
      <c r="AK33" s="13" t="n">
        <v>32.9</v>
      </c>
      <c r="AL33" s="12" t="n">
        <v>32.0296296296296</v>
      </c>
      <c r="AM33" s="10" t="s">
        <v>157</v>
      </c>
    </row>
    <row r="34" customFormat="false" ht="15" hidden="false" customHeight="false" outlineLevel="0" collapsed="false">
      <c r="A34" s="10" t="s">
        <v>252</v>
      </c>
      <c r="B34" s="10" t="s">
        <v>147</v>
      </c>
      <c r="C34" s="10" t="s">
        <v>148</v>
      </c>
      <c r="D34" s="11" t="n">
        <v>46298.6697800926</v>
      </c>
      <c r="E34" s="10" t="s">
        <v>253</v>
      </c>
      <c r="F34" s="10" t="s">
        <v>147</v>
      </c>
      <c r="G34" s="10" t="s">
        <v>150</v>
      </c>
      <c r="H34" s="10" t="s">
        <v>254</v>
      </c>
      <c r="I34" s="10" t="s">
        <v>152</v>
      </c>
      <c r="J34" s="10" t="s">
        <v>248</v>
      </c>
      <c r="K34" s="10" t="s">
        <v>154</v>
      </c>
      <c r="M34" s="12" t="n">
        <v>37.3468734826206</v>
      </c>
      <c r="N34" s="12" t="n">
        <v>5.25704067830443</v>
      </c>
      <c r="O34" s="12" t="n">
        <v>36.9631187562669</v>
      </c>
      <c r="P34" s="12" t="n">
        <v>48.3479335543071</v>
      </c>
      <c r="Q34" s="12" t="n">
        <v>34.8312446042572</v>
      </c>
      <c r="R34" s="12" t="n">
        <v>37.1697995039146</v>
      </c>
      <c r="S34" s="12" t="n">
        <v>34.0185214504242</v>
      </c>
      <c r="T34" s="12" t="n">
        <v>30.4728954053419</v>
      </c>
      <c r="U34" s="12" t="n">
        <v>29.1969718933106</v>
      </c>
      <c r="V34" s="12" t="n">
        <v>52.8963050842285</v>
      </c>
      <c r="W34" s="12" t="n">
        <v>23.699333190918</v>
      </c>
      <c r="X34" s="13" t="n">
        <v>11.0890104425659</v>
      </c>
      <c r="Y34" s="13" t="n">
        <v>51.4756558227992</v>
      </c>
      <c r="Z34" s="13" t="n">
        <v>35.4000000000001</v>
      </c>
      <c r="AA34" s="10" t="s">
        <v>155</v>
      </c>
      <c r="AG34" s="13" t="n">
        <v>98.5513102689318</v>
      </c>
      <c r="AH34" s="13" t="n">
        <v>100</v>
      </c>
      <c r="AI34" s="13" t="n">
        <v>28.3</v>
      </c>
      <c r="AJ34" s="13" t="n">
        <v>59.9</v>
      </c>
      <c r="AK34" s="13" t="n">
        <v>38.1</v>
      </c>
      <c r="AL34" s="12" t="n">
        <v>37.8771929256446</v>
      </c>
      <c r="AM34" s="10" t="s">
        <v>157</v>
      </c>
    </row>
    <row r="35" customFormat="false" ht="15" hidden="false" customHeight="false" outlineLevel="0" collapsed="false">
      <c r="A35" s="10" t="s">
        <v>255</v>
      </c>
      <c r="B35" s="10" t="s">
        <v>147</v>
      </c>
      <c r="C35" s="10" t="s">
        <v>148</v>
      </c>
      <c r="D35" s="11" t="n">
        <v>46298.669837963</v>
      </c>
      <c r="E35" s="10" t="s">
        <v>256</v>
      </c>
      <c r="F35" s="10" t="s">
        <v>147</v>
      </c>
      <c r="G35" s="10" t="s">
        <v>150</v>
      </c>
      <c r="H35" s="10" t="s">
        <v>257</v>
      </c>
      <c r="I35" s="10" t="s">
        <v>152</v>
      </c>
      <c r="J35" s="10" t="s">
        <v>248</v>
      </c>
      <c r="K35" s="10" t="s">
        <v>154</v>
      </c>
      <c r="M35" s="12" t="n">
        <v>34.6501098155699</v>
      </c>
      <c r="N35" s="12" t="n">
        <v>3.82090614255179</v>
      </c>
      <c r="O35" s="12" t="n">
        <v>34.0636819240481</v>
      </c>
      <c r="P35" s="12" t="n">
        <v>41.5761244515696</v>
      </c>
      <c r="Q35" s="12" t="n">
        <v>34.9394795312642</v>
      </c>
      <c r="R35" s="12" t="n">
        <v>35.2667467410605</v>
      </c>
      <c r="S35" s="12" t="n">
        <v>36.0497816307132</v>
      </c>
      <c r="T35" s="12" t="n">
        <v>29.6057243390864</v>
      </c>
      <c r="U35" s="12" t="n">
        <v>29.0650959014893</v>
      </c>
      <c r="V35" s="12" t="n">
        <v>48.3275413513184</v>
      </c>
      <c r="W35" s="12" t="n">
        <v>19.2624454498291</v>
      </c>
      <c r="X35" s="13" t="n">
        <v>21.3921606487739</v>
      </c>
      <c r="Y35" s="13" t="n">
        <v>67.1847847074725</v>
      </c>
      <c r="Z35" s="13" t="n">
        <v>35.6000000000001</v>
      </c>
      <c r="AA35" s="10" t="s">
        <v>155</v>
      </c>
      <c r="AG35" s="13" t="n">
        <v>98.2415539579263</v>
      </c>
      <c r="AH35" s="13" t="n">
        <v>100</v>
      </c>
      <c r="AI35" s="13" t="n">
        <v>28.1</v>
      </c>
      <c r="AJ35" s="13" t="n">
        <v>62.1</v>
      </c>
      <c r="AK35" s="13" t="n">
        <v>32.4</v>
      </c>
      <c r="AL35" s="12" t="n">
        <v>33.137037037037</v>
      </c>
      <c r="AM35" s="10" t="s">
        <v>157</v>
      </c>
    </row>
    <row r="36" customFormat="false" ht="15" hidden="false" customHeight="false" outlineLevel="0" collapsed="false">
      <c r="A36" s="10" t="s">
        <v>258</v>
      </c>
      <c r="B36" s="10" t="s">
        <v>147</v>
      </c>
      <c r="C36" s="10" t="s">
        <v>148</v>
      </c>
      <c r="D36" s="11" t="n">
        <v>46298.6698726852</v>
      </c>
      <c r="E36" s="10" t="s">
        <v>259</v>
      </c>
      <c r="F36" s="10" t="s">
        <v>147</v>
      </c>
      <c r="G36" s="10" t="s">
        <v>150</v>
      </c>
      <c r="H36" s="10" t="s">
        <v>260</v>
      </c>
      <c r="I36" s="10" t="s">
        <v>152</v>
      </c>
      <c r="J36" s="10" t="s">
        <v>248</v>
      </c>
      <c r="K36" s="10" t="s">
        <v>261</v>
      </c>
      <c r="L36" s="10" t="s">
        <v>262</v>
      </c>
      <c r="M36" s="12" t="n">
        <v>37.994621733747</v>
      </c>
      <c r="N36" s="12" t="n">
        <v>4.81562312599674</v>
      </c>
      <c r="O36" s="12" t="n">
        <v>37.1097464447591</v>
      </c>
      <c r="P36" s="12" t="n">
        <v>46.5947407302355</v>
      </c>
      <c r="R36" s="12" t="n">
        <v>39.1952324826925</v>
      </c>
      <c r="S36" s="12" t="n">
        <v>36.7947490262101</v>
      </c>
      <c r="T36" s="12" t="n">
        <v>30.9221865704001</v>
      </c>
      <c r="U36" s="12" t="n">
        <v>29.4849662780762</v>
      </c>
      <c r="V36" s="12" t="n">
        <v>55.5092353820801</v>
      </c>
      <c r="W36" s="12" t="n">
        <v>26.0242691040039</v>
      </c>
      <c r="X36" s="13" t="n">
        <v>10.3730604159789</v>
      </c>
      <c r="Y36" s="13" t="n">
        <v>56.992406734896</v>
      </c>
      <c r="Z36" s="13" t="n">
        <v>37.6000000000001</v>
      </c>
      <c r="AA36" s="10" t="s">
        <v>155</v>
      </c>
      <c r="AD36" s="10" t="s">
        <v>263</v>
      </c>
      <c r="AG36" s="13" t="n">
        <v>95.6644637626233</v>
      </c>
      <c r="AH36" s="13" t="n">
        <v>97.3636212900017</v>
      </c>
      <c r="AI36" s="13" t="n">
        <v>28.5</v>
      </c>
      <c r="AJ36" s="13" t="n">
        <v>63.2</v>
      </c>
      <c r="AK36" s="13" t="n">
        <v>37.5</v>
      </c>
      <c r="AL36" s="12" t="n">
        <v>37.9876684288283</v>
      </c>
      <c r="AM36" s="10" t="s">
        <v>157</v>
      </c>
      <c r="AO36" s="10" t="s">
        <v>264</v>
      </c>
    </row>
    <row r="37" customFormat="false" ht="15" hidden="false" customHeight="false" outlineLevel="0" collapsed="false">
      <c r="A37" s="10" t="s">
        <v>265</v>
      </c>
      <c r="B37" s="10" t="s">
        <v>147</v>
      </c>
      <c r="C37" s="10" t="s">
        <v>148</v>
      </c>
      <c r="D37" s="11" t="n">
        <v>46298.6699074074</v>
      </c>
      <c r="E37" s="10" t="s">
        <v>266</v>
      </c>
      <c r="F37" s="10" t="s">
        <v>147</v>
      </c>
      <c r="G37" s="10" t="s">
        <v>150</v>
      </c>
      <c r="H37" s="10" t="s">
        <v>267</v>
      </c>
      <c r="I37" s="10" t="s">
        <v>152</v>
      </c>
      <c r="J37" s="10" t="s">
        <v>248</v>
      </c>
      <c r="K37" s="10" t="s">
        <v>261</v>
      </c>
      <c r="L37" s="10" t="s">
        <v>262</v>
      </c>
      <c r="M37" s="12" t="n">
        <v>34.1940516064249</v>
      </c>
      <c r="N37" s="12" t="n">
        <v>4.43556298959181</v>
      </c>
      <c r="O37" s="12" t="n">
        <v>33.1655739717796</v>
      </c>
      <c r="P37" s="12" t="n">
        <v>43.082284411639</v>
      </c>
      <c r="R37" s="12" t="n">
        <v>39.7954843939171</v>
      </c>
      <c r="S37" s="12" t="n">
        <v>36.0802483383971</v>
      </c>
      <c r="T37" s="12" t="n">
        <v>29.5559895189339</v>
      </c>
      <c r="U37" s="12" t="n">
        <v>29.1918144226074</v>
      </c>
      <c r="V37" s="12" t="n">
        <v>49.7719650268555</v>
      </c>
      <c r="W37" s="12" t="n">
        <v>20.5801506042481</v>
      </c>
      <c r="X37" s="13" t="n">
        <v>33.116906384595</v>
      </c>
      <c r="Y37" s="13" t="n">
        <v>67.5502905997606</v>
      </c>
      <c r="Z37" s="13" t="n">
        <v>32.4</v>
      </c>
      <c r="AA37" s="10" t="s">
        <v>155</v>
      </c>
      <c r="AD37" s="10" t="s">
        <v>263</v>
      </c>
      <c r="AG37" s="13" t="n">
        <v>92.3353317187438</v>
      </c>
      <c r="AH37" s="13" t="n">
        <v>93.3609931049086</v>
      </c>
      <c r="AI37" s="13" t="n">
        <v>27.8</v>
      </c>
      <c r="AJ37" s="13" t="n">
        <v>63.7</v>
      </c>
      <c r="AK37" s="13" t="n">
        <v>34.2</v>
      </c>
      <c r="AL37" s="12" t="n">
        <v>33.1185185185185</v>
      </c>
      <c r="AM37" s="10" t="s">
        <v>157</v>
      </c>
      <c r="AO37" s="10" t="s">
        <v>268</v>
      </c>
    </row>
    <row r="38" customFormat="false" ht="15" hidden="false" customHeight="false" outlineLevel="0" collapsed="false">
      <c r="A38" s="10" t="s">
        <v>269</v>
      </c>
      <c r="B38" s="10" t="s">
        <v>147</v>
      </c>
      <c r="C38" s="10" t="s">
        <v>148</v>
      </c>
      <c r="D38" s="11" t="n">
        <v>46298.6699537037</v>
      </c>
      <c r="E38" s="10" t="s">
        <v>270</v>
      </c>
      <c r="F38" s="10" t="s">
        <v>147</v>
      </c>
      <c r="G38" s="10" t="s">
        <v>150</v>
      </c>
      <c r="H38" s="10" t="s">
        <v>271</v>
      </c>
      <c r="I38" s="10" t="s">
        <v>152</v>
      </c>
      <c r="J38" s="10" t="s">
        <v>248</v>
      </c>
      <c r="K38" s="10" t="s">
        <v>154</v>
      </c>
      <c r="M38" s="12" t="n">
        <v>34.9336227238118</v>
      </c>
      <c r="N38" s="12" t="n">
        <v>3.79542662567685</v>
      </c>
      <c r="O38" s="12" t="n">
        <v>34.6437363020119</v>
      </c>
      <c r="P38" s="12" t="n">
        <v>42.2249941518724</v>
      </c>
      <c r="Q38" s="12" t="n">
        <v>33.885032497429</v>
      </c>
      <c r="R38" s="12" t="n">
        <v>35.9200686210578</v>
      </c>
      <c r="S38" s="12" t="n">
        <v>32.2232155291806</v>
      </c>
      <c r="T38" s="12" t="n">
        <v>29.558210640979</v>
      </c>
      <c r="U38" s="12" t="n">
        <v>28.62819480896</v>
      </c>
      <c r="V38" s="12" t="n">
        <v>47.1541366577148</v>
      </c>
      <c r="W38" s="12" t="n">
        <v>18.5259418487549</v>
      </c>
      <c r="X38" s="13" t="n">
        <v>16.360802157061</v>
      </c>
      <c r="Y38" s="13" t="n">
        <v>58.2676103808561</v>
      </c>
      <c r="Z38" s="13" t="n">
        <v>34.8000000000001</v>
      </c>
      <c r="AA38" s="10" t="s">
        <v>155</v>
      </c>
      <c r="AC38" s="10" t="s">
        <v>156</v>
      </c>
      <c r="AG38" s="13" t="n">
        <v>98.1605240521405</v>
      </c>
      <c r="AH38" s="13" t="n">
        <v>100</v>
      </c>
      <c r="AI38" s="13" t="n">
        <v>27.7</v>
      </c>
      <c r="AJ38" s="13" t="n">
        <v>60.4</v>
      </c>
      <c r="AK38" s="13" t="n">
        <v>35.9</v>
      </c>
      <c r="AL38" s="12" t="n">
        <v>36.6408287499333</v>
      </c>
      <c r="AM38" s="10" t="s">
        <v>157</v>
      </c>
    </row>
    <row r="39" customFormat="false" ht="15" hidden="false" customHeight="false" outlineLevel="0" collapsed="false">
      <c r="A39" s="10" t="s">
        <v>272</v>
      </c>
      <c r="B39" s="10" t="s">
        <v>147</v>
      </c>
      <c r="C39" s="10" t="s">
        <v>148</v>
      </c>
      <c r="D39" s="11" t="n">
        <v>46298.6699884259</v>
      </c>
      <c r="E39" s="10" t="s">
        <v>273</v>
      </c>
      <c r="F39" s="10" t="s">
        <v>147</v>
      </c>
      <c r="G39" s="10" t="s">
        <v>150</v>
      </c>
      <c r="H39" s="10" t="s">
        <v>274</v>
      </c>
      <c r="I39" s="10" t="s">
        <v>152</v>
      </c>
      <c r="J39" s="10" t="s">
        <v>248</v>
      </c>
      <c r="K39" s="10" t="s">
        <v>154</v>
      </c>
      <c r="M39" s="12" t="n">
        <v>33.3736867740928</v>
      </c>
      <c r="N39" s="12" t="n">
        <v>3.43300830453227</v>
      </c>
      <c r="O39" s="12" t="n">
        <v>33.1194890079979</v>
      </c>
      <c r="P39" s="12" t="n">
        <v>38.9711944701382</v>
      </c>
      <c r="Q39" s="12" t="n">
        <v>32.7120836706092</v>
      </c>
      <c r="R39" s="12" t="n">
        <v>33.8527671184055</v>
      </c>
      <c r="S39" s="12" t="n">
        <v>31.632237289267</v>
      </c>
      <c r="T39" s="12" t="n">
        <v>28.5221322869817</v>
      </c>
      <c r="U39" s="12" t="n">
        <v>27.5650959014893</v>
      </c>
      <c r="V39" s="12" t="n">
        <v>44.0009002685547</v>
      </c>
      <c r="W39" s="12" t="n">
        <v>16.4358043670654</v>
      </c>
      <c r="X39" s="13" t="n">
        <v>17.4305561654182</v>
      </c>
      <c r="Y39" s="13" t="n">
        <v>68.137947992869</v>
      </c>
      <c r="Z39" s="13" t="n">
        <v>34.1000000000001</v>
      </c>
      <c r="AA39" s="10" t="s">
        <v>155</v>
      </c>
      <c r="AG39" s="13" t="n">
        <v>98.408102946133</v>
      </c>
      <c r="AH39" s="13" t="n">
        <v>100</v>
      </c>
      <c r="AI39" s="13" t="n">
        <v>26.6</v>
      </c>
      <c r="AJ39" s="13" t="n">
        <v>60.6</v>
      </c>
      <c r="AK39" s="13" t="n">
        <v>36.9</v>
      </c>
      <c r="AL39" s="12" t="n">
        <v>37.9333333333334</v>
      </c>
      <c r="AM39" s="10" t="s">
        <v>157</v>
      </c>
    </row>
    <row r="40" customFormat="false" ht="15" hidden="false" customHeight="false" outlineLevel="0" collapsed="false">
      <c r="A40" s="10" t="s">
        <v>275</v>
      </c>
      <c r="B40" s="10" t="s">
        <v>147</v>
      </c>
      <c r="C40" s="10" t="s">
        <v>148</v>
      </c>
      <c r="D40" s="11" t="n">
        <v>46298.6700115741</v>
      </c>
      <c r="E40" s="10" t="s">
        <v>276</v>
      </c>
      <c r="F40" s="10" t="s">
        <v>147</v>
      </c>
      <c r="G40" s="10" t="s">
        <v>150</v>
      </c>
      <c r="H40" s="10" t="s">
        <v>277</v>
      </c>
      <c r="I40" s="10" t="s">
        <v>152</v>
      </c>
      <c r="J40" s="10" t="s">
        <v>248</v>
      </c>
      <c r="K40" s="10" t="s">
        <v>154</v>
      </c>
      <c r="M40" s="12" t="n">
        <v>35.8185148457614</v>
      </c>
      <c r="N40" s="12" t="n">
        <v>3.30661071116672</v>
      </c>
      <c r="O40" s="12" t="n">
        <v>36.0656876114483</v>
      </c>
      <c r="P40" s="12" t="n">
        <v>40.6268682574558</v>
      </c>
      <c r="Q40" s="12" t="n">
        <v>33.6695538970348</v>
      </c>
      <c r="R40" s="12" t="n">
        <v>33.6286746710069</v>
      </c>
      <c r="S40" s="12" t="n">
        <v>30.6335088775195</v>
      </c>
      <c r="T40" s="12" t="n">
        <v>31.5874929754683</v>
      </c>
      <c r="U40" s="12" t="n">
        <v>28.7253570556641</v>
      </c>
      <c r="V40" s="12" t="n">
        <v>42.8536033630371</v>
      </c>
      <c r="W40" s="12" t="n">
        <v>14.1282463073731</v>
      </c>
      <c r="X40" s="13" t="n">
        <v>25.9489177489178</v>
      </c>
      <c r="Y40" s="13" t="n">
        <v>58.1419913419913</v>
      </c>
      <c r="Z40" s="13" t="n">
        <v>37.9000000000001</v>
      </c>
      <c r="AA40" s="10" t="s">
        <v>155</v>
      </c>
      <c r="AG40" s="13" t="n">
        <v>98.6707217058502</v>
      </c>
      <c r="AH40" s="13" t="n">
        <v>100</v>
      </c>
      <c r="AI40" s="13" t="n">
        <v>27.8</v>
      </c>
      <c r="AJ40" s="13" t="n">
        <v>60.4</v>
      </c>
      <c r="AK40" s="13" t="n">
        <v>37.9</v>
      </c>
      <c r="AL40" s="12" t="n">
        <v>37.6802686511396</v>
      </c>
      <c r="AM40" s="10" t="s">
        <v>157</v>
      </c>
    </row>
    <row r="41" customFormat="false" ht="15" hidden="false" customHeight="false" outlineLevel="0" collapsed="false">
      <c r="A41" s="10" t="s">
        <v>278</v>
      </c>
      <c r="B41" s="10" t="s">
        <v>147</v>
      </c>
      <c r="C41" s="10" t="s">
        <v>148</v>
      </c>
      <c r="D41" s="11" t="n">
        <v>46298.6701041667</v>
      </c>
      <c r="E41" s="10" t="s">
        <v>279</v>
      </c>
      <c r="F41" s="10" t="s">
        <v>147</v>
      </c>
      <c r="G41" s="10" t="s">
        <v>150</v>
      </c>
      <c r="H41" s="10" t="s">
        <v>280</v>
      </c>
      <c r="I41" s="10" t="s">
        <v>152</v>
      </c>
      <c r="J41" s="10" t="s">
        <v>248</v>
      </c>
      <c r="K41" s="10" t="s">
        <v>154</v>
      </c>
      <c r="M41" s="12" t="n">
        <v>34.7006845465647</v>
      </c>
      <c r="N41" s="12" t="n">
        <v>4.0463662316886</v>
      </c>
      <c r="O41" s="12" t="n">
        <v>34.2976565527717</v>
      </c>
      <c r="P41" s="12" t="n">
        <v>44.4539039449952</v>
      </c>
      <c r="Q41" s="12" t="n">
        <v>34.2865689762973</v>
      </c>
      <c r="R41" s="12" t="n">
        <v>33.6846160217356</v>
      </c>
      <c r="S41" s="12" t="n">
        <v>31.9590675480226</v>
      </c>
      <c r="T41" s="12" t="n">
        <v>29.6929863805671</v>
      </c>
      <c r="U41" s="12" t="n">
        <v>28.7140026092529</v>
      </c>
      <c r="V41" s="12" t="n">
        <v>51.0534019470215</v>
      </c>
      <c r="W41" s="12" t="n">
        <v>22.3393993377686</v>
      </c>
      <c r="X41" s="13" t="n">
        <v>20.8351330541419</v>
      </c>
      <c r="Y41" s="13" t="n">
        <v>63.3025972318729</v>
      </c>
      <c r="Z41" s="13" t="n">
        <v>32.9</v>
      </c>
      <c r="AA41" s="10" t="s">
        <v>155</v>
      </c>
      <c r="AG41" s="13" t="n">
        <v>97.9147895482044</v>
      </c>
      <c r="AH41" s="13" t="n">
        <v>100</v>
      </c>
      <c r="AI41" s="13" t="n">
        <v>27.8</v>
      </c>
      <c r="AJ41" s="13" t="n">
        <v>60</v>
      </c>
      <c r="AK41" s="13" t="n">
        <v>34.8</v>
      </c>
      <c r="AL41" s="12" t="n">
        <v>34.124825426945</v>
      </c>
      <c r="AM41" s="10" t="s">
        <v>157</v>
      </c>
    </row>
    <row r="42" customFormat="false" ht="15" hidden="false" customHeight="false" outlineLevel="0" collapsed="false">
      <c r="A42" s="10" t="s">
        <v>281</v>
      </c>
      <c r="B42" s="10" t="s">
        <v>147</v>
      </c>
      <c r="C42" s="10" t="s">
        <v>148</v>
      </c>
      <c r="D42" s="11" t="n">
        <v>46298.6701388889</v>
      </c>
      <c r="E42" s="10" t="s">
        <v>282</v>
      </c>
      <c r="F42" s="10" t="s">
        <v>147</v>
      </c>
      <c r="G42" s="10" t="s">
        <v>150</v>
      </c>
      <c r="H42" s="10" t="s">
        <v>283</v>
      </c>
      <c r="I42" s="10" t="s">
        <v>152</v>
      </c>
      <c r="J42" s="10" t="s">
        <v>248</v>
      </c>
      <c r="K42" s="10" t="s">
        <v>154</v>
      </c>
      <c r="M42" s="12" t="n">
        <v>33.295725486873</v>
      </c>
      <c r="N42" s="12" t="n">
        <v>4.30116245978846</v>
      </c>
      <c r="O42" s="12" t="n">
        <v>32.1613365330214</v>
      </c>
      <c r="P42" s="12" t="n">
        <v>44.0994225818742</v>
      </c>
      <c r="Q42" s="12" t="n">
        <v>35.2001547689801</v>
      </c>
      <c r="R42" s="12" t="n">
        <v>36.4232740124724</v>
      </c>
      <c r="S42" s="12" t="n">
        <v>35.1833737725338</v>
      </c>
      <c r="T42" s="12" t="n">
        <v>29.297318691416</v>
      </c>
      <c r="U42" s="12" t="n">
        <v>28.7963199615479</v>
      </c>
      <c r="V42" s="12" t="n">
        <v>49.7716941833496</v>
      </c>
      <c r="W42" s="12" t="n">
        <v>20.9753742218018</v>
      </c>
      <c r="X42" s="13" t="n">
        <v>47.8029884876203</v>
      </c>
      <c r="Y42" s="13" t="n">
        <v>70.8178914997635</v>
      </c>
      <c r="Z42" s="13" t="n">
        <v>31</v>
      </c>
      <c r="AA42" s="10" t="s">
        <v>155</v>
      </c>
      <c r="AG42" s="13" t="n">
        <v>98.2558083229224</v>
      </c>
      <c r="AH42" s="13" t="n">
        <v>100</v>
      </c>
      <c r="AI42" s="13" t="n">
        <v>27.8</v>
      </c>
      <c r="AJ42" s="13" t="n">
        <v>62.9</v>
      </c>
      <c r="AK42" s="13" t="n">
        <v>30</v>
      </c>
      <c r="AL42" s="12" t="n">
        <v>29.9804468301175</v>
      </c>
      <c r="AM42" s="10" t="s">
        <v>157</v>
      </c>
    </row>
    <row r="43" customFormat="false" ht="15" hidden="false" customHeight="false" outlineLevel="0" collapsed="false">
      <c r="A43" s="10" t="s">
        <v>284</v>
      </c>
      <c r="B43" s="10" t="s">
        <v>147</v>
      </c>
      <c r="C43" s="10" t="s">
        <v>148</v>
      </c>
      <c r="D43" s="11" t="n">
        <v>46298.6702777778</v>
      </c>
      <c r="E43" s="10" t="s">
        <v>285</v>
      </c>
      <c r="F43" s="10" t="s">
        <v>147</v>
      </c>
      <c r="G43" s="10" t="s">
        <v>150</v>
      </c>
      <c r="H43" s="10" t="s">
        <v>286</v>
      </c>
      <c r="I43" s="10" t="s">
        <v>152</v>
      </c>
      <c r="J43" s="10" t="s">
        <v>248</v>
      </c>
      <c r="K43" s="10" t="s">
        <v>154</v>
      </c>
      <c r="M43" s="12" t="n">
        <v>35.6142754992444</v>
      </c>
      <c r="N43" s="12" t="n">
        <v>3.93366206768633</v>
      </c>
      <c r="O43" s="12" t="n">
        <v>35.4781168634345</v>
      </c>
      <c r="P43" s="12" t="n">
        <v>43.0804842188085</v>
      </c>
      <c r="Q43" s="12" t="n">
        <v>33.5238683770698</v>
      </c>
      <c r="R43" s="12" t="n">
        <v>32.9641784400809</v>
      </c>
      <c r="S43" s="12" t="n">
        <v>34.4772941255932</v>
      </c>
      <c r="T43" s="12" t="n">
        <v>29.9838955113733</v>
      </c>
      <c r="U43" s="12" t="n">
        <v>29.5574779510498</v>
      </c>
      <c r="V43" s="12" t="n">
        <v>51.1639938354492</v>
      </c>
      <c r="W43" s="12" t="n">
        <v>21.6065158843994</v>
      </c>
      <c r="X43" s="13" t="n">
        <v>12.4956672443674</v>
      </c>
      <c r="Y43" s="13" t="n">
        <v>61.12572869072</v>
      </c>
      <c r="Z43" s="13" t="n">
        <v>35.0000000000001</v>
      </c>
      <c r="AA43" s="10" t="s">
        <v>155</v>
      </c>
      <c r="AD43" s="10" t="s">
        <v>156</v>
      </c>
      <c r="AG43" s="13" t="n">
        <v>97.8591857659366</v>
      </c>
      <c r="AH43" s="13" t="n">
        <v>100</v>
      </c>
      <c r="AI43" s="13" t="n">
        <v>27.9</v>
      </c>
      <c r="AJ43" s="13" t="n">
        <v>59.3</v>
      </c>
      <c r="AK43" s="13" t="n">
        <v>37.2</v>
      </c>
      <c r="AL43" s="12" t="n">
        <v>37.4165777805455</v>
      </c>
      <c r="AM43" s="10" t="s">
        <v>157</v>
      </c>
    </row>
    <row r="44" customFormat="false" ht="15" hidden="false" customHeight="false" outlineLevel="0" collapsed="false">
      <c r="A44" s="10" t="s">
        <v>287</v>
      </c>
      <c r="B44" s="10" t="s">
        <v>147</v>
      </c>
      <c r="C44" s="10" t="s">
        <v>148</v>
      </c>
      <c r="D44" s="11" t="n">
        <v>46298.6703125</v>
      </c>
      <c r="E44" s="10" t="s">
        <v>288</v>
      </c>
      <c r="F44" s="10" t="s">
        <v>147</v>
      </c>
      <c r="G44" s="10" t="s">
        <v>150</v>
      </c>
      <c r="H44" s="10" t="s">
        <v>289</v>
      </c>
      <c r="I44" s="10" t="s">
        <v>152</v>
      </c>
      <c r="J44" s="10" t="s">
        <v>248</v>
      </c>
      <c r="K44" s="10" t="s">
        <v>154</v>
      </c>
      <c r="M44" s="12" t="n">
        <v>34.513221045035</v>
      </c>
      <c r="N44" s="12" t="n">
        <v>2.94511528261061</v>
      </c>
      <c r="O44" s="12" t="n">
        <v>34.4218238571821</v>
      </c>
      <c r="P44" s="12" t="n">
        <v>40.0794779959268</v>
      </c>
      <c r="Q44" s="12" t="n">
        <v>33.8113505162563</v>
      </c>
      <c r="R44" s="12" t="n">
        <v>33.0464773455162</v>
      </c>
      <c r="S44" s="12" t="n">
        <v>33.5464494388752</v>
      </c>
      <c r="T44" s="12" t="n">
        <v>30.8414158035454</v>
      </c>
      <c r="U44" s="12" t="n">
        <v>28.9127197265625</v>
      </c>
      <c r="V44" s="12" t="n">
        <v>46.1756591796875</v>
      </c>
      <c r="W44" s="12" t="n">
        <v>17.262939453125</v>
      </c>
      <c r="X44" s="13" t="n">
        <v>35.5739720256875</v>
      </c>
      <c r="Y44" s="13" t="n">
        <v>79.972661858134</v>
      </c>
      <c r="Z44" s="13" t="n">
        <v>33.9000000000001</v>
      </c>
      <c r="AA44" s="10" t="s">
        <v>155</v>
      </c>
      <c r="AC44" s="10" t="s">
        <v>156</v>
      </c>
      <c r="AG44" s="13" t="n">
        <v>96.6442339647724</v>
      </c>
      <c r="AH44" s="13" t="n">
        <v>100</v>
      </c>
      <c r="AI44" s="13" t="n">
        <v>26.9</v>
      </c>
      <c r="AJ44" s="13" t="n">
        <v>59.3</v>
      </c>
      <c r="AK44" s="13" t="n">
        <v>33</v>
      </c>
      <c r="AL44" s="12" t="n">
        <v>33.264110056926</v>
      </c>
      <c r="AM44" s="10" t="s">
        <v>157</v>
      </c>
    </row>
    <row r="45" customFormat="false" ht="15" hidden="false" customHeight="false" outlineLevel="0" collapsed="false">
      <c r="A45" s="10" t="s">
        <v>290</v>
      </c>
      <c r="B45" s="10" t="s">
        <v>147</v>
      </c>
      <c r="C45" s="10" t="s">
        <v>148</v>
      </c>
      <c r="D45" s="11" t="n">
        <v>46298.6703356481</v>
      </c>
      <c r="E45" s="10" t="s">
        <v>291</v>
      </c>
      <c r="F45" s="10" t="s">
        <v>147</v>
      </c>
      <c r="G45" s="10" t="s">
        <v>150</v>
      </c>
      <c r="H45" s="10" t="s">
        <v>292</v>
      </c>
      <c r="I45" s="10" t="s">
        <v>152</v>
      </c>
      <c r="J45" s="10" t="s">
        <v>248</v>
      </c>
      <c r="K45" s="10" t="s">
        <v>154</v>
      </c>
      <c r="M45" s="12" t="n">
        <v>35.7191680870462</v>
      </c>
      <c r="N45" s="12" t="n">
        <v>3.75583623943664</v>
      </c>
      <c r="O45" s="12" t="n">
        <v>35.8922355815973</v>
      </c>
      <c r="P45" s="12" t="n">
        <v>41.1582634206588</v>
      </c>
      <c r="Q45" s="12" t="n">
        <v>32.6188037679165</v>
      </c>
      <c r="R45" s="12" t="n">
        <v>33.4526219674916</v>
      </c>
      <c r="S45" s="12" t="n">
        <v>31.1411395365345</v>
      </c>
      <c r="T45" s="12" t="n">
        <v>30.1459523245331</v>
      </c>
      <c r="U45" s="12" t="n">
        <v>27.7686290740967</v>
      </c>
      <c r="V45" s="12" t="n">
        <v>47.2413330078125</v>
      </c>
      <c r="W45" s="12" t="n">
        <v>19.4727039337158</v>
      </c>
      <c r="X45" s="13" t="n">
        <v>19.0784092236981</v>
      </c>
      <c r="Y45" s="13" t="n">
        <v>57.0396915046937</v>
      </c>
      <c r="Z45" s="13" t="n">
        <v>35.9000000000001</v>
      </c>
      <c r="AA45" s="10" t="s">
        <v>155</v>
      </c>
      <c r="AD45" s="10" t="s">
        <v>156</v>
      </c>
      <c r="AG45" s="13" t="n">
        <v>96.685873535947</v>
      </c>
      <c r="AH45" s="13" t="n">
        <v>100</v>
      </c>
      <c r="AI45" s="13" t="n">
        <v>25.7</v>
      </c>
      <c r="AJ45" s="13" t="n">
        <v>59</v>
      </c>
      <c r="AK45" s="13" t="n">
        <v>36.6</v>
      </c>
      <c r="AL45" s="12" t="n">
        <v>34.8048806536018</v>
      </c>
      <c r="AM45" s="10" t="s">
        <v>157</v>
      </c>
    </row>
    <row r="46" customFormat="false" ht="15" hidden="false" customHeight="false" outlineLevel="0" collapsed="false">
      <c r="A46" s="10" t="s">
        <v>293</v>
      </c>
      <c r="B46" s="10" t="s">
        <v>147</v>
      </c>
      <c r="C46" s="10" t="s">
        <v>148</v>
      </c>
      <c r="D46" s="11" t="n">
        <v>46298.6703819444</v>
      </c>
      <c r="E46" s="10" t="s">
        <v>294</v>
      </c>
      <c r="F46" s="10" t="s">
        <v>147</v>
      </c>
      <c r="G46" s="10" t="s">
        <v>150</v>
      </c>
      <c r="H46" s="10" t="s">
        <v>295</v>
      </c>
      <c r="I46" s="10" t="s">
        <v>152</v>
      </c>
      <c r="J46" s="10" t="s">
        <v>248</v>
      </c>
      <c r="K46" s="10" t="s">
        <v>154</v>
      </c>
      <c r="M46" s="12" t="n">
        <v>34.9448499243579</v>
      </c>
      <c r="N46" s="12" t="n">
        <v>4.31343339530778</v>
      </c>
      <c r="O46" s="12" t="n">
        <v>34.7879507362672</v>
      </c>
      <c r="P46" s="12" t="n">
        <v>43.7603009136475</v>
      </c>
      <c r="Q46" s="12" t="n">
        <v>32.0421434315907</v>
      </c>
      <c r="R46" s="12" t="n">
        <v>35.1847454573443</v>
      </c>
      <c r="S46" s="12" t="n">
        <v>30.9928279738745</v>
      </c>
      <c r="T46" s="12" t="n">
        <v>28.5290633777403</v>
      </c>
      <c r="U46" s="12" t="n">
        <v>27.6894435882568</v>
      </c>
      <c r="V46" s="12" t="n">
        <v>47.947624206543</v>
      </c>
      <c r="W46" s="12" t="n">
        <v>20.2581806182861</v>
      </c>
      <c r="X46" s="13" t="n">
        <v>25.207146449448</v>
      </c>
      <c r="Y46" s="13" t="n">
        <v>46.3892621876314</v>
      </c>
      <c r="Z46" s="13" t="n">
        <v>33.3000000000001</v>
      </c>
      <c r="AA46" s="10" t="s">
        <v>162</v>
      </c>
      <c r="AG46" s="13" t="n">
        <v>98.1461701542296</v>
      </c>
      <c r="AH46" s="13" t="n">
        <v>100</v>
      </c>
      <c r="AI46" s="13" t="n">
        <v>25.9</v>
      </c>
      <c r="AJ46" s="13" t="n">
        <v>59.8</v>
      </c>
      <c r="AK46" s="13" t="n">
        <v>34.5</v>
      </c>
      <c r="AL46" s="12" t="n">
        <v>34.304958677686</v>
      </c>
      <c r="AM46" s="10" t="s">
        <v>157</v>
      </c>
    </row>
    <row r="47" customFormat="false" ht="15" hidden="false" customHeight="false" outlineLevel="0" collapsed="false">
      <c r="A47" s="10" t="s">
        <v>296</v>
      </c>
      <c r="B47" s="10" t="s">
        <v>147</v>
      </c>
      <c r="C47" s="10" t="s">
        <v>148</v>
      </c>
      <c r="D47" s="11" t="n">
        <v>46298.6704166667</v>
      </c>
      <c r="E47" s="10" t="s">
        <v>297</v>
      </c>
      <c r="F47" s="10" t="s">
        <v>147</v>
      </c>
      <c r="G47" s="10" t="s">
        <v>150</v>
      </c>
      <c r="H47" s="10" t="s">
        <v>298</v>
      </c>
      <c r="I47" s="10" t="s">
        <v>152</v>
      </c>
      <c r="J47" s="10" t="s">
        <v>248</v>
      </c>
      <c r="K47" s="10" t="s">
        <v>154</v>
      </c>
      <c r="M47" s="12" t="n">
        <v>33.210986300005</v>
      </c>
      <c r="N47" s="12" t="n">
        <v>4.01676112528751</v>
      </c>
      <c r="O47" s="12" t="n">
        <v>32.734565327131</v>
      </c>
      <c r="P47" s="12" t="n">
        <v>40.5341440624892</v>
      </c>
      <c r="Q47" s="12" t="n">
        <v>33.3512772342615</v>
      </c>
      <c r="R47" s="12" t="n">
        <v>35.4634859342895</v>
      </c>
      <c r="S47" s="12" t="n">
        <v>31.6871572147083</v>
      </c>
      <c r="T47" s="12" t="n">
        <v>28.1310588435902</v>
      </c>
      <c r="U47" s="12" t="n">
        <v>27.5281944274902</v>
      </c>
      <c r="V47" s="12" t="n">
        <v>47.7532005310059</v>
      </c>
      <c r="W47" s="12" t="n">
        <v>20.2250061035156</v>
      </c>
      <c r="X47" s="13" t="n">
        <v>27.2314516830478</v>
      </c>
      <c r="Y47" s="13" t="n">
        <v>57.4584674262851</v>
      </c>
      <c r="Z47" s="13" t="n">
        <v>30.6</v>
      </c>
      <c r="AA47" s="10" t="s">
        <v>155</v>
      </c>
      <c r="AC47" s="10" t="s">
        <v>156</v>
      </c>
      <c r="AG47" s="13" t="n">
        <v>97.7262102086787</v>
      </c>
      <c r="AH47" s="13" t="n">
        <v>100</v>
      </c>
      <c r="AI47" s="13" t="n">
        <v>26.6</v>
      </c>
      <c r="AJ47" s="13" t="n">
        <v>59.3</v>
      </c>
      <c r="AK47" s="13" t="n">
        <v>34.7</v>
      </c>
      <c r="AL47" s="12" t="n">
        <v>34.2475127755862</v>
      </c>
      <c r="AM47" s="10" t="s">
        <v>157</v>
      </c>
    </row>
    <row r="48" customFormat="false" ht="15" hidden="false" customHeight="false" outlineLevel="0" collapsed="false">
      <c r="A48" s="10" t="s">
        <v>299</v>
      </c>
      <c r="B48" s="10" t="s">
        <v>147</v>
      </c>
      <c r="C48" s="10" t="s">
        <v>148</v>
      </c>
      <c r="D48" s="11" t="n">
        <v>46298.670474537</v>
      </c>
      <c r="E48" s="10" t="s">
        <v>300</v>
      </c>
      <c r="F48" s="10" t="s">
        <v>147</v>
      </c>
      <c r="G48" s="10" t="s">
        <v>150</v>
      </c>
      <c r="H48" s="10" t="s">
        <v>301</v>
      </c>
      <c r="I48" s="10" t="s">
        <v>152</v>
      </c>
      <c r="J48" s="10" t="s">
        <v>248</v>
      </c>
      <c r="K48" s="10" t="s">
        <v>154</v>
      </c>
      <c r="M48" s="12" t="n">
        <v>35.6250863519706</v>
      </c>
      <c r="N48" s="12" t="n">
        <v>4.46602397892474</v>
      </c>
      <c r="O48" s="12" t="n">
        <v>35.2226233440619</v>
      </c>
      <c r="P48" s="12" t="n">
        <v>45.5700650827543</v>
      </c>
      <c r="Q48" s="12" t="n">
        <v>32.9735148141023</v>
      </c>
      <c r="R48" s="12" t="n">
        <v>36.9691443458142</v>
      </c>
      <c r="S48" s="12" t="n">
        <v>32.8115489827877</v>
      </c>
      <c r="T48" s="12" t="n">
        <v>29.5292726449189</v>
      </c>
      <c r="U48" s="12" t="n">
        <v>28.3940906524658</v>
      </c>
      <c r="V48" s="12" t="n">
        <v>52.2658195495606</v>
      </c>
      <c r="W48" s="12" t="n">
        <v>23.8717288970947</v>
      </c>
      <c r="X48" s="13" t="n">
        <v>25.3221836637977</v>
      </c>
      <c r="Y48" s="13" t="n">
        <v>53.4060507850122</v>
      </c>
      <c r="Z48" s="13" t="n">
        <v>34.1000000000001</v>
      </c>
      <c r="AA48" s="10" t="s">
        <v>155</v>
      </c>
      <c r="AD48" s="10" t="s">
        <v>156</v>
      </c>
      <c r="AE48" s="10" t="s">
        <v>156</v>
      </c>
      <c r="AG48" s="13" t="n">
        <v>97.659037637539</v>
      </c>
      <c r="AH48" s="13" t="n">
        <v>100</v>
      </c>
      <c r="AI48" s="13" t="n">
        <v>27.2</v>
      </c>
      <c r="AJ48" s="13" t="n">
        <v>58</v>
      </c>
      <c r="AK48" s="13" t="n">
        <v>31.9</v>
      </c>
      <c r="AL48" s="12" t="n">
        <v>30.4834778797371</v>
      </c>
      <c r="AM48" s="10" t="s">
        <v>157</v>
      </c>
    </row>
    <row r="49" customFormat="false" ht="15" hidden="false" customHeight="false" outlineLevel="0" collapsed="false">
      <c r="A49" s="10" t="s">
        <v>302</v>
      </c>
      <c r="B49" s="10" t="s">
        <v>147</v>
      </c>
      <c r="C49" s="10" t="s">
        <v>148</v>
      </c>
      <c r="D49" s="11" t="n">
        <v>46298.6705208333</v>
      </c>
      <c r="E49" s="10" t="s">
        <v>303</v>
      </c>
      <c r="F49" s="10" t="s">
        <v>147</v>
      </c>
      <c r="G49" s="10" t="s">
        <v>150</v>
      </c>
      <c r="H49" s="10" t="s">
        <v>304</v>
      </c>
      <c r="I49" s="10" t="s">
        <v>152</v>
      </c>
      <c r="J49" s="10" t="s">
        <v>248</v>
      </c>
      <c r="K49" s="10" t="s">
        <v>154</v>
      </c>
      <c r="M49" s="12" t="n">
        <v>38.209404270757</v>
      </c>
      <c r="N49" s="12" t="n">
        <v>4.90847953507031</v>
      </c>
      <c r="O49" s="12" t="n">
        <v>37.202778017622</v>
      </c>
      <c r="P49" s="12" t="n">
        <v>47.8215234957329</v>
      </c>
      <c r="Q49" s="12" t="n">
        <v>39.7745507288787</v>
      </c>
      <c r="R49" s="12" t="n">
        <v>42.2489058162538</v>
      </c>
      <c r="S49" s="12" t="n">
        <v>38.7535059103303</v>
      </c>
      <c r="T49" s="12" t="n">
        <v>33.1039008910671</v>
      </c>
      <c r="U49" s="12" t="n">
        <v>30.0797653198242</v>
      </c>
      <c r="V49" s="12" t="n">
        <v>53.6246719360352</v>
      </c>
      <c r="W49" s="12" t="n">
        <v>23.5449066162109</v>
      </c>
      <c r="X49" s="13" t="n">
        <v>30.3601411780831</v>
      </c>
      <c r="Y49" s="13" t="n">
        <v>56.3158916720922</v>
      </c>
      <c r="Z49" s="13" t="n">
        <v>36.3000000000001</v>
      </c>
      <c r="AA49" s="10" t="s">
        <v>155</v>
      </c>
      <c r="AG49" s="13" t="n">
        <v>98.3586113919784</v>
      </c>
      <c r="AH49" s="13" t="n">
        <v>100</v>
      </c>
      <c r="AI49" s="13" t="n">
        <v>28</v>
      </c>
      <c r="AJ49" s="13" t="n">
        <v>67.4</v>
      </c>
      <c r="AK49" s="13" t="n">
        <v>36.7</v>
      </c>
      <c r="AL49" s="12" t="n">
        <v>37.2144343534586</v>
      </c>
      <c r="AM49" s="10" t="s">
        <v>157</v>
      </c>
    </row>
    <row r="50" customFormat="false" ht="15" hidden="false" customHeight="false" outlineLevel="0" collapsed="false">
      <c r="A50" s="10" t="s">
        <v>305</v>
      </c>
      <c r="B50" s="10" t="s">
        <v>147</v>
      </c>
      <c r="C50" s="10" t="s">
        <v>148</v>
      </c>
      <c r="D50" s="11" t="n">
        <v>46298.6705555556</v>
      </c>
      <c r="E50" s="10" t="s">
        <v>306</v>
      </c>
      <c r="F50" s="10" t="s">
        <v>147</v>
      </c>
      <c r="G50" s="10" t="s">
        <v>150</v>
      </c>
      <c r="H50" s="10" t="s">
        <v>307</v>
      </c>
      <c r="I50" s="10" t="s">
        <v>152</v>
      </c>
      <c r="J50" s="10" t="s">
        <v>248</v>
      </c>
      <c r="K50" s="10" t="s">
        <v>154</v>
      </c>
      <c r="M50" s="12" t="n">
        <v>37.5438404344325</v>
      </c>
      <c r="N50" s="12" t="n">
        <v>3.40666700980264</v>
      </c>
      <c r="O50" s="12" t="n">
        <v>37.3104192221095</v>
      </c>
      <c r="P50" s="12" t="n">
        <v>42.693749831482</v>
      </c>
      <c r="Q50" s="12" t="n">
        <v>38.6416454620711</v>
      </c>
      <c r="R50" s="12" t="n">
        <v>34.0842530536777</v>
      </c>
      <c r="S50" s="12" t="n">
        <v>37.8530648948062</v>
      </c>
      <c r="T50" s="12" t="n">
        <v>32.0689705421379</v>
      </c>
      <c r="U50" s="12" t="n">
        <v>30.7297229766846</v>
      </c>
      <c r="V50" s="12" t="n">
        <v>46.6751976013184</v>
      </c>
      <c r="W50" s="12" t="n">
        <v>15.9454746246338</v>
      </c>
      <c r="X50" s="13" t="n">
        <v>21.0139441744609</v>
      </c>
      <c r="Y50" s="13" t="n">
        <v>56.4043077975042</v>
      </c>
      <c r="Z50" s="13" t="n">
        <v>38.0000000000001</v>
      </c>
      <c r="AA50" s="10" t="s">
        <v>155</v>
      </c>
      <c r="AG50" s="13" t="n">
        <v>98.2096389298605</v>
      </c>
      <c r="AH50" s="13" t="n">
        <v>100</v>
      </c>
      <c r="AI50" s="13" t="n">
        <v>26.7</v>
      </c>
      <c r="AJ50" s="13" t="n">
        <v>64.5</v>
      </c>
      <c r="AK50" s="13" t="n">
        <v>42.5</v>
      </c>
      <c r="AL50" s="12" t="n">
        <v>41.6773816354135</v>
      </c>
      <c r="AM50" s="10" t="s">
        <v>157</v>
      </c>
    </row>
    <row r="51" customFormat="false" ht="15" hidden="false" customHeight="false" outlineLevel="0" collapsed="false">
      <c r="A51" s="10" t="s">
        <v>308</v>
      </c>
      <c r="B51" s="10" t="s">
        <v>147</v>
      </c>
      <c r="C51" s="10" t="s">
        <v>148</v>
      </c>
      <c r="D51" s="11" t="n">
        <v>46298.6705787037</v>
      </c>
      <c r="E51" s="10" t="s">
        <v>309</v>
      </c>
      <c r="F51" s="10" t="s">
        <v>147</v>
      </c>
      <c r="G51" s="10" t="s">
        <v>150</v>
      </c>
      <c r="H51" s="10" t="s">
        <v>310</v>
      </c>
      <c r="I51" s="10" t="s">
        <v>152</v>
      </c>
      <c r="J51" s="10" t="s">
        <v>248</v>
      </c>
      <c r="K51" s="10" t="s">
        <v>154</v>
      </c>
      <c r="M51" s="12" t="n">
        <v>34.51247280697</v>
      </c>
      <c r="N51" s="12" t="n">
        <v>4.58943229531806</v>
      </c>
      <c r="O51" s="12" t="n">
        <v>33.3419243082985</v>
      </c>
      <c r="P51" s="12" t="n">
        <v>46.4930361267699</v>
      </c>
      <c r="Q51" s="12" t="n">
        <v>38.5644810630649</v>
      </c>
      <c r="R51" s="12" t="n">
        <v>35.771664721746</v>
      </c>
      <c r="S51" s="12" t="n">
        <v>35.5682101430831</v>
      </c>
      <c r="T51" s="12" t="n">
        <v>29.8313532586986</v>
      </c>
      <c r="U51" s="12" t="n">
        <v>28.5583572387695</v>
      </c>
      <c r="V51" s="12" t="n">
        <v>53.391960144043</v>
      </c>
      <c r="W51" s="12" t="n">
        <v>24.8336029052734</v>
      </c>
      <c r="X51" s="13" t="n">
        <v>45.8633968811494</v>
      </c>
      <c r="Y51" s="13" t="n">
        <v>68.5247878800703</v>
      </c>
      <c r="Z51" s="13" t="n">
        <v>34.5000000000001</v>
      </c>
      <c r="AA51" s="10" t="s">
        <v>155</v>
      </c>
      <c r="AG51" s="13" t="n">
        <v>98.1781544725581</v>
      </c>
      <c r="AH51" s="13" t="n">
        <v>100</v>
      </c>
      <c r="AI51" s="13" t="n">
        <v>26.6</v>
      </c>
      <c r="AJ51" s="13" t="n">
        <v>63.7</v>
      </c>
      <c r="AK51" s="13" t="n">
        <v>36.1</v>
      </c>
      <c r="AL51" s="12" t="n">
        <v>35.798347107438</v>
      </c>
      <c r="AM51" s="10" t="s">
        <v>157</v>
      </c>
    </row>
    <row r="52" customFormat="false" ht="15" hidden="false" customHeight="false" outlineLevel="0" collapsed="false">
      <c r="A52" s="10" t="s">
        <v>311</v>
      </c>
      <c r="B52" s="10" t="s">
        <v>147</v>
      </c>
      <c r="C52" s="10" t="s">
        <v>148</v>
      </c>
      <c r="D52" s="11" t="n">
        <v>46298.6706134259</v>
      </c>
      <c r="E52" s="10" t="s">
        <v>312</v>
      </c>
      <c r="F52" s="10" t="s">
        <v>147</v>
      </c>
      <c r="G52" s="10" t="s">
        <v>150</v>
      </c>
      <c r="H52" s="10" t="s">
        <v>313</v>
      </c>
      <c r="I52" s="10" t="s">
        <v>152</v>
      </c>
      <c r="J52" s="10" t="s">
        <v>248</v>
      </c>
      <c r="K52" s="10" t="s">
        <v>154</v>
      </c>
      <c r="M52" s="12" t="n">
        <v>32.7795575831936</v>
      </c>
      <c r="N52" s="12" t="n">
        <v>4.11784160037502</v>
      </c>
      <c r="O52" s="12" t="n">
        <v>31.6493347940008</v>
      </c>
      <c r="P52" s="12" t="n">
        <v>41.0566653952664</v>
      </c>
      <c r="Q52" s="12" t="n">
        <v>37.2401441459613</v>
      </c>
      <c r="R52" s="12" t="n">
        <v>35.8402268709913</v>
      </c>
      <c r="S52" s="12" t="n">
        <v>34.6750378196561</v>
      </c>
      <c r="T52" s="12" t="n">
        <v>28.8873466091983</v>
      </c>
      <c r="U52" s="12" t="n">
        <v>28.5814743041992</v>
      </c>
      <c r="V52" s="12" t="n">
        <v>46.6180572509766</v>
      </c>
      <c r="W52" s="12" t="n">
        <v>18.0365829467773</v>
      </c>
      <c r="X52" s="13" t="n">
        <v>45.7805315347181</v>
      </c>
      <c r="Y52" s="13" t="n">
        <v>73.1866469892303</v>
      </c>
      <c r="Z52" s="13" t="n">
        <v>30.7</v>
      </c>
      <c r="AA52" s="10" t="s">
        <v>155</v>
      </c>
      <c r="AG52" s="13" t="n">
        <v>98.3730277761113</v>
      </c>
      <c r="AH52" s="13" t="n">
        <v>100</v>
      </c>
      <c r="AI52" s="13" t="n">
        <v>27.5</v>
      </c>
      <c r="AJ52" s="13" t="n">
        <v>65.6</v>
      </c>
      <c r="AK52" s="13" t="n">
        <v>29.1</v>
      </c>
      <c r="AL52" s="12" t="n">
        <v>28.9771058440194</v>
      </c>
      <c r="AM52" s="10" t="s">
        <v>157</v>
      </c>
    </row>
    <row r="53" customFormat="false" ht="15" hidden="false" customHeight="false" outlineLevel="0" collapsed="false">
      <c r="A53" s="10" t="s">
        <v>314</v>
      </c>
      <c r="B53" s="10" t="s">
        <v>147</v>
      </c>
      <c r="C53" s="10" t="s">
        <v>148</v>
      </c>
      <c r="D53" s="11" t="n">
        <v>46298.6706597222</v>
      </c>
      <c r="E53" s="10" t="s">
        <v>315</v>
      </c>
      <c r="F53" s="10" t="s">
        <v>147</v>
      </c>
      <c r="G53" s="10" t="s">
        <v>150</v>
      </c>
      <c r="H53" s="10" t="s">
        <v>316</v>
      </c>
      <c r="I53" s="10" t="s">
        <v>152</v>
      </c>
      <c r="J53" s="10" t="s">
        <v>248</v>
      </c>
      <c r="K53" s="10" t="s">
        <v>154</v>
      </c>
      <c r="M53" s="12" t="n">
        <v>33.5581626645313</v>
      </c>
      <c r="N53" s="12" t="n">
        <v>4.17768091747626</v>
      </c>
      <c r="O53" s="12" t="n">
        <v>32.5149308668152</v>
      </c>
      <c r="P53" s="12" t="n">
        <v>44.7803074878653</v>
      </c>
      <c r="Q53" s="12" t="n">
        <v>37.2818315795417</v>
      </c>
      <c r="R53" s="12" t="n">
        <v>33.8345445898539</v>
      </c>
      <c r="S53" s="12" t="n">
        <v>33.8703923158421</v>
      </c>
      <c r="T53" s="12" t="n">
        <v>29.2712579917945</v>
      </c>
      <c r="U53" s="12" t="n">
        <v>28.4228286743164</v>
      </c>
      <c r="V53" s="12" t="n">
        <v>51.7640762329102</v>
      </c>
      <c r="W53" s="12" t="n">
        <v>23.3412475585938</v>
      </c>
      <c r="X53" s="13" t="n">
        <v>28.6508302583026</v>
      </c>
      <c r="Y53" s="13" t="n">
        <v>69.1789667896679</v>
      </c>
      <c r="Z53" s="13" t="n">
        <v>31.8</v>
      </c>
      <c r="AA53" s="10" t="s">
        <v>155</v>
      </c>
      <c r="AG53" s="13" t="n">
        <v>98.1617314135652</v>
      </c>
      <c r="AH53" s="13" t="n">
        <v>100</v>
      </c>
      <c r="AI53" s="13" t="n">
        <v>27</v>
      </c>
      <c r="AJ53" s="13" t="n">
        <v>63.7</v>
      </c>
      <c r="AK53" s="13" t="n">
        <v>30.9</v>
      </c>
      <c r="AL53" s="12" t="n">
        <v>30.3138551394572</v>
      </c>
      <c r="AM53" s="10" t="s">
        <v>157</v>
      </c>
    </row>
    <row r="54" customFormat="false" ht="15" hidden="false" customHeight="false" outlineLevel="0" collapsed="false">
      <c r="A54" s="10" t="s">
        <v>317</v>
      </c>
      <c r="B54" s="10" t="s">
        <v>147</v>
      </c>
      <c r="C54" s="10" t="s">
        <v>148</v>
      </c>
      <c r="D54" s="11" t="n">
        <v>46298.6707060185</v>
      </c>
      <c r="E54" s="10" t="s">
        <v>318</v>
      </c>
      <c r="F54" s="10" t="s">
        <v>147</v>
      </c>
      <c r="G54" s="10" t="s">
        <v>150</v>
      </c>
      <c r="H54" s="10" t="s">
        <v>319</v>
      </c>
      <c r="I54" s="10" t="s">
        <v>152</v>
      </c>
      <c r="J54" s="10" t="s">
        <v>248</v>
      </c>
      <c r="K54" s="10" t="s">
        <v>154</v>
      </c>
      <c r="M54" s="12" t="n">
        <v>40.9727027668489</v>
      </c>
      <c r="N54" s="12" t="n">
        <v>4.85598210642849</v>
      </c>
      <c r="O54" s="12" t="n">
        <v>40.6218889478339</v>
      </c>
      <c r="P54" s="12" t="n">
        <v>50.0176341849508</v>
      </c>
      <c r="Q54" s="12" t="n">
        <v>43.833062688736</v>
      </c>
      <c r="R54" s="12" t="n">
        <v>39.0652146146265</v>
      </c>
      <c r="S54" s="12" t="n">
        <v>36.6334586375938</v>
      </c>
      <c r="T54" s="12" t="n">
        <v>33.80464429035</v>
      </c>
      <c r="U54" s="12" t="n">
        <v>31.4253559112549</v>
      </c>
      <c r="V54" s="12" t="n">
        <v>54.0422630310059</v>
      </c>
      <c r="W54" s="12" t="n">
        <v>22.616907119751</v>
      </c>
      <c r="X54" s="13" t="n">
        <v>18.7108354398114</v>
      </c>
      <c r="Y54" s="13" t="n">
        <v>44.2838328695541</v>
      </c>
      <c r="Z54" s="13" t="n">
        <v>42.3000000000001</v>
      </c>
      <c r="AA54" s="10" t="s">
        <v>162</v>
      </c>
      <c r="AC54" s="10" t="s">
        <v>156</v>
      </c>
      <c r="AG54" s="13" t="n">
        <v>97.7959200631518</v>
      </c>
      <c r="AH54" s="13" t="n">
        <v>100</v>
      </c>
      <c r="AI54" s="13" t="n">
        <v>30.5</v>
      </c>
      <c r="AJ54" s="13" t="n">
        <v>63.1</v>
      </c>
      <c r="AK54" s="13" t="n">
        <v>44.4</v>
      </c>
      <c r="AL54" s="12" t="n">
        <v>44.8074523078837</v>
      </c>
      <c r="AM54" s="10" t="s">
        <v>157</v>
      </c>
    </row>
    <row r="55" customFormat="false" ht="15" hidden="false" customHeight="false" outlineLevel="0" collapsed="false">
      <c r="A55" s="10" t="s">
        <v>320</v>
      </c>
      <c r="B55" s="10" t="s">
        <v>147</v>
      </c>
      <c r="C55" s="10" t="s">
        <v>148</v>
      </c>
      <c r="D55" s="11" t="n">
        <v>46298.6729282407</v>
      </c>
      <c r="E55" s="10" t="s">
        <v>321</v>
      </c>
      <c r="F55" s="10" t="s">
        <v>147</v>
      </c>
      <c r="G55" s="10" t="s">
        <v>150</v>
      </c>
      <c r="H55" s="10" t="s">
        <v>322</v>
      </c>
      <c r="I55" s="10" t="s">
        <v>323</v>
      </c>
      <c r="J55" s="10" t="s">
        <v>248</v>
      </c>
      <c r="K55" s="10" t="s">
        <v>154</v>
      </c>
      <c r="M55" s="12" t="n">
        <v>39.8601398643603</v>
      </c>
      <c r="N55" s="12" t="n">
        <v>6.48599681872377</v>
      </c>
      <c r="O55" s="12" t="n">
        <v>38.1058743595903</v>
      </c>
      <c r="P55" s="12" t="n">
        <v>56.3327356703141</v>
      </c>
      <c r="Q55" s="12" t="n">
        <v>42.2407977823543</v>
      </c>
      <c r="R55" s="12" t="n">
        <v>43.0805214885192</v>
      </c>
      <c r="S55" s="12" t="n">
        <v>44.9685809549753</v>
      </c>
      <c r="T55" s="12" t="n">
        <v>33.4774059171385</v>
      </c>
      <c r="U55" s="12" t="n">
        <v>33.3212127685547</v>
      </c>
      <c r="V55" s="12" t="n">
        <v>61.465217590332</v>
      </c>
      <c r="W55" s="12" t="n">
        <v>28.1440048217773</v>
      </c>
      <c r="X55" s="13" t="n">
        <v>30.5007390503851</v>
      </c>
      <c r="Y55" s="13" t="n">
        <v>61.692555039805</v>
      </c>
      <c r="Z55" s="13" t="n">
        <v>35.6</v>
      </c>
      <c r="AA55" s="10" t="s">
        <v>155</v>
      </c>
      <c r="AG55" s="13" t="n">
        <v>98.4553717320261</v>
      </c>
      <c r="AH55" s="13" t="n">
        <v>100</v>
      </c>
      <c r="AI55" s="13" t="n">
        <v>32.2</v>
      </c>
      <c r="AJ55" s="13" t="n">
        <v>71.7</v>
      </c>
      <c r="AK55" s="13" t="n">
        <v>36.1</v>
      </c>
      <c r="AL55" s="12" t="n">
        <v>36.4109537743382</v>
      </c>
      <c r="AM55" s="10" t="s">
        <v>157</v>
      </c>
    </row>
    <row r="56" customFormat="false" ht="15" hidden="false" customHeight="false" outlineLevel="0" collapsed="false">
      <c r="A56" s="10" t="s">
        <v>324</v>
      </c>
      <c r="B56" s="10" t="s">
        <v>147</v>
      </c>
      <c r="C56" s="10" t="s">
        <v>148</v>
      </c>
      <c r="D56" s="11" t="n">
        <v>46298.672962963</v>
      </c>
      <c r="E56" s="10" t="s">
        <v>325</v>
      </c>
      <c r="F56" s="10" t="s">
        <v>147</v>
      </c>
      <c r="G56" s="10" t="s">
        <v>150</v>
      </c>
      <c r="H56" s="10" t="s">
        <v>326</v>
      </c>
      <c r="I56" s="10" t="s">
        <v>323</v>
      </c>
      <c r="J56" s="10" t="s">
        <v>248</v>
      </c>
      <c r="K56" s="10" t="s">
        <v>154</v>
      </c>
      <c r="M56" s="12" t="n">
        <v>40.1253443252557</v>
      </c>
      <c r="N56" s="12" t="n">
        <v>6.95067548371306</v>
      </c>
      <c r="O56" s="12" t="n">
        <v>38.6203712201472</v>
      </c>
      <c r="P56" s="12" t="n">
        <v>56.1004801279671</v>
      </c>
      <c r="Q56" s="12" t="n">
        <v>41.5662330559024</v>
      </c>
      <c r="R56" s="12" t="n">
        <v>43.5666899654202</v>
      </c>
      <c r="S56" s="12" t="n">
        <v>42.1606040074412</v>
      </c>
      <c r="T56" s="12" t="n">
        <v>33.0909015140018</v>
      </c>
      <c r="U56" s="12" t="n">
        <v>32.9070205688477</v>
      </c>
      <c r="V56" s="12" t="n">
        <v>59.9640579223633</v>
      </c>
      <c r="W56" s="12" t="n">
        <v>27.0570373535156</v>
      </c>
      <c r="X56" s="13" t="n">
        <v>30.6906406562764</v>
      </c>
      <c r="Y56" s="13" t="n">
        <v>55.2014995313964</v>
      </c>
      <c r="Z56" s="13" t="n">
        <v>35.1</v>
      </c>
      <c r="AA56" s="10" t="s">
        <v>155</v>
      </c>
      <c r="AG56" s="13" t="n">
        <v>98.6609589041096</v>
      </c>
      <c r="AH56" s="13" t="n">
        <v>100</v>
      </c>
      <c r="AI56" s="13" t="n">
        <v>31.8</v>
      </c>
      <c r="AJ56" s="13" t="n">
        <v>70.8</v>
      </c>
      <c r="AK56" s="13" t="n">
        <v>32.3</v>
      </c>
      <c r="AL56" s="12" t="n">
        <v>32.9070217917676</v>
      </c>
      <c r="AM56" s="10" t="s">
        <v>157</v>
      </c>
    </row>
    <row r="57" customFormat="false" ht="15" hidden="false" customHeight="false" outlineLevel="0" collapsed="false">
      <c r="A57" s="10" t="s">
        <v>327</v>
      </c>
      <c r="B57" s="10" t="s">
        <v>147</v>
      </c>
      <c r="C57" s="10" t="s">
        <v>148</v>
      </c>
      <c r="D57" s="11" t="n">
        <v>46298.6729861111</v>
      </c>
      <c r="E57" s="10" t="s">
        <v>328</v>
      </c>
      <c r="F57" s="10" t="s">
        <v>147</v>
      </c>
      <c r="G57" s="10" t="s">
        <v>150</v>
      </c>
      <c r="H57" s="10" t="s">
        <v>329</v>
      </c>
      <c r="I57" s="10" t="s">
        <v>323</v>
      </c>
      <c r="J57" s="10" t="s">
        <v>248</v>
      </c>
      <c r="K57" s="10" t="s">
        <v>154</v>
      </c>
      <c r="M57" s="12" t="n">
        <v>41.2638710904511</v>
      </c>
      <c r="N57" s="12" t="n">
        <v>5.85907791497454</v>
      </c>
      <c r="O57" s="12" t="n">
        <v>40.1678056447713</v>
      </c>
      <c r="P57" s="12" t="n">
        <v>57.8452087421521</v>
      </c>
      <c r="Q57" s="12" t="n">
        <v>40.6777404797941</v>
      </c>
      <c r="R57" s="12" t="n">
        <v>41.3126370429061</v>
      </c>
      <c r="S57" s="12" t="n">
        <v>41.7038749979589</v>
      </c>
      <c r="T57" s="12" t="n">
        <v>35.211092795428</v>
      </c>
      <c r="U57" s="12" t="n">
        <v>33.592830657959</v>
      </c>
      <c r="V57" s="12" t="n">
        <v>62.4670181274414</v>
      </c>
      <c r="W57" s="12" t="n">
        <v>28.8741874694824</v>
      </c>
      <c r="X57" s="13" t="n">
        <v>12.4499073918168</v>
      </c>
      <c r="Y57" s="13" t="n">
        <v>69.8815737778526</v>
      </c>
      <c r="Z57" s="13" t="n">
        <v>40.6000000000001</v>
      </c>
      <c r="AA57" s="10" t="s">
        <v>155</v>
      </c>
      <c r="AG57" s="13" t="n">
        <v>98.6850850762141</v>
      </c>
      <c r="AH57" s="13" t="n">
        <v>100</v>
      </c>
      <c r="AI57" s="13" t="n">
        <v>32.5</v>
      </c>
      <c r="AJ57" s="13" t="n">
        <v>71</v>
      </c>
      <c r="AK57" s="13" t="n">
        <v>39.1</v>
      </c>
      <c r="AL57" s="12" t="n">
        <v>38.2037037037037</v>
      </c>
      <c r="AM57" s="10" t="s">
        <v>157</v>
      </c>
    </row>
    <row r="58" customFormat="false" ht="15" hidden="false" customHeight="false" outlineLevel="0" collapsed="false">
      <c r="A58" s="10" t="s">
        <v>330</v>
      </c>
      <c r="B58" s="10" t="s">
        <v>147</v>
      </c>
      <c r="C58" s="10" t="s">
        <v>148</v>
      </c>
      <c r="D58" s="11" t="n">
        <v>46298.6730092593</v>
      </c>
      <c r="E58" s="10" t="s">
        <v>331</v>
      </c>
      <c r="F58" s="10" t="s">
        <v>147</v>
      </c>
      <c r="G58" s="10" t="s">
        <v>150</v>
      </c>
      <c r="H58" s="10" t="s">
        <v>332</v>
      </c>
      <c r="I58" s="10" t="s">
        <v>323</v>
      </c>
      <c r="J58" s="10" t="s">
        <v>248</v>
      </c>
      <c r="K58" s="10" t="s">
        <v>154</v>
      </c>
      <c r="M58" s="12" t="n">
        <v>41.1012912728042</v>
      </c>
      <c r="N58" s="12" t="n">
        <v>4.29062450205679</v>
      </c>
      <c r="O58" s="12" t="n">
        <v>40.232063736137</v>
      </c>
      <c r="P58" s="12" t="n">
        <v>52.4379980267339</v>
      </c>
      <c r="Q58" s="12" t="n">
        <v>42.387605937904</v>
      </c>
      <c r="R58" s="12" t="n">
        <v>41.0211475847666</v>
      </c>
      <c r="S58" s="12" t="n">
        <v>41.4999720485797</v>
      </c>
      <c r="T58" s="12" t="n">
        <v>35.1272021421452</v>
      </c>
      <c r="U58" s="12" t="n">
        <v>34.1878051757813</v>
      </c>
      <c r="V58" s="12" t="n">
        <v>55.7116661071777</v>
      </c>
      <c r="W58" s="12" t="n">
        <v>21.5238609313965</v>
      </c>
      <c r="X58" s="13" t="n">
        <v>14.562435143549</v>
      </c>
      <c r="Y58" s="13" t="n">
        <v>68.2929030123472</v>
      </c>
      <c r="Z58" s="13" t="n">
        <v>40.7000000000001</v>
      </c>
      <c r="AA58" s="10" t="s">
        <v>155</v>
      </c>
      <c r="AG58" s="13" t="n">
        <v>97.9985556587228</v>
      </c>
      <c r="AH58" s="13" t="n">
        <v>100</v>
      </c>
      <c r="AI58" s="13" t="n">
        <v>33.2</v>
      </c>
      <c r="AJ58" s="13" t="n">
        <v>68</v>
      </c>
      <c r="AK58" s="13" t="n">
        <v>41.6</v>
      </c>
      <c r="AL58" s="12" t="n">
        <v>42.715010412773</v>
      </c>
      <c r="AM58" s="10" t="s">
        <v>157</v>
      </c>
    </row>
    <row r="59" customFormat="false" ht="15" hidden="false" customHeight="false" outlineLevel="0" collapsed="false">
      <c r="A59" s="10" t="s">
        <v>241</v>
      </c>
      <c r="B59" s="10" t="s">
        <v>147</v>
      </c>
      <c r="C59" s="10" t="s">
        <v>148</v>
      </c>
      <c r="D59" s="11" t="n">
        <v>46298.6730324074</v>
      </c>
      <c r="E59" s="10" t="s">
        <v>333</v>
      </c>
      <c r="F59" s="10" t="s">
        <v>147</v>
      </c>
      <c r="G59" s="10" t="s">
        <v>150</v>
      </c>
      <c r="K59" s="10" t="s">
        <v>243</v>
      </c>
      <c r="AN59" s="10" t="s">
        <v>244</v>
      </c>
      <c r="AO59" s="10" t="s">
        <v>244</v>
      </c>
    </row>
    <row r="60" customFormat="false" ht="15" hidden="false" customHeight="false" outlineLevel="0" collapsed="false">
      <c r="A60" s="10" t="s">
        <v>334</v>
      </c>
      <c r="B60" s="10" t="s">
        <v>147</v>
      </c>
      <c r="C60" s="10" t="s">
        <v>148</v>
      </c>
      <c r="D60" s="11" t="n">
        <v>46298.6730555556</v>
      </c>
      <c r="E60" s="10" t="s">
        <v>335</v>
      </c>
      <c r="F60" s="10" t="s">
        <v>147</v>
      </c>
      <c r="G60" s="10" t="s">
        <v>150</v>
      </c>
      <c r="H60" s="10" t="s">
        <v>336</v>
      </c>
      <c r="I60" s="10" t="s">
        <v>323</v>
      </c>
      <c r="J60" s="10" t="s">
        <v>153</v>
      </c>
      <c r="K60" s="10" t="s">
        <v>154</v>
      </c>
      <c r="M60" s="12" t="n">
        <v>45.303116632633</v>
      </c>
      <c r="N60" s="12" t="n">
        <v>5.92133647209511</v>
      </c>
      <c r="O60" s="12" t="n">
        <v>44.7609988191234</v>
      </c>
      <c r="P60" s="12" t="n">
        <v>45.5050896893995</v>
      </c>
      <c r="Q60" s="12" t="n">
        <v>50.5452062089434</v>
      </c>
      <c r="R60" s="12" t="n">
        <v>45.5589238581834</v>
      </c>
      <c r="S60" s="12" t="n">
        <v>47.9650652378931</v>
      </c>
      <c r="T60" s="12" t="n">
        <v>35.1201485492608</v>
      </c>
      <c r="U60" s="12" t="n">
        <v>32.4190292358398</v>
      </c>
      <c r="V60" s="12" t="n">
        <v>57.3253746032715</v>
      </c>
      <c r="W60" s="12" t="n">
        <v>24.9063453674316</v>
      </c>
      <c r="X60" s="13" t="n">
        <v>13.203815912291</v>
      </c>
      <c r="Y60" s="13" t="n">
        <v>49.463683969055</v>
      </c>
      <c r="Z60" s="13" t="n">
        <v>44.7000000000001</v>
      </c>
      <c r="AA60" s="10" t="s">
        <v>162</v>
      </c>
      <c r="AC60" s="10" t="s">
        <v>156</v>
      </c>
      <c r="AG60" s="13" t="n">
        <v>98.1933138631703</v>
      </c>
      <c r="AH60" s="13" t="n">
        <v>100</v>
      </c>
      <c r="AI60" s="13" t="n">
        <v>31.4</v>
      </c>
      <c r="AJ60" s="13" t="n">
        <v>67.3</v>
      </c>
      <c r="AK60" s="13" t="n">
        <v>39</v>
      </c>
      <c r="AL60" s="12" t="n">
        <v>38.4515910815939</v>
      </c>
      <c r="AM60" s="10" t="s">
        <v>157</v>
      </c>
    </row>
    <row r="61" customFormat="false" ht="15" hidden="false" customHeight="false" outlineLevel="0" collapsed="false">
      <c r="A61" s="10" t="s">
        <v>337</v>
      </c>
      <c r="B61" s="10" t="s">
        <v>147</v>
      </c>
      <c r="C61" s="10" t="s">
        <v>148</v>
      </c>
      <c r="D61" s="11" t="n">
        <v>46298.6730902778</v>
      </c>
      <c r="E61" s="10" t="s">
        <v>338</v>
      </c>
      <c r="F61" s="10" t="s">
        <v>147</v>
      </c>
      <c r="G61" s="10" t="s">
        <v>150</v>
      </c>
      <c r="H61" s="10" t="s">
        <v>339</v>
      </c>
      <c r="I61" s="10" t="s">
        <v>323</v>
      </c>
      <c r="J61" s="10" t="s">
        <v>153</v>
      </c>
      <c r="K61" s="10" t="s">
        <v>154</v>
      </c>
      <c r="M61" s="12" t="n">
        <v>39.4628867960172</v>
      </c>
      <c r="N61" s="12" t="n">
        <v>4.27165988199541</v>
      </c>
      <c r="O61" s="12" t="n">
        <v>38.6226519863925</v>
      </c>
      <c r="P61" s="12" t="n">
        <v>46.9498317077117</v>
      </c>
      <c r="Q61" s="12" t="n">
        <v>41.2263915099822</v>
      </c>
      <c r="R61" s="12" t="n">
        <v>42.720840758044</v>
      </c>
      <c r="S61" s="12" t="n">
        <v>39.6790216377276</v>
      </c>
      <c r="T61" s="12" t="n">
        <v>32.7972926952621</v>
      </c>
      <c r="U61" s="12" t="n">
        <v>32.6018447875977</v>
      </c>
      <c r="V61" s="12" t="n">
        <v>51.2373962402344</v>
      </c>
      <c r="W61" s="12" t="n">
        <v>18.6355514526367</v>
      </c>
      <c r="X61" s="13" t="n">
        <v>17.8751984369276</v>
      </c>
      <c r="Y61" s="13" t="n">
        <v>46.8351854113241</v>
      </c>
      <c r="Z61" s="13" t="n">
        <v>41.1000000000001</v>
      </c>
      <c r="AA61" s="10" t="s">
        <v>162</v>
      </c>
      <c r="AG61" s="13" t="n">
        <v>98.9328286082474</v>
      </c>
      <c r="AH61" s="13" t="n">
        <v>100</v>
      </c>
      <c r="AI61" s="13" t="n">
        <v>31.4</v>
      </c>
      <c r="AJ61" s="13" t="n">
        <v>62.4</v>
      </c>
      <c r="AK61" s="13" t="n">
        <v>40.1</v>
      </c>
      <c r="AL61" s="12" t="n">
        <v>40.2785714285714</v>
      </c>
      <c r="AM61" s="10" t="s">
        <v>157</v>
      </c>
    </row>
    <row r="62" customFormat="false" ht="15" hidden="false" customHeight="false" outlineLevel="0" collapsed="false">
      <c r="A62" s="10" t="s">
        <v>340</v>
      </c>
      <c r="B62" s="10" t="s">
        <v>147</v>
      </c>
      <c r="C62" s="10" t="s">
        <v>148</v>
      </c>
      <c r="D62" s="11" t="n">
        <v>46298.6731134259</v>
      </c>
      <c r="E62" s="10" t="s">
        <v>341</v>
      </c>
      <c r="F62" s="10" t="s">
        <v>147</v>
      </c>
      <c r="G62" s="10" t="s">
        <v>150</v>
      </c>
      <c r="H62" s="10" t="s">
        <v>342</v>
      </c>
      <c r="I62" s="10" t="s">
        <v>323</v>
      </c>
      <c r="J62" s="10" t="s">
        <v>153</v>
      </c>
      <c r="K62" s="10" t="s">
        <v>261</v>
      </c>
      <c r="L62" s="10" t="s">
        <v>262</v>
      </c>
      <c r="M62" s="12" t="n">
        <v>41.1078561190508</v>
      </c>
      <c r="N62" s="12" t="n">
        <v>8.32301001167854</v>
      </c>
      <c r="O62" s="12" t="n">
        <v>39.8275239985875</v>
      </c>
      <c r="P62" s="12" t="n">
        <v>55.2166388325446</v>
      </c>
      <c r="R62" s="12" t="n">
        <v>43.247538231856</v>
      </c>
      <c r="S62" s="12" t="n">
        <v>45.409823313361</v>
      </c>
      <c r="T62" s="12" t="n">
        <v>32.3327406658629</v>
      </c>
      <c r="U62" s="12" t="n">
        <v>32.3336601257324</v>
      </c>
      <c r="V62" s="12" t="n">
        <v>57.7757263183594</v>
      </c>
      <c r="W62" s="12" t="n">
        <v>25.442066192627</v>
      </c>
      <c r="X62" s="13" t="n">
        <v>36.4495417594367</v>
      </c>
      <c r="Y62" s="13" t="n">
        <v>45.1077857746941</v>
      </c>
      <c r="Z62" s="13" t="n">
        <v>34.5</v>
      </c>
      <c r="AA62" s="10" t="s">
        <v>162</v>
      </c>
      <c r="AD62" s="10" t="s">
        <v>263</v>
      </c>
      <c r="AG62" s="13" t="n">
        <v>95.8192071708535</v>
      </c>
      <c r="AH62" s="13" t="n">
        <v>97.01738138158</v>
      </c>
      <c r="AI62" s="13" t="n">
        <v>31</v>
      </c>
      <c r="AJ62" s="13" t="n">
        <v>65.4</v>
      </c>
      <c r="AK62" s="13" t="n">
        <v>43</v>
      </c>
      <c r="AL62" s="12" t="n">
        <v>43.6851155412826</v>
      </c>
      <c r="AM62" s="10" t="s">
        <v>157</v>
      </c>
      <c r="AO62" s="10" t="s">
        <v>264</v>
      </c>
    </row>
    <row r="63" customFormat="false" ht="15" hidden="false" customHeight="false" outlineLevel="0" collapsed="false">
      <c r="A63" s="10" t="s">
        <v>343</v>
      </c>
      <c r="B63" s="10" t="s">
        <v>147</v>
      </c>
      <c r="C63" s="10" t="s">
        <v>148</v>
      </c>
      <c r="D63" s="11" t="n">
        <v>46298.6731597222</v>
      </c>
      <c r="E63" s="10" t="s">
        <v>344</v>
      </c>
      <c r="F63" s="10" t="s">
        <v>147</v>
      </c>
      <c r="G63" s="10" t="s">
        <v>150</v>
      </c>
      <c r="H63" s="10" t="s">
        <v>345</v>
      </c>
      <c r="I63" s="10" t="s">
        <v>323</v>
      </c>
      <c r="J63" s="10" t="s">
        <v>153</v>
      </c>
      <c r="K63" s="10" t="s">
        <v>261</v>
      </c>
      <c r="L63" s="10" t="s">
        <v>346</v>
      </c>
      <c r="M63" s="12" t="n">
        <v>34.7179084793318</v>
      </c>
      <c r="N63" s="12" t="n">
        <v>5.43035563440353</v>
      </c>
      <c r="O63" s="12" t="n">
        <v>33.6317734380004</v>
      </c>
      <c r="P63" s="12" t="n">
        <v>50.0510483303864</v>
      </c>
      <c r="Q63" s="12" t="n">
        <v>36.2765267382402</v>
      </c>
      <c r="R63" s="12" t="n">
        <v>38.053385227562</v>
      </c>
      <c r="T63" s="12" t="n">
        <v>31.468984191905</v>
      </c>
      <c r="U63" s="12" t="n">
        <v>31.4763069152832</v>
      </c>
      <c r="V63" s="12" t="n">
        <v>54.0543518066406</v>
      </c>
      <c r="W63" s="12" t="n">
        <v>22.5780448913574</v>
      </c>
      <c r="X63" s="13" t="n">
        <v>71.3981384972663</v>
      </c>
      <c r="Y63" s="13" t="n">
        <v>79.2948964104815</v>
      </c>
      <c r="Z63" s="13" t="n">
        <v>33.8</v>
      </c>
      <c r="AA63" s="10" t="s">
        <v>170</v>
      </c>
      <c r="AC63" s="10" t="s">
        <v>156</v>
      </c>
      <c r="AF63" s="10" t="s">
        <v>347</v>
      </c>
      <c r="AG63" s="13" t="n">
        <v>90.7818725099602</v>
      </c>
      <c r="AH63" s="13" t="n">
        <v>100</v>
      </c>
      <c r="AI63" s="13" t="n">
        <v>30.1</v>
      </c>
      <c r="AJ63" s="13" t="n">
        <v>65.6</v>
      </c>
      <c r="AK63" s="13" t="n">
        <v>31.8</v>
      </c>
      <c r="AL63" s="12" t="n">
        <v>31.10767368225</v>
      </c>
      <c r="AM63" s="10" t="s">
        <v>157</v>
      </c>
      <c r="AO63" s="10" t="s">
        <v>348</v>
      </c>
    </row>
    <row r="64" customFormat="false" ht="15" hidden="false" customHeight="false" outlineLevel="0" collapsed="false">
      <c r="A64" s="10" t="s">
        <v>349</v>
      </c>
      <c r="B64" s="10" t="s">
        <v>147</v>
      </c>
      <c r="C64" s="10" t="s">
        <v>148</v>
      </c>
      <c r="D64" s="11" t="n">
        <v>46298.6731944445</v>
      </c>
      <c r="E64" s="10" t="s">
        <v>350</v>
      </c>
      <c r="F64" s="10" t="s">
        <v>147</v>
      </c>
      <c r="G64" s="10" t="s">
        <v>150</v>
      </c>
      <c r="H64" s="10" t="s">
        <v>351</v>
      </c>
      <c r="I64" s="10" t="s">
        <v>323</v>
      </c>
      <c r="J64" s="10" t="s">
        <v>153</v>
      </c>
      <c r="K64" s="10" t="s">
        <v>154</v>
      </c>
      <c r="M64" s="12" t="n">
        <v>44.2095622419662</v>
      </c>
      <c r="N64" s="12" t="n">
        <v>7.00584049892085</v>
      </c>
      <c r="O64" s="12" t="n">
        <v>43.5772405907751</v>
      </c>
      <c r="P64" s="12" t="n">
        <v>42.9350815007224</v>
      </c>
      <c r="Q64" s="12" t="n">
        <v>53.3412567488768</v>
      </c>
      <c r="R64" s="12" t="n">
        <v>50.1431682370033</v>
      </c>
      <c r="S64" s="12" t="n">
        <v>40.4689611898137</v>
      </c>
      <c r="T64" s="12" t="n">
        <v>32.2922240442197</v>
      </c>
      <c r="U64" s="12" t="n">
        <v>31.4594192504883</v>
      </c>
      <c r="V64" s="12" t="n">
        <v>55.5421333312988</v>
      </c>
      <c r="W64" s="12" t="n">
        <v>24.0827140808106</v>
      </c>
      <c r="X64" s="13" t="n">
        <v>10.5355454683226</v>
      </c>
      <c r="Y64" s="13" t="n">
        <v>38.310877613319</v>
      </c>
      <c r="Z64" s="13" t="n">
        <v>50.9000000000003</v>
      </c>
      <c r="AA64" s="10" t="s">
        <v>162</v>
      </c>
      <c r="AC64" s="10" t="s">
        <v>156</v>
      </c>
      <c r="AE64" s="10" t="s">
        <v>156</v>
      </c>
      <c r="AG64" s="13" t="n">
        <v>98.3484272087213</v>
      </c>
      <c r="AH64" s="13" t="n">
        <v>100</v>
      </c>
      <c r="AI64" s="13" t="n">
        <v>30.5</v>
      </c>
      <c r="AJ64" s="13" t="n">
        <v>64.3</v>
      </c>
      <c r="AK64" s="13" t="n">
        <v>45.4</v>
      </c>
      <c r="AL64" s="12" t="n">
        <v>45.7695604057157</v>
      </c>
      <c r="AM64" s="10" t="s">
        <v>157</v>
      </c>
    </row>
    <row r="65" customFormat="false" ht="15" hidden="false" customHeight="false" outlineLevel="0" collapsed="false">
      <c r="A65" s="10" t="s">
        <v>352</v>
      </c>
      <c r="B65" s="10" t="s">
        <v>147</v>
      </c>
      <c r="C65" s="10" t="s">
        <v>148</v>
      </c>
      <c r="D65" s="11" t="n">
        <v>46298.6732291667</v>
      </c>
      <c r="E65" s="10" t="s">
        <v>353</v>
      </c>
      <c r="F65" s="10" t="s">
        <v>147</v>
      </c>
      <c r="G65" s="10" t="s">
        <v>150</v>
      </c>
      <c r="H65" s="10" t="s">
        <v>354</v>
      </c>
      <c r="I65" s="10" t="s">
        <v>323</v>
      </c>
      <c r="J65" s="10" t="s">
        <v>153</v>
      </c>
      <c r="K65" s="10" t="s">
        <v>154</v>
      </c>
      <c r="M65" s="12" t="n">
        <v>43.8069629925268</v>
      </c>
      <c r="N65" s="12" t="n">
        <v>5.40622058387867</v>
      </c>
      <c r="O65" s="12" t="n">
        <v>44.2760536309703</v>
      </c>
      <c r="P65" s="12" t="n">
        <v>48.9009458108382</v>
      </c>
      <c r="Q65" s="12" t="n">
        <v>34.657770943441</v>
      </c>
      <c r="R65" s="12" t="n">
        <v>36.9070740363524</v>
      </c>
      <c r="S65" s="12" t="n">
        <v>47.216877641371</v>
      </c>
      <c r="T65" s="12" t="n">
        <v>34.2564553911612</v>
      </c>
      <c r="U65" s="12" t="n">
        <v>32.4685859680176</v>
      </c>
      <c r="V65" s="12" t="n">
        <v>53.6979522705078</v>
      </c>
      <c r="W65" s="12" t="n">
        <v>21.2293663024902</v>
      </c>
      <c r="X65" s="13" t="n">
        <v>13.3900503768314</v>
      </c>
      <c r="Y65" s="13" t="n">
        <v>34.961361845718</v>
      </c>
      <c r="Z65" s="13" t="n">
        <v>48.4000000000002</v>
      </c>
      <c r="AA65" s="10" t="s">
        <v>162</v>
      </c>
      <c r="AG65" s="13" t="n">
        <v>98.990034269508</v>
      </c>
      <c r="AH65" s="13" t="n">
        <v>100</v>
      </c>
      <c r="AI65" s="13" t="n">
        <v>31.6</v>
      </c>
      <c r="AJ65" s="13" t="n">
        <v>62.2</v>
      </c>
      <c r="AK65" s="13" t="n">
        <v>47.3</v>
      </c>
      <c r="AL65" s="12" t="n">
        <v>48.380714061105</v>
      </c>
      <c r="AM65" s="10" t="s">
        <v>157</v>
      </c>
    </row>
    <row r="66" customFormat="false" ht="15" hidden="false" customHeight="false" outlineLevel="0" collapsed="false">
      <c r="A66" s="10" t="s">
        <v>355</v>
      </c>
      <c r="B66" s="10" t="s">
        <v>147</v>
      </c>
      <c r="C66" s="10" t="s">
        <v>148</v>
      </c>
      <c r="D66" s="11" t="n">
        <v>46298.673275463</v>
      </c>
      <c r="E66" s="10" t="s">
        <v>356</v>
      </c>
      <c r="F66" s="10" t="s">
        <v>147</v>
      </c>
      <c r="G66" s="10" t="s">
        <v>150</v>
      </c>
      <c r="H66" s="10" t="s">
        <v>357</v>
      </c>
      <c r="I66" s="10" t="s">
        <v>358</v>
      </c>
      <c r="J66" s="10" t="s">
        <v>248</v>
      </c>
      <c r="K66" s="10" t="s">
        <v>154</v>
      </c>
      <c r="M66" s="12" t="n">
        <v>38.2965807324304</v>
      </c>
      <c r="N66" s="12" t="n">
        <v>4.40265826002372</v>
      </c>
      <c r="O66" s="12" t="n">
        <v>37.8996510788578</v>
      </c>
      <c r="P66" s="12" t="n">
        <v>47.0361571917661</v>
      </c>
      <c r="Q66" s="12" t="n">
        <v>34.619220424842</v>
      </c>
      <c r="R66" s="12" t="n">
        <v>37.095140091731</v>
      </c>
      <c r="S66" s="12" t="n">
        <v>41.0018726956144</v>
      </c>
      <c r="T66" s="12" t="n">
        <v>31.8100462484349</v>
      </c>
      <c r="U66" s="12" t="n">
        <v>30.2076740264893</v>
      </c>
      <c r="V66" s="12" t="n">
        <v>50.5559501647949</v>
      </c>
      <c r="W66" s="12" t="n">
        <v>20.3482761383057</v>
      </c>
      <c r="X66" s="13" t="n">
        <v>10.1123727855258</v>
      </c>
      <c r="Y66" s="13" t="n">
        <v>55.951988315115</v>
      </c>
      <c r="Z66" s="13" t="n">
        <v>36.9000000000001</v>
      </c>
      <c r="AA66" s="10" t="s">
        <v>155</v>
      </c>
      <c r="AG66" s="13" t="n">
        <v>98.9002795899348</v>
      </c>
      <c r="AH66" s="13" t="n">
        <v>100</v>
      </c>
      <c r="AI66" s="13" t="n">
        <v>29.2</v>
      </c>
      <c r="AJ66" s="13" t="n">
        <v>64.7</v>
      </c>
      <c r="AK66" s="13" t="n">
        <v>40.6</v>
      </c>
      <c r="AL66" s="12" t="n">
        <v>41.0333333333334</v>
      </c>
      <c r="AM66" s="10" t="s">
        <v>157</v>
      </c>
    </row>
    <row r="67" customFormat="false" ht="15" hidden="false" customHeight="false" outlineLevel="0" collapsed="false">
      <c r="A67" s="10" t="s">
        <v>359</v>
      </c>
      <c r="B67" s="10" t="s">
        <v>147</v>
      </c>
      <c r="C67" s="10" t="s">
        <v>148</v>
      </c>
      <c r="D67" s="11" t="n">
        <v>46298.6733101852</v>
      </c>
      <c r="E67" s="10" t="s">
        <v>360</v>
      </c>
      <c r="F67" s="10" t="s">
        <v>147</v>
      </c>
      <c r="G67" s="10" t="s">
        <v>150</v>
      </c>
      <c r="H67" s="10" t="s">
        <v>361</v>
      </c>
      <c r="I67" s="10" t="s">
        <v>358</v>
      </c>
      <c r="J67" s="10" t="s">
        <v>153</v>
      </c>
      <c r="K67" s="10" t="s">
        <v>261</v>
      </c>
      <c r="L67" s="10" t="s">
        <v>362</v>
      </c>
      <c r="M67" s="12" t="n">
        <v>43.1777305892185</v>
      </c>
      <c r="N67" s="12" t="n">
        <v>6.23931113106856</v>
      </c>
      <c r="O67" s="12" t="n">
        <v>42.6160361829897</v>
      </c>
      <c r="P67" s="12" t="n">
        <v>44.8482187958222</v>
      </c>
      <c r="Q67" s="12" t="n">
        <v>53.1994323713002</v>
      </c>
      <c r="R67" s="12" t="n">
        <v>38.8899121598733</v>
      </c>
      <c r="T67" s="12" t="n">
        <v>32.4950575567195</v>
      </c>
      <c r="U67" s="12" t="n">
        <v>30.9388980865479</v>
      </c>
      <c r="V67" s="12" t="n">
        <v>54.5965995788574</v>
      </c>
      <c r="W67" s="12" t="n">
        <v>23.6577014923096</v>
      </c>
      <c r="X67" s="13" t="n">
        <v>13.0725554454691</v>
      </c>
      <c r="Y67" s="13" t="n">
        <v>44.2312577801489</v>
      </c>
      <c r="Z67" s="13" t="n">
        <v>43.4000000000002</v>
      </c>
      <c r="AA67" s="10" t="s">
        <v>162</v>
      </c>
      <c r="AC67" s="10" t="s">
        <v>156</v>
      </c>
      <c r="AF67" s="10" t="s">
        <v>347</v>
      </c>
      <c r="AG67" s="13" t="n">
        <v>95.0682284748219</v>
      </c>
      <c r="AH67" s="13" t="n">
        <v>100</v>
      </c>
      <c r="AI67" s="13" t="n">
        <v>29.9</v>
      </c>
      <c r="AJ67" s="13" t="n">
        <v>66.5</v>
      </c>
      <c r="AK67" s="13" t="n">
        <v>43</v>
      </c>
      <c r="AL67" s="12" t="n">
        <v>42.1</v>
      </c>
      <c r="AM67" s="10" t="s">
        <v>157</v>
      </c>
      <c r="AO67" s="10" t="s">
        <v>363</v>
      </c>
    </row>
    <row r="68" customFormat="false" ht="15" hidden="false" customHeight="false" outlineLevel="0" collapsed="false">
      <c r="A68" s="10" t="s">
        <v>364</v>
      </c>
      <c r="B68" s="10" t="s">
        <v>365</v>
      </c>
      <c r="C68" s="10" t="s">
        <v>148</v>
      </c>
      <c r="D68" s="11" t="n">
        <v>46298.6777083333</v>
      </c>
      <c r="E68" s="10" t="s">
        <v>366</v>
      </c>
      <c r="F68" s="10" t="s">
        <v>367</v>
      </c>
      <c r="G68" s="10" t="s">
        <v>368</v>
      </c>
      <c r="H68" s="10" t="s">
        <v>151</v>
      </c>
      <c r="I68" s="10" t="s">
        <v>152</v>
      </c>
      <c r="J68" s="10" t="s">
        <v>153</v>
      </c>
      <c r="K68" s="10" t="s">
        <v>154</v>
      </c>
      <c r="M68" s="12" t="n">
        <v>37.0857445295276</v>
      </c>
      <c r="N68" s="12" t="n">
        <v>4.05712490866768</v>
      </c>
      <c r="O68" s="12" t="n">
        <v>36.2554238453395</v>
      </c>
      <c r="P68" s="12" t="n">
        <v>43.8330411927239</v>
      </c>
      <c r="Q68" s="12" t="n">
        <v>37.4923725235268</v>
      </c>
      <c r="R68" s="12" t="n">
        <v>40.6673813987479</v>
      </c>
      <c r="S68" s="12" t="n">
        <v>39.8700516958131</v>
      </c>
      <c r="T68" s="12" t="n">
        <v>32.8725461123244</v>
      </c>
      <c r="U68" s="12" t="n">
        <v>32.8848609924316</v>
      </c>
      <c r="V68" s="12" t="n">
        <v>53.1672058105469</v>
      </c>
      <c r="W68" s="12" t="n">
        <v>20.2823448181152</v>
      </c>
      <c r="X68" s="13" t="n">
        <v>39.8337227296174</v>
      </c>
      <c r="Y68" s="13" t="n">
        <v>63.6511211578724</v>
      </c>
      <c r="Z68" s="13" t="n">
        <v>35.1</v>
      </c>
      <c r="AA68" s="10" t="s">
        <v>155</v>
      </c>
      <c r="AG68" s="13" t="n">
        <v>97.4165706009281</v>
      </c>
      <c r="AH68" s="13" t="n">
        <v>100</v>
      </c>
      <c r="AI68" s="13" t="n">
        <v>31.4</v>
      </c>
      <c r="AJ68" s="13" t="n">
        <v>69.7</v>
      </c>
      <c r="AK68" s="13" t="n">
        <v>37.2</v>
      </c>
      <c r="AL68" s="12" t="n">
        <v>37.0740740740741</v>
      </c>
      <c r="AM68" s="10" t="s">
        <v>157</v>
      </c>
    </row>
    <row r="69" customFormat="false" ht="15" hidden="false" customHeight="false" outlineLevel="0" collapsed="false">
      <c r="A69" s="10" t="s">
        <v>369</v>
      </c>
      <c r="B69" s="10" t="s">
        <v>365</v>
      </c>
      <c r="C69" s="10" t="s">
        <v>148</v>
      </c>
      <c r="D69" s="11" t="n">
        <v>46298.6777430556</v>
      </c>
      <c r="E69" s="10" t="s">
        <v>370</v>
      </c>
      <c r="F69" s="10" t="s">
        <v>367</v>
      </c>
      <c r="G69" s="10" t="s">
        <v>368</v>
      </c>
      <c r="H69" s="10" t="s">
        <v>160</v>
      </c>
      <c r="I69" s="10" t="s">
        <v>152</v>
      </c>
      <c r="J69" s="10" t="s">
        <v>153</v>
      </c>
      <c r="K69" s="10" t="s">
        <v>154</v>
      </c>
      <c r="M69" s="12" t="n">
        <v>40.1529257493873</v>
      </c>
      <c r="N69" s="12" t="n">
        <v>5.87280515004852</v>
      </c>
      <c r="O69" s="12" t="n">
        <v>39.0862763966778</v>
      </c>
      <c r="P69" s="12" t="n">
        <v>46.5172154526897</v>
      </c>
      <c r="Q69" s="12" t="n">
        <v>44.2124974048993</v>
      </c>
      <c r="R69" s="12" t="n">
        <v>49.526840834874</v>
      </c>
      <c r="S69" s="12" t="n">
        <v>36.9708986231007</v>
      </c>
      <c r="T69" s="12" t="n">
        <v>32.3522340125579</v>
      </c>
      <c r="U69" s="12" t="n">
        <v>32.3524398803711</v>
      </c>
      <c r="V69" s="12" t="n">
        <v>54.2743759155273</v>
      </c>
      <c r="W69" s="12" t="n">
        <v>21.9219360351563</v>
      </c>
      <c r="X69" s="13" t="n">
        <v>27.1588096309631</v>
      </c>
      <c r="Y69" s="13" t="n">
        <v>37.6856435643564</v>
      </c>
      <c r="Z69" s="13" t="n">
        <v>34.8</v>
      </c>
      <c r="AA69" s="10" t="s">
        <v>162</v>
      </c>
      <c r="AG69" s="13" t="n">
        <v>97.7831563892403</v>
      </c>
      <c r="AH69" s="13" t="n">
        <v>100</v>
      </c>
      <c r="AI69" s="13" t="n">
        <v>31.2</v>
      </c>
      <c r="AJ69" s="13" t="n">
        <v>71.8</v>
      </c>
      <c r="AK69" s="13" t="n">
        <v>41.1</v>
      </c>
      <c r="AL69" s="12" t="n">
        <v>41.2661157024793</v>
      </c>
      <c r="AM69" s="10" t="s">
        <v>157</v>
      </c>
    </row>
    <row r="70" customFormat="false" ht="15" hidden="false" customHeight="false" outlineLevel="0" collapsed="false">
      <c r="A70" s="10" t="s">
        <v>371</v>
      </c>
      <c r="B70" s="10" t="s">
        <v>365</v>
      </c>
      <c r="C70" s="10" t="s">
        <v>148</v>
      </c>
      <c r="D70" s="11" t="n">
        <v>46298.6777662037</v>
      </c>
      <c r="E70" s="10" t="s">
        <v>372</v>
      </c>
      <c r="F70" s="10" t="s">
        <v>367</v>
      </c>
      <c r="G70" s="10" t="s">
        <v>368</v>
      </c>
      <c r="H70" s="10" t="s">
        <v>166</v>
      </c>
      <c r="I70" s="10" t="s">
        <v>152</v>
      </c>
      <c r="J70" s="10" t="s">
        <v>153</v>
      </c>
      <c r="K70" s="10" t="s">
        <v>154</v>
      </c>
      <c r="M70" s="12" t="n">
        <v>39.2255548723415</v>
      </c>
      <c r="N70" s="12" t="n">
        <v>5.09668055586139</v>
      </c>
      <c r="O70" s="12" t="n">
        <v>38.1828246519087</v>
      </c>
      <c r="P70" s="12" t="n">
        <v>43.3222717921935</v>
      </c>
      <c r="Q70" s="12" t="n">
        <v>46.1030807982817</v>
      </c>
      <c r="R70" s="12" t="n">
        <v>42.2950115002463</v>
      </c>
      <c r="S70" s="12" t="n">
        <v>42.1517826155316</v>
      </c>
      <c r="T70" s="12" t="n">
        <v>33.3129395580929</v>
      </c>
      <c r="U70" s="12" t="n">
        <v>33.0659790039063</v>
      </c>
      <c r="V70" s="12" t="n">
        <v>57.1477127075195</v>
      </c>
      <c r="W70" s="12" t="n">
        <v>24.0817337036133</v>
      </c>
      <c r="X70" s="13" t="n">
        <v>25.7895857484208</v>
      </c>
      <c r="Y70" s="13" t="n">
        <v>55.9026709881947</v>
      </c>
      <c r="Z70" s="13" t="n">
        <v>36</v>
      </c>
      <c r="AA70" s="10" t="s">
        <v>155</v>
      </c>
      <c r="AG70" s="13" t="n">
        <v>98.2405987077581</v>
      </c>
      <c r="AH70" s="13" t="n">
        <v>100</v>
      </c>
      <c r="AI70" s="13" t="n">
        <v>31.8</v>
      </c>
      <c r="AJ70" s="13" t="n">
        <v>76.4</v>
      </c>
      <c r="AK70" s="13" t="n">
        <v>37.9</v>
      </c>
      <c r="AL70" s="12" t="n">
        <v>38.4074074074074</v>
      </c>
      <c r="AM70" s="10" t="s">
        <v>157</v>
      </c>
    </row>
    <row r="71" customFormat="false" ht="15" hidden="false" customHeight="false" outlineLevel="0" collapsed="false">
      <c r="A71" s="10" t="s">
        <v>373</v>
      </c>
      <c r="B71" s="10" t="s">
        <v>365</v>
      </c>
      <c r="C71" s="10" t="s">
        <v>148</v>
      </c>
      <c r="D71" s="11" t="n">
        <v>46298.6778125</v>
      </c>
      <c r="E71" s="10" t="s">
        <v>374</v>
      </c>
      <c r="F71" s="10" t="s">
        <v>367</v>
      </c>
      <c r="G71" s="10" t="s">
        <v>368</v>
      </c>
      <c r="H71" s="10" t="s">
        <v>169</v>
      </c>
      <c r="I71" s="10" t="s">
        <v>152</v>
      </c>
      <c r="J71" s="10" t="s">
        <v>153</v>
      </c>
      <c r="K71" s="10" t="s">
        <v>154</v>
      </c>
      <c r="M71" s="12" t="n">
        <v>37.729202478841</v>
      </c>
      <c r="N71" s="12" t="n">
        <v>7.4609002266352</v>
      </c>
      <c r="O71" s="12" t="n">
        <v>35.9459757445818</v>
      </c>
      <c r="P71" s="12" t="n">
        <v>50.5248139849162</v>
      </c>
      <c r="Q71" s="12" t="n">
        <v>38.4838320017433</v>
      </c>
      <c r="R71" s="12" t="n">
        <v>52.5185932229488</v>
      </c>
      <c r="S71" s="12" t="n">
        <v>38.3942148706305</v>
      </c>
      <c r="T71" s="12" t="n">
        <v>32.2782373501426</v>
      </c>
      <c r="U71" s="12" t="n">
        <v>31.9290771484375</v>
      </c>
      <c r="V71" s="12" t="n">
        <v>59.9175643920898</v>
      </c>
      <c r="W71" s="12" t="n">
        <v>27.9884872436523</v>
      </c>
      <c r="X71" s="13" t="n">
        <v>58.1451413675898</v>
      </c>
      <c r="Y71" s="13" t="n">
        <v>66.2387446864698</v>
      </c>
      <c r="Z71" s="13" t="n">
        <v>34.7</v>
      </c>
      <c r="AA71" s="10" t="s">
        <v>170</v>
      </c>
      <c r="AG71" s="13" t="n">
        <v>98.4840095305212</v>
      </c>
      <c r="AH71" s="13" t="n">
        <v>100</v>
      </c>
      <c r="AI71" s="13" t="n">
        <v>30.7</v>
      </c>
      <c r="AJ71" s="13" t="n">
        <v>74</v>
      </c>
      <c r="AK71" s="13" t="n">
        <v>31.9</v>
      </c>
      <c r="AL71" s="12" t="n">
        <v>32.9856304985337</v>
      </c>
      <c r="AM71" s="10" t="s">
        <v>157</v>
      </c>
    </row>
    <row r="72" customFormat="false" ht="15" hidden="false" customHeight="false" outlineLevel="0" collapsed="false">
      <c r="A72" s="10" t="s">
        <v>375</v>
      </c>
      <c r="B72" s="10" t="s">
        <v>365</v>
      </c>
      <c r="C72" s="10" t="s">
        <v>148</v>
      </c>
      <c r="D72" s="11" t="n">
        <v>46298.6778356481</v>
      </c>
      <c r="E72" s="10" t="s">
        <v>376</v>
      </c>
      <c r="F72" s="10" t="s">
        <v>367</v>
      </c>
      <c r="G72" s="10" t="s">
        <v>368</v>
      </c>
      <c r="H72" s="10" t="s">
        <v>173</v>
      </c>
      <c r="I72" s="10" t="s">
        <v>152</v>
      </c>
      <c r="J72" s="10" t="s">
        <v>153</v>
      </c>
      <c r="K72" s="10" t="s">
        <v>154</v>
      </c>
      <c r="M72" s="12" t="n">
        <v>41.458121519043</v>
      </c>
      <c r="N72" s="12" t="n">
        <v>5.87821887844717</v>
      </c>
      <c r="O72" s="12" t="n">
        <v>40.2392141577388</v>
      </c>
      <c r="P72" s="12" t="n">
        <v>45.7373927161979</v>
      </c>
      <c r="Q72" s="12" t="n">
        <v>51.5338541392415</v>
      </c>
      <c r="R72" s="12" t="n">
        <v>49.8402087437777</v>
      </c>
      <c r="S72" s="12" t="n">
        <v>37.7743805793646</v>
      </c>
      <c r="T72" s="12" t="n">
        <v>32.8490133435314</v>
      </c>
      <c r="U72" s="12" t="n">
        <v>32.6212158203125</v>
      </c>
      <c r="V72" s="12" t="n">
        <v>55.2622528076172</v>
      </c>
      <c r="W72" s="12" t="n">
        <v>22.6410369873047</v>
      </c>
      <c r="X72" s="13" t="n">
        <v>18.6114683726135</v>
      </c>
      <c r="Y72" s="13" t="n">
        <v>35.6570178222452</v>
      </c>
      <c r="Z72" s="13" t="n">
        <v>39.3000000000001</v>
      </c>
      <c r="AA72" s="10" t="s">
        <v>162</v>
      </c>
      <c r="AG72" s="13" t="n">
        <v>98.8549019607843</v>
      </c>
      <c r="AH72" s="13" t="n">
        <v>100</v>
      </c>
      <c r="AI72" s="13" t="n">
        <v>31.5</v>
      </c>
      <c r="AJ72" s="13" t="n">
        <v>71</v>
      </c>
      <c r="AK72" s="13" t="n">
        <v>39.2</v>
      </c>
      <c r="AL72" s="12" t="n">
        <v>39.2587144212524</v>
      </c>
      <c r="AM72" s="10" t="s">
        <v>157</v>
      </c>
    </row>
    <row r="73" customFormat="false" ht="15" hidden="false" customHeight="false" outlineLevel="0" collapsed="false">
      <c r="A73" s="10" t="s">
        <v>377</v>
      </c>
      <c r="B73" s="10" t="s">
        <v>365</v>
      </c>
      <c r="C73" s="10" t="s">
        <v>148</v>
      </c>
      <c r="D73" s="11" t="n">
        <v>46298.6778703704</v>
      </c>
      <c r="E73" s="10" t="s">
        <v>378</v>
      </c>
      <c r="F73" s="10" t="s">
        <v>367</v>
      </c>
      <c r="G73" s="10" t="s">
        <v>368</v>
      </c>
      <c r="H73" s="10" t="s">
        <v>176</v>
      </c>
      <c r="I73" s="10" t="s">
        <v>152</v>
      </c>
      <c r="J73" s="10" t="s">
        <v>153</v>
      </c>
      <c r="K73" s="10" t="s">
        <v>154</v>
      </c>
      <c r="M73" s="12" t="n">
        <v>37.302791728058</v>
      </c>
      <c r="N73" s="12" t="n">
        <v>4.37709865193219</v>
      </c>
      <c r="O73" s="12" t="n">
        <v>36.5682933073932</v>
      </c>
      <c r="P73" s="12" t="n">
        <v>45.1109235838647</v>
      </c>
      <c r="Q73" s="12" t="n">
        <v>38.8312075945053</v>
      </c>
      <c r="R73" s="12" t="n">
        <v>40.1221047308212</v>
      </c>
      <c r="S73" s="12" t="n">
        <v>36.5831666427211</v>
      </c>
      <c r="T73" s="12" t="n">
        <v>33.0375798592604</v>
      </c>
      <c r="U73" s="12" t="n">
        <v>32.7063713073731</v>
      </c>
      <c r="V73" s="12" t="n">
        <v>51.5503005981445</v>
      </c>
      <c r="W73" s="12" t="n">
        <v>18.8439292907715</v>
      </c>
      <c r="X73" s="13" t="n">
        <v>47.1351295479603</v>
      </c>
      <c r="Y73" s="13" t="n">
        <v>61.2372519294377</v>
      </c>
      <c r="Z73" s="13" t="n">
        <v>35.3</v>
      </c>
      <c r="AA73" s="10" t="s">
        <v>155</v>
      </c>
      <c r="AG73" s="13" t="n">
        <v>98.553480475382</v>
      </c>
      <c r="AH73" s="13" t="n">
        <v>100</v>
      </c>
      <c r="AI73" s="13" t="n">
        <v>31.5</v>
      </c>
      <c r="AJ73" s="13" t="n">
        <v>74</v>
      </c>
      <c r="AK73" s="13" t="n">
        <v>39.7</v>
      </c>
      <c r="AL73" s="12" t="n">
        <v>42.5787666295817</v>
      </c>
      <c r="AM73" s="10" t="s">
        <v>157</v>
      </c>
    </row>
    <row r="74" customFormat="false" ht="15" hidden="false" customHeight="false" outlineLevel="0" collapsed="false">
      <c r="A74" s="10" t="s">
        <v>379</v>
      </c>
      <c r="B74" s="10" t="s">
        <v>365</v>
      </c>
      <c r="C74" s="10" t="s">
        <v>148</v>
      </c>
      <c r="D74" s="11" t="n">
        <v>46298.6779398148</v>
      </c>
      <c r="E74" s="10" t="s">
        <v>380</v>
      </c>
      <c r="F74" s="10" t="s">
        <v>367</v>
      </c>
      <c r="G74" s="10" t="s">
        <v>368</v>
      </c>
      <c r="H74" s="10" t="s">
        <v>179</v>
      </c>
      <c r="I74" s="10" t="s">
        <v>152</v>
      </c>
      <c r="J74" s="10" t="s">
        <v>153</v>
      </c>
      <c r="K74" s="10" t="s">
        <v>154</v>
      </c>
      <c r="M74" s="12" t="n">
        <v>38.9186347438008</v>
      </c>
      <c r="N74" s="12" t="n">
        <v>7.33343225097757</v>
      </c>
      <c r="O74" s="12" t="n">
        <v>37.3263421550967</v>
      </c>
      <c r="P74" s="12" t="n">
        <v>45.768405958763</v>
      </c>
      <c r="Q74" s="12" t="n">
        <v>42.365529520194</v>
      </c>
      <c r="R74" s="12" t="n">
        <v>53.2128725526842</v>
      </c>
      <c r="S74" s="12" t="n">
        <v>40.4617153133332</v>
      </c>
      <c r="T74" s="12" t="n">
        <v>32.6240139231638</v>
      </c>
      <c r="U74" s="12" t="n">
        <v>32.3354072570801</v>
      </c>
      <c r="V74" s="12" t="n">
        <v>56.2389678955078</v>
      </c>
      <c r="W74" s="12" t="n">
        <v>23.9035606384277</v>
      </c>
      <c r="X74" s="13" t="n">
        <v>49.7172249037102</v>
      </c>
      <c r="Y74" s="13" t="n">
        <v>60.8803406302309</v>
      </c>
      <c r="Z74" s="13" t="n">
        <v>34.7</v>
      </c>
      <c r="AA74" s="10" t="s">
        <v>155</v>
      </c>
      <c r="AD74" s="10" t="s">
        <v>156</v>
      </c>
      <c r="AG74" s="13" t="n">
        <v>96.6223855285472</v>
      </c>
      <c r="AH74" s="13" t="n">
        <v>100</v>
      </c>
      <c r="AI74" s="13" t="n">
        <v>31.2</v>
      </c>
      <c r="AJ74" s="13" t="n">
        <v>71.2</v>
      </c>
      <c r="AK74" s="13" t="n">
        <v>34.5</v>
      </c>
      <c r="AL74" s="12" t="n">
        <v>34.8118312146672</v>
      </c>
      <c r="AM74" s="10" t="s">
        <v>180</v>
      </c>
    </row>
    <row r="75" customFormat="false" ht="15" hidden="false" customHeight="false" outlineLevel="0" collapsed="false">
      <c r="A75" s="10" t="s">
        <v>381</v>
      </c>
      <c r="B75" s="10" t="s">
        <v>365</v>
      </c>
      <c r="C75" s="10" t="s">
        <v>148</v>
      </c>
      <c r="D75" s="11" t="n">
        <v>46298.677974537</v>
      </c>
      <c r="E75" s="10" t="s">
        <v>382</v>
      </c>
      <c r="F75" s="10" t="s">
        <v>367</v>
      </c>
      <c r="G75" s="10" t="s">
        <v>368</v>
      </c>
      <c r="H75" s="10" t="s">
        <v>183</v>
      </c>
      <c r="I75" s="10" t="s">
        <v>152</v>
      </c>
      <c r="J75" s="10" t="s">
        <v>153</v>
      </c>
      <c r="K75" s="10" t="s">
        <v>261</v>
      </c>
      <c r="L75" s="10" t="s">
        <v>383</v>
      </c>
      <c r="M75" s="12" t="n">
        <v>38.8927471082289</v>
      </c>
      <c r="N75" s="12" t="n">
        <v>7.61723332466209</v>
      </c>
      <c r="O75" s="12" t="n">
        <v>37.4688611509725</v>
      </c>
      <c r="P75" s="12" t="n">
        <v>45.095322541309</v>
      </c>
      <c r="R75" s="12" t="n">
        <v>54.0547711430341</v>
      </c>
      <c r="S75" s="12" t="n">
        <v>35.6441809126412</v>
      </c>
      <c r="T75" s="12" t="n">
        <v>32.3783513748882</v>
      </c>
      <c r="U75" s="12" t="n">
        <v>31.8019962310791</v>
      </c>
      <c r="V75" s="12" t="n">
        <v>59.0273208618164</v>
      </c>
      <c r="W75" s="12" t="n">
        <v>27.2253246307373</v>
      </c>
      <c r="X75" s="13" t="n">
        <v>44.6581868848038</v>
      </c>
      <c r="Y75" s="13" t="n">
        <v>62.8535471899219</v>
      </c>
      <c r="Z75" s="13" t="n">
        <v>34.4</v>
      </c>
      <c r="AA75" s="10" t="s">
        <v>155</v>
      </c>
      <c r="AD75" s="10" t="s">
        <v>347</v>
      </c>
      <c r="AF75" s="10" t="s">
        <v>156</v>
      </c>
      <c r="AG75" s="13" t="n">
        <v>90.6336200374772</v>
      </c>
      <c r="AH75" s="13" t="n">
        <v>98.1243962336619</v>
      </c>
      <c r="AI75" s="13" t="n">
        <v>30.8</v>
      </c>
      <c r="AJ75" s="13" t="n">
        <v>66.1</v>
      </c>
      <c r="AK75" s="13" t="n">
        <v>35.8</v>
      </c>
      <c r="AL75" s="12" t="n">
        <v>36.0296296296296</v>
      </c>
      <c r="AM75" s="10" t="s">
        <v>180</v>
      </c>
      <c r="AO75" s="10" t="s">
        <v>384</v>
      </c>
    </row>
    <row r="76" customFormat="false" ht="15" hidden="false" customHeight="false" outlineLevel="0" collapsed="false">
      <c r="A76" s="10" t="s">
        <v>385</v>
      </c>
      <c r="B76" s="10" t="s">
        <v>365</v>
      </c>
      <c r="C76" s="10" t="s">
        <v>148</v>
      </c>
      <c r="D76" s="11" t="n">
        <v>46298.6780555556</v>
      </c>
      <c r="E76" s="10" t="s">
        <v>386</v>
      </c>
      <c r="F76" s="10" t="s">
        <v>367</v>
      </c>
      <c r="G76" s="10" t="s">
        <v>368</v>
      </c>
      <c r="H76" s="10" t="s">
        <v>186</v>
      </c>
      <c r="I76" s="10" t="s">
        <v>152</v>
      </c>
      <c r="J76" s="10" t="s">
        <v>153</v>
      </c>
      <c r="K76" s="10" t="s">
        <v>154</v>
      </c>
      <c r="M76" s="12" t="n">
        <v>35.8152699591521</v>
      </c>
      <c r="N76" s="12" t="n">
        <v>3.82084616290862</v>
      </c>
      <c r="O76" s="12" t="n">
        <v>34.9296992252952</v>
      </c>
      <c r="P76" s="12" t="n">
        <v>38.5747085194529</v>
      </c>
      <c r="Q76" s="12" t="n">
        <v>41.2579875162025</v>
      </c>
      <c r="R76" s="12" t="n">
        <v>35.3290947009334</v>
      </c>
      <c r="S76" s="12" t="n">
        <v>42.8294911456533</v>
      </c>
      <c r="T76" s="12" t="n">
        <v>31.2111909450693</v>
      </c>
      <c r="U76" s="12" t="n">
        <v>30.7565803527832</v>
      </c>
      <c r="V76" s="12" t="n">
        <v>49.1769180297852</v>
      </c>
      <c r="W76" s="12" t="n">
        <v>18.420337677002</v>
      </c>
      <c r="X76" s="13" t="n">
        <v>35.2731615086078</v>
      </c>
      <c r="Y76" s="13" t="n">
        <v>58.098318240621</v>
      </c>
      <c r="Z76" s="13" t="n">
        <v>34</v>
      </c>
      <c r="AA76" s="10" t="s">
        <v>155</v>
      </c>
      <c r="AG76" s="13" t="n">
        <v>98.2431785075327</v>
      </c>
      <c r="AH76" s="13" t="n">
        <v>100</v>
      </c>
      <c r="AI76" s="13" t="n">
        <v>29.8</v>
      </c>
      <c r="AJ76" s="13" t="n">
        <v>63.5</v>
      </c>
      <c r="AK76" s="13" t="n">
        <v>31.4</v>
      </c>
      <c r="AL76" s="12" t="n">
        <v>31.8934774408821</v>
      </c>
      <c r="AM76" s="10" t="s">
        <v>157</v>
      </c>
    </row>
    <row r="77" customFormat="false" ht="15" hidden="false" customHeight="false" outlineLevel="0" collapsed="false">
      <c r="A77" s="10" t="s">
        <v>387</v>
      </c>
      <c r="B77" s="10" t="s">
        <v>365</v>
      </c>
      <c r="C77" s="10" t="s">
        <v>148</v>
      </c>
      <c r="D77" s="11" t="n">
        <v>46298.6781481481</v>
      </c>
      <c r="E77" s="10" t="s">
        <v>388</v>
      </c>
      <c r="F77" s="10" t="s">
        <v>367</v>
      </c>
      <c r="G77" s="10" t="s">
        <v>368</v>
      </c>
      <c r="H77" s="10" t="s">
        <v>189</v>
      </c>
      <c r="I77" s="10" t="s">
        <v>152</v>
      </c>
      <c r="J77" s="10" t="s">
        <v>153</v>
      </c>
      <c r="K77" s="10" t="s">
        <v>154</v>
      </c>
      <c r="M77" s="12" t="n">
        <v>36.4940575770553</v>
      </c>
      <c r="N77" s="12" t="n">
        <v>4.68157180970534</v>
      </c>
      <c r="O77" s="12" t="n">
        <v>35.1701564230168</v>
      </c>
      <c r="P77" s="12" t="n">
        <v>42.3943277823524</v>
      </c>
      <c r="Q77" s="12" t="n">
        <v>37.9244399223214</v>
      </c>
      <c r="R77" s="12" t="n">
        <v>39.3239881952968</v>
      </c>
      <c r="S77" s="12" t="n">
        <v>48.5729165816653</v>
      </c>
      <c r="T77" s="12" t="n">
        <v>31.9761354177276</v>
      </c>
      <c r="U77" s="12" t="n">
        <v>31.681474685669</v>
      </c>
      <c r="V77" s="12" t="n">
        <v>53.9184341430664</v>
      </c>
      <c r="W77" s="12" t="n">
        <v>22.2369594573975</v>
      </c>
      <c r="X77" s="13" t="n">
        <v>40.0535243741766</v>
      </c>
      <c r="Y77" s="13" t="n">
        <v>75.9263833992095</v>
      </c>
      <c r="Z77" s="13" t="n">
        <v>33.8</v>
      </c>
      <c r="AA77" s="10" t="s">
        <v>155</v>
      </c>
      <c r="AD77" s="10" t="s">
        <v>156</v>
      </c>
      <c r="AF77" s="10" t="s">
        <v>156</v>
      </c>
      <c r="AG77" s="13" t="n">
        <v>98.0351001824434</v>
      </c>
      <c r="AH77" s="13" t="n">
        <v>100</v>
      </c>
      <c r="AI77" s="13" t="n">
        <v>30.6</v>
      </c>
      <c r="AJ77" s="13" t="n">
        <v>68.7</v>
      </c>
      <c r="AK77" s="13" t="n">
        <v>34.3</v>
      </c>
      <c r="AL77" s="12" t="n">
        <v>34.6617047798047</v>
      </c>
      <c r="AM77" s="10" t="s">
        <v>180</v>
      </c>
    </row>
    <row r="78" customFormat="false" ht="15" hidden="false" customHeight="false" outlineLevel="0" collapsed="false">
      <c r="A78" s="10" t="s">
        <v>389</v>
      </c>
      <c r="B78" s="10" t="s">
        <v>365</v>
      </c>
      <c r="C78" s="10" t="s">
        <v>148</v>
      </c>
      <c r="D78" s="11" t="n">
        <v>46298.6783796296</v>
      </c>
      <c r="E78" s="10" t="s">
        <v>390</v>
      </c>
      <c r="F78" s="10" t="s">
        <v>367</v>
      </c>
      <c r="G78" s="10" t="s">
        <v>368</v>
      </c>
      <c r="H78" s="10" t="s">
        <v>192</v>
      </c>
      <c r="I78" s="10" t="s">
        <v>152</v>
      </c>
      <c r="J78" s="10" t="s">
        <v>153</v>
      </c>
      <c r="K78" s="10" t="s">
        <v>154</v>
      </c>
      <c r="M78" s="12" t="n">
        <v>35.9997349759039</v>
      </c>
      <c r="N78" s="12" t="n">
        <v>6.60112695909908</v>
      </c>
      <c r="O78" s="12" t="n">
        <v>34.8982110639354</v>
      </c>
      <c r="P78" s="12" t="n">
        <v>51.1851437569308</v>
      </c>
      <c r="Q78" s="12" t="n">
        <v>33.4544343810657</v>
      </c>
      <c r="R78" s="12" t="n">
        <v>37.3284497763852</v>
      </c>
      <c r="S78" s="12" t="n">
        <v>38.7259932440068</v>
      </c>
      <c r="T78" s="12" t="n">
        <v>31.2530647034101</v>
      </c>
      <c r="U78" s="12" t="n">
        <v>30.6196804046631</v>
      </c>
      <c r="V78" s="12" t="n">
        <v>57.4466667175293</v>
      </c>
      <c r="W78" s="12" t="n">
        <v>26.8269863128662</v>
      </c>
      <c r="X78" s="13" t="n">
        <v>61.527293844367</v>
      </c>
      <c r="Y78" s="13" t="n">
        <v>71.9476785360188</v>
      </c>
      <c r="Z78" s="13" t="n">
        <v>32.8</v>
      </c>
      <c r="AA78" s="10" t="s">
        <v>170</v>
      </c>
      <c r="AD78" s="10" t="s">
        <v>156</v>
      </c>
      <c r="AG78" s="13" t="n">
        <v>96.8842841949981</v>
      </c>
      <c r="AH78" s="13" t="n">
        <v>100</v>
      </c>
      <c r="AI78" s="13" t="n">
        <v>29.7</v>
      </c>
      <c r="AJ78" s="13" t="n">
        <v>62.1</v>
      </c>
      <c r="AK78" s="13" t="n">
        <v>31.5</v>
      </c>
      <c r="AL78" s="12" t="n">
        <v>31.7127201508777</v>
      </c>
      <c r="AM78" s="10" t="s">
        <v>157</v>
      </c>
    </row>
    <row r="79" customFormat="false" ht="15" hidden="false" customHeight="false" outlineLevel="0" collapsed="false">
      <c r="A79" s="10" t="s">
        <v>391</v>
      </c>
      <c r="B79" s="10" t="s">
        <v>365</v>
      </c>
      <c r="C79" s="10" t="s">
        <v>148</v>
      </c>
      <c r="D79" s="11" t="n">
        <v>46298.6784143519</v>
      </c>
      <c r="E79" s="10" t="s">
        <v>392</v>
      </c>
      <c r="F79" s="10" t="s">
        <v>367</v>
      </c>
      <c r="G79" s="10" t="s">
        <v>368</v>
      </c>
      <c r="H79" s="10" t="s">
        <v>195</v>
      </c>
      <c r="I79" s="10" t="s">
        <v>152</v>
      </c>
      <c r="J79" s="10" t="s">
        <v>153</v>
      </c>
      <c r="K79" s="10" t="s">
        <v>154</v>
      </c>
      <c r="M79" s="12" t="n">
        <v>33.8108749418542</v>
      </c>
      <c r="N79" s="12" t="n">
        <v>2.03805331844393</v>
      </c>
      <c r="O79" s="12" t="n">
        <v>33.6109424666226</v>
      </c>
      <c r="P79" s="12" t="n">
        <v>36.6014429522616</v>
      </c>
      <c r="Q79" s="12" t="n">
        <v>33.3285552876718</v>
      </c>
      <c r="R79" s="12" t="n">
        <v>35.0838427865309</v>
      </c>
      <c r="S79" s="12" t="n">
        <v>33.3380935686525</v>
      </c>
      <c r="T79" s="12" t="n">
        <v>31.3720281961802</v>
      </c>
      <c r="U79" s="12" t="n">
        <v>30.5057220458984</v>
      </c>
      <c r="V79" s="12" t="n">
        <v>42.5015411376953</v>
      </c>
      <c r="W79" s="12" t="n">
        <v>11.9958190917969</v>
      </c>
      <c r="X79" s="13" t="n">
        <v>29.526340187411</v>
      </c>
      <c r="Y79" s="13" t="n">
        <v>92.6567001092679</v>
      </c>
      <c r="Z79" s="13" t="n">
        <v>33</v>
      </c>
      <c r="AA79" s="10" t="s">
        <v>155</v>
      </c>
      <c r="AG79" s="13" t="n">
        <v>98.5439150331596</v>
      </c>
      <c r="AH79" s="13" t="n">
        <v>100</v>
      </c>
      <c r="AI79" s="13" t="n">
        <v>29.3</v>
      </c>
      <c r="AJ79" s="13" t="n">
        <v>60.4</v>
      </c>
      <c r="AK79" s="13" t="n">
        <v>34.3</v>
      </c>
      <c r="AL79" s="12" t="n">
        <v>33.9074074074074</v>
      </c>
      <c r="AM79" s="10" t="s">
        <v>157</v>
      </c>
    </row>
    <row r="80" customFormat="false" ht="15" hidden="false" customHeight="false" outlineLevel="0" collapsed="false">
      <c r="A80" s="10" t="s">
        <v>393</v>
      </c>
      <c r="B80" s="10" t="s">
        <v>365</v>
      </c>
      <c r="C80" s="10" t="s">
        <v>148</v>
      </c>
      <c r="D80" s="11" t="n">
        <v>46298.6784490741</v>
      </c>
      <c r="E80" s="10" t="s">
        <v>394</v>
      </c>
      <c r="F80" s="10" t="s">
        <v>367</v>
      </c>
      <c r="G80" s="10" t="s">
        <v>368</v>
      </c>
      <c r="H80" s="10" t="s">
        <v>198</v>
      </c>
      <c r="I80" s="10" t="s">
        <v>152</v>
      </c>
      <c r="J80" s="10" t="s">
        <v>153</v>
      </c>
      <c r="K80" s="10" t="s">
        <v>154</v>
      </c>
      <c r="M80" s="12" t="n">
        <v>36.2591745861024</v>
      </c>
      <c r="N80" s="12" t="n">
        <v>5.91873245494483</v>
      </c>
      <c r="O80" s="12" t="n">
        <v>35.6489103905376</v>
      </c>
      <c r="P80" s="12" t="n">
        <v>50.2573641540583</v>
      </c>
      <c r="Q80" s="12" t="n">
        <v>31.8264901360719</v>
      </c>
      <c r="R80" s="12" t="n">
        <v>37.3379582695357</v>
      </c>
      <c r="S80" s="12" t="n">
        <v>34.9322513101515</v>
      </c>
      <c r="T80" s="12" t="n">
        <v>30.5347811804523</v>
      </c>
      <c r="U80" s="12" t="n">
        <v>30.3367099761963</v>
      </c>
      <c r="V80" s="12" t="n">
        <v>55.0860176086426</v>
      </c>
      <c r="W80" s="12" t="n">
        <v>24.7493076324463</v>
      </c>
      <c r="X80" s="13" t="n">
        <v>33.5803904471249</v>
      </c>
      <c r="Y80" s="13" t="n">
        <v>65.7801676112968</v>
      </c>
      <c r="Z80" s="13" t="n">
        <v>32.6</v>
      </c>
      <c r="AA80" s="10" t="s">
        <v>155</v>
      </c>
      <c r="AG80" s="13" t="n">
        <v>98.412471395881</v>
      </c>
      <c r="AH80" s="13" t="n">
        <v>100</v>
      </c>
      <c r="AI80" s="13" t="n">
        <v>29.4</v>
      </c>
      <c r="AJ80" s="13" t="n">
        <v>62.4</v>
      </c>
      <c r="AK80" s="13" t="n">
        <v>32.1</v>
      </c>
      <c r="AL80" s="12" t="n">
        <v>32.178947368421</v>
      </c>
      <c r="AM80" s="10" t="s">
        <v>157</v>
      </c>
    </row>
    <row r="81" customFormat="false" ht="15" hidden="false" customHeight="false" outlineLevel="0" collapsed="false">
      <c r="A81" s="10" t="s">
        <v>395</v>
      </c>
      <c r="B81" s="10" t="s">
        <v>365</v>
      </c>
      <c r="C81" s="10" t="s">
        <v>148</v>
      </c>
      <c r="D81" s="11" t="n">
        <v>46298.6785532407</v>
      </c>
      <c r="E81" s="10" t="s">
        <v>396</v>
      </c>
      <c r="F81" s="10" t="s">
        <v>367</v>
      </c>
      <c r="G81" s="10" t="s">
        <v>368</v>
      </c>
      <c r="H81" s="10" t="s">
        <v>201</v>
      </c>
      <c r="I81" s="10" t="s">
        <v>152</v>
      </c>
      <c r="J81" s="10" t="s">
        <v>153</v>
      </c>
      <c r="K81" s="10" t="s">
        <v>261</v>
      </c>
      <c r="L81" s="10" t="s">
        <v>362</v>
      </c>
      <c r="M81" s="12" t="n">
        <v>35.9210987020785</v>
      </c>
      <c r="N81" s="12" t="n">
        <v>5.17254327156524</v>
      </c>
      <c r="O81" s="12" t="n">
        <v>35.1407314953185</v>
      </c>
      <c r="P81" s="12" t="n">
        <v>50.1818138029626</v>
      </c>
      <c r="R81" s="12" t="n">
        <v>35.1630314463362</v>
      </c>
      <c r="S81" s="12" t="n">
        <v>36.6956493462457</v>
      </c>
      <c r="T81" s="12" t="n">
        <v>30.7881149923406</v>
      </c>
      <c r="U81" s="12" t="n">
        <v>30.2594184875488</v>
      </c>
      <c r="V81" s="12" t="n">
        <v>56.9271545410156</v>
      </c>
      <c r="W81" s="12" t="n">
        <v>26.6677360534668</v>
      </c>
      <c r="X81" s="13" t="n">
        <v>28.2806372372976</v>
      </c>
      <c r="Y81" s="13" t="n">
        <v>71.860859322253</v>
      </c>
      <c r="Z81" s="13" t="n">
        <v>33.5</v>
      </c>
      <c r="AA81" s="10" t="s">
        <v>155</v>
      </c>
      <c r="AC81" s="10" t="s">
        <v>156</v>
      </c>
      <c r="AD81" s="10" t="s">
        <v>347</v>
      </c>
      <c r="AG81" s="13" t="n">
        <v>95.6919185670887</v>
      </c>
      <c r="AH81" s="13" t="n">
        <v>100</v>
      </c>
      <c r="AI81" s="13" t="n">
        <v>29.3</v>
      </c>
      <c r="AJ81" s="13" t="n">
        <v>63.1</v>
      </c>
      <c r="AK81" s="13" t="n">
        <v>34.4</v>
      </c>
      <c r="AL81" s="12" t="n">
        <v>34.3074074074074</v>
      </c>
      <c r="AM81" s="10" t="s">
        <v>157</v>
      </c>
      <c r="AO81" s="10" t="s">
        <v>397</v>
      </c>
    </row>
    <row r="82" customFormat="false" ht="15" hidden="false" customHeight="false" outlineLevel="0" collapsed="false">
      <c r="A82" s="10" t="s">
        <v>398</v>
      </c>
      <c r="B82" s="10" t="s">
        <v>365</v>
      </c>
      <c r="C82" s="10" t="s">
        <v>148</v>
      </c>
      <c r="D82" s="11" t="n">
        <v>46298.6785763889</v>
      </c>
      <c r="E82" s="10" t="s">
        <v>399</v>
      </c>
      <c r="F82" s="10" t="s">
        <v>367</v>
      </c>
      <c r="G82" s="10" t="s">
        <v>368</v>
      </c>
      <c r="H82" s="10" t="s">
        <v>204</v>
      </c>
      <c r="I82" s="10" t="s">
        <v>152</v>
      </c>
      <c r="J82" s="10" t="s">
        <v>153</v>
      </c>
      <c r="K82" s="10" t="s">
        <v>154</v>
      </c>
      <c r="M82" s="12" t="n">
        <v>38.5107160700197</v>
      </c>
      <c r="N82" s="12" t="n">
        <v>4.80452168389098</v>
      </c>
      <c r="O82" s="12" t="n">
        <v>37.28375622711</v>
      </c>
      <c r="P82" s="12" t="n">
        <v>43.580247910549</v>
      </c>
      <c r="Q82" s="12" t="n">
        <v>41.3574543403795</v>
      </c>
      <c r="R82" s="12" t="n">
        <v>47.6040297075549</v>
      </c>
      <c r="S82" s="12" t="n">
        <v>41.1122192028417</v>
      </c>
      <c r="T82" s="12" t="n">
        <v>32.7482732475378</v>
      </c>
      <c r="U82" s="12" t="n">
        <v>31.2452259063721</v>
      </c>
      <c r="V82" s="12" t="n">
        <v>51.9574012756348</v>
      </c>
      <c r="W82" s="12" t="n">
        <v>20.7121753692627</v>
      </c>
      <c r="X82" s="13" t="n">
        <v>35.0159034874748</v>
      </c>
      <c r="Y82" s="13" t="n">
        <v>60.7767300924096</v>
      </c>
      <c r="Z82" s="13" t="n">
        <v>37.6000000000001</v>
      </c>
      <c r="AA82" s="10" t="s">
        <v>155</v>
      </c>
      <c r="AG82" s="13" t="n">
        <v>98.3288918498779</v>
      </c>
      <c r="AH82" s="13" t="n">
        <v>100</v>
      </c>
      <c r="AI82" s="13" t="n">
        <v>30.3</v>
      </c>
      <c r="AJ82" s="13" t="n">
        <v>63.6</v>
      </c>
      <c r="AK82" s="13" t="n">
        <v>35.4</v>
      </c>
      <c r="AL82" s="12" t="n">
        <v>35.2333333333333</v>
      </c>
      <c r="AM82" s="10" t="s">
        <v>157</v>
      </c>
    </row>
    <row r="83" customFormat="false" ht="15" hidden="false" customHeight="false" outlineLevel="0" collapsed="false">
      <c r="A83" s="10" t="s">
        <v>400</v>
      </c>
      <c r="B83" s="10" t="s">
        <v>365</v>
      </c>
      <c r="C83" s="10" t="s">
        <v>148</v>
      </c>
      <c r="D83" s="11" t="n">
        <v>46298.6786458333</v>
      </c>
      <c r="E83" s="10" t="s">
        <v>401</v>
      </c>
      <c r="F83" s="10" t="s">
        <v>367</v>
      </c>
      <c r="G83" s="10" t="s">
        <v>368</v>
      </c>
      <c r="H83" s="10" t="s">
        <v>207</v>
      </c>
      <c r="I83" s="10" t="s">
        <v>152</v>
      </c>
      <c r="J83" s="10" t="s">
        <v>153</v>
      </c>
      <c r="K83" s="10" t="s">
        <v>154</v>
      </c>
      <c r="M83" s="12" t="n">
        <v>37.6724120353811</v>
      </c>
      <c r="N83" s="12" t="n">
        <v>5.9553849377114</v>
      </c>
      <c r="O83" s="12" t="n">
        <v>36.7401532788216</v>
      </c>
      <c r="P83" s="12" t="n">
        <v>54.1919484792923</v>
      </c>
      <c r="Q83" s="12" t="n">
        <v>34.8229271193181</v>
      </c>
      <c r="R83" s="12" t="n">
        <v>35.6334125607785</v>
      </c>
      <c r="S83" s="12" t="n">
        <v>40.6463127978163</v>
      </c>
      <c r="T83" s="12" t="n">
        <v>32.7690229695484</v>
      </c>
      <c r="U83" s="12" t="n">
        <v>32.4685516357422</v>
      </c>
      <c r="V83" s="12" t="n">
        <v>59.327320098877</v>
      </c>
      <c r="W83" s="12" t="n">
        <v>26.8587684631348</v>
      </c>
      <c r="X83" s="13" t="n">
        <v>47.0138492095883</v>
      </c>
      <c r="Y83" s="13" t="n">
        <v>71.0663075123119</v>
      </c>
      <c r="Z83" s="13" t="n">
        <v>34.7</v>
      </c>
      <c r="AA83" s="10" t="s">
        <v>155</v>
      </c>
      <c r="AG83" s="13" t="n">
        <v>97.6771998830627</v>
      </c>
      <c r="AH83" s="13" t="n">
        <v>100</v>
      </c>
      <c r="AI83" s="13" t="n">
        <v>31.1</v>
      </c>
      <c r="AJ83" s="13" t="n">
        <v>66.4</v>
      </c>
      <c r="AK83" s="13" t="n">
        <v>33</v>
      </c>
      <c r="AL83" s="12" t="n">
        <v>33.7003325173399</v>
      </c>
      <c r="AM83" s="10" t="s">
        <v>157</v>
      </c>
    </row>
    <row r="84" customFormat="false" ht="15" hidden="false" customHeight="false" outlineLevel="0" collapsed="false">
      <c r="A84" s="10" t="s">
        <v>402</v>
      </c>
      <c r="B84" s="10" t="s">
        <v>365</v>
      </c>
      <c r="C84" s="10" t="s">
        <v>148</v>
      </c>
      <c r="D84" s="11" t="n">
        <v>46298.6786805556</v>
      </c>
      <c r="E84" s="10" t="s">
        <v>403</v>
      </c>
      <c r="F84" s="10" t="s">
        <v>367</v>
      </c>
      <c r="G84" s="10" t="s">
        <v>368</v>
      </c>
      <c r="H84" s="10" t="s">
        <v>210</v>
      </c>
      <c r="I84" s="10" t="s">
        <v>152</v>
      </c>
      <c r="J84" s="10" t="s">
        <v>153</v>
      </c>
      <c r="K84" s="10" t="s">
        <v>154</v>
      </c>
      <c r="M84" s="12" t="n">
        <v>36.4229569215556</v>
      </c>
      <c r="N84" s="12" t="n">
        <v>5.06037960652242</v>
      </c>
      <c r="O84" s="12" t="n">
        <v>34.8959518201841</v>
      </c>
      <c r="P84" s="12" t="n">
        <v>46.102085136031</v>
      </c>
      <c r="Q84" s="12" t="n">
        <v>37.0276967650685</v>
      </c>
      <c r="R84" s="12" t="n">
        <v>39.5568729429016</v>
      </c>
      <c r="S84" s="12" t="n">
        <v>48.3986285278138</v>
      </c>
      <c r="T84" s="12" t="n">
        <v>31.5104322815263</v>
      </c>
      <c r="U84" s="12" t="n">
        <v>31.2070217132568</v>
      </c>
      <c r="V84" s="12" t="n">
        <v>56.4160499572754</v>
      </c>
      <c r="W84" s="12" t="n">
        <v>25.2090282440186</v>
      </c>
      <c r="X84" s="13" t="n">
        <v>29.563358778626</v>
      </c>
      <c r="Y84" s="13" t="n">
        <v>79.4045801526718</v>
      </c>
      <c r="Z84" s="13" t="n">
        <v>33.5</v>
      </c>
      <c r="AA84" s="10" t="s">
        <v>155</v>
      </c>
      <c r="AG84" s="13" t="n">
        <v>97.3485524047322</v>
      </c>
      <c r="AH84" s="13" t="n">
        <v>100</v>
      </c>
      <c r="AI84" s="13" t="n">
        <v>30.1</v>
      </c>
      <c r="AJ84" s="13" t="n">
        <v>69.1</v>
      </c>
      <c r="AK84" s="13" t="n">
        <v>34.2</v>
      </c>
      <c r="AL84" s="12" t="n">
        <v>34.2576505620048</v>
      </c>
      <c r="AM84" s="10" t="s">
        <v>157</v>
      </c>
    </row>
    <row r="85" customFormat="false" ht="15" hidden="false" customHeight="false" outlineLevel="0" collapsed="false">
      <c r="A85" s="10" t="s">
        <v>404</v>
      </c>
      <c r="B85" s="10" t="s">
        <v>365</v>
      </c>
      <c r="C85" s="10" t="s">
        <v>148</v>
      </c>
      <c r="D85" s="11" t="n">
        <v>46298.6787731482</v>
      </c>
      <c r="E85" s="10" t="s">
        <v>405</v>
      </c>
      <c r="F85" s="10" t="s">
        <v>367</v>
      </c>
      <c r="G85" s="10" t="s">
        <v>368</v>
      </c>
      <c r="H85" s="10" t="s">
        <v>213</v>
      </c>
      <c r="I85" s="10" t="s">
        <v>152</v>
      </c>
      <c r="J85" s="10" t="s">
        <v>153</v>
      </c>
      <c r="K85" s="10" t="s">
        <v>154</v>
      </c>
      <c r="M85" s="12" t="n">
        <v>36.7236587815751</v>
      </c>
      <c r="N85" s="12" t="n">
        <v>4.43773555146724</v>
      </c>
      <c r="O85" s="12" t="n">
        <v>36.0837972251578</v>
      </c>
      <c r="P85" s="12" t="n">
        <v>42.7156297856596</v>
      </c>
      <c r="Q85" s="12" t="n">
        <v>35.0608898816066</v>
      </c>
      <c r="R85" s="12" t="n">
        <v>44.8903048153921</v>
      </c>
      <c r="S85" s="12" t="n">
        <v>33.8849659452925</v>
      </c>
      <c r="T85" s="12" t="n">
        <v>31.7934865006642</v>
      </c>
      <c r="U85" s="12" t="n">
        <v>31.5297298431397</v>
      </c>
      <c r="V85" s="12" t="n">
        <v>51.6966896057129</v>
      </c>
      <c r="W85" s="12" t="n">
        <v>20.1669597625732</v>
      </c>
      <c r="X85" s="13" t="n">
        <v>34.3212784922959</v>
      </c>
      <c r="Y85" s="13" t="n">
        <v>68.0265503629186</v>
      </c>
      <c r="Z85" s="13" t="n">
        <v>33.8</v>
      </c>
      <c r="AA85" s="10" t="s">
        <v>155</v>
      </c>
      <c r="AG85" s="13" t="n">
        <v>97.2748668400842</v>
      </c>
      <c r="AH85" s="13" t="n">
        <v>100</v>
      </c>
      <c r="AI85" s="13" t="n">
        <v>30.4</v>
      </c>
      <c r="AJ85" s="13" t="n">
        <v>70.2</v>
      </c>
      <c r="AK85" s="13" t="n">
        <v>36.1</v>
      </c>
      <c r="AL85" s="12" t="n">
        <v>36.2962962962963</v>
      </c>
      <c r="AM85" s="10" t="s">
        <v>157</v>
      </c>
    </row>
    <row r="86" customFormat="false" ht="15" hidden="false" customHeight="false" outlineLevel="0" collapsed="false">
      <c r="A86" s="10" t="s">
        <v>406</v>
      </c>
      <c r="B86" s="10" t="s">
        <v>365</v>
      </c>
      <c r="C86" s="10" t="s">
        <v>148</v>
      </c>
      <c r="D86" s="11" t="n">
        <v>46298.678912037</v>
      </c>
      <c r="E86" s="10" t="s">
        <v>407</v>
      </c>
      <c r="F86" s="10" t="s">
        <v>367</v>
      </c>
      <c r="G86" s="10" t="s">
        <v>368</v>
      </c>
      <c r="H86" s="10" t="s">
        <v>216</v>
      </c>
      <c r="I86" s="10" t="s">
        <v>152</v>
      </c>
      <c r="J86" s="10" t="s">
        <v>153</v>
      </c>
      <c r="K86" s="10" t="s">
        <v>154</v>
      </c>
      <c r="M86" s="12" t="n">
        <v>34.0782031383971</v>
      </c>
      <c r="N86" s="12" t="n">
        <v>3.90198922458709</v>
      </c>
      <c r="O86" s="12" t="n">
        <v>33.2494977102787</v>
      </c>
      <c r="P86" s="12" t="n">
        <v>39.0918943350317</v>
      </c>
      <c r="Q86" s="12" t="n">
        <v>34.8316594811146</v>
      </c>
      <c r="R86" s="12" t="n">
        <v>42.1881908373234</v>
      </c>
      <c r="S86" s="12" t="n">
        <v>34.022297344497</v>
      </c>
      <c r="T86" s="12" t="n">
        <v>30.8899355298855</v>
      </c>
      <c r="U86" s="12" t="n">
        <v>30.3991584777832</v>
      </c>
      <c r="V86" s="12" t="n">
        <v>51.9250450134277</v>
      </c>
      <c r="W86" s="12" t="n">
        <v>21.5258865356445</v>
      </c>
      <c r="X86" s="13" t="n">
        <v>64.1537770361338</v>
      </c>
      <c r="Y86" s="13" t="n">
        <v>84.4644117835826</v>
      </c>
      <c r="Z86" s="13" t="n">
        <v>32.7</v>
      </c>
      <c r="AA86" s="10" t="s">
        <v>170</v>
      </c>
      <c r="AG86" s="13" t="n">
        <v>97.5006883432205</v>
      </c>
      <c r="AH86" s="13" t="n">
        <v>100</v>
      </c>
      <c r="AI86" s="13" t="n">
        <v>29.4</v>
      </c>
      <c r="AJ86" s="13" t="n">
        <v>64.6</v>
      </c>
      <c r="AK86" s="13" t="n">
        <v>31.9</v>
      </c>
      <c r="AL86" s="12" t="n">
        <v>32.3642105263158</v>
      </c>
      <c r="AM86" s="10" t="s">
        <v>157</v>
      </c>
    </row>
    <row r="87" customFormat="false" ht="15" hidden="false" customHeight="false" outlineLevel="0" collapsed="false">
      <c r="A87" s="10" t="s">
        <v>408</v>
      </c>
      <c r="B87" s="10" t="s">
        <v>365</v>
      </c>
      <c r="C87" s="10" t="s">
        <v>148</v>
      </c>
      <c r="D87" s="11" t="n">
        <v>46298.6789351852</v>
      </c>
      <c r="E87" s="10" t="s">
        <v>409</v>
      </c>
      <c r="F87" s="10" t="s">
        <v>367</v>
      </c>
      <c r="G87" s="10" t="s">
        <v>368</v>
      </c>
      <c r="H87" s="10" t="s">
        <v>219</v>
      </c>
      <c r="I87" s="10" t="s">
        <v>152</v>
      </c>
      <c r="J87" s="10" t="s">
        <v>153</v>
      </c>
      <c r="K87" s="10" t="s">
        <v>154</v>
      </c>
      <c r="M87" s="12" t="n">
        <v>35.4407701148509</v>
      </c>
      <c r="N87" s="12" t="n">
        <v>5.08632307241654</v>
      </c>
      <c r="O87" s="12" t="n">
        <v>34.4944345730288</v>
      </c>
      <c r="P87" s="12" t="n">
        <v>48.9719736407901</v>
      </c>
      <c r="Q87" s="12" t="n">
        <v>34.7719498367289</v>
      </c>
      <c r="R87" s="12" t="n">
        <v>38.580068613532</v>
      </c>
      <c r="S87" s="12" t="n">
        <v>34.3697262944687</v>
      </c>
      <c r="T87" s="12" t="n">
        <v>31.7881392640225</v>
      </c>
      <c r="U87" s="12" t="n">
        <v>31.4793834686279</v>
      </c>
      <c r="V87" s="12" t="n">
        <v>56.4711265563965</v>
      </c>
      <c r="W87" s="12" t="n">
        <v>24.9917430877686</v>
      </c>
      <c r="X87" s="13" t="n">
        <v>63.4654207763742</v>
      </c>
      <c r="Y87" s="13" t="n">
        <v>75.4008767376132</v>
      </c>
      <c r="Z87" s="13" t="n">
        <v>33.4</v>
      </c>
      <c r="AA87" s="10" t="s">
        <v>170</v>
      </c>
      <c r="AG87" s="13" t="n">
        <v>97.4330874604847</v>
      </c>
      <c r="AH87" s="13" t="n">
        <v>100</v>
      </c>
      <c r="AI87" s="13" t="n">
        <v>30.2</v>
      </c>
      <c r="AJ87" s="13" t="n">
        <v>63.2</v>
      </c>
      <c r="AK87" s="13" t="n">
        <v>31.3</v>
      </c>
      <c r="AL87" s="12" t="n">
        <v>31.941935483871</v>
      </c>
      <c r="AM87" s="10" t="s">
        <v>157</v>
      </c>
    </row>
    <row r="88" customFormat="false" ht="15" hidden="false" customHeight="false" outlineLevel="0" collapsed="false">
      <c r="A88" s="10" t="s">
        <v>410</v>
      </c>
      <c r="B88" s="10" t="s">
        <v>365</v>
      </c>
      <c r="C88" s="10" t="s">
        <v>148</v>
      </c>
      <c r="D88" s="11" t="n">
        <v>46298.6790046296</v>
      </c>
      <c r="E88" s="10" t="s">
        <v>411</v>
      </c>
      <c r="F88" s="10" t="s">
        <v>367</v>
      </c>
      <c r="G88" s="10" t="s">
        <v>368</v>
      </c>
      <c r="H88" s="10" t="s">
        <v>222</v>
      </c>
      <c r="I88" s="10" t="s">
        <v>152</v>
      </c>
      <c r="J88" s="10" t="s">
        <v>153</v>
      </c>
      <c r="K88" s="10" t="s">
        <v>154</v>
      </c>
      <c r="M88" s="12" t="n">
        <v>33.6928623622943</v>
      </c>
      <c r="N88" s="12" t="n">
        <v>4.5417252720474</v>
      </c>
      <c r="O88" s="12" t="n">
        <v>32.8079074403574</v>
      </c>
      <c r="P88" s="12" t="n">
        <v>44.5343966453245</v>
      </c>
      <c r="Q88" s="12" t="n">
        <v>33.6263242921676</v>
      </c>
      <c r="R88" s="12" t="n">
        <v>37.1108162348355</v>
      </c>
      <c r="S88" s="12" t="n">
        <v>32.8525803033379</v>
      </c>
      <c r="T88" s="12" t="n">
        <v>30.3975341235663</v>
      </c>
      <c r="U88" s="12" t="n">
        <v>30.0763053894043</v>
      </c>
      <c r="V88" s="12" t="n">
        <v>50.4271507263184</v>
      </c>
      <c r="W88" s="12" t="n">
        <v>20.3508453369141</v>
      </c>
      <c r="X88" s="13" t="n">
        <v>68.0833106452491</v>
      </c>
      <c r="Y88" s="13" t="n">
        <v>77.5115709229513</v>
      </c>
      <c r="Z88" s="13" t="n">
        <v>32.4</v>
      </c>
      <c r="AA88" s="10" t="s">
        <v>170</v>
      </c>
      <c r="AG88" s="13" t="n">
        <v>97.803221941153</v>
      </c>
      <c r="AH88" s="13" t="n">
        <v>100</v>
      </c>
      <c r="AI88" s="13" t="n">
        <v>28.7</v>
      </c>
      <c r="AJ88" s="13" t="n">
        <v>64.2</v>
      </c>
      <c r="AK88" s="13" t="n">
        <v>32.1</v>
      </c>
      <c r="AL88" s="12" t="n">
        <v>30.5739002932552</v>
      </c>
      <c r="AM88" s="10" t="s">
        <v>157</v>
      </c>
    </row>
    <row r="89" customFormat="false" ht="15" hidden="false" customHeight="false" outlineLevel="0" collapsed="false">
      <c r="A89" s="10" t="s">
        <v>412</v>
      </c>
      <c r="B89" s="10" t="s">
        <v>365</v>
      </c>
      <c r="C89" s="10" t="s">
        <v>148</v>
      </c>
      <c r="D89" s="11" t="n">
        <v>46298.6790277778</v>
      </c>
      <c r="E89" s="10" t="s">
        <v>413</v>
      </c>
      <c r="F89" s="10" t="s">
        <v>367</v>
      </c>
      <c r="G89" s="10" t="s">
        <v>368</v>
      </c>
      <c r="H89" s="10" t="s">
        <v>225</v>
      </c>
      <c r="I89" s="10" t="s">
        <v>152</v>
      </c>
      <c r="J89" s="10" t="s">
        <v>153</v>
      </c>
      <c r="K89" s="10" t="s">
        <v>154</v>
      </c>
      <c r="M89" s="12" t="n">
        <v>35.4459908337893</v>
      </c>
      <c r="N89" s="12" t="n">
        <v>4.10890049000913</v>
      </c>
      <c r="O89" s="12" t="n">
        <v>34.6106242896123</v>
      </c>
      <c r="P89" s="12" t="n">
        <v>40.3900441490888</v>
      </c>
      <c r="Q89" s="12" t="n">
        <v>40.01237553116</v>
      </c>
      <c r="R89" s="12" t="n">
        <v>42.2713608877999</v>
      </c>
      <c r="S89" s="12" t="n">
        <v>32.3569450378418</v>
      </c>
      <c r="T89" s="12" t="n">
        <v>30.3015507228157</v>
      </c>
      <c r="U89" s="12" t="n">
        <v>29.9565811157227</v>
      </c>
      <c r="V89" s="12" t="n">
        <v>48.6009674072266</v>
      </c>
      <c r="W89" s="12" t="n">
        <v>18.6443862915039</v>
      </c>
      <c r="X89" s="13" t="n">
        <v>28.518926339573</v>
      </c>
      <c r="Y89" s="13" t="n">
        <v>58.3291624361853</v>
      </c>
      <c r="Z89" s="13" t="n">
        <v>32.3</v>
      </c>
      <c r="AA89" s="10" t="s">
        <v>155</v>
      </c>
      <c r="AG89" s="13" t="n">
        <v>97.7139663243206</v>
      </c>
      <c r="AH89" s="13" t="n">
        <v>100</v>
      </c>
      <c r="AI89" s="13" t="n">
        <v>29</v>
      </c>
      <c r="AJ89" s="13" t="n">
        <v>62.7</v>
      </c>
      <c r="AK89" s="13" t="n">
        <v>32.5</v>
      </c>
      <c r="AL89" s="12" t="n">
        <v>32.0429677983571</v>
      </c>
      <c r="AM89" s="10" t="s">
        <v>157</v>
      </c>
    </row>
    <row r="90" customFormat="false" ht="15" hidden="false" customHeight="false" outlineLevel="0" collapsed="false">
      <c r="A90" s="10" t="s">
        <v>414</v>
      </c>
      <c r="B90" s="10" t="s">
        <v>365</v>
      </c>
      <c r="C90" s="10" t="s">
        <v>148</v>
      </c>
      <c r="D90" s="11" t="n">
        <v>46298.6790509259</v>
      </c>
      <c r="E90" s="10" t="s">
        <v>415</v>
      </c>
      <c r="F90" s="10" t="s">
        <v>367</v>
      </c>
      <c r="G90" s="10" t="s">
        <v>368</v>
      </c>
      <c r="H90" s="10" t="s">
        <v>228</v>
      </c>
      <c r="I90" s="10" t="s">
        <v>152</v>
      </c>
      <c r="J90" s="10" t="s">
        <v>153</v>
      </c>
      <c r="K90" s="10" t="s">
        <v>154</v>
      </c>
      <c r="M90" s="12" t="n">
        <v>33.2969416830593</v>
      </c>
      <c r="N90" s="12" t="n">
        <v>4.08366479556569</v>
      </c>
      <c r="O90" s="12" t="n">
        <v>32.0999561571269</v>
      </c>
      <c r="P90" s="12" t="n">
        <v>38.4592038743115</v>
      </c>
      <c r="Q90" s="12" t="n">
        <v>35.9637583085428</v>
      </c>
      <c r="R90" s="12" t="n">
        <v>37.7954695816968</v>
      </c>
      <c r="S90" s="12" t="n">
        <v>40.7827781232055</v>
      </c>
      <c r="T90" s="12" t="n">
        <v>29.9934806823731</v>
      </c>
      <c r="U90" s="12" t="n">
        <v>29.9934806823731</v>
      </c>
      <c r="V90" s="12" t="n">
        <v>48.1936264038086</v>
      </c>
      <c r="W90" s="12" t="n">
        <v>18.2001457214356</v>
      </c>
      <c r="X90" s="13" t="n">
        <v>68.6548938568477</v>
      </c>
      <c r="Y90" s="13" t="n">
        <v>79.1580562339533</v>
      </c>
      <c r="Z90" s="13" t="n">
        <v>32.2</v>
      </c>
      <c r="AA90" s="10" t="s">
        <v>170</v>
      </c>
      <c r="AG90" s="13" t="n">
        <v>97.5951107715814</v>
      </c>
      <c r="AH90" s="13" t="n">
        <v>100</v>
      </c>
      <c r="AI90" s="13" t="n">
        <v>29</v>
      </c>
      <c r="AJ90" s="13" t="n">
        <v>64</v>
      </c>
      <c r="AK90" s="13" t="n">
        <v>31.4</v>
      </c>
      <c r="AL90" s="12" t="n">
        <v>30.8475073313783</v>
      </c>
      <c r="AM90" s="10" t="s">
        <v>157</v>
      </c>
    </row>
    <row r="91" customFormat="false" ht="15" hidden="false" customHeight="false" outlineLevel="0" collapsed="false">
      <c r="A91" s="10" t="s">
        <v>416</v>
      </c>
      <c r="B91" s="10" t="s">
        <v>365</v>
      </c>
      <c r="C91" s="10" t="s">
        <v>148</v>
      </c>
      <c r="D91" s="11" t="n">
        <v>46298.6791319445</v>
      </c>
      <c r="E91" s="10" t="s">
        <v>417</v>
      </c>
      <c r="F91" s="10" t="s">
        <v>367</v>
      </c>
      <c r="G91" s="10" t="s">
        <v>368</v>
      </c>
      <c r="H91" s="10" t="s">
        <v>231</v>
      </c>
      <c r="I91" s="10" t="s">
        <v>152</v>
      </c>
      <c r="J91" s="10" t="s">
        <v>153</v>
      </c>
      <c r="K91" s="10" t="s">
        <v>261</v>
      </c>
      <c r="L91" s="10" t="s">
        <v>362</v>
      </c>
      <c r="M91" s="12" t="n">
        <v>34.6172647528024</v>
      </c>
      <c r="N91" s="12" t="n">
        <v>3.83766146684723</v>
      </c>
      <c r="O91" s="12" t="n">
        <v>34.0079447763134</v>
      </c>
      <c r="Q91" s="12" t="n">
        <v>34.7741939419026</v>
      </c>
      <c r="R91" s="12" t="n">
        <v>33.6043908389767</v>
      </c>
      <c r="S91" s="12" t="n">
        <v>43.7609123234212</v>
      </c>
      <c r="T91" s="12" t="n">
        <v>30.2793789147623</v>
      </c>
      <c r="U91" s="12" t="n">
        <v>29.6792888641357</v>
      </c>
      <c r="V91" s="12" t="n">
        <v>49.2250061035156</v>
      </c>
      <c r="W91" s="12" t="n">
        <v>19.5457172393799</v>
      </c>
      <c r="X91" s="13" t="n">
        <v>29.9323856979518</v>
      </c>
      <c r="Y91" s="13" t="n">
        <v>73.2309473060147</v>
      </c>
      <c r="Z91" s="13" t="n">
        <v>31.8</v>
      </c>
      <c r="AA91" s="10" t="s">
        <v>155</v>
      </c>
      <c r="AC91" s="10" t="s">
        <v>347</v>
      </c>
      <c r="AE91" s="10" t="s">
        <v>156</v>
      </c>
      <c r="AG91" s="13" t="n">
        <v>94.4283752982419</v>
      </c>
      <c r="AH91" s="13" t="n">
        <v>100</v>
      </c>
      <c r="AI91" s="13" t="n">
        <v>28.7</v>
      </c>
      <c r="AJ91" s="13" t="n">
        <v>63.2</v>
      </c>
      <c r="AK91" s="13" t="n">
        <v>33.4</v>
      </c>
      <c r="AL91" s="12" t="n">
        <v>33.8111111111111</v>
      </c>
      <c r="AM91" s="10" t="s">
        <v>157</v>
      </c>
      <c r="AO91" s="10" t="s">
        <v>418</v>
      </c>
    </row>
    <row r="92" customFormat="false" ht="15" hidden="false" customHeight="false" outlineLevel="0" collapsed="false">
      <c r="A92" s="10" t="s">
        <v>419</v>
      </c>
      <c r="B92" s="10" t="s">
        <v>365</v>
      </c>
      <c r="C92" s="10" t="s">
        <v>148</v>
      </c>
      <c r="D92" s="11" t="n">
        <v>46298.6791550926</v>
      </c>
      <c r="E92" s="10" t="s">
        <v>420</v>
      </c>
      <c r="F92" s="10" t="s">
        <v>367</v>
      </c>
      <c r="G92" s="10" t="s">
        <v>368</v>
      </c>
      <c r="H92" s="10" t="s">
        <v>234</v>
      </c>
      <c r="I92" s="10" t="s">
        <v>152</v>
      </c>
      <c r="J92" s="10" t="s">
        <v>153</v>
      </c>
      <c r="K92" s="10" t="s">
        <v>154</v>
      </c>
      <c r="M92" s="12" t="n">
        <v>35.0634930948705</v>
      </c>
      <c r="N92" s="12" t="n">
        <v>5.16684649118421</v>
      </c>
      <c r="O92" s="12" t="n">
        <v>33.7968513126239</v>
      </c>
      <c r="P92" s="12" t="n">
        <v>43.9364725383631</v>
      </c>
      <c r="Q92" s="12" t="n">
        <v>37.2679628041496</v>
      </c>
      <c r="R92" s="12" t="n">
        <v>38.9825131531857</v>
      </c>
      <c r="S92" s="12" t="n">
        <v>42.2427840358653</v>
      </c>
      <c r="T92" s="12" t="n">
        <v>30.895167759769</v>
      </c>
      <c r="U92" s="12" t="n">
        <v>30.6461086273193</v>
      </c>
      <c r="V92" s="12" t="n">
        <v>55.8091888427734</v>
      </c>
      <c r="W92" s="12" t="n">
        <v>25.1630802154541</v>
      </c>
      <c r="X92" s="13" t="n">
        <v>55.7228858819755</v>
      </c>
      <c r="Y92" s="13" t="n">
        <v>75.7270376870671</v>
      </c>
      <c r="Z92" s="13" t="n">
        <v>33.5</v>
      </c>
      <c r="AA92" s="10" t="s">
        <v>170</v>
      </c>
      <c r="AC92" s="10" t="s">
        <v>156</v>
      </c>
      <c r="AF92" s="10" t="s">
        <v>156</v>
      </c>
      <c r="AG92" s="13" t="n">
        <v>96.1792572693941</v>
      </c>
      <c r="AH92" s="13" t="n">
        <v>100</v>
      </c>
      <c r="AI92" s="13" t="n">
        <v>29.4</v>
      </c>
      <c r="AJ92" s="13" t="n">
        <v>73.3</v>
      </c>
      <c r="AK92" s="13" t="n">
        <v>32.9</v>
      </c>
      <c r="AL92" s="12" t="n">
        <v>32.1271115624547</v>
      </c>
      <c r="AM92" s="10" t="s">
        <v>157</v>
      </c>
    </row>
    <row r="93" customFormat="false" ht="15" hidden="false" customHeight="false" outlineLevel="0" collapsed="false">
      <c r="A93" s="10" t="s">
        <v>421</v>
      </c>
      <c r="B93" s="10" t="s">
        <v>365</v>
      </c>
      <c r="C93" s="10" t="s">
        <v>148</v>
      </c>
      <c r="D93" s="11" t="n">
        <v>46298.6792476852</v>
      </c>
      <c r="E93" s="10" t="s">
        <v>422</v>
      </c>
      <c r="F93" s="10" t="s">
        <v>367</v>
      </c>
      <c r="G93" s="10" t="s">
        <v>368</v>
      </c>
      <c r="H93" s="10" t="s">
        <v>237</v>
      </c>
      <c r="I93" s="10" t="s">
        <v>152</v>
      </c>
      <c r="J93" s="10" t="s">
        <v>153</v>
      </c>
      <c r="K93" s="10" t="s">
        <v>154</v>
      </c>
      <c r="M93" s="12" t="n">
        <v>35.8548887779268</v>
      </c>
      <c r="N93" s="12" t="n">
        <v>5.26047560057101</v>
      </c>
      <c r="O93" s="12" t="n">
        <v>34.353663468242</v>
      </c>
      <c r="P93" s="12" t="n">
        <v>43.6917792166777</v>
      </c>
      <c r="Q93" s="12" t="n">
        <v>39.2246669352055</v>
      </c>
      <c r="R93" s="12" t="n">
        <v>41.2178749719032</v>
      </c>
      <c r="S93" s="12" t="n">
        <v>44.3346570301825</v>
      </c>
      <c r="T93" s="12" t="n">
        <v>31.1288064252649</v>
      </c>
      <c r="U93" s="12" t="n">
        <v>31.0050449371338</v>
      </c>
      <c r="V93" s="12" t="n">
        <v>57.3354988098145</v>
      </c>
      <c r="W93" s="12" t="n">
        <v>26.3304538726807</v>
      </c>
      <c r="X93" s="13" t="n">
        <v>36.9573798180633</v>
      </c>
      <c r="Y93" s="13" t="n">
        <v>73.4227411670752</v>
      </c>
      <c r="Z93" s="13" t="n">
        <v>33.1</v>
      </c>
      <c r="AA93" s="10" t="s">
        <v>155</v>
      </c>
      <c r="AG93" s="13" t="n">
        <v>97.8839829640412</v>
      </c>
      <c r="AH93" s="13" t="n">
        <v>100</v>
      </c>
      <c r="AI93" s="13" t="n">
        <v>29.4</v>
      </c>
      <c r="AJ93" s="13" t="n">
        <v>70.8</v>
      </c>
      <c r="AK93" s="13" t="n">
        <v>32.5</v>
      </c>
      <c r="AL93" s="12" t="n">
        <v>32.4496817625459</v>
      </c>
      <c r="AM93" s="10" t="s">
        <v>157</v>
      </c>
    </row>
    <row r="94" customFormat="false" ht="15" hidden="false" customHeight="false" outlineLevel="0" collapsed="false">
      <c r="A94" s="10" t="s">
        <v>423</v>
      </c>
      <c r="B94" s="10" t="s">
        <v>365</v>
      </c>
      <c r="C94" s="10" t="s">
        <v>148</v>
      </c>
      <c r="D94" s="11" t="n">
        <v>46298.6793055556</v>
      </c>
      <c r="E94" s="10" t="s">
        <v>424</v>
      </c>
      <c r="F94" s="10" t="s">
        <v>367</v>
      </c>
      <c r="G94" s="10" t="s">
        <v>368</v>
      </c>
      <c r="H94" s="10" t="s">
        <v>240</v>
      </c>
      <c r="I94" s="10" t="s">
        <v>152</v>
      </c>
      <c r="J94" s="10" t="s">
        <v>153</v>
      </c>
      <c r="K94" s="10" t="s">
        <v>154</v>
      </c>
      <c r="M94" s="12" t="n">
        <v>34.7298900900381</v>
      </c>
      <c r="N94" s="12" t="n">
        <v>5.50859651889436</v>
      </c>
      <c r="O94" s="12" t="n">
        <v>33.1490976472549</v>
      </c>
      <c r="P94" s="12" t="n">
        <v>51.3867918995795</v>
      </c>
      <c r="Q94" s="12" t="n">
        <v>36.1978580133428</v>
      </c>
      <c r="R94" s="12" t="n">
        <v>36.3208406502266</v>
      </c>
      <c r="S94" s="12" t="n">
        <v>41.1848321390444</v>
      </c>
      <c r="T94" s="12" t="n">
        <v>31.3310209140116</v>
      </c>
      <c r="U94" s="12" t="n">
        <v>31.0623989105225</v>
      </c>
      <c r="V94" s="12" t="n">
        <v>60.8680725097656</v>
      </c>
      <c r="W94" s="12" t="n">
        <v>29.8056735992432</v>
      </c>
      <c r="X94" s="13" t="n">
        <v>71.0332989220464</v>
      </c>
      <c r="Y94" s="13" t="n">
        <v>84.0527693083331</v>
      </c>
      <c r="Z94" s="13" t="n">
        <v>33.5</v>
      </c>
      <c r="AA94" s="10" t="s">
        <v>170</v>
      </c>
      <c r="AG94" s="13" t="n">
        <v>97.4475949840913</v>
      </c>
      <c r="AH94" s="13" t="n">
        <v>100</v>
      </c>
      <c r="AI94" s="13" t="n">
        <v>29.5</v>
      </c>
      <c r="AJ94" s="13" t="n">
        <v>69.8</v>
      </c>
      <c r="AK94" s="13" t="n">
        <v>31</v>
      </c>
      <c r="AL94" s="12" t="n">
        <v>32.0034759901349</v>
      </c>
      <c r="AM94" s="10" t="s">
        <v>157</v>
      </c>
    </row>
    <row r="95" customFormat="false" ht="15" hidden="false" customHeight="false" outlineLevel="0" collapsed="false">
      <c r="A95" s="10" t="s">
        <v>425</v>
      </c>
      <c r="B95" s="10" t="s">
        <v>365</v>
      </c>
      <c r="C95" s="10" t="s">
        <v>148</v>
      </c>
      <c r="D95" s="11" t="n">
        <v>46298.6794907407</v>
      </c>
      <c r="E95" s="10" t="s">
        <v>426</v>
      </c>
      <c r="F95" s="10" t="s">
        <v>367</v>
      </c>
      <c r="G95" s="10" t="s">
        <v>368</v>
      </c>
      <c r="H95" s="10" t="s">
        <v>247</v>
      </c>
      <c r="I95" s="10" t="s">
        <v>152</v>
      </c>
      <c r="J95" s="10" t="s">
        <v>248</v>
      </c>
      <c r="K95" s="10" t="s">
        <v>154</v>
      </c>
      <c r="M95" s="12" t="n">
        <v>38.3948741049432</v>
      </c>
      <c r="N95" s="12" t="n">
        <v>4.34007924617127</v>
      </c>
      <c r="O95" s="12" t="n">
        <v>38.0237440699541</v>
      </c>
      <c r="P95" s="12" t="n">
        <v>48.5259732052011</v>
      </c>
      <c r="Q95" s="12" t="n">
        <v>36.1938556714922</v>
      </c>
      <c r="R95" s="12" t="n">
        <v>36.6362520956699</v>
      </c>
      <c r="S95" s="12" t="n">
        <v>37.3408053229455</v>
      </c>
      <c r="T95" s="12" t="n">
        <v>33.2238065711949</v>
      </c>
      <c r="U95" s="12" t="n">
        <v>30.7969722747803</v>
      </c>
      <c r="V95" s="12" t="n">
        <v>51.2227478027344</v>
      </c>
      <c r="W95" s="12" t="n">
        <v>20.4257755279541</v>
      </c>
      <c r="X95" s="13" t="n">
        <v>23.5963741775181</v>
      </c>
      <c r="Y95" s="13" t="n">
        <v>63.8586481387751</v>
      </c>
      <c r="Z95" s="13" t="n">
        <v>37.0000000000001</v>
      </c>
      <c r="AA95" s="10" t="s">
        <v>155</v>
      </c>
      <c r="AG95" s="13" t="n">
        <v>98.4204186252932</v>
      </c>
      <c r="AH95" s="13" t="n">
        <v>100</v>
      </c>
      <c r="AI95" s="13" t="n">
        <v>29.9</v>
      </c>
      <c r="AJ95" s="13" t="n">
        <v>61.5</v>
      </c>
      <c r="AK95" s="13" t="n">
        <v>37.4</v>
      </c>
      <c r="AL95" s="12" t="n">
        <v>37.2902569941444</v>
      </c>
      <c r="AM95" s="10" t="s">
        <v>157</v>
      </c>
    </row>
    <row r="96" customFormat="false" ht="15" hidden="false" customHeight="false" outlineLevel="0" collapsed="false">
      <c r="A96" s="10" t="s">
        <v>427</v>
      </c>
      <c r="B96" s="10" t="s">
        <v>365</v>
      </c>
      <c r="C96" s="10" t="s">
        <v>148</v>
      </c>
      <c r="D96" s="11" t="n">
        <v>46298.679525463</v>
      </c>
      <c r="E96" s="10" t="s">
        <v>428</v>
      </c>
      <c r="F96" s="10" t="s">
        <v>367</v>
      </c>
      <c r="G96" s="10" t="s">
        <v>368</v>
      </c>
      <c r="H96" s="10" t="s">
        <v>251</v>
      </c>
      <c r="I96" s="10" t="s">
        <v>152</v>
      </c>
      <c r="J96" s="10" t="s">
        <v>248</v>
      </c>
      <c r="K96" s="10" t="s">
        <v>154</v>
      </c>
      <c r="L96" s="10" t="s">
        <v>161</v>
      </c>
      <c r="M96" s="12" t="n">
        <v>36.1257223892625</v>
      </c>
      <c r="N96" s="12" t="n">
        <v>5.30241087835929</v>
      </c>
      <c r="O96" s="12" t="n">
        <v>34.7205305913728</v>
      </c>
      <c r="P96" s="12" t="n">
        <v>42.6695124213736</v>
      </c>
      <c r="Q96" s="12" t="n">
        <v>51.6945153850635</v>
      </c>
      <c r="R96" s="12" t="n">
        <v>38.1229068904527</v>
      </c>
      <c r="S96" s="12" t="n">
        <v>35.417318704986</v>
      </c>
      <c r="T96" s="12" t="n">
        <v>30.9075580303682</v>
      </c>
      <c r="U96" s="12" t="n">
        <v>30.3565807342529</v>
      </c>
      <c r="V96" s="12" t="n">
        <v>56.8259124755859</v>
      </c>
      <c r="W96" s="12" t="n">
        <v>26.469331741333</v>
      </c>
      <c r="X96" s="13" t="n">
        <v>28.6849356752827</v>
      </c>
      <c r="Y96" s="13" t="n">
        <v>65.7844910655419</v>
      </c>
      <c r="Z96" s="13" t="n">
        <v>33.6</v>
      </c>
      <c r="AA96" s="10" t="s">
        <v>155</v>
      </c>
      <c r="AD96" s="10" t="s">
        <v>161</v>
      </c>
      <c r="AG96" s="13" t="n">
        <v>98.0320017235522</v>
      </c>
      <c r="AH96" s="13" t="n">
        <v>99.646174625666</v>
      </c>
      <c r="AI96" s="13" t="n">
        <v>29.4</v>
      </c>
      <c r="AJ96" s="13" t="n">
        <v>63.1</v>
      </c>
      <c r="AK96" s="13" t="n">
        <v>35.2</v>
      </c>
      <c r="AL96" s="12" t="n">
        <v>36.0194601518027</v>
      </c>
      <c r="AM96" s="10" t="s">
        <v>157</v>
      </c>
      <c r="AO96" s="10" t="s">
        <v>163</v>
      </c>
    </row>
    <row r="97" customFormat="false" ht="15" hidden="false" customHeight="false" outlineLevel="0" collapsed="false">
      <c r="A97" s="10" t="s">
        <v>429</v>
      </c>
      <c r="B97" s="10" t="s">
        <v>365</v>
      </c>
      <c r="C97" s="10" t="s">
        <v>148</v>
      </c>
      <c r="D97" s="11" t="n">
        <v>46298.6795717593</v>
      </c>
      <c r="E97" s="10" t="s">
        <v>430</v>
      </c>
      <c r="F97" s="10" t="s">
        <v>367</v>
      </c>
      <c r="G97" s="10" t="s">
        <v>368</v>
      </c>
      <c r="H97" s="10" t="s">
        <v>254</v>
      </c>
      <c r="I97" s="10" t="s">
        <v>152</v>
      </c>
      <c r="J97" s="10" t="s">
        <v>248</v>
      </c>
      <c r="K97" s="10" t="s">
        <v>154</v>
      </c>
      <c r="M97" s="12" t="n">
        <v>39.0047375880707</v>
      </c>
      <c r="N97" s="12" t="n">
        <v>5.1208298659217</v>
      </c>
      <c r="O97" s="12" t="n">
        <v>38.5514381490712</v>
      </c>
      <c r="P97" s="12" t="n">
        <v>48.5535788675176</v>
      </c>
      <c r="Q97" s="12" t="n">
        <v>38.2490593667669</v>
      </c>
      <c r="R97" s="12" t="n">
        <v>39.5239059765709</v>
      </c>
      <c r="S97" s="12" t="n">
        <v>36.2279002426045</v>
      </c>
      <c r="T97" s="12" t="n">
        <v>31.5030409169347</v>
      </c>
      <c r="U97" s="12" t="n">
        <v>30.6253566741943</v>
      </c>
      <c r="V97" s="12" t="n">
        <v>53.5110165405288</v>
      </c>
      <c r="W97" s="12" t="n">
        <v>22.8856598663344</v>
      </c>
      <c r="X97" s="13" t="n">
        <v>10.8840913920524</v>
      </c>
      <c r="Y97" s="13" t="n">
        <v>48.5687526070976</v>
      </c>
      <c r="Z97" s="13" t="n">
        <v>36.8000000000001</v>
      </c>
      <c r="AA97" s="10" t="s">
        <v>162</v>
      </c>
      <c r="AG97" s="13" t="n">
        <v>98.5671507478434</v>
      </c>
      <c r="AH97" s="13" t="n">
        <v>100</v>
      </c>
      <c r="AI97" s="13" t="n">
        <v>29.7</v>
      </c>
      <c r="AJ97" s="13" t="n">
        <v>62.3</v>
      </c>
      <c r="AK97" s="13" t="n">
        <v>39.1</v>
      </c>
      <c r="AL97" s="12" t="n">
        <v>39.0368202764977</v>
      </c>
      <c r="AM97" s="10" t="s">
        <v>157</v>
      </c>
    </row>
    <row r="98" customFormat="false" ht="15" hidden="false" customHeight="false" outlineLevel="0" collapsed="false">
      <c r="A98" s="10" t="s">
        <v>431</v>
      </c>
      <c r="B98" s="10" t="s">
        <v>365</v>
      </c>
      <c r="C98" s="10" t="s">
        <v>148</v>
      </c>
      <c r="D98" s="11" t="n">
        <v>46298.6796064815</v>
      </c>
      <c r="E98" s="10" t="s">
        <v>432</v>
      </c>
      <c r="F98" s="10" t="s">
        <v>367</v>
      </c>
      <c r="G98" s="10" t="s">
        <v>368</v>
      </c>
      <c r="H98" s="10" t="s">
        <v>257</v>
      </c>
      <c r="I98" s="10" t="s">
        <v>152</v>
      </c>
      <c r="J98" s="10" t="s">
        <v>248</v>
      </c>
      <c r="K98" s="10" t="s">
        <v>154</v>
      </c>
      <c r="M98" s="12" t="n">
        <v>35.9298318436085</v>
      </c>
      <c r="N98" s="12" t="n">
        <v>4.13959306505684</v>
      </c>
      <c r="O98" s="12" t="n">
        <v>35.3576842766341</v>
      </c>
      <c r="P98" s="12" t="n">
        <v>44.3431523106066</v>
      </c>
      <c r="Q98" s="12" t="n">
        <v>35.4969866250226</v>
      </c>
      <c r="R98" s="12" t="n">
        <v>38.4853201777174</v>
      </c>
      <c r="S98" s="12" t="n">
        <v>34.2295763332803</v>
      </c>
      <c r="T98" s="12" t="n">
        <v>30.5544583992344</v>
      </c>
      <c r="U98" s="12" t="n">
        <v>30.0360584259033</v>
      </c>
      <c r="V98" s="12" t="n">
        <v>51.3391838073731</v>
      </c>
      <c r="W98" s="12" t="n">
        <v>21.3031253814697</v>
      </c>
      <c r="X98" s="13" t="n">
        <v>26.1473583581963</v>
      </c>
      <c r="Y98" s="13" t="n">
        <v>57.9465118609833</v>
      </c>
      <c r="Z98" s="13" t="n">
        <v>36.8000000000001</v>
      </c>
      <c r="AA98" s="10" t="s">
        <v>155</v>
      </c>
      <c r="AG98" s="13" t="n">
        <v>98.8839336763865</v>
      </c>
      <c r="AH98" s="13" t="n">
        <v>100</v>
      </c>
      <c r="AI98" s="13" t="n">
        <v>29</v>
      </c>
      <c r="AJ98" s="13" t="n">
        <v>65.5</v>
      </c>
      <c r="AK98" s="13" t="n">
        <v>31</v>
      </c>
      <c r="AL98" s="12" t="n">
        <v>30.415075152407</v>
      </c>
      <c r="AM98" s="10" t="s">
        <v>157</v>
      </c>
    </row>
    <row r="99" customFormat="false" ht="15" hidden="false" customHeight="false" outlineLevel="0" collapsed="false">
      <c r="A99" s="10" t="s">
        <v>433</v>
      </c>
      <c r="B99" s="10" t="s">
        <v>365</v>
      </c>
      <c r="C99" s="10" t="s">
        <v>148</v>
      </c>
      <c r="D99" s="11" t="n">
        <v>46298.6796643519</v>
      </c>
      <c r="E99" s="10" t="s">
        <v>434</v>
      </c>
      <c r="F99" s="10" t="s">
        <v>367</v>
      </c>
      <c r="G99" s="10" t="s">
        <v>368</v>
      </c>
      <c r="H99" s="10" t="s">
        <v>260</v>
      </c>
      <c r="I99" s="10" t="s">
        <v>152</v>
      </c>
      <c r="J99" s="10" t="s">
        <v>248</v>
      </c>
      <c r="K99" s="10" t="s">
        <v>154</v>
      </c>
      <c r="M99" s="12" t="n">
        <v>38.8837901972684</v>
      </c>
      <c r="N99" s="12" t="n">
        <v>4.07435217927274</v>
      </c>
      <c r="O99" s="12" t="n">
        <v>38.5306478660576</v>
      </c>
      <c r="P99" s="12" t="n">
        <v>48.0539834974268</v>
      </c>
      <c r="Q99" s="12" t="n">
        <v>36.9921673981365</v>
      </c>
      <c r="R99" s="12" t="n">
        <v>38.4557094319273</v>
      </c>
      <c r="S99" s="12" t="n">
        <v>36.9267514643263</v>
      </c>
      <c r="T99" s="12" t="n">
        <v>33.952862937353</v>
      </c>
      <c r="U99" s="12" t="n">
        <v>31.0019969940186</v>
      </c>
      <c r="V99" s="12" t="n">
        <v>52.0968894958496</v>
      </c>
      <c r="W99" s="12" t="n">
        <v>21.0948925018311</v>
      </c>
      <c r="X99" s="13" t="n">
        <v>20.9480630246443</v>
      </c>
      <c r="Y99" s="13" t="n">
        <v>62.0828657359609</v>
      </c>
      <c r="Z99" s="13" t="n">
        <v>37.7000000000001</v>
      </c>
      <c r="AA99" s="10" t="s">
        <v>155</v>
      </c>
      <c r="AG99" s="13" t="n">
        <v>98.5306866231446</v>
      </c>
      <c r="AH99" s="13" t="n">
        <v>100</v>
      </c>
      <c r="AI99" s="13" t="n">
        <v>30</v>
      </c>
      <c r="AJ99" s="13" t="n">
        <v>65.3</v>
      </c>
      <c r="AK99" s="13" t="n">
        <v>33.3</v>
      </c>
      <c r="AL99" s="12" t="n">
        <v>32.1928710285797</v>
      </c>
      <c r="AM99" s="10" t="s">
        <v>157</v>
      </c>
    </row>
    <row r="100" customFormat="false" ht="15" hidden="false" customHeight="false" outlineLevel="0" collapsed="false">
      <c r="A100" s="10" t="s">
        <v>435</v>
      </c>
      <c r="B100" s="10" t="s">
        <v>365</v>
      </c>
      <c r="C100" s="10" t="s">
        <v>148</v>
      </c>
      <c r="D100" s="11" t="n">
        <v>46298.6796990741</v>
      </c>
      <c r="E100" s="10" t="s">
        <v>436</v>
      </c>
      <c r="F100" s="10" t="s">
        <v>367</v>
      </c>
      <c r="G100" s="10" t="s">
        <v>368</v>
      </c>
      <c r="H100" s="10" t="s">
        <v>267</v>
      </c>
      <c r="I100" s="10" t="s">
        <v>152</v>
      </c>
      <c r="J100" s="10" t="s">
        <v>248</v>
      </c>
      <c r="K100" s="10" t="s">
        <v>154</v>
      </c>
      <c r="M100" s="12" t="n">
        <v>35.8328357458261</v>
      </c>
      <c r="N100" s="12" t="n">
        <v>4.02882142537001</v>
      </c>
      <c r="O100" s="12" t="n">
        <v>34.9321803151504</v>
      </c>
      <c r="P100" s="12" t="n">
        <v>44.9011272125707</v>
      </c>
      <c r="Q100" s="12" t="n">
        <v>35.9242936470658</v>
      </c>
      <c r="R100" s="12" t="n">
        <v>38.9471343562087</v>
      </c>
      <c r="S100" s="12" t="n">
        <v>37.927458406182</v>
      </c>
      <c r="T100" s="12" t="n">
        <v>31.6924381839142</v>
      </c>
      <c r="U100" s="12" t="n">
        <v>31.4220294952393</v>
      </c>
      <c r="V100" s="12" t="n">
        <v>49.9336166381836</v>
      </c>
      <c r="W100" s="12" t="n">
        <v>18.5115871429443</v>
      </c>
      <c r="X100" s="13" t="n">
        <v>38.3278798285116</v>
      </c>
      <c r="Y100" s="13" t="n">
        <v>72.6244856966987</v>
      </c>
      <c r="Z100" s="13" t="n">
        <v>34.3</v>
      </c>
      <c r="AA100" s="10" t="s">
        <v>155</v>
      </c>
      <c r="AG100" s="13" t="n">
        <v>98.1483444270149</v>
      </c>
      <c r="AH100" s="13" t="n">
        <v>100</v>
      </c>
      <c r="AI100" s="13" t="n">
        <v>30.1</v>
      </c>
      <c r="AJ100" s="13" t="n">
        <v>64.2</v>
      </c>
      <c r="AK100" s="13" t="n">
        <v>31.9</v>
      </c>
      <c r="AL100" s="12" t="n">
        <v>31.9</v>
      </c>
      <c r="AM100" s="10" t="s">
        <v>157</v>
      </c>
    </row>
    <row r="101" customFormat="false" ht="15" hidden="false" customHeight="false" outlineLevel="0" collapsed="false">
      <c r="A101" s="10" t="s">
        <v>437</v>
      </c>
      <c r="B101" s="10" t="s">
        <v>365</v>
      </c>
      <c r="C101" s="10" t="s">
        <v>148</v>
      </c>
      <c r="D101" s="11" t="n">
        <v>46298.6798726852</v>
      </c>
      <c r="E101" s="10" t="s">
        <v>438</v>
      </c>
      <c r="F101" s="10" t="s">
        <v>367</v>
      </c>
      <c r="G101" s="10" t="s">
        <v>368</v>
      </c>
      <c r="H101" s="10" t="s">
        <v>271</v>
      </c>
      <c r="I101" s="10" t="s">
        <v>152</v>
      </c>
      <c r="J101" s="10" t="s">
        <v>248</v>
      </c>
      <c r="K101" s="10" t="s">
        <v>154</v>
      </c>
      <c r="M101" s="12" t="n">
        <v>34.1761590163319</v>
      </c>
      <c r="N101" s="12" t="n">
        <v>2.92538553636793</v>
      </c>
      <c r="O101" s="12" t="n">
        <v>33.6927904413824</v>
      </c>
      <c r="P101" s="12" t="n">
        <v>40.4007389039881</v>
      </c>
      <c r="Q101" s="12" t="n">
        <v>34.2104238198522</v>
      </c>
      <c r="R101" s="12" t="n">
        <v>35.1949944447451</v>
      </c>
      <c r="S101" s="12" t="n">
        <v>34.2301222658136</v>
      </c>
      <c r="T101" s="12" t="n">
        <v>31.0968551867367</v>
      </c>
      <c r="U101" s="12" t="n">
        <v>30.5685863494873</v>
      </c>
      <c r="V101" s="12" t="n">
        <v>43.0416145324707</v>
      </c>
      <c r="W101" s="12" t="n">
        <v>12.4730281829834</v>
      </c>
      <c r="X101" s="13" t="n">
        <v>44.3476301359573</v>
      </c>
      <c r="Y101" s="13" t="n">
        <v>80.6720874333358</v>
      </c>
      <c r="Z101" s="13" t="n">
        <v>33.3</v>
      </c>
      <c r="AA101" s="10" t="s">
        <v>155</v>
      </c>
      <c r="AG101" s="13" t="n">
        <v>98.2056247118488</v>
      </c>
      <c r="AH101" s="13" t="n">
        <v>100</v>
      </c>
      <c r="AI101" s="13" t="n">
        <v>29.7</v>
      </c>
      <c r="AJ101" s="13" t="n">
        <v>60.3</v>
      </c>
      <c r="AK101" s="13" t="n">
        <v>35.6</v>
      </c>
      <c r="AL101" s="12" t="n">
        <v>36.8563881019247</v>
      </c>
      <c r="AM101" s="10" t="s">
        <v>157</v>
      </c>
    </row>
    <row r="102" customFormat="false" ht="15" hidden="false" customHeight="false" outlineLevel="0" collapsed="false">
      <c r="A102" s="10" t="s">
        <v>439</v>
      </c>
      <c r="B102" s="10" t="s">
        <v>365</v>
      </c>
      <c r="C102" s="10" t="s">
        <v>148</v>
      </c>
      <c r="D102" s="11" t="n">
        <v>46298.6798958333</v>
      </c>
      <c r="E102" s="10" t="s">
        <v>440</v>
      </c>
      <c r="F102" s="10" t="s">
        <v>367</v>
      </c>
      <c r="G102" s="10" t="s">
        <v>368</v>
      </c>
      <c r="H102" s="10" t="s">
        <v>274</v>
      </c>
      <c r="I102" s="10" t="s">
        <v>152</v>
      </c>
      <c r="J102" s="10" t="s">
        <v>248</v>
      </c>
      <c r="K102" s="10" t="s">
        <v>154</v>
      </c>
      <c r="M102" s="12" t="n">
        <v>33.3588154644453</v>
      </c>
      <c r="N102" s="12" t="n">
        <v>2.98391114292705</v>
      </c>
      <c r="O102" s="12" t="n">
        <v>32.924768380626</v>
      </c>
      <c r="P102" s="12" t="n">
        <v>39.3837993040716</v>
      </c>
      <c r="Q102" s="12" t="n">
        <v>34.0658083927674</v>
      </c>
      <c r="R102" s="12" t="n">
        <v>34.4237364413065</v>
      </c>
      <c r="S102" s="12" t="n">
        <v>32.2813820239744</v>
      </c>
      <c r="T102" s="12" t="n">
        <v>30.1323016021757</v>
      </c>
      <c r="U102" s="12" t="n">
        <v>29.9599990844727</v>
      </c>
      <c r="V102" s="12" t="n">
        <v>43.3822708129883</v>
      </c>
      <c r="W102" s="12" t="n">
        <v>13.4222717285156</v>
      </c>
      <c r="X102" s="13" t="n">
        <v>43.8131060959102</v>
      </c>
      <c r="Y102" s="13" t="n">
        <v>82.4689878614384</v>
      </c>
      <c r="Z102" s="13" t="n">
        <v>31.8</v>
      </c>
      <c r="AA102" s="10" t="s">
        <v>155</v>
      </c>
      <c r="AG102" s="13" t="n">
        <v>97.7961522184967</v>
      </c>
      <c r="AH102" s="13" t="n">
        <v>100</v>
      </c>
      <c r="AI102" s="13" t="n">
        <v>28.7</v>
      </c>
      <c r="AJ102" s="13" t="n">
        <v>61.2</v>
      </c>
      <c r="AK102" s="13" t="n">
        <v>39.4</v>
      </c>
      <c r="AL102" s="12" t="n">
        <v>38.9111486486487</v>
      </c>
      <c r="AM102" s="10" t="s">
        <v>157</v>
      </c>
    </row>
    <row r="103" customFormat="false" ht="15" hidden="false" customHeight="false" outlineLevel="0" collapsed="false">
      <c r="A103" s="10" t="s">
        <v>441</v>
      </c>
      <c r="B103" s="10" t="s">
        <v>365</v>
      </c>
      <c r="C103" s="10" t="s">
        <v>148</v>
      </c>
      <c r="D103" s="11" t="n">
        <v>46298.6799189815</v>
      </c>
      <c r="E103" s="10" t="s">
        <v>442</v>
      </c>
      <c r="F103" s="10" t="s">
        <v>367</v>
      </c>
      <c r="G103" s="10" t="s">
        <v>368</v>
      </c>
      <c r="H103" s="10" t="s">
        <v>277</v>
      </c>
      <c r="I103" s="10" t="s">
        <v>152</v>
      </c>
      <c r="J103" s="10" t="s">
        <v>248</v>
      </c>
      <c r="K103" s="10" t="s">
        <v>154</v>
      </c>
      <c r="M103" s="12" t="n">
        <v>33.6313239633578</v>
      </c>
      <c r="N103" s="12" t="n">
        <v>1.93158850802854</v>
      </c>
      <c r="O103" s="12" t="n">
        <v>33.4241175925975</v>
      </c>
      <c r="P103" s="12" t="n">
        <v>37.5158330473889</v>
      </c>
      <c r="Q103" s="12" t="n">
        <v>33.4319857569767</v>
      </c>
      <c r="R103" s="12" t="n">
        <v>34.0845417220135</v>
      </c>
      <c r="S103" s="12" t="n">
        <v>32.4656832157709</v>
      </c>
      <c r="T103" s="12" t="n">
        <v>31.0827682071356</v>
      </c>
      <c r="U103" s="12" t="n">
        <v>30.2253570556641</v>
      </c>
      <c r="V103" s="12" t="n">
        <v>39.1802673339844</v>
      </c>
      <c r="W103" s="12" t="n">
        <v>8.95491027832031</v>
      </c>
      <c r="X103" s="13" t="n">
        <v>42.2093291417335</v>
      </c>
      <c r="Y103" s="13" t="n">
        <v>90.5264180028403</v>
      </c>
      <c r="Z103" s="13" t="n">
        <v>32.5</v>
      </c>
      <c r="AA103" s="10" t="s">
        <v>155</v>
      </c>
      <c r="AG103" s="13" t="n">
        <v>98.3525732090203</v>
      </c>
      <c r="AH103" s="13" t="n">
        <v>100</v>
      </c>
      <c r="AI103" s="13" t="n">
        <v>29.3</v>
      </c>
      <c r="AJ103" s="13" t="n">
        <v>61.9</v>
      </c>
      <c r="AK103" s="13" t="n">
        <v>32.6</v>
      </c>
      <c r="AL103" s="12" t="n">
        <v>32.2436424399538</v>
      </c>
      <c r="AM103" s="10" t="s">
        <v>157</v>
      </c>
    </row>
    <row r="104" customFormat="false" ht="15" hidden="false" customHeight="false" outlineLevel="0" collapsed="false">
      <c r="A104" s="10" t="s">
        <v>443</v>
      </c>
      <c r="B104" s="10" t="s">
        <v>365</v>
      </c>
      <c r="C104" s="10" t="s">
        <v>148</v>
      </c>
      <c r="D104" s="11" t="n">
        <v>46298.6800115741</v>
      </c>
      <c r="E104" s="10" t="s">
        <v>444</v>
      </c>
      <c r="F104" s="10" t="s">
        <v>367</v>
      </c>
      <c r="G104" s="10" t="s">
        <v>368</v>
      </c>
      <c r="H104" s="10" t="s">
        <v>280</v>
      </c>
      <c r="I104" s="10" t="s">
        <v>152</v>
      </c>
      <c r="J104" s="10" t="s">
        <v>248</v>
      </c>
      <c r="K104" s="10" t="s">
        <v>154</v>
      </c>
      <c r="M104" s="12" t="n">
        <v>34.3678788969883</v>
      </c>
      <c r="N104" s="12" t="n">
        <v>3.00480067564397</v>
      </c>
      <c r="O104" s="12" t="n">
        <v>33.7857553956703</v>
      </c>
      <c r="P104" s="12" t="n">
        <v>42.129822269085</v>
      </c>
      <c r="Q104" s="12" t="n">
        <v>34.9629801884634</v>
      </c>
      <c r="R104" s="12" t="n">
        <v>35.4361842233841</v>
      </c>
      <c r="S104" s="12" t="n">
        <v>33.7902728691679</v>
      </c>
      <c r="T104" s="12" t="n">
        <v>31.6036138495953</v>
      </c>
      <c r="U104" s="12" t="n">
        <v>30.4948902130127</v>
      </c>
      <c r="V104" s="12" t="n">
        <v>48.6264762878418</v>
      </c>
      <c r="W104" s="12" t="n">
        <v>18.1315860748291</v>
      </c>
      <c r="X104" s="13" t="n">
        <v>31.8253307428994</v>
      </c>
      <c r="Y104" s="13" t="n">
        <v>87.3716347488204</v>
      </c>
      <c r="Z104" s="13" t="n">
        <v>33.3</v>
      </c>
      <c r="AA104" s="10" t="s">
        <v>155</v>
      </c>
      <c r="AG104" s="13" t="n">
        <v>97.8603331723805</v>
      </c>
      <c r="AH104" s="13" t="n">
        <v>100</v>
      </c>
      <c r="AI104" s="13" t="n">
        <v>29.2</v>
      </c>
      <c r="AJ104" s="13" t="n">
        <v>62.6</v>
      </c>
      <c r="AK104" s="13" t="n">
        <v>34</v>
      </c>
      <c r="AL104" s="12" t="n">
        <v>32.7606545838708</v>
      </c>
      <c r="AM104" s="10" t="s">
        <v>157</v>
      </c>
    </row>
    <row r="105" customFormat="false" ht="15" hidden="false" customHeight="false" outlineLevel="0" collapsed="false">
      <c r="A105" s="10" t="s">
        <v>445</v>
      </c>
      <c r="B105" s="10" t="s">
        <v>365</v>
      </c>
      <c r="C105" s="10" t="s">
        <v>148</v>
      </c>
      <c r="D105" s="11" t="n">
        <v>46298.6800347222</v>
      </c>
      <c r="E105" s="10" t="s">
        <v>446</v>
      </c>
      <c r="F105" s="10" t="s">
        <v>367</v>
      </c>
      <c r="G105" s="10" t="s">
        <v>368</v>
      </c>
      <c r="H105" s="10" t="s">
        <v>283</v>
      </c>
      <c r="I105" s="10" t="s">
        <v>152</v>
      </c>
      <c r="J105" s="10" t="s">
        <v>248</v>
      </c>
      <c r="K105" s="10" t="s">
        <v>154</v>
      </c>
      <c r="M105" s="12" t="n">
        <v>33.7284577490973</v>
      </c>
      <c r="N105" s="12" t="n">
        <v>3.11488562569574</v>
      </c>
      <c r="O105" s="12" t="n">
        <v>32.9153872358303</v>
      </c>
      <c r="P105" s="12" t="n">
        <v>41.1467693540327</v>
      </c>
      <c r="Q105" s="12" t="n">
        <v>34.6657070717808</v>
      </c>
      <c r="R105" s="12" t="n">
        <v>36.3990646150054</v>
      </c>
      <c r="S105" s="12" t="n">
        <v>35.5335518796766</v>
      </c>
      <c r="T105" s="12" t="n">
        <v>30.2827677253668</v>
      </c>
      <c r="U105" s="12" t="n">
        <v>29.8622570037842</v>
      </c>
      <c r="V105" s="12" t="n">
        <v>47.4903984069824</v>
      </c>
      <c r="W105" s="12" t="n">
        <v>17.6281414031982</v>
      </c>
      <c r="X105" s="13" t="n">
        <v>45.4481679859696</v>
      </c>
      <c r="Y105" s="13" t="n">
        <v>79.6378632032991</v>
      </c>
      <c r="Z105" s="13" t="n">
        <v>32.3</v>
      </c>
      <c r="AA105" s="10" t="s">
        <v>155</v>
      </c>
      <c r="AD105" s="10" t="s">
        <v>156</v>
      </c>
      <c r="AG105" s="13" t="n">
        <v>97.8207446561877</v>
      </c>
      <c r="AH105" s="13" t="n">
        <v>100</v>
      </c>
      <c r="AI105" s="13" t="n">
        <v>28.9</v>
      </c>
      <c r="AJ105" s="13" t="n">
        <v>62.8</v>
      </c>
      <c r="AK105" s="13" t="n">
        <v>32.7</v>
      </c>
      <c r="AL105" s="12" t="n">
        <v>32.5139577962042</v>
      </c>
      <c r="AM105" s="10" t="s">
        <v>157</v>
      </c>
    </row>
    <row r="106" customFormat="false" ht="15" hidden="false" customHeight="false" outlineLevel="0" collapsed="false">
      <c r="A106" s="10" t="s">
        <v>447</v>
      </c>
      <c r="B106" s="10" t="s">
        <v>365</v>
      </c>
      <c r="C106" s="10" t="s">
        <v>148</v>
      </c>
      <c r="D106" s="11" t="n">
        <v>46298.6802430556</v>
      </c>
      <c r="E106" s="10" t="s">
        <v>448</v>
      </c>
      <c r="F106" s="10" t="s">
        <v>367</v>
      </c>
      <c r="G106" s="10" t="s">
        <v>368</v>
      </c>
      <c r="H106" s="10" t="s">
        <v>286</v>
      </c>
      <c r="I106" s="10" t="s">
        <v>152</v>
      </c>
      <c r="J106" s="10" t="s">
        <v>248</v>
      </c>
      <c r="K106" s="10" t="s">
        <v>154</v>
      </c>
      <c r="M106" s="12" t="n">
        <v>34.2102618894188</v>
      </c>
      <c r="N106" s="12" t="n">
        <v>2.81032623396143</v>
      </c>
      <c r="O106" s="12" t="n">
        <v>33.750337946867</v>
      </c>
      <c r="P106" s="12" t="n">
        <v>41.9037041634477</v>
      </c>
      <c r="Q106" s="12" t="n">
        <v>34.6254980456894</v>
      </c>
      <c r="R106" s="12" t="n">
        <v>32.8454639761052</v>
      </c>
      <c r="S106" s="12" t="n">
        <v>34.5591793828028</v>
      </c>
      <c r="T106" s="12" t="n">
        <v>31.6345693838902</v>
      </c>
      <c r="U106" s="12" t="n">
        <v>31.3088073730469</v>
      </c>
      <c r="V106" s="12" t="n">
        <v>48.913459777832</v>
      </c>
      <c r="W106" s="12" t="n">
        <v>17.6046524047852</v>
      </c>
      <c r="X106" s="13" t="n">
        <v>79.211451276043</v>
      </c>
      <c r="Y106" s="13" t="n">
        <v>90.4373185268198</v>
      </c>
      <c r="Z106" s="13" t="n">
        <v>34.1</v>
      </c>
      <c r="AA106" s="10" t="s">
        <v>170</v>
      </c>
      <c r="AG106" s="13" t="n">
        <v>98.1942777110844</v>
      </c>
      <c r="AH106" s="13" t="n">
        <v>100</v>
      </c>
      <c r="AI106" s="13" t="n">
        <v>28.9</v>
      </c>
      <c r="AJ106" s="13" t="n">
        <v>61.6</v>
      </c>
      <c r="AK106" s="13" t="n">
        <v>32</v>
      </c>
      <c r="AL106" s="12" t="n">
        <v>32.386030086604</v>
      </c>
      <c r="AM106" s="10" t="s">
        <v>157</v>
      </c>
    </row>
    <row r="107" customFormat="false" ht="15" hidden="false" customHeight="false" outlineLevel="0" collapsed="false">
      <c r="A107" s="10" t="s">
        <v>449</v>
      </c>
      <c r="B107" s="10" t="s">
        <v>365</v>
      </c>
      <c r="C107" s="10" t="s">
        <v>148</v>
      </c>
      <c r="D107" s="11" t="n">
        <v>46298.6802893519</v>
      </c>
      <c r="E107" s="10" t="s">
        <v>450</v>
      </c>
      <c r="F107" s="10" t="s">
        <v>367</v>
      </c>
      <c r="G107" s="10" t="s">
        <v>368</v>
      </c>
      <c r="H107" s="10" t="s">
        <v>289</v>
      </c>
      <c r="I107" s="10" t="s">
        <v>152</v>
      </c>
      <c r="J107" s="10" t="s">
        <v>248</v>
      </c>
      <c r="K107" s="10" t="s">
        <v>154</v>
      </c>
      <c r="M107" s="12" t="n">
        <v>34.2761465629638</v>
      </c>
      <c r="N107" s="12" t="n">
        <v>1.99574229987295</v>
      </c>
      <c r="O107" s="12" t="n">
        <v>33.9336925087685</v>
      </c>
      <c r="P107" s="12" t="n">
        <v>37.5818881636506</v>
      </c>
      <c r="Q107" s="12" t="n">
        <v>35.7993197943595</v>
      </c>
      <c r="R107" s="12" t="n">
        <v>35.0606041975069</v>
      </c>
      <c r="S107" s="12" t="n">
        <v>33.9888759512622</v>
      </c>
      <c r="T107" s="12" t="n">
        <v>32.269593702175</v>
      </c>
      <c r="U107" s="12" t="n">
        <v>31.8115787506104</v>
      </c>
      <c r="V107" s="12" t="n">
        <v>42.2123718261719</v>
      </c>
      <c r="W107" s="12" t="n">
        <v>10.4007930755615</v>
      </c>
      <c r="X107" s="13" t="n">
        <v>79.7339022806483</v>
      </c>
      <c r="Y107" s="13" t="n">
        <v>94.124117093598</v>
      </c>
      <c r="Z107" s="13" t="n">
        <v>34.2</v>
      </c>
      <c r="AA107" s="10" t="s">
        <v>170</v>
      </c>
      <c r="AG107" s="13" t="n">
        <v>97.8589583981741</v>
      </c>
      <c r="AH107" s="13" t="n">
        <v>100</v>
      </c>
      <c r="AI107" s="13" t="n">
        <v>29.1</v>
      </c>
      <c r="AJ107" s="13" t="n">
        <v>61.3</v>
      </c>
      <c r="AK107" s="13" t="n">
        <v>31.7</v>
      </c>
      <c r="AL107" s="12" t="n">
        <v>32.5327268742706</v>
      </c>
      <c r="AM107" s="10" t="s">
        <v>157</v>
      </c>
    </row>
    <row r="108" customFormat="false" ht="15" hidden="false" customHeight="false" outlineLevel="0" collapsed="false">
      <c r="A108" s="10" t="s">
        <v>451</v>
      </c>
      <c r="B108" s="10" t="s">
        <v>365</v>
      </c>
      <c r="C108" s="10" t="s">
        <v>148</v>
      </c>
      <c r="D108" s="11" t="n">
        <v>46298.6803240741</v>
      </c>
      <c r="E108" s="10" t="s">
        <v>452</v>
      </c>
      <c r="F108" s="10" t="s">
        <v>367</v>
      </c>
      <c r="G108" s="10" t="s">
        <v>368</v>
      </c>
      <c r="H108" s="10" t="s">
        <v>292</v>
      </c>
      <c r="I108" s="10" t="s">
        <v>152</v>
      </c>
      <c r="J108" s="10" t="s">
        <v>248</v>
      </c>
      <c r="K108" s="10" t="s">
        <v>154</v>
      </c>
      <c r="M108" s="12" t="n">
        <v>34.4906833461755</v>
      </c>
      <c r="N108" s="12" t="n">
        <v>2.092628116657</v>
      </c>
      <c r="O108" s="12" t="n">
        <v>34.2464316172566</v>
      </c>
      <c r="P108" s="12" t="n">
        <v>39.0051173205925</v>
      </c>
      <c r="Q108" s="12" t="n">
        <v>34.5280040054625</v>
      </c>
      <c r="R108" s="12" t="n">
        <v>33.9083274843414</v>
      </c>
      <c r="S108" s="12" t="n">
        <v>34.1952625696098</v>
      </c>
      <c r="T108" s="12" t="n">
        <v>33.5847896830378</v>
      </c>
      <c r="U108" s="12" t="n">
        <v>32.3114051818848</v>
      </c>
      <c r="V108" s="12" t="n">
        <v>47.937686920166</v>
      </c>
      <c r="W108" s="12" t="n">
        <v>15.6262817382813</v>
      </c>
      <c r="X108" s="13" t="n">
        <v>91.1815694666414</v>
      </c>
      <c r="Y108" s="13" t="n">
        <v>96.2320881978492</v>
      </c>
      <c r="Z108" s="13" t="n">
        <v>34.8000000000001</v>
      </c>
      <c r="AA108" s="10" t="s">
        <v>170</v>
      </c>
      <c r="AG108" s="13" t="n">
        <v>97.2498090145149</v>
      </c>
      <c r="AH108" s="13" t="n">
        <v>100</v>
      </c>
      <c r="AI108" s="13" t="n">
        <v>28.9</v>
      </c>
      <c r="AJ108" s="13" t="n">
        <v>60.9</v>
      </c>
      <c r="AK108" s="13" t="n">
        <v>32.7</v>
      </c>
      <c r="AL108" s="12" t="n">
        <v>32.3114055893373</v>
      </c>
      <c r="AM108" s="10" t="s">
        <v>157</v>
      </c>
    </row>
    <row r="109" customFormat="false" ht="15" hidden="false" customHeight="false" outlineLevel="0" collapsed="false">
      <c r="A109" s="10" t="s">
        <v>453</v>
      </c>
      <c r="B109" s="10" t="s">
        <v>365</v>
      </c>
      <c r="C109" s="10" t="s">
        <v>148</v>
      </c>
      <c r="D109" s="11" t="n">
        <v>46298.6804166667</v>
      </c>
      <c r="E109" s="10" t="s">
        <v>454</v>
      </c>
      <c r="F109" s="10" t="s">
        <v>367</v>
      </c>
      <c r="G109" s="10" t="s">
        <v>368</v>
      </c>
      <c r="H109" s="10" t="s">
        <v>295</v>
      </c>
      <c r="I109" s="10" t="s">
        <v>152</v>
      </c>
      <c r="J109" s="10" t="s">
        <v>248</v>
      </c>
      <c r="K109" s="10" t="s">
        <v>154</v>
      </c>
      <c r="M109" s="12" t="n">
        <v>34.7618110082851</v>
      </c>
      <c r="N109" s="12" t="n">
        <v>2.80695231268532</v>
      </c>
      <c r="O109" s="12" t="n">
        <v>34.2023717993736</v>
      </c>
      <c r="P109" s="12" t="n">
        <v>43.3869574489262</v>
      </c>
      <c r="Q109" s="12" t="n">
        <v>34.6745906939347</v>
      </c>
      <c r="R109" s="12" t="n">
        <v>35.6008399370578</v>
      </c>
      <c r="S109" s="12" t="n">
        <v>35.4252031365205</v>
      </c>
      <c r="T109" s="12" t="n">
        <v>31.6859633382961</v>
      </c>
      <c r="U109" s="12" t="n">
        <v>30.5251064300537</v>
      </c>
      <c r="V109" s="12" t="n">
        <v>49.8517646789551</v>
      </c>
      <c r="W109" s="12" t="n">
        <v>19.3266582489014</v>
      </c>
      <c r="X109" s="13" t="n">
        <v>66.777806633213</v>
      </c>
      <c r="Y109" s="13" t="n">
        <v>82.9595623654383</v>
      </c>
      <c r="Z109" s="13" t="n">
        <v>34.2</v>
      </c>
      <c r="AA109" s="10" t="s">
        <v>170</v>
      </c>
      <c r="AC109" s="10" t="s">
        <v>156</v>
      </c>
      <c r="AG109" s="13" t="n">
        <v>97.9076443569554</v>
      </c>
      <c r="AH109" s="13" t="n">
        <v>100</v>
      </c>
      <c r="AI109" s="13" t="n">
        <v>29.3</v>
      </c>
      <c r="AJ109" s="13" t="n">
        <v>60.9</v>
      </c>
      <c r="AK109" s="13" t="n">
        <v>32.8</v>
      </c>
      <c r="AL109" s="12" t="n">
        <v>32.6687630194706</v>
      </c>
      <c r="AM109" s="10" t="s">
        <v>157</v>
      </c>
    </row>
    <row r="110" customFormat="false" ht="15" hidden="false" customHeight="false" outlineLevel="0" collapsed="false">
      <c r="A110" s="10" t="s">
        <v>455</v>
      </c>
      <c r="B110" s="10" t="s">
        <v>365</v>
      </c>
      <c r="C110" s="10" t="s">
        <v>148</v>
      </c>
      <c r="D110" s="11" t="n">
        <v>46298.6804513889</v>
      </c>
      <c r="E110" s="10" t="s">
        <v>456</v>
      </c>
      <c r="F110" s="10" t="s">
        <v>367</v>
      </c>
      <c r="G110" s="10" t="s">
        <v>368</v>
      </c>
      <c r="H110" s="10" t="s">
        <v>298</v>
      </c>
      <c r="I110" s="10" t="s">
        <v>152</v>
      </c>
      <c r="J110" s="10" t="s">
        <v>248</v>
      </c>
      <c r="K110" s="10" t="s">
        <v>261</v>
      </c>
      <c r="L110" s="10" t="s">
        <v>346</v>
      </c>
      <c r="M110" s="12" t="n">
        <v>33.806249679381</v>
      </c>
      <c r="N110" s="12" t="n">
        <v>2.50996139591783</v>
      </c>
      <c r="O110" s="12" t="n">
        <v>33.4766336139726</v>
      </c>
      <c r="Q110" s="12" t="n">
        <v>34.7409435080282</v>
      </c>
      <c r="R110" s="12" t="n">
        <v>35.9085693337976</v>
      </c>
      <c r="S110" s="12" t="n">
        <v>33.8823806859086</v>
      </c>
      <c r="T110" s="12" t="n">
        <v>30.699305433641</v>
      </c>
      <c r="U110" s="12" t="n">
        <v>30.4979686737061</v>
      </c>
      <c r="V110" s="12" t="n">
        <v>40.8642654418945</v>
      </c>
      <c r="W110" s="12" t="n">
        <v>10.3662967681885</v>
      </c>
      <c r="X110" s="13" t="n">
        <v>36.1952061428999</v>
      </c>
      <c r="Y110" s="13" t="n">
        <v>81.2939187404237</v>
      </c>
      <c r="Z110" s="13" t="n">
        <v>32.9</v>
      </c>
      <c r="AA110" s="10" t="s">
        <v>155</v>
      </c>
      <c r="AC110" s="10" t="s">
        <v>347</v>
      </c>
      <c r="AE110" s="10" t="s">
        <v>156</v>
      </c>
      <c r="AG110" s="13" t="n">
        <v>92.4425703726617</v>
      </c>
      <c r="AH110" s="13" t="n">
        <v>100</v>
      </c>
      <c r="AI110" s="13" t="n">
        <v>29.3</v>
      </c>
      <c r="AJ110" s="13" t="n">
        <v>60.2</v>
      </c>
      <c r="AK110" s="13" t="n">
        <v>33.1</v>
      </c>
      <c r="AL110" s="12" t="n">
        <v>33.8777777777778</v>
      </c>
      <c r="AM110" s="10" t="s">
        <v>157</v>
      </c>
      <c r="AO110" s="10" t="s">
        <v>457</v>
      </c>
    </row>
    <row r="111" customFormat="false" ht="15" hidden="false" customHeight="false" outlineLevel="0" collapsed="false">
      <c r="A111" s="10" t="s">
        <v>458</v>
      </c>
      <c r="B111" s="10" t="s">
        <v>365</v>
      </c>
      <c r="C111" s="10" t="s">
        <v>148</v>
      </c>
      <c r="D111" s="11" t="n">
        <v>46298.6804861111</v>
      </c>
      <c r="E111" s="10" t="s">
        <v>459</v>
      </c>
      <c r="F111" s="10" t="s">
        <v>367</v>
      </c>
      <c r="G111" s="10" t="s">
        <v>368</v>
      </c>
      <c r="H111" s="10" t="s">
        <v>301</v>
      </c>
      <c r="I111" s="10" t="s">
        <v>152</v>
      </c>
      <c r="J111" s="10" t="s">
        <v>248</v>
      </c>
      <c r="K111" s="10" t="s">
        <v>154</v>
      </c>
      <c r="M111" s="12" t="n">
        <v>34.1400089518736</v>
      </c>
      <c r="N111" s="12" t="n">
        <v>2.70088879504895</v>
      </c>
      <c r="O111" s="12" t="n">
        <v>33.6896998224234</v>
      </c>
      <c r="P111" s="12" t="n">
        <v>42.5722588055661</v>
      </c>
      <c r="Q111" s="12" t="n">
        <v>34.879065639663</v>
      </c>
      <c r="R111" s="12" t="n">
        <v>35.6824627932019</v>
      </c>
      <c r="S111" s="12" t="n">
        <v>34.4761090873274</v>
      </c>
      <c r="T111" s="12" t="n">
        <v>30.9830214009178</v>
      </c>
      <c r="U111" s="12" t="n">
        <v>30.5281944274902</v>
      </c>
      <c r="V111" s="12" t="n">
        <v>43.2924728393555</v>
      </c>
      <c r="W111" s="12" t="n">
        <v>12.7642784118652</v>
      </c>
      <c r="X111" s="13" t="n">
        <v>41.4043933789341</v>
      </c>
      <c r="Y111" s="13" t="n">
        <v>84.9197164762043</v>
      </c>
      <c r="Z111" s="13" t="n">
        <v>32.8</v>
      </c>
      <c r="AA111" s="10" t="s">
        <v>155</v>
      </c>
      <c r="AC111" s="10" t="s">
        <v>156</v>
      </c>
      <c r="AE111" s="10" t="s">
        <v>156</v>
      </c>
      <c r="AG111" s="13" t="n">
        <v>94.8099529780564</v>
      </c>
      <c r="AH111" s="13" t="n">
        <v>100</v>
      </c>
      <c r="AI111" s="13" t="n">
        <v>29.6</v>
      </c>
      <c r="AJ111" s="13" t="n">
        <v>62.3</v>
      </c>
      <c r="AK111" s="13" t="n">
        <v>32.5</v>
      </c>
      <c r="AL111" s="12" t="n">
        <v>33.086030086604</v>
      </c>
      <c r="AM111" s="10" t="s">
        <v>157</v>
      </c>
    </row>
    <row r="112" customFormat="false" ht="15" hidden="false" customHeight="false" outlineLevel="0" collapsed="false">
      <c r="A112" s="10" t="s">
        <v>460</v>
      </c>
      <c r="B112" s="10" t="s">
        <v>365</v>
      </c>
      <c r="C112" s="10" t="s">
        <v>148</v>
      </c>
      <c r="D112" s="11" t="n">
        <v>46298.6806365741</v>
      </c>
      <c r="E112" s="10" t="s">
        <v>461</v>
      </c>
      <c r="F112" s="10" t="s">
        <v>367</v>
      </c>
      <c r="G112" s="10" t="s">
        <v>368</v>
      </c>
      <c r="H112" s="10" t="s">
        <v>304</v>
      </c>
      <c r="I112" s="10" t="s">
        <v>152</v>
      </c>
      <c r="J112" s="10" t="s">
        <v>248</v>
      </c>
      <c r="K112" s="10" t="s">
        <v>154</v>
      </c>
      <c r="M112" s="12" t="n">
        <v>36.8772430287059</v>
      </c>
      <c r="N112" s="12" t="n">
        <v>4.48176864103095</v>
      </c>
      <c r="O112" s="12" t="n">
        <v>35.769599592114</v>
      </c>
      <c r="P112" s="12" t="n">
        <v>45.8613311594878</v>
      </c>
      <c r="Q112" s="12" t="n">
        <v>38.6513921588452</v>
      </c>
      <c r="R112" s="12" t="n">
        <v>41.3421772528386</v>
      </c>
      <c r="S112" s="12" t="n">
        <v>39.8562922041591</v>
      </c>
      <c r="T112" s="12" t="n">
        <v>32.4590130233</v>
      </c>
      <c r="U112" s="12" t="n">
        <v>32.1729583740234</v>
      </c>
      <c r="V112" s="12" t="n">
        <v>56.4745750427246</v>
      </c>
      <c r="W112" s="12" t="n">
        <v>24.3016166687012</v>
      </c>
      <c r="X112" s="13" t="n">
        <v>39.2797155958576</v>
      </c>
      <c r="Y112" s="13" t="n">
        <v>69.5883353083621</v>
      </c>
      <c r="Z112" s="13" t="n">
        <v>34.3</v>
      </c>
      <c r="AA112" s="10" t="s">
        <v>155</v>
      </c>
      <c r="AG112" s="13" t="n">
        <v>97.8286071432172</v>
      </c>
      <c r="AH112" s="13" t="n">
        <v>100</v>
      </c>
      <c r="AI112" s="13" t="n">
        <v>31.1</v>
      </c>
      <c r="AJ112" s="13" t="n">
        <v>68.9</v>
      </c>
      <c r="AK112" s="13" t="n">
        <v>33.5</v>
      </c>
      <c r="AL112" s="12" t="n">
        <v>33.4481735093573</v>
      </c>
      <c r="AM112" s="10" t="s">
        <v>157</v>
      </c>
    </row>
    <row r="113" customFormat="false" ht="15" hidden="false" customHeight="false" outlineLevel="0" collapsed="false">
      <c r="A113" s="10" t="s">
        <v>462</v>
      </c>
      <c r="B113" s="10" t="s">
        <v>365</v>
      </c>
      <c r="C113" s="10" t="s">
        <v>148</v>
      </c>
      <c r="D113" s="11" t="n">
        <v>46298.6806597222</v>
      </c>
      <c r="E113" s="10" t="s">
        <v>463</v>
      </c>
      <c r="F113" s="10" t="s">
        <v>367</v>
      </c>
      <c r="G113" s="10" t="s">
        <v>368</v>
      </c>
      <c r="H113" s="10" t="s">
        <v>307</v>
      </c>
      <c r="I113" s="10" t="s">
        <v>152</v>
      </c>
      <c r="J113" s="10" t="s">
        <v>248</v>
      </c>
      <c r="K113" s="10" t="s">
        <v>154</v>
      </c>
      <c r="M113" s="12" t="n">
        <v>37.5350483988175</v>
      </c>
      <c r="N113" s="12" t="n">
        <v>2.30499356832288</v>
      </c>
      <c r="O113" s="12" t="n">
        <v>37.0914597872017</v>
      </c>
      <c r="P113" s="12" t="n">
        <v>41.4144557228302</v>
      </c>
      <c r="Q113" s="12" t="n">
        <v>38.662000975409</v>
      </c>
      <c r="R113" s="12" t="n">
        <v>37.3292041975598</v>
      </c>
      <c r="S113" s="12" t="n">
        <v>39.6472827382596</v>
      </c>
      <c r="T113" s="12" t="n">
        <v>34.596525078507</v>
      </c>
      <c r="U113" s="12" t="n">
        <v>33.3956909179688</v>
      </c>
      <c r="V113" s="12" t="n">
        <v>46.6597938537598</v>
      </c>
      <c r="W113" s="12" t="n">
        <v>13.264102935791</v>
      </c>
      <c r="X113" s="13" t="n">
        <v>23.5144370175749</v>
      </c>
      <c r="Y113" s="13" t="n">
        <v>85.9673005976286</v>
      </c>
      <c r="Z113" s="13" t="n">
        <v>36.6</v>
      </c>
      <c r="AA113" s="10" t="s">
        <v>155</v>
      </c>
      <c r="AG113" s="13" t="n">
        <v>97.6821808510638</v>
      </c>
      <c r="AH113" s="13" t="n">
        <v>100</v>
      </c>
      <c r="AI113" s="13" t="n">
        <v>32</v>
      </c>
      <c r="AJ113" s="13" t="n">
        <v>68</v>
      </c>
      <c r="AK113" s="13" t="n">
        <v>38.9</v>
      </c>
      <c r="AL113" s="12" t="n">
        <v>38.1878787878788</v>
      </c>
      <c r="AM113" s="10" t="s">
        <v>157</v>
      </c>
    </row>
    <row r="114" customFormat="false" ht="15" hidden="false" customHeight="false" outlineLevel="0" collapsed="false">
      <c r="A114" s="10" t="s">
        <v>464</v>
      </c>
      <c r="B114" s="10" t="s">
        <v>365</v>
      </c>
      <c r="C114" s="10" t="s">
        <v>148</v>
      </c>
      <c r="D114" s="11" t="n">
        <v>46298.6806944445</v>
      </c>
      <c r="E114" s="10" t="s">
        <v>465</v>
      </c>
      <c r="F114" s="10" t="s">
        <v>367</v>
      </c>
      <c r="G114" s="10" t="s">
        <v>368</v>
      </c>
      <c r="H114" s="10" t="s">
        <v>310</v>
      </c>
      <c r="I114" s="10" t="s">
        <v>152</v>
      </c>
      <c r="J114" s="10" t="s">
        <v>248</v>
      </c>
      <c r="K114" s="10" t="s">
        <v>154</v>
      </c>
      <c r="M114" s="12" t="n">
        <v>35.1874311800763</v>
      </c>
      <c r="N114" s="12" t="n">
        <v>3.60816562278281</v>
      </c>
      <c r="O114" s="12" t="n">
        <v>34.2363453315038</v>
      </c>
      <c r="P114" s="12" t="n">
        <v>44.84420998693</v>
      </c>
      <c r="Q114" s="12" t="n">
        <v>37.5865763587186</v>
      </c>
      <c r="R114" s="12" t="n">
        <v>37.603519084305</v>
      </c>
      <c r="S114" s="12" t="n">
        <v>35.6425922249394</v>
      </c>
      <c r="T114" s="12" t="n">
        <v>32.331330944744</v>
      </c>
      <c r="U114" s="12" t="n">
        <v>32.0644454956055</v>
      </c>
      <c r="V114" s="12" t="n">
        <v>54.9968490600586</v>
      </c>
      <c r="W114" s="12" t="n">
        <v>22.9324035644531</v>
      </c>
      <c r="X114" s="13" t="n">
        <v>59.4636714636715</v>
      </c>
      <c r="Y114" s="13" t="n">
        <v>85.0782730782731</v>
      </c>
      <c r="Z114" s="13" t="n">
        <v>34.5</v>
      </c>
      <c r="AA114" s="10" t="s">
        <v>170</v>
      </c>
      <c r="AG114" s="13" t="n">
        <v>97.9495571813631</v>
      </c>
      <c r="AH114" s="13" t="n">
        <v>100</v>
      </c>
      <c r="AI114" s="13" t="n">
        <v>31</v>
      </c>
      <c r="AJ114" s="13" t="n">
        <v>68.5</v>
      </c>
      <c r="AK114" s="13" t="n">
        <v>33.6</v>
      </c>
      <c r="AL114" s="12" t="n">
        <v>32.4538443346647</v>
      </c>
      <c r="AM114" s="10" t="s">
        <v>157</v>
      </c>
    </row>
    <row r="115" customFormat="false" ht="15" hidden="false" customHeight="false" outlineLevel="0" collapsed="false">
      <c r="A115" s="10" t="s">
        <v>466</v>
      </c>
      <c r="B115" s="10" t="s">
        <v>365</v>
      </c>
      <c r="C115" s="10" t="s">
        <v>148</v>
      </c>
      <c r="D115" s="11" t="n">
        <v>46298.6807175926</v>
      </c>
      <c r="E115" s="10" t="s">
        <v>467</v>
      </c>
      <c r="F115" s="10" t="s">
        <v>367</v>
      </c>
      <c r="G115" s="10" t="s">
        <v>368</v>
      </c>
      <c r="H115" s="10" t="s">
        <v>313</v>
      </c>
      <c r="I115" s="10" t="s">
        <v>152</v>
      </c>
      <c r="J115" s="10" t="s">
        <v>248</v>
      </c>
      <c r="K115" s="10" t="s">
        <v>154</v>
      </c>
      <c r="M115" s="12" t="n">
        <v>34.3438900457706</v>
      </c>
      <c r="N115" s="12" t="n">
        <v>2.67052855384128</v>
      </c>
      <c r="O115" s="12" t="n">
        <v>33.5786365739329</v>
      </c>
      <c r="P115" s="12" t="n">
        <v>39.5471801190796</v>
      </c>
      <c r="Q115" s="12" t="n">
        <v>37.8297021639746</v>
      </c>
      <c r="R115" s="12" t="n">
        <v>36.4940122985338</v>
      </c>
      <c r="S115" s="12" t="n">
        <v>35.8011504732929</v>
      </c>
      <c r="T115" s="12" t="n">
        <v>32.0690252744506</v>
      </c>
      <c r="U115" s="12" t="n">
        <v>31.7729587554932</v>
      </c>
      <c r="V115" s="12" t="n">
        <v>42.5763511657715</v>
      </c>
      <c r="W115" s="12" t="n">
        <v>10.8033924102783</v>
      </c>
      <c r="X115" s="13" t="n">
        <v>65.3423512904192</v>
      </c>
      <c r="Y115" s="13" t="n">
        <v>89.2509735294581</v>
      </c>
      <c r="Z115" s="13" t="n">
        <v>33.8</v>
      </c>
      <c r="AA115" s="10" t="s">
        <v>170</v>
      </c>
      <c r="AG115" s="13" t="n">
        <v>97.7123578888992</v>
      </c>
      <c r="AH115" s="13" t="n">
        <v>100</v>
      </c>
      <c r="AI115" s="13" t="n">
        <v>30.7</v>
      </c>
      <c r="AJ115" s="13" t="n">
        <v>68.5</v>
      </c>
      <c r="AK115" s="13" t="n">
        <v>31.9</v>
      </c>
      <c r="AL115" s="12" t="n">
        <v>32.1654750893421</v>
      </c>
      <c r="AM115" s="10" t="s">
        <v>157</v>
      </c>
    </row>
    <row r="116" customFormat="false" ht="15" hidden="false" customHeight="false" outlineLevel="0" collapsed="false">
      <c r="A116" s="10" t="s">
        <v>468</v>
      </c>
      <c r="B116" s="10" t="s">
        <v>365</v>
      </c>
      <c r="C116" s="10" t="s">
        <v>148</v>
      </c>
      <c r="D116" s="11" t="n">
        <v>46298.6807523148</v>
      </c>
      <c r="E116" s="10" t="s">
        <v>469</v>
      </c>
      <c r="F116" s="10" t="s">
        <v>367</v>
      </c>
      <c r="G116" s="10" t="s">
        <v>368</v>
      </c>
      <c r="H116" s="10" t="s">
        <v>316</v>
      </c>
      <c r="I116" s="10" t="s">
        <v>152</v>
      </c>
      <c r="J116" s="10" t="s">
        <v>248</v>
      </c>
      <c r="K116" s="10" t="s">
        <v>154</v>
      </c>
      <c r="M116" s="12" t="n">
        <v>34.6876110198464</v>
      </c>
      <c r="N116" s="12" t="n">
        <v>2.52833680995081</v>
      </c>
      <c r="O116" s="12" t="n">
        <v>34.0268018198941</v>
      </c>
      <c r="P116" s="12" t="n">
        <v>39.5779882419738</v>
      </c>
      <c r="Q116" s="12" t="n">
        <v>37.1831241868298</v>
      </c>
      <c r="R116" s="12" t="n">
        <v>35.8996893985105</v>
      </c>
      <c r="S116" s="12" t="n">
        <v>36.5262544711535</v>
      </c>
      <c r="T116" s="12" t="n">
        <v>31.8740970850398</v>
      </c>
      <c r="U116" s="12" t="n">
        <v>31.5530891418457</v>
      </c>
      <c r="V116" s="12" t="n">
        <v>42.1564178466797</v>
      </c>
      <c r="W116" s="12" t="n">
        <v>10.603328704834</v>
      </c>
      <c r="X116" s="13" t="n">
        <v>48.6818876377824</v>
      </c>
      <c r="Y116" s="13" t="n">
        <v>86.6438203747385</v>
      </c>
      <c r="Z116" s="13" t="n">
        <v>34</v>
      </c>
      <c r="AA116" s="10" t="s">
        <v>155</v>
      </c>
      <c r="AG116" s="13" t="n">
        <v>97.7026321892393</v>
      </c>
      <c r="AH116" s="13" t="n">
        <v>100</v>
      </c>
      <c r="AI116" s="13" t="n">
        <v>30.5</v>
      </c>
      <c r="AJ116" s="13" t="n">
        <v>67.6</v>
      </c>
      <c r="AK116" s="13" t="n">
        <v>32.5</v>
      </c>
      <c r="AL116" s="12" t="n">
        <v>33.6242105263158</v>
      </c>
      <c r="AM116" s="10" t="s">
        <v>157</v>
      </c>
    </row>
    <row r="117" customFormat="false" ht="15" hidden="false" customHeight="false" outlineLevel="0" collapsed="false">
      <c r="A117" s="10" t="s">
        <v>470</v>
      </c>
      <c r="B117" s="10" t="s">
        <v>365</v>
      </c>
      <c r="C117" s="10" t="s">
        <v>148</v>
      </c>
      <c r="D117" s="11" t="n">
        <v>46298.680787037</v>
      </c>
      <c r="E117" s="10" t="s">
        <v>471</v>
      </c>
      <c r="F117" s="10" t="s">
        <v>367</v>
      </c>
      <c r="G117" s="10" t="s">
        <v>368</v>
      </c>
      <c r="H117" s="10" t="s">
        <v>319</v>
      </c>
      <c r="I117" s="10" t="s">
        <v>152</v>
      </c>
      <c r="J117" s="10" t="s">
        <v>248</v>
      </c>
      <c r="K117" s="10" t="s">
        <v>154</v>
      </c>
      <c r="M117" s="12" t="n">
        <v>37.1769595397699</v>
      </c>
      <c r="N117" s="12" t="n">
        <v>3.74166274282867</v>
      </c>
      <c r="O117" s="12" t="n">
        <v>36.5123540959115</v>
      </c>
      <c r="P117" s="12" t="n">
        <v>49.2821992289124</v>
      </c>
      <c r="Q117" s="12" t="n">
        <v>37.5316932122128</v>
      </c>
      <c r="R117" s="12" t="n">
        <v>38.1781148659078</v>
      </c>
      <c r="S117" s="12" t="n">
        <v>37.0861757346868</v>
      </c>
      <c r="T117" s="12" t="n">
        <v>33.3226963002496</v>
      </c>
      <c r="U117" s="12" t="n">
        <v>32.2367095947266</v>
      </c>
      <c r="V117" s="12" t="n">
        <v>57.6881484985352</v>
      </c>
      <c r="W117" s="12" t="n">
        <v>25.4514389038086</v>
      </c>
      <c r="X117" s="13" t="n">
        <v>19.0908137583893</v>
      </c>
      <c r="Y117" s="13" t="n">
        <v>80.6732382550336</v>
      </c>
      <c r="Z117" s="13" t="n">
        <v>35.3</v>
      </c>
      <c r="AA117" s="10" t="s">
        <v>155</v>
      </c>
      <c r="AC117" s="10" t="s">
        <v>156</v>
      </c>
      <c r="AG117" s="13" t="n">
        <v>96.1593243839415</v>
      </c>
      <c r="AH117" s="13" t="n">
        <v>100</v>
      </c>
      <c r="AI117" s="13" t="n">
        <v>31.3</v>
      </c>
      <c r="AJ117" s="13" t="n">
        <v>64.3</v>
      </c>
      <c r="AK117" s="13" t="n">
        <v>36.5</v>
      </c>
      <c r="AL117" s="12" t="n">
        <v>36.1888888888889</v>
      </c>
      <c r="AM117" s="10" t="s">
        <v>157</v>
      </c>
    </row>
    <row r="118" customFormat="false" ht="15" hidden="false" customHeight="false" outlineLevel="0" collapsed="false">
      <c r="A118" s="10" t="s">
        <v>472</v>
      </c>
      <c r="B118" s="10" t="s">
        <v>365</v>
      </c>
      <c r="C118" s="10" t="s">
        <v>148</v>
      </c>
      <c r="D118" s="11" t="n">
        <v>46298.6812152778</v>
      </c>
      <c r="E118" s="10" t="s">
        <v>473</v>
      </c>
      <c r="F118" s="10" t="s">
        <v>367</v>
      </c>
      <c r="G118" s="10" t="s">
        <v>368</v>
      </c>
      <c r="H118" s="10" t="s">
        <v>322</v>
      </c>
      <c r="I118" s="10" t="s">
        <v>323</v>
      </c>
      <c r="J118" s="10" t="s">
        <v>248</v>
      </c>
      <c r="K118" s="10" t="s">
        <v>154</v>
      </c>
      <c r="M118" s="12" t="n">
        <v>37.5906739392129</v>
      </c>
      <c r="N118" s="12" t="n">
        <v>4.45968914434624</v>
      </c>
      <c r="O118" s="12" t="n">
        <v>36.3051079590614</v>
      </c>
      <c r="P118" s="12" t="n">
        <v>49.6351163388803</v>
      </c>
      <c r="Q118" s="12" t="n">
        <v>39.8555931735298</v>
      </c>
      <c r="R118" s="12" t="n">
        <v>41.046817862129</v>
      </c>
      <c r="S118" s="12" t="n">
        <v>39.6796656998359</v>
      </c>
      <c r="T118" s="12" t="n">
        <v>32.909067818043</v>
      </c>
      <c r="U118" s="12" t="n">
        <v>32.4212150573731</v>
      </c>
      <c r="V118" s="12" t="n">
        <v>54.7996444702148</v>
      </c>
      <c r="W118" s="12" t="n">
        <v>22.3784294128418</v>
      </c>
      <c r="X118" s="13" t="n">
        <v>32.772234465498</v>
      </c>
      <c r="Y118" s="13" t="n">
        <v>70.3451865469164</v>
      </c>
      <c r="Z118" s="13" t="n">
        <v>34.7</v>
      </c>
      <c r="AA118" s="10" t="s">
        <v>155</v>
      </c>
      <c r="AG118" s="13" t="n">
        <v>98.4872281482451</v>
      </c>
      <c r="AH118" s="13" t="n">
        <v>100</v>
      </c>
      <c r="AI118" s="13" t="n">
        <v>31.3</v>
      </c>
      <c r="AJ118" s="13" t="n">
        <v>70.8</v>
      </c>
      <c r="AK118" s="13" t="n">
        <v>32.4</v>
      </c>
      <c r="AL118" s="12" t="n">
        <v>32.8313826991802</v>
      </c>
      <c r="AM118" s="10" t="s">
        <v>157</v>
      </c>
    </row>
    <row r="119" customFormat="false" ht="15" hidden="false" customHeight="false" outlineLevel="0" collapsed="false">
      <c r="A119" s="10" t="s">
        <v>474</v>
      </c>
      <c r="B119" s="10" t="s">
        <v>365</v>
      </c>
      <c r="C119" s="10" t="s">
        <v>148</v>
      </c>
      <c r="D119" s="11" t="n">
        <v>46298.6812615741</v>
      </c>
      <c r="E119" s="10" t="s">
        <v>475</v>
      </c>
      <c r="F119" s="10" t="s">
        <v>367</v>
      </c>
      <c r="G119" s="10" t="s">
        <v>368</v>
      </c>
      <c r="H119" s="10" t="s">
        <v>326</v>
      </c>
      <c r="I119" s="10" t="s">
        <v>323</v>
      </c>
      <c r="J119" s="10" t="s">
        <v>248</v>
      </c>
      <c r="K119" s="10" t="s">
        <v>261</v>
      </c>
      <c r="L119" s="10" t="s">
        <v>362</v>
      </c>
      <c r="M119" s="12" t="n">
        <v>36.785655786765</v>
      </c>
      <c r="N119" s="12" t="n">
        <v>5.43701280796466</v>
      </c>
      <c r="O119" s="12" t="n">
        <v>35.4635656509396</v>
      </c>
      <c r="P119" s="12" t="n">
        <v>51.2218668205992</v>
      </c>
      <c r="R119" s="12" t="n">
        <v>40.6962913295497</v>
      </c>
      <c r="S119" s="12" t="n">
        <v>40.4621744428968</v>
      </c>
      <c r="T119" s="12" t="n">
        <v>32.1837257267847</v>
      </c>
      <c r="U119" s="12" t="n">
        <v>31.9587669372559</v>
      </c>
      <c r="V119" s="12" t="n">
        <v>56.0689392089844</v>
      </c>
      <c r="W119" s="12" t="n">
        <v>24.1101722717285</v>
      </c>
      <c r="X119" s="13" t="n">
        <v>45.7486511968991</v>
      </c>
      <c r="Y119" s="13" t="n">
        <v>73.834529359384</v>
      </c>
      <c r="Z119" s="13" t="n">
        <v>34.4</v>
      </c>
      <c r="AA119" s="10" t="s">
        <v>155</v>
      </c>
      <c r="AC119" s="10" t="s">
        <v>156</v>
      </c>
      <c r="AD119" s="10" t="s">
        <v>347</v>
      </c>
      <c r="AG119" s="13" t="n">
        <v>95.5989959877065</v>
      </c>
      <c r="AH119" s="13" t="n">
        <v>100</v>
      </c>
      <c r="AI119" s="13" t="n">
        <v>30.9</v>
      </c>
      <c r="AJ119" s="13" t="n">
        <v>68.2</v>
      </c>
      <c r="AK119" s="13" t="n">
        <v>32.7</v>
      </c>
      <c r="AL119" s="12" t="n">
        <v>32.3460904982132</v>
      </c>
      <c r="AM119" s="10" t="s">
        <v>157</v>
      </c>
      <c r="AO119" s="10" t="s">
        <v>397</v>
      </c>
    </row>
    <row r="120" customFormat="false" ht="15" hidden="false" customHeight="false" outlineLevel="0" collapsed="false">
      <c r="A120" s="10" t="s">
        <v>476</v>
      </c>
      <c r="B120" s="10" t="s">
        <v>365</v>
      </c>
      <c r="C120" s="10" t="s">
        <v>148</v>
      </c>
      <c r="D120" s="11" t="n">
        <v>46298.6812962963</v>
      </c>
      <c r="E120" s="10" t="s">
        <v>477</v>
      </c>
      <c r="F120" s="10" t="s">
        <v>367</v>
      </c>
      <c r="G120" s="10" t="s">
        <v>368</v>
      </c>
      <c r="H120" s="10" t="s">
        <v>329</v>
      </c>
      <c r="I120" s="10" t="s">
        <v>323</v>
      </c>
      <c r="J120" s="10" t="s">
        <v>248</v>
      </c>
      <c r="K120" s="10" t="s">
        <v>154</v>
      </c>
      <c r="M120" s="12" t="n">
        <v>38.6011095872466</v>
      </c>
      <c r="N120" s="12" t="n">
        <v>5.18184837830723</v>
      </c>
      <c r="O120" s="12" t="n">
        <v>37.3934728403853</v>
      </c>
      <c r="P120" s="12" t="n">
        <v>53.9135477883475</v>
      </c>
      <c r="Q120" s="12" t="n">
        <v>38.7548554028813</v>
      </c>
      <c r="R120" s="12" t="n">
        <v>40.1132356072076</v>
      </c>
      <c r="S120" s="12" t="n">
        <v>41.0881770223797</v>
      </c>
      <c r="T120" s="12" t="n">
        <v>33.5331058028433</v>
      </c>
      <c r="U120" s="12" t="n">
        <v>32.6352577209473</v>
      </c>
      <c r="V120" s="12" t="n">
        <v>58.584415435791</v>
      </c>
      <c r="W120" s="12" t="n">
        <v>25.9491577148438</v>
      </c>
      <c r="X120" s="13" t="n">
        <v>22.109647440757</v>
      </c>
      <c r="Y120" s="13" t="n">
        <v>69.6440516218795</v>
      </c>
      <c r="Z120" s="13" t="n">
        <v>36.4</v>
      </c>
      <c r="AA120" s="10" t="s">
        <v>155</v>
      </c>
      <c r="AG120" s="13" t="n">
        <v>98.4683885585815</v>
      </c>
      <c r="AH120" s="13" t="n">
        <v>100</v>
      </c>
      <c r="AI120" s="13" t="n">
        <v>31.1</v>
      </c>
      <c r="AJ120" s="13" t="n">
        <v>70.7</v>
      </c>
      <c r="AK120" s="13" t="n">
        <v>35.7</v>
      </c>
      <c r="AL120" s="12" t="n">
        <v>35.3216144168049</v>
      </c>
      <c r="AM120" s="10" t="s">
        <v>157</v>
      </c>
    </row>
    <row r="121" customFormat="false" ht="15" hidden="false" customHeight="false" outlineLevel="0" collapsed="false">
      <c r="A121" s="10" t="s">
        <v>478</v>
      </c>
      <c r="B121" s="10" t="s">
        <v>365</v>
      </c>
      <c r="C121" s="10" t="s">
        <v>148</v>
      </c>
      <c r="D121" s="11" t="n">
        <v>46298.6813194445</v>
      </c>
      <c r="E121" s="10" t="s">
        <v>479</v>
      </c>
      <c r="F121" s="10" t="s">
        <v>367</v>
      </c>
      <c r="G121" s="10" t="s">
        <v>368</v>
      </c>
      <c r="H121" s="10" t="s">
        <v>332</v>
      </c>
      <c r="I121" s="10" t="s">
        <v>323</v>
      </c>
      <c r="J121" s="10" t="s">
        <v>248</v>
      </c>
      <c r="K121" s="10" t="s">
        <v>154</v>
      </c>
      <c r="M121" s="12" t="n">
        <v>38.302885478299</v>
      </c>
      <c r="N121" s="12" t="n">
        <v>4.60560999043515</v>
      </c>
      <c r="O121" s="12" t="n">
        <v>37.1734155858848</v>
      </c>
      <c r="P121" s="12" t="n">
        <v>53.157125993957</v>
      </c>
      <c r="Q121" s="12" t="n">
        <v>38.1196851789462</v>
      </c>
      <c r="R121" s="12" t="n">
        <v>39.393216706443</v>
      </c>
      <c r="S121" s="12" t="n">
        <v>39.4845495084267</v>
      </c>
      <c r="T121" s="12" t="n">
        <v>33.9656438115771</v>
      </c>
      <c r="U121" s="12" t="n">
        <v>33.3247032165527</v>
      </c>
      <c r="V121" s="12" t="n">
        <v>61.1670341491699</v>
      </c>
      <c r="W121" s="12" t="n">
        <v>27.8423309326172</v>
      </c>
      <c r="X121" s="13" t="n">
        <v>30.7329343240182</v>
      </c>
      <c r="Y121" s="13" t="n">
        <v>80.7048371703044</v>
      </c>
      <c r="Z121" s="13" t="n">
        <v>35.6</v>
      </c>
      <c r="AA121" s="10" t="s">
        <v>155</v>
      </c>
      <c r="AG121" s="13" t="n">
        <v>98.9767811424031</v>
      </c>
      <c r="AH121" s="13" t="n">
        <v>100</v>
      </c>
      <c r="AI121" s="13" t="n">
        <v>32.3</v>
      </c>
      <c r="AJ121" s="13" t="n">
        <v>68.4</v>
      </c>
      <c r="AK121" s="13" t="n">
        <v>37.5</v>
      </c>
      <c r="AL121" s="12" t="n">
        <v>37.6481481481482</v>
      </c>
      <c r="AM121" s="10" t="s">
        <v>157</v>
      </c>
    </row>
    <row r="122" customFormat="false" ht="15" hidden="false" customHeight="false" outlineLevel="0" collapsed="false">
      <c r="A122" s="10" t="s">
        <v>480</v>
      </c>
      <c r="B122" s="10" t="s">
        <v>365</v>
      </c>
      <c r="C122" s="10" t="s">
        <v>148</v>
      </c>
      <c r="D122" s="11" t="n">
        <v>46298.6813773148</v>
      </c>
      <c r="E122" s="10" t="s">
        <v>481</v>
      </c>
      <c r="F122" s="10" t="s">
        <v>367</v>
      </c>
      <c r="G122" s="10" t="s">
        <v>368</v>
      </c>
      <c r="H122" s="10" t="s">
        <v>336</v>
      </c>
      <c r="I122" s="10" t="s">
        <v>323</v>
      </c>
      <c r="J122" s="10" t="s">
        <v>153</v>
      </c>
      <c r="K122" s="10" t="s">
        <v>154</v>
      </c>
      <c r="M122" s="12" t="n">
        <v>37.5586794039927</v>
      </c>
      <c r="N122" s="12" t="n">
        <v>5.23649507648613</v>
      </c>
      <c r="O122" s="12" t="n">
        <v>36.2507317037712</v>
      </c>
      <c r="P122" s="12" t="n">
        <v>45.2581101530549</v>
      </c>
      <c r="Q122" s="12" t="n">
        <v>41.5338206673394</v>
      </c>
      <c r="R122" s="12" t="n">
        <v>41.3848685923542</v>
      </c>
      <c r="S122" s="12" t="n">
        <v>45.6414937681534</v>
      </c>
      <c r="T122" s="12" t="n">
        <v>31.7543284523629</v>
      </c>
      <c r="U122" s="12" t="n">
        <v>31.5048351287842</v>
      </c>
      <c r="V122" s="12" t="n">
        <v>52.1659469604492</v>
      </c>
      <c r="W122" s="12" t="n">
        <v>20.661111831665</v>
      </c>
      <c r="X122" s="13" t="n">
        <v>29.1782334128801</v>
      </c>
      <c r="Y122" s="13" t="n">
        <v>56.3864673127811</v>
      </c>
      <c r="Z122" s="13" t="n">
        <v>33.7</v>
      </c>
      <c r="AA122" s="10" t="s">
        <v>155</v>
      </c>
      <c r="AC122" s="10" t="s">
        <v>156</v>
      </c>
      <c r="AG122" s="13" t="n">
        <v>97.1853651610053</v>
      </c>
      <c r="AH122" s="13" t="n">
        <v>100</v>
      </c>
      <c r="AI122" s="13" t="n">
        <v>30.5</v>
      </c>
      <c r="AJ122" s="13" t="n">
        <v>65.9</v>
      </c>
      <c r="AK122" s="13" t="n">
        <v>36.9</v>
      </c>
      <c r="AL122" s="12" t="n">
        <v>37.4533795066414</v>
      </c>
      <c r="AM122" s="10" t="s">
        <v>157</v>
      </c>
    </row>
    <row r="123" customFormat="false" ht="15" hidden="false" customHeight="false" outlineLevel="0" collapsed="false">
      <c r="A123" s="10" t="s">
        <v>482</v>
      </c>
      <c r="B123" s="10" t="s">
        <v>365</v>
      </c>
      <c r="C123" s="10" t="s">
        <v>148</v>
      </c>
      <c r="D123" s="11" t="n">
        <v>46298.681400463</v>
      </c>
      <c r="E123" s="10" t="s">
        <v>483</v>
      </c>
      <c r="F123" s="10" t="s">
        <v>367</v>
      </c>
      <c r="G123" s="10" t="s">
        <v>368</v>
      </c>
      <c r="H123" s="10" t="s">
        <v>339</v>
      </c>
      <c r="I123" s="10" t="s">
        <v>323</v>
      </c>
      <c r="J123" s="10" t="s">
        <v>153</v>
      </c>
      <c r="K123" s="10" t="s">
        <v>154</v>
      </c>
      <c r="M123" s="12" t="n">
        <v>36.6837742922805</v>
      </c>
      <c r="N123" s="12" t="n">
        <v>3.45294415950284</v>
      </c>
      <c r="O123" s="12" t="n">
        <v>35.9339041019083</v>
      </c>
      <c r="P123" s="12" t="n">
        <v>46.5226529868484</v>
      </c>
      <c r="Q123" s="12" t="n">
        <v>36.4646054266491</v>
      </c>
      <c r="R123" s="12" t="n">
        <v>39.591880406044</v>
      </c>
      <c r="S123" s="12" t="n">
        <v>37.2815634181109</v>
      </c>
      <c r="T123" s="12" t="n">
        <v>32.3337766002681</v>
      </c>
      <c r="U123" s="12" t="n">
        <v>31.9444904327393</v>
      </c>
      <c r="V123" s="12" t="n">
        <v>51.4650688171387</v>
      </c>
      <c r="W123" s="12" t="n">
        <v>19.5205783843994</v>
      </c>
      <c r="X123" s="13" t="n">
        <v>22.6544041251395</v>
      </c>
      <c r="Y123" s="13" t="n">
        <v>72.4085119482818</v>
      </c>
      <c r="Z123" s="13" t="n">
        <v>35.8</v>
      </c>
      <c r="AA123" s="10" t="s">
        <v>155</v>
      </c>
      <c r="AC123" s="10" t="s">
        <v>156</v>
      </c>
      <c r="AG123" s="13" t="n">
        <v>98.0641509433962</v>
      </c>
      <c r="AH123" s="13" t="n">
        <v>100</v>
      </c>
      <c r="AI123" s="13" t="n">
        <v>30.7</v>
      </c>
      <c r="AJ123" s="13" t="n">
        <v>62.8</v>
      </c>
      <c r="AK123" s="13" t="n">
        <v>37.5</v>
      </c>
      <c r="AL123" s="12" t="n">
        <v>37.0051831119545</v>
      </c>
      <c r="AM123" s="10" t="s">
        <v>157</v>
      </c>
    </row>
    <row r="124" customFormat="false" ht="15" hidden="false" customHeight="false" outlineLevel="0" collapsed="false">
      <c r="A124" s="10" t="s">
        <v>484</v>
      </c>
      <c r="B124" s="10" t="s">
        <v>365</v>
      </c>
      <c r="C124" s="10" t="s">
        <v>148</v>
      </c>
      <c r="D124" s="11" t="n">
        <v>46298.6814236111</v>
      </c>
      <c r="E124" s="10" t="s">
        <v>485</v>
      </c>
      <c r="F124" s="10" t="s">
        <v>367</v>
      </c>
      <c r="G124" s="10" t="s">
        <v>368</v>
      </c>
      <c r="H124" s="10" t="s">
        <v>342</v>
      </c>
      <c r="I124" s="10" t="s">
        <v>323</v>
      </c>
      <c r="J124" s="10" t="s">
        <v>153</v>
      </c>
      <c r="K124" s="10" t="s">
        <v>154</v>
      </c>
      <c r="M124" s="12" t="n">
        <v>38.2406735418263</v>
      </c>
      <c r="N124" s="12" t="n">
        <v>6.95232904787212</v>
      </c>
      <c r="O124" s="12" t="n">
        <v>37.0395183750739</v>
      </c>
      <c r="P124" s="12" t="n">
        <v>55.2444378125423</v>
      </c>
      <c r="Q124" s="12" t="n">
        <v>35.7394475537282</v>
      </c>
      <c r="R124" s="12" t="n">
        <v>40.4821498689597</v>
      </c>
      <c r="S124" s="12" t="n">
        <v>40.8859965212579</v>
      </c>
      <c r="T124" s="12" t="n">
        <v>32.9014396670169</v>
      </c>
      <c r="U124" s="12" t="n">
        <v>32.7261009216309</v>
      </c>
      <c r="V124" s="12" t="n">
        <v>57.6120872497559</v>
      </c>
      <c r="W124" s="12" t="n">
        <v>24.885986328125</v>
      </c>
      <c r="X124" s="13" t="n">
        <v>51.6258732095928</v>
      </c>
      <c r="Y124" s="13" t="n">
        <v>67.8142244251604</v>
      </c>
      <c r="Z124" s="13" t="n">
        <v>35</v>
      </c>
      <c r="AA124" s="10" t="s">
        <v>170</v>
      </c>
      <c r="AC124" s="10" t="s">
        <v>156</v>
      </c>
      <c r="AD124" s="10" t="s">
        <v>156</v>
      </c>
      <c r="AG124" s="13" t="n">
        <v>98.4686956265298</v>
      </c>
      <c r="AH124" s="13" t="n">
        <v>100</v>
      </c>
      <c r="AI124" s="13" t="n">
        <v>31</v>
      </c>
      <c r="AJ124" s="13" t="n">
        <v>63.7</v>
      </c>
      <c r="AK124" s="13" t="n">
        <v>32.2</v>
      </c>
      <c r="AL124" s="12" t="n">
        <v>32.2677522598277</v>
      </c>
      <c r="AM124" s="10" t="s">
        <v>157</v>
      </c>
    </row>
    <row r="125" customFormat="false" ht="15" hidden="false" customHeight="false" outlineLevel="0" collapsed="false">
      <c r="A125" s="10" t="s">
        <v>486</v>
      </c>
      <c r="B125" s="10" t="s">
        <v>365</v>
      </c>
      <c r="C125" s="10" t="s">
        <v>148</v>
      </c>
      <c r="D125" s="11" t="n">
        <v>46298.6814467593</v>
      </c>
      <c r="E125" s="10" t="s">
        <v>487</v>
      </c>
      <c r="F125" s="10" t="s">
        <v>367</v>
      </c>
      <c r="G125" s="10" t="s">
        <v>368</v>
      </c>
      <c r="H125" s="10" t="s">
        <v>345</v>
      </c>
      <c r="I125" s="10" t="s">
        <v>323</v>
      </c>
      <c r="J125" s="10" t="s">
        <v>153</v>
      </c>
      <c r="K125" s="10" t="s">
        <v>154</v>
      </c>
      <c r="M125" s="12" t="n">
        <v>35.8551501499972</v>
      </c>
      <c r="N125" s="12" t="n">
        <v>5.41533624831155</v>
      </c>
      <c r="O125" s="12" t="n">
        <v>34.5862921748706</v>
      </c>
      <c r="P125" s="12" t="n">
        <v>51.4505278434784</v>
      </c>
      <c r="Q125" s="12" t="n">
        <v>36.9504543809721</v>
      </c>
      <c r="R125" s="12" t="n">
        <v>37.0343606676374</v>
      </c>
      <c r="S125" s="12" t="n">
        <v>38.1456207033188</v>
      </c>
      <c r="T125" s="12" t="n">
        <v>32.1212158203125</v>
      </c>
      <c r="U125" s="12" t="n">
        <v>32.1212158203125</v>
      </c>
      <c r="V125" s="12" t="n">
        <v>56.2766838073731</v>
      </c>
      <c r="W125" s="12" t="n">
        <v>24.1554679870606</v>
      </c>
      <c r="X125" s="13" t="n">
        <v>62.4301620636367</v>
      </c>
      <c r="Y125" s="13" t="n">
        <v>78.1451836589135</v>
      </c>
      <c r="Z125" s="13" t="n">
        <v>34.5</v>
      </c>
      <c r="AA125" s="10" t="s">
        <v>170</v>
      </c>
      <c r="AG125" s="13" t="n">
        <v>99.8615068059513</v>
      </c>
      <c r="AH125" s="13" t="n">
        <v>100</v>
      </c>
      <c r="AI125" s="13" t="n">
        <v>31</v>
      </c>
      <c r="AJ125" s="13" t="n">
        <v>70.5</v>
      </c>
      <c r="AK125" s="13" t="n">
        <v>42.6</v>
      </c>
      <c r="AL125" s="12" t="n">
        <v>41.2967360439642</v>
      </c>
      <c r="AM125" s="10" t="s">
        <v>157</v>
      </c>
    </row>
    <row r="126" customFormat="false" ht="15" hidden="false" customHeight="false" outlineLevel="0" collapsed="false">
      <c r="A126" s="10" t="s">
        <v>488</v>
      </c>
      <c r="B126" s="10" t="s">
        <v>365</v>
      </c>
      <c r="C126" s="10" t="s">
        <v>148</v>
      </c>
      <c r="D126" s="11" t="n">
        <v>46298.6814699074</v>
      </c>
      <c r="E126" s="10" t="s">
        <v>489</v>
      </c>
      <c r="F126" s="10" t="s">
        <v>367</v>
      </c>
      <c r="G126" s="10" t="s">
        <v>368</v>
      </c>
      <c r="H126" s="10" t="s">
        <v>351</v>
      </c>
      <c r="I126" s="10" t="s">
        <v>323</v>
      </c>
      <c r="J126" s="10" t="s">
        <v>153</v>
      </c>
      <c r="K126" s="10" t="s">
        <v>154</v>
      </c>
      <c r="M126" s="12" t="n">
        <v>40.392885061384</v>
      </c>
      <c r="N126" s="12" t="n">
        <v>4.94476486622316</v>
      </c>
      <c r="O126" s="12" t="n">
        <v>39.4822701756593</v>
      </c>
      <c r="P126" s="12" t="n">
        <v>41.9068163083921</v>
      </c>
      <c r="Q126" s="12" t="n">
        <v>48.7205077195329</v>
      </c>
      <c r="R126" s="12" t="n">
        <v>44.4109384960598</v>
      </c>
      <c r="S126" s="12" t="n">
        <v>40.2369817003718</v>
      </c>
      <c r="T126" s="12" t="n">
        <v>32.4528802487954</v>
      </c>
      <c r="U126" s="12" t="n">
        <v>31.9991588592529</v>
      </c>
      <c r="V126" s="12" t="n">
        <v>52.1754760742188</v>
      </c>
      <c r="W126" s="12" t="n">
        <v>20.1763172149658</v>
      </c>
      <c r="X126" s="13" t="n">
        <v>16.8306155964368</v>
      </c>
      <c r="Y126" s="13" t="n">
        <v>38.3093077650416</v>
      </c>
      <c r="Z126" s="13" t="n">
        <v>38.6000000000001</v>
      </c>
      <c r="AA126" s="10" t="s">
        <v>162</v>
      </c>
      <c r="AG126" s="13" t="n">
        <v>97.3845756195276</v>
      </c>
      <c r="AH126" s="13" t="n">
        <v>100</v>
      </c>
      <c r="AI126" s="13" t="n">
        <v>31</v>
      </c>
      <c r="AJ126" s="13" t="n">
        <v>66.2</v>
      </c>
      <c r="AK126" s="13" t="n">
        <v>34.8</v>
      </c>
      <c r="AL126" s="12" t="n">
        <v>34.752546148271</v>
      </c>
      <c r="AM126" s="10" t="s">
        <v>157</v>
      </c>
    </row>
    <row r="127" customFormat="false" ht="15" hidden="false" customHeight="false" outlineLevel="0" collapsed="false">
      <c r="A127" s="10" t="s">
        <v>490</v>
      </c>
      <c r="B127" s="10" t="s">
        <v>365</v>
      </c>
      <c r="C127" s="10" t="s">
        <v>148</v>
      </c>
      <c r="D127" s="11" t="n">
        <v>46298.6815046296</v>
      </c>
      <c r="E127" s="10" t="s">
        <v>491</v>
      </c>
      <c r="F127" s="10" t="s">
        <v>367</v>
      </c>
      <c r="G127" s="10" t="s">
        <v>368</v>
      </c>
      <c r="H127" s="10" t="s">
        <v>354</v>
      </c>
      <c r="I127" s="10" t="s">
        <v>323</v>
      </c>
      <c r="J127" s="10" t="s">
        <v>153</v>
      </c>
      <c r="K127" s="10" t="s">
        <v>154</v>
      </c>
      <c r="M127" s="12" t="n">
        <v>38.7886132758833</v>
      </c>
      <c r="N127" s="12" t="n">
        <v>3.90494620330372</v>
      </c>
      <c r="O127" s="12" t="n">
        <v>38.4295647018417</v>
      </c>
      <c r="P127" s="12" t="n">
        <v>46.8732749960463</v>
      </c>
      <c r="Q127" s="12" t="n">
        <v>34.5042392731919</v>
      </c>
      <c r="R127" s="12" t="n">
        <v>37.0336523367689</v>
      </c>
      <c r="S127" s="12" t="n">
        <v>42.4717481155025</v>
      </c>
      <c r="T127" s="12" t="n">
        <v>33.4129289410845</v>
      </c>
      <c r="U127" s="12" t="n">
        <v>32.1281967163086</v>
      </c>
      <c r="V127" s="12" t="n">
        <v>51.6693572998047</v>
      </c>
      <c r="W127" s="12" t="n">
        <v>19.5411605834961</v>
      </c>
      <c r="X127" s="13" t="n">
        <v>10.8415049029418</v>
      </c>
      <c r="Y127" s="13" t="n">
        <v>69.853578813955</v>
      </c>
      <c r="Z127" s="13" t="n">
        <v>38.3000000000001</v>
      </c>
      <c r="AA127" s="10" t="s">
        <v>155</v>
      </c>
      <c r="AG127" s="13" t="n">
        <v>97.951582867784</v>
      </c>
      <c r="AH127" s="13" t="n">
        <v>100</v>
      </c>
      <c r="AI127" s="13" t="n">
        <v>31.2</v>
      </c>
      <c r="AJ127" s="13" t="n">
        <v>63.9</v>
      </c>
      <c r="AK127" s="13" t="n">
        <v>37.9</v>
      </c>
      <c r="AL127" s="12" t="n">
        <v>37.6230370018975</v>
      </c>
      <c r="AM127" s="10" t="s">
        <v>157</v>
      </c>
    </row>
    <row r="128" customFormat="false" ht="15" hidden="false" customHeight="false" outlineLevel="0" collapsed="false">
      <c r="A128" s="10" t="s">
        <v>492</v>
      </c>
      <c r="B128" s="10" t="s">
        <v>365</v>
      </c>
      <c r="C128" s="10" t="s">
        <v>148</v>
      </c>
      <c r="D128" s="11" t="n">
        <v>46298.6815277778</v>
      </c>
      <c r="E128" s="10" t="s">
        <v>493</v>
      </c>
      <c r="F128" s="10" t="s">
        <v>367</v>
      </c>
      <c r="G128" s="10" t="s">
        <v>368</v>
      </c>
      <c r="H128" s="10" t="s">
        <v>357</v>
      </c>
      <c r="I128" s="10" t="s">
        <v>358</v>
      </c>
      <c r="J128" s="10" t="s">
        <v>248</v>
      </c>
      <c r="K128" s="10" t="s">
        <v>154</v>
      </c>
      <c r="M128" s="12" t="n">
        <v>36.2000532352746</v>
      </c>
      <c r="N128" s="12" t="n">
        <v>3.42787164436161</v>
      </c>
      <c r="O128" s="12" t="n">
        <v>35.4231926770112</v>
      </c>
      <c r="P128" s="12" t="n">
        <v>44.7744423747967</v>
      </c>
      <c r="Q128" s="12" t="n">
        <v>36.0968316301775</v>
      </c>
      <c r="R128" s="12" t="n">
        <v>37.2262092509192</v>
      </c>
      <c r="S128" s="12" t="n">
        <v>41.2194986687486</v>
      </c>
      <c r="T128" s="12" t="n">
        <v>32.1548161774777</v>
      </c>
      <c r="U128" s="12" t="n">
        <v>30.4821262359619</v>
      </c>
      <c r="V128" s="12" t="n">
        <v>49.6244354248047</v>
      </c>
      <c r="W128" s="12" t="n">
        <v>19.1423091888428</v>
      </c>
      <c r="X128" s="13" t="n">
        <v>43.6815812613898</v>
      </c>
      <c r="Y128" s="13" t="n">
        <v>75.34121755088</v>
      </c>
      <c r="Z128" s="13" t="n">
        <v>35.6000000000001</v>
      </c>
      <c r="AA128" s="10" t="s">
        <v>155</v>
      </c>
      <c r="AC128" s="10" t="s">
        <v>156</v>
      </c>
      <c r="AE128" s="10" t="s">
        <v>156</v>
      </c>
      <c r="AG128" s="13" t="n">
        <v>97.0910665676813</v>
      </c>
      <c r="AH128" s="13" t="n">
        <v>100</v>
      </c>
      <c r="AI128" s="13" t="n">
        <v>29.5</v>
      </c>
      <c r="AJ128" s="13" t="n">
        <v>64.1</v>
      </c>
      <c r="AK128" s="13" t="n">
        <v>31.7</v>
      </c>
      <c r="AL128" s="12" t="n">
        <v>30.4821270255169</v>
      </c>
      <c r="AM128" s="10" t="s">
        <v>157</v>
      </c>
    </row>
    <row r="129" customFormat="false" ht="15" hidden="false" customHeight="false" outlineLevel="0" collapsed="false">
      <c r="A129" s="10" t="s">
        <v>494</v>
      </c>
      <c r="B129" s="10" t="s">
        <v>365</v>
      </c>
      <c r="C129" s="10" t="s">
        <v>148</v>
      </c>
      <c r="D129" s="11" t="n">
        <v>46298.6815509259</v>
      </c>
      <c r="E129" s="10" t="s">
        <v>495</v>
      </c>
      <c r="F129" s="10" t="s">
        <v>367</v>
      </c>
      <c r="G129" s="10" t="s">
        <v>368</v>
      </c>
      <c r="H129" s="10" t="s">
        <v>361</v>
      </c>
      <c r="I129" s="10" t="s">
        <v>358</v>
      </c>
      <c r="J129" s="10" t="s">
        <v>153</v>
      </c>
      <c r="K129" s="10" t="s">
        <v>154</v>
      </c>
      <c r="M129" s="12" t="n">
        <v>38.7129267199811</v>
      </c>
      <c r="N129" s="12" t="n">
        <v>5.51922114139503</v>
      </c>
      <c r="O129" s="12" t="n">
        <v>37.3404905052261</v>
      </c>
      <c r="P129" s="12" t="n">
        <v>43.8247509654747</v>
      </c>
      <c r="Q129" s="12" t="n">
        <v>49.1990977866498</v>
      </c>
      <c r="R129" s="12" t="n">
        <v>36.8964308925842</v>
      </c>
      <c r="S129" s="12" t="n">
        <v>47.855718420779</v>
      </c>
      <c r="T129" s="12" t="n">
        <v>31.7555826472516</v>
      </c>
      <c r="U129" s="12" t="n">
        <v>30.7474136352539</v>
      </c>
      <c r="V129" s="12" t="n">
        <v>58.4216346740723</v>
      </c>
      <c r="W129" s="12" t="n">
        <v>27.6742210388184</v>
      </c>
      <c r="X129" s="13" t="n">
        <v>16.5367800798327</v>
      </c>
      <c r="Y129" s="13" t="n">
        <v>59.000190077932</v>
      </c>
      <c r="Z129" s="13" t="n">
        <v>37.6000000000001</v>
      </c>
      <c r="AA129" s="10" t="s">
        <v>155</v>
      </c>
      <c r="AC129" s="10" t="s">
        <v>156</v>
      </c>
      <c r="AG129" s="13" t="n">
        <v>98.0060768405568</v>
      </c>
      <c r="AH129" s="13" t="n">
        <v>100</v>
      </c>
      <c r="AI129" s="13" t="n">
        <v>29.7</v>
      </c>
      <c r="AJ129" s="13" t="n">
        <v>66.6</v>
      </c>
      <c r="AK129" s="13" t="n">
        <v>37.1</v>
      </c>
      <c r="AL129" s="12" t="n">
        <v>36.948014231499</v>
      </c>
      <c r="AM129" s="10" t="s">
        <v>157</v>
      </c>
    </row>
    <row r="130" customFormat="false" ht="15" hidden="false" customHeight="false" outlineLevel="0" collapsed="false">
      <c r="A130" s="10" t="s">
        <v>496</v>
      </c>
      <c r="B130" s="10" t="s">
        <v>497</v>
      </c>
      <c r="C130" s="10" t="s">
        <v>148</v>
      </c>
      <c r="D130" s="11" t="n">
        <v>46298.6877777778</v>
      </c>
      <c r="E130" s="10" t="s">
        <v>498</v>
      </c>
      <c r="F130" s="10" t="s">
        <v>499</v>
      </c>
      <c r="G130" s="10" t="s">
        <v>500</v>
      </c>
      <c r="H130" s="10" t="s">
        <v>151</v>
      </c>
      <c r="I130" s="10" t="s">
        <v>152</v>
      </c>
      <c r="J130" s="10" t="s">
        <v>153</v>
      </c>
      <c r="K130" s="10" t="s">
        <v>154</v>
      </c>
      <c r="M130" s="12" t="n">
        <v>46.1606405410496</v>
      </c>
      <c r="N130" s="12" t="n">
        <v>5.57505441215364</v>
      </c>
      <c r="O130" s="12" t="n">
        <v>45.6833155913746</v>
      </c>
      <c r="P130" s="12" t="n">
        <v>51.7059102085317</v>
      </c>
      <c r="Q130" s="12" t="n">
        <v>43.6163108818648</v>
      </c>
      <c r="R130" s="12" t="n">
        <v>49.411851241531</v>
      </c>
      <c r="S130" s="12" t="n">
        <v>47.4703000306131</v>
      </c>
      <c r="T130" s="12" t="n">
        <v>37.128324176471</v>
      </c>
      <c r="U130" s="12" t="n">
        <v>36.4533729553223</v>
      </c>
      <c r="V130" s="12" t="n">
        <v>59.2927322387695</v>
      </c>
      <c r="W130" s="12" t="n">
        <v>22.8393592834473</v>
      </c>
      <c r="X130" s="13" t="n">
        <v>13.4261866119042</v>
      </c>
      <c r="Y130" s="13" t="n">
        <v>40.4127057732437</v>
      </c>
      <c r="Z130" s="13" t="n">
        <v>48.0000000000002</v>
      </c>
      <c r="AA130" s="10" t="s">
        <v>162</v>
      </c>
      <c r="AG130" s="13" t="n">
        <v>97.8305601011001</v>
      </c>
      <c r="AH130" s="13" t="n">
        <v>100</v>
      </c>
      <c r="AI130" s="13" t="n">
        <v>34.4</v>
      </c>
      <c r="AJ130" s="13" t="n">
        <v>73.3</v>
      </c>
      <c r="AK130" s="13" t="n">
        <v>53.3</v>
      </c>
      <c r="AL130" s="12" t="n">
        <v>53.9194879511919</v>
      </c>
      <c r="AM130" s="10" t="s">
        <v>157</v>
      </c>
    </row>
    <row r="131" customFormat="false" ht="15" hidden="false" customHeight="false" outlineLevel="0" collapsed="false">
      <c r="A131" s="10" t="s">
        <v>501</v>
      </c>
      <c r="B131" s="10" t="s">
        <v>497</v>
      </c>
      <c r="C131" s="10" t="s">
        <v>148</v>
      </c>
      <c r="D131" s="11" t="n">
        <v>46298.6878125</v>
      </c>
      <c r="E131" s="10" t="s">
        <v>502</v>
      </c>
      <c r="F131" s="10" t="s">
        <v>499</v>
      </c>
      <c r="G131" s="10" t="s">
        <v>500</v>
      </c>
      <c r="H131" s="10" t="s">
        <v>160</v>
      </c>
      <c r="I131" s="10" t="s">
        <v>152</v>
      </c>
      <c r="J131" s="10" t="s">
        <v>153</v>
      </c>
      <c r="K131" s="10" t="s">
        <v>154</v>
      </c>
      <c r="M131" s="12" t="n">
        <v>49.927074214168</v>
      </c>
      <c r="N131" s="12" t="n">
        <v>8.48813959490331</v>
      </c>
      <c r="O131" s="12" t="n">
        <v>49.1519084503714</v>
      </c>
      <c r="P131" s="12" t="n">
        <v>55.050193914855</v>
      </c>
      <c r="Q131" s="12" t="n">
        <v>56.1373038161873</v>
      </c>
      <c r="R131" s="12" t="n">
        <v>57.272890460897</v>
      </c>
      <c r="S131" s="12" t="n">
        <v>43.232546452464</v>
      </c>
      <c r="T131" s="12" t="n">
        <v>35.6708301127382</v>
      </c>
      <c r="U131" s="12" t="n">
        <v>35.4694709777832</v>
      </c>
      <c r="V131" s="12" t="n">
        <v>60.0901374816895</v>
      </c>
      <c r="W131" s="12" t="n">
        <v>24.6206665039063</v>
      </c>
      <c r="X131" s="13" t="n">
        <v>19.3262563136718</v>
      </c>
      <c r="Y131" s="13" t="n">
        <v>39.7968210484262</v>
      </c>
      <c r="Z131" s="13" t="n">
        <v>57.2000000000003</v>
      </c>
      <c r="AA131" s="10" t="s">
        <v>162</v>
      </c>
      <c r="AG131" s="13" t="n">
        <v>97.9333473066443</v>
      </c>
      <c r="AH131" s="13" t="n">
        <v>100</v>
      </c>
      <c r="AI131" s="13" t="n">
        <v>34.3</v>
      </c>
      <c r="AJ131" s="13" t="n">
        <v>75.5</v>
      </c>
      <c r="AK131" s="13" t="n">
        <v>52.5</v>
      </c>
      <c r="AL131" s="12" t="n">
        <v>54.1491979991178</v>
      </c>
      <c r="AM131" s="10" t="s">
        <v>157</v>
      </c>
    </row>
    <row r="132" customFormat="false" ht="15" hidden="false" customHeight="false" outlineLevel="0" collapsed="false">
      <c r="A132" s="10" t="s">
        <v>503</v>
      </c>
      <c r="B132" s="10" t="s">
        <v>497</v>
      </c>
      <c r="C132" s="10" t="s">
        <v>148</v>
      </c>
      <c r="D132" s="11" t="n">
        <v>46298.6878587963</v>
      </c>
      <c r="E132" s="10" t="s">
        <v>504</v>
      </c>
      <c r="F132" s="10" t="s">
        <v>499</v>
      </c>
      <c r="G132" s="10" t="s">
        <v>500</v>
      </c>
      <c r="H132" s="10" t="s">
        <v>166</v>
      </c>
      <c r="I132" s="10" t="s">
        <v>152</v>
      </c>
      <c r="J132" s="10" t="s">
        <v>153</v>
      </c>
      <c r="K132" s="10" t="s">
        <v>154</v>
      </c>
      <c r="M132" s="12" t="n">
        <v>45.3929101742371</v>
      </c>
      <c r="N132" s="12" t="n">
        <v>6.40061353315324</v>
      </c>
      <c r="O132" s="12" t="n">
        <v>43.9724621197784</v>
      </c>
      <c r="P132" s="12" t="n">
        <v>53.3987596735923</v>
      </c>
      <c r="Q132" s="12" t="n">
        <v>50.8899333381759</v>
      </c>
      <c r="R132" s="12" t="n">
        <v>51.169468938071</v>
      </c>
      <c r="S132" s="12" t="n">
        <v>49.3110126162103</v>
      </c>
      <c r="T132" s="12" t="n">
        <v>35.4923508935563</v>
      </c>
      <c r="U132" s="12" t="n">
        <v>35.1268920898438</v>
      </c>
      <c r="V132" s="12" t="n">
        <v>60.3732719421387</v>
      </c>
      <c r="W132" s="12" t="n">
        <v>25.2463798522949</v>
      </c>
      <c r="X132" s="13" t="n">
        <v>14.8190353747857</v>
      </c>
      <c r="Y132" s="13" t="n">
        <v>42.3065684899486</v>
      </c>
      <c r="Z132" s="13" t="n">
        <v>45.7000000000001</v>
      </c>
      <c r="AA132" s="10" t="s">
        <v>162</v>
      </c>
      <c r="AG132" s="13" t="n">
        <v>98.6235051150281</v>
      </c>
      <c r="AH132" s="13" t="n">
        <v>100</v>
      </c>
      <c r="AI132" s="13" t="n">
        <v>34</v>
      </c>
      <c r="AJ132" s="13" t="n">
        <v>73.7</v>
      </c>
      <c r="AK132" s="13" t="n">
        <v>45.9</v>
      </c>
      <c r="AL132" s="12" t="n">
        <v>47.2333333333334</v>
      </c>
      <c r="AM132" s="10" t="s">
        <v>157</v>
      </c>
    </row>
    <row r="133" customFormat="false" ht="15" hidden="false" customHeight="false" outlineLevel="0" collapsed="false">
      <c r="A133" s="10" t="s">
        <v>505</v>
      </c>
      <c r="B133" s="10" t="s">
        <v>497</v>
      </c>
      <c r="C133" s="10" t="s">
        <v>148</v>
      </c>
      <c r="D133" s="11" t="n">
        <v>46298.6879398148</v>
      </c>
      <c r="E133" s="10" t="s">
        <v>506</v>
      </c>
      <c r="F133" s="10" t="s">
        <v>499</v>
      </c>
      <c r="G133" s="10" t="s">
        <v>500</v>
      </c>
      <c r="H133" s="10" t="s">
        <v>169</v>
      </c>
      <c r="I133" s="10" t="s">
        <v>152</v>
      </c>
      <c r="J133" s="10" t="s">
        <v>153</v>
      </c>
      <c r="K133" s="10" t="s">
        <v>154</v>
      </c>
      <c r="M133" s="12" t="n">
        <v>41.6940244174152</v>
      </c>
      <c r="N133" s="12" t="n">
        <v>9.96513608236968</v>
      </c>
      <c r="O133" s="12" t="n">
        <v>39.6144217056147</v>
      </c>
      <c r="P133" s="12" t="n">
        <v>57.6519639937169</v>
      </c>
      <c r="Q133" s="12" t="n">
        <v>43.0093986798655</v>
      </c>
      <c r="R133" s="12" t="n">
        <v>60.9975592188819</v>
      </c>
      <c r="S133" s="12" t="n">
        <v>37.5050096964784</v>
      </c>
      <c r="T133" s="12" t="n">
        <v>34.0028800964356</v>
      </c>
      <c r="U133" s="12" t="n">
        <v>34.0028800964356</v>
      </c>
      <c r="V133" s="12" t="n">
        <v>68.4269104003906</v>
      </c>
      <c r="W133" s="12" t="n">
        <v>34.4240303039551</v>
      </c>
      <c r="X133" s="13" t="n">
        <v>49.4811266963166</v>
      </c>
      <c r="Y133" s="13" t="n">
        <v>57.8805502856136</v>
      </c>
      <c r="Z133" s="13" t="n">
        <v>36.5</v>
      </c>
      <c r="AA133" s="10" t="s">
        <v>155</v>
      </c>
      <c r="AG133" s="13" t="n">
        <v>98.7803379416283</v>
      </c>
      <c r="AH133" s="13" t="n">
        <v>100</v>
      </c>
      <c r="AI133" s="13" t="n">
        <v>32.7</v>
      </c>
      <c r="AJ133" s="13" t="n">
        <v>78.6</v>
      </c>
      <c r="AK133" s="13" t="n">
        <v>34.8</v>
      </c>
      <c r="AL133" s="12" t="n">
        <v>34.4795054656296</v>
      </c>
      <c r="AM133" s="10" t="s">
        <v>157</v>
      </c>
    </row>
    <row r="134" customFormat="false" ht="15" hidden="false" customHeight="false" outlineLevel="0" collapsed="false">
      <c r="A134" s="10" t="s">
        <v>507</v>
      </c>
      <c r="B134" s="10" t="s">
        <v>497</v>
      </c>
      <c r="C134" s="10" t="s">
        <v>148</v>
      </c>
      <c r="D134" s="11" t="n">
        <v>46298.6879861111</v>
      </c>
      <c r="E134" s="10" t="s">
        <v>508</v>
      </c>
      <c r="F134" s="10" t="s">
        <v>499</v>
      </c>
      <c r="G134" s="10" t="s">
        <v>500</v>
      </c>
      <c r="H134" s="10" t="s">
        <v>173</v>
      </c>
      <c r="I134" s="10" t="s">
        <v>152</v>
      </c>
      <c r="J134" s="10" t="s">
        <v>153</v>
      </c>
      <c r="K134" s="10" t="s">
        <v>154</v>
      </c>
      <c r="M134" s="12" t="n">
        <v>48.9764598787467</v>
      </c>
      <c r="N134" s="12" t="n">
        <v>7.7143700528764</v>
      </c>
      <c r="O134" s="12" t="n">
        <v>48.034253075377</v>
      </c>
      <c r="P134" s="12" t="n">
        <v>51.7155687126249</v>
      </c>
      <c r="Q134" s="12" t="n">
        <v>58.7610989315028</v>
      </c>
      <c r="R134" s="12" t="n">
        <v>56.8676602110227</v>
      </c>
      <c r="S134" s="12" t="n">
        <v>43.1664545985679</v>
      </c>
      <c r="T134" s="12" t="n">
        <v>35.6937614413367</v>
      </c>
      <c r="U134" s="12" t="n">
        <v>35.1404304504395</v>
      </c>
      <c r="V134" s="12" t="n">
        <v>61.1027603149414</v>
      </c>
      <c r="W134" s="12" t="n">
        <v>25.962329864502</v>
      </c>
      <c r="X134" s="13" t="n">
        <v>12.4927668016864</v>
      </c>
      <c r="Y134" s="13" t="n">
        <v>26.781433413243</v>
      </c>
      <c r="Z134" s="13" t="n">
        <v>58.2000000000003</v>
      </c>
      <c r="AA134" s="10" t="s">
        <v>162</v>
      </c>
      <c r="AG134" s="13" t="n">
        <v>98.5749936338172</v>
      </c>
      <c r="AH134" s="13" t="n">
        <v>100</v>
      </c>
      <c r="AI134" s="13" t="n">
        <v>33.9</v>
      </c>
      <c r="AJ134" s="13" t="n">
        <v>77.6</v>
      </c>
      <c r="AK134" s="13" t="n">
        <v>50.4</v>
      </c>
      <c r="AL134" s="12" t="n">
        <v>50.9750012331673</v>
      </c>
      <c r="AM134" s="10" t="s">
        <v>157</v>
      </c>
    </row>
    <row r="135" customFormat="false" ht="15" hidden="false" customHeight="false" outlineLevel="0" collapsed="false">
      <c r="A135" s="10" t="s">
        <v>509</v>
      </c>
      <c r="B135" s="10" t="s">
        <v>497</v>
      </c>
      <c r="C135" s="10" t="s">
        <v>148</v>
      </c>
      <c r="D135" s="11" t="n">
        <v>46298.6880208333</v>
      </c>
      <c r="E135" s="10" t="s">
        <v>510</v>
      </c>
      <c r="F135" s="10" t="s">
        <v>499</v>
      </c>
      <c r="G135" s="10" t="s">
        <v>500</v>
      </c>
      <c r="H135" s="10" t="s">
        <v>176</v>
      </c>
      <c r="I135" s="10" t="s">
        <v>152</v>
      </c>
      <c r="J135" s="10" t="s">
        <v>153</v>
      </c>
      <c r="K135" s="10" t="s">
        <v>154</v>
      </c>
      <c r="M135" s="12" t="n">
        <v>40.703816246524</v>
      </c>
      <c r="N135" s="12" t="n">
        <v>5.96767414880112</v>
      </c>
      <c r="O135" s="12" t="n">
        <v>39.9243265301243</v>
      </c>
      <c r="P135" s="12" t="n">
        <v>51.480692179234</v>
      </c>
      <c r="Q135" s="12" t="n">
        <v>40.5707398201502</v>
      </c>
      <c r="R135" s="12" t="n">
        <v>42.0905907568653</v>
      </c>
      <c r="S135" s="12" t="n">
        <v>40.6646488166505</v>
      </c>
      <c r="T135" s="12" t="n">
        <v>35.0255889892578</v>
      </c>
      <c r="U135" s="12" t="n">
        <v>35.0255889892578</v>
      </c>
      <c r="V135" s="12" t="n">
        <v>57.1334228515625</v>
      </c>
      <c r="W135" s="12" t="n">
        <v>22.1078338623047</v>
      </c>
      <c r="X135" s="13" t="n">
        <v>42.8636467106761</v>
      </c>
      <c r="Y135" s="13" t="n">
        <v>53.1462391466944</v>
      </c>
      <c r="Z135" s="13" t="n">
        <v>37.5</v>
      </c>
      <c r="AA135" s="10" t="s">
        <v>155</v>
      </c>
      <c r="AG135" s="13" t="n">
        <v>98.4725246573588</v>
      </c>
      <c r="AH135" s="13" t="n">
        <v>100</v>
      </c>
      <c r="AI135" s="13" t="n">
        <v>33.7</v>
      </c>
      <c r="AJ135" s="13" t="n">
        <v>80.4</v>
      </c>
      <c r="AK135" s="13" t="n">
        <v>46.9</v>
      </c>
      <c r="AL135" s="12" t="n">
        <v>47.0751382488479</v>
      </c>
      <c r="AM135" s="10" t="s">
        <v>157</v>
      </c>
    </row>
    <row r="136" customFormat="false" ht="15" hidden="false" customHeight="false" outlineLevel="0" collapsed="false">
      <c r="A136" s="10" t="s">
        <v>511</v>
      </c>
      <c r="B136" s="10" t="s">
        <v>497</v>
      </c>
      <c r="C136" s="10" t="s">
        <v>148</v>
      </c>
      <c r="D136" s="11" t="n">
        <v>46298.6880555556</v>
      </c>
      <c r="E136" s="10" t="s">
        <v>512</v>
      </c>
      <c r="F136" s="10" t="s">
        <v>499</v>
      </c>
      <c r="G136" s="10" t="s">
        <v>500</v>
      </c>
      <c r="H136" s="10" t="s">
        <v>179</v>
      </c>
      <c r="I136" s="10" t="s">
        <v>152</v>
      </c>
      <c r="J136" s="10" t="s">
        <v>153</v>
      </c>
      <c r="K136" s="10" t="s">
        <v>154</v>
      </c>
      <c r="M136" s="12" t="n">
        <v>46.9789809572552</v>
      </c>
      <c r="N136" s="12" t="n">
        <v>9.66575937709395</v>
      </c>
      <c r="O136" s="12" t="n">
        <v>45.1493521965144</v>
      </c>
      <c r="P136" s="12" t="n">
        <v>59.5228089473412</v>
      </c>
      <c r="Q136" s="12" t="n">
        <v>49.1495974923387</v>
      </c>
      <c r="R136" s="12" t="n">
        <v>63.9700755065249</v>
      </c>
      <c r="S136" s="12" t="n">
        <v>44.4508016042938</v>
      </c>
      <c r="T136" s="12" t="n">
        <v>35.5663341142121</v>
      </c>
      <c r="U136" s="12" t="n">
        <v>35.2801704406738</v>
      </c>
      <c r="V136" s="12" t="n">
        <v>69.1042251586914</v>
      </c>
      <c r="W136" s="12" t="n">
        <v>33.8240547180176</v>
      </c>
      <c r="X136" s="13" t="n">
        <v>25.2003026565367</v>
      </c>
      <c r="Y136" s="13" t="n">
        <v>30.7414048653075</v>
      </c>
      <c r="Z136" s="13" t="n">
        <v>38.2</v>
      </c>
      <c r="AA136" s="10" t="s">
        <v>162</v>
      </c>
      <c r="AD136" s="10" t="s">
        <v>156</v>
      </c>
      <c r="AG136" s="13" t="n">
        <v>97.9303274528512</v>
      </c>
      <c r="AH136" s="13" t="n">
        <v>100</v>
      </c>
      <c r="AI136" s="13" t="n">
        <v>34</v>
      </c>
      <c r="AJ136" s="13" t="n">
        <v>79.1</v>
      </c>
      <c r="AK136" s="13" t="n">
        <v>44.1</v>
      </c>
      <c r="AL136" s="12" t="n">
        <v>45.1818181818182</v>
      </c>
      <c r="AM136" s="10" t="s">
        <v>157</v>
      </c>
    </row>
    <row r="137" customFormat="false" ht="15" hidden="false" customHeight="false" outlineLevel="0" collapsed="false">
      <c r="A137" s="10" t="s">
        <v>513</v>
      </c>
      <c r="B137" s="10" t="s">
        <v>497</v>
      </c>
      <c r="C137" s="10" t="s">
        <v>148</v>
      </c>
      <c r="D137" s="11" t="n">
        <v>46298.6882175926</v>
      </c>
      <c r="E137" s="10" t="s">
        <v>514</v>
      </c>
      <c r="F137" s="10" t="s">
        <v>499</v>
      </c>
      <c r="G137" s="10" t="s">
        <v>500</v>
      </c>
      <c r="H137" s="10" t="s">
        <v>183</v>
      </c>
      <c r="I137" s="10" t="s">
        <v>152</v>
      </c>
      <c r="J137" s="10" t="s">
        <v>153</v>
      </c>
      <c r="K137" s="10" t="s">
        <v>154</v>
      </c>
      <c r="M137" s="12" t="n">
        <v>41.5740562660379</v>
      </c>
      <c r="N137" s="12" t="n">
        <v>9.2508659201885</v>
      </c>
      <c r="O137" s="12" t="n">
        <v>39.7780101480798</v>
      </c>
      <c r="P137" s="12" t="n">
        <v>52.3875861200793</v>
      </c>
      <c r="Q137" s="12" t="n">
        <v>43.0205503173656</v>
      </c>
      <c r="R137" s="12" t="n">
        <v>60.1599350941976</v>
      </c>
      <c r="S137" s="12" t="n">
        <v>39.2657027770968</v>
      </c>
      <c r="T137" s="12" t="n">
        <v>33.4190292358398</v>
      </c>
      <c r="U137" s="12" t="n">
        <v>33.4190292358398</v>
      </c>
      <c r="V137" s="12" t="n">
        <v>61.9982452392578</v>
      </c>
      <c r="W137" s="12" t="n">
        <v>28.579216003418</v>
      </c>
      <c r="X137" s="13" t="n">
        <v>43.1484257871065</v>
      </c>
      <c r="Y137" s="13" t="n">
        <v>54.6840865281645</v>
      </c>
      <c r="Z137" s="13" t="n">
        <v>35.7</v>
      </c>
      <c r="AA137" s="10" t="s">
        <v>155</v>
      </c>
      <c r="AG137" s="13" t="n">
        <v>98.6123724840011</v>
      </c>
      <c r="AH137" s="13" t="n">
        <v>100</v>
      </c>
      <c r="AI137" s="13" t="n">
        <v>32.4</v>
      </c>
      <c r="AJ137" s="13" t="n">
        <v>68.3</v>
      </c>
      <c r="AK137" s="13" t="n">
        <v>34.2</v>
      </c>
      <c r="AL137" s="12" t="n">
        <v>34.2950146627566</v>
      </c>
      <c r="AM137" s="10" t="s">
        <v>157</v>
      </c>
    </row>
    <row r="138" customFormat="false" ht="15" hidden="false" customHeight="false" outlineLevel="0" collapsed="false">
      <c r="A138" s="10" t="s">
        <v>515</v>
      </c>
      <c r="B138" s="10" t="s">
        <v>497</v>
      </c>
      <c r="C138" s="10" t="s">
        <v>148</v>
      </c>
      <c r="D138" s="11" t="n">
        <v>46298.6882986111</v>
      </c>
      <c r="E138" s="10" t="s">
        <v>516</v>
      </c>
      <c r="F138" s="10" t="s">
        <v>499</v>
      </c>
      <c r="G138" s="10" t="s">
        <v>500</v>
      </c>
      <c r="H138" s="10" t="s">
        <v>186</v>
      </c>
      <c r="I138" s="10" t="s">
        <v>152</v>
      </c>
      <c r="J138" s="10" t="s">
        <v>153</v>
      </c>
      <c r="K138" s="10" t="s">
        <v>154</v>
      </c>
      <c r="M138" s="12" t="n">
        <v>41.4081174846401</v>
      </c>
      <c r="N138" s="12" t="n">
        <v>6.27380981283996</v>
      </c>
      <c r="O138" s="12" t="n">
        <v>41.0299411501485</v>
      </c>
      <c r="P138" s="12" t="n">
        <v>38.2430214098255</v>
      </c>
      <c r="Q138" s="12" t="n">
        <v>49.8196352791908</v>
      </c>
      <c r="R138" s="12" t="n">
        <v>36.1571371668769</v>
      </c>
      <c r="S138" s="12" t="n">
        <v>47.1462292816118</v>
      </c>
      <c r="T138" s="12" t="n">
        <v>32.2113817359486</v>
      </c>
      <c r="U138" s="12" t="n">
        <v>31.6827793121338</v>
      </c>
      <c r="V138" s="12" t="n">
        <v>50.7013893127441</v>
      </c>
      <c r="W138" s="12" t="n">
        <v>19.0186100006104</v>
      </c>
      <c r="X138" s="13" t="n">
        <v>18.5612452854548</v>
      </c>
      <c r="Y138" s="13" t="n">
        <v>30.3095692588597</v>
      </c>
      <c r="Z138" s="13" t="n">
        <v>34.5</v>
      </c>
      <c r="AA138" s="10" t="s">
        <v>162</v>
      </c>
      <c r="AF138" s="10" t="s">
        <v>156</v>
      </c>
      <c r="AG138" s="13" t="n">
        <v>98.3966681184669</v>
      </c>
      <c r="AH138" s="13" t="n">
        <v>100</v>
      </c>
      <c r="AI138" s="13" t="n">
        <v>30.8</v>
      </c>
      <c r="AJ138" s="13" t="n">
        <v>61.9</v>
      </c>
      <c r="AK138" s="13" t="n">
        <v>36.4</v>
      </c>
      <c r="AL138" s="12" t="n">
        <v>36.9087599620493</v>
      </c>
      <c r="AM138" s="10" t="s">
        <v>157</v>
      </c>
    </row>
    <row r="139" customFormat="false" ht="15" hidden="false" customHeight="false" outlineLevel="0" collapsed="false">
      <c r="A139" s="10" t="s">
        <v>517</v>
      </c>
      <c r="B139" s="10" t="s">
        <v>497</v>
      </c>
      <c r="C139" s="10" t="s">
        <v>148</v>
      </c>
      <c r="D139" s="11" t="n">
        <v>46298.6884143519</v>
      </c>
      <c r="E139" s="10" t="s">
        <v>518</v>
      </c>
      <c r="F139" s="10" t="s">
        <v>499</v>
      </c>
      <c r="G139" s="10" t="s">
        <v>500</v>
      </c>
      <c r="H139" s="10" t="s">
        <v>189</v>
      </c>
      <c r="I139" s="10" t="s">
        <v>152</v>
      </c>
      <c r="J139" s="10" t="s">
        <v>153</v>
      </c>
      <c r="K139" s="10" t="s">
        <v>154</v>
      </c>
      <c r="M139" s="12" t="n">
        <v>41.991998163003</v>
      </c>
      <c r="N139" s="12" t="n">
        <v>6.21997073701976</v>
      </c>
      <c r="O139" s="12" t="n">
        <v>40.5743307381551</v>
      </c>
      <c r="P139" s="12" t="n">
        <v>48.179902457605</v>
      </c>
      <c r="Q139" s="12" t="n">
        <v>43.5850953345488</v>
      </c>
      <c r="R139" s="12" t="n">
        <v>47.9709779250316</v>
      </c>
      <c r="S139" s="12" t="n">
        <v>51.3232974875687</v>
      </c>
      <c r="T139" s="12" t="n">
        <v>32.4624196696463</v>
      </c>
      <c r="U139" s="12" t="n">
        <v>32.3048362731934</v>
      </c>
      <c r="V139" s="12" t="n">
        <v>54.1997947692871</v>
      </c>
      <c r="W139" s="12" t="n">
        <v>21.8949584960938</v>
      </c>
      <c r="X139" s="13" t="n">
        <v>21.0018470482554</v>
      </c>
      <c r="Y139" s="13" t="n">
        <v>40.5159623323274</v>
      </c>
      <c r="Z139" s="13" t="n">
        <v>44.8000000000002</v>
      </c>
      <c r="AA139" s="10" t="s">
        <v>162</v>
      </c>
      <c r="AG139" s="13" t="n">
        <v>98.8003589948145</v>
      </c>
      <c r="AH139" s="13" t="n">
        <v>100</v>
      </c>
      <c r="AI139" s="13" t="n">
        <v>31.3</v>
      </c>
      <c r="AJ139" s="13" t="n">
        <v>66.7</v>
      </c>
      <c r="AK139" s="13" t="n">
        <v>45.4</v>
      </c>
      <c r="AL139" s="12" t="n">
        <v>45.5209503435994</v>
      </c>
      <c r="AM139" s="10" t="s">
        <v>157</v>
      </c>
    </row>
    <row r="140" customFormat="false" ht="15" hidden="false" customHeight="false" outlineLevel="0" collapsed="false">
      <c r="A140" s="10" t="s">
        <v>519</v>
      </c>
      <c r="B140" s="10" t="s">
        <v>497</v>
      </c>
      <c r="C140" s="10" t="s">
        <v>148</v>
      </c>
      <c r="D140" s="11" t="n">
        <v>46298.688587963</v>
      </c>
      <c r="E140" s="10" t="s">
        <v>520</v>
      </c>
      <c r="F140" s="10" t="s">
        <v>499</v>
      </c>
      <c r="G140" s="10" t="s">
        <v>500</v>
      </c>
      <c r="H140" s="10" t="s">
        <v>192</v>
      </c>
      <c r="I140" s="10" t="s">
        <v>152</v>
      </c>
      <c r="J140" s="10" t="s">
        <v>153</v>
      </c>
      <c r="K140" s="10" t="s">
        <v>154</v>
      </c>
      <c r="M140" s="12" t="n">
        <v>38.2024099238009</v>
      </c>
      <c r="N140" s="12" t="n">
        <v>6.5288819233863</v>
      </c>
      <c r="O140" s="12" t="n">
        <v>37.4444301923205</v>
      </c>
      <c r="P140" s="12" t="n">
        <v>50.3024549257188</v>
      </c>
      <c r="Q140" s="12" t="n">
        <v>35.2812028387486</v>
      </c>
      <c r="R140" s="12" t="n">
        <v>40.1214538022966</v>
      </c>
      <c r="S140" s="12" t="n">
        <v>38.6181596237146</v>
      </c>
      <c r="T140" s="12" t="n">
        <v>31.7912039280474</v>
      </c>
      <c r="U140" s="12" t="n">
        <v>31.6018447875977</v>
      </c>
      <c r="V140" s="12" t="n">
        <v>52.7868156433106</v>
      </c>
      <c r="W140" s="12" t="n">
        <v>21.1849708557129</v>
      </c>
      <c r="X140" s="13" t="n">
        <v>37.2287928405821</v>
      </c>
      <c r="Y140" s="13" t="n">
        <v>52.5688561711188</v>
      </c>
      <c r="Z140" s="13" t="n">
        <v>34</v>
      </c>
      <c r="AA140" s="10" t="s">
        <v>155</v>
      </c>
      <c r="AG140" s="13" t="n">
        <v>98.404708639608</v>
      </c>
      <c r="AH140" s="13" t="n">
        <v>100</v>
      </c>
      <c r="AI140" s="13" t="n">
        <v>30.4</v>
      </c>
      <c r="AJ140" s="13" t="n">
        <v>61.4</v>
      </c>
      <c r="AK140" s="13" t="n">
        <v>32.2</v>
      </c>
      <c r="AL140" s="12" t="n">
        <v>32.0363636363637</v>
      </c>
      <c r="AM140" s="10" t="s">
        <v>157</v>
      </c>
    </row>
    <row r="141" customFormat="false" ht="15" hidden="false" customHeight="false" outlineLevel="0" collapsed="false">
      <c r="A141" s="10" t="s">
        <v>521</v>
      </c>
      <c r="B141" s="10" t="s">
        <v>497</v>
      </c>
      <c r="C141" s="10" t="s">
        <v>148</v>
      </c>
      <c r="D141" s="11" t="n">
        <v>46298.6886226852</v>
      </c>
      <c r="E141" s="10" t="s">
        <v>522</v>
      </c>
      <c r="F141" s="10" t="s">
        <v>499</v>
      </c>
      <c r="G141" s="10" t="s">
        <v>500</v>
      </c>
      <c r="H141" s="10" t="s">
        <v>195</v>
      </c>
      <c r="I141" s="10" t="s">
        <v>152</v>
      </c>
      <c r="J141" s="10" t="s">
        <v>153</v>
      </c>
      <c r="K141" s="10" t="s">
        <v>154</v>
      </c>
      <c r="M141" s="12" t="n">
        <v>36.0298751138955</v>
      </c>
      <c r="N141" s="12" t="n">
        <v>3.81864187629455</v>
      </c>
      <c r="O141" s="12" t="n">
        <v>36.3088096988714</v>
      </c>
      <c r="P141" s="12" t="n">
        <v>37.1299591803912</v>
      </c>
      <c r="Q141" s="12" t="n">
        <v>32.4642732158495</v>
      </c>
      <c r="R141" s="12" t="n">
        <v>36.1350555481686</v>
      </c>
      <c r="S141" s="12" t="n">
        <v>32.8318592403246</v>
      </c>
      <c r="T141" s="12" t="n">
        <v>31.2542301057023</v>
      </c>
      <c r="U141" s="12" t="n">
        <v>30.7884559631348</v>
      </c>
      <c r="V141" s="12" t="n">
        <v>43.4567222595215</v>
      </c>
      <c r="W141" s="12" t="n">
        <v>12.6682662963867</v>
      </c>
      <c r="X141" s="13" t="n">
        <v>33.3990156812787</v>
      </c>
      <c r="Y141" s="13" t="n">
        <v>55.9879388879215</v>
      </c>
      <c r="Z141" s="13" t="n">
        <v>33.6</v>
      </c>
      <c r="AA141" s="10" t="s">
        <v>155</v>
      </c>
      <c r="AD141" s="10" t="s">
        <v>156</v>
      </c>
      <c r="AG141" s="13" t="n">
        <v>97.1222317168696</v>
      </c>
      <c r="AH141" s="13" t="n">
        <v>100</v>
      </c>
      <c r="AI141" s="13" t="n">
        <v>29.9</v>
      </c>
      <c r="AJ141" s="13" t="n">
        <v>61.2</v>
      </c>
      <c r="AK141" s="13" t="n">
        <v>40.4</v>
      </c>
      <c r="AL141" s="12" t="n">
        <v>41.0358295559473</v>
      </c>
      <c r="AM141" s="10" t="s">
        <v>157</v>
      </c>
    </row>
    <row r="142" customFormat="false" ht="15" hidden="false" customHeight="false" outlineLevel="0" collapsed="false">
      <c r="A142" s="10" t="s">
        <v>523</v>
      </c>
      <c r="B142" s="10" t="s">
        <v>497</v>
      </c>
      <c r="C142" s="10" t="s">
        <v>148</v>
      </c>
      <c r="D142" s="11" t="n">
        <v>46298.6886574074</v>
      </c>
      <c r="E142" s="10" t="s">
        <v>524</v>
      </c>
      <c r="F142" s="10" t="s">
        <v>499</v>
      </c>
      <c r="G142" s="10" t="s">
        <v>500</v>
      </c>
      <c r="H142" s="10" t="s">
        <v>198</v>
      </c>
      <c r="I142" s="10" t="s">
        <v>152</v>
      </c>
      <c r="J142" s="10" t="s">
        <v>153</v>
      </c>
      <c r="K142" s="10" t="s">
        <v>154</v>
      </c>
      <c r="M142" s="12" t="n">
        <v>41.740162157112</v>
      </c>
      <c r="N142" s="12" t="n">
        <v>7.22957653253153</v>
      </c>
      <c r="O142" s="12" t="n">
        <v>41.8371038245685</v>
      </c>
      <c r="P142" s="12" t="n">
        <v>51.8591945978888</v>
      </c>
      <c r="Q142" s="12" t="n">
        <v>34.2293557475772</v>
      </c>
      <c r="R142" s="12" t="n">
        <v>40.4667984099876</v>
      </c>
      <c r="S142" s="12" t="n">
        <v>37.3408791465357</v>
      </c>
      <c r="T142" s="12" t="n">
        <v>31.9726329911386</v>
      </c>
      <c r="U142" s="12" t="n">
        <v>31.5657482147217</v>
      </c>
      <c r="V142" s="12" t="n">
        <v>55.8461418151856</v>
      </c>
      <c r="W142" s="12" t="n">
        <v>24.2803936004639</v>
      </c>
      <c r="X142" s="13" t="n">
        <v>20.2871609477544</v>
      </c>
      <c r="Y142" s="13" t="n">
        <v>33.6643832099171</v>
      </c>
      <c r="Z142" s="13" t="n">
        <v>40.3000000000001</v>
      </c>
      <c r="AA142" s="10" t="s">
        <v>162</v>
      </c>
      <c r="AD142" s="10" t="s">
        <v>156</v>
      </c>
      <c r="AG142" s="13" t="n">
        <v>97.8169580068314</v>
      </c>
      <c r="AH142" s="13" t="n">
        <v>100</v>
      </c>
      <c r="AI142" s="13" t="n">
        <v>30.7</v>
      </c>
      <c r="AJ142" s="13" t="n">
        <v>61.2</v>
      </c>
      <c r="AK142" s="13" t="n">
        <v>46.1</v>
      </c>
      <c r="AL142" s="12" t="n">
        <v>47.0203264844649</v>
      </c>
      <c r="AM142" s="10" t="s">
        <v>157</v>
      </c>
    </row>
    <row r="143" customFormat="false" ht="15" hidden="false" customHeight="false" outlineLevel="0" collapsed="false">
      <c r="A143" s="10" t="s">
        <v>525</v>
      </c>
      <c r="B143" s="10" t="s">
        <v>497</v>
      </c>
      <c r="C143" s="10" t="s">
        <v>148</v>
      </c>
      <c r="D143" s="11" t="n">
        <v>46298.6886805556</v>
      </c>
      <c r="E143" s="10" t="s">
        <v>526</v>
      </c>
      <c r="F143" s="10" t="s">
        <v>499</v>
      </c>
      <c r="G143" s="10" t="s">
        <v>500</v>
      </c>
      <c r="H143" s="10" t="s">
        <v>201</v>
      </c>
      <c r="I143" s="10" t="s">
        <v>152</v>
      </c>
      <c r="J143" s="10" t="s">
        <v>153</v>
      </c>
      <c r="K143" s="10" t="s">
        <v>261</v>
      </c>
      <c r="L143" s="10" t="s">
        <v>383</v>
      </c>
      <c r="M143" s="12" t="n">
        <v>41.0019642144449</v>
      </c>
      <c r="N143" s="12" t="n">
        <v>5.97672544029229</v>
      </c>
      <c r="O143" s="12" t="n">
        <v>40.511038081671</v>
      </c>
      <c r="P143" s="12" t="n">
        <v>50.1607592075537</v>
      </c>
      <c r="R143" s="12" t="n">
        <v>38.3772650642506</v>
      </c>
      <c r="S143" s="12" t="n">
        <v>39.7626789039316</v>
      </c>
      <c r="T143" s="12" t="n">
        <v>32.2939595086032</v>
      </c>
      <c r="U143" s="12" t="n">
        <v>31.2827796936035</v>
      </c>
      <c r="V143" s="12" t="n">
        <v>54.9379768371582</v>
      </c>
      <c r="W143" s="12" t="n">
        <v>23.6551971435547</v>
      </c>
      <c r="X143" s="13" t="n">
        <v>18.1516195556873</v>
      </c>
      <c r="Y143" s="13" t="n">
        <v>48.3162301337384</v>
      </c>
      <c r="Z143" s="13" t="n">
        <v>41.4000000000001</v>
      </c>
      <c r="AA143" s="10" t="s">
        <v>162</v>
      </c>
      <c r="AB143" s="10" t="s">
        <v>156</v>
      </c>
      <c r="AD143" s="10" t="s">
        <v>263</v>
      </c>
      <c r="AE143" s="10" t="s">
        <v>156</v>
      </c>
      <c r="AF143" s="10" t="s">
        <v>156</v>
      </c>
      <c r="AG143" s="13" t="n">
        <v>81.8565016982048</v>
      </c>
      <c r="AH143" s="13" t="n">
        <v>95.6493611515446</v>
      </c>
      <c r="AI143" s="13" t="n">
        <v>30.4</v>
      </c>
      <c r="AJ143" s="13" t="n">
        <v>61.5</v>
      </c>
      <c r="AK143" s="13" t="n">
        <v>44.1</v>
      </c>
      <c r="AL143" s="12" t="n">
        <v>46.0055546345005</v>
      </c>
      <c r="AM143" s="10" t="s">
        <v>157</v>
      </c>
      <c r="AO143" s="10" t="s">
        <v>527</v>
      </c>
    </row>
    <row r="144" customFormat="false" ht="15" hidden="false" customHeight="false" outlineLevel="0" collapsed="false">
      <c r="A144" s="10" t="s">
        <v>528</v>
      </c>
      <c r="B144" s="10" t="s">
        <v>497</v>
      </c>
      <c r="C144" s="10" t="s">
        <v>148</v>
      </c>
      <c r="D144" s="11" t="n">
        <v>46298.688900463</v>
      </c>
      <c r="E144" s="10" t="s">
        <v>529</v>
      </c>
      <c r="F144" s="10" t="s">
        <v>499</v>
      </c>
      <c r="G144" s="10" t="s">
        <v>500</v>
      </c>
      <c r="H144" s="10" t="s">
        <v>204</v>
      </c>
      <c r="I144" s="10" t="s">
        <v>152</v>
      </c>
      <c r="J144" s="10" t="s">
        <v>153</v>
      </c>
      <c r="K144" s="10" t="s">
        <v>154</v>
      </c>
      <c r="M144" s="12" t="n">
        <v>42.9155444595911</v>
      </c>
      <c r="N144" s="12" t="n">
        <v>5.83748106245573</v>
      </c>
      <c r="O144" s="12" t="n">
        <v>41.8940872056881</v>
      </c>
      <c r="P144" s="12" t="n">
        <v>46.7929820585194</v>
      </c>
      <c r="Q144" s="12" t="n">
        <v>44.4071620670437</v>
      </c>
      <c r="R144" s="12" t="n">
        <v>49.8709075314367</v>
      </c>
      <c r="S144" s="12" t="n">
        <v>47.2275210790503</v>
      </c>
      <c r="T144" s="12" t="n">
        <v>32.4027923885578</v>
      </c>
      <c r="U144" s="12" t="n">
        <v>31.2537422180176</v>
      </c>
      <c r="V144" s="12" t="n">
        <v>52.9722900390625</v>
      </c>
      <c r="W144" s="12" t="n">
        <v>21.7185478210449</v>
      </c>
      <c r="X144" s="13" t="n">
        <v>10.0205685354148</v>
      </c>
      <c r="Y144" s="13" t="n">
        <v>33.235588840251</v>
      </c>
      <c r="Z144" s="13" t="n">
        <v>41.9000000000001</v>
      </c>
      <c r="AA144" s="10" t="s">
        <v>162</v>
      </c>
      <c r="AG144" s="13" t="n">
        <v>98.410770636107</v>
      </c>
      <c r="AH144" s="13" t="n">
        <v>100</v>
      </c>
      <c r="AI144" s="13" t="n">
        <v>30.3</v>
      </c>
      <c r="AJ144" s="13" t="n">
        <v>63.9</v>
      </c>
      <c r="AK144" s="13" t="n">
        <v>40.9</v>
      </c>
      <c r="AL144" s="12" t="n">
        <v>41.5</v>
      </c>
      <c r="AM144" s="10" t="s">
        <v>157</v>
      </c>
    </row>
    <row r="145" customFormat="false" ht="15" hidden="false" customHeight="false" outlineLevel="0" collapsed="false">
      <c r="A145" s="10" t="s">
        <v>530</v>
      </c>
      <c r="B145" s="10" t="s">
        <v>497</v>
      </c>
      <c r="C145" s="10" t="s">
        <v>148</v>
      </c>
      <c r="D145" s="11" t="n">
        <v>46298.6889351852</v>
      </c>
      <c r="E145" s="10" t="s">
        <v>531</v>
      </c>
      <c r="F145" s="10" t="s">
        <v>499</v>
      </c>
      <c r="G145" s="10" t="s">
        <v>500</v>
      </c>
      <c r="H145" s="10" t="s">
        <v>207</v>
      </c>
      <c r="I145" s="10" t="s">
        <v>152</v>
      </c>
      <c r="J145" s="10" t="s">
        <v>153</v>
      </c>
      <c r="K145" s="10" t="s">
        <v>154</v>
      </c>
      <c r="M145" s="12" t="n">
        <v>44.1129849459235</v>
      </c>
      <c r="N145" s="12" t="n">
        <v>7.24164810975136</v>
      </c>
      <c r="O145" s="12" t="n">
        <v>44.1654347172532</v>
      </c>
      <c r="P145" s="12" t="n">
        <v>55.6714741275185</v>
      </c>
      <c r="Q145" s="12" t="n">
        <v>37.4262623718629</v>
      </c>
      <c r="R145" s="12" t="n">
        <v>39.8953551425878</v>
      </c>
      <c r="S145" s="12" t="n">
        <v>41.7933542242757</v>
      </c>
      <c r="T145" s="12" t="n">
        <v>32.0717294442708</v>
      </c>
      <c r="U145" s="12" t="n">
        <v>31.3736114501953</v>
      </c>
      <c r="V145" s="12" t="n">
        <v>57.8276786804199</v>
      </c>
      <c r="W145" s="12" t="n">
        <v>26.4540672302246</v>
      </c>
      <c r="X145" s="13" t="n">
        <v>12.1914019078148</v>
      </c>
      <c r="Y145" s="13" t="n">
        <v>28.1665503364958</v>
      </c>
      <c r="Z145" s="13" t="n">
        <v>42.7000000000001</v>
      </c>
      <c r="AA145" s="10" t="s">
        <v>162</v>
      </c>
      <c r="AG145" s="13" t="n">
        <v>98.7046235498248</v>
      </c>
      <c r="AH145" s="13" t="n">
        <v>100</v>
      </c>
      <c r="AI145" s="13" t="n">
        <v>30.4</v>
      </c>
      <c r="AJ145" s="13" t="n">
        <v>64.7</v>
      </c>
      <c r="AK145" s="13" t="n">
        <v>45.5</v>
      </c>
      <c r="AL145" s="12" t="n">
        <v>46.5817732328794</v>
      </c>
      <c r="AM145" s="10" t="s">
        <v>157</v>
      </c>
    </row>
    <row r="146" customFormat="false" ht="15" hidden="false" customHeight="false" outlineLevel="0" collapsed="false">
      <c r="A146" s="10" t="s">
        <v>532</v>
      </c>
      <c r="B146" s="10" t="s">
        <v>497</v>
      </c>
      <c r="C146" s="10" t="s">
        <v>148</v>
      </c>
      <c r="D146" s="11" t="n">
        <v>46298.6889467593</v>
      </c>
      <c r="E146" s="10" t="s">
        <v>533</v>
      </c>
      <c r="F146" s="10" t="s">
        <v>499</v>
      </c>
      <c r="G146" s="10" t="s">
        <v>500</v>
      </c>
      <c r="H146" s="10" t="s">
        <v>210</v>
      </c>
      <c r="I146" s="10" t="s">
        <v>152</v>
      </c>
      <c r="J146" s="10" t="s">
        <v>153</v>
      </c>
      <c r="K146" s="10" t="s">
        <v>154</v>
      </c>
      <c r="M146" s="12" t="n">
        <v>41.8903706293047</v>
      </c>
      <c r="N146" s="12" t="n">
        <v>5.9553805779079</v>
      </c>
      <c r="O146" s="12" t="n">
        <v>40.2862544616312</v>
      </c>
      <c r="P146" s="12" t="n">
        <v>50.7341922805526</v>
      </c>
      <c r="Q146" s="12" t="n">
        <v>43.1851086097565</v>
      </c>
      <c r="R146" s="12" t="n">
        <v>49.9714322389026</v>
      </c>
      <c r="S146" s="12" t="n">
        <v>49.7568382420795</v>
      </c>
      <c r="T146" s="12" t="n">
        <v>32.2933441886846</v>
      </c>
      <c r="U146" s="12" t="n">
        <v>31.4190273284912</v>
      </c>
      <c r="V146" s="12" t="n">
        <v>54.6242599487305</v>
      </c>
      <c r="W146" s="12" t="n">
        <v>23.2052326202393</v>
      </c>
      <c r="X146" s="13" t="n">
        <v>16.6202536555094</v>
      </c>
      <c r="Y146" s="13" t="n">
        <v>44.2516386766474</v>
      </c>
      <c r="Z146" s="13" t="n">
        <v>43.7000000000001</v>
      </c>
      <c r="AA146" s="10" t="s">
        <v>162</v>
      </c>
      <c r="AC146" s="10" t="s">
        <v>156</v>
      </c>
      <c r="AF146" s="10" t="s">
        <v>156</v>
      </c>
      <c r="AG146" s="13" t="n">
        <v>98.5739409695672</v>
      </c>
      <c r="AH146" s="13" t="n">
        <v>100</v>
      </c>
      <c r="AI146" s="13" t="n">
        <v>30.4</v>
      </c>
      <c r="AJ146" s="13" t="n">
        <v>66.3</v>
      </c>
      <c r="AK146" s="13" t="n">
        <v>41.8</v>
      </c>
      <c r="AL146" s="12" t="n">
        <v>41.2804185452734</v>
      </c>
      <c r="AM146" s="10" t="s">
        <v>157</v>
      </c>
    </row>
    <row r="147" customFormat="false" ht="15" hidden="false" customHeight="false" outlineLevel="0" collapsed="false">
      <c r="A147" s="10" t="s">
        <v>534</v>
      </c>
      <c r="B147" s="10" t="s">
        <v>497</v>
      </c>
      <c r="C147" s="10" t="s">
        <v>148</v>
      </c>
      <c r="D147" s="11" t="n">
        <v>46298.6892708333</v>
      </c>
      <c r="E147" s="10" t="s">
        <v>535</v>
      </c>
      <c r="F147" s="10" t="s">
        <v>499</v>
      </c>
      <c r="G147" s="10" t="s">
        <v>500</v>
      </c>
      <c r="H147" s="10" t="s">
        <v>213</v>
      </c>
      <c r="I147" s="10" t="s">
        <v>152</v>
      </c>
      <c r="J147" s="10" t="s">
        <v>153</v>
      </c>
      <c r="K147" s="10" t="s">
        <v>154</v>
      </c>
      <c r="M147" s="12" t="n">
        <v>44.5890660516138</v>
      </c>
      <c r="N147" s="12" t="n">
        <v>7.20938675117723</v>
      </c>
      <c r="O147" s="12" t="n">
        <v>44.6623280549525</v>
      </c>
      <c r="P147" s="12" t="n">
        <v>45.2772367704987</v>
      </c>
      <c r="Q147" s="12" t="n">
        <v>39.136358909423</v>
      </c>
      <c r="R147" s="12" t="n">
        <v>55.104474743271</v>
      </c>
      <c r="S147" s="12" t="n">
        <v>36.9237454711634</v>
      </c>
      <c r="T147" s="12" t="n">
        <v>32.2613521629353</v>
      </c>
      <c r="U147" s="12" t="n">
        <v>31.3757972717285</v>
      </c>
      <c r="V147" s="12" t="n">
        <v>57.6696853637695</v>
      </c>
      <c r="W147" s="12" t="n">
        <v>26.293888092041</v>
      </c>
      <c r="X147" s="13" t="n">
        <v>12.6643630184634</v>
      </c>
      <c r="Y147" s="13" t="n">
        <v>29.9542691619054</v>
      </c>
      <c r="Z147" s="13" t="n">
        <v>48.1000000000002</v>
      </c>
      <c r="AA147" s="10" t="s">
        <v>162</v>
      </c>
      <c r="AG147" s="13" t="n">
        <v>97.896640653783</v>
      </c>
      <c r="AH147" s="13" t="n">
        <v>100</v>
      </c>
      <c r="AI147" s="13" t="n">
        <v>30.3</v>
      </c>
      <c r="AJ147" s="13" t="n">
        <v>68.2</v>
      </c>
      <c r="AK147" s="13" t="n">
        <v>49.2</v>
      </c>
      <c r="AL147" s="12" t="n">
        <v>50.0760682044918</v>
      </c>
      <c r="AM147" s="10" t="s">
        <v>157</v>
      </c>
    </row>
    <row r="148" customFormat="false" ht="15" hidden="false" customHeight="false" outlineLevel="0" collapsed="false">
      <c r="A148" s="10" t="s">
        <v>536</v>
      </c>
      <c r="B148" s="10" t="s">
        <v>497</v>
      </c>
      <c r="C148" s="10" t="s">
        <v>148</v>
      </c>
      <c r="D148" s="11" t="n">
        <v>46298.6893981482</v>
      </c>
      <c r="E148" s="10" t="s">
        <v>537</v>
      </c>
      <c r="F148" s="10" t="s">
        <v>499</v>
      </c>
      <c r="G148" s="10" t="s">
        <v>500</v>
      </c>
      <c r="H148" s="10" t="s">
        <v>216</v>
      </c>
      <c r="I148" s="10" t="s">
        <v>152</v>
      </c>
      <c r="J148" s="10" t="s">
        <v>153</v>
      </c>
      <c r="K148" s="10" t="s">
        <v>261</v>
      </c>
      <c r="L148" s="10" t="s">
        <v>383</v>
      </c>
      <c r="M148" s="12" t="n">
        <v>39.2785902852189</v>
      </c>
      <c r="N148" s="12" t="n">
        <v>6.46483996150698</v>
      </c>
      <c r="O148" s="12" t="n">
        <v>38.942551162013</v>
      </c>
      <c r="Q148" s="12" t="n">
        <v>37.5235304023508</v>
      </c>
      <c r="R148" s="12" t="n">
        <v>49.9127818798197</v>
      </c>
      <c r="S148" s="12" t="n">
        <v>38.9691733576358</v>
      </c>
      <c r="T148" s="12" t="n">
        <v>30.717941320703</v>
      </c>
      <c r="U148" s="12" t="n">
        <v>29.9991588592529</v>
      </c>
      <c r="V148" s="12" t="n">
        <v>51.5250434875488</v>
      </c>
      <c r="W148" s="12" t="n">
        <v>21.5258846282959</v>
      </c>
      <c r="X148" s="13" t="n">
        <v>27.4651745943751</v>
      </c>
      <c r="Y148" s="13" t="n">
        <v>37.2362712804017</v>
      </c>
      <c r="Z148" s="13" t="n">
        <v>32.2</v>
      </c>
      <c r="AA148" s="10" t="s">
        <v>162</v>
      </c>
      <c r="AB148" s="10" t="s">
        <v>156</v>
      </c>
      <c r="AC148" s="10" t="s">
        <v>347</v>
      </c>
      <c r="AD148" s="10" t="s">
        <v>156</v>
      </c>
      <c r="AE148" s="10" t="s">
        <v>156</v>
      </c>
      <c r="AG148" s="13" t="n">
        <v>86.2999143292649</v>
      </c>
      <c r="AH148" s="13" t="n">
        <v>100</v>
      </c>
      <c r="AI148" s="13" t="n">
        <v>29</v>
      </c>
      <c r="AJ148" s="13" t="n">
        <v>64.2</v>
      </c>
      <c r="AK148" s="13" t="n">
        <v>41.2</v>
      </c>
      <c r="AL148" s="12" t="n">
        <v>42.9471913641945</v>
      </c>
      <c r="AM148" s="10" t="s">
        <v>157</v>
      </c>
      <c r="AO148" s="10" t="s">
        <v>538</v>
      </c>
    </row>
    <row r="149" customFormat="false" ht="15" hidden="false" customHeight="false" outlineLevel="0" collapsed="false">
      <c r="A149" s="10" t="s">
        <v>539</v>
      </c>
      <c r="B149" s="10" t="s">
        <v>497</v>
      </c>
      <c r="C149" s="10" t="s">
        <v>148</v>
      </c>
      <c r="D149" s="11" t="n">
        <v>46298.6894328704</v>
      </c>
      <c r="E149" s="10" t="s">
        <v>540</v>
      </c>
      <c r="F149" s="10" t="s">
        <v>499</v>
      </c>
      <c r="G149" s="10" t="s">
        <v>500</v>
      </c>
      <c r="H149" s="10" t="s">
        <v>219</v>
      </c>
      <c r="I149" s="10" t="s">
        <v>152</v>
      </c>
      <c r="J149" s="10" t="s">
        <v>153</v>
      </c>
      <c r="K149" s="10" t="s">
        <v>154</v>
      </c>
      <c r="M149" s="12" t="n">
        <v>37.7599740468383</v>
      </c>
      <c r="N149" s="12" t="n">
        <v>7.45165937936645</v>
      </c>
      <c r="O149" s="12" t="n">
        <v>36.9268388256559</v>
      </c>
      <c r="P149" s="12" t="n">
        <v>51.6934378834818</v>
      </c>
      <c r="Q149" s="12" t="n">
        <v>35.0629944921887</v>
      </c>
      <c r="R149" s="12" t="n">
        <v>41.2670383981697</v>
      </c>
      <c r="S149" s="12" t="n">
        <v>38.341045674035</v>
      </c>
      <c r="T149" s="12" t="n">
        <v>30.7636941259489</v>
      </c>
      <c r="U149" s="12" t="n">
        <v>30.4948902130127</v>
      </c>
      <c r="V149" s="12" t="n">
        <v>53.9457778930664</v>
      </c>
      <c r="W149" s="12" t="n">
        <v>23.4508876800537</v>
      </c>
      <c r="X149" s="13" t="n">
        <v>45.039099612658</v>
      </c>
      <c r="Y149" s="13" t="n">
        <v>53.0695023021267</v>
      </c>
      <c r="Z149" s="13" t="n">
        <v>32.9</v>
      </c>
      <c r="AA149" s="10" t="s">
        <v>155</v>
      </c>
      <c r="AC149" s="10" t="s">
        <v>156</v>
      </c>
      <c r="AG149" s="13" t="n">
        <v>98.1704692208351</v>
      </c>
      <c r="AH149" s="13" t="n">
        <v>100</v>
      </c>
      <c r="AI149" s="13" t="n">
        <v>29.2</v>
      </c>
      <c r="AJ149" s="13" t="n">
        <v>62.6</v>
      </c>
      <c r="AK149" s="13" t="n">
        <v>29.8</v>
      </c>
      <c r="AL149" s="12" t="n">
        <v>30.4948906874081</v>
      </c>
      <c r="AM149" s="10" t="s">
        <v>157</v>
      </c>
    </row>
    <row r="150" customFormat="false" ht="15" hidden="false" customHeight="false" outlineLevel="0" collapsed="false">
      <c r="A150" s="10" t="s">
        <v>541</v>
      </c>
      <c r="B150" s="10" t="s">
        <v>497</v>
      </c>
      <c r="C150" s="10" t="s">
        <v>148</v>
      </c>
      <c r="D150" s="11" t="n">
        <v>46298.6894675926</v>
      </c>
      <c r="E150" s="10" t="s">
        <v>542</v>
      </c>
      <c r="F150" s="10" t="s">
        <v>499</v>
      </c>
      <c r="G150" s="10" t="s">
        <v>500</v>
      </c>
      <c r="H150" s="10" t="s">
        <v>222</v>
      </c>
      <c r="I150" s="10" t="s">
        <v>152</v>
      </c>
      <c r="J150" s="10" t="s">
        <v>153</v>
      </c>
      <c r="K150" s="10" t="s">
        <v>154</v>
      </c>
      <c r="M150" s="12" t="n">
        <v>39.5613380505129</v>
      </c>
      <c r="N150" s="12" t="n">
        <v>6.59976554394239</v>
      </c>
      <c r="O150" s="12" t="n">
        <v>38.8998708017196</v>
      </c>
      <c r="P150" s="12" t="n">
        <v>52.9853450408684</v>
      </c>
      <c r="Q150" s="12" t="n">
        <v>39.6899727289856</v>
      </c>
      <c r="R150" s="12" t="n">
        <v>40.2936532673648</v>
      </c>
      <c r="S150" s="12" t="n">
        <v>37.0055181354787</v>
      </c>
      <c r="T150" s="12" t="n">
        <v>31.5146401813662</v>
      </c>
      <c r="U150" s="12" t="n">
        <v>30.9509029388428</v>
      </c>
      <c r="V150" s="12" t="n">
        <v>57.2631454467773</v>
      </c>
      <c r="W150" s="12" t="n">
        <v>26.3122425079346</v>
      </c>
      <c r="X150" s="13" t="n">
        <v>26.416154904527</v>
      </c>
      <c r="Y150" s="13" t="n">
        <v>38.6648880834927</v>
      </c>
      <c r="Z150" s="13" t="n">
        <v>40.3000000000001</v>
      </c>
      <c r="AA150" s="10" t="s">
        <v>162</v>
      </c>
      <c r="AC150" s="10" t="s">
        <v>156</v>
      </c>
      <c r="AE150" s="10" t="s">
        <v>156</v>
      </c>
      <c r="AG150" s="13" t="n">
        <v>97.744903481869</v>
      </c>
      <c r="AH150" s="13" t="n">
        <v>100</v>
      </c>
      <c r="AI150" s="13" t="n">
        <v>30</v>
      </c>
      <c r="AJ150" s="13" t="n">
        <v>63.5</v>
      </c>
      <c r="AK150" s="13" t="n">
        <v>36</v>
      </c>
      <c r="AL150" s="12" t="n">
        <v>37.834607889362</v>
      </c>
      <c r="AM150" s="10" t="s">
        <v>157</v>
      </c>
    </row>
    <row r="151" customFormat="false" ht="15" hidden="false" customHeight="false" outlineLevel="0" collapsed="false">
      <c r="A151" s="10" t="s">
        <v>543</v>
      </c>
      <c r="B151" s="10" t="s">
        <v>497</v>
      </c>
      <c r="C151" s="10" t="s">
        <v>148</v>
      </c>
      <c r="D151" s="11" t="n">
        <v>46298.6894907407</v>
      </c>
      <c r="E151" s="10" t="s">
        <v>544</v>
      </c>
      <c r="F151" s="10" t="s">
        <v>499</v>
      </c>
      <c r="G151" s="10" t="s">
        <v>500</v>
      </c>
      <c r="H151" s="10" t="s">
        <v>225</v>
      </c>
      <c r="I151" s="10" t="s">
        <v>152</v>
      </c>
      <c r="J151" s="10" t="s">
        <v>153</v>
      </c>
      <c r="K151" s="10" t="s">
        <v>154</v>
      </c>
      <c r="M151" s="12" t="n">
        <v>43.8395556926513</v>
      </c>
      <c r="N151" s="12" t="n">
        <v>7.15145387009996</v>
      </c>
      <c r="O151" s="12" t="n">
        <v>43.5871729858499</v>
      </c>
      <c r="P151" s="12" t="n">
        <v>43.5020769213479</v>
      </c>
      <c r="Q151" s="12" t="n">
        <v>49.710801195371</v>
      </c>
      <c r="R151" s="12" t="n">
        <v>50.5050040516942</v>
      </c>
      <c r="S151" s="12" t="n">
        <v>34.7115913537832</v>
      </c>
      <c r="T151" s="12" t="n">
        <v>31.0503438776445</v>
      </c>
      <c r="U151" s="12" t="n">
        <v>30.5650959014893</v>
      </c>
      <c r="V151" s="12" t="n">
        <v>53.1977310180664</v>
      </c>
      <c r="W151" s="12" t="n">
        <v>22.6326351165772</v>
      </c>
      <c r="X151" s="13" t="n">
        <v>13.3896571827244</v>
      </c>
      <c r="Y151" s="13" t="n">
        <v>43.1871398124875</v>
      </c>
      <c r="Z151" s="13" t="n">
        <v>49.1000000000003</v>
      </c>
      <c r="AA151" s="10" t="s">
        <v>162</v>
      </c>
      <c r="AC151" s="10" t="s">
        <v>156</v>
      </c>
      <c r="AG151" s="13" t="n">
        <v>96.8178621659634</v>
      </c>
      <c r="AH151" s="13" t="n">
        <v>100</v>
      </c>
      <c r="AI151" s="13" t="n">
        <v>29.6</v>
      </c>
      <c r="AJ151" s="13" t="n">
        <v>63.6</v>
      </c>
      <c r="AK151" s="13" t="n">
        <v>39.2</v>
      </c>
      <c r="AL151" s="12" t="n">
        <v>39.3377880184332</v>
      </c>
      <c r="AM151" s="10" t="s">
        <v>157</v>
      </c>
    </row>
    <row r="152" customFormat="false" ht="15" hidden="false" customHeight="false" outlineLevel="0" collapsed="false">
      <c r="A152" s="10" t="s">
        <v>545</v>
      </c>
      <c r="B152" s="10" t="s">
        <v>497</v>
      </c>
      <c r="C152" s="10" t="s">
        <v>148</v>
      </c>
      <c r="D152" s="11" t="n">
        <v>46298.6895138889</v>
      </c>
      <c r="E152" s="10" t="s">
        <v>546</v>
      </c>
      <c r="F152" s="10" t="s">
        <v>499</v>
      </c>
      <c r="G152" s="10" t="s">
        <v>500</v>
      </c>
      <c r="H152" s="10" t="s">
        <v>228</v>
      </c>
      <c r="I152" s="10" t="s">
        <v>152</v>
      </c>
      <c r="J152" s="10" t="s">
        <v>153</v>
      </c>
      <c r="K152" s="10" t="s">
        <v>154</v>
      </c>
      <c r="M152" s="12" t="n">
        <v>34.981695436122</v>
      </c>
      <c r="N152" s="12" t="n">
        <v>5.63974915919982</v>
      </c>
      <c r="O152" s="12" t="n">
        <v>33.2950595985325</v>
      </c>
      <c r="P152" s="12" t="n">
        <v>44.1648160781262</v>
      </c>
      <c r="Q152" s="12" t="n">
        <v>38.3442945044861</v>
      </c>
      <c r="R152" s="12" t="n">
        <v>39.0749906606025</v>
      </c>
      <c r="S152" s="12" t="n">
        <v>46.4886610717444</v>
      </c>
      <c r="T152" s="12" t="n">
        <v>30.5323879929649</v>
      </c>
      <c r="U152" s="12" t="n">
        <v>30.5336589813232</v>
      </c>
      <c r="V152" s="12" t="n">
        <v>50.2539138793945</v>
      </c>
      <c r="W152" s="12" t="n">
        <v>19.7202548980713</v>
      </c>
      <c r="X152" s="13" t="n">
        <v>58.8685665674181</v>
      </c>
      <c r="Y152" s="13" t="n">
        <v>68.949383241174</v>
      </c>
      <c r="Z152" s="13" t="n">
        <v>32.7</v>
      </c>
      <c r="AA152" s="10" t="s">
        <v>170</v>
      </c>
      <c r="AF152" s="10" t="s">
        <v>156</v>
      </c>
      <c r="AG152" s="13" t="n">
        <v>98.2504292039396</v>
      </c>
      <c r="AH152" s="13" t="n">
        <v>100</v>
      </c>
      <c r="AI152" s="13" t="n">
        <v>29.2</v>
      </c>
      <c r="AJ152" s="13" t="n">
        <v>63.6</v>
      </c>
      <c r="AK152" s="13" t="n">
        <v>30.6</v>
      </c>
      <c r="AL152" s="12" t="n">
        <v>30.5336598696658</v>
      </c>
      <c r="AM152" s="10" t="s">
        <v>157</v>
      </c>
    </row>
    <row r="153" customFormat="false" ht="15" hidden="false" customHeight="false" outlineLevel="0" collapsed="false">
      <c r="A153" s="10" t="s">
        <v>547</v>
      </c>
      <c r="B153" s="10" t="s">
        <v>497</v>
      </c>
      <c r="C153" s="10" t="s">
        <v>148</v>
      </c>
      <c r="D153" s="11" t="n">
        <v>46298.6895486111</v>
      </c>
      <c r="E153" s="10" t="s">
        <v>548</v>
      </c>
      <c r="F153" s="10" t="s">
        <v>499</v>
      </c>
      <c r="G153" s="10" t="s">
        <v>500</v>
      </c>
      <c r="H153" s="10" t="s">
        <v>231</v>
      </c>
      <c r="I153" s="10" t="s">
        <v>152</v>
      </c>
      <c r="J153" s="10" t="s">
        <v>153</v>
      </c>
      <c r="K153" s="10" t="s">
        <v>261</v>
      </c>
      <c r="L153" s="10" t="s">
        <v>346</v>
      </c>
      <c r="M153" s="12" t="n">
        <v>42.8565071774693</v>
      </c>
      <c r="N153" s="12" t="n">
        <v>6.63870055672432</v>
      </c>
      <c r="O153" s="12" t="n">
        <v>42.7082610581221</v>
      </c>
      <c r="Q153" s="12" t="n">
        <v>39.8597930835144</v>
      </c>
      <c r="R153" s="12" t="n">
        <v>37.645515638807</v>
      </c>
      <c r="S153" s="12" t="n">
        <v>52.2288806297251</v>
      </c>
      <c r="T153" s="12" t="n">
        <v>32.1103790179257</v>
      </c>
      <c r="U153" s="12" t="n">
        <v>30.7849655151367</v>
      </c>
      <c r="V153" s="12" t="n">
        <v>53.8835639953613</v>
      </c>
      <c r="W153" s="12" t="n">
        <v>23.0985984802246</v>
      </c>
      <c r="X153" s="13" t="n">
        <v>11.3415417671656</v>
      </c>
      <c r="Y153" s="13" t="n">
        <v>31.3672413974701</v>
      </c>
      <c r="Z153" s="13" t="n">
        <v>44.8000000000002</v>
      </c>
      <c r="AA153" s="10" t="s">
        <v>162</v>
      </c>
      <c r="AC153" s="10" t="s">
        <v>347</v>
      </c>
      <c r="AE153" s="10" t="s">
        <v>156</v>
      </c>
      <c r="AG153" s="13" t="n">
        <v>92.213480963481</v>
      </c>
      <c r="AH153" s="13" t="n">
        <v>100</v>
      </c>
      <c r="AI153" s="13" t="n">
        <v>29.8</v>
      </c>
      <c r="AJ153" s="13" t="n">
        <v>64.5</v>
      </c>
      <c r="AK153" s="13" t="n">
        <v>44</v>
      </c>
      <c r="AL153" s="12" t="n">
        <v>45.4761463336785</v>
      </c>
      <c r="AM153" s="10" t="s">
        <v>157</v>
      </c>
      <c r="AO153" s="10" t="s">
        <v>457</v>
      </c>
    </row>
    <row r="154" customFormat="false" ht="15" hidden="false" customHeight="false" outlineLevel="0" collapsed="false">
      <c r="A154" s="10" t="s">
        <v>549</v>
      </c>
      <c r="B154" s="10" t="s">
        <v>497</v>
      </c>
      <c r="C154" s="10" t="s">
        <v>148</v>
      </c>
      <c r="D154" s="11" t="n">
        <v>46298.6895717593</v>
      </c>
      <c r="E154" s="10" t="s">
        <v>550</v>
      </c>
      <c r="F154" s="10" t="s">
        <v>499</v>
      </c>
      <c r="G154" s="10" t="s">
        <v>500</v>
      </c>
      <c r="H154" s="10" t="s">
        <v>234</v>
      </c>
      <c r="I154" s="10" t="s">
        <v>152</v>
      </c>
      <c r="J154" s="10" t="s">
        <v>153</v>
      </c>
      <c r="K154" s="10" t="s">
        <v>154</v>
      </c>
      <c r="M154" s="12" t="n">
        <v>40.8705325643898</v>
      </c>
      <c r="N154" s="12" t="n">
        <v>7.57129575908646</v>
      </c>
      <c r="O154" s="12" t="n">
        <v>39.2774540162723</v>
      </c>
      <c r="P154" s="12" t="n">
        <v>53.2446609190918</v>
      </c>
      <c r="Q154" s="12" t="n">
        <v>42.2446155758272</v>
      </c>
      <c r="R154" s="12" t="n">
        <v>46.6466357558284</v>
      </c>
      <c r="S154" s="12" t="n">
        <v>52.3054614164536</v>
      </c>
      <c r="T154" s="12" t="n">
        <v>32.1926703425443</v>
      </c>
      <c r="U154" s="12" t="n">
        <v>31.4801826477051</v>
      </c>
      <c r="V154" s="12" t="n">
        <v>56.4757385253906</v>
      </c>
      <c r="W154" s="12" t="n">
        <v>24.9955558776856</v>
      </c>
      <c r="X154" s="13" t="n">
        <v>32.8129662787228</v>
      </c>
      <c r="Y154" s="13" t="n">
        <v>40.8870486421964</v>
      </c>
      <c r="Z154" s="13" t="n">
        <v>33.8</v>
      </c>
      <c r="AA154" s="10" t="s">
        <v>162</v>
      </c>
      <c r="AC154" s="10" t="s">
        <v>156</v>
      </c>
      <c r="AE154" s="10" t="s">
        <v>156</v>
      </c>
      <c r="AG154" s="13" t="n">
        <v>95.9107008693785</v>
      </c>
      <c r="AH154" s="13" t="n">
        <v>100</v>
      </c>
      <c r="AI154" s="13" t="n">
        <v>30.1</v>
      </c>
      <c r="AJ154" s="13" t="n">
        <v>65.7</v>
      </c>
      <c r="AK154" s="13" t="n">
        <v>43</v>
      </c>
      <c r="AL154" s="12" t="n">
        <v>43.0320070511206</v>
      </c>
      <c r="AM154" s="10" t="s">
        <v>157</v>
      </c>
    </row>
    <row r="155" customFormat="false" ht="15" hidden="false" customHeight="false" outlineLevel="0" collapsed="false">
      <c r="A155" s="10" t="s">
        <v>551</v>
      </c>
      <c r="B155" s="10" t="s">
        <v>497</v>
      </c>
      <c r="C155" s="10" t="s">
        <v>148</v>
      </c>
      <c r="D155" s="11" t="n">
        <v>46298.6896296296</v>
      </c>
      <c r="E155" s="10" t="s">
        <v>552</v>
      </c>
      <c r="F155" s="10" t="s">
        <v>499</v>
      </c>
      <c r="G155" s="10" t="s">
        <v>500</v>
      </c>
      <c r="H155" s="10" t="s">
        <v>237</v>
      </c>
      <c r="I155" s="10" t="s">
        <v>152</v>
      </c>
      <c r="J155" s="10" t="s">
        <v>153</v>
      </c>
      <c r="K155" s="10" t="s">
        <v>261</v>
      </c>
      <c r="L155" s="10" t="s">
        <v>383</v>
      </c>
      <c r="M155" s="12" t="n">
        <v>44.0011836721531</v>
      </c>
      <c r="N155" s="12" t="n">
        <v>6.12647265481499</v>
      </c>
      <c r="O155" s="12" t="n">
        <v>42.9594055807535</v>
      </c>
      <c r="Q155" s="12" t="n">
        <v>45.9746278181929</v>
      </c>
      <c r="R155" s="12" t="n">
        <v>47.0873175300017</v>
      </c>
      <c r="S155" s="12" t="n">
        <v>53.386096396223</v>
      </c>
      <c r="T155" s="12" t="n">
        <v>33.2116365504672</v>
      </c>
      <c r="U155" s="12" t="n">
        <v>32.1985054016113</v>
      </c>
      <c r="V155" s="12" t="n">
        <v>57.2136192321777</v>
      </c>
      <c r="W155" s="12" t="n">
        <v>25.0151138305664</v>
      </c>
      <c r="X155" s="13" t="n">
        <v>13.3181814783525</v>
      </c>
      <c r="Y155" s="13" t="n">
        <v>45.2469777282684</v>
      </c>
      <c r="Z155" s="13" t="n">
        <v>44.0000000000001</v>
      </c>
      <c r="AA155" s="10" t="s">
        <v>162</v>
      </c>
      <c r="AC155" s="10" t="s">
        <v>347</v>
      </c>
      <c r="AE155" s="10" t="s">
        <v>156</v>
      </c>
      <c r="AG155" s="13" t="n">
        <v>92.0963122090942</v>
      </c>
      <c r="AH155" s="13" t="n">
        <v>100</v>
      </c>
      <c r="AI155" s="13" t="n">
        <v>31.1</v>
      </c>
      <c r="AJ155" s="13" t="n">
        <v>69.8</v>
      </c>
      <c r="AK155" s="13" t="n">
        <v>45</v>
      </c>
      <c r="AL155" s="12" t="n">
        <v>44.8685815915387</v>
      </c>
      <c r="AM155" s="10" t="s">
        <v>157</v>
      </c>
      <c r="AO155" s="10" t="s">
        <v>553</v>
      </c>
    </row>
    <row r="156" customFormat="false" ht="15" hidden="false" customHeight="false" outlineLevel="0" collapsed="false">
      <c r="A156" s="10" t="s">
        <v>554</v>
      </c>
      <c r="B156" s="10" t="s">
        <v>497</v>
      </c>
      <c r="C156" s="10" t="s">
        <v>148</v>
      </c>
      <c r="D156" s="11" t="n">
        <v>46298.6896643519</v>
      </c>
      <c r="E156" s="10" t="s">
        <v>555</v>
      </c>
      <c r="F156" s="10" t="s">
        <v>499</v>
      </c>
      <c r="G156" s="10" t="s">
        <v>500</v>
      </c>
      <c r="H156" s="10" t="s">
        <v>240</v>
      </c>
      <c r="I156" s="10" t="s">
        <v>152</v>
      </c>
      <c r="J156" s="10" t="s">
        <v>153</v>
      </c>
      <c r="K156" s="10" t="s">
        <v>154</v>
      </c>
      <c r="M156" s="12" t="n">
        <v>39.3208077570757</v>
      </c>
      <c r="N156" s="12" t="n">
        <v>8.47496165851269</v>
      </c>
      <c r="O156" s="12" t="n">
        <v>36.6773150887528</v>
      </c>
      <c r="P156" s="12" t="n">
        <v>55.1469982378745</v>
      </c>
      <c r="Q156" s="12" t="n">
        <v>45.7853223954812</v>
      </c>
      <c r="R156" s="12" t="n">
        <v>47.0064580513144</v>
      </c>
      <c r="S156" s="12" t="n">
        <v>53.0539445503635</v>
      </c>
      <c r="T156" s="12" t="n">
        <v>30.8614815844501</v>
      </c>
      <c r="U156" s="12" t="n">
        <v>30.5495986938477</v>
      </c>
      <c r="V156" s="12" t="n">
        <v>59.4061088562012</v>
      </c>
      <c r="W156" s="12" t="n">
        <v>28.8565101623535</v>
      </c>
      <c r="X156" s="13" t="n">
        <v>41.5784345094389</v>
      </c>
      <c r="Y156" s="13" t="n">
        <v>49.9665493469851</v>
      </c>
      <c r="Z156" s="13" t="n">
        <v>33</v>
      </c>
      <c r="AA156" s="10" t="s">
        <v>162</v>
      </c>
      <c r="AG156" s="13" t="n">
        <v>98.6895551951314</v>
      </c>
      <c r="AH156" s="13" t="n">
        <v>100</v>
      </c>
      <c r="AI156" s="13" t="n">
        <v>29.4</v>
      </c>
      <c r="AJ156" s="13" t="n">
        <v>69.9</v>
      </c>
      <c r="AK156" s="13" t="n">
        <v>30.3</v>
      </c>
      <c r="AL156" s="12" t="n">
        <v>30.9701518814379</v>
      </c>
      <c r="AM156" s="10" t="s">
        <v>157</v>
      </c>
    </row>
    <row r="157" customFormat="false" ht="15" hidden="false" customHeight="false" outlineLevel="0" collapsed="false">
      <c r="A157" s="10" t="s">
        <v>556</v>
      </c>
      <c r="B157" s="10" t="s">
        <v>497</v>
      </c>
      <c r="C157" s="10" t="s">
        <v>148</v>
      </c>
      <c r="D157" s="11" t="n">
        <v>46298.6900231482</v>
      </c>
      <c r="E157" s="10" t="s">
        <v>557</v>
      </c>
      <c r="F157" s="10" t="s">
        <v>499</v>
      </c>
      <c r="G157" s="10" t="s">
        <v>500</v>
      </c>
      <c r="H157" s="10" t="s">
        <v>247</v>
      </c>
      <c r="I157" s="10" t="s">
        <v>152</v>
      </c>
      <c r="J157" s="10" t="s">
        <v>248</v>
      </c>
      <c r="K157" s="10" t="s">
        <v>154</v>
      </c>
      <c r="M157" s="12" t="n">
        <v>39.0320866963182</v>
      </c>
      <c r="N157" s="12" t="n">
        <v>4.09747688735518</v>
      </c>
      <c r="O157" s="12" t="n">
        <v>38.7217791419307</v>
      </c>
      <c r="P157" s="12" t="n">
        <v>50.249187893853</v>
      </c>
      <c r="Q157" s="12" t="n">
        <v>36.2691022297135</v>
      </c>
      <c r="R157" s="12" t="n">
        <v>37.2751869276226</v>
      </c>
      <c r="S157" s="12" t="n">
        <v>36.9360250823925</v>
      </c>
      <c r="T157" s="12" t="n">
        <v>34.0439364064511</v>
      </c>
      <c r="U157" s="12" t="n">
        <v>31.8733139038086</v>
      </c>
      <c r="V157" s="12" t="n">
        <v>53.0923233032227</v>
      </c>
      <c r="W157" s="12" t="n">
        <v>21.2190093994141</v>
      </c>
      <c r="X157" s="13" t="n">
        <v>25.367452020596</v>
      </c>
      <c r="Y157" s="13" t="n">
        <v>66.7446819576637</v>
      </c>
      <c r="Z157" s="13" t="n">
        <v>38.8000000000001</v>
      </c>
      <c r="AA157" s="10" t="s">
        <v>155</v>
      </c>
      <c r="AC157" s="10" t="s">
        <v>156</v>
      </c>
      <c r="AG157" s="13" t="n">
        <v>98.0849283761172</v>
      </c>
      <c r="AH157" s="13" t="n">
        <v>100</v>
      </c>
      <c r="AI157" s="13" t="n">
        <v>30.2</v>
      </c>
      <c r="AJ157" s="13" t="n">
        <v>61.9</v>
      </c>
      <c r="AK157" s="13" t="n">
        <v>36.7</v>
      </c>
      <c r="AL157" s="12" t="n">
        <v>36.4266138519924</v>
      </c>
      <c r="AM157" s="10" t="s">
        <v>157</v>
      </c>
    </row>
    <row r="158" customFormat="false" ht="15" hidden="false" customHeight="false" outlineLevel="0" collapsed="false">
      <c r="A158" s="10" t="s">
        <v>558</v>
      </c>
      <c r="B158" s="10" t="s">
        <v>497</v>
      </c>
      <c r="C158" s="10" t="s">
        <v>148</v>
      </c>
      <c r="D158" s="11" t="n">
        <v>46298.6900578704</v>
      </c>
      <c r="E158" s="10" t="s">
        <v>559</v>
      </c>
      <c r="F158" s="10" t="s">
        <v>499</v>
      </c>
      <c r="G158" s="10" t="s">
        <v>500</v>
      </c>
      <c r="H158" s="10" t="s">
        <v>251</v>
      </c>
      <c r="I158" s="10" t="s">
        <v>152</v>
      </c>
      <c r="J158" s="10" t="s">
        <v>248</v>
      </c>
      <c r="K158" s="10" t="s">
        <v>261</v>
      </c>
      <c r="L158" s="10" t="s">
        <v>362</v>
      </c>
      <c r="M158" s="12" t="n">
        <v>36.2791589166221</v>
      </c>
      <c r="N158" s="12" t="n">
        <v>4.42932429816425</v>
      </c>
      <c r="O158" s="12" t="n">
        <v>35.4615250194394</v>
      </c>
      <c r="P158" s="12" t="n">
        <v>47.1855523705052</v>
      </c>
      <c r="R158" s="12" t="n">
        <v>39.7833768944991</v>
      </c>
      <c r="S158" s="12" t="n">
        <v>35.5373059544728</v>
      </c>
      <c r="T158" s="12" t="n">
        <v>31.0412728926082</v>
      </c>
      <c r="U158" s="12" t="n">
        <v>30.6054878234863</v>
      </c>
      <c r="V158" s="12" t="n">
        <v>50.335693359375</v>
      </c>
      <c r="W158" s="12" t="n">
        <v>19.7302055358887</v>
      </c>
      <c r="X158" s="13" t="n">
        <v>26.0740247923373</v>
      </c>
      <c r="Y158" s="13" t="n">
        <v>61.7460301930358</v>
      </c>
      <c r="Z158" s="13" t="n">
        <v>34.7000000000001</v>
      </c>
      <c r="AA158" s="10" t="s">
        <v>155</v>
      </c>
      <c r="AD158" s="10" t="s">
        <v>347</v>
      </c>
      <c r="AG158" s="13" t="n">
        <v>95.951071140234</v>
      </c>
      <c r="AH158" s="13" t="n">
        <v>100</v>
      </c>
      <c r="AI158" s="13" t="n">
        <v>29.7</v>
      </c>
      <c r="AJ158" s="13" t="n">
        <v>61.6</v>
      </c>
      <c r="AK158" s="13" t="n">
        <v>35.9</v>
      </c>
      <c r="AL158" s="12" t="n">
        <v>35.9658984819734</v>
      </c>
      <c r="AM158" s="10" t="s">
        <v>157</v>
      </c>
      <c r="AO158" s="10" t="s">
        <v>397</v>
      </c>
    </row>
    <row r="159" customFormat="false" ht="15" hidden="false" customHeight="false" outlineLevel="0" collapsed="false">
      <c r="A159" s="10" t="s">
        <v>560</v>
      </c>
      <c r="B159" s="10" t="s">
        <v>497</v>
      </c>
      <c r="C159" s="10" t="s">
        <v>148</v>
      </c>
      <c r="D159" s="11" t="n">
        <v>46298.6900810185</v>
      </c>
      <c r="E159" s="10" t="s">
        <v>561</v>
      </c>
      <c r="F159" s="10" t="s">
        <v>499</v>
      </c>
      <c r="G159" s="10" t="s">
        <v>500</v>
      </c>
      <c r="H159" s="10" t="s">
        <v>254</v>
      </c>
      <c r="I159" s="10" t="s">
        <v>152</v>
      </c>
      <c r="J159" s="10" t="s">
        <v>248</v>
      </c>
      <c r="K159" s="10" t="s">
        <v>261</v>
      </c>
      <c r="L159" s="10" t="s">
        <v>362</v>
      </c>
      <c r="M159" s="12" t="n">
        <v>39.9264987361397</v>
      </c>
      <c r="N159" s="12" t="n">
        <v>4.79352886554679</v>
      </c>
      <c r="O159" s="12" t="n">
        <v>39.5942898442244</v>
      </c>
      <c r="P159" s="12" t="n">
        <v>49.0997057770249</v>
      </c>
      <c r="R159" s="12" t="n">
        <v>39.9957436694761</v>
      </c>
      <c r="S159" s="12" t="n">
        <v>36.2664541829438</v>
      </c>
      <c r="T159" s="12" t="n">
        <v>34.5431391323175</v>
      </c>
      <c r="U159" s="12" t="n">
        <v>32.7425079345703</v>
      </c>
      <c r="V159" s="12" t="n">
        <v>53.3645401000977</v>
      </c>
      <c r="W159" s="12" t="n">
        <v>20.6220321655273</v>
      </c>
      <c r="X159" s="13" t="n">
        <v>33.1647119474159</v>
      </c>
      <c r="Y159" s="13" t="n">
        <v>51.977273703656</v>
      </c>
      <c r="Z159" s="13" t="n">
        <v>37.6000000000001</v>
      </c>
      <c r="AA159" s="10" t="s">
        <v>155</v>
      </c>
      <c r="AD159" s="10" t="s">
        <v>347</v>
      </c>
      <c r="AG159" s="13" t="n">
        <v>94.9461576113559</v>
      </c>
      <c r="AH159" s="13" t="n">
        <v>100</v>
      </c>
      <c r="AI159" s="13" t="n">
        <v>30.4</v>
      </c>
      <c r="AJ159" s="13" t="n">
        <v>62.2</v>
      </c>
      <c r="AK159" s="13" t="n">
        <v>42.6</v>
      </c>
      <c r="AL159" s="12" t="n">
        <v>42.4758218735316</v>
      </c>
      <c r="AM159" s="10" t="s">
        <v>157</v>
      </c>
      <c r="AO159" s="10" t="s">
        <v>397</v>
      </c>
    </row>
    <row r="160" customFormat="false" ht="15" hidden="false" customHeight="false" outlineLevel="0" collapsed="false">
      <c r="A160" s="10" t="s">
        <v>562</v>
      </c>
      <c r="B160" s="10" t="s">
        <v>497</v>
      </c>
      <c r="C160" s="10" t="s">
        <v>148</v>
      </c>
      <c r="D160" s="11" t="n">
        <v>46298.6900925926</v>
      </c>
      <c r="E160" s="10" t="s">
        <v>563</v>
      </c>
      <c r="F160" s="10" t="s">
        <v>499</v>
      </c>
      <c r="G160" s="10" t="s">
        <v>500</v>
      </c>
      <c r="H160" s="10" t="s">
        <v>257</v>
      </c>
      <c r="I160" s="10" t="s">
        <v>152</v>
      </c>
      <c r="J160" s="10" t="s">
        <v>248</v>
      </c>
      <c r="K160" s="10" t="s">
        <v>154</v>
      </c>
      <c r="M160" s="12" t="n">
        <v>37.2967194195603</v>
      </c>
      <c r="N160" s="12" t="n">
        <v>4.29116926577343</v>
      </c>
      <c r="O160" s="12" t="n">
        <v>36.6806593252087</v>
      </c>
      <c r="P160" s="12" t="n">
        <v>46.172207027816</v>
      </c>
      <c r="Q160" s="12" t="n">
        <v>36.1890260353337</v>
      </c>
      <c r="R160" s="12" t="n">
        <v>40.2806806734989</v>
      </c>
      <c r="S160" s="12" t="n">
        <v>35.5719358997799</v>
      </c>
      <c r="T160" s="12" t="n">
        <v>31.5273324282842</v>
      </c>
      <c r="U160" s="12" t="n">
        <v>31.1423873901367</v>
      </c>
      <c r="V160" s="12" t="n">
        <v>50.9823417663574</v>
      </c>
      <c r="W160" s="12" t="n">
        <v>19.8399543762207</v>
      </c>
      <c r="X160" s="13" t="n">
        <v>22.9664121189545</v>
      </c>
      <c r="Y160" s="13" t="n">
        <v>56.7877320419693</v>
      </c>
      <c r="Z160" s="13" t="n">
        <v>37.4000000000001</v>
      </c>
      <c r="AA160" s="10" t="s">
        <v>155</v>
      </c>
      <c r="AD160" s="10" t="s">
        <v>156</v>
      </c>
      <c r="AG160" s="13" t="n">
        <v>97.0886075949367</v>
      </c>
      <c r="AH160" s="13" t="n">
        <v>100</v>
      </c>
      <c r="AI160" s="13" t="n">
        <v>30.2</v>
      </c>
      <c r="AJ160" s="13" t="n">
        <v>63.4</v>
      </c>
      <c r="AK160" s="13" t="n">
        <v>36.3</v>
      </c>
      <c r="AL160" s="12" t="n">
        <v>35.5125589225589</v>
      </c>
      <c r="AM160" s="10" t="s">
        <v>157</v>
      </c>
    </row>
    <row r="161" customFormat="false" ht="15" hidden="false" customHeight="false" outlineLevel="0" collapsed="false">
      <c r="A161" s="10" t="s">
        <v>564</v>
      </c>
      <c r="B161" s="10" t="s">
        <v>497</v>
      </c>
      <c r="C161" s="10" t="s">
        <v>148</v>
      </c>
      <c r="D161" s="11" t="n">
        <v>46298.6901157407</v>
      </c>
      <c r="E161" s="10" t="s">
        <v>565</v>
      </c>
      <c r="F161" s="10" t="s">
        <v>499</v>
      </c>
      <c r="G161" s="10" t="s">
        <v>500</v>
      </c>
      <c r="H161" s="10" t="s">
        <v>260</v>
      </c>
      <c r="I161" s="10" t="s">
        <v>152</v>
      </c>
      <c r="J161" s="10" t="s">
        <v>248</v>
      </c>
      <c r="K161" s="10" t="s">
        <v>154</v>
      </c>
      <c r="M161" s="12" t="n">
        <v>41.7128497098673</v>
      </c>
      <c r="N161" s="12" t="n">
        <v>3.86904487859451</v>
      </c>
      <c r="O161" s="12" t="n">
        <v>41.4502443701925</v>
      </c>
      <c r="P161" s="12" t="n">
        <v>50.771508952668</v>
      </c>
      <c r="Q161" s="12" t="n">
        <v>39.9768235935159</v>
      </c>
      <c r="R161" s="12" t="n">
        <v>40.9785254350797</v>
      </c>
      <c r="S161" s="12" t="n">
        <v>38.7922378412883</v>
      </c>
      <c r="T161" s="12" t="n">
        <v>36.397557858513</v>
      </c>
      <c r="U161" s="12" t="n">
        <v>34.670524597168</v>
      </c>
      <c r="V161" s="12" t="n">
        <v>54.0999488830566</v>
      </c>
      <c r="W161" s="12" t="n">
        <v>19.4294242858887</v>
      </c>
      <c r="X161" s="13" t="n">
        <v>20.5623660736533</v>
      </c>
      <c r="Y161" s="13" t="n">
        <v>59.9566452384512</v>
      </c>
      <c r="Z161" s="13" t="n">
        <v>41.9000000000001</v>
      </c>
      <c r="AA161" s="10" t="s">
        <v>155</v>
      </c>
      <c r="AG161" s="13" t="n">
        <v>98.2989823285205</v>
      </c>
      <c r="AH161" s="13" t="n">
        <v>100</v>
      </c>
      <c r="AI161" s="13" t="n">
        <v>31.9</v>
      </c>
      <c r="AJ161" s="13" t="n">
        <v>64.8</v>
      </c>
      <c r="AK161" s="13" t="n">
        <v>42.1</v>
      </c>
      <c r="AL161" s="12" t="n">
        <v>42.8666666666667</v>
      </c>
      <c r="AM161" s="10" t="s">
        <v>157</v>
      </c>
    </row>
    <row r="162" customFormat="false" ht="15" hidden="false" customHeight="false" outlineLevel="0" collapsed="false">
      <c r="A162" s="10" t="s">
        <v>566</v>
      </c>
      <c r="B162" s="10" t="s">
        <v>497</v>
      </c>
      <c r="C162" s="10" t="s">
        <v>148</v>
      </c>
      <c r="D162" s="11" t="n">
        <v>46298.690150463</v>
      </c>
      <c r="E162" s="10" t="s">
        <v>567</v>
      </c>
      <c r="F162" s="10" t="s">
        <v>499</v>
      </c>
      <c r="G162" s="10" t="s">
        <v>500</v>
      </c>
      <c r="H162" s="10" t="s">
        <v>267</v>
      </c>
      <c r="I162" s="10" t="s">
        <v>152</v>
      </c>
      <c r="J162" s="10" t="s">
        <v>248</v>
      </c>
      <c r="K162" s="10" t="s">
        <v>154</v>
      </c>
      <c r="M162" s="12" t="n">
        <v>37.588142614913</v>
      </c>
      <c r="N162" s="12" t="n">
        <v>4.64796444907077</v>
      </c>
      <c r="O162" s="12" t="n">
        <v>36.3465860592252</v>
      </c>
      <c r="P162" s="12" t="n">
        <v>47.9837713005346</v>
      </c>
      <c r="Q162" s="12" t="n">
        <v>38.1122450272009</v>
      </c>
      <c r="R162" s="12" t="n">
        <v>43.06648294129</v>
      </c>
      <c r="S162" s="12" t="n">
        <v>40.9489115791649</v>
      </c>
      <c r="T162" s="12" t="n">
        <v>32.7513460060908</v>
      </c>
      <c r="U162" s="12" t="n">
        <v>32.53955078125</v>
      </c>
      <c r="V162" s="12" t="n">
        <v>52.435115814209</v>
      </c>
      <c r="W162" s="12" t="n">
        <v>19.895565032959</v>
      </c>
      <c r="X162" s="13" t="n">
        <v>37.5327797202797</v>
      </c>
      <c r="Y162" s="13" t="n">
        <v>65.4222513597514</v>
      </c>
      <c r="Z162" s="13" t="n">
        <v>34.8</v>
      </c>
      <c r="AA162" s="10" t="s">
        <v>155</v>
      </c>
      <c r="AD162" s="10" t="s">
        <v>156</v>
      </c>
      <c r="AG162" s="13" t="n">
        <v>97.2467532467532</v>
      </c>
      <c r="AH162" s="13" t="n">
        <v>100</v>
      </c>
      <c r="AI162" s="13" t="n">
        <v>31.6</v>
      </c>
      <c r="AJ162" s="13" t="n">
        <v>64.7</v>
      </c>
      <c r="AK162" s="13" t="n">
        <v>35.9</v>
      </c>
      <c r="AL162" s="12" t="n">
        <v>35.1286726564707</v>
      </c>
      <c r="AM162" s="10" t="s">
        <v>157</v>
      </c>
    </row>
    <row r="163" customFormat="false" ht="15" hidden="false" customHeight="false" outlineLevel="0" collapsed="false">
      <c r="A163" s="10" t="s">
        <v>568</v>
      </c>
      <c r="B163" s="10" t="s">
        <v>497</v>
      </c>
      <c r="C163" s="10" t="s">
        <v>148</v>
      </c>
      <c r="D163" s="11" t="n">
        <v>46298.6902893519</v>
      </c>
      <c r="E163" s="10" t="s">
        <v>569</v>
      </c>
      <c r="F163" s="10" t="s">
        <v>499</v>
      </c>
      <c r="G163" s="10" t="s">
        <v>500</v>
      </c>
      <c r="H163" s="10" t="s">
        <v>271</v>
      </c>
      <c r="I163" s="10" t="s">
        <v>152</v>
      </c>
      <c r="J163" s="10" t="s">
        <v>248</v>
      </c>
      <c r="K163" s="10" t="s">
        <v>154</v>
      </c>
      <c r="M163" s="12" t="n">
        <v>36.329087870226</v>
      </c>
      <c r="N163" s="12" t="n">
        <v>3.53781479931382</v>
      </c>
      <c r="O163" s="12" t="n">
        <v>36.0978798247754</v>
      </c>
      <c r="P163" s="12" t="n">
        <v>42.8624877635379</v>
      </c>
      <c r="Q163" s="12" t="n">
        <v>35.0943137919311</v>
      </c>
      <c r="R163" s="12" t="n">
        <v>37.1204013986454</v>
      </c>
      <c r="S163" s="12" t="n">
        <v>34.0654122356624</v>
      </c>
      <c r="T163" s="12" t="n">
        <v>31.185808859562</v>
      </c>
      <c r="U163" s="12" t="n">
        <v>30.2026481628418</v>
      </c>
      <c r="V163" s="12" t="n">
        <v>47.5844497680664</v>
      </c>
      <c r="W163" s="12" t="n">
        <v>17.3818016052246</v>
      </c>
      <c r="X163" s="13" t="n">
        <v>15.6558708321391</v>
      </c>
      <c r="Y163" s="13" t="n">
        <v>65.7676507117608</v>
      </c>
      <c r="Z163" s="13" t="n">
        <v>36.5000000000001</v>
      </c>
      <c r="AA163" s="10" t="s">
        <v>155</v>
      </c>
      <c r="AC163" s="10" t="s">
        <v>156</v>
      </c>
      <c r="AG163" s="13" t="n">
        <v>97.8956228956229</v>
      </c>
      <c r="AH163" s="13" t="n">
        <v>100</v>
      </c>
      <c r="AI163" s="13" t="n">
        <v>29.3</v>
      </c>
      <c r="AJ163" s="13" t="n">
        <v>61.1</v>
      </c>
      <c r="AK163" s="13" t="n">
        <v>37.8</v>
      </c>
      <c r="AL163" s="12" t="n">
        <v>37.5895242075458</v>
      </c>
      <c r="AM163" s="10" t="s">
        <v>157</v>
      </c>
    </row>
    <row r="164" customFormat="false" ht="15" hidden="false" customHeight="false" outlineLevel="0" collapsed="false">
      <c r="A164" s="10" t="s">
        <v>570</v>
      </c>
      <c r="B164" s="10" t="s">
        <v>497</v>
      </c>
      <c r="C164" s="10" t="s">
        <v>148</v>
      </c>
      <c r="D164" s="11" t="n">
        <v>46298.6903125</v>
      </c>
      <c r="E164" s="10" t="s">
        <v>571</v>
      </c>
      <c r="F164" s="10" t="s">
        <v>499</v>
      </c>
      <c r="G164" s="10" t="s">
        <v>500</v>
      </c>
      <c r="H164" s="10" t="s">
        <v>274</v>
      </c>
      <c r="I164" s="10" t="s">
        <v>152</v>
      </c>
      <c r="J164" s="10" t="s">
        <v>248</v>
      </c>
      <c r="K164" s="10" t="s">
        <v>154</v>
      </c>
      <c r="M164" s="12" t="n">
        <v>36.0853520438028</v>
      </c>
      <c r="N164" s="12" t="n">
        <v>3.91968189307005</v>
      </c>
      <c r="O164" s="12" t="n">
        <v>35.8734124058836</v>
      </c>
      <c r="P164" s="12" t="n">
        <v>44.8431804116944</v>
      </c>
      <c r="Q164" s="12" t="n">
        <v>32.9844861603072</v>
      </c>
      <c r="R164" s="12" t="n">
        <v>35.9512724434639</v>
      </c>
      <c r="S164" s="12" t="n">
        <v>33.1574132672699</v>
      </c>
      <c r="T164" s="12" t="n">
        <v>30.7478251978804</v>
      </c>
      <c r="U164" s="12" t="n">
        <v>30.0912952423096</v>
      </c>
      <c r="V164" s="12" t="n">
        <v>48.0894889831543</v>
      </c>
      <c r="W164" s="12" t="n">
        <v>17.9981937408447</v>
      </c>
      <c r="X164" s="13" t="n">
        <v>19.7883926247723</v>
      </c>
      <c r="Y164" s="13" t="n">
        <v>54.6665732417769</v>
      </c>
      <c r="Z164" s="13" t="n">
        <v>36.3000000000001</v>
      </c>
      <c r="AA164" s="10" t="s">
        <v>155</v>
      </c>
      <c r="AG164" s="13" t="n">
        <v>98.1153200223922</v>
      </c>
      <c r="AH164" s="13" t="n">
        <v>100</v>
      </c>
      <c r="AI164" s="13" t="n">
        <v>29.2</v>
      </c>
      <c r="AJ164" s="13" t="n">
        <v>60.6</v>
      </c>
      <c r="AK164" s="13" t="n">
        <v>39.7</v>
      </c>
      <c r="AL164" s="12" t="n">
        <v>39.6666666666667</v>
      </c>
      <c r="AM164" s="10" t="s">
        <v>157</v>
      </c>
    </row>
    <row r="165" customFormat="false" ht="15" hidden="false" customHeight="false" outlineLevel="0" collapsed="false">
      <c r="A165" s="10" t="s">
        <v>572</v>
      </c>
      <c r="B165" s="10" t="s">
        <v>497</v>
      </c>
      <c r="C165" s="10" t="s">
        <v>148</v>
      </c>
      <c r="D165" s="11" t="n">
        <v>46298.6903356482</v>
      </c>
      <c r="E165" s="10" t="s">
        <v>573</v>
      </c>
      <c r="F165" s="10" t="s">
        <v>499</v>
      </c>
      <c r="G165" s="10" t="s">
        <v>500</v>
      </c>
      <c r="H165" s="10" t="s">
        <v>277</v>
      </c>
      <c r="I165" s="10" t="s">
        <v>152</v>
      </c>
      <c r="J165" s="10" t="s">
        <v>248</v>
      </c>
      <c r="K165" s="10" t="s">
        <v>154</v>
      </c>
      <c r="M165" s="12" t="n">
        <v>39.7076847227261</v>
      </c>
      <c r="N165" s="12" t="n">
        <v>4.15074722564365</v>
      </c>
      <c r="O165" s="12" t="n">
        <v>39.8891462022762</v>
      </c>
      <c r="P165" s="12" t="n">
        <v>46.8896764681642</v>
      </c>
      <c r="Q165" s="12" t="n">
        <v>35.9729594908211</v>
      </c>
      <c r="R165" s="12" t="n">
        <v>39.1653483021671</v>
      </c>
      <c r="S165" s="12" t="n">
        <v>33.0926213385158</v>
      </c>
      <c r="T165" s="12" t="n">
        <v>33.8922308223087</v>
      </c>
      <c r="U165" s="12" t="n">
        <v>31.1310329437256</v>
      </c>
      <c r="V165" s="12" t="n">
        <v>50.2746620178223</v>
      </c>
      <c r="W165" s="12" t="n">
        <v>19.1436290740967</v>
      </c>
      <c r="X165" s="13" t="n">
        <v>20.4386898427338</v>
      </c>
      <c r="Y165" s="13" t="n">
        <v>44.9026447518821</v>
      </c>
      <c r="Z165" s="13" t="n">
        <v>37.3000000000001</v>
      </c>
      <c r="AA165" s="10" t="s">
        <v>162</v>
      </c>
      <c r="AG165" s="13" t="n">
        <v>98.5951617604197</v>
      </c>
      <c r="AH165" s="13" t="n">
        <v>100</v>
      </c>
      <c r="AI165" s="13" t="n">
        <v>30.2</v>
      </c>
      <c r="AJ165" s="13" t="n">
        <v>63</v>
      </c>
      <c r="AK165" s="13" t="n">
        <v>40.4</v>
      </c>
      <c r="AL165" s="12" t="n">
        <v>41.1333333333334</v>
      </c>
      <c r="AM165" s="10" t="s">
        <v>157</v>
      </c>
    </row>
    <row r="166" customFormat="false" ht="15" hidden="false" customHeight="false" outlineLevel="0" collapsed="false">
      <c r="A166" s="10" t="s">
        <v>574</v>
      </c>
      <c r="B166" s="10" t="s">
        <v>497</v>
      </c>
      <c r="C166" s="10" t="s">
        <v>148</v>
      </c>
      <c r="D166" s="11" t="n">
        <v>46298.6903472222</v>
      </c>
      <c r="E166" s="10" t="s">
        <v>575</v>
      </c>
      <c r="F166" s="10" t="s">
        <v>499</v>
      </c>
      <c r="G166" s="10" t="s">
        <v>500</v>
      </c>
      <c r="H166" s="10" t="s">
        <v>280</v>
      </c>
      <c r="I166" s="10" t="s">
        <v>152</v>
      </c>
      <c r="J166" s="10" t="s">
        <v>248</v>
      </c>
      <c r="K166" s="10" t="s">
        <v>154</v>
      </c>
      <c r="M166" s="12" t="n">
        <v>38.6219206610973</v>
      </c>
      <c r="N166" s="12" t="n">
        <v>4.62174427836494</v>
      </c>
      <c r="O166" s="12" t="n">
        <v>38.1406798805187</v>
      </c>
      <c r="P166" s="12" t="n">
        <v>49.138980021967</v>
      </c>
      <c r="Q166" s="12" t="n">
        <v>36.7940975921395</v>
      </c>
      <c r="R166" s="12" t="n">
        <v>39.5580530911556</v>
      </c>
      <c r="S166" s="12" t="n">
        <v>36.0665758525856</v>
      </c>
      <c r="T166" s="12" t="n">
        <v>32.4523018101176</v>
      </c>
      <c r="U166" s="12" t="n">
        <v>31.5281944274902</v>
      </c>
      <c r="V166" s="12" t="n">
        <v>52.6649971008301</v>
      </c>
      <c r="W166" s="12" t="n">
        <v>21.1368026733398</v>
      </c>
      <c r="X166" s="13" t="n">
        <v>13.0983163255236</v>
      </c>
      <c r="Y166" s="13" t="n">
        <v>58.1588141247064</v>
      </c>
      <c r="Z166" s="13" t="n">
        <v>37.7000000000001</v>
      </c>
      <c r="AA166" s="10" t="s">
        <v>155</v>
      </c>
      <c r="AG166" s="13" t="n">
        <v>98.6371512567412</v>
      </c>
      <c r="AH166" s="13" t="n">
        <v>100</v>
      </c>
      <c r="AI166" s="13" t="n">
        <v>30.6</v>
      </c>
      <c r="AJ166" s="13" t="n">
        <v>63.3</v>
      </c>
      <c r="AK166" s="13" t="n">
        <v>42.8</v>
      </c>
      <c r="AL166" s="12" t="n">
        <v>42.233917778897</v>
      </c>
      <c r="AM166" s="10" t="s">
        <v>157</v>
      </c>
    </row>
    <row r="167" customFormat="false" ht="15" hidden="false" customHeight="false" outlineLevel="0" collapsed="false">
      <c r="A167" s="10" t="s">
        <v>576</v>
      </c>
      <c r="B167" s="10" t="s">
        <v>497</v>
      </c>
      <c r="C167" s="10" t="s">
        <v>148</v>
      </c>
      <c r="D167" s="11" t="n">
        <v>46298.6903703704</v>
      </c>
      <c r="E167" s="10" t="s">
        <v>577</v>
      </c>
      <c r="F167" s="10" t="s">
        <v>499</v>
      </c>
      <c r="G167" s="10" t="s">
        <v>500</v>
      </c>
      <c r="H167" s="10" t="s">
        <v>283</v>
      </c>
      <c r="I167" s="10" t="s">
        <v>152</v>
      </c>
      <c r="J167" s="10" t="s">
        <v>248</v>
      </c>
      <c r="K167" s="10" t="s">
        <v>261</v>
      </c>
      <c r="L167" s="10" t="s">
        <v>383</v>
      </c>
      <c r="M167" s="12" t="n">
        <v>36.2956069161176</v>
      </c>
      <c r="N167" s="12" t="n">
        <v>4.60081466968083</v>
      </c>
      <c r="O167" s="12" t="n">
        <v>35.1863687717236</v>
      </c>
      <c r="P167" s="12" t="n">
        <v>46.3075362316297</v>
      </c>
      <c r="R167" s="12" t="n">
        <v>41.2176573298824</v>
      </c>
      <c r="S167" s="12" t="n">
        <v>38.1883334069619</v>
      </c>
      <c r="T167" s="12" t="n">
        <v>31.3046154971538</v>
      </c>
      <c r="U167" s="12" t="n">
        <v>30.2414131164551</v>
      </c>
      <c r="V167" s="12" t="n">
        <v>49.7145309448242</v>
      </c>
      <c r="W167" s="12" t="n">
        <v>19.4731178283691</v>
      </c>
      <c r="X167" s="13" t="n">
        <v>23.7464609695499</v>
      </c>
      <c r="Y167" s="13" t="n">
        <v>62.6405500664471</v>
      </c>
      <c r="Z167" s="13" t="n">
        <v>33.2</v>
      </c>
      <c r="AA167" s="10" t="s">
        <v>155</v>
      </c>
      <c r="AB167" s="10" t="s">
        <v>156</v>
      </c>
      <c r="AD167" s="10" t="s">
        <v>347</v>
      </c>
      <c r="AE167" s="10" t="s">
        <v>156</v>
      </c>
      <c r="AG167" s="13" t="n">
        <v>86.4917541229385</v>
      </c>
      <c r="AH167" s="13" t="n">
        <v>98.8485757121439</v>
      </c>
      <c r="AI167" s="13" t="n">
        <v>28.9</v>
      </c>
      <c r="AJ167" s="13" t="n">
        <v>63.5</v>
      </c>
      <c r="AK167" s="13" t="n">
        <v>40</v>
      </c>
      <c r="AL167" s="12" t="n">
        <v>39.770945945946</v>
      </c>
      <c r="AM167" s="10" t="s">
        <v>157</v>
      </c>
      <c r="AO167" s="10" t="s">
        <v>578</v>
      </c>
    </row>
    <row r="168" customFormat="false" ht="15" hidden="false" customHeight="false" outlineLevel="0" collapsed="false">
      <c r="A168" s="10" t="s">
        <v>579</v>
      </c>
      <c r="B168" s="10" t="s">
        <v>497</v>
      </c>
      <c r="C168" s="10" t="s">
        <v>148</v>
      </c>
      <c r="D168" s="11" t="n">
        <v>46298.6906018519</v>
      </c>
      <c r="E168" s="10" t="s">
        <v>580</v>
      </c>
      <c r="F168" s="10" t="s">
        <v>499</v>
      </c>
      <c r="G168" s="10" t="s">
        <v>500</v>
      </c>
      <c r="H168" s="10" t="s">
        <v>286</v>
      </c>
      <c r="I168" s="10" t="s">
        <v>152</v>
      </c>
      <c r="J168" s="10" t="s">
        <v>248</v>
      </c>
      <c r="K168" s="10" t="s">
        <v>154</v>
      </c>
      <c r="M168" s="12" t="n">
        <v>36.9107900629338</v>
      </c>
      <c r="N168" s="12" t="n">
        <v>4.00517058051585</v>
      </c>
      <c r="O168" s="12" t="n">
        <v>36.5539840823187</v>
      </c>
      <c r="P168" s="12" t="n">
        <v>46.2573228307389</v>
      </c>
      <c r="Q168" s="12" t="n">
        <v>35.459322445644</v>
      </c>
      <c r="R168" s="12" t="n">
        <v>34.621216834135</v>
      </c>
      <c r="S168" s="12" t="n">
        <v>36.6683939483243</v>
      </c>
      <c r="T168" s="12" t="n">
        <v>32.2626309485438</v>
      </c>
      <c r="U168" s="12" t="n">
        <v>29.9134750366211</v>
      </c>
      <c r="V168" s="12" t="n">
        <v>53.0627975463867</v>
      </c>
      <c r="W168" s="12" t="n">
        <v>23.1493225097656</v>
      </c>
      <c r="X168" s="13" t="n">
        <v>24.8603125028208</v>
      </c>
      <c r="Y168" s="13" t="n">
        <v>62.4590415496963</v>
      </c>
      <c r="Z168" s="13" t="n">
        <v>35.7000000000001</v>
      </c>
      <c r="AA168" s="10" t="s">
        <v>155</v>
      </c>
      <c r="AG168" s="13" t="n">
        <v>98.0623517331728</v>
      </c>
      <c r="AH168" s="13" t="n">
        <v>100</v>
      </c>
      <c r="AI168" s="13" t="n">
        <v>28.7</v>
      </c>
      <c r="AJ168" s="13" t="n">
        <v>60</v>
      </c>
      <c r="AK168" s="13" t="n">
        <v>37.9</v>
      </c>
      <c r="AL168" s="12" t="n">
        <v>38.5341216216217</v>
      </c>
      <c r="AM168" s="10" t="s">
        <v>157</v>
      </c>
    </row>
    <row r="169" customFormat="false" ht="15" hidden="false" customHeight="false" outlineLevel="0" collapsed="false">
      <c r="A169" s="10" t="s">
        <v>581</v>
      </c>
      <c r="B169" s="10" t="s">
        <v>497</v>
      </c>
      <c r="C169" s="10" t="s">
        <v>148</v>
      </c>
      <c r="D169" s="11" t="n">
        <v>46298.6906134259</v>
      </c>
      <c r="E169" s="10" t="s">
        <v>582</v>
      </c>
      <c r="F169" s="10" t="s">
        <v>499</v>
      </c>
      <c r="G169" s="10" t="s">
        <v>500</v>
      </c>
      <c r="H169" s="10" t="s">
        <v>289</v>
      </c>
      <c r="I169" s="10" t="s">
        <v>152</v>
      </c>
      <c r="J169" s="10" t="s">
        <v>248</v>
      </c>
      <c r="K169" s="10" t="s">
        <v>154</v>
      </c>
      <c r="M169" s="12" t="n">
        <v>36.5875211102331</v>
      </c>
      <c r="N169" s="12" t="n">
        <v>3.14499895865614</v>
      </c>
      <c r="O169" s="12" t="n">
        <v>36.1779737008901</v>
      </c>
      <c r="P169" s="12" t="n">
        <v>43.965965873164</v>
      </c>
      <c r="Q169" s="12" t="n">
        <v>36.1848269680216</v>
      </c>
      <c r="R169" s="12" t="n">
        <v>36.8406120379362</v>
      </c>
      <c r="S169" s="12" t="n">
        <v>35.5393574051823</v>
      </c>
      <c r="T169" s="12" t="n">
        <v>31.6758820861497</v>
      </c>
      <c r="U169" s="12" t="n">
        <v>30.9940910339356</v>
      </c>
      <c r="V169" s="12" t="n">
        <v>48.6505966186523</v>
      </c>
      <c r="W169" s="12" t="n">
        <v>17.6565055847168</v>
      </c>
      <c r="X169" s="13" t="n">
        <v>10.8958188499354</v>
      </c>
      <c r="Y169" s="13" t="n">
        <v>77.7058297745556</v>
      </c>
      <c r="Z169" s="13" t="n">
        <v>36.7000000000001</v>
      </c>
      <c r="AA169" s="10" t="s">
        <v>155</v>
      </c>
      <c r="AG169" s="13" t="n">
        <v>98.6383228840125</v>
      </c>
      <c r="AH169" s="13" t="n">
        <v>100</v>
      </c>
      <c r="AI169" s="13" t="n">
        <v>29.8</v>
      </c>
      <c r="AJ169" s="13" t="n">
        <v>60.6</v>
      </c>
      <c r="AK169" s="13" t="n">
        <v>36</v>
      </c>
      <c r="AL169" s="12" t="n">
        <v>37.0031618803686</v>
      </c>
      <c r="AM169" s="10" t="s">
        <v>157</v>
      </c>
    </row>
    <row r="170" customFormat="false" ht="15" hidden="false" customHeight="false" outlineLevel="0" collapsed="false">
      <c r="A170" s="10" t="s">
        <v>583</v>
      </c>
      <c r="B170" s="10" t="s">
        <v>497</v>
      </c>
      <c r="C170" s="10" t="s">
        <v>148</v>
      </c>
      <c r="D170" s="11" t="n">
        <v>46298.6906365741</v>
      </c>
      <c r="E170" s="10" t="s">
        <v>584</v>
      </c>
      <c r="F170" s="10" t="s">
        <v>499</v>
      </c>
      <c r="G170" s="10" t="s">
        <v>500</v>
      </c>
      <c r="H170" s="10" t="s">
        <v>292</v>
      </c>
      <c r="I170" s="10" t="s">
        <v>152</v>
      </c>
      <c r="J170" s="10" t="s">
        <v>248</v>
      </c>
      <c r="K170" s="10" t="s">
        <v>154</v>
      </c>
      <c r="M170" s="12" t="n">
        <v>39.5029918030789</v>
      </c>
      <c r="N170" s="12" t="n">
        <v>3.1103550112577</v>
      </c>
      <c r="O170" s="12" t="n">
        <v>39.7269908449952</v>
      </c>
      <c r="P170" s="12" t="n">
        <v>45.0321524100962</v>
      </c>
      <c r="Q170" s="12" t="n">
        <v>36.8147597664504</v>
      </c>
      <c r="R170" s="12" t="n">
        <v>37.3648529289293</v>
      </c>
      <c r="S170" s="12" t="n">
        <v>35.4471698911299</v>
      </c>
      <c r="T170" s="12" t="n">
        <v>35.1429201898537</v>
      </c>
      <c r="U170" s="12" t="n">
        <v>34.2148132324219</v>
      </c>
      <c r="V170" s="12" t="n">
        <v>49.2910537719727</v>
      </c>
      <c r="W170" s="12" t="n">
        <v>15.0762405395508</v>
      </c>
      <c r="X170" s="13" t="n">
        <v>30.9109146515356</v>
      </c>
      <c r="Y170" s="13" t="n">
        <v>61.5022273795592</v>
      </c>
      <c r="Z170" s="13" t="n">
        <v>39.5000000000001</v>
      </c>
      <c r="AA170" s="10" t="s">
        <v>155</v>
      </c>
      <c r="AC170" s="10" t="s">
        <v>156</v>
      </c>
      <c r="AG170" s="13" t="n">
        <v>97.5153433064826</v>
      </c>
      <c r="AH170" s="13" t="n">
        <v>100</v>
      </c>
      <c r="AI170" s="13" t="n">
        <v>29.4</v>
      </c>
      <c r="AJ170" s="13" t="n">
        <v>61.9</v>
      </c>
      <c r="AK170" s="13" t="n">
        <v>43.3</v>
      </c>
      <c r="AL170" s="12" t="n">
        <v>43.195824265144</v>
      </c>
      <c r="AM170" s="10" t="s">
        <v>157</v>
      </c>
    </row>
    <row r="171" customFormat="false" ht="15" hidden="false" customHeight="false" outlineLevel="0" collapsed="false">
      <c r="A171" s="10" t="s">
        <v>585</v>
      </c>
      <c r="B171" s="10" t="s">
        <v>497</v>
      </c>
      <c r="C171" s="10" t="s">
        <v>148</v>
      </c>
      <c r="D171" s="11" t="n">
        <v>46298.6906481482</v>
      </c>
      <c r="E171" s="10" t="s">
        <v>586</v>
      </c>
      <c r="F171" s="10" t="s">
        <v>499</v>
      </c>
      <c r="G171" s="10" t="s">
        <v>500</v>
      </c>
      <c r="H171" s="10" t="s">
        <v>295</v>
      </c>
      <c r="I171" s="10" t="s">
        <v>152</v>
      </c>
      <c r="J171" s="10" t="s">
        <v>248</v>
      </c>
      <c r="K171" s="10" t="s">
        <v>154</v>
      </c>
      <c r="M171" s="12" t="n">
        <v>38.7073924995401</v>
      </c>
      <c r="N171" s="12" t="n">
        <v>4.22923065953745</v>
      </c>
      <c r="O171" s="12" t="n">
        <v>38.3965364906281</v>
      </c>
      <c r="P171" s="12" t="n">
        <v>47.740676762024</v>
      </c>
      <c r="Q171" s="12" t="n">
        <v>36.1267934512299</v>
      </c>
      <c r="R171" s="12" t="n">
        <v>38.2636275791361</v>
      </c>
      <c r="S171" s="12" t="n">
        <v>37.8301022132925</v>
      </c>
      <c r="T171" s="12" t="n">
        <v>32.7835532540213</v>
      </c>
      <c r="U171" s="12" t="n">
        <v>31.6785831451416</v>
      </c>
      <c r="V171" s="12" t="n">
        <v>51.0130233764648</v>
      </c>
      <c r="W171" s="12" t="n">
        <v>19.3344402313232</v>
      </c>
      <c r="X171" s="13" t="n">
        <v>30.2810488945274</v>
      </c>
      <c r="Y171" s="13" t="n">
        <v>47.7752427333463</v>
      </c>
      <c r="Z171" s="13" t="n">
        <v>37.3000000000001</v>
      </c>
      <c r="AA171" s="10" t="s">
        <v>162</v>
      </c>
      <c r="AC171" s="10" t="s">
        <v>156</v>
      </c>
      <c r="AG171" s="13" t="n">
        <v>97.9761427425822</v>
      </c>
      <c r="AH171" s="13" t="n">
        <v>100</v>
      </c>
      <c r="AI171" s="13" t="n">
        <v>30.5</v>
      </c>
      <c r="AJ171" s="13" t="n">
        <v>60.9</v>
      </c>
      <c r="AK171" s="13" t="n">
        <v>34.8</v>
      </c>
      <c r="AL171" s="12" t="n">
        <v>35.0037037037037</v>
      </c>
      <c r="AM171" s="10" t="s">
        <v>157</v>
      </c>
    </row>
    <row r="172" customFormat="false" ht="15" hidden="false" customHeight="false" outlineLevel="0" collapsed="false">
      <c r="A172" s="10" t="s">
        <v>587</v>
      </c>
      <c r="B172" s="10" t="s">
        <v>497</v>
      </c>
      <c r="C172" s="10" t="s">
        <v>148</v>
      </c>
      <c r="D172" s="11" t="n">
        <v>46298.6906712963</v>
      </c>
      <c r="E172" s="10" t="s">
        <v>588</v>
      </c>
      <c r="F172" s="10" t="s">
        <v>499</v>
      </c>
      <c r="G172" s="10" t="s">
        <v>500</v>
      </c>
      <c r="H172" s="10" t="s">
        <v>298</v>
      </c>
      <c r="I172" s="10" t="s">
        <v>152</v>
      </c>
      <c r="J172" s="10" t="s">
        <v>248</v>
      </c>
      <c r="K172" s="10" t="s">
        <v>154</v>
      </c>
      <c r="M172" s="12" t="n">
        <v>36.672120986671</v>
      </c>
      <c r="N172" s="12" t="n">
        <v>3.66850787120849</v>
      </c>
      <c r="O172" s="12" t="n">
        <v>36.0648355763493</v>
      </c>
      <c r="P172" s="12" t="n">
        <v>44.8203864441856</v>
      </c>
      <c r="Q172" s="12" t="n">
        <v>36.0786113332432</v>
      </c>
      <c r="R172" s="12" t="n">
        <v>39.5901856872643</v>
      </c>
      <c r="S172" s="12" t="n">
        <v>35.613162640371</v>
      </c>
      <c r="T172" s="12" t="n">
        <v>31.6155581128673</v>
      </c>
      <c r="U172" s="12" t="n">
        <v>30.9281959533691</v>
      </c>
      <c r="V172" s="12" t="n">
        <v>50.4693565368652</v>
      </c>
      <c r="W172" s="12" t="n">
        <v>19.5411605834961</v>
      </c>
      <c r="X172" s="13" t="n">
        <v>20.575883457577</v>
      </c>
      <c r="Y172" s="13" t="n">
        <v>61.6957833039322</v>
      </c>
      <c r="Z172" s="13" t="n">
        <v>37.1000000000001</v>
      </c>
      <c r="AA172" s="10" t="s">
        <v>155</v>
      </c>
      <c r="AG172" s="13" t="n">
        <v>98.3357955054168</v>
      </c>
      <c r="AH172" s="13" t="n">
        <v>100</v>
      </c>
      <c r="AI172" s="13" t="n">
        <v>30</v>
      </c>
      <c r="AJ172" s="13" t="n">
        <v>62.7</v>
      </c>
      <c r="AK172" s="13" t="n">
        <v>37.8</v>
      </c>
      <c r="AL172" s="12" t="n">
        <v>38.1074380165289</v>
      </c>
      <c r="AM172" s="10" t="s">
        <v>157</v>
      </c>
    </row>
    <row r="173" customFormat="false" ht="15" hidden="false" customHeight="false" outlineLevel="0" collapsed="false">
      <c r="A173" s="10" t="s">
        <v>589</v>
      </c>
      <c r="B173" s="10" t="s">
        <v>497</v>
      </c>
      <c r="C173" s="10" t="s">
        <v>148</v>
      </c>
      <c r="D173" s="11" t="n">
        <v>46298.6906944444</v>
      </c>
      <c r="E173" s="10" t="s">
        <v>590</v>
      </c>
      <c r="F173" s="10" t="s">
        <v>499</v>
      </c>
      <c r="G173" s="10" t="s">
        <v>500</v>
      </c>
      <c r="H173" s="10" t="s">
        <v>301</v>
      </c>
      <c r="I173" s="10" t="s">
        <v>152</v>
      </c>
      <c r="J173" s="10" t="s">
        <v>248</v>
      </c>
      <c r="K173" s="10" t="s">
        <v>154</v>
      </c>
      <c r="M173" s="12" t="n">
        <v>40.1941331294326</v>
      </c>
      <c r="N173" s="12" t="n">
        <v>4.65723630906317</v>
      </c>
      <c r="O173" s="12" t="n">
        <v>39.792862664888</v>
      </c>
      <c r="P173" s="12" t="n">
        <v>51.4902308801143</v>
      </c>
      <c r="Q173" s="12" t="n">
        <v>37.0823128285736</v>
      </c>
      <c r="R173" s="12" t="n">
        <v>41.3160679272497</v>
      </c>
      <c r="S173" s="12" t="n">
        <v>36.8794762719074</v>
      </c>
      <c r="T173" s="12" t="n">
        <v>35.079785155194</v>
      </c>
      <c r="U173" s="12" t="n">
        <v>32.1338729858398</v>
      </c>
      <c r="V173" s="12" t="n">
        <v>56.8081779479981</v>
      </c>
      <c r="W173" s="12" t="n">
        <v>24.6743049621582</v>
      </c>
      <c r="X173" s="13" t="n">
        <v>24.4274905422446</v>
      </c>
      <c r="Y173" s="13" t="n">
        <v>55.8184110970996</v>
      </c>
      <c r="Z173" s="13" t="n">
        <v>38.4000000000001</v>
      </c>
      <c r="AA173" s="10" t="s">
        <v>155</v>
      </c>
      <c r="AG173" s="13" t="n">
        <v>98.5142118863049</v>
      </c>
      <c r="AH173" s="13" t="n">
        <v>100</v>
      </c>
      <c r="AI173" s="13" t="n">
        <v>31.2</v>
      </c>
      <c r="AJ173" s="13" t="n">
        <v>64.1</v>
      </c>
      <c r="AK173" s="13" t="n">
        <v>37</v>
      </c>
      <c r="AL173" s="12" t="n">
        <v>36.0740740740741</v>
      </c>
      <c r="AM173" s="10" t="s">
        <v>157</v>
      </c>
    </row>
    <row r="174" customFormat="false" ht="15" hidden="false" customHeight="false" outlineLevel="0" collapsed="false">
      <c r="A174" s="10" t="s">
        <v>591</v>
      </c>
      <c r="B174" s="10" t="s">
        <v>497</v>
      </c>
      <c r="C174" s="10" t="s">
        <v>148</v>
      </c>
      <c r="D174" s="11" t="n">
        <v>46298.6908680556</v>
      </c>
      <c r="E174" s="10" t="s">
        <v>592</v>
      </c>
      <c r="F174" s="10" t="s">
        <v>499</v>
      </c>
      <c r="G174" s="10" t="s">
        <v>500</v>
      </c>
      <c r="H174" s="10" t="s">
        <v>304</v>
      </c>
      <c r="I174" s="10" t="s">
        <v>152</v>
      </c>
      <c r="J174" s="10" t="s">
        <v>248</v>
      </c>
      <c r="K174" s="10" t="s">
        <v>154</v>
      </c>
      <c r="M174" s="12" t="n">
        <v>41.3432500013237</v>
      </c>
      <c r="N174" s="12" t="n">
        <v>4.82902647306074</v>
      </c>
      <c r="O174" s="12" t="n">
        <v>40.3992380672556</v>
      </c>
      <c r="P174" s="12" t="n">
        <v>49.2331576221751</v>
      </c>
      <c r="Q174" s="12" t="n">
        <v>43.2561356834667</v>
      </c>
      <c r="R174" s="12" t="n">
        <v>45.4965351548015</v>
      </c>
      <c r="S174" s="12" t="n">
        <v>41.9084403235913</v>
      </c>
      <c r="T174" s="12" t="n">
        <v>34.5146475866789</v>
      </c>
      <c r="U174" s="12" t="n">
        <v>33.2850456237793</v>
      </c>
      <c r="V174" s="12" t="n">
        <v>54.6996459960938</v>
      </c>
      <c r="W174" s="12" t="n">
        <v>21.4146003723145</v>
      </c>
      <c r="X174" s="13" t="n">
        <v>10.370088636063</v>
      </c>
      <c r="Y174" s="13" t="n">
        <v>49.5237465273184</v>
      </c>
      <c r="Z174" s="13" t="n">
        <v>39.0000000000001</v>
      </c>
      <c r="AA174" s="10" t="s">
        <v>162</v>
      </c>
      <c r="AG174" s="13" t="n">
        <v>97.1531392584024</v>
      </c>
      <c r="AH174" s="13" t="n">
        <v>100</v>
      </c>
      <c r="AI174" s="13" t="n">
        <v>31.2</v>
      </c>
      <c r="AJ174" s="13" t="n">
        <v>70.7</v>
      </c>
      <c r="AK174" s="13" t="n">
        <v>40.7</v>
      </c>
      <c r="AL174" s="12" t="n">
        <v>40.4378212426806</v>
      </c>
      <c r="AM174" s="10" t="s">
        <v>157</v>
      </c>
    </row>
    <row r="175" customFormat="false" ht="15" hidden="false" customHeight="false" outlineLevel="0" collapsed="false">
      <c r="A175" s="10" t="s">
        <v>593</v>
      </c>
      <c r="B175" s="10" t="s">
        <v>497</v>
      </c>
      <c r="C175" s="10" t="s">
        <v>148</v>
      </c>
      <c r="D175" s="11" t="n">
        <v>46298.6908912037</v>
      </c>
      <c r="E175" s="10" t="s">
        <v>594</v>
      </c>
      <c r="F175" s="10" t="s">
        <v>499</v>
      </c>
      <c r="G175" s="10" t="s">
        <v>500</v>
      </c>
      <c r="H175" s="10" t="s">
        <v>307</v>
      </c>
      <c r="I175" s="10" t="s">
        <v>152</v>
      </c>
      <c r="J175" s="10" t="s">
        <v>248</v>
      </c>
      <c r="K175" s="10" t="s">
        <v>154</v>
      </c>
      <c r="M175" s="12" t="n">
        <v>40.3121697952955</v>
      </c>
      <c r="N175" s="12" t="n">
        <v>2.95875231279994</v>
      </c>
      <c r="O175" s="12" t="n">
        <v>39.8274785702261</v>
      </c>
      <c r="P175" s="12" t="n">
        <v>45.9256956407927</v>
      </c>
      <c r="Q175" s="12" t="n">
        <v>41.6711493950166</v>
      </c>
      <c r="R175" s="12" t="n">
        <v>38.9949986691858</v>
      </c>
      <c r="S175" s="12" t="n">
        <v>42.060383111183</v>
      </c>
      <c r="T175" s="12" t="n">
        <v>36.4166468909054</v>
      </c>
      <c r="U175" s="12" t="n">
        <v>33.3142738342285</v>
      </c>
      <c r="V175" s="12" t="n">
        <v>49.010555267334</v>
      </c>
      <c r="W175" s="12" t="n">
        <v>15.6962814331055</v>
      </c>
      <c r="X175" s="13" t="n">
        <v>35.385026452199</v>
      </c>
      <c r="Y175" s="13" t="n">
        <v>73.4056538235451</v>
      </c>
      <c r="Z175" s="13" t="n">
        <v>39.4000000000001</v>
      </c>
      <c r="AA175" s="10" t="s">
        <v>155</v>
      </c>
      <c r="AG175" s="13" t="n">
        <v>98.5724820901812</v>
      </c>
      <c r="AH175" s="13" t="n">
        <v>100</v>
      </c>
      <c r="AI175" s="13" t="n">
        <v>32</v>
      </c>
      <c r="AJ175" s="13" t="n">
        <v>65.9</v>
      </c>
      <c r="AK175" s="13" t="n">
        <v>44.5</v>
      </c>
      <c r="AL175" s="12" t="n">
        <v>43.3</v>
      </c>
      <c r="AM175" s="10" t="s">
        <v>157</v>
      </c>
    </row>
    <row r="176" customFormat="false" ht="15" hidden="false" customHeight="false" outlineLevel="0" collapsed="false">
      <c r="A176" s="10" t="s">
        <v>595</v>
      </c>
      <c r="B176" s="10" t="s">
        <v>497</v>
      </c>
      <c r="C176" s="10" t="s">
        <v>148</v>
      </c>
      <c r="D176" s="11" t="n">
        <v>46298.6909143519</v>
      </c>
      <c r="E176" s="10" t="s">
        <v>596</v>
      </c>
      <c r="F176" s="10" t="s">
        <v>499</v>
      </c>
      <c r="G176" s="10" t="s">
        <v>500</v>
      </c>
      <c r="H176" s="10" t="s">
        <v>310</v>
      </c>
      <c r="I176" s="10" t="s">
        <v>152</v>
      </c>
      <c r="J176" s="10" t="s">
        <v>248</v>
      </c>
      <c r="K176" s="10" t="s">
        <v>154</v>
      </c>
      <c r="M176" s="12" t="n">
        <v>37.8099254498604</v>
      </c>
      <c r="N176" s="12" t="n">
        <v>4.32949098262232</v>
      </c>
      <c r="O176" s="12" t="n">
        <v>36.6675777474952</v>
      </c>
      <c r="P176" s="12" t="n">
        <v>49.6022261100592</v>
      </c>
      <c r="Q176" s="12" t="n">
        <v>41.365443290399</v>
      </c>
      <c r="R176" s="12" t="n">
        <v>41.0828478544001</v>
      </c>
      <c r="S176" s="12" t="n">
        <v>38.233746086919</v>
      </c>
      <c r="T176" s="12" t="n">
        <v>32.9231500815791</v>
      </c>
      <c r="U176" s="12" t="n">
        <v>32.4076728820801</v>
      </c>
      <c r="V176" s="12" t="n">
        <v>54.4882202148438</v>
      </c>
      <c r="W176" s="12" t="n">
        <v>22.0805473327637</v>
      </c>
      <c r="X176" s="13" t="n">
        <v>30.8900068453707</v>
      </c>
      <c r="Y176" s="13" t="n">
        <v>61.651798811296</v>
      </c>
      <c r="Z176" s="13" t="n">
        <v>35.9</v>
      </c>
      <c r="AA176" s="10" t="s">
        <v>155</v>
      </c>
      <c r="AC176" s="10" t="s">
        <v>156</v>
      </c>
      <c r="AG176" s="13" t="n">
        <v>97.7971648991563</v>
      </c>
      <c r="AH176" s="13" t="n">
        <v>100</v>
      </c>
      <c r="AI176" s="13" t="n">
        <v>31.4</v>
      </c>
      <c r="AJ176" s="13" t="n">
        <v>66.9</v>
      </c>
      <c r="AK176" s="13" t="n">
        <v>34</v>
      </c>
      <c r="AL176" s="12" t="n">
        <v>33.6052952270419</v>
      </c>
      <c r="AM176" s="10" t="s">
        <v>157</v>
      </c>
    </row>
    <row r="177" customFormat="false" ht="15" hidden="false" customHeight="false" outlineLevel="0" collapsed="false">
      <c r="A177" s="10" t="s">
        <v>597</v>
      </c>
      <c r="B177" s="10" t="s">
        <v>497</v>
      </c>
      <c r="C177" s="10" t="s">
        <v>148</v>
      </c>
      <c r="D177" s="11" t="n">
        <v>46298.6909375</v>
      </c>
      <c r="E177" s="10" t="s">
        <v>598</v>
      </c>
      <c r="F177" s="10" t="s">
        <v>499</v>
      </c>
      <c r="G177" s="10" t="s">
        <v>500</v>
      </c>
      <c r="H177" s="10" t="s">
        <v>313</v>
      </c>
      <c r="I177" s="10" t="s">
        <v>152</v>
      </c>
      <c r="J177" s="10" t="s">
        <v>248</v>
      </c>
      <c r="K177" s="10" t="s">
        <v>154</v>
      </c>
      <c r="M177" s="12" t="n">
        <v>35.9090772153105</v>
      </c>
      <c r="N177" s="12" t="n">
        <v>4.23851596535553</v>
      </c>
      <c r="O177" s="12" t="n">
        <v>34.6690814678842</v>
      </c>
      <c r="P177" s="12" t="n">
        <v>44.5326764943719</v>
      </c>
      <c r="Q177" s="12" t="n">
        <v>39.7248097999331</v>
      </c>
      <c r="R177" s="12" t="n">
        <v>40.0451076368491</v>
      </c>
      <c r="S177" s="12" t="n">
        <v>38.8171640237817</v>
      </c>
      <c r="T177" s="12" t="n">
        <v>32.0730704812914</v>
      </c>
      <c r="U177" s="12" t="n">
        <v>31.7814750671387</v>
      </c>
      <c r="V177" s="12" t="n">
        <v>47.4212875366211</v>
      </c>
      <c r="W177" s="12" t="n">
        <v>15.6398124694824</v>
      </c>
      <c r="X177" s="13" t="n">
        <v>51.4703739679456</v>
      </c>
      <c r="Y177" s="13" t="n">
        <v>71.5735794074794</v>
      </c>
      <c r="Z177" s="13" t="n">
        <v>33.9</v>
      </c>
      <c r="AA177" s="10" t="s">
        <v>170</v>
      </c>
      <c r="AG177" s="13" t="n">
        <v>98.3884648006786</v>
      </c>
      <c r="AH177" s="13" t="n">
        <v>100</v>
      </c>
      <c r="AI177" s="13" t="n">
        <v>30.7</v>
      </c>
      <c r="AJ177" s="13" t="n">
        <v>68.8</v>
      </c>
      <c r="AK177" s="13" t="n">
        <v>31.5</v>
      </c>
      <c r="AL177" s="12" t="n">
        <v>31.7814751350345</v>
      </c>
      <c r="AM177" s="10" t="s">
        <v>157</v>
      </c>
    </row>
    <row r="178" customFormat="false" ht="15" hidden="false" customHeight="false" outlineLevel="0" collapsed="false">
      <c r="A178" s="10" t="s">
        <v>599</v>
      </c>
      <c r="B178" s="10" t="s">
        <v>497</v>
      </c>
      <c r="C178" s="10" t="s">
        <v>148</v>
      </c>
      <c r="D178" s="11" t="n">
        <v>46298.6909722222</v>
      </c>
      <c r="E178" s="10" t="s">
        <v>600</v>
      </c>
      <c r="F178" s="10" t="s">
        <v>499</v>
      </c>
      <c r="G178" s="10" t="s">
        <v>500</v>
      </c>
      <c r="H178" s="10" t="s">
        <v>316</v>
      </c>
      <c r="I178" s="10" t="s">
        <v>152</v>
      </c>
      <c r="J178" s="10" t="s">
        <v>248</v>
      </c>
      <c r="K178" s="10" t="s">
        <v>154</v>
      </c>
      <c r="M178" s="12" t="n">
        <v>36.0081452644478</v>
      </c>
      <c r="N178" s="12" t="n">
        <v>4.30686477151073</v>
      </c>
      <c r="O178" s="12" t="n">
        <v>34.8406152638898</v>
      </c>
      <c r="P178" s="12" t="n">
        <v>47.2322996673959</v>
      </c>
      <c r="Q178" s="12" t="n">
        <v>39.43968384138</v>
      </c>
      <c r="R178" s="12" t="n">
        <v>37.975905871143</v>
      </c>
      <c r="S178" s="12" t="n">
        <v>37.4396027344527</v>
      </c>
      <c r="T178" s="12" t="n">
        <v>31.6916230921398</v>
      </c>
      <c r="U178" s="12" t="n">
        <v>31.4991588592529</v>
      </c>
      <c r="V178" s="12" t="n">
        <v>50.9734115600586</v>
      </c>
      <c r="W178" s="12" t="n">
        <v>19.4742527008057</v>
      </c>
      <c r="X178" s="13" t="n">
        <v>39.2586398595937</v>
      </c>
      <c r="Y178" s="13" t="n">
        <v>70.6028834756081</v>
      </c>
      <c r="Z178" s="13" t="n">
        <v>33.7</v>
      </c>
      <c r="AA178" s="10" t="s">
        <v>155</v>
      </c>
      <c r="AG178" s="13" t="n">
        <v>98.6448759087036</v>
      </c>
      <c r="AH178" s="13" t="n">
        <v>100</v>
      </c>
      <c r="AI178" s="13" t="n">
        <v>30.5</v>
      </c>
      <c r="AJ178" s="13" t="n">
        <v>65.7</v>
      </c>
      <c r="AK178" s="13" t="n">
        <v>31.9</v>
      </c>
      <c r="AL178" s="12" t="n">
        <v>31.864675215472</v>
      </c>
      <c r="AM178" s="10" t="s">
        <v>157</v>
      </c>
    </row>
    <row r="179" customFormat="false" ht="15" hidden="false" customHeight="false" outlineLevel="0" collapsed="false">
      <c r="A179" s="10" t="s">
        <v>601</v>
      </c>
      <c r="B179" s="10" t="s">
        <v>497</v>
      </c>
      <c r="C179" s="10" t="s">
        <v>148</v>
      </c>
      <c r="D179" s="11" t="n">
        <v>46298.6909953704</v>
      </c>
      <c r="E179" s="10" t="s">
        <v>602</v>
      </c>
      <c r="F179" s="10" t="s">
        <v>499</v>
      </c>
      <c r="G179" s="10" t="s">
        <v>500</v>
      </c>
      <c r="H179" s="10" t="s">
        <v>319</v>
      </c>
      <c r="I179" s="10" t="s">
        <v>152</v>
      </c>
      <c r="J179" s="10" t="s">
        <v>248</v>
      </c>
      <c r="K179" s="10" t="s">
        <v>154</v>
      </c>
      <c r="M179" s="12" t="n">
        <v>42.3861406614126</v>
      </c>
      <c r="N179" s="12" t="n">
        <v>4.71809292056332</v>
      </c>
      <c r="O179" s="12" t="n">
        <v>42.2266204017575</v>
      </c>
      <c r="P179" s="12" t="n">
        <v>53.7947040393034</v>
      </c>
      <c r="Q179" s="12" t="n">
        <v>40.5687373683458</v>
      </c>
      <c r="R179" s="12" t="n">
        <v>41.3719536544525</v>
      </c>
      <c r="S179" s="12" t="n">
        <v>38.9150608730151</v>
      </c>
      <c r="T179" s="12" t="n">
        <v>35.8852896526248</v>
      </c>
      <c r="U179" s="12" t="n">
        <v>33.3998107910156</v>
      </c>
      <c r="V179" s="12" t="n">
        <v>57.1741409301758</v>
      </c>
      <c r="W179" s="12" t="n">
        <v>23.7743301391602</v>
      </c>
      <c r="X179" s="13" t="n">
        <v>20.537630463892</v>
      </c>
      <c r="Y179" s="13" t="n">
        <v>48.9232716400389</v>
      </c>
      <c r="Z179" s="13" t="n">
        <v>44.0000000000001</v>
      </c>
      <c r="AA179" s="10" t="s">
        <v>162</v>
      </c>
      <c r="AC179" s="10" t="s">
        <v>156</v>
      </c>
      <c r="AE179" s="10" t="s">
        <v>156</v>
      </c>
      <c r="AG179" s="13" t="n">
        <v>96.3282975527874</v>
      </c>
      <c r="AH179" s="13" t="n">
        <v>100</v>
      </c>
      <c r="AI179" s="13" t="n">
        <v>32.5</v>
      </c>
      <c r="AJ179" s="13" t="n">
        <v>64.2</v>
      </c>
      <c r="AK179" s="13" t="n">
        <v>46.9</v>
      </c>
      <c r="AL179" s="12" t="n">
        <v>46.4124612932489</v>
      </c>
      <c r="AM179" s="10" t="s">
        <v>157</v>
      </c>
    </row>
    <row r="180" customFormat="false" ht="15" hidden="false" customHeight="false" outlineLevel="0" collapsed="false">
      <c r="A180" s="10" t="s">
        <v>603</v>
      </c>
      <c r="B180" s="10" t="s">
        <v>497</v>
      </c>
      <c r="C180" s="10" t="s">
        <v>148</v>
      </c>
      <c r="D180" s="11" t="n">
        <v>46298.6912962963</v>
      </c>
      <c r="E180" s="10" t="s">
        <v>604</v>
      </c>
      <c r="F180" s="10" t="s">
        <v>499</v>
      </c>
      <c r="G180" s="10" t="s">
        <v>500</v>
      </c>
      <c r="H180" s="10" t="s">
        <v>322</v>
      </c>
      <c r="I180" s="10" t="s">
        <v>323</v>
      </c>
      <c r="J180" s="10" t="s">
        <v>248</v>
      </c>
      <c r="K180" s="10" t="s">
        <v>154</v>
      </c>
      <c r="M180" s="12" t="n">
        <v>39.0998449890294</v>
      </c>
      <c r="N180" s="12" t="n">
        <v>5.0956112342146</v>
      </c>
      <c r="O180" s="12" t="n">
        <v>37.7825094490686</v>
      </c>
      <c r="P180" s="12" t="n">
        <v>50.9708220785791</v>
      </c>
      <c r="Q180" s="12" t="n">
        <v>43.1905264170204</v>
      </c>
      <c r="R180" s="12" t="n">
        <v>40.8606205687626</v>
      </c>
      <c r="S180" s="12" t="n">
        <v>41.9199149016047</v>
      </c>
      <c r="T180" s="12" t="n">
        <v>33.5937596416321</v>
      </c>
      <c r="U180" s="12" t="n">
        <v>33.3814735412598</v>
      </c>
      <c r="V180" s="12" t="n">
        <v>55.2200469970703</v>
      </c>
      <c r="W180" s="12" t="n">
        <v>21.8385734558106</v>
      </c>
      <c r="X180" s="13" t="n">
        <v>34.0648715168918</v>
      </c>
      <c r="Y180" s="13" t="n">
        <v>55.8352134548331</v>
      </c>
      <c r="Z180" s="13" t="n">
        <v>35.5</v>
      </c>
      <c r="AA180" s="10" t="s">
        <v>155</v>
      </c>
      <c r="AG180" s="13" t="n">
        <v>96.7375283446712</v>
      </c>
      <c r="AH180" s="13" t="n">
        <v>100</v>
      </c>
      <c r="AI180" s="13" t="n">
        <v>32.3</v>
      </c>
      <c r="AJ180" s="13" t="n">
        <v>70.4</v>
      </c>
      <c r="AK180" s="13" t="n">
        <v>33</v>
      </c>
      <c r="AL180" s="12" t="n">
        <v>33.3814751350345</v>
      </c>
      <c r="AM180" s="10" t="s">
        <v>157</v>
      </c>
    </row>
    <row r="181" customFormat="false" ht="15" hidden="false" customHeight="false" outlineLevel="0" collapsed="false">
      <c r="A181" s="10" t="s">
        <v>605</v>
      </c>
      <c r="B181" s="10" t="s">
        <v>497</v>
      </c>
      <c r="C181" s="10" t="s">
        <v>148</v>
      </c>
      <c r="D181" s="11" t="n">
        <v>46298.6913194444</v>
      </c>
      <c r="E181" s="10" t="s">
        <v>606</v>
      </c>
      <c r="F181" s="10" t="s">
        <v>499</v>
      </c>
      <c r="G181" s="10" t="s">
        <v>500</v>
      </c>
      <c r="H181" s="10" t="s">
        <v>326</v>
      </c>
      <c r="I181" s="10" t="s">
        <v>323</v>
      </c>
      <c r="J181" s="10" t="s">
        <v>248</v>
      </c>
      <c r="K181" s="10" t="s">
        <v>154</v>
      </c>
      <c r="M181" s="12" t="n">
        <v>38.8972559752662</v>
      </c>
      <c r="N181" s="12" t="n">
        <v>6.54284360067097</v>
      </c>
      <c r="O181" s="12" t="n">
        <v>37.4113066485321</v>
      </c>
      <c r="P181" s="12" t="n">
        <v>53.187994976433</v>
      </c>
      <c r="Q181" s="12" t="n">
        <v>42.9393602818859</v>
      </c>
      <c r="R181" s="12" t="n">
        <v>41.9889915584102</v>
      </c>
      <c r="S181" s="12" t="n">
        <v>40.4500825170921</v>
      </c>
      <c r="T181" s="12" t="n">
        <v>32.5041847229004</v>
      </c>
      <c r="U181" s="12" t="n">
        <v>32.5041847229004</v>
      </c>
      <c r="V181" s="12" t="n">
        <v>55.7503967285156</v>
      </c>
      <c r="W181" s="12" t="n">
        <v>23.2462120056152</v>
      </c>
      <c r="X181" s="13" t="n">
        <v>38.0611882863459</v>
      </c>
      <c r="Y181" s="13" t="n">
        <v>57.3919925766218</v>
      </c>
      <c r="Z181" s="13" t="n">
        <v>34.7</v>
      </c>
      <c r="AA181" s="10" t="s">
        <v>155</v>
      </c>
      <c r="AG181" s="13" t="n">
        <v>96.9338624338624</v>
      </c>
      <c r="AH181" s="13" t="n">
        <v>100</v>
      </c>
      <c r="AI181" s="13" t="n">
        <v>31.4</v>
      </c>
      <c r="AJ181" s="13" t="n">
        <v>70.3</v>
      </c>
      <c r="AK181" s="13" t="n">
        <v>33.8</v>
      </c>
      <c r="AL181" s="12" t="n">
        <v>33.8165066008995</v>
      </c>
      <c r="AM181" s="10" t="s">
        <v>157</v>
      </c>
    </row>
    <row r="182" customFormat="false" ht="15" hidden="false" customHeight="false" outlineLevel="0" collapsed="false">
      <c r="A182" s="10" t="s">
        <v>607</v>
      </c>
      <c r="B182" s="10" t="s">
        <v>497</v>
      </c>
      <c r="C182" s="10" t="s">
        <v>148</v>
      </c>
      <c r="D182" s="11" t="n">
        <v>46298.6913541667</v>
      </c>
      <c r="E182" s="10" t="s">
        <v>608</v>
      </c>
      <c r="F182" s="10" t="s">
        <v>499</v>
      </c>
      <c r="G182" s="10" t="s">
        <v>500</v>
      </c>
      <c r="H182" s="10" t="s">
        <v>329</v>
      </c>
      <c r="I182" s="10" t="s">
        <v>323</v>
      </c>
      <c r="J182" s="10" t="s">
        <v>248</v>
      </c>
      <c r="K182" s="10" t="s">
        <v>154</v>
      </c>
      <c r="M182" s="12" t="n">
        <v>40.3449591814793</v>
      </c>
      <c r="N182" s="12" t="n">
        <v>5.01715912397302</v>
      </c>
      <c r="O182" s="12" t="n">
        <v>39.3235969079033</v>
      </c>
      <c r="P182" s="12" t="n">
        <v>53.2722030536384</v>
      </c>
      <c r="Q182" s="12" t="n">
        <v>41.6503711128899</v>
      </c>
      <c r="R182" s="12" t="n">
        <v>40.3444233010941</v>
      </c>
      <c r="S182" s="12" t="n">
        <v>41.5996038652364</v>
      </c>
      <c r="T182" s="12" t="n">
        <v>33.5648131696845</v>
      </c>
      <c r="U182" s="12" t="n">
        <v>32.9013442993164</v>
      </c>
      <c r="V182" s="12" t="n">
        <v>56.6287422180176</v>
      </c>
      <c r="W182" s="12" t="n">
        <v>23.7273979187012</v>
      </c>
      <c r="X182" s="13" t="n">
        <v>13.9768130447475</v>
      </c>
      <c r="Y182" s="13" t="n">
        <v>65.2216522790775</v>
      </c>
      <c r="Z182" s="13" t="n">
        <v>40.0000000000001</v>
      </c>
      <c r="AA182" s="10" t="s">
        <v>155</v>
      </c>
      <c r="AG182" s="13" t="n">
        <v>97.380604288499</v>
      </c>
      <c r="AH182" s="13" t="n">
        <v>100</v>
      </c>
      <c r="AI182" s="13" t="n">
        <v>31.8</v>
      </c>
      <c r="AJ182" s="13" t="n">
        <v>70.6</v>
      </c>
      <c r="AK182" s="13" t="n">
        <v>40.7</v>
      </c>
      <c r="AL182" s="12" t="n">
        <v>40.8741130181267</v>
      </c>
      <c r="AM182" s="10" t="s">
        <v>157</v>
      </c>
    </row>
    <row r="183" customFormat="false" ht="15" hidden="false" customHeight="false" outlineLevel="0" collapsed="false">
      <c r="A183" s="10" t="s">
        <v>609</v>
      </c>
      <c r="B183" s="10" t="s">
        <v>497</v>
      </c>
      <c r="C183" s="10" t="s">
        <v>148</v>
      </c>
      <c r="D183" s="11" t="n">
        <v>46298.6913657407</v>
      </c>
      <c r="E183" s="10" t="s">
        <v>610</v>
      </c>
      <c r="F183" s="10" t="s">
        <v>499</v>
      </c>
      <c r="G183" s="10" t="s">
        <v>500</v>
      </c>
      <c r="H183" s="10" t="s">
        <v>332</v>
      </c>
      <c r="I183" s="10" t="s">
        <v>323</v>
      </c>
      <c r="J183" s="10" t="s">
        <v>248</v>
      </c>
      <c r="K183" s="10" t="s">
        <v>154</v>
      </c>
      <c r="M183" s="12" t="n">
        <v>38.1851451083443</v>
      </c>
      <c r="N183" s="12" t="n">
        <v>3.34445626045844</v>
      </c>
      <c r="O183" s="12" t="n">
        <v>37.4358280288522</v>
      </c>
      <c r="P183" s="12" t="n">
        <v>45.8708089174543</v>
      </c>
      <c r="Q183" s="12" t="n">
        <v>40.0849503066754</v>
      </c>
      <c r="R183" s="12" t="n">
        <v>37.2739375294972</v>
      </c>
      <c r="S183" s="12" t="n">
        <v>41.3662262009157</v>
      </c>
      <c r="T183" s="12" t="n">
        <v>33.4515518138347</v>
      </c>
      <c r="U183" s="12" t="n">
        <v>32.3963203430176</v>
      </c>
      <c r="V183" s="12" t="n">
        <v>50.8818244934082</v>
      </c>
      <c r="W183" s="12" t="n">
        <v>18.4855041503906</v>
      </c>
      <c r="X183" s="13" t="n">
        <v>15.2400356551636</v>
      </c>
      <c r="Y183" s="13" t="n">
        <v>75.3953902967019</v>
      </c>
      <c r="Z183" s="13" t="n">
        <v>37.2</v>
      </c>
      <c r="AA183" s="10" t="s">
        <v>155</v>
      </c>
      <c r="AG183" s="13" t="n">
        <v>96.5928659286593</v>
      </c>
      <c r="AH183" s="13" t="n">
        <v>100</v>
      </c>
      <c r="AI183" s="13" t="n">
        <v>31.4</v>
      </c>
      <c r="AJ183" s="13" t="n">
        <v>66.5</v>
      </c>
      <c r="AK183" s="13" t="n">
        <v>40.2</v>
      </c>
      <c r="AL183" s="12" t="n">
        <v>39.6087981169136</v>
      </c>
      <c r="AM183" s="10" t="s">
        <v>157</v>
      </c>
    </row>
    <row r="184" customFormat="false" ht="15" hidden="false" customHeight="false" outlineLevel="0" collapsed="false">
      <c r="A184" s="10" t="s">
        <v>611</v>
      </c>
      <c r="B184" s="10" t="s">
        <v>497</v>
      </c>
      <c r="C184" s="10" t="s">
        <v>148</v>
      </c>
      <c r="D184" s="11" t="n">
        <v>46298.6914236111</v>
      </c>
      <c r="E184" s="10" t="s">
        <v>612</v>
      </c>
      <c r="F184" s="10" t="s">
        <v>499</v>
      </c>
      <c r="G184" s="10" t="s">
        <v>500</v>
      </c>
      <c r="H184" s="10" t="s">
        <v>336</v>
      </c>
      <c r="I184" s="10" t="s">
        <v>323</v>
      </c>
      <c r="J184" s="10" t="s">
        <v>153</v>
      </c>
      <c r="K184" s="10" t="s">
        <v>154</v>
      </c>
      <c r="M184" s="12" t="n">
        <v>44.9703710351284</v>
      </c>
      <c r="N184" s="12" t="n">
        <v>6.78361385627841</v>
      </c>
      <c r="O184" s="12" t="n">
        <v>43.8141675784405</v>
      </c>
      <c r="P184" s="12" t="n">
        <v>49.011148819217</v>
      </c>
      <c r="Q184" s="12" t="n">
        <v>52.1570538038651</v>
      </c>
      <c r="R184" s="12" t="n">
        <v>46.4074807746195</v>
      </c>
      <c r="S184" s="12" t="n">
        <v>50.2765430250012</v>
      </c>
      <c r="T184" s="12" t="n">
        <v>35.2485434187682</v>
      </c>
      <c r="U184" s="12" t="n">
        <v>32.6150741577148</v>
      </c>
      <c r="V184" s="12" t="n">
        <v>58.2425422668457</v>
      </c>
      <c r="W184" s="12" t="n">
        <v>25.6274681091309</v>
      </c>
      <c r="X184" s="13" t="n">
        <v>18.5093257258206</v>
      </c>
      <c r="Y184" s="13" t="n">
        <v>33.1122485761661</v>
      </c>
      <c r="Z184" s="13" t="n">
        <v>45.6000000000002</v>
      </c>
      <c r="AA184" s="10" t="s">
        <v>162</v>
      </c>
      <c r="AG184" s="13" t="n">
        <v>98.785239747281</v>
      </c>
      <c r="AH184" s="13" t="n">
        <v>100</v>
      </c>
      <c r="AI184" s="13" t="n">
        <v>31.2</v>
      </c>
      <c r="AJ184" s="13" t="n">
        <v>67.7</v>
      </c>
      <c r="AK184" s="13" t="n">
        <v>46.5</v>
      </c>
      <c r="AL184" s="12" t="n">
        <v>47.6893181896042</v>
      </c>
      <c r="AM184" s="10" t="s">
        <v>157</v>
      </c>
    </row>
    <row r="185" customFormat="false" ht="15" hidden="false" customHeight="false" outlineLevel="0" collapsed="false">
      <c r="A185" s="10" t="s">
        <v>613</v>
      </c>
      <c r="B185" s="10" t="s">
        <v>497</v>
      </c>
      <c r="C185" s="10" t="s">
        <v>148</v>
      </c>
      <c r="D185" s="11" t="n">
        <v>46298.6914351852</v>
      </c>
      <c r="E185" s="10" t="s">
        <v>614</v>
      </c>
      <c r="F185" s="10" t="s">
        <v>499</v>
      </c>
      <c r="G185" s="10" t="s">
        <v>500</v>
      </c>
      <c r="H185" s="10" t="s">
        <v>339</v>
      </c>
      <c r="I185" s="10" t="s">
        <v>323</v>
      </c>
      <c r="J185" s="10" t="s">
        <v>153</v>
      </c>
      <c r="K185" s="10" t="s">
        <v>154</v>
      </c>
      <c r="M185" s="12" t="n">
        <v>37.6050605131139</v>
      </c>
      <c r="N185" s="12" t="n">
        <v>4.41288262689576</v>
      </c>
      <c r="O185" s="12" t="n">
        <v>36.650834791655</v>
      </c>
      <c r="P185" s="12" t="n">
        <v>47.0805942455606</v>
      </c>
      <c r="Q185" s="12" t="n">
        <v>38.8601796209148</v>
      </c>
      <c r="R185" s="12" t="n">
        <v>42.3864499662049</v>
      </c>
      <c r="S185" s="12" t="n">
        <v>37.0693272834694</v>
      </c>
      <c r="T185" s="12" t="n">
        <v>31.8732274867134</v>
      </c>
      <c r="U185" s="12" t="n">
        <v>31.4111633300781</v>
      </c>
      <c r="V185" s="12" t="n">
        <v>50.146240234375</v>
      </c>
      <c r="W185" s="12" t="n">
        <v>18.7350769042969</v>
      </c>
      <c r="X185" s="13" t="n">
        <v>26.0989301980722</v>
      </c>
      <c r="Y185" s="13" t="n">
        <v>46.9565370899975</v>
      </c>
      <c r="Z185" s="13" t="n">
        <v>33.9</v>
      </c>
      <c r="AA185" s="10" t="s">
        <v>162</v>
      </c>
      <c r="AG185" s="13" t="n">
        <v>98.8517380985621</v>
      </c>
      <c r="AH185" s="13" t="n">
        <v>100</v>
      </c>
      <c r="AI185" s="13" t="n">
        <v>30.5</v>
      </c>
      <c r="AJ185" s="13" t="n">
        <v>62.6</v>
      </c>
      <c r="AK185" s="13" t="n">
        <v>39.2</v>
      </c>
      <c r="AL185" s="12" t="n">
        <v>40.2287307883921</v>
      </c>
      <c r="AM185" s="10" t="s">
        <v>157</v>
      </c>
    </row>
    <row r="186" customFormat="false" ht="15" hidden="false" customHeight="false" outlineLevel="0" collapsed="false">
      <c r="A186" s="10" t="s">
        <v>615</v>
      </c>
      <c r="B186" s="10" t="s">
        <v>497</v>
      </c>
      <c r="C186" s="10" t="s">
        <v>148</v>
      </c>
      <c r="D186" s="11" t="n">
        <v>46298.6914583333</v>
      </c>
      <c r="E186" s="10" t="s">
        <v>616</v>
      </c>
      <c r="F186" s="10" t="s">
        <v>499</v>
      </c>
      <c r="G186" s="10" t="s">
        <v>500</v>
      </c>
      <c r="H186" s="10" t="s">
        <v>342</v>
      </c>
      <c r="I186" s="10" t="s">
        <v>323</v>
      </c>
      <c r="J186" s="10" t="s">
        <v>153</v>
      </c>
      <c r="K186" s="10" t="s">
        <v>154</v>
      </c>
      <c r="M186" s="12" t="n">
        <v>39.6717954653669</v>
      </c>
      <c r="N186" s="12" t="n">
        <v>7.94932753115412</v>
      </c>
      <c r="O186" s="12" t="n">
        <v>38.3385745781736</v>
      </c>
      <c r="P186" s="12" t="n">
        <v>54.1283665244319</v>
      </c>
      <c r="Q186" s="12" t="n">
        <v>38.0094330784987</v>
      </c>
      <c r="R186" s="12" t="n">
        <v>43.0411717614635</v>
      </c>
      <c r="S186" s="12" t="n">
        <v>43.6600643300992</v>
      </c>
      <c r="T186" s="12" t="n">
        <v>31.6716323706615</v>
      </c>
      <c r="U186" s="12" t="n">
        <v>31.6832599639893</v>
      </c>
      <c r="V186" s="12" t="n">
        <v>56.1638526916504</v>
      </c>
      <c r="W186" s="12" t="n">
        <v>24.4805927276611</v>
      </c>
      <c r="X186" s="13" t="n">
        <v>38.7264141962263</v>
      </c>
      <c r="Y186" s="13" t="n">
        <v>49.3526398964224</v>
      </c>
      <c r="Z186" s="13" t="n">
        <v>33.6</v>
      </c>
      <c r="AA186" s="10" t="s">
        <v>162</v>
      </c>
      <c r="AG186" s="13" t="n">
        <v>98.9580585597468</v>
      </c>
      <c r="AH186" s="13" t="n">
        <v>100</v>
      </c>
      <c r="AI186" s="13" t="n">
        <v>30.4</v>
      </c>
      <c r="AJ186" s="13" t="n">
        <v>63.5</v>
      </c>
      <c r="AK186" s="13" t="n">
        <v>32.9</v>
      </c>
      <c r="AL186" s="12" t="n">
        <v>33.9286726564707</v>
      </c>
      <c r="AM186" s="10" t="s">
        <v>157</v>
      </c>
    </row>
    <row r="187" customFormat="false" ht="15" hidden="false" customHeight="false" outlineLevel="0" collapsed="false">
      <c r="A187" s="10" t="s">
        <v>617</v>
      </c>
      <c r="B187" s="10" t="s">
        <v>497</v>
      </c>
      <c r="C187" s="10" t="s">
        <v>148</v>
      </c>
      <c r="D187" s="11" t="n">
        <v>46298.6914814815</v>
      </c>
      <c r="E187" s="10" t="s">
        <v>618</v>
      </c>
      <c r="F187" s="10" t="s">
        <v>499</v>
      </c>
      <c r="G187" s="10" t="s">
        <v>500</v>
      </c>
      <c r="H187" s="10" t="s">
        <v>345</v>
      </c>
      <c r="I187" s="10" t="s">
        <v>323</v>
      </c>
      <c r="J187" s="10" t="s">
        <v>153</v>
      </c>
      <c r="K187" s="10" t="s">
        <v>154</v>
      </c>
      <c r="M187" s="12" t="n">
        <v>37.0859741659397</v>
      </c>
      <c r="N187" s="12" t="n">
        <v>6.74410528508901</v>
      </c>
      <c r="O187" s="12" t="n">
        <v>35.388931069942</v>
      </c>
      <c r="P187" s="12" t="n">
        <v>51.172858967853</v>
      </c>
      <c r="Q187" s="12" t="n">
        <v>39.3912164890051</v>
      </c>
      <c r="R187" s="12" t="n">
        <v>43.6873130089288</v>
      </c>
      <c r="S187" s="12" t="n">
        <v>40.6588950093587</v>
      </c>
      <c r="T187" s="12" t="n">
        <v>31.1701202392578</v>
      </c>
      <c r="U187" s="12" t="n">
        <v>31.1701202392578</v>
      </c>
      <c r="V187" s="12" t="n">
        <v>55.5388488769531</v>
      </c>
      <c r="W187" s="12" t="n">
        <v>24.3687286376953</v>
      </c>
      <c r="X187" s="13" t="n">
        <v>49.7485466850782</v>
      </c>
      <c r="Y187" s="13" t="n">
        <v>59.099200463697</v>
      </c>
      <c r="Z187" s="13" t="n">
        <v>33.5</v>
      </c>
      <c r="AA187" s="10" t="s">
        <v>155</v>
      </c>
      <c r="AG187" s="13" t="n">
        <v>98.0788523274478</v>
      </c>
      <c r="AH187" s="13" t="n">
        <v>100</v>
      </c>
      <c r="AI187" s="13" t="n">
        <v>30.1</v>
      </c>
      <c r="AJ187" s="13" t="n">
        <v>67.8</v>
      </c>
      <c r="AK187" s="13" t="n">
        <v>30.9</v>
      </c>
      <c r="AL187" s="12" t="n">
        <v>31.1701210653753</v>
      </c>
      <c r="AM187" s="10" t="s">
        <v>157</v>
      </c>
    </row>
    <row r="188" customFormat="false" ht="15" hidden="false" customHeight="false" outlineLevel="0" collapsed="false">
      <c r="A188" s="10" t="s">
        <v>619</v>
      </c>
      <c r="B188" s="10" t="s">
        <v>497</v>
      </c>
      <c r="C188" s="10" t="s">
        <v>148</v>
      </c>
      <c r="D188" s="11" t="n">
        <v>46298.6915046296</v>
      </c>
      <c r="E188" s="10" t="s">
        <v>620</v>
      </c>
      <c r="F188" s="10" t="s">
        <v>499</v>
      </c>
      <c r="G188" s="10" t="s">
        <v>500</v>
      </c>
      <c r="H188" s="10" t="s">
        <v>351</v>
      </c>
      <c r="I188" s="10" t="s">
        <v>323</v>
      </c>
      <c r="J188" s="10" t="s">
        <v>153</v>
      </c>
      <c r="K188" s="10" t="s">
        <v>154</v>
      </c>
      <c r="M188" s="12" t="n">
        <v>44.5074094327536</v>
      </c>
      <c r="N188" s="12" t="n">
        <v>7.20682765554948</v>
      </c>
      <c r="O188" s="12" t="n">
        <v>43.6050248827017</v>
      </c>
      <c r="P188" s="12" t="n">
        <v>43.8939165882505</v>
      </c>
      <c r="Q188" s="12" t="n">
        <v>53.6269811258316</v>
      </c>
      <c r="R188" s="12" t="n">
        <v>50.8548274823413</v>
      </c>
      <c r="S188" s="12" t="n">
        <v>43.2237178614882</v>
      </c>
      <c r="T188" s="12" t="n">
        <v>32.7836698065928</v>
      </c>
      <c r="U188" s="12" t="n">
        <v>32.1417350769043</v>
      </c>
      <c r="V188" s="12" t="n">
        <v>54.9686660766602</v>
      </c>
      <c r="W188" s="12" t="n">
        <v>22.8269309997559</v>
      </c>
      <c r="X188" s="13" t="n">
        <v>14.3861971947536</v>
      </c>
      <c r="Y188" s="13" t="n">
        <v>35.0504089260347</v>
      </c>
      <c r="Z188" s="13" t="n">
        <v>51.6000000000002</v>
      </c>
      <c r="AA188" s="10" t="s">
        <v>162</v>
      </c>
      <c r="AG188" s="13" t="n">
        <v>97.9824324324324</v>
      </c>
      <c r="AH188" s="13" t="n">
        <v>100</v>
      </c>
      <c r="AI188" s="13" t="n">
        <v>31.1</v>
      </c>
      <c r="AJ188" s="13" t="n">
        <v>67.8</v>
      </c>
      <c r="AK188" s="13" t="n">
        <v>46.6</v>
      </c>
      <c r="AL188" s="12" t="n">
        <v>46.4673946183423</v>
      </c>
      <c r="AM188" s="10" t="s">
        <v>157</v>
      </c>
    </row>
    <row r="189" customFormat="false" ht="15" hidden="false" customHeight="false" outlineLevel="0" collapsed="false">
      <c r="A189" s="10" t="s">
        <v>621</v>
      </c>
      <c r="B189" s="10" t="s">
        <v>497</v>
      </c>
      <c r="C189" s="10" t="s">
        <v>148</v>
      </c>
      <c r="D189" s="11" t="n">
        <v>46298.6915277778</v>
      </c>
      <c r="E189" s="10" t="s">
        <v>622</v>
      </c>
      <c r="F189" s="10" t="s">
        <v>499</v>
      </c>
      <c r="G189" s="10" t="s">
        <v>500</v>
      </c>
      <c r="H189" s="10" t="s">
        <v>354</v>
      </c>
      <c r="I189" s="10" t="s">
        <v>323</v>
      </c>
      <c r="J189" s="10" t="s">
        <v>153</v>
      </c>
      <c r="K189" s="10" t="s">
        <v>154</v>
      </c>
      <c r="M189" s="12" t="n">
        <v>44.0968842941696</v>
      </c>
      <c r="N189" s="12" t="n">
        <v>5.2200465313635</v>
      </c>
      <c r="O189" s="12" t="n">
        <v>44.406936355308</v>
      </c>
      <c r="P189" s="12" t="n">
        <v>50.2374076361968</v>
      </c>
      <c r="Q189" s="12" t="n">
        <v>35.6767728352731</v>
      </c>
      <c r="R189" s="12" t="n">
        <v>38.8818957208814</v>
      </c>
      <c r="S189" s="12" t="n">
        <v>46.7813614519084</v>
      </c>
      <c r="T189" s="12" t="n">
        <v>35.2194672251037</v>
      </c>
      <c r="U189" s="12" t="n">
        <v>33.0452270507813</v>
      </c>
      <c r="V189" s="12" t="n">
        <v>53.7574005126953</v>
      </c>
      <c r="W189" s="12" t="n">
        <v>20.7121734619141</v>
      </c>
      <c r="X189" s="13" t="n">
        <v>12.3250575759877</v>
      </c>
      <c r="Y189" s="13" t="n">
        <v>35.0074658972996</v>
      </c>
      <c r="Z189" s="13" t="n">
        <v>42.3000000000001</v>
      </c>
      <c r="AA189" s="10" t="s">
        <v>162</v>
      </c>
      <c r="AG189" s="13" t="n">
        <v>98.5705732674749</v>
      </c>
      <c r="AH189" s="13" t="n">
        <v>100</v>
      </c>
      <c r="AI189" s="13" t="n">
        <v>32.1</v>
      </c>
      <c r="AJ189" s="13" t="n">
        <v>65.4</v>
      </c>
      <c r="AK189" s="13" t="n">
        <v>45.7</v>
      </c>
      <c r="AL189" s="12" t="n">
        <v>46.4271152879055</v>
      </c>
      <c r="AM189" s="10" t="s">
        <v>157</v>
      </c>
    </row>
    <row r="190" customFormat="false" ht="15" hidden="false" customHeight="false" outlineLevel="0" collapsed="false">
      <c r="A190" s="10" t="s">
        <v>623</v>
      </c>
      <c r="B190" s="10" t="s">
        <v>497</v>
      </c>
      <c r="C190" s="10" t="s">
        <v>148</v>
      </c>
      <c r="D190" s="11" t="n">
        <v>46298.6915509259</v>
      </c>
      <c r="E190" s="10" t="s">
        <v>624</v>
      </c>
      <c r="F190" s="10" t="s">
        <v>499</v>
      </c>
      <c r="G190" s="10" t="s">
        <v>500</v>
      </c>
      <c r="H190" s="10" t="s">
        <v>357</v>
      </c>
      <c r="I190" s="10" t="s">
        <v>358</v>
      </c>
      <c r="J190" s="10" t="s">
        <v>248</v>
      </c>
      <c r="K190" s="10" t="s">
        <v>154</v>
      </c>
      <c r="M190" s="12" t="n">
        <v>38.8053794421161</v>
      </c>
      <c r="N190" s="12" t="n">
        <v>4.95603426970886</v>
      </c>
      <c r="O190" s="12" t="n">
        <v>38.1668058859625</v>
      </c>
      <c r="P190" s="12" t="n">
        <v>47.984811053563</v>
      </c>
      <c r="Q190" s="12" t="n">
        <v>35.2809653409674</v>
      </c>
      <c r="R190" s="12" t="n">
        <v>36.704516457303</v>
      </c>
      <c r="S190" s="12" t="n">
        <v>45.9266532235694</v>
      </c>
      <c r="T190" s="12" t="n">
        <v>33.0659951734101</v>
      </c>
      <c r="U190" s="12" t="n">
        <v>29.7275428771973</v>
      </c>
      <c r="V190" s="12" t="n">
        <v>51.8649597167969</v>
      </c>
      <c r="W190" s="12" t="n">
        <v>22.1374168395996</v>
      </c>
      <c r="X190" s="13" t="n">
        <v>25.0971421600024</v>
      </c>
      <c r="Y190" s="13" t="n">
        <v>43.3635282276512</v>
      </c>
      <c r="Z190" s="13" t="n">
        <v>36.4000000000001</v>
      </c>
      <c r="AA190" s="10" t="s">
        <v>162</v>
      </c>
      <c r="AG190" s="13" t="n">
        <v>98.8763435023342</v>
      </c>
      <c r="AH190" s="13" t="n">
        <v>100</v>
      </c>
      <c r="AI190" s="13" t="n">
        <v>28.7</v>
      </c>
      <c r="AJ190" s="13" t="n">
        <v>64.9</v>
      </c>
      <c r="AK190" s="13" t="n">
        <v>40.6</v>
      </c>
      <c r="AL190" s="12" t="n">
        <v>41.5791383362713</v>
      </c>
      <c r="AM190" s="10" t="s">
        <v>157</v>
      </c>
    </row>
    <row r="191" customFormat="false" ht="15" hidden="false" customHeight="false" outlineLevel="0" collapsed="false">
      <c r="A191" s="10" t="s">
        <v>625</v>
      </c>
      <c r="B191" s="10" t="s">
        <v>497</v>
      </c>
      <c r="C191" s="10" t="s">
        <v>148</v>
      </c>
      <c r="D191" s="11" t="n">
        <v>46298.6915740741</v>
      </c>
      <c r="E191" s="10" t="s">
        <v>626</v>
      </c>
      <c r="F191" s="10" t="s">
        <v>499</v>
      </c>
      <c r="G191" s="10" t="s">
        <v>500</v>
      </c>
      <c r="H191" s="10" t="s">
        <v>361</v>
      </c>
      <c r="I191" s="10" t="s">
        <v>358</v>
      </c>
      <c r="J191" s="10" t="s">
        <v>153</v>
      </c>
      <c r="K191" s="10" t="s">
        <v>154</v>
      </c>
      <c r="M191" s="12" t="n">
        <v>43.2315574418815</v>
      </c>
      <c r="N191" s="12" t="n">
        <v>6.41958022558124</v>
      </c>
      <c r="O191" s="12" t="n">
        <v>42.6322480346162</v>
      </c>
      <c r="P191" s="12" t="n">
        <v>43.2651488699138</v>
      </c>
      <c r="Q191" s="12" t="n">
        <v>53.0425235871899</v>
      </c>
      <c r="R191" s="12" t="n">
        <v>37.2948428028472</v>
      </c>
      <c r="S191" s="12" t="n">
        <v>48.8166335183429</v>
      </c>
      <c r="T191" s="12" t="n">
        <v>32.0706663113199</v>
      </c>
      <c r="U191" s="12" t="n">
        <v>31.1956672668457</v>
      </c>
      <c r="V191" s="12" t="n">
        <v>55.7425270080566</v>
      </c>
      <c r="W191" s="12" t="n">
        <v>24.5468597412109</v>
      </c>
      <c r="X191" s="13" t="n">
        <v>13.2931670260141</v>
      </c>
      <c r="Y191" s="13" t="n">
        <v>41.7272855502045</v>
      </c>
      <c r="Z191" s="13" t="n">
        <v>44.7000000000002</v>
      </c>
      <c r="AA191" s="10" t="s">
        <v>162</v>
      </c>
      <c r="AG191" s="13" t="n">
        <v>98.1158560695927</v>
      </c>
      <c r="AH191" s="13" t="n">
        <v>100</v>
      </c>
      <c r="AI191" s="13" t="n">
        <v>30.1</v>
      </c>
      <c r="AJ191" s="13" t="n">
        <v>68.7</v>
      </c>
      <c r="AK191" s="13" t="n">
        <v>44.1</v>
      </c>
      <c r="AL191" s="12" t="n">
        <v>43.833003861328</v>
      </c>
      <c r="AM191" s="10" t="s">
        <v>157</v>
      </c>
    </row>
    <row r="192" customFormat="false" ht="15" hidden="false" customHeight="false" outlineLevel="0" collapsed="false">
      <c r="A192" s="10" t="s">
        <v>627</v>
      </c>
      <c r="B192" s="10" t="s">
        <v>628</v>
      </c>
      <c r="C192" s="10" t="s">
        <v>148</v>
      </c>
      <c r="D192" s="11" t="n">
        <v>46298.6983101852</v>
      </c>
      <c r="E192" s="10" t="s">
        <v>629</v>
      </c>
      <c r="F192" s="10" t="s">
        <v>630</v>
      </c>
      <c r="G192" s="10" t="s">
        <v>631</v>
      </c>
      <c r="H192" s="10" t="s">
        <v>151</v>
      </c>
      <c r="I192" s="10" t="s">
        <v>152</v>
      </c>
      <c r="J192" s="10" t="s">
        <v>153</v>
      </c>
      <c r="K192" s="10" t="s">
        <v>154</v>
      </c>
      <c r="M192" s="12" t="n">
        <v>37.6058782728597</v>
      </c>
      <c r="N192" s="12" t="n">
        <v>3.50646383053166</v>
      </c>
      <c r="O192" s="12" t="n">
        <v>36.5241780184131</v>
      </c>
      <c r="P192" s="12" t="n">
        <v>43.7499726211189</v>
      </c>
      <c r="Q192" s="12" t="n">
        <v>42.0363683698189</v>
      </c>
      <c r="R192" s="12" t="n">
        <v>41.9959605225293</v>
      </c>
      <c r="S192" s="12" t="n">
        <v>40.5031577899359</v>
      </c>
      <c r="T192" s="12" t="n">
        <v>34.6041831970215</v>
      </c>
      <c r="U192" s="12" t="n">
        <v>34.6041831970215</v>
      </c>
      <c r="V192" s="12" t="n">
        <v>53.0194892883301</v>
      </c>
      <c r="W192" s="12" t="n">
        <v>18.4153060913086</v>
      </c>
      <c r="X192" s="13" t="n">
        <v>61.1594788165287</v>
      </c>
      <c r="Y192" s="13" t="n">
        <v>82.8809996080434</v>
      </c>
      <c r="Z192" s="13" t="n">
        <v>36.8</v>
      </c>
      <c r="AA192" s="10" t="s">
        <v>170</v>
      </c>
      <c r="AG192" s="13" t="n">
        <v>98.0390558589611</v>
      </c>
      <c r="AH192" s="13" t="n">
        <v>100</v>
      </c>
      <c r="AI192" s="13" t="n">
        <v>33.5</v>
      </c>
      <c r="AJ192" s="13" t="n">
        <v>72.4</v>
      </c>
      <c r="AK192" s="13" t="n">
        <v>37.7</v>
      </c>
      <c r="AL192" s="12" t="n">
        <v>37.6469899195381</v>
      </c>
      <c r="AM192" s="10" t="s">
        <v>180</v>
      </c>
      <c r="AN192" s="10" t="s">
        <v>632</v>
      </c>
    </row>
    <row r="193" customFormat="false" ht="15" hidden="false" customHeight="false" outlineLevel="0" collapsed="false">
      <c r="A193" s="10" t="s">
        <v>633</v>
      </c>
      <c r="B193" s="10" t="s">
        <v>628</v>
      </c>
      <c r="C193" s="10" t="s">
        <v>148</v>
      </c>
      <c r="D193" s="11" t="n">
        <v>46298.6983449074</v>
      </c>
      <c r="E193" s="10" t="s">
        <v>634</v>
      </c>
      <c r="F193" s="10" t="s">
        <v>630</v>
      </c>
      <c r="G193" s="10" t="s">
        <v>631</v>
      </c>
      <c r="H193" s="10" t="s">
        <v>160</v>
      </c>
      <c r="I193" s="10" t="s">
        <v>152</v>
      </c>
      <c r="J193" s="10" t="s">
        <v>153</v>
      </c>
      <c r="K193" s="10" t="s">
        <v>154</v>
      </c>
      <c r="M193" s="12" t="n">
        <v>39.1412889213137</v>
      </c>
      <c r="N193" s="12" t="n">
        <v>4.7227782301916</v>
      </c>
      <c r="O193" s="12" t="n">
        <v>37.9388441805122</v>
      </c>
      <c r="P193" s="12" t="n">
        <v>45.3750719437397</v>
      </c>
      <c r="Q193" s="12" t="n">
        <v>44.1807846160765</v>
      </c>
      <c r="R193" s="12" t="n">
        <v>47.1043535868327</v>
      </c>
      <c r="S193" s="12" t="n">
        <v>39.9224331740624</v>
      </c>
      <c r="T193" s="12" t="n">
        <v>33.7822344024854</v>
      </c>
      <c r="U193" s="12" t="n">
        <v>33.5672836303711</v>
      </c>
      <c r="V193" s="12" t="n">
        <v>52.1195297241211</v>
      </c>
      <c r="W193" s="12" t="n">
        <v>18.55224609375</v>
      </c>
      <c r="X193" s="13" t="n">
        <v>35.5008246070698</v>
      </c>
      <c r="Y193" s="13" t="n">
        <v>51.9681284400024</v>
      </c>
      <c r="Z193" s="13" t="n">
        <v>35.6</v>
      </c>
      <c r="AA193" s="10" t="s">
        <v>155</v>
      </c>
      <c r="AD193" s="10" t="s">
        <v>156</v>
      </c>
      <c r="AG193" s="13" t="n">
        <v>98.0125614684259</v>
      </c>
      <c r="AH193" s="13" t="n">
        <v>100</v>
      </c>
      <c r="AI193" s="13" t="n">
        <v>32.5</v>
      </c>
      <c r="AJ193" s="13" t="n">
        <v>70.1</v>
      </c>
      <c r="AK193" s="13" t="n">
        <v>35.4</v>
      </c>
      <c r="AL193" s="12" t="n">
        <v>35.6663157894737</v>
      </c>
      <c r="AM193" s="10" t="s">
        <v>180</v>
      </c>
      <c r="AN193" s="10" t="s">
        <v>632</v>
      </c>
    </row>
    <row r="194" customFormat="false" ht="15" hidden="false" customHeight="false" outlineLevel="0" collapsed="false">
      <c r="A194" s="10" t="s">
        <v>635</v>
      </c>
      <c r="B194" s="10" t="s">
        <v>628</v>
      </c>
      <c r="C194" s="10" t="s">
        <v>148</v>
      </c>
      <c r="D194" s="11" t="n">
        <v>46298.6983796296</v>
      </c>
      <c r="E194" s="10" t="s">
        <v>636</v>
      </c>
      <c r="F194" s="10" t="s">
        <v>630</v>
      </c>
      <c r="G194" s="10" t="s">
        <v>631</v>
      </c>
      <c r="H194" s="10" t="s">
        <v>166</v>
      </c>
      <c r="I194" s="10" t="s">
        <v>152</v>
      </c>
      <c r="J194" s="10" t="s">
        <v>153</v>
      </c>
      <c r="K194" s="10" t="s">
        <v>154</v>
      </c>
      <c r="M194" s="12" t="n">
        <v>36.9472327463532</v>
      </c>
      <c r="N194" s="12" t="n">
        <v>3.57561781903231</v>
      </c>
      <c r="O194" s="12" t="n">
        <v>35.8536204944018</v>
      </c>
      <c r="P194" s="12" t="n">
        <v>43.4651025917149</v>
      </c>
      <c r="Q194" s="12" t="n">
        <v>42.1543625122828</v>
      </c>
      <c r="R194" s="12" t="n">
        <v>38.916895679385</v>
      </c>
      <c r="S194" s="12" t="n">
        <v>40.874772238253</v>
      </c>
      <c r="T194" s="12" t="n">
        <v>34.1219185698784</v>
      </c>
      <c r="U194" s="12" t="n">
        <v>33.8161888122559</v>
      </c>
      <c r="V194" s="12" t="n">
        <v>50.4057769775391</v>
      </c>
      <c r="W194" s="12" t="n">
        <v>16.5895881652832</v>
      </c>
      <c r="X194" s="13" t="n">
        <v>66.5562247807926</v>
      </c>
      <c r="Y194" s="13" t="n">
        <v>82.4811558532227</v>
      </c>
      <c r="Z194" s="13" t="n">
        <v>36.1</v>
      </c>
      <c r="AA194" s="10" t="s">
        <v>170</v>
      </c>
      <c r="AG194" s="13" t="n">
        <v>98.4265082692756</v>
      </c>
      <c r="AH194" s="13" t="n">
        <v>100</v>
      </c>
      <c r="AI194" s="13" t="n">
        <v>32.8</v>
      </c>
      <c r="AJ194" s="13" t="n">
        <v>68.6</v>
      </c>
      <c r="AK194" s="13" t="n">
        <v>34.9</v>
      </c>
      <c r="AL194" s="12" t="n">
        <v>35.0239315247352</v>
      </c>
      <c r="AM194" s="10" t="s">
        <v>180</v>
      </c>
      <c r="AN194" s="10" t="s">
        <v>632</v>
      </c>
    </row>
    <row r="195" customFormat="false" ht="15" hidden="false" customHeight="false" outlineLevel="0" collapsed="false">
      <c r="A195" s="10" t="s">
        <v>637</v>
      </c>
      <c r="B195" s="10" t="s">
        <v>628</v>
      </c>
      <c r="C195" s="10" t="s">
        <v>148</v>
      </c>
      <c r="D195" s="11" t="n">
        <v>46298.6984027778</v>
      </c>
      <c r="E195" s="10" t="s">
        <v>638</v>
      </c>
      <c r="F195" s="10" t="s">
        <v>630</v>
      </c>
      <c r="G195" s="10" t="s">
        <v>631</v>
      </c>
      <c r="H195" s="10" t="s">
        <v>169</v>
      </c>
      <c r="I195" s="10" t="s">
        <v>152</v>
      </c>
      <c r="J195" s="10" t="s">
        <v>153</v>
      </c>
      <c r="K195" s="10" t="s">
        <v>154</v>
      </c>
      <c r="M195" s="12" t="n">
        <v>37.4329322571407</v>
      </c>
      <c r="N195" s="12" t="n">
        <v>5.90534637826397</v>
      </c>
      <c r="O195" s="12" t="n">
        <v>36.1203467005905</v>
      </c>
      <c r="P195" s="12" t="n">
        <v>47.6046514604088</v>
      </c>
      <c r="Q195" s="12" t="n">
        <v>36.8393596665437</v>
      </c>
      <c r="R195" s="12" t="n">
        <v>49.3853202169101</v>
      </c>
      <c r="S195" s="12" t="n">
        <v>36.7890504875111</v>
      </c>
      <c r="T195" s="12" t="n">
        <v>33.0155372619629</v>
      </c>
      <c r="U195" s="12" t="n">
        <v>33.0155372619629</v>
      </c>
      <c r="V195" s="12" t="n">
        <v>55.9528732299805</v>
      </c>
      <c r="W195" s="12" t="n">
        <v>22.9373359680176</v>
      </c>
      <c r="X195" s="13" t="n">
        <v>59.7010151865302</v>
      </c>
      <c r="Y195" s="13" t="n">
        <v>74.3118603499505</v>
      </c>
      <c r="Z195" s="13" t="n">
        <v>35.5</v>
      </c>
      <c r="AA195" s="10" t="s">
        <v>170</v>
      </c>
      <c r="AD195" s="10" t="s">
        <v>156</v>
      </c>
      <c r="AG195" s="13" t="n">
        <v>97.8092614456251</v>
      </c>
      <c r="AH195" s="13" t="n">
        <v>100</v>
      </c>
      <c r="AI195" s="13" t="n">
        <v>31.9</v>
      </c>
      <c r="AJ195" s="13" t="n">
        <v>71.2</v>
      </c>
      <c r="AK195" s="13" t="n">
        <v>34.1</v>
      </c>
      <c r="AL195" s="12" t="n">
        <v>33.0155373440119</v>
      </c>
      <c r="AM195" s="10" t="s">
        <v>180</v>
      </c>
      <c r="AN195" s="10" t="s">
        <v>632</v>
      </c>
    </row>
    <row r="196" customFormat="false" ht="15" hidden="false" customHeight="false" outlineLevel="0" collapsed="false">
      <c r="A196" s="10" t="s">
        <v>639</v>
      </c>
      <c r="B196" s="10" t="s">
        <v>628</v>
      </c>
      <c r="C196" s="10" t="s">
        <v>148</v>
      </c>
      <c r="D196" s="11" t="n">
        <v>46298.6984375</v>
      </c>
      <c r="E196" s="10" t="s">
        <v>640</v>
      </c>
      <c r="F196" s="10" t="s">
        <v>630</v>
      </c>
      <c r="G196" s="10" t="s">
        <v>631</v>
      </c>
      <c r="H196" s="10" t="s">
        <v>173</v>
      </c>
      <c r="I196" s="10" t="s">
        <v>152</v>
      </c>
      <c r="J196" s="10" t="s">
        <v>153</v>
      </c>
      <c r="K196" s="10" t="s">
        <v>154</v>
      </c>
      <c r="M196" s="12" t="n">
        <v>39.1134282138317</v>
      </c>
      <c r="N196" s="12" t="n">
        <v>4.39308157888566</v>
      </c>
      <c r="O196" s="12" t="n">
        <v>38.0558346820957</v>
      </c>
      <c r="P196" s="12" t="n">
        <v>43.3711686985713</v>
      </c>
      <c r="Q196" s="12" t="n">
        <v>47.0805875333862</v>
      </c>
      <c r="R196" s="12" t="n">
        <v>45.6358173187942</v>
      </c>
      <c r="S196" s="12" t="n">
        <v>37.6427257625795</v>
      </c>
      <c r="T196" s="12" t="n">
        <v>34.0631695740326</v>
      </c>
      <c r="U196" s="12" t="n">
        <v>33.738899230957</v>
      </c>
      <c r="V196" s="12" t="n">
        <v>51.0653800964356</v>
      </c>
      <c r="W196" s="12" t="n">
        <v>17.3264808654785</v>
      </c>
      <c r="X196" s="13" t="n">
        <v>33.6624682282464</v>
      </c>
      <c r="Y196" s="13" t="n">
        <v>58.5346725501498</v>
      </c>
      <c r="Z196" s="13" t="n">
        <v>36.5</v>
      </c>
      <c r="AA196" s="10" t="s">
        <v>155</v>
      </c>
      <c r="AD196" s="10" t="s">
        <v>156</v>
      </c>
      <c r="AF196" s="10" t="s">
        <v>156</v>
      </c>
      <c r="AG196" s="13" t="n">
        <v>97.7762379896526</v>
      </c>
      <c r="AH196" s="13" t="n">
        <v>100</v>
      </c>
      <c r="AI196" s="13" t="n">
        <v>32.7</v>
      </c>
      <c r="AJ196" s="13" t="n">
        <v>69.3</v>
      </c>
      <c r="AK196" s="13" t="n">
        <v>36.1</v>
      </c>
      <c r="AL196" s="12" t="n">
        <v>35.7821052631579</v>
      </c>
      <c r="AM196" s="10" t="s">
        <v>180</v>
      </c>
      <c r="AN196" s="10" t="s">
        <v>632</v>
      </c>
    </row>
    <row r="197" customFormat="false" ht="15" hidden="false" customHeight="false" outlineLevel="0" collapsed="false">
      <c r="A197" s="10" t="s">
        <v>641</v>
      </c>
      <c r="B197" s="10" t="s">
        <v>628</v>
      </c>
      <c r="C197" s="10" t="s">
        <v>148</v>
      </c>
      <c r="D197" s="11" t="n">
        <v>46298.6985185185</v>
      </c>
      <c r="E197" s="10" t="s">
        <v>642</v>
      </c>
      <c r="F197" s="10" t="s">
        <v>630</v>
      </c>
      <c r="G197" s="10" t="s">
        <v>631</v>
      </c>
      <c r="H197" s="10" t="s">
        <v>176</v>
      </c>
      <c r="I197" s="10" t="s">
        <v>152</v>
      </c>
      <c r="J197" s="10" t="s">
        <v>153</v>
      </c>
      <c r="K197" s="10" t="s">
        <v>154</v>
      </c>
      <c r="M197" s="12" t="n">
        <v>37.1337641956519</v>
      </c>
      <c r="N197" s="12" t="n">
        <v>3.3636004526592</v>
      </c>
      <c r="O197" s="12" t="n">
        <v>36.5137161976524</v>
      </c>
      <c r="P197" s="12" t="n">
        <v>44.1870923148594</v>
      </c>
      <c r="Q197" s="12" t="n">
        <v>37.3650590612274</v>
      </c>
      <c r="R197" s="12" t="n">
        <v>39.1767535016042</v>
      </c>
      <c r="S197" s="12" t="n">
        <v>37.4291803098192</v>
      </c>
      <c r="T197" s="12" t="n">
        <v>33.9397811889648</v>
      </c>
      <c r="U197" s="12" t="n">
        <v>33.9397811889648</v>
      </c>
      <c r="V197" s="12" t="n">
        <v>52.3640594482422</v>
      </c>
      <c r="W197" s="12" t="n">
        <v>18.4242782592773</v>
      </c>
      <c r="X197" s="13" t="n">
        <v>51.003310926056</v>
      </c>
      <c r="Y197" s="13" t="n">
        <v>65.9309053208923</v>
      </c>
      <c r="Z197" s="13" t="n">
        <v>36</v>
      </c>
      <c r="AA197" s="10" t="s">
        <v>170</v>
      </c>
      <c r="AG197" s="13" t="n">
        <v>97.1442495126706</v>
      </c>
      <c r="AH197" s="13" t="n">
        <v>100</v>
      </c>
      <c r="AI197" s="13" t="n">
        <v>32.6</v>
      </c>
      <c r="AJ197" s="13" t="n">
        <v>79.8</v>
      </c>
      <c r="AK197" s="13" t="n">
        <v>38</v>
      </c>
      <c r="AL197" s="12" t="n">
        <v>37.6318232442725</v>
      </c>
      <c r="AM197" s="10" t="s">
        <v>180</v>
      </c>
      <c r="AN197" s="10" t="s">
        <v>632</v>
      </c>
    </row>
    <row r="198" customFormat="false" ht="15" hidden="false" customHeight="false" outlineLevel="0" collapsed="false">
      <c r="A198" s="10" t="s">
        <v>643</v>
      </c>
      <c r="B198" s="10" t="s">
        <v>628</v>
      </c>
      <c r="C198" s="10" t="s">
        <v>148</v>
      </c>
      <c r="D198" s="11" t="n">
        <v>46298.6985300926</v>
      </c>
      <c r="E198" s="10" t="s">
        <v>644</v>
      </c>
      <c r="F198" s="10" t="s">
        <v>630</v>
      </c>
      <c r="G198" s="10" t="s">
        <v>631</v>
      </c>
      <c r="H198" s="10" t="s">
        <v>179</v>
      </c>
      <c r="I198" s="10" t="s">
        <v>152</v>
      </c>
      <c r="J198" s="10" t="s">
        <v>153</v>
      </c>
      <c r="K198" s="10" t="s">
        <v>154</v>
      </c>
      <c r="M198" s="12" t="n">
        <v>39.2719136068395</v>
      </c>
      <c r="N198" s="12" t="n">
        <v>6.36931633305265</v>
      </c>
      <c r="O198" s="12" t="n">
        <v>37.6572105017446</v>
      </c>
      <c r="P198" s="12" t="n">
        <v>50.5017933603225</v>
      </c>
      <c r="Q198" s="12" t="n">
        <v>41.384792476087</v>
      </c>
      <c r="R198" s="12" t="n">
        <v>49.9101050098561</v>
      </c>
      <c r="S198" s="12" t="n">
        <v>41.4157258761705</v>
      </c>
      <c r="T198" s="12" t="n">
        <v>33.8341026306152</v>
      </c>
      <c r="U198" s="12" t="n">
        <v>33.8341026306152</v>
      </c>
      <c r="V198" s="12" t="n">
        <v>58.5867729187012</v>
      </c>
      <c r="W198" s="12" t="n">
        <v>24.7526702880859</v>
      </c>
      <c r="X198" s="13" t="n">
        <v>48.917630295391</v>
      </c>
      <c r="Y198" s="13" t="n">
        <v>54.0061379952869</v>
      </c>
      <c r="Z198" s="13" t="n">
        <v>35.8</v>
      </c>
      <c r="AA198" s="10" t="s">
        <v>155</v>
      </c>
      <c r="AD198" s="10" t="s">
        <v>156</v>
      </c>
      <c r="AG198" s="13" t="n">
        <v>98.0152015685011</v>
      </c>
      <c r="AH198" s="13" t="n">
        <v>100</v>
      </c>
      <c r="AI198" s="13" t="n">
        <v>32.5</v>
      </c>
      <c r="AJ198" s="13" t="n">
        <v>79.5</v>
      </c>
      <c r="AK198" s="13" t="n">
        <v>33.4</v>
      </c>
      <c r="AL198" s="12" t="n">
        <v>33.8341031849507</v>
      </c>
      <c r="AM198" s="10" t="s">
        <v>180</v>
      </c>
      <c r="AN198" s="10" t="s">
        <v>632</v>
      </c>
    </row>
    <row r="199" customFormat="false" ht="15" hidden="false" customHeight="false" outlineLevel="0" collapsed="false">
      <c r="A199" s="10" t="s">
        <v>645</v>
      </c>
      <c r="B199" s="10" t="s">
        <v>628</v>
      </c>
      <c r="C199" s="10" t="s">
        <v>148</v>
      </c>
      <c r="D199" s="11" t="n">
        <v>46298.6986111111</v>
      </c>
      <c r="E199" s="10" t="s">
        <v>646</v>
      </c>
      <c r="F199" s="10" t="s">
        <v>630</v>
      </c>
      <c r="G199" s="10" t="s">
        <v>631</v>
      </c>
      <c r="H199" s="10" t="s">
        <v>183</v>
      </c>
      <c r="I199" s="10" t="s">
        <v>152</v>
      </c>
      <c r="J199" s="10" t="s">
        <v>153</v>
      </c>
      <c r="K199" s="10" t="s">
        <v>154</v>
      </c>
      <c r="M199" s="12" t="n">
        <v>36.9656463477786</v>
      </c>
      <c r="N199" s="12" t="n">
        <v>5.71869486965434</v>
      </c>
      <c r="O199" s="12" t="n">
        <v>35.5847639444102</v>
      </c>
      <c r="P199" s="12" t="n">
        <v>42.5812687271607</v>
      </c>
      <c r="Q199" s="12" t="n">
        <v>42.7231221222648</v>
      </c>
      <c r="R199" s="12" t="n">
        <v>48.3383869153644</v>
      </c>
      <c r="S199" s="12" t="n">
        <v>36.8908587170287</v>
      </c>
      <c r="T199" s="12" t="n">
        <v>32.6852240532619</v>
      </c>
      <c r="U199" s="12" t="n">
        <v>32.3672828674316</v>
      </c>
      <c r="V199" s="12" t="n">
        <v>56.147159576416</v>
      </c>
      <c r="W199" s="12" t="n">
        <v>23.7798767089844</v>
      </c>
      <c r="X199" s="13" t="n">
        <v>57.5532709206823</v>
      </c>
      <c r="Y199" s="13" t="n">
        <v>71.7707196599851</v>
      </c>
      <c r="Z199" s="13" t="n">
        <v>34.4</v>
      </c>
      <c r="AA199" s="10" t="s">
        <v>170</v>
      </c>
      <c r="AD199" s="10" t="s">
        <v>156</v>
      </c>
      <c r="AG199" s="13" t="n">
        <v>97.0231593963846</v>
      </c>
      <c r="AH199" s="13" t="n">
        <v>100</v>
      </c>
      <c r="AI199" s="13" t="n">
        <v>31.3</v>
      </c>
      <c r="AJ199" s="13" t="n">
        <v>68.9</v>
      </c>
      <c r="AK199" s="13" t="n">
        <v>33.3</v>
      </c>
      <c r="AL199" s="12" t="n">
        <v>33.2847507331379</v>
      </c>
      <c r="AM199" s="10" t="s">
        <v>180</v>
      </c>
      <c r="AN199" s="10" t="s">
        <v>632</v>
      </c>
    </row>
    <row r="200" customFormat="false" ht="15" hidden="false" customHeight="false" outlineLevel="0" collapsed="false">
      <c r="A200" s="10" t="s">
        <v>647</v>
      </c>
      <c r="B200" s="10" t="s">
        <v>628</v>
      </c>
      <c r="C200" s="10" t="s">
        <v>148</v>
      </c>
      <c r="D200" s="11" t="n">
        <v>46298.6986921296</v>
      </c>
      <c r="E200" s="10" t="s">
        <v>648</v>
      </c>
      <c r="F200" s="10" t="s">
        <v>630</v>
      </c>
      <c r="G200" s="10" t="s">
        <v>631</v>
      </c>
      <c r="H200" s="10" t="s">
        <v>186</v>
      </c>
      <c r="I200" s="10" t="s">
        <v>152</v>
      </c>
      <c r="J200" s="10" t="s">
        <v>153</v>
      </c>
      <c r="K200" s="10" t="s">
        <v>154</v>
      </c>
      <c r="M200" s="12" t="n">
        <v>36.2651550141345</v>
      </c>
      <c r="N200" s="12" t="n">
        <v>3.10448023388661</v>
      </c>
      <c r="O200" s="12" t="n">
        <v>35.59553033151</v>
      </c>
      <c r="P200" s="12" t="n">
        <v>36.4244198768032</v>
      </c>
      <c r="Q200" s="12" t="n">
        <v>42.7876431382933</v>
      </c>
      <c r="R200" s="12" t="n">
        <v>36.3756049344555</v>
      </c>
      <c r="S200" s="12" t="n">
        <v>40.9359417947491</v>
      </c>
      <c r="T200" s="12" t="n">
        <v>32.4022013845637</v>
      </c>
      <c r="U200" s="12" t="n">
        <v>31.5824604034424</v>
      </c>
      <c r="V200" s="12" t="n">
        <v>46.7203254699707</v>
      </c>
      <c r="W200" s="12" t="n">
        <v>15.1378650665283</v>
      </c>
      <c r="X200" s="13" t="n">
        <v>24.3355618646396</v>
      </c>
      <c r="Y200" s="13" t="n">
        <v>69.6886161736423</v>
      </c>
      <c r="Z200" s="13" t="n">
        <v>35.1</v>
      </c>
      <c r="AA200" s="10" t="s">
        <v>155</v>
      </c>
      <c r="AD200" s="10" t="s">
        <v>156</v>
      </c>
      <c r="AG200" s="13" t="n">
        <v>97.9502130522539</v>
      </c>
      <c r="AH200" s="13" t="n">
        <v>100</v>
      </c>
      <c r="AI200" s="13" t="n">
        <v>30.4</v>
      </c>
      <c r="AJ200" s="13" t="n">
        <v>60.9</v>
      </c>
      <c r="AK200" s="13" t="n">
        <v>32.3</v>
      </c>
      <c r="AL200" s="12" t="n">
        <v>32.2946902654867</v>
      </c>
      <c r="AM200" s="10" t="s">
        <v>180</v>
      </c>
      <c r="AN200" s="10" t="s">
        <v>632</v>
      </c>
    </row>
    <row r="201" customFormat="false" ht="15" hidden="false" customHeight="false" outlineLevel="0" collapsed="false">
      <c r="A201" s="10" t="s">
        <v>649</v>
      </c>
      <c r="B201" s="10" t="s">
        <v>628</v>
      </c>
      <c r="C201" s="10" t="s">
        <v>148</v>
      </c>
      <c r="D201" s="11" t="n">
        <v>46298.6988194444</v>
      </c>
      <c r="E201" s="10" t="s">
        <v>650</v>
      </c>
      <c r="F201" s="10" t="s">
        <v>630</v>
      </c>
      <c r="G201" s="10" t="s">
        <v>631</v>
      </c>
      <c r="H201" s="10" t="s">
        <v>189</v>
      </c>
      <c r="I201" s="10" t="s">
        <v>152</v>
      </c>
      <c r="J201" s="10" t="s">
        <v>153</v>
      </c>
      <c r="K201" s="10" t="s">
        <v>154</v>
      </c>
      <c r="M201" s="12" t="n">
        <v>33.8421284106144</v>
      </c>
      <c r="N201" s="12" t="n">
        <v>3.99435153429033</v>
      </c>
      <c r="O201" s="12" t="n">
        <v>32.7960990421289</v>
      </c>
      <c r="P201" s="12" t="n">
        <v>42.2344495521686</v>
      </c>
      <c r="Q201" s="12" t="n">
        <v>33.2217953558615</v>
      </c>
      <c r="R201" s="12" t="n">
        <v>35.4988784686995</v>
      </c>
      <c r="S201" s="12" t="n">
        <v>41.9317212365579</v>
      </c>
      <c r="T201" s="12" t="n">
        <v>30.3456661231738</v>
      </c>
      <c r="U201" s="12" t="n">
        <v>30.1530895233154</v>
      </c>
      <c r="V201" s="12" t="n">
        <v>51.171817779541</v>
      </c>
      <c r="W201" s="12" t="n">
        <v>21.0187282562256</v>
      </c>
      <c r="X201" s="13" t="n">
        <v>48.2018475188336</v>
      </c>
      <c r="Y201" s="13" t="n">
        <v>83.8619365135183</v>
      </c>
      <c r="Z201" s="13" t="n">
        <v>32.6</v>
      </c>
      <c r="AA201" s="10" t="s">
        <v>155</v>
      </c>
      <c r="AG201" s="13" t="n">
        <v>97.5177725899841</v>
      </c>
      <c r="AH201" s="13" t="n">
        <v>100</v>
      </c>
      <c r="AI201" s="13" t="n">
        <v>29.1</v>
      </c>
      <c r="AJ201" s="13" t="n">
        <v>66.2</v>
      </c>
      <c r="AK201" s="13" t="n">
        <v>37.3</v>
      </c>
      <c r="AL201" s="12" t="n">
        <v>36.3872988614801</v>
      </c>
      <c r="AM201" s="10" t="s">
        <v>157</v>
      </c>
      <c r="AN201" s="10" t="s">
        <v>632</v>
      </c>
    </row>
    <row r="202" customFormat="false" ht="15" hidden="false" customHeight="false" outlineLevel="0" collapsed="false">
      <c r="A202" s="10" t="s">
        <v>651</v>
      </c>
      <c r="B202" s="10" t="s">
        <v>628</v>
      </c>
      <c r="C202" s="10" t="s">
        <v>148</v>
      </c>
      <c r="D202" s="11" t="n">
        <v>46298.6991550926</v>
      </c>
      <c r="E202" s="10" t="s">
        <v>652</v>
      </c>
      <c r="F202" s="10" t="s">
        <v>630</v>
      </c>
      <c r="G202" s="10" t="s">
        <v>631</v>
      </c>
      <c r="H202" s="10" t="s">
        <v>192</v>
      </c>
      <c r="I202" s="10" t="s">
        <v>152</v>
      </c>
      <c r="J202" s="10" t="s">
        <v>153</v>
      </c>
      <c r="K202" s="10" t="s">
        <v>154</v>
      </c>
      <c r="M202" s="12" t="n">
        <v>34.4629590150228</v>
      </c>
      <c r="N202" s="12" t="n">
        <v>5.35774996973048</v>
      </c>
      <c r="O202" s="12" t="n">
        <v>33.4765821362779</v>
      </c>
      <c r="P202" s="12" t="n">
        <v>48.3461846540872</v>
      </c>
      <c r="Q202" s="12" t="n">
        <v>33.2713388177569</v>
      </c>
      <c r="R202" s="12" t="n">
        <v>36.6761169336847</v>
      </c>
      <c r="S202" s="12" t="n">
        <v>34.7809290995812</v>
      </c>
      <c r="T202" s="12" t="n">
        <v>30.5742744008197</v>
      </c>
      <c r="U202" s="12" t="n">
        <v>30.2863368988037</v>
      </c>
      <c r="V202" s="12" t="n">
        <v>51.7712821960449</v>
      </c>
      <c r="W202" s="12" t="n">
        <v>21.4849452972412</v>
      </c>
      <c r="X202" s="13" t="n">
        <v>61.1812576405186</v>
      </c>
      <c r="Y202" s="13" t="n">
        <v>74.7784807302774</v>
      </c>
      <c r="Z202" s="13" t="n">
        <v>32.7</v>
      </c>
      <c r="AA202" s="10" t="s">
        <v>170</v>
      </c>
      <c r="AG202" s="13" t="n">
        <v>98.6331631754973</v>
      </c>
      <c r="AH202" s="13" t="n">
        <v>100</v>
      </c>
      <c r="AI202" s="13" t="n">
        <v>29.1</v>
      </c>
      <c r="AJ202" s="13" t="n">
        <v>59.7</v>
      </c>
      <c r="AK202" s="13" t="n">
        <v>30.8</v>
      </c>
      <c r="AL202" s="12" t="n">
        <v>30.7152492668622</v>
      </c>
      <c r="AM202" s="10" t="s">
        <v>157</v>
      </c>
      <c r="AN202" s="10" t="s">
        <v>632</v>
      </c>
    </row>
    <row r="203" customFormat="false" ht="15" hidden="false" customHeight="false" outlineLevel="0" collapsed="false">
      <c r="A203" s="10" t="s">
        <v>653</v>
      </c>
      <c r="B203" s="10" t="s">
        <v>628</v>
      </c>
      <c r="C203" s="10" t="s">
        <v>148</v>
      </c>
      <c r="D203" s="11" t="n">
        <v>46298.6991782407</v>
      </c>
      <c r="E203" s="10" t="s">
        <v>654</v>
      </c>
      <c r="F203" s="10" t="s">
        <v>630</v>
      </c>
      <c r="G203" s="10" t="s">
        <v>631</v>
      </c>
      <c r="H203" s="10" t="s">
        <v>195</v>
      </c>
      <c r="I203" s="10" t="s">
        <v>152</v>
      </c>
      <c r="J203" s="10" t="s">
        <v>153</v>
      </c>
      <c r="K203" s="10" t="s">
        <v>261</v>
      </c>
      <c r="L203" s="10" t="s">
        <v>362</v>
      </c>
      <c r="M203" s="12" t="n">
        <v>33.0201128505657</v>
      </c>
      <c r="N203" s="12" t="n">
        <v>2.32789930738554</v>
      </c>
      <c r="O203" s="12" t="n">
        <v>32.7137046310848</v>
      </c>
      <c r="P203" s="12" t="n">
        <v>36.6546584891487</v>
      </c>
      <c r="R203" s="12" t="n">
        <v>35.0737827915777</v>
      </c>
      <c r="S203" s="12" t="n">
        <v>32.9572312901802</v>
      </c>
      <c r="T203" s="12" t="n">
        <v>30.1148326925124</v>
      </c>
      <c r="U203" s="12" t="n">
        <v>29.728982925415</v>
      </c>
      <c r="V203" s="12" t="n">
        <v>43.7723197937012</v>
      </c>
      <c r="W203" s="12" t="n">
        <v>14.0433368682861</v>
      </c>
      <c r="X203" s="13" t="n">
        <v>32.0003524709011</v>
      </c>
      <c r="Y203" s="13" t="n">
        <v>91.3372265346503</v>
      </c>
      <c r="Z203" s="13" t="n">
        <v>32.3</v>
      </c>
      <c r="AA203" s="10" t="s">
        <v>155</v>
      </c>
      <c r="AD203" s="10" t="s">
        <v>347</v>
      </c>
      <c r="AG203" s="13" t="n">
        <v>95.7455131155085</v>
      </c>
      <c r="AH203" s="13" t="n">
        <v>100</v>
      </c>
      <c r="AI203" s="13" t="n">
        <v>28.5</v>
      </c>
      <c r="AJ203" s="13" t="n">
        <v>60.2</v>
      </c>
      <c r="AK203" s="13" t="n">
        <v>33.1</v>
      </c>
      <c r="AL203" s="12" t="n">
        <v>33.1962962962963</v>
      </c>
      <c r="AM203" s="10" t="s">
        <v>157</v>
      </c>
      <c r="AN203" s="10" t="s">
        <v>632</v>
      </c>
      <c r="AO203" s="10" t="s">
        <v>397</v>
      </c>
    </row>
    <row r="204" customFormat="false" ht="15" hidden="false" customHeight="false" outlineLevel="0" collapsed="false">
      <c r="A204" s="10" t="s">
        <v>655</v>
      </c>
      <c r="B204" s="10" t="s">
        <v>628</v>
      </c>
      <c r="C204" s="10" t="s">
        <v>148</v>
      </c>
      <c r="D204" s="11" t="n">
        <v>46298.6992013889</v>
      </c>
      <c r="E204" s="10" t="s">
        <v>656</v>
      </c>
      <c r="F204" s="10" t="s">
        <v>630</v>
      </c>
      <c r="G204" s="10" t="s">
        <v>631</v>
      </c>
      <c r="H204" s="10" t="s">
        <v>198</v>
      </c>
      <c r="I204" s="10" t="s">
        <v>152</v>
      </c>
      <c r="J204" s="10" t="s">
        <v>153</v>
      </c>
      <c r="K204" s="10" t="s">
        <v>154</v>
      </c>
      <c r="M204" s="12" t="n">
        <v>35.6701932288594</v>
      </c>
      <c r="N204" s="12" t="n">
        <v>5.73134374876797</v>
      </c>
      <c r="O204" s="12" t="n">
        <v>35.0144998077895</v>
      </c>
      <c r="P204" s="12" t="n">
        <v>49.3836943827152</v>
      </c>
      <c r="Q204" s="12" t="n">
        <v>30.7627479174055</v>
      </c>
      <c r="R204" s="12" t="n">
        <v>37.1825573678913</v>
      </c>
      <c r="S204" s="12" t="n">
        <v>35.5189281933899</v>
      </c>
      <c r="T204" s="12" t="n">
        <v>30.004012776038</v>
      </c>
      <c r="U204" s="12" t="n">
        <v>29.5884552001953</v>
      </c>
      <c r="V204" s="12" t="n">
        <v>53.7287559509277</v>
      </c>
      <c r="W204" s="12" t="n">
        <v>24.1403007507324</v>
      </c>
      <c r="X204" s="13" t="n">
        <v>27.4055341189558</v>
      </c>
      <c r="Y204" s="13" t="n">
        <v>63.1174609795947</v>
      </c>
      <c r="Z204" s="13" t="n">
        <v>32.4</v>
      </c>
      <c r="AA204" s="10" t="s">
        <v>155</v>
      </c>
      <c r="AG204" s="13" t="n">
        <v>99.0147401753677</v>
      </c>
      <c r="AH204" s="13" t="n">
        <v>100</v>
      </c>
      <c r="AI204" s="13" t="n">
        <v>28.7</v>
      </c>
      <c r="AJ204" s="13" t="n">
        <v>60</v>
      </c>
      <c r="AK204" s="13" t="n">
        <v>32.2</v>
      </c>
      <c r="AL204" s="12" t="n">
        <v>32.0367810920705</v>
      </c>
      <c r="AM204" s="10" t="s">
        <v>157</v>
      </c>
      <c r="AN204" s="10" t="s">
        <v>632</v>
      </c>
    </row>
    <row r="205" customFormat="false" ht="15" hidden="false" customHeight="false" outlineLevel="0" collapsed="false">
      <c r="A205" s="10" t="s">
        <v>657</v>
      </c>
      <c r="B205" s="10" t="s">
        <v>628</v>
      </c>
      <c r="C205" s="10" t="s">
        <v>148</v>
      </c>
      <c r="D205" s="11" t="n">
        <v>46298.6993055556</v>
      </c>
      <c r="E205" s="10" t="s">
        <v>658</v>
      </c>
      <c r="F205" s="10" t="s">
        <v>630</v>
      </c>
      <c r="G205" s="10" t="s">
        <v>631</v>
      </c>
      <c r="H205" s="10" t="s">
        <v>201</v>
      </c>
      <c r="I205" s="10" t="s">
        <v>152</v>
      </c>
      <c r="J205" s="10" t="s">
        <v>153</v>
      </c>
      <c r="K205" s="10" t="s">
        <v>154</v>
      </c>
      <c r="M205" s="12" t="n">
        <v>34.024379296171</v>
      </c>
      <c r="N205" s="12" t="n">
        <v>4.64224356438901</v>
      </c>
      <c r="O205" s="12" t="n">
        <v>33.3043449757116</v>
      </c>
      <c r="P205" s="12" t="n">
        <v>48.2044627657899</v>
      </c>
      <c r="Q205" s="12" t="n">
        <v>33.0137735555949</v>
      </c>
      <c r="R205" s="12" t="n">
        <v>34.4115245473075</v>
      </c>
      <c r="S205" s="12" t="n">
        <v>34.9702595626306</v>
      </c>
      <c r="T205" s="12" t="n">
        <v>29.9472579072613</v>
      </c>
      <c r="U205" s="12" t="n">
        <v>29.7251052856445</v>
      </c>
      <c r="V205" s="12" t="n">
        <v>54.5530509948731</v>
      </c>
      <c r="W205" s="12" t="n">
        <v>24.8279457092285</v>
      </c>
      <c r="X205" s="13" t="n">
        <v>36.3165035371645</v>
      </c>
      <c r="Y205" s="13" t="n">
        <v>75.8116096520981</v>
      </c>
      <c r="Z205" s="13" t="n">
        <v>32.3</v>
      </c>
      <c r="AA205" s="10" t="s">
        <v>155</v>
      </c>
      <c r="AC205" s="10" t="s">
        <v>156</v>
      </c>
      <c r="AE205" s="10" t="s">
        <v>156</v>
      </c>
      <c r="AG205" s="13" t="n">
        <v>96.6043438720377</v>
      </c>
      <c r="AH205" s="13" t="n">
        <v>100</v>
      </c>
      <c r="AI205" s="13" t="n">
        <v>28.5</v>
      </c>
      <c r="AJ205" s="13" t="n">
        <v>60.1</v>
      </c>
      <c r="AK205" s="13" t="n">
        <v>32.9</v>
      </c>
      <c r="AL205" s="12" t="n">
        <v>33.1814814814815</v>
      </c>
      <c r="AM205" s="10" t="s">
        <v>157</v>
      </c>
      <c r="AN205" s="10" t="s">
        <v>632</v>
      </c>
    </row>
    <row r="206" customFormat="false" ht="15" hidden="false" customHeight="false" outlineLevel="0" collapsed="false">
      <c r="A206" s="10" t="s">
        <v>659</v>
      </c>
      <c r="B206" s="10" t="s">
        <v>628</v>
      </c>
      <c r="C206" s="10" t="s">
        <v>148</v>
      </c>
      <c r="D206" s="11" t="n">
        <v>46298.6993287037</v>
      </c>
      <c r="E206" s="10" t="s">
        <v>660</v>
      </c>
      <c r="F206" s="10" t="s">
        <v>630</v>
      </c>
      <c r="G206" s="10" t="s">
        <v>631</v>
      </c>
      <c r="H206" s="10" t="s">
        <v>204</v>
      </c>
      <c r="I206" s="10" t="s">
        <v>152</v>
      </c>
      <c r="J206" s="10" t="s">
        <v>153</v>
      </c>
      <c r="K206" s="10" t="s">
        <v>154</v>
      </c>
      <c r="M206" s="12" t="n">
        <v>36.8056619785333</v>
      </c>
      <c r="N206" s="12" t="n">
        <v>4.76155544847368</v>
      </c>
      <c r="O206" s="12" t="n">
        <v>35.6181913710741</v>
      </c>
      <c r="P206" s="12" t="n">
        <v>45.5747106840051</v>
      </c>
      <c r="Q206" s="12" t="n">
        <v>38.7933210482578</v>
      </c>
      <c r="R206" s="12" t="n">
        <v>44.3891282292641</v>
      </c>
      <c r="S206" s="12" t="n">
        <v>38.9909318831137</v>
      </c>
      <c r="T206" s="12" t="n">
        <v>31.1192076492504</v>
      </c>
      <c r="U206" s="12" t="n">
        <v>30.1026439666748</v>
      </c>
      <c r="V206" s="12" t="n">
        <v>53.0644187927246</v>
      </c>
      <c r="W206" s="12" t="n">
        <v>22.9617748260498</v>
      </c>
      <c r="X206" s="13" t="n">
        <v>19.3187710225082</v>
      </c>
      <c r="Y206" s="13" t="n">
        <v>51.9709640107954</v>
      </c>
      <c r="Z206" s="13" t="n">
        <v>36.2000000000001</v>
      </c>
      <c r="AA206" s="10" t="s">
        <v>155</v>
      </c>
      <c r="AC206" s="10" t="s">
        <v>156</v>
      </c>
      <c r="AD206" s="10" t="s">
        <v>156</v>
      </c>
      <c r="AG206" s="13" t="n">
        <v>96.9791129448169</v>
      </c>
      <c r="AH206" s="13" t="n">
        <v>100</v>
      </c>
      <c r="AI206" s="13" t="n">
        <v>28.8</v>
      </c>
      <c r="AJ206" s="13" t="n">
        <v>62.4</v>
      </c>
      <c r="AK206" s="13" t="n">
        <v>35.5</v>
      </c>
      <c r="AL206" s="12" t="n">
        <v>35.3998178368121</v>
      </c>
      <c r="AM206" s="10" t="s">
        <v>157</v>
      </c>
      <c r="AN206" s="10" t="s">
        <v>632</v>
      </c>
    </row>
    <row r="207" customFormat="false" ht="15" hidden="false" customHeight="false" outlineLevel="0" collapsed="false">
      <c r="A207" s="10" t="s">
        <v>661</v>
      </c>
      <c r="B207" s="10" t="s">
        <v>628</v>
      </c>
      <c r="C207" s="10" t="s">
        <v>148</v>
      </c>
      <c r="D207" s="11" t="n">
        <v>46298.6993865741</v>
      </c>
      <c r="E207" s="10" t="s">
        <v>662</v>
      </c>
      <c r="F207" s="10" t="s">
        <v>630</v>
      </c>
      <c r="G207" s="10" t="s">
        <v>631</v>
      </c>
      <c r="H207" s="10" t="s">
        <v>207</v>
      </c>
      <c r="I207" s="10" t="s">
        <v>152</v>
      </c>
      <c r="J207" s="10" t="s">
        <v>153</v>
      </c>
      <c r="K207" s="10" t="s">
        <v>154</v>
      </c>
      <c r="M207" s="12" t="n">
        <v>35.2377701354259</v>
      </c>
      <c r="N207" s="12" t="n">
        <v>5.07332121140214</v>
      </c>
      <c r="O207" s="12" t="n">
        <v>34.3587963705831</v>
      </c>
      <c r="P207" s="12" t="n">
        <v>49.6811644400957</v>
      </c>
      <c r="Q207" s="12" t="n">
        <v>33.8920595468363</v>
      </c>
      <c r="R207" s="12" t="n">
        <v>37.1961551036289</v>
      </c>
      <c r="S207" s="12" t="n">
        <v>35.7421305634204</v>
      </c>
      <c r="T207" s="12" t="n">
        <v>30.776864894604</v>
      </c>
      <c r="U207" s="12" t="n">
        <v>30.2414131164551</v>
      </c>
      <c r="V207" s="12" t="n">
        <v>55.8313980102539</v>
      </c>
      <c r="W207" s="12" t="n">
        <v>25.5899848937988</v>
      </c>
      <c r="X207" s="13" t="n">
        <v>40.3707126631369</v>
      </c>
      <c r="Y207" s="13" t="n">
        <v>74.7229587914698</v>
      </c>
      <c r="Z207" s="13" t="n">
        <v>33.2</v>
      </c>
      <c r="AA207" s="10" t="s">
        <v>155</v>
      </c>
      <c r="AC207" s="10" t="s">
        <v>156</v>
      </c>
      <c r="AG207" s="13" t="n">
        <v>97.4775411920218</v>
      </c>
      <c r="AH207" s="13" t="n">
        <v>100</v>
      </c>
      <c r="AI207" s="13" t="n">
        <v>28.9</v>
      </c>
      <c r="AJ207" s="13" t="n">
        <v>63.5</v>
      </c>
      <c r="AK207" s="13" t="n">
        <v>31.7</v>
      </c>
      <c r="AL207" s="12" t="n">
        <v>32.5885822934709</v>
      </c>
      <c r="AM207" s="10" t="s">
        <v>157</v>
      </c>
      <c r="AN207" s="10" t="s">
        <v>632</v>
      </c>
    </row>
    <row r="208" customFormat="false" ht="15" hidden="false" customHeight="false" outlineLevel="0" collapsed="false">
      <c r="A208" s="10" t="s">
        <v>663</v>
      </c>
      <c r="B208" s="10" t="s">
        <v>628</v>
      </c>
      <c r="C208" s="10" t="s">
        <v>148</v>
      </c>
      <c r="D208" s="11" t="n">
        <v>46298.6993981482</v>
      </c>
      <c r="E208" s="10" t="s">
        <v>664</v>
      </c>
      <c r="F208" s="10" t="s">
        <v>630</v>
      </c>
      <c r="G208" s="10" t="s">
        <v>631</v>
      </c>
      <c r="H208" s="10" t="s">
        <v>210</v>
      </c>
      <c r="I208" s="10" t="s">
        <v>152</v>
      </c>
      <c r="J208" s="10" t="s">
        <v>153</v>
      </c>
      <c r="K208" s="10" t="s">
        <v>154</v>
      </c>
      <c r="M208" s="12" t="n">
        <v>33.2486943992432</v>
      </c>
      <c r="N208" s="12" t="n">
        <v>4.1400956887301</v>
      </c>
      <c r="O208" s="12" t="n">
        <v>32.0852529883757</v>
      </c>
      <c r="P208" s="12" t="n">
        <v>44.1707313107688</v>
      </c>
      <c r="Q208" s="12" t="n">
        <v>33.967882020915</v>
      </c>
      <c r="R208" s="12" t="n">
        <v>36.3899796028175</v>
      </c>
      <c r="S208" s="12" t="n">
        <v>37.6785705473365</v>
      </c>
      <c r="T208" s="12" t="n">
        <v>29.2962004282424</v>
      </c>
      <c r="U208" s="12" t="n">
        <v>29.095666885376</v>
      </c>
      <c r="V208" s="12" t="n">
        <v>52.7007560729981</v>
      </c>
      <c r="W208" s="12" t="n">
        <v>23.6050891876221</v>
      </c>
      <c r="X208" s="13" t="n">
        <v>39.1986925945565</v>
      </c>
      <c r="Y208" s="13" t="n">
        <v>84.6310317550006</v>
      </c>
      <c r="Z208" s="13" t="n">
        <v>31.5</v>
      </c>
      <c r="AA208" s="10" t="s">
        <v>155</v>
      </c>
      <c r="AG208" s="13" t="n">
        <v>98.2298693535992</v>
      </c>
      <c r="AH208" s="13" t="n">
        <v>100</v>
      </c>
      <c r="AI208" s="13" t="n">
        <v>28</v>
      </c>
      <c r="AJ208" s="13" t="n">
        <v>66.6</v>
      </c>
      <c r="AK208" s="13" t="n">
        <v>31.1</v>
      </c>
      <c r="AL208" s="12" t="n">
        <v>32.1150079921381</v>
      </c>
      <c r="AM208" s="10" t="s">
        <v>157</v>
      </c>
      <c r="AN208" s="10" t="s">
        <v>632</v>
      </c>
    </row>
    <row r="209" customFormat="false" ht="15" hidden="false" customHeight="false" outlineLevel="0" collapsed="false">
      <c r="A209" s="10" t="s">
        <v>665</v>
      </c>
      <c r="B209" s="10" t="s">
        <v>628</v>
      </c>
      <c r="C209" s="10" t="s">
        <v>148</v>
      </c>
      <c r="D209" s="11" t="n">
        <v>46298.6994444444</v>
      </c>
      <c r="E209" s="10" t="s">
        <v>666</v>
      </c>
      <c r="F209" s="10" t="s">
        <v>630</v>
      </c>
      <c r="G209" s="10" t="s">
        <v>631</v>
      </c>
      <c r="H209" s="10" t="s">
        <v>213</v>
      </c>
      <c r="I209" s="10" t="s">
        <v>152</v>
      </c>
      <c r="J209" s="10" t="s">
        <v>153</v>
      </c>
      <c r="K209" s="10" t="s">
        <v>154</v>
      </c>
      <c r="M209" s="12" t="n">
        <v>35.2585345683236</v>
      </c>
      <c r="N209" s="12" t="n">
        <v>5.08842026837553</v>
      </c>
      <c r="O209" s="12" t="n">
        <v>34.1768761434826</v>
      </c>
      <c r="P209" s="12" t="n">
        <v>43.0535362685561</v>
      </c>
      <c r="Q209" s="12" t="n">
        <v>35.8762364512152</v>
      </c>
      <c r="R209" s="12" t="n">
        <v>46.0643236860929</v>
      </c>
      <c r="S209" s="12" t="n">
        <v>33.0335313567896</v>
      </c>
      <c r="T209" s="12" t="n">
        <v>29.7789936457709</v>
      </c>
      <c r="U209" s="12" t="n">
        <v>29.2729587554932</v>
      </c>
      <c r="V209" s="12" t="n">
        <v>51.8618240356445</v>
      </c>
      <c r="W209" s="12" t="n">
        <v>22.5888652801514</v>
      </c>
      <c r="X209" s="13" t="n">
        <v>35.4155146536061</v>
      </c>
      <c r="Y209" s="13" t="n">
        <v>61.3634568291334</v>
      </c>
      <c r="Z209" s="13" t="n">
        <v>31.3</v>
      </c>
      <c r="AA209" s="10" t="s">
        <v>155</v>
      </c>
      <c r="AG209" s="13" t="n">
        <v>98.0652658080759</v>
      </c>
      <c r="AH209" s="13" t="n">
        <v>100</v>
      </c>
      <c r="AI209" s="13" t="n">
        <v>28.2</v>
      </c>
      <c r="AJ209" s="13" t="n">
        <v>66</v>
      </c>
      <c r="AK209" s="13" t="n">
        <v>33.4</v>
      </c>
      <c r="AL209" s="12" t="n">
        <v>33.8</v>
      </c>
      <c r="AM209" s="10" t="s">
        <v>157</v>
      </c>
      <c r="AN209" s="10" t="s">
        <v>632</v>
      </c>
    </row>
    <row r="210" customFormat="false" ht="15" hidden="false" customHeight="false" outlineLevel="0" collapsed="false">
      <c r="A210" s="10" t="s">
        <v>667</v>
      </c>
      <c r="B210" s="10" t="s">
        <v>628</v>
      </c>
      <c r="C210" s="10" t="s">
        <v>148</v>
      </c>
      <c r="D210" s="11" t="n">
        <v>46298.6996643519</v>
      </c>
      <c r="E210" s="10" t="s">
        <v>668</v>
      </c>
      <c r="F210" s="10" t="s">
        <v>630</v>
      </c>
      <c r="G210" s="10" t="s">
        <v>631</v>
      </c>
      <c r="H210" s="10" t="s">
        <v>216</v>
      </c>
      <c r="I210" s="10" t="s">
        <v>152</v>
      </c>
      <c r="J210" s="10" t="s">
        <v>153</v>
      </c>
      <c r="K210" s="10" t="s">
        <v>154</v>
      </c>
      <c r="M210" s="12" t="n">
        <v>34.0495342640588</v>
      </c>
      <c r="N210" s="12" t="n">
        <v>5.1610721466046</v>
      </c>
      <c r="O210" s="12" t="n">
        <v>32.6157121924977</v>
      </c>
      <c r="P210" s="12" t="n">
        <v>40.2717508078861</v>
      </c>
      <c r="Q210" s="12" t="n">
        <v>39.1775048233268</v>
      </c>
      <c r="R210" s="12" t="n">
        <v>42.6827390198481</v>
      </c>
      <c r="S210" s="12" t="n">
        <v>37.6907822493164</v>
      </c>
      <c r="T210" s="12" t="n">
        <v>29.5681972899463</v>
      </c>
      <c r="U210" s="12" t="n">
        <v>29.1963195800781</v>
      </c>
      <c r="V210" s="12" t="n">
        <v>52.5611877441406</v>
      </c>
      <c r="W210" s="12" t="n">
        <v>23.3648681640625</v>
      </c>
      <c r="X210" s="13" t="n">
        <v>53.2833035228245</v>
      </c>
      <c r="Y210" s="13" t="n">
        <v>74.3821448013065</v>
      </c>
      <c r="Z210" s="13" t="n">
        <v>31.5</v>
      </c>
      <c r="AA210" s="10" t="s">
        <v>170</v>
      </c>
      <c r="AD210" s="10" t="s">
        <v>156</v>
      </c>
      <c r="AG210" s="13" t="n">
        <v>97.7543635589613</v>
      </c>
      <c r="AH210" s="13" t="n">
        <v>100</v>
      </c>
      <c r="AI210" s="13" t="n">
        <v>28.2</v>
      </c>
      <c r="AJ210" s="13" t="n">
        <v>63.3</v>
      </c>
      <c r="AK210" s="13" t="n">
        <v>32.1</v>
      </c>
      <c r="AL210" s="12" t="n">
        <v>31.9418855058043</v>
      </c>
      <c r="AM210" s="10" t="s">
        <v>180</v>
      </c>
      <c r="AN210" s="10" t="s">
        <v>632</v>
      </c>
    </row>
    <row r="211" customFormat="false" ht="15" hidden="false" customHeight="false" outlineLevel="0" collapsed="false">
      <c r="A211" s="10" t="s">
        <v>669</v>
      </c>
      <c r="B211" s="10" t="s">
        <v>628</v>
      </c>
      <c r="C211" s="10" t="s">
        <v>148</v>
      </c>
      <c r="D211" s="11" t="n">
        <v>46298.6996875</v>
      </c>
      <c r="E211" s="10" t="s">
        <v>670</v>
      </c>
      <c r="F211" s="10" t="s">
        <v>630</v>
      </c>
      <c r="G211" s="10" t="s">
        <v>631</v>
      </c>
      <c r="H211" s="10" t="s">
        <v>219</v>
      </c>
      <c r="I211" s="10" t="s">
        <v>152</v>
      </c>
      <c r="J211" s="10" t="s">
        <v>153</v>
      </c>
      <c r="K211" s="10" t="s">
        <v>154</v>
      </c>
      <c r="M211" s="12" t="n">
        <v>33.1848086808469</v>
      </c>
      <c r="N211" s="12" t="n">
        <v>5.09849318571796</v>
      </c>
      <c r="O211" s="12" t="n">
        <v>31.6564082937839</v>
      </c>
      <c r="P211" s="12" t="n">
        <v>45.4123592278758</v>
      </c>
      <c r="Q211" s="12" t="n">
        <v>38.7831850323036</v>
      </c>
      <c r="R211" s="12" t="n">
        <v>39.5431048809914</v>
      </c>
      <c r="S211" s="12" t="n">
        <v>33.1099418049469</v>
      </c>
      <c r="T211" s="12" t="n">
        <v>29.2346698261886</v>
      </c>
      <c r="U211" s="12" t="n">
        <v>28.6423873901367</v>
      </c>
      <c r="V211" s="12" t="n">
        <v>54.1303443908691</v>
      </c>
      <c r="W211" s="12" t="n">
        <v>25.4879570007324</v>
      </c>
      <c r="X211" s="13" t="n">
        <v>57.9969219841364</v>
      </c>
      <c r="Y211" s="13" t="n">
        <v>69.6105126080265</v>
      </c>
      <c r="Z211" s="13" t="n">
        <v>31</v>
      </c>
      <c r="AA211" s="10" t="s">
        <v>170</v>
      </c>
      <c r="AG211" s="13" t="n">
        <v>98.2385042046878</v>
      </c>
      <c r="AH211" s="13" t="n">
        <v>100</v>
      </c>
      <c r="AI211" s="13" t="n">
        <v>27.7</v>
      </c>
      <c r="AJ211" s="13" t="n">
        <v>60.9</v>
      </c>
      <c r="AK211" s="13" t="n">
        <v>29.8</v>
      </c>
      <c r="AL211" s="12" t="n">
        <v>28.9871368509565</v>
      </c>
      <c r="AM211" s="10" t="s">
        <v>180</v>
      </c>
      <c r="AN211" s="10" t="s">
        <v>632</v>
      </c>
    </row>
    <row r="212" customFormat="false" ht="15" hidden="false" customHeight="false" outlineLevel="0" collapsed="false">
      <c r="A212" s="10" t="s">
        <v>671</v>
      </c>
      <c r="B212" s="10" t="s">
        <v>628</v>
      </c>
      <c r="C212" s="10" t="s">
        <v>148</v>
      </c>
      <c r="D212" s="11" t="n">
        <v>46298.6996990741</v>
      </c>
      <c r="E212" s="10" t="s">
        <v>672</v>
      </c>
      <c r="F212" s="10" t="s">
        <v>630</v>
      </c>
      <c r="G212" s="10" t="s">
        <v>631</v>
      </c>
      <c r="H212" s="10" t="s">
        <v>222</v>
      </c>
      <c r="I212" s="10" t="s">
        <v>152</v>
      </c>
      <c r="J212" s="10" t="s">
        <v>153</v>
      </c>
      <c r="K212" s="10" t="s">
        <v>154</v>
      </c>
      <c r="M212" s="12" t="n">
        <v>32.6461579681136</v>
      </c>
      <c r="N212" s="12" t="n">
        <v>5.03339889409303</v>
      </c>
      <c r="O212" s="12" t="n">
        <v>31.2409087844612</v>
      </c>
      <c r="P212" s="12" t="n">
        <v>45.7315611623306</v>
      </c>
      <c r="Q212" s="12" t="n">
        <v>37.5532313468543</v>
      </c>
      <c r="R212" s="12" t="n">
        <v>35.6000354523772</v>
      </c>
      <c r="S212" s="12" t="n">
        <v>33.9573699308182</v>
      </c>
      <c r="T212" s="12" t="n">
        <v>29.03957681289</v>
      </c>
      <c r="U212" s="12" t="n">
        <v>28.473611831665</v>
      </c>
      <c r="V212" s="12" t="n">
        <v>54.9276809692383</v>
      </c>
      <c r="W212" s="12" t="n">
        <v>26.4540691375732</v>
      </c>
      <c r="X212" s="13" t="n">
        <v>62.8728691391877</v>
      </c>
      <c r="Y212" s="13" t="n">
        <v>75.3994576448885</v>
      </c>
      <c r="Z212" s="13" t="n">
        <v>30.9</v>
      </c>
      <c r="AA212" s="10" t="s">
        <v>170</v>
      </c>
      <c r="AG212" s="13" t="n">
        <v>98.0420644804207</v>
      </c>
      <c r="AH212" s="13" t="n">
        <v>100</v>
      </c>
      <c r="AI212" s="13" t="n">
        <v>27.5</v>
      </c>
      <c r="AJ212" s="13" t="n">
        <v>61.8</v>
      </c>
      <c r="AK212" s="13" t="n">
        <v>29.7</v>
      </c>
      <c r="AL212" s="12" t="n">
        <v>29.3105571847508</v>
      </c>
      <c r="AM212" s="10" t="s">
        <v>180</v>
      </c>
      <c r="AN212" s="10" t="s">
        <v>632</v>
      </c>
    </row>
    <row r="213" customFormat="false" ht="15" hidden="false" customHeight="false" outlineLevel="0" collapsed="false">
      <c r="A213" s="10" t="s">
        <v>673</v>
      </c>
      <c r="B213" s="10" t="s">
        <v>628</v>
      </c>
      <c r="C213" s="10" t="s">
        <v>148</v>
      </c>
      <c r="D213" s="11" t="n">
        <v>46298.6997222222</v>
      </c>
      <c r="E213" s="10" t="s">
        <v>674</v>
      </c>
      <c r="F213" s="10" t="s">
        <v>630</v>
      </c>
      <c r="G213" s="10" t="s">
        <v>631</v>
      </c>
      <c r="H213" s="10" t="s">
        <v>225</v>
      </c>
      <c r="I213" s="10" t="s">
        <v>152</v>
      </c>
      <c r="J213" s="10" t="s">
        <v>153</v>
      </c>
      <c r="K213" s="10" t="s">
        <v>261</v>
      </c>
      <c r="L213" s="10" t="s">
        <v>362</v>
      </c>
      <c r="M213" s="12" t="n">
        <v>33.7478763243245</v>
      </c>
      <c r="N213" s="12" t="n">
        <v>4.29610798365507</v>
      </c>
      <c r="O213" s="12" t="n">
        <v>32.8242572522441</v>
      </c>
      <c r="Q213" s="12" t="n">
        <v>39.2477849161084</v>
      </c>
      <c r="R213" s="12" t="n">
        <v>40.2912845884428</v>
      </c>
      <c r="S213" s="12" t="n">
        <v>35.2713052417114</v>
      </c>
      <c r="T213" s="12" t="n">
        <v>28.1035638591911</v>
      </c>
      <c r="U213" s="12" t="n">
        <v>27.9792881011963</v>
      </c>
      <c r="V213" s="12" t="n">
        <v>49.0771026611328</v>
      </c>
      <c r="W213" s="12" t="n">
        <v>21.0978145599365</v>
      </c>
      <c r="X213" s="13" t="n">
        <v>19.1045529649348</v>
      </c>
      <c r="Y213" s="13" t="n">
        <v>58.4909124288599</v>
      </c>
      <c r="Z213" s="13" t="n">
        <v>34.6000000000001</v>
      </c>
      <c r="AA213" s="10" t="s">
        <v>155</v>
      </c>
      <c r="AC213" s="10" t="s">
        <v>347</v>
      </c>
      <c r="AG213" s="13" t="n">
        <v>95.024805102764</v>
      </c>
      <c r="AH213" s="13" t="n">
        <v>100</v>
      </c>
      <c r="AI213" s="13" t="n">
        <v>27</v>
      </c>
      <c r="AJ213" s="13" t="n">
        <v>61.5</v>
      </c>
      <c r="AK213" s="13" t="n">
        <v>32.4</v>
      </c>
      <c r="AL213" s="12" t="n">
        <v>30.6779216510042</v>
      </c>
      <c r="AM213" s="10" t="s">
        <v>180</v>
      </c>
      <c r="AN213" s="10" t="s">
        <v>632</v>
      </c>
      <c r="AO213" s="10" t="s">
        <v>418</v>
      </c>
    </row>
    <row r="214" customFormat="false" ht="15" hidden="false" customHeight="false" outlineLevel="0" collapsed="false">
      <c r="A214" s="10" t="s">
        <v>675</v>
      </c>
      <c r="B214" s="10" t="s">
        <v>628</v>
      </c>
      <c r="C214" s="10" t="s">
        <v>148</v>
      </c>
      <c r="D214" s="11" t="n">
        <v>46298.6997569444</v>
      </c>
      <c r="E214" s="10" t="s">
        <v>676</v>
      </c>
      <c r="F214" s="10" t="s">
        <v>630</v>
      </c>
      <c r="G214" s="10" t="s">
        <v>631</v>
      </c>
      <c r="H214" s="10" t="s">
        <v>228</v>
      </c>
      <c r="I214" s="10" t="s">
        <v>152</v>
      </c>
      <c r="J214" s="10" t="s">
        <v>153</v>
      </c>
      <c r="K214" s="10" t="s">
        <v>154</v>
      </c>
      <c r="M214" s="12" t="n">
        <v>32.1178517345191</v>
      </c>
      <c r="N214" s="12" t="n">
        <v>4.09210861714537</v>
      </c>
      <c r="O214" s="12" t="n">
        <v>30.9555039402159</v>
      </c>
      <c r="P214" s="12" t="n">
        <v>38.7161995190189</v>
      </c>
      <c r="Q214" s="12" t="n">
        <v>35.6788909731555</v>
      </c>
      <c r="R214" s="12" t="n">
        <v>33.7365549874206</v>
      </c>
      <c r="S214" s="12" t="n">
        <v>40.1997577641519</v>
      </c>
      <c r="T214" s="12" t="n">
        <v>28.8953240034076</v>
      </c>
      <c r="U214" s="12" t="n">
        <v>28.6190280914307</v>
      </c>
      <c r="V214" s="12" t="n">
        <v>47.5258522033691</v>
      </c>
      <c r="W214" s="12" t="n">
        <v>18.9068241119385</v>
      </c>
      <c r="X214" s="13" t="n">
        <v>63.6383120084014</v>
      </c>
      <c r="Y214" s="13" t="n">
        <v>78.8025889967638</v>
      </c>
      <c r="Z214" s="13" t="n">
        <v>30.9</v>
      </c>
      <c r="AA214" s="10" t="s">
        <v>170</v>
      </c>
      <c r="AC214" s="10" t="s">
        <v>156</v>
      </c>
      <c r="AG214" s="13" t="n">
        <v>97.615012866378</v>
      </c>
      <c r="AH214" s="13" t="n">
        <v>100</v>
      </c>
      <c r="AI214" s="13" t="n">
        <v>27.6</v>
      </c>
      <c r="AJ214" s="13" t="n">
        <v>63.5</v>
      </c>
      <c r="AK214" s="13" t="n">
        <v>30</v>
      </c>
      <c r="AL214" s="12" t="n">
        <v>29.4950146627566</v>
      </c>
      <c r="AM214" s="10" t="s">
        <v>180</v>
      </c>
      <c r="AN214" s="10" t="s">
        <v>632</v>
      </c>
    </row>
    <row r="215" customFormat="false" ht="15" hidden="false" customHeight="false" outlineLevel="0" collapsed="false">
      <c r="A215" s="10" t="s">
        <v>677</v>
      </c>
      <c r="B215" s="10" t="s">
        <v>628</v>
      </c>
      <c r="C215" s="10" t="s">
        <v>148</v>
      </c>
      <c r="D215" s="11" t="n">
        <v>46298.6998263889</v>
      </c>
      <c r="E215" s="10" t="s">
        <v>678</v>
      </c>
      <c r="F215" s="10" t="s">
        <v>630</v>
      </c>
      <c r="G215" s="10" t="s">
        <v>631</v>
      </c>
      <c r="H215" s="10" t="s">
        <v>231</v>
      </c>
      <c r="I215" s="10" t="s">
        <v>152</v>
      </c>
      <c r="J215" s="10" t="s">
        <v>153</v>
      </c>
      <c r="K215" s="10" t="s">
        <v>154</v>
      </c>
      <c r="M215" s="12" t="n">
        <v>34.630401314005</v>
      </c>
      <c r="N215" s="12" t="n">
        <v>5.08177720525353</v>
      </c>
      <c r="O215" s="12" t="n">
        <v>33.5464178464459</v>
      </c>
      <c r="P215" s="12" t="n">
        <v>40.2320792928875</v>
      </c>
      <c r="Q215" s="12" t="n">
        <v>37.6197284312772</v>
      </c>
      <c r="R215" s="12" t="n">
        <v>33.695116901122</v>
      </c>
      <c r="S215" s="12" t="n">
        <v>44.9729782882372</v>
      </c>
      <c r="T215" s="12" t="n">
        <v>29.032378599872</v>
      </c>
      <c r="U215" s="12" t="n">
        <v>28.7332210540772</v>
      </c>
      <c r="V215" s="12" t="n">
        <v>51.3735542297363</v>
      </c>
      <c r="W215" s="12" t="n">
        <v>22.6403331756592</v>
      </c>
      <c r="X215" s="13" t="n">
        <v>21.4628499055045</v>
      </c>
      <c r="Y215" s="13" t="n">
        <v>66.5248409407993</v>
      </c>
      <c r="Z215" s="13" t="n">
        <v>31.1</v>
      </c>
      <c r="AA215" s="10" t="s">
        <v>155</v>
      </c>
      <c r="AG215" s="13" t="n">
        <v>98.1117971419696</v>
      </c>
      <c r="AH215" s="13" t="n">
        <v>100</v>
      </c>
      <c r="AI215" s="13" t="n">
        <v>27.7</v>
      </c>
      <c r="AJ215" s="13" t="n">
        <v>64.1</v>
      </c>
      <c r="AK215" s="13" t="n">
        <v>32.5</v>
      </c>
      <c r="AL215" s="12" t="n">
        <v>31.5804738578711</v>
      </c>
      <c r="AM215" s="10" t="s">
        <v>180</v>
      </c>
      <c r="AN215" s="10" t="s">
        <v>632</v>
      </c>
    </row>
    <row r="216" customFormat="false" ht="15" hidden="false" customHeight="false" outlineLevel="0" collapsed="false">
      <c r="A216" s="10" t="s">
        <v>679</v>
      </c>
      <c r="B216" s="10" t="s">
        <v>628</v>
      </c>
      <c r="C216" s="10" t="s">
        <v>148</v>
      </c>
      <c r="D216" s="11" t="n">
        <v>46298.699849537</v>
      </c>
      <c r="E216" s="10" t="s">
        <v>680</v>
      </c>
      <c r="F216" s="10" t="s">
        <v>630</v>
      </c>
      <c r="G216" s="10" t="s">
        <v>631</v>
      </c>
      <c r="H216" s="10" t="s">
        <v>234</v>
      </c>
      <c r="I216" s="10" t="s">
        <v>152</v>
      </c>
      <c r="J216" s="10" t="s">
        <v>153</v>
      </c>
      <c r="K216" s="10" t="s">
        <v>154</v>
      </c>
      <c r="M216" s="12" t="n">
        <v>34.6470980238735</v>
      </c>
      <c r="N216" s="12" t="n">
        <v>3.49866706525073</v>
      </c>
      <c r="O216" s="12" t="n">
        <v>33.7019698122657</v>
      </c>
      <c r="P216" s="12" t="n">
        <v>39.7634067622675</v>
      </c>
      <c r="Q216" s="12" t="n">
        <v>37.7331040998561</v>
      </c>
      <c r="R216" s="12" t="n">
        <v>36.0373504737908</v>
      </c>
      <c r="S216" s="12" t="n">
        <v>40.8576769107045</v>
      </c>
      <c r="T216" s="12" t="n">
        <v>30.5464437332504</v>
      </c>
      <c r="U216" s="12" t="n">
        <v>29.8089218139648</v>
      </c>
      <c r="V216" s="12" t="n">
        <v>50.4063453674316</v>
      </c>
      <c r="W216" s="12" t="n">
        <v>20.5974235534668</v>
      </c>
      <c r="X216" s="13" t="n">
        <v>30.1297948404135</v>
      </c>
      <c r="Y216" s="13" t="n">
        <v>73.4913631142173</v>
      </c>
      <c r="Z216" s="13" t="n">
        <v>33.9</v>
      </c>
      <c r="AA216" s="10" t="s">
        <v>155</v>
      </c>
      <c r="AG216" s="13" t="n">
        <v>98.1011058451817</v>
      </c>
      <c r="AH216" s="13" t="n">
        <v>100</v>
      </c>
      <c r="AI216" s="13" t="n">
        <v>28.2</v>
      </c>
      <c r="AJ216" s="13" t="n">
        <v>69.7</v>
      </c>
      <c r="AK216" s="13" t="n">
        <v>31.2</v>
      </c>
      <c r="AL216" s="12" t="n">
        <v>32.6241666236718</v>
      </c>
      <c r="AM216" s="10" t="s">
        <v>180</v>
      </c>
      <c r="AN216" s="10" t="s">
        <v>632</v>
      </c>
    </row>
    <row r="217" customFormat="false" ht="15" hidden="false" customHeight="false" outlineLevel="0" collapsed="false">
      <c r="A217" s="10" t="s">
        <v>681</v>
      </c>
      <c r="B217" s="10" t="s">
        <v>628</v>
      </c>
      <c r="C217" s="10" t="s">
        <v>148</v>
      </c>
      <c r="D217" s="11" t="n">
        <v>46298.6999884259</v>
      </c>
      <c r="E217" s="10" t="s">
        <v>682</v>
      </c>
      <c r="F217" s="10" t="s">
        <v>630</v>
      </c>
      <c r="G217" s="10" t="s">
        <v>631</v>
      </c>
      <c r="H217" s="10" t="s">
        <v>237</v>
      </c>
      <c r="I217" s="10" t="s">
        <v>152</v>
      </c>
      <c r="J217" s="10" t="s">
        <v>153</v>
      </c>
      <c r="K217" s="10" t="s">
        <v>154</v>
      </c>
      <c r="M217" s="12" t="n">
        <v>34.7192843761305</v>
      </c>
      <c r="N217" s="12" t="n">
        <v>4.33849726153856</v>
      </c>
      <c r="O217" s="12" t="n">
        <v>33.3955647514124</v>
      </c>
      <c r="P217" s="12" t="n">
        <v>42.568073387117</v>
      </c>
      <c r="Q217" s="12" t="n">
        <v>38.332236376386</v>
      </c>
      <c r="R217" s="12" t="n">
        <v>39.3415599655027</v>
      </c>
      <c r="S217" s="12" t="n">
        <v>39.8141032500044</v>
      </c>
      <c r="T217" s="12" t="n">
        <v>30.3238748442387</v>
      </c>
      <c r="U217" s="12" t="n">
        <v>29.8950157165527</v>
      </c>
      <c r="V217" s="12" t="n">
        <v>51.2274017333984</v>
      </c>
      <c r="W217" s="12" t="n">
        <v>21.3323860168457</v>
      </c>
      <c r="X217" s="13" t="n">
        <v>48.5637472657718</v>
      </c>
      <c r="Y217" s="13" t="n">
        <v>63.2837719340509</v>
      </c>
      <c r="Z217" s="13" t="n">
        <v>33.5</v>
      </c>
      <c r="AA217" s="10" t="s">
        <v>155</v>
      </c>
      <c r="AG217" s="13" t="n">
        <v>98.3994690181577</v>
      </c>
      <c r="AH217" s="13" t="n">
        <v>100</v>
      </c>
      <c r="AI217" s="13" t="n">
        <v>28.7</v>
      </c>
      <c r="AJ217" s="13" t="n">
        <v>70.8</v>
      </c>
      <c r="AK217" s="13" t="n">
        <v>31.4</v>
      </c>
      <c r="AL217" s="12" t="n">
        <v>31.8012464300286</v>
      </c>
      <c r="AM217" s="10" t="s">
        <v>157</v>
      </c>
      <c r="AN217" s="10" t="s">
        <v>632</v>
      </c>
    </row>
    <row r="218" customFormat="false" ht="15" hidden="false" customHeight="false" outlineLevel="0" collapsed="false">
      <c r="A218" s="10" t="s">
        <v>683</v>
      </c>
      <c r="B218" s="10" t="s">
        <v>628</v>
      </c>
      <c r="C218" s="10" t="s">
        <v>148</v>
      </c>
      <c r="D218" s="11" t="n">
        <v>46298.7000462963</v>
      </c>
      <c r="E218" s="10" t="s">
        <v>684</v>
      </c>
      <c r="F218" s="10" t="s">
        <v>630</v>
      </c>
      <c r="G218" s="10" t="s">
        <v>631</v>
      </c>
      <c r="H218" s="10" t="s">
        <v>240</v>
      </c>
      <c r="I218" s="10" t="s">
        <v>152</v>
      </c>
      <c r="J218" s="10" t="s">
        <v>153</v>
      </c>
      <c r="K218" s="10" t="s">
        <v>154</v>
      </c>
      <c r="M218" s="12" t="n">
        <v>33.8983999260841</v>
      </c>
      <c r="N218" s="12" t="n">
        <v>5.24658851109632</v>
      </c>
      <c r="O218" s="12" t="n">
        <v>32.1110778517681</v>
      </c>
      <c r="P218" s="12" t="n">
        <v>46.7153412917802</v>
      </c>
      <c r="Q218" s="12" t="n">
        <v>36.9489041232343</v>
      </c>
      <c r="R218" s="12" t="n">
        <v>40.183344481456</v>
      </c>
      <c r="S218" s="12" t="n">
        <v>41.2498364470726</v>
      </c>
      <c r="T218" s="12" t="n">
        <v>29.2784333930271</v>
      </c>
      <c r="U218" s="12" t="n">
        <v>28.9092082977295</v>
      </c>
      <c r="V218" s="12" t="n">
        <v>53.7725791931152</v>
      </c>
      <c r="W218" s="12" t="n">
        <v>24.8633708953857</v>
      </c>
      <c r="X218" s="13" t="n">
        <v>52.47670731599</v>
      </c>
      <c r="Y218" s="13" t="n">
        <v>64.0249047420263</v>
      </c>
      <c r="Z218" s="13" t="n">
        <v>31.6</v>
      </c>
      <c r="AA218" s="10" t="s">
        <v>170</v>
      </c>
      <c r="AC218" s="10" t="s">
        <v>156</v>
      </c>
      <c r="AG218" s="13" t="n">
        <v>98.2143480233086</v>
      </c>
      <c r="AH218" s="13" t="n">
        <v>100</v>
      </c>
      <c r="AI218" s="13" t="n">
        <v>27.7</v>
      </c>
      <c r="AJ218" s="13" t="n">
        <v>70.3</v>
      </c>
      <c r="AK218" s="13" t="n">
        <v>29.8</v>
      </c>
      <c r="AL218" s="12" t="n">
        <v>29.3515671641791</v>
      </c>
      <c r="AM218" s="10" t="s">
        <v>157</v>
      </c>
      <c r="AN218" s="10" t="s">
        <v>632</v>
      </c>
    </row>
    <row r="219" customFormat="false" ht="15" hidden="false" customHeight="false" outlineLevel="0" collapsed="false">
      <c r="A219" s="10" t="s">
        <v>685</v>
      </c>
      <c r="B219" s="10" t="s">
        <v>628</v>
      </c>
      <c r="C219" s="10" t="s">
        <v>148</v>
      </c>
      <c r="D219" s="11" t="n">
        <v>46298.7000694444</v>
      </c>
      <c r="E219" s="10" t="s">
        <v>686</v>
      </c>
      <c r="F219" s="10" t="s">
        <v>630</v>
      </c>
      <c r="K219" s="10" t="s">
        <v>243</v>
      </c>
      <c r="AN219" s="10" t="s">
        <v>687</v>
      </c>
      <c r="AO219" s="10" t="s">
        <v>687</v>
      </c>
    </row>
    <row r="220" customFormat="false" ht="15" hidden="false" customHeight="false" outlineLevel="0" collapsed="false">
      <c r="A220" s="10" t="s">
        <v>688</v>
      </c>
      <c r="B220" s="10" t="s">
        <v>628</v>
      </c>
      <c r="C220" s="10" t="s">
        <v>148</v>
      </c>
      <c r="D220" s="11" t="n">
        <v>46298.7005439815</v>
      </c>
      <c r="E220" s="10" t="s">
        <v>689</v>
      </c>
      <c r="F220" s="10" t="s">
        <v>630</v>
      </c>
      <c r="G220" s="10" t="s">
        <v>631</v>
      </c>
      <c r="H220" s="10" t="s">
        <v>247</v>
      </c>
      <c r="I220" s="10" t="s">
        <v>152</v>
      </c>
      <c r="J220" s="10" t="s">
        <v>248</v>
      </c>
      <c r="K220" s="10" t="s">
        <v>154</v>
      </c>
      <c r="M220" s="12" t="n">
        <v>33.3799724556862</v>
      </c>
      <c r="N220" s="12" t="n">
        <v>3.86256584385665</v>
      </c>
      <c r="O220" s="12" t="n">
        <v>32.553176958956</v>
      </c>
      <c r="P220" s="12" t="n">
        <v>44.2755404076404</v>
      </c>
      <c r="Q220" s="12" t="n">
        <v>33.965880294425</v>
      </c>
      <c r="R220" s="12" t="n">
        <v>34.8307828939237</v>
      </c>
      <c r="S220" s="12" t="n">
        <v>33.1389726086362</v>
      </c>
      <c r="T220" s="12" t="n">
        <v>29.7889824912423</v>
      </c>
      <c r="U220" s="12" t="n">
        <v>29.3638744354248</v>
      </c>
      <c r="V220" s="12" t="n">
        <v>50.0975189208984</v>
      </c>
      <c r="W220" s="12" t="n">
        <v>20.7336444854736</v>
      </c>
      <c r="X220" s="13" t="n">
        <v>39.5340585254427</v>
      </c>
      <c r="Y220" s="13" t="n">
        <v>79.0614639122673</v>
      </c>
      <c r="Z220" s="13" t="n">
        <v>32.1</v>
      </c>
      <c r="AA220" s="10" t="s">
        <v>155</v>
      </c>
      <c r="AG220" s="13" t="n">
        <v>97.4172013740359</v>
      </c>
      <c r="AH220" s="13" t="n">
        <v>100</v>
      </c>
      <c r="AI220" s="13" t="n">
        <v>28.1</v>
      </c>
      <c r="AJ220" s="13" t="n">
        <v>60.7</v>
      </c>
      <c r="AK220" s="13" t="n">
        <v>30.1</v>
      </c>
      <c r="AL220" s="12" t="n">
        <v>29.8208211143695</v>
      </c>
      <c r="AM220" s="10" t="s">
        <v>180</v>
      </c>
      <c r="AN220" s="10" t="s">
        <v>632</v>
      </c>
    </row>
    <row r="221" customFormat="false" ht="15" hidden="false" customHeight="false" outlineLevel="0" collapsed="false">
      <c r="A221" s="10" t="s">
        <v>690</v>
      </c>
      <c r="B221" s="10" t="s">
        <v>628</v>
      </c>
      <c r="C221" s="10" t="s">
        <v>148</v>
      </c>
      <c r="D221" s="11" t="n">
        <v>46298.7005671296</v>
      </c>
      <c r="E221" s="10" t="s">
        <v>691</v>
      </c>
      <c r="F221" s="10" t="s">
        <v>630</v>
      </c>
      <c r="G221" s="10" t="s">
        <v>631</v>
      </c>
      <c r="H221" s="10" t="s">
        <v>251</v>
      </c>
      <c r="I221" s="10" t="s">
        <v>152</v>
      </c>
      <c r="J221" s="10" t="s">
        <v>248</v>
      </c>
      <c r="K221" s="10" t="s">
        <v>261</v>
      </c>
      <c r="L221" s="10" t="s">
        <v>383</v>
      </c>
      <c r="M221" s="12" t="n">
        <v>31.7182416528862</v>
      </c>
      <c r="N221" s="12" t="n">
        <v>2.97297623165284</v>
      </c>
      <c r="O221" s="12" t="n">
        <v>31.0175751177985</v>
      </c>
      <c r="P221" s="12" t="n">
        <v>37.8738792620907</v>
      </c>
      <c r="R221" s="12" t="n">
        <v>33.4760688196473</v>
      </c>
      <c r="S221" s="12" t="n">
        <v>32.7812210685098</v>
      </c>
      <c r="T221" s="12" t="n">
        <v>28.6232911826279</v>
      </c>
      <c r="U221" s="12" t="n">
        <v>28.2310333251953</v>
      </c>
      <c r="V221" s="12" t="n">
        <v>43.7585906982422</v>
      </c>
      <c r="W221" s="12" t="n">
        <v>15.5275573730469</v>
      </c>
      <c r="X221" s="13" t="n">
        <v>50.7894009283646</v>
      </c>
      <c r="Y221" s="13" t="n">
        <v>82.5735197823145</v>
      </c>
      <c r="Z221" s="13" t="n">
        <v>30.5</v>
      </c>
      <c r="AA221" s="10" t="s">
        <v>170</v>
      </c>
      <c r="AD221" s="10" t="s">
        <v>347</v>
      </c>
      <c r="AE221" s="10" t="s">
        <v>156</v>
      </c>
      <c r="AG221" s="13" t="n">
        <v>90.4511832372529</v>
      </c>
      <c r="AH221" s="13" t="n">
        <v>99.8078391113217</v>
      </c>
      <c r="AI221" s="13" t="n">
        <v>27.3</v>
      </c>
      <c r="AJ221" s="13" t="n">
        <v>60.1</v>
      </c>
      <c r="AK221" s="13" t="n">
        <v>30.3</v>
      </c>
      <c r="AL221" s="12" t="n">
        <v>30.0621052631579</v>
      </c>
      <c r="AM221" s="10" t="s">
        <v>180</v>
      </c>
      <c r="AN221" s="10" t="s">
        <v>632</v>
      </c>
      <c r="AO221" s="10" t="s">
        <v>692</v>
      </c>
    </row>
    <row r="222" customFormat="false" ht="15" hidden="false" customHeight="false" outlineLevel="0" collapsed="false">
      <c r="A222" s="10" t="s">
        <v>693</v>
      </c>
      <c r="B222" s="10" t="s">
        <v>628</v>
      </c>
      <c r="C222" s="10" t="s">
        <v>148</v>
      </c>
      <c r="D222" s="11" t="n">
        <v>46298.7006018519</v>
      </c>
      <c r="E222" s="10" t="s">
        <v>694</v>
      </c>
      <c r="F222" s="10" t="s">
        <v>630</v>
      </c>
      <c r="G222" s="10" t="s">
        <v>631</v>
      </c>
      <c r="H222" s="10" t="s">
        <v>254</v>
      </c>
      <c r="I222" s="10" t="s">
        <v>152</v>
      </c>
      <c r="J222" s="10" t="s">
        <v>248</v>
      </c>
      <c r="K222" s="10" t="s">
        <v>154</v>
      </c>
      <c r="M222" s="12" t="n">
        <v>32.936623528941</v>
      </c>
      <c r="N222" s="12" t="n">
        <v>3.39924355194985</v>
      </c>
      <c r="O222" s="12" t="n">
        <v>32.1859666654014</v>
      </c>
      <c r="P222" s="12" t="n">
        <v>40.972053814637</v>
      </c>
      <c r="Q222" s="12" t="n">
        <v>33.3736728335184</v>
      </c>
      <c r="R222" s="12" t="n">
        <v>34.3850435346661</v>
      </c>
      <c r="S222" s="12" t="n">
        <v>35.4293207470746</v>
      </c>
      <c r="T222" s="12" t="n">
        <v>29.106380755966</v>
      </c>
      <c r="U222" s="12" t="n">
        <v>28.4755058288574</v>
      </c>
      <c r="V222" s="12" t="n">
        <v>47.335865020752</v>
      </c>
      <c r="W222" s="12" t="n">
        <v>18.8603591918945</v>
      </c>
      <c r="X222" s="13" t="n">
        <v>21.171327273212</v>
      </c>
      <c r="Y222" s="13" t="n">
        <v>77.5739965700779</v>
      </c>
      <c r="Z222" s="13" t="n">
        <v>31.2</v>
      </c>
      <c r="AA222" s="10" t="s">
        <v>155</v>
      </c>
      <c r="AD222" s="10" t="s">
        <v>156</v>
      </c>
      <c r="AG222" s="13" t="n">
        <v>96.246408045977</v>
      </c>
      <c r="AH222" s="13" t="n">
        <v>100</v>
      </c>
      <c r="AI222" s="13" t="n">
        <v>27.2</v>
      </c>
      <c r="AJ222" s="13" t="n">
        <v>60.1</v>
      </c>
      <c r="AK222" s="13" t="n">
        <v>32.3</v>
      </c>
      <c r="AL222" s="12" t="n">
        <v>32.0740740740741</v>
      </c>
      <c r="AM222" s="10" t="s">
        <v>180</v>
      </c>
      <c r="AN222" s="10" t="s">
        <v>632</v>
      </c>
    </row>
    <row r="223" customFormat="false" ht="15" hidden="false" customHeight="false" outlineLevel="0" collapsed="false">
      <c r="A223" s="10" t="s">
        <v>695</v>
      </c>
      <c r="B223" s="10" t="s">
        <v>628</v>
      </c>
      <c r="C223" s="10" t="s">
        <v>148</v>
      </c>
      <c r="D223" s="11" t="n">
        <v>46298.700625</v>
      </c>
      <c r="E223" s="10" t="s">
        <v>696</v>
      </c>
      <c r="F223" s="10" t="s">
        <v>630</v>
      </c>
      <c r="G223" s="10" t="s">
        <v>631</v>
      </c>
      <c r="H223" s="10" t="s">
        <v>257</v>
      </c>
      <c r="I223" s="10" t="s">
        <v>152</v>
      </c>
      <c r="J223" s="10" t="s">
        <v>248</v>
      </c>
      <c r="K223" s="10" t="s">
        <v>154</v>
      </c>
      <c r="M223" s="12" t="n">
        <v>31.4507769273065</v>
      </c>
      <c r="N223" s="12" t="n">
        <v>2.86168769747594</v>
      </c>
      <c r="O223" s="12" t="n">
        <v>30.822651964979</v>
      </c>
      <c r="P223" s="12" t="n">
        <v>38.1934973332855</v>
      </c>
      <c r="Q223" s="12" t="n">
        <v>31.6243937738028</v>
      </c>
      <c r="R223" s="12" t="n">
        <v>33.5495532230505</v>
      </c>
      <c r="S223" s="12" t="n">
        <v>32.3311836271326</v>
      </c>
      <c r="T223" s="12" t="n">
        <v>28.5052299079496</v>
      </c>
      <c r="U223" s="12" t="n">
        <v>27.9594192504883</v>
      </c>
      <c r="V223" s="12" t="n">
        <v>41.34765625</v>
      </c>
      <c r="W223" s="12" t="n">
        <v>13.3882369995117</v>
      </c>
      <c r="X223" s="13" t="n">
        <v>49.2892892892893</v>
      </c>
      <c r="Y223" s="13" t="n">
        <v>81.4304304304304</v>
      </c>
      <c r="Z223" s="13" t="n">
        <v>30.4</v>
      </c>
      <c r="AA223" s="10" t="s">
        <v>155</v>
      </c>
      <c r="AG223" s="13" t="n">
        <v>98.5644516797395</v>
      </c>
      <c r="AH223" s="13" t="n">
        <v>100</v>
      </c>
      <c r="AI223" s="13" t="n">
        <v>27</v>
      </c>
      <c r="AJ223" s="13" t="n">
        <v>60.8</v>
      </c>
      <c r="AK223" s="13" t="n">
        <v>29.8</v>
      </c>
      <c r="AL223" s="12" t="n">
        <v>29.0996895401132</v>
      </c>
      <c r="AM223" s="10" t="s">
        <v>180</v>
      </c>
      <c r="AN223" s="10" t="s">
        <v>632</v>
      </c>
    </row>
    <row r="224" customFormat="false" ht="15" hidden="false" customHeight="false" outlineLevel="0" collapsed="false">
      <c r="A224" s="10" t="s">
        <v>697</v>
      </c>
      <c r="B224" s="10" t="s">
        <v>628</v>
      </c>
      <c r="C224" s="10" t="s">
        <v>148</v>
      </c>
      <c r="D224" s="11" t="n">
        <v>46298.7006481482</v>
      </c>
      <c r="E224" s="10" t="s">
        <v>698</v>
      </c>
      <c r="F224" s="10" t="s">
        <v>630</v>
      </c>
      <c r="G224" s="10" t="s">
        <v>631</v>
      </c>
      <c r="H224" s="10" t="s">
        <v>260</v>
      </c>
      <c r="I224" s="10" t="s">
        <v>152</v>
      </c>
      <c r="J224" s="10" t="s">
        <v>248</v>
      </c>
      <c r="K224" s="10" t="s">
        <v>154</v>
      </c>
      <c r="M224" s="12" t="n">
        <v>33.368618352513</v>
      </c>
      <c r="N224" s="12" t="n">
        <v>3.22878526805261</v>
      </c>
      <c r="O224" s="12" t="n">
        <v>32.6747339941475</v>
      </c>
      <c r="P224" s="12" t="n">
        <v>41.9665401565076</v>
      </c>
      <c r="Q224" s="12" t="n">
        <v>32.6967992299787</v>
      </c>
      <c r="R224" s="12" t="n">
        <v>36.1454658601608</v>
      </c>
      <c r="S224" s="12" t="n">
        <v>33.4259405591909</v>
      </c>
      <c r="T224" s="12" t="n">
        <v>30.5590977014227</v>
      </c>
      <c r="U224" s="12" t="n">
        <v>30.0832595825195</v>
      </c>
      <c r="V224" s="12" t="n">
        <v>46.5115661621094</v>
      </c>
      <c r="W224" s="12" t="n">
        <v>16.4283065795898</v>
      </c>
      <c r="X224" s="13" t="n">
        <v>59.9108718758837</v>
      </c>
      <c r="Y224" s="13" t="n">
        <v>83.1748724999756</v>
      </c>
      <c r="Z224" s="13" t="n">
        <v>32.9</v>
      </c>
      <c r="AA224" s="10" t="s">
        <v>170</v>
      </c>
      <c r="AG224" s="13" t="n">
        <v>98.4117692219109</v>
      </c>
      <c r="AH224" s="13" t="n">
        <v>100</v>
      </c>
      <c r="AI224" s="13" t="n">
        <v>28.8</v>
      </c>
      <c r="AJ224" s="13" t="n">
        <v>61.9</v>
      </c>
      <c r="AK224" s="13" t="n">
        <v>30.8</v>
      </c>
      <c r="AL224" s="12" t="n">
        <v>31.2382721338229</v>
      </c>
      <c r="AM224" s="10" t="s">
        <v>180</v>
      </c>
      <c r="AN224" s="10" t="s">
        <v>632</v>
      </c>
    </row>
    <row r="225" customFormat="false" ht="15" hidden="false" customHeight="false" outlineLevel="0" collapsed="false">
      <c r="A225" s="10" t="s">
        <v>699</v>
      </c>
      <c r="B225" s="10" t="s">
        <v>628</v>
      </c>
      <c r="C225" s="10" t="s">
        <v>148</v>
      </c>
      <c r="D225" s="11" t="n">
        <v>46298.7007291667</v>
      </c>
      <c r="E225" s="10" t="s">
        <v>700</v>
      </c>
      <c r="F225" s="10" t="s">
        <v>630</v>
      </c>
      <c r="G225" s="10" t="s">
        <v>631</v>
      </c>
      <c r="H225" s="10" t="s">
        <v>267</v>
      </c>
      <c r="I225" s="10" t="s">
        <v>152</v>
      </c>
      <c r="J225" s="10" t="s">
        <v>248</v>
      </c>
      <c r="K225" s="10" t="s">
        <v>154</v>
      </c>
      <c r="M225" s="12" t="n">
        <v>31.9245911370419</v>
      </c>
      <c r="N225" s="12" t="n">
        <v>3.14198930596898</v>
      </c>
      <c r="O225" s="12" t="n">
        <v>31.1358834826201</v>
      </c>
      <c r="P225" s="12" t="n">
        <v>39.005351448307</v>
      </c>
      <c r="Q225" s="12" t="n">
        <v>33.3621797710556</v>
      </c>
      <c r="R225" s="12" t="n">
        <v>34.956600846661</v>
      </c>
      <c r="S225" s="12" t="n">
        <v>33.2328381726864</v>
      </c>
      <c r="T225" s="12" t="n">
        <v>29.2320250763518</v>
      </c>
      <c r="U225" s="12" t="n">
        <v>28.6218662261963</v>
      </c>
      <c r="V225" s="12" t="n">
        <v>42.4670372009277</v>
      </c>
      <c r="W225" s="12" t="n">
        <v>13.8451709747315</v>
      </c>
      <c r="X225" s="13" t="n">
        <v>64.5700608919081</v>
      </c>
      <c r="Y225" s="13" t="n">
        <v>83.022420893316</v>
      </c>
      <c r="Z225" s="13" t="n">
        <v>31.3</v>
      </c>
      <c r="AA225" s="10" t="s">
        <v>170</v>
      </c>
      <c r="AD225" s="10" t="s">
        <v>156</v>
      </c>
      <c r="AG225" s="13" t="n">
        <v>96.744645350223</v>
      </c>
      <c r="AH225" s="13" t="n">
        <v>100</v>
      </c>
      <c r="AI225" s="13" t="n">
        <v>27.6</v>
      </c>
      <c r="AJ225" s="13" t="n">
        <v>63.6</v>
      </c>
      <c r="AK225" s="13" t="n">
        <v>32</v>
      </c>
      <c r="AL225" s="12" t="n">
        <v>31.4378312880044</v>
      </c>
      <c r="AM225" s="10" t="s">
        <v>180</v>
      </c>
      <c r="AN225" s="10" t="s">
        <v>632</v>
      </c>
    </row>
    <row r="226" customFormat="false" ht="15" hidden="false" customHeight="false" outlineLevel="0" collapsed="false">
      <c r="A226" s="10" t="s">
        <v>701</v>
      </c>
      <c r="B226" s="10" t="s">
        <v>628</v>
      </c>
      <c r="C226" s="10" t="s">
        <v>148</v>
      </c>
      <c r="D226" s="11" t="n">
        <v>46298.7009143519</v>
      </c>
      <c r="E226" s="10" t="s">
        <v>702</v>
      </c>
      <c r="F226" s="10" t="s">
        <v>630</v>
      </c>
      <c r="G226" s="10" t="s">
        <v>631</v>
      </c>
      <c r="H226" s="10" t="s">
        <v>271</v>
      </c>
      <c r="I226" s="10" t="s">
        <v>152</v>
      </c>
      <c r="J226" s="10" t="s">
        <v>248</v>
      </c>
      <c r="K226" s="10" t="s">
        <v>154</v>
      </c>
      <c r="M226" s="12" t="n">
        <v>31.4709670981998</v>
      </c>
      <c r="N226" s="12" t="n">
        <v>2.57088171333981</v>
      </c>
      <c r="O226" s="12" t="n">
        <v>31.0989663451518</v>
      </c>
      <c r="P226" s="12" t="n">
        <v>37.2644229957804</v>
      </c>
      <c r="Q226" s="12" t="n">
        <v>30.9842426385763</v>
      </c>
      <c r="R226" s="12" t="n">
        <v>32.5215827159393</v>
      </c>
      <c r="S226" s="12" t="n">
        <v>30.6206409573314</v>
      </c>
      <c r="T226" s="12" t="n">
        <v>28.33689108706</v>
      </c>
      <c r="U226" s="12" t="n">
        <v>27.8912944793701</v>
      </c>
      <c r="V226" s="12" t="n">
        <v>39.7865982055664</v>
      </c>
      <c r="W226" s="12" t="n">
        <v>11.8953037261963</v>
      </c>
      <c r="X226" s="13" t="n">
        <v>40.9168613884421</v>
      </c>
      <c r="Y226" s="13" t="n">
        <v>83.1224268908243</v>
      </c>
      <c r="Z226" s="13" t="n">
        <v>30.7</v>
      </c>
      <c r="AA226" s="10" t="s">
        <v>155</v>
      </c>
      <c r="AD226" s="10" t="s">
        <v>156</v>
      </c>
      <c r="AG226" s="13" t="n">
        <v>97.7331145207213</v>
      </c>
      <c r="AH226" s="13" t="n">
        <v>100</v>
      </c>
      <c r="AI226" s="13" t="n">
        <v>27</v>
      </c>
      <c r="AJ226" s="13" t="n">
        <v>58.4</v>
      </c>
      <c r="AK226" s="13" t="n">
        <v>31.3</v>
      </c>
      <c r="AL226" s="12" t="n">
        <v>31.6518518518519</v>
      </c>
      <c r="AM226" s="10" t="s">
        <v>180</v>
      </c>
      <c r="AN226" s="10" t="s">
        <v>632</v>
      </c>
    </row>
    <row r="227" customFormat="false" ht="15" hidden="false" customHeight="false" outlineLevel="0" collapsed="false">
      <c r="A227" s="10" t="s">
        <v>703</v>
      </c>
      <c r="B227" s="10" t="s">
        <v>628</v>
      </c>
      <c r="C227" s="10" t="s">
        <v>148</v>
      </c>
      <c r="D227" s="11" t="n">
        <v>46298.7009375</v>
      </c>
      <c r="E227" s="10" t="s">
        <v>704</v>
      </c>
      <c r="F227" s="10" t="s">
        <v>630</v>
      </c>
      <c r="G227" s="10" t="s">
        <v>631</v>
      </c>
      <c r="H227" s="10" t="s">
        <v>274</v>
      </c>
      <c r="I227" s="10" t="s">
        <v>152</v>
      </c>
      <c r="J227" s="10" t="s">
        <v>248</v>
      </c>
      <c r="K227" s="10" t="s">
        <v>154</v>
      </c>
      <c r="M227" s="12" t="n">
        <v>32.2870885578122</v>
      </c>
      <c r="N227" s="12" t="n">
        <v>2.71220380816531</v>
      </c>
      <c r="O227" s="12" t="n">
        <v>31.8800926945619</v>
      </c>
      <c r="P227" s="12" t="n">
        <v>37.6870171882098</v>
      </c>
      <c r="Q227" s="12" t="n">
        <v>32.5381313022551</v>
      </c>
      <c r="R227" s="12" t="n">
        <v>33.6940097881397</v>
      </c>
      <c r="S227" s="12" t="n">
        <v>31.2846974717231</v>
      </c>
      <c r="T227" s="12" t="n">
        <v>29.4047199036024</v>
      </c>
      <c r="U227" s="12" t="n">
        <v>28.9212284088135</v>
      </c>
      <c r="V227" s="12" t="n">
        <v>41.0713386535645</v>
      </c>
      <c r="W227" s="12" t="n">
        <v>12.150110244751</v>
      </c>
      <c r="X227" s="13" t="n">
        <v>42.1992666026583</v>
      </c>
      <c r="Y227" s="13" t="n">
        <v>86.5038694228834</v>
      </c>
      <c r="Z227" s="13" t="n">
        <v>31.4</v>
      </c>
      <c r="AA227" s="10" t="s">
        <v>155</v>
      </c>
      <c r="AD227" s="10" t="s">
        <v>156</v>
      </c>
      <c r="AG227" s="13" t="n">
        <v>97.4017779680687</v>
      </c>
      <c r="AH227" s="13" t="n">
        <v>100</v>
      </c>
      <c r="AI227" s="13" t="n">
        <v>27.7</v>
      </c>
      <c r="AJ227" s="13" t="n">
        <v>59.2</v>
      </c>
      <c r="AK227" s="13" t="n">
        <v>32.3</v>
      </c>
      <c r="AL227" s="12" t="n">
        <v>32.3666666666667</v>
      </c>
      <c r="AM227" s="10" t="s">
        <v>180</v>
      </c>
      <c r="AN227" s="10" t="s">
        <v>632</v>
      </c>
    </row>
    <row r="228" customFormat="false" ht="15" hidden="false" customHeight="false" outlineLevel="0" collapsed="false">
      <c r="A228" s="10" t="s">
        <v>705</v>
      </c>
      <c r="B228" s="10" t="s">
        <v>628</v>
      </c>
      <c r="C228" s="10" t="s">
        <v>148</v>
      </c>
      <c r="D228" s="11" t="n">
        <v>46298.7009490741</v>
      </c>
      <c r="E228" s="10" t="s">
        <v>706</v>
      </c>
      <c r="F228" s="10" t="s">
        <v>630</v>
      </c>
      <c r="G228" s="10" t="s">
        <v>631</v>
      </c>
      <c r="H228" s="10" t="s">
        <v>277</v>
      </c>
      <c r="I228" s="10" t="s">
        <v>152</v>
      </c>
      <c r="J228" s="10" t="s">
        <v>248</v>
      </c>
      <c r="K228" s="10" t="s">
        <v>261</v>
      </c>
      <c r="L228" s="10" t="s">
        <v>383</v>
      </c>
      <c r="M228" s="12" t="n">
        <v>32.0079912416404</v>
      </c>
      <c r="N228" s="12" t="n">
        <v>1.79752261532359</v>
      </c>
      <c r="O228" s="12" t="n">
        <v>31.8038383171737</v>
      </c>
      <c r="P228" s="12" t="n">
        <v>35.6658257297575</v>
      </c>
      <c r="R228" s="12" t="n">
        <v>32.524913138674</v>
      </c>
      <c r="S228" s="12" t="n">
        <v>30.3126376222656</v>
      </c>
      <c r="T228" s="12" t="n">
        <v>29.7988069810669</v>
      </c>
      <c r="U228" s="12" t="n">
        <v>28.8328609466553</v>
      </c>
      <c r="V228" s="12" t="n">
        <v>37.5912170410156</v>
      </c>
      <c r="W228" s="12" t="n">
        <v>8.75835609436035</v>
      </c>
      <c r="X228" s="13" t="n">
        <v>37.641076256276</v>
      </c>
      <c r="Y228" s="13" t="n">
        <v>89.7223533450629</v>
      </c>
      <c r="Z228" s="13" t="n">
        <v>31.4</v>
      </c>
      <c r="AA228" s="10" t="s">
        <v>155</v>
      </c>
      <c r="AD228" s="10" t="s">
        <v>347</v>
      </c>
      <c r="AF228" s="10" t="s">
        <v>156</v>
      </c>
      <c r="AG228" s="13" t="n">
        <v>93.654047102323</v>
      </c>
      <c r="AH228" s="13" t="n">
        <v>100</v>
      </c>
      <c r="AI228" s="13" t="n">
        <v>27.6</v>
      </c>
      <c r="AJ228" s="13" t="n">
        <v>59.4</v>
      </c>
      <c r="AK228" s="13" t="n">
        <v>32</v>
      </c>
      <c r="AL228" s="12" t="n">
        <v>30.9900843044039</v>
      </c>
      <c r="AM228" s="10" t="s">
        <v>180</v>
      </c>
      <c r="AN228" s="10" t="s">
        <v>632</v>
      </c>
      <c r="AO228" s="10" t="s">
        <v>707</v>
      </c>
    </row>
    <row r="229" customFormat="false" ht="15" hidden="false" customHeight="false" outlineLevel="0" collapsed="false">
      <c r="A229" s="10" t="s">
        <v>708</v>
      </c>
      <c r="B229" s="10" t="s">
        <v>628</v>
      </c>
      <c r="C229" s="10" t="s">
        <v>148</v>
      </c>
      <c r="D229" s="11" t="n">
        <v>46298.7010416667</v>
      </c>
      <c r="E229" s="10" t="s">
        <v>709</v>
      </c>
      <c r="F229" s="10" t="s">
        <v>630</v>
      </c>
      <c r="G229" s="10" t="s">
        <v>631</v>
      </c>
      <c r="H229" s="10" t="s">
        <v>280</v>
      </c>
      <c r="I229" s="10" t="s">
        <v>152</v>
      </c>
      <c r="J229" s="10" t="s">
        <v>248</v>
      </c>
      <c r="K229" s="10" t="s">
        <v>154</v>
      </c>
      <c r="M229" s="12" t="n">
        <v>32.3657167683345</v>
      </c>
      <c r="N229" s="12" t="n">
        <v>3.10644612206174</v>
      </c>
      <c r="O229" s="12" t="n">
        <v>31.7442219071074</v>
      </c>
      <c r="P229" s="12" t="n">
        <v>40.4303044071098</v>
      </c>
      <c r="Q229" s="12" t="n">
        <v>32.2264684995386</v>
      </c>
      <c r="R229" s="12" t="n">
        <v>33.1207750733613</v>
      </c>
      <c r="S229" s="12" t="n">
        <v>33.7115181411373</v>
      </c>
      <c r="T229" s="12" t="n">
        <v>29.215432420189</v>
      </c>
      <c r="U229" s="12" t="n">
        <v>28.5509033203125</v>
      </c>
      <c r="V229" s="12" t="n">
        <v>47.0846405029297</v>
      </c>
      <c r="W229" s="12" t="n">
        <v>18.5337371826172</v>
      </c>
      <c r="X229" s="13" t="n">
        <v>43.9186949957654</v>
      </c>
      <c r="Y229" s="13" t="n">
        <v>85.4365356998196</v>
      </c>
      <c r="Z229" s="13" t="n">
        <v>30.9</v>
      </c>
      <c r="AA229" s="10" t="s">
        <v>155</v>
      </c>
      <c r="AG229" s="13" t="n">
        <v>97.6624590930341</v>
      </c>
      <c r="AH229" s="13" t="n">
        <v>100</v>
      </c>
      <c r="AI229" s="13" t="n">
        <v>27.6</v>
      </c>
      <c r="AJ229" s="13" t="n">
        <v>61.1</v>
      </c>
      <c r="AK229" s="13" t="n">
        <v>32.5</v>
      </c>
      <c r="AL229" s="12" t="n">
        <v>31.1713152263375</v>
      </c>
      <c r="AM229" s="10" t="s">
        <v>157</v>
      </c>
      <c r="AN229" s="10" t="s">
        <v>632</v>
      </c>
    </row>
    <row r="230" customFormat="false" ht="15" hidden="false" customHeight="false" outlineLevel="0" collapsed="false">
      <c r="A230" s="10" t="s">
        <v>710</v>
      </c>
      <c r="B230" s="10" t="s">
        <v>628</v>
      </c>
      <c r="C230" s="10" t="s">
        <v>148</v>
      </c>
      <c r="D230" s="11" t="n">
        <v>46298.7010648148</v>
      </c>
      <c r="E230" s="10" t="s">
        <v>711</v>
      </c>
      <c r="F230" s="10" t="s">
        <v>630</v>
      </c>
      <c r="G230" s="10" t="s">
        <v>631</v>
      </c>
      <c r="H230" s="10" t="s">
        <v>283</v>
      </c>
      <c r="I230" s="10" t="s">
        <v>152</v>
      </c>
      <c r="J230" s="10" t="s">
        <v>248</v>
      </c>
      <c r="K230" s="10" t="s">
        <v>154</v>
      </c>
      <c r="M230" s="12" t="n">
        <v>33.3122086814256</v>
      </c>
      <c r="N230" s="12" t="n">
        <v>2.79445181696455</v>
      </c>
      <c r="O230" s="12" t="n">
        <v>32.6488846183771</v>
      </c>
      <c r="P230" s="12" t="n">
        <v>40.0510087943659</v>
      </c>
      <c r="Q230" s="12" t="n">
        <v>32.9224071900735</v>
      </c>
      <c r="R230" s="12" t="n">
        <v>35.9365015918874</v>
      </c>
      <c r="S230" s="12" t="n">
        <v>35.113167828857</v>
      </c>
      <c r="T230" s="12" t="n">
        <v>30.2277971226338</v>
      </c>
      <c r="U230" s="12" t="n">
        <v>29.2142753601074</v>
      </c>
      <c r="V230" s="12" t="n">
        <v>43.2147369384766</v>
      </c>
      <c r="W230" s="12" t="n">
        <v>14.0004615783691</v>
      </c>
      <c r="X230" s="13" t="n">
        <v>32.4197673953879</v>
      </c>
      <c r="Y230" s="13" t="n">
        <v>78.84477039287</v>
      </c>
      <c r="Z230" s="13" t="n">
        <v>32.1</v>
      </c>
      <c r="AA230" s="10" t="s">
        <v>155</v>
      </c>
      <c r="AG230" s="13" t="n">
        <v>98.2458206948003</v>
      </c>
      <c r="AH230" s="13" t="n">
        <v>100</v>
      </c>
      <c r="AI230" s="13" t="n">
        <v>27.9</v>
      </c>
      <c r="AJ230" s="13" t="n">
        <v>61.8</v>
      </c>
      <c r="AK230" s="13" t="n">
        <v>30.2</v>
      </c>
      <c r="AL230" s="12" t="n">
        <v>30.3972031823745</v>
      </c>
      <c r="AM230" s="10" t="s">
        <v>157</v>
      </c>
      <c r="AN230" s="10" t="s">
        <v>632</v>
      </c>
    </row>
    <row r="231" customFormat="false" ht="15" hidden="false" customHeight="false" outlineLevel="0" collapsed="false">
      <c r="A231" s="10" t="s">
        <v>712</v>
      </c>
      <c r="B231" s="10" t="s">
        <v>628</v>
      </c>
      <c r="C231" s="10" t="s">
        <v>148</v>
      </c>
      <c r="D231" s="11" t="n">
        <v>46298.70125</v>
      </c>
      <c r="E231" s="10" t="s">
        <v>713</v>
      </c>
      <c r="F231" s="10" t="s">
        <v>630</v>
      </c>
      <c r="G231" s="10" t="s">
        <v>631</v>
      </c>
      <c r="H231" s="10" t="s">
        <v>286</v>
      </c>
      <c r="I231" s="10" t="s">
        <v>152</v>
      </c>
      <c r="J231" s="10" t="s">
        <v>248</v>
      </c>
      <c r="K231" s="10" t="s">
        <v>154</v>
      </c>
      <c r="M231" s="12" t="n">
        <v>32.3282369677227</v>
      </c>
      <c r="N231" s="12" t="n">
        <v>2.77941812136231</v>
      </c>
      <c r="O231" s="12" t="n">
        <v>31.6733182420577</v>
      </c>
      <c r="P231" s="12" t="n">
        <v>39.7678713594658</v>
      </c>
      <c r="Q231" s="12" t="n">
        <v>33.5175939201484</v>
      </c>
      <c r="R231" s="12" t="n">
        <v>32.4682719636992</v>
      </c>
      <c r="S231" s="12" t="n">
        <v>34.845001744418</v>
      </c>
      <c r="T231" s="12" t="n">
        <v>30.2068005163019</v>
      </c>
      <c r="U231" s="12" t="n">
        <v>29.7095985412598</v>
      </c>
      <c r="V231" s="12" t="n">
        <v>48.1391410827637</v>
      </c>
      <c r="W231" s="12" t="n">
        <v>18.4295425415039</v>
      </c>
      <c r="X231" s="13" t="n">
        <v>62.7902189416107</v>
      </c>
      <c r="Y231" s="13" t="n">
        <v>93.4596891587878</v>
      </c>
      <c r="Z231" s="13" t="n">
        <v>32.2</v>
      </c>
      <c r="AA231" s="10" t="s">
        <v>170</v>
      </c>
      <c r="AC231" s="10" t="s">
        <v>156</v>
      </c>
      <c r="AG231" s="13" t="n">
        <v>97.8384871568014</v>
      </c>
      <c r="AH231" s="13" t="n">
        <v>100</v>
      </c>
      <c r="AI231" s="13" t="n">
        <v>28.5</v>
      </c>
      <c r="AJ231" s="13" t="n">
        <v>59.7</v>
      </c>
      <c r="AK231" s="13" t="n">
        <v>30.2</v>
      </c>
      <c r="AL231" s="12" t="n">
        <v>29.7095984864411</v>
      </c>
      <c r="AM231" s="10" t="s">
        <v>157</v>
      </c>
      <c r="AN231" s="10" t="s">
        <v>632</v>
      </c>
    </row>
    <row r="232" customFormat="false" ht="15" hidden="false" customHeight="false" outlineLevel="0" collapsed="false">
      <c r="A232" s="10" t="s">
        <v>714</v>
      </c>
      <c r="B232" s="10" t="s">
        <v>628</v>
      </c>
      <c r="C232" s="10" t="s">
        <v>148</v>
      </c>
      <c r="D232" s="11" t="n">
        <v>46298.7012615741</v>
      </c>
      <c r="E232" s="10" t="s">
        <v>715</v>
      </c>
      <c r="F232" s="10" t="s">
        <v>630</v>
      </c>
      <c r="G232" s="10" t="s">
        <v>631</v>
      </c>
      <c r="H232" s="10" t="s">
        <v>289</v>
      </c>
      <c r="I232" s="10" t="s">
        <v>152</v>
      </c>
      <c r="J232" s="10" t="s">
        <v>248</v>
      </c>
      <c r="K232" s="10" t="s">
        <v>154</v>
      </c>
      <c r="M232" s="12" t="n">
        <v>33.1658626974978</v>
      </c>
      <c r="N232" s="12" t="n">
        <v>2.68264859649594</v>
      </c>
      <c r="O232" s="12" t="n">
        <v>32.5725112360241</v>
      </c>
      <c r="P232" s="12" t="n">
        <v>38.9606960107705</v>
      </c>
      <c r="Q232" s="12" t="n">
        <v>34.6057067883019</v>
      </c>
      <c r="R232" s="12" t="n">
        <v>33.9883171449225</v>
      </c>
      <c r="S232" s="12" t="n">
        <v>35.427575868458</v>
      </c>
      <c r="T232" s="12" t="n">
        <v>30.8749027425959</v>
      </c>
      <c r="U232" s="12" t="n">
        <v>30.4313774108887</v>
      </c>
      <c r="V232" s="12" t="n">
        <v>47.7774963378906</v>
      </c>
      <c r="W232" s="12" t="n">
        <v>17.346118927002</v>
      </c>
      <c r="X232" s="13" t="n">
        <v>48.385844294819</v>
      </c>
      <c r="Y232" s="13" t="n">
        <v>91.6228680739036</v>
      </c>
      <c r="Z232" s="13" t="n">
        <v>32.7</v>
      </c>
      <c r="AA232" s="10" t="s">
        <v>155</v>
      </c>
      <c r="AC232" s="10" t="s">
        <v>156</v>
      </c>
      <c r="AE232" s="10" t="s">
        <v>156</v>
      </c>
      <c r="AG232" s="13" t="n">
        <v>96.7244648402077</v>
      </c>
      <c r="AH232" s="13" t="n">
        <v>100</v>
      </c>
      <c r="AI232" s="13" t="n">
        <v>28.7</v>
      </c>
      <c r="AJ232" s="13" t="n">
        <v>61.5</v>
      </c>
      <c r="AK232" s="13" t="n">
        <v>31.3</v>
      </c>
      <c r="AL232" s="12" t="n">
        <v>30.7375685478021</v>
      </c>
      <c r="AM232" s="10" t="s">
        <v>157</v>
      </c>
      <c r="AN232" s="10" t="s">
        <v>632</v>
      </c>
    </row>
    <row r="233" customFormat="false" ht="15" hidden="false" customHeight="false" outlineLevel="0" collapsed="false">
      <c r="A233" s="10" t="s">
        <v>716</v>
      </c>
      <c r="B233" s="10" t="s">
        <v>628</v>
      </c>
      <c r="C233" s="10" t="s">
        <v>148</v>
      </c>
      <c r="D233" s="11" t="n">
        <v>46298.7012847222</v>
      </c>
      <c r="E233" s="10" t="s">
        <v>717</v>
      </c>
      <c r="F233" s="10" t="s">
        <v>630</v>
      </c>
      <c r="G233" s="10" t="s">
        <v>631</v>
      </c>
      <c r="H233" s="10" t="s">
        <v>292</v>
      </c>
      <c r="I233" s="10" t="s">
        <v>152</v>
      </c>
      <c r="J233" s="10" t="s">
        <v>248</v>
      </c>
      <c r="K233" s="10" t="s">
        <v>154</v>
      </c>
      <c r="M233" s="12" t="n">
        <v>32.6129849228238</v>
      </c>
      <c r="N233" s="12" t="n">
        <v>2.55693170850091</v>
      </c>
      <c r="O233" s="12" t="n">
        <v>32.0579640898624</v>
      </c>
      <c r="P233" s="12" t="n">
        <v>39.6005916082658</v>
      </c>
      <c r="Q233" s="12" t="n">
        <v>32.7571484758567</v>
      </c>
      <c r="R233" s="12" t="n">
        <v>35.0162908169094</v>
      </c>
      <c r="S233" s="12" t="n">
        <v>32.7395451150483</v>
      </c>
      <c r="T233" s="12" t="n">
        <v>30.5542348729301</v>
      </c>
      <c r="U233" s="12" t="n">
        <v>30.078592300415</v>
      </c>
      <c r="V233" s="12" t="n">
        <v>46.4730339050293</v>
      </c>
      <c r="W233" s="12" t="n">
        <v>16.3944416046143</v>
      </c>
      <c r="X233" s="13" t="n">
        <v>55.0877585243153</v>
      </c>
      <c r="Y233" s="13" t="n">
        <v>93.3001676914477</v>
      </c>
      <c r="Z233" s="13" t="n">
        <v>32.2</v>
      </c>
      <c r="AA233" s="10" t="s">
        <v>170</v>
      </c>
      <c r="AC233" s="10" t="s">
        <v>156</v>
      </c>
      <c r="AE233" s="10" t="s">
        <v>156</v>
      </c>
      <c r="AG233" s="13" t="n">
        <v>97.1606708376781</v>
      </c>
      <c r="AH233" s="13" t="n">
        <v>100</v>
      </c>
      <c r="AI233" s="13" t="n">
        <v>28.4</v>
      </c>
      <c r="AJ233" s="13" t="n">
        <v>60.2</v>
      </c>
      <c r="AK233" s="13" t="n">
        <v>32.3</v>
      </c>
      <c r="AL233" s="12" t="n">
        <v>31.7900843044039</v>
      </c>
      <c r="AM233" s="10" t="s">
        <v>157</v>
      </c>
      <c r="AN233" s="10" t="s">
        <v>632</v>
      </c>
    </row>
    <row r="234" customFormat="false" ht="15" hidden="false" customHeight="false" outlineLevel="0" collapsed="false">
      <c r="A234" s="10" t="s">
        <v>718</v>
      </c>
      <c r="B234" s="10" t="s">
        <v>628</v>
      </c>
      <c r="C234" s="10" t="s">
        <v>148</v>
      </c>
      <c r="D234" s="11" t="n">
        <v>46298.7013888889</v>
      </c>
      <c r="E234" s="10" t="s">
        <v>719</v>
      </c>
      <c r="F234" s="10" t="s">
        <v>630</v>
      </c>
      <c r="G234" s="10" t="s">
        <v>631</v>
      </c>
      <c r="H234" s="10" t="s">
        <v>295</v>
      </c>
      <c r="I234" s="10" t="s">
        <v>152</v>
      </c>
      <c r="J234" s="10" t="s">
        <v>248</v>
      </c>
      <c r="K234" s="10" t="s">
        <v>154</v>
      </c>
      <c r="M234" s="12" t="n">
        <v>32.3713455977496</v>
      </c>
      <c r="N234" s="12" t="n">
        <v>2.8347461459362</v>
      </c>
      <c r="O234" s="12" t="n">
        <v>31.7249376835349</v>
      </c>
      <c r="P234" s="12" t="n">
        <v>40.1305998795084</v>
      </c>
      <c r="Q234" s="12" t="n">
        <v>32.9371188750144</v>
      </c>
      <c r="R234" s="12" t="n">
        <v>34.7135004218766</v>
      </c>
      <c r="S234" s="12" t="n">
        <v>32.7450131079643</v>
      </c>
      <c r="T234" s="12" t="n">
        <v>29.8187611270002</v>
      </c>
      <c r="U234" s="12" t="n">
        <v>29.6599979400635</v>
      </c>
      <c r="V234" s="12" t="n">
        <v>48.7441635131836</v>
      </c>
      <c r="W234" s="12" t="n">
        <v>19.0841655731201</v>
      </c>
      <c r="X234" s="13" t="n">
        <v>61.546320471409</v>
      </c>
      <c r="Y234" s="13" t="n">
        <v>89.1074395517074</v>
      </c>
      <c r="Z234" s="13" t="n">
        <v>31.5</v>
      </c>
      <c r="AA234" s="10" t="s">
        <v>170</v>
      </c>
      <c r="AC234" s="10" t="s">
        <v>156</v>
      </c>
      <c r="AG234" s="13" t="n">
        <v>97.7514375063049</v>
      </c>
      <c r="AH234" s="13" t="n">
        <v>100</v>
      </c>
      <c r="AI234" s="13" t="n">
        <v>28.4</v>
      </c>
      <c r="AJ234" s="13" t="n">
        <v>60.9</v>
      </c>
      <c r="AK234" s="13" t="n">
        <v>29.8</v>
      </c>
      <c r="AL234" s="12" t="n">
        <v>30.1155425219942</v>
      </c>
      <c r="AM234" s="10" t="s">
        <v>157</v>
      </c>
      <c r="AN234" s="10" t="s">
        <v>632</v>
      </c>
    </row>
    <row r="235" customFormat="false" ht="15" hidden="false" customHeight="false" outlineLevel="0" collapsed="false">
      <c r="A235" s="10" t="s">
        <v>720</v>
      </c>
      <c r="B235" s="10" t="s">
        <v>628</v>
      </c>
      <c r="C235" s="10" t="s">
        <v>148</v>
      </c>
      <c r="D235" s="11" t="n">
        <v>46298.701400463</v>
      </c>
      <c r="E235" s="10" t="s">
        <v>721</v>
      </c>
      <c r="F235" s="10" t="s">
        <v>630</v>
      </c>
      <c r="G235" s="10" t="s">
        <v>631</v>
      </c>
      <c r="H235" s="10" t="s">
        <v>298</v>
      </c>
      <c r="I235" s="10" t="s">
        <v>152</v>
      </c>
      <c r="J235" s="10" t="s">
        <v>248</v>
      </c>
      <c r="K235" s="10" t="s">
        <v>154</v>
      </c>
      <c r="M235" s="12" t="n">
        <v>32.5786866941117</v>
      </c>
      <c r="N235" s="12" t="n">
        <v>3.8193246738466</v>
      </c>
      <c r="O235" s="12" t="n">
        <v>31.5675173585446</v>
      </c>
      <c r="P235" s="12" t="n">
        <v>42.95861386555</v>
      </c>
      <c r="Q235" s="12" t="n">
        <v>33.2754129695279</v>
      </c>
      <c r="R235" s="12" t="n">
        <v>34.448985985103</v>
      </c>
      <c r="S235" s="12" t="n">
        <v>35.349201280933</v>
      </c>
      <c r="T235" s="12" t="n">
        <v>28.9742861165721</v>
      </c>
      <c r="U235" s="12" t="n">
        <v>28.7537422180176</v>
      </c>
      <c r="V235" s="12" t="n">
        <v>52.0644187927246</v>
      </c>
      <c r="W235" s="12" t="n">
        <v>23.310676574707</v>
      </c>
      <c r="X235" s="13" t="n">
        <v>42.9480217222653</v>
      </c>
      <c r="Y235" s="13" t="n">
        <v>80.4931840851158</v>
      </c>
      <c r="Z235" s="13" t="n">
        <v>31.1</v>
      </c>
      <c r="AA235" s="10" t="s">
        <v>155</v>
      </c>
      <c r="AG235" s="13" t="n">
        <v>98.590472027972</v>
      </c>
      <c r="AH235" s="13" t="n">
        <v>100</v>
      </c>
      <c r="AI235" s="13" t="n">
        <v>27.8</v>
      </c>
      <c r="AJ235" s="13" t="n">
        <v>61.4</v>
      </c>
      <c r="AK235" s="13" t="n">
        <v>32.9</v>
      </c>
      <c r="AL235" s="12" t="n">
        <v>32.7777777777778</v>
      </c>
      <c r="AM235" s="10" t="s">
        <v>157</v>
      </c>
      <c r="AN235" s="10" t="s">
        <v>632</v>
      </c>
    </row>
    <row r="236" customFormat="false" ht="15" hidden="false" customHeight="false" outlineLevel="0" collapsed="false">
      <c r="A236" s="10" t="s">
        <v>722</v>
      </c>
      <c r="B236" s="10" t="s">
        <v>628</v>
      </c>
      <c r="C236" s="10" t="s">
        <v>148</v>
      </c>
      <c r="D236" s="11" t="n">
        <v>46298.7014236111</v>
      </c>
      <c r="E236" s="10" t="s">
        <v>723</v>
      </c>
      <c r="F236" s="10" t="s">
        <v>630</v>
      </c>
      <c r="G236" s="10" t="s">
        <v>631</v>
      </c>
      <c r="H236" s="10" t="s">
        <v>301</v>
      </c>
      <c r="I236" s="10" t="s">
        <v>152</v>
      </c>
      <c r="J236" s="10" t="s">
        <v>248</v>
      </c>
      <c r="K236" s="10" t="s">
        <v>154</v>
      </c>
      <c r="M236" s="12" t="n">
        <v>33.4684751617968</v>
      </c>
      <c r="N236" s="12" t="n">
        <v>3.42754188232459</v>
      </c>
      <c r="O236" s="12" t="n">
        <v>32.7519050828406</v>
      </c>
      <c r="P236" s="12" t="n">
        <v>45.0162183170175</v>
      </c>
      <c r="Q236" s="12" t="n">
        <v>33.9092284119122</v>
      </c>
      <c r="R236" s="12" t="n">
        <v>34.6011850544598</v>
      </c>
      <c r="S236" s="12" t="n">
        <v>33.2720738577694</v>
      </c>
      <c r="T236" s="12" t="n">
        <v>30.7180647598906</v>
      </c>
      <c r="U236" s="12" t="n">
        <v>30.1871376037598</v>
      </c>
      <c r="V236" s="12" t="n">
        <v>54.7416877746582</v>
      </c>
      <c r="W236" s="12" t="n">
        <v>24.5545501708984</v>
      </c>
      <c r="X236" s="13" t="n">
        <v>51.4411186871605</v>
      </c>
      <c r="Y236" s="13" t="n">
        <v>88.123194267884</v>
      </c>
      <c r="Z236" s="13" t="n">
        <v>33</v>
      </c>
      <c r="AA236" s="10" t="s">
        <v>170</v>
      </c>
      <c r="AC236" s="10" t="s">
        <v>156</v>
      </c>
      <c r="AE236" s="10" t="s">
        <v>156</v>
      </c>
      <c r="AG236" s="13" t="n">
        <v>96.1348309613483</v>
      </c>
      <c r="AH236" s="13" t="n">
        <v>100</v>
      </c>
      <c r="AI236" s="13" t="n">
        <v>28.9</v>
      </c>
      <c r="AJ236" s="13" t="n">
        <v>62.1</v>
      </c>
      <c r="AK236" s="13" t="n">
        <v>30.9</v>
      </c>
      <c r="AL236" s="12" t="n">
        <v>30.6524926686217</v>
      </c>
      <c r="AM236" s="10" t="s">
        <v>157</v>
      </c>
      <c r="AN236" s="10" t="s">
        <v>632</v>
      </c>
    </row>
    <row r="237" customFormat="false" ht="15" hidden="false" customHeight="false" outlineLevel="0" collapsed="false">
      <c r="A237" s="10" t="s">
        <v>724</v>
      </c>
      <c r="B237" s="10" t="s">
        <v>628</v>
      </c>
      <c r="C237" s="10" t="s">
        <v>148</v>
      </c>
      <c r="D237" s="11" t="n">
        <v>46298.7015625</v>
      </c>
      <c r="E237" s="10" t="s">
        <v>725</v>
      </c>
      <c r="F237" s="10" t="s">
        <v>630</v>
      </c>
      <c r="G237" s="10" t="s">
        <v>631</v>
      </c>
      <c r="H237" s="10" t="s">
        <v>304</v>
      </c>
      <c r="I237" s="10" t="s">
        <v>152</v>
      </c>
      <c r="J237" s="10" t="s">
        <v>248</v>
      </c>
      <c r="K237" s="10" t="s">
        <v>154</v>
      </c>
      <c r="M237" s="12" t="n">
        <v>36.1754654072183</v>
      </c>
      <c r="N237" s="12" t="n">
        <v>4.19632573324334</v>
      </c>
      <c r="O237" s="12" t="n">
        <v>35.0983282332261</v>
      </c>
      <c r="P237" s="12" t="n">
        <v>45.227394644256</v>
      </c>
      <c r="Q237" s="12" t="n">
        <v>38.3387094882841</v>
      </c>
      <c r="R237" s="12" t="n">
        <v>41.9610032508122</v>
      </c>
      <c r="S237" s="12" t="n">
        <v>37.5547159220072</v>
      </c>
      <c r="T237" s="12" t="n">
        <v>31.4974340437564</v>
      </c>
      <c r="U237" s="12" t="n">
        <v>30.970121383667</v>
      </c>
      <c r="V237" s="12" t="n">
        <v>52.9736213684082</v>
      </c>
      <c r="W237" s="12" t="n">
        <v>22.0034999847412</v>
      </c>
      <c r="X237" s="13" t="n">
        <v>38.7883502698498</v>
      </c>
      <c r="Y237" s="13" t="n">
        <v>61.9711187825157</v>
      </c>
      <c r="Z237" s="13" t="n">
        <v>33</v>
      </c>
      <c r="AA237" s="10" t="s">
        <v>155</v>
      </c>
      <c r="AC237" s="10" t="s">
        <v>156</v>
      </c>
      <c r="AG237" s="13" t="n">
        <v>97.6776215805471</v>
      </c>
      <c r="AH237" s="13" t="n">
        <v>100</v>
      </c>
      <c r="AI237" s="13" t="n">
        <v>29.9</v>
      </c>
      <c r="AJ237" s="13" t="n">
        <v>67.6</v>
      </c>
      <c r="AK237" s="13" t="n">
        <v>33</v>
      </c>
      <c r="AL237" s="12" t="n">
        <v>33.0747368421053</v>
      </c>
      <c r="AM237" s="10" t="s">
        <v>157</v>
      </c>
      <c r="AN237" s="10" t="s">
        <v>632</v>
      </c>
    </row>
    <row r="238" customFormat="false" ht="15" hidden="false" customHeight="false" outlineLevel="0" collapsed="false">
      <c r="A238" s="10" t="s">
        <v>726</v>
      </c>
      <c r="B238" s="10" t="s">
        <v>628</v>
      </c>
      <c r="C238" s="10" t="s">
        <v>148</v>
      </c>
      <c r="D238" s="11" t="n">
        <v>46298.7015856481</v>
      </c>
      <c r="E238" s="10" t="s">
        <v>727</v>
      </c>
      <c r="F238" s="10" t="s">
        <v>630</v>
      </c>
      <c r="G238" s="10" t="s">
        <v>631</v>
      </c>
      <c r="H238" s="10" t="s">
        <v>307</v>
      </c>
      <c r="I238" s="10" t="s">
        <v>152</v>
      </c>
      <c r="J238" s="10" t="s">
        <v>248</v>
      </c>
      <c r="K238" s="10" t="s">
        <v>154</v>
      </c>
      <c r="M238" s="12" t="n">
        <v>35.6922543510904</v>
      </c>
      <c r="N238" s="12" t="n">
        <v>3.06042490679597</v>
      </c>
      <c r="O238" s="12" t="n">
        <v>34.7775760789995</v>
      </c>
      <c r="P238" s="12" t="n">
        <v>43.6618634609484</v>
      </c>
      <c r="Q238" s="12" t="n">
        <v>38.5228888456419</v>
      </c>
      <c r="R238" s="12" t="n">
        <v>36.8710178102043</v>
      </c>
      <c r="S238" s="12" t="n">
        <v>38.2219144591621</v>
      </c>
      <c r="T238" s="12" t="n">
        <v>32.0549725871788</v>
      </c>
      <c r="U238" s="12" t="n">
        <v>31.2228298187256</v>
      </c>
      <c r="V238" s="12" t="n">
        <v>50.413875579834</v>
      </c>
      <c r="W238" s="12" t="n">
        <v>19.1910457611084</v>
      </c>
      <c r="X238" s="13" t="n">
        <v>24.0607343043018</v>
      </c>
      <c r="Y238" s="13" t="n">
        <v>80.0351169439254</v>
      </c>
      <c r="Z238" s="13" t="n">
        <v>34.6</v>
      </c>
      <c r="AA238" s="10" t="s">
        <v>155</v>
      </c>
      <c r="AG238" s="13" t="n">
        <v>98.6147801185429</v>
      </c>
      <c r="AH238" s="13" t="n">
        <v>100</v>
      </c>
      <c r="AI238" s="13" t="n">
        <v>29.8</v>
      </c>
      <c r="AJ238" s="13" t="n">
        <v>66.5</v>
      </c>
      <c r="AK238" s="13" t="n">
        <v>33.3</v>
      </c>
      <c r="AL238" s="12" t="n">
        <v>33.7124557852712</v>
      </c>
      <c r="AM238" s="10" t="s">
        <v>157</v>
      </c>
      <c r="AN238" s="10" t="s">
        <v>632</v>
      </c>
    </row>
    <row r="239" customFormat="false" ht="15" hidden="false" customHeight="false" outlineLevel="0" collapsed="false">
      <c r="A239" s="10" t="s">
        <v>728</v>
      </c>
      <c r="B239" s="10" t="s">
        <v>628</v>
      </c>
      <c r="C239" s="10" t="s">
        <v>148</v>
      </c>
      <c r="D239" s="11" t="n">
        <v>46298.7016087963</v>
      </c>
      <c r="E239" s="10" t="s">
        <v>729</v>
      </c>
      <c r="F239" s="10" t="s">
        <v>630</v>
      </c>
      <c r="G239" s="10" t="s">
        <v>631</v>
      </c>
      <c r="H239" s="10" t="s">
        <v>310</v>
      </c>
      <c r="I239" s="10" t="s">
        <v>152</v>
      </c>
      <c r="J239" s="10" t="s">
        <v>248</v>
      </c>
      <c r="K239" s="10" t="s">
        <v>154</v>
      </c>
      <c r="M239" s="12" t="n">
        <v>33.8253740082565</v>
      </c>
      <c r="N239" s="12" t="n">
        <v>3.41444632898933</v>
      </c>
      <c r="O239" s="12" t="n">
        <v>32.851190572765</v>
      </c>
      <c r="P239" s="12" t="n">
        <v>42.434067003685</v>
      </c>
      <c r="Q239" s="12" t="n">
        <v>36.8864518015105</v>
      </c>
      <c r="R239" s="12" t="n">
        <v>37.0705335093531</v>
      </c>
      <c r="S239" s="12" t="n">
        <v>34.8953413429692</v>
      </c>
      <c r="T239" s="12" t="n">
        <v>31.0363711705588</v>
      </c>
      <c r="U239" s="12" t="n">
        <v>30.8119983673096</v>
      </c>
      <c r="V239" s="12" t="n">
        <v>53.7129936218262</v>
      </c>
      <c r="W239" s="12" t="n">
        <v>22.9009952545166</v>
      </c>
      <c r="X239" s="13" t="n">
        <v>70.6808903951321</v>
      </c>
      <c r="Y239" s="13" t="n">
        <v>85.531079103443</v>
      </c>
      <c r="Z239" s="13" t="n">
        <v>33.1</v>
      </c>
      <c r="AA239" s="10" t="s">
        <v>170</v>
      </c>
      <c r="AG239" s="13" t="n">
        <v>97.7451533973273</v>
      </c>
      <c r="AH239" s="13" t="n">
        <v>100</v>
      </c>
      <c r="AI239" s="13" t="n">
        <v>29.3</v>
      </c>
      <c r="AJ239" s="13" t="n">
        <v>68.3</v>
      </c>
      <c r="AK239" s="13" t="n">
        <v>32.4</v>
      </c>
      <c r="AL239" s="12" t="n">
        <v>31.7227187001306</v>
      </c>
      <c r="AM239" s="10" t="s">
        <v>157</v>
      </c>
      <c r="AN239" s="10" t="s">
        <v>632</v>
      </c>
    </row>
    <row r="240" customFormat="false" ht="15" hidden="false" customHeight="false" outlineLevel="0" collapsed="false">
      <c r="A240" s="10" t="s">
        <v>730</v>
      </c>
      <c r="B240" s="10" t="s">
        <v>628</v>
      </c>
      <c r="C240" s="10" t="s">
        <v>148</v>
      </c>
      <c r="D240" s="11" t="n">
        <v>46298.7016319444</v>
      </c>
      <c r="E240" s="10" t="s">
        <v>731</v>
      </c>
      <c r="F240" s="10" t="s">
        <v>630</v>
      </c>
      <c r="G240" s="10" t="s">
        <v>631</v>
      </c>
      <c r="H240" s="10" t="s">
        <v>313</v>
      </c>
      <c r="I240" s="10" t="s">
        <v>152</v>
      </c>
      <c r="J240" s="10" t="s">
        <v>248</v>
      </c>
      <c r="K240" s="10" t="s">
        <v>154</v>
      </c>
      <c r="M240" s="12" t="n">
        <v>33.336455571407</v>
      </c>
      <c r="N240" s="12" t="n">
        <v>2.8958092906337</v>
      </c>
      <c r="O240" s="12" t="n">
        <v>32.4420609300697</v>
      </c>
      <c r="P240" s="12" t="n">
        <v>40.0267577676842</v>
      </c>
      <c r="Q240" s="12" t="n">
        <v>36.6759177743094</v>
      </c>
      <c r="R240" s="12" t="n">
        <v>35.4106859190629</v>
      </c>
      <c r="S240" s="12" t="n">
        <v>35.3550157789971</v>
      </c>
      <c r="T240" s="12" t="n">
        <v>30.778372149781</v>
      </c>
      <c r="U240" s="12" t="n">
        <v>30.4956684112549</v>
      </c>
      <c r="V240" s="12" t="n">
        <v>42.2666664123535</v>
      </c>
      <c r="W240" s="12" t="n">
        <v>11.7709980010986</v>
      </c>
      <c r="X240" s="13" t="n">
        <v>60.3913951698611</v>
      </c>
      <c r="Y240" s="13" t="n">
        <v>85.668389098594</v>
      </c>
      <c r="Z240" s="13" t="n">
        <v>32.7</v>
      </c>
      <c r="AA240" s="10" t="s">
        <v>170</v>
      </c>
      <c r="AG240" s="13" t="n">
        <v>98.2194492771012</v>
      </c>
      <c r="AH240" s="13" t="n">
        <v>100</v>
      </c>
      <c r="AI240" s="13" t="n">
        <v>29.4</v>
      </c>
      <c r="AJ240" s="13" t="n">
        <v>68</v>
      </c>
      <c r="AK240" s="13" t="n">
        <v>31</v>
      </c>
      <c r="AL240" s="12" t="n">
        <v>30.8964904351482</v>
      </c>
      <c r="AM240" s="10" t="s">
        <v>157</v>
      </c>
      <c r="AN240" s="10" t="s">
        <v>632</v>
      </c>
    </row>
    <row r="241" customFormat="false" ht="15" hidden="false" customHeight="false" outlineLevel="0" collapsed="false">
      <c r="A241" s="10" t="s">
        <v>732</v>
      </c>
      <c r="B241" s="10" t="s">
        <v>628</v>
      </c>
      <c r="C241" s="10" t="s">
        <v>148</v>
      </c>
      <c r="D241" s="11" t="n">
        <v>46298.7016435185</v>
      </c>
      <c r="E241" s="10" t="s">
        <v>733</v>
      </c>
      <c r="F241" s="10" t="s">
        <v>630</v>
      </c>
      <c r="G241" s="10" t="s">
        <v>631</v>
      </c>
      <c r="H241" s="10" t="s">
        <v>316</v>
      </c>
      <c r="I241" s="10" t="s">
        <v>152</v>
      </c>
      <c r="J241" s="10" t="s">
        <v>248</v>
      </c>
      <c r="K241" s="10" t="s">
        <v>154</v>
      </c>
      <c r="M241" s="12" t="n">
        <v>33.1927159046426</v>
      </c>
      <c r="N241" s="12" t="n">
        <v>3.59205701584449</v>
      </c>
      <c r="O241" s="12" t="n">
        <v>32.0277571143212</v>
      </c>
      <c r="P241" s="12" t="n">
        <v>42.242652613327</v>
      </c>
      <c r="Q241" s="12" t="n">
        <v>36.9180319954922</v>
      </c>
      <c r="R241" s="12" t="n">
        <v>34.8570098483685</v>
      </c>
      <c r="S241" s="12" t="n">
        <v>36.5501224146538</v>
      </c>
      <c r="T241" s="12" t="n">
        <v>29.8982026040313</v>
      </c>
      <c r="U241" s="12" t="n">
        <v>29.6899909973145</v>
      </c>
      <c r="V241" s="12" t="n">
        <v>47.4844093322754</v>
      </c>
      <c r="W241" s="12" t="n">
        <v>17.7944183349609</v>
      </c>
      <c r="X241" s="13" t="n">
        <v>52.3765095049778</v>
      </c>
      <c r="Y241" s="13" t="n">
        <v>80.1089918256131</v>
      </c>
      <c r="Z241" s="13" t="n">
        <v>31.8</v>
      </c>
      <c r="AA241" s="10" t="s">
        <v>170</v>
      </c>
      <c r="AG241" s="13" t="n">
        <v>98.7840385421031</v>
      </c>
      <c r="AH241" s="13" t="n">
        <v>100</v>
      </c>
      <c r="AI241" s="13" t="n">
        <v>28.6</v>
      </c>
      <c r="AJ241" s="13" t="n">
        <v>67</v>
      </c>
      <c r="AK241" s="13" t="n">
        <v>31</v>
      </c>
      <c r="AL241" s="12" t="n">
        <v>30.6269794721408</v>
      </c>
      <c r="AM241" s="10" t="s">
        <v>157</v>
      </c>
      <c r="AN241" s="10" t="s">
        <v>632</v>
      </c>
    </row>
    <row r="242" customFormat="false" ht="15" hidden="false" customHeight="false" outlineLevel="0" collapsed="false">
      <c r="A242" s="10" t="s">
        <v>734</v>
      </c>
      <c r="B242" s="10" t="s">
        <v>628</v>
      </c>
      <c r="C242" s="10" t="s">
        <v>148</v>
      </c>
      <c r="D242" s="11" t="n">
        <v>46298.7016666667</v>
      </c>
      <c r="E242" s="10" t="s">
        <v>735</v>
      </c>
      <c r="F242" s="10" t="s">
        <v>630</v>
      </c>
      <c r="G242" s="10" t="s">
        <v>631</v>
      </c>
      <c r="H242" s="10" t="s">
        <v>319</v>
      </c>
      <c r="I242" s="10" t="s">
        <v>152</v>
      </c>
      <c r="J242" s="10" t="s">
        <v>248</v>
      </c>
      <c r="K242" s="10" t="s">
        <v>154</v>
      </c>
      <c r="M242" s="12" t="n">
        <v>35.4025980045322</v>
      </c>
      <c r="N242" s="12" t="n">
        <v>4.19640584787209</v>
      </c>
      <c r="O242" s="12" t="n">
        <v>34.4229651585413</v>
      </c>
      <c r="P242" s="12" t="n">
        <v>47.8353545114384</v>
      </c>
      <c r="Q242" s="12" t="n">
        <v>36.7349661310103</v>
      </c>
      <c r="R242" s="12" t="n">
        <v>37.3998213136142</v>
      </c>
      <c r="S242" s="12" t="n">
        <v>35.8224020016763</v>
      </c>
      <c r="T242" s="12" t="n">
        <v>30.8551281610852</v>
      </c>
      <c r="U242" s="12" t="n">
        <v>29.9672832489014</v>
      </c>
      <c r="V242" s="12" t="n">
        <v>56.0530395507813</v>
      </c>
      <c r="W242" s="12" t="n">
        <v>26.0857563018799</v>
      </c>
      <c r="X242" s="13" t="n">
        <v>22.7086698976844</v>
      </c>
      <c r="Y242" s="13" t="n">
        <v>75.3296407415955</v>
      </c>
      <c r="Z242" s="13" t="n">
        <v>33.8</v>
      </c>
      <c r="AA242" s="10" t="s">
        <v>155</v>
      </c>
      <c r="AC242" s="10" t="s">
        <v>156</v>
      </c>
      <c r="AG242" s="13" t="n">
        <v>98.4578795085816</v>
      </c>
      <c r="AH242" s="13" t="n">
        <v>100</v>
      </c>
      <c r="AI242" s="13" t="n">
        <v>28.9</v>
      </c>
      <c r="AJ242" s="13" t="n">
        <v>66.5</v>
      </c>
      <c r="AK242" s="13" t="n">
        <v>33</v>
      </c>
      <c r="AL242" s="12" t="n">
        <v>32.9084015674713</v>
      </c>
      <c r="AM242" s="10" t="s">
        <v>157</v>
      </c>
      <c r="AN242" s="10" t="s">
        <v>632</v>
      </c>
    </row>
    <row r="243" customFormat="false" ht="15" hidden="false" customHeight="false" outlineLevel="0" collapsed="false">
      <c r="A243" s="10" t="s">
        <v>736</v>
      </c>
      <c r="B243" s="10" t="s">
        <v>628</v>
      </c>
      <c r="C243" s="10" t="s">
        <v>148</v>
      </c>
      <c r="D243" s="11" t="n">
        <v>46298.7018171296</v>
      </c>
      <c r="E243" s="10" t="s">
        <v>737</v>
      </c>
      <c r="F243" s="10" t="s">
        <v>630</v>
      </c>
      <c r="G243" s="10" t="s">
        <v>631</v>
      </c>
      <c r="H243" s="10" t="s">
        <v>322</v>
      </c>
      <c r="I243" s="10" t="s">
        <v>323</v>
      </c>
      <c r="J243" s="10" t="s">
        <v>248</v>
      </c>
      <c r="K243" s="10" t="s">
        <v>154</v>
      </c>
      <c r="M243" s="12" t="n">
        <v>39.2203926261361</v>
      </c>
      <c r="N243" s="12" t="n">
        <v>6.0168799496538</v>
      </c>
      <c r="O243" s="12" t="n">
        <v>37.2948442206816</v>
      </c>
      <c r="P243" s="12" t="n">
        <v>52.8118356864497</v>
      </c>
      <c r="Q243" s="12" t="n">
        <v>45.3377281809767</v>
      </c>
      <c r="R243" s="12" t="n">
        <v>46.0832144929292</v>
      </c>
      <c r="S243" s="12" t="n">
        <v>42.4475750086787</v>
      </c>
      <c r="T243" s="12" t="n">
        <v>32.7738075412464</v>
      </c>
      <c r="U243" s="12" t="n">
        <v>32.5041847229004</v>
      </c>
      <c r="V243" s="12" t="n">
        <v>57.6485710144043</v>
      </c>
      <c r="W243" s="12" t="n">
        <v>25.1443862915039</v>
      </c>
      <c r="X243" s="13" t="n">
        <v>30.5868667671538</v>
      </c>
      <c r="Y243" s="13" t="n">
        <v>52.749197195098</v>
      </c>
      <c r="Z243" s="13" t="n">
        <v>34.7</v>
      </c>
      <c r="AA243" s="10" t="s">
        <v>155</v>
      </c>
      <c r="AG243" s="13" t="n">
        <v>98.85172888493</v>
      </c>
      <c r="AH243" s="13" t="n">
        <v>100</v>
      </c>
      <c r="AI243" s="13" t="n">
        <v>31.4</v>
      </c>
      <c r="AJ243" s="13" t="n">
        <v>70.3</v>
      </c>
      <c r="AK243" s="13" t="n">
        <v>32.3</v>
      </c>
      <c r="AL243" s="12" t="n">
        <v>32.5041832743528</v>
      </c>
      <c r="AM243" s="10" t="s">
        <v>180</v>
      </c>
      <c r="AN243" s="10" t="s">
        <v>632</v>
      </c>
    </row>
    <row r="244" customFormat="false" ht="15" hidden="false" customHeight="false" outlineLevel="0" collapsed="false">
      <c r="A244" s="10" t="s">
        <v>738</v>
      </c>
      <c r="B244" s="10" t="s">
        <v>628</v>
      </c>
      <c r="C244" s="10" t="s">
        <v>148</v>
      </c>
      <c r="D244" s="11" t="n">
        <v>46298.7018518519</v>
      </c>
      <c r="E244" s="10" t="s">
        <v>739</v>
      </c>
      <c r="F244" s="10" t="s">
        <v>630</v>
      </c>
      <c r="G244" s="10" t="s">
        <v>631</v>
      </c>
      <c r="H244" s="10" t="s">
        <v>326</v>
      </c>
      <c r="I244" s="10" t="s">
        <v>323</v>
      </c>
      <c r="J244" s="10" t="s">
        <v>248</v>
      </c>
      <c r="K244" s="10" t="s">
        <v>154</v>
      </c>
      <c r="M244" s="12" t="n">
        <v>39.1432856435097</v>
      </c>
      <c r="N244" s="12" t="n">
        <v>7.0377323150856</v>
      </c>
      <c r="O244" s="12" t="n">
        <v>37.2308088200374</v>
      </c>
      <c r="P244" s="12" t="n">
        <v>55.4881364661673</v>
      </c>
      <c r="Q244" s="12" t="n">
        <v>43.9038258201546</v>
      </c>
      <c r="R244" s="12" t="n">
        <v>44.2676847919391</v>
      </c>
      <c r="S244" s="12" t="n">
        <v>43.6180059173789</v>
      </c>
      <c r="T244" s="12" t="n">
        <v>32.1599468060269</v>
      </c>
      <c r="U244" s="12" t="n">
        <v>31.9559288024902</v>
      </c>
      <c r="V244" s="12" t="n">
        <v>58.4611663818359</v>
      </c>
      <c r="W244" s="12" t="n">
        <v>26.5052375793457</v>
      </c>
      <c r="X244" s="13" t="n">
        <v>31.806836040912</v>
      </c>
      <c r="Y244" s="13" t="n">
        <v>54.251304764386</v>
      </c>
      <c r="Z244" s="13" t="n">
        <v>34.4</v>
      </c>
      <c r="AA244" s="10" t="s">
        <v>155</v>
      </c>
      <c r="AD244" s="10" t="s">
        <v>156</v>
      </c>
      <c r="AG244" s="13" t="n">
        <v>98.5742452861451</v>
      </c>
      <c r="AH244" s="13" t="n">
        <v>100</v>
      </c>
      <c r="AI244" s="13" t="n">
        <v>30.9</v>
      </c>
      <c r="AJ244" s="13" t="n">
        <v>68.1</v>
      </c>
      <c r="AK244" s="13" t="n">
        <v>32.1</v>
      </c>
      <c r="AL244" s="12" t="n">
        <v>32.3422135799874</v>
      </c>
      <c r="AM244" s="10" t="s">
        <v>180</v>
      </c>
      <c r="AN244" s="10" t="s">
        <v>632</v>
      </c>
    </row>
    <row r="245" customFormat="false" ht="15" hidden="false" customHeight="false" outlineLevel="0" collapsed="false">
      <c r="A245" s="10" t="s">
        <v>740</v>
      </c>
      <c r="B245" s="10" t="s">
        <v>628</v>
      </c>
      <c r="C245" s="10" t="s">
        <v>148</v>
      </c>
      <c r="D245" s="11" t="n">
        <v>46298.701875</v>
      </c>
      <c r="E245" s="10" t="s">
        <v>741</v>
      </c>
      <c r="F245" s="10" t="s">
        <v>630</v>
      </c>
      <c r="G245" s="10" t="s">
        <v>631</v>
      </c>
      <c r="H245" s="10" t="s">
        <v>329</v>
      </c>
      <c r="I245" s="10" t="s">
        <v>323</v>
      </c>
      <c r="J245" s="10" t="s">
        <v>248</v>
      </c>
      <c r="K245" s="10" t="s">
        <v>154</v>
      </c>
      <c r="M245" s="12" t="n">
        <v>40.594341047599</v>
      </c>
      <c r="N245" s="12" t="n">
        <v>5.4940243594438</v>
      </c>
      <c r="O245" s="12" t="n">
        <v>39.2985372891313</v>
      </c>
      <c r="P245" s="12" t="n">
        <v>54.5961607469143</v>
      </c>
      <c r="Q245" s="12" t="n">
        <v>43.0653723050239</v>
      </c>
      <c r="R245" s="12" t="n">
        <v>42.1576775760343</v>
      </c>
      <c r="S245" s="12" t="n">
        <v>42.97654795467</v>
      </c>
      <c r="T245" s="12" t="n">
        <v>35.8471597625437</v>
      </c>
      <c r="U245" s="12" t="n">
        <v>32.2956695556641</v>
      </c>
      <c r="V245" s="12" t="n">
        <v>59.0751953125</v>
      </c>
      <c r="W245" s="12" t="n">
        <v>26.7795257568359</v>
      </c>
      <c r="X245" s="13" t="n">
        <v>30.8330192235205</v>
      </c>
      <c r="Y245" s="13" t="n">
        <v>70.0021822365941</v>
      </c>
      <c r="Z245" s="13" t="n">
        <v>39.3000000000001</v>
      </c>
      <c r="AA245" s="10" t="s">
        <v>155</v>
      </c>
      <c r="AD245" s="10" t="s">
        <v>156</v>
      </c>
      <c r="AG245" s="13" t="n">
        <v>98.1387380020638</v>
      </c>
      <c r="AH245" s="13" t="n">
        <v>100</v>
      </c>
      <c r="AI245" s="13" t="n">
        <v>31.2</v>
      </c>
      <c r="AJ245" s="13" t="n">
        <v>69.8</v>
      </c>
      <c r="AK245" s="13" t="n">
        <v>40.7</v>
      </c>
      <c r="AL245" s="12" t="n">
        <v>40.2273392396828</v>
      </c>
      <c r="AM245" s="10" t="s">
        <v>180</v>
      </c>
      <c r="AN245" s="10" t="s">
        <v>632</v>
      </c>
    </row>
    <row r="246" customFormat="false" ht="15" hidden="false" customHeight="false" outlineLevel="0" collapsed="false">
      <c r="A246" s="10" t="s">
        <v>742</v>
      </c>
      <c r="B246" s="10" t="s">
        <v>628</v>
      </c>
      <c r="C246" s="10" t="s">
        <v>148</v>
      </c>
      <c r="D246" s="11" t="n">
        <v>46298.7018865741</v>
      </c>
      <c r="E246" s="10" t="s">
        <v>743</v>
      </c>
      <c r="F246" s="10" t="s">
        <v>630</v>
      </c>
      <c r="G246" s="10" t="s">
        <v>631</v>
      </c>
      <c r="H246" s="10" t="s">
        <v>332</v>
      </c>
      <c r="I246" s="10" t="s">
        <v>323</v>
      </c>
      <c r="J246" s="10" t="s">
        <v>248</v>
      </c>
      <c r="K246" s="10" t="s">
        <v>154</v>
      </c>
      <c r="M246" s="12" t="n">
        <v>39.0711608900692</v>
      </c>
      <c r="N246" s="12" t="n">
        <v>3.82590430166319</v>
      </c>
      <c r="O246" s="12" t="n">
        <v>38.0904404954925</v>
      </c>
      <c r="P246" s="12" t="n">
        <v>48.8600968283025</v>
      </c>
      <c r="Q246" s="12" t="n">
        <v>41.4050358947401</v>
      </c>
      <c r="R246" s="12" t="n">
        <v>39.9862393975802</v>
      </c>
      <c r="S246" s="12" t="n">
        <v>41.2813274752364</v>
      </c>
      <c r="T246" s="12" t="n">
        <v>34.050322804582</v>
      </c>
      <c r="U246" s="12" t="n">
        <v>32.6906433105469</v>
      </c>
      <c r="V246" s="12" t="n">
        <v>53.546501159668</v>
      </c>
      <c r="W246" s="12" t="n">
        <v>20.8558578491211</v>
      </c>
      <c r="X246" s="13" t="n">
        <v>11.0606077526998</v>
      </c>
      <c r="Y246" s="13" t="n">
        <v>76.6436237338485</v>
      </c>
      <c r="Z246" s="13" t="n">
        <v>39.2000000000001</v>
      </c>
      <c r="AA246" s="10" t="s">
        <v>155</v>
      </c>
      <c r="AG246" s="13" t="n">
        <v>98.6580139046507</v>
      </c>
      <c r="AH246" s="13" t="n">
        <v>100</v>
      </c>
      <c r="AI246" s="13" t="n">
        <v>31.7</v>
      </c>
      <c r="AJ246" s="13" t="n">
        <v>66.6</v>
      </c>
      <c r="AK246" s="13" t="n">
        <v>40.1</v>
      </c>
      <c r="AL246" s="12" t="n">
        <v>38.5551679316888</v>
      </c>
      <c r="AM246" s="10" t="s">
        <v>180</v>
      </c>
      <c r="AN246" s="10" t="s">
        <v>632</v>
      </c>
    </row>
    <row r="247" customFormat="false" ht="15" hidden="false" customHeight="false" outlineLevel="0" collapsed="false">
      <c r="A247" s="10" t="s">
        <v>744</v>
      </c>
      <c r="B247" s="10" t="s">
        <v>628</v>
      </c>
      <c r="C247" s="10" t="s">
        <v>148</v>
      </c>
      <c r="D247" s="11" t="n">
        <v>46298.7019097222</v>
      </c>
      <c r="E247" s="10" t="s">
        <v>745</v>
      </c>
      <c r="F247" s="10" t="s">
        <v>630</v>
      </c>
      <c r="G247" s="10" t="s">
        <v>631</v>
      </c>
      <c r="H247" s="10" t="s">
        <v>336</v>
      </c>
      <c r="I247" s="10" t="s">
        <v>323</v>
      </c>
      <c r="J247" s="10" t="s">
        <v>153</v>
      </c>
      <c r="K247" s="10" t="s">
        <v>154</v>
      </c>
      <c r="M247" s="12" t="n">
        <v>45.0244677816737</v>
      </c>
      <c r="N247" s="12" t="n">
        <v>6.33336566080473</v>
      </c>
      <c r="O247" s="12" t="n">
        <v>43.9081863946395</v>
      </c>
      <c r="P247" s="12" t="n">
        <v>47.8958857843099</v>
      </c>
      <c r="Q247" s="12" t="n">
        <v>51.8147345704634</v>
      </c>
      <c r="R247" s="12" t="n">
        <v>49.1946286992886</v>
      </c>
      <c r="S247" s="12" t="n">
        <v>50.9655764809898</v>
      </c>
      <c r="T247" s="12" t="n">
        <v>34.3442316928985</v>
      </c>
      <c r="U247" s="12" t="n">
        <v>31.6786365509033</v>
      </c>
      <c r="V247" s="12" t="n">
        <v>58.0419006347656</v>
      </c>
      <c r="W247" s="12" t="n">
        <v>26.3632640838623</v>
      </c>
      <c r="X247" s="13" t="n">
        <v>10.1772480448072</v>
      </c>
      <c r="Y247" s="13" t="n">
        <v>38.697448857621</v>
      </c>
      <c r="Z247" s="13" t="n">
        <v>44.6000000000002</v>
      </c>
      <c r="AA247" s="10" t="s">
        <v>162</v>
      </c>
      <c r="AC247" s="10" t="s">
        <v>156</v>
      </c>
      <c r="AD247" s="10" t="s">
        <v>156</v>
      </c>
      <c r="AG247" s="13" t="n">
        <v>96.3057735444445</v>
      </c>
      <c r="AH247" s="13" t="n">
        <v>100</v>
      </c>
      <c r="AI247" s="13" t="n">
        <v>30.6</v>
      </c>
      <c r="AJ247" s="13" t="n">
        <v>68.6</v>
      </c>
      <c r="AK247" s="13" t="n">
        <v>43.1</v>
      </c>
      <c r="AL247" s="12" t="n">
        <v>43.2666666666667</v>
      </c>
      <c r="AM247" s="10" t="s">
        <v>180</v>
      </c>
      <c r="AN247" s="10" t="s">
        <v>632</v>
      </c>
    </row>
    <row r="248" customFormat="false" ht="15" hidden="false" customHeight="false" outlineLevel="0" collapsed="false">
      <c r="A248" s="10" t="s">
        <v>746</v>
      </c>
      <c r="B248" s="10" t="s">
        <v>628</v>
      </c>
      <c r="C248" s="10" t="s">
        <v>148</v>
      </c>
      <c r="D248" s="11" t="n">
        <v>46298.7019328704</v>
      </c>
      <c r="E248" s="10" t="s">
        <v>747</v>
      </c>
      <c r="F248" s="10" t="s">
        <v>630</v>
      </c>
      <c r="G248" s="10" t="s">
        <v>631</v>
      </c>
      <c r="H248" s="10" t="s">
        <v>339</v>
      </c>
      <c r="I248" s="10" t="s">
        <v>323</v>
      </c>
      <c r="J248" s="10" t="s">
        <v>153</v>
      </c>
      <c r="K248" s="10" t="s">
        <v>154</v>
      </c>
      <c r="M248" s="12" t="n">
        <v>38.0126240014322</v>
      </c>
      <c r="N248" s="12" t="n">
        <v>5.34136386639436</v>
      </c>
      <c r="O248" s="12" t="n">
        <v>36.6999908362791</v>
      </c>
      <c r="P248" s="12" t="n">
        <v>45.1456688481018</v>
      </c>
      <c r="Q248" s="12" t="n">
        <v>42.7748489608536</v>
      </c>
      <c r="R248" s="12" t="n">
        <v>46.1240936839779</v>
      </c>
      <c r="S248" s="12" t="n">
        <v>40.1775375937923</v>
      </c>
      <c r="T248" s="12" t="n">
        <v>31.544645767569</v>
      </c>
      <c r="U248" s="12" t="n">
        <v>31.3565807342529</v>
      </c>
      <c r="V248" s="12" t="n">
        <v>52.3175468444824</v>
      </c>
      <c r="W248" s="12" t="n">
        <v>20.9609661102295</v>
      </c>
      <c r="X248" s="13" t="n">
        <v>31.1221247934935</v>
      </c>
      <c r="Y248" s="13" t="n">
        <v>46.6588923026321</v>
      </c>
      <c r="Z248" s="13" t="n">
        <v>33.7</v>
      </c>
      <c r="AA248" s="10" t="s">
        <v>162</v>
      </c>
      <c r="AD248" s="10" t="s">
        <v>156</v>
      </c>
      <c r="AF248" s="10" t="s">
        <v>156</v>
      </c>
      <c r="AG248" s="13" t="n">
        <v>97.6445255474453</v>
      </c>
      <c r="AH248" s="13" t="n">
        <v>100</v>
      </c>
      <c r="AI248" s="13" t="n">
        <v>30.4</v>
      </c>
      <c r="AJ248" s="13" t="n">
        <v>64.1</v>
      </c>
      <c r="AK248" s="13" t="n">
        <v>33</v>
      </c>
      <c r="AL248" s="12" t="n">
        <v>32.8824704202366</v>
      </c>
      <c r="AM248" s="10" t="s">
        <v>180</v>
      </c>
      <c r="AN248" s="10" t="s">
        <v>632</v>
      </c>
    </row>
    <row r="249" customFormat="false" ht="15" hidden="false" customHeight="false" outlineLevel="0" collapsed="false">
      <c r="A249" s="10" t="s">
        <v>748</v>
      </c>
      <c r="B249" s="10" t="s">
        <v>628</v>
      </c>
      <c r="C249" s="10" t="s">
        <v>148</v>
      </c>
      <c r="D249" s="11" t="n">
        <v>46298.7019560185</v>
      </c>
      <c r="E249" s="10" t="s">
        <v>749</v>
      </c>
      <c r="F249" s="10" t="s">
        <v>630</v>
      </c>
      <c r="G249" s="10" t="s">
        <v>631</v>
      </c>
      <c r="H249" s="10" t="s">
        <v>342</v>
      </c>
      <c r="I249" s="10" t="s">
        <v>323</v>
      </c>
      <c r="J249" s="10" t="s">
        <v>153</v>
      </c>
      <c r="K249" s="10" t="s">
        <v>261</v>
      </c>
      <c r="L249" s="10" t="s">
        <v>383</v>
      </c>
      <c r="M249" s="12" t="n">
        <v>40.5311509744319</v>
      </c>
      <c r="N249" s="12" t="n">
        <v>8.45970205161373</v>
      </c>
      <c r="O249" s="12" t="n">
        <v>38.9990021274822</v>
      </c>
      <c r="P249" s="12" t="n">
        <v>54.3746944942432</v>
      </c>
      <c r="R249" s="12" t="n">
        <v>44.5937841721714</v>
      </c>
      <c r="S249" s="12" t="n">
        <v>45.8185355634574</v>
      </c>
      <c r="T249" s="12" t="n">
        <v>31.6944051091011</v>
      </c>
      <c r="U249" s="12" t="n">
        <v>31.5095977783203</v>
      </c>
      <c r="V249" s="12" t="n">
        <v>56.0232658386231</v>
      </c>
      <c r="W249" s="12" t="n">
        <v>24.5136680603027</v>
      </c>
      <c r="X249" s="13" t="n">
        <v>35.2321464359677</v>
      </c>
      <c r="Y249" s="13" t="n">
        <v>48.0566504108491</v>
      </c>
      <c r="Z249" s="13" t="n">
        <v>34</v>
      </c>
      <c r="AA249" s="10" t="s">
        <v>162</v>
      </c>
      <c r="AD249" s="10" t="s">
        <v>347</v>
      </c>
      <c r="AF249" s="10" t="s">
        <v>156</v>
      </c>
      <c r="AG249" s="13" t="n">
        <v>92.5520601474007</v>
      </c>
      <c r="AH249" s="13" t="n">
        <v>99.8615026957511</v>
      </c>
      <c r="AI249" s="13" t="n">
        <v>30.3</v>
      </c>
      <c r="AJ249" s="13" t="n">
        <v>61.5</v>
      </c>
      <c r="AK249" s="13" t="n">
        <v>31.4</v>
      </c>
      <c r="AL249" s="12" t="n">
        <v>31.5095984864411</v>
      </c>
      <c r="AM249" s="10" t="s">
        <v>180</v>
      </c>
      <c r="AN249" s="10" t="s">
        <v>632</v>
      </c>
      <c r="AO249" s="10" t="s">
        <v>750</v>
      </c>
    </row>
    <row r="250" customFormat="false" ht="15" hidden="false" customHeight="false" outlineLevel="0" collapsed="false">
      <c r="A250" s="10" t="s">
        <v>751</v>
      </c>
      <c r="B250" s="10" t="s">
        <v>628</v>
      </c>
      <c r="C250" s="10" t="s">
        <v>148</v>
      </c>
      <c r="D250" s="11" t="n">
        <v>46298.7019907407</v>
      </c>
      <c r="E250" s="10" t="s">
        <v>752</v>
      </c>
      <c r="F250" s="10" t="s">
        <v>630</v>
      </c>
      <c r="G250" s="10" t="s">
        <v>631</v>
      </c>
      <c r="H250" s="10" t="s">
        <v>345</v>
      </c>
      <c r="I250" s="10" t="s">
        <v>323</v>
      </c>
      <c r="J250" s="10" t="s">
        <v>153</v>
      </c>
      <c r="K250" s="10" t="s">
        <v>154</v>
      </c>
      <c r="M250" s="12" t="n">
        <v>38.3459869226297</v>
      </c>
      <c r="N250" s="12" t="n">
        <v>8.56574993610547</v>
      </c>
      <c r="O250" s="12" t="n">
        <v>35.9247476797927</v>
      </c>
      <c r="P250" s="12" t="n">
        <v>54.7416277406118</v>
      </c>
      <c r="Q250" s="12" t="n">
        <v>42.3732119230658</v>
      </c>
      <c r="R250" s="12" t="n">
        <v>46.8485427213717</v>
      </c>
      <c r="S250" s="12" t="n">
        <v>48.1455226217435</v>
      </c>
      <c r="T250" s="12" t="n">
        <v>30.2871513366699</v>
      </c>
      <c r="U250" s="12" t="n">
        <v>30.2871513366699</v>
      </c>
      <c r="V250" s="12" t="n">
        <v>59.011344909668</v>
      </c>
      <c r="W250" s="12" t="n">
        <v>28.7241935729981</v>
      </c>
      <c r="X250" s="13" t="n">
        <v>44.1975039171818</v>
      </c>
      <c r="Y250" s="13" t="n">
        <v>53.1356942961156</v>
      </c>
      <c r="Z250" s="13" t="n">
        <v>32.5</v>
      </c>
      <c r="AA250" s="10" t="s">
        <v>155</v>
      </c>
      <c r="AD250" s="10" t="s">
        <v>156</v>
      </c>
      <c r="AG250" s="13" t="n">
        <v>98.6215538847118</v>
      </c>
      <c r="AH250" s="13" t="n">
        <v>100</v>
      </c>
      <c r="AI250" s="13" t="n">
        <v>29.2</v>
      </c>
      <c r="AJ250" s="13" t="n">
        <v>67.5</v>
      </c>
      <c r="AK250" s="13" t="n">
        <v>30.3</v>
      </c>
      <c r="AL250" s="12" t="n">
        <v>30.287152169864</v>
      </c>
      <c r="AM250" s="10" t="s">
        <v>180</v>
      </c>
      <c r="AN250" s="10" t="s">
        <v>632</v>
      </c>
    </row>
    <row r="251" customFormat="false" ht="15" hidden="false" customHeight="false" outlineLevel="0" collapsed="false">
      <c r="A251" s="10" t="s">
        <v>753</v>
      </c>
      <c r="B251" s="10" t="s">
        <v>628</v>
      </c>
      <c r="C251" s="10" t="s">
        <v>148</v>
      </c>
      <c r="D251" s="11" t="n">
        <v>46298.7020023148</v>
      </c>
      <c r="E251" s="10" t="s">
        <v>754</v>
      </c>
      <c r="F251" s="10" t="s">
        <v>630</v>
      </c>
      <c r="G251" s="10" t="s">
        <v>631</v>
      </c>
      <c r="H251" s="10" t="s">
        <v>351</v>
      </c>
      <c r="I251" s="10" t="s">
        <v>323</v>
      </c>
      <c r="J251" s="10" t="s">
        <v>153</v>
      </c>
      <c r="K251" s="10" t="s">
        <v>261</v>
      </c>
      <c r="L251" s="10" t="s">
        <v>346</v>
      </c>
      <c r="M251" s="12" t="n">
        <v>44.8623917992546</v>
      </c>
      <c r="N251" s="12" t="n">
        <v>6.55911224269179</v>
      </c>
      <c r="O251" s="12" t="n">
        <v>44.3284971092565</v>
      </c>
      <c r="Q251" s="12" t="n">
        <v>54.1608365999188</v>
      </c>
      <c r="R251" s="12" t="n">
        <v>50.7981392569381</v>
      </c>
      <c r="S251" s="12" t="n">
        <v>42.505279733747</v>
      </c>
      <c r="T251" s="12" t="n">
        <v>33.0915097454916</v>
      </c>
      <c r="U251" s="12" t="n">
        <v>30.973611831665</v>
      </c>
      <c r="V251" s="12" t="n">
        <v>56.6978874206543</v>
      </c>
      <c r="W251" s="12" t="n">
        <v>25.7242755889893</v>
      </c>
      <c r="X251" s="13" t="n">
        <v>10.7302849729939</v>
      </c>
      <c r="Y251" s="13" t="n">
        <v>40.6194116256373</v>
      </c>
      <c r="Z251" s="13" t="n">
        <v>50.7000000000003</v>
      </c>
      <c r="AA251" s="10" t="s">
        <v>162</v>
      </c>
      <c r="AC251" s="10" t="s">
        <v>347</v>
      </c>
      <c r="AD251" s="10" t="s">
        <v>156</v>
      </c>
      <c r="AF251" s="10" t="s">
        <v>156</v>
      </c>
      <c r="AG251" s="13" t="n">
        <v>93.007115230653</v>
      </c>
      <c r="AH251" s="13" t="n">
        <v>100</v>
      </c>
      <c r="AI251" s="13" t="n">
        <v>30</v>
      </c>
      <c r="AJ251" s="13" t="n">
        <v>64.3</v>
      </c>
      <c r="AK251" s="13" t="n">
        <v>46.7</v>
      </c>
      <c r="AL251" s="12" t="n">
        <v>47.2112708669893</v>
      </c>
      <c r="AM251" s="10" t="s">
        <v>180</v>
      </c>
      <c r="AN251" s="10" t="s">
        <v>632</v>
      </c>
      <c r="AO251" s="10" t="s">
        <v>457</v>
      </c>
    </row>
    <row r="252" customFormat="false" ht="15" hidden="false" customHeight="false" outlineLevel="0" collapsed="false">
      <c r="A252" s="10" t="s">
        <v>755</v>
      </c>
      <c r="B252" s="10" t="s">
        <v>628</v>
      </c>
      <c r="C252" s="10" t="s">
        <v>148</v>
      </c>
      <c r="D252" s="11" t="n">
        <v>46298.702025463</v>
      </c>
      <c r="E252" s="10" t="s">
        <v>756</v>
      </c>
      <c r="F252" s="10" t="s">
        <v>630</v>
      </c>
      <c r="G252" s="10" t="s">
        <v>631</v>
      </c>
      <c r="H252" s="10" t="s">
        <v>354</v>
      </c>
      <c r="I252" s="10" t="s">
        <v>323</v>
      </c>
      <c r="J252" s="10" t="s">
        <v>153</v>
      </c>
      <c r="K252" s="10" t="s">
        <v>261</v>
      </c>
      <c r="L252" s="10" t="s">
        <v>383</v>
      </c>
      <c r="M252" s="12" t="n">
        <v>44.4950402829691</v>
      </c>
      <c r="N252" s="12" t="n">
        <v>4.48705970333062</v>
      </c>
      <c r="O252" s="12" t="n">
        <v>44.2989388420614</v>
      </c>
      <c r="P252" s="12" t="n">
        <v>49.8931225196278</v>
      </c>
      <c r="R252" s="12" t="n">
        <v>40.2775316064286</v>
      </c>
      <c r="S252" s="12" t="n">
        <v>47.8188728375947</v>
      </c>
      <c r="T252" s="12" t="n">
        <v>36.9747706390917</v>
      </c>
      <c r="U252" s="12" t="n">
        <v>33.739387512207</v>
      </c>
      <c r="V252" s="12" t="n">
        <v>53.7941970825195</v>
      </c>
      <c r="W252" s="12" t="n">
        <v>20.0548095703125</v>
      </c>
      <c r="X252" s="13" t="n">
        <v>12.1348410341302</v>
      </c>
      <c r="Y252" s="13" t="n">
        <v>40.2545157992113</v>
      </c>
      <c r="Z252" s="13" t="n">
        <v>42.2000000000001</v>
      </c>
      <c r="AA252" s="10" t="s">
        <v>162</v>
      </c>
      <c r="AD252" s="10" t="s">
        <v>347</v>
      </c>
      <c r="AF252" s="10" t="s">
        <v>156</v>
      </c>
      <c r="AG252" s="13" t="n">
        <v>93.1268030310759</v>
      </c>
      <c r="AH252" s="13" t="n">
        <v>100</v>
      </c>
      <c r="AI252" s="13" t="n">
        <v>32</v>
      </c>
      <c r="AJ252" s="13" t="n">
        <v>60</v>
      </c>
      <c r="AK252" s="13" t="n">
        <v>45.5</v>
      </c>
      <c r="AL252" s="12" t="n">
        <v>46.050017034277</v>
      </c>
      <c r="AM252" s="10" t="s">
        <v>180</v>
      </c>
      <c r="AN252" s="10" t="s">
        <v>632</v>
      </c>
      <c r="AO252" s="10" t="s">
        <v>757</v>
      </c>
    </row>
    <row r="253" customFormat="false" ht="15" hidden="false" customHeight="false" outlineLevel="0" collapsed="false">
      <c r="A253" s="10" t="s">
        <v>758</v>
      </c>
      <c r="B253" s="10" t="s">
        <v>628</v>
      </c>
      <c r="C253" s="10" t="s">
        <v>148</v>
      </c>
      <c r="D253" s="11" t="n">
        <v>46298.7020601852</v>
      </c>
      <c r="E253" s="10" t="s">
        <v>759</v>
      </c>
      <c r="F253" s="10" t="s">
        <v>630</v>
      </c>
      <c r="G253" s="10" t="s">
        <v>631</v>
      </c>
      <c r="H253" s="10" t="s">
        <v>357</v>
      </c>
      <c r="I253" s="10" t="s">
        <v>358</v>
      </c>
      <c r="J253" s="10" t="s">
        <v>248</v>
      </c>
      <c r="K253" s="10" t="s">
        <v>154</v>
      </c>
      <c r="M253" s="12" t="n">
        <v>39.4709578844747</v>
      </c>
      <c r="N253" s="12" t="n">
        <v>4.33799646155532</v>
      </c>
      <c r="O253" s="12" t="n">
        <v>38.9170335026727</v>
      </c>
      <c r="P253" s="12" t="n">
        <v>46.6027836478591</v>
      </c>
      <c r="Q253" s="12" t="n">
        <v>39.560795777437</v>
      </c>
      <c r="R253" s="12" t="n">
        <v>37.8002641065396</v>
      </c>
      <c r="S253" s="12" t="n">
        <v>43.1221090611698</v>
      </c>
      <c r="T253" s="12" t="n">
        <v>33.4232292392444</v>
      </c>
      <c r="U253" s="12" t="n">
        <v>30.3995666503906</v>
      </c>
      <c r="V253" s="12" t="n">
        <v>50.4768905639648</v>
      </c>
      <c r="W253" s="12" t="n">
        <v>20.0773239135742</v>
      </c>
      <c r="X253" s="13" t="n">
        <v>18.2667844290065</v>
      </c>
      <c r="Y253" s="13" t="n">
        <v>46.2628033588632</v>
      </c>
      <c r="Z253" s="13" t="n">
        <v>39.9000000000001</v>
      </c>
      <c r="AA253" s="10" t="s">
        <v>162</v>
      </c>
      <c r="AD253" s="10" t="s">
        <v>156</v>
      </c>
      <c r="AF253" s="10" t="s">
        <v>156</v>
      </c>
      <c r="AG253" s="13" t="n">
        <v>95.0840425665259</v>
      </c>
      <c r="AH253" s="13" t="n">
        <v>100</v>
      </c>
      <c r="AI253" s="13" t="n">
        <v>29</v>
      </c>
      <c r="AJ253" s="13" t="n">
        <v>65.1</v>
      </c>
      <c r="AK253" s="13" t="n">
        <v>42.1</v>
      </c>
      <c r="AL253" s="12" t="n">
        <v>42.907075913777</v>
      </c>
      <c r="AM253" s="10" t="s">
        <v>180</v>
      </c>
      <c r="AN253" s="10" t="s">
        <v>632</v>
      </c>
    </row>
    <row r="254" customFormat="false" ht="15" hidden="false" customHeight="false" outlineLevel="0" collapsed="false">
      <c r="A254" s="10" t="s">
        <v>760</v>
      </c>
      <c r="B254" s="10" t="s">
        <v>628</v>
      </c>
      <c r="C254" s="10" t="s">
        <v>148</v>
      </c>
      <c r="D254" s="11" t="n">
        <v>46298.7020833333</v>
      </c>
      <c r="E254" s="10" t="s">
        <v>761</v>
      </c>
      <c r="F254" s="10" t="s">
        <v>630</v>
      </c>
      <c r="G254" s="10" t="s">
        <v>631</v>
      </c>
      <c r="H254" s="10" t="s">
        <v>361</v>
      </c>
      <c r="I254" s="10" t="s">
        <v>358</v>
      </c>
      <c r="J254" s="10" t="s">
        <v>153</v>
      </c>
      <c r="K254" s="10" t="s">
        <v>154</v>
      </c>
      <c r="M254" s="12" t="n">
        <v>43.9561864644504</v>
      </c>
      <c r="N254" s="12" t="n">
        <v>6.04072890235744</v>
      </c>
      <c r="O254" s="12" t="n">
        <v>43.2480674856469</v>
      </c>
      <c r="P254" s="12" t="n">
        <v>43.7870779009327</v>
      </c>
      <c r="Q254" s="12" t="n">
        <v>53.8603395762634</v>
      </c>
      <c r="R254" s="12" t="n">
        <v>40.2843893717479</v>
      </c>
      <c r="S254" s="12" t="n">
        <v>49.4895759199779</v>
      </c>
      <c r="T254" s="12" t="n">
        <v>33.4106158407504</v>
      </c>
      <c r="U254" s="12" t="n">
        <v>31.075798034668</v>
      </c>
      <c r="V254" s="12" t="n">
        <v>55.5738029479981</v>
      </c>
      <c r="W254" s="12" t="n">
        <v>24.4980049133301</v>
      </c>
      <c r="X254" s="13" t="n">
        <v>12.5055246874605</v>
      </c>
      <c r="Y254" s="13" t="n">
        <v>45.0064717767395</v>
      </c>
      <c r="Z254" s="13" t="n">
        <v>43.9000000000002</v>
      </c>
      <c r="AA254" s="10" t="s">
        <v>162</v>
      </c>
      <c r="AF254" s="10" t="s">
        <v>156</v>
      </c>
      <c r="AG254" s="13" t="n">
        <v>98.3138961955974</v>
      </c>
      <c r="AH254" s="13" t="n">
        <v>100</v>
      </c>
      <c r="AI254" s="13" t="n">
        <v>30</v>
      </c>
      <c r="AJ254" s="13" t="n">
        <v>67.9</v>
      </c>
      <c r="AK254" s="13" t="n">
        <v>43.1</v>
      </c>
      <c r="AL254" s="12" t="n">
        <v>42.6333333333334</v>
      </c>
      <c r="AM254" s="10" t="s">
        <v>180</v>
      </c>
      <c r="AN254" s="10" t="s">
        <v>632</v>
      </c>
    </row>
    <row r="255" customFormat="false" ht="15" hidden="false" customHeight="false" outlineLevel="0" collapsed="false">
      <c r="A255" s="10" t="s">
        <v>762</v>
      </c>
      <c r="B255" s="10" t="s">
        <v>763</v>
      </c>
      <c r="C255" s="10" t="s">
        <v>148</v>
      </c>
      <c r="D255" s="11" t="n">
        <v>46298.7087615741</v>
      </c>
      <c r="E255" s="10" t="s">
        <v>764</v>
      </c>
      <c r="F255" s="10" t="s">
        <v>763</v>
      </c>
      <c r="G255" s="10" t="s">
        <v>765</v>
      </c>
      <c r="H255" s="10" t="s">
        <v>151</v>
      </c>
      <c r="I255" s="10" t="s">
        <v>152</v>
      </c>
      <c r="J255" s="10" t="s">
        <v>153</v>
      </c>
      <c r="K255" s="10" t="s">
        <v>154</v>
      </c>
      <c r="M255" s="12" t="n">
        <v>45.2702002985122</v>
      </c>
      <c r="N255" s="12" t="n">
        <v>5.24534744425312</v>
      </c>
      <c r="O255" s="12" t="n">
        <v>43.7417877384073</v>
      </c>
      <c r="P255" s="12" t="n">
        <v>53.8246074632063</v>
      </c>
      <c r="Q255" s="12" t="n">
        <v>49.8064220833544</v>
      </c>
      <c r="R255" s="12" t="n">
        <v>50.4019696735623</v>
      </c>
      <c r="S255" s="12" t="n">
        <v>50.5742124945271</v>
      </c>
      <c r="T255" s="12" t="n">
        <v>36.0356700015736</v>
      </c>
      <c r="U255" s="12" t="n">
        <v>34.9565811157227</v>
      </c>
      <c r="V255" s="12" t="n">
        <v>58.9680442810059</v>
      </c>
      <c r="W255" s="12" t="n">
        <v>24.0114631652832</v>
      </c>
      <c r="X255" s="13" t="n">
        <v>11.0116357616524</v>
      </c>
      <c r="Y255" s="13" t="n">
        <v>53.3570551913764</v>
      </c>
      <c r="Z255" s="13" t="n">
        <v>46.1000000000001</v>
      </c>
      <c r="AA255" s="10" t="s">
        <v>155</v>
      </c>
      <c r="AG255" s="13" t="n">
        <v>98.7727063422702</v>
      </c>
      <c r="AH255" s="13" t="n">
        <v>100</v>
      </c>
      <c r="AI255" s="13" t="n">
        <v>34</v>
      </c>
      <c r="AJ255" s="13" t="n">
        <v>67.7</v>
      </c>
      <c r="AK255" s="13" t="n">
        <v>45.9</v>
      </c>
      <c r="AL255" s="12" t="n">
        <v>45.2333333333334</v>
      </c>
      <c r="AM255" s="10" t="s">
        <v>157</v>
      </c>
    </row>
    <row r="256" customFormat="false" ht="15" hidden="false" customHeight="false" outlineLevel="0" collapsed="false">
      <c r="A256" s="10" t="s">
        <v>766</v>
      </c>
      <c r="B256" s="10" t="s">
        <v>763</v>
      </c>
      <c r="C256" s="10" t="s">
        <v>148</v>
      </c>
      <c r="D256" s="11" t="n">
        <v>46298.7088078704</v>
      </c>
      <c r="E256" s="10" t="s">
        <v>767</v>
      </c>
      <c r="F256" s="10" t="s">
        <v>763</v>
      </c>
      <c r="G256" s="10" t="s">
        <v>765</v>
      </c>
      <c r="H256" s="10" t="s">
        <v>160</v>
      </c>
      <c r="I256" s="10" t="s">
        <v>152</v>
      </c>
      <c r="J256" s="10" t="s">
        <v>153</v>
      </c>
      <c r="K256" s="10" t="s">
        <v>154</v>
      </c>
      <c r="L256" s="10" t="s">
        <v>161</v>
      </c>
      <c r="M256" s="12" t="n">
        <v>45.4892213335372</v>
      </c>
      <c r="N256" s="12" t="n">
        <v>8.15075804688502</v>
      </c>
      <c r="O256" s="12" t="n">
        <v>44.2374943643223</v>
      </c>
      <c r="P256" s="12" t="n">
        <v>49.3476774307538</v>
      </c>
      <c r="Q256" s="12" t="n">
        <v>54.5787875578114</v>
      </c>
      <c r="R256" s="12" t="n">
        <v>53.8710175488114</v>
      </c>
      <c r="S256" s="12" t="n">
        <v>43.6494677114197</v>
      </c>
      <c r="T256" s="12" t="n">
        <v>32.93019851228</v>
      </c>
      <c r="U256" s="12" t="n">
        <v>32.433219909668</v>
      </c>
      <c r="V256" s="12" t="n">
        <v>57.686450958252</v>
      </c>
      <c r="W256" s="12" t="n">
        <v>25.253231048584</v>
      </c>
      <c r="X256" s="13" t="n">
        <v>18.9828091333261</v>
      </c>
      <c r="Y256" s="13" t="n">
        <v>39.0042008339663</v>
      </c>
      <c r="Z256" s="13" t="n">
        <v>52.8000000000003</v>
      </c>
      <c r="AA256" s="10" t="s">
        <v>162</v>
      </c>
      <c r="AG256" s="13" t="n">
        <v>99.0845838389113</v>
      </c>
      <c r="AH256" s="13" t="n">
        <v>100</v>
      </c>
      <c r="AI256" s="13" t="n">
        <v>31.4</v>
      </c>
      <c r="AJ256" s="13" t="n">
        <v>67.8</v>
      </c>
      <c r="AK256" s="13" t="n">
        <v>53.3</v>
      </c>
      <c r="AL256" s="12" t="n">
        <v>53.2973684210526</v>
      </c>
      <c r="AM256" s="10" t="s">
        <v>157</v>
      </c>
      <c r="AO256" s="10" t="s">
        <v>163</v>
      </c>
    </row>
    <row r="257" customFormat="false" ht="15" hidden="false" customHeight="false" outlineLevel="0" collapsed="false">
      <c r="A257" s="10" t="s">
        <v>768</v>
      </c>
      <c r="B257" s="10" t="s">
        <v>763</v>
      </c>
      <c r="C257" s="10" t="s">
        <v>148</v>
      </c>
      <c r="D257" s="11" t="n">
        <v>46298.7088310185</v>
      </c>
      <c r="E257" s="10" t="s">
        <v>769</v>
      </c>
      <c r="F257" s="10" t="s">
        <v>763</v>
      </c>
      <c r="G257" s="10" t="s">
        <v>765</v>
      </c>
      <c r="H257" s="10" t="s">
        <v>166</v>
      </c>
      <c r="I257" s="10" t="s">
        <v>152</v>
      </c>
      <c r="J257" s="10" t="s">
        <v>153</v>
      </c>
      <c r="K257" s="10" t="s">
        <v>154</v>
      </c>
      <c r="M257" s="12" t="n">
        <v>39.0892652398167</v>
      </c>
      <c r="N257" s="12" t="n">
        <v>7.05218059119994</v>
      </c>
      <c r="O257" s="12" t="n">
        <v>36.9796154805848</v>
      </c>
      <c r="P257" s="12" t="n">
        <v>47.7668452497924</v>
      </c>
      <c r="Q257" s="12" t="n">
        <v>51.9579279806715</v>
      </c>
      <c r="R257" s="12" t="n">
        <v>44.2229606173968</v>
      </c>
      <c r="S257" s="12" t="n">
        <v>47.1156004453275</v>
      </c>
      <c r="T257" s="12" t="n">
        <v>32.0739092579945</v>
      </c>
      <c r="U257" s="12" t="n">
        <v>31.77077293396</v>
      </c>
      <c r="V257" s="12" t="n">
        <v>56.1384925842285</v>
      </c>
      <c r="W257" s="12" t="n">
        <v>24.3677196502686</v>
      </c>
      <c r="X257" s="13" t="n">
        <v>38.8150188951668</v>
      </c>
      <c r="Y257" s="13" t="n">
        <v>52.2331656218462</v>
      </c>
      <c r="Z257" s="13" t="n">
        <v>34.2</v>
      </c>
      <c r="AA257" s="10" t="s">
        <v>155</v>
      </c>
      <c r="AC257" s="10" t="s">
        <v>156</v>
      </c>
      <c r="AF257" s="10" t="s">
        <v>156</v>
      </c>
      <c r="AG257" s="13" t="n">
        <v>98.1980613425926</v>
      </c>
      <c r="AH257" s="13" t="n">
        <v>100</v>
      </c>
      <c r="AI257" s="13" t="n">
        <v>30.8</v>
      </c>
      <c r="AJ257" s="13" t="n">
        <v>65</v>
      </c>
      <c r="AK257" s="13" t="n">
        <v>36.2</v>
      </c>
      <c r="AL257" s="12" t="n">
        <v>35.8666666666667</v>
      </c>
      <c r="AM257" s="10" t="s">
        <v>157</v>
      </c>
    </row>
    <row r="258" customFormat="false" ht="15" hidden="false" customHeight="false" outlineLevel="0" collapsed="false">
      <c r="A258" s="10" t="s">
        <v>770</v>
      </c>
      <c r="B258" s="10" t="s">
        <v>763</v>
      </c>
      <c r="C258" s="10" t="s">
        <v>148</v>
      </c>
      <c r="D258" s="11" t="n">
        <v>46298.7088657407</v>
      </c>
      <c r="E258" s="10" t="s">
        <v>771</v>
      </c>
      <c r="F258" s="10" t="s">
        <v>763</v>
      </c>
      <c r="G258" s="10" t="s">
        <v>765</v>
      </c>
      <c r="H258" s="10" t="s">
        <v>169</v>
      </c>
      <c r="I258" s="10" t="s">
        <v>152</v>
      </c>
      <c r="J258" s="10" t="s">
        <v>153</v>
      </c>
      <c r="K258" s="10" t="s">
        <v>154</v>
      </c>
      <c r="M258" s="12" t="n">
        <v>39.3803795792802</v>
      </c>
      <c r="N258" s="12" t="n">
        <v>8.62568725260928</v>
      </c>
      <c r="O258" s="12" t="n">
        <v>37.1852320777558</v>
      </c>
      <c r="P258" s="12" t="n">
        <v>54.4052437255377</v>
      </c>
      <c r="Q258" s="12" t="n">
        <v>41.5002214647567</v>
      </c>
      <c r="R258" s="12" t="n">
        <v>55.5409252771084</v>
      </c>
      <c r="S258" s="12" t="n">
        <v>39.9482150378008</v>
      </c>
      <c r="T258" s="12" t="n">
        <v>32.0668724954913</v>
      </c>
      <c r="U258" s="12" t="n">
        <v>31.7502517700195</v>
      </c>
      <c r="V258" s="12" t="n">
        <v>61.2051544189453</v>
      </c>
      <c r="W258" s="12" t="n">
        <v>29.4549026489258</v>
      </c>
      <c r="X258" s="13" t="n">
        <v>42.854130497431</v>
      </c>
      <c r="Y258" s="13" t="n">
        <v>60.4655903170709</v>
      </c>
      <c r="Z258" s="13" t="n">
        <v>34.2</v>
      </c>
      <c r="AA258" s="10" t="s">
        <v>155</v>
      </c>
      <c r="AG258" s="13" t="n">
        <v>98.9394698044452</v>
      </c>
      <c r="AH258" s="13" t="n">
        <v>100</v>
      </c>
      <c r="AI258" s="13" t="n">
        <v>30.7</v>
      </c>
      <c r="AJ258" s="13" t="n">
        <v>67.7</v>
      </c>
      <c r="AK258" s="13" t="n">
        <v>32.3</v>
      </c>
      <c r="AL258" s="12" t="n">
        <v>32.1344597435359</v>
      </c>
      <c r="AM258" s="10" t="s">
        <v>157</v>
      </c>
    </row>
    <row r="259" customFormat="false" ht="15" hidden="false" customHeight="false" outlineLevel="0" collapsed="false">
      <c r="A259" s="10" t="s">
        <v>772</v>
      </c>
      <c r="B259" s="10" t="s">
        <v>763</v>
      </c>
      <c r="C259" s="10" t="s">
        <v>148</v>
      </c>
      <c r="D259" s="11" t="n">
        <v>46298.7089351852</v>
      </c>
      <c r="E259" s="10" t="s">
        <v>773</v>
      </c>
      <c r="F259" s="10" t="s">
        <v>763</v>
      </c>
      <c r="G259" s="10" t="s">
        <v>765</v>
      </c>
      <c r="H259" s="10" t="s">
        <v>173</v>
      </c>
      <c r="I259" s="10" t="s">
        <v>152</v>
      </c>
      <c r="J259" s="10" t="s">
        <v>153</v>
      </c>
      <c r="K259" s="10" t="s">
        <v>154</v>
      </c>
      <c r="M259" s="12" t="n">
        <v>46.8987783173571</v>
      </c>
      <c r="N259" s="12" t="n">
        <v>7.12301260859408</v>
      </c>
      <c r="O259" s="12" t="n">
        <v>45.8539905814054</v>
      </c>
      <c r="P259" s="12" t="n">
        <v>50.463830594123</v>
      </c>
      <c r="Q259" s="12" t="n">
        <v>55.8478368271288</v>
      </c>
      <c r="R259" s="12" t="n">
        <v>53.9806680253623</v>
      </c>
      <c r="S259" s="12" t="n">
        <v>43.2116590022251</v>
      </c>
      <c r="T259" s="12" t="n">
        <v>34.7513192515542</v>
      </c>
      <c r="U259" s="12" t="n">
        <v>33.6133499145508</v>
      </c>
      <c r="V259" s="12" t="n">
        <v>56.6893081665039</v>
      </c>
      <c r="W259" s="12" t="n">
        <v>23.0759582519531</v>
      </c>
      <c r="X259" s="13" t="n">
        <v>13.0939944997548</v>
      </c>
      <c r="Y259" s="13" t="n">
        <v>37.2268531349266</v>
      </c>
      <c r="Z259" s="13" t="n">
        <v>54.2000000000003</v>
      </c>
      <c r="AA259" s="10" t="s">
        <v>162</v>
      </c>
      <c r="AG259" s="13" t="n">
        <v>98.8361966034078</v>
      </c>
      <c r="AH259" s="13" t="n">
        <v>100</v>
      </c>
      <c r="AI259" s="13" t="n">
        <v>32.6</v>
      </c>
      <c r="AJ259" s="13" t="n">
        <v>68.3</v>
      </c>
      <c r="AK259" s="13" t="n">
        <v>44.8</v>
      </c>
      <c r="AL259" s="12" t="n">
        <v>44.5</v>
      </c>
      <c r="AM259" s="10" t="s">
        <v>157</v>
      </c>
    </row>
    <row r="260" customFormat="false" ht="15" hidden="false" customHeight="false" outlineLevel="0" collapsed="false">
      <c r="A260" s="10" t="s">
        <v>774</v>
      </c>
      <c r="B260" s="10" t="s">
        <v>763</v>
      </c>
      <c r="C260" s="10" t="s">
        <v>148</v>
      </c>
      <c r="D260" s="11" t="n">
        <v>46298.7089930556</v>
      </c>
      <c r="E260" s="10" t="s">
        <v>775</v>
      </c>
      <c r="F260" s="10" t="s">
        <v>763</v>
      </c>
      <c r="G260" s="10" t="s">
        <v>765</v>
      </c>
      <c r="H260" s="10" t="s">
        <v>176</v>
      </c>
      <c r="I260" s="10" t="s">
        <v>152</v>
      </c>
      <c r="J260" s="10" t="s">
        <v>153</v>
      </c>
      <c r="K260" s="10" t="s">
        <v>154</v>
      </c>
      <c r="M260" s="12" t="n">
        <v>38.3910749011157</v>
      </c>
      <c r="N260" s="12" t="n">
        <v>6.16630077043231</v>
      </c>
      <c r="O260" s="12" t="n">
        <v>36.9434660231093</v>
      </c>
      <c r="P260" s="12" t="n">
        <v>52.5143781632733</v>
      </c>
      <c r="Q260" s="12" t="n">
        <v>39.5397562028558</v>
      </c>
      <c r="R260" s="12" t="n">
        <v>42.40607258998</v>
      </c>
      <c r="S260" s="12" t="n">
        <v>42.3042128224149</v>
      </c>
      <c r="T260" s="12" t="n">
        <v>32.4839893127373</v>
      </c>
      <c r="U260" s="12" t="n">
        <v>32.1672821044922</v>
      </c>
      <c r="V260" s="12" t="n">
        <v>56.4713706970215</v>
      </c>
      <c r="W260" s="12" t="n">
        <v>24.3040885925293</v>
      </c>
      <c r="X260" s="13" t="n">
        <v>40.7889153876542</v>
      </c>
      <c r="Y260" s="13" t="n">
        <v>56.9681185714077</v>
      </c>
      <c r="Z260" s="13" t="n">
        <v>34.5</v>
      </c>
      <c r="AA260" s="10" t="s">
        <v>155</v>
      </c>
      <c r="AG260" s="13" t="n">
        <v>98.6889033282795</v>
      </c>
      <c r="AH260" s="13" t="n">
        <v>100</v>
      </c>
      <c r="AI260" s="13" t="n">
        <v>31.1</v>
      </c>
      <c r="AJ260" s="13" t="n">
        <v>68.7</v>
      </c>
      <c r="AK260" s="13" t="n">
        <v>44.4</v>
      </c>
      <c r="AL260" s="12" t="n">
        <v>44.7585243011836</v>
      </c>
      <c r="AM260" s="10" t="s">
        <v>157</v>
      </c>
    </row>
    <row r="261" customFormat="false" ht="15" hidden="false" customHeight="false" outlineLevel="0" collapsed="false">
      <c r="A261" s="10" t="s">
        <v>776</v>
      </c>
      <c r="B261" s="10" t="s">
        <v>763</v>
      </c>
      <c r="C261" s="10" t="s">
        <v>148</v>
      </c>
      <c r="D261" s="11" t="n">
        <v>46298.7090509259</v>
      </c>
      <c r="E261" s="10" t="s">
        <v>777</v>
      </c>
      <c r="F261" s="10" t="s">
        <v>763</v>
      </c>
      <c r="G261" s="10" t="s">
        <v>765</v>
      </c>
      <c r="H261" s="10" t="s">
        <v>179</v>
      </c>
      <c r="I261" s="10" t="s">
        <v>152</v>
      </c>
      <c r="J261" s="10" t="s">
        <v>153</v>
      </c>
      <c r="K261" s="10" t="s">
        <v>154</v>
      </c>
      <c r="M261" s="12" t="n">
        <v>44.1222562513494</v>
      </c>
      <c r="N261" s="12" t="n">
        <v>8.91168021149698</v>
      </c>
      <c r="O261" s="12" t="n">
        <v>42.0420085186487</v>
      </c>
      <c r="P261" s="12" t="n">
        <v>54.7328040673495</v>
      </c>
      <c r="Q261" s="12" t="n">
        <v>49.4531299102756</v>
      </c>
      <c r="R261" s="12" t="n">
        <v>57.8758443956924</v>
      </c>
      <c r="S261" s="12" t="n">
        <v>47.0433721306369</v>
      </c>
      <c r="T261" s="12" t="n">
        <v>32.7699576953786</v>
      </c>
      <c r="U261" s="12" t="n">
        <v>32.4410858154297</v>
      </c>
      <c r="V261" s="12" t="n">
        <v>63.0178985595703</v>
      </c>
      <c r="W261" s="12" t="n">
        <v>30.5768127441406</v>
      </c>
      <c r="X261" s="13" t="n">
        <v>25.3075127736075</v>
      </c>
      <c r="Y261" s="13" t="n">
        <v>31.8961710717214</v>
      </c>
      <c r="Z261" s="13" t="n">
        <v>34.8</v>
      </c>
      <c r="AA261" s="10" t="s">
        <v>162</v>
      </c>
      <c r="AG261" s="13" t="n">
        <v>99.1230675441202</v>
      </c>
      <c r="AH261" s="13" t="n">
        <v>100</v>
      </c>
      <c r="AI261" s="13" t="n">
        <v>31.3</v>
      </c>
      <c r="AJ261" s="13" t="n">
        <v>71.5</v>
      </c>
      <c r="AK261" s="13" t="n">
        <v>37.2</v>
      </c>
      <c r="AL261" s="12" t="n">
        <v>37.2555555555556</v>
      </c>
      <c r="AM261" s="10" t="s">
        <v>157</v>
      </c>
    </row>
    <row r="262" customFormat="false" ht="15" hidden="false" customHeight="false" outlineLevel="0" collapsed="false">
      <c r="A262" s="10" t="s">
        <v>778</v>
      </c>
      <c r="B262" s="10" t="s">
        <v>763</v>
      </c>
      <c r="C262" s="10" t="s">
        <v>148</v>
      </c>
      <c r="D262" s="11" t="n">
        <v>46298.7091087963</v>
      </c>
      <c r="E262" s="10" t="s">
        <v>779</v>
      </c>
      <c r="F262" s="10" t="s">
        <v>763</v>
      </c>
      <c r="G262" s="10" t="s">
        <v>765</v>
      </c>
      <c r="H262" s="10" t="s">
        <v>183</v>
      </c>
      <c r="I262" s="10" t="s">
        <v>152</v>
      </c>
      <c r="J262" s="10" t="s">
        <v>153</v>
      </c>
      <c r="K262" s="10" t="s">
        <v>154</v>
      </c>
      <c r="M262" s="12" t="n">
        <v>39.1303043599863</v>
      </c>
      <c r="N262" s="12" t="n">
        <v>9.24889673792585</v>
      </c>
      <c r="O262" s="12" t="n">
        <v>36.9021137377723</v>
      </c>
      <c r="P262" s="12" t="n">
        <v>50.4256042581157</v>
      </c>
      <c r="Q262" s="12" t="n">
        <v>42.6177261461401</v>
      </c>
      <c r="R262" s="12" t="n">
        <v>57.7077814748421</v>
      </c>
      <c r="S262" s="12" t="n">
        <v>41.9298261925095</v>
      </c>
      <c r="T262" s="12" t="n">
        <v>31.3334627129582</v>
      </c>
      <c r="U262" s="12" t="n">
        <v>30.970121383667</v>
      </c>
      <c r="V262" s="12" t="n">
        <v>60.9822769165039</v>
      </c>
      <c r="W262" s="12" t="n">
        <v>30.0121555328369</v>
      </c>
      <c r="X262" s="13" t="n">
        <v>45.609922781649</v>
      </c>
      <c r="Y262" s="13" t="n">
        <v>56.4824454393909</v>
      </c>
      <c r="Z262" s="13" t="n">
        <v>33</v>
      </c>
      <c r="AA262" s="10" t="s">
        <v>155</v>
      </c>
      <c r="AG262" s="13" t="n">
        <v>99.2450557809331</v>
      </c>
      <c r="AH262" s="13" t="n">
        <v>100</v>
      </c>
      <c r="AI262" s="13" t="n">
        <v>29.9</v>
      </c>
      <c r="AJ262" s="13" t="n">
        <v>67.6</v>
      </c>
      <c r="AK262" s="13" t="n">
        <v>31.6</v>
      </c>
      <c r="AL262" s="12" t="n">
        <v>31.3615981711163</v>
      </c>
      <c r="AM262" s="10" t="s">
        <v>157</v>
      </c>
    </row>
    <row r="263" customFormat="false" ht="15" hidden="false" customHeight="false" outlineLevel="0" collapsed="false">
      <c r="A263" s="10" t="s">
        <v>780</v>
      </c>
      <c r="B263" s="10" t="s">
        <v>763</v>
      </c>
      <c r="C263" s="10" t="s">
        <v>148</v>
      </c>
      <c r="D263" s="11" t="n">
        <v>46298.7093518519</v>
      </c>
      <c r="E263" s="10" t="s">
        <v>781</v>
      </c>
      <c r="F263" s="10" t="s">
        <v>763</v>
      </c>
      <c r="G263" s="10" t="s">
        <v>765</v>
      </c>
      <c r="H263" s="10" t="s">
        <v>186</v>
      </c>
      <c r="I263" s="10" t="s">
        <v>152</v>
      </c>
      <c r="J263" s="10" t="s">
        <v>153</v>
      </c>
      <c r="K263" s="10" t="s">
        <v>154</v>
      </c>
      <c r="M263" s="12" t="n">
        <v>40.8523225891196</v>
      </c>
      <c r="N263" s="12" t="n">
        <v>6.36115334018711</v>
      </c>
      <c r="O263" s="12" t="n">
        <v>40.3759524309197</v>
      </c>
      <c r="P263" s="12" t="n">
        <v>38.4022464627371</v>
      </c>
      <c r="Q263" s="12" t="n">
        <v>49.0404553730879</v>
      </c>
      <c r="R263" s="12" t="n">
        <v>36.9062750406576</v>
      </c>
      <c r="S263" s="12" t="n">
        <v>46.5036762333439</v>
      </c>
      <c r="T263" s="12" t="n">
        <v>31.1423537246315</v>
      </c>
      <c r="U263" s="12" t="n">
        <v>30.294132232666</v>
      </c>
      <c r="V263" s="12" t="n">
        <v>49.8867301940918</v>
      </c>
      <c r="W263" s="12" t="n">
        <v>19.5925979614258</v>
      </c>
      <c r="X263" s="13" t="n">
        <v>14.149590598617</v>
      </c>
      <c r="Y263" s="13" t="n">
        <v>31.1849306351025</v>
      </c>
      <c r="Z263" s="13" t="n">
        <v>47.5000000000002</v>
      </c>
      <c r="AA263" s="10" t="s">
        <v>162</v>
      </c>
      <c r="AG263" s="13" t="n">
        <v>98.6928049842567</v>
      </c>
      <c r="AH263" s="13" t="n">
        <v>100</v>
      </c>
      <c r="AI263" s="13" t="n">
        <v>29.4</v>
      </c>
      <c r="AJ263" s="13" t="n">
        <v>60.9</v>
      </c>
      <c r="AK263" s="13" t="n">
        <v>30.7</v>
      </c>
      <c r="AL263" s="12" t="n">
        <v>31.0627565982405</v>
      </c>
      <c r="AM263" s="10" t="s">
        <v>157</v>
      </c>
    </row>
    <row r="264" customFormat="false" ht="15" hidden="false" customHeight="false" outlineLevel="0" collapsed="false">
      <c r="A264" s="10" t="s">
        <v>782</v>
      </c>
      <c r="B264" s="10" t="s">
        <v>763</v>
      </c>
      <c r="C264" s="10" t="s">
        <v>148</v>
      </c>
      <c r="D264" s="11" t="n">
        <v>46298.7095023148</v>
      </c>
      <c r="E264" s="10" t="s">
        <v>783</v>
      </c>
      <c r="F264" s="10" t="s">
        <v>763</v>
      </c>
      <c r="G264" s="10" t="s">
        <v>765</v>
      </c>
      <c r="H264" s="10" t="s">
        <v>189</v>
      </c>
      <c r="I264" s="10" t="s">
        <v>152</v>
      </c>
      <c r="J264" s="10" t="s">
        <v>153</v>
      </c>
      <c r="K264" s="10" t="s">
        <v>154</v>
      </c>
      <c r="M264" s="12" t="n">
        <v>39.482126414054</v>
      </c>
      <c r="N264" s="12" t="n">
        <v>6.13032852198092</v>
      </c>
      <c r="O264" s="12" t="n">
        <v>37.7820549249773</v>
      </c>
      <c r="P264" s="12" t="n">
        <v>48.2016000537909</v>
      </c>
      <c r="Q264" s="12" t="n">
        <v>41.9527314127904</v>
      </c>
      <c r="R264" s="12" t="n">
        <v>46.7799401077301</v>
      </c>
      <c r="S264" s="12" t="n">
        <v>48.5581094434413</v>
      </c>
      <c r="T264" s="12" t="n">
        <v>31.4186960885017</v>
      </c>
      <c r="U264" s="12" t="n">
        <v>30.8906421661377</v>
      </c>
      <c r="V264" s="12" t="n">
        <v>52.2330703735352</v>
      </c>
      <c r="W264" s="12" t="n">
        <v>21.3424282073975</v>
      </c>
      <c r="X264" s="13" t="n">
        <v>28.4269980231573</v>
      </c>
      <c r="Y264" s="13" t="n">
        <v>35.1587525719127</v>
      </c>
      <c r="Z264" s="13" t="n">
        <v>33</v>
      </c>
      <c r="AA264" s="10" t="s">
        <v>162</v>
      </c>
      <c r="AD264" s="10" t="s">
        <v>156</v>
      </c>
      <c r="AG264" s="13" t="n">
        <v>97.8555242358923</v>
      </c>
      <c r="AH264" s="13" t="n">
        <v>100</v>
      </c>
      <c r="AI264" s="13" t="n">
        <v>29.9</v>
      </c>
      <c r="AJ264" s="13" t="n">
        <v>64.8</v>
      </c>
      <c r="AK264" s="13" t="n">
        <v>37</v>
      </c>
      <c r="AL264" s="12" t="n">
        <v>36.7551679316888</v>
      </c>
      <c r="AM264" s="10" t="s">
        <v>157</v>
      </c>
    </row>
    <row r="265" customFormat="false" ht="15" hidden="false" customHeight="false" outlineLevel="0" collapsed="false">
      <c r="A265" s="10" t="s">
        <v>784</v>
      </c>
      <c r="B265" s="10" t="s">
        <v>763</v>
      </c>
      <c r="C265" s="10" t="s">
        <v>148</v>
      </c>
      <c r="D265" s="11" t="n">
        <v>46298.7096990741</v>
      </c>
      <c r="E265" s="10" t="s">
        <v>785</v>
      </c>
      <c r="F265" s="10" t="s">
        <v>763</v>
      </c>
      <c r="G265" s="10" t="s">
        <v>765</v>
      </c>
      <c r="H265" s="10" t="s">
        <v>192</v>
      </c>
      <c r="I265" s="10" t="s">
        <v>152</v>
      </c>
      <c r="J265" s="10" t="s">
        <v>153</v>
      </c>
      <c r="K265" s="10" t="s">
        <v>154</v>
      </c>
      <c r="M265" s="12" t="n">
        <v>37.6788376189083</v>
      </c>
      <c r="N265" s="12" t="n">
        <v>6.71000586275871</v>
      </c>
      <c r="O265" s="12" t="n">
        <v>36.3171876013035</v>
      </c>
      <c r="P265" s="12" t="n">
        <v>50.0016261995737</v>
      </c>
      <c r="Q265" s="12" t="n">
        <v>39.2114598772554</v>
      </c>
      <c r="R265" s="12" t="n">
        <v>41.1701728670503</v>
      </c>
      <c r="S265" s="12" t="n">
        <v>42.4752049388814</v>
      </c>
      <c r="T265" s="12" t="n">
        <v>31.3247299347233</v>
      </c>
      <c r="U265" s="12" t="n">
        <v>30.9367370605469</v>
      </c>
      <c r="V265" s="12" t="n">
        <v>51.8402214050293</v>
      </c>
      <c r="W265" s="12" t="n">
        <v>20.9034843444824</v>
      </c>
      <c r="X265" s="13" t="n">
        <v>40.492116168303</v>
      </c>
      <c r="Y265" s="13" t="n">
        <v>50.7067077050054</v>
      </c>
      <c r="Z265" s="13" t="n">
        <v>33.5</v>
      </c>
      <c r="AA265" s="10" t="s">
        <v>155</v>
      </c>
      <c r="AG265" s="13" t="n">
        <v>98.7301587301587</v>
      </c>
      <c r="AH265" s="13" t="n">
        <v>100</v>
      </c>
      <c r="AI265" s="13" t="n">
        <v>29.7</v>
      </c>
      <c r="AJ265" s="13" t="n">
        <v>61.6</v>
      </c>
      <c r="AK265" s="13" t="n">
        <v>31.1</v>
      </c>
      <c r="AL265" s="12" t="n">
        <v>31.6816596547222</v>
      </c>
      <c r="AM265" s="10" t="s">
        <v>180</v>
      </c>
    </row>
    <row r="266" customFormat="false" ht="15" hidden="false" customHeight="false" outlineLevel="0" collapsed="false">
      <c r="A266" s="10" t="s">
        <v>786</v>
      </c>
      <c r="B266" s="10" t="s">
        <v>763</v>
      </c>
      <c r="C266" s="10" t="s">
        <v>148</v>
      </c>
      <c r="D266" s="11" t="n">
        <v>46298.7097800926</v>
      </c>
      <c r="E266" s="10" t="s">
        <v>787</v>
      </c>
      <c r="F266" s="10" t="s">
        <v>763</v>
      </c>
      <c r="G266" s="10" t="s">
        <v>765</v>
      </c>
      <c r="H266" s="10" t="s">
        <v>195</v>
      </c>
      <c r="I266" s="10" t="s">
        <v>152</v>
      </c>
      <c r="J266" s="10" t="s">
        <v>153</v>
      </c>
      <c r="K266" s="10" t="s">
        <v>154</v>
      </c>
      <c r="M266" s="12" t="n">
        <v>34.3126512737006</v>
      </c>
      <c r="N266" s="12" t="n">
        <v>3.74359911093708</v>
      </c>
      <c r="O266" s="12" t="n">
        <v>34.1958432086631</v>
      </c>
      <c r="P266" s="12" t="n">
        <v>36.7320865099802</v>
      </c>
      <c r="Q266" s="12" t="n">
        <v>32.6127047354838</v>
      </c>
      <c r="R266" s="12" t="n">
        <v>36.9265343203231</v>
      </c>
      <c r="S266" s="12" t="n">
        <v>32.9740853860355</v>
      </c>
      <c r="T266" s="12" t="n">
        <v>30.0302821957397</v>
      </c>
      <c r="U266" s="12" t="n">
        <v>29.5316848754883</v>
      </c>
      <c r="V266" s="12" t="n">
        <v>46.3261795043945</v>
      </c>
      <c r="W266" s="12" t="n">
        <v>16.7944946289063</v>
      </c>
      <c r="X266" s="13" t="n">
        <v>33.7114133444075</v>
      </c>
      <c r="Y266" s="13" t="n">
        <v>63.3686323366556</v>
      </c>
      <c r="Z266" s="13" t="n">
        <v>32</v>
      </c>
      <c r="AA266" s="10" t="s">
        <v>155</v>
      </c>
      <c r="AG266" s="13" t="n">
        <v>98.1863590414462</v>
      </c>
      <c r="AH266" s="13" t="n">
        <v>100</v>
      </c>
      <c r="AI266" s="13" t="n">
        <v>28.7</v>
      </c>
      <c r="AJ266" s="13" t="n">
        <v>58</v>
      </c>
      <c r="AK266" s="13" t="n">
        <v>39.1</v>
      </c>
      <c r="AL266" s="12" t="n">
        <v>39.5044734116157</v>
      </c>
      <c r="AM266" s="10" t="s">
        <v>157</v>
      </c>
    </row>
    <row r="267" customFormat="false" ht="15" hidden="false" customHeight="false" outlineLevel="0" collapsed="false">
      <c r="A267" s="10" t="s">
        <v>788</v>
      </c>
      <c r="B267" s="10" t="s">
        <v>763</v>
      </c>
      <c r="C267" s="10" t="s">
        <v>148</v>
      </c>
      <c r="D267" s="11" t="n">
        <v>46298.7098032407</v>
      </c>
      <c r="E267" s="10" t="s">
        <v>789</v>
      </c>
      <c r="F267" s="10" t="s">
        <v>763</v>
      </c>
      <c r="G267" s="10" t="s">
        <v>765</v>
      </c>
      <c r="H267" s="10" t="s">
        <v>198</v>
      </c>
      <c r="I267" s="10" t="s">
        <v>152</v>
      </c>
      <c r="J267" s="10" t="s">
        <v>153</v>
      </c>
      <c r="K267" s="10" t="s">
        <v>261</v>
      </c>
      <c r="L267" s="10" t="s">
        <v>362</v>
      </c>
      <c r="M267" s="12" t="n">
        <v>40.0173873849804</v>
      </c>
      <c r="N267" s="12" t="n">
        <v>6.37193557903881</v>
      </c>
      <c r="O267" s="12" t="n">
        <v>39.4518353258693</v>
      </c>
      <c r="P267" s="12" t="n">
        <v>50.5676231756608</v>
      </c>
      <c r="R267" s="12" t="n">
        <v>40.2398092692372</v>
      </c>
      <c r="S267" s="12" t="n">
        <v>38.7191848565501</v>
      </c>
      <c r="T267" s="12" t="n">
        <v>31.3801335938791</v>
      </c>
      <c r="U267" s="12" t="n">
        <v>30.87082862854</v>
      </c>
      <c r="V267" s="12" t="n">
        <v>53.5278739929199</v>
      </c>
      <c r="W267" s="12" t="n">
        <v>22.6570453643799</v>
      </c>
      <c r="X267" s="13" t="n">
        <v>16.810553215001</v>
      </c>
      <c r="Y267" s="13" t="n">
        <v>41.6632956103914</v>
      </c>
      <c r="Z267" s="13" t="n">
        <v>38.0000000000001</v>
      </c>
      <c r="AA267" s="10" t="s">
        <v>162</v>
      </c>
      <c r="AD267" s="10" t="s">
        <v>347</v>
      </c>
      <c r="AG267" s="13" t="n">
        <v>93.8062844185293</v>
      </c>
      <c r="AH267" s="13" t="n">
        <v>100</v>
      </c>
      <c r="AI267" s="13" t="n">
        <v>29.7</v>
      </c>
      <c r="AJ267" s="13" t="n">
        <v>59.9</v>
      </c>
      <c r="AK267" s="13" t="n">
        <v>36.3</v>
      </c>
      <c r="AL267" s="12" t="n">
        <v>37.1876033057851</v>
      </c>
      <c r="AM267" s="10" t="s">
        <v>157</v>
      </c>
      <c r="AO267" s="10" t="s">
        <v>397</v>
      </c>
    </row>
    <row r="268" customFormat="false" ht="15" hidden="false" customHeight="false" outlineLevel="0" collapsed="false">
      <c r="A268" s="10" t="s">
        <v>790</v>
      </c>
      <c r="B268" s="10" t="s">
        <v>763</v>
      </c>
      <c r="C268" s="10" t="s">
        <v>148</v>
      </c>
      <c r="D268" s="11" t="n">
        <v>46298.709837963</v>
      </c>
      <c r="E268" s="10" t="s">
        <v>791</v>
      </c>
      <c r="F268" s="10" t="s">
        <v>763</v>
      </c>
      <c r="G268" s="10" t="s">
        <v>765</v>
      </c>
      <c r="H268" s="10" t="s">
        <v>201</v>
      </c>
      <c r="I268" s="10" t="s">
        <v>152</v>
      </c>
      <c r="J268" s="10" t="s">
        <v>153</v>
      </c>
      <c r="K268" s="10" t="s">
        <v>154</v>
      </c>
      <c r="L268" s="10" t="s">
        <v>161</v>
      </c>
      <c r="M268" s="12" t="n">
        <v>38.8076808188705</v>
      </c>
      <c r="N268" s="12" t="n">
        <v>5.73221032951943</v>
      </c>
      <c r="O268" s="12" t="n">
        <v>38.1892164864896</v>
      </c>
      <c r="P268" s="12" t="n">
        <v>51.319231652667</v>
      </c>
      <c r="Q268" s="12" t="n">
        <v>34.757582156866</v>
      </c>
      <c r="R268" s="12" t="n">
        <v>39.8417751904168</v>
      </c>
      <c r="S268" s="12" t="n">
        <v>38.7112996642783</v>
      </c>
      <c r="T268" s="12" t="n">
        <v>31.1374729468931</v>
      </c>
      <c r="U268" s="12" t="n">
        <v>30.9630756378174</v>
      </c>
      <c r="V268" s="12" t="n">
        <v>54.8530578613281</v>
      </c>
      <c r="W268" s="12" t="n">
        <v>23.8899822235107</v>
      </c>
      <c r="X268" s="13" t="n">
        <v>19.7237899105501</v>
      </c>
      <c r="Y268" s="13" t="n">
        <v>46.8747543663832</v>
      </c>
      <c r="Z268" s="13" t="n">
        <v>39.2000000000001</v>
      </c>
      <c r="AA268" s="10" t="s">
        <v>162</v>
      </c>
      <c r="AE268" s="10" t="s">
        <v>156</v>
      </c>
      <c r="AG268" s="13" t="n">
        <v>97.9218300210896</v>
      </c>
      <c r="AH268" s="13" t="n">
        <v>99.9984606148304</v>
      </c>
      <c r="AI268" s="13" t="n">
        <v>29.8</v>
      </c>
      <c r="AJ268" s="13" t="n">
        <v>59.8</v>
      </c>
      <c r="AK268" s="13" t="n">
        <v>38.1</v>
      </c>
      <c r="AL268" s="12" t="n">
        <v>38.002595183425</v>
      </c>
      <c r="AM268" s="10" t="s">
        <v>157</v>
      </c>
      <c r="AO268" s="10" t="s">
        <v>163</v>
      </c>
    </row>
    <row r="269" customFormat="false" ht="15" hidden="false" customHeight="false" outlineLevel="0" collapsed="false">
      <c r="A269" s="10" t="s">
        <v>792</v>
      </c>
      <c r="B269" s="10" t="s">
        <v>763</v>
      </c>
      <c r="C269" s="10" t="s">
        <v>148</v>
      </c>
      <c r="D269" s="11" t="n">
        <v>46298.7099884259</v>
      </c>
      <c r="E269" s="10" t="s">
        <v>793</v>
      </c>
      <c r="F269" s="10" t="s">
        <v>763</v>
      </c>
      <c r="G269" s="10" t="s">
        <v>765</v>
      </c>
      <c r="H269" s="10" t="s">
        <v>204</v>
      </c>
      <c r="I269" s="10" t="s">
        <v>152</v>
      </c>
      <c r="J269" s="10" t="s">
        <v>153</v>
      </c>
      <c r="K269" s="10" t="s">
        <v>154</v>
      </c>
      <c r="M269" s="12" t="n">
        <v>39.6766439518481</v>
      </c>
      <c r="N269" s="12" t="n">
        <v>6.40924211506595</v>
      </c>
      <c r="O269" s="12" t="n">
        <v>38.2433149169809</v>
      </c>
      <c r="P269" s="12" t="n">
        <v>45.8425246105268</v>
      </c>
      <c r="Q269" s="12" t="n">
        <v>44.1156577217606</v>
      </c>
      <c r="R269" s="12" t="n">
        <v>49.0178130665582</v>
      </c>
      <c r="S269" s="12" t="n">
        <v>44.3086562295971</v>
      </c>
      <c r="T269" s="12" t="n">
        <v>30.2575842003482</v>
      </c>
      <c r="U269" s="12" t="n">
        <v>29.8736114501953</v>
      </c>
      <c r="V269" s="12" t="n">
        <v>52.0446281433106</v>
      </c>
      <c r="W269" s="12" t="n">
        <v>22.1710166931152</v>
      </c>
      <c r="X269" s="13" t="n">
        <v>23.2266804565219</v>
      </c>
      <c r="Y269" s="13" t="n">
        <v>30.9099119440054</v>
      </c>
      <c r="Z269" s="13" t="n">
        <v>41.2000000000001</v>
      </c>
      <c r="AA269" s="10" t="s">
        <v>162</v>
      </c>
      <c r="AC269" s="10" t="s">
        <v>156</v>
      </c>
      <c r="AG269" s="13" t="n">
        <v>97.4166311905776</v>
      </c>
      <c r="AH269" s="13" t="n">
        <v>100</v>
      </c>
      <c r="AI269" s="13" t="n">
        <v>28.9</v>
      </c>
      <c r="AJ269" s="13" t="n">
        <v>63.2</v>
      </c>
      <c r="AK269" s="13" t="n">
        <v>37.6</v>
      </c>
      <c r="AL269" s="12" t="n">
        <v>36.9217030031378</v>
      </c>
      <c r="AM269" s="10" t="s">
        <v>157</v>
      </c>
    </row>
    <row r="270" customFormat="false" ht="15" hidden="false" customHeight="false" outlineLevel="0" collapsed="false">
      <c r="A270" s="10" t="s">
        <v>794</v>
      </c>
      <c r="B270" s="10" t="s">
        <v>763</v>
      </c>
      <c r="C270" s="10" t="s">
        <v>148</v>
      </c>
      <c r="D270" s="11" t="n">
        <v>46298.7100231482</v>
      </c>
      <c r="E270" s="10" t="s">
        <v>795</v>
      </c>
      <c r="F270" s="10" t="s">
        <v>763</v>
      </c>
      <c r="G270" s="10" t="s">
        <v>765</v>
      </c>
      <c r="H270" s="10" t="s">
        <v>207</v>
      </c>
      <c r="I270" s="10" t="s">
        <v>152</v>
      </c>
      <c r="J270" s="10" t="s">
        <v>153</v>
      </c>
      <c r="K270" s="10" t="s">
        <v>154</v>
      </c>
      <c r="M270" s="12" t="n">
        <v>43.3939928750143</v>
      </c>
      <c r="N270" s="12" t="n">
        <v>6.96509813422982</v>
      </c>
      <c r="O270" s="12" t="n">
        <v>43.1046158965052</v>
      </c>
      <c r="P270" s="12" t="n">
        <v>54.5113681017766</v>
      </c>
      <c r="Q270" s="12" t="n">
        <v>37.341138748535</v>
      </c>
      <c r="R270" s="12" t="n">
        <v>44.0913499326553</v>
      </c>
      <c r="S270" s="12" t="n">
        <v>41.5659543066033</v>
      </c>
      <c r="T270" s="12" t="n">
        <v>31.8287390794826</v>
      </c>
      <c r="U270" s="12" t="n">
        <v>30.9565811157227</v>
      </c>
      <c r="V270" s="12" t="n">
        <v>56.2308692932129</v>
      </c>
      <c r="W270" s="12" t="n">
        <v>25.2742881774902</v>
      </c>
      <c r="X270" s="13" t="n">
        <v>12.383920224369</v>
      </c>
      <c r="Y270" s="13" t="n">
        <v>34.8439656323732</v>
      </c>
      <c r="Z270" s="13" t="n">
        <v>42.1000000000001</v>
      </c>
      <c r="AA270" s="10" t="s">
        <v>162</v>
      </c>
      <c r="AG270" s="13" t="n">
        <v>98.5668901604241</v>
      </c>
      <c r="AH270" s="13" t="n">
        <v>100</v>
      </c>
      <c r="AI270" s="13" t="n">
        <v>30</v>
      </c>
      <c r="AJ270" s="13" t="n">
        <v>63.7</v>
      </c>
      <c r="AK270" s="13" t="n">
        <v>45</v>
      </c>
      <c r="AL270" s="12" t="n">
        <v>45.2243841914976</v>
      </c>
      <c r="AM270" s="10" t="s">
        <v>157</v>
      </c>
    </row>
    <row r="271" customFormat="false" ht="15" hidden="false" customHeight="false" outlineLevel="0" collapsed="false">
      <c r="A271" s="10" t="s">
        <v>796</v>
      </c>
      <c r="B271" s="10" t="s">
        <v>763</v>
      </c>
      <c r="C271" s="10" t="s">
        <v>148</v>
      </c>
      <c r="D271" s="11" t="n">
        <v>46298.7100462963</v>
      </c>
      <c r="E271" s="10" t="s">
        <v>797</v>
      </c>
      <c r="F271" s="10" t="s">
        <v>763</v>
      </c>
      <c r="G271" s="10" t="s">
        <v>765</v>
      </c>
      <c r="H271" s="10" t="s">
        <v>210</v>
      </c>
      <c r="I271" s="10" t="s">
        <v>152</v>
      </c>
      <c r="J271" s="10" t="s">
        <v>153</v>
      </c>
      <c r="K271" s="10" t="s">
        <v>154</v>
      </c>
      <c r="M271" s="12" t="n">
        <v>38.1236031366409</v>
      </c>
      <c r="N271" s="12" t="n">
        <v>6.94153730105526</v>
      </c>
      <c r="O271" s="12" t="n">
        <v>35.8948246362181</v>
      </c>
      <c r="P271" s="12" t="n">
        <v>52.3949640619667</v>
      </c>
      <c r="Q271" s="12" t="n">
        <v>40.4570254396934</v>
      </c>
      <c r="R271" s="12" t="n">
        <v>49.3128602112992</v>
      </c>
      <c r="S271" s="12" t="n">
        <v>46.9327676404571</v>
      </c>
      <c r="T271" s="12" t="n">
        <v>31.0177487890581</v>
      </c>
      <c r="U271" s="12" t="n">
        <v>30.307674407959</v>
      </c>
      <c r="V271" s="12" t="n">
        <v>56.9319267272949</v>
      </c>
      <c r="W271" s="12" t="n">
        <v>26.6242523193359</v>
      </c>
      <c r="X271" s="13" t="n">
        <v>41.8000282136084</v>
      </c>
      <c r="Y271" s="13" t="n">
        <v>50.7986018589633</v>
      </c>
      <c r="Z271" s="13" t="n">
        <v>32.5</v>
      </c>
      <c r="AA271" s="10" t="s">
        <v>155</v>
      </c>
      <c r="AC271" s="10" t="s">
        <v>156</v>
      </c>
      <c r="AG271" s="13" t="n">
        <v>98.5464936669756</v>
      </c>
      <c r="AH271" s="13" t="n">
        <v>100</v>
      </c>
      <c r="AI271" s="13" t="n">
        <v>29.3</v>
      </c>
      <c r="AJ271" s="13" t="n">
        <v>64.8</v>
      </c>
      <c r="AK271" s="13" t="n">
        <v>32</v>
      </c>
      <c r="AL271" s="12" t="n">
        <v>31.1739002932552</v>
      </c>
      <c r="AM271" s="10" t="s">
        <v>157</v>
      </c>
    </row>
    <row r="272" customFormat="false" ht="15" hidden="false" customHeight="false" outlineLevel="0" collapsed="false">
      <c r="A272" s="10" t="s">
        <v>798</v>
      </c>
      <c r="B272" s="10" t="s">
        <v>763</v>
      </c>
      <c r="C272" s="10" t="s">
        <v>148</v>
      </c>
      <c r="D272" s="11" t="n">
        <v>46298.7102083333</v>
      </c>
      <c r="E272" s="10" t="s">
        <v>799</v>
      </c>
      <c r="F272" s="10" t="s">
        <v>763</v>
      </c>
      <c r="G272" s="10" t="s">
        <v>765</v>
      </c>
      <c r="H272" s="10" t="s">
        <v>213</v>
      </c>
      <c r="I272" s="10" t="s">
        <v>152</v>
      </c>
      <c r="J272" s="10" t="s">
        <v>153</v>
      </c>
      <c r="K272" s="10" t="s">
        <v>261</v>
      </c>
      <c r="L272" s="10" t="s">
        <v>383</v>
      </c>
      <c r="M272" s="12" t="n">
        <v>39.6943397289297</v>
      </c>
      <c r="N272" s="12" t="n">
        <v>6.94893404774492</v>
      </c>
      <c r="O272" s="12" t="n">
        <v>38.6068538545694</v>
      </c>
      <c r="P272" s="12" t="n">
        <v>47.9685817804552</v>
      </c>
      <c r="R272" s="12" t="n">
        <v>50.9185793935036</v>
      </c>
      <c r="S272" s="12" t="n">
        <v>41.4444214231523</v>
      </c>
      <c r="T272" s="12" t="n">
        <v>30.9117015577378</v>
      </c>
      <c r="U272" s="12" t="n">
        <v>30.0736122131348</v>
      </c>
      <c r="V272" s="12" t="n">
        <v>53.8699264526367</v>
      </c>
      <c r="W272" s="12" t="n">
        <v>23.796314239502</v>
      </c>
      <c r="X272" s="13" t="n">
        <v>28.8048744956708</v>
      </c>
      <c r="Y272" s="13" t="n">
        <v>38.7470468638169</v>
      </c>
      <c r="Z272" s="13" t="n">
        <v>32.5</v>
      </c>
      <c r="AA272" s="10" t="s">
        <v>162</v>
      </c>
      <c r="AC272" s="10" t="s">
        <v>156</v>
      </c>
      <c r="AD272" s="10" t="s">
        <v>347</v>
      </c>
      <c r="AE272" s="10" t="s">
        <v>156</v>
      </c>
      <c r="AG272" s="13" t="n">
        <v>91.3674768518519</v>
      </c>
      <c r="AH272" s="13" t="n">
        <v>100</v>
      </c>
      <c r="AI272" s="13" t="n">
        <v>29.1</v>
      </c>
      <c r="AJ272" s="13" t="n">
        <v>63.4</v>
      </c>
      <c r="AK272" s="13" t="n">
        <v>43.6</v>
      </c>
      <c r="AL272" s="12" t="n">
        <v>44.5954414768061</v>
      </c>
      <c r="AM272" s="10" t="s">
        <v>157</v>
      </c>
      <c r="AO272" s="10" t="s">
        <v>692</v>
      </c>
    </row>
    <row r="273" customFormat="false" ht="15" hidden="false" customHeight="false" outlineLevel="0" collapsed="false">
      <c r="A273" s="10" t="s">
        <v>800</v>
      </c>
      <c r="B273" s="10" t="s">
        <v>763</v>
      </c>
      <c r="C273" s="10" t="s">
        <v>148</v>
      </c>
      <c r="D273" s="11" t="n">
        <v>46298.7102314815</v>
      </c>
      <c r="E273" s="10" t="s">
        <v>801</v>
      </c>
      <c r="F273" s="10" t="s">
        <v>763</v>
      </c>
      <c r="G273" s="10" t="s">
        <v>765</v>
      </c>
      <c r="H273" s="10" t="s">
        <v>216</v>
      </c>
      <c r="I273" s="10" t="s">
        <v>152</v>
      </c>
      <c r="J273" s="10" t="s">
        <v>153</v>
      </c>
      <c r="K273" s="10" t="s">
        <v>261</v>
      </c>
      <c r="L273" s="10" t="s">
        <v>802</v>
      </c>
      <c r="M273" s="12" t="n">
        <v>36.8919497803371</v>
      </c>
      <c r="N273" s="12" t="n">
        <v>6.80833510281217</v>
      </c>
      <c r="O273" s="12" t="n">
        <v>35.6704734005495</v>
      </c>
      <c r="Q273" s="12" t="n">
        <v>40.7911624207997</v>
      </c>
      <c r="R273" s="12" t="n">
        <v>44.7380902016792</v>
      </c>
      <c r="S273" s="12" t="n">
        <v>43.6964064463487</v>
      </c>
      <c r="T273" s="12" t="n">
        <v>30.5441230998882</v>
      </c>
      <c r="U273" s="12" t="n">
        <v>30.2599983215332</v>
      </c>
      <c r="V273" s="12" t="n">
        <v>51.5566520690918</v>
      </c>
      <c r="W273" s="12" t="n">
        <v>21.2966537475586</v>
      </c>
      <c r="X273" s="13" t="n">
        <v>46.5092766449139</v>
      </c>
      <c r="Y273" s="13" t="n">
        <v>54.3645531060019</v>
      </c>
      <c r="Z273" s="13" t="n">
        <v>32.1</v>
      </c>
      <c r="AA273" s="10" t="s">
        <v>155</v>
      </c>
      <c r="AC273" s="10" t="s">
        <v>347</v>
      </c>
      <c r="AE273" s="10" t="s">
        <v>156</v>
      </c>
      <c r="AG273" s="13" t="n">
        <v>89.7233806931976</v>
      </c>
      <c r="AH273" s="13" t="n">
        <v>100</v>
      </c>
      <c r="AI273" s="13" t="n">
        <v>29</v>
      </c>
      <c r="AJ273" s="13" t="n">
        <v>61.5</v>
      </c>
      <c r="AK273" s="13" t="n">
        <v>30.4</v>
      </c>
      <c r="AL273" s="12" t="n">
        <v>30.2599984233761</v>
      </c>
      <c r="AM273" s="10" t="s">
        <v>157</v>
      </c>
      <c r="AN273" s="10" t="s">
        <v>803</v>
      </c>
      <c r="AO273" s="10" t="s">
        <v>804</v>
      </c>
    </row>
    <row r="274" customFormat="false" ht="15" hidden="false" customHeight="false" outlineLevel="0" collapsed="false">
      <c r="A274" s="10" t="s">
        <v>805</v>
      </c>
      <c r="B274" s="10" t="s">
        <v>763</v>
      </c>
      <c r="C274" s="10" t="s">
        <v>148</v>
      </c>
      <c r="D274" s="11" t="n">
        <v>46298.7102893519</v>
      </c>
      <c r="E274" s="10" t="s">
        <v>806</v>
      </c>
      <c r="F274" s="10" t="s">
        <v>763</v>
      </c>
      <c r="G274" s="10" t="s">
        <v>765</v>
      </c>
      <c r="H274" s="10" t="s">
        <v>222</v>
      </c>
      <c r="I274" s="10" t="s">
        <v>152</v>
      </c>
      <c r="J274" s="10" t="s">
        <v>153</v>
      </c>
      <c r="K274" s="10" t="s">
        <v>154</v>
      </c>
      <c r="L274" s="10" t="s">
        <v>807</v>
      </c>
      <c r="M274" s="12" t="n">
        <v>40.2791496214042</v>
      </c>
      <c r="N274" s="12" t="n">
        <v>6.81498885453766</v>
      </c>
      <c r="O274" s="12" t="n">
        <v>38.8976387138776</v>
      </c>
      <c r="P274" s="12" t="n">
        <v>53.4455480493525</v>
      </c>
      <c r="Q274" s="12" t="n">
        <v>42.5839255848308</v>
      </c>
      <c r="R274" s="12" t="n">
        <v>42.7320220610675</v>
      </c>
      <c r="S274" s="12" t="n">
        <v>43.9512019040388</v>
      </c>
      <c r="T274" s="12" t="n">
        <v>31.2546426535908</v>
      </c>
      <c r="U274" s="12" t="n">
        <v>30.9367370605469</v>
      </c>
      <c r="V274" s="12" t="n">
        <v>56.4528732299805</v>
      </c>
      <c r="W274" s="12" t="n">
        <v>25.5161361694336</v>
      </c>
      <c r="X274" s="13" t="n">
        <v>22.483772432226</v>
      </c>
      <c r="Y274" s="13" t="n">
        <v>36.6151202749141</v>
      </c>
      <c r="Z274" s="13" t="n">
        <v>40.9000000000001</v>
      </c>
      <c r="AA274" s="10" t="s">
        <v>162</v>
      </c>
      <c r="AG274" s="13" t="n">
        <v>98.8283239938869</v>
      </c>
      <c r="AH274" s="13" t="n">
        <v>100</v>
      </c>
      <c r="AI274" s="13" t="n">
        <v>29.7</v>
      </c>
      <c r="AJ274" s="13" t="n">
        <v>61.6</v>
      </c>
      <c r="AK274" s="13" t="n">
        <v>30.5</v>
      </c>
      <c r="AL274" s="12" t="n">
        <v>30.9367369140215</v>
      </c>
      <c r="AM274" s="10" t="s">
        <v>157</v>
      </c>
      <c r="AN274" s="10" t="s">
        <v>803</v>
      </c>
      <c r="AO274" s="10" t="s">
        <v>808</v>
      </c>
    </row>
    <row r="275" customFormat="false" ht="15" hidden="false" customHeight="false" outlineLevel="0" collapsed="false">
      <c r="A275" s="10" t="s">
        <v>809</v>
      </c>
      <c r="B275" s="10" t="s">
        <v>763</v>
      </c>
      <c r="C275" s="10" t="s">
        <v>148</v>
      </c>
      <c r="D275" s="11" t="n">
        <v>46298.7103240741</v>
      </c>
      <c r="E275" s="10" t="s">
        <v>810</v>
      </c>
      <c r="F275" s="10" t="s">
        <v>763</v>
      </c>
      <c r="G275" s="10" t="s">
        <v>765</v>
      </c>
      <c r="H275" s="10" t="s">
        <v>225</v>
      </c>
      <c r="I275" s="10" t="s">
        <v>152</v>
      </c>
      <c r="J275" s="10" t="s">
        <v>153</v>
      </c>
      <c r="K275" s="10" t="s">
        <v>154</v>
      </c>
      <c r="L275" s="10" t="s">
        <v>807</v>
      </c>
      <c r="M275" s="12" t="n">
        <v>42.5370331836806</v>
      </c>
      <c r="N275" s="12" t="n">
        <v>7.22495488216908</v>
      </c>
      <c r="O275" s="12" t="n">
        <v>41.9950252820551</v>
      </c>
      <c r="P275" s="12" t="n">
        <v>44.5813602697982</v>
      </c>
      <c r="Q275" s="12" t="n">
        <v>49.9307304604324</v>
      </c>
      <c r="R275" s="12" t="n">
        <v>49.1171899323874</v>
      </c>
      <c r="S275" s="12" t="n">
        <v>34.5148072322349</v>
      </c>
      <c r="T275" s="12" t="n">
        <v>30.5471301971162</v>
      </c>
      <c r="U275" s="12" t="n">
        <v>30.3048343658447</v>
      </c>
      <c r="V275" s="12" t="n">
        <v>53.0634918212891</v>
      </c>
      <c r="W275" s="12" t="n">
        <v>22.7586574554443</v>
      </c>
      <c r="X275" s="13" t="n">
        <v>15.4368013670067</v>
      </c>
      <c r="Y275" s="13" t="n">
        <v>39.4214632260952</v>
      </c>
      <c r="Z275" s="13" t="n">
        <v>48.5000000000002</v>
      </c>
      <c r="AA275" s="10" t="s">
        <v>162</v>
      </c>
      <c r="AC275" s="10" t="s">
        <v>156</v>
      </c>
      <c r="AG275" s="13" t="n">
        <v>98.1942571785268</v>
      </c>
      <c r="AH275" s="13" t="n">
        <v>100</v>
      </c>
      <c r="AI275" s="13" t="n">
        <v>29.3</v>
      </c>
      <c r="AJ275" s="13" t="n">
        <v>64.7</v>
      </c>
      <c r="AK275" s="13" t="n">
        <v>42.7</v>
      </c>
      <c r="AL275" s="12" t="n">
        <v>42.3538689000408</v>
      </c>
      <c r="AM275" s="10" t="s">
        <v>157</v>
      </c>
      <c r="AN275" s="10" t="s">
        <v>803</v>
      </c>
      <c r="AO275" s="10" t="s">
        <v>808</v>
      </c>
    </row>
    <row r="276" customFormat="false" ht="15" hidden="false" customHeight="false" outlineLevel="0" collapsed="false">
      <c r="A276" s="10" t="s">
        <v>811</v>
      </c>
      <c r="B276" s="10" t="s">
        <v>763</v>
      </c>
      <c r="C276" s="10" t="s">
        <v>148</v>
      </c>
      <c r="D276" s="11" t="n">
        <v>46298.7103587963</v>
      </c>
      <c r="E276" s="10" t="s">
        <v>812</v>
      </c>
      <c r="F276" s="10" t="s">
        <v>763</v>
      </c>
      <c r="G276" s="10" t="s">
        <v>765</v>
      </c>
      <c r="H276" s="10" t="s">
        <v>228</v>
      </c>
      <c r="I276" s="10" t="s">
        <v>152</v>
      </c>
      <c r="J276" s="10" t="s">
        <v>153</v>
      </c>
      <c r="K276" s="10" t="s">
        <v>154</v>
      </c>
      <c r="L276" s="10" t="s">
        <v>807</v>
      </c>
      <c r="M276" s="12" t="n">
        <v>34.7294063112483</v>
      </c>
      <c r="N276" s="12" t="n">
        <v>5.61758606709757</v>
      </c>
      <c r="O276" s="12" t="n">
        <v>33.0906417645637</v>
      </c>
      <c r="P276" s="12" t="n">
        <v>44.2273140433899</v>
      </c>
      <c r="Q276" s="12" t="n">
        <v>39.2601602604033</v>
      </c>
      <c r="R276" s="12" t="n">
        <v>40.103475572652</v>
      </c>
      <c r="S276" s="12" t="n">
        <v>45.96036481055</v>
      </c>
      <c r="T276" s="12" t="n">
        <v>30.246324747993</v>
      </c>
      <c r="U276" s="12" t="n">
        <v>30.0076732635498</v>
      </c>
      <c r="V276" s="12" t="n">
        <v>50.1199340820313</v>
      </c>
      <c r="W276" s="12" t="n">
        <v>20.1122608184815</v>
      </c>
      <c r="X276" s="13" t="n">
        <v>55.1378493072405</v>
      </c>
      <c r="Y276" s="13" t="n">
        <v>67.3714483779404</v>
      </c>
      <c r="Z276" s="13" t="n">
        <v>32.5</v>
      </c>
      <c r="AA276" s="10" t="s">
        <v>170</v>
      </c>
      <c r="AC276" s="10" t="s">
        <v>156</v>
      </c>
      <c r="AE276" s="10" t="s">
        <v>156</v>
      </c>
      <c r="AF276" s="10" t="s">
        <v>156</v>
      </c>
      <c r="AG276" s="13" t="n">
        <v>95.0839969358488</v>
      </c>
      <c r="AH276" s="13" t="n">
        <v>100</v>
      </c>
      <c r="AI276" s="13" t="n">
        <v>29</v>
      </c>
      <c r="AJ276" s="13" t="n">
        <v>64.5</v>
      </c>
      <c r="AK276" s="13" t="n">
        <v>30.7</v>
      </c>
      <c r="AL276" s="12" t="n">
        <v>30.00767368225</v>
      </c>
      <c r="AM276" s="10" t="s">
        <v>157</v>
      </c>
      <c r="AN276" s="10" t="s">
        <v>803</v>
      </c>
      <c r="AO276" s="10" t="s">
        <v>808</v>
      </c>
    </row>
    <row r="277" customFormat="false" ht="15" hidden="false" customHeight="false" outlineLevel="0" collapsed="false">
      <c r="A277" s="10" t="s">
        <v>813</v>
      </c>
      <c r="B277" s="10" t="s">
        <v>763</v>
      </c>
      <c r="C277" s="10" t="s">
        <v>148</v>
      </c>
      <c r="D277" s="11" t="n">
        <v>46298.7104050926</v>
      </c>
      <c r="E277" s="10" t="s">
        <v>814</v>
      </c>
      <c r="F277" s="10" t="s">
        <v>763</v>
      </c>
      <c r="G277" s="10" t="s">
        <v>765</v>
      </c>
      <c r="H277" s="10" t="s">
        <v>231</v>
      </c>
      <c r="I277" s="10" t="s">
        <v>152</v>
      </c>
      <c r="J277" s="10" t="s">
        <v>153</v>
      </c>
      <c r="K277" s="10" t="s">
        <v>154</v>
      </c>
      <c r="L277" s="10" t="s">
        <v>807</v>
      </c>
      <c r="M277" s="12" t="n">
        <v>41.8177838152623</v>
      </c>
      <c r="N277" s="12" t="n">
        <v>6.28819493220146</v>
      </c>
      <c r="O277" s="12" t="n">
        <v>41.2904990343854</v>
      </c>
      <c r="P277" s="12" t="n">
        <v>46.5461237737301</v>
      </c>
      <c r="Q277" s="12" t="n">
        <v>41.5195290500553</v>
      </c>
      <c r="R277" s="12" t="n">
        <v>37.5512898994889</v>
      </c>
      <c r="S277" s="12" t="n">
        <v>51.0974710940483</v>
      </c>
      <c r="T277" s="12" t="n">
        <v>31.8895113475867</v>
      </c>
      <c r="U277" s="12" t="n">
        <v>31.0764503479004</v>
      </c>
      <c r="V277" s="12" t="n">
        <v>52.4728088378906</v>
      </c>
      <c r="W277" s="12" t="n">
        <v>21.3963584899902</v>
      </c>
      <c r="X277" s="13" t="n">
        <v>13.8534749889332</v>
      </c>
      <c r="Y277" s="13" t="n">
        <v>32.1668880035414</v>
      </c>
      <c r="Z277" s="13" t="n">
        <v>42.6000000000001</v>
      </c>
      <c r="AA277" s="10" t="s">
        <v>162</v>
      </c>
      <c r="AC277" s="10" t="s">
        <v>156</v>
      </c>
      <c r="AE277" s="10" t="s">
        <v>156</v>
      </c>
      <c r="AG277" s="13" t="n">
        <v>95.5300883833044</v>
      </c>
      <c r="AH277" s="13" t="n">
        <v>100</v>
      </c>
      <c r="AI277" s="13" t="n">
        <v>30.1</v>
      </c>
      <c r="AJ277" s="13" t="n">
        <v>64.5</v>
      </c>
      <c r="AK277" s="13" t="n">
        <v>39.3</v>
      </c>
      <c r="AL277" s="12" t="n">
        <v>38.6289256198347</v>
      </c>
      <c r="AM277" s="10" t="s">
        <v>157</v>
      </c>
      <c r="AN277" s="10" t="s">
        <v>803</v>
      </c>
      <c r="AO277" s="10" t="s">
        <v>808</v>
      </c>
    </row>
    <row r="278" customFormat="false" ht="15" hidden="false" customHeight="false" outlineLevel="0" collapsed="false">
      <c r="A278" s="10" t="s">
        <v>815</v>
      </c>
      <c r="B278" s="10" t="s">
        <v>763</v>
      </c>
      <c r="C278" s="10" t="s">
        <v>148</v>
      </c>
      <c r="D278" s="11" t="n">
        <v>46298.7104513889</v>
      </c>
      <c r="E278" s="10" t="s">
        <v>816</v>
      </c>
      <c r="F278" s="10" t="s">
        <v>763</v>
      </c>
      <c r="G278" s="10" t="s">
        <v>765</v>
      </c>
      <c r="H278" s="10" t="s">
        <v>234</v>
      </c>
      <c r="I278" s="10" t="s">
        <v>152</v>
      </c>
      <c r="J278" s="10" t="s">
        <v>153</v>
      </c>
      <c r="K278" s="10" t="s">
        <v>261</v>
      </c>
      <c r="L278" s="10" t="s">
        <v>817</v>
      </c>
      <c r="M278" s="12" t="n">
        <v>40.2967841617888</v>
      </c>
      <c r="N278" s="12" t="n">
        <v>7.89965676698223</v>
      </c>
      <c r="O278" s="12" t="n">
        <v>38.5835764343158</v>
      </c>
      <c r="Q278" s="12" t="n">
        <v>45.9268279018926</v>
      </c>
      <c r="R278" s="12" t="n">
        <v>48.5555510222396</v>
      </c>
      <c r="S278" s="12" t="n">
        <v>52.0459561469009</v>
      </c>
      <c r="T278" s="12" t="n">
        <v>31.5282402586191</v>
      </c>
      <c r="U278" s="12" t="n">
        <v>31.2607975006104</v>
      </c>
      <c r="V278" s="12" t="n">
        <v>55.2476501464844</v>
      </c>
      <c r="W278" s="12" t="n">
        <v>23.986852645874</v>
      </c>
      <c r="X278" s="13" t="n">
        <v>37.2219320346586</v>
      </c>
      <c r="Y278" s="13" t="n">
        <v>43.7864868186567</v>
      </c>
      <c r="Z278" s="13" t="n">
        <v>33.1</v>
      </c>
      <c r="AA278" s="10" t="s">
        <v>162</v>
      </c>
      <c r="AC278" s="10" t="s">
        <v>347</v>
      </c>
      <c r="AE278" s="10" t="s">
        <v>156</v>
      </c>
      <c r="AG278" s="13" t="n">
        <v>93.6420592276098</v>
      </c>
      <c r="AH278" s="13" t="n">
        <v>100</v>
      </c>
      <c r="AI278" s="13" t="n">
        <v>29.9</v>
      </c>
      <c r="AJ278" s="13" t="n">
        <v>65</v>
      </c>
      <c r="AK278" s="13" t="n">
        <v>32.3</v>
      </c>
      <c r="AL278" s="12" t="n">
        <v>32.8557894736842</v>
      </c>
      <c r="AM278" s="10" t="s">
        <v>157</v>
      </c>
      <c r="AN278" s="10" t="s">
        <v>803</v>
      </c>
      <c r="AO278" s="10" t="s">
        <v>818</v>
      </c>
    </row>
    <row r="279" customFormat="false" ht="15" hidden="false" customHeight="false" outlineLevel="0" collapsed="false">
      <c r="A279" s="10" t="s">
        <v>819</v>
      </c>
      <c r="B279" s="10" t="s">
        <v>763</v>
      </c>
      <c r="C279" s="10" t="s">
        <v>148</v>
      </c>
      <c r="D279" s="11" t="n">
        <v>46298.710625</v>
      </c>
      <c r="E279" s="10" t="s">
        <v>820</v>
      </c>
      <c r="F279" s="10" t="s">
        <v>763</v>
      </c>
      <c r="G279" s="10" t="s">
        <v>765</v>
      </c>
      <c r="H279" s="10" t="s">
        <v>237</v>
      </c>
      <c r="I279" s="10" t="s">
        <v>152</v>
      </c>
      <c r="J279" s="10" t="s">
        <v>153</v>
      </c>
      <c r="K279" s="10" t="s">
        <v>154</v>
      </c>
      <c r="L279" s="10" t="s">
        <v>807</v>
      </c>
      <c r="M279" s="12" t="n">
        <v>44.80024633807</v>
      </c>
      <c r="N279" s="12" t="n">
        <v>6.64895814880823</v>
      </c>
      <c r="O279" s="12" t="n">
        <v>43.1790755809091</v>
      </c>
      <c r="P279" s="12" t="n">
        <v>52.5871309269321</v>
      </c>
      <c r="Q279" s="12" t="n">
        <v>50.6040846972312</v>
      </c>
      <c r="R279" s="12" t="n">
        <v>50.5582112126097</v>
      </c>
      <c r="S279" s="12" t="n">
        <v>54.2090090770414</v>
      </c>
      <c r="T279" s="12" t="n">
        <v>33.9651914571564</v>
      </c>
      <c r="U279" s="12" t="n">
        <v>33.1391372680664</v>
      </c>
      <c r="V279" s="12" t="n">
        <v>57.9732704162598</v>
      </c>
      <c r="W279" s="12" t="n">
        <v>24.8341331481934</v>
      </c>
      <c r="X279" s="13" t="n">
        <v>15.1584944542093</v>
      </c>
      <c r="Y279" s="13" t="n">
        <v>32.590719783883</v>
      </c>
      <c r="Z279" s="13" t="n">
        <v>45.4000000000002</v>
      </c>
      <c r="AA279" s="10" t="s">
        <v>162</v>
      </c>
      <c r="AC279" s="10" t="s">
        <v>156</v>
      </c>
      <c r="AE279" s="10" t="s">
        <v>156</v>
      </c>
      <c r="AG279" s="13" t="n">
        <v>97.0203293010753</v>
      </c>
      <c r="AH279" s="13" t="n">
        <v>100</v>
      </c>
      <c r="AI279" s="13" t="n">
        <v>31.6</v>
      </c>
      <c r="AJ279" s="13" t="n">
        <v>71.3</v>
      </c>
      <c r="AK279" s="13" t="n">
        <v>43.7</v>
      </c>
      <c r="AL279" s="12" t="n">
        <v>44.0733108108109</v>
      </c>
      <c r="AM279" s="10" t="s">
        <v>157</v>
      </c>
      <c r="AN279" s="10" t="s">
        <v>803</v>
      </c>
      <c r="AO279" s="10" t="s">
        <v>808</v>
      </c>
    </row>
    <row r="280" customFormat="false" ht="15" hidden="false" customHeight="false" outlineLevel="0" collapsed="false">
      <c r="A280" s="10" t="s">
        <v>821</v>
      </c>
      <c r="B280" s="10" t="s">
        <v>763</v>
      </c>
      <c r="C280" s="10" t="s">
        <v>148</v>
      </c>
      <c r="D280" s="11" t="n">
        <v>46298.7106597222</v>
      </c>
      <c r="E280" s="10" t="s">
        <v>822</v>
      </c>
      <c r="F280" s="10" t="s">
        <v>763</v>
      </c>
      <c r="G280" s="10" t="s">
        <v>765</v>
      </c>
      <c r="H280" s="10" t="s">
        <v>240</v>
      </c>
      <c r="I280" s="10" t="s">
        <v>152</v>
      </c>
      <c r="J280" s="10" t="s">
        <v>153</v>
      </c>
      <c r="K280" s="10" t="s">
        <v>261</v>
      </c>
      <c r="L280" s="10" t="s">
        <v>823</v>
      </c>
      <c r="M280" s="12" t="n">
        <v>40.5977124771819</v>
      </c>
      <c r="N280" s="12" t="n">
        <v>8.09230809216388</v>
      </c>
      <c r="O280" s="12" t="n">
        <v>38.4790034265951</v>
      </c>
      <c r="Q280" s="12" t="n">
        <v>47.4444288669741</v>
      </c>
      <c r="R280" s="12" t="n">
        <v>50.2535900596655</v>
      </c>
      <c r="S280" s="12" t="n">
        <v>52.5375280010071</v>
      </c>
      <c r="T280" s="12" t="n">
        <v>31.5557732748295</v>
      </c>
      <c r="U280" s="12" t="n">
        <v>31.2637920379639</v>
      </c>
      <c r="V280" s="12" t="n">
        <v>57.7655906677246</v>
      </c>
      <c r="W280" s="12" t="n">
        <v>26.5017986297607</v>
      </c>
      <c r="X280" s="13" t="n">
        <v>36.9418573844994</v>
      </c>
      <c r="Y280" s="13" t="n">
        <v>43.9503556216756</v>
      </c>
      <c r="Z280" s="13" t="n">
        <v>33.7</v>
      </c>
      <c r="AA280" s="10" t="s">
        <v>162</v>
      </c>
      <c r="AC280" s="10" t="s">
        <v>347</v>
      </c>
      <c r="AE280" s="10" t="s">
        <v>156</v>
      </c>
      <c r="AG280" s="13" t="n">
        <v>94.6340177687491</v>
      </c>
      <c r="AH280" s="13" t="n">
        <v>100</v>
      </c>
      <c r="AI280" s="13" t="n">
        <v>30.1</v>
      </c>
      <c r="AJ280" s="13" t="n">
        <v>71.1</v>
      </c>
      <c r="AK280" s="13" t="n">
        <v>31.8</v>
      </c>
      <c r="AL280" s="12" t="n">
        <v>31.2637921400633</v>
      </c>
      <c r="AM280" s="10" t="s">
        <v>157</v>
      </c>
      <c r="AN280" s="10" t="s">
        <v>803</v>
      </c>
      <c r="AO280" s="10" t="s">
        <v>824</v>
      </c>
    </row>
    <row r="281" customFormat="false" ht="15" hidden="false" customHeight="false" outlineLevel="0" collapsed="false">
      <c r="A281" s="10" t="s">
        <v>825</v>
      </c>
      <c r="B281" s="10" t="s">
        <v>763</v>
      </c>
      <c r="C281" s="10" t="s">
        <v>148</v>
      </c>
      <c r="D281" s="11" t="n">
        <v>46298.7107060185</v>
      </c>
      <c r="E281" s="10" t="s">
        <v>826</v>
      </c>
      <c r="F281" s="10" t="s">
        <v>763</v>
      </c>
      <c r="G281" s="10" t="s">
        <v>765</v>
      </c>
      <c r="K281" s="10" t="s">
        <v>243</v>
      </c>
      <c r="AN281" s="10" t="s">
        <v>244</v>
      </c>
      <c r="AO281" s="10" t="s">
        <v>244</v>
      </c>
    </row>
    <row r="282" customFormat="false" ht="15" hidden="false" customHeight="false" outlineLevel="0" collapsed="false">
      <c r="A282" s="10" t="s">
        <v>827</v>
      </c>
      <c r="B282" s="10" t="s">
        <v>763</v>
      </c>
      <c r="C282" s="10" t="s">
        <v>148</v>
      </c>
      <c r="D282" s="11" t="n">
        <v>46298.7108796296</v>
      </c>
      <c r="E282" s="10" t="s">
        <v>828</v>
      </c>
      <c r="F282" s="10" t="s">
        <v>763</v>
      </c>
      <c r="G282" s="10" t="s">
        <v>765</v>
      </c>
      <c r="H282" s="10" t="s">
        <v>247</v>
      </c>
      <c r="I282" s="10" t="s">
        <v>152</v>
      </c>
      <c r="J282" s="10" t="s">
        <v>248</v>
      </c>
      <c r="K282" s="10" t="s">
        <v>154</v>
      </c>
      <c r="L282" s="10" t="s">
        <v>807</v>
      </c>
      <c r="M282" s="12" t="n">
        <v>40.77995052699</v>
      </c>
      <c r="N282" s="12" t="n">
        <v>4.52414027861512</v>
      </c>
      <c r="O282" s="12" t="n">
        <v>40.1669570185605</v>
      </c>
      <c r="P282" s="12" t="n">
        <v>52.1227031832306</v>
      </c>
      <c r="Q282" s="12" t="n">
        <v>39.3090756194189</v>
      </c>
      <c r="R282" s="12" t="n">
        <v>39.173321079752</v>
      </c>
      <c r="S282" s="12" t="n">
        <v>41.4664795347949</v>
      </c>
      <c r="T282" s="12" t="n">
        <v>35.3022695591659</v>
      </c>
      <c r="U282" s="12" t="n">
        <v>33.0708274841309</v>
      </c>
      <c r="V282" s="12" t="n">
        <v>56.0491523742676</v>
      </c>
      <c r="W282" s="12" t="n">
        <v>22.9783248901367</v>
      </c>
      <c r="X282" s="13" t="n">
        <v>17.838172012397</v>
      </c>
      <c r="Y282" s="13" t="n">
        <v>61.4196350857784</v>
      </c>
      <c r="Z282" s="13" t="n">
        <v>41.4000000000001</v>
      </c>
      <c r="AA282" s="10" t="s">
        <v>155</v>
      </c>
      <c r="AD282" s="10" t="s">
        <v>156</v>
      </c>
      <c r="AG282" s="13" t="n">
        <v>98.2442260049549</v>
      </c>
      <c r="AH282" s="13" t="n">
        <v>100</v>
      </c>
      <c r="AI282" s="13" t="n">
        <v>31.9</v>
      </c>
      <c r="AJ282" s="13" t="n">
        <v>62.1</v>
      </c>
      <c r="AK282" s="13" t="n">
        <v>38.3</v>
      </c>
      <c r="AL282" s="12" t="n">
        <v>37.8319791271347</v>
      </c>
      <c r="AM282" s="10" t="s">
        <v>180</v>
      </c>
      <c r="AN282" s="10" t="s">
        <v>803</v>
      </c>
      <c r="AO282" s="10" t="s">
        <v>808</v>
      </c>
    </row>
    <row r="283" customFormat="false" ht="15" hidden="false" customHeight="false" outlineLevel="0" collapsed="false">
      <c r="A283" s="10" t="s">
        <v>829</v>
      </c>
      <c r="B283" s="10" t="s">
        <v>763</v>
      </c>
      <c r="C283" s="10" t="s">
        <v>148</v>
      </c>
      <c r="D283" s="11" t="n">
        <v>46298.7109143519</v>
      </c>
      <c r="E283" s="10" t="s">
        <v>830</v>
      </c>
      <c r="F283" s="10" t="s">
        <v>763</v>
      </c>
      <c r="G283" s="10" t="s">
        <v>765</v>
      </c>
      <c r="H283" s="10" t="s">
        <v>251</v>
      </c>
      <c r="I283" s="10" t="s">
        <v>152</v>
      </c>
      <c r="J283" s="10" t="s">
        <v>248</v>
      </c>
      <c r="K283" s="10" t="s">
        <v>261</v>
      </c>
      <c r="L283" s="10" t="s">
        <v>823</v>
      </c>
      <c r="M283" s="12" t="n">
        <v>35.6752989604137</v>
      </c>
      <c r="N283" s="12" t="n">
        <v>3.82027612378002</v>
      </c>
      <c r="O283" s="12" t="n">
        <v>34.873302838212</v>
      </c>
      <c r="P283" s="12" t="n">
        <v>44.7631580858272</v>
      </c>
      <c r="R283" s="12" t="n">
        <v>37.3240988734342</v>
      </c>
      <c r="S283" s="12" t="n">
        <v>37.0055371388919</v>
      </c>
      <c r="T283" s="12" t="n">
        <v>31.5041429473487</v>
      </c>
      <c r="U283" s="12" t="n">
        <v>30.7863368988037</v>
      </c>
      <c r="V283" s="12" t="n">
        <v>47.8047866821289</v>
      </c>
      <c r="W283" s="12" t="n">
        <v>17.0184497833252</v>
      </c>
      <c r="X283" s="13" t="n">
        <v>22.2818791946309</v>
      </c>
      <c r="Y283" s="13" t="n">
        <v>73.3125916707409</v>
      </c>
      <c r="Z283" s="13" t="n">
        <v>33.2</v>
      </c>
      <c r="AA283" s="10" t="s">
        <v>155</v>
      </c>
      <c r="AD283" s="10" t="s">
        <v>347</v>
      </c>
      <c r="AF283" s="10" t="s">
        <v>156</v>
      </c>
      <c r="AG283" s="13" t="n">
        <v>93.9807852965748</v>
      </c>
      <c r="AH283" s="13" t="n">
        <v>100</v>
      </c>
      <c r="AI283" s="13" t="n">
        <v>29.6</v>
      </c>
      <c r="AJ283" s="13" t="n">
        <v>60.2</v>
      </c>
      <c r="AK283" s="13" t="n">
        <v>36.4</v>
      </c>
      <c r="AL283" s="12" t="n">
        <v>35.6105483870968</v>
      </c>
      <c r="AM283" s="10" t="s">
        <v>180</v>
      </c>
      <c r="AN283" s="10" t="s">
        <v>803</v>
      </c>
      <c r="AO283" s="10" t="s">
        <v>831</v>
      </c>
    </row>
    <row r="284" customFormat="false" ht="15" hidden="false" customHeight="false" outlineLevel="0" collapsed="false">
      <c r="A284" s="10" t="s">
        <v>832</v>
      </c>
      <c r="B284" s="10" t="s">
        <v>763</v>
      </c>
      <c r="C284" s="10" t="s">
        <v>148</v>
      </c>
      <c r="D284" s="11" t="n">
        <v>46298.7110069445</v>
      </c>
      <c r="E284" s="10" t="s">
        <v>833</v>
      </c>
      <c r="F284" s="10" t="s">
        <v>763</v>
      </c>
      <c r="G284" s="10" t="s">
        <v>765</v>
      </c>
      <c r="H284" s="10" t="s">
        <v>254</v>
      </c>
      <c r="I284" s="10" t="s">
        <v>152</v>
      </c>
      <c r="J284" s="10" t="s">
        <v>248</v>
      </c>
      <c r="K284" s="10" t="s">
        <v>154</v>
      </c>
      <c r="L284" s="10" t="s">
        <v>807</v>
      </c>
      <c r="M284" s="12" t="n">
        <v>39.5719611973527</v>
      </c>
      <c r="N284" s="12" t="n">
        <v>3.99895903168154</v>
      </c>
      <c r="O284" s="12" t="n">
        <v>39.2128104875183</v>
      </c>
      <c r="P284" s="12" t="n">
        <v>49.4289245742027</v>
      </c>
      <c r="Q284" s="12" t="n">
        <v>37.7029427960915</v>
      </c>
      <c r="R284" s="12" t="n">
        <v>38.9318980785272</v>
      </c>
      <c r="S284" s="12" t="n">
        <v>37.3287049924203</v>
      </c>
      <c r="T284" s="12" t="n">
        <v>34.8370371289395</v>
      </c>
      <c r="U284" s="12" t="n">
        <v>34.1782989501953</v>
      </c>
      <c r="V284" s="12" t="n">
        <v>51.7334899902344</v>
      </c>
      <c r="W284" s="12" t="n">
        <v>17.5551910400391</v>
      </c>
      <c r="X284" s="13" t="n">
        <v>37.9845129384205</v>
      </c>
      <c r="Y284" s="13" t="n">
        <v>68.1597003810309</v>
      </c>
      <c r="Z284" s="13" t="n">
        <v>39.5000000000001</v>
      </c>
      <c r="AA284" s="10" t="s">
        <v>155</v>
      </c>
      <c r="AG284" s="13" t="n">
        <v>98.92781528954</v>
      </c>
      <c r="AH284" s="13" t="n">
        <v>100</v>
      </c>
      <c r="AI284" s="13" t="n">
        <v>32.6</v>
      </c>
      <c r="AJ284" s="13" t="n">
        <v>62.5</v>
      </c>
      <c r="AK284" s="13" t="n">
        <v>41.4</v>
      </c>
      <c r="AL284" s="12" t="n">
        <v>41.1635253456221</v>
      </c>
      <c r="AM284" s="10" t="s">
        <v>157</v>
      </c>
      <c r="AN284" s="10" t="s">
        <v>803</v>
      </c>
      <c r="AO284" s="10" t="s">
        <v>808</v>
      </c>
    </row>
    <row r="285" customFormat="false" ht="15" hidden="false" customHeight="false" outlineLevel="0" collapsed="false">
      <c r="A285" s="10" t="s">
        <v>834</v>
      </c>
      <c r="B285" s="10" t="s">
        <v>763</v>
      </c>
      <c r="C285" s="10" t="s">
        <v>148</v>
      </c>
      <c r="D285" s="11" t="n">
        <v>46298.7110416667</v>
      </c>
      <c r="E285" s="10" t="s">
        <v>835</v>
      </c>
      <c r="F285" s="10" t="s">
        <v>763</v>
      </c>
      <c r="G285" s="10" t="s">
        <v>765</v>
      </c>
      <c r="H285" s="10" t="s">
        <v>257</v>
      </c>
      <c r="I285" s="10" t="s">
        <v>152</v>
      </c>
      <c r="J285" s="10" t="s">
        <v>248</v>
      </c>
      <c r="K285" s="10" t="s">
        <v>261</v>
      </c>
      <c r="L285" s="10" t="s">
        <v>802</v>
      </c>
      <c r="M285" s="12" t="n">
        <v>36.459781742099</v>
      </c>
      <c r="N285" s="12" t="n">
        <v>4.16579104781236</v>
      </c>
      <c r="O285" s="12" t="n">
        <v>35.6314127947386</v>
      </c>
      <c r="P285" s="12" t="n">
        <v>46.5065691348488</v>
      </c>
      <c r="R285" s="12" t="n">
        <v>39.2847920285124</v>
      </c>
      <c r="S285" s="12" t="n">
        <v>36.0858844963363</v>
      </c>
      <c r="T285" s="12" t="n">
        <v>31.0862589774393</v>
      </c>
      <c r="U285" s="12" t="n">
        <v>30.5565795898438</v>
      </c>
      <c r="V285" s="12" t="n">
        <v>50.6953315734863</v>
      </c>
      <c r="W285" s="12" t="n">
        <v>20.1387519836426</v>
      </c>
      <c r="X285" s="13" t="n">
        <v>19.4844833647608</v>
      </c>
      <c r="Y285" s="13" t="n">
        <v>64.0680430822334</v>
      </c>
      <c r="Z285" s="13" t="n">
        <v>37.0000000000001</v>
      </c>
      <c r="AA285" s="10" t="s">
        <v>155</v>
      </c>
      <c r="AD285" s="10" t="s">
        <v>347</v>
      </c>
      <c r="AG285" s="13" t="n">
        <v>90.7558881540782</v>
      </c>
      <c r="AH285" s="13" t="n">
        <v>100</v>
      </c>
      <c r="AI285" s="13" t="n">
        <v>29.6</v>
      </c>
      <c r="AJ285" s="13" t="n">
        <v>63.3</v>
      </c>
      <c r="AK285" s="13" t="n">
        <v>34.6</v>
      </c>
      <c r="AL285" s="12" t="n">
        <v>34.5925925925926</v>
      </c>
      <c r="AM285" s="10" t="s">
        <v>157</v>
      </c>
      <c r="AN285" s="10" t="s">
        <v>803</v>
      </c>
      <c r="AO285" s="10" t="s">
        <v>836</v>
      </c>
    </row>
    <row r="286" customFormat="false" ht="15" hidden="false" customHeight="false" outlineLevel="0" collapsed="false">
      <c r="A286" s="10" t="s">
        <v>837</v>
      </c>
      <c r="B286" s="10" t="s">
        <v>763</v>
      </c>
      <c r="C286" s="10" t="s">
        <v>148</v>
      </c>
      <c r="D286" s="11" t="n">
        <v>46298.711087963</v>
      </c>
      <c r="E286" s="10" t="s">
        <v>838</v>
      </c>
      <c r="F286" s="10" t="s">
        <v>763</v>
      </c>
      <c r="G286" s="10" t="s">
        <v>765</v>
      </c>
      <c r="H286" s="10" t="s">
        <v>260</v>
      </c>
      <c r="I286" s="10" t="s">
        <v>152</v>
      </c>
      <c r="J286" s="10" t="s">
        <v>248</v>
      </c>
      <c r="K286" s="10" t="s">
        <v>261</v>
      </c>
      <c r="L286" s="10" t="s">
        <v>817</v>
      </c>
      <c r="M286" s="12" t="n">
        <v>40.409753203604</v>
      </c>
      <c r="N286" s="12" t="n">
        <v>3.8891485558527</v>
      </c>
      <c r="O286" s="12" t="n">
        <v>39.8137238728655</v>
      </c>
      <c r="P286" s="12" t="n">
        <v>50.5687559311632</v>
      </c>
      <c r="R286" s="12" t="n">
        <v>41.3955537423647</v>
      </c>
      <c r="S286" s="12" t="n">
        <v>38.0460867759348</v>
      </c>
      <c r="T286" s="12" t="n">
        <v>36.0687437166086</v>
      </c>
      <c r="U286" s="12" t="n">
        <v>33.2827796936035</v>
      </c>
      <c r="V286" s="12" t="n">
        <v>53.2769660949707</v>
      </c>
      <c r="W286" s="12" t="n">
        <v>19.9941864013672</v>
      </c>
      <c r="X286" s="13" t="n">
        <v>33.5527860713207</v>
      </c>
      <c r="Y286" s="13" t="n">
        <v>71.7551746116945</v>
      </c>
      <c r="Z286" s="13" t="n">
        <v>39.4000000000001</v>
      </c>
      <c r="AA286" s="10" t="s">
        <v>155</v>
      </c>
      <c r="AD286" s="10" t="s">
        <v>347</v>
      </c>
      <c r="AE286" s="10" t="s">
        <v>156</v>
      </c>
      <c r="AG286" s="13" t="n">
        <v>91.4274322169059</v>
      </c>
      <c r="AH286" s="13" t="n">
        <v>100</v>
      </c>
      <c r="AI286" s="13" t="n">
        <v>32.4</v>
      </c>
      <c r="AJ286" s="13" t="n">
        <v>63.5</v>
      </c>
      <c r="AK286" s="13" t="n">
        <v>40.7</v>
      </c>
      <c r="AL286" s="12" t="n">
        <v>39.6733225480346</v>
      </c>
      <c r="AM286" s="10" t="s">
        <v>157</v>
      </c>
      <c r="AN286" s="10" t="s">
        <v>803</v>
      </c>
      <c r="AO286" s="10" t="s">
        <v>839</v>
      </c>
    </row>
    <row r="287" customFormat="false" ht="15" hidden="false" customHeight="false" outlineLevel="0" collapsed="false">
      <c r="A287" s="10" t="s">
        <v>840</v>
      </c>
      <c r="B287" s="10" t="s">
        <v>763</v>
      </c>
      <c r="C287" s="10" t="s">
        <v>148</v>
      </c>
      <c r="D287" s="11" t="n">
        <v>46298.7112268519</v>
      </c>
      <c r="E287" s="10" t="s">
        <v>841</v>
      </c>
      <c r="F287" s="10" t="s">
        <v>763</v>
      </c>
      <c r="G287" s="10" t="s">
        <v>765</v>
      </c>
      <c r="H287" s="10" t="s">
        <v>267</v>
      </c>
      <c r="I287" s="10" t="s">
        <v>152</v>
      </c>
      <c r="J287" s="10" t="s">
        <v>248</v>
      </c>
      <c r="K287" s="10" t="s">
        <v>154</v>
      </c>
      <c r="L287" s="10" t="s">
        <v>807</v>
      </c>
      <c r="M287" s="12" t="n">
        <v>36.6463211788095</v>
      </c>
      <c r="N287" s="12" t="n">
        <v>3.8395594326306</v>
      </c>
      <c r="O287" s="12" t="n">
        <v>36.1414839352986</v>
      </c>
      <c r="P287" s="12" t="n">
        <v>45.5029427187872</v>
      </c>
      <c r="Q287" s="12" t="n">
        <v>35.8977509928137</v>
      </c>
      <c r="R287" s="12" t="n">
        <v>37.8055044736899</v>
      </c>
      <c r="S287" s="12" t="n">
        <v>34.7628952287818</v>
      </c>
      <c r="T287" s="12" t="n">
        <v>31.4809636594209</v>
      </c>
      <c r="U287" s="12" t="n">
        <v>30.7436904907227</v>
      </c>
      <c r="V287" s="12" t="n">
        <v>48.7859840393066</v>
      </c>
      <c r="W287" s="12" t="n">
        <v>18.042293548584</v>
      </c>
      <c r="X287" s="13" t="n">
        <v>32.570072973879</v>
      </c>
      <c r="Y287" s="13" t="n">
        <v>65.0490360399852</v>
      </c>
      <c r="Z287" s="13" t="n">
        <v>36.4000000000001</v>
      </c>
      <c r="AA287" s="10" t="s">
        <v>155</v>
      </c>
      <c r="AG287" s="13" t="n">
        <v>98.3873150105708</v>
      </c>
      <c r="AH287" s="13" t="n">
        <v>100</v>
      </c>
      <c r="AI287" s="13" t="n">
        <v>29.6</v>
      </c>
      <c r="AJ287" s="13" t="n">
        <v>59.1</v>
      </c>
      <c r="AK287" s="13" t="n">
        <v>38.2</v>
      </c>
      <c r="AL287" s="12" t="n">
        <v>38.5407339021049</v>
      </c>
      <c r="AM287" s="10" t="s">
        <v>157</v>
      </c>
      <c r="AN287" s="10" t="s">
        <v>803</v>
      </c>
      <c r="AO287" s="10" t="s">
        <v>808</v>
      </c>
    </row>
    <row r="288" customFormat="false" ht="15" hidden="false" customHeight="false" outlineLevel="0" collapsed="false">
      <c r="A288" s="10" t="s">
        <v>842</v>
      </c>
      <c r="B288" s="10" t="s">
        <v>763</v>
      </c>
      <c r="C288" s="10" t="s">
        <v>148</v>
      </c>
      <c r="D288" s="11" t="n">
        <v>46298.7112731482</v>
      </c>
      <c r="E288" s="10" t="s">
        <v>843</v>
      </c>
      <c r="F288" s="10" t="s">
        <v>763</v>
      </c>
      <c r="G288" s="10" t="s">
        <v>765</v>
      </c>
      <c r="H288" s="10" t="s">
        <v>271</v>
      </c>
      <c r="I288" s="10" t="s">
        <v>152</v>
      </c>
      <c r="J288" s="10" t="s">
        <v>248</v>
      </c>
      <c r="K288" s="10" t="s">
        <v>261</v>
      </c>
      <c r="L288" s="10" t="s">
        <v>823</v>
      </c>
      <c r="M288" s="12" t="n">
        <v>36.1707197366167</v>
      </c>
      <c r="N288" s="12" t="n">
        <v>3.22719669923799</v>
      </c>
      <c r="O288" s="12" t="n">
        <v>35.8080097023845</v>
      </c>
      <c r="P288" s="12" t="n">
        <v>44.599852992537</v>
      </c>
      <c r="R288" s="12" t="n">
        <v>35.7225328489226</v>
      </c>
      <c r="S288" s="12" t="n">
        <v>34.6230932354105</v>
      </c>
      <c r="T288" s="12" t="n">
        <v>32.0439249317987</v>
      </c>
      <c r="U288" s="12" t="n">
        <v>31.0785827636719</v>
      </c>
      <c r="V288" s="12" t="n">
        <v>47.78369140625</v>
      </c>
      <c r="W288" s="12" t="n">
        <v>16.7051086425781</v>
      </c>
      <c r="X288" s="13" t="n">
        <v>45.17804540392</v>
      </c>
      <c r="Y288" s="13" t="n">
        <v>72.0487972437052</v>
      </c>
      <c r="Z288" s="13" t="n">
        <v>36.7000000000001</v>
      </c>
      <c r="AA288" s="10" t="s">
        <v>155</v>
      </c>
      <c r="AD288" s="10" t="s">
        <v>347</v>
      </c>
      <c r="AG288" s="13" t="n">
        <v>95.365296803653</v>
      </c>
      <c r="AH288" s="13" t="n">
        <v>100</v>
      </c>
      <c r="AI288" s="13" t="n">
        <v>29.9</v>
      </c>
      <c r="AJ288" s="13" t="n">
        <v>60.3</v>
      </c>
      <c r="AK288" s="13" t="n">
        <v>37.2</v>
      </c>
      <c r="AL288" s="12" t="n">
        <v>37.4371900826446</v>
      </c>
      <c r="AM288" s="10" t="s">
        <v>157</v>
      </c>
      <c r="AN288" s="10" t="s">
        <v>803</v>
      </c>
      <c r="AO288" s="10" t="s">
        <v>831</v>
      </c>
    </row>
    <row r="289" customFormat="false" ht="15" hidden="false" customHeight="false" outlineLevel="0" collapsed="false">
      <c r="A289" s="10" t="s">
        <v>844</v>
      </c>
      <c r="B289" s="10" t="s">
        <v>763</v>
      </c>
      <c r="C289" s="10" t="s">
        <v>148</v>
      </c>
      <c r="D289" s="11" t="n">
        <v>46298.7113078704</v>
      </c>
      <c r="E289" s="10" t="s">
        <v>845</v>
      </c>
      <c r="F289" s="10" t="s">
        <v>763</v>
      </c>
      <c r="G289" s="10" t="s">
        <v>765</v>
      </c>
      <c r="H289" s="10" t="s">
        <v>274</v>
      </c>
      <c r="I289" s="10" t="s">
        <v>152</v>
      </c>
      <c r="J289" s="10" t="s">
        <v>248</v>
      </c>
      <c r="K289" s="10" t="s">
        <v>154</v>
      </c>
      <c r="L289" s="10" t="s">
        <v>807</v>
      </c>
      <c r="M289" s="12" t="n">
        <v>37.6062119576932</v>
      </c>
      <c r="N289" s="12" t="n">
        <v>3.11252382489459</v>
      </c>
      <c r="O289" s="12" t="n">
        <v>37.4921253951198</v>
      </c>
      <c r="P289" s="12" t="n">
        <v>44.2188012546647</v>
      </c>
      <c r="Q289" s="12" t="n">
        <v>36.007247246125</v>
      </c>
      <c r="R289" s="12" t="n">
        <v>37.35728208387</v>
      </c>
      <c r="S289" s="12" t="n">
        <v>34.0565746974554</v>
      </c>
      <c r="T289" s="12" t="n">
        <v>33.1539370127748</v>
      </c>
      <c r="U289" s="12" t="n">
        <v>31.668586730957</v>
      </c>
      <c r="V289" s="12" t="n">
        <v>48.3944702148438</v>
      </c>
      <c r="W289" s="12" t="n">
        <v>16.7258834838867</v>
      </c>
      <c r="X289" s="13" t="n">
        <v>30.2407211858109</v>
      </c>
      <c r="Y289" s="13" t="n">
        <v>68.9438382416207</v>
      </c>
      <c r="Z289" s="13" t="n">
        <v>37.6000000000001</v>
      </c>
      <c r="AA289" s="10" t="s">
        <v>155</v>
      </c>
      <c r="AG289" s="13" t="n">
        <v>98.6629623198472</v>
      </c>
      <c r="AH289" s="13" t="n">
        <v>100</v>
      </c>
      <c r="AI289" s="13" t="n">
        <v>30.8</v>
      </c>
      <c r="AJ289" s="13" t="n">
        <v>61.4</v>
      </c>
      <c r="AK289" s="13" t="n">
        <v>39.4</v>
      </c>
      <c r="AL289" s="12" t="n">
        <v>39.5640092165899</v>
      </c>
      <c r="AM289" s="10" t="s">
        <v>157</v>
      </c>
      <c r="AN289" s="10" t="s">
        <v>803</v>
      </c>
      <c r="AO289" s="10" t="s">
        <v>808</v>
      </c>
    </row>
    <row r="290" customFormat="false" ht="15" hidden="false" customHeight="false" outlineLevel="0" collapsed="false">
      <c r="A290" s="10" t="s">
        <v>846</v>
      </c>
      <c r="B290" s="10" t="s">
        <v>763</v>
      </c>
      <c r="C290" s="10" t="s">
        <v>148</v>
      </c>
      <c r="D290" s="11" t="n">
        <v>46298.7113310185</v>
      </c>
      <c r="E290" s="10" t="s">
        <v>847</v>
      </c>
      <c r="F290" s="10" t="s">
        <v>763</v>
      </c>
      <c r="G290" s="10" t="s">
        <v>765</v>
      </c>
      <c r="H290" s="10" t="s">
        <v>277</v>
      </c>
      <c r="I290" s="10" t="s">
        <v>152</v>
      </c>
      <c r="J290" s="10" t="s">
        <v>248</v>
      </c>
      <c r="K290" s="10" t="s">
        <v>261</v>
      </c>
      <c r="L290" s="10" t="s">
        <v>823</v>
      </c>
      <c r="M290" s="12" t="n">
        <v>36.9942242313851</v>
      </c>
      <c r="N290" s="12" t="n">
        <v>3.63513346966304</v>
      </c>
      <c r="O290" s="12" t="n">
        <v>36.4637678755257</v>
      </c>
      <c r="P290" s="12" t="n">
        <v>46.6054824782233</v>
      </c>
      <c r="R290" s="12" t="n">
        <v>37.5357462615298</v>
      </c>
      <c r="S290" s="12" t="n">
        <v>35.267593538906</v>
      </c>
      <c r="T290" s="12" t="n">
        <v>32.7543190649737</v>
      </c>
      <c r="U290" s="12" t="n">
        <v>31.9018440246582</v>
      </c>
      <c r="V290" s="12" t="n">
        <v>49.3488578796387</v>
      </c>
      <c r="W290" s="12" t="n">
        <v>17.4470138549805</v>
      </c>
      <c r="X290" s="13" t="n">
        <v>18.9053292339226</v>
      </c>
      <c r="Y290" s="13" t="n">
        <v>68.3448629259544</v>
      </c>
      <c r="Z290" s="13" t="n">
        <v>37.6000000000001</v>
      </c>
      <c r="AA290" s="10" t="s">
        <v>155</v>
      </c>
      <c r="AD290" s="10" t="s">
        <v>347</v>
      </c>
      <c r="AG290" s="13" t="n">
        <v>94.6870451237264</v>
      </c>
      <c r="AH290" s="13" t="n">
        <v>100</v>
      </c>
      <c r="AI290" s="13" t="n">
        <v>30.7</v>
      </c>
      <c r="AJ290" s="13" t="n">
        <v>61.7</v>
      </c>
      <c r="AK290" s="13" t="n">
        <v>37.5</v>
      </c>
      <c r="AL290" s="12" t="n">
        <v>37.9499356588126</v>
      </c>
      <c r="AM290" s="10" t="s">
        <v>157</v>
      </c>
      <c r="AN290" s="10" t="s">
        <v>803</v>
      </c>
      <c r="AO290" s="10" t="s">
        <v>831</v>
      </c>
    </row>
    <row r="291" customFormat="false" ht="15" hidden="false" customHeight="false" outlineLevel="0" collapsed="false">
      <c r="A291" s="10" t="s">
        <v>848</v>
      </c>
      <c r="B291" s="10" t="s">
        <v>763</v>
      </c>
      <c r="C291" s="10" t="s">
        <v>148</v>
      </c>
      <c r="D291" s="11" t="n">
        <v>46298.7113541667</v>
      </c>
      <c r="E291" s="10" t="s">
        <v>849</v>
      </c>
      <c r="F291" s="10" t="s">
        <v>763</v>
      </c>
      <c r="G291" s="10" t="s">
        <v>765</v>
      </c>
      <c r="H291" s="10" t="s">
        <v>280</v>
      </c>
      <c r="I291" s="10" t="s">
        <v>152</v>
      </c>
      <c r="J291" s="10" t="s">
        <v>248</v>
      </c>
      <c r="K291" s="10" t="s">
        <v>154</v>
      </c>
      <c r="L291" s="10" t="s">
        <v>807</v>
      </c>
      <c r="M291" s="12" t="n">
        <v>35.9054458800007</v>
      </c>
      <c r="N291" s="12" t="n">
        <v>4.03613508036412</v>
      </c>
      <c r="O291" s="12" t="n">
        <v>34.8311001680858</v>
      </c>
      <c r="P291" s="12" t="n">
        <v>45.9469192982003</v>
      </c>
      <c r="Q291" s="12" t="n">
        <v>36.8604317033529</v>
      </c>
      <c r="R291" s="12" t="n">
        <v>40.486335018974</v>
      </c>
      <c r="S291" s="12" t="n">
        <v>37.7072719499662</v>
      </c>
      <c r="T291" s="12" t="n">
        <v>31.3778985629362</v>
      </c>
      <c r="U291" s="12" t="n">
        <v>30.8083248138428</v>
      </c>
      <c r="V291" s="12" t="n">
        <v>48.937686920166</v>
      </c>
      <c r="W291" s="12" t="n">
        <v>18.1293621063232</v>
      </c>
      <c r="X291" s="13" t="n">
        <v>33.0439841750058</v>
      </c>
      <c r="Y291" s="13" t="n">
        <v>67.0211775657435</v>
      </c>
      <c r="Z291" s="13" t="n">
        <v>33.7</v>
      </c>
      <c r="AA291" s="10" t="s">
        <v>155</v>
      </c>
      <c r="AE291" s="10" t="s">
        <v>156</v>
      </c>
      <c r="AG291" s="13" t="n">
        <v>98.5008252338162</v>
      </c>
      <c r="AH291" s="13" t="n">
        <v>100</v>
      </c>
      <c r="AI291" s="13" t="n">
        <v>29.9</v>
      </c>
      <c r="AJ291" s="13" t="n">
        <v>61.9</v>
      </c>
      <c r="AK291" s="13" t="n">
        <v>32.5</v>
      </c>
      <c r="AL291" s="12" t="n">
        <v>32.7894649717338</v>
      </c>
      <c r="AM291" s="10" t="s">
        <v>157</v>
      </c>
      <c r="AN291" s="10" t="s">
        <v>803</v>
      </c>
      <c r="AO291" s="10" t="s">
        <v>808</v>
      </c>
    </row>
    <row r="292" customFormat="false" ht="15" hidden="false" customHeight="false" outlineLevel="0" collapsed="false">
      <c r="A292" s="10" t="s">
        <v>850</v>
      </c>
      <c r="B292" s="10" t="s">
        <v>763</v>
      </c>
      <c r="C292" s="10" t="s">
        <v>148</v>
      </c>
      <c r="D292" s="11" t="n">
        <v>46298.7115856482</v>
      </c>
      <c r="E292" s="10" t="s">
        <v>851</v>
      </c>
      <c r="F292" s="10" t="s">
        <v>763</v>
      </c>
      <c r="G292" s="10" t="s">
        <v>765</v>
      </c>
      <c r="H292" s="10" t="s">
        <v>283</v>
      </c>
      <c r="I292" s="10" t="s">
        <v>152</v>
      </c>
      <c r="J292" s="10" t="s">
        <v>248</v>
      </c>
      <c r="K292" s="10" t="s">
        <v>154</v>
      </c>
      <c r="L292" s="10" t="s">
        <v>807</v>
      </c>
      <c r="M292" s="12" t="n">
        <v>37.1654446825194</v>
      </c>
      <c r="N292" s="12" t="n">
        <v>3.51868441627727</v>
      </c>
      <c r="O292" s="12" t="n">
        <v>36.8033662775633</v>
      </c>
      <c r="P292" s="12" t="n">
        <v>46.0918635515663</v>
      </c>
      <c r="Q292" s="12" t="n">
        <v>36.6249075886389</v>
      </c>
      <c r="R292" s="12" t="n">
        <v>36.0352961948393</v>
      </c>
      <c r="S292" s="12" t="n">
        <v>37.0282799980334</v>
      </c>
      <c r="T292" s="12" t="n">
        <v>33.532312560926</v>
      </c>
      <c r="U292" s="12" t="n">
        <v>31.0095977783203</v>
      </c>
      <c r="V292" s="12" t="n">
        <v>50.852840423584</v>
      </c>
      <c r="W292" s="12" t="n">
        <v>19.8432426452637</v>
      </c>
      <c r="X292" s="13" t="n">
        <v>46.085240505976</v>
      </c>
      <c r="Y292" s="13" t="n">
        <v>69.813675857356</v>
      </c>
      <c r="Z292" s="13" t="n">
        <v>36.8000000000001</v>
      </c>
      <c r="AA292" s="10" t="s">
        <v>155</v>
      </c>
      <c r="AC292" s="10" t="s">
        <v>156</v>
      </c>
      <c r="AG292" s="13" t="n">
        <v>97.5332068311195</v>
      </c>
      <c r="AH292" s="13" t="n">
        <v>100</v>
      </c>
      <c r="AI292" s="13" t="n">
        <v>29.8</v>
      </c>
      <c r="AJ292" s="13" t="n">
        <v>61</v>
      </c>
      <c r="AK292" s="13" t="n">
        <v>36.9</v>
      </c>
      <c r="AL292" s="12" t="n">
        <v>37.0967094372565</v>
      </c>
      <c r="AM292" s="10" t="s">
        <v>157</v>
      </c>
      <c r="AN292" s="10" t="s">
        <v>803</v>
      </c>
      <c r="AO292" s="10" t="s">
        <v>808</v>
      </c>
    </row>
    <row r="293" customFormat="false" ht="15" hidden="false" customHeight="false" outlineLevel="0" collapsed="false">
      <c r="A293" s="10" t="s">
        <v>852</v>
      </c>
      <c r="B293" s="10" t="s">
        <v>763</v>
      </c>
      <c r="C293" s="10" t="s">
        <v>148</v>
      </c>
      <c r="D293" s="11" t="n">
        <v>46298.7116087963</v>
      </c>
      <c r="E293" s="10" t="s">
        <v>853</v>
      </c>
      <c r="F293" s="10" t="s">
        <v>763</v>
      </c>
      <c r="G293" s="10" t="s">
        <v>765</v>
      </c>
      <c r="H293" s="10" t="s">
        <v>286</v>
      </c>
      <c r="I293" s="10" t="s">
        <v>152</v>
      </c>
      <c r="J293" s="10" t="s">
        <v>248</v>
      </c>
      <c r="K293" s="10" t="s">
        <v>154</v>
      </c>
      <c r="L293" s="10" t="s">
        <v>807</v>
      </c>
      <c r="M293" s="12" t="n">
        <v>36.6054525900106</v>
      </c>
      <c r="N293" s="12" t="n">
        <v>3.11933908439326</v>
      </c>
      <c r="O293" s="12" t="n">
        <v>36.2724091467678</v>
      </c>
      <c r="P293" s="12" t="n">
        <v>43.5409182162241</v>
      </c>
      <c r="Q293" s="12" t="n">
        <v>36.5332952548296</v>
      </c>
      <c r="R293" s="12" t="n">
        <v>36.1964876786315</v>
      </c>
      <c r="S293" s="12" t="n">
        <v>35.2252757792255</v>
      </c>
      <c r="T293" s="12" t="n">
        <v>31.2142281084836</v>
      </c>
      <c r="U293" s="12" t="n">
        <v>30.8026485443115</v>
      </c>
      <c r="V293" s="12" t="n">
        <v>48.1844482421875</v>
      </c>
      <c r="W293" s="12" t="n">
        <v>17.381799697876</v>
      </c>
      <c r="X293" s="13" t="n">
        <v>12.588876259162</v>
      </c>
      <c r="Y293" s="13" t="n">
        <v>78.1719123584055</v>
      </c>
      <c r="Z293" s="13" t="n">
        <v>37.1000000000001</v>
      </c>
      <c r="AA293" s="10" t="s">
        <v>155</v>
      </c>
      <c r="AD293" s="10" t="s">
        <v>156</v>
      </c>
      <c r="AG293" s="13" t="n">
        <v>97.555846162082</v>
      </c>
      <c r="AH293" s="13" t="n">
        <v>100</v>
      </c>
      <c r="AI293" s="13" t="n">
        <v>29.9</v>
      </c>
      <c r="AJ293" s="13" t="n">
        <v>61.7</v>
      </c>
      <c r="AK293" s="13" t="n">
        <v>35.6</v>
      </c>
      <c r="AL293" s="12" t="n">
        <v>36.1462561669829</v>
      </c>
      <c r="AM293" s="10" t="s">
        <v>157</v>
      </c>
      <c r="AN293" s="10" t="s">
        <v>803</v>
      </c>
      <c r="AO293" s="10" t="s">
        <v>808</v>
      </c>
    </row>
    <row r="294" customFormat="false" ht="15" hidden="false" customHeight="false" outlineLevel="0" collapsed="false">
      <c r="A294" s="10" t="s">
        <v>854</v>
      </c>
      <c r="B294" s="10" t="s">
        <v>763</v>
      </c>
      <c r="C294" s="10" t="s">
        <v>148</v>
      </c>
      <c r="D294" s="11" t="n">
        <v>46298.7116319445</v>
      </c>
      <c r="E294" s="10" t="s">
        <v>855</v>
      </c>
      <c r="F294" s="10" t="s">
        <v>763</v>
      </c>
      <c r="G294" s="10" t="s">
        <v>765</v>
      </c>
      <c r="H294" s="10" t="s">
        <v>289</v>
      </c>
      <c r="I294" s="10" t="s">
        <v>152</v>
      </c>
      <c r="J294" s="10" t="s">
        <v>248</v>
      </c>
      <c r="K294" s="10" t="s">
        <v>154</v>
      </c>
      <c r="L294" s="10" t="s">
        <v>807</v>
      </c>
      <c r="M294" s="12" t="n">
        <v>39.5993136791799</v>
      </c>
      <c r="N294" s="12" t="n">
        <v>2.50100613126071</v>
      </c>
      <c r="O294" s="12" t="n">
        <v>39.7893808234256</v>
      </c>
      <c r="P294" s="12" t="n">
        <v>43.6138581206699</v>
      </c>
      <c r="Q294" s="12" t="n">
        <v>37.1643076711269</v>
      </c>
      <c r="R294" s="12" t="n">
        <v>37.8331367726303</v>
      </c>
      <c r="S294" s="12" t="n">
        <v>36.501209117486</v>
      </c>
      <c r="T294" s="12" t="n">
        <v>35.6917204306239</v>
      </c>
      <c r="U294" s="12" t="n">
        <v>34.6506462097168</v>
      </c>
      <c r="V294" s="12" t="n">
        <v>47.1984100341797</v>
      </c>
      <c r="W294" s="12" t="n">
        <v>12.5477638244629</v>
      </c>
      <c r="X294" s="13" t="n">
        <v>29.9062459865576</v>
      </c>
      <c r="Y294" s="13" t="n">
        <v>76.3517273855901</v>
      </c>
      <c r="Z294" s="13" t="n">
        <v>40.0000000000001</v>
      </c>
      <c r="AA294" s="10" t="s">
        <v>155</v>
      </c>
      <c r="AC294" s="10" t="s">
        <v>156</v>
      </c>
      <c r="AG294" s="13" t="n">
        <v>98.1470588235294</v>
      </c>
      <c r="AH294" s="13" t="n">
        <v>100</v>
      </c>
      <c r="AI294" s="13" t="n">
        <v>33.6</v>
      </c>
      <c r="AJ294" s="13" t="n">
        <v>60.7</v>
      </c>
      <c r="AK294" s="13" t="n">
        <v>42.2</v>
      </c>
      <c r="AL294" s="12" t="n">
        <v>42.1145270270271</v>
      </c>
      <c r="AM294" s="10" t="s">
        <v>157</v>
      </c>
      <c r="AN294" s="10" t="s">
        <v>803</v>
      </c>
      <c r="AO294" s="10" t="s">
        <v>808</v>
      </c>
    </row>
    <row r="295" customFormat="false" ht="15" hidden="false" customHeight="false" outlineLevel="0" collapsed="false">
      <c r="A295" s="10" t="s">
        <v>856</v>
      </c>
      <c r="B295" s="10" t="s">
        <v>763</v>
      </c>
      <c r="C295" s="10" t="s">
        <v>148</v>
      </c>
      <c r="D295" s="11" t="n">
        <v>46298.7118981482</v>
      </c>
      <c r="E295" s="10" t="s">
        <v>857</v>
      </c>
      <c r="F295" s="10" t="s">
        <v>763</v>
      </c>
      <c r="G295" s="10" t="s">
        <v>765</v>
      </c>
      <c r="H295" s="10" t="s">
        <v>292</v>
      </c>
      <c r="I295" s="10" t="s">
        <v>152</v>
      </c>
      <c r="J295" s="10" t="s">
        <v>248</v>
      </c>
      <c r="K295" s="10" t="s">
        <v>154</v>
      </c>
      <c r="L295" s="10" t="s">
        <v>807</v>
      </c>
      <c r="M295" s="12" t="n">
        <v>39.1407484631355</v>
      </c>
      <c r="N295" s="12" t="n">
        <v>3.68285215136947</v>
      </c>
      <c r="O295" s="12" t="n">
        <v>38.8931523443549</v>
      </c>
      <c r="P295" s="12" t="n">
        <v>47.5105010543071</v>
      </c>
      <c r="Q295" s="12" t="n">
        <v>38.3209784033436</v>
      </c>
      <c r="R295" s="12" t="n">
        <v>36.4471802951647</v>
      </c>
      <c r="S295" s="12" t="n">
        <v>37.2505556434912</v>
      </c>
      <c r="T295" s="12" t="n">
        <v>34.9074799488262</v>
      </c>
      <c r="U295" s="12" t="n">
        <v>33.2536849975586</v>
      </c>
      <c r="V295" s="12" t="n">
        <v>51.7671775817871</v>
      </c>
      <c r="W295" s="12" t="n">
        <v>18.5134925842285</v>
      </c>
      <c r="X295" s="13" t="n">
        <v>33.4272691165623</v>
      </c>
      <c r="Y295" s="13" t="n">
        <v>67.1590414767462</v>
      </c>
      <c r="Z295" s="13" t="n">
        <v>37.6000000000001</v>
      </c>
      <c r="AA295" s="10" t="s">
        <v>155</v>
      </c>
      <c r="AG295" s="13" t="n">
        <v>96.8600582556286</v>
      </c>
      <c r="AH295" s="13" t="n">
        <v>100</v>
      </c>
      <c r="AI295" s="13" t="n">
        <v>30.5</v>
      </c>
      <c r="AJ295" s="13" t="n">
        <v>63.2</v>
      </c>
      <c r="AK295" s="13" t="n">
        <v>41.6</v>
      </c>
      <c r="AL295" s="12" t="n">
        <v>41.4</v>
      </c>
      <c r="AM295" s="10" t="s">
        <v>157</v>
      </c>
      <c r="AN295" s="10" t="s">
        <v>803</v>
      </c>
      <c r="AO295" s="10" t="s">
        <v>808</v>
      </c>
    </row>
    <row r="296" customFormat="false" ht="15" hidden="false" customHeight="false" outlineLevel="0" collapsed="false">
      <c r="A296" s="10" t="s">
        <v>858</v>
      </c>
      <c r="B296" s="10" t="s">
        <v>763</v>
      </c>
      <c r="C296" s="10" t="s">
        <v>148</v>
      </c>
      <c r="D296" s="11" t="n">
        <v>46298.7119328704</v>
      </c>
      <c r="E296" s="10" t="s">
        <v>859</v>
      </c>
      <c r="F296" s="10" t="s">
        <v>763</v>
      </c>
      <c r="G296" s="10" t="s">
        <v>765</v>
      </c>
      <c r="H296" s="10" t="s">
        <v>295</v>
      </c>
      <c r="I296" s="10" t="s">
        <v>152</v>
      </c>
      <c r="J296" s="10" t="s">
        <v>248</v>
      </c>
      <c r="K296" s="10" t="s">
        <v>154</v>
      </c>
      <c r="L296" s="10" t="s">
        <v>807</v>
      </c>
      <c r="M296" s="12" t="n">
        <v>39.2440986844854</v>
      </c>
      <c r="N296" s="12" t="n">
        <v>3.63769308941742</v>
      </c>
      <c r="O296" s="12" t="n">
        <v>38.9131243333676</v>
      </c>
      <c r="P296" s="12" t="n">
        <v>47.5335626090522</v>
      </c>
      <c r="Q296" s="12" t="n">
        <v>38.125166443323</v>
      </c>
      <c r="R296" s="12" t="n">
        <v>38.750174680059</v>
      </c>
      <c r="S296" s="12" t="n">
        <v>37.4547878033134</v>
      </c>
      <c r="T296" s="12" t="n">
        <v>35.3911687555861</v>
      </c>
      <c r="U296" s="12" t="n">
        <v>32.8095970153809</v>
      </c>
      <c r="V296" s="12" t="n">
        <v>51.8916168212891</v>
      </c>
      <c r="W296" s="12" t="n">
        <v>19.0820198059082</v>
      </c>
      <c r="X296" s="13" t="n">
        <v>43.4573020382742</v>
      </c>
      <c r="Y296" s="13" t="n">
        <v>67.0156219338436</v>
      </c>
      <c r="Z296" s="13" t="n">
        <v>38.6000000000001</v>
      </c>
      <c r="AA296" s="10" t="s">
        <v>155</v>
      </c>
      <c r="AG296" s="13" t="n">
        <v>98.8721487380213</v>
      </c>
      <c r="AH296" s="13" t="n">
        <v>100</v>
      </c>
      <c r="AI296" s="13" t="n">
        <v>31.6</v>
      </c>
      <c r="AJ296" s="13" t="n">
        <v>62.8</v>
      </c>
      <c r="AK296" s="13" t="n">
        <v>38.7</v>
      </c>
      <c r="AL296" s="12" t="n">
        <v>38.8967094372565</v>
      </c>
      <c r="AM296" s="10" t="s">
        <v>157</v>
      </c>
      <c r="AN296" s="10" t="s">
        <v>803</v>
      </c>
      <c r="AO296" s="10" t="s">
        <v>808</v>
      </c>
    </row>
    <row r="297" customFormat="false" ht="15" hidden="false" customHeight="false" outlineLevel="0" collapsed="false">
      <c r="A297" s="10" t="s">
        <v>860</v>
      </c>
      <c r="B297" s="10" t="s">
        <v>763</v>
      </c>
      <c r="C297" s="10" t="s">
        <v>148</v>
      </c>
      <c r="D297" s="11" t="n">
        <v>46298.7119675926</v>
      </c>
      <c r="E297" s="10" t="s">
        <v>861</v>
      </c>
      <c r="F297" s="10" t="s">
        <v>763</v>
      </c>
      <c r="G297" s="10" t="s">
        <v>765</v>
      </c>
      <c r="H297" s="10" t="s">
        <v>298</v>
      </c>
      <c r="I297" s="10" t="s">
        <v>152</v>
      </c>
      <c r="J297" s="10" t="s">
        <v>248</v>
      </c>
      <c r="K297" s="10" t="s">
        <v>154</v>
      </c>
      <c r="L297" s="10" t="s">
        <v>807</v>
      </c>
      <c r="M297" s="12" t="n">
        <v>44.4966030823979</v>
      </c>
      <c r="N297" s="12" t="n">
        <v>7.23226020887396</v>
      </c>
      <c r="O297" s="12" t="n">
        <v>43.9180816910938</v>
      </c>
      <c r="P297" s="12" t="n">
        <v>51.265656015294</v>
      </c>
      <c r="Q297" s="12" t="n">
        <v>43.2733457416701</v>
      </c>
      <c r="R297" s="12" t="n">
        <v>55.7295228672534</v>
      </c>
      <c r="S297" s="12" t="n">
        <v>36.5252657580544</v>
      </c>
      <c r="T297" s="12" t="n">
        <v>33.1562156095398</v>
      </c>
      <c r="U297" s="12" t="n">
        <v>31.9360580444336</v>
      </c>
      <c r="V297" s="12" t="n">
        <v>59.3102912902832</v>
      </c>
      <c r="W297" s="12" t="n">
        <v>27.3742332458496</v>
      </c>
      <c r="X297" s="13" t="n">
        <v>14.3589203344044</v>
      </c>
      <c r="Y297" s="13" t="n">
        <v>28.4446885840488</v>
      </c>
      <c r="Z297" s="13" t="n">
        <v>48.2000000000002</v>
      </c>
      <c r="AA297" s="10" t="s">
        <v>162</v>
      </c>
      <c r="AG297" s="13" t="n">
        <v>98.5093103243788</v>
      </c>
      <c r="AH297" s="13" t="n">
        <v>100</v>
      </c>
      <c r="AI297" s="13" t="n">
        <v>30.9</v>
      </c>
      <c r="AJ297" s="13" t="n">
        <v>67.4</v>
      </c>
      <c r="AK297" s="13" t="n">
        <v>48.2</v>
      </c>
      <c r="AL297" s="12" t="n">
        <v>48.1196712244926</v>
      </c>
      <c r="AM297" s="10" t="s">
        <v>157</v>
      </c>
      <c r="AN297" s="10" t="s">
        <v>803</v>
      </c>
      <c r="AO297" s="10" t="s">
        <v>808</v>
      </c>
    </row>
    <row r="298" customFormat="false" ht="15" hidden="false" customHeight="false" outlineLevel="0" collapsed="false">
      <c r="A298" s="10" t="s">
        <v>862</v>
      </c>
      <c r="B298" s="10" t="s">
        <v>763</v>
      </c>
      <c r="C298" s="10" t="s">
        <v>148</v>
      </c>
      <c r="D298" s="11" t="n">
        <v>46298.7120949074</v>
      </c>
      <c r="E298" s="10" t="s">
        <v>863</v>
      </c>
      <c r="F298" s="10" t="s">
        <v>763</v>
      </c>
      <c r="G298" s="10" t="s">
        <v>765</v>
      </c>
      <c r="H298" s="10" t="s">
        <v>301</v>
      </c>
      <c r="I298" s="10" t="s">
        <v>152</v>
      </c>
      <c r="J298" s="10" t="s">
        <v>248</v>
      </c>
      <c r="K298" s="10" t="s">
        <v>154</v>
      </c>
      <c r="L298" s="10" t="s">
        <v>807</v>
      </c>
      <c r="M298" s="12" t="n">
        <v>41.4568501026665</v>
      </c>
      <c r="N298" s="12" t="n">
        <v>4.85449119334799</v>
      </c>
      <c r="O298" s="12" t="n">
        <v>40.2973792344712</v>
      </c>
      <c r="P298" s="12" t="n">
        <v>49.7741725164175</v>
      </c>
      <c r="Q298" s="12" t="n">
        <v>44.1833563722859</v>
      </c>
      <c r="R298" s="12" t="n">
        <v>46.2088234256953</v>
      </c>
      <c r="S298" s="12" t="n">
        <v>43.7925834702642</v>
      </c>
      <c r="T298" s="12" t="n">
        <v>34.1350727653397</v>
      </c>
      <c r="U298" s="12" t="n">
        <v>33.1565818786621</v>
      </c>
      <c r="V298" s="12" t="n">
        <v>54.1175498962402</v>
      </c>
      <c r="W298" s="12" t="n">
        <v>20.9609680175781</v>
      </c>
      <c r="X298" s="13" t="n">
        <v>12.0781032078103</v>
      </c>
      <c r="Y298" s="13" t="n">
        <v>49.510261008169</v>
      </c>
      <c r="Z298" s="13" t="n">
        <v>39.6000000000001</v>
      </c>
      <c r="AA298" s="10" t="s">
        <v>162</v>
      </c>
      <c r="AG298" s="13" t="n">
        <v>98.6679143501954</v>
      </c>
      <c r="AH298" s="13" t="n">
        <v>100</v>
      </c>
      <c r="AI298" s="13" t="n">
        <v>32.2</v>
      </c>
      <c r="AJ298" s="13" t="n">
        <v>65.9</v>
      </c>
      <c r="AK298" s="13" t="n">
        <v>40.4</v>
      </c>
      <c r="AL298" s="12" t="n">
        <v>40.0813816678059</v>
      </c>
      <c r="AM298" s="10" t="s">
        <v>157</v>
      </c>
      <c r="AN298" s="10" t="s">
        <v>803</v>
      </c>
      <c r="AO298" s="10" t="s">
        <v>808</v>
      </c>
    </row>
    <row r="299" customFormat="false" ht="15" hidden="false" customHeight="false" outlineLevel="0" collapsed="false">
      <c r="A299" s="10" t="s">
        <v>864</v>
      </c>
      <c r="B299" s="10" t="s">
        <v>763</v>
      </c>
      <c r="C299" s="10" t="s">
        <v>148</v>
      </c>
      <c r="D299" s="11" t="n">
        <v>46298.7121180556</v>
      </c>
      <c r="E299" s="10" t="s">
        <v>865</v>
      </c>
      <c r="F299" s="10" t="s">
        <v>763</v>
      </c>
      <c r="G299" s="10" t="s">
        <v>765</v>
      </c>
      <c r="H299" s="10" t="s">
        <v>304</v>
      </c>
      <c r="I299" s="10" t="s">
        <v>152</v>
      </c>
      <c r="J299" s="10" t="s">
        <v>248</v>
      </c>
      <c r="K299" s="10" t="s">
        <v>154</v>
      </c>
      <c r="L299" s="10" t="s">
        <v>807</v>
      </c>
      <c r="M299" s="12" t="n">
        <v>40.7527294345631</v>
      </c>
      <c r="N299" s="12" t="n">
        <v>3.09654090861804</v>
      </c>
      <c r="O299" s="12" t="n">
        <v>40.0317506096338</v>
      </c>
      <c r="P299" s="12" t="n">
        <v>47.1559381137709</v>
      </c>
      <c r="Q299" s="12" t="n">
        <v>43.4797787984212</v>
      </c>
      <c r="R299" s="12" t="n">
        <v>40.0098270783789</v>
      </c>
      <c r="S299" s="12" t="n">
        <v>43.4952784078805</v>
      </c>
      <c r="T299" s="12" t="n">
        <v>36.1315204790945</v>
      </c>
      <c r="U299" s="12" t="n">
        <v>34.6423873901367</v>
      </c>
      <c r="V299" s="12" t="n">
        <v>51.0236282348633</v>
      </c>
      <c r="W299" s="12" t="n">
        <v>16.3812408447266</v>
      </c>
      <c r="X299" s="13" t="n">
        <v>29.4421238863939</v>
      </c>
      <c r="Y299" s="13" t="n">
        <v>76.7448677281911</v>
      </c>
      <c r="Z299" s="13" t="n">
        <v>40.9000000000001</v>
      </c>
      <c r="AA299" s="10" t="s">
        <v>155</v>
      </c>
      <c r="AE299" s="10" t="s">
        <v>156</v>
      </c>
      <c r="AG299" s="13" t="n">
        <v>98.1172192777025</v>
      </c>
      <c r="AH299" s="13" t="n">
        <v>100</v>
      </c>
      <c r="AI299" s="13" t="n">
        <v>33.7</v>
      </c>
      <c r="AJ299" s="13" t="n">
        <v>66.9</v>
      </c>
      <c r="AK299" s="13" t="n">
        <v>43.2</v>
      </c>
      <c r="AL299" s="12" t="n">
        <v>41.4644472216961</v>
      </c>
      <c r="AM299" s="10" t="s">
        <v>157</v>
      </c>
      <c r="AN299" s="10" t="s">
        <v>803</v>
      </c>
      <c r="AO299" s="10" t="s">
        <v>808</v>
      </c>
    </row>
    <row r="300" customFormat="false" ht="15" hidden="false" customHeight="false" outlineLevel="0" collapsed="false">
      <c r="A300" s="10" t="s">
        <v>866</v>
      </c>
      <c r="B300" s="10" t="s">
        <v>763</v>
      </c>
      <c r="C300" s="10" t="s">
        <v>148</v>
      </c>
      <c r="D300" s="11" t="n">
        <v>46298.7121527778</v>
      </c>
      <c r="E300" s="10" t="s">
        <v>867</v>
      </c>
      <c r="F300" s="10" t="s">
        <v>763</v>
      </c>
      <c r="G300" s="10" t="s">
        <v>765</v>
      </c>
      <c r="H300" s="10" t="s">
        <v>307</v>
      </c>
      <c r="I300" s="10" t="s">
        <v>152</v>
      </c>
      <c r="J300" s="10" t="s">
        <v>248</v>
      </c>
      <c r="K300" s="10" t="s">
        <v>154</v>
      </c>
      <c r="L300" s="10" t="s">
        <v>807</v>
      </c>
      <c r="M300" s="12" t="n">
        <v>38.3137988247234</v>
      </c>
      <c r="N300" s="12" t="n">
        <v>3.84176666413701</v>
      </c>
      <c r="O300" s="12" t="n">
        <v>37.2062778234566</v>
      </c>
      <c r="P300" s="12" t="n">
        <v>47.9278331581304</v>
      </c>
      <c r="Q300" s="12" t="n">
        <v>43.0677870454689</v>
      </c>
      <c r="R300" s="12" t="n">
        <v>39.9208328925651</v>
      </c>
      <c r="S300" s="12" t="n">
        <v>39.7050764117621</v>
      </c>
      <c r="T300" s="12" t="n">
        <v>33.8551610417727</v>
      </c>
      <c r="U300" s="12" t="n">
        <v>33.1792869567871</v>
      </c>
      <c r="V300" s="12" t="n">
        <v>53.3151168823242</v>
      </c>
      <c r="W300" s="12" t="n">
        <v>20.1358299255371</v>
      </c>
      <c r="X300" s="13" t="n">
        <v>29.1281145621377</v>
      </c>
      <c r="Y300" s="13" t="n">
        <v>72.1068325206998</v>
      </c>
      <c r="Z300" s="13" t="n">
        <v>36.5</v>
      </c>
      <c r="AA300" s="10" t="s">
        <v>155</v>
      </c>
      <c r="AC300" s="10" t="s">
        <v>156</v>
      </c>
      <c r="AG300" s="13" t="n">
        <v>97.7373358348968</v>
      </c>
      <c r="AH300" s="13" t="n">
        <v>100</v>
      </c>
      <c r="AI300" s="13" t="n">
        <v>32.2</v>
      </c>
      <c r="AJ300" s="13" t="n">
        <v>66.7</v>
      </c>
      <c r="AK300" s="13" t="n">
        <v>34</v>
      </c>
      <c r="AL300" s="12" t="n">
        <v>33.5375367878916</v>
      </c>
      <c r="AM300" s="10" t="s">
        <v>157</v>
      </c>
      <c r="AN300" s="10" t="s">
        <v>803</v>
      </c>
      <c r="AO300" s="10" t="s">
        <v>808</v>
      </c>
    </row>
    <row r="301" customFormat="false" ht="15" hidden="false" customHeight="false" outlineLevel="0" collapsed="false">
      <c r="A301" s="10" t="s">
        <v>868</v>
      </c>
      <c r="B301" s="10" t="s">
        <v>763</v>
      </c>
      <c r="C301" s="10" t="s">
        <v>148</v>
      </c>
      <c r="D301" s="11" t="n">
        <v>46298.7121643519</v>
      </c>
      <c r="E301" s="10" t="s">
        <v>869</v>
      </c>
      <c r="F301" s="10" t="s">
        <v>763</v>
      </c>
      <c r="G301" s="10" t="s">
        <v>765</v>
      </c>
      <c r="H301" s="10" t="s">
        <v>310</v>
      </c>
      <c r="I301" s="10" t="s">
        <v>152</v>
      </c>
      <c r="J301" s="10" t="s">
        <v>248</v>
      </c>
      <c r="K301" s="10" t="s">
        <v>154</v>
      </c>
      <c r="L301" s="10" t="s">
        <v>807</v>
      </c>
      <c r="M301" s="12" t="n">
        <v>35.9802801448312</v>
      </c>
      <c r="N301" s="12" t="n">
        <v>4.43255090264547</v>
      </c>
      <c r="O301" s="12" t="n">
        <v>34.6204464392821</v>
      </c>
      <c r="P301" s="12" t="n">
        <v>44.6735892129775</v>
      </c>
      <c r="Q301" s="12" t="n">
        <v>41.2942053022975</v>
      </c>
      <c r="R301" s="12" t="n">
        <v>39.9390061635055</v>
      </c>
      <c r="S301" s="12" t="n">
        <v>39.33629287935</v>
      </c>
      <c r="T301" s="12" t="n">
        <v>31.6672821044922</v>
      </c>
      <c r="U301" s="12" t="n">
        <v>31.6672821044922</v>
      </c>
      <c r="V301" s="12" t="n">
        <v>47.5862579345703</v>
      </c>
      <c r="W301" s="12" t="n">
        <v>15.9189758300781</v>
      </c>
      <c r="X301" s="13" t="n">
        <v>48.1127683144155</v>
      </c>
      <c r="Y301" s="13" t="n">
        <v>68.0880440541365</v>
      </c>
      <c r="Z301" s="13" t="n">
        <v>33.7</v>
      </c>
      <c r="AA301" s="10" t="s">
        <v>155</v>
      </c>
      <c r="AG301" s="13" t="n">
        <v>97.9170596742753</v>
      </c>
      <c r="AH301" s="13" t="n">
        <v>100</v>
      </c>
      <c r="AI301" s="13" t="n">
        <v>30.6</v>
      </c>
      <c r="AJ301" s="13" t="n">
        <v>68.2</v>
      </c>
      <c r="AK301" s="13" t="n">
        <v>32.3</v>
      </c>
      <c r="AL301" s="12" t="n">
        <v>32.5847507331379</v>
      </c>
      <c r="AM301" s="10" t="s">
        <v>157</v>
      </c>
      <c r="AN301" s="10" t="s">
        <v>803</v>
      </c>
      <c r="AO301" s="10" t="s">
        <v>808</v>
      </c>
    </row>
    <row r="302" customFormat="false" ht="15" hidden="false" customHeight="false" outlineLevel="0" collapsed="false">
      <c r="A302" s="10" t="s">
        <v>870</v>
      </c>
      <c r="B302" s="10" t="s">
        <v>763</v>
      </c>
      <c r="C302" s="10" t="s">
        <v>148</v>
      </c>
      <c r="D302" s="11" t="n">
        <v>46298.7121875</v>
      </c>
      <c r="E302" s="10" t="s">
        <v>871</v>
      </c>
      <c r="F302" s="10" t="s">
        <v>763</v>
      </c>
      <c r="G302" s="10" t="s">
        <v>765</v>
      </c>
      <c r="H302" s="10" t="s">
        <v>313</v>
      </c>
      <c r="I302" s="10" t="s">
        <v>152</v>
      </c>
      <c r="J302" s="10" t="s">
        <v>248</v>
      </c>
      <c r="K302" s="10" t="s">
        <v>154</v>
      </c>
      <c r="L302" s="10" t="s">
        <v>807</v>
      </c>
      <c r="M302" s="12" t="n">
        <v>36.3912361884261</v>
      </c>
      <c r="N302" s="12" t="n">
        <v>4.07944990335719</v>
      </c>
      <c r="O302" s="12" t="n">
        <v>35.1643671529951</v>
      </c>
      <c r="P302" s="12" t="n">
        <v>46.1257298585999</v>
      </c>
      <c r="Q302" s="12" t="n">
        <v>42.3379557696083</v>
      </c>
      <c r="R302" s="12" t="n">
        <v>38.5640777759498</v>
      </c>
      <c r="S302" s="12" t="n">
        <v>39.2653058764348</v>
      </c>
      <c r="T302" s="12" t="n">
        <v>32.5391490312066</v>
      </c>
      <c r="U302" s="12" t="n">
        <v>32.2417373657227</v>
      </c>
      <c r="V302" s="12" t="n">
        <v>49.2483787536621</v>
      </c>
      <c r="W302" s="12" t="n">
        <v>17.0066413879395</v>
      </c>
      <c r="X302" s="13" t="n">
        <v>47.1442563313278</v>
      </c>
      <c r="Y302" s="13" t="n">
        <v>73.6155030082552</v>
      </c>
      <c r="Z302" s="13" t="n">
        <v>34.6</v>
      </c>
      <c r="AA302" s="10" t="s">
        <v>155</v>
      </c>
      <c r="AC302" s="10" t="s">
        <v>156</v>
      </c>
      <c r="AE302" s="10" t="s">
        <v>156</v>
      </c>
      <c r="AG302" s="13" t="n">
        <v>95.1107207494943</v>
      </c>
      <c r="AH302" s="13" t="n">
        <v>100</v>
      </c>
      <c r="AI302" s="13" t="n">
        <v>31.2</v>
      </c>
      <c r="AJ302" s="13" t="n">
        <v>67.9</v>
      </c>
      <c r="AK302" s="13" t="n">
        <v>32.3</v>
      </c>
      <c r="AL302" s="12" t="n">
        <v>32.6228289888586</v>
      </c>
      <c r="AM302" s="10" t="s">
        <v>157</v>
      </c>
      <c r="AN302" s="10" t="s">
        <v>803</v>
      </c>
      <c r="AO302" s="10" t="s">
        <v>808</v>
      </c>
    </row>
    <row r="303" customFormat="false" ht="15" hidden="false" customHeight="false" outlineLevel="0" collapsed="false">
      <c r="A303" s="10" t="s">
        <v>872</v>
      </c>
      <c r="B303" s="10" t="s">
        <v>763</v>
      </c>
      <c r="C303" s="10" t="s">
        <v>148</v>
      </c>
      <c r="D303" s="11" t="n">
        <v>46298.7122106482</v>
      </c>
      <c r="E303" s="10" t="s">
        <v>873</v>
      </c>
      <c r="F303" s="10" t="s">
        <v>763</v>
      </c>
      <c r="G303" s="10" t="s">
        <v>765</v>
      </c>
      <c r="H303" s="10" t="s">
        <v>316</v>
      </c>
      <c r="I303" s="10" t="s">
        <v>152</v>
      </c>
      <c r="J303" s="10" t="s">
        <v>248</v>
      </c>
      <c r="K303" s="10" t="s">
        <v>154</v>
      </c>
      <c r="L303" s="10" t="s">
        <v>874</v>
      </c>
      <c r="M303" s="12" t="n">
        <v>42.7588576604483</v>
      </c>
      <c r="N303" s="12" t="n">
        <v>5.21219808696463</v>
      </c>
      <c r="O303" s="12" t="n">
        <v>41.7712962468698</v>
      </c>
      <c r="P303" s="12" t="n">
        <v>52.1462825603828</v>
      </c>
      <c r="Q303" s="12" t="n">
        <v>51.682589519785</v>
      </c>
      <c r="R303" s="12" t="n">
        <v>46.5975061072774</v>
      </c>
      <c r="S303" s="12" t="n">
        <v>41.4553340061264</v>
      </c>
      <c r="T303" s="12" t="n">
        <v>34.8712301621548</v>
      </c>
      <c r="U303" s="12" t="n">
        <v>33.7168426513672</v>
      </c>
      <c r="V303" s="12" t="n">
        <v>58.6283988952637</v>
      </c>
      <c r="W303" s="12" t="n">
        <v>24.9115562438965</v>
      </c>
      <c r="X303" s="13" t="n">
        <v>10.9396143867325</v>
      </c>
      <c r="Y303" s="13" t="n">
        <v>45.019077173526</v>
      </c>
      <c r="Z303" s="13" t="n">
        <v>44.1000000000001</v>
      </c>
      <c r="AA303" s="10" t="s">
        <v>162</v>
      </c>
      <c r="AB303" s="10" t="s">
        <v>156</v>
      </c>
      <c r="AC303" s="10" t="s">
        <v>156</v>
      </c>
      <c r="AD303" s="10" t="s">
        <v>156</v>
      </c>
      <c r="AE303" s="10" t="s">
        <v>156</v>
      </c>
      <c r="AG303" s="13" t="n">
        <v>89.0892115806457</v>
      </c>
      <c r="AH303" s="13" t="n">
        <v>99.6700567429887</v>
      </c>
      <c r="AI303" s="13" t="n">
        <v>32.8</v>
      </c>
      <c r="AJ303" s="13" t="n">
        <v>65.1</v>
      </c>
      <c r="AK303" s="13" t="n">
        <v>36.5</v>
      </c>
      <c r="AL303" s="12" t="n">
        <v>34.8065080516466</v>
      </c>
      <c r="AM303" s="10" t="s">
        <v>157</v>
      </c>
      <c r="AN303" s="10" t="s">
        <v>803</v>
      </c>
      <c r="AO303" s="10" t="s">
        <v>875</v>
      </c>
    </row>
    <row r="304" customFormat="false" ht="15" hidden="false" customHeight="false" outlineLevel="0" collapsed="false">
      <c r="A304" s="10" t="s">
        <v>876</v>
      </c>
      <c r="B304" s="10" t="s">
        <v>763</v>
      </c>
      <c r="C304" s="10" t="s">
        <v>148</v>
      </c>
      <c r="D304" s="11" t="n">
        <v>46298.7124768519</v>
      </c>
      <c r="E304" s="10" t="s">
        <v>877</v>
      </c>
      <c r="F304" s="10" t="s">
        <v>763</v>
      </c>
      <c r="G304" s="10" t="s">
        <v>765</v>
      </c>
      <c r="H304" s="10" t="s">
        <v>322</v>
      </c>
      <c r="I304" s="10" t="s">
        <v>323</v>
      </c>
      <c r="J304" s="10" t="s">
        <v>248</v>
      </c>
      <c r="K304" s="10" t="s">
        <v>154</v>
      </c>
      <c r="M304" s="12" t="n">
        <v>40.9710178247295</v>
      </c>
      <c r="N304" s="12" t="n">
        <v>6.76234541029874</v>
      </c>
      <c r="O304" s="12" t="n">
        <v>39.0515601243187</v>
      </c>
      <c r="P304" s="12" t="n">
        <v>57.4004109550541</v>
      </c>
      <c r="Q304" s="12" t="n">
        <v>48.4240554134109</v>
      </c>
      <c r="R304" s="12" t="n">
        <v>46.7448801241339</v>
      </c>
      <c r="S304" s="12" t="n">
        <v>44.1028325198032</v>
      </c>
      <c r="T304" s="12" t="n">
        <v>33.9822578790585</v>
      </c>
      <c r="U304" s="12" t="n">
        <v>33.761604309082</v>
      </c>
      <c r="V304" s="12" t="n">
        <v>61.8108177185059</v>
      </c>
      <c r="W304" s="12" t="n">
        <v>28.0492134094238</v>
      </c>
      <c r="X304" s="13" t="n">
        <v>30.7901551418099</v>
      </c>
      <c r="Y304" s="13" t="n">
        <v>50.8364133733931</v>
      </c>
      <c r="Z304" s="13" t="n">
        <v>36.2</v>
      </c>
      <c r="AA304" s="10" t="s">
        <v>155</v>
      </c>
      <c r="AC304" s="10" t="s">
        <v>156</v>
      </c>
      <c r="AG304" s="13" t="n">
        <v>97.8268059836127</v>
      </c>
      <c r="AH304" s="13" t="n">
        <v>100</v>
      </c>
      <c r="AI304" s="13" t="n">
        <v>32.7</v>
      </c>
      <c r="AJ304" s="13" t="n">
        <v>70.1</v>
      </c>
      <c r="AK304" s="13" t="n">
        <v>33.9</v>
      </c>
      <c r="AL304" s="12" t="n">
        <v>33.7616055131309</v>
      </c>
      <c r="AM304" s="10" t="s">
        <v>157</v>
      </c>
    </row>
    <row r="305" customFormat="false" ht="15" hidden="false" customHeight="false" outlineLevel="0" collapsed="false">
      <c r="A305" s="10" t="s">
        <v>878</v>
      </c>
      <c r="B305" s="10" t="s">
        <v>763</v>
      </c>
      <c r="C305" s="10" t="s">
        <v>148</v>
      </c>
      <c r="D305" s="11" t="n">
        <v>46298.7125462963</v>
      </c>
      <c r="E305" s="10" t="s">
        <v>879</v>
      </c>
      <c r="F305" s="10" t="s">
        <v>763</v>
      </c>
      <c r="G305" s="10" t="s">
        <v>765</v>
      </c>
      <c r="H305" s="10" t="s">
        <v>326</v>
      </c>
      <c r="I305" s="10" t="s">
        <v>323</v>
      </c>
      <c r="J305" s="10" t="s">
        <v>248</v>
      </c>
      <c r="K305" s="10" t="s">
        <v>154</v>
      </c>
      <c r="M305" s="12" t="n">
        <v>42.3577433458507</v>
      </c>
      <c r="N305" s="12" t="n">
        <v>7.1837411546021</v>
      </c>
      <c r="O305" s="12" t="n">
        <v>40.4858401630632</v>
      </c>
      <c r="P305" s="12" t="n">
        <v>58.4578346304402</v>
      </c>
      <c r="Q305" s="12" t="n">
        <v>47.251333451813</v>
      </c>
      <c r="R305" s="12" t="n">
        <v>47.2107538974096</v>
      </c>
      <c r="S305" s="12" t="n">
        <v>44.7041789863839</v>
      </c>
      <c r="T305" s="12" t="n">
        <v>34.6862128392922</v>
      </c>
      <c r="U305" s="12" t="n">
        <v>34.2360572814941</v>
      </c>
      <c r="V305" s="12" t="n">
        <v>61.9985885620117</v>
      </c>
      <c r="W305" s="12" t="n">
        <v>27.7625312805176</v>
      </c>
      <c r="X305" s="13" t="n">
        <v>26.7766189667718</v>
      </c>
      <c r="Y305" s="13" t="n">
        <v>47.9505214649527</v>
      </c>
      <c r="Z305" s="13" t="n">
        <v>36.6</v>
      </c>
      <c r="AA305" s="10" t="s">
        <v>162</v>
      </c>
      <c r="AG305" s="13" t="n">
        <v>99.0614149305556</v>
      </c>
      <c r="AH305" s="13" t="n">
        <v>100</v>
      </c>
      <c r="AI305" s="13" t="n">
        <v>33.2</v>
      </c>
      <c r="AJ305" s="13" t="n">
        <v>69.7</v>
      </c>
      <c r="AK305" s="13" t="n">
        <v>34.3</v>
      </c>
      <c r="AL305" s="12" t="n">
        <v>34.615075152407</v>
      </c>
      <c r="AM305" s="10" t="s">
        <v>157</v>
      </c>
    </row>
    <row r="306" customFormat="false" ht="15" hidden="false" customHeight="false" outlineLevel="0" collapsed="false">
      <c r="A306" s="10" t="s">
        <v>880</v>
      </c>
      <c r="B306" s="10" t="s">
        <v>763</v>
      </c>
      <c r="C306" s="10" t="s">
        <v>148</v>
      </c>
      <c r="D306" s="11" t="n">
        <v>46298.7125694445</v>
      </c>
      <c r="E306" s="10" t="s">
        <v>881</v>
      </c>
      <c r="F306" s="10" t="s">
        <v>763</v>
      </c>
      <c r="G306" s="10" t="s">
        <v>765</v>
      </c>
      <c r="H306" s="10" t="s">
        <v>329</v>
      </c>
      <c r="I306" s="10" t="s">
        <v>323</v>
      </c>
      <c r="J306" s="10" t="s">
        <v>248</v>
      </c>
      <c r="K306" s="10" t="s">
        <v>154</v>
      </c>
      <c r="M306" s="12" t="n">
        <v>42.0063823606577</v>
      </c>
      <c r="N306" s="12" t="n">
        <v>5.12079312315286</v>
      </c>
      <c r="O306" s="12" t="n">
        <v>40.844138252516</v>
      </c>
      <c r="P306" s="12" t="n">
        <v>55.8373100048674</v>
      </c>
      <c r="Q306" s="12" t="n">
        <v>43.714056169483</v>
      </c>
      <c r="R306" s="12" t="n">
        <v>43.2681672965505</v>
      </c>
      <c r="S306" s="12" t="n">
        <v>42.6041914096761</v>
      </c>
      <c r="T306" s="12" t="n">
        <v>37.4971914991138</v>
      </c>
      <c r="U306" s="12" t="n">
        <v>35.6849670410156</v>
      </c>
      <c r="V306" s="12" t="n">
        <v>60.408935546875</v>
      </c>
      <c r="W306" s="12" t="n">
        <v>24.7239685058594</v>
      </c>
      <c r="X306" s="13" t="n">
        <v>56.7600670824775</v>
      </c>
      <c r="Y306" s="13" t="n">
        <v>70.8539825510185</v>
      </c>
      <c r="Z306" s="13" t="n">
        <v>39.1</v>
      </c>
      <c r="AA306" s="10" t="s">
        <v>170</v>
      </c>
      <c r="AG306" s="13" t="n">
        <v>98.8820361847622</v>
      </c>
      <c r="AH306" s="13" t="n">
        <v>100</v>
      </c>
      <c r="AI306" s="13" t="n">
        <v>34.7</v>
      </c>
      <c r="AJ306" s="13" t="n">
        <v>69.4</v>
      </c>
      <c r="AK306" s="13" t="n">
        <v>41.2</v>
      </c>
      <c r="AL306" s="12" t="n">
        <v>39.8407407407407</v>
      </c>
      <c r="AM306" s="10" t="s">
        <v>157</v>
      </c>
    </row>
    <row r="307" customFormat="false" ht="15" hidden="false" customHeight="false" outlineLevel="0" collapsed="false">
      <c r="A307" s="10" t="s">
        <v>882</v>
      </c>
      <c r="B307" s="10" t="s">
        <v>763</v>
      </c>
      <c r="C307" s="10" t="s">
        <v>148</v>
      </c>
      <c r="D307" s="11" t="n">
        <v>46298.7126041667</v>
      </c>
      <c r="E307" s="10" t="s">
        <v>883</v>
      </c>
      <c r="F307" s="10" t="s">
        <v>763</v>
      </c>
      <c r="G307" s="10" t="s">
        <v>765</v>
      </c>
      <c r="H307" s="10" t="s">
        <v>332</v>
      </c>
      <c r="I307" s="10" t="s">
        <v>323</v>
      </c>
      <c r="J307" s="10" t="s">
        <v>248</v>
      </c>
      <c r="K307" s="10" t="s">
        <v>154</v>
      </c>
      <c r="M307" s="12" t="n">
        <v>41.1011419531098</v>
      </c>
      <c r="N307" s="12" t="n">
        <v>4.10001185152151</v>
      </c>
      <c r="O307" s="12" t="n">
        <v>40.0274463492965</v>
      </c>
      <c r="P307" s="12" t="n">
        <v>52.4368822907889</v>
      </c>
      <c r="Q307" s="12" t="n">
        <v>43.636128121234</v>
      </c>
      <c r="R307" s="12" t="n">
        <v>42.3522870223923</v>
      </c>
      <c r="S307" s="12" t="n">
        <v>43.3938958439153</v>
      </c>
      <c r="T307" s="12" t="n">
        <v>37.9831247968716</v>
      </c>
      <c r="U307" s="12" t="n">
        <v>34.6707725524902</v>
      </c>
      <c r="V307" s="12" t="n">
        <v>55.5851287841797</v>
      </c>
      <c r="W307" s="12" t="n">
        <v>20.9143562316895</v>
      </c>
      <c r="X307" s="13" t="n">
        <v>62.1810420102843</v>
      </c>
      <c r="Y307" s="13" t="n">
        <v>76.3219171436888</v>
      </c>
      <c r="Z307" s="13" t="n">
        <v>41.2000000000001</v>
      </c>
      <c r="AA307" s="10" t="s">
        <v>170</v>
      </c>
      <c r="AC307" s="10" t="s">
        <v>156</v>
      </c>
      <c r="AG307" s="13" t="n">
        <v>98.1198533961636</v>
      </c>
      <c r="AH307" s="13" t="n">
        <v>100</v>
      </c>
      <c r="AI307" s="13" t="n">
        <v>33.7</v>
      </c>
      <c r="AJ307" s="13" t="n">
        <v>67.9</v>
      </c>
      <c r="AK307" s="13" t="n">
        <v>39.7</v>
      </c>
      <c r="AL307" s="12" t="n">
        <v>38.7666666666667</v>
      </c>
      <c r="AM307" s="10" t="s">
        <v>157</v>
      </c>
    </row>
    <row r="308" customFormat="false" ht="15" hidden="false" customHeight="false" outlineLevel="0" collapsed="false">
      <c r="A308" s="10" t="s">
        <v>884</v>
      </c>
      <c r="B308" s="10" t="s">
        <v>763</v>
      </c>
      <c r="C308" s="10" t="s">
        <v>148</v>
      </c>
      <c r="D308" s="11" t="n">
        <v>46298.7126967593</v>
      </c>
      <c r="E308" s="10" t="s">
        <v>885</v>
      </c>
      <c r="F308" s="10" t="s">
        <v>763</v>
      </c>
      <c r="G308" s="10" t="s">
        <v>765</v>
      </c>
      <c r="H308" s="10" t="s">
        <v>336</v>
      </c>
      <c r="I308" s="10" t="s">
        <v>323</v>
      </c>
      <c r="J308" s="10" t="s">
        <v>153</v>
      </c>
      <c r="K308" s="10" t="s">
        <v>154</v>
      </c>
      <c r="M308" s="12" t="n">
        <v>47.3445272862703</v>
      </c>
      <c r="N308" s="12" t="n">
        <v>6.30507548140913</v>
      </c>
      <c r="O308" s="12" t="n">
        <v>45.8945253792977</v>
      </c>
      <c r="P308" s="12" t="n">
        <v>53.3480565716581</v>
      </c>
      <c r="Q308" s="12" t="n">
        <v>55.0341841271752</v>
      </c>
      <c r="R308" s="12" t="n">
        <v>52.5071281523902</v>
      </c>
      <c r="S308" s="12" t="n">
        <v>51.1826914986128</v>
      </c>
      <c r="T308" s="12" t="n">
        <v>37.3342439328384</v>
      </c>
      <c r="U308" s="12" t="n">
        <v>34.5786361694336</v>
      </c>
      <c r="V308" s="12" t="n">
        <v>59.1412773132324</v>
      </c>
      <c r="W308" s="12" t="n">
        <v>24.5626411437988</v>
      </c>
      <c r="X308" s="13" t="n">
        <v>11.4121251362064</v>
      </c>
      <c r="Y308" s="13" t="n">
        <v>32.7219177865862</v>
      </c>
      <c r="Z308" s="13" t="n">
        <v>44.6000000000001</v>
      </c>
      <c r="AA308" s="10" t="s">
        <v>162</v>
      </c>
      <c r="AG308" s="13" t="n">
        <v>98.9669292323081</v>
      </c>
      <c r="AH308" s="13" t="n">
        <v>100</v>
      </c>
      <c r="AI308" s="13" t="n">
        <v>33.5</v>
      </c>
      <c r="AJ308" s="13" t="n">
        <v>71.5</v>
      </c>
      <c r="AK308" s="13" t="n">
        <v>43.9</v>
      </c>
      <c r="AL308" s="12" t="n">
        <v>43.889953899005</v>
      </c>
      <c r="AM308" s="10" t="s">
        <v>157</v>
      </c>
    </row>
    <row r="309" customFormat="false" ht="15" hidden="false" customHeight="false" outlineLevel="0" collapsed="false">
      <c r="A309" s="10" t="s">
        <v>886</v>
      </c>
      <c r="B309" s="10" t="s">
        <v>763</v>
      </c>
      <c r="C309" s="10" t="s">
        <v>148</v>
      </c>
      <c r="D309" s="11" t="n">
        <v>46298.7127314815</v>
      </c>
      <c r="E309" s="10" t="s">
        <v>887</v>
      </c>
      <c r="F309" s="10" t="s">
        <v>763</v>
      </c>
      <c r="G309" s="10" t="s">
        <v>765</v>
      </c>
      <c r="H309" s="10" t="s">
        <v>339</v>
      </c>
      <c r="I309" s="10" t="s">
        <v>323</v>
      </c>
      <c r="J309" s="10" t="s">
        <v>153</v>
      </c>
      <c r="K309" s="10" t="s">
        <v>154</v>
      </c>
      <c r="M309" s="12" t="n">
        <v>42.1727744161368</v>
      </c>
      <c r="N309" s="12" t="n">
        <v>4.85483174696236</v>
      </c>
      <c r="O309" s="12" t="n">
        <v>40.8435463863428</v>
      </c>
      <c r="P309" s="12" t="n">
        <v>48.4008865602886</v>
      </c>
      <c r="Q309" s="12" t="n">
        <v>45.6997369074052</v>
      </c>
      <c r="R309" s="12" t="n">
        <v>47.8288403130396</v>
      </c>
      <c r="S309" s="12" t="n">
        <v>47.8530872278672</v>
      </c>
      <c r="T309" s="12" t="n">
        <v>35.1905189578422</v>
      </c>
      <c r="U309" s="12" t="n">
        <v>32.7827796936035</v>
      </c>
      <c r="V309" s="12" t="n">
        <v>54.3590278625488</v>
      </c>
      <c r="W309" s="12" t="n">
        <v>21.5762481689453</v>
      </c>
      <c r="X309" s="13" t="n">
        <v>19.2598320036552</v>
      </c>
      <c r="Y309" s="13" t="n">
        <v>44.3749341018522</v>
      </c>
      <c r="Z309" s="13" t="n">
        <v>41.6000000000001</v>
      </c>
      <c r="AA309" s="10" t="s">
        <v>162</v>
      </c>
      <c r="AG309" s="13" t="n">
        <v>99.1255574136009</v>
      </c>
      <c r="AH309" s="13" t="n">
        <v>100</v>
      </c>
      <c r="AI309" s="13" t="n">
        <v>31.9</v>
      </c>
      <c r="AJ309" s="13" t="n">
        <v>63</v>
      </c>
      <c r="AK309" s="13" t="n">
        <v>42.3</v>
      </c>
      <c r="AL309" s="12" t="n">
        <v>42.2666666666667</v>
      </c>
      <c r="AM309" s="10" t="s">
        <v>157</v>
      </c>
    </row>
    <row r="310" customFormat="false" ht="15" hidden="false" customHeight="false" outlineLevel="0" collapsed="false">
      <c r="A310" s="10" t="s">
        <v>888</v>
      </c>
      <c r="B310" s="10" t="s">
        <v>763</v>
      </c>
      <c r="C310" s="10" t="s">
        <v>148</v>
      </c>
      <c r="D310" s="11" t="n">
        <v>46298.7127662037</v>
      </c>
      <c r="E310" s="10" t="s">
        <v>889</v>
      </c>
      <c r="F310" s="10" t="s">
        <v>763</v>
      </c>
      <c r="G310" s="10" t="s">
        <v>765</v>
      </c>
      <c r="H310" s="10" t="s">
        <v>342</v>
      </c>
      <c r="I310" s="10" t="s">
        <v>323</v>
      </c>
      <c r="J310" s="10" t="s">
        <v>153</v>
      </c>
      <c r="K310" s="10" t="s">
        <v>261</v>
      </c>
      <c r="L310" s="10" t="s">
        <v>262</v>
      </c>
      <c r="M310" s="12" t="n">
        <v>42.7575963074243</v>
      </c>
      <c r="N310" s="12" t="n">
        <v>8.78186937928711</v>
      </c>
      <c r="O310" s="12" t="n">
        <v>41.1952944062344</v>
      </c>
      <c r="P310" s="12" t="n">
        <v>56.6464543697682</v>
      </c>
      <c r="R310" s="12" t="n">
        <v>45.8662834600182</v>
      </c>
      <c r="S310" s="12" t="n">
        <v>52.2885624220507</v>
      </c>
      <c r="T310" s="12" t="n">
        <v>32.8853901075995</v>
      </c>
      <c r="U310" s="12" t="n">
        <v>32.536735534668</v>
      </c>
      <c r="V310" s="12" t="n">
        <v>57.9397506713867</v>
      </c>
      <c r="W310" s="12" t="n">
        <v>25.4030151367188</v>
      </c>
      <c r="X310" s="13" t="n">
        <v>28.0684898603438</v>
      </c>
      <c r="Y310" s="13" t="n">
        <v>41.9020004803898</v>
      </c>
      <c r="Z310" s="13" t="n">
        <v>35.1</v>
      </c>
      <c r="AA310" s="10" t="s">
        <v>162</v>
      </c>
      <c r="AC310" s="10" t="s">
        <v>156</v>
      </c>
      <c r="AD310" s="10" t="s">
        <v>263</v>
      </c>
      <c r="AF310" s="10" t="s">
        <v>156</v>
      </c>
      <c r="AG310" s="13" t="n">
        <v>91.3401867987213</v>
      </c>
      <c r="AH310" s="13" t="n">
        <v>93.2243674126079</v>
      </c>
      <c r="AI310" s="13" t="n">
        <v>31.3</v>
      </c>
      <c r="AJ310" s="13" t="n">
        <v>63.2</v>
      </c>
      <c r="AK310" s="13" t="n">
        <v>33.1</v>
      </c>
      <c r="AL310" s="12" t="n">
        <v>32.5367369140215</v>
      </c>
      <c r="AM310" s="10" t="s">
        <v>157</v>
      </c>
      <c r="AO310" s="10" t="s">
        <v>268</v>
      </c>
    </row>
    <row r="311" customFormat="false" ht="15" hidden="false" customHeight="false" outlineLevel="0" collapsed="false">
      <c r="A311" s="10" t="s">
        <v>890</v>
      </c>
      <c r="B311" s="10" t="s">
        <v>763</v>
      </c>
      <c r="C311" s="10" t="s">
        <v>148</v>
      </c>
      <c r="D311" s="11" t="n">
        <v>46298.7128009259</v>
      </c>
      <c r="E311" s="10" t="s">
        <v>891</v>
      </c>
      <c r="F311" s="10" t="s">
        <v>763</v>
      </c>
      <c r="G311" s="10" t="s">
        <v>765</v>
      </c>
      <c r="H311" s="10" t="s">
        <v>345</v>
      </c>
      <c r="I311" s="10" t="s">
        <v>323</v>
      </c>
      <c r="J311" s="10" t="s">
        <v>153</v>
      </c>
      <c r="K311" s="10" t="s">
        <v>154</v>
      </c>
      <c r="M311" s="12" t="n">
        <v>40.4336666307644</v>
      </c>
      <c r="N311" s="12" t="n">
        <v>8.5584971320913</v>
      </c>
      <c r="O311" s="12" t="n">
        <v>38.3436475749243</v>
      </c>
      <c r="P311" s="12" t="n">
        <v>57.7037722154509</v>
      </c>
      <c r="Q311" s="12" t="n">
        <v>41.7040681437232</v>
      </c>
      <c r="R311" s="12" t="n">
        <v>50.0965260726752</v>
      </c>
      <c r="S311" s="12" t="n">
        <v>44.5689649213757</v>
      </c>
      <c r="T311" s="12" t="n">
        <v>32.486201734494</v>
      </c>
      <c r="U311" s="12" t="n">
        <v>32.5003662109375</v>
      </c>
      <c r="V311" s="12" t="n">
        <v>61.1226921081543</v>
      </c>
      <c r="W311" s="12" t="n">
        <v>28.6223258972168</v>
      </c>
      <c r="X311" s="13" t="n">
        <v>41.2260536398468</v>
      </c>
      <c r="Y311" s="13" t="n">
        <v>55.1393426093971</v>
      </c>
      <c r="Z311" s="13" t="n">
        <v>34.7</v>
      </c>
      <c r="AA311" s="10" t="s">
        <v>155</v>
      </c>
      <c r="AG311" s="13" t="n">
        <v>98.8983375347012</v>
      </c>
      <c r="AH311" s="13" t="n">
        <v>100</v>
      </c>
      <c r="AI311" s="13" t="n">
        <v>31</v>
      </c>
      <c r="AJ311" s="13" t="n">
        <v>69.7</v>
      </c>
      <c r="AK311" s="13" t="n">
        <v>32.1</v>
      </c>
      <c r="AL311" s="12" t="n">
        <v>32.500367353374</v>
      </c>
      <c r="AM311" s="10" t="s">
        <v>157</v>
      </c>
    </row>
    <row r="312" customFormat="false" ht="15" hidden="false" customHeight="false" outlineLevel="0" collapsed="false">
      <c r="A312" s="10" t="s">
        <v>892</v>
      </c>
      <c r="B312" s="10" t="s">
        <v>763</v>
      </c>
      <c r="C312" s="10" t="s">
        <v>148</v>
      </c>
      <c r="D312" s="11" t="n">
        <v>46298.7128240741</v>
      </c>
      <c r="E312" s="10" t="s">
        <v>893</v>
      </c>
      <c r="F312" s="10" t="s">
        <v>763</v>
      </c>
      <c r="G312" s="10" t="s">
        <v>765</v>
      </c>
      <c r="H312" s="10" t="s">
        <v>351</v>
      </c>
      <c r="I312" s="10" t="s">
        <v>323</v>
      </c>
      <c r="J312" s="10" t="s">
        <v>153</v>
      </c>
      <c r="K312" s="10" t="s">
        <v>154</v>
      </c>
      <c r="M312" s="12" t="n">
        <v>46.0670884072286</v>
      </c>
      <c r="N312" s="12" t="n">
        <v>6.05516807928027</v>
      </c>
      <c r="O312" s="12" t="n">
        <v>45.2214671539714</v>
      </c>
      <c r="P312" s="12" t="n">
        <v>47.7651096565329</v>
      </c>
      <c r="Q312" s="12" t="n">
        <v>53.8169751333559</v>
      </c>
      <c r="R312" s="12" t="n">
        <v>51.9382229333175</v>
      </c>
      <c r="S312" s="12" t="n">
        <v>43.9345742410577</v>
      </c>
      <c r="T312" s="12" t="n">
        <v>35.677364886446</v>
      </c>
      <c r="U312" s="12" t="n">
        <v>33.3679351806641</v>
      </c>
      <c r="V312" s="12" t="n">
        <v>55.4096755981445</v>
      </c>
      <c r="W312" s="12" t="n">
        <v>22.0417404174805</v>
      </c>
      <c r="X312" s="13" t="n">
        <v>12.4083645502395</v>
      </c>
      <c r="Y312" s="13" t="n">
        <v>39.5703921475651</v>
      </c>
      <c r="Z312" s="13" t="n">
        <v>51.3000000000002</v>
      </c>
      <c r="AA312" s="10" t="s">
        <v>162</v>
      </c>
      <c r="AG312" s="13" t="n">
        <v>98.4804617453676</v>
      </c>
      <c r="AH312" s="13" t="n">
        <v>100</v>
      </c>
      <c r="AI312" s="13" t="n">
        <v>32.4</v>
      </c>
      <c r="AJ312" s="13" t="n">
        <v>66.5</v>
      </c>
      <c r="AK312" s="13" t="n">
        <v>48.5</v>
      </c>
      <c r="AL312" s="12" t="n">
        <v>47.2676171936646</v>
      </c>
      <c r="AM312" s="10" t="s">
        <v>157</v>
      </c>
    </row>
    <row r="313" customFormat="false" ht="15" hidden="false" customHeight="false" outlineLevel="0" collapsed="false">
      <c r="A313" s="10" t="s">
        <v>894</v>
      </c>
      <c r="B313" s="10" t="s">
        <v>763</v>
      </c>
      <c r="C313" s="10" t="s">
        <v>148</v>
      </c>
      <c r="D313" s="11" t="n">
        <v>46298.7128472222</v>
      </c>
      <c r="E313" s="10" t="s">
        <v>895</v>
      </c>
      <c r="F313" s="10" t="s">
        <v>763</v>
      </c>
      <c r="G313" s="10" t="s">
        <v>765</v>
      </c>
      <c r="H313" s="10" t="s">
        <v>354</v>
      </c>
      <c r="I313" s="10" t="s">
        <v>323</v>
      </c>
      <c r="J313" s="10" t="s">
        <v>153</v>
      </c>
      <c r="K313" s="10" t="s">
        <v>261</v>
      </c>
      <c r="L313" s="10" t="s">
        <v>383</v>
      </c>
      <c r="M313" s="12" t="n">
        <v>47.4131574784821</v>
      </c>
      <c r="N313" s="12" t="n">
        <v>4.7860630512648</v>
      </c>
      <c r="O313" s="12" t="n">
        <v>47.6325545791689</v>
      </c>
      <c r="P313" s="12" t="n">
        <v>54.5665337722728</v>
      </c>
      <c r="Q313" s="12" t="n">
        <v>41.625055549143</v>
      </c>
      <c r="R313" s="12" t="n">
        <v>43.6879823246694</v>
      </c>
      <c r="T313" s="12" t="n">
        <v>39.6535737974634</v>
      </c>
      <c r="U313" s="12" t="n">
        <v>36.5574798583984</v>
      </c>
      <c r="V313" s="12" t="n">
        <v>56.0877952575684</v>
      </c>
      <c r="W313" s="12" t="n">
        <v>19.5303153991699</v>
      </c>
      <c r="X313" s="13" t="n">
        <v>11.0958254994574</v>
      </c>
      <c r="Y313" s="13" t="n">
        <v>36.609039910732</v>
      </c>
      <c r="Z313" s="13" t="n">
        <v>46.2000000000001</v>
      </c>
      <c r="AA313" s="10" t="s">
        <v>162</v>
      </c>
      <c r="AB313" s="10" t="s">
        <v>156</v>
      </c>
      <c r="AC313" s="10" t="s">
        <v>156</v>
      </c>
      <c r="AF313" s="10" t="s">
        <v>347</v>
      </c>
      <c r="AG313" s="13" t="n">
        <v>82.675344370024</v>
      </c>
      <c r="AH313" s="13" t="n">
        <v>100</v>
      </c>
      <c r="AI313" s="13" t="n">
        <v>34.9</v>
      </c>
      <c r="AJ313" s="13" t="n">
        <v>66.3</v>
      </c>
      <c r="AK313" s="13" t="n">
        <v>42.8</v>
      </c>
      <c r="AL313" s="12" t="n">
        <v>42.6851239669422</v>
      </c>
      <c r="AM313" s="10" t="s">
        <v>157</v>
      </c>
      <c r="AO313" s="10" t="s">
        <v>896</v>
      </c>
    </row>
    <row r="314" customFormat="false" ht="15" hidden="false" customHeight="false" outlineLevel="0" collapsed="false">
      <c r="A314" s="10" t="s">
        <v>897</v>
      </c>
      <c r="B314" s="10" t="s">
        <v>763</v>
      </c>
      <c r="C314" s="10" t="s">
        <v>148</v>
      </c>
      <c r="D314" s="11" t="n">
        <v>46298.7129513889</v>
      </c>
      <c r="E314" s="10" t="s">
        <v>898</v>
      </c>
      <c r="F314" s="10" t="s">
        <v>763</v>
      </c>
      <c r="G314" s="10" t="s">
        <v>765</v>
      </c>
      <c r="H314" s="10" t="s">
        <v>357</v>
      </c>
      <c r="I314" s="10" t="s">
        <v>358</v>
      </c>
      <c r="J314" s="10" t="s">
        <v>248</v>
      </c>
      <c r="K314" s="10" t="s">
        <v>154</v>
      </c>
      <c r="M314" s="12" t="n">
        <v>40.8576314655446</v>
      </c>
      <c r="N314" s="12" t="n">
        <v>4.64423052916475</v>
      </c>
      <c r="O314" s="12" t="n">
        <v>40.5713467694109</v>
      </c>
      <c r="P314" s="12" t="n">
        <v>50.1462931782219</v>
      </c>
      <c r="Q314" s="12" t="n">
        <v>36.0627708155068</v>
      </c>
      <c r="R314" s="12" t="n">
        <v>38.8696439584096</v>
      </c>
      <c r="S314" s="12" t="n">
        <v>42.7820303151158</v>
      </c>
      <c r="T314" s="12" t="n">
        <v>34.3563020001495</v>
      </c>
      <c r="U314" s="12" t="n">
        <v>31.4019966125488</v>
      </c>
      <c r="V314" s="12" t="n">
        <v>51.6356353759766</v>
      </c>
      <c r="W314" s="12" t="n">
        <v>20.2336387634277</v>
      </c>
      <c r="X314" s="13" t="n">
        <v>19.229170323427</v>
      </c>
      <c r="Y314" s="13" t="n">
        <v>45.0248043825695</v>
      </c>
      <c r="Z314" s="13" t="n">
        <v>43.0000000000001</v>
      </c>
      <c r="AA314" s="10" t="s">
        <v>162</v>
      </c>
      <c r="AG314" s="13" t="n">
        <v>98.7078713160199</v>
      </c>
      <c r="AH314" s="13" t="n">
        <v>100</v>
      </c>
      <c r="AI314" s="13" t="n">
        <v>30.4</v>
      </c>
      <c r="AJ314" s="13" t="n">
        <v>65.7</v>
      </c>
      <c r="AK314" s="13" t="n">
        <v>42.7</v>
      </c>
      <c r="AL314" s="12" t="n">
        <v>42.9589387643751</v>
      </c>
      <c r="AM314" s="10" t="s">
        <v>157</v>
      </c>
    </row>
    <row r="315" customFormat="false" ht="15" hidden="false" customHeight="false" outlineLevel="0" collapsed="false">
      <c r="A315" s="10" t="s">
        <v>899</v>
      </c>
      <c r="B315" s="10" t="s">
        <v>763</v>
      </c>
      <c r="C315" s="10" t="s">
        <v>148</v>
      </c>
      <c r="D315" s="11" t="n">
        <v>46298.7129861111</v>
      </c>
      <c r="E315" s="10" t="s">
        <v>900</v>
      </c>
      <c r="F315" s="10" t="s">
        <v>763</v>
      </c>
      <c r="G315" s="10" t="s">
        <v>765</v>
      </c>
      <c r="H315" s="10" t="s">
        <v>361</v>
      </c>
      <c r="I315" s="10" t="s">
        <v>358</v>
      </c>
      <c r="J315" s="10" t="s">
        <v>153</v>
      </c>
      <c r="K315" s="10" t="s">
        <v>154</v>
      </c>
      <c r="M315" s="12" t="n">
        <v>44.7351246500035</v>
      </c>
      <c r="N315" s="12" t="n">
        <v>5.746585755637</v>
      </c>
      <c r="O315" s="12" t="n">
        <v>44.0029306366503</v>
      </c>
      <c r="P315" s="12" t="n">
        <v>44.4980202597689</v>
      </c>
      <c r="Q315" s="12" t="n">
        <v>54.4576064561543</v>
      </c>
      <c r="R315" s="12" t="n">
        <v>43.5076818956359</v>
      </c>
      <c r="S315" s="12" t="n">
        <v>47.5859857839718</v>
      </c>
      <c r="T315" s="12" t="n">
        <v>34.5239525353924</v>
      </c>
      <c r="U315" s="12" t="n">
        <v>32.347412109375</v>
      </c>
      <c r="V315" s="12" t="n">
        <v>56.199031829834</v>
      </c>
      <c r="W315" s="12" t="n">
        <v>23.851619720459</v>
      </c>
      <c r="X315" s="13" t="n">
        <v>12.0720624588735</v>
      </c>
      <c r="Y315" s="13" t="n">
        <v>49.0885486137047</v>
      </c>
      <c r="Z315" s="13" t="n">
        <v>44.9000000000002</v>
      </c>
      <c r="AA315" s="10" t="s">
        <v>162</v>
      </c>
      <c r="AG315" s="13" t="n">
        <v>98.6473684210526</v>
      </c>
      <c r="AH315" s="13" t="n">
        <v>100</v>
      </c>
      <c r="AI315" s="13" t="n">
        <v>31.3</v>
      </c>
      <c r="AJ315" s="13" t="n">
        <v>68.2</v>
      </c>
      <c r="AK315" s="13" t="n">
        <v>40.1</v>
      </c>
      <c r="AL315" s="12" t="n">
        <v>36.7666666666667</v>
      </c>
      <c r="AM315" s="10" t="s">
        <v>157</v>
      </c>
    </row>
    <row r="316" customFormat="false" ht="15" hidden="false" customHeight="false" outlineLevel="0" collapsed="false">
      <c r="A316" s="10" t="s">
        <v>901</v>
      </c>
      <c r="B316" s="10" t="s">
        <v>902</v>
      </c>
      <c r="C316" s="10" t="s">
        <v>148</v>
      </c>
      <c r="D316" s="11" t="n">
        <v>46298.7229976852</v>
      </c>
      <c r="E316" s="10" t="s">
        <v>903</v>
      </c>
      <c r="F316" s="10" t="s">
        <v>904</v>
      </c>
      <c r="G316" s="10" t="s">
        <v>905</v>
      </c>
      <c r="H316" s="10" t="s">
        <v>151</v>
      </c>
      <c r="I316" s="10" t="s">
        <v>152</v>
      </c>
      <c r="J316" s="10" t="s">
        <v>153</v>
      </c>
      <c r="K316" s="10" t="s">
        <v>154</v>
      </c>
      <c r="M316" s="12" t="n">
        <v>38.1934405559142</v>
      </c>
      <c r="N316" s="12" t="n">
        <v>4.87723568093139</v>
      </c>
      <c r="O316" s="12" t="n">
        <v>36.7389751067638</v>
      </c>
      <c r="P316" s="12" t="n">
        <v>52.2368742809303</v>
      </c>
      <c r="Q316" s="12" t="n">
        <v>40.4012588188464</v>
      </c>
      <c r="R316" s="12" t="n">
        <v>39.3214162282617</v>
      </c>
      <c r="S316" s="12" t="n">
        <v>43.4921707696317</v>
      </c>
      <c r="T316" s="12" t="n">
        <v>33.8412910030333</v>
      </c>
      <c r="U316" s="12" t="n">
        <v>33.6247062683106</v>
      </c>
      <c r="V316" s="12" t="n">
        <v>58.669807434082</v>
      </c>
      <c r="W316" s="12" t="n">
        <v>25.0451011657715</v>
      </c>
      <c r="X316" s="13" t="n">
        <v>43.1515512238673</v>
      </c>
      <c r="Y316" s="13" t="n">
        <v>72.3504575552414</v>
      </c>
      <c r="Z316" s="13" t="n">
        <v>35.9</v>
      </c>
      <c r="AA316" s="10" t="s">
        <v>155</v>
      </c>
      <c r="AG316" s="13" t="n">
        <v>98.631443771785</v>
      </c>
      <c r="AH316" s="13" t="n">
        <v>100</v>
      </c>
      <c r="AI316" s="13" t="n">
        <v>32.6</v>
      </c>
      <c r="AJ316" s="13" t="n">
        <v>68.7</v>
      </c>
      <c r="AK316" s="13" t="n">
        <v>35.8</v>
      </c>
      <c r="AL316" s="12" t="n">
        <v>36.4484919304711</v>
      </c>
      <c r="AM316" s="10" t="s">
        <v>157</v>
      </c>
      <c r="AN316" s="10" t="s">
        <v>632</v>
      </c>
    </row>
    <row r="317" customFormat="false" ht="15" hidden="false" customHeight="false" outlineLevel="0" collapsed="false">
      <c r="A317" s="10" t="s">
        <v>906</v>
      </c>
      <c r="B317" s="10" t="s">
        <v>902</v>
      </c>
      <c r="C317" s="10" t="s">
        <v>148</v>
      </c>
      <c r="D317" s="11" t="n">
        <v>46298.7230208333</v>
      </c>
      <c r="E317" s="10" t="s">
        <v>907</v>
      </c>
      <c r="F317" s="10" t="s">
        <v>904</v>
      </c>
      <c r="G317" s="10" t="s">
        <v>905</v>
      </c>
      <c r="H317" s="10" t="s">
        <v>160</v>
      </c>
      <c r="I317" s="10" t="s">
        <v>152</v>
      </c>
      <c r="J317" s="10" t="s">
        <v>153</v>
      </c>
      <c r="K317" s="10" t="s">
        <v>154</v>
      </c>
      <c r="M317" s="12" t="n">
        <v>38.4655380143303</v>
      </c>
      <c r="N317" s="12" t="n">
        <v>4.48550382160858</v>
      </c>
      <c r="O317" s="12" t="n">
        <v>37.277093082177</v>
      </c>
      <c r="P317" s="12" t="n">
        <v>48.8007282942952</v>
      </c>
      <c r="Q317" s="12" t="n">
        <v>39.3982820950906</v>
      </c>
      <c r="R317" s="12" t="n">
        <v>44.9302385905851</v>
      </c>
      <c r="S317" s="12" t="n">
        <v>39.1624321764306</v>
      </c>
      <c r="T317" s="12" t="n">
        <v>33.2093900236322</v>
      </c>
      <c r="U317" s="12" t="n">
        <v>32.950252532959</v>
      </c>
      <c r="V317" s="12" t="n">
        <v>53.4203491210938</v>
      </c>
      <c r="W317" s="12" t="n">
        <v>20.4700965881348</v>
      </c>
      <c r="X317" s="13" t="n">
        <v>30.2907856183293</v>
      </c>
      <c r="Y317" s="13" t="n">
        <v>57.7170843161937</v>
      </c>
      <c r="Z317" s="13" t="n">
        <v>35.4</v>
      </c>
      <c r="AA317" s="10" t="s">
        <v>155</v>
      </c>
      <c r="AG317" s="13" t="n">
        <v>98.3991673172001</v>
      </c>
      <c r="AH317" s="13" t="n">
        <v>100</v>
      </c>
      <c r="AI317" s="13" t="n">
        <v>31.9</v>
      </c>
      <c r="AJ317" s="13" t="n">
        <v>68.9</v>
      </c>
      <c r="AK317" s="13" t="n">
        <v>37.7</v>
      </c>
      <c r="AL317" s="12" t="n">
        <v>37.3814814814815</v>
      </c>
      <c r="AM317" s="10" t="s">
        <v>157</v>
      </c>
      <c r="AN317" s="10" t="s">
        <v>632</v>
      </c>
    </row>
    <row r="318" customFormat="false" ht="15" hidden="false" customHeight="false" outlineLevel="0" collapsed="false">
      <c r="A318" s="10" t="s">
        <v>908</v>
      </c>
      <c r="B318" s="10" t="s">
        <v>902</v>
      </c>
      <c r="C318" s="10" t="s">
        <v>148</v>
      </c>
      <c r="D318" s="11" t="n">
        <v>46298.7230439815</v>
      </c>
      <c r="E318" s="10" t="s">
        <v>909</v>
      </c>
      <c r="F318" s="10" t="s">
        <v>904</v>
      </c>
      <c r="G318" s="10" t="s">
        <v>905</v>
      </c>
      <c r="H318" s="10" t="s">
        <v>166</v>
      </c>
      <c r="I318" s="10" t="s">
        <v>152</v>
      </c>
      <c r="J318" s="10" t="s">
        <v>153</v>
      </c>
      <c r="K318" s="10" t="s">
        <v>154</v>
      </c>
      <c r="M318" s="12" t="n">
        <v>36.3976703082357</v>
      </c>
      <c r="N318" s="12" t="n">
        <v>5.01043738807955</v>
      </c>
      <c r="O318" s="12" t="n">
        <v>34.8286271290531</v>
      </c>
      <c r="P318" s="12" t="n">
        <v>50.1648176400075</v>
      </c>
      <c r="Q318" s="12" t="n">
        <v>40.1580443384826</v>
      </c>
      <c r="R318" s="12" t="n">
        <v>39.8904429242966</v>
      </c>
      <c r="S318" s="12" t="n">
        <v>40.378376383177</v>
      </c>
      <c r="T318" s="12" t="n">
        <v>32.6578758830637</v>
      </c>
      <c r="U318" s="12" t="n">
        <v>32.3814735412598</v>
      </c>
      <c r="V318" s="12" t="n">
        <v>58.8141174316406</v>
      </c>
      <c r="W318" s="12" t="n">
        <v>26.4326438903809</v>
      </c>
      <c r="X318" s="13" t="n">
        <v>56.9918511685117</v>
      </c>
      <c r="Y318" s="13" t="n">
        <v>73.0934809348094</v>
      </c>
      <c r="Z318" s="13" t="n">
        <v>34.5</v>
      </c>
      <c r="AA318" s="10" t="s">
        <v>170</v>
      </c>
      <c r="AG318" s="13" t="n">
        <v>98.4056737588653</v>
      </c>
      <c r="AH318" s="13" t="n">
        <v>100</v>
      </c>
      <c r="AI318" s="13" t="n">
        <v>31.3</v>
      </c>
      <c r="AJ318" s="13" t="n">
        <v>69.4</v>
      </c>
      <c r="AK318" s="13" t="n">
        <v>33.1</v>
      </c>
      <c r="AL318" s="12" t="n">
        <v>32.7771058440194</v>
      </c>
      <c r="AM318" s="10" t="s">
        <v>157</v>
      </c>
      <c r="AN318" s="10" t="s">
        <v>632</v>
      </c>
    </row>
    <row r="319" customFormat="false" ht="15" hidden="false" customHeight="false" outlineLevel="0" collapsed="false">
      <c r="A319" s="10" t="s">
        <v>910</v>
      </c>
      <c r="B319" s="10" t="s">
        <v>902</v>
      </c>
      <c r="C319" s="10" t="s">
        <v>148</v>
      </c>
      <c r="D319" s="11" t="n">
        <v>46298.7230787037</v>
      </c>
      <c r="E319" s="10" t="s">
        <v>911</v>
      </c>
      <c r="F319" s="10" t="s">
        <v>904</v>
      </c>
      <c r="G319" s="10" t="s">
        <v>905</v>
      </c>
      <c r="H319" s="10" t="s">
        <v>169</v>
      </c>
      <c r="I319" s="10" t="s">
        <v>152</v>
      </c>
      <c r="J319" s="10" t="s">
        <v>153</v>
      </c>
      <c r="K319" s="10" t="s">
        <v>154</v>
      </c>
      <c r="M319" s="12" t="n">
        <v>37.0397350790024</v>
      </c>
      <c r="N319" s="12" t="n">
        <v>5.53254803995681</v>
      </c>
      <c r="O319" s="12" t="n">
        <v>35.6536744412691</v>
      </c>
      <c r="P319" s="12" t="n">
        <v>49.5716706105809</v>
      </c>
      <c r="Q319" s="12" t="n">
        <v>37.0991717623711</v>
      </c>
      <c r="R319" s="12" t="n">
        <v>45.1736366859249</v>
      </c>
      <c r="S319" s="12" t="n">
        <v>38.6398368702495</v>
      </c>
      <c r="T319" s="12" t="n">
        <v>32.7029537256362</v>
      </c>
      <c r="U319" s="12" t="n">
        <v>32.4616050720215</v>
      </c>
      <c r="V319" s="12" t="n">
        <v>55.3328590393066</v>
      </c>
      <c r="W319" s="12" t="n">
        <v>22.8712539672852</v>
      </c>
      <c r="X319" s="13" t="n">
        <v>53.4821227102095</v>
      </c>
      <c r="Y319" s="13" t="n">
        <v>71.2394100391803</v>
      </c>
      <c r="Z319" s="13" t="n">
        <v>34.9</v>
      </c>
      <c r="AA319" s="10" t="s">
        <v>170</v>
      </c>
      <c r="AG319" s="13" t="n">
        <v>98.1260064412238</v>
      </c>
      <c r="AH319" s="13" t="n">
        <v>100</v>
      </c>
      <c r="AI319" s="13" t="n">
        <v>31.4</v>
      </c>
      <c r="AJ319" s="13" t="n">
        <v>68.8</v>
      </c>
      <c r="AK319" s="13" t="n">
        <v>32.8</v>
      </c>
      <c r="AL319" s="12" t="n">
        <v>32.849967416439</v>
      </c>
      <c r="AM319" s="10" t="s">
        <v>157</v>
      </c>
      <c r="AN319" s="10" t="s">
        <v>632</v>
      </c>
    </row>
    <row r="320" customFormat="false" ht="15" hidden="false" customHeight="false" outlineLevel="0" collapsed="false">
      <c r="A320" s="10" t="s">
        <v>912</v>
      </c>
      <c r="B320" s="10" t="s">
        <v>902</v>
      </c>
      <c r="C320" s="10" t="s">
        <v>148</v>
      </c>
      <c r="D320" s="11" t="n">
        <v>46298.7231134259</v>
      </c>
      <c r="E320" s="10" t="s">
        <v>913</v>
      </c>
      <c r="F320" s="10" t="s">
        <v>904</v>
      </c>
      <c r="G320" s="10" t="s">
        <v>905</v>
      </c>
      <c r="H320" s="10" t="s">
        <v>173</v>
      </c>
      <c r="I320" s="10" t="s">
        <v>152</v>
      </c>
      <c r="J320" s="10" t="s">
        <v>153</v>
      </c>
      <c r="K320" s="10" t="s">
        <v>154</v>
      </c>
      <c r="M320" s="12" t="n">
        <v>38.1469068142844</v>
      </c>
      <c r="N320" s="12" t="n">
        <v>4.15624643092063</v>
      </c>
      <c r="O320" s="12" t="n">
        <v>36.8764526075952</v>
      </c>
      <c r="P320" s="12" t="n">
        <v>49.1060901599548</v>
      </c>
      <c r="Q320" s="12" t="n">
        <v>42.7261870684841</v>
      </c>
      <c r="R320" s="12" t="n">
        <v>42.1116709950668</v>
      </c>
      <c r="S320" s="12" t="n">
        <v>38.8841068666856</v>
      </c>
      <c r="T320" s="12" t="n">
        <v>33.7328231081155</v>
      </c>
      <c r="U320" s="12" t="n">
        <v>33.3615989685059</v>
      </c>
      <c r="V320" s="12" t="n">
        <v>55.4992294311523</v>
      </c>
      <c r="W320" s="12" t="n">
        <v>22.1376304626465</v>
      </c>
      <c r="X320" s="13" t="n">
        <v>37.9622752150117</v>
      </c>
      <c r="Y320" s="13" t="n">
        <v>63.9347146207975</v>
      </c>
      <c r="Z320" s="13" t="n">
        <v>35.9</v>
      </c>
      <c r="AA320" s="10" t="s">
        <v>155</v>
      </c>
      <c r="AG320" s="13" t="n">
        <v>98.5077500722057</v>
      </c>
      <c r="AH320" s="13" t="n">
        <v>100</v>
      </c>
      <c r="AI320" s="13" t="n">
        <v>31.9</v>
      </c>
      <c r="AJ320" s="13" t="n">
        <v>69.6</v>
      </c>
      <c r="AK320" s="13" t="n">
        <v>34.9</v>
      </c>
      <c r="AL320" s="12" t="n">
        <v>35.919062209938</v>
      </c>
      <c r="AM320" s="10" t="s">
        <v>157</v>
      </c>
      <c r="AN320" s="10" t="s">
        <v>632</v>
      </c>
    </row>
    <row r="321" customFormat="false" ht="15" hidden="false" customHeight="false" outlineLevel="0" collapsed="false">
      <c r="A321" s="10" t="s">
        <v>914</v>
      </c>
      <c r="B321" s="10" t="s">
        <v>902</v>
      </c>
      <c r="C321" s="10" t="s">
        <v>148</v>
      </c>
      <c r="D321" s="11" t="n">
        <v>46298.7231712963</v>
      </c>
      <c r="E321" s="10" t="s">
        <v>915</v>
      </c>
      <c r="F321" s="10" t="s">
        <v>904</v>
      </c>
      <c r="G321" s="10" t="s">
        <v>905</v>
      </c>
      <c r="H321" s="10" t="s">
        <v>176</v>
      </c>
      <c r="I321" s="10" t="s">
        <v>152</v>
      </c>
      <c r="J321" s="10" t="s">
        <v>153</v>
      </c>
      <c r="K321" s="10" t="s">
        <v>154</v>
      </c>
      <c r="M321" s="12" t="n">
        <v>36.4127694323271</v>
      </c>
      <c r="N321" s="12" t="n">
        <v>3.93416174609311</v>
      </c>
      <c r="O321" s="12" t="n">
        <v>35.3587356671521</v>
      </c>
      <c r="P321" s="12" t="n">
        <v>48.0543972646002</v>
      </c>
      <c r="Q321" s="12" t="n">
        <v>36.5073122528769</v>
      </c>
      <c r="R321" s="12" t="n">
        <v>39.1525698833451</v>
      </c>
      <c r="S321" s="12" t="n">
        <v>39.0474013626757</v>
      </c>
      <c r="T321" s="12" t="n">
        <v>33.2498444800815</v>
      </c>
      <c r="U321" s="12" t="n">
        <v>32.575798034668</v>
      </c>
      <c r="V321" s="12" t="n">
        <v>55.224422454834</v>
      </c>
      <c r="W321" s="12" t="n">
        <v>22.648624420166</v>
      </c>
      <c r="X321" s="13" t="n">
        <v>57.2905046817429</v>
      </c>
      <c r="Y321" s="13" t="n">
        <v>79.6910387722679</v>
      </c>
      <c r="Z321" s="13" t="n">
        <v>34.7</v>
      </c>
      <c r="AA321" s="10" t="s">
        <v>170</v>
      </c>
      <c r="AD321" s="10" t="s">
        <v>156</v>
      </c>
      <c r="AG321" s="13" t="n">
        <v>97.6239976239976</v>
      </c>
      <c r="AH321" s="13" t="n">
        <v>100</v>
      </c>
      <c r="AI321" s="13" t="n">
        <v>31.5</v>
      </c>
      <c r="AJ321" s="13" t="n">
        <v>69.4</v>
      </c>
      <c r="AK321" s="13" t="n">
        <v>34</v>
      </c>
      <c r="AL321" s="12" t="n">
        <v>33.5005865102639</v>
      </c>
      <c r="AM321" s="10" t="s">
        <v>157</v>
      </c>
      <c r="AN321" s="10" t="s">
        <v>632</v>
      </c>
    </row>
    <row r="322" customFormat="false" ht="15" hidden="false" customHeight="false" outlineLevel="0" collapsed="false">
      <c r="A322" s="10" t="s">
        <v>916</v>
      </c>
      <c r="B322" s="10" t="s">
        <v>902</v>
      </c>
      <c r="C322" s="10" t="s">
        <v>148</v>
      </c>
      <c r="D322" s="11" t="n">
        <v>46298.7232060185</v>
      </c>
      <c r="E322" s="10" t="s">
        <v>917</v>
      </c>
      <c r="F322" s="10" t="s">
        <v>904</v>
      </c>
      <c r="G322" s="10" t="s">
        <v>905</v>
      </c>
      <c r="H322" s="10" t="s">
        <v>179</v>
      </c>
      <c r="I322" s="10" t="s">
        <v>152</v>
      </c>
      <c r="J322" s="10" t="s">
        <v>153</v>
      </c>
      <c r="K322" s="10" t="s">
        <v>154</v>
      </c>
      <c r="M322" s="12" t="n">
        <v>38.9351937574448</v>
      </c>
      <c r="N322" s="12" t="n">
        <v>5.91657703086709</v>
      </c>
      <c r="O322" s="12" t="n">
        <v>37.2264773224097</v>
      </c>
      <c r="P322" s="12" t="n">
        <v>54.0518326323037</v>
      </c>
      <c r="Q322" s="12" t="n">
        <v>40.266491978349</v>
      </c>
      <c r="R322" s="12" t="n">
        <v>45.1437991033761</v>
      </c>
      <c r="S322" s="12" t="n">
        <v>43.7329878470022</v>
      </c>
      <c r="T322" s="12" t="n">
        <v>33.6771483691993</v>
      </c>
      <c r="U322" s="12" t="n">
        <v>33.6964912414551</v>
      </c>
      <c r="V322" s="12" t="n">
        <v>60.0751953125</v>
      </c>
      <c r="W322" s="12" t="n">
        <v>26.3787040710449</v>
      </c>
      <c r="X322" s="13" t="n">
        <v>43.0478089361373</v>
      </c>
      <c r="Y322" s="13" t="n">
        <v>57.1997009255838</v>
      </c>
      <c r="Z322" s="13" t="n">
        <v>35.9</v>
      </c>
      <c r="AA322" s="10" t="s">
        <v>155</v>
      </c>
      <c r="AG322" s="13" t="n">
        <v>98.5692260775278</v>
      </c>
      <c r="AH322" s="13" t="n">
        <v>100</v>
      </c>
      <c r="AI322" s="13" t="n">
        <v>32.2</v>
      </c>
      <c r="AJ322" s="13" t="n">
        <v>70.8</v>
      </c>
      <c r="AK322" s="13" t="n">
        <v>33.7</v>
      </c>
      <c r="AL322" s="12" t="n">
        <v>33.6964904351482</v>
      </c>
      <c r="AM322" s="10" t="s">
        <v>157</v>
      </c>
      <c r="AN322" s="10" t="s">
        <v>632</v>
      </c>
    </row>
    <row r="323" customFormat="false" ht="15" hidden="false" customHeight="false" outlineLevel="0" collapsed="false">
      <c r="A323" s="10" t="s">
        <v>918</v>
      </c>
      <c r="B323" s="10" t="s">
        <v>902</v>
      </c>
      <c r="C323" s="10" t="s">
        <v>148</v>
      </c>
      <c r="D323" s="11" t="n">
        <v>46298.7232986111</v>
      </c>
      <c r="E323" s="10" t="s">
        <v>919</v>
      </c>
      <c r="F323" s="10" t="s">
        <v>904</v>
      </c>
      <c r="G323" s="10" t="s">
        <v>905</v>
      </c>
      <c r="H323" s="10" t="s">
        <v>183</v>
      </c>
      <c r="I323" s="10" t="s">
        <v>152</v>
      </c>
      <c r="J323" s="10" t="s">
        <v>153</v>
      </c>
      <c r="K323" s="10" t="s">
        <v>154</v>
      </c>
      <c r="M323" s="12" t="n">
        <v>37.1948482764812</v>
      </c>
      <c r="N323" s="12" t="n">
        <v>5.26353298852391</v>
      </c>
      <c r="O323" s="12" t="n">
        <v>35.8133201646734</v>
      </c>
      <c r="P323" s="12" t="n">
        <v>51.3314767546105</v>
      </c>
      <c r="Q323" s="12" t="n">
        <v>37.7447396911681</v>
      </c>
      <c r="R323" s="12" t="n">
        <v>44.6362725578239</v>
      </c>
      <c r="S323" s="12" t="n">
        <v>37.3620136461381</v>
      </c>
      <c r="T323" s="12" t="n">
        <v>33.2822835397435</v>
      </c>
      <c r="U323" s="12" t="n">
        <v>32.9305839538574</v>
      </c>
      <c r="V323" s="12" t="n">
        <v>57.1104774475098</v>
      </c>
      <c r="W323" s="12" t="n">
        <v>24.1798934936523</v>
      </c>
      <c r="X323" s="13" t="n">
        <v>54.9155093899364</v>
      </c>
      <c r="Y323" s="13" t="n">
        <v>76.5082232509127</v>
      </c>
      <c r="Z323" s="13" t="n">
        <v>35.4</v>
      </c>
      <c r="AA323" s="10" t="s">
        <v>170</v>
      </c>
      <c r="AD323" s="10" t="s">
        <v>156</v>
      </c>
      <c r="AG323" s="13" t="n">
        <v>97.3474995420407</v>
      </c>
      <c r="AH323" s="13" t="n">
        <v>100</v>
      </c>
      <c r="AI323" s="13" t="n">
        <v>31.5</v>
      </c>
      <c r="AJ323" s="13" t="n">
        <v>68.4</v>
      </c>
      <c r="AK323" s="13" t="n">
        <v>33.4</v>
      </c>
      <c r="AL323" s="12" t="n">
        <v>32.9305828253101</v>
      </c>
      <c r="AM323" s="10" t="s">
        <v>157</v>
      </c>
      <c r="AN323" s="10" t="s">
        <v>632</v>
      </c>
    </row>
    <row r="324" customFormat="false" ht="15" hidden="false" customHeight="false" outlineLevel="0" collapsed="false">
      <c r="A324" s="10" t="s">
        <v>920</v>
      </c>
      <c r="B324" s="10" t="s">
        <v>902</v>
      </c>
      <c r="C324" s="10" t="s">
        <v>148</v>
      </c>
      <c r="D324" s="11" t="n">
        <v>46298.7233680556</v>
      </c>
      <c r="E324" s="10" t="s">
        <v>921</v>
      </c>
      <c r="F324" s="10" t="s">
        <v>904</v>
      </c>
      <c r="G324" s="10" t="s">
        <v>905</v>
      </c>
      <c r="H324" s="10" t="s">
        <v>186</v>
      </c>
      <c r="I324" s="10" t="s">
        <v>152</v>
      </c>
      <c r="J324" s="10" t="s">
        <v>153</v>
      </c>
      <c r="K324" s="10" t="s">
        <v>154</v>
      </c>
      <c r="M324" s="12" t="n">
        <v>39.2759693274353</v>
      </c>
      <c r="N324" s="12" t="n">
        <v>4.77482625857565</v>
      </c>
      <c r="O324" s="12" t="n">
        <v>37.9493080200891</v>
      </c>
      <c r="P324" s="12" t="n">
        <v>45.7217803161101</v>
      </c>
      <c r="Q324" s="12" t="n">
        <v>46.4942218390145</v>
      </c>
      <c r="R324" s="12" t="n">
        <v>40.1469588730415</v>
      </c>
      <c r="S324" s="12" t="n">
        <v>46.1079360399731</v>
      </c>
      <c r="T324" s="12" t="n">
        <v>33.6784212496438</v>
      </c>
      <c r="U324" s="12" t="n">
        <v>33.1887359619141</v>
      </c>
      <c r="V324" s="12" t="n">
        <v>57.6111869812012</v>
      </c>
      <c r="W324" s="12" t="n">
        <v>24.4224510192871</v>
      </c>
      <c r="X324" s="13" t="n">
        <v>27.7224448507956</v>
      </c>
      <c r="Y324" s="13" t="n">
        <v>52.6815935882971</v>
      </c>
      <c r="Z324" s="13" t="n">
        <v>39.7000000000001</v>
      </c>
      <c r="AA324" s="10" t="s">
        <v>155</v>
      </c>
      <c r="AG324" s="13" t="n">
        <v>98.2925103730473</v>
      </c>
      <c r="AH324" s="13" t="n">
        <v>100</v>
      </c>
      <c r="AI324" s="13" t="n">
        <v>31.7</v>
      </c>
      <c r="AJ324" s="13" t="n">
        <v>70.1</v>
      </c>
      <c r="AK324" s="13" t="n">
        <v>33.2</v>
      </c>
      <c r="AL324" s="12" t="n">
        <v>34.5286903304774</v>
      </c>
      <c r="AM324" s="10" t="s">
        <v>157</v>
      </c>
      <c r="AN324" s="10" t="s">
        <v>632</v>
      </c>
    </row>
    <row r="325" customFormat="false" ht="15" hidden="false" customHeight="false" outlineLevel="0" collapsed="false">
      <c r="A325" s="10" t="s">
        <v>922</v>
      </c>
      <c r="B325" s="10" t="s">
        <v>902</v>
      </c>
      <c r="C325" s="10" t="s">
        <v>148</v>
      </c>
      <c r="D325" s="11" t="n">
        <v>46298.7234490741</v>
      </c>
      <c r="E325" s="10" t="s">
        <v>923</v>
      </c>
      <c r="F325" s="10" t="s">
        <v>904</v>
      </c>
      <c r="G325" s="10" t="s">
        <v>905</v>
      </c>
      <c r="H325" s="10" t="s">
        <v>189</v>
      </c>
      <c r="I325" s="10" t="s">
        <v>152</v>
      </c>
      <c r="J325" s="10" t="s">
        <v>153</v>
      </c>
      <c r="K325" s="10" t="s">
        <v>154</v>
      </c>
      <c r="M325" s="12" t="n">
        <v>36.5572125061872</v>
      </c>
      <c r="N325" s="12" t="n">
        <v>3.81178595578611</v>
      </c>
      <c r="O325" s="12" t="n">
        <v>35.5099593304404</v>
      </c>
      <c r="P325" s="12" t="n">
        <v>46.7309105695992</v>
      </c>
      <c r="Q325" s="12" t="n">
        <v>36.9503292163427</v>
      </c>
      <c r="R325" s="12" t="n">
        <v>38.3282108398438</v>
      </c>
      <c r="S325" s="12" t="n">
        <v>41.4011807469192</v>
      </c>
      <c r="T325" s="12" t="n">
        <v>33.1075386402775</v>
      </c>
      <c r="U325" s="12" t="n">
        <v>32.9076728820801</v>
      </c>
      <c r="V325" s="12" t="n">
        <v>52.3118858337402</v>
      </c>
      <c r="W325" s="12" t="n">
        <v>19.4042129516602</v>
      </c>
      <c r="X325" s="13" t="n">
        <v>57.3798081797352</v>
      </c>
      <c r="Y325" s="13" t="n">
        <v>77.1103270677454</v>
      </c>
      <c r="Z325" s="13" t="n">
        <v>35.1</v>
      </c>
      <c r="AA325" s="10" t="s">
        <v>170</v>
      </c>
      <c r="AD325" s="10" t="s">
        <v>156</v>
      </c>
      <c r="AG325" s="13" t="n">
        <v>96.1682461682462</v>
      </c>
      <c r="AH325" s="13" t="n">
        <v>100</v>
      </c>
      <c r="AI325" s="13" t="n">
        <v>31.9</v>
      </c>
      <c r="AJ325" s="13" t="n">
        <v>67.4</v>
      </c>
      <c r="AK325" s="13" t="n">
        <v>33.6</v>
      </c>
      <c r="AL325" s="12" t="n">
        <v>33.7739002932552</v>
      </c>
      <c r="AM325" s="10" t="s">
        <v>157</v>
      </c>
      <c r="AN325" s="10" t="s">
        <v>632</v>
      </c>
    </row>
    <row r="326" customFormat="false" ht="15" hidden="false" customHeight="false" outlineLevel="0" collapsed="false">
      <c r="A326" s="10" t="s">
        <v>924</v>
      </c>
      <c r="B326" s="10" t="s">
        <v>902</v>
      </c>
      <c r="C326" s="10" t="s">
        <v>148</v>
      </c>
      <c r="D326" s="11" t="n">
        <v>46298.7236342593</v>
      </c>
      <c r="E326" s="10" t="s">
        <v>925</v>
      </c>
      <c r="F326" s="10" t="s">
        <v>904</v>
      </c>
      <c r="G326" s="10" t="s">
        <v>905</v>
      </c>
      <c r="H326" s="10" t="s">
        <v>192</v>
      </c>
      <c r="I326" s="10" t="s">
        <v>152</v>
      </c>
      <c r="J326" s="10" t="s">
        <v>153</v>
      </c>
      <c r="K326" s="10" t="s">
        <v>154</v>
      </c>
      <c r="M326" s="12" t="n">
        <v>37.1173932204535</v>
      </c>
      <c r="N326" s="12" t="n">
        <v>5.44423794742372</v>
      </c>
      <c r="O326" s="12" t="n">
        <v>35.7897718568466</v>
      </c>
      <c r="P326" s="12" t="n">
        <v>51.3837135183377</v>
      </c>
      <c r="Q326" s="12" t="n">
        <v>36.5631395812883</v>
      </c>
      <c r="R326" s="12" t="n">
        <v>39.3442197027951</v>
      </c>
      <c r="S326" s="12" t="n">
        <v>41.4117988748396</v>
      </c>
      <c r="T326" s="12" t="n">
        <v>32.8662185379904</v>
      </c>
      <c r="U326" s="12" t="n">
        <v>32.5095977783203</v>
      </c>
      <c r="V326" s="12" t="n">
        <v>56.8019866943359</v>
      </c>
      <c r="W326" s="12" t="n">
        <v>24.2923889160156</v>
      </c>
      <c r="X326" s="13" t="n">
        <v>54.3139407244786</v>
      </c>
      <c r="Y326" s="13" t="n">
        <v>73.9521786856298</v>
      </c>
      <c r="Z326" s="13" t="n">
        <v>35</v>
      </c>
      <c r="AA326" s="10" t="s">
        <v>170</v>
      </c>
      <c r="AG326" s="13" t="n">
        <v>98.2325363338022</v>
      </c>
      <c r="AH326" s="13" t="n">
        <v>100</v>
      </c>
      <c r="AI326" s="13" t="n">
        <v>31.3</v>
      </c>
      <c r="AJ326" s="13" t="n">
        <v>62.5</v>
      </c>
      <c r="AK326" s="13" t="n">
        <v>32.9</v>
      </c>
      <c r="AL326" s="12" t="n">
        <v>32.9469208211144</v>
      </c>
      <c r="AM326" s="10" t="s">
        <v>157</v>
      </c>
      <c r="AN326" s="10" t="s">
        <v>632</v>
      </c>
    </row>
    <row r="327" customFormat="false" ht="15" hidden="false" customHeight="false" outlineLevel="0" collapsed="false">
      <c r="A327" s="10" t="s">
        <v>926</v>
      </c>
      <c r="B327" s="10" t="s">
        <v>902</v>
      </c>
      <c r="C327" s="10" t="s">
        <v>148</v>
      </c>
      <c r="D327" s="11" t="n">
        <v>46298.7236574074</v>
      </c>
      <c r="E327" s="10" t="s">
        <v>927</v>
      </c>
      <c r="F327" s="10" t="s">
        <v>904</v>
      </c>
      <c r="G327" s="10" t="s">
        <v>905</v>
      </c>
      <c r="H327" s="10" t="s">
        <v>195</v>
      </c>
      <c r="I327" s="10" t="s">
        <v>152</v>
      </c>
      <c r="J327" s="10" t="s">
        <v>153</v>
      </c>
      <c r="K327" s="10" t="s">
        <v>261</v>
      </c>
      <c r="L327" s="10" t="s">
        <v>346</v>
      </c>
      <c r="M327" s="12" t="n">
        <v>34.4533006673878</v>
      </c>
      <c r="N327" s="12" t="n">
        <v>2.40145159700443</v>
      </c>
      <c r="O327" s="12" t="n">
        <v>33.9742170191597</v>
      </c>
      <c r="P327" s="12" t="n">
        <v>38.9444850642641</v>
      </c>
      <c r="R327" s="12" t="n">
        <v>37.300300860959</v>
      </c>
      <c r="S327" s="12" t="n">
        <v>34.7802545739115</v>
      </c>
      <c r="T327" s="12" t="n">
        <v>31.8979716122272</v>
      </c>
      <c r="U327" s="12" t="n">
        <v>31.2785835266113</v>
      </c>
      <c r="V327" s="12" t="n">
        <v>47.3773651123047</v>
      </c>
      <c r="W327" s="12" t="n">
        <v>16.0987815856934</v>
      </c>
      <c r="X327" s="13" t="n">
        <v>32.627427184466</v>
      </c>
      <c r="Y327" s="13" t="n">
        <v>94.1757686084142</v>
      </c>
      <c r="Z327" s="13" t="n">
        <v>33.6</v>
      </c>
      <c r="AA327" s="10" t="s">
        <v>155</v>
      </c>
      <c r="AD327" s="10" t="s">
        <v>347</v>
      </c>
      <c r="AG327" s="13" t="n">
        <v>93.5460066980757</v>
      </c>
      <c r="AH327" s="13" t="n">
        <v>100</v>
      </c>
      <c r="AI327" s="13" t="n">
        <v>30.1</v>
      </c>
      <c r="AJ327" s="13" t="n">
        <v>60.5</v>
      </c>
      <c r="AK327" s="13" t="n">
        <v>33.8</v>
      </c>
      <c r="AL327" s="12" t="n">
        <v>34.6037037037037</v>
      </c>
      <c r="AM327" s="10" t="s">
        <v>157</v>
      </c>
      <c r="AN327" s="10" t="s">
        <v>632</v>
      </c>
      <c r="AO327" s="10" t="s">
        <v>928</v>
      </c>
    </row>
    <row r="328" customFormat="false" ht="15" hidden="false" customHeight="false" outlineLevel="0" collapsed="false">
      <c r="A328" s="10" t="s">
        <v>929</v>
      </c>
      <c r="B328" s="10" t="s">
        <v>902</v>
      </c>
      <c r="C328" s="10" t="s">
        <v>148</v>
      </c>
      <c r="D328" s="11" t="n">
        <v>46298.7236805556</v>
      </c>
      <c r="E328" s="10" t="s">
        <v>930</v>
      </c>
      <c r="F328" s="10" t="s">
        <v>904</v>
      </c>
      <c r="G328" s="10" t="s">
        <v>905</v>
      </c>
      <c r="H328" s="10" t="s">
        <v>198</v>
      </c>
      <c r="I328" s="10" t="s">
        <v>152</v>
      </c>
      <c r="J328" s="10" t="s">
        <v>153</v>
      </c>
      <c r="K328" s="10" t="s">
        <v>261</v>
      </c>
      <c r="L328" s="10" t="s">
        <v>346</v>
      </c>
      <c r="M328" s="12" t="n">
        <v>37.9302545390425</v>
      </c>
      <c r="N328" s="12" t="n">
        <v>5.78723883496816</v>
      </c>
      <c r="O328" s="12" t="n">
        <v>36.8188306123527</v>
      </c>
      <c r="P328" s="12" t="n">
        <v>51.4626321692567</v>
      </c>
      <c r="R328" s="12" t="n">
        <v>39.4693144056025</v>
      </c>
      <c r="S328" s="12" t="n">
        <v>39.6186715963014</v>
      </c>
      <c r="T328" s="12" t="n">
        <v>32.441830692853</v>
      </c>
      <c r="U328" s="12" t="n">
        <v>32.3624649047852</v>
      </c>
      <c r="V328" s="12" t="n">
        <v>55.2041244506836</v>
      </c>
      <c r="W328" s="12" t="n">
        <v>22.8416595458984</v>
      </c>
      <c r="X328" s="13" t="n">
        <v>32.8938279020874</v>
      </c>
      <c r="Y328" s="13" t="n">
        <v>62.5549381789057</v>
      </c>
      <c r="Z328" s="13" t="n">
        <v>34.2</v>
      </c>
      <c r="AA328" s="10" t="s">
        <v>155</v>
      </c>
      <c r="AD328" s="10" t="s">
        <v>347</v>
      </c>
      <c r="AG328" s="13" t="n">
        <v>92.3074790451811</v>
      </c>
      <c r="AH328" s="13" t="n">
        <v>100</v>
      </c>
      <c r="AI328" s="13" t="n">
        <v>30.8</v>
      </c>
      <c r="AJ328" s="13" t="n">
        <v>60.4</v>
      </c>
      <c r="AK328" s="13" t="n">
        <v>36.7</v>
      </c>
      <c r="AL328" s="12" t="n">
        <v>37.7225192097049</v>
      </c>
      <c r="AM328" s="10" t="s">
        <v>157</v>
      </c>
      <c r="AN328" s="10" t="s">
        <v>632</v>
      </c>
      <c r="AO328" s="10" t="s">
        <v>931</v>
      </c>
    </row>
    <row r="329" customFormat="false" ht="15" hidden="false" customHeight="false" outlineLevel="0" collapsed="false">
      <c r="A329" s="10" t="s">
        <v>932</v>
      </c>
      <c r="B329" s="10" t="s">
        <v>902</v>
      </c>
      <c r="C329" s="10" t="s">
        <v>148</v>
      </c>
      <c r="D329" s="11" t="n">
        <v>46298.7237037037</v>
      </c>
      <c r="E329" s="10" t="s">
        <v>933</v>
      </c>
      <c r="F329" s="10" t="s">
        <v>904</v>
      </c>
      <c r="G329" s="10" t="s">
        <v>905</v>
      </c>
      <c r="H329" s="10" t="s">
        <v>201</v>
      </c>
      <c r="I329" s="10" t="s">
        <v>152</v>
      </c>
      <c r="J329" s="10" t="s">
        <v>153</v>
      </c>
      <c r="K329" s="10" t="s">
        <v>261</v>
      </c>
      <c r="L329" s="10" t="s">
        <v>362</v>
      </c>
      <c r="M329" s="12" t="n">
        <v>34.8964910794934</v>
      </c>
      <c r="N329" s="12" t="n">
        <v>5.15115795376586</v>
      </c>
      <c r="O329" s="12" t="n">
        <v>33.7748049739674</v>
      </c>
      <c r="P329" s="12" t="n">
        <v>47.3958523793963</v>
      </c>
      <c r="R329" s="12" t="n">
        <v>36.8168434993231</v>
      </c>
      <c r="S329" s="12" t="n">
        <v>38.8695821573284</v>
      </c>
      <c r="T329" s="12" t="n">
        <v>31.4361552056731</v>
      </c>
      <c r="U329" s="12" t="n">
        <v>31.1824607849121</v>
      </c>
      <c r="V329" s="12" t="n">
        <v>50.2615814208984</v>
      </c>
      <c r="W329" s="12" t="n">
        <v>19.0791206359863</v>
      </c>
      <c r="X329" s="13" t="n">
        <v>67.7958015267176</v>
      </c>
      <c r="Y329" s="13" t="n">
        <v>79.9357051981098</v>
      </c>
      <c r="Z329" s="13" t="n">
        <v>33.5</v>
      </c>
      <c r="AA329" s="10" t="s">
        <v>170</v>
      </c>
      <c r="AD329" s="10" t="s">
        <v>347</v>
      </c>
      <c r="AG329" s="13" t="n">
        <v>94.7344632768362</v>
      </c>
      <c r="AH329" s="13" t="n">
        <v>100</v>
      </c>
      <c r="AI329" s="13" t="n">
        <v>30</v>
      </c>
      <c r="AJ329" s="13" t="n">
        <v>60.5</v>
      </c>
      <c r="AK329" s="13" t="n">
        <v>31.7</v>
      </c>
      <c r="AL329" s="12" t="n">
        <v>31.6099706744868</v>
      </c>
      <c r="AM329" s="10" t="s">
        <v>157</v>
      </c>
      <c r="AN329" s="10" t="s">
        <v>632</v>
      </c>
      <c r="AO329" s="10" t="s">
        <v>397</v>
      </c>
    </row>
    <row r="330" customFormat="false" ht="15" hidden="false" customHeight="false" outlineLevel="0" collapsed="false">
      <c r="A330" s="10" t="s">
        <v>934</v>
      </c>
      <c r="B330" s="10" t="s">
        <v>902</v>
      </c>
      <c r="C330" s="10" t="s">
        <v>148</v>
      </c>
      <c r="D330" s="11" t="n">
        <v>46298.7238657407</v>
      </c>
      <c r="E330" s="10" t="s">
        <v>935</v>
      </c>
      <c r="F330" s="10" t="s">
        <v>904</v>
      </c>
      <c r="G330" s="10" t="s">
        <v>905</v>
      </c>
      <c r="H330" s="10" t="s">
        <v>204</v>
      </c>
      <c r="I330" s="10" t="s">
        <v>152</v>
      </c>
      <c r="J330" s="10" t="s">
        <v>153</v>
      </c>
      <c r="K330" s="10" t="s">
        <v>154</v>
      </c>
      <c r="M330" s="12" t="n">
        <v>36.1381496488697</v>
      </c>
      <c r="N330" s="12" t="n">
        <v>4.63455617255126</v>
      </c>
      <c r="O330" s="12" t="n">
        <v>34.8032633460753</v>
      </c>
      <c r="P330" s="12" t="n">
        <v>41.8523310816532</v>
      </c>
      <c r="Q330" s="12" t="n">
        <v>40.6596886681841</v>
      </c>
      <c r="R330" s="12" t="n">
        <v>44.4033993460419</v>
      </c>
      <c r="S330" s="12" t="n">
        <v>39.9949291244333</v>
      </c>
      <c r="T330" s="12" t="n">
        <v>31.3939816883432</v>
      </c>
      <c r="U330" s="12" t="n">
        <v>31.165096282959</v>
      </c>
      <c r="V330" s="12" t="n">
        <v>51.0091018676758</v>
      </c>
      <c r="W330" s="12" t="n">
        <v>19.8440055847168</v>
      </c>
      <c r="X330" s="13" t="n">
        <v>41.3462551353629</v>
      </c>
      <c r="Y330" s="13" t="n">
        <v>65.8868256993191</v>
      </c>
      <c r="Z330" s="13" t="n">
        <v>33.6</v>
      </c>
      <c r="AA330" s="10" t="s">
        <v>155</v>
      </c>
      <c r="AG330" s="13" t="n">
        <v>98.067260825875</v>
      </c>
      <c r="AH330" s="13" t="n">
        <v>100</v>
      </c>
      <c r="AI330" s="13" t="n">
        <v>30.2</v>
      </c>
      <c r="AJ330" s="13" t="n">
        <v>64.2</v>
      </c>
      <c r="AK330" s="13" t="n">
        <v>31.7</v>
      </c>
      <c r="AL330" s="12" t="n">
        <v>31.5181521967627</v>
      </c>
      <c r="AM330" s="10" t="s">
        <v>157</v>
      </c>
      <c r="AN330" s="10" t="s">
        <v>632</v>
      </c>
    </row>
    <row r="331" customFormat="false" ht="15" hidden="false" customHeight="false" outlineLevel="0" collapsed="false">
      <c r="A331" s="10" t="s">
        <v>936</v>
      </c>
      <c r="B331" s="10" t="s">
        <v>902</v>
      </c>
      <c r="C331" s="10" t="s">
        <v>148</v>
      </c>
      <c r="D331" s="11" t="n">
        <v>46298.7238888889</v>
      </c>
      <c r="E331" s="10" t="s">
        <v>937</v>
      </c>
      <c r="F331" s="10" t="s">
        <v>904</v>
      </c>
      <c r="G331" s="10" t="s">
        <v>905</v>
      </c>
      <c r="H331" s="10" t="s">
        <v>207</v>
      </c>
      <c r="I331" s="10" t="s">
        <v>152</v>
      </c>
      <c r="J331" s="10" t="s">
        <v>153</v>
      </c>
      <c r="K331" s="10" t="s">
        <v>154</v>
      </c>
      <c r="M331" s="12" t="n">
        <v>36.5591806955361</v>
      </c>
      <c r="N331" s="12" t="n">
        <v>5.50833297114334</v>
      </c>
      <c r="O331" s="12" t="n">
        <v>35.3407000672153</v>
      </c>
      <c r="P331" s="12" t="n">
        <v>51.2131750666794</v>
      </c>
      <c r="Q331" s="12" t="n">
        <v>36.8144500929104</v>
      </c>
      <c r="R331" s="12" t="n">
        <v>40.1930997435985</v>
      </c>
      <c r="S331" s="12" t="n">
        <v>39.4482175157335</v>
      </c>
      <c r="T331" s="12" t="n">
        <v>31.9797506549934</v>
      </c>
      <c r="U331" s="12" t="n">
        <v>31.4565811157227</v>
      </c>
      <c r="V331" s="12" t="n">
        <v>54.8366317749023</v>
      </c>
      <c r="W331" s="12" t="n">
        <v>23.3800506591797</v>
      </c>
      <c r="X331" s="13" t="n">
        <v>52.3585648585649</v>
      </c>
      <c r="Y331" s="13" t="n">
        <v>70.1852201852202</v>
      </c>
      <c r="Z331" s="13" t="n">
        <v>33.8</v>
      </c>
      <c r="AA331" s="10" t="s">
        <v>170</v>
      </c>
      <c r="AC331" s="10" t="s">
        <v>156</v>
      </c>
      <c r="AG331" s="13" t="n">
        <v>97.4850299401198</v>
      </c>
      <c r="AH331" s="13" t="n">
        <v>100</v>
      </c>
      <c r="AI331" s="13" t="n">
        <v>30.5</v>
      </c>
      <c r="AJ331" s="13" t="n">
        <v>64.2</v>
      </c>
      <c r="AK331" s="13" t="n">
        <v>33.2</v>
      </c>
      <c r="AL331" s="12" t="n">
        <v>33.3378947368421</v>
      </c>
      <c r="AM331" s="10" t="s">
        <v>157</v>
      </c>
      <c r="AN331" s="10" t="s">
        <v>632</v>
      </c>
    </row>
    <row r="332" customFormat="false" ht="15" hidden="false" customHeight="false" outlineLevel="0" collapsed="false">
      <c r="A332" s="10" t="s">
        <v>938</v>
      </c>
      <c r="B332" s="10" t="s">
        <v>902</v>
      </c>
      <c r="C332" s="10" t="s">
        <v>148</v>
      </c>
      <c r="D332" s="11" t="n">
        <v>46298.7239351852</v>
      </c>
      <c r="E332" s="10" t="s">
        <v>939</v>
      </c>
      <c r="F332" s="10" t="s">
        <v>904</v>
      </c>
      <c r="G332" s="10" t="s">
        <v>905</v>
      </c>
      <c r="H332" s="10" t="s">
        <v>210</v>
      </c>
      <c r="I332" s="10" t="s">
        <v>152</v>
      </c>
      <c r="J332" s="10" t="s">
        <v>153</v>
      </c>
      <c r="K332" s="10" t="s">
        <v>154</v>
      </c>
      <c r="M332" s="12" t="n">
        <v>36.3907261458726</v>
      </c>
      <c r="N332" s="12" t="n">
        <v>3.50127135466028</v>
      </c>
      <c r="O332" s="12" t="n">
        <v>35.2287970967832</v>
      </c>
      <c r="P332" s="12" t="n">
        <v>45.0024763285942</v>
      </c>
      <c r="Q332" s="12" t="n">
        <v>37.9284370116477</v>
      </c>
      <c r="R332" s="12" t="n">
        <v>40.467153854926</v>
      </c>
      <c r="S332" s="12" t="n">
        <v>40.7891257720691</v>
      </c>
      <c r="T332" s="12" t="n">
        <v>32.3959494943261</v>
      </c>
      <c r="U332" s="12" t="n">
        <v>31.6305828094482</v>
      </c>
      <c r="V332" s="12" t="n">
        <v>50.9262161254883</v>
      </c>
      <c r="W332" s="12" t="n">
        <v>19.29563331604</v>
      </c>
      <c r="X332" s="13" t="n">
        <v>29.6515508096526</v>
      </c>
      <c r="Y332" s="13" t="n">
        <v>72.5789455196881</v>
      </c>
      <c r="Z332" s="13" t="n">
        <v>34.1</v>
      </c>
      <c r="AA332" s="10" t="s">
        <v>155</v>
      </c>
      <c r="AG332" s="13" t="n">
        <v>98.658003032272</v>
      </c>
      <c r="AH332" s="13" t="n">
        <v>100</v>
      </c>
      <c r="AI332" s="13" t="n">
        <v>30.2</v>
      </c>
      <c r="AJ332" s="13" t="n">
        <v>67.1</v>
      </c>
      <c r="AK332" s="13" t="n">
        <v>32.9</v>
      </c>
      <c r="AL332" s="12" t="n">
        <v>34.1337770702045</v>
      </c>
      <c r="AM332" s="10" t="s">
        <v>157</v>
      </c>
      <c r="AN332" s="10" t="s">
        <v>632</v>
      </c>
    </row>
    <row r="333" customFormat="false" ht="15" hidden="false" customHeight="false" outlineLevel="0" collapsed="false">
      <c r="A333" s="10" t="s">
        <v>940</v>
      </c>
      <c r="B333" s="10" t="s">
        <v>902</v>
      </c>
      <c r="C333" s="10" t="s">
        <v>148</v>
      </c>
      <c r="D333" s="11" t="n">
        <v>46298.7240046296</v>
      </c>
      <c r="E333" s="10" t="s">
        <v>941</v>
      </c>
      <c r="F333" s="10" t="s">
        <v>904</v>
      </c>
      <c r="G333" s="10" t="s">
        <v>905</v>
      </c>
      <c r="H333" s="10" t="s">
        <v>213</v>
      </c>
      <c r="I333" s="10" t="s">
        <v>152</v>
      </c>
      <c r="J333" s="10" t="s">
        <v>153</v>
      </c>
      <c r="K333" s="10" t="s">
        <v>154</v>
      </c>
      <c r="M333" s="12" t="n">
        <v>37.1235390317657</v>
      </c>
      <c r="N333" s="12" t="n">
        <v>6.21196927685811</v>
      </c>
      <c r="O333" s="12" t="n">
        <v>35.8764491592197</v>
      </c>
      <c r="P333" s="12" t="n">
        <v>48.3857434771972</v>
      </c>
      <c r="Q333" s="12" t="n">
        <v>37.507126288853</v>
      </c>
      <c r="R333" s="12" t="n">
        <v>47.5106749009877</v>
      </c>
      <c r="S333" s="12" t="n">
        <v>35.4291711819135</v>
      </c>
      <c r="T333" s="12" t="n">
        <v>31.1267456757738</v>
      </c>
      <c r="U333" s="12" t="n">
        <v>30.7247047424316</v>
      </c>
      <c r="V333" s="12" t="n">
        <v>59.0790939331055</v>
      </c>
      <c r="W333" s="12" t="n">
        <v>28.3543891906738</v>
      </c>
      <c r="X333" s="13" t="n">
        <v>37.7861630130196</v>
      </c>
      <c r="Y333" s="13" t="n">
        <v>60.348403152219</v>
      </c>
      <c r="Z333" s="13" t="n">
        <v>33.2</v>
      </c>
      <c r="AA333" s="10" t="s">
        <v>155</v>
      </c>
      <c r="AG333" s="13" t="n">
        <v>97.2024465072373</v>
      </c>
      <c r="AH333" s="13" t="n">
        <v>100</v>
      </c>
      <c r="AI333" s="13" t="n">
        <v>29.7</v>
      </c>
      <c r="AJ333" s="13" t="n">
        <v>65.8</v>
      </c>
      <c r="AK333" s="13" t="n">
        <v>37.3</v>
      </c>
      <c r="AL333" s="12" t="n">
        <v>38.1426670091334</v>
      </c>
      <c r="AM333" s="10" t="s">
        <v>157</v>
      </c>
      <c r="AN333" s="10" t="s">
        <v>632</v>
      </c>
    </row>
    <row r="334" customFormat="false" ht="15" hidden="false" customHeight="false" outlineLevel="0" collapsed="false">
      <c r="A334" s="10" t="s">
        <v>942</v>
      </c>
      <c r="B334" s="10" t="s">
        <v>902</v>
      </c>
      <c r="C334" s="10" t="s">
        <v>148</v>
      </c>
      <c r="D334" s="11" t="n">
        <v>46298.7245023148</v>
      </c>
      <c r="E334" s="10" t="s">
        <v>943</v>
      </c>
      <c r="F334" s="10" t="s">
        <v>904</v>
      </c>
      <c r="G334" s="10" t="s">
        <v>905</v>
      </c>
      <c r="H334" s="10" t="s">
        <v>216</v>
      </c>
      <c r="I334" s="10" t="s">
        <v>152</v>
      </c>
      <c r="J334" s="10" t="s">
        <v>153</v>
      </c>
      <c r="K334" s="10" t="s">
        <v>154</v>
      </c>
      <c r="M334" s="12" t="n">
        <v>36.365795937815</v>
      </c>
      <c r="N334" s="12" t="n">
        <v>4.37139956905385</v>
      </c>
      <c r="O334" s="12" t="n">
        <v>35.1750814495772</v>
      </c>
      <c r="P334" s="12" t="n">
        <v>43.1426226848171</v>
      </c>
      <c r="Q334" s="12" t="n">
        <v>39.2008411363552</v>
      </c>
      <c r="R334" s="12" t="n">
        <v>43.441008264788</v>
      </c>
      <c r="S334" s="12" t="n">
        <v>39.4002638073469</v>
      </c>
      <c r="T334" s="12" t="n">
        <v>32.0196196946793</v>
      </c>
      <c r="U334" s="12" t="n">
        <v>31.4105129241943</v>
      </c>
      <c r="V334" s="12" t="n">
        <v>52.6846809387207</v>
      </c>
      <c r="W334" s="12" t="n">
        <v>21.2741680145264</v>
      </c>
      <c r="X334" s="13" t="n">
        <v>43.6432293241854</v>
      </c>
      <c r="Y334" s="13" t="n">
        <v>70.3526402654523</v>
      </c>
      <c r="Z334" s="13" t="n">
        <v>34.9</v>
      </c>
      <c r="AA334" s="10" t="s">
        <v>155</v>
      </c>
      <c r="AG334" s="13" t="n">
        <v>98.0737288135593</v>
      </c>
      <c r="AH334" s="13" t="n">
        <v>100</v>
      </c>
      <c r="AI334" s="13" t="n">
        <v>30.4</v>
      </c>
      <c r="AJ334" s="13" t="n">
        <v>66</v>
      </c>
      <c r="AK334" s="13" t="n">
        <v>35.2</v>
      </c>
      <c r="AL334" s="12" t="n">
        <v>35.6740740740741</v>
      </c>
      <c r="AM334" s="10" t="s">
        <v>180</v>
      </c>
      <c r="AN334" s="10" t="s">
        <v>632</v>
      </c>
    </row>
    <row r="335" customFormat="false" ht="15" hidden="false" customHeight="false" outlineLevel="0" collapsed="false">
      <c r="A335" s="10" t="s">
        <v>944</v>
      </c>
      <c r="B335" s="10" t="s">
        <v>902</v>
      </c>
      <c r="C335" s="10" t="s">
        <v>148</v>
      </c>
      <c r="D335" s="11" t="n">
        <v>46298.724525463</v>
      </c>
      <c r="E335" s="10" t="s">
        <v>945</v>
      </c>
      <c r="F335" s="10" t="s">
        <v>904</v>
      </c>
      <c r="G335" s="10" t="s">
        <v>905</v>
      </c>
      <c r="H335" s="10" t="s">
        <v>219</v>
      </c>
      <c r="I335" s="10" t="s">
        <v>152</v>
      </c>
      <c r="J335" s="10" t="s">
        <v>153</v>
      </c>
      <c r="K335" s="10" t="s">
        <v>154</v>
      </c>
      <c r="M335" s="12" t="n">
        <v>36.8185745120307</v>
      </c>
      <c r="N335" s="12" t="n">
        <v>5.22514723222347</v>
      </c>
      <c r="O335" s="12" t="n">
        <v>35.1334238395247</v>
      </c>
      <c r="P335" s="12" t="n">
        <v>50.3772055488896</v>
      </c>
      <c r="Q335" s="12" t="n">
        <v>41.8222115745758</v>
      </c>
      <c r="R335" s="12" t="n">
        <v>41.4784747905163</v>
      </c>
      <c r="S335" s="12" t="n">
        <v>40.0006706580248</v>
      </c>
      <c r="T335" s="12" t="n">
        <v>32.2350650552961</v>
      </c>
      <c r="U335" s="12" t="n">
        <v>31.8065223693848</v>
      </c>
      <c r="V335" s="12" t="n">
        <v>57.4478950500488</v>
      </c>
      <c r="W335" s="12" t="n">
        <v>25.6413726806641</v>
      </c>
      <c r="X335" s="13" t="n">
        <v>51.5292006281313</v>
      </c>
      <c r="Y335" s="13" t="n">
        <v>62.8598668959845</v>
      </c>
      <c r="Z335" s="13" t="n">
        <v>34.7</v>
      </c>
      <c r="AA335" s="10" t="s">
        <v>170</v>
      </c>
      <c r="AG335" s="13" t="n">
        <v>98.4032376747609</v>
      </c>
      <c r="AH335" s="13" t="n">
        <v>100</v>
      </c>
      <c r="AI335" s="13" t="n">
        <v>30.5</v>
      </c>
      <c r="AJ335" s="13" t="n">
        <v>64.2</v>
      </c>
      <c r="AK335" s="13" t="n">
        <v>31.8</v>
      </c>
      <c r="AL335" s="12" t="n">
        <v>32.5934774408821</v>
      </c>
      <c r="AM335" s="10" t="s">
        <v>180</v>
      </c>
      <c r="AN335" s="10" t="s">
        <v>632</v>
      </c>
    </row>
    <row r="336" customFormat="false" ht="15" hidden="false" customHeight="false" outlineLevel="0" collapsed="false">
      <c r="A336" s="10" t="s">
        <v>946</v>
      </c>
      <c r="B336" s="10" t="s">
        <v>902</v>
      </c>
      <c r="C336" s="10" t="s">
        <v>148</v>
      </c>
      <c r="D336" s="11" t="n">
        <v>46298.7245486111</v>
      </c>
      <c r="E336" s="10" t="s">
        <v>947</v>
      </c>
      <c r="F336" s="10" t="s">
        <v>904</v>
      </c>
      <c r="G336" s="10" t="s">
        <v>905</v>
      </c>
      <c r="H336" s="10" t="s">
        <v>222</v>
      </c>
      <c r="I336" s="10" t="s">
        <v>152</v>
      </c>
      <c r="J336" s="10" t="s">
        <v>153</v>
      </c>
      <c r="K336" s="10" t="s">
        <v>154</v>
      </c>
      <c r="M336" s="12" t="n">
        <v>36.3585740644366</v>
      </c>
      <c r="N336" s="12" t="n">
        <v>4.70754940371147</v>
      </c>
      <c r="O336" s="12" t="n">
        <v>34.8888526803643</v>
      </c>
      <c r="P336" s="12" t="n">
        <v>48.1028619371019</v>
      </c>
      <c r="Q336" s="12" t="n">
        <v>41.2022312742696</v>
      </c>
      <c r="R336" s="12" t="n">
        <v>39.8074748117029</v>
      </c>
      <c r="S336" s="12" t="n">
        <v>39.4823947857899</v>
      </c>
      <c r="T336" s="12" t="n">
        <v>32.4893496323003</v>
      </c>
      <c r="U336" s="12" t="n">
        <v>32.1259078979492</v>
      </c>
      <c r="V336" s="12" t="n">
        <v>56.8497580337528</v>
      </c>
      <c r="W336" s="12" t="n">
        <v>24.7238501358036</v>
      </c>
      <c r="X336" s="13" t="n">
        <v>52.7652643335815</v>
      </c>
      <c r="Y336" s="13" t="n">
        <v>71.3160833953835</v>
      </c>
      <c r="Z336" s="13" t="n">
        <v>35.1</v>
      </c>
      <c r="AA336" s="10" t="s">
        <v>170</v>
      </c>
      <c r="AG336" s="13" t="n">
        <v>98.2227748116726</v>
      </c>
      <c r="AH336" s="13" t="n">
        <v>100</v>
      </c>
      <c r="AI336" s="13" t="n">
        <v>30.8</v>
      </c>
      <c r="AJ336" s="13" t="n">
        <v>65</v>
      </c>
      <c r="AK336" s="13" t="n">
        <v>32.9</v>
      </c>
      <c r="AL336" s="12" t="n">
        <v>32.6052785923754</v>
      </c>
      <c r="AM336" s="10" t="s">
        <v>180</v>
      </c>
      <c r="AN336" s="10" t="s">
        <v>632</v>
      </c>
    </row>
    <row r="337" customFormat="false" ht="15" hidden="false" customHeight="false" outlineLevel="0" collapsed="false">
      <c r="A337" s="10" t="s">
        <v>948</v>
      </c>
      <c r="B337" s="10" t="s">
        <v>902</v>
      </c>
      <c r="C337" s="10" t="s">
        <v>148</v>
      </c>
      <c r="D337" s="11" t="n">
        <v>46298.7245717593</v>
      </c>
      <c r="E337" s="10" t="s">
        <v>949</v>
      </c>
      <c r="F337" s="10" t="s">
        <v>904</v>
      </c>
      <c r="G337" s="10" t="s">
        <v>905</v>
      </c>
      <c r="H337" s="10" t="s">
        <v>225</v>
      </c>
      <c r="I337" s="10" t="s">
        <v>152</v>
      </c>
      <c r="J337" s="10" t="s">
        <v>153</v>
      </c>
      <c r="K337" s="10" t="s">
        <v>261</v>
      </c>
      <c r="L337" s="10" t="s">
        <v>346</v>
      </c>
      <c r="M337" s="12" t="n">
        <v>36.7462329492988</v>
      </c>
      <c r="N337" s="12" t="n">
        <v>3.78357716649232</v>
      </c>
      <c r="O337" s="12" t="n">
        <v>36.0863471343607</v>
      </c>
      <c r="Q337" s="12" t="n">
        <v>42.9268506063904</v>
      </c>
      <c r="R337" s="12" t="n">
        <v>42.122988942092</v>
      </c>
      <c r="S337" s="12" t="n">
        <v>35.5231624447848</v>
      </c>
      <c r="T337" s="12" t="n">
        <v>31.5683794768086</v>
      </c>
      <c r="U337" s="12" t="n">
        <v>31.0934810638428</v>
      </c>
      <c r="V337" s="12" t="n">
        <v>50.4570846557617</v>
      </c>
      <c r="W337" s="12" t="n">
        <v>19.363603591919</v>
      </c>
      <c r="X337" s="13" t="n">
        <v>19.700584420783</v>
      </c>
      <c r="Y337" s="13" t="n">
        <v>68.8439676567128</v>
      </c>
      <c r="Z337" s="13" t="n">
        <v>37.7000000000001</v>
      </c>
      <c r="AA337" s="10" t="s">
        <v>155</v>
      </c>
      <c r="AC337" s="10" t="s">
        <v>347</v>
      </c>
      <c r="AG337" s="13" t="n">
        <v>92.7622980038023</v>
      </c>
      <c r="AH337" s="13" t="n">
        <v>100</v>
      </c>
      <c r="AI337" s="13" t="n">
        <v>30.1</v>
      </c>
      <c r="AJ337" s="13" t="n">
        <v>65.1</v>
      </c>
      <c r="AK337" s="13" t="n">
        <v>36.2</v>
      </c>
      <c r="AL337" s="12" t="n">
        <v>35.2851851851852</v>
      </c>
      <c r="AM337" s="10" t="s">
        <v>180</v>
      </c>
      <c r="AN337" s="10" t="s">
        <v>632</v>
      </c>
      <c r="AO337" s="10" t="s">
        <v>457</v>
      </c>
    </row>
    <row r="338" customFormat="false" ht="15" hidden="false" customHeight="false" outlineLevel="0" collapsed="false">
      <c r="A338" s="10" t="s">
        <v>950</v>
      </c>
      <c r="B338" s="10" t="s">
        <v>902</v>
      </c>
      <c r="C338" s="10" t="s">
        <v>148</v>
      </c>
      <c r="D338" s="11" t="n">
        <v>46298.7245949074</v>
      </c>
      <c r="E338" s="10" t="s">
        <v>951</v>
      </c>
      <c r="F338" s="10" t="s">
        <v>904</v>
      </c>
      <c r="G338" s="10" t="s">
        <v>905</v>
      </c>
      <c r="H338" s="10" t="s">
        <v>228</v>
      </c>
      <c r="I338" s="10" t="s">
        <v>152</v>
      </c>
      <c r="J338" s="10" t="s">
        <v>153</v>
      </c>
      <c r="K338" s="10" t="s">
        <v>261</v>
      </c>
      <c r="L338" s="10" t="s">
        <v>383</v>
      </c>
      <c r="M338" s="12" t="n">
        <v>35.6805274641978</v>
      </c>
      <c r="N338" s="12" t="n">
        <v>4.61588655323788</v>
      </c>
      <c r="O338" s="12" t="n">
        <v>34.3946707658662</v>
      </c>
      <c r="Q338" s="12" t="n">
        <v>43.1898702590183</v>
      </c>
      <c r="R338" s="12" t="n">
        <v>37.7631417657075</v>
      </c>
      <c r="S338" s="12" t="n">
        <v>46.2490106673011</v>
      </c>
      <c r="T338" s="12" t="n">
        <v>32.0457510974078</v>
      </c>
      <c r="U338" s="12" t="n">
        <v>31.7111988067627</v>
      </c>
      <c r="V338" s="12" t="n">
        <v>52.1973686218262</v>
      </c>
      <c r="W338" s="12" t="n">
        <v>20.4861698150635</v>
      </c>
      <c r="X338" s="13" t="n">
        <v>60.5783757207348</v>
      </c>
      <c r="Y338" s="13" t="n">
        <v>77.8304205962544</v>
      </c>
      <c r="Z338" s="13" t="n">
        <v>34.1</v>
      </c>
      <c r="AA338" s="10" t="s">
        <v>170</v>
      </c>
      <c r="AC338" s="10" t="s">
        <v>347</v>
      </c>
      <c r="AE338" s="10" t="s">
        <v>156</v>
      </c>
      <c r="AF338" s="10" t="s">
        <v>156</v>
      </c>
      <c r="AG338" s="13" t="n">
        <v>89.9323085828215</v>
      </c>
      <c r="AH338" s="13" t="n">
        <v>100</v>
      </c>
      <c r="AI338" s="13" t="n">
        <v>30.3</v>
      </c>
      <c r="AJ338" s="13" t="n">
        <v>66.7</v>
      </c>
      <c r="AK338" s="13" t="n">
        <v>32.6</v>
      </c>
      <c r="AL338" s="12" t="n">
        <v>32.5612041201219</v>
      </c>
      <c r="AM338" s="10" t="s">
        <v>180</v>
      </c>
      <c r="AN338" s="10" t="s">
        <v>632</v>
      </c>
      <c r="AO338" s="10" t="s">
        <v>952</v>
      </c>
    </row>
    <row r="339" customFormat="false" ht="15" hidden="false" customHeight="false" outlineLevel="0" collapsed="false">
      <c r="A339" s="10" t="s">
        <v>953</v>
      </c>
      <c r="B339" s="10" t="s">
        <v>902</v>
      </c>
      <c r="C339" s="10" t="s">
        <v>148</v>
      </c>
      <c r="D339" s="11" t="n">
        <v>46298.7246412037</v>
      </c>
      <c r="E339" s="10" t="s">
        <v>954</v>
      </c>
      <c r="F339" s="10" t="s">
        <v>904</v>
      </c>
      <c r="G339" s="10" t="s">
        <v>905</v>
      </c>
      <c r="H339" s="10" t="s">
        <v>231</v>
      </c>
      <c r="I339" s="10" t="s">
        <v>152</v>
      </c>
      <c r="J339" s="10" t="s">
        <v>153</v>
      </c>
      <c r="K339" s="10" t="s">
        <v>154</v>
      </c>
      <c r="M339" s="12" t="n">
        <v>38.1613521817458</v>
      </c>
      <c r="N339" s="12" t="n">
        <v>5.53150126825839</v>
      </c>
      <c r="O339" s="12" t="n">
        <v>36.9390882836719</v>
      </c>
      <c r="P339" s="12" t="n">
        <v>43.5377856406277</v>
      </c>
      <c r="Q339" s="12" t="n">
        <v>42.0451223875661</v>
      </c>
      <c r="R339" s="12" t="n">
        <v>36.6503798905497</v>
      </c>
      <c r="S339" s="12" t="n">
        <v>50.7051811186647</v>
      </c>
      <c r="T339" s="12" t="n">
        <v>32.3481442489156</v>
      </c>
      <c r="U339" s="12" t="n">
        <v>31.721866607666</v>
      </c>
      <c r="V339" s="12" t="n">
        <v>55.6858329772949</v>
      </c>
      <c r="W339" s="12" t="n">
        <v>23.9639663696289</v>
      </c>
      <c r="X339" s="13" t="n">
        <v>23.5084121662076</v>
      </c>
      <c r="Y339" s="13" t="n">
        <v>65.2698778589391</v>
      </c>
      <c r="Z339" s="13" t="n">
        <v>34.4</v>
      </c>
      <c r="AA339" s="10" t="s">
        <v>155</v>
      </c>
      <c r="AG339" s="13" t="n">
        <v>98.6867955743977</v>
      </c>
      <c r="AH339" s="13" t="n">
        <v>100</v>
      </c>
      <c r="AI339" s="13" t="n">
        <v>30.7</v>
      </c>
      <c r="AJ339" s="13" t="n">
        <v>66.7</v>
      </c>
      <c r="AK339" s="13" t="n">
        <v>36.7</v>
      </c>
      <c r="AL339" s="12" t="n">
        <v>36.0333333333333</v>
      </c>
      <c r="AM339" s="10" t="s">
        <v>180</v>
      </c>
      <c r="AN339" s="10" t="s">
        <v>632</v>
      </c>
    </row>
    <row r="340" customFormat="false" ht="15" hidden="false" customHeight="false" outlineLevel="0" collapsed="false">
      <c r="A340" s="10" t="s">
        <v>955</v>
      </c>
      <c r="B340" s="10" t="s">
        <v>902</v>
      </c>
      <c r="C340" s="10" t="s">
        <v>148</v>
      </c>
      <c r="D340" s="11" t="n">
        <v>46298.7246990741</v>
      </c>
      <c r="E340" s="10" t="s">
        <v>956</v>
      </c>
      <c r="F340" s="10" t="s">
        <v>904</v>
      </c>
      <c r="G340" s="10" t="s">
        <v>905</v>
      </c>
      <c r="H340" s="10" t="s">
        <v>234</v>
      </c>
      <c r="I340" s="10" t="s">
        <v>152</v>
      </c>
      <c r="J340" s="10" t="s">
        <v>153</v>
      </c>
      <c r="K340" s="10" t="s">
        <v>154</v>
      </c>
      <c r="M340" s="12" t="n">
        <v>38.666380620489</v>
      </c>
      <c r="N340" s="12" t="n">
        <v>5.69056644647692</v>
      </c>
      <c r="O340" s="12" t="n">
        <v>37.091886672338</v>
      </c>
      <c r="P340" s="12" t="n">
        <v>48.6283330560799</v>
      </c>
      <c r="Q340" s="12" t="n">
        <v>42.5303902846036</v>
      </c>
      <c r="R340" s="12" t="n">
        <v>41.8777124977082</v>
      </c>
      <c r="S340" s="12" t="n">
        <v>49.638952994284</v>
      </c>
      <c r="T340" s="12" t="n">
        <v>32.9964827983981</v>
      </c>
      <c r="U340" s="12" t="n">
        <v>32.4879379272461</v>
      </c>
      <c r="V340" s="12" t="n">
        <v>55.2567825317383</v>
      </c>
      <c r="W340" s="12" t="n">
        <v>22.7688446044922</v>
      </c>
      <c r="X340" s="13" t="n">
        <v>46.090577138383</v>
      </c>
      <c r="Y340" s="13" t="n">
        <v>55.1687802307968</v>
      </c>
      <c r="Z340" s="13" t="n">
        <v>34.8</v>
      </c>
      <c r="AA340" s="10" t="s">
        <v>155</v>
      </c>
      <c r="AC340" s="10" t="s">
        <v>156</v>
      </c>
      <c r="AF340" s="10" t="s">
        <v>156</v>
      </c>
      <c r="AG340" s="13" t="n">
        <v>97.8988466222509</v>
      </c>
      <c r="AH340" s="13" t="n">
        <v>100</v>
      </c>
      <c r="AI340" s="13" t="n">
        <v>31.1</v>
      </c>
      <c r="AJ340" s="13" t="n">
        <v>66.9</v>
      </c>
      <c r="AK340" s="13" t="n">
        <v>34.6</v>
      </c>
      <c r="AL340" s="12" t="n">
        <v>34.9165100030711</v>
      </c>
      <c r="AM340" s="10" t="s">
        <v>180</v>
      </c>
      <c r="AN340" s="10" t="s">
        <v>632</v>
      </c>
    </row>
    <row r="341" customFormat="false" ht="15" hidden="false" customHeight="false" outlineLevel="0" collapsed="false">
      <c r="A341" s="10" t="s">
        <v>957</v>
      </c>
      <c r="B341" s="10" t="s">
        <v>902</v>
      </c>
      <c r="C341" s="10" t="s">
        <v>148</v>
      </c>
      <c r="D341" s="11" t="n">
        <v>46298.7247685185</v>
      </c>
      <c r="E341" s="10" t="s">
        <v>958</v>
      </c>
      <c r="F341" s="10" t="s">
        <v>904</v>
      </c>
      <c r="G341" s="10" t="s">
        <v>905</v>
      </c>
      <c r="H341" s="10" t="s">
        <v>237</v>
      </c>
      <c r="I341" s="10" t="s">
        <v>152</v>
      </c>
      <c r="J341" s="10" t="s">
        <v>153</v>
      </c>
      <c r="K341" s="10" t="s">
        <v>154</v>
      </c>
      <c r="M341" s="12" t="n">
        <v>38.0549391829549</v>
      </c>
      <c r="N341" s="12" t="n">
        <v>5.73320838536102</v>
      </c>
      <c r="O341" s="12" t="n">
        <v>36.4984940904031</v>
      </c>
      <c r="P341" s="12" t="n">
        <v>46.9731139284179</v>
      </c>
      <c r="Q341" s="12" t="n">
        <v>46.0819689533698</v>
      </c>
      <c r="R341" s="12" t="n">
        <v>37.6100315003258</v>
      </c>
      <c r="S341" s="12" t="n">
        <v>48.6182836757184</v>
      </c>
      <c r="T341" s="12" t="n">
        <v>33.1455826127794</v>
      </c>
      <c r="U341" s="12" t="n">
        <v>32.5779075622559</v>
      </c>
      <c r="V341" s="12" t="n">
        <v>62.6794204711914</v>
      </c>
      <c r="W341" s="12" t="n">
        <v>30.1015129089356</v>
      </c>
      <c r="X341" s="13" t="n">
        <v>48.4854331468262</v>
      </c>
      <c r="Y341" s="13" t="n">
        <v>70.7074031619208</v>
      </c>
      <c r="Z341" s="13" t="n">
        <v>34.6</v>
      </c>
      <c r="AA341" s="10" t="s">
        <v>155</v>
      </c>
      <c r="AG341" s="13" t="n">
        <v>97.3720562720331</v>
      </c>
      <c r="AH341" s="13" t="n">
        <v>100</v>
      </c>
      <c r="AI341" s="13" t="n">
        <v>31</v>
      </c>
      <c r="AJ341" s="13" t="n">
        <v>71.7</v>
      </c>
      <c r="AK341" s="13" t="n">
        <v>34.8</v>
      </c>
      <c r="AL341" s="12" t="n">
        <v>35.3388814839383</v>
      </c>
      <c r="AM341" s="10" t="s">
        <v>180</v>
      </c>
      <c r="AN341" s="10" t="s">
        <v>632</v>
      </c>
    </row>
    <row r="342" customFormat="false" ht="15" hidden="false" customHeight="false" outlineLevel="0" collapsed="false">
      <c r="A342" s="10" t="s">
        <v>959</v>
      </c>
      <c r="B342" s="10" t="s">
        <v>902</v>
      </c>
      <c r="C342" s="10" t="s">
        <v>148</v>
      </c>
      <c r="D342" s="11" t="n">
        <v>46298.7248263889</v>
      </c>
      <c r="E342" s="10" t="s">
        <v>960</v>
      </c>
      <c r="F342" s="10" t="s">
        <v>904</v>
      </c>
      <c r="G342" s="10" t="s">
        <v>905</v>
      </c>
      <c r="H342" s="10" t="s">
        <v>240</v>
      </c>
      <c r="I342" s="10" t="s">
        <v>152</v>
      </c>
      <c r="J342" s="10" t="s">
        <v>153</v>
      </c>
      <c r="K342" s="10" t="s">
        <v>154</v>
      </c>
      <c r="M342" s="12" t="n">
        <v>38.0463150095776</v>
      </c>
      <c r="N342" s="12" t="n">
        <v>6.23518866229518</v>
      </c>
      <c r="O342" s="12" t="n">
        <v>36.449944389871</v>
      </c>
      <c r="P342" s="12" t="n">
        <v>51.0441978199749</v>
      </c>
      <c r="Q342" s="12" t="n">
        <v>43.0481045530552</v>
      </c>
      <c r="R342" s="12" t="n">
        <v>36.3794284357719</v>
      </c>
      <c r="S342" s="12" t="n">
        <v>48.908409425842</v>
      </c>
      <c r="T342" s="12" t="n">
        <v>33.0710254187133</v>
      </c>
      <c r="U342" s="12" t="n">
        <v>32.7546424865723</v>
      </c>
      <c r="V342" s="12" t="n">
        <v>64.2609939575195</v>
      </c>
      <c r="W342" s="12" t="n">
        <v>31.5063514709473</v>
      </c>
      <c r="X342" s="13" t="n">
        <v>57.4670118590279</v>
      </c>
      <c r="Y342" s="13" t="n">
        <v>70.383330549524</v>
      </c>
      <c r="Z342" s="13" t="n">
        <v>35.2</v>
      </c>
      <c r="AA342" s="10" t="s">
        <v>170</v>
      </c>
      <c r="AC342" s="10" t="s">
        <v>156</v>
      </c>
      <c r="AG342" s="13" t="n">
        <v>97.9468302658487</v>
      </c>
      <c r="AH342" s="13" t="n">
        <v>100</v>
      </c>
      <c r="AI342" s="13" t="n">
        <v>31.2</v>
      </c>
      <c r="AJ342" s="13" t="n">
        <v>71.3</v>
      </c>
      <c r="AK342" s="13" t="n">
        <v>32.3</v>
      </c>
      <c r="AL342" s="12" t="n">
        <v>33.316715542522</v>
      </c>
      <c r="AM342" s="10" t="s">
        <v>180</v>
      </c>
      <c r="AN342" s="10" t="s">
        <v>632</v>
      </c>
    </row>
    <row r="343" customFormat="false" ht="15" hidden="false" customHeight="false" outlineLevel="0" collapsed="false">
      <c r="A343" s="10" t="s">
        <v>961</v>
      </c>
      <c r="B343" s="10" t="s">
        <v>902</v>
      </c>
      <c r="C343" s="10" t="s">
        <v>148</v>
      </c>
      <c r="D343" s="11" t="n">
        <v>46298.7249189815</v>
      </c>
      <c r="E343" s="10" t="s">
        <v>962</v>
      </c>
      <c r="F343" s="10" t="s">
        <v>904</v>
      </c>
      <c r="K343" s="10" t="s">
        <v>243</v>
      </c>
      <c r="AN343" s="10" t="s">
        <v>687</v>
      </c>
      <c r="AO343" s="10" t="s">
        <v>687</v>
      </c>
    </row>
    <row r="344" customFormat="false" ht="15" hidden="false" customHeight="false" outlineLevel="0" collapsed="false">
      <c r="A344" s="10" t="s">
        <v>963</v>
      </c>
      <c r="B344" s="10" t="s">
        <v>902</v>
      </c>
      <c r="C344" s="10" t="s">
        <v>148</v>
      </c>
      <c r="D344" s="11" t="n">
        <v>46298.7251851852</v>
      </c>
      <c r="E344" s="10" t="s">
        <v>964</v>
      </c>
      <c r="F344" s="10" t="s">
        <v>904</v>
      </c>
      <c r="G344" s="10" t="s">
        <v>905</v>
      </c>
      <c r="H344" s="10" t="s">
        <v>247</v>
      </c>
      <c r="I344" s="10" t="s">
        <v>152</v>
      </c>
      <c r="J344" s="10" t="s">
        <v>248</v>
      </c>
      <c r="K344" s="10" t="s">
        <v>154</v>
      </c>
      <c r="M344" s="12" t="n">
        <v>36.8830549975799</v>
      </c>
      <c r="N344" s="12" t="n">
        <v>3.62918495879768</v>
      </c>
      <c r="O344" s="12" t="n">
        <v>36.0502673416304</v>
      </c>
      <c r="P344" s="12" t="n">
        <v>48.0792163546986</v>
      </c>
      <c r="Q344" s="12" t="n">
        <v>37.3374387766186</v>
      </c>
      <c r="R344" s="12" t="n">
        <v>37.6652954054132</v>
      </c>
      <c r="S344" s="12" t="n">
        <v>37.8494852228368</v>
      </c>
      <c r="T344" s="12" t="n">
        <v>33.6105679163705</v>
      </c>
      <c r="U344" s="12" t="n">
        <v>32.536735534668</v>
      </c>
      <c r="V344" s="12" t="n">
        <v>51.2685775756836</v>
      </c>
      <c r="W344" s="12" t="n">
        <v>18.7318420410156</v>
      </c>
      <c r="X344" s="13" t="n">
        <v>68.4142184710274</v>
      </c>
      <c r="Y344" s="13" t="n">
        <v>82.2807302300549</v>
      </c>
      <c r="Z344" s="13" t="n">
        <v>36.3</v>
      </c>
      <c r="AA344" s="10" t="s">
        <v>170</v>
      </c>
      <c r="AD344" s="10" t="s">
        <v>156</v>
      </c>
      <c r="AG344" s="13" t="n">
        <v>96.2134039090625</v>
      </c>
      <c r="AH344" s="13" t="n">
        <v>100</v>
      </c>
      <c r="AI344" s="13" t="n">
        <v>31.3</v>
      </c>
      <c r="AJ344" s="13" t="n">
        <v>63.2</v>
      </c>
      <c r="AK344" s="13" t="n">
        <v>32.1</v>
      </c>
      <c r="AL344" s="12" t="n">
        <v>32.5367369140215</v>
      </c>
      <c r="AM344" s="10" t="s">
        <v>180</v>
      </c>
      <c r="AN344" s="10" t="s">
        <v>632</v>
      </c>
    </row>
    <row r="345" customFormat="false" ht="15" hidden="false" customHeight="false" outlineLevel="0" collapsed="false">
      <c r="A345" s="10" t="s">
        <v>965</v>
      </c>
      <c r="B345" s="10" t="s">
        <v>902</v>
      </c>
      <c r="C345" s="10" t="s">
        <v>148</v>
      </c>
      <c r="D345" s="11" t="n">
        <v>46298.7252546296</v>
      </c>
      <c r="E345" s="10" t="s">
        <v>966</v>
      </c>
      <c r="F345" s="10" t="s">
        <v>904</v>
      </c>
      <c r="G345" s="10" t="s">
        <v>905</v>
      </c>
      <c r="H345" s="10" t="s">
        <v>251</v>
      </c>
      <c r="I345" s="10" t="s">
        <v>152</v>
      </c>
      <c r="J345" s="10" t="s">
        <v>248</v>
      </c>
      <c r="K345" s="10" t="s">
        <v>154</v>
      </c>
      <c r="M345" s="12" t="n">
        <v>35.7975869154636</v>
      </c>
      <c r="N345" s="12" t="n">
        <v>3.43120191670792</v>
      </c>
      <c r="O345" s="12" t="n">
        <v>35.0021819510258</v>
      </c>
      <c r="P345" s="12" t="n">
        <v>45.9327379726321</v>
      </c>
      <c r="Q345" s="12" t="n">
        <v>36.1739752699102</v>
      </c>
      <c r="R345" s="12" t="n">
        <v>36.9765937443011</v>
      </c>
      <c r="S345" s="12" t="n">
        <v>36.4364742602981</v>
      </c>
      <c r="T345" s="12" t="n">
        <v>32.5958213138227</v>
      </c>
      <c r="U345" s="12" t="n">
        <v>32.2638740539551</v>
      </c>
      <c r="V345" s="12" t="n">
        <v>53.6260604858398</v>
      </c>
      <c r="W345" s="12" t="n">
        <v>21.3621864318848</v>
      </c>
      <c r="X345" s="13" t="n">
        <v>45.4905808858534</v>
      </c>
      <c r="Y345" s="13" t="n">
        <v>82.8464281203548</v>
      </c>
      <c r="Z345" s="13" t="n">
        <v>34.2</v>
      </c>
      <c r="AA345" s="10" t="s">
        <v>155</v>
      </c>
      <c r="AG345" s="13" t="n">
        <v>98.6061082158185</v>
      </c>
      <c r="AH345" s="13" t="n">
        <v>100</v>
      </c>
      <c r="AI345" s="13" t="n">
        <v>31</v>
      </c>
      <c r="AJ345" s="13" t="n">
        <v>63.6</v>
      </c>
      <c r="AK345" s="13" t="n">
        <v>34.3</v>
      </c>
      <c r="AL345" s="12" t="n">
        <v>34.4753694441373</v>
      </c>
      <c r="AM345" s="10" t="s">
        <v>157</v>
      </c>
      <c r="AN345" s="10" t="s">
        <v>632</v>
      </c>
    </row>
    <row r="346" customFormat="false" ht="15" hidden="false" customHeight="false" outlineLevel="0" collapsed="false">
      <c r="A346" s="10" t="s">
        <v>967</v>
      </c>
      <c r="B346" s="10" t="s">
        <v>902</v>
      </c>
      <c r="C346" s="10" t="s">
        <v>148</v>
      </c>
      <c r="D346" s="11" t="n">
        <v>46298.7252893519</v>
      </c>
      <c r="E346" s="10" t="s">
        <v>968</v>
      </c>
      <c r="F346" s="10" t="s">
        <v>904</v>
      </c>
      <c r="G346" s="10" t="s">
        <v>905</v>
      </c>
      <c r="H346" s="10" t="s">
        <v>254</v>
      </c>
      <c r="I346" s="10" t="s">
        <v>152</v>
      </c>
      <c r="J346" s="10" t="s">
        <v>248</v>
      </c>
      <c r="K346" s="10" t="s">
        <v>261</v>
      </c>
      <c r="L346" s="10" t="s">
        <v>362</v>
      </c>
      <c r="M346" s="12" t="n">
        <v>37.394388128362</v>
      </c>
      <c r="N346" s="12" t="n">
        <v>4.25132173736424</v>
      </c>
      <c r="O346" s="12" t="n">
        <v>36.515160757364</v>
      </c>
      <c r="P346" s="12" t="n">
        <v>50.1017989333795</v>
      </c>
      <c r="R346" s="12" t="n">
        <v>38.4435084215814</v>
      </c>
      <c r="S346" s="12" t="n">
        <v>36.9955661289541</v>
      </c>
      <c r="T346" s="12" t="n">
        <v>33.3194581850651</v>
      </c>
      <c r="U346" s="12" t="n">
        <v>32.6173515319824</v>
      </c>
      <c r="V346" s="12" t="n">
        <v>56.1746788024902</v>
      </c>
      <c r="W346" s="12" t="n">
        <v>23.5573272705078</v>
      </c>
      <c r="X346" s="13" t="n">
        <v>22.9794311692632</v>
      </c>
      <c r="Y346" s="13" t="n">
        <v>79.7815601264068</v>
      </c>
      <c r="Z346" s="13" t="n">
        <v>35.1</v>
      </c>
      <c r="AA346" s="10" t="s">
        <v>155</v>
      </c>
      <c r="AD346" s="10" t="s">
        <v>347</v>
      </c>
      <c r="AG346" s="13" t="n">
        <v>94.0504745020336</v>
      </c>
      <c r="AH346" s="13" t="n">
        <v>100</v>
      </c>
      <c r="AI346" s="13" t="n">
        <v>31.4</v>
      </c>
      <c r="AJ346" s="13" t="n">
        <v>62.8</v>
      </c>
      <c r="AK346" s="13" t="n">
        <v>35.7</v>
      </c>
      <c r="AL346" s="12" t="n">
        <v>36.0518518518519</v>
      </c>
      <c r="AM346" s="10" t="s">
        <v>157</v>
      </c>
      <c r="AN346" s="10" t="s">
        <v>632</v>
      </c>
      <c r="AO346" s="10" t="s">
        <v>397</v>
      </c>
    </row>
    <row r="347" customFormat="false" ht="15" hidden="false" customHeight="false" outlineLevel="0" collapsed="false">
      <c r="A347" s="10" t="s">
        <v>969</v>
      </c>
      <c r="B347" s="10" t="s">
        <v>902</v>
      </c>
      <c r="C347" s="10" t="s">
        <v>148</v>
      </c>
      <c r="D347" s="11" t="n">
        <v>46298.7253240741</v>
      </c>
      <c r="E347" s="10" t="s">
        <v>970</v>
      </c>
      <c r="F347" s="10" t="s">
        <v>904</v>
      </c>
      <c r="G347" s="10" t="s">
        <v>905</v>
      </c>
      <c r="H347" s="10" t="s">
        <v>257</v>
      </c>
      <c r="I347" s="10" t="s">
        <v>152</v>
      </c>
      <c r="J347" s="10" t="s">
        <v>248</v>
      </c>
      <c r="K347" s="10" t="s">
        <v>154</v>
      </c>
      <c r="M347" s="12" t="n">
        <v>35.7110508723417</v>
      </c>
      <c r="N347" s="12" t="n">
        <v>3.64519057042236</v>
      </c>
      <c r="O347" s="12" t="n">
        <v>34.8768139544409</v>
      </c>
      <c r="P347" s="12" t="n">
        <v>46.2081212596676</v>
      </c>
      <c r="Q347" s="12" t="n">
        <v>35.6653009806575</v>
      </c>
      <c r="R347" s="12" t="n">
        <v>37.7268095367814</v>
      </c>
      <c r="S347" s="12" t="n">
        <v>36.0491654279023</v>
      </c>
      <c r="T347" s="12" t="n">
        <v>31.8059762763696</v>
      </c>
      <c r="U347" s="12" t="n">
        <v>31.6065216064453</v>
      </c>
      <c r="V347" s="12" t="n">
        <v>50.9254913330078</v>
      </c>
      <c r="W347" s="12" t="n">
        <v>19.3189697265625</v>
      </c>
      <c r="X347" s="13" t="n">
        <v>35.7727455547137</v>
      </c>
      <c r="Y347" s="13" t="n">
        <v>77.1847611564759</v>
      </c>
      <c r="Z347" s="13" t="n">
        <v>34.5</v>
      </c>
      <c r="AA347" s="10" t="s">
        <v>155</v>
      </c>
      <c r="AG347" s="13" t="n">
        <v>98.726567550097</v>
      </c>
      <c r="AH347" s="13" t="n">
        <v>100</v>
      </c>
      <c r="AI347" s="13" t="n">
        <v>30.3</v>
      </c>
      <c r="AJ347" s="13" t="n">
        <v>64</v>
      </c>
      <c r="AK347" s="13" t="n">
        <v>34.6</v>
      </c>
      <c r="AL347" s="12" t="n">
        <v>33.8926365112708</v>
      </c>
      <c r="AM347" s="10" t="s">
        <v>157</v>
      </c>
      <c r="AN347" s="10" t="s">
        <v>632</v>
      </c>
    </row>
    <row r="348" customFormat="false" ht="15" hidden="false" customHeight="false" outlineLevel="0" collapsed="false">
      <c r="A348" s="10" t="s">
        <v>971</v>
      </c>
      <c r="B348" s="10" t="s">
        <v>902</v>
      </c>
      <c r="C348" s="10" t="s">
        <v>148</v>
      </c>
      <c r="D348" s="11" t="n">
        <v>46298.7253587963</v>
      </c>
      <c r="E348" s="10" t="s">
        <v>972</v>
      </c>
      <c r="F348" s="10" t="s">
        <v>904</v>
      </c>
      <c r="G348" s="10" t="s">
        <v>905</v>
      </c>
      <c r="H348" s="10" t="s">
        <v>260</v>
      </c>
      <c r="I348" s="10" t="s">
        <v>152</v>
      </c>
      <c r="J348" s="10" t="s">
        <v>248</v>
      </c>
      <c r="K348" s="10" t="s">
        <v>261</v>
      </c>
      <c r="L348" s="10" t="s">
        <v>383</v>
      </c>
      <c r="M348" s="12" t="n">
        <v>36.8852766239756</v>
      </c>
      <c r="N348" s="12" t="n">
        <v>4.29905027711572</v>
      </c>
      <c r="O348" s="12" t="n">
        <v>35.9561308761515</v>
      </c>
      <c r="P348" s="12" t="n">
        <v>49.9447635642767</v>
      </c>
      <c r="R348" s="12" t="n">
        <v>38.3276046018108</v>
      </c>
      <c r="S348" s="12" t="n">
        <v>36.0800427761488</v>
      </c>
      <c r="T348" s="12" t="n">
        <v>33.1209473955353</v>
      </c>
      <c r="U348" s="12" t="n">
        <v>32.9259071350098</v>
      </c>
      <c r="V348" s="12" t="n">
        <v>56.2977104187012</v>
      </c>
      <c r="W348" s="12" t="n">
        <v>23.3718032836914</v>
      </c>
      <c r="X348" s="13" t="n">
        <v>50.9543157450633</v>
      </c>
      <c r="Y348" s="13" t="n">
        <v>80.7119076226028</v>
      </c>
      <c r="Z348" s="13" t="n">
        <v>35</v>
      </c>
      <c r="AA348" s="10" t="s">
        <v>170</v>
      </c>
      <c r="AD348" s="10" t="s">
        <v>347</v>
      </c>
      <c r="AG348" s="13" t="n">
        <v>90.369664318276</v>
      </c>
      <c r="AH348" s="13" t="n">
        <v>100</v>
      </c>
      <c r="AI348" s="13" t="n">
        <v>31.6</v>
      </c>
      <c r="AJ348" s="13" t="n">
        <v>65.8</v>
      </c>
      <c r="AK348" s="13" t="n">
        <v>35.1</v>
      </c>
      <c r="AL348" s="12" t="n">
        <v>35.2459397236042</v>
      </c>
      <c r="AM348" s="10" t="s">
        <v>157</v>
      </c>
      <c r="AN348" s="10" t="s">
        <v>632</v>
      </c>
      <c r="AO348" s="10" t="s">
        <v>973</v>
      </c>
    </row>
    <row r="349" customFormat="false" ht="15" hidden="false" customHeight="false" outlineLevel="0" collapsed="false">
      <c r="A349" s="10" t="s">
        <v>974</v>
      </c>
      <c r="B349" s="10" t="s">
        <v>902</v>
      </c>
      <c r="C349" s="10" t="s">
        <v>148</v>
      </c>
      <c r="D349" s="11" t="n">
        <v>46298.7254166667</v>
      </c>
      <c r="E349" s="10" t="s">
        <v>975</v>
      </c>
      <c r="F349" s="10" t="s">
        <v>904</v>
      </c>
      <c r="G349" s="10" t="s">
        <v>905</v>
      </c>
      <c r="H349" s="10" t="s">
        <v>267</v>
      </c>
      <c r="I349" s="10" t="s">
        <v>152</v>
      </c>
      <c r="J349" s="10" t="s">
        <v>248</v>
      </c>
      <c r="K349" s="10" t="s">
        <v>261</v>
      </c>
      <c r="L349" s="10" t="s">
        <v>362</v>
      </c>
      <c r="M349" s="12" t="n">
        <v>36.6649540344371</v>
      </c>
      <c r="N349" s="12" t="n">
        <v>3.46730400509274</v>
      </c>
      <c r="O349" s="12" t="n">
        <v>35.758607680407</v>
      </c>
      <c r="P349" s="12" t="n">
        <v>46.3683070228213</v>
      </c>
      <c r="R349" s="12" t="n">
        <v>38.5247614346027</v>
      </c>
      <c r="S349" s="12" t="n">
        <v>39.3261396148913</v>
      </c>
      <c r="T349" s="12" t="n">
        <v>33.3215571642706</v>
      </c>
      <c r="U349" s="12" t="n">
        <v>32.8716278076172</v>
      </c>
      <c r="V349" s="12" t="n">
        <v>49.1510391235352</v>
      </c>
      <c r="W349" s="12" t="n">
        <v>16.279411315918</v>
      </c>
      <c r="X349" s="13" t="n">
        <v>45.1693417758798</v>
      </c>
      <c r="Y349" s="13" t="n">
        <v>80.0692092475335</v>
      </c>
      <c r="Z349" s="13" t="n">
        <v>35.6</v>
      </c>
      <c r="AA349" s="10" t="s">
        <v>155</v>
      </c>
      <c r="AC349" s="10" t="s">
        <v>156</v>
      </c>
      <c r="AD349" s="10" t="s">
        <v>347</v>
      </c>
      <c r="AG349" s="13" t="n">
        <v>96.0116497716701</v>
      </c>
      <c r="AH349" s="13" t="n">
        <v>100</v>
      </c>
      <c r="AI349" s="13" t="n">
        <v>31.6</v>
      </c>
      <c r="AJ349" s="13" t="n">
        <v>64.4</v>
      </c>
      <c r="AK349" s="13" t="n">
        <v>33.8</v>
      </c>
      <c r="AL349" s="12" t="n">
        <v>34.3621052631579</v>
      </c>
      <c r="AM349" s="10" t="s">
        <v>157</v>
      </c>
      <c r="AN349" s="10" t="s">
        <v>632</v>
      </c>
      <c r="AO349" s="10" t="s">
        <v>397</v>
      </c>
    </row>
    <row r="350" customFormat="false" ht="15" hidden="false" customHeight="false" outlineLevel="0" collapsed="false">
      <c r="A350" s="10" t="s">
        <v>976</v>
      </c>
      <c r="B350" s="10" t="s">
        <v>902</v>
      </c>
      <c r="C350" s="10" t="s">
        <v>148</v>
      </c>
      <c r="D350" s="11" t="n">
        <v>46298.725625</v>
      </c>
      <c r="E350" s="10" t="s">
        <v>977</v>
      </c>
      <c r="F350" s="10" t="s">
        <v>904</v>
      </c>
      <c r="G350" s="10" t="s">
        <v>905</v>
      </c>
      <c r="H350" s="10" t="s">
        <v>271</v>
      </c>
      <c r="I350" s="10" t="s">
        <v>152</v>
      </c>
      <c r="J350" s="10" t="s">
        <v>248</v>
      </c>
      <c r="K350" s="10" t="s">
        <v>154</v>
      </c>
      <c r="M350" s="12" t="n">
        <v>35.3363961232681</v>
      </c>
      <c r="N350" s="12" t="n">
        <v>3.1525633696794</v>
      </c>
      <c r="O350" s="12" t="n">
        <v>34.7700899401843</v>
      </c>
      <c r="P350" s="12" t="n">
        <v>43.0321227596031</v>
      </c>
      <c r="Q350" s="12" t="n">
        <v>35.2170239026409</v>
      </c>
      <c r="R350" s="12" t="n">
        <v>37.5170596591147</v>
      </c>
      <c r="S350" s="12" t="n">
        <v>34.6995962183078</v>
      </c>
      <c r="T350" s="12" t="n">
        <v>32.1891808924607</v>
      </c>
      <c r="U350" s="12" t="n">
        <v>31.4940910339356</v>
      </c>
      <c r="V350" s="12" t="n">
        <v>47.1903915405273</v>
      </c>
      <c r="W350" s="12" t="n">
        <v>15.6963005065918</v>
      </c>
      <c r="X350" s="13" t="n">
        <v>35.1239600107354</v>
      </c>
      <c r="Y350" s="13" t="n">
        <v>80.4901368760065</v>
      </c>
      <c r="Z350" s="13" t="n">
        <v>33.9</v>
      </c>
      <c r="AA350" s="10" t="s">
        <v>155</v>
      </c>
      <c r="AG350" s="13" t="n">
        <v>98.5535038270156</v>
      </c>
      <c r="AH350" s="13" t="n">
        <v>100</v>
      </c>
      <c r="AI350" s="13" t="n">
        <v>30.3</v>
      </c>
      <c r="AJ350" s="13" t="n">
        <v>61.1</v>
      </c>
      <c r="AK350" s="13" t="n">
        <v>34.1</v>
      </c>
      <c r="AL350" s="12" t="n">
        <v>33.5834778797371</v>
      </c>
      <c r="AM350" s="10" t="s">
        <v>157</v>
      </c>
      <c r="AN350" s="10" t="s">
        <v>632</v>
      </c>
    </row>
    <row r="351" customFormat="false" ht="15" hidden="false" customHeight="false" outlineLevel="0" collapsed="false">
      <c r="A351" s="10" t="s">
        <v>978</v>
      </c>
      <c r="B351" s="10" t="s">
        <v>902</v>
      </c>
      <c r="C351" s="10" t="s">
        <v>148</v>
      </c>
      <c r="D351" s="11" t="n">
        <v>46298.7256481482</v>
      </c>
      <c r="E351" s="10" t="s">
        <v>979</v>
      </c>
      <c r="F351" s="10" t="s">
        <v>904</v>
      </c>
      <c r="G351" s="10" t="s">
        <v>905</v>
      </c>
      <c r="H351" s="10" t="s">
        <v>274</v>
      </c>
      <c r="I351" s="10" t="s">
        <v>152</v>
      </c>
      <c r="J351" s="10" t="s">
        <v>248</v>
      </c>
      <c r="K351" s="10" t="s">
        <v>154</v>
      </c>
      <c r="M351" s="12" t="n">
        <v>34.4077652849521</v>
      </c>
      <c r="N351" s="12" t="n">
        <v>2.6337378586498</v>
      </c>
      <c r="O351" s="12" t="n">
        <v>33.9361438948638</v>
      </c>
      <c r="P351" s="12" t="n">
        <v>41.747976061267</v>
      </c>
      <c r="Q351" s="12" t="n">
        <v>33.6570650939316</v>
      </c>
      <c r="R351" s="12" t="n">
        <v>35.7116174865383</v>
      </c>
      <c r="S351" s="12" t="n">
        <v>33.6589836407528</v>
      </c>
      <c r="T351" s="12" t="n">
        <v>31.7429155032308</v>
      </c>
      <c r="U351" s="12" t="n">
        <v>31.0572319030762</v>
      </c>
      <c r="V351" s="12" t="n">
        <v>44.447509765625</v>
      </c>
      <c r="W351" s="12" t="n">
        <v>13.3902778625488</v>
      </c>
      <c r="X351" s="13" t="n">
        <v>46.232427366448</v>
      </c>
      <c r="Y351" s="13" t="n">
        <v>88.7628865979382</v>
      </c>
      <c r="Z351" s="13" t="n">
        <v>33.7</v>
      </c>
      <c r="AA351" s="10" t="s">
        <v>155</v>
      </c>
      <c r="AG351" s="13" t="n">
        <v>98.3355759128528</v>
      </c>
      <c r="AH351" s="13" t="n">
        <v>100</v>
      </c>
      <c r="AI351" s="13" t="n">
        <v>30.2</v>
      </c>
      <c r="AJ351" s="13" t="n">
        <v>60.4</v>
      </c>
      <c r="AK351" s="13" t="n">
        <v>32.8</v>
      </c>
      <c r="AL351" s="12" t="n">
        <v>33.419514024937</v>
      </c>
      <c r="AM351" s="10" t="s">
        <v>157</v>
      </c>
      <c r="AN351" s="10" t="s">
        <v>632</v>
      </c>
    </row>
    <row r="352" customFormat="false" ht="15" hidden="false" customHeight="false" outlineLevel="0" collapsed="false">
      <c r="A352" s="10" t="s">
        <v>980</v>
      </c>
      <c r="B352" s="10" t="s">
        <v>902</v>
      </c>
      <c r="C352" s="10" t="s">
        <v>148</v>
      </c>
      <c r="D352" s="11" t="n">
        <v>46298.7256712963</v>
      </c>
      <c r="E352" s="10" t="s">
        <v>981</v>
      </c>
      <c r="F352" s="10" t="s">
        <v>904</v>
      </c>
      <c r="G352" s="10" t="s">
        <v>905</v>
      </c>
      <c r="H352" s="10" t="s">
        <v>277</v>
      </c>
      <c r="I352" s="10" t="s">
        <v>152</v>
      </c>
      <c r="J352" s="10" t="s">
        <v>248</v>
      </c>
      <c r="K352" s="10" t="s">
        <v>154</v>
      </c>
      <c r="M352" s="12" t="n">
        <v>35.0765999752802</v>
      </c>
      <c r="N352" s="12" t="n">
        <v>2.6638094542536</v>
      </c>
      <c r="O352" s="12" t="n">
        <v>34.6034038654884</v>
      </c>
      <c r="P352" s="12" t="n">
        <v>42.5992629484299</v>
      </c>
      <c r="Q352" s="12" t="n">
        <v>34.891910857746</v>
      </c>
      <c r="R352" s="12" t="n">
        <v>36.0479336240398</v>
      </c>
      <c r="S352" s="12" t="n">
        <v>34.0460104062556</v>
      </c>
      <c r="T352" s="12" t="n">
        <v>32.366213036961</v>
      </c>
      <c r="U352" s="12" t="n">
        <v>31.7212295532227</v>
      </c>
      <c r="V352" s="12" t="n">
        <v>48.6119537353516</v>
      </c>
      <c r="W352" s="12" t="n">
        <v>16.8907241821289</v>
      </c>
      <c r="X352" s="13" t="n">
        <v>39.1428429374037</v>
      </c>
      <c r="Y352" s="13" t="n">
        <v>90.6597722865808</v>
      </c>
      <c r="Z352" s="13" t="n">
        <v>34.2</v>
      </c>
      <c r="AA352" s="10" t="s">
        <v>155</v>
      </c>
      <c r="AG352" s="13" t="n">
        <v>98.5158699059561</v>
      </c>
      <c r="AH352" s="13" t="n">
        <v>100</v>
      </c>
      <c r="AI352" s="13" t="n">
        <v>30.5</v>
      </c>
      <c r="AJ352" s="13" t="n">
        <v>62</v>
      </c>
      <c r="AK352" s="13" t="n">
        <v>34.1</v>
      </c>
      <c r="AL352" s="12" t="n">
        <v>35.1666666666667</v>
      </c>
      <c r="AM352" s="10" t="s">
        <v>157</v>
      </c>
      <c r="AN352" s="10" t="s">
        <v>632</v>
      </c>
    </row>
    <row r="353" customFormat="false" ht="15" hidden="false" customHeight="false" outlineLevel="0" collapsed="false">
      <c r="A353" s="10" t="s">
        <v>982</v>
      </c>
      <c r="B353" s="10" t="s">
        <v>902</v>
      </c>
      <c r="C353" s="10" t="s">
        <v>148</v>
      </c>
      <c r="D353" s="11" t="n">
        <v>46298.7256944445</v>
      </c>
      <c r="E353" s="10" t="s">
        <v>983</v>
      </c>
      <c r="F353" s="10" t="s">
        <v>904</v>
      </c>
      <c r="G353" s="10" t="s">
        <v>905</v>
      </c>
      <c r="H353" s="10" t="s">
        <v>280</v>
      </c>
      <c r="I353" s="10" t="s">
        <v>152</v>
      </c>
      <c r="J353" s="10" t="s">
        <v>248</v>
      </c>
      <c r="K353" s="10" t="s">
        <v>154</v>
      </c>
      <c r="M353" s="12" t="n">
        <v>36.0160666478348</v>
      </c>
      <c r="N353" s="12" t="n">
        <v>3.78276869924711</v>
      </c>
      <c r="O353" s="12" t="n">
        <v>35.3160650305433</v>
      </c>
      <c r="P353" s="12" t="n">
        <v>44.6909668636441</v>
      </c>
      <c r="Q353" s="12" t="n">
        <v>35.0652574553952</v>
      </c>
      <c r="R353" s="12" t="n">
        <v>39.6941333793212</v>
      </c>
      <c r="S353" s="12" t="n">
        <v>35.3355276263536</v>
      </c>
      <c r="T353" s="12" t="n">
        <v>32.6202304458144</v>
      </c>
      <c r="U353" s="12" t="n">
        <v>32.163875579834</v>
      </c>
      <c r="V353" s="12" t="n">
        <v>51.3067588806152</v>
      </c>
      <c r="W353" s="12" t="n">
        <v>19.1428833007813</v>
      </c>
      <c r="X353" s="13" t="n">
        <v>44.7121539887864</v>
      </c>
      <c r="Y353" s="13" t="n">
        <v>83.3627654408194</v>
      </c>
      <c r="Z353" s="13" t="n">
        <v>34.9</v>
      </c>
      <c r="AA353" s="10" t="s">
        <v>155</v>
      </c>
      <c r="AG353" s="13" t="n">
        <v>98.3148322970583</v>
      </c>
      <c r="AH353" s="13" t="n">
        <v>100</v>
      </c>
      <c r="AI353" s="13" t="n">
        <v>30.9</v>
      </c>
      <c r="AJ353" s="13" t="n">
        <v>63.5</v>
      </c>
      <c r="AK353" s="13" t="n">
        <v>34</v>
      </c>
      <c r="AL353" s="12" t="n">
        <v>34.3753694441373</v>
      </c>
      <c r="AM353" s="10" t="s">
        <v>157</v>
      </c>
      <c r="AN353" s="10" t="s">
        <v>632</v>
      </c>
    </row>
    <row r="354" customFormat="false" ht="15" hidden="false" customHeight="false" outlineLevel="0" collapsed="false">
      <c r="A354" s="10" t="s">
        <v>984</v>
      </c>
      <c r="B354" s="10" t="s">
        <v>902</v>
      </c>
      <c r="C354" s="10" t="s">
        <v>148</v>
      </c>
      <c r="D354" s="11" t="n">
        <v>46298.725775463</v>
      </c>
      <c r="E354" s="10" t="s">
        <v>985</v>
      </c>
      <c r="F354" s="10" t="s">
        <v>904</v>
      </c>
      <c r="G354" s="10" t="s">
        <v>905</v>
      </c>
      <c r="H354" s="10" t="s">
        <v>283</v>
      </c>
      <c r="I354" s="10" t="s">
        <v>152</v>
      </c>
      <c r="J354" s="10" t="s">
        <v>248</v>
      </c>
      <c r="K354" s="10" t="s">
        <v>154</v>
      </c>
      <c r="M354" s="12" t="n">
        <v>36.7244123514396</v>
      </c>
      <c r="N354" s="12" t="n">
        <v>3.28672671022531</v>
      </c>
      <c r="O354" s="12" t="n">
        <v>35.8333270755963</v>
      </c>
      <c r="P354" s="12" t="n">
        <v>45.8488169523105</v>
      </c>
      <c r="Q354" s="12" t="n">
        <v>37.5674703075833</v>
      </c>
      <c r="R354" s="12" t="n">
        <v>39.323403438758</v>
      </c>
      <c r="S354" s="12" t="n">
        <v>38.7931691943771</v>
      </c>
      <c r="T354" s="12" t="n">
        <v>33.6594371568318</v>
      </c>
      <c r="U354" s="12" t="n">
        <v>33.0366554260254</v>
      </c>
      <c r="V354" s="12" t="n">
        <v>52.3532371520996</v>
      </c>
      <c r="W354" s="12" t="n">
        <v>19.3165817260742</v>
      </c>
      <c r="X354" s="13" t="n">
        <v>32.9158748069842</v>
      </c>
      <c r="Y354" s="13" t="n">
        <v>80.9033139327711</v>
      </c>
      <c r="Z354" s="13" t="n">
        <v>35.3</v>
      </c>
      <c r="AA354" s="10" t="s">
        <v>155</v>
      </c>
      <c r="AG354" s="13" t="n">
        <v>98.3312650558435</v>
      </c>
      <c r="AH354" s="13" t="n">
        <v>100</v>
      </c>
      <c r="AI354" s="13" t="n">
        <v>31.3</v>
      </c>
      <c r="AJ354" s="13" t="n">
        <v>64.2</v>
      </c>
      <c r="AK354" s="13" t="n">
        <v>32.9</v>
      </c>
      <c r="AL354" s="12" t="n">
        <v>34.8073513715374</v>
      </c>
      <c r="AM354" s="10" t="s">
        <v>157</v>
      </c>
      <c r="AN354" s="10" t="s">
        <v>632</v>
      </c>
    </row>
    <row r="355" customFormat="false" ht="15" hidden="false" customHeight="false" outlineLevel="0" collapsed="false">
      <c r="A355" s="10" t="s">
        <v>986</v>
      </c>
      <c r="B355" s="10" t="s">
        <v>902</v>
      </c>
      <c r="C355" s="10" t="s">
        <v>148</v>
      </c>
      <c r="D355" s="11" t="n">
        <v>46298.7260185185</v>
      </c>
      <c r="E355" s="10" t="s">
        <v>987</v>
      </c>
      <c r="F355" s="10" t="s">
        <v>904</v>
      </c>
      <c r="G355" s="10" t="s">
        <v>905</v>
      </c>
      <c r="H355" s="10" t="s">
        <v>286</v>
      </c>
      <c r="I355" s="10" t="s">
        <v>152</v>
      </c>
      <c r="J355" s="10" t="s">
        <v>248</v>
      </c>
      <c r="K355" s="10" t="s">
        <v>154</v>
      </c>
      <c r="M355" s="12" t="n">
        <v>35.998118524181</v>
      </c>
      <c r="N355" s="12" t="n">
        <v>3.18977221045911</v>
      </c>
      <c r="O355" s="12" t="n">
        <v>35.2031576142261</v>
      </c>
      <c r="P355" s="12" t="n">
        <v>46.2584454183023</v>
      </c>
      <c r="Q355" s="12" t="n">
        <v>37.2813679405252</v>
      </c>
      <c r="R355" s="12" t="n">
        <v>36.6761597050806</v>
      </c>
      <c r="S355" s="12" t="n">
        <v>37.492152339961</v>
      </c>
      <c r="T355" s="12" t="n">
        <v>33.5843885511849</v>
      </c>
      <c r="U355" s="12" t="n">
        <v>33.2152481079102</v>
      </c>
      <c r="V355" s="12" t="n">
        <v>54.2712821960449</v>
      </c>
      <c r="W355" s="12" t="n">
        <v>21.0560340881348</v>
      </c>
      <c r="X355" s="13" t="n">
        <v>49.0868194269076</v>
      </c>
      <c r="Y355" s="13" t="n">
        <v>89.6096817149993</v>
      </c>
      <c r="Z355" s="13" t="n">
        <v>35.2</v>
      </c>
      <c r="AA355" s="10" t="s">
        <v>155</v>
      </c>
      <c r="AC355" s="10" t="s">
        <v>156</v>
      </c>
      <c r="AG355" s="13" t="n">
        <v>97.9819900214984</v>
      </c>
      <c r="AH355" s="13" t="n">
        <v>100</v>
      </c>
      <c r="AI355" s="13" t="n">
        <v>31.6</v>
      </c>
      <c r="AJ355" s="13" t="n">
        <v>62.2</v>
      </c>
      <c r="AK355" s="13" t="n">
        <v>32.6</v>
      </c>
      <c r="AL355" s="12" t="n">
        <v>33.2152492668622</v>
      </c>
      <c r="AM355" s="10" t="s">
        <v>157</v>
      </c>
      <c r="AN355" s="10" t="s">
        <v>632</v>
      </c>
    </row>
    <row r="356" customFormat="false" ht="15" hidden="false" customHeight="false" outlineLevel="0" collapsed="false">
      <c r="A356" s="10" t="s">
        <v>988</v>
      </c>
      <c r="B356" s="10" t="s">
        <v>902</v>
      </c>
      <c r="C356" s="10" t="s">
        <v>148</v>
      </c>
      <c r="D356" s="11" t="n">
        <v>46298.7260416667</v>
      </c>
      <c r="E356" s="10" t="s">
        <v>989</v>
      </c>
      <c r="F356" s="10" t="s">
        <v>904</v>
      </c>
      <c r="G356" s="10" t="s">
        <v>905</v>
      </c>
      <c r="H356" s="10" t="s">
        <v>289</v>
      </c>
      <c r="I356" s="10" t="s">
        <v>152</v>
      </c>
      <c r="J356" s="10" t="s">
        <v>248</v>
      </c>
      <c r="K356" s="10" t="s">
        <v>154</v>
      </c>
      <c r="M356" s="12" t="n">
        <v>35.489446262871</v>
      </c>
      <c r="N356" s="12" t="n">
        <v>2.334597250626</v>
      </c>
      <c r="O356" s="12" t="n">
        <v>34.9913255954319</v>
      </c>
      <c r="P356" s="12" t="n">
        <v>42.171843923799</v>
      </c>
      <c r="Q356" s="12" t="n">
        <v>36.5032682795745</v>
      </c>
      <c r="R356" s="12" t="n">
        <v>36.1250911857362</v>
      </c>
      <c r="S356" s="12" t="n">
        <v>35.8102918561633</v>
      </c>
      <c r="T356" s="12" t="n">
        <v>32.9046335855626</v>
      </c>
      <c r="U356" s="12" t="n">
        <v>32.194091796875</v>
      </c>
      <c r="V356" s="12" t="n">
        <v>44.3401603698731</v>
      </c>
      <c r="W356" s="12" t="n">
        <v>12.1460685729981</v>
      </c>
      <c r="X356" s="13" t="n">
        <v>31.1354567728386</v>
      </c>
      <c r="Y356" s="13" t="n">
        <v>92.1379068953448</v>
      </c>
      <c r="Z356" s="13" t="n">
        <v>34.6</v>
      </c>
      <c r="AA356" s="10" t="s">
        <v>155</v>
      </c>
      <c r="AC356" s="10" t="s">
        <v>156</v>
      </c>
      <c r="AE356" s="10" t="s">
        <v>156</v>
      </c>
      <c r="AG356" s="13" t="n">
        <v>97.4865729903844</v>
      </c>
      <c r="AH356" s="13" t="n">
        <v>100</v>
      </c>
      <c r="AI356" s="13" t="n">
        <v>31</v>
      </c>
      <c r="AJ356" s="13" t="n">
        <v>61.8</v>
      </c>
      <c r="AK356" s="13" t="n">
        <v>33.7</v>
      </c>
      <c r="AL356" s="12" t="n">
        <v>34.2834778797371</v>
      </c>
      <c r="AM356" s="10" t="s">
        <v>157</v>
      </c>
      <c r="AN356" s="10" t="s">
        <v>632</v>
      </c>
    </row>
    <row r="357" customFormat="false" ht="15" hidden="false" customHeight="false" outlineLevel="0" collapsed="false">
      <c r="A357" s="10" t="s">
        <v>990</v>
      </c>
      <c r="B357" s="10" t="s">
        <v>902</v>
      </c>
      <c r="C357" s="10" t="s">
        <v>148</v>
      </c>
      <c r="D357" s="11" t="n">
        <v>46298.7260648148</v>
      </c>
      <c r="E357" s="10" t="s">
        <v>991</v>
      </c>
      <c r="F357" s="10" t="s">
        <v>904</v>
      </c>
      <c r="G357" s="10" t="s">
        <v>905</v>
      </c>
      <c r="H357" s="10" t="s">
        <v>292</v>
      </c>
      <c r="I357" s="10" t="s">
        <v>152</v>
      </c>
      <c r="J357" s="10" t="s">
        <v>248</v>
      </c>
      <c r="K357" s="10" t="s">
        <v>154</v>
      </c>
      <c r="M357" s="12" t="n">
        <v>35.8147602732345</v>
      </c>
      <c r="N357" s="12" t="n">
        <v>2.48272306334566</v>
      </c>
      <c r="O357" s="12" t="n">
        <v>35.2443777343542</v>
      </c>
      <c r="P357" s="12" t="n">
        <v>42.7716028551791</v>
      </c>
      <c r="Q357" s="12" t="n">
        <v>37.0525129447159</v>
      </c>
      <c r="R357" s="12" t="n">
        <v>37.1642609348337</v>
      </c>
      <c r="S357" s="12" t="n">
        <v>36.3577315932785</v>
      </c>
      <c r="T357" s="12" t="n">
        <v>33.8133260799424</v>
      </c>
      <c r="U357" s="12" t="n">
        <v>33.3994140625</v>
      </c>
      <c r="V357" s="12" t="n">
        <v>48.8190879821777</v>
      </c>
      <c r="W357" s="12" t="n">
        <v>15.4196739196777</v>
      </c>
      <c r="X357" s="13" t="n">
        <v>88.2250888202676</v>
      </c>
      <c r="Y357" s="13" t="n">
        <v>93.7037221502806</v>
      </c>
      <c r="Z357" s="13" t="n">
        <v>35.3</v>
      </c>
      <c r="AA357" s="10" t="s">
        <v>170</v>
      </c>
      <c r="AC357" s="10" t="s">
        <v>156</v>
      </c>
      <c r="AE357" s="10" t="s">
        <v>156</v>
      </c>
      <c r="AG357" s="13" t="n">
        <v>96.429943647541</v>
      </c>
      <c r="AH357" s="13" t="n">
        <v>100</v>
      </c>
      <c r="AI357" s="13" t="n">
        <v>31.8</v>
      </c>
      <c r="AJ357" s="13" t="n">
        <v>62.1</v>
      </c>
      <c r="AK357" s="13" t="n">
        <v>34.5</v>
      </c>
      <c r="AL357" s="12" t="n">
        <v>34.5359621451104</v>
      </c>
      <c r="AM357" s="10" t="s">
        <v>157</v>
      </c>
      <c r="AN357" s="10" t="s">
        <v>632</v>
      </c>
    </row>
    <row r="358" customFormat="false" ht="15" hidden="false" customHeight="false" outlineLevel="0" collapsed="false">
      <c r="A358" s="10" t="s">
        <v>992</v>
      </c>
      <c r="B358" s="10" t="s">
        <v>902</v>
      </c>
      <c r="C358" s="10" t="s">
        <v>148</v>
      </c>
      <c r="D358" s="11" t="n">
        <v>46298.7261342593</v>
      </c>
      <c r="E358" s="10" t="s">
        <v>993</v>
      </c>
      <c r="F358" s="10" t="s">
        <v>904</v>
      </c>
      <c r="G358" s="10" t="s">
        <v>905</v>
      </c>
      <c r="H358" s="10" t="s">
        <v>295</v>
      </c>
      <c r="I358" s="10" t="s">
        <v>152</v>
      </c>
      <c r="J358" s="10" t="s">
        <v>248</v>
      </c>
      <c r="K358" s="10" t="s">
        <v>154</v>
      </c>
      <c r="M358" s="12" t="n">
        <v>34.6838095735591</v>
      </c>
      <c r="N358" s="12" t="n">
        <v>3.4407570979365</v>
      </c>
      <c r="O358" s="12" t="n">
        <v>33.8997405358686</v>
      </c>
      <c r="P358" s="12" t="n">
        <v>45.2013379199708</v>
      </c>
      <c r="Q358" s="12" t="n">
        <v>35.0232610912285</v>
      </c>
      <c r="R358" s="12" t="n">
        <v>35.9310502274636</v>
      </c>
      <c r="S358" s="12" t="n">
        <v>34.8857821487536</v>
      </c>
      <c r="T358" s="12" t="n">
        <v>31.6565453900144</v>
      </c>
      <c r="U358" s="12" t="n">
        <v>30.7969722747803</v>
      </c>
      <c r="V358" s="12" t="n">
        <v>54.4963073730469</v>
      </c>
      <c r="W358" s="12" t="n">
        <v>23.6993350982666</v>
      </c>
      <c r="X358" s="13" t="n">
        <v>38.9709825156691</v>
      </c>
      <c r="Y358" s="13" t="n">
        <v>85.5633400434251</v>
      </c>
      <c r="Z358" s="13" t="n">
        <v>33.7</v>
      </c>
      <c r="AA358" s="10" t="s">
        <v>155</v>
      </c>
      <c r="AG358" s="13" t="n">
        <v>98.3904168828922</v>
      </c>
      <c r="AH358" s="13" t="n">
        <v>100</v>
      </c>
      <c r="AI358" s="13" t="n">
        <v>29.9</v>
      </c>
      <c r="AJ358" s="13" t="n">
        <v>61.5</v>
      </c>
      <c r="AK358" s="13" t="n">
        <v>32.6</v>
      </c>
      <c r="AL358" s="12" t="n">
        <v>32.5610526315789</v>
      </c>
      <c r="AM358" s="10" t="s">
        <v>157</v>
      </c>
      <c r="AN358" s="10" t="s">
        <v>632</v>
      </c>
    </row>
    <row r="359" customFormat="false" ht="15" hidden="false" customHeight="false" outlineLevel="0" collapsed="false">
      <c r="A359" s="10" t="s">
        <v>994</v>
      </c>
      <c r="B359" s="10" t="s">
        <v>902</v>
      </c>
      <c r="C359" s="10" t="s">
        <v>148</v>
      </c>
      <c r="D359" s="11" t="n">
        <v>46298.7262615741</v>
      </c>
      <c r="E359" s="10" t="s">
        <v>995</v>
      </c>
      <c r="F359" s="10" t="s">
        <v>904</v>
      </c>
      <c r="G359" s="10" t="s">
        <v>905</v>
      </c>
      <c r="H359" s="10" t="s">
        <v>298</v>
      </c>
      <c r="I359" s="10" t="s">
        <v>152</v>
      </c>
      <c r="J359" s="10" t="s">
        <v>248</v>
      </c>
      <c r="K359" s="10" t="s">
        <v>154</v>
      </c>
      <c r="M359" s="12" t="n">
        <v>34.8340289911015</v>
      </c>
      <c r="N359" s="12" t="n">
        <v>3.38378229773059</v>
      </c>
      <c r="O359" s="12" t="n">
        <v>34.101544239512</v>
      </c>
      <c r="P359" s="12" t="n">
        <v>43.2832927144114</v>
      </c>
      <c r="Q359" s="12" t="n">
        <v>35.7343820224182</v>
      </c>
      <c r="R359" s="12" t="n">
        <v>37.6800469617626</v>
      </c>
      <c r="S359" s="12" t="n">
        <v>34.8157793959485</v>
      </c>
      <c r="T359" s="12" t="n">
        <v>30.887922608379</v>
      </c>
      <c r="U359" s="12" t="n">
        <v>30.2491683959961</v>
      </c>
      <c r="V359" s="12" t="n">
        <v>50.6839027404785</v>
      </c>
      <c r="W359" s="12" t="n">
        <v>20.4347343444824</v>
      </c>
      <c r="X359" s="13" t="n">
        <v>25.687468290208</v>
      </c>
      <c r="Y359" s="13" t="n">
        <v>72.8556932666522</v>
      </c>
      <c r="Z359" s="13" t="n">
        <v>33.3</v>
      </c>
      <c r="AA359" s="10" t="s">
        <v>155</v>
      </c>
      <c r="AC359" s="10" t="s">
        <v>156</v>
      </c>
      <c r="AE359" s="10" t="s">
        <v>156</v>
      </c>
      <c r="AG359" s="13" t="n">
        <v>98.0806142034549</v>
      </c>
      <c r="AH359" s="13" t="n">
        <v>100</v>
      </c>
      <c r="AI359" s="13" t="n">
        <v>28.9</v>
      </c>
      <c r="AJ359" s="13" t="n">
        <v>63.7</v>
      </c>
      <c r="AK359" s="13" t="n">
        <v>32.6</v>
      </c>
      <c r="AL359" s="12" t="n">
        <v>34.0555555555556</v>
      </c>
      <c r="AM359" s="10" t="s">
        <v>157</v>
      </c>
      <c r="AN359" s="10" t="s">
        <v>632</v>
      </c>
    </row>
    <row r="360" customFormat="false" ht="15" hidden="false" customHeight="false" outlineLevel="0" collapsed="false">
      <c r="A360" s="10" t="s">
        <v>996</v>
      </c>
      <c r="B360" s="10" t="s">
        <v>902</v>
      </c>
      <c r="C360" s="10" t="s">
        <v>148</v>
      </c>
      <c r="D360" s="11" t="n">
        <v>46298.7262962963</v>
      </c>
      <c r="E360" s="10" t="s">
        <v>997</v>
      </c>
      <c r="F360" s="10" t="s">
        <v>904</v>
      </c>
      <c r="G360" s="10" t="s">
        <v>905</v>
      </c>
      <c r="H360" s="10" t="s">
        <v>301</v>
      </c>
      <c r="I360" s="10" t="s">
        <v>152</v>
      </c>
      <c r="J360" s="10" t="s">
        <v>248</v>
      </c>
      <c r="K360" s="10" t="s">
        <v>154</v>
      </c>
      <c r="M360" s="12" t="n">
        <v>34.5123541099681</v>
      </c>
      <c r="N360" s="12" t="n">
        <v>3.35051130826509</v>
      </c>
      <c r="O360" s="12" t="n">
        <v>33.7312688540201</v>
      </c>
      <c r="P360" s="12" t="n">
        <v>43.9114979614249</v>
      </c>
      <c r="Q360" s="12" t="n">
        <v>35.3579472889011</v>
      </c>
      <c r="R360" s="12" t="n">
        <v>36.3534379287746</v>
      </c>
      <c r="S360" s="12" t="n">
        <v>35.1091342028488</v>
      </c>
      <c r="T360" s="12" t="n">
        <v>30.8161836944877</v>
      </c>
      <c r="U360" s="12" t="n">
        <v>30.1821269989014</v>
      </c>
      <c r="V360" s="12" t="n">
        <v>51.3410949707031</v>
      </c>
      <c r="W360" s="12" t="n">
        <v>21.1589679718018</v>
      </c>
      <c r="X360" s="13" t="n">
        <v>30.7870133290415</v>
      </c>
      <c r="Y360" s="13" t="n">
        <v>81.8865495193644</v>
      </c>
      <c r="Z360" s="13" t="n">
        <v>33.5</v>
      </c>
      <c r="AA360" s="10" t="s">
        <v>155</v>
      </c>
      <c r="AD360" s="10" t="s">
        <v>156</v>
      </c>
      <c r="AG360" s="13" t="n">
        <v>97.7363077363077</v>
      </c>
      <c r="AH360" s="13" t="n">
        <v>100</v>
      </c>
      <c r="AI360" s="13" t="n">
        <v>29.2</v>
      </c>
      <c r="AJ360" s="13" t="n">
        <v>63.8</v>
      </c>
      <c r="AK360" s="13" t="n">
        <v>32.4</v>
      </c>
      <c r="AL360" s="12" t="n">
        <v>32.8885822934709</v>
      </c>
      <c r="AM360" s="10" t="s">
        <v>157</v>
      </c>
      <c r="AN360" s="10" t="s">
        <v>632</v>
      </c>
    </row>
    <row r="361" customFormat="false" ht="15" hidden="false" customHeight="false" outlineLevel="0" collapsed="false">
      <c r="A361" s="10" t="s">
        <v>998</v>
      </c>
      <c r="B361" s="10" t="s">
        <v>902</v>
      </c>
      <c r="C361" s="10" t="s">
        <v>148</v>
      </c>
      <c r="D361" s="11" t="n">
        <v>46298.7264814815</v>
      </c>
      <c r="E361" s="10" t="s">
        <v>999</v>
      </c>
      <c r="F361" s="10" t="s">
        <v>904</v>
      </c>
      <c r="G361" s="10" t="s">
        <v>905</v>
      </c>
      <c r="H361" s="10" t="s">
        <v>304</v>
      </c>
      <c r="I361" s="10" t="s">
        <v>152</v>
      </c>
      <c r="J361" s="10" t="s">
        <v>248</v>
      </c>
      <c r="K361" s="10" t="s">
        <v>154</v>
      </c>
      <c r="M361" s="12" t="n">
        <v>36.6300586530198</v>
      </c>
      <c r="N361" s="12" t="n">
        <v>4.32988500738416</v>
      </c>
      <c r="O361" s="12" t="n">
        <v>35.484152152988</v>
      </c>
      <c r="P361" s="12" t="n">
        <v>45.0006667652199</v>
      </c>
      <c r="Q361" s="12" t="n">
        <v>40.838969652522</v>
      </c>
      <c r="R361" s="12" t="n">
        <v>41.8686532261559</v>
      </c>
      <c r="S361" s="12" t="n">
        <v>37.5812031007326</v>
      </c>
      <c r="T361" s="12" t="n">
        <v>31.3730655456693</v>
      </c>
      <c r="U361" s="12" t="n">
        <v>30.6786365509033</v>
      </c>
      <c r="V361" s="12" t="n">
        <v>52.247674255372</v>
      </c>
      <c r="W361" s="12" t="n">
        <v>21.5690377044687</v>
      </c>
      <c r="X361" s="13" t="n">
        <v>32.6535077722569</v>
      </c>
      <c r="Y361" s="13" t="n">
        <v>56.6367324611387</v>
      </c>
      <c r="Z361" s="13" t="n">
        <v>34.6</v>
      </c>
      <c r="AA361" s="10" t="s">
        <v>155</v>
      </c>
      <c r="AC361" s="10" t="s">
        <v>156</v>
      </c>
      <c r="AG361" s="13" t="n">
        <v>97.6453307219799</v>
      </c>
      <c r="AH361" s="13" t="n">
        <v>100</v>
      </c>
      <c r="AI361" s="13" t="n">
        <v>29.6</v>
      </c>
      <c r="AJ361" s="13" t="n">
        <v>67.6</v>
      </c>
      <c r="AK361" s="13" t="n">
        <v>32.8</v>
      </c>
      <c r="AL361" s="12" t="n">
        <v>32.8</v>
      </c>
      <c r="AM361" s="10" t="s">
        <v>157</v>
      </c>
      <c r="AN361" s="10" t="s">
        <v>632</v>
      </c>
    </row>
    <row r="362" customFormat="false" ht="15" hidden="false" customHeight="false" outlineLevel="0" collapsed="false">
      <c r="A362" s="10" t="s">
        <v>1000</v>
      </c>
      <c r="B362" s="10" t="s">
        <v>902</v>
      </c>
      <c r="C362" s="10" t="s">
        <v>148</v>
      </c>
      <c r="D362" s="11" t="n">
        <v>46298.7265046296</v>
      </c>
      <c r="E362" s="10" t="s">
        <v>1001</v>
      </c>
      <c r="F362" s="10" t="s">
        <v>904</v>
      </c>
      <c r="G362" s="10" t="s">
        <v>905</v>
      </c>
      <c r="H362" s="10" t="s">
        <v>307</v>
      </c>
      <c r="I362" s="10" t="s">
        <v>152</v>
      </c>
      <c r="J362" s="10" t="s">
        <v>248</v>
      </c>
      <c r="K362" s="10" t="s">
        <v>154</v>
      </c>
      <c r="M362" s="12" t="n">
        <v>35.2564425587958</v>
      </c>
      <c r="N362" s="12" t="n">
        <v>3.47101953341737</v>
      </c>
      <c r="O362" s="12" t="n">
        <v>34.263719379012</v>
      </c>
      <c r="P362" s="12" t="n">
        <v>43.7159744488296</v>
      </c>
      <c r="Q362" s="12" t="n">
        <v>38.9630949813577</v>
      </c>
      <c r="R362" s="12" t="n">
        <v>35.7792534332658</v>
      </c>
      <c r="S362" s="12" t="n">
        <v>38.8312068902748</v>
      </c>
      <c r="T362" s="12" t="n">
        <v>31.5904471018724</v>
      </c>
      <c r="U362" s="12" t="n">
        <v>30.8672828674316</v>
      </c>
      <c r="V362" s="12" t="n">
        <v>51.4193496704102</v>
      </c>
      <c r="W362" s="12" t="n">
        <v>20.5520668029785</v>
      </c>
      <c r="X362" s="13" t="n">
        <v>46.2425109355889</v>
      </c>
      <c r="Y362" s="13" t="n">
        <v>75.4472707672534</v>
      </c>
      <c r="Z362" s="13" t="n">
        <v>32.9</v>
      </c>
      <c r="AA362" s="10" t="s">
        <v>155</v>
      </c>
      <c r="AE362" s="10" t="s">
        <v>156</v>
      </c>
      <c r="AG362" s="13" t="n">
        <v>97.6833194953525</v>
      </c>
      <c r="AH362" s="13" t="n">
        <v>100</v>
      </c>
      <c r="AI362" s="13" t="n">
        <v>29.8</v>
      </c>
      <c r="AJ362" s="13" t="n">
        <v>67.4</v>
      </c>
      <c r="AK362" s="13" t="n">
        <v>32.3</v>
      </c>
      <c r="AL362" s="12" t="n">
        <v>32.1357493108951</v>
      </c>
      <c r="AM362" s="10" t="s">
        <v>157</v>
      </c>
      <c r="AN362" s="10" t="s">
        <v>632</v>
      </c>
    </row>
    <row r="363" customFormat="false" ht="15" hidden="false" customHeight="false" outlineLevel="0" collapsed="false">
      <c r="A363" s="10" t="s">
        <v>1002</v>
      </c>
      <c r="B363" s="10" t="s">
        <v>902</v>
      </c>
      <c r="C363" s="10" t="s">
        <v>148</v>
      </c>
      <c r="D363" s="11" t="n">
        <v>46298.7265277778</v>
      </c>
      <c r="E363" s="10" t="s">
        <v>1003</v>
      </c>
      <c r="F363" s="10" t="s">
        <v>904</v>
      </c>
      <c r="G363" s="10" t="s">
        <v>905</v>
      </c>
      <c r="H363" s="10" t="s">
        <v>310</v>
      </c>
      <c r="I363" s="10" t="s">
        <v>152</v>
      </c>
      <c r="J363" s="10" t="s">
        <v>248</v>
      </c>
      <c r="K363" s="10" t="s">
        <v>261</v>
      </c>
      <c r="L363" s="10" t="s">
        <v>362</v>
      </c>
      <c r="M363" s="12" t="n">
        <v>33.5705339264704</v>
      </c>
      <c r="N363" s="12" t="n">
        <v>3.17193503368188</v>
      </c>
      <c r="O363" s="12" t="n">
        <v>32.71195485322</v>
      </c>
      <c r="Q363" s="12" t="n">
        <v>38.5132848244353</v>
      </c>
      <c r="R363" s="12" t="n">
        <v>35.6585333322556</v>
      </c>
      <c r="S363" s="12" t="n">
        <v>36.4854856843458</v>
      </c>
      <c r="T363" s="12" t="n">
        <v>30.6925222317283</v>
      </c>
      <c r="U363" s="12" t="n">
        <v>30.0786361694336</v>
      </c>
      <c r="V363" s="12" t="n">
        <v>49.3335227966309</v>
      </c>
      <c r="W363" s="12" t="n">
        <v>19.2548866271973</v>
      </c>
      <c r="X363" s="13" t="n">
        <v>66.7322629682847</v>
      </c>
      <c r="Y363" s="13" t="n">
        <v>82.3816663543033</v>
      </c>
      <c r="Z363" s="13" t="n">
        <v>32.5</v>
      </c>
      <c r="AA363" s="10" t="s">
        <v>170</v>
      </c>
      <c r="AC363" s="10" t="s">
        <v>347</v>
      </c>
      <c r="AE363" s="10" t="s">
        <v>156</v>
      </c>
      <c r="AG363" s="13" t="n">
        <v>94.0352869759336</v>
      </c>
      <c r="AH363" s="13" t="n">
        <v>100</v>
      </c>
      <c r="AI363" s="13" t="n">
        <v>29</v>
      </c>
      <c r="AJ363" s="13" t="n">
        <v>67</v>
      </c>
      <c r="AK363" s="13" t="n">
        <v>31</v>
      </c>
      <c r="AL363" s="12" t="n">
        <v>31.3605977078195</v>
      </c>
      <c r="AM363" s="10" t="s">
        <v>157</v>
      </c>
      <c r="AN363" s="10" t="s">
        <v>632</v>
      </c>
      <c r="AO363" s="10" t="s">
        <v>418</v>
      </c>
    </row>
    <row r="364" customFormat="false" ht="15" hidden="false" customHeight="false" outlineLevel="0" collapsed="false">
      <c r="A364" s="10" t="s">
        <v>1004</v>
      </c>
      <c r="B364" s="10" t="s">
        <v>902</v>
      </c>
      <c r="C364" s="10" t="s">
        <v>148</v>
      </c>
      <c r="D364" s="11" t="n">
        <v>46298.7265509259</v>
      </c>
      <c r="E364" s="10" t="s">
        <v>1005</v>
      </c>
      <c r="F364" s="10" t="s">
        <v>904</v>
      </c>
      <c r="G364" s="10" t="s">
        <v>905</v>
      </c>
      <c r="H364" s="10" t="s">
        <v>313</v>
      </c>
      <c r="I364" s="10" t="s">
        <v>152</v>
      </c>
      <c r="J364" s="10" t="s">
        <v>248</v>
      </c>
      <c r="K364" s="10" t="s">
        <v>154</v>
      </c>
      <c r="M364" s="12" t="n">
        <v>33.6434217532215</v>
      </c>
      <c r="N364" s="12" t="n">
        <v>3.26920604571812</v>
      </c>
      <c r="O364" s="12" t="n">
        <v>32.6471655685184</v>
      </c>
      <c r="P364" s="12" t="n">
        <v>41.2342472228806</v>
      </c>
      <c r="Q364" s="12" t="n">
        <v>37.4028377880324</v>
      </c>
      <c r="R364" s="12" t="n">
        <v>36.7513464072209</v>
      </c>
      <c r="S364" s="12" t="n">
        <v>35.0532630633523</v>
      </c>
      <c r="T364" s="12" t="n">
        <v>30.5082227773639</v>
      </c>
      <c r="U364" s="12" t="n">
        <v>30.0502510070801</v>
      </c>
      <c r="V364" s="12" t="n">
        <v>48.7984275817871</v>
      </c>
      <c r="W364" s="12" t="n">
        <v>18.748176574707</v>
      </c>
      <c r="X364" s="13" t="n">
        <v>59.5868852459016</v>
      </c>
      <c r="Y364" s="13" t="n">
        <v>83.0513661202186</v>
      </c>
      <c r="Z364" s="13" t="n">
        <v>32.5</v>
      </c>
      <c r="AA364" s="10" t="s">
        <v>170</v>
      </c>
      <c r="AG364" s="13" t="n">
        <v>98.1338481338481</v>
      </c>
      <c r="AH364" s="13" t="n">
        <v>100</v>
      </c>
      <c r="AI364" s="13" t="n">
        <v>29</v>
      </c>
      <c r="AJ364" s="13" t="n">
        <v>66</v>
      </c>
      <c r="AK364" s="13" t="n">
        <v>31.1</v>
      </c>
      <c r="AL364" s="12" t="n">
        <v>31.2984767155085</v>
      </c>
      <c r="AM364" s="10" t="s">
        <v>157</v>
      </c>
      <c r="AN364" s="10" t="s">
        <v>632</v>
      </c>
    </row>
    <row r="365" customFormat="false" ht="15" hidden="false" customHeight="false" outlineLevel="0" collapsed="false">
      <c r="A365" s="10" t="s">
        <v>1006</v>
      </c>
      <c r="B365" s="10" t="s">
        <v>902</v>
      </c>
      <c r="C365" s="10" t="s">
        <v>148</v>
      </c>
      <c r="D365" s="11" t="n">
        <v>46298.7265740741</v>
      </c>
      <c r="E365" s="10" t="s">
        <v>1007</v>
      </c>
      <c r="F365" s="10" t="s">
        <v>904</v>
      </c>
      <c r="G365" s="10" t="s">
        <v>905</v>
      </c>
      <c r="H365" s="10" t="s">
        <v>316</v>
      </c>
      <c r="I365" s="10" t="s">
        <v>152</v>
      </c>
      <c r="J365" s="10" t="s">
        <v>248</v>
      </c>
      <c r="K365" s="10" t="s">
        <v>154</v>
      </c>
      <c r="M365" s="12" t="n">
        <v>33.2253105803927</v>
      </c>
      <c r="N365" s="12" t="n">
        <v>3.6499665843081</v>
      </c>
      <c r="O365" s="12" t="n">
        <v>32.1523231208184</v>
      </c>
      <c r="P365" s="12" t="n">
        <v>42.8987344068507</v>
      </c>
      <c r="Q365" s="12" t="n">
        <v>37.7158294669981</v>
      </c>
      <c r="R365" s="12" t="n">
        <v>34.9806727223384</v>
      </c>
      <c r="S365" s="12" t="n">
        <v>35.4794303481692</v>
      </c>
      <c r="T365" s="12" t="n">
        <v>30.0250573596281</v>
      </c>
      <c r="U365" s="12" t="n">
        <v>29.7616062164307</v>
      </c>
      <c r="V365" s="12" t="n">
        <v>50.4529991149902</v>
      </c>
      <c r="W365" s="12" t="n">
        <v>20.6913928985596</v>
      </c>
      <c r="X365" s="13" t="n">
        <v>51.112746795982</v>
      </c>
      <c r="Y365" s="13" t="n">
        <v>83.264418081053</v>
      </c>
      <c r="Z365" s="13" t="n">
        <v>32.2</v>
      </c>
      <c r="AA365" s="10" t="s">
        <v>170</v>
      </c>
      <c r="AC365" s="10" t="s">
        <v>156</v>
      </c>
      <c r="AE365" s="10" t="s">
        <v>156</v>
      </c>
      <c r="AG365" s="13" t="n">
        <v>97.0420168067227</v>
      </c>
      <c r="AH365" s="13" t="n">
        <v>100</v>
      </c>
      <c r="AI365" s="13" t="n">
        <v>28.7</v>
      </c>
      <c r="AJ365" s="13" t="n">
        <v>66.1</v>
      </c>
      <c r="AK365" s="13" t="n">
        <v>31.1</v>
      </c>
      <c r="AL365" s="12" t="n">
        <v>31.4550265197878</v>
      </c>
      <c r="AM365" s="10" t="s">
        <v>157</v>
      </c>
      <c r="AN365" s="10" t="s">
        <v>632</v>
      </c>
    </row>
    <row r="366" customFormat="false" ht="15" hidden="false" customHeight="false" outlineLevel="0" collapsed="false">
      <c r="A366" s="10" t="s">
        <v>1008</v>
      </c>
      <c r="B366" s="10" t="s">
        <v>902</v>
      </c>
      <c r="C366" s="10" t="s">
        <v>148</v>
      </c>
      <c r="D366" s="11" t="n">
        <v>46298.7265972222</v>
      </c>
      <c r="E366" s="10" t="s">
        <v>1009</v>
      </c>
      <c r="F366" s="10" t="s">
        <v>904</v>
      </c>
      <c r="G366" s="10" t="s">
        <v>905</v>
      </c>
      <c r="H366" s="10" t="s">
        <v>319</v>
      </c>
      <c r="I366" s="10" t="s">
        <v>152</v>
      </c>
      <c r="J366" s="10" t="s">
        <v>248</v>
      </c>
      <c r="K366" s="10" t="s">
        <v>154</v>
      </c>
      <c r="M366" s="12" t="n">
        <v>35.6220525613176</v>
      </c>
      <c r="N366" s="12" t="n">
        <v>3.99983094556498</v>
      </c>
      <c r="O366" s="12" t="n">
        <v>34.5586527000225</v>
      </c>
      <c r="P366" s="12" t="n">
        <v>47.4776774947108</v>
      </c>
      <c r="Q366" s="12" t="n">
        <v>38.9993361917258</v>
      </c>
      <c r="R366" s="12" t="n">
        <v>37.4909759086017</v>
      </c>
      <c r="S366" s="12" t="n">
        <v>37.0982396366978</v>
      </c>
      <c r="T366" s="12" t="n">
        <v>30.8331780610802</v>
      </c>
      <c r="U366" s="12" t="n">
        <v>30.2161884307861</v>
      </c>
      <c r="V366" s="12" t="n">
        <v>55.7239189147949</v>
      </c>
      <c r="W366" s="12" t="n">
        <v>25.5077304840088</v>
      </c>
      <c r="X366" s="13" t="n">
        <v>17.4053258119375</v>
      </c>
      <c r="Y366" s="13" t="n">
        <v>73.2433945829358</v>
      </c>
      <c r="Z366" s="13" t="n">
        <v>37.0000000000001</v>
      </c>
      <c r="AA366" s="10" t="s">
        <v>155</v>
      </c>
      <c r="AC366" s="10" t="s">
        <v>156</v>
      </c>
      <c r="AE366" s="10" t="s">
        <v>156</v>
      </c>
      <c r="AG366" s="13" t="n">
        <v>96.6098978160689</v>
      </c>
      <c r="AH366" s="13" t="n">
        <v>100</v>
      </c>
      <c r="AI366" s="13" t="n">
        <v>29.2</v>
      </c>
      <c r="AJ366" s="13" t="n">
        <v>65</v>
      </c>
      <c r="AK366" s="13" t="n">
        <v>34.3</v>
      </c>
      <c r="AL366" s="12" t="n">
        <v>34.5037037037037</v>
      </c>
      <c r="AM366" s="10" t="s">
        <v>157</v>
      </c>
      <c r="AN366" s="10" t="s">
        <v>632</v>
      </c>
    </row>
    <row r="367" customFormat="false" ht="15" hidden="false" customHeight="false" outlineLevel="0" collapsed="false">
      <c r="A367" s="10" t="s">
        <v>1010</v>
      </c>
      <c r="B367" s="10" t="s">
        <v>902</v>
      </c>
      <c r="C367" s="10" t="s">
        <v>148</v>
      </c>
      <c r="D367" s="11" t="n">
        <v>46298.7270023148</v>
      </c>
      <c r="E367" s="10" t="s">
        <v>1011</v>
      </c>
      <c r="F367" s="10" t="s">
        <v>904</v>
      </c>
      <c r="G367" s="10" t="s">
        <v>905</v>
      </c>
      <c r="H367" s="10" t="s">
        <v>322</v>
      </c>
      <c r="I367" s="10" t="s">
        <v>323</v>
      </c>
      <c r="J367" s="10" t="s">
        <v>248</v>
      </c>
      <c r="K367" s="10" t="s">
        <v>154</v>
      </c>
      <c r="M367" s="12" t="n">
        <v>37.3878150206127</v>
      </c>
      <c r="N367" s="12" t="n">
        <v>5.03972944334648</v>
      </c>
      <c r="O367" s="12" t="n">
        <v>35.81639520561</v>
      </c>
      <c r="P367" s="12" t="n">
        <v>49.6248985996036</v>
      </c>
      <c r="Q367" s="12" t="n">
        <v>44.021776770063</v>
      </c>
      <c r="R367" s="12" t="n">
        <v>41.3822309479239</v>
      </c>
      <c r="S367" s="12" t="n">
        <v>39.8983495511041</v>
      </c>
      <c r="T367" s="12" t="n">
        <v>32.5077065726001</v>
      </c>
      <c r="U367" s="12" t="n">
        <v>31.8410835266113</v>
      </c>
      <c r="V367" s="12" t="n">
        <v>54.883358001709</v>
      </c>
      <c r="W367" s="12" t="n">
        <v>23.0422744750977</v>
      </c>
      <c r="X367" s="13" t="n">
        <v>43.6958123193744</v>
      </c>
      <c r="Y367" s="13" t="n">
        <v>63.334655559963</v>
      </c>
      <c r="Z367" s="13" t="n">
        <v>34.7</v>
      </c>
      <c r="AA367" s="10" t="s">
        <v>155</v>
      </c>
      <c r="AD367" s="10" t="s">
        <v>156</v>
      </c>
      <c r="AG367" s="13" t="n">
        <v>97.3672352751851</v>
      </c>
      <c r="AH367" s="13" t="n">
        <v>100</v>
      </c>
      <c r="AI367" s="13" t="n">
        <v>30.7</v>
      </c>
      <c r="AJ367" s="13" t="n">
        <v>70.9</v>
      </c>
      <c r="AK367" s="13" t="n">
        <v>32.7</v>
      </c>
      <c r="AL367" s="12" t="n">
        <v>32.2585211267606</v>
      </c>
      <c r="AM367" s="10" t="s">
        <v>180</v>
      </c>
      <c r="AN367" s="10" t="s">
        <v>632</v>
      </c>
    </row>
    <row r="368" customFormat="false" ht="15" hidden="false" customHeight="false" outlineLevel="0" collapsed="false">
      <c r="A368" s="10" t="s">
        <v>1012</v>
      </c>
      <c r="B368" s="10" t="s">
        <v>902</v>
      </c>
      <c r="C368" s="10" t="s">
        <v>148</v>
      </c>
      <c r="D368" s="11" t="n">
        <v>46298.727025463</v>
      </c>
      <c r="E368" s="10" t="s">
        <v>1013</v>
      </c>
      <c r="F368" s="10" t="s">
        <v>904</v>
      </c>
      <c r="G368" s="10" t="s">
        <v>905</v>
      </c>
      <c r="H368" s="10" t="s">
        <v>326</v>
      </c>
      <c r="I368" s="10" t="s">
        <v>323</v>
      </c>
      <c r="J368" s="10" t="s">
        <v>248</v>
      </c>
      <c r="K368" s="10" t="s">
        <v>154</v>
      </c>
      <c r="M368" s="12" t="n">
        <v>37.134100494738</v>
      </c>
      <c r="N368" s="12" t="n">
        <v>4.6766734392298</v>
      </c>
      <c r="O368" s="12" t="n">
        <v>35.7036698821549</v>
      </c>
      <c r="P368" s="12" t="n">
        <v>48.2427723600806</v>
      </c>
      <c r="Q368" s="12" t="n">
        <v>42.182370084546</v>
      </c>
      <c r="R368" s="12" t="n">
        <v>40.0492397767008</v>
      </c>
      <c r="S368" s="12" t="n">
        <v>40.0829358721469</v>
      </c>
      <c r="T368" s="12" t="n">
        <v>31.7582612120169</v>
      </c>
      <c r="U368" s="12" t="n">
        <v>31.5183753967285</v>
      </c>
      <c r="V368" s="12" t="n">
        <v>53.8401527404785</v>
      </c>
      <c r="W368" s="12" t="n">
        <v>22.32177734375</v>
      </c>
      <c r="X368" s="13" t="n">
        <v>31.3010456224315</v>
      </c>
      <c r="Y368" s="13" t="n">
        <v>58.8617801591843</v>
      </c>
      <c r="Z368" s="13" t="n">
        <v>33.8</v>
      </c>
      <c r="AA368" s="10" t="s">
        <v>155</v>
      </c>
      <c r="AG368" s="13" t="n">
        <v>98.4469624223801</v>
      </c>
      <c r="AH368" s="13" t="n">
        <v>100</v>
      </c>
      <c r="AI368" s="13" t="n">
        <v>30.4</v>
      </c>
      <c r="AJ368" s="13" t="n">
        <v>69.8</v>
      </c>
      <c r="AK368" s="13" t="n">
        <v>32.9</v>
      </c>
      <c r="AL368" s="12" t="n">
        <v>32.4797653958944</v>
      </c>
      <c r="AM368" s="10" t="s">
        <v>180</v>
      </c>
      <c r="AN368" s="10" t="s">
        <v>632</v>
      </c>
    </row>
    <row r="369" customFormat="false" ht="15" hidden="false" customHeight="false" outlineLevel="0" collapsed="false">
      <c r="A369" s="10" t="s">
        <v>1014</v>
      </c>
      <c r="B369" s="10" t="s">
        <v>902</v>
      </c>
      <c r="C369" s="10" t="s">
        <v>148</v>
      </c>
      <c r="D369" s="11" t="n">
        <v>46298.7270949074</v>
      </c>
      <c r="E369" s="10" t="s">
        <v>1015</v>
      </c>
      <c r="F369" s="10" t="s">
        <v>904</v>
      </c>
      <c r="G369" s="10" t="s">
        <v>905</v>
      </c>
      <c r="H369" s="10" t="s">
        <v>329</v>
      </c>
      <c r="I369" s="10" t="s">
        <v>323</v>
      </c>
      <c r="J369" s="10" t="s">
        <v>248</v>
      </c>
      <c r="K369" s="10" t="s">
        <v>154</v>
      </c>
      <c r="M369" s="12" t="n">
        <v>38.4803013351614</v>
      </c>
      <c r="N369" s="12" t="n">
        <v>5.4595146113581</v>
      </c>
      <c r="O369" s="12" t="n">
        <v>36.9795182503146</v>
      </c>
      <c r="P369" s="12" t="n">
        <v>53.1455876058503</v>
      </c>
      <c r="Q369" s="12" t="n">
        <v>40.776946987624</v>
      </c>
      <c r="R369" s="12" t="n">
        <v>41.0880388728778</v>
      </c>
      <c r="S369" s="12" t="n">
        <v>42.3424353825093</v>
      </c>
      <c r="T369" s="12" t="n">
        <v>31.6410819446318</v>
      </c>
      <c r="U369" s="12" t="n">
        <v>31.1410846710205</v>
      </c>
      <c r="V369" s="12" t="n">
        <v>57.1257743835449</v>
      </c>
      <c r="W369" s="12" t="n">
        <v>25.9846897125244</v>
      </c>
      <c r="X369" s="13" t="n">
        <v>12.3697391905118</v>
      </c>
      <c r="Y369" s="13" t="n">
        <v>63.7591878250523</v>
      </c>
      <c r="Z369" s="13" t="n">
        <v>38.0000000000001</v>
      </c>
      <c r="AA369" s="10" t="s">
        <v>155</v>
      </c>
      <c r="AD369" s="10" t="s">
        <v>156</v>
      </c>
      <c r="AG369" s="13" t="n">
        <v>98.5680236077482</v>
      </c>
      <c r="AH369" s="13" t="n">
        <v>100</v>
      </c>
      <c r="AI369" s="13" t="n">
        <v>30</v>
      </c>
      <c r="AJ369" s="13" t="n">
        <v>70.2</v>
      </c>
      <c r="AK369" s="13" t="n">
        <v>36.2</v>
      </c>
      <c r="AL369" s="12" t="n">
        <v>35.9555555555556</v>
      </c>
      <c r="AM369" s="10" t="s">
        <v>180</v>
      </c>
      <c r="AN369" s="10" t="s">
        <v>632</v>
      </c>
    </row>
    <row r="370" customFormat="false" ht="15" hidden="false" customHeight="false" outlineLevel="0" collapsed="false">
      <c r="A370" s="10" t="s">
        <v>1016</v>
      </c>
      <c r="B370" s="10" t="s">
        <v>902</v>
      </c>
      <c r="C370" s="10" t="s">
        <v>148</v>
      </c>
      <c r="D370" s="11" t="n">
        <v>46298.7271180556</v>
      </c>
      <c r="E370" s="10" t="s">
        <v>1017</v>
      </c>
      <c r="F370" s="10" t="s">
        <v>904</v>
      </c>
      <c r="G370" s="10" t="s">
        <v>905</v>
      </c>
      <c r="H370" s="10" t="s">
        <v>332</v>
      </c>
      <c r="I370" s="10" t="s">
        <v>323</v>
      </c>
      <c r="J370" s="10" t="s">
        <v>248</v>
      </c>
      <c r="K370" s="10" t="s">
        <v>154</v>
      </c>
      <c r="M370" s="12" t="n">
        <v>37.2039244215235</v>
      </c>
      <c r="N370" s="12" t="n">
        <v>4.41464029655022</v>
      </c>
      <c r="O370" s="12" t="n">
        <v>35.8041461877215</v>
      </c>
      <c r="P370" s="12" t="n">
        <v>49.4404449778823</v>
      </c>
      <c r="Q370" s="12" t="n">
        <v>41.4121959306652</v>
      </c>
      <c r="R370" s="12" t="n">
        <v>38.9555861628294</v>
      </c>
      <c r="S370" s="12" t="n">
        <v>40.324079653783</v>
      </c>
      <c r="T370" s="12" t="n">
        <v>33.0962532702181</v>
      </c>
      <c r="U370" s="12" t="n">
        <v>32.5161895751953</v>
      </c>
      <c r="V370" s="12" t="n">
        <v>53.9098777770996</v>
      </c>
      <c r="W370" s="12" t="n">
        <v>21.3936882019043</v>
      </c>
      <c r="X370" s="13" t="n">
        <v>45.4688186899454</v>
      </c>
      <c r="Y370" s="13" t="n">
        <v>76.0451338734326</v>
      </c>
      <c r="Z370" s="13" t="n">
        <v>35.2</v>
      </c>
      <c r="AA370" s="10" t="s">
        <v>155</v>
      </c>
      <c r="AG370" s="13" t="n">
        <v>98.5395135837614</v>
      </c>
      <c r="AH370" s="13" t="n">
        <v>100</v>
      </c>
      <c r="AI370" s="13" t="n">
        <v>31.5</v>
      </c>
      <c r="AJ370" s="13" t="n">
        <v>67.3</v>
      </c>
      <c r="AK370" s="13" t="n">
        <v>33.3</v>
      </c>
      <c r="AL370" s="12" t="n">
        <v>32.8879367248266</v>
      </c>
      <c r="AM370" s="10" t="s">
        <v>180</v>
      </c>
      <c r="AN370" s="10" t="s">
        <v>632</v>
      </c>
    </row>
    <row r="371" customFormat="false" ht="15" hidden="false" customHeight="false" outlineLevel="0" collapsed="false">
      <c r="A371" s="10" t="s">
        <v>961</v>
      </c>
      <c r="B371" s="10" t="s">
        <v>902</v>
      </c>
      <c r="C371" s="10" t="s">
        <v>148</v>
      </c>
      <c r="D371" s="11" t="n">
        <v>46298.7271296296</v>
      </c>
      <c r="E371" s="10" t="s">
        <v>1018</v>
      </c>
      <c r="F371" s="10" t="s">
        <v>904</v>
      </c>
      <c r="K371" s="10" t="s">
        <v>243</v>
      </c>
      <c r="AN371" s="10" t="s">
        <v>687</v>
      </c>
      <c r="AO371" s="10" t="s">
        <v>687</v>
      </c>
    </row>
    <row r="372" customFormat="false" ht="15" hidden="false" customHeight="false" outlineLevel="0" collapsed="false">
      <c r="A372" s="10" t="s">
        <v>1019</v>
      </c>
      <c r="B372" s="10" t="s">
        <v>902</v>
      </c>
      <c r="C372" s="10" t="s">
        <v>148</v>
      </c>
      <c r="D372" s="11" t="n">
        <v>46298.7271643519</v>
      </c>
      <c r="E372" s="10" t="s">
        <v>1020</v>
      </c>
      <c r="F372" s="10" t="s">
        <v>904</v>
      </c>
      <c r="G372" s="10" t="s">
        <v>905</v>
      </c>
      <c r="H372" s="10" t="s">
        <v>336</v>
      </c>
      <c r="I372" s="10" t="s">
        <v>323</v>
      </c>
      <c r="J372" s="10" t="s">
        <v>153</v>
      </c>
      <c r="K372" s="10" t="s">
        <v>261</v>
      </c>
      <c r="L372" s="10" t="s">
        <v>346</v>
      </c>
      <c r="M372" s="12" t="n">
        <v>37.4645511982785</v>
      </c>
      <c r="N372" s="12" t="n">
        <v>5.2046887872738</v>
      </c>
      <c r="O372" s="12" t="n">
        <v>36.4307460192691</v>
      </c>
      <c r="R372" s="12" t="n">
        <v>39.894061486093</v>
      </c>
      <c r="S372" s="12" t="n">
        <v>44.1574771094978</v>
      </c>
      <c r="T372" s="12" t="n">
        <v>31.3200627683337</v>
      </c>
      <c r="U372" s="12" t="n">
        <v>31.05592918396</v>
      </c>
      <c r="V372" s="12" t="n">
        <v>51.6366729736328</v>
      </c>
      <c r="W372" s="12" t="n">
        <v>20.5807437896729</v>
      </c>
      <c r="X372" s="13" t="n">
        <v>30.849345423798</v>
      </c>
      <c r="Y372" s="13" t="n">
        <v>53.1375922092311</v>
      </c>
      <c r="Z372" s="13" t="n">
        <v>33.5</v>
      </c>
      <c r="AA372" s="10" t="s">
        <v>155</v>
      </c>
      <c r="AC372" s="10" t="s">
        <v>347</v>
      </c>
      <c r="AD372" s="10" t="s">
        <v>347</v>
      </c>
      <c r="AF372" s="10" t="s">
        <v>156</v>
      </c>
      <c r="AG372" s="13" t="n">
        <v>91.7866509661189</v>
      </c>
      <c r="AH372" s="13" t="n">
        <v>100</v>
      </c>
      <c r="AI372" s="13" t="n">
        <v>30</v>
      </c>
      <c r="AJ372" s="13" t="n">
        <v>67.2</v>
      </c>
      <c r="AK372" s="13" t="n">
        <v>31.3</v>
      </c>
      <c r="AL372" s="12" t="n">
        <v>31.4422135799874</v>
      </c>
      <c r="AM372" s="10" t="s">
        <v>180</v>
      </c>
      <c r="AN372" s="10" t="s">
        <v>632</v>
      </c>
      <c r="AO372" s="10" t="s">
        <v>1021</v>
      </c>
    </row>
    <row r="373" customFormat="false" ht="15" hidden="false" customHeight="false" outlineLevel="0" collapsed="false">
      <c r="A373" s="10" t="s">
        <v>1022</v>
      </c>
      <c r="B373" s="10" t="s">
        <v>902</v>
      </c>
      <c r="C373" s="10" t="s">
        <v>148</v>
      </c>
      <c r="D373" s="11" t="n">
        <v>46298.7271875</v>
      </c>
      <c r="E373" s="10" t="s">
        <v>1023</v>
      </c>
      <c r="F373" s="10" t="s">
        <v>904</v>
      </c>
      <c r="G373" s="10" t="s">
        <v>905</v>
      </c>
      <c r="H373" s="10" t="s">
        <v>339</v>
      </c>
      <c r="I373" s="10" t="s">
        <v>323</v>
      </c>
      <c r="J373" s="10" t="s">
        <v>153</v>
      </c>
      <c r="K373" s="10" t="s">
        <v>154</v>
      </c>
      <c r="M373" s="12" t="n">
        <v>34.4989334679379</v>
      </c>
      <c r="N373" s="12" t="n">
        <v>4.40722347019536</v>
      </c>
      <c r="O373" s="12" t="n">
        <v>33.0939498435414</v>
      </c>
      <c r="P373" s="12" t="n">
        <v>44.580030321617</v>
      </c>
      <c r="Q373" s="12" t="n">
        <v>39.136669896364</v>
      </c>
      <c r="R373" s="12" t="n">
        <v>36.2253249335851</v>
      </c>
      <c r="S373" s="12" t="n">
        <v>40.9731409439957</v>
      </c>
      <c r="T373" s="12" t="n">
        <v>30.8923169211478</v>
      </c>
      <c r="U373" s="12" t="n">
        <v>30.5821266174316</v>
      </c>
      <c r="V373" s="12" t="n">
        <v>50.7763214111328</v>
      </c>
      <c r="W373" s="12" t="n">
        <v>20.1941947937012</v>
      </c>
      <c r="X373" s="13" t="n">
        <v>53.6505630221577</v>
      </c>
      <c r="Y373" s="13" t="n">
        <v>75.5331845778631</v>
      </c>
      <c r="Z373" s="13" t="n">
        <v>32.7</v>
      </c>
      <c r="AA373" s="10" t="s">
        <v>170</v>
      </c>
      <c r="AD373" s="10" t="s">
        <v>156</v>
      </c>
      <c r="AG373" s="13" t="n">
        <v>98.196178343949</v>
      </c>
      <c r="AH373" s="13" t="n">
        <v>100</v>
      </c>
      <c r="AI373" s="13" t="n">
        <v>29.6</v>
      </c>
      <c r="AJ373" s="13" t="n">
        <v>64.2</v>
      </c>
      <c r="AK373" s="13" t="n">
        <v>31.1</v>
      </c>
      <c r="AL373" s="12" t="n">
        <v>30.9414137061173</v>
      </c>
      <c r="AM373" s="10" t="s">
        <v>180</v>
      </c>
      <c r="AN373" s="10" t="s">
        <v>632</v>
      </c>
    </row>
    <row r="374" customFormat="false" ht="15" hidden="false" customHeight="false" outlineLevel="0" collapsed="false">
      <c r="A374" s="10" t="s">
        <v>1024</v>
      </c>
      <c r="B374" s="10" t="s">
        <v>902</v>
      </c>
      <c r="C374" s="10" t="s">
        <v>148</v>
      </c>
      <c r="D374" s="11" t="n">
        <v>46298.7272106482</v>
      </c>
      <c r="E374" s="10" t="s">
        <v>1025</v>
      </c>
      <c r="F374" s="10" t="s">
        <v>904</v>
      </c>
      <c r="G374" s="10" t="s">
        <v>905</v>
      </c>
      <c r="H374" s="10" t="s">
        <v>342</v>
      </c>
      <c r="I374" s="10" t="s">
        <v>323</v>
      </c>
      <c r="J374" s="10" t="s">
        <v>153</v>
      </c>
      <c r="K374" s="10" t="s">
        <v>154</v>
      </c>
      <c r="M374" s="12" t="n">
        <v>36.7449630013654</v>
      </c>
      <c r="N374" s="12" t="n">
        <v>5.82909978147491</v>
      </c>
      <c r="O374" s="12" t="n">
        <v>35.3485783709263</v>
      </c>
      <c r="P374" s="12" t="n">
        <v>51.2978704359572</v>
      </c>
      <c r="Q374" s="12" t="n">
        <v>39.5494641998836</v>
      </c>
      <c r="R374" s="12" t="n">
        <v>37.3021788261862</v>
      </c>
      <c r="S374" s="12" t="n">
        <v>40.3545730527432</v>
      </c>
      <c r="T374" s="12" t="n">
        <v>31.2629552789849</v>
      </c>
      <c r="U374" s="12" t="n">
        <v>30.7220287322998</v>
      </c>
      <c r="V374" s="12" t="n">
        <v>53.0671348571777</v>
      </c>
      <c r="W374" s="12" t="n">
        <v>22.3451061248779</v>
      </c>
      <c r="X374" s="13" t="n">
        <v>38.0666577891072</v>
      </c>
      <c r="Y374" s="13" t="n">
        <v>64.2465805543402</v>
      </c>
      <c r="Z374" s="13" t="n">
        <v>33.6</v>
      </c>
      <c r="AA374" s="10" t="s">
        <v>155</v>
      </c>
      <c r="AG374" s="13" t="n">
        <v>98.7767296779285</v>
      </c>
      <c r="AH374" s="13" t="n">
        <v>100</v>
      </c>
      <c r="AI374" s="13" t="n">
        <v>29.4</v>
      </c>
      <c r="AJ374" s="13" t="n">
        <v>63.5</v>
      </c>
      <c r="AK374" s="13" t="n">
        <v>31.6</v>
      </c>
      <c r="AL374" s="12" t="n">
        <v>31.2</v>
      </c>
      <c r="AM374" s="10" t="s">
        <v>180</v>
      </c>
      <c r="AN374" s="10" t="s">
        <v>632</v>
      </c>
    </row>
    <row r="375" customFormat="false" ht="15" hidden="false" customHeight="false" outlineLevel="0" collapsed="false">
      <c r="A375" s="10" t="s">
        <v>1026</v>
      </c>
      <c r="B375" s="10" t="s">
        <v>902</v>
      </c>
      <c r="C375" s="10" t="s">
        <v>148</v>
      </c>
      <c r="D375" s="11" t="n">
        <v>46298.7272685185</v>
      </c>
      <c r="E375" s="10" t="s">
        <v>1027</v>
      </c>
      <c r="F375" s="10" t="s">
        <v>904</v>
      </c>
      <c r="G375" s="10" t="s">
        <v>905</v>
      </c>
      <c r="H375" s="10" t="s">
        <v>345</v>
      </c>
      <c r="I375" s="10" t="s">
        <v>323</v>
      </c>
      <c r="J375" s="10" t="s">
        <v>153</v>
      </c>
      <c r="K375" s="10" t="s">
        <v>154</v>
      </c>
      <c r="M375" s="12" t="n">
        <v>36.1949410476638</v>
      </c>
      <c r="N375" s="12" t="n">
        <v>5.59000585268928</v>
      </c>
      <c r="O375" s="12" t="n">
        <v>34.5113113757994</v>
      </c>
      <c r="P375" s="12" t="n">
        <v>49.4598654982399</v>
      </c>
      <c r="Q375" s="12" t="n">
        <v>39.2919724737484</v>
      </c>
      <c r="R375" s="12" t="n">
        <v>41.8641815097628</v>
      </c>
      <c r="S375" s="12" t="n">
        <v>40.5141435405814</v>
      </c>
      <c r="T375" s="12" t="n">
        <v>30.9268913269043</v>
      </c>
      <c r="U375" s="12" t="n">
        <v>30.9268913269043</v>
      </c>
      <c r="V375" s="12" t="n">
        <v>53.6825675964356</v>
      </c>
      <c r="W375" s="12" t="n">
        <v>22.7556762695313</v>
      </c>
      <c r="X375" s="13" t="n">
        <v>48.8256658595642</v>
      </c>
      <c r="Y375" s="13" t="n">
        <v>63.9128329297821</v>
      </c>
      <c r="Z375" s="13" t="n">
        <v>33.2</v>
      </c>
      <c r="AA375" s="10" t="s">
        <v>155</v>
      </c>
      <c r="AG375" s="13" t="n">
        <v>98.6068499528454</v>
      </c>
      <c r="AH375" s="13" t="n">
        <v>100</v>
      </c>
      <c r="AI375" s="13" t="n">
        <v>29.8</v>
      </c>
      <c r="AJ375" s="13" t="n">
        <v>69.5</v>
      </c>
      <c r="AK375" s="13" t="n">
        <v>30.9</v>
      </c>
      <c r="AL375" s="12" t="n">
        <v>30.9268914136711</v>
      </c>
      <c r="AM375" s="10" t="s">
        <v>180</v>
      </c>
      <c r="AN375" s="10" t="s">
        <v>632</v>
      </c>
    </row>
    <row r="376" customFormat="false" ht="15" hidden="false" customHeight="false" outlineLevel="0" collapsed="false">
      <c r="A376" s="10" t="s">
        <v>1028</v>
      </c>
      <c r="B376" s="10" t="s">
        <v>902</v>
      </c>
      <c r="C376" s="10" t="s">
        <v>148</v>
      </c>
      <c r="D376" s="11" t="n">
        <v>46298.7272800926</v>
      </c>
      <c r="E376" s="10" t="s">
        <v>1029</v>
      </c>
      <c r="F376" s="10" t="s">
        <v>904</v>
      </c>
      <c r="G376" s="10" t="s">
        <v>905</v>
      </c>
      <c r="H376" s="10" t="s">
        <v>351</v>
      </c>
      <c r="I376" s="10" t="s">
        <v>323</v>
      </c>
      <c r="J376" s="10" t="s">
        <v>153</v>
      </c>
      <c r="K376" s="10" t="s">
        <v>154</v>
      </c>
      <c r="M376" s="12" t="n">
        <v>40.1064801192987</v>
      </c>
      <c r="N376" s="12" t="n">
        <v>5.34431666792562</v>
      </c>
      <c r="O376" s="12" t="n">
        <v>38.8268828770359</v>
      </c>
      <c r="P376" s="12" t="n">
        <v>46.5844419803528</v>
      </c>
      <c r="Q376" s="12" t="n">
        <v>46.9077154751427</v>
      </c>
      <c r="R376" s="12" t="n">
        <v>46.5897100186222</v>
      </c>
      <c r="S376" s="12" t="n">
        <v>40.1828624519417</v>
      </c>
      <c r="T376" s="12" t="n">
        <v>32.5507463650609</v>
      </c>
      <c r="U376" s="12" t="n">
        <v>31.9786357879639</v>
      </c>
      <c r="V376" s="12" t="n">
        <v>53.7598915100098</v>
      </c>
      <c r="W376" s="12" t="n">
        <v>21.7812557220459</v>
      </c>
      <c r="X376" s="13" t="n">
        <v>23.2498274747785</v>
      </c>
      <c r="Y376" s="13" t="n">
        <v>36.9642133397597</v>
      </c>
      <c r="Z376" s="13" t="n">
        <v>38.8000000000001</v>
      </c>
      <c r="AA376" s="10" t="s">
        <v>162</v>
      </c>
      <c r="AG376" s="13" t="n">
        <v>98.3315381301163</v>
      </c>
      <c r="AH376" s="13" t="n">
        <v>100</v>
      </c>
      <c r="AI376" s="13" t="n">
        <v>30.9</v>
      </c>
      <c r="AJ376" s="13" t="n">
        <v>68.9</v>
      </c>
      <c r="AK376" s="13" t="n">
        <v>38.7</v>
      </c>
      <c r="AL376" s="12" t="n">
        <v>39.7870179043509</v>
      </c>
      <c r="AM376" s="10" t="s">
        <v>180</v>
      </c>
      <c r="AN376" s="10" t="s">
        <v>632</v>
      </c>
    </row>
    <row r="377" customFormat="false" ht="15" hidden="false" customHeight="false" outlineLevel="0" collapsed="false">
      <c r="A377" s="10" t="s">
        <v>1030</v>
      </c>
      <c r="B377" s="10" t="s">
        <v>902</v>
      </c>
      <c r="C377" s="10" t="s">
        <v>148</v>
      </c>
      <c r="D377" s="11" t="n">
        <v>46298.727349537</v>
      </c>
      <c r="E377" s="10" t="s">
        <v>1031</v>
      </c>
      <c r="F377" s="10" t="s">
        <v>904</v>
      </c>
      <c r="G377" s="10" t="s">
        <v>905</v>
      </c>
      <c r="H377" s="10" t="s">
        <v>354</v>
      </c>
      <c r="I377" s="10" t="s">
        <v>323</v>
      </c>
      <c r="J377" s="10" t="s">
        <v>153</v>
      </c>
      <c r="K377" s="10" t="s">
        <v>154</v>
      </c>
      <c r="M377" s="12" t="n">
        <v>38.7345109714799</v>
      </c>
      <c r="N377" s="12" t="n">
        <v>5.48923392190145</v>
      </c>
      <c r="O377" s="12" t="n">
        <v>37.9372089973581</v>
      </c>
      <c r="P377" s="12" t="n">
        <v>49.858668991282</v>
      </c>
      <c r="Q377" s="12" t="n">
        <v>35.6930978251378</v>
      </c>
      <c r="R377" s="12" t="n">
        <v>38.4413795380149</v>
      </c>
      <c r="S377" s="12" t="n">
        <v>44.9399294562358</v>
      </c>
      <c r="T377" s="12" t="n">
        <v>32.1733939621536</v>
      </c>
      <c r="U377" s="12" t="n">
        <v>31.5716285705566</v>
      </c>
      <c r="V377" s="12" t="n">
        <v>53.064868927002</v>
      </c>
      <c r="W377" s="12" t="n">
        <v>21.4932403564453</v>
      </c>
      <c r="X377" s="13" t="n">
        <v>22.8194182811123</v>
      </c>
      <c r="Y377" s="13" t="n">
        <v>45.4089832881116</v>
      </c>
      <c r="Z377" s="13" t="n">
        <v>34.3</v>
      </c>
      <c r="AA377" s="10" t="s">
        <v>162</v>
      </c>
      <c r="AC377" s="10" t="s">
        <v>156</v>
      </c>
      <c r="AG377" s="13" t="n">
        <v>98.3069852785022</v>
      </c>
      <c r="AH377" s="13" t="n">
        <v>100</v>
      </c>
      <c r="AI377" s="13" t="n">
        <v>30.3</v>
      </c>
      <c r="AJ377" s="13" t="n">
        <v>63.1</v>
      </c>
      <c r="AK377" s="13" t="n">
        <v>35</v>
      </c>
      <c r="AL377" s="12" t="n">
        <v>35.1592592592593</v>
      </c>
      <c r="AM377" s="10" t="s">
        <v>157</v>
      </c>
      <c r="AN377" s="10" t="s">
        <v>632</v>
      </c>
    </row>
    <row r="378" customFormat="false" ht="15" hidden="false" customHeight="false" outlineLevel="0" collapsed="false">
      <c r="A378" s="10" t="s">
        <v>1032</v>
      </c>
      <c r="B378" s="10" t="s">
        <v>902</v>
      </c>
      <c r="C378" s="10" t="s">
        <v>148</v>
      </c>
      <c r="D378" s="11" t="n">
        <v>46298.7273726852</v>
      </c>
      <c r="E378" s="10" t="s">
        <v>1033</v>
      </c>
      <c r="F378" s="10" t="s">
        <v>904</v>
      </c>
      <c r="G378" s="10" t="s">
        <v>905</v>
      </c>
      <c r="H378" s="10" t="s">
        <v>357</v>
      </c>
      <c r="I378" s="10" t="s">
        <v>358</v>
      </c>
      <c r="J378" s="10" t="s">
        <v>248</v>
      </c>
      <c r="K378" s="10" t="s">
        <v>154</v>
      </c>
      <c r="M378" s="12" t="n">
        <v>33.8769406109873</v>
      </c>
      <c r="N378" s="12" t="n">
        <v>2.98385819902567</v>
      </c>
      <c r="O378" s="12" t="n">
        <v>32.9625637179285</v>
      </c>
      <c r="P378" s="12" t="n">
        <v>40.2330460814779</v>
      </c>
      <c r="Q378" s="12" t="n">
        <v>35.6912848517721</v>
      </c>
      <c r="R378" s="12" t="n">
        <v>36.9171044568034</v>
      </c>
      <c r="S378" s="12" t="n">
        <v>37.1114178073098</v>
      </c>
      <c r="T378" s="12" t="n">
        <v>30.8474162376723</v>
      </c>
      <c r="U378" s="12" t="n">
        <v>29.8111972808838</v>
      </c>
      <c r="V378" s="12" t="n">
        <v>44.8441429138184</v>
      </c>
      <c r="W378" s="12" t="n">
        <v>15.0329456329346</v>
      </c>
      <c r="X378" s="13" t="n">
        <v>43.27300926858</v>
      </c>
      <c r="Y378" s="13" t="n">
        <v>82.3516691646347</v>
      </c>
      <c r="Z378" s="13" t="n">
        <v>33.1</v>
      </c>
      <c r="AA378" s="10" t="s">
        <v>155</v>
      </c>
      <c r="AG378" s="13" t="n">
        <v>99.0904388946357</v>
      </c>
      <c r="AH378" s="13" t="n">
        <v>100</v>
      </c>
      <c r="AI378" s="13" t="n">
        <v>28.4</v>
      </c>
      <c r="AJ378" s="13" t="n">
        <v>64.8</v>
      </c>
      <c r="AK378" s="13" t="n">
        <v>30.9</v>
      </c>
      <c r="AL378" s="12" t="n">
        <v>32.2804738578711</v>
      </c>
      <c r="AM378" s="10" t="s">
        <v>157</v>
      </c>
      <c r="AN378" s="10" t="s">
        <v>632</v>
      </c>
    </row>
    <row r="379" customFormat="false" ht="15" hidden="false" customHeight="false" outlineLevel="0" collapsed="false">
      <c r="A379" s="10" t="s">
        <v>1034</v>
      </c>
      <c r="B379" s="10" t="s">
        <v>902</v>
      </c>
      <c r="C379" s="10" t="s">
        <v>148</v>
      </c>
      <c r="D379" s="11" t="n">
        <v>46298.7273842593</v>
      </c>
      <c r="E379" s="10" t="s">
        <v>1035</v>
      </c>
      <c r="F379" s="10" t="s">
        <v>904</v>
      </c>
      <c r="G379" s="10" t="s">
        <v>905</v>
      </c>
      <c r="H379" s="10" t="s">
        <v>361</v>
      </c>
      <c r="I379" s="10" t="s">
        <v>358</v>
      </c>
      <c r="J379" s="10" t="s">
        <v>153</v>
      </c>
      <c r="K379" s="10" t="s">
        <v>154</v>
      </c>
      <c r="M379" s="12" t="n">
        <v>34.4649535096378</v>
      </c>
      <c r="N379" s="12" t="n">
        <v>4.94065336385993</v>
      </c>
      <c r="O379" s="12" t="n">
        <v>33.1723626447004</v>
      </c>
      <c r="P379" s="12" t="n">
        <v>40.8639498355007</v>
      </c>
      <c r="Q379" s="12" t="n">
        <v>43.6379005359075</v>
      </c>
      <c r="R379" s="12" t="n">
        <v>36.6688118143336</v>
      </c>
      <c r="S379" s="12" t="n">
        <v>37.2762065806206</v>
      </c>
      <c r="T379" s="12" t="n">
        <v>29.9356479608481</v>
      </c>
      <c r="U379" s="12" t="n">
        <v>29.1183757781982</v>
      </c>
      <c r="V379" s="12" t="n">
        <v>50.6543197631836</v>
      </c>
      <c r="W379" s="12" t="n">
        <v>21.5359439849854</v>
      </c>
      <c r="X379" s="13" t="n">
        <v>52.3966000701017</v>
      </c>
      <c r="Y379" s="13" t="n">
        <v>72.3251840168244</v>
      </c>
      <c r="Z379" s="13" t="n">
        <v>31.5</v>
      </c>
      <c r="AA379" s="10" t="s">
        <v>170</v>
      </c>
      <c r="AG379" s="13" t="n">
        <v>98.7417891829922</v>
      </c>
      <c r="AH379" s="13" t="n">
        <v>100</v>
      </c>
      <c r="AI379" s="13" t="n">
        <v>28</v>
      </c>
      <c r="AJ379" s="13" t="n">
        <v>67.4</v>
      </c>
      <c r="AK379" s="13" t="n">
        <v>31.1</v>
      </c>
      <c r="AL379" s="12" t="n">
        <v>30.9023541411669</v>
      </c>
      <c r="AM379" s="10" t="s">
        <v>157</v>
      </c>
      <c r="AN379" s="10" t="s">
        <v>632</v>
      </c>
    </row>
    <row r="380" customFormat="false" ht="15" hidden="false" customHeight="false" outlineLevel="0" collapsed="false">
      <c r="A380" s="10" t="s">
        <v>1036</v>
      </c>
      <c r="B380" s="10" t="s">
        <v>1037</v>
      </c>
      <c r="C380" s="10" t="s">
        <v>148</v>
      </c>
      <c r="D380" s="11" t="n">
        <v>46298.7401041667</v>
      </c>
      <c r="E380" s="10" t="s">
        <v>1038</v>
      </c>
      <c r="F380" s="10" t="s">
        <v>1039</v>
      </c>
      <c r="G380" s="10" t="s">
        <v>1040</v>
      </c>
      <c r="H380" s="10" t="s">
        <v>151</v>
      </c>
      <c r="I380" s="10" t="s">
        <v>152</v>
      </c>
      <c r="J380" s="10" t="s">
        <v>153</v>
      </c>
      <c r="K380" s="10" t="s">
        <v>154</v>
      </c>
      <c r="M380" s="12" t="n">
        <v>46.3282555166722</v>
      </c>
      <c r="N380" s="12" t="n">
        <v>6.01548495768379</v>
      </c>
      <c r="O380" s="12" t="n">
        <v>45.1295316258305</v>
      </c>
      <c r="P380" s="12" t="n">
        <v>53.009177455959</v>
      </c>
      <c r="Q380" s="12" t="n">
        <v>48.5198920195931</v>
      </c>
      <c r="R380" s="12" t="n">
        <v>48.1530377014892</v>
      </c>
      <c r="S380" s="12" t="n">
        <v>54.6830629675464</v>
      </c>
      <c r="T380" s="12" t="n">
        <v>36.5851795441595</v>
      </c>
      <c r="U380" s="12" t="n">
        <v>36.1878051757813</v>
      </c>
      <c r="V380" s="12" t="n">
        <v>57.4690780639648</v>
      </c>
      <c r="W380" s="12" t="n">
        <v>21.2812728881836</v>
      </c>
      <c r="X380" s="13" t="n">
        <v>19.0365577676533</v>
      </c>
      <c r="Y380" s="13" t="n">
        <v>40.9672306020517</v>
      </c>
      <c r="Z380" s="13" t="n">
        <v>49.2000000000002</v>
      </c>
      <c r="AA380" s="10" t="s">
        <v>162</v>
      </c>
      <c r="AG380" s="13" t="n">
        <v>98.8207361286255</v>
      </c>
      <c r="AH380" s="13" t="n">
        <v>100</v>
      </c>
      <c r="AI380" s="13" t="n">
        <v>35.2</v>
      </c>
      <c r="AJ380" s="13" t="n">
        <v>70</v>
      </c>
      <c r="AK380" s="13" t="n">
        <v>49.5</v>
      </c>
      <c r="AL380" s="12" t="n">
        <v>49.3711340206186</v>
      </c>
      <c r="AM380" s="10" t="s">
        <v>157</v>
      </c>
      <c r="AN380" s="10" t="s">
        <v>632</v>
      </c>
    </row>
    <row r="381" customFormat="false" ht="15" hidden="false" customHeight="false" outlineLevel="0" collapsed="false">
      <c r="A381" s="10" t="s">
        <v>1041</v>
      </c>
      <c r="B381" s="10" t="s">
        <v>1037</v>
      </c>
      <c r="C381" s="10" t="s">
        <v>148</v>
      </c>
      <c r="D381" s="11" t="n">
        <v>46298.740162037</v>
      </c>
      <c r="E381" s="10" t="s">
        <v>1042</v>
      </c>
      <c r="F381" s="10" t="s">
        <v>1039</v>
      </c>
      <c r="G381" s="10" t="s">
        <v>1040</v>
      </c>
      <c r="H381" s="10" t="s">
        <v>160</v>
      </c>
      <c r="I381" s="10" t="s">
        <v>152</v>
      </c>
      <c r="J381" s="10" t="s">
        <v>153</v>
      </c>
      <c r="K381" s="10" t="s">
        <v>154</v>
      </c>
      <c r="M381" s="12" t="n">
        <v>47.0407898957497</v>
      </c>
      <c r="N381" s="12" t="n">
        <v>7.1099493930351</v>
      </c>
      <c r="O381" s="12" t="n">
        <v>45.7918406673116</v>
      </c>
      <c r="P381" s="12" t="n">
        <v>52.6193402631632</v>
      </c>
      <c r="Q381" s="12" t="n">
        <v>53.5810320631902</v>
      </c>
      <c r="R381" s="12" t="n">
        <v>55.9889404282588</v>
      </c>
      <c r="S381" s="12" t="n">
        <v>45.7659558787121</v>
      </c>
      <c r="T381" s="12" t="n">
        <v>36.8698859242527</v>
      </c>
      <c r="U381" s="12" t="n">
        <v>36.3764495849609</v>
      </c>
      <c r="V381" s="12" t="n">
        <v>57.7728080749512</v>
      </c>
      <c r="W381" s="12" t="n">
        <v>21.3963584899902</v>
      </c>
      <c r="X381" s="13" t="n">
        <v>23.67142799984</v>
      </c>
      <c r="Y381" s="13" t="n">
        <v>33.190893450166</v>
      </c>
      <c r="Z381" s="13" t="n">
        <v>38.5</v>
      </c>
      <c r="AA381" s="10" t="s">
        <v>162</v>
      </c>
      <c r="AG381" s="13" t="n">
        <v>98.9038385437277</v>
      </c>
      <c r="AH381" s="13" t="n">
        <v>100</v>
      </c>
      <c r="AI381" s="13" t="n">
        <v>35.4</v>
      </c>
      <c r="AJ381" s="13" t="n">
        <v>69.8</v>
      </c>
      <c r="AK381" s="13" t="n">
        <v>47.6</v>
      </c>
      <c r="AL381" s="12" t="n">
        <v>45.8258049570308</v>
      </c>
      <c r="AM381" s="10" t="s">
        <v>157</v>
      </c>
      <c r="AN381" s="10" t="s">
        <v>632</v>
      </c>
    </row>
    <row r="382" customFormat="false" ht="15" hidden="false" customHeight="false" outlineLevel="0" collapsed="false">
      <c r="A382" s="10" t="s">
        <v>1043</v>
      </c>
      <c r="B382" s="10" t="s">
        <v>1037</v>
      </c>
      <c r="C382" s="10" t="s">
        <v>148</v>
      </c>
      <c r="D382" s="11" t="n">
        <v>46298.7402083333</v>
      </c>
      <c r="E382" s="10" t="s">
        <v>1044</v>
      </c>
      <c r="F382" s="10" t="s">
        <v>1039</v>
      </c>
      <c r="G382" s="10" t="s">
        <v>1040</v>
      </c>
      <c r="H382" s="10" t="s">
        <v>166</v>
      </c>
      <c r="I382" s="10" t="s">
        <v>152</v>
      </c>
      <c r="J382" s="10" t="s">
        <v>153</v>
      </c>
      <c r="K382" s="10" t="s">
        <v>154</v>
      </c>
      <c r="M382" s="12" t="n">
        <v>46.6942341780045</v>
      </c>
      <c r="N382" s="12" t="n">
        <v>8.01492319768011</v>
      </c>
      <c r="O382" s="12" t="n">
        <v>44.7351410858513</v>
      </c>
      <c r="P382" s="12" t="n">
        <v>60.8875911756034</v>
      </c>
      <c r="Q382" s="12" t="n">
        <v>50.657564441893</v>
      </c>
      <c r="R382" s="12" t="n">
        <v>50.900425310878</v>
      </c>
      <c r="S382" s="12" t="n">
        <v>54.5002321874941</v>
      </c>
      <c r="T382" s="12" t="n">
        <v>36.0878720431663</v>
      </c>
      <c r="U382" s="12" t="n">
        <v>35.8105125427246</v>
      </c>
      <c r="V382" s="12" t="n">
        <v>63.2672119140625</v>
      </c>
      <c r="W382" s="12" t="n">
        <v>27.4566993713379</v>
      </c>
      <c r="X382" s="13" t="n">
        <v>22.325395875713</v>
      </c>
      <c r="Y382" s="13" t="n">
        <v>32.6241474213234</v>
      </c>
      <c r="Z382" s="13" t="n">
        <v>38</v>
      </c>
      <c r="AA382" s="10" t="s">
        <v>162</v>
      </c>
      <c r="AG382" s="13" t="n">
        <v>99.1387491695929</v>
      </c>
      <c r="AH382" s="13" t="n">
        <v>100</v>
      </c>
      <c r="AI382" s="13" t="n">
        <v>34.8</v>
      </c>
      <c r="AJ382" s="13" t="n">
        <v>70.4</v>
      </c>
      <c r="AK382" s="13" t="n">
        <v>46.5</v>
      </c>
      <c r="AL382" s="12" t="n">
        <v>46.6666666666667</v>
      </c>
      <c r="AM382" s="10" t="s">
        <v>157</v>
      </c>
      <c r="AN382" s="10" t="s">
        <v>632</v>
      </c>
    </row>
    <row r="383" customFormat="false" ht="15" hidden="false" customHeight="false" outlineLevel="0" collapsed="false">
      <c r="A383" s="10" t="s">
        <v>1045</v>
      </c>
      <c r="B383" s="10" t="s">
        <v>1037</v>
      </c>
      <c r="C383" s="10" t="s">
        <v>148</v>
      </c>
      <c r="D383" s="11" t="n">
        <v>46298.7402430556</v>
      </c>
      <c r="E383" s="10" t="s">
        <v>1046</v>
      </c>
      <c r="F383" s="10" t="s">
        <v>1039</v>
      </c>
      <c r="G383" s="10" t="s">
        <v>1040</v>
      </c>
      <c r="H383" s="10" t="s">
        <v>169</v>
      </c>
      <c r="I383" s="10" t="s">
        <v>152</v>
      </c>
      <c r="J383" s="10" t="s">
        <v>153</v>
      </c>
      <c r="K383" s="10" t="s">
        <v>261</v>
      </c>
      <c r="L383" s="10" t="s">
        <v>262</v>
      </c>
      <c r="M383" s="12" t="n">
        <v>41.0007789358928</v>
      </c>
      <c r="N383" s="12" t="n">
        <v>7.24687761983985</v>
      </c>
      <c r="O383" s="12" t="n">
        <v>39.0340855470101</v>
      </c>
      <c r="P383" s="12" t="n">
        <v>53.0907888818295</v>
      </c>
      <c r="R383" s="12" t="n">
        <v>54.3685717944764</v>
      </c>
      <c r="S383" s="12" t="n">
        <v>43.557424909633</v>
      </c>
      <c r="T383" s="12" t="n">
        <v>34.4190292358398</v>
      </c>
      <c r="U383" s="12" t="n">
        <v>34.4190292358398</v>
      </c>
      <c r="V383" s="12" t="n">
        <v>61.7251892089844</v>
      </c>
      <c r="W383" s="12" t="n">
        <v>27.3061599731445</v>
      </c>
      <c r="X383" s="13" t="n">
        <v>41.7559829687271</v>
      </c>
      <c r="Y383" s="13" t="n">
        <v>59.5059812208542</v>
      </c>
      <c r="Z383" s="13" t="n">
        <v>36.7</v>
      </c>
      <c r="AA383" s="10" t="s">
        <v>155</v>
      </c>
      <c r="AD383" s="10" t="s">
        <v>263</v>
      </c>
      <c r="AG383" s="13" t="n">
        <v>95.5182914613135</v>
      </c>
      <c r="AH383" s="13" t="n">
        <v>96.6802900989702</v>
      </c>
      <c r="AI383" s="13" t="n">
        <v>33.4</v>
      </c>
      <c r="AJ383" s="13" t="n">
        <v>69.3</v>
      </c>
      <c r="AK383" s="13" t="n">
        <v>34.9</v>
      </c>
      <c r="AL383" s="12" t="n">
        <v>34.7918136430524</v>
      </c>
      <c r="AM383" s="10" t="s">
        <v>157</v>
      </c>
      <c r="AN383" s="10" t="s">
        <v>632</v>
      </c>
      <c r="AO383" s="10" t="s">
        <v>264</v>
      </c>
    </row>
    <row r="384" customFormat="false" ht="15" hidden="false" customHeight="false" outlineLevel="0" collapsed="false">
      <c r="A384" s="10" t="s">
        <v>1047</v>
      </c>
      <c r="B384" s="10" t="s">
        <v>1037</v>
      </c>
      <c r="C384" s="10" t="s">
        <v>148</v>
      </c>
      <c r="D384" s="11" t="n">
        <v>46298.7403009259</v>
      </c>
      <c r="E384" s="10" t="s">
        <v>1048</v>
      </c>
      <c r="F384" s="10" t="s">
        <v>1039</v>
      </c>
      <c r="G384" s="10" t="s">
        <v>1040</v>
      </c>
      <c r="H384" s="10" t="s">
        <v>173</v>
      </c>
      <c r="I384" s="10" t="s">
        <v>152</v>
      </c>
      <c r="J384" s="10" t="s">
        <v>153</v>
      </c>
      <c r="K384" s="10" t="s">
        <v>154</v>
      </c>
      <c r="M384" s="12" t="n">
        <v>48.8647222803888</v>
      </c>
      <c r="N384" s="12" t="n">
        <v>6.67518607175681</v>
      </c>
      <c r="O384" s="12" t="n">
        <v>47.5768953081996</v>
      </c>
      <c r="P384" s="12" t="n">
        <v>55.9411196672137</v>
      </c>
      <c r="Q384" s="12" t="n">
        <v>57.711044276599</v>
      </c>
      <c r="R384" s="12" t="n">
        <v>55.7280475419583</v>
      </c>
      <c r="S384" s="12" t="n">
        <v>45.6641294318229</v>
      </c>
      <c r="T384" s="12" t="n">
        <v>38.1469346798429</v>
      </c>
      <c r="U384" s="12" t="n">
        <v>36.7995681762695</v>
      </c>
      <c r="V384" s="12" t="n">
        <v>59.7592163085938</v>
      </c>
      <c r="W384" s="12" t="n">
        <v>22.9596481323242</v>
      </c>
      <c r="X384" s="13" t="n">
        <v>12.3162794868155</v>
      </c>
      <c r="Y384" s="13" t="n">
        <v>29.4483340929979</v>
      </c>
      <c r="Z384" s="13" t="n">
        <v>55.7000000000002</v>
      </c>
      <c r="AA384" s="10" t="s">
        <v>162</v>
      </c>
      <c r="AG384" s="13" t="n">
        <v>99.05922932303</v>
      </c>
      <c r="AH384" s="13" t="n">
        <v>100</v>
      </c>
      <c r="AI384" s="13" t="n">
        <v>35.4</v>
      </c>
      <c r="AJ384" s="13" t="n">
        <v>71.5</v>
      </c>
      <c r="AK384" s="13" t="n">
        <v>47.4</v>
      </c>
      <c r="AL384" s="12" t="n">
        <v>46.3410336903724</v>
      </c>
      <c r="AM384" s="10" t="s">
        <v>157</v>
      </c>
      <c r="AN384" s="10" t="s">
        <v>632</v>
      </c>
    </row>
    <row r="385" customFormat="false" ht="15" hidden="false" customHeight="false" outlineLevel="0" collapsed="false">
      <c r="A385" s="10" t="s">
        <v>1049</v>
      </c>
      <c r="B385" s="10" t="s">
        <v>1037</v>
      </c>
      <c r="C385" s="10" t="s">
        <v>148</v>
      </c>
      <c r="D385" s="11" t="n">
        <v>46298.7403472222</v>
      </c>
      <c r="E385" s="10" t="s">
        <v>1050</v>
      </c>
      <c r="F385" s="10" t="s">
        <v>1039</v>
      </c>
      <c r="G385" s="10" t="s">
        <v>1040</v>
      </c>
      <c r="H385" s="10" t="s">
        <v>176</v>
      </c>
      <c r="I385" s="10" t="s">
        <v>152</v>
      </c>
      <c r="J385" s="10" t="s">
        <v>153</v>
      </c>
      <c r="K385" s="10" t="s">
        <v>154</v>
      </c>
      <c r="M385" s="12" t="n">
        <v>47.556555178426</v>
      </c>
      <c r="N385" s="12" t="n">
        <v>7.23982721952284</v>
      </c>
      <c r="O385" s="12" t="n">
        <v>46.1203368414894</v>
      </c>
      <c r="P385" s="12" t="n">
        <v>60.4551853155203</v>
      </c>
      <c r="Q385" s="12" t="n">
        <v>44.9215202127002</v>
      </c>
      <c r="R385" s="12" t="n">
        <v>55.8532750816828</v>
      </c>
      <c r="S385" s="12" t="n">
        <v>51.7299258910066</v>
      </c>
      <c r="T385" s="12" t="n">
        <v>36.8982872991073</v>
      </c>
      <c r="U385" s="12" t="n">
        <v>36.1105117797852</v>
      </c>
      <c r="V385" s="12" t="n">
        <v>62.8097610473633</v>
      </c>
      <c r="W385" s="12" t="n">
        <v>26.6992492675781</v>
      </c>
      <c r="X385" s="13" t="n">
        <v>18.9371240451791</v>
      </c>
      <c r="Y385" s="13" t="n">
        <v>28.7906486334777</v>
      </c>
      <c r="Z385" s="13" t="n">
        <v>38.5</v>
      </c>
      <c r="AA385" s="10" t="s">
        <v>162</v>
      </c>
      <c r="AG385" s="13" t="n">
        <v>99.0629555598972</v>
      </c>
      <c r="AH385" s="13" t="n">
        <v>100</v>
      </c>
      <c r="AI385" s="13" t="n">
        <v>35.1</v>
      </c>
      <c r="AJ385" s="13" t="n">
        <v>70.7</v>
      </c>
      <c r="AK385" s="13" t="n">
        <v>43.5</v>
      </c>
      <c r="AL385" s="12" t="n">
        <v>42.0926641366224</v>
      </c>
      <c r="AM385" s="10" t="s">
        <v>157</v>
      </c>
      <c r="AN385" s="10" t="s">
        <v>632</v>
      </c>
    </row>
    <row r="386" customFormat="false" ht="15" hidden="false" customHeight="false" outlineLevel="0" collapsed="false">
      <c r="A386" s="10" t="s">
        <v>1051</v>
      </c>
      <c r="B386" s="10" t="s">
        <v>1037</v>
      </c>
      <c r="C386" s="10" t="s">
        <v>148</v>
      </c>
      <c r="D386" s="11" t="n">
        <v>46298.7403819444</v>
      </c>
      <c r="E386" s="10" t="s">
        <v>1052</v>
      </c>
      <c r="F386" s="10" t="s">
        <v>1039</v>
      </c>
      <c r="G386" s="10" t="s">
        <v>1040</v>
      </c>
      <c r="H386" s="10" t="s">
        <v>179</v>
      </c>
      <c r="I386" s="10" t="s">
        <v>152</v>
      </c>
      <c r="J386" s="10" t="s">
        <v>153</v>
      </c>
      <c r="K386" s="10" t="s">
        <v>154</v>
      </c>
      <c r="M386" s="12" t="n">
        <v>46.6197327857389</v>
      </c>
      <c r="N386" s="12" t="n">
        <v>7.77832557877283</v>
      </c>
      <c r="O386" s="12" t="n">
        <v>44.6462673727966</v>
      </c>
      <c r="P386" s="12" t="n">
        <v>58.8930574460928</v>
      </c>
      <c r="Q386" s="12" t="n">
        <v>50.3097691441713</v>
      </c>
      <c r="R386" s="12" t="n">
        <v>57.867401775947</v>
      </c>
      <c r="S386" s="12" t="n">
        <v>51.2060464752304</v>
      </c>
      <c r="T386" s="12" t="n">
        <v>35.6751105905359</v>
      </c>
      <c r="U386" s="12" t="n">
        <v>34.9127006530762</v>
      </c>
      <c r="V386" s="12" t="n">
        <v>64.3118743896484</v>
      </c>
      <c r="W386" s="12" t="n">
        <v>29.3991737365723</v>
      </c>
      <c r="X386" s="13" t="n">
        <v>20.0619360696538</v>
      </c>
      <c r="Y386" s="13" t="n">
        <v>28.8821512245345</v>
      </c>
      <c r="Z386" s="13" t="n">
        <v>37.2</v>
      </c>
      <c r="AA386" s="10" t="s">
        <v>162</v>
      </c>
      <c r="AG386" s="13" t="n">
        <v>99.0978180532794</v>
      </c>
      <c r="AH386" s="13" t="n">
        <v>100</v>
      </c>
      <c r="AI386" s="13" t="n">
        <v>33.8</v>
      </c>
      <c r="AJ386" s="13" t="n">
        <v>73</v>
      </c>
      <c r="AK386" s="13" t="n">
        <v>45.1</v>
      </c>
      <c r="AL386" s="12" t="n">
        <v>44.518057706342</v>
      </c>
      <c r="AM386" s="10" t="s">
        <v>157</v>
      </c>
      <c r="AN386" s="10" t="s">
        <v>632</v>
      </c>
    </row>
    <row r="387" customFormat="false" ht="15" hidden="false" customHeight="false" outlineLevel="0" collapsed="false">
      <c r="A387" s="10" t="s">
        <v>1053</v>
      </c>
      <c r="B387" s="10" t="s">
        <v>1037</v>
      </c>
      <c r="C387" s="10" t="s">
        <v>148</v>
      </c>
      <c r="D387" s="11" t="n">
        <v>46298.740625</v>
      </c>
      <c r="E387" s="10" t="s">
        <v>1054</v>
      </c>
      <c r="F387" s="10" t="s">
        <v>1039</v>
      </c>
      <c r="G387" s="10" t="s">
        <v>1040</v>
      </c>
      <c r="H387" s="10" t="s">
        <v>183</v>
      </c>
      <c r="I387" s="10" t="s">
        <v>152</v>
      </c>
      <c r="J387" s="10" t="s">
        <v>153</v>
      </c>
      <c r="K387" s="10" t="s">
        <v>261</v>
      </c>
      <c r="L387" s="10" t="s">
        <v>383</v>
      </c>
      <c r="M387" s="12" t="n">
        <v>39.1772287352714</v>
      </c>
      <c r="N387" s="12" t="n">
        <v>7.39578782444821</v>
      </c>
      <c r="T387" s="12" t="n">
        <v>32.5006942749023</v>
      </c>
      <c r="U387" s="12" t="n">
        <v>32.5006942749023</v>
      </c>
      <c r="V387" s="12" t="n">
        <v>61.84716796875</v>
      </c>
      <c r="W387" s="12" t="n">
        <v>29.3464736938477</v>
      </c>
      <c r="X387" s="13" t="n">
        <v>43.0086716099032</v>
      </c>
      <c r="Y387" s="13" t="n">
        <v>49.3238657785598</v>
      </c>
      <c r="Z387" s="13" t="n">
        <v>35.1</v>
      </c>
      <c r="AA387" s="10" t="s">
        <v>162</v>
      </c>
      <c r="AB387" s="10" t="s">
        <v>263</v>
      </c>
      <c r="AC387" s="10" t="s">
        <v>263</v>
      </c>
      <c r="AD387" s="10" t="s">
        <v>263</v>
      </c>
      <c r="AE387" s="10" t="s">
        <v>263</v>
      </c>
      <c r="AF387" s="10" t="s">
        <v>263</v>
      </c>
      <c r="AG387" s="13" t="n">
        <v>89.8791370157009</v>
      </c>
      <c r="AH387" s="13" t="n">
        <v>100</v>
      </c>
      <c r="AI387" s="13" t="n">
        <v>31.3</v>
      </c>
      <c r="AJ387" s="13" t="n">
        <v>73.6</v>
      </c>
      <c r="AK387" s="13" t="n">
        <v>52.5</v>
      </c>
      <c r="AL387" s="12" t="n">
        <v>54.4968694374098</v>
      </c>
      <c r="AM387" s="10" t="s">
        <v>157</v>
      </c>
      <c r="AN387" s="10" t="s">
        <v>632</v>
      </c>
      <c r="AO387" s="10" t="s">
        <v>1055</v>
      </c>
    </row>
    <row r="388" customFormat="false" ht="15" hidden="false" customHeight="false" outlineLevel="0" collapsed="false">
      <c r="A388" s="10" t="s">
        <v>1056</v>
      </c>
      <c r="B388" s="10" t="s">
        <v>1037</v>
      </c>
      <c r="C388" s="10" t="s">
        <v>148</v>
      </c>
      <c r="D388" s="11" t="n">
        <v>46298.7406944444</v>
      </c>
      <c r="E388" s="10" t="s">
        <v>1057</v>
      </c>
      <c r="F388" s="10" t="s">
        <v>1039</v>
      </c>
      <c r="G388" s="10" t="s">
        <v>1040</v>
      </c>
      <c r="H388" s="10" t="s">
        <v>186</v>
      </c>
      <c r="I388" s="10" t="s">
        <v>152</v>
      </c>
      <c r="J388" s="10" t="s">
        <v>153</v>
      </c>
      <c r="K388" s="10" t="s">
        <v>154</v>
      </c>
      <c r="M388" s="12" t="n">
        <v>40.7337825699381</v>
      </c>
      <c r="N388" s="12" t="n">
        <v>6.09717671756287</v>
      </c>
      <c r="O388" s="12" t="n">
        <v>40.1280098044705</v>
      </c>
      <c r="P388" s="12" t="n">
        <v>40.337550152269</v>
      </c>
      <c r="Q388" s="12" t="n">
        <v>49.3145648495824</v>
      </c>
      <c r="R388" s="12" t="n">
        <v>36.7591643137167</v>
      </c>
      <c r="S388" s="12" t="n">
        <v>45.5840931207782</v>
      </c>
      <c r="T388" s="12" t="n">
        <v>31.9513122578761</v>
      </c>
      <c r="U388" s="12" t="n">
        <v>31.8475685119629</v>
      </c>
      <c r="V388" s="12" t="n">
        <v>49.9510231018066</v>
      </c>
      <c r="W388" s="12" t="n">
        <v>18.1034545898438</v>
      </c>
      <c r="X388" s="13" t="n">
        <v>18.6254559776442</v>
      </c>
      <c r="Y388" s="13" t="n">
        <v>35.6520597529984</v>
      </c>
      <c r="Z388" s="13" t="n">
        <v>34.1</v>
      </c>
      <c r="AA388" s="10" t="s">
        <v>162</v>
      </c>
      <c r="AG388" s="13" t="n">
        <v>98.7398148148148</v>
      </c>
      <c r="AH388" s="13" t="n">
        <v>100</v>
      </c>
      <c r="AI388" s="13" t="n">
        <v>30.7</v>
      </c>
      <c r="AJ388" s="13" t="n">
        <v>60.3</v>
      </c>
      <c r="AK388" s="13" t="n">
        <v>31.8</v>
      </c>
      <c r="AL388" s="12" t="n">
        <v>31.8475677948287</v>
      </c>
      <c r="AM388" s="10" t="s">
        <v>157</v>
      </c>
      <c r="AN388" s="10" t="s">
        <v>632</v>
      </c>
    </row>
    <row r="389" customFormat="false" ht="15" hidden="false" customHeight="false" outlineLevel="0" collapsed="false">
      <c r="A389" s="10" t="s">
        <v>1058</v>
      </c>
      <c r="B389" s="10" t="s">
        <v>1037</v>
      </c>
      <c r="C389" s="10" t="s">
        <v>148</v>
      </c>
      <c r="D389" s="11" t="n">
        <v>46298.740787037</v>
      </c>
      <c r="E389" s="10" t="s">
        <v>1059</v>
      </c>
      <c r="F389" s="10" t="s">
        <v>1039</v>
      </c>
      <c r="G389" s="10" t="s">
        <v>1040</v>
      </c>
      <c r="H389" s="10" t="s">
        <v>189</v>
      </c>
      <c r="I389" s="10" t="s">
        <v>152</v>
      </c>
      <c r="J389" s="10" t="s">
        <v>153</v>
      </c>
      <c r="K389" s="10" t="s">
        <v>154</v>
      </c>
      <c r="M389" s="12" t="n">
        <v>43.0475713830127</v>
      </c>
      <c r="N389" s="12" t="n">
        <v>5.52741105177588</v>
      </c>
      <c r="O389" s="12" t="n">
        <v>41.5916330104868</v>
      </c>
      <c r="P389" s="12" t="n">
        <v>49.5504123684481</v>
      </c>
      <c r="Q389" s="12" t="n">
        <v>48.3343904126485</v>
      </c>
      <c r="R389" s="12" t="n">
        <v>47.4533238309307</v>
      </c>
      <c r="S389" s="12" t="n">
        <v>49.5810561727335</v>
      </c>
      <c r="T389" s="12" t="n">
        <v>33.3003967486809</v>
      </c>
      <c r="U389" s="12" t="n">
        <v>32.0729598999023</v>
      </c>
      <c r="V389" s="12" t="n">
        <v>53.7395744323731</v>
      </c>
      <c r="W389" s="12" t="n">
        <v>21.6666145324707</v>
      </c>
      <c r="X389" s="13" t="n">
        <v>14.7136491919018</v>
      </c>
      <c r="Y389" s="13" t="n">
        <v>41.7397932793089</v>
      </c>
      <c r="Z389" s="13" t="n">
        <v>44.3000000000001</v>
      </c>
      <c r="AA389" s="10" t="s">
        <v>162</v>
      </c>
      <c r="AG389" s="13" t="n">
        <v>98.7428315412186</v>
      </c>
      <c r="AH389" s="13" t="n">
        <v>100</v>
      </c>
      <c r="AI389" s="13" t="n">
        <v>31</v>
      </c>
      <c r="AJ389" s="13" t="n">
        <v>68.8</v>
      </c>
      <c r="AK389" s="13" t="n">
        <v>42.5</v>
      </c>
      <c r="AL389" s="12" t="n">
        <v>41.3352699311155</v>
      </c>
      <c r="AM389" s="10" t="s">
        <v>157</v>
      </c>
      <c r="AN389" s="10" t="s">
        <v>632</v>
      </c>
    </row>
    <row r="390" customFormat="false" ht="15" hidden="false" customHeight="false" outlineLevel="0" collapsed="false">
      <c r="A390" s="10" t="s">
        <v>1060</v>
      </c>
      <c r="B390" s="10" t="s">
        <v>1037</v>
      </c>
      <c r="C390" s="10" t="s">
        <v>148</v>
      </c>
      <c r="D390" s="11" t="n">
        <v>46298.7410069444</v>
      </c>
      <c r="E390" s="10" t="s">
        <v>1061</v>
      </c>
      <c r="F390" s="10" t="s">
        <v>1039</v>
      </c>
      <c r="G390" s="10" t="s">
        <v>1040</v>
      </c>
      <c r="H390" s="10" t="s">
        <v>192</v>
      </c>
      <c r="I390" s="10" t="s">
        <v>152</v>
      </c>
      <c r="J390" s="10" t="s">
        <v>153</v>
      </c>
      <c r="K390" s="10" t="s">
        <v>154</v>
      </c>
      <c r="M390" s="12" t="n">
        <v>38.1561971858381</v>
      </c>
      <c r="N390" s="12" t="n">
        <v>6.72696747167243</v>
      </c>
      <c r="O390" s="12" t="n">
        <v>36.8808475943075</v>
      </c>
      <c r="P390" s="12" t="n">
        <v>48.8033194315453</v>
      </c>
      <c r="Q390" s="12" t="n">
        <v>38.347319236087</v>
      </c>
      <c r="R390" s="12" t="n">
        <v>42.2591885414374</v>
      </c>
      <c r="S390" s="12" t="n">
        <v>43.8252518065124</v>
      </c>
      <c r="T390" s="12" t="n">
        <v>30.8190106761967</v>
      </c>
      <c r="U390" s="12" t="n">
        <v>30.8328609466553</v>
      </c>
      <c r="V390" s="12" t="n">
        <v>50.7251892089844</v>
      </c>
      <c r="W390" s="12" t="n">
        <v>19.8923282623291</v>
      </c>
      <c r="X390" s="13" t="n">
        <v>37.8846115547767</v>
      </c>
      <c r="Y390" s="13" t="n">
        <v>43.0177444088184</v>
      </c>
      <c r="Z390" s="13" t="n">
        <v>33</v>
      </c>
      <c r="AA390" s="10" t="s">
        <v>162</v>
      </c>
      <c r="AG390" s="13" t="n">
        <v>98.7317629478155</v>
      </c>
      <c r="AH390" s="13" t="n">
        <v>100</v>
      </c>
      <c r="AI390" s="13" t="n">
        <v>29.6</v>
      </c>
      <c r="AJ390" s="13" t="n">
        <v>61.4</v>
      </c>
      <c r="AK390" s="13" t="n">
        <v>30.9</v>
      </c>
      <c r="AL390" s="12" t="n">
        <v>30.8328599957957</v>
      </c>
      <c r="AM390" s="10" t="s">
        <v>157</v>
      </c>
      <c r="AN390" s="10" t="s">
        <v>632</v>
      </c>
    </row>
    <row r="391" customFormat="false" ht="15" hidden="false" customHeight="false" outlineLevel="0" collapsed="false">
      <c r="A391" s="10" t="s">
        <v>1062</v>
      </c>
      <c r="B391" s="10" t="s">
        <v>1037</v>
      </c>
      <c r="C391" s="10" t="s">
        <v>148</v>
      </c>
      <c r="D391" s="11" t="n">
        <v>46298.7410416667</v>
      </c>
      <c r="E391" s="10" t="s">
        <v>1063</v>
      </c>
      <c r="F391" s="10" t="s">
        <v>1039</v>
      </c>
      <c r="G391" s="10" t="s">
        <v>1040</v>
      </c>
      <c r="H391" s="10" t="s">
        <v>195</v>
      </c>
      <c r="I391" s="10" t="s">
        <v>152</v>
      </c>
      <c r="J391" s="10" t="s">
        <v>153</v>
      </c>
      <c r="K391" s="10" t="s">
        <v>154</v>
      </c>
      <c r="M391" s="12" t="n">
        <v>35.0427750272695</v>
      </c>
      <c r="N391" s="12" t="n">
        <v>3.37950501183531</v>
      </c>
      <c r="O391" s="12" t="n">
        <v>34.892344568513</v>
      </c>
      <c r="P391" s="12" t="n">
        <v>37.9663910300471</v>
      </c>
      <c r="Q391" s="12" t="n">
        <v>34.2391104733355</v>
      </c>
      <c r="R391" s="12" t="n">
        <v>34.8752383586447</v>
      </c>
      <c r="S391" s="12" t="n">
        <v>35.4256269027055</v>
      </c>
      <c r="T391" s="12" t="n">
        <v>30.205724217025</v>
      </c>
      <c r="U391" s="12" t="n">
        <v>29.8515548706055</v>
      </c>
      <c r="V391" s="12" t="n">
        <v>43.1531562805176</v>
      </c>
      <c r="W391" s="12" t="n">
        <v>13.3016014099121</v>
      </c>
      <c r="X391" s="13" t="n">
        <v>24.6326508157202</v>
      </c>
      <c r="Y391" s="13" t="n">
        <v>56.2571894411491</v>
      </c>
      <c r="Z391" s="13" t="n">
        <v>35.6000000000001</v>
      </c>
      <c r="AA391" s="10" t="s">
        <v>155</v>
      </c>
      <c r="AG391" s="13" t="n">
        <v>98.1850502352167</v>
      </c>
      <c r="AH391" s="13" t="n">
        <v>100</v>
      </c>
      <c r="AI391" s="13" t="n">
        <v>29</v>
      </c>
      <c r="AJ391" s="13" t="n">
        <v>59</v>
      </c>
      <c r="AK391" s="13" t="n">
        <v>37.9</v>
      </c>
      <c r="AL391" s="12" t="n">
        <v>39</v>
      </c>
      <c r="AM391" s="10" t="s">
        <v>157</v>
      </c>
      <c r="AN391" s="10" t="s">
        <v>632</v>
      </c>
    </row>
    <row r="392" customFormat="false" ht="15" hidden="false" customHeight="false" outlineLevel="0" collapsed="false">
      <c r="A392" s="10" t="s">
        <v>1064</v>
      </c>
      <c r="B392" s="10" t="s">
        <v>1037</v>
      </c>
      <c r="C392" s="10" t="s">
        <v>148</v>
      </c>
      <c r="D392" s="11" t="n">
        <v>46298.7410648148</v>
      </c>
      <c r="E392" s="10" t="s">
        <v>1065</v>
      </c>
      <c r="F392" s="10" t="s">
        <v>1039</v>
      </c>
      <c r="G392" s="10" t="s">
        <v>1040</v>
      </c>
      <c r="H392" s="10" t="s">
        <v>198</v>
      </c>
      <c r="I392" s="10" t="s">
        <v>152</v>
      </c>
      <c r="J392" s="10" t="s">
        <v>153</v>
      </c>
      <c r="K392" s="10" t="s">
        <v>154</v>
      </c>
      <c r="M392" s="12" t="n">
        <v>39.2940482893026</v>
      </c>
      <c r="N392" s="12" t="n">
        <v>7.10333563816239</v>
      </c>
      <c r="O392" s="12" t="n">
        <v>38.5826153798049</v>
      </c>
      <c r="P392" s="12" t="n">
        <v>50.1576517723295</v>
      </c>
      <c r="Q392" s="12" t="n">
        <v>34.8478902236376</v>
      </c>
      <c r="R392" s="12" t="n">
        <v>42.3790085961728</v>
      </c>
      <c r="S392" s="12" t="n">
        <v>41.1552123522775</v>
      </c>
      <c r="T392" s="12" t="n">
        <v>30.7152540961323</v>
      </c>
      <c r="U392" s="12" t="n">
        <v>30.3310852050781</v>
      </c>
      <c r="V392" s="12" t="n">
        <v>53.8472023010254</v>
      </c>
      <c r="W392" s="12" t="n">
        <v>23.5161170959473</v>
      </c>
      <c r="X392" s="13" t="n">
        <v>22.9224427068731</v>
      </c>
      <c r="Y392" s="13" t="n">
        <v>34.5243658037652</v>
      </c>
      <c r="Z392" s="13" t="n">
        <v>32.3</v>
      </c>
      <c r="AA392" s="10" t="s">
        <v>162</v>
      </c>
      <c r="AG392" s="13" t="n">
        <v>98.5196930946292</v>
      </c>
      <c r="AH392" s="13" t="n">
        <v>100</v>
      </c>
      <c r="AI392" s="13" t="n">
        <v>28.7</v>
      </c>
      <c r="AJ392" s="13" t="n">
        <v>59.6</v>
      </c>
      <c r="AK392" s="13" t="n">
        <v>31.9</v>
      </c>
      <c r="AL392" s="12" t="n">
        <v>31.4901396133304</v>
      </c>
      <c r="AM392" s="10" t="s">
        <v>157</v>
      </c>
      <c r="AN392" s="10" t="s">
        <v>632</v>
      </c>
    </row>
    <row r="393" customFormat="false" ht="15" hidden="false" customHeight="false" outlineLevel="0" collapsed="false">
      <c r="A393" s="10" t="s">
        <v>1066</v>
      </c>
      <c r="B393" s="10" t="s">
        <v>1037</v>
      </c>
      <c r="C393" s="10" t="s">
        <v>148</v>
      </c>
      <c r="D393" s="11" t="n">
        <v>46298.741087963</v>
      </c>
      <c r="E393" s="10" t="s">
        <v>1067</v>
      </c>
      <c r="F393" s="10" t="s">
        <v>1039</v>
      </c>
      <c r="G393" s="10" t="s">
        <v>1040</v>
      </c>
      <c r="H393" s="10" t="s">
        <v>201</v>
      </c>
      <c r="I393" s="10" t="s">
        <v>152</v>
      </c>
      <c r="J393" s="10" t="s">
        <v>153</v>
      </c>
      <c r="K393" s="10" t="s">
        <v>154</v>
      </c>
      <c r="M393" s="12" t="n">
        <v>36.0086918967629</v>
      </c>
      <c r="N393" s="12" t="n">
        <v>6.14944618927671</v>
      </c>
      <c r="O393" s="12" t="n">
        <v>35.0129867652933</v>
      </c>
      <c r="P393" s="12" t="n">
        <v>48.4674497408717</v>
      </c>
      <c r="Q393" s="12" t="n">
        <v>34.1292806325132</v>
      </c>
      <c r="R393" s="12" t="n">
        <v>38.4617846922367</v>
      </c>
      <c r="S393" s="12" t="n">
        <v>38.94538739142</v>
      </c>
      <c r="T393" s="12" t="n">
        <v>30.1861914679021</v>
      </c>
      <c r="U393" s="12" t="n">
        <v>29.6629085540772</v>
      </c>
      <c r="V393" s="12" t="n">
        <v>50.7535209655762</v>
      </c>
      <c r="W393" s="12" t="n">
        <v>21.090612411499</v>
      </c>
      <c r="X393" s="13" t="n">
        <v>41.8397160617291</v>
      </c>
      <c r="Y393" s="13" t="n">
        <v>55.3012922328764</v>
      </c>
      <c r="Z393" s="13" t="n">
        <v>32.3</v>
      </c>
      <c r="AA393" s="10" t="s">
        <v>155</v>
      </c>
      <c r="AG393" s="13" t="n">
        <v>98.4460059457164</v>
      </c>
      <c r="AH393" s="13" t="n">
        <v>100</v>
      </c>
      <c r="AI393" s="13" t="n">
        <v>28.8</v>
      </c>
      <c r="AJ393" s="13" t="n">
        <v>59.2</v>
      </c>
      <c r="AK393" s="13" t="n">
        <v>31.1</v>
      </c>
      <c r="AL393" s="12" t="n">
        <v>30.4046920821115</v>
      </c>
      <c r="AM393" s="10" t="s">
        <v>157</v>
      </c>
      <c r="AN393" s="10" t="s">
        <v>632</v>
      </c>
    </row>
    <row r="394" customFormat="false" ht="15" hidden="false" customHeight="false" outlineLevel="0" collapsed="false">
      <c r="A394" s="10" t="s">
        <v>1068</v>
      </c>
      <c r="B394" s="10" t="s">
        <v>1037</v>
      </c>
      <c r="C394" s="10" t="s">
        <v>148</v>
      </c>
      <c r="D394" s="11" t="n">
        <v>46298.7413194445</v>
      </c>
      <c r="E394" s="10" t="s">
        <v>1069</v>
      </c>
      <c r="F394" s="10" t="s">
        <v>1039</v>
      </c>
      <c r="G394" s="10" t="s">
        <v>1040</v>
      </c>
      <c r="H394" s="10" t="s">
        <v>204</v>
      </c>
      <c r="I394" s="10" t="s">
        <v>152</v>
      </c>
      <c r="J394" s="10" t="s">
        <v>153</v>
      </c>
      <c r="K394" s="10" t="s">
        <v>154</v>
      </c>
      <c r="M394" s="12" t="n">
        <v>37.786239370639</v>
      </c>
      <c r="N394" s="12" t="n">
        <v>6.61908995286173</v>
      </c>
      <c r="O394" s="12" t="n">
        <v>36.0627364999864</v>
      </c>
      <c r="P394" s="12" t="n">
        <v>45.3671898133935</v>
      </c>
      <c r="Q394" s="12" t="n">
        <v>42.4892035150747</v>
      </c>
      <c r="R394" s="12" t="n">
        <v>47.3180298863603</v>
      </c>
      <c r="S394" s="12" t="n">
        <v>44.2686483522007</v>
      </c>
      <c r="T394" s="12" t="n">
        <v>30.0028123631216</v>
      </c>
      <c r="U394" s="12" t="n">
        <v>29.8580646514893</v>
      </c>
      <c r="V394" s="12" t="n">
        <v>50.0342903137207</v>
      </c>
      <c r="W394" s="12" t="n">
        <v>20.1762256622315</v>
      </c>
      <c r="X394" s="13" t="n">
        <v>34.0888415252255</v>
      </c>
      <c r="Y394" s="13" t="n">
        <v>42.8131416837782</v>
      </c>
      <c r="Z394" s="13" t="n">
        <v>31.6</v>
      </c>
      <c r="AA394" s="10" t="s">
        <v>162</v>
      </c>
      <c r="AG394" s="13" t="n">
        <v>98.3850963444105</v>
      </c>
      <c r="AH394" s="13" t="n">
        <v>100</v>
      </c>
      <c r="AI394" s="13" t="n">
        <v>28</v>
      </c>
      <c r="AJ394" s="13" t="n">
        <v>63.2</v>
      </c>
      <c r="AK394" s="13" t="n">
        <v>30.7</v>
      </c>
      <c r="AL394" s="12" t="n">
        <v>29.8580645161291</v>
      </c>
      <c r="AM394" s="10" t="s">
        <v>157</v>
      </c>
      <c r="AN394" s="10" t="s">
        <v>632</v>
      </c>
    </row>
    <row r="395" customFormat="false" ht="15" hidden="false" customHeight="false" outlineLevel="0" collapsed="false">
      <c r="A395" s="10" t="s">
        <v>1070</v>
      </c>
      <c r="B395" s="10" t="s">
        <v>1037</v>
      </c>
      <c r="C395" s="10" t="s">
        <v>148</v>
      </c>
      <c r="D395" s="11" t="n">
        <v>46298.7413425926</v>
      </c>
      <c r="E395" s="10" t="s">
        <v>1071</v>
      </c>
      <c r="F395" s="10" t="s">
        <v>1039</v>
      </c>
      <c r="G395" s="10" t="s">
        <v>1040</v>
      </c>
      <c r="H395" s="10" t="s">
        <v>207</v>
      </c>
      <c r="I395" s="10" t="s">
        <v>152</v>
      </c>
      <c r="J395" s="10" t="s">
        <v>153</v>
      </c>
      <c r="K395" s="10" t="s">
        <v>154</v>
      </c>
      <c r="M395" s="12" t="n">
        <v>41.5141244395017</v>
      </c>
      <c r="N395" s="12" t="n">
        <v>7.15925018019353</v>
      </c>
      <c r="O395" s="12" t="n">
        <v>40.6663254395061</v>
      </c>
      <c r="P395" s="12" t="n">
        <v>53.7883115367995</v>
      </c>
      <c r="Q395" s="12" t="n">
        <v>41.1496390720781</v>
      </c>
      <c r="R395" s="12" t="n">
        <v>43.8164433813714</v>
      </c>
      <c r="S395" s="12" t="n">
        <v>39.8532708950208</v>
      </c>
      <c r="T395" s="12" t="n">
        <v>31.9299658141867</v>
      </c>
      <c r="U395" s="12" t="n">
        <v>31.4336605072022</v>
      </c>
      <c r="V395" s="12" t="n">
        <v>55.586669921875</v>
      </c>
      <c r="W395" s="12" t="n">
        <v>24.1530094146729</v>
      </c>
      <c r="X395" s="13" t="n">
        <v>19.7319592001188</v>
      </c>
      <c r="Y395" s="13" t="n">
        <v>32.3864961723604</v>
      </c>
      <c r="Z395" s="13" t="n">
        <v>33.6</v>
      </c>
      <c r="AA395" s="10" t="s">
        <v>162</v>
      </c>
      <c r="AG395" s="13" t="n">
        <v>98.5702639994983</v>
      </c>
      <c r="AH395" s="13" t="n">
        <v>100</v>
      </c>
      <c r="AI395" s="13" t="n">
        <v>30.1</v>
      </c>
      <c r="AJ395" s="13" t="n">
        <v>64.5</v>
      </c>
      <c r="AK395" s="13" t="n">
        <v>42.2</v>
      </c>
      <c r="AL395" s="12" t="n">
        <v>42.7851155412826</v>
      </c>
      <c r="AM395" s="10" t="s">
        <v>157</v>
      </c>
      <c r="AN395" s="10" t="s">
        <v>632</v>
      </c>
    </row>
    <row r="396" customFormat="false" ht="15" hidden="false" customHeight="false" outlineLevel="0" collapsed="false">
      <c r="A396" s="10" t="s">
        <v>1072</v>
      </c>
      <c r="B396" s="10" t="s">
        <v>1037</v>
      </c>
      <c r="C396" s="10" t="s">
        <v>148</v>
      </c>
      <c r="D396" s="11" t="n">
        <v>46298.7413541667</v>
      </c>
      <c r="E396" s="10" t="s">
        <v>1073</v>
      </c>
      <c r="F396" s="10" t="s">
        <v>1039</v>
      </c>
      <c r="G396" s="10" t="s">
        <v>1040</v>
      </c>
      <c r="H396" s="10" t="s">
        <v>210</v>
      </c>
      <c r="I396" s="10" t="s">
        <v>152</v>
      </c>
      <c r="J396" s="10" t="s">
        <v>153</v>
      </c>
      <c r="K396" s="10" t="s">
        <v>154</v>
      </c>
      <c r="M396" s="12" t="n">
        <v>41.0101767273984</v>
      </c>
      <c r="N396" s="12" t="n">
        <v>6.91911588261171</v>
      </c>
      <c r="O396" s="12" t="n">
        <v>39.0007237771584</v>
      </c>
      <c r="P396" s="12" t="n">
        <v>52.3062195060245</v>
      </c>
      <c r="Q396" s="12" t="n">
        <v>44.4438494236331</v>
      </c>
      <c r="R396" s="12" t="n">
        <v>52.2768603866622</v>
      </c>
      <c r="S396" s="12" t="n">
        <v>46.1178570865879</v>
      </c>
      <c r="T396" s="12" t="n">
        <v>32.0150808627088</v>
      </c>
      <c r="U396" s="12" t="n">
        <v>31.2228298187256</v>
      </c>
      <c r="V396" s="12" t="n">
        <v>54.564079284668</v>
      </c>
      <c r="W396" s="12" t="n">
        <v>23.3412494659424</v>
      </c>
      <c r="X396" s="13" t="n">
        <v>26.8582576181789</v>
      </c>
      <c r="Y396" s="13" t="n">
        <v>35.0580733729521</v>
      </c>
      <c r="Z396" s="13" t="n">
        <v>33.7</v>
      </c>
      <c r="AA396" s="10" t="s">
        <v>162</v>
      </c>
      <c r="AG396" s="13" t="n">
        <v>99.0003576537911</v>
      </c>
      <c r="AH396" s="13" t="n">
        <v>100</v>
      </c>
      <c r="AI396" s="13" t="n">
        <v>29.8</v>
      </c>
      <c r="AJ396" s="13" t="n">
        <v>66.5</v>
      </c>
      <c r="AK396" s="13" t="n">
        <v>32.6</v>
      </c>
      <c r="AL396" s="12" t="n">
        <v>32.8905263157895</v>
      </c>
      <c r="AM396" s="10" t="s">
        <v>157</v>
      </c>
      <c r="AN396" s="10" t="s">
        <v>632</v>
      </c>
    </row>
    <row r="397" customFormat="false" ht="15" hidden="false" customHeight="false" outlineLevel="0" collapsed="false">
      <c r="A397" s="10" t="s">
        <v>1074</v>
      </c>
      <c r="B397" s="10" t="s">
        <v>1037</v>
      </c>
      <c r="C397" s="10" t="s">
        <v>148</v>
      </c>
      <c r="D397" s="11" t="n">
        <v>46298.7414699074</v>
      </c>
      <c r="E397" s="10" t="s">
        <v>1075</v>
      </c>
      <c r="F397" s="10" t="s">
        <v>1039</v>
      </c>
      <c r="G397" s="10" t="s">
        <v>1040</v>
      </c>
      <c r="H397" s="10" t="s">
        <v>213</v>
      </c>
      <c r="I397" s="10" t="s">
        <v>152</v>
      </c>
      <c r="J397" s="10" t="s">
        <v>153</v>
      </c>
      <c r="K397" s="10" t="s">
        <v>154</v>
      </c>
      <c r="M397" s="12" t="n">
        <v>43.2522592452158</v>
      </c>
      <c r="N397" s="12" t="n">
        <v>5.77194804507246</v>
      </c>
      <c r="O397" s="12" t="n">
        <v>42.4898227342306</v>
      </c>
      <c r="P397" s="12" t="n">
        <v>49.7146653307437</v>
      </c>
      <c r="Q397" s="12" t="n">
        <v>42.6480000242591</v>
      </c>
      <c r="R397" s="12" t="n">
        <v>52.8996547190265</v>
      </c>
      <c r="S397" s="12" t="n">
        <v>40.6420229169851</v>
      </c>
      <c r="T397" s="12" t="n">
        <v>34.5550295886744</v>
      </c>
      <c r="U397" s="12" t="n">
        <v>31.9724292755127</v>
      </c>
      <c r="V397" s="12" t="n">
        <v>55.1694030761719</v>
      </c>
      <c r="W397" s="12" t="n">
        <v>23.1969738006592</v>
      </c>
      <c r="X397" s="13" t="n">
        <v>16.6337285902503</v>
      </c>
      <c r="Y397" s="13" t="n">
        <v>40.580513512645</v>
      </c>
      <c r="Z397" s="13" t="n">
        <v>44.1000000000002</v>
      </c>
      <c r="AA397" s="10" t="s">
        <v>162</v>
      </c>
      <c r="AC397" s="10" t="s">
        <v>156</v>
      </c>
      <c r="AG397" s="13" t="n">
        <v>98.2291666666667</v>
      </c>
      <c r="AH397" s="13" t="n">
        <v>100</v>
      </c>
      <c r="AI397" s="13" t="n">
        <v>30.6</v>
      </c>
      <c r="AJ397" s="13" t="n">
        <v>66</v>
      </c>
      <c r="AK397" s="13" t="n">
        <v>46.5</v>
      </c>
      <c r="AL397" s="12" t="n">
        <v>46.0344178491416</v>
      </c>
      <c r="AM397" s="10" t="s">
        <v>157</v>
      </c>
      <c r="AN397" s="10" t="s">
        <v>632</v>
      </c>
    </row>
    <row r="398" customFormat="false" ht="15" hidden="false" customHeight="false" outlineLevel="0" collapsed="false">
      <c r="A398" s="10" t="s">
        <v>1076</v>
      </c>
      <c r="B398" s="10" t="s">
        <v>1037</v>
      </c>
      <c r="C398" s="10" t="s">
        <v>148</v>
      </c>
      <c r="D398" s="11" t="n">
        <v>46298.7416319445</v>
      </c>
      <c r="E398" s="10" t="s">
        <v>1077</v>
      </c>
      <c r="F398" s="10" t="s">
        <v>1039</v>
      </c>
      <c r="G398" s="10" t="s">
        <v>1040</v>
      </c>
      <c r="H398" s="10" t="s">
        <v>216</v>
      </c>
      <c r="I398" s="10" t="s">
        <v>152</v>
      </c>
      <c r="J398" s="10" t="s">
        <v>153</v>
      </c>
      <c r="K398" s="10" t="s">
        <v>154</v>
      </c>
      <c r="M398" s="12" t="n">
        <v>39.0858780757201</v>
      </c>
      <c r="N398" s="12" t="n">
        <v>7.37530990875532</v>
      </c>
      <c r="O398" s="12" t="n">
        <v>37.435592592731</v>
      </c>
      <c r="P398" s="12" t="n">
        <v>50.8193160715986</v>
      </c>
      <c r="Q398" s="12" t="n">
        <v>41.193107407585</v>
      </c>
      <c r="R398" s="12" t="n">
        <v>49.7332374747047</v>
      </c>
      <c r="S398" s="12" t="n">
        <v>42.8768156744646</v>
      </c>
      <c r="T398" s="12" t="n">
        <v>29.9486228145409</v>
      </c>
      <c r="U398" s="12" t="n">
        <v>29.3906421661377</v>
      </c>
      <c r="V398" s="12" t="n">
        <v>53.6032180786133</v>
      </c>
      <c r="W398" s="12" t="n">
        <v>24.2125759124756</v>
      </c>
      <c r="X398" s="13" t="n">
        <v>29.4462939514134</v>
      </c>
      <c r="Y398" s="13" t="n">
        <v>38.7057550880077</v>
      </c>
      <c r="Z398" s="13" t="n">
        <v>31.5</v>
      </c>
      <c r="AA398" s="10" t="s">
        <v>162</v>
      </c>
      <c r="AC398" s="10" t="s">
        <v>156</v>
      </c>
      <c r="AG398" s="13" t="n">
        <v>98.3821733821734</v>
      </c>
      <c r="AH398" s="13" t="n">
        <v>100</v>
      </c>
      <c r="AI398" s="13" t="n">
        <v>28.4</v>
      </c>
      <c r="AJ398" s="13" t="n">
        <v>63.3</v>
      </c>
      <c r="AK398" s="13" t="n">
        <v>39.7</v>
      </c>
      <c r="AL398" s="12" t="n">
        <v>39.3652027027027</v>
      </c>
      <c r="AM398" s="10" t="s">
        <v>157</v>
      </c>
      <c r="AN398" s="10" t="s">
        <v>632</v>
      </c>
    </row>
    <row r="399" customFormat="false" ht="15" hidden="false" customHeight="false" outlineLevel="0" collapsed="false">
      <c r="A399" s="10" t="s">
        <v>1078</v>
      </c>
      <c r="B399" s="10" t="s">
        <v>1037</v>
      </c>
      <c r="C399" s="10" t="s">
        <v>148</v>
      </c>
      <c r="D399" s="11" t="n">
        <v>46298.7416550926</v>
      </c>
      <c r="E399" s="10" t="s">
        <v>1079</v>
      </c>
      <c r="F399" s="10" t="s">
        <v>1039</v>
      </c>
      <c r="G399" s="10" t="s">
        <v>1040</v>
      </c>
      <c r="H399" s="10" t="s">
        <v>219</v>
      </c>
      <c r="I399" s="10" t="s">
        <v>152</v>
      </c>
      <c r="J399" s="10" t="s">
        <v>153</v>
      </c>
      <c r="K399" s="10" t="s">
        <v>261</v>
      </c>
      <c r="L399" s="10" t="s">
        <v>346</v>
      </c>
      <c r="M399" s="12" t="n">
        <v>38.1023024190928</v>
      </c>
      <c r="N399" s="12" t="n">
        <v>7.18611091944983</v>
      </c>
      <c r="O399" s="12" t="n">
        <v>36.6185588195786</v>
      </c>
      <c r="Q399" s="12" t="n">
        <v>45.4689059125053</v>
      </c>
      <c r="R399" s="12" t="n">
        <v>42.8623516327296</v>
      </c>
      <c r="S399" s="12" t="n">
        <v>45.3567264348914</v>
      </c>
      <c r="T399" s="12" t="n">
        <v>29.6662974812784</v>
      </c>
      <c r="U399" s="12" t="n">
        <v>29.4910144805908</v>
      </c>
      <c r="V399" s="12" t="n">
        <v>52.2477722167969</v>
      </c>
      <c r="W399" s="12" t="n">
        <v>22.7567577362061</v>
      </c>
      <c r="X399" s="13" t="n">
        <v>33.4793036149492</v>
      </c>
      <c r="Y399" s="13" t="n">
        <v>42.0646865199196</v>
      </c>
      <c r="Z399" s="13" t="n">
        <v>31.5</v>
      </c>
      <c r="AA399" s="10" t="s">
        <v>162</v>
      </c>
      <c r="AC399" s="10" t="s">
        <v>347</v>
      </c>
      <c r="AE399" s="10" t="s">
        <v>156</v>
      </c>
      <c r="AG399" s="13" t="n">
        <v>93.2871376811594</v>
      </c>
      <c r="AH399" s="13" t="n">
        <v>100</v>
      </c>
      <c r="AI399" s="13" t="n">
        <v>28.2</v>
      </c>
      <c r="AJ399" s="13" t="n">
        <v>61.5</v>
      </c>
      <c r="AK399" s="13" t="n">
        <v>30</v>
      </c>
      <c r="AL399" s="12" t="n">
        <v>30.2686290439576</v>
      </c>
      <c r="AM399" s="10" t="s">
        <v>157</v>
      </c>
      <c r="AN399" s="10" t="s">
        <v>632</v>
      </c>
      <c r="AO399" s="10" t="s">
        <v>457</v>
      </c>
    </row>
    <row r="400" customFormat="false" ht="15" hidden="false" customHeight="false" outlineLevel="0" collapsed="false">
      <c r="A400" s="10" t="s">
        <v>1080</v>
      </c>
      <c r="B400" s="10" t="s">
        <v>1037</v>
      </c>
      <c r="C400" s="10" t="s">
        <v>148</v>
      </c>
      <c r="D400" s="11" t="n">
        <v>46298.7416898148</v>
      </c>
      <c r="E400" s="10" t="s">
        <v>1081</v>
      </c>
      <c r="F400" s="10" t="s">
        <v>1039</v>
      </c>
      <c r="G400" s="10" t="s">
        <v>1040</v>
      </c>
      <c r="H400" s="10" t="s">
        <v>222</v>
      </c>
      <c r="I400" s="10" t="s">
        <v>152</v>
      </c>
      <c r="J400" s="10" t="s">
        <v>153</v>
      </c>
      <c r="K400" s="10" t="s">
        <v>261</v>
      </c>
      <c r="L400" s="10" t="s">
        <v>346</v>
      </c>
      <c r="M400" s="12" t="n">
        <v>38.5483765127962</v>
      </c>
      <c r="N400" s="12" t="n">
        <v>6.51669547873128</v>
      </c>
      <c r="O400" s="12" t="n">
        <v>37.5765744708509</v>
      </c>
      <c r="Q400" s="12" t="n">
        <v>42.2975830328369</v>
      </c>
      <c r="R400" s="12" t="n">
        <v>41.7534727682977</v>
      </c>
      <c r="S400" s="12" t="n">
        <v>43.53830099071</v>
      </c>
      <c r="T400" s="12" t="n">
        <v>29.1926038493214</v>
      </c>
      <c r="U400" s="12" t="n">
        <v>28.936710357666</v>
      </c>
      <c r="V400" s="12" t="n">
        <v>50.1524085998535</v>
      </c>
      <c r="W400" s="12" t="n">
        <v>21.2156982421875</v>
      </c>
      <c r="X400" s="13" t="n">
        <v>23.6032329968649</v>
      </c>
      <c r="Y400" s="13" t="n">
        <v>35.2213624254725</v>
      </c>
      <c r="Z400" s="13" t="n">
        <v>39.9000000000001</v>
      </c>
      <c r="AA400" s="10" t="s">
        <v>162</v>
      </c>
      <c r="AC400" s="10" t="s">
        <v>347</v>
      </c>
      <c r="AE400" s="10" t="s">
        <v>156</v>
      </c>
      <c r="AG400" s="13" t="n">
        <v>93.5271186440678</v>
      </c>
      <c r="AH400" s="13" t="n">
        <v>100</v>
      </c>
      <c r="AI400" s="13" t="n">
        <v>28</v>
      </c>
      <c r="AJ400" s="13" t="n">
        <v>61</v>
      </c>
      <c r="AK400" s="13" t="n">
        <v>30</v>
      </c>
      <c r="AL400" s="12" t="n">
        <v>30.430905752754</v>
      </c>
      <c r="AM400" s="10" t="s">
        <v>157</v>
      </c>
      <c r="AN400" s="10" t="s">
        <v>632</v>
      </c>
      <c r="AO400" s="10" t="s">
        <v>457</v>
      </c>
    </row>
    <row r="401" customFormat="false" ht="15" hidden="false" customHeight="false" outlineLevel="0" collapsed="false">
      <c r="A401" s="10" t="s">
        <v>1082</v>
      </c>
      <c r="B401" s="10" t="s">
        <v>1037</v>
      </c>
      <c r="C401" s="10" t="s">
        <v>148</v>
      </c>
      <c r="D401" s="11" t="n">
        <v>46298.741724537</v>
      </c>
      <c r="E401" s="10" t="s">
        <v>1083</v>
      </c>
      <c r="F401" s="10" t="s">
        <v>1039</v>
      </c>
      <c r="G401" s="10" t="s">
        <v>1040</v>
      </c>
      <c r="H401" s="10" t="s">
        <v>225</v>
      </c>
      <c r="I401" s="10" t="s">
        <v>152</v>
      </c>
      <c r="J401" s="10" t="s">
        <v>153</v>
      </c>
      <c r="K401" s="10" t="s">
        <v>154</v>
      </c>
      <c r="M401" s="12" t="n">
        <v>41.6686175476685</v>
      </c>
      <c r="N401" s="12" t="n">
        <v>7.03753612362628</v>
      </c>
      <c r="O401" s="12" t="n">
        <v>40.9858066332612</v>
      </c>
      <c r="P401" s="12" t="n">
        <v>43.180109351674</v>
      </c>
      <c r="Q401" s="12" t="n">
        <v>49.6317676194135</v>
      </c>
      <c r="R401" s="12" t="n">
        <v>49.1884736679671</v>
      </c>
      <c r="S401" s="12" t="n">
        <v>35.6734048300966</v>
      </c>
      <c r="T401" s="12" t="n">
        <v>29.0985661884952</v>
      </c>
      <c r="U401" s="12" t="n">
        <v>28.1792888641357</v>
      </c>
      <c r="V401" s="12" t="n">
        <v>52.7607574462891</v>
      </c>
      <c r="W401" s="12" t="n">
        <v>24.5814685821533</v>
      </c>
      <c r="X401" s="13" t="n">
        <v>10.3939221980367</v>
      </c>
      <c r="Y401" s="13" t="n">
        <v>41.9034632291287</v>
      </c>
      <c r="Z401" s="13" t="n">
        <v>46.8000000000002</v>
      </c>
      <c r="AA401" s="10" t="s">
        <v>162</v>
      </c>
      <c r="AC401" s="10" t="s">
        <v>156</v>
      </c>
      <c r="AE401" s="10" t="s">
        <v>156</v>
      </c>
      <c r="AG401" s="13" t="n">
        <v>96.6629825207745</v>
      </c>
      <c r="AH401" s="13" t="n">
        <v>100</v>
      </c>
      <c r="AI401" s="13" t="n">
        <v>27.2</v>
      </c>
      <c r="AJ401" s="13" t="n">
        <v>61.7</v>
      </c>
      <c r="AK401" s="13" t="n">
        <v>33.3</v>
      </c>
      <c r="AL401" s="12" t="n">
        <v>32.7205808080808</v>
      </c>
      <c r="AM401" s="10" t="s">
        <v>157</v>
      </c>
      <c r="AN401" s="10" t="s">
        <v>632</v>
      </c>
    </row>
    <row r="402" customFormat="false" ht="15" hidden="false" customHeight="false" outlineLevel="0" collapsed="false">
      <c r="A402" s="10" t="s">
        <v>1084</v>
      </c>
      <c r="B402" s="10" t="s">
        <v>1037</v>
      </c>
      <c r="C402" s="10" t="s">
        <v>148</v>
      </c>
      <c r="D402" s="11" t="n">
        <v>46298.7417708333</v>
      </c>
      <c r="E402" s="10" t="s">
        <v>1085</v>
      </c>
      <c r="F402" s="10" t="s">
        <v>1039</v>
      </c>
      <c r="G402" s="10" t="s">
        <v>1040</v>
      </c>
      <c r="H402" s="10" t="s">
        <v>228</v>
      </c>
      <c r="I402" s="10" t="s">
        <v>152</v>
      </c>
      <c r="J402" s="10" t="s">
        <v>153</v>
      </c>
      <c r="K402" s="10" t="s">
        <v>154</v>
      </c>
      <c r="M402" s="12" t="n">
        <v>34.5417110920036</v>
      </c>
      <c r="N402" s="12" t="n">
        <v>6.22639584032562</v>
      </c>
      <c r="O402" s="12" t="n">
        <v>32.6158350698188</v>
      </c>
      <c r="P402" s="12" t="n">
        <v>46.2299530996336</v>
      </c>
      <c r="Q402" s="12" t="n">
        <v>39.9864106376679</v>
      </c>
      <c r="R402" s="12" t="n">
        <v>40.1203484479204</v>
      </c>
      <c r="S402" s="12" t="n">
        <v>45.9525840880402</v>
      </c>
      <c r="T402" s="12" t="n">
        <v>28.8065046695711</v>
      </c>
      <c r="U402" s="12" t="n">
        <v>28.5267066955566</v>
      </c>
      <c r="V402" s="12" t="n">
        <v>49.6227912902832</v>
      </c>
      <c r="W402" s="12" t="n">
        <v>21.0960845947266</v>
      </c>
      <c r="X402" s="13" t="n">
        <v>49.1317448705891</v>
      </c>
      <c r="Y402" s="13" t="n">
        <v>61.3003796983314</v>
      </c>
      <c r="Z402" s="13" t="n">
        <v>31</v>
      </c>
      <c r="AA402" s="10" t="s">
        <v>155</v>
      </c>
      <c r="AC402" s="10" t="s">
        <v>156</v>
      </c>
      <c r="AG402" s="13" t="n">
        <v>96.6785380515774</v>
      </c>
      <c r="AH402" s="13" t="n">
        <v>100</v>
      </c>
      <c r="AI402" s="13" t="n">
        <v>27.1</v>
      </c>
      <c r="AJ402" s="13" t="n">
        <v>63.9</v>
      </c>
      <c r="AK402" s="13" t="n">
        <v>29</v>
      </c>
      <c r="AL402" s="12" t="n">
        <v>29.0425219941349</v>
      </c>
      <c r="AM402" s="10" t="s">
        <v>157</v>
      </c>
      <c r="AN402" s="10" t="s">
        <v>632</v>
      </c>
    </row>
    <row r="403" customFormat="false" ht="15" hidden="false" customHeight="false" outlineLevel="0" collapsed="false">
      <c r="A403" s="10" t="s">
        <v>1086</v>
      </c>
      <c r="B403" s="10" t="s">
        <v>1037</v>
      </c>
      <c r="C403" s="10" t="s">
        <v>148</v>
      </c>
      <c r="D403" s="11" t="n">
        <v>46298.7418287037</v>
      </c>
      <c r="E403" s="10" t="s">
        <v>1087</v>
      </c>
      <c r="F403" s="10" t="s">
        <v>1039</v>
      </c>
      <c r="G403" s="10" t="s">
        <v>1040</v>
      </c>
      <c r="H403" s="10" t="s">
        <v>231</v>
      </c>
      <c r="I403" s="10" t="s">
        <v>152</v>
      </c>
      <c r="J403" s="10" t="s">
        <v>153</v>
      </c>
      <c r="K403" s="10" t="s">
        <v>154</v>
      </c>
      <c r="M403" s="12" t="n">
        <v>39.2236904067743</v>
      </c>
      <c r="N403" s="12" t="n">
        <v>6.66144217295183</v>
      </c>
      <c r="O403" s="12" t="n">
        <v>38.0637225135393</v>
      </c>
      <c r="P403" s="12" t="n">
        <v>46.5675682797062</v>
      </c>
      <c r="Q403" s="12" t="n">
        <v>40.536472032418</v>
      </c>
      <c r="R403" s="12" t="n">
        <v>37.9560121768972</v>
      </c>
      <c r="S403" s="12" t="n">
        <v>49.7994285636718</v>
      </c>
      <c r="T403" s="12" t="n">
        <v>30.191859084518</v>
      </c>
      <c r="U403" s="12" t="n">
        <v>29.0133514404297</v>
      </c>
      <c r="V403" s="12" t="n">
        <v>52.0893058776856</v>
      </c>
      <c r="W403" s="12" t="n">
        <v>23.0759544372559</v>
      </c>
      <c r="X403" s="13" t="n">
        <v>18.8847450939869</v>
      </c>
      <c r="Y403" s="13" t="n">
        <v>29.9414754206161</v>
      </c>
      <c r="Z403" s="13" t="n">
        <v>40.2000000000001</v>
      </c>
      <c r="AA403" s="10" t="s">
        <v>162</v>
      </c>
      <c r="AE403" s="10" t="s">
        <v>156</v>
      </c>
      <c r="AG403" s="13" t="n">
        <v>98.5000740247243</v>
      </c>
      <c r="AH403" s="13" t="n">
        <v>100</v>
      </c>
      <c r="AI403" s="13" t="n">
        <v>28</v>
      </c>
      <c r="AJ403" s="13" t="n">
        <v>63.7</v>
      </c>
      <c r="AK403" s="13" t="n">
        <v>39.9</v>
      </c>
      <c r="AL403" s="12" t="n">
        <v>42.5376288659794</v>
      </c>
      <c r="AM403" s="10" t="s">
        <v>157</v>
      </c>
      <c r="AN403" s="10" t="s">
        <v>632</v>
      </c>
    </row>
    <row r="404" customFormat="false" ht="15" hidden="false" customHeight="false" outlineLevel="0" collapsed="false">
      <c r="A404" s="10" t="s">
        <v>1088</v>
      </c>
      <c r="B404" s="10" t="s">
        <v>1037</v>
      </c>
      <c r="C404" s="10" t="s">
        <v>148</v>
      </c>
      <c r="D404" s="11" t="n">
        <v>46298.7418634259</v>
      </c>
      <c r="E404" s="10" t="s">
        <v>1089</v>
      </c>
      <c r="F404" s="10" t="s">
        <v>1039</v>
      </c>
      <c r="G404" s="10" t="s">
        <v>1040</v>
      </c>
      <c r="H404" s="10" t="s">
        <v>234</v>
      </c>
      <c r="I404" s="10" t="s">
        <v>152</v>
      </c>
      <c r="J404" s="10" t="s">
        <v>153</v>
      </c>
      <c r="K404" s="10" t="s">
        <v>154</v>
      </c>
      <c r="M404" s="12" t="n">
        <v>40.2785396544523</v>
      </c>
      <c r="N404" s="12" t="n">
        <v>8.15087522447863</v>
      </c>
      <c r="O404" s="12" t="n">
        <v>37.9872006662395</v>
      </c>
      <c r="P404" s="12" t="n">
        <v>52.1363565704188</v>
      </c>
      <c r="Q404" s="12" t="n">
        <v>46.0723449006865</v>
      </c>
      <c r="R404" s="12" t="n">
        <v>50.5428001826231</v>
      </c>
      <c r="S404" s="12" t="n">
        <v>48.5262678283703</v>
      </c>
      <c r="T404" s="12" t="n">
        <v>29.3021099071599</v>
      </c>
      <c r="U404" s="12" t="n">
        <v>29.0161895751953</v>
      </c>
      <c r="V404" s="12" t="n">
        <v>55.8654365539551</v>
      </c>
      <c r="W404" s="12" t="n">
        <v>26.8492469787598</v>
      </c>
      <c r="X404" s="13" t="n">
        <v>25.2393168938582</v>
      </c>
      <c r="Y404" s="13" t="n">
        <v>31.6893858171236</v>
      </c>
      <c r="Z404" s="13" t="n">
        <v>31.5</v>
      </c>
      <c r="AA404" s="10" t="s">
        <v>162</v>
      </c>
      <c r="AE404" s="10" t="s">
        <v>156</v>
      </c>
      <c r="AG404" s="13" t="n">
        <v>98.1684568614737</v>
      </c>
      <c r="AH404" s="13" t="n">
        <v>100</v>
      </c>
      <c r="AI404" s="13" t="n">
        <v>28</v>
      </c>
      <c r="AJ404" s="13" t="n">
        <v>63.8</v>
      </c>
      <c r="AK404" s="13" t="n">
        <v>33.8</v>
      </c>
      <c r="AL404" s="12" t="n">
        <v>36.3725063414674</v>
      </c>
      <c r="AM404" s="10" t="s">
        <v>157</v>
      </c>
      <c r="AN404" s="10" t="s">
        <v>632</v>
      </c>
    </row>
    <row r="405" customFormat="false" ht="15" hidden="false" customHeight="false" outlineLevel="0" collapsed="false">
      <c r="A405" s="10" t="s">
        <v>1090</v>
      </c>
      <c r="B405" s="10" t="s">
        <v>1037</v>
      </c>
      <c r="C405" s="10" t="s">
        <v>148</v>
      </c>
      <c r="D405" s="11" t="n">
        <v>46298.7418981482</v>
      </c>
      <c r="E405" s="10" t="s">
        <v>1091</v>
      </c>
      <c r="F405" s="10" t="s">
        <v>1039</v>
      </c>
      <c r="G405" s="10" t="s">
        <v>1040</v>
      </c>
      <c r="H405" s="10" t="s">
        <v>237</v>
      </c>
      <c r="I405" s="10" t="s">
        <v>152</v>
      </c>
      <c r="J405" s="10" t="s">
        <v>153</v>
      </c>
      <c r="K405" s="10" t="s">
        <v>154</v>
      </c>
      <c r="M405" s="12" t="n">
        <v>41.9863870974734</v>
      </c>
      <c r="N405" s="12" t="n">
        <v>5.84952367992088</v>
      </c>
      <c r="O405" s="12" t="n">
        <v>40.2928827330702</v>
      </c>
      <c r="P405" s="12" t="n">
        <v>50.0295047695789</v>
      </c>
      <c r="Q405" s="12" t="n">
        <v>50.2133565652424</v>
      </c>
      <c r="R405" s="12" t="n">
        <v>50.4519791611531</v>
      </c>
      <c r="S405" s="12" t="n">
        <v>48.3221320786794</v>
      </c>
      <c r="T405" s="12" t="n">
        <v>32.8227773790655</v>
      </c>
      <c r="U405" s="12" t="n">
        <v>30.5899906158447</v>
      </c>
      <c r="V405" s="12" t="n">
        <v>55.2773475646973</v>
      </c>
      <c r="W405" s="12" t="n">
        <v>24.6873569488525</v>
      </c>
      <c r="X405" s="13" t="n">
        <v>10.9502023878363</v>
      </c>
      <c r="Y405" s="13" t="n">
        <v>45.7285962107555</v>
      </c>
      <c r="Z405" s="13" t="n">
        <v>39.4000000000001</v>
      </c>
      <c r="AA405" s="10" t="s">
        <v>162</v>
      </c>
      <c r="AC405" s="10" t="s">
        <v>156</v>
      </c>
      <c r="AE405" s="10" t="s">
        <v>156</v>
      </c>
      <c r="AG405" s="13" t="n">
        <v>95.2811537838276</v>
      </c>
      <c r="AH405" s="13" t="n">
        <v>100</v>
      </c>
      <c r="AI405" s="13" t="n">
        <v>29.5</v>
      </c>
      <c r="AJ405" s="13" t="n">
        <v>67.9</v>
      </c>
      <c r="AK405" s="13" t="n">
        <v>42.2</v>
      </c>
      <c r="AL405" s="12" t="n">
        <v>37.0426489563567</v>
      </c>
      <c r="AM405" s="10" t="s">
        <v>157</v>
      </c>
      <c r="AN405" s="10" t="s">
        <v>632</v>
      </c>
    </row>
    <row r="406" customFormat="false" ht="15" hidden="false" customHeight="false" outlineLevel="0" collapsed="false">
      <c r="A406" s="10" t="s">
        <v>1092</v>
      </c>
      <c r="B406" s="10" t="s">
        <v>1037</v>
      </c>
      <c r="C406" s="10" t="s">
        <v>148</v>
      </c>
      <c r="D406" s="11" t="n">
        <v>46298.7419444445</v>
      </c>
      <c r="E406" s="10" t="s">
        <v>1093</v>
      </c>
      <c r="F406" s="10" t="s">
        <v>1039</v>
      </c>
      <c r="G406" s="10" t="s">
        <v>1040</v>
      </c>
      <c r="H406" s="10" t="s">
        <v>240</v>
      </c>
      <c r="I406" s="10" t="s">
        <v>152</v>
      </c>
      <c r="J406" s="10" t="s">
        <v>153</v>
      </c>
      <c r="K406" s="10" t="s">
        <v>154</v>
      </c>
      <c r="M406" s="12" t="n">
        <v>41.876746003118</v>
      </c>
      <c r="N406" s="12" t="n">
        <v>7.88294655705815</v>
      </c>
      <c r="O406" s="12" t="n">
        <v>39.6598742504265</v>
      </c>
      <c r="P406" s="12" t="n">
        <v>55.5832321239995</v>
      </c>
      <c r="Q406" s="12" t="n">
        <v>48.2631335788303</v>
      </c>
      <c r="R406" s="12" t="n">
        <v>52.7592804556716</v>
      </c>
      <c r="S406" s="12" t="n">
        <v>49.2243014588648</v>
      </c>
      <c r="T406" s="12" t="n">
        <v>30.6831008189367</v>
      </c>
      <c r="U406" s="12" t="n">
        <v>30.1297302246094</v>
      </c>
      <c r="V406" s="12" t="n">
        <v>57.7417793273926</v>
      </c>
      <c r="W406" s="12" t="n">
        <v>27.6120491027832</v>
      </c>
      <c r="X406" s="13" t="n">
        <v>21.9260481512038</v>
      </c>
      <c r="Y406" s="13" t="n">
        <v>30.2895072376809</v>
      </c>
      <c r="Z406" s="13" t="n">
        <v>32.5</v>
      </c>
      <c r="AA406" s="10" t="s">
        <v>162</v>
      </c>
      <c r="AC406" s="10" t="s">
        <v>156</v>
      </c>
      <c r="AE406" s="10" t="s">
        <v>156</v>
      </c>
      <c r="AG406" s="13" t="n">
        <v>97.0166630284509</v>
      </c>
      <c r="AH406" s="13" t="n">
        <v>100</v>
      </c>
      <c r="AI406" s="13" t="n">
        <v>29</v>
      </c>
      <c r="AJ406" s="13" t="n">
        <v>68.8</v>
      </c>
      <c r="AK406" s="13" t="n">
        <v>30.3</v>
      </c>
      <c r="AL406" s="12" t="n">
        <v>30.1297299310859</v>
      </c>
      <c r="AM406" s="10" t="s">
        <v>157</v>
      </c>
      <c r="AN406" s="10" t="s">
        <v>632</v>
      </c>
    </row>
    <row r="407" customFormat="false" ht="15" hidden="false" customHeight="false" outlineLevel="0" collapsed="false">
      <c r="A407" s="10" t="s">
        <v>1094</v>
      </c>
      <c r="B407" s="10" t="s">
        <v>1037</v>
      </c>
      <c r="C407" s="10" t="s">
        <v>148</v>
      </c>
      <c r="D407" s="11" t="n">
        <v>46298.7421990741</v>
      </c>
      <c r="E407" s="10" t="s">
        <v>1095</v>
      </c>
      <c r="F407" s="10" t="s">
        <v>1039</v>
      </c>
      <c r="K407" s="10" t="s">
        <v>243</v>
      </c>
      <c r="AN407" s="10" t="s">
        <v>687</v>
      </c>
      <c r="AO407" s="10" t="s">
        <v>687</v>
      </c>
    </row>
    <row r="408" customFormat="false" ht="15" hidden="false" customHeight="false" outlineLevel="0" collapsed="false">
      <c r="A408" s="10" t="s">
        <v>1096</v>
      </c>
      <c r="B408" s="10" t="s">
        <v>1037</v>
      </c>
      <c r="C408" s="10" t="s">
        <v>148</v>
      </c>
      <c r="D408" s="11" t="n">
        <v>46298.7423958333</v>
      </c>
      <c r="E408" s="10" t="s">
        <v>1097</v>
      </c>
      <c r="F408" s="10" t="s">
        <v>1039</v>
      </c>
      <c r="G408" s="10" t="s">
        <v>1040</v>
      </c>
      <c r="H408" s="10" t="s">
        <v>247</v>
      </c>
      <c r="I408" s="10" t="s">
        <v>152</v>
      </c>
      <c r="J408" s="10" t="s">
        <v>248</v>
      </c>
      <c r="K408" s="10" t="s">
        <v>154</v>
      </c>
      <c r="M408" s="12" t="n">
        <v>38.3203323082647</v>
      </c>
      <c r="N408" s="12" t="n">
        <v>4.41009871465976</v>
      </c>
      <c r="O408" s="12" t="n">
        <v>37.7338919176728</v>
      </c>
      <c r="P408" s="12" t="n">
        <v>49.4266812317791</v>
      </c>
      <c r="Q408" s="12" t="n">
        <v>37.6664800795064</v>
      </c>
      <c r="R408" s="12" t="n">
        <v>37.2438003077652</v>
      </c>
      <c r="S408" s="12" t="n">
        <v>37.8292168867053</v>
      </c>
      <c r="T408" s="12" t="n">
        <v>33.0099080572088</v>
      </c>
      <c r="U408" s="12" t="n">
        <v>30.5095977783203</v>
      </c>
      <c r="V408" s="12" t="n">
        <v>53.916877746582</v>
      </c>
      <c r="W408" s="12" t="n">
        <v>23.4072799682617</v>
      </c>
      <c r="X408" s="13" t="n">
        <v>23.6795022165676</v>
      </c>
      <c r="Y408" s="13" t="n">
        <v>62.3610917837902</v>
      </c>
      <c r="Z408" s="13" t="n">
        <v>36.3000000000001</v>
      </c>
      <c r="AA408" s="10" t="s">
        <v>155</v>
      </c>
      <c r="AG408" s="13" t="n">
        <v>98.1100795755968</v>
      </c>
      <c r="AH408" s="13" t="n">
        <v>100</v>
      </c>
      <c r="AI408" s="13" t="n">
        <v>29.3</v>
      </c>
      <c r="AJ408" s="13" t="n">
        <v>60.5</v>
      </c>
      <c r="AK408" s="13" t="n">
        <v>40.6</v>
      </c>
      <c r="AL408" s="12" t="n">
        <v>39.7</v>
      </c>
      <c r="AM408" s="10" t="s">
        <v>180</v>
      </c>
      <c r="AN408" s="10" t="s">
        <v>632</v>
      </c>
    </row>
    <row r="409" customFormat="false" ht="15" hidden="false" customHeight="false" outlineLevel="0" collapsed="false">
      <c r="A409" s="10" t="s">
        <v>1098</v>
      </c>
      <c r="B409" s="10" t="s">
        <v>1037</v>
      </c>
      <c r="C409" s="10" t="s">
        <v>148</v>
      </c>
      <c r="D409" s="11" t="n">
        <v>46298.7424652778</v>
      </c>
      <c r="E409" s="10" t="s">
        <v>1099</v>
      </c>
      <c r="F409" s="10" t="s">
        <v>1039</v>
      </c>
      <c r="G409" s="10" t="s">
        <v>1040</v>
      </c>
      <c r="H409" s="10" t="s">
        <v>251</v>
      </c>
      <c r="I409" s="10" t="s">
        <v>152</v>
      </c>
      <c r="J409" s="10" t="s">
        <v>248</v>
      </c>
      <c r="K409" s="10" t="s">
        <v>154</v>
      </c>
      <c r="M409" s="12" t="n">
        <v>35.5225625633217</v>
      </c>
      <c r="N409" s="12" t="n">
        <v>4.24888135852813</v>
      </c>
      <c r="O409" s="12" t="n">
        <v>34.6175089555156</v>
      </c>
      <c r="P409" s="12" t="n">
        <v>47.2134572915399</v>
      </c>
      <c r="Q409" s="12" t="n">
        <v>36.5025383823954</v>
      </c>
      <c r="R409" s="12" t="n">
        <v>37.6312535713333</v>
      </c>
      <c r="S409" s="12" t="n">
        <v>36.4757169187626</v>
      </c>
      <c r="T409" s="12" t="n">
        <v>31.0284274748495</v>
      </c>
      <c r="U409" s="12" t="n">
        <v>29.8910140991211</v>
      </c>
      <c r="V409" s="12" t="n">
        <v>50.2574005126953</v>
      </c>
      <c r="W409" s="12" t="n">
        <v>20.3663864135742</v>
      </c>
      <c r="X409" s="13" t="n">
        <v>19.1063937053242</v>
      </c>
      <c r="Y409" s="13" t="n">
        <v>71.8639154468032</v>
      </c>
      <c r="Z409" s="13" t="n">
        <v>33.9</v>
      </c>
      <c r="AA409" s="10" t="s">
        <v>155</v>
      </c>
      <c r="AC409" s="10" t="s">
        <v>156</v>
      </c>
      <c r="AG409" s="13" t="n">
        <v>97.4813072629621</v>
      </c>
      <c r="AH409" s="13" t="n">
        <v>100</v>
      </c>
      <c r="AI409" s="13" t="n">
        <v>28.6</v>
      </c>
      <c r="AJ409" s="13" t="n">
        <v>61.9</v>
      </c>
      <c r="AK409" s="13" t="n">
        <v>33.6</v>
      </c>
      <c r="AL409" s="12" t="n">
        <v>33.5333333333333</v>
      </c>
      <c r="AM409" s="10" t="s">
        <v>157</v>
      </c>
      <c r="AN409" s="10" t="s">
        <v>632</v>
      </c>
    </row>
    <row r="410" customFormat="false" ht="15" hidden="false" customHeight="false" outlineLevel="0" collapsed="false">
      <c r="A410" s="10" t="s">
        <v>1100</v>
      </c>
      <c r="B410" s="10" t="s">
        <v>1037</v>
      </c>
      <c r="C410" s="10" t="s">
        <v>148</v>
      </c>
      <c r="D410" s="11" t="n">
        <v>46298.7425347222</v>
      </c>
      <c r="E410" s="10" t="s">
        <v>1101</v>
      </c>
      <c r="F410" s="10" t="s">
        <v>1039</v>
      </c>
      <c r="G410" s="10" t="s">
        <v>1040</v>
      </c>
      <c r="H410" s="10" t="s">
        <v>254</v>
      </c>
      <c r="I410" s="10" t="s">
        <v>152</v>
      </c>
      <c r="J410" s="10" t="s">
        <v>248</v>
      </c>
      <c r="K410" s="10" t="s">
        <v>154</v>
      </c>
      <c r="M410" s="12" t="n">
        <v>38.7617188762825</v>
      </c>
      <c r="N410" s="12" t="n">
        <v>4.39776321588442</v>
      </c>
      <c r="O410" s="12" t="n">
        <v>38.2740119537136</v>
      </c>
      <c r="P410" s="12" t="n">
        <v>49.9519506179312</v>
      </c>
      <c r="Q410" s="12" t="n">
        <v>36.2337291357061</v>
      </c>
      <c r="R410" s="12" t="n">
        <v>38.6078375643674</v>
      </c>
      <c r="S410" s="12" t="n">
        <v>37.213031177951</v>
      </c>
      <c r="T410" s="12" t="n">
        <v>35.3180811669587</v>
      </c>
      <c r="U410" s="12" t="n">
        <v>32.9443855285645</v>
      </c>
      <c r="V410" s="12" t="n">
        <v>52.1203155517578</v>
      </c>
      <c r="W410" s="12" t="n">
        <v>19.1759300231934</v>
      </c>
      <c r="X410" s="13" t="n">
        <v>50.0150594404975</v>
      </c>
      <c r="Y410" s="13" t="n">
        <v>77.2859344825753</v>
      </c>
      <c r="Z410" s="13" t="n">
        <v>38.0000000000001</v>
      </c>
      <c r="AA410" s="10" t="s">
        <v>170</v>
      </c>
      <c r="AG410" s="13" t="n">
        <v>98.8753613033196</v>
      </c>
      <c r="AH410" s="13" t="n">
        <v>100</v>
      </c>
      <c r="AI410" s="13" t="n">
        <v>31</v>
      </c>
      <c r="AJ410" s="13" t="n">
        <v>62.3</v>
      </c>
      <c r="AK410" s="13" t="n">
        <v>39.8</v>
      </c>
      <c r="AL410" s="12" t="n">
        <v>39.5580409747068</v>
      </c>
      <c r="AM410" s="10" t="s">
        <v>157</v>
      </c>
      <c r="AN410" s="10" t="s">
        <v>632</v>
      </c>
    </row>
    <row r="411" customFormat="false" ht="15" hidden="false" customHeight="false" outlineLevel="0" collapsed="false">
      <c r="A411" s="10" t="s">
        <v>1102</v>
      </c>
      <c r="B411" s="10" t="s">
        <v>1037</v>
      </c>
      <c r="C411" s="10" t="s">
        <v>148</v>
      </c>
      <c r="D411" s="11" t="n">
        <v>46298.7425694445</v>
      </c>
      <c r="E411" s="10" t="s">
        <v>1103</v>
      </c>
      <c r="F411" s="10" t="s">
        <v>1039</v>
      </c>
      <c r="G411" s="10" t="s">
        <v>1040</v>
      </c>
      <c r="H411" s="10" t="s">
        <v>257</v>
      </c>
      <c r="I411" s="10" t="s">
        <v>152</v>
      </c>
      <c r="J411" s="10" t="s">
        <v>248</v>
      </c>
      <c r="K411" s="10" t="s">
        <v>154</v>
      </c>
      <c r="M411" s="12" t="n">
        <v>35.4099476285888</v>
      </c>
      <c r="N411" s="12" t="n">
        <v>4.26504361470427</v>
      </c>
      <c r="O411" s="12" t="n">
        <v>34.5198930631947</v>
      </c>
      <c r="P411" s="12" t="n">
        <v>45.9441238902328</v>
      </c>
      <c r="Q411" s="12" t="n">
        <v>34.8758341426103</v>
      </c>
      <c r="R411" s="12" t="n">
        <v>38.0724672269785</v>
      </c>
      <c r="S411" s="12" t="n">
        <v>36.2225621969876</v>
      </c>
      <c r="T411" s="12" t="n">
        <v>30.5327778241906</v>
      </c>
      <c r="U411" s="12" t="n">
        <v>30.0716285705566</v>
      </c>
      <c r="V411" s="12" t="n">
        <v>49.4462776184082</v>
      </c>
      <c r="W411" s="12" t="n">
        <v>19.3746490478516</v>
      </c>
      <c r="X411" s="13" t="n">
        <v>23.7228580848759</v>
      </c>
      <c r="Y411" s="13" t="n">
        <v>66.249352362112</v>
      </c>
      <c r="Z411" s="13" t="n">
        <v>34</v>
      </c>
      <c r="AA411" s="10" t="s">
        <v>155</v>
      </c>
      <c r="AD411" s="10" t="s">
        <v>156</v>
      </c>
      <c r="AG411" s="13" t="n">
        <v>96.4081373172282</v>
      </c>
      <c r="AH411" s="13" t="n">
        <v>100</v>
      </c>
      <c r="AI411" s="13" t="n">
        <v>28.8</v>
      </c>
      <c r="AJ411" s="13" t="n">
        <v>61.6</v>
      </c>
      <c r="AK411" s="13" t="n">
        <v>30.5</v>
      </c>
      <c r="AL411" s="12" t="n">
        <v>30.5313782991203</v>
      </c>
      <c r="AM411" s="10" t="s">
        <v>157</v>
      </c>
      <c r="AN411" s="10" t="s">
        <v>632</v>
      </c>
    </row>
    <row r="412" customFormat="false" ht="15" hidden="false" customHeight="false" outlineLevel="0" collapsed="false">
      <c r="A412" s="10" t="s">
        <v>1104</v>
      </c>
      <c r="B412" s="10" t="s">
        <v>1037</v>
      </c>
      <c r="C412" s="10" t="s">
        <v>148</v>
      </c>
      <c r="D412" s="11" t="n">
        <v>46298.7426041667</v>
      </c>
      <c r="E412" s="10" t="s">
        <v>1105</v>
      </c>
      <c r="F412" s="10" t="s">
        <v>1039</v>
      </c>
      <c r="G412" s="10" t="s">
        <v>1040</v>
      </c>
      <c r="H412" s="10" t="s">
        <v>260</v>
      </c>
      <c r="I412" s="10" t="s">
        <v>152</v>
      </c>
      <c r="J412" s="10" t="s">
        <v>248</v>
      </c>
      <c r="K412" s="10" t="s">
        <v>154</v>
      </c>
      <c r="M412" s="12" t="n">
        <v>39.1836011193272</v>
      </c>
      <c r="N412" s="12" t="n">
        <v>3.97537530258535</v>
      </c>
      <c r="O412" s="12" t="n">
        <v>38.5256306829457</v>
      </c>
      <c r="P412" s="12" t="n">
        <v>50.4296231276298</v>
      </c>
      <c r="Q412" s="12" t="n">
        <v>37.618046069615</v>
      </c>
      <c r="R412" s="12" t="n">
        <v>40.0803842902517</v>
      </c>
      <c r="S412" s="12" t="n">
        <v>38.4163925024703</v>
      </c>
      <c r="T412" s="12" t="n">
        <v>35.3484252440805</v>
      </c>
      <c r="U412" s="12" t="n">
        <v>32.2054862976074</v>
      </c>
      <c r="V412" s="12" t="n">
        <v>52.8251800537109</v>
      </c>
      <c r="W412" s="12" t="n">
        <v>20.6196937561035</v>
      </c>
      <c r="X412" s="13" t="n">
        <v>39.4962962962963</v>
      </c>
      <c r="Y412" s="13" t="n">
        <v>77.2911335578002</v>
      </c>
      <c r="Z412" s="13" t="n">
        <v>38.5000000000001</v>
      </c>
      <c r="AA412" s="10" t="s">
        <v>155</v>
      </c>
      <c r="AD412" s="10" t="s">
        <v>156</v>
      </c>
      <c r="AG412" s="13" t="n">
        <v>98.4225874867444</v>
      </c>
      <c r="AH412" s="13" t="n">
        <v>100</v>
      </c>
      <c r="AI412" s="13" t="n">
        <v>31.3</v>
      </c>
      <c r="AJ412" s="13" t="n">
        <v>63.2</v>
      </c>
      <c r="AK412" s="13" t="n">
        <v>37.1</v>
      </c>
      <c r="AL412" s="12" t="n">
        <v>36.0259259259259</v>
      </c>
      <c r="AM412" s="10" t="s">
        <v>157</v>
      </c>
      <c r="AN412" s="10" t="s">
        <v>632</v>
      </c>
    </row>
    <row r="413" customFormat="false" ht="15" hidden="false" customHeight="false" outlineLevel="0" collapsed="false">
      <c r="A413" s="10" t="s">
        <v>1106</v>
      </c>
      <c r="B413" s="10" t="s">
        <v>1037</v>
      </c>
      <c r="C413" s="10" t="s">
        <v>148</v>
      </c>
      <c r="D413" s="11" t="n">
        <v>46298.7426388889</v>
      </c>
      <c r="E413" s="10" t="s">
        <v>1107</v>
      </c>
      <c r="F413" s="10" t="s">
        <v>1039</v>
      </c>
      <c r="G413" s="10" t="s">
        <v>1040</v>
      </c>
      <c r="H413" s="10" t="s">
        <v>267</v>
      </c>
      <c r="I413" s="10" t="s">
        <v>152</v>
      </c>
      <c r="J413" s="10" t="s">
        <v>248</v>
      </c>
      <c r="K413" s="10" t="s">
        <v>154</v>
      </c>
      <c r="M413" s="12" t="n">
        <v>36.3326092478452</v>
      </c>
      <c r="N413" s="12" t="n">
        <v>4.74555324470049</v>
      </c>
      <c r="O413" s="12" t="n">
        <v>34.9799322452234</v>
      </c>
      <c r="P413" s="12" t="n">
        <v>48.4297918412025</v>
      </c>
      <c r="Q413" s="12" t="n">
        <v>38.5888876323696</v>
      </c>
      <c r="R413" s="12" t="n">
        <v>40.2113663997967</v>
      </c>
      <c r="S413" s="12" t="n">
        <v>39.2000133454225</v>
      </c>
      <c r="T413" s="12" t="n">
        <v>31.5045727205169</v>
      </c>
      <c r="U413" s="12" t="n">
        <v>31.0367107391357</v>
      </c>
      <c r="V413" s="12" t="n">
        <v>51.5622863769531</v>
      </c>
      <c r="W413" s="12" t="n">
        <v>20.5255756378174</v>
      </c>
      <c r="X413" s="13" t="n">
        <v>36.2614255675235</v>
      </c>
      <c r="Y413" s="13" t="n">
        <v>64.9336995236665</v>
      </c>
      <c r="Z413" s="13" t="n">
        <v>33.5</v>
      </c>
      <c r="AA413" s="10" t="s">
        <v>155</v>
      </c>
      <c r="AG413" s="13" t="n">
        <v>98.7938526762056</v>
      </c>
      <c r="AH413" s="13" t="n">
        <v>100</v>
      </c>
      <c r="AI413" s="13" t="n">
        <v>30.1</v>
      </c>
      <c r="AJ413" s="13" t="n">
        <v>63.1</v>
      </c>
      <c r="AK413" s="13" t="n">
        <v>34.4</v>
      </c>
      <c r="AL413" s="12" t="n">
        <v>33.6180120140041</v>
      </c>
      <c r="AM413" s="10" t="s">
        <v>157</v>
      </c>
      <c r="AN413" s="10" t="s">
        <v>632</v>
      </c>
    </row>
    <row r="414" customFormat="false" ht="15" hidden="false" customHeight="false" outlineLevel="0" collapsed="false">
      <c r="A414" s="10" t="s">
        <v>1108</v>
      </c>
      <c r="B414" s="10" t="s">
        <v>1037</v>
      </c>
      <c r="C414" s="10" t="s">
        <v>148</v>
      </c>
      <c r="D414" s="11" t="n">
        <v>46298.7427662037</v>
      </c>
      <c r="E414" s="10" t="s">
        <v>1109</v>
      </c>
      <c r="F414" s="10" t="s">
        <v>1039</v>
      </c>
      <c r="G414" s="10" t="s">
        <v>1040</v>
      </c>
      <c r="H414" s="10" t="s">
        <v>271</v>
      </c>
      <c r="I414" s="10" t="s">
        <v>152</v>
      </c>
      <c r="J414" s="10" t="s">
        <v>248</v>
      </c>
      <c r="K414" s="10" t="s">
        <v>154</v>
      </c>
      <c r="M414" s="12" t="n">
        <v>36.0835084017975</v>
      </c>
      <c r="N414" s="12" t="n">
        <v>3.91940468012464</v>
      </c>
      <c r="O414" s="12" t="n">
        <v>35.643032092779</v>
      </c>
      <c r="P414" s="12" t="n">
        <v>45.1954604018604</v>
      </c>
      <c r="Q414" s="12" t="n">
        <v>34.7002874726192</v>
      </c>
      <c r="R414" s="12" t="n">
        <v>36.3475292324451</v>
      </c>
      <c r="S414" s="12" t="n">
        <v>34.6377955469076</v>
      </c>
      <c r="T414" s="12" t="n">
        <v>30.6490738185739</v>
      </c>
      <c r="U414" s="12" t="n">
        <v>29.5824604034424</v>
      </c>
      <c r="V414" s="12" t="n">
        <v>47.9174385070801</v>
      </c>
      <c r="W414" s="12" t="n">
        <v>18.3349781036377</v>
      </c>
      <c r="X414" s="13" t="n">
        <v>28.6254481625336</v>
      </c>
      <c r="Y414" s="13" t="n">
        <v>60.8950179265014</v>
      </c>
      <c r="Z414" s="13" t="n">
        <v>35.2000000000001</v>
      </c>
      <c r="AA414" s="10" t="s">
        <v>155</v>
      </c>
      <c r="AG414" s="13" t="n">
        <v>98.4909651018438</v>
      </c>
      <c r="AH414" s="13" t="n">
        <v>100</v>
      </c>
      <c r="AI414" s="13" t="n">
        <v>28.4</v>
      </c>
      <c r="AJ414" s="13" t="n">
        <v>58.9</v>
      </c>
      <c r="AK414" s="13" t="n">
        <v>37.9</v>
      </c>
      <c r="AL414" s="12" t="n">
        <v>37.1353686635945</v>
      </c>
      <c r="AM414" s="10" t="s">
        <v>157</v>
      </c>
      <c r="AN414" s="10" t="s">
        <v>632</v>
      </c>
    </row>
    <row r="415" customFormat="false" ht="15" hidden="false" customHeight="false" outlineLevel="0" collapsed="false">
      <c r="A415" s="10" t="s">
        <v>1110</v>
      </c>
      <c r="B415" s="10" t="s">
        <v>1037</v>
      </c>
      <c r="C415" s="10" t="s">
        <v>148</v>
      </c>
      <c r="D415" s="11" t="n">
        <v>46298.7427893519</v>
      </c>
      <c r="E415" s="10" t="s">
        <v>1111</v>
      </c>
      <c r="F415" s="10" t="s">
        <v>1039</v>
      </c>
      <c r="G415" s="10" t="s">
        <v>1040</v>
      </c>
      <c r="H415" s="10" t="s">
        <v>274</v>
      </c>
      <c r="I415" s="10" t="s">
        <v>152</v>
      </c>
      <c r="J415" s="10" t="s">
        <v>248</v>
      </c>
      <c r="K415" s="10" t="s">
        <v>154</v>
      </c>
      <c r="M415" s="12" t="n">
        <v>34.007552352061</v>
      </c>
      <c r="N415" s="12" t="n">
        <v>3.34795633958233</v>
      </c>
      <c r="O415" s="12" t="n">
        <v>33.577299820135</v>
      </c>
      <c r="P415" s="12" t="n">
        <v>42.3301692838325</v>
      </c>
      <c r="Q415" s="12" t="n">
        <v>32.6746917633451</v>
      </c>
      <c r="R415" s="12" t="n">
        <v>34.0725051286887</v>
      </c>
      <c r="S415" s="12" t="n">
        <v>33.3493844463475</v>
      </c>
      <c r="T415" s="12" t="n">
        <v>29.8834192945227</v>
      </c>
      <c r="U415" s="12" t="n">
        <v>28.7469215393066</v>
      </c>
      <c r="V415" s="12" t="n">
        <v>45.4543151855469</v>
      </c>
      <c r="W415" s="12" t="n">
        <v>16.7073936462402</v>
      </c>
      <c r="X415" s="13" t="n">
        <v>40.8891882788818</v>
      </c>
      <c r="Y415" s="13" t="n">
        <v>69.7040590607448</v>
      </c>
      <c r="Z415" s="13" t="n">
        <v>34.1000000000001</v>
      </c>
      <c r="AA415" s="10" t="s">
        <v>155</v>
      </c>
      <c r="AG415" s="13" t="n">
        <v>98.7052311894622</v>
      </c>
      <c r="AH415" s="13" t="n">
        <v>100</v>
      </c>
      <c r="AI415" s="13" t="n">
        <v>27.1</v>
      </c>
      <c r="AJ415" s="13" t="n">
        <v>58.3</v>
      </c>
      <c r="AK415" s="13" t="n">
        <v>36.7</v>
      </c>
      <c r="AL415" s="12" t="n">
        <v>36.0358525345622</v>
      </c>
      <c r="AM415" s="10" t="s">
        <v>157</v>
      </c>
      <c r="AN415" s="10" t="s">
        <v>632</v>
      </c>
    </row>
    <row r="416" customFormat="false" ht="15" hidden="false" customHeight="false" outlineLevel="0" collapsed="false">
      <c r="A416" s="10" t="s">
        <v>1112</v>
      </c>
      <c r="B416" s="10" t="s">
        <v>1037</v>
      </c>
      <c r="C416" s="10" t="s">
        <v>148</v>
      </c>
      <c r="D416" s="11" t="n">
        <v>46298.7428240741</v>
      </c>
      <c r="E416" s="10" t="s">
        <v>1113</v>
      </c>
      <c r="F416" s="10" t="s">
        <v>1039</v>
      </c>
      <c r="G416" s="10" t="s">
        <v>1040</v>
      </c>
      <c r="H416" s="10" t="s">
        <v>277</v>
      </c>
      <c r="I416" s="10" t="s">
        <v>152</v>
      </c>
      <c r="J416" s="10" t="s">
        <v>248</v>
      </c>
      <c r="K416" s="10" t="s">
        <v>154</v>
      </c>
      <c r="M416" s="12" t="n">
        <v>35.6612040783279</v>
      </c>
      <c r="N416" s="12" t="n">
        <v>3.22400688632452</v>
      </c>
      <c r="O416" s="12" t="n">
        <v>35.5173126388722</v>
      </c>
      <c r="P416" s="12" t="n">
        <v>43.0181321652105</v>
      </c>
      <c r="Q416" s="12" t="n">
        <v>33.5545381791521</v>
      </c>
      <c r="R416" s="12" t="n">
        <v>35.1769321282234</v>
      </c>
      <c r="S416" s="12" t="n">
        <v>32.3897258554378</v>
      </c>
      <c r="T416" s="12" t="n">
        <v>31.9982218390728</v>
      </c>
      <c r="U416" s="12" t="n">
        <v>30.4357891082764</v>
      </c>
      <c r="V416" s="12" t="n">
        <v>46.2131462097168</v>
      </c>
      <c r="W416" s="12" t="n">
        <v>15.7773571014404</v>
      </c>
      <c r="X416" s="13" t="n">
        <v>41.7649616785346</v>
      </c>
      <c r="Y416" s="13" t="n">
        <v>67.4729575474262</v>
      </c>
      <c r="Z416" s="13" t="n">
        <v>34.8000000000001</v>
      </c>
      <c r="AA416" s="10" t="s">
        <v>155</v>
      </c>
      <c r="AD416" s="10" t="s">
        <v>156</v>
      </c>
      <c r="AG416" s="13" t="n">
        <v>97.8980417198808</v>
      </c>
      <c r="AH416" s="13" t="n">
        <v>100</v>
      </c>
      <c r="AI416" s="13" t="n">
        <v>27.8</v>
      </c>
      <c r="AJ416" s="13" t="n">
        <v>59.1</v>
      </c>
      <c r="AK416" s="13" t="n">
        <v>38.2</v>
      </c>
      <c r="AL416" s="12" t="n">
        <v>38.2333333333334</v>
      </c>
      <c r="AM416" s="10" t="s">
        <v>157</v>
      </c>
      <c r="AN416" s="10" t="s">
        <v>632</v>
      </c>
    </row>
    <row r="417" customFormat="false" ht="15" hidden="false" customHeight="false" outlineLevel="0" collapsed="false">
      <c r="A417" s="10" t="s">
        <v>1114</v>
      </c>
      <c r="B417" s="10" t="s">
        <v>1037</v>
      </c>
      <c r="C417" s="10" t="s">
        <v>148</v>
      </c>
      <c r="D417" s="11" t="n">
        <v>46298.7428819445</v>
      </c>
      <c r="E417" s="10" t="s">
        <v>1115</v>
      </c>
      <c r="F417" s="10" t="s">
        <v>1039</v>
      </c>
      <c r="G417" s="10" t="s">
        <v>1040</v>
      </c>
      <c r="H417" s="10" t="s">
        <v>280</v>
      </c>
      <c r="I417" s="10" t="s">
        <v>152</v>
      </c>
      <c r="J417" s="10" t="s">
        <v>248</v>
      </c>
      <c r="K417" s="10" t="s">
        <v>154</v>
      </c>
      <c r="M417" s="12" t="n">
        <v>35.2201033398929</v>
      </c>
      <c r="N417" s="12" t="n">
        <v>3.89657587906947</v>
      </c>
      <c r="O417" s="12" t="n">
        <v>34.5281835917191</v>
      </c>
      <c r="P417" s="12" t="n">
        <v>45.8208063713818</v>
      </c>
      <c r="Q417" s="12" t="n">
        <v>34.091182288231</v>
      </c>
      <c r="R417" s="12" t="n">
        <v>37.3808618690009</v>
      </c>
      <c r="S417" s="12" t="n">
        <v>34.0810324386557</v>
      </c>
      <c r="T417" s="12" t="n">
        <v>30.630348304113</v>
      </c>
      <c r="U417" s="12" t="n">
        <v>29.4142761230469</v>
      </c>
      <c r="V417" s="12" t="n">
        <v>49.7931518554688</v>
      </c>
      <c r="W417" s="12" t="n">
        <v>20.3788757324219</v>
      </c>
      <c r="X417" s="13" t="n">
        <v>40.0679254437391</v>
      </c>
      <c r="Y417" s="13" t="n">
        <v>75.4720414021752</v>
      </c>
      <c r="Z417" s="13" t="n">
        <v>35.5000000000001</v>
      </c>
      <c r="AA417" s="10" t="s">
        <v>155</v>
      </c>
      <c r="AG417" s="13" t="n">
        <v>98.6813493725936</v>
      </c>
      <c r="AH417" s="13" t="n">
        <v>100</v>
      </c>
      <c r="AI417" s="13" t="n">
        <v>28.1</v>
      </c>
      <c r="AJ417" s="13" t="n">
        <v>62</v>
      </c>
      <c r="AK417" s="13" t="n">
        <v>37.1</v>
      </c>
      <c r="AL417" s="12" t="n">
        <v>36.504958677686</v>
      </c>
      <c r="AM417" s="10" t="s">
        <v>157</v>
      </c>
      <c r="AN417" s="10" t="s">
        <v>632</v>
      </c>
    </row>
    <row r="418" customFormat="false" ht="15" hidden="false" customHeight="false" outlineLevel="0" collapsed="false">
      <c r="A418" s="10" t="s">
        <v>1116</v>
      </c>
      <c r="B418" s="10" t="s">
        <v>1037</v>
      </c>
      <c r="C418" s="10" t="s">
        <v>148</v>
      </c>
      <c r="D418" s="11" t="n">
        <v>46298.7429166667</v>
      </c>
      <c r="E418" s="10" t="s">
        <v>1117</v>
      </c>
      <c r="F418" s="10" t="s">
        <v>1039</v>
      </c>
      <c r="G418" s="10" t="s">
        <v>1040</v>
      </c>
      <c r="H418" s="10" t="s">
        <v>283</v>
      </c>
      <c r="I418" s="10" t="s">
        <v>152</v>
      </c>
      <c r="J418" s="10" t="s">
        <v>248</v>
      </c>
      <c r="K418" s="10" t="s">
        <v>154</v>
      </c>
      <c r="M418" s="12" t="n">
        <v>35.3709665956989</v>
      </c>
      <c r="N418" s="12" t="n">
        <v>4.2888183793537</v>
      </c>
      <c r="O418" s="12" t="n">
        <v>34.2196904309928</v>
      </c>
      <c r="P418" s="12" t="n">
        <v>45.4363816657207</v>
      </c>
      <c r="Q418" s="12" t="n">
        <v>36.6369852789654</v>
      </c>
      <c r="R418" s="12" t="n">
        <v>39.9531486735625</v>
      </c>
      <c r="S418" s="12" t="n">
        <v>37.4311541669565</v>
      </c>
      <c r="T418" s="12" t="n">
        <v>30.5822876090607</v>
      </c>
      <c r="U418" s="12" t="n">
        <v>29.9181518554688</v>
      </c>
      <c r="V418" s="12" t="n">
        <v>48.6014976501465</v>
      </c>
      <c r="W418" s="12" t="n">
        <v>18.6833457946777</v>
      </c>
      <c r="X418" s="13" t="n">
        <v>26.0462083100429</v>
      </c>
      <c r="Y418" s="13" t="n">
        <v>67.5600894354388</v>
      </c>
      <c r="Z418" s="13" t="n">
        <v>32.8</v>
      </c>
      <c r="AA418" s="10" t="s">
        <v>155</v>
      </c>
      <c r="AG418" s="13" t="n">
        <v>98.5674931129477</v>
      </c>
      <c r="AH418" s="13" t="n">
        <v>100</v>
      </c>
      <c r="AI418" s="13" t="n">
        <v>28.6</v>
      </c>
      <c r="AJ418" s="13" t="n">
        <v>62.6</v>
      </c>
      <c r="AK418" s="13" t="n">
        <v>34.2</v>
      </c>
      <c r="AL418" s="12" t="n">
        <v>33.637037037037</v>
      </c>
      <c r="AM418" s="10" t="s">
        <v>157</v>
      </c>
      <c r="AN418" s="10" t="s">
        <v>632</v>
      </c>
    </row>
    <row r="419" customFormat="false" ht="15" hidden="false" customHeight="false" outlineLevel="0" collapsed="false">
      <c r="A419" s="10" t="s">
        <v>1118</v>
      </c>
      <c r="B419" s="10" t="s">
        <v>1037</v>
      </c>
      <c r="C419" s="10" t="s">
        <v>148</v>
      </c>
      <c r="D419" s="11" t="n">
        <v>46298.7432407407</v>
      </c>
      <c r="E419" s="10" t="s">
        <v>1119</v>
      </c>
      <c r="F419" s="10" t="s">
        <v>1039</v>
      </c>
      <c r="G419" s="10" t="s">
        <v>1040</v>
      </c>
      <c r="H419" s="10" t="s">
        <v>286</v>
      </c>
      <c r="I419" s="10" t="s">
        <v>152</v>
      </c>
      <c r="J419" s="10" t="s">
        <v>248</v>
      </c>
      <c r="K419" s="10" t="s">
        <v>154</v>
      </c>
      <c r="M419" s="12" t="n">
        <v>37.0083747954155</v>
      </c>
      <c r="N419" s="12" t="n">
        <v>2.92642679123443</v>
      </c>
      <c r="O419" s="12" t="n">
        <v>36.671215783535</v>
      </c>
      <c r="P419" s="12" t="n">
        <v>43.3285822605084</v>
      </c>
      <c r="Q419" s="12" t="n">
        <v>37.1893366121294</v>
      </c>
      <c r="R419" s="12" t="n">
        <v>35.2879139918319</v>
      </c>
      <c r="S419" s="12" t="n">
        <v>37.1114714303336</v>
      </c>
      <c r="T419" s="12" t="n">
        <v>34.2912917054468</v>
      </c>
      <c r="U419" s="12" t="n">
        <v>32.6778945922852</v>
      </c>
      <c r="V419" s="12" t="n">
        <v>48.918701171875</v>
      </c>
      <c r="W419" s="12" t="n">
        <v>16.2408065795898</v>
      </c>
      <c r="X419" s="13" t="n">
        <v>52.8816919396498</v>
      </c>
      <c r="Y419" s="13" t="n">
        <v>79.2806015954861</v>
      </c>
      <c r="Z419" s="13" t="n">
        <v>37.2000000000001</v>
      </c>
      <c r="AA419" s="10" t="s">
        <v>170</v>
      </c>
      <c r="AG419" s="13" t="n">
        <v>98.5979156681984</v>
      </c>
      <c r="AH419" s="13" t="n">
        <v>100</v>
      </c>
      <c r="AI419" s="13" t="n">
        <v>30</v>
      </c>
      <c r="AJ419" s="13" t="n">
        <v>61.8</v>
      </c>
      <c r="AK419" s="13" t="n">
        <v>36.4</v>
      </c>
      <c r="AL419" s="12" t="n">
        <v>36.2462561669829</v>
      </c>
      <c r="AM419" s="10" t="s">
        <v>180</v>
      </c>
      <c r="AN419" s="10" t="s">
        <v>632</v>
      </c>
    </row>
    <row r="420" customFormat="false" ht="15" hidden="false" customHeight="false" outlineLevel="0" collapsed="false">
      <c r="A420" s="10" t="s">
        <v>1120</v>
      </c>
      <c r="B420" s="10" t="s">
        <v>1037</v>
      </c>
      <c r="C420" s="10" t="s">
        <v>148</v>
      </c>
      <c r="D420" s="11" t="n">
        <v>46298.7432638889</v>
      </c>
      <c r="E420" s="10" t="s">
        <v>1121</v>
      </c>
      <c r="F420" s="10" t="s">
        <v>1039</v>
      </c>
      <c r="G420" s="10" t="s">
        <v>1040</v>
      </c>
      <c r="H420" s="10" t="s">
        <v>289</v>
      </c>
      <c r="I420" s="10" t="s">
        <v>152</v>
      </c>
      <c r="J420" s="10" t="s">
        <v>248</v>
      </c>
      <c r="K420" s="10" t="s">
        <v>154</v>
      </c>
      <c r="M420" s="12" t="n">
        <v>35.7572920187466</v>
      </c>
      <c r="N420" s="12" t="n">
        <v>2.30503429679179</v>
      </c>
      <c r="O420" s="12" t="n">
        <v>35.6116634521963</v>
      </c>
      <c r="P420" s="12" t="n">
        <v>39.3932275248486</v>
      </c>
      <c r="Q420" s="12" t="n">
        <v>36.1895658548461</v>
      </c>
      <c r="R420" s="12" t="n">
        <v>35.1152298833271</v>
      </c>
      <c r="S420" s="12" t="n">
        <v>34.4310746586133</v>
      </c>
      <c r="T420" s="12" t="n">
        <v>33.3536752674994</v>
      </c>
      <c r="U420" s="12" t="n">
        <v>30.1998100280762</v>
      </c>
      <c r="V420" s="12" t="n">
        <v>42.9387245178223</v>
      </c>
      <c r="W420" s="12" t="n">
        <v>12.7389144897461</v>
      </c>
      <c r="X420" s="13" t="n">
        <v>51.1063021218199</v>
      </c>
      <c r="Y420" s="13" t="n">
        <v>88.2930433864668</v>
      </c>
      <c r="Z420" s="13" t="n">
        <v>36.1000000000001</v>
      </c>
      <c r="AA420" s="10" t="s">
        <v>170</v>
      </c>
      <c r="AG420" s="13" t="n">
        <v>98.3942000083094</v>
      </c>
      <c r="AH420" s="13" t="n">
        <v>100</v>
      </c>
      <c r="AI420" s="13" t="n">
        <v>29.3</v>
      </c>
      <c r="AJ420" s="13" t="n">
        <v>61</v>
      </c>
      <c r="AK420" s="13" t="n">
        <v>35.2</v>
      </c>
      <c r="AL420" s="12" t="n">
        <v>33.9962962962963</v>
      </c>
      <c r="AM420" s="10" t="s">
        <v>180</v>
      </c>
      <c r="AN420" s="10" t="s">
        <v>632</v>
      </c>
    </row>
    <row r="421" customFormat="false" ht="15" hidden="false" customHeight="false" outlineLevel="0" collapsed="false">
      <c r="A421" s="10" t="s">
        <v>1122</v>
      </c>
      <c r="B421" s="10" t="s">
        <v>1037</v>
      </c>
      <c r="C421" s="10" t="s">
        <v>148</v>
      </c>
      <c r="D421" s="11" t="n">
        <v>46298.743287037</v>
      </c>
      <c r="E421" s="10" t="s">
        <v>1123</v>
      </c>
      <c r="F421" s="10" t="s">
        <v>1039</v>
      </c>
      <c r="G421" s="10" t="s">
        <v>1040</v>
      </c>
      <c r="H421" s="10" t="s">
        <v>292</v>
      </c>
      <c r="I421" s="10" t="s">
        <v>152</v>
      </c>
      <c r="J421" s="10" t="s">
        <v>248</v>
      </c>
      <c r="K421" s="10" t="s">
        <v>154</v>
      </c>
      <c r="M421" s="12" t="n">
        <v>37.5813818715886</v>
      </c>
      <c r="N421" s="12" t="n">
        <v>2.20894016867846</v>
      </c>
      <c r="O421" s="12" t="n">
        <v>37.7546426248673</v>
      </c>
      <c r="P421" s="12" t="n">
        <v>39.7570414745928</v>
      </c>
      <c r="Q421" s="12" t="n">
        <v>36.6194942540708</v>
      </c>
      <c r="R421" s="12" t="n">
        <v>35.4598429338236</v>
      </c>
      <c r="S421" s="12" t="n">
        <v>35.552774938556</v>
      </c>
      <c r="T421" s="12" t="n">
        <v>34.4577106677572</v>
      </c>
      <c r="U421" s="12" t="n">
        <v>33.4814796447754</v>
      </c>
      <c r="V421" s="12" t="n">
        <v>42.5776176452637</v>
      </c>
      <c r="W421" s="12" t="n">
        <v>9.09613800048828</v>
      </c>
      <c r="X421" s="13" t="n">
        <v>38.7687377118114</v>
      </c>
      <c r="Y421" s="13" t="n">
        <v>76.0589151163187</v>
      </c>
      <c r="Z421" s="13" t="n">
        <v>37.1000000000001</v>
      </c>
      <c r="AA421" s="10" t="s">
        <v>155</v>
      </c>
      <c r="AG421" s="13" t="n">
        <v>98.2700469064105</v>
      </c>
      <c r="AH421" s="13" t="n">
        <v>100</v>
      </c>
      <c r="AI421" s="13" t="n">
        <v>28.8</v>
      </c>
      <c r="AJ421" s="13" t="n">
        <v>60.4</v>
      </c>
      <c r="AK421" s="13" t="n">
        <v>41.8</v>
      </c>
      <c r="AL421" s="12" t="n">
        <v>40.0425627465794</v>
      </c>
      <c r="AM421" s="10" t="s">
        <v>180</v>
      </c>
      <c r="AN421" s="10" t="s">
        <v>632</v>
      </c>
    </row>
    <row r="422" customFormat="false" ht="15" hidden="false" customHeight="false" outlineLevel="0" collapsed="false">
      <c r="A422" s="10" t="s">
        <v>1124</v>
      </c>
      <c r="B422" s="10" t="s">
        <v>1037</v>
      </c>
      <c r="C422" s="10" t="s">
        <v>148</v>
      </c>
      <c r="D422" s="11" t="n">
        <v>46298.7432986111</v>
      </c>
      <c r="E422" s="10" t="s">
        <v>1125</v>
      </c>
      <c r="F422" s="10" t="s">
        <v>1039</v>
      </c>
      <c r="G422" s="10" t="s">
        <v>1040</v>
      </c>
      <c r="H422" s="10" t="s">
        <v>295</v>
      </c>
      <c r="I422" s="10" t="s">
        <v>152</v>
      </c>
      <c r="J422" s="10" t="s">
        <v>248</v>
      </c>
      <c r="K422" s="10" t="s">
        <v>154</v>
      </c>
      <c r="M422" s="12" t="n">
        <v>36.0392695709149</v>
      </c>
      <c r="N422" s="12" t="n">
        <v>3.07840673806176</v>
      </c>
      <c r="O422" s="12" t="n">
        <v>35.5828536604612</v>
      </c>
      <c r="P422" s="12" t="n">
        <v>42.9071554673387</v>
      </c>
      <c r="Q422" s="12" t="n">
        <v>36.5033102055218</v>
      </c>
      <c r="R422" s="12" t="n">
        <v>36.8634527662708</v>
      </c>
      <c r="S422" s="12" t="n">
        <v>34.7890960801785</v>
      </c>
      <c r="T422" s="12" t="n">
        <v>32.7236116348568</v>
      </c>
      <c r="U422" s="12" t="n">
        <v>30.5009021759033</v>
      </c>
      <c r="V422" s="12" t="n">
        <v>46.3979110717773</v>
      </c>
      <c r="W422" s="12" t="n">
        <v>15.897008895874</v>
      </c>
      <c r="X422" s="13" t="n">
        <v>44.4068931263092</v>
      </c>
      <c r="Y422" s="13" t="n">
        <v>76.4700801174768</v>
      </c>
      <c r="Z422" s="13" t="n">
        <v>35.4000000000001</v>
      </c>
      <c r="AA422" s="10" t="s">
        <v>155</v>
      </c>
      <c r="AG422" s="13" t="n">
        <v>98.6241560709646</v>
      </c>
      <c r="AH422" s="13" t="n">
        <v>100</v>
      </c>
      <c r="AI422" s="13" t="n">
        <v>28.6</v>
      </c>
      <c r="AJ422" s="13" t="n">
        <v>59.2</v>
      </c>
      <c r="AK422" s="13" t="n">
        <v>37.4</v>
      </c>
      <c r="AL422" s="12" t="n">
        <v>37.3640092165899</v>
      </c>
      <c r="AM422" s="10" t="s">
        <v>180</v>
      </c>
      <c r="AN422" s="10" t="s">
        <v>632</v>
      </c>
    </row>
    <row r="423" customFormat="false" ht="15" hidden="false" customHeight="false" outlineLevel="0" collapsed="false">
      <c r="A423" s="10" t="s">
        <v>1126</v>
      </c>
      <c r="B423" s="10" t="s">
        <v>1037</v>
      </c>
      <c r="C423" s="10" t="s">
        <v>148</v>
      </c>
      <c r="D423" s="11" t="n">
        <v>46298.7433217593</v>
      </c>
      <c r="E423" s="10" t="s">
        <v>1127</v>
      </c>
      <c r="F423" s="10" t="s">
        <v>1039</v>
      </c>
      <c r="G423" s="10" t="s">
        <v>1040</v>
      </c>
      <c r="H423" s="10" t="s">
        <v>298</v>
      </c>
      <c r="I423" s="10" t="s">
        <v>152</v>
      </c>
      <c r="J423" s="10" t="s">
        <v>248</v>
      </c>
      <c r="K423" s="10" t="s">
        <v>154</v>
      </c>
      <c r="M423" s="12" t="n">
        <v>37.5527190800172</v>
      </c>
      <c r="N423" s="12" t="n">
        <v>3.52067566224766</v>
      </c>
      <c r="O423" s="12" t="n">
        <v>36.9028808592469</v>
      </c>
      <c r="P423" s="12" t="n">
        <v>42.7567803606822</v>
      </c>
      <c r="Q423" s="12" t="n">
        <v>39.1177076787825</v>
      </c>
      <c r="R423" s="12" t="n">
        <v>41.3582181980084</v>
      </c>
      <c r="S423" s="12" t="n">
        <v>37.0419710198366</v>
      </c>
      <c r="T423" s="12" t="n">
        <v>33.7736720184155</v>
      </c>
      <c r="U423" s="12" t="n">
        <v>30.9948902130127</v>
      </c>
      <c r="V423" s="12" t="n">
        <v>48.0162048339844</v>
      </c>
      <c r="W423" s="12" t="n">
        <v>17.0213146209717</v>
      </c>
      <c r="X423" s="13" t="n">
        <v>42.8340122724694</v>
      </c>
      <c r="Y423" s="13" t="n">
        <v>64.9894291754757</v>
      </c>
      <c r="Z423" s="13" t="n">
        <v>37.0000000000001</v>
      </c>
      <c r="AA423" s="10" t="s">
        <v>155</v>
      </c>
      <c r="AG423" s="13" t="n">
        <v>98.6740342736191</v>
      </c>
      <c r="AH423" s="13" t="n">
        <v>100</v>
      </c>
      <c r="AI423" s="13" t="n">
        <v>29.7</v>
      </c>
      <c r="AJ423" s="13" t="n">
        <v>63.1</v>
      </c>
      <c r="AK423" s="13" t="n">
        <v>39.1</v>
      </c>
      <c r="AL423" s="12" t="n">
        <v>39.2659447004608</v>
      </c>
      <c r="AM423" s="10" t="s">
        <v>180</v>
      </c>
      <c r="AN423" s="10" t="s">
        <v>632</v>
      </c>
    </row>
    <row r="424" customFormat="false" ht="15" hidden="false" customHeight="false" outlineLevel="0" collapsed="false">
      <c r="A424" s="10" t="s">
        <v>1128</v>
      </c>
      <c r="B424" s="10" t="s">
        <v>1037</v>
      </c>
      <c r="C424" s="10" t="s">
        <v>148</v>
      </c>
      <c r="D424" s="11" t="n">
        <v>46298.7433564815</v>
      </c>
      <c r="E424" s="10" t="s">
        <v>1129</v>
      </c>
      <c r="F424" s="10" t="s">
        <v>1039</v>
      </c>
      <c r="G424" s="10" t="s">
        <v>1040</v>
      </c>
      <c r="H424" s="10" t="s">
        <v>301</v>
      </c>
      <c r="I424" s="10" t="s">
        <v>152</v>
      </c>
      <c r="J424" s="10" t="s">
        <v>248</v>
      </c>
      <c r="K424" s="10" t="s">
        <v>154</v>
      </c>
      <c r="M424" s="12" t="n">
        <v>37.5795226677035</v>
      </c>
      <c r="N424" s="12" t="n">
        <v>3.20124432052798</v>
      </c>
      <c r="O424" s="12" t="n">
        <v>37.0042969543271</v>
      </c>
      <c r="P424" s="12" t="n">
        <v>44.9947436479091</v>
      </c>
      <c r="Q424" s="12" t="n">
        <v>38.5344599573962</v>
      </c>
      <c r="R424" s="12" t="n">
        <v>38.7283738837693</v>
      </c>
      <c r="S424" s="12" t="n">
        <v>36.696717915489</v>
      </c>
      <c r="T424" s="12" t="n">
        <v>34.6242724283064</v>
      </c>
      <c r="U424" s="12" t="n">
        <v>31.7483673095703</v>
      </c>
      <c r="V424" s="12" t="n">
        <v>49.8707504272461</v>
      </c>
      <c r="W424" s="12" t="n">
        <v>18.1223831176758</v>
      </c>
      <c r="X424" s="13" t="n">
        <v>55.8618425722195</v>
      </c>
      <c r="Y424" s="13" t="n">
        <v>77.375079849528</v>
      </c>
      <c r="Z424" s="13" t="n">
        <v>37.5000000000001</v>
      </c>
      <c r="AA424" s="10" t="s">
        <v>170</v>
      </c>
      <c r="AG424" s="13" t="n">
        <v>98.9152946958262</v>
      </c>
      <c r="AH424" s="13" t="n">
        <v>100</v>
      </c>
      <c r="AI424" s="13" t="n">
        <v>30.5</v>
      </c>
      <c r="AJ424" s="13" t="n">
        <v>62.7</v>
      </c>
      <c r="AK424" s="13" t="n">
        <v>36.1</v>
      </c>
      <c r="AL424" s="12" t="n">
        <v>35.2703703703704</v>
      </c>
      <c r="AM424" s="10" t="s">
        <v>180</v>
      </c>
      <c r="AN424" s="10" t="s">
        <v>632</v>
      </c>
    </row>
    <row r="425" customFormat="false" ht="15" hidden="false" customHeight="false" outlineLevel="0" collapsed="false">
      <c r="A425" s="10" t="s">
        <v>1130</v>
      </c>
      <c r="B425" s="10" t="s">
        <v>1037</v>
      </c>
      <c r="C425" s="10" t="s">
        <v>148</v>
      </c>
      <c r="D425" s="11" t="n">
        <v>46298.7436226852</v>
      </c>
      <c r="E425" s="10" t="s">
        <v>1131</v>
      </c>
      <c r="F425" s="10" t="s">
        <v>1039</v>
      </c>
      <c r="G425" s="10" t="s">
        <v>1040</v>
      </c>
      <c r="H425" s="10" t="s">
        <v>304</v>
      </c>
      <c r="I425" s="10" t="s">
        <v>152</v>
      </c>
      <c r="J425" s="10" t="s">
        <v>248</v>
      </c>
      <c r="K425" s="10" t="s">
        <v>154</v>
      </c>
      <c r="M425" s="12" t="n">
        <v>41.5584010808185</v>
      </c>
      <c r="N425" s="12" t="n">
        <v>4.80713607631851</v>
      </c>
      <c r="O425" s="12" t="n">
        <v>40.3668971102933</v>
      </c>
      <c r="P425" s="12" t="n">
        <v>49.0278211853329</v>
      </c>
      <c r="Q425" s="12" t="n">
        <v>46.0010754173757</v>
      </c>
      <c r="R425" s="12" t="n">
        <v>46.5694702212869</v>
      </c>
      <c r="S425" s="12" t="n">
        <v>43.1731712996546</v>
      </c>
      <c r="T425" s="12" t="n">
        <v>33.6599187215169</v>
      </c>
      <c r="U425" s="12" t="n">
        <v>32.7991600036621</v>
      </c>
      <c r="V425" s="12" t="n">
        <v>54.3250427246094</v>
      </c>
      <c r="W425" s="12" t="n">
        <v>21.5258827209473</v>
      </c>
      <c r="X425" s="13" t="n">
        <v>11.752198817228</v>
      </c>
      <c r="Y425" s="13" t="n">
        <v>45.4925699148358</v>
      </c>
      <c r="Z425" s="13" t="n">
        <v>39.4000000000001</v>
      </c>
      <c r="AA425" s="10" t="s">
        <v>162</v>
      </c>
      <c r="AG425" s="13" t="n">
        <v>98.5560517577007</v>
      </c>
      <c r="AH425" s="13" t="n">
        <v>100</v>
      </c>
      <c r="AI425" s="13" t="n">
        <v>31.8</v>
      </c>
      <c r="AJ425" s="13" t="n">
        <v>67</v>
      </c>
      <c r="AK425" s="13" t="n">
        <v>40.1</v>
      </c>
      <c r="AL425" s="12" t="n">
        <v>40.0321850061356</v>
      </c>
      <c r="AM425" s="10" t="s">
        <v>157</v>
      </c>
      <c r="AN425" s="10" t="s">
        <v>632</v>
      </c>
    </row>
    <row r="426" customFormat="false" ht="15" hidden="false" customHeight="false" outlineLevel="0" collapsed="false">
      <c r="A426" s="10" t="s">
        <v>1132</v>
      </c>
      <c r="B426" s="10" t="s">
        <v>1037</v>
      </c>
      <c r="C426" s="10" t="s">
        <v>148</v>
      </c>
      <c r="D426" s="11" t="n">
        <v>46298.7436458333</v>
      </c>
      <c r="E426" s="10" t="s">
        <v>1133</v>
      </c>
      <c r="F426" s="10" t="s">
        <v>1039</v>
      </c>
      <c r="G426" s="10" t="s">
        <v>1040</v>
      </c>
      <c r="H426" s="10" t="s">
        <v>307</v>
      </c>
      <c r="I426" s="10" t="s">
        <v>152</v>
      </c>
      <c r="J426" s="10" t="s">
        <v>248</v>
      </c>
      <c r="K426" s="10" t="s">
        <v>154</v>
      </c>
      <c r="M426" s="12" t="n">
        <v>41.2854893406037</v>
      </c>
      <c r="N426" s="12" t="n">
        <v>3.40867939044812</v>
      </c>
      <c r="O426" s="12" t="n">
        <v>40.3542570559343</v>
      </c>
      <c r="P426" s="12" t="n">
        <v>48.0457624814229</v>
      </c>
      <c r="Q426" s="12" t="n">
        <v>45.7722979944009</v>
      </c>
      <c r="R426" s="12" t="n">
        <v>41.0833801403898</v>
      </c>
      <c r="S426" s="12" t="n">
        <v>44.7784640471597</v>
      </c>
      <c r="T426" s="12" t="n">
        <v>37.3161863285456</v>
      </c>
      <c r="U426" s="12" t="n">
        <v>34.2650947570801</v>
      </c>
      <c r="V426" s="12" t="n">
        <v>52.1712799072266</v>
      </c>
      <c r="W426" s="12" t="n">
        <v>17.9061851501465</v>
      </c>
      <c r="X426" s="13" t="n">
        <v>24.6880235568868</v>
      </c>
      <c r="Y426" s="13" t="n">
        <v>74.3067472203889</v>
      </c>
      <c r="Z426" s="13" t="n">
        <v>40.8000000000001</v>
      </c>
      <c r="AA426" s="10" t="s">
        <v>155</v>
      </c>
      <c r="AG426" s="13" t="n">
        <v>98.6625926668002</v>
      </c>
      <c r="AH426" s="13" t="n">
        <v>100</v>
      </c>
      <c r="AI426" s="13" t="n">
        <v>33.3</v>
      </c>
      <c r="AJ426" s="13" t="n">
        <v>67.3</v>
      </c>
      <c r="AK426" s="13" t="n">
        <v>41.9</v>
      </c>
      <c r="AL426" s="12" t="n">
        <v>41.2515423354719</v>
      </c>
      <c r="AM426" s="10" t="s">
        <v>157</v>
      </c>
      <c r="AN426" s="10" t="s">
        <v>632</v>
      </c>
    </row>
    <row r="427" customFormat="false" ht="15" hidden="false" customHeight="false" outlineLevel="0" collapsed="false">
      <c r="A427" s="10" t="s">
        <v>1134</v>
      </c>
      <c r="B427" s="10" t="s">
        <v>1037</v>
      </c>
      <c r="C427" s="10" t="s">
        <v>148</v>
      </c>
      <c r="D427" s="11" t="n">
        <v>46298.7436689815</v>
      </c>
      <c r="E427" s="10" t="s">
        <v>1135</v>
      </c>
      <c r="F427" s="10" t="s">
        <v>1039</v>
      </c>
      <c r="G427" s="10" t="s">
        <v>1040</v>
      </c>
      <c r="H427" s="10" t="s">
        <v>310</v>
      </c>
      <c r="I427" s="10" t="s">
        <v>152</v>
      </c>
      <c r="J427" s="10" t="s">
        <v>248</v>
      </c>
      <c r="K427" s="10" t="s">
        <v>154</v>
      </c>
      <c r="M427" s="12" t="n">
        <v>38.3425764930192</v>
      </c>
      <c r="N427" s="12" t="n">
        <v>3.98323542169841</v>
      </c>
      <c r="O427" s="12" t="n">
        <v>37.1424550817411</v>
      </c>
      <c r="P427" s="12" t="n">
        <v>47.4959622425248</v>
      </c>
      <c r="Q427" s="12" t="n">
        <v>43.888007434233</v>
      </c>
      <c r="R427" s="12" t="n">
        <v>41.0167373897267</v>
      </c>
      <c r="S427" s="12" t="n">
        <v>40.2772790844314</v>
      </c>
      <c r="T427" s="12" t="n">
        <v>33.1682201134466</v>
      </c>
      <c r="U427" s="12" t="n">
        <v>32.4190292358398</v>
      </c>
      <c r="V427" s="12" t="n">
        <v>52.041877746582</v>
      </c>
      <c r="W427" s="12" t="n">
        <v>19.6228485107422</v>
      </c>
      <c r="X427" s="13" t="n">
        <v>23.9343836218961</v>
      </c>
      <c r="Y427" s="13" t="n">
        <v>61.081010836099</v>
      </c>
      <c r="Z427" s="13" t="n">
        <v>36</v>
      </c>
      <c r="AA427" s="10" t="s">
        <v>155</v>
      </c>
      <c r="AC427" s="10" t="s">
        <v>156</v>
      </c>
      <c r="AG427" s="13" t="n">
        <v>98.4451267516926</v>
      </c>
      <c r="AH427" s="13" t="n">
        <v>100</v>
      </c>
      <c r="AI427" s="13" t="n">
        <v>31.4</v>
      </c>
      <c r="AJ427" s="13" t="n">
        <v>67.3</v>
      </c>
      <c r="AK427" s="13" t="n">
        <v>38.6</v>
      </c>
      <c r="AL427" s="12" t="n">
        <v>38.4515910815939</v>
      </c>
      <c r="AM427" s="10" t="s">
        <v>157</v>
      </c>
      <c r="AN427" s="10" t="s">
        <v>632</v>
      </c>
    </row>
    <row r="428" customFormat="false" ht="15" hidden="false" customHeight="false" outlineLevel="0" collapsed="false">
      <c r="A428" s="10" t="s">
        <v>1136</v>
      </c>
      <c r="B428" s="10" t="s">
        <v>1037</v>
      </c>
      <c r="C428" s="10" t="s">
        <v>148</v>
      </c>
      <c r="D428" s="11" t="n">
        <v>46298.7437037037</v>
      </c>
      <c r="E428" s="10" t="s">
        <v>1137</v>
      </c>
      <c r="F428" s="10" t="s">
        <v>1039</v>
      </c>
      <c r="G428" s="10" t="s">
        <v>1040</v>
      </c>
      <c r="H428" s="10" t="s">
        <v>313</v>
      </c>
      <c r="I428" s="10" t="s">
        <v>152</v>
      </c>
      <c r="J428" s="10" t="s">
        <v>248</v>
      </c>
      <c r="K428" s="10" t="s">
        <v>154</v>
      </c>
      <c r="M428" s="12" t="n">
        <v>36.1112601108384</v>
      </c>
      <c r="N428" s="12" t="n">
        <v>4.69074771608899</v>
      </c>
      <c r="O428" s="12" t="n">
        <v>34.4994842612273</v>
      </c>
      <c r="P428" s="12" t="n">
        <v>44.737771508294</v>
      </c>
      <c r="Q428" s="12" t="n">
        <v>43.4029160349244</v>
      </c>
      <c r="R428" s="12" t="n">
        <v>40.1895772021899</v>
      </c>
      <c r="S428" s="12" t="n">
        <v>40.5732974343651</v>
      </c>
      <c r="T428" s="12" t="n">
        <v>31.3930217571467</v>
      </c>
      <c r="U428" s="12" t="n">
        <v>31.0616054534912</v>
      </c>
      <c r="V428" s="12" t="n">
        <v>48.0184478759766</v>
      </c>
      <c r="W428" s="12" t="n">
        <v>16.9568424224854</v>
      </c>
      <c r="X428" s="13" t="n">
        <v>44.1894296297125</v>
      </c>
      <c r="Y428" s="13" t="n">
        <v>62.7340174345087</v>
      </c>
      <c r="Z428" s="13" t="n">
        <v>33.5</v>
      </c>
      <c r="AA428" s="10" t="s">
        <v>155</v>
      </c>
      <c r="AG428" s="13" t="n">
        <v>98.7763899635238</v>
      </c>
      <c r="AH428" s="13" t="n">
        <v>100</v>
      </c>
      <c r="AI428" s="13" t="n">
        <v>30</v>
      </c>
      <c r="AJ428" s="13" t="n">
        <v>67.4</v>
      </c>
      <c r="AK428" s="13" t="n">
        <v>31.7</v>
      </c>
      <c r="AL428" s="12" t="n">
        <v>31.061605513131</v>
      </c>
      <c r="AM428" s="10" t="s">
        <v>157</v>
      </c>
      <c r="AN428" s="10" t="s">
        <v>632</v>
      </c>
    </row>
    <row r="429" customFormat="false" ht="15" hidden="false" customHeight="false" outlineLevel="0" collapsed="false">
      <c r="A429" s="10" t="s">
        <v>1138</v>
      </c>
      <c r="B429" s="10" t="s">
        <v>1037</v>
      </c>
      <c r="C429" s="10" t="s">
        <v>148</v>
      </c>
      <c r="D429" s="11" t="n">
        <v>46298.7437152778</v>
      </c>
      <c r="E429" s="10" t="s">
        <v>1139</v>
      </c>
      <c r="F429" s="10" t="s">
        <v>1039</v>
      </c>
      <c r="G429" s="10" t="s">
        <v>1040</v>
      </c>
      <c r="H429" s="10" t="s">
        <v>316</v>
      </c>
      <c r="I429" s="10" t="s">
        <v>152</v>
      </c>
      <c r="J429" s="10" t="s">
        <v>248</v>
      </c>
      <c r="K429" s="10" t="s">
        <v>154</v>
      </c>
      <c r="M429" s="12" t="n">
        <v>36.7678568457113</v>
      </c>
      <c r="N429" s="12" t="n">
        <v>4.40489210583785</v>
      </c>
      <c r="O429" s="12" t="n">
        <v>35.3780348906155</v>
      </c>
      <c r="P429" s="12" t="n">
        <v>46.5237445367326</v>
      </c>
      <c r="Q429" s="12" t="n">
        <v>43.1970777244408</v>
      </c>
      <c r="R429" s="12" t="n">
        <v>39.5989824697071</v>
      </c>
      <c r="S429" s="12" t="n">
        <v>39.6660030258292</v>
      </c>
      <c r="T429" s="12" t="n">
        <v>32.3191750545509</v>
      </c>
      <c r="U429" s="12" t="n">
        <v>32.0228271484375</v>
      </c>
      <c r="V429" s="12" t="n">
        <v>50.2378997802734</v>
      </c>
      <c r="W429" s="12" t="n">
        <v>18.2150726318359</v>
      </c>
      <c r="X429" s="13" t="n">
        <v>45.3383808969132</v>
      </c>
      <c r="Y429" s="13" t="n">
        <v>66.9586488060571</v>
      </c>
      <c r="Z429" s="13" t="n">
        <v>34.5</v>
      </c>
      <c r="AA429" s="10" t="s">
        <v>155</v>
      </c>
      <c r="AG429" s="13" t="n">
        <v>98.6237478172962</v>
      </c>
      <c r="AH429" s="13" t="n">
        <v>100</v>
      </c>
      <c r="AI429" s="13" t="n">
        <v>30.6</v>
      </c>
      <c r="AJ429" s="13" t="n">
        <v>67.3</v>
      </c>
      <c r="AK429" s="13" t="n">
        <v>32.3</v>
      </c>
      <c r="AL429" s="12" t="n">
        <v>32.0228289888586</v>
      </c>
      <c r="AM429" s="10" t="s">
        <v>157</v>
      </c>
      <c r="AN429" s="10" t="s">
        <v>632</v>
      </c>
    </row>
    <row r="430" customFormat="false" ht="15" hidden="false" customHeight="false" outlineLevel="0" collapsed="false">
      <c r="A430" s="10" t="s">
        <v>1140</v>
      </c>
      <c r="B430" s="10" t="s">
        <v>1037</v>
      </c>
      <c r="C430" s="10" t="s">
        <v>148</v>
      </c>
      <c r="D430" s="11" t="n">
        <v>46298.74375</v>
      </c>
      <c r="E430" s="10" t="s">
        <v>1141</v>
      </c>
      <c r="F430" s="10" t="s">
        <v>1039</v>
      </c>
      <c r="G430" s="10" t="s">
        <v>1040</v>
      </c>
      <c r="H430" s="10" t="s">
        <v>319</v>
      </c>
      <c r="I430" s="10" t="s">
        <v>152</v>
      </c>
      <c r="J430" s="10" t="s">
        <v>248</v>
      </c>
      <c r="K430" s="10" t="s">
        <v>154</v>
      </c>
      <c r="M430" s="12" t="n">
        <v>41.7879349251741</v>
      </c>
      <c r="N430" s="12" t="n">
        <v>4.48117963268297</v>
      </c>
      <c r="O430" s="12" t="n">
        <v>41.1336734482831</v>
      </c>
      <c r="P430" s="12" t="n">
        <v>52.2432525322872</v>
      </c>
      <c r="Q430" s="12" t="n">
        <v>44.0508767530684</v>
      </c>
      <c r="R430" s="12" t="n">
        <v>43.4157419099557</v>
      </c>
      <c r="S430" s="12" t="n">
        <v>41.801580771312</v>
      </c>
      <c r="T430" s="12" t="n">
        <v>35.2303185560691</v>
      </c>
      <c r="U430" s="12" t="n">
        <v>32.8026428222656</v>
      </c>
      <c r="V430" s="12" t="n">
        <v>56.3939552307129</v>
      </c>
      <c r="W430" s="12" t="n">
        <v>23.5913124084473</v>
      </c>
      <c r="X430" s="13" t="n">
        <v>15.5784061696658</v>
      </c>
      <c r="Y430" s="13" t="n">
        <v>50.1577700488936</v>
      </c>
      <c r="Z430" s="13" t="n">
        <v>43.1000000000001</v>
      </c>
      <c r="AA430" s="10" t="s">
        <v>155</v>
      </c>
      <c r="AC430" s="10" t="s">
        <v>156</v>
      </c>
      <c r="AG430" s="13" t="n">
        <v>95.7443728041388</v>
      </c>
      <c r="AH430" s="13" t="n">
        <v>100</v>
      </c>
      <c r="AI430" s="13" t="n">
        <v>31.5</v>
      </c>
      <c r="AJ430" s="13" t="n">
        <v>65.1</v>
      </c>
      <c r="AK430" s="13" t="n">
        <v>43.5</v>
      </c>
      <c r="AL430" s="12" t="n">
        <v>42.7</v>
      </c>
      <c r="AM430" s="10" t="s">
        <v>157</v>
      </c>
      <c r="AN430" s="10" t="s">
        <v>632</v>
      </c>
    </row>
    <row r="431" customFormat="false" ht="15" hidden="false" customHeight="false" outlineLevel="0" collapsed="false">
      <c r="A431" s="10" t="s">
        <v>1142</v>
      </c>
      <c r="B431" s="10" t="s">
        <v>1143</v>
      </c>
      <c r="C431" s="10" t="s">
        <v>148</v>
      </c>
      <c r="D431" s="11" t="n">
        <v>46298.7503472222</v>
      </c>
      <c r="E431" s="10" t="s">
        <v>1144</v>
      </c>
      <c r="F431" s="10" t="s">
        <v>1143</v>
      </c>
      <c r="G431" s="10" t="s">
        <v>1145</v>
      </c>
      <c r="K431" s="10" t="s">
        <v>243</v>
      </c>
      <c r="AN431" s="10" t="s">
        <v>244</v>
      </c>
      <c r="AO431" s="10" t="s">
        <v>244</v>
      </c>
    </row>
    <row r="432" customFormat="false" ht="15" hidden="false" customHeight="false" outlineLevel="0" collapsed="false">
      <c r="A432" s="10" t="s">
        <v>1146</v>
      </c>
      <c r="B432" s="10" t="s">
        <v>1143</v>
      </c>
      <c r="C432" s="10" t="s">
        <v>148</v>
      </c>
      <c r="D432" s="11" t="n">
        <v>46298.7503935185</v>
      </c>
      <c r="E432" s="10" t="s">
        <v>1147</v>
      </c>
      <c r="F432" s="10" t="s">
        <v>1143</v>
      </c>
      <c r="G432" s="10" t="s">
        <v>1145</v>
      </c>
      <c r="H432" s="10" t="s">
        <v>151</v>
      </c>
      <c r="I432" s="10" t="s">
        <v>152</v>
      </c>
      <c r="J432" s="10" t="s">
        <v>153</v>
      </c>
      <c r="K432" s="10" t="s">
        <v>154</v>
      </c>
      <c r="M432" s="12" t="n">
        <v>40.068218028</v>
      </c>
      <c r="N432" s="12" t="n">
        <v>5.27310210893261</v>
      </c>
      <c r="O432" s="12" t="n">
        <v>38.4913235069754</v>
      </c>
      <c r="P432" s="12" t="n">
        <v>53.4569529304029</v>
      </c>
      <c r="Q432" s="12" t="n">
        <v>44.8362668806584</v>
      </c>
      <c r="R432" s="12" t="n">
        <v>40.5357725088937</v>
      </c>
      <c r="S432" s="12" t="n">
        <v>46.4859085141922</v>
      </c>
      <c r="T432" s="12" t="n">
        <v>34.8719712958278</v>
      </c>
      <c r="U432" s="12" t="n">
        <v>34.8918151855469</v>
      </c>
      <c r="V432" s="12" t="n">
        <v>59.4253768920898</v>
      </c>
      <c r="W432" s="12" t="n">
        <v>24.533561706543</v>
      </c>
      <c r="X432" s="13" t="n">
        <v>42.1076874989718</v>
      </c>
      <c r="Y432" s="13" t="n">
        <v>63.7718591146133</v>
      </c>
      <c r="Z432" s="13" t="n">
        <v>37.2</v>
      </c>
      <c r="AA432" s="10" t="s">
        <v>155</v>
      </c>
      <c r="AG432" s="13" t="n">
        <v>98.5042942796953</v>
      </c>
      <c r="AH432" s="13" t="n">
        <v>100</v>
      </c>
      <c r="AI432" s="13" t="n">
        <v>33.5</v>
      </c>
      <c r="AJ432" s="13" t="n">
        <v>69.4</v>
      </c>
      <c r="AK432" s="13" t="n">
        <v>35.8</v>
      </c>
      <c r="AL432" s="12" t="n">
        <v>36.7416185151638</v>
      </c>
      <c r="AM432" s="10" t="s">
        <v>157</v>
      </c>
    </row>
    <row r="433" customFormat="false" ht="15" hidden="false" customHeight="false" outlineLevel="0" collapsed="false">
      <c r="A433" s="10" t="s">
        <v>1148</v>
      </c>
      <c r="B433" s="10" t="s">
        <v>1143</v>
      </c>
      <c r="C433" s="10" t="s">
        <v>148</v>
      </c>
      <c r="D433" s="11" t="n">
        <v>46298.7504282407</v>
      </c>
      <c r="E433" s="10" t="s">
        <v>1149</v>
      </c>
      <c r="F433" s="10" t="s">
        <v>1143</v>
      </c>
      <c r="G433" s="10" t="s">
        <v>1145</v>
      </c>
      <c r="H433" s="10" t="s">
        <v>160</v>
      </c>
      <c r="I433" s="10" t="s">
        <v>152</v>
      </c>
      <c r="J433" s="10" t="s">
        <v>153</v>
      </c>
      <c r="K433" s="10" t="s">
        <v>154</v>
      </c>
      <c r="M433" s="12" t="n">
        <v>40.6859290425731</v>
      </c>
      <c r="N433" s="12" t="n">
        <v>6.16435553594115</v>
      </c>
      <c r="O433" s="12" t="n">
        <v>39.1557159593816</v>
      </c>
      <c r="P433" s="12" t="n">
        <v>54.1600707984588</v>
      </c>
      <c r="Q433" s="12" t="n">
        <v>40.4621076445314</v>
      </c>
      <c r="R433" s="12" t="n">
        <v>49.7130415042968</v>
      </c>
      <c r="S433" s="12" t="n">
        <v>42.1857322865364</v>
      </c>
      <c r="T433" s="12" t="n">
        <v>33.5852330463512</v>
      </c>
      <c r="U433" s="12" t="n">
        <v>33.3417358398438</v>
      </c>
      <c r="V433" s="12" t="n">
        <v>59.834529876709</v>
      </c>
      <c r="W433" s="12" t="n">
        <v>26.4927940368652</v>
      </c>
      <c r="X433" s="13" t="n">
        <v>27.8710719266624</v>
      </c>
      <c r="Y433" s="13" t="n">
        <v>43.1282674474558</v>
      </c>
      <c r="Z433" s="13" t="n">
        <v>35.7</v>
      </c>
      <c r="AA433" s="10" t="s">
        <v>162</v>
      </c>
      <c r="AG433" s="13" t="n">
        <v>98.5492219650206</v>
      </c>
      <c r="AH433" s="13" t="n">
        <v>100</v>
      </c>
      <c r="AI433" s="13" t="n">
        <v>32.3</v>
      </c>
      <c r="AJ433" s="13" t="n">
        <v>69</v>
      </c>
      <c r="AK433" s="13" t="n">
        <v>38.7</v>
      </c>
      <c r="AL433" s="12" t="n">
        <v>37.737037037037</v>
      </c>
      <c r="AM433" s="10" t="s">
        <v>157</v>
      </c>
    </row>
    <row r="434" customFormat="false" ht="15" hidden="false" customHeight="false" outlineLevel="0" collapsed="false">
      <c r="A434" s="10" t="s">
        <v>1150</v>
      </c>
      <c r="B434" s="10" t="s">
        <v>1143</v>
      </c>
      <c r="C434" s="10" t="s">
        <v>148</v>
      </c>
      <c r="D434" s="11" t="n">
        <v>46298.750462963</v>
      </c>
      <c r="E434" s="10" t="s">
        <v>1151</v>
      </c>
      <c r="F434" s="10" t="s">
        <v>1143</v>
      </c>
      <c r="G434" s="10" t="s">
        <v>1145</v>
      </c>
      <c r="H434" s="10" t="s">
        <v>166</v>
      </c>
      <c r="I434" s="10" t="s">
        <v>152</v>
      </c>
      <c r="J434" s="10" t="s">
        <v>153</v>
      </c>
      <c r="K434" s="10" t="s">
        <v>154</v>
      </c>
      <c r="M434" s="12" t="n">
        <v>37.9023287844949</v>
      </c>
      <c r="N434" s="12" t="n">
        <v>5.77591786800708</v>
      </c>
      <c r="O434" s="12" t="n">
        <v>36.3541135902273</v>
      </c>
      <c r="P434" s="12" t="n">
        <v>54.1573071640012</v>
      </c>
      <c r="Q434" s="12" t="n">
        <v>42.2883646919482</v>
      </c>
      <c r="R434" s="12" t="n">
        <v>40.3372809479828</v>
      </c>
      <c r="S434" s="12" t="n">
        <v>42.0217738289163</v>
      </c>
      <c r="T434" s="12" t="n">
        <v>33.2509655021903</v>
      </c>
      <c r="U434" s="12" t="n">
        <v>32.8928298950195</v>
      </c>
      <c r="V434" s="12" t="n">
        <v>58.5209579467773</v>
      </c>
      <c r="W434" s="12" t="n">
        <v>25.6281280517578</v>
      </c>
      <c r="X434" s="13" t="n">
        <v>50.4191343511602</v>
      </c>
      <c r="Y434" s="13" t="n">
        <v>67.7360792833547</v>
      </c>
      <c r="Z434" s="13" t="n">
        <v>35.1</v>
      </c>
      <c r="AA434" s="10" t="s">
        <v>170</v>
      </c>
      <c r="AD434" s="10" t="s">
        <v>156</v>
      </c>
      <c r="AG434" s="13" t="n">
        <v>95.9845743667873</v>
      </c>
      <c r="AH434" s="13" t="n">
        <v>100</v>
      </c>
      <c r="AI434" s="13" t="n">
        <v>31.8</v>
      </c>
      <c r="AJ434" s="13" t="n">
        <v>70.3</v>
      </c>
      <c r="AK434" s="13" t="n">
        <v>34.1</v>
      </c>
      <c r="AL434" s="12" t="n">
        <v>33.2926135169225</v>
      </c>
      <c r="AM434" s="10" t="s">
        <v>157</v>
      </c>
    </row>
    <row r="435" customFormat="false" ht="15" hidden="false" customHeight="false" outlineLevel="0" collapsed="false">
      <c r="A435" s="10" t="s">
        <v>1152</v>
      </c>
      <c r="B435" s="10" t="s">
        <v>1143</v>
      </c>
      <c r="C435" s="10" t="s">
        <v>148</v>
      </c>
      <c r="D435" s="11" t="n">
        <v>46298.7504861111</v>
      </c>
      <c r="E435" s="10" t="s">
        <v>1153</v>
      </c>
      <c r="F435" s="10" t="s">
        <v>1143</v>
      </c>
      <c r="G435" s="10" t="s">
        <v>1145</v>
      </c>
      <c r="H435" s="10" t="s">
        <v>169</v>
      </c>
      <c r="I435" s="10" t="s">
        <v>152</v>
      </c>
      <c r="J435" s="10" t="s">
        <v>153</v>
      </c>
      <c r="K435" s="10" t="s">
        <v>154</v>
      </c>
      <c r="M435" s="12" t="n">
        <v>39.4568330796913</v>
      </c>
      <c r="N435" s="12" t="n">
        <v>6.47612146538227</v>
      </c>
      <c r="O435" s="12" t="n">
        <v>37.7864357195537</v>
      </c>
      <c r="P435" s="12" t="n">
        <v>57.4609880147412</v>
      </c>
      <c r="Q435" s="12" t="n">
        <v>39.9776084163507</v>
      </c>
      <c r="R435" s="12" t="n">
        <v>46.0512170376216</v>
      </c>
      <c r="S435" s="12" t="n">
        <v>39.8072728144323</v>
      </c>
      <c r="T435" s="12" t="n">
        <v>34.0286431909561</v>
      </c>
      <c r="U435" s="12" t="n">
        <v>33.7042427062988</v>
      </c>
      <c r="V435" s="12" t="n">
        <v>63.2260627746582</v>
      </c>
      <c r="W435" s="12" t="n">
        <v>29.5218200683594</v>
      </c>
      <c r="X435" s="13" t="n">
        <v>46.8400222067014</v>
      </c>
      <c r="Y435" s="13" t="n">
        <v>61.8940167266606</v>
      </c>
      <c r="Z435" s="13" t="n">
        <v>36</v>
      </c>
      <c r="AA435" s="10" t="s">
        <v>155</v>
      </c>
      <c r="AD435" s="10" t="s">
        <v>156</v>
      </c>
      <c r="AG435" s="13" t="n">
        <v>98.0276497695853</v>
      </c>
      <c r="AH435" s="13" t="n">
        <v>100</v>
      </c>
      <c r="AI435" s="13" t="n">
        <v>32.2</v>
      </c>
      <c r="AJ435" s="13" t="n">
        <v>71</v>
      </c>
      <c r="AK435" s="13" t="n">
        <v>33.8</v>
      </c>
      <c r="AL435" s="12" t="n">
        <v>33.7042442715998</v>
      </c>
      <c r="AM435" s="10" t="s">
        <v>157</v>
      </c>
    </row>
    <row r="436" customFormat="false" ht="15" hidden="false" customHeight="false" outlineLevel="0" collapsed="false">
      <c r="A436" s="10" t="s">
        <v>1154</v>
      </c>
      <c r="B436" s="10" t="s">
        <v>1143</v>
      </c>
      <c r="C436" s="10" t="s">
        <v>148</v>
      </c>
      <c r="D436" s="11" t="n">
        <v>46298.7505324074</v>
      </c>
      <c r="E436" s="10" t="s">
        <v>1155</v>
      </c>
      <c r="F436" s="10" t="s">
        <v>1143</v>
      </c>
      <c r="G436" s="10" t="s">
        <v>1145</v>
      </c>
      <c r="H436" s="10" t="s">
        <v>173</v>
      </c>
      <c r="I436" s="10" t="s">
        <v>152</v>
      </c>
      <c r="J436" s="10" t="s">
        <v>153</v>
      </c>
      <c r="K436" s="10" t="s">
        <v>261</v>
      </c>
      <c r="L436" s="10" t="s">
        <v>346</v>
      </c>
      <c r="M436" s="12" t="n">
        <v>40.2910156578818</v>
      </c>
      <c r="N436" s="12" t="n">
        <v>5.32199005023909</v>
      </c>
      <c r="O436" s="12" t="n">
        <v>38.9850973080921</v>
      </c>
      <c r="P436" s="12" t="n">
        <v>54.7853946137945</v>
      </c>
      <c r="R436" s="12" t="n">
        <v>45.5046140806794</v>
      </c>
      <c r="S436" s="12" t="n">
        <v>41.1275972608774</v>
      </c>
      <c r="T436" s="12" t="n">
        <v>34.4889322960444</v>
      </c>
      <c r="U436" s="12" t="n">
        <v>34.080982208252</v>
      </c>
      <c r="V436" s="12" t="n">
        <v>62.7398948669434</v>
      </c>
      <c r="W436" s="12" t="n">
        <v>28.6589126586914</v>
      </c>
      <c r="X436" s="13" t="n">
        <v>29.1474006116208</v>
      </c>
      <c r="Y436" s="13" t="n">
        <v>58.5427115188583</v>
      </c>
      <c r="Z436" s="13" t="n">
        <v>37.7</v>
      </c>
      <c r="AA436" s="10" t="s">
        <v>155</v>
      </c>
      <c r="AD436" s="10" t="s">
        <v>347</v>
      </c>
      <c r="AG436" s="13" t="n">
        <v>92.7123026673925</v>
      </c>
      <c r="AH436" s="13" t="n">
        <v>100</v>
      </c>
      <c r="AI436" s="13" t="n">
        <v>32.6</v>
      </c>
      <c r="AJ436" s="13" t="n">
        <v>70.8</v>
      </c>
      <c r="AK436" s="13" t="n">
        <v>36.6</v>
      </c>
      <c r="AL436" s="12" t="n">
        <v>36.6723654222714</v>
      </c>
      <c r="AM436" s="10" t="s">
        <v>157</v>
      </c>
      <c r="AO436" s="10" t="s">
        <v>1156</v>
      </c>
    </row>
    <row r="437" customFormat="false" ht="15" hidden="false" customHeight="false" outlineLevel="0" collapsed="false">
      <c r="A437" s="10" t="s">
        <v>1157</v>
      </c>
      <c r="B437" s="10" t="s">
        <v>1143</v>
      </c>
      <c r="C437" s="10" t="s">
        <v>148</v>
      </c>
      <c r="D437" s="11" t="n">
        <v>46298.7505555556</v>
      </c>
      <c r="E437" s="10" t="s">
        <v>1158</v>
      </c>
      <c r="F437" s="10" t="s">
        <v>1143</v>
      </c>
      <c r="G437" s="10" t="s">
        <v>1145</v>
      </c>
      <c r="H437" s="10" t="s">
        <v>176</v>
      </c>
      <c r="I437" s="10" t="s">
        <v>152</v>
      </c>
      <c r="J437" s="10" t="s">
        <v>153</v>
      </c>
      <c r="K437" s="10" t="s">
        <v>261</v>
      </c>
      <c r="L437" s="10" t="s">
        <v>346</v>
      </c>
      <c r="M437" s="12" t="n">
        <v>38.9447554260178</v>
      </c>
      <c r="N437" s="12" t="n">
        <v>6.41419949573159</v>
      </c>
      <c r="O437" s="12" t="n">
        <v>37.2576052966097</v>
      </c>
      <c r="P437" s="12" t="n">
        <v>57.0628848413868</v>
      </c>
      <c r="R437" s="12" t="n">
        <v>44.0352587759963</v>
      </c>
      <c r="S437" s="12" t="n">
        <v>42.5286816591902</v>
      </c>
      <c r="T437" s="12" t="n">
        <v>33.7880623680215</v>
      </c>
      <c r="U437" s="12" t="n">
        <v>33.3858489990234</v>
      </c>
      <c r="V437" s="12" t="n">
        <v>67.3598937988281</v>
      </c>
      <c r="W437" s="12" t="n">
        <v>33.9740447998047</v>
      </c>
      <c r="X437" s="13" t="n">
        <v>52.0968921063424</v>
      </c>
      <c r="Y437" s="13" t="n">
        <v>59.802435675695</v>
      </c>
      <c r="Z437" s="13" t="n">
        <v>36.9</v>
      </c>
      <c r="AA437" s="10" t="s">
        <v>170</v>
      </c>
      <c r="AD437" s="10" t="s">
        <v>347</v>
      </c>
      <c r="AG437" s="13" t="n">
        <v>93.8470548862115</v>
      </c>
      <c r="AH437" s="13" t="n">
        <v>100</v>
      </c>
      <c r="AI437" s="13" t="n">
        <v>32.1</v>
      </c>
      <c r="AJ437" s="13" t="n">
        <v>77.4</v>
      </c>
      <c r="AK437" s="13" t="n">
        <v>33.4</v>
      </c>
      <c r="AL437" s="12" t="n">
        <v>33.3858483888993</v>
      </c>
      <c r="AM437" s="10" t="s">
        <v>157</v>
      </c>
      <c r="AO437" s="10" t="s">
        <v>928</v>
      </c>
    </row>
    <row r="438" customFormat="false" ht="15" hidden="false" customHeight="false" outlineLevel="0" collapsed="false">
      <c r="A438" s="10" t="s">
        <v>1159</v>
      </c>
      <c r="B438" s="10" t="s">
        <v>1143</v>
      </c>
      <c r="C438" s="10" t="s">
        <v>148</v>
      </c>
      <c r="D438" s="11" t="n">
        <v>46298.7506018519</v>
      </c>
      <c r="E438" s="10" t="s">
        <v>1160</v>
      </c>
      <c r="F438" s="10" t="s">
        <v>1143</v>
      </c>
      <c r="G438" s="10" t="s">
        <v>1145</v>
      </c>
      <c r="H438" s="10" t="s">
        <v>179</v>
      </c>
      <c r="I438" s="10" t="s">
        <v>152</v>
      </c>
      <c r="J438" s="10" t="s">
        <v>153</v>
      </c>
      <c r="K438" s="10" t="s">
        <v>154</v>
      </c>
      <c r="M438" s="12" t="n">
        <v>40.3737837958545</v>
      </c>
      <c r="N438" s="12" t="n">
        <v>6.24976169527226</v>
      </c>
      <c r="O438" s="12" t="n">
        <v>38.615040609586</v>
      </c>
      <c r="P438" s="12" t="n">
        <v>55.8187289353449</v>
      </c>
      <c r="Q438" s="12" t="n">
        <v>41.3514906185846</v>
      </c>
      <c r="R438" s="12" t="n">
        <v>48.9053893932188</v>
      </c>
      <c r="S438" s="12" t="n">
        <v>44.0132956090095</v>
      </c>
      <c r="T438" s="12" t="n">
        <v>33.9611908278037</v>
      </c>
      <c r="U438" s="12" t="n">
        <v>33.9817810058594</v>
      </c>
      <c r="V438" s="12" t="n">
        <v>61.8639373779297</v>
      </c>
      <c r="W438" s="12" t="n">
        <v>27.8821563720703</v>
      </c>
      <c r="X438" s="13" t="n">
        <v>38.7029973801819</v>
      </c>
      <c r="Y438" s="13" t="n">
        <v>51.9494529203267</v>
      </c>
      <c r="Z438" s="13" t="n">
        <v>36</v>
      </c>
      <c r="AA438" s="10" t="s">
        <v>155</v>
      </c>
      <c r="AD438" s="10" t="s">
        <v>156</v>
      </c>
      <c r="AG438" s="13" t="n">
        <v>97.3301334933253</v>
      </c>
      <c r="AH438" s="13" t="n">
        <v>100</v>
      </c>
      <c r="AI438" s="13" t="n">
        <v>32.4</v>
      </c>
      <c r="AJ438" s="13" t="n">
        <v>73.2</v>
      </c>
      <c r="AK438" s="13" t="n">
        <v>34.5</v>
      </c>
      <c r="AL438" s="12" t="n">
        <v>34.9345364862904</v>
      </c>
      <c r="AM438" s="10" t="s">
        <v>157</v>
      </c>
    </row>
    <row r="439" customFormat="false" ht="15" hidden="false" customHeight="false" outlineLevel="0" collapsed="false">
      <c r="A439" s="10" t="s">
        <v>1161</v>
      </c>
      <c r="B439" s="10" t="s">
        <v>1143</v>
      </c>
      <c r="C439" s="10" t="s">
        <v>148</v>
      </c>
      <c r="D439" s="11" t="n">
        <v>46298.7506365741</v>
      </c>
      <c r="E439" s="10" t="s">
        <v>1162</v>
      </c>
      <c r="F439" s="10" t="s">
        <v>1143</v>
      </c>
      <c r="G439" s="10" t="s">
        <v>1145</v>
      </c>
      <c r="H439" s="10" t="s">
        <v>183</v>
      </c>
      <c r="I439" s="10" t="s">
        <v>152</v>
      </c>
      <c r="J439" s="10" t="s">
        <v>153</v>
      </c>
      <c r="K439" s="10" t="s">
        <v>154</v>
      </c>
      <c r="M439" s="12" t="n">
        <v>38.8735545408928</v>
      </c>
      <c r="N439" s="12" t="n">
        <v>5.32786286898607</v>
      </c>
      <c r="O439" s="12" t="n">
        <v>37.3366356154259</v>
      </c>
      <c r="P439" s="12" t="n">
        <v>49.9328244674586</v>
      </c>
      <c r="Q439" s="12" t="n">
        <v>41.028750443606</v>
      </c>
      <c r="R439" s="12" t="n">
        <v>48.2322953735132</v>
      </c>
      <c r="S439" s="12" t="n">
        <v>41.4548893195356</v>
      </c>
      <c r="T439" s="12" t="n">
        <v>33.9357819715556</v>
      </c>
      <c r="U439" s="12" t="n">
        <v>33.596321105957</v>
      </c>
      <c r="V439" s="12" t="n">
        <v>54.5716934204102</v>
      </c>
      <c r="W439" s="12" t="n">
        <v>20.9753723144531</v>
      </c>
      <c r="X439" s="13" t="n">
        <v>48.3271539548023</v>
      </c>
      <c r="Y439" s="13" t="n">
        <v>60.694738700565</v>
      </c>
      <c r="Z439" s="13" t="n">
        <v>36.2</v>
      </c>
      <c r="AA439" s="10" t="s">
        <v>155</v>
      </c>
      <c r="AE439" s="10" t="s">
        <v>156</v>
      </c>
      <c r="AG439" s="13" t="n">
        <v>97.7225672877847</v>
      </c>
      <c r="AH439" s="13" t="n">
        <v>100</v>
      </c>
      <c r="AI439" s="13" t="n">
        <v>32.6</v>
      </c>
      <c r="AJ439" s="13" t="n">
        <v>67.7</v>
      </c>
      <c r="AK439" s="13" t="n">
        <v>34.5</v>
      </c>
      <c r="AL439" s="12" t="n">
        <v>34.4527859237537</v>
      </c>
      <c r="AM439" s="10" t="s">
        <v>157</v>
      </c>
    </row>
    <row r="440" customFormat="false" ht="15" hidden="false" customHeight="false" outlineLevel="0" collapsed="false">
      <c r="A440" s="10" t="s">
        <v>1163</v>
      </c>
      <c r="B440" s="10" t="s">
        <v>1143</v>
      </c>
      <c r="C440" s="10" t="s">
        <v>148</v>
      </c>
      <c r="D440" s="11" t="n">
        <v>46298.7507291667</v>
      </c>
      <c r="E440" s="10" t="s">
        <v>1164</v>
      </c>
      <c r="F440" s="10" t="s">
        <v>1143</v>
      </c>
      <c r="G440" s="10" t="s">
        <v>1145</v>
      </c>
      <c r="H440" s="10" t="s">
        <v>186</v>
      </c>
      <c r="I440" s="10" t="s">
        <v>152</v>
      </c>
      <c r="J440" s="10" t="s">
        <v>153</v>
      </c>
      <c r="K440" s="10" t="s">
        <v>154</v>
      </c>
      <c r="M440" s="12" t="n">
        <v>35.5421391022227</v>
      </c>
      <c r="N440" s="12" t="n">
        <v>3.95327774362536</v>
      </c>
      <c r="O440" s="12" t="n">
        <v>34.3323445890968</v>
      </c>
      <c r="P440" s="12" t="n">
        <v>40.8878291053691</v>
      </c>
      <c r="Q440" s="12" t="n">
        <v>43.4960071545759</v>
      </c>
      <c r="R440" s="12" t="n">
        <v>36.833411725205</v>
      </c>
      <c r="S440" s="12" t="n">
        <v>40.1176617966164</v>
      </c>
      <c r="T440" s="12" t="n">
        <v>31.3454846363794</v>
      </c>
      <c r="U440" s="12" t="n">
        <v>31.108325958252</v>
      </c>
      <c r="V440" s="12" t="n">
        <v>51.4580535888672</v>
      </c>
      <c r="W440" s="12" t="n">
        <v>20.3497276306152</v>
      </c>
      <c r="X440" s="13" t="n">
        <v>39.7813910795572</v>
      </c>
      <c r="Y440" s="13" t="n">
        <v>62.5948335612461</v>
      </c>
      <c r="Z440" s="13" t="n">
        <v>33.6</v>
      </c>
      <c r="AA440" s="10" t="s">
        <v>155</v>
      </c>
      <c r="AG440" s="13" t="n">
        <v>98.3601422438413</v>
      </c>
      <c r="AH440" s="13" t="n">
        <v>100</v>
      </c>
      <c r="AI440" s="13" t="n">
        <v>30.2</v>
      </c>
      <c r="AJ440" s="13" t="n">
        <v>62.2</v>
      </c>
      <c r="AK440" s="13" t="n">
        <v>32</v>
      </c>
      <c r="AL440" s="12" t="n">
        <v>31.4406138322472</v>
      </c>
      <c r="AM440" s="10" t="s">
        <v>157</v>
      </c>
    </row>
    <row r="441" customFormat="false" ht="15" hidden="false" customHeight="false" outlineLevel="0" collapsed="false">
      <c r="A441" s="10" t="s">
        <v>1165</v>
      </c>
      <c r="B441" s="10" t="s">
        <v>1143</v>
      </c>
      <c r="C441" s="10" t="s">
        <v>148</v>
      </c>
      <c r="D441" s="11" t="n">
        <v>46298.7508564815</v>
      </c>
      <c r="E441" s="10" t="s">
        <v>1166</v>
      </c>
      <c r="F441" s="10" t="s">
        <v>1143</v>
      </c>
      <c r="G441" s="10" t="s">
        <v>1145</v>
      </c>
      <c r="H441" s="10" t="s">
        <v>189</v>
      </c>
      <c r="I441" s="10" t="s">
        <v>152</v>
      </c>
      <c r="J441" s="10" t="s">
        <v>153</v>
      </c>
      <c r="K441" s="10" t="s">
        <v>154</v>
      </c>
      <c r="M441" s="12" t="n">
        <v>36.2054948744773</v>
      </c>
      <c r="N441" s="12" t="n">
        <v>3.99299884165366</v>
      </c>
      <c r="O441" s="12" t="n">
        <v>35.1187453790723</v>
      </c>
      <c r="P441" s="12" t="n">
        <v>46.2109489767324</v>
      </c>
      <c r="Q441" s="12" t="n">
        <v>37.6575579379509</v>
      </c>
      <c r="R441" s="12" t="n">
        <v>37.2023980524348</v>
      </c>
      <c r="S441" s="12" t="n">
        <v>41.4880793191749</v>
      </c>
      <c r="T441" s="12" t="n">
        <v>32.4152383712709</v>
      </c>
      <c r="U441" s="12" t="n">
        <v>31.5410842895508</v>
      </c>
      <c r="V441" s="12" t="n">
        <v>52.4452514648438</v>
      </c>
      <c r="W441" s="12" t="n">
        <v>20.904167175293</v>
      </c>
      <c r="X441" s="13" t="n">
        <v>53.6678870847925</v>
      </c>
      <c r="Y441" s="13" t="n">
        <v>74.158972726308</v>
      </c>
      <c r="Z441" s="13" t="n">
        <v>33.9</v>
      </c>
      <c r="AA441" s="10" t="s">
        <v>170</v>
      </c>
      <c r="AG441" s="13" t="n">
        <v>97.6223776223776</v>
      </c>
      <c r="AH441" s="13" t="n">
        <v>100</v>
      </c>
      <c r="AI441" s="13" t="n">
        <v>30.4</v>
      </c>
      <c r="AJ441" s="13" t="n">
        <v>70.6</v>
      </c>
      <c r="AK441" s="13" t="n">
        <v>33.1</v>
      </c>
      <c r="AL441" s="12" t="n">
        <v>33.3612851897185</v>
      </c>
      <c r="AM441" s="10" t="s">
        <v>157</v>
      </c>
    </row>
    <row r="442" customFormat="false" ht="15" hidden="false" customHeight="false" outlineLevel="0" collapsed="false">
      <c r="A442" s="10" t="s">
        <v>1167</v>
      </c>
      <c r="B442" s="10" t="s">
        <v>1143</v>
      </c>
      <c r="C442" s="10" t="s">
        <v>148</v>
      </c>
      <c r="D442" s="11" t="n">
        <v>46298.7510763889</v>
      </c>
      <c r="E442" s="10" t="s">
        <v>1168</v>
      </c>
      <c r="F442" s="10" t="s">
        <v>1143</v>
      </c>
      <c r="G442" s="10" t="s">
        <v>1145</v>
      </c>
      <c r="H442" s="10" t="s">
        <v>192</v>
      </c>
      <c r="I442" s="10" t="s">
        <v>152</v>
      </c>
      <c r="J442" s="10" t="s">
        <v>153</v>
      </c>
      <c r="K442" s="10" t="s">
        <v>261</v>
      </c>
      <c r="L442" s="10" t="s">
        <v>346</v>
      </c>
      <c r="M442" s="12" t="n">
        <v>35.1003316100845</v>
      </c>
      <c r="N442" s="12" t="n">
        <v>4.36997022933074</v>
      </c>
      <c r="O442" s="12" t="n">
        <v>34.0911952539186</v>
      </c>
      <c r="P442" s="12" t="n">
        <v>47.2291360399429</v>
      </c>
      <c r="R442" s="12" t="n">
        <v>36.5312911653171</v>
      </c>
      <c r="S442" s="12" t="n">
        <v>37.3118375441383</v>
      </c>
      <c r="T442" s="12" t="n">
        <v>31.6155248276698</v>
      </c>
      <c r="U442" s="12" t="n">
        <v>31.3367366790772</v>
      </c>
      <c r="V442" s="12" t="n">
        <v>51.6251792907715</v>
      </c>
      <c r="W442" s="12" t="n">
        <v>20.2884426116943</v>
      </c>
      <c r="X442" s="13" t="n">
        <v>53.1469896768001</v>
      </c>
      <c r="Y442" s="13" t="n">
        <v>76.0744181506097</v>
      </c>
      <c r="Z442" s="13" t="n">
        <v>33.5</v>
      </c>
      <c r="AA442" s="10" t="s">
        <v>170</v>
      </c>
      <c r="AD442" s="10" t="s">
        <v>347</v>
      </c>
      <c r="AG442" s="13" t="n">
        <v>92.6115388672081</v>
      </c>
      <c r="AH442" s="13" t="n">
        <v>100</v>
      </c>
      <c r="AI442" s="13" t="n">
        <v>30.1</v>
      </c>
      <c r="AJ442" s="13" t="n">
        <v>62</v>
      </c>
      <c r="AK442" s="13" t="n">
        <v>31.5</v>
      </c>
      <c r="AL442" s="12" t="n">
        <v>32.0816596547222</v>
      </c>
      <c r="AM442" s="10" t="s">
        <v>157</v>
      </c>
      <c r="AO442" s="10" t="s">
        <v>1156</v>
      </c>
    </row>
    <row r="443" customFormat="false" ht="15" hidden="false" customHeight="false" outlineLevel="0" collapsed="false">
      <c r="A443" s="10" t="s">
        <v>1169</v>
      </c>
      <c r="B443" s="10" t="s">
        <v>1143</v>
      </c>
      <c r="C443" s="10" t="s">
        <v>148</v>
      </c>
      <c r="D443" s="11" t="n">
        <v>46298.7511111111</v>
      </c>
      <c r="E443" s="10" t="s">
        <v>1170</v>
      </c>
      <c r="F443" s="10" t="s">
        <v>1143</v>
      </c>
      <c r="G443" s="10" t="s">
        <v>1145</v>
      </c>
      <c r="H443" s="10" t="s">
        <v>195</v>
      </c>
      <c r="I443" s="10" t="s">
        <v>152</v>
      </c>
      <c r="J443" s="10" t="s">
        <v>153</v>
      </c>
      <c r="K443" s="10" t="s">
        <v>154</v>
      </c>
      <c r="M443" s="12" t="n">
        <v>33.63292144237</v>
      </c>
      <c r="N443" s="12" t="n">
        <v>2.63463593452689</v>
      </c>
      <c r="O443" s="12" t="n">
        <v>33.0793403929337</v>
      </c>
      <c r="P443" s="12" t="n">
        <v>40.419989455249</v>
      </c>
      <c r="Q443" s="12" t="n">
        <v>32.9429034662697</v>
      </c>
      <c r="R443" s="12" t="n">
        <v>35.6424335444867</v>
      </c>
      <c r="S443" s="12" t="n">
        <v>34.4433364864525</v>
      </c>
      <c r="T443" s="12" t="n">
        <v>30.8686251585494</v>
      </c>
      <c r="U443" s="12" t="n">
        <v>30.5591983795166</v>
      </c>
      <c r="V443" s="12" t="n">
        <v>48.0124130249023</v>
      </c>
      <c r="W443" s="12" t="n">
        <v>17.4532146453857</v>
      </c>
      <c r="X443" s="13" t="n">
        <v>34.8268027603045</v>
      </c>
      <c r="Y443" s="13" t="n">
        <v>93.1585818681226</v>
      </c>
      <c r="Z443" s="13" t="n">
        <v>32.8</v>
      </c>
      <c r="AA443" s="10" t="s">
        <v>155</v>
      </c>
      <c r="AD443" s="10" t="s">
        <v>156</v>
      </c>
      <c r="AG443" s="13" t="n">
        <v>98.15519034741</v>
      </c>
      <c r="AH443" s="13" t="n">
        <v>100</v>
      </c>
      <c r="AI443" s="13" t="n">
        <v>29.4</v>
      </c>
      <c r="AJ443" s="13" t="n">
        <v>59.3</v>
      </c>
      <c r="AK443" s="13" t="n">
        <v>32.2</v>
      </c>
      <c r="AL443" s="12" t="n">
        <v>32.587532097537</v>
      </c>
      <c r="AM443" s="10" t="s">
        <v>157</v>
      </c>
    </row>
    <row r="444" customFormat="false" ht="15" hidden="false" customHeight="false" outlineLevel="0" collapsed="false">
      <c r="A444" s="10" t="s">
        <v>1171</v>
      </c>
      <c r="B444" s="10" t="s">
        <v>1143</v>
      </c>
      <c r="C444" s="10" t="s">
        <v>148</v>
      </c>
      <c r="D444" s="11" t="n">
        <v>46298.7511342593</v>
      </c>
      <c r="E444" s="10" t="s">
        <v>1172</v>
      </c>
      <c r="F444" s="10" t="s">
        <v>1143</v>
      </c>
      <c r="G444" s="10" t="s">
        <v>1145</v>
      </c>
      <c r="H444" s="10" t="s">
        <v>198</v>
      </c>
      <c r="I444" s="10" t="s">
        <v>152</v>
      </c>
      <c r="J444" s="10" t="s">
        <v>153</v>
      </c>
      <c r="K444" s="10" t="s">
        <v>154</v>
      </c>
      <c r="M444" s="12" t="n">
        <v>35.805911787997</v>
      </c>
      <c r="N444" s="12" t="n">
        <v>5.74568836437739</v>
      </c>
      <c r="O444" s="12" t="n">
        <v>34.7250053139335</v>
      </c>
      <c r="P444" s="12" t="n">
        <v>49.292451628586</v>
      </c>
      <c r="Q444" s="12" t="n">
        <v>33.3465198445577</v>
      </c>
      <c r="R444" s="12" t="n">
        <v>38.9424352559473</v>
      </c>
      <c r="S444" s="12" t="n">
        <v>38.5067178762384</v>
      </c>
      <c r="T444" s="12" t="n">
        <v>31.0631833862422</v>
      </c>
      <c r="U444" s="12" t="n">
        <v>30.7824592590332</v>
      </c>
      <c r="V444" s="12" t="n">
        <v>53.3401069641113</v>
      </c>
      <c r="W444" s="12" t="n">
        <v>22.5576477050781</v>
      </c>
      <c r="X444" s="13" t="n">
        <v>47.8957256018438</v>
      </c>
      <c r="Y444" s="13" t="n">
        <v>68.616001394457</v>
      </c>
      <c r="Z444" s="13" t="n">
        <v>33.1</v>
      </c>
      <c r="AA444" s="10" t="s">
        <v>155</v>
      </c>
      <c r="AG444" s="13" t="n">
        <v>98.236301369863</v>
      </c>
      <c r="AH444" s="13" t="n">
        <v>100</v>
      </c>
      <c r="AI444" s="13" t="n">
        <v>29.6</v>
      </c>
      <c r="AJ444" s="13" t="n">
        <v>60.1</v>
      </c>
      <c r="AK444" s="13" t="n">
        <v>31.7</v>
      </c>
      <c r="AL444" s="12" t="n">
        <v>31.4946902654867</v>
      </c>
      <c r="AM444" s="10" t="s">
        <v>157</v>
      </c>
    </row>
    <row r="445" customFormat="false" ht="15" hidden="false" customHeight="false" outlineLevel="0" collapsed="false">
      <c r="A445" s="10" t="s">
        <v>1173</v>
      </c>
      <c r="B445" s="10" t="s">
        <v>1143</v>
      </c>
      <c r="C445" s="10" t="s">
        <v>148</v>
      </c>
      <c r="D445" s="11" t="n">
        <v>46298.7511574074</v>
      </c>
      <c r="E445" s="10" t="s">
        <v>1174</v>
      </c>
      <c r="F445" s="10" t="s">
        <v>1143</v>
      </c>
      <c r="G445" s="10" t="s">
        <v>1145</v>
      </c>
      <c r="H445" s="10" t="s">
        <v>201</v>
      </c>
      <c r="I445" s="10" t="s">
        <v>152</v>
      </c>
      <c r="J445" s="10" t="s">
        <v>153</v>
      </c>
      <c r="K445" s="10" t="s">
        <v>261</v>
      </c>
      <c r="L445" s="10" t="s">
        <v>346</v>
      </c>
      <c r="M445" s="12" t="n">
        <v>35.0965209290684</v>
      </c>
      <c r="N445" s="12" t="n">
        <v>5.40876525369859</v>
      </c>
      <c r="O445" s="12" t="n">
        <v>33.8887196726171</v>
      </c>
      <c r="P445" s="12" t="n">
        <v>47.2328948151509</v>
      </c>
      <c r="R445" s="12" t="n">
        <v>37.7925128265267</v>
      </c>
      <c r="S445" s="12" t="n">
        <v>39.7064706296897</v>
      </c>
      <c r="T445" s="12" t="n">
        <v>31.5276276594536</v>
      </c>
      <c r="U445" s="12" t="n">
        <v>31.1328601837158</v>
      </c>
      <c r="V445" s="12" t="n">
        <v>51.3577003479004</v>
      </c>
      <c r="W445" s="12" t="n">
        <v>20.2248401641846</v>
      </c>
      <c r="X445" s="13" t="n">
        <v>66.4408511394429</v>
      </c>
      <c r="Y445" s="13" t="n">
        <v>75.9650837368398</v>
      </c>
      <c r="Z445" s="13" t="n">
        <v>33.5</v>
      </c>
      <c r="AA445" s="10" t="s">
        <v>170</v>
      </c>
      <c r="AD445" s="10" t="s">
        <v>347</v>
      </c>
      <c r="AG445" s="13" t="n">
        <v>91.1081431115428</v>
      </c>
      <c r="AH445" s="13" t="n">
        <v>100</v>
      </c>
      <c r="AI445" s="13" t="n">
        <v>29.9</v>
      </c>
      <c r="AJ445" s="13" t="n">
        <v>61.7</v>
      </c>
      <c r="AK445" s="13" t="n">
        <v>32.5</v>
      </c>
      <c r="AL445" s="12" t="n">
        <v>32.5778947368421</v>
      </c>
      <c r="AM445" s="10" t="s">
        <v>157</v>
      </c>
      <c r="AO445" s="10" t="s">
        <v>931</v>
      </c>
    </row>
    <row r="446" customFormat="false" ht="15" hidden="false" customHeight="false" outlineLevel="0" collapsed="false">
      <c r="A446" s="10" t="s">
        <v>1175</v>
      </c>
      <c r="B446" s="10" t="s">
        <v>1143</v>
      </c>
      <c r="C446" s="10" t="s">
        <v>148</v>
      </c>
      <c r="D446" s="11" t="n">
        <v>46298.7513310185</v>
      </c>
      <c r="E446" s="10" t="s">
        <v>1176</v>
      </c>
      <c r="F446" s="10" t="s">
        <v>1143</v>
      </c>
      <c r="G446" s="10" t="s">
        <v>1145</v>
      </c>
      <c r="H446" s="10" t="s">
        <v>204</v>
      </c>
      <c r="I446" s="10" t="s">
        <v>152</v>
      </c>
      <c r="J446" s="10" t="s">
        <v>153</v>
      </c>
      <c r="K446" s="10" t="s">
        <v>154</v>
      </c>
      <c r="M446" s="12" t="n">
        <v>35.4165301608256</v>
      </c>
      <c r="N446" s="12" t="n">
        <v>5.30544084323758</v>
      </c>
      <c r="O446" s="12" t="n">
        <v>33.8609000285368</v>
      </c>
      <c r="P446" s="12" t="n">
        <v>42.3864727447862</v>
      </c>
      <c r="Q446" s="12" t="n">
        <v>38.2312686703247</v>
      </c>
      <c r="R446" s="12" t="n">
        <v>46.5289786891909</v>
      </c>
      <c r="S446" s="12" t="n">
        <v>39.5192139258873</v>
      </c>
      <c r="T446" s="12" t="n">
        <v>30.499528358805</v>
      </c>
      <c r="U446" s="12" t="n">
        <v>30.2622566223145</v>
      </c>
      <c r="V446" s="12" t="n">
        <v>51.702091217041</v>
      </c>
      <c r="W446" s="12" t="n">
        <v>21.4398345947266</v>
      </c>
      <c r="X446" s="13" t="n">
        <v>47.2269365158597</v>
      </c>
      <c r="Y446" s="13" t="n">
        <v>62.8878703997822</v>
      </c>
      <c r="Z446" s="13" t="n">
        <v>32.7</v>
      </c>
      <c r="AA446" s="10" t="s">
        <v>155</v>
      </c>
      <c r="AG446" s="13" t="n">
        <v>98.3224021773078</v>
      </c>
      <c r="AH446" s="13" t="n">
        <v>100</v>
      </c>
      <c r="AI446" s="13" t="n">
        <v>29.3</v>
      </c>
      <c r="AJ446" s="13" t="n">
        <v>63.2</v>
      </c>
      <c r="AK446" s="13" t="n">
        <v>33</v>
      </c>
      <c r="AL446" s="12" t="n">
        <v>32.1547368421053</v>
      </c>
      <c r="AM446" s="10" t="s">
        <v>157</v>
      </c>
    </row>
    <row r="447" customFormat="false" ht="15" hidden="false" customHeight="false" outlineLevel="0" collapsed="false">
      <c r="A447" s="10" t="s">
        <v>1177</v>
      </c>
      <c r="B447" s="10" t="s">
        <v>1143</v>
      </c>
      <c r="C447" s="10" t="s">
        <v>148</v>
      </c>
      <c r="D447" s="11" t="n">
        <v>46298.7513657407</v>
      </c>
      <c r="E447" s="10" t="s">
        <v>1178</v>
      </c>
      <c r="F447" s="10" t="s">
        <v>1143</v>
      </c>
      <c r="G447" s="10" t="s">
        <v>1145</v>
      </c>
      <c r="H447" s="10" t="s">
        <v>207</v>
      </c>
      <c r="I447" s="10" t="s">
        <v>152</v>
      </c>
      <c r="J447" s="10" t="s">
        <v>153</v>
      </c>
      <c r="K447" s="10" t="s">
        <v>154</v>
      </c>
      <c r="M447" s="12" t="n">
        <v>37.1756457298896</v>
      </c>
      <c r="N447" s="12" t="n">
        <v>6.41496053318546</v>
      </c>
      <c r="O447" s="12" t="n">
        <v>35.7596352298196</v>
      </c>
      <c r="P447" s="12" t="n">
        <v>54.5164643606904</v>
      </c>
      <c r="Q447" s="12" t="n">
        <v>37.2074802438637</v>
      </c>
      <c r="R447" s="12" t="n">
        <v>40.7711870587587</v>
      </c>
      <c r="S447" s="12" t="n">
        <v>38.5462166675531</v>
      </c>
      <c r="T447" s="12" t="n">
        <v>32.2809987528958</v>
      </c>
      <c r="U447" s="12" t="n">
        <v>32.0073204040527</v>
      </c>
      <c r="V447" s="12" t="n">
        <v>59.6269607543945</v>
      </c>
      <c r="W447" s="12" t="n">
        <v>27.6196403503418</v>
      </c>
      <c r="X447" s="13" t="n">
        <v>53.429865419666</v>
      </c>
      <c r="Y447" s="13" t="n">
        <v>70.9437192775743</v>
      </c>
      <c r="Z447" s="13" t="n">
        <v>34.4</v>
      </c>
      <c r="AA447" s="10" t="s">
        <v>170</v>
      </c>
      <c r="AG447" s="13" t="n">
        <v>98.3843213968737</v>
      </c>
      <c r="AH447" s="13" t="n">
        <v>100</v>
      </c>
      <c r="AI447" s="13" t="n">
        <v>30.6</v>
      </c>
      <c r="AJ447" s="13" t="n">
        <v>66.9</v>
      </c>
      <c r="AK447" s="13" t="n">
        <v>32.4</v>
      </c>
      <c r="AL447" s="12" t="n">
        <v>32.5161290322581</v>
      </c>
      <c r="AM447" s="10" t="s">
        <v>157</v>
      </c>
    </row>
    <row r="448" customFormat="false" ht="15" hidden="false" customHeight="false" outlineLevel="0" collapsed="false">
      <c r="A448" s="10" t="s">
        <v>1179</v>
      </c>
      <c r="B448" s="10" t="s">
        <v>1143</v>
      </c>
      <c r="C448" s="10" t="s">
        <v>148</v>
      </c>
      <c r="D448" s="11" t="n">
        <v>46298.7513888889</v>
      </c>
      <c r="E448" s="10" t="s">
        <v>1180</v>
      </c>
      <c r="F448" s="10" t="s">
        <v>1143</v>
      </c>
      <c r="G448" s="10" t="s">
        <v>1145</v>
      </c>
      <c r="H448" s="10" t="s">
        <v>210</v>
      </c>
      <c r="I448" s="10" t="s">
        <v>152</v>
      </c>
      <c r="J448" s="10" t="s">
        <v>153</v>
      </c>
      <c r="K448" s="10" t="s">
        <v>261</v>
      </c>
      <c r="L448" s="10" t="s">
        <v>383</v>
      </c>
      <c r="M448" s="12" t="n">
        <v>36.0615549824704</v>
      </c>
      <c r="N448" s="12" t="n">
        <v>3.97372512718707</v>
      </c>
      <c r="O448" s="12" t="n">
        <v>34.9747685614345</v>
      </c>
      <c r="P448" s="12" t="n">
        <v>46.3199928184608</v>
      </c>
      <c r="R448" s="12" t="n">
        <v>38.0992283020473</v>
      </c>
      <c r="S448" s="12" t="n">
        <v>40.8864753996545</v>
      </c>
      <c r="T448" s="12" t="n">
        <v>31.6717000522805</v>
      </c>
      <c r="U448" s="12" t="n">
        <v>30.8934803009033</v>
      </c>
      <c r="V448" s="12" t="n">
        <v>55.1754341125488</v>
      </c>
      <c r="W448" s="12" t="n">
        <v>24.2819538116455</v>
      </c>
      <c r="X448" s="13" t="n">
        <v>26.2711048934485</v>
      </c>
      <c r="Y448" s="13" t="n">
        <v>70.9013390180534</v>
      </c>
      <c r="Z448" s="13" t="n">
        <v>34.3</v>
      </c>
      <c r="AA448" s="10" t="s">
        <v>155</v>
      </c>
      <c r="AD448" s="10" t="s">
        <v>347</v>
      </c>
      <c r="AG448" s="13" t="n">
        <v>90.033587908353</v>
      </c>
      <c r="AH448" s="13" t="n">
        <v>100</v>
      </c>
      <c r="AI448" s="13" t="n">
        <v>29.9</v>
      </c>
      <c r="AJ448" s="13" t="n">
        <v>64.9</v>
      </c>
      <c r="AK448" s="13" t="n">
        <v>33.3</v>
      </c>
      <c r="AL448" s="12" t="n">
        <v>33.6312248633376</v>
      </c>
      <c r="AM448" s="10" t="s">
        <v>157</v>
      </c>
      <c r="AO448" s="10" t="s">
        <v>973</v>
      </c>
    </row>
    <row r="449" customFormat="false" ht="15" hidden="false" customHeight="false" outlineLevel="0" collapsed="false">
      <c r="A449" s="10" t="s">
        <v>1181</v>
      </c>
      <c r="B449" s="10" t="s">
        <v>1143</v>
      </c>
      <c r="C449" s="10" t="s">
        <v>148</v>
      </c>
      <c r="D449" s="11" t="n">
        <v>46298.7514467593</v>
      </c>
      <c r="E449" s="10" t="s">
        <v>1182</v>
      </c>
      <c r="F449" s="10" t="s">
        <v>1143</v>
      </c>
      <c r="G449" s="10" t="s">
        <v>1145</v>
      </c>
      <c r="H449" s="10" t="s">
        <v>213</v>
      </c>
      <c r="I449" s="10" t="s">
        <v>152</v>
      </c>
      <c r="J449" s="10" t="s">
        <v>153</v>
      </c>
      <c r="K449" s="10" t="s">
        <v>154</v>
      </c>
      <c r="M449" s="12" t="n">
        <v>34.9366606583252</v>
      </c>
      <c r="N449" s="12" t="n">
        <v>4.48705384226468</v>
      </c>
      <c r="O449" s="12" t="n">
        <v>33.55399685245</v>
      </c>
      <c r="P449" s="12" t="n">
        <v>47.1716136128873</v>
      </c>
      <c r="Q449" s="12" t="n">
        <v>35.8740688818154</v>
      </c>
      <c r="R449" s="12" t="n">
        <v>40.5001173405041</v>
      </c>
      <c r="S449" s="12" t="n">
        <v>39.3104634634676</v>
      </c>
      <c r="T449" s="12" t="n">
        <v>30.6145875094688</v>
      </c>
      <c r="U449" s="12" t="n">
        <v>30.3786373138428</v>
      </c>
      <c r="V449" s="12" t="n">
        <v>56.7419013977051</v>
      </c>
      <c r="W449" s="12" t="n">
        <v>26.3632640838623</v>
      </c>
      <c r="X449" s="13" t="n">
        <v>42.1553344642612</v>
      </c>
      <c r="Y449" s="13" t="n">
        <v>71.0597099322972</v>
      </c>
      <c r="Z449" s="13" t="n">
        <v>32.5</v>
      </c>
      <c r="AA449" s="10" t="s">
        <v>155</v>
      </c>
      <c r="AC449" s="10" t="s">
        <v>156</v>
      </c>
      <c r="AG449" s="13" t="n">
        <v>98.1593159315932</v>
      </c>
      <c r="AH449" s="13" t="n">
        <v>100</v>
      </c>
      <c r="AI449" s="13" t="n">
        <v>29.3</v>
      </c>
      <c r="AJ449" s="13" t="n">
        <v>67.3</v>
      </c>
      <c r="AK449" s="13" t="n">
        <v>32</v>
      </c>
      <c r="AL449" s="12" t="n">
        <v>31.6605977078195</v>
      </c>
      <c r="AM449" s="10" t="s">
        <v>157</v>
      </c>
    </row>
    <row r="450" customFormat="false" ht="15" hidden="false" customHeight="false" outlineLevel="0" collapsed="false">
      <c r="A450" s="10" t="s">
        <v>1183</v>
      </c>
      <c r="B450" s="10" t="s">
        <v>1143</v>
      </c>
      <c r="C450" s="10" t="s">
        <v>148</v>
      </c>
      <c r="D450" s="11" t="n">
        <v>46298.751724537</v>
      </c>
      <c r="E450" s="10" t="s">
        <v>1184</v>
      </c>
      <c r="F450" s="10" t="s">
        <v>1143</v>
      </c>
      <c r="G450" s="10" t="s">
        <v>1145</v>
      </c>
      <c r="H450" s="10" t="s">
        <v>216</v>
      </c>
      <c r="I450" s="10" t="s">
        <v>152</v>
      </c>
      <c r="J450" s="10" t="s">
        <v>153</v>
      </c>
      <c r="K450" s="10" t="s">
        <v>154</v>
      </c>
      <c r="M450" s="12" t="n">
        <v>34.9589813556498</v>
      </c>
      <c r="N450" s="12" t="n">
        <v>4.73478237039933</v>
      </c>
      <c r="O450" s="12" t="n">
        <v>33.6293239521893</v>
      </c>
      <c r="P450" s="12" t="n">
        <v>44.9503614182735</v>
      </c>
      <c r="Q450" s="12" t="n">
        <v>36.8947464262899</v>
      </c>
      <c r="R450" s="12" t="n">
        <v>43.143495340144</v>
      </c>
      <c r="S450" s="12" t="n">
        <v>36.8787913017789</v>
      </c>
      <c r="T450" s="12" t="n">
        <v>30.4118393793714</v>
      </c>
      <c r="U450" s="12" t="n">
        <v>29.973611831665</v>
      </c>
      <c r="V450" s="12" t="n">
        <v>54.7339096069336</v>
      </c>
      <c r="W450" s="12" t="n">
        <v>24.7602977752686</v>
      </c>
      <c r="X450" s="13" t="n">
        <v>47.265034240174</v>
      </c>
      <c r="Y450" s="13" t="n">
        <v>68.4276708185356</v>
      </c>
      <c r="Z450" s="13" t="n">
        <v>32.4</v>
      </c>
      <c r="AA450" s="10" t="s">
        <v>155</v>
      </c>
      <c r="AG450" s="13" t="n">
        <v>98.1732950754037</v>
      </c>
      <c r="AH450" s="13" t="n">
        <v>100</v>
      </c>
      <c r="AI450" s="13" t="n">
        <v>29</v>
      </c>
      <c r="AJ450" s="13" t="n">
        <v>63.3</v>
      </c>
      <c r="AK450" s="13" t="n">
        <v>31</v>
      </c>
      <c r="AL450" s="12" t="n">
        <v>30.8105571847508</v>
      </c>
      <c r="AM450" s="10" t="s">
        <v>157</v>
      </c>
    </row>
    <row r="451" customFormat="false" ht="15" hidden="false" customHeight="false" outlineLevel="0" collapsed="false">
      <c r="A451" s="10" t="s">
        <v>1185</v>
      </c>
      <c r="B451" s="10" t="s">
        <v>1143</v>
      </c>
      <c r="C451" s="10" t="s">
        <v>148</v>
      </c>
      <c r="D451" s="11" t="n">
        <v>46298.7517476852</v>
      </c>
      <c r="E451" s="10" t="s">
        <v>1186</v>
      </c>
      <c r="F451" s="10" t="s">
        <v>1143</v>
      </c>
      <c r="G451" s="10" t="s">
        <v>1145</v>
      </c>
      <c r="H451" s="10" t="s">
        <v>219</v>
      </c>
      <c r="I451" s="10" t="s">
        <v>152</v>
      </c>
      <c r="J451" s="10" t="s">
        <v>153</v>
      </c>
      <c r="K451" s="10" t="s">
        <v>261</v>
      </c>
      <c r="L451" s="10" t="s">
        <v>362</v>
      </c>
      <c r="M451" s="12" t="n">
        <v>35.277432450022</v>
      </c>
      <c r="N451" s="12" t="n">
        <v>4.44495507094846</v>
      </c>
      <c r="O451" s="12" t="n">
        <v>34.1135318191233</v>
      </c>
      <c r="Q451" s="12" t="n">
        <v>39.994023477432</v>
      </c>
      <c r="R451" s="12" t="n">
        <v>41.8794241675776</v>
      </c>
      <c r="S451" s="12" t="n">
        <v>38.8555300421169</v>
      </c>
      <c r="T451" s="12" t="n">
        <v>31.4095918315679</v>
      </c>
      <c r="U451" s="12" t="n">
        <v>31.1677513122559</v>
      </c>
      <c r="V451" s="12" t="n">
        <v>49.913459777832</v>
      </c>
      <c r="W451" s="12" t="n">
        <v>18.7457084655762</v>
      </c>
      <c r="X451" s="13" t="n">
        <v>51.973579973065</v>
      </c>
      <c r="Y451" s="13" t="n">
        <v>64.2448308642953</v>
      </c>
      <c r="Z451" s="13" t="n">
        <v>33.5</v>
      </c>
      <c r="AA451" s="10" t="s">
        <v>170</v>
      </c>
      <c r="AC451" s="10" t="s">
        <v>347</v>
      </c>
      <c r="AG451" s="13" t="n">
        <v>93.9508401094096</v>
      </c>
      <c r="AH451" s="13" t="n">
        <v>100</v>
      </c>
      <c r="AI451" s="13" t="n">
        <v>29.9</v>
      </c>
      <c r="AJ451" s="13" t="n">
        <v>62.6</v>
      </c>
      <c r="AK451" s="13" t="n">
        <v>30.7</v>
      </c>
      <c r="AL451" s="12" t="n">
        <v>31.931356448571</v>
      </c>
      <c r="AM451" s="10" t="s">
        <v>157</v>
      </c>
      <c r="AO451" s="10" t="s">
        <v>418</v>
      </c>
    </row>
    <row r="452" customFormat="false" ht="15" hidden="false" customHeight="false" outlineLevel="0" collapsed="false">
      <c r="A452" s="10" t="s">
        <v>1187</v>
      </c>
      <c r="B452" s="10" t="s">
        <v>1143</v>
      </c>
      <c r="C452" s="10" t="s">
        <v>148</v>
      </c>
      <c r="D452" s="11" t="n">
        <v>46298.7517708333</v>
      </c>
      <c r="E452" s="10" t="s">
        <v>1188</v>
      </c>
      <c r="F452" s="10" t="s">
        <v>1143</v>
      </c>
      <c r="G452" s="10" t="s">
        <v>1145</v>
      </c>
      <c r="H452" s="10" t="s">
        <v>222</v>
      </c>
      <c r="I452" s="10" t="s">
        <v>152</v>
      </c>
      <c r="J452" s="10" t="s">
        <v>153</v>
      </c>
      <c r="K452" s="10" t="s">
        <v>154</v>
      </c>
      <c r="M452" s="12" t="n">
        <v>35.7382724489182</v>
      </c>
      <c r="N452" s="12" t="n">
        <v>4.41292402874315</v>
      </c>
      <c r="O452" s="12" t="n">
        <v>34.5370317282115</v>
      </c>
      <c r="P452" s="12" t="n">
        <v>48.4061115804481</v>
      </c>
      <c r="Q452" s="12" t="n">
        <v>38.1106283642548</v>
      </c>
      <c r="R452" s="12" t="n">
        <v>38.2099753641535</v>
      </c>
      <c r="S452" s="12" t="n">
        <v>37.5935570155771</v>
      </c>
      <c r="T452" s="12" t="n">
        <v>31.8940777856957</v>
      </c>
      <c r="U452" s="12" t="n">
        <v>31.3065223693848</v>
      </c>
      <c r="V452" s="12" t="n">
        <v>56.2308692932129</v>
      </c>
      <c r="W452" s="12" t="n">
        <v>24.9243469238281</v>
      </c>
      <c r="X452" s="13" t="n">
        <v>43.7218990016322</v>
      </c>
      <c r="Y452" s="13" t="n">
        <v>75.9690776363618</v>
      </c>
      <c r="Z452" s="13" t="n">
        <v>34.2</v>
      </c>
      <c r="AA452" s="10" t="s">
        <v>155</v>
      </c>
      <c r="AG452" s="13" t="n">
        <v>98.2516725698544</v>
      </c>
      <c r="AH452" s="13" t="n">
        <v>100</v>
      </c>
      <c r="AI452" s="13" t="n">
        <v>30</v>
      </c>
      <c r="AJ452" s="13" t="n">
        <v>63.7</v>
      </c>
      <c r="AK452" s="13" t="n">
        <v>31.3</v>
      </c>
      <c r="AL452" s="12" t="n">
        <v>31.7788856304986</v>
      </c>
      <c r="AM452" s="10" t="s">
        <v>157</v>
      </c>
    </row>
    <row r="453" customFormat="false" ht="15" hidden="false" customHeight="false" outlineLevel="0" collapsed="false">
      <c r="A453" s="10" t="s">
        <v>1189</v>
      </c>
      <c r="B453" s="10" t="s">
        <v>1143</v>
      </c>
      <c r="C453" s="10" t="s">
        <v>148</v>
      </c>
      <c r="D453" s="11" t="n">
        <v>46298.7517939815</v>
      </c>
      <c r="E453" s="10" t="s">
        <v>1190</v>
      </c>
      <c r="F453" s="10" t="s">
        <v>1143</v>
      </c>
      <c r="G453" s="10" t="s">
        <v>1145</v>
      </c>
      <c r="H453" s="10" t="s">
        <v>225</v>
      </c>
      <c r="I453" s="10" t="s">
        <v>152</v>
      </c>
      <c r="J453" s="10" t="s">
        <v>153</v>
      </c>
      <c r="K453" s="10" t="s">
        <v>154</v>
      </c>
      <c r="M453" s="12" t="n">
        <v>36.3910573066763</v>
      </c>
      <c r="N453" s="12" t="n">
        <v>4.88232141847951</v>
      </c>
      <c r="O453" s="12" t="n">
        <v>35.1914045315217</v>
      </c>
      <c r="P453" s="12" t="n">
        <v>43.1437213891663</v>
      </c>
      <c r="Q453" s="12" t="n">
        <v>42.054411331112</v>
      </c>
      <c r="R453" s="12" t="n">
        <v>45.5795731746447</v>
      </c>
      <c r="S453" s="12" t="n">
        <v>34.3253305787164</v>
      </c>
      <c r="T453" s="12" t="n">
        <v>30.9995779825982</v>
      </c>
      <c r="U453" s="12" t="n">
        <v>30.3821277618408</v>
      </c>
      <c r="V453" s="12" t="n">
        <v>51.5410919189453</v>
      </c>
      <c r="W453" s="12" t="n">
        <v>21.1589641571045</v>
      </c>
      <c r="X453" s="13" t="n">
        <v>31.2976440964437</v>
      </c>
      <c r="Y453" s="13" t="n">
        <v>60.1945431340761</v>
      </c>
      <c r="Z453" s="13" t="n">
        <v>33.7</v>
      </c>
      <c r="AA453" s="10" t="s">
        <v>155</v>
      </c>
      <c r="AG453" s="13" t="n">
        <v>97.8599156118143</v>
      </c>
      <c r="AH453" s="13" t="n">
        <v>100</v>
      </c>
      <c r="AI453" s="13" t="n">
        <v>29.4</v>
      </c>
      <c r="AJ453" s="13" t="n">
        <v>64</v>
      </c>
      <c r="AK453" s="13" t="n">
        <v>32.6</v>
      </c>
      <c r="AL453" s="12" t="n">
        <v>33.0885822934709</v>
      </c>
      <c r="AM453" s="10" t="s">
        <v>157</v>
      </c>
    </row>
    <row r="454" customFormat="false" ht="15" hidden="false" customHeight="false" outlineLevel="0" collapsed="false">
      <c r="A454" s="10" t="s">
        <v>1191</v>
      </c>
      <c r="B454" s="10" t="s">
        <v>1143</v>
      </c>
      <c r="C454" s="10" t="s">
        <v>148</v>
      </c>
      <c r="D454" s="11" t="n">
        <v>46298.7518287037</v>
      </c>
      <c r="E454" s="10" t="s">
        <v>1192</v>
      </c>
      <c r="F454" s="10" t="s">
        <v>1143</v>
      </c>
      <c r="G454" s="10" t="s">
        <v>1145</v>
      </c>
      <c r="H454" s="10" t="s">
        <v>228</v>
      </c>
      <c r="I454" s="10" t="s">
        <v>152</v>
      </c>
      <c r="J454" s="10" t="s">
        <v>153</v>
      </c>
      <c r="K454" s="10" t="s">
        <v>154</v>
      </c>
      <c r="M454" s="12" t="n">
        <v>34.9988916308288</v>
      </c>
      <c r="N454" s="12" t="n">
        <v>3.85657510468529</v>
      </c>
      <c r="O454" s="12" t="n">
        <v>33.8527655034844</v>
      </c>
      <c r="P454" s="12" t="n">
        <v>43.1893667612436</v>
      </c>
      <c r="Q454" s="12" t="n">
        <v>36.9738844582977</v>
      </c>
      <c r="R454" s="12" t="n">
        <v>38.5659727882409</v>
      </c>
      <c r="S454" s="12" t="n">
        <v>41.698846600207</v>
      </c>
      <c r="T454" s="12" t="n">
        <v>31.4649335636334</v>
      </c>
      <c r="U454" s="12" t="n">
        <v>31.111198425293</v>
      </c>
      <c r="V454" s="12" t="n">
        <v>50.8713684082031</v>
      </c>
      <c r="W454" s="12" t="n">
        <v>19.7601699829102</v>
      </c>
      <c r="X454" s="13" t="n">
        <v>54.3678980322772</v>
      </c>
      <c r="Y454" s="13" t="n">
        <v>78.5440053594895</v>
      </c>
      <c r="Z454" s="13" t="n">
        <v>33.5</v>
      </c>
      <c r="AA454" s="10" t="s">
        <v>170</v>
      </c>
      <c r="AC454" s="10" t="s">
        <v>156</v>
      </c>
      <c r="AG454" s="13" t="n">
        <v>97.528061651868</v>
      </c>
      <c r="AH454" s="13" t="n">
        <v>100</v>
      </c>
      <c r="AI454" s="13" t="n">
        <v>29.7</v>
      </c>
      <c r="AJ454" s="13" t="n">
        <v>66.1</v>
      </c>
      <c r="AK454" s="13" t="n">
        <v>31.4</v>
      </c>
      <c r="AL454" s="12" t="n">
        <v>31.9612041201219</v>
      </c>
      <c r="AM454" s="10" t="s">
        <v>157</v>
      </c>
    </row>
    <row r="455" customFormat="false" ht="15" hidden="false" customHeight="false" outlineLevel="0" collapsed="false">
      <c r="A455" s="10" t="s">
        <v>1193</v>
      </c>
      <c r="B455" s="10" t="s">
        <v>1143</v>
      </c>
      <c r="C455" s="10" t="s">
        <v>148</v>
      </c>
      <c r="D455" s="11" t="n">
        <v>46298.7518518519</v>
      </c>
      <c r="E455" s="10" t="s">
        <v>1194</v>
      </c>
      <c r="F455" s="10" t="s">
        <v>1143</v>
      </c>
      <c r="G455" s="10" t="s">
        <v>1145</v>
      </c>
      <c r="H455" s="10" t="s">
        <v>231</v>
      </c>
      <c r="I455" s="10" t="s">
        <v>152</v>
      </c>
      <c r="J455" s="10" t="s">
        <v>153</v>
      </c>
      <c r="K455" s="10" t="s">
        <v>154</v>
      </c>
      <c r="M455" s="12" t="n">
        <v>34.8908924276425</v>
      </c>
      <c r="N455" s="12" t="n">
        <v>4.62984484988806</v>
      </c>
      <c r="O455" s="12" t="n">
        <v>33.7393653906868</v>
      </c>
      <c r="P455" s="12" t="n">
        <v>43.6391233537194</v>
      </c>
      <c r="Q455" s="12" t="n">
        <v>37.8580029809576</v>
      </c>
      <c r="R455" s="12" t="n">
        <v>34.7301250512442</v>
      </c>
      <c r="S455" s="12" t="n">
        <v>43.2530378312502</v>
      </c>
      <c r="T455" s="12" t="n">
        <v>30.1826939420385</v>
      </c>
      <c r="U455" s="12" t="n">
        <v>29.7303810119629</v>
      </c>
      <c r="V455" s="12" t="n">
        <v>50.5372123718262</v>
      </c>
      <c r="W455" s="12" t="n">
        <v>20.8068313598633</v>
      </c>
      <c r="X455" s="13" t="n">
        <v>44.3124226655593</v>
      </c>
      <c r="Y455" s="13" t="n">
        <v>70.5086699323694</v>
      </c>
      <c r="Z455" s="13" t="n">
        <v>32.1</v>
      </c>
      <c r="AA455" s="10" t="s">
        <v>155</v>
      </c>
      <c r="AC455" s="10" t="s">
        <v>156</v>
      </c>
      <c r="AG455" s="13" t="n">
        <v>97.7175983436853</v>
      </c>
      <c r="AH455" s="13" t="n">
        <v>100</v>
      </c>
      <c r="AI455" s="13" t="n">
        <v>28.7</v>
      </c>
      <c r="AJ455" s="13" t="n">
        <v>65</v>
      </c>
      <c r="AK455" s="13" t="n">
        <v>33.2</v>
      </c>
      <c r="AL455" s="12" t="n">
        <v>32.5698132154045</v>
      </c>
      <c r="AM455" s="10" t="s">
        <v>157</v>
      </c>
    </row>
    <row r="456" customFormat="false" ht="15" hidden="false" customHeight="false" outlineLevel="0" collapsed="false">
      <c r="A456" s="10" t="s">
        <v>1195</v>
      </c>
      <c r="B456" s="10" t="s">
        <v>1143</v>
      </c>
      <c r="C456" s="10" t="s">
        <v>148</v>
      </c>
      <c r="D456" s="11" t="n">
        <v>46298.7518865741</v>
      </c>
      <c r="E456" s="10" t="s">
        <v>1196</v>
      </c>
      <c r="F456" s="10" t="s">
        <v>1143</v>
      </c>
      <c r="G456" s="10" t="s">
        <v>1145</v>
      </c>
      <c r="H456" s="10" t="s">
        <v>234</v>
      </c>
      <c r="I456" s="10" t="s">
        <v>152</v>
      </c>
      <c r="J456" s="10" t="s">
        <v>153</v>
      </c>
      <c r="K456" s="10" t="s">
        <v>154</v>
      </c>
      <c r="M456" s="12" t="n">
        <v>36.3747860667674</v>
      </c>
      <c r="N456" s="12" t="n">
        <v>4.55727146249306</v>
      </c>
      <c r="O456" s="12" t="n">
        <v>34.906579460315</v>
      </c>
      <c r="P456" s="12" t="n">
        <v>46.6731514459679</v>
      </c>
      <c r="Q456" s="12" t="n">
        <v>40.0924069354944</v>
      </c>
      <c r="R456" s="12" t="n">
        <v>40.7532009415761</v>
      </c>
      <c r="S456" s="12" t="n">
        <v>44.076290949444</v>
      </c>
      <c r="T456" s="12" t="n">
        <v>31.5386258273295</v>
      </c>
      <c r="U456" s="12" t="n">
        <v>30.7190284729004</v>
      </c>
      <c r="V456" s="12" t="n">
        <v>52.1724739074707</v>
      </c>
      <c r="W456" s="12" t="n">
        <v>21.4534454345703</v>
      </c>
      <c r="X456" s="13" t="n">
        <v>37.785385504982</v>
      </c>
      <c r="Y456" s="13" t="n">
        <v>58.9320589113802</v>
      </c>
      <c r="Z456" s="13" t="n">
        <v>34.3</v>
      </c>
      <c r="AA456" s="10" t="s">
        <v>155</v>
      </c>
      <c r="AC456" s="10" t="s">
        <v>156</v>
      </c>
      <c r="AG456" s="13" t="n">
        <v>97.2450621145768</v>
      </c>
      <c r="AH456" s="13" t="n">
        <v>100</v>
      </c>
      <c r="AI456" s="13" t="n">
        <v>29.7</v>
      </c>
      <c r="AJ456" s="13" t="n">
        <v>65.6</v>
      </c>
      <c r="AK456" s="13" t="n">
        <v>31.5</v>
      </c>
      <c r="AL456" s="12" t="n">
        <v>31.5950146627566</v>
      </c>
      <c r="AM456" s="10" t="s">
        <v>157</v>
      </c>
    </row>
    <row r="457" customFormat="false" ht="15" hidden="false" customHeight="false" outlineLevel="0" collapsed="false">
      <c r="A457" s="10" t="s">
        <v>1197</v>
      </c>
      <c r="B457" s="10" t="s">
        <v>1143</v>
      </c>
      <c r="C457" s="10" t="s">
        <v>148</v>
      </c>
      <c r="D457" s="11" t="n">
        <v>46298.7519791667</v>
      </c>
      <c r="E457" s="10" t="s">
        <v>1198</v>
      </c>
      <c r="F457" s="10" t="s">
        <v>1143</v>
      </c>
      <c r="G457" s="10" t="s">
        <v>1145</v>
      </c>
      <c r="H457" s="10" t="s">
        <v>237</v>
      </c>
      <c r="I457" s="10" t="s">
        <v>152</v>
      </c>
      <c r="J457" s="10" t="s">
        <v>153</v>
      </c>
      <c r="K457" s="10" t="s">
        <v>154</v>
      </c>
      <c r="M457" s="12" t="n">
        <v>36.7862124877427</v>
      </c>
      <c r="N457" s="12" t="n">
        <v>4.40439227485568</v>
      </c>
      <c r="O457" s="12" t="n">
        <v>35.4581466014918</v>
      </c>
      <c r="P457" s="12" t="n">
        <v>42.2681658206082</v>
      </c>
      <c r="Q457" s="12" t="n">
        <v>45.9053654888516</v>
      </c>
      <c r="R457" s="12" t="n">
        <v>42.6524802117629</v>
      </c>
      <c r="S457" s="12" t="n">
        <v>37.4454482426433</v>
      </c>
      <c r="T457" s="12" t="n">
        <v>32.5263907326685</v>
      </c>
      <c r="U457" s="12" t="n">
        <v>31.7070217132568</v>
      </c>
      <c r="V457" s="12" t="n">
        <v>55.0129928588867</v>
      </c>
      <c r="W457" s="12" t="n">
        <v>23.3059711456299</v>
      </c>
      <c r="X457" s="13" t="n">
        <v>46.9863979661898</v>
      </c>
      <c r="Y457" s="13" t="n">
        <v>68.0491380430143</v>
      </c>
      <c r="Z457" s="13" t="n">
        <v>34.4</v>
      </c>
      <c r="AA457" s="10" t="s">
        <v>155</v>
      </c>
      <c r="AG457" s="13" t="n">
        <v>98.2470533541171</v>
      </c>
      <c r="AH457" s="13" t="n">
        <v>100</v>
      </c>
      <c r="AI457" s="13" t="n">
        <v>30.6</v>
      </c>
      <c r="AJ457" s="13" t="n">
        <v>69.6</v>
      </c>
      <c r="AK457" s="13" t="n">
        <v>33</v>
      </c>
      <c r="AL457" s="12" t="n">
        <v>33.0227187001306</v>
      </c>
      <c r="AM457" s="10" t="s">
        <v>157</v>
      </c>
    </row>
    <row r="458" customFormat="false" ht="15" hidden="false" customHeight="false" outlineLevel="0" collapsed="false">
      <c r="A458" s="10" t="s">
        <v>1199</v>
      </c>
      <c r="B458" s="10" t="s">
        <v>1143</v>
      </c>
      <c r="C458" s="10" t="s">
        <v>148</v>
      </c>
      <c r="D458" s="11" t="n">
        <v>46298.7520138889</v>
      </c>
      <c r="E458" s="10" t="s">
        <v>1200</v>
      </c>
      <c r="F458" s="10" t="s">
        <v>1143</v>
      </c>
      <c r="G458" s="10" t="s">
        <v>1145</v>
      </c>
      <c r="H458" s="10" t="s">
        <v>240</v>
      </c>
      <c r="I458" s="10" t="s">
        <v>152</v>
      </c>
      <c r="J458" s="10" t="s">
        <v>153</v>
      </c>
      <c r="K458" s="10" t="s">
        <v>154</v>
      </c>
      <c r="M458" s="12" t="n">
        <v>36.9498098103155</v>
      </c>
      <c r="N458" s="12" t="n">
        <v>5.16136367342999</v>
      </c>
      <c r="O458" s="12" t="n">
        <v>35.3946569526771</v>
      </c>
      <c r="P458" s="12" t="n">
        <v>48.6603556422644</v>
      </c>
      <c r="Q458" s="12" t="n">
        <v>39.838602142386</v>
      </c>
      <c r="R458" s="12" t="n">
        <v>40.4621689986899</v>
      </c>
      <c r="S458" s="12" t="n">
        <v>44.5649924416993</v>
      </c>
      <c r="T458" s="12" t="n">
        <v>31.8865766523304</v>
      </c>
      <c r="U458" s="12" t="n">
        <v>30.9836616516113</v>
      </c>
      <c r="V458" s="12" t="n">
        <v>55.3217506408691</v>
      </c>
      <c r="W458" s="12" t="n">
        <v>24.3380889892578</v>
      </c>
      <c r="X458" s="13" t="n">
        <v>42.8865068561074</v>
      </c>
      <c r="Y458" s="13" t="n">
        <v>64.1201554231314</v>
      </c>
      <c r="Z458" s="13" t="n">
        <v>34.5</v>
      </c>
      <c r="AA458" s="10" t="s">
        <v>155</v>
      </c>
      <c r="AC458" s="10" t="s">
        <v>156</v>
      </c>
      <c r="AG458" s="13" t="n">
        <v>97.9556332679842</v>
      </c>
      <c r="AH458" s="13" t="n">
        <v>100</v>
      </c>
      <c r="AI458" s="13" t="n">
        <v>29.8</v>
      </c>
      <c r="AJ458" s="13" t="n">
        <v>71.5</v>
      </c>
      <c r="AK458" s="13" t="n">
        <v>31.7</v>
      </c>
      <c r="AL458" s="12" t="n">
        <v>32.0011730205279</v>
      </c>
      <c r="AM458" s="10" t="s">
        <v>157</v>
      </c>
    </row>
    <row r="459" customFormat="false" ht="15" hidden="false" customHeight="false" outlineLevel="0" collapsed="false">
      <c r="A459" s="10" t="s">
        <v>1201</v>
      </c>
      <c r="B459" s="10" t="s">
        <v>1143</v>
      </c>
      <c r="C459" s="10" t="s">
        <v>148</v>
      </c>
      <c r="D459" s="11" t="n">
        <v>46298.7523263889</v>
      </c>
      <c r="E459" s="10" t="s">
        <v>1202</v>
      </c>
      <c r="F459" s="10" t="s">
        <v>1143</v>
      </c>
      <c r="G459" s="10" t="s">
        <v>1145</v>
      </c>
      <c r="H459" s="10" t="s">
        <v>247</v>
      </c>
      <c r="I459" s="10" t="s">
        <v>152</v>
      </c>
      <c r="J459" s="10" t="s">
        <v>248</v>
      </c>
      <c r="K459" s="10" t="s">
        <v>154</v>
      </c>
      <c r="M459" s="12" t="n">
        <v>35.4863807708801</v>
      </c>
      <c r="N459" s="12" t="n">
        <v>4.03355903169254</v>
      </c>
      <c r="O459" s="12" t="n">
        <v>34.5151753687328</v>
      </c>
      <c r="P459" s="12" t="n">
        <v>47.3765481707458</v>
      </c>
      <c r="Q459" s="12" t="n">
        <v>35.9132157653778</v>
      </c>
      <c r="R459" s="12" t="n">
        <v>37.192414692933</v>
      </c>
      <c r="S459" s="12" t="n">
        <v>36.6661941575257</v>
      </c>
      <c r="T459" s="12" t="n">
        <v>31.5003785015941</v>
      </c>
      <c r="U459" s="12" t="n">
        <v>30.9196796417236</v>
      </c>
      <c r="V459" s="12" t="n">
        <v>51.8625640869141</v>
      </c>
      <c r="W459" s="12" t="n">
        <v>20.9428844451904</v>
      </c>
      <c r="X459" s="13" t="n">
        <v>39.3924403343698</v>
      </c>
      <c r="Y459" s="13" t="n">
        <v>74.4275733957921</v>
      </c>
      <c r="Z459" s="13" t="n">
        <v>33.9</v>
      </c>
      <c r="AA459" s="10" t="s">
        <v>155</v>
      </c>
      <c r="AG459" s="13" t="n">
        <v>98.3048828900357</v>
      </c>
      <c r="AH459" s="13" t="n">
        <v>100</v>
      </c>
      <c r="AI459" s="13" t="n">
        <v>30</v>
      </c>
      <c r="AJ459" s="13" t="n">
        <v>62.4</v>
      </c>
      <c r="AK459" s="13" t="n">
        <v>32.4</v>
      </c>
      <c r="AL459" s="12" t="n">
        <v>32.7284210526316</v>
      </c>
      <c r="AM459" s="10" t="s">
        <v>157</v>
      </c>
    </row>
    <row r="460" customFormat="false" ht="15" hidden="false" customHeight="false" outlineLevel="0" collapsed="false">
      <c r="A460" s="10" t="s">
        <v>1203</v>
      </c>
      <c r="B460" s="10" t="s">
        <v>1143</v>
      </c>
      <c r="C460" s="10" t="s">
        <v>148</v>
      </c>
      <c r="D460" s="11" t="n">
        <v>46298.752349537</v>
      </c>
      <c r="E460" s="10" t="s">
        <v>1204</v>
      </c>
      <c r="F460" s="10" t="s">
        <v>1143</v>
      </c>
      <c r="G460" s="10" t="s">
        <v>1145</v>
      </c>
      <c r="H460" s="10" t="s">
        <v>251</v>
      </c>
      <c r="I460" s="10" t="s">
        <v>152</v>
      </c>
      <c r="J460" s="10" t="s">
        <v>248</v>
      </c>
      <c r="K460" s="10" t="s">
        <v>154</v>
      </c>
      <c r="M460" s="12" t="n">
        <v>34.0705235784235</v>
      </c>
      <c r="N460" s="12" t="n">
        <v>3.39342242795468</v>
      </c>
      <c r="O460" s="12" t="n">
        <v>33.2049555967124</v>
      </c>
      <c r="P460" s="12" t="n">
        <v>43.0789189547687</v>
      </c>
      <c r="Q460" s="12" t="n">
        <v>34.6985281562139</v>
      </c>
      <c r="R460" s="12" t="n">
        <v>35.9089675847338</v>
      </c>
      <c r="S460" s="12" t="n">
        <v>36.0745691712992</v>
      </c>
      <c r="T460" s="12" t="n">
        <v>31.2884221478961</v>
      </c>
      <c r="U460" s="12" t="n">
        <v>30.7452259063721</v>
      </c>
      <c r="V460" s="12" t="n">
        <v>47.1758079528809</v>
      </c>
      <c r="W460" s="12" t="n">
        <v>16.4305820465088</v>
      </c>
      <c r="X460" s="13" t="n">
        <v>63.7759001130187</v>
      </c>
      <c r="Y460" s="13" t="n">
        <v>82.4110650664657</v>
      </c>
      <c r="Z460" s="13" t="n">
        <v>33.1</v>
      </c>
      <c r="AA460" s="10" t="s">
        <v>170</v>
      </c>
      <c r="AG460" s="13" t="n">
        <v>98.5468045611244</v>
      </c>
      <c r="AH460" s="13" t="n">
        <v>100</v>
      </c>
      <c r="AI460" s="13" t="n">
        <v>29.8</v>
      </c>
      <c r="AJ460" s="13" t="n">
        <v>63.1</v>
      </c>
      <c r="AK460" s="13" t="n">
        <v>31.6</v>
      </c>
      <c r="AL460" s="12" t="n">
        <v>31.5577712609971</v>
      </c>
      <c r="AM460" s="10" t="s">
        <v>157</v>
      </c>
    </row>
    <row r="461" customFormat="false" ht="15" hidden="false" customHeight="false" outlineLevel="0" collapsed="false">
      <c r="A461" s="10" t="s">
        <v>1205</v>
      </c>
      <c r="B461" s="10" t="s">
        <v>1143</v>
      </c>
      <c r="C461" s="10" t="s">
        <v>148</v>
      </c>
      <c r="D461" s="11" t="n">
        <v>46298.7523726852</v>
      </c>
      <c r="E461" s="10" t="s">
        <v>1206</v>
      </c>
      <c r="F461" s="10" t="s">
        <v>1143</v>
      </c>
      <c r="G461" s="10" t="s">
        <v>1145</v>
      </c>
      <c r="H461" s="10" t="s">
        <v>254</v>
      </c>
      <c r="I461" s="10" t="s">
        <v>152</v>
      </c>
      <c r="J461" s="10" t="s">
        <v>248</v>
      </c>
      <c r="K461" s="10" t="s">
        <v>154</v>
      </c>
      <c r="M461" s="12" t="n">
        <v>36.5242464477126</v>
      </c>
      <c r="N461" s="12" t="n">
        <v>3.68038609278898</v>
      </c>
      <c r="O461" s="12" t="n">
        <v>35.7027052074899</v>
      </c>
      <c r="P461" s="12" t="n">
        <v>47.5712147432676</v>
      </c>
      <c r="Q461" s="12" t="n">
        <v>36.181540542389</v>
      </c>
      <c r="R461" s="12" t="n">
        <v>37.8485335383461</v>
      </c>
      <c r="S461" s="12" t="n">
        <v>37.2515824562942</v>
      </c>
      <c r="T461" s="12" t="n">
        <v>33.0324640228418</v>
      </c>
      <c r="U461" s="12" t="n">
        <v>32.156120300293</v>
      </c>
      <c r="V461" s="12" t="n">
        <v>51.1815643310547</v>
      </c>
      <c r="W461" s="12" t="n">
        <v>19.0254440307617</v>
      </c>
      <c r="X461" s="13" t="n">
        <v>26.9874207074508</v>
      </c>
      <c r="Y461" s="13" t="n">
        <v>81.9062466401462</v>
      </c>
      <c r="Z461" s="13" t="n">
        <v>34.8</v>
      </c>
      <c r="AA461" s="10" t="s">
        <v>155</v>
      </c>
      <c r="AG461" s="13" t="n">
        <v>98.3941266079892</v>
      </c>
      <c r="AH461" s="13" t="n">
        <v>100</v>
      </c>
      <c r="AI461" s="13" t="n">
        <v>30.9</v>
      </c>
      <c r="AJ461" s="13" t="n">
        <v>63.3</v>
      </c>
      <c r="AK461" s="13" t="n">
        <v>34.4</v>
      </c>
      <c r="AL461" s="12" t="n">
        <v>34.354048159204</v>
      </c>
      <c r="AM461" s="10" t="s">
        <v>157</v>
      </c>
    </row>
    <row r="462" customFormat="false" ht="15" hidden="false" customHeight="false" outlineLevel="0" collapsed="false">
      <c r="A462" s="10" t="s">
        <v>1207</v>
      </c>
      <c r="B462" s="10" t="s">
        <v>1143</v>
      </c>
      <c r="C462" s="10" t="s">
        <v>148</v>
      </c>
      <c r="D462" s="11" t="n">
        <v>46298.7523958333</v>
      </c>
      <c r="E462" s="10" t="s">
        <v>1208</v>
      </c>
      <c r="F462" s="10" t="s">
        <v>1143</v>
      </c>
      <c r="G462" s="10" t="s">
        <v>1145</v>
      </c>
      <c r="H462" s="10" t="s">
        <v>257</v>
      </c>
      <c r="I462" s="10" t="s">
        <v>152</v>
      </c>
      <c r="J462" s="10" t="s">
        <v>248</v>
      </c>
      <c r="K462" s="10" t="s">
        <v>261</v>
      </c>
      <c r="L462" s="10" t="s">
        <v>362</v>
      </c>
      <c r="M462" s="12" t="n">
        <v>34.9418726374433</v>
      </c>
      <c r="N462" s="12" t="n">
        <v>3.54616535433956</v>
      </c>
      <c r="O462" s="12" t="n">
        <v>34.0008735347996</v>
      </c>
      <c r="P462" s="12" t="n">
        <v>44.0659263725834</v>
      </c>
      <c r="R462" s="12" t="n">
        <v>38.5063449088599</v>
      </c>
      <c r="S462" s="12" t="n">
        <v>37.0067903050052</v>
      </c>
      <c r="T462" s="12" t="n">
        <v>31.6883958760687</v>
      </c>
      <c r="U462" s="12" t="n">
        <v>31.0963191986084</v>
      </c>
      <c r="V462" s="12" t="n">
        <v>47.0103607177734</v>
      </c>
      <c r="W462" s="12" t="n">
        <v>15.914041519165</v>
      </c>
      <c r="X462" s="13" t="n">
        <v>54.7824039475435</v>
      </c>
      <c r="Y462" s="13" t="n">
        <v>78.9815829076279</v>
      </c>
      <c r="Z462" s="13" t="n">
        <v>33.7</v>
      </c>
      <c r="AA462" s="10" t="s">
        <v>170</v>
      </c>
      <c r="AD462" s="10" t="s">
        <v>347</v>
      </c>
      <c r="AG462" s="13" t="n">
        <v>95.589501702744</v>
      </c>
      <c r="AH462" s="13" t="n">
        <v>100</v>
      </c>
      <c r="AI462" s="13" t="n">
        <v>30.1</v>
      </c>
      <c r="AJ462" s="13" t="n">
        <v>65.2</v>
      </c>
      <c r="AK462" s="13" t="n">
        <v>33</v>
      </c>
      <c r="AL462" s="12" t="n">
        <v>33.8418855058043</v>
      </c>
      <c r="AM462" s="10" t="s">
        <v>157</v>
      </c>
      <c r="AO462" s="10" t="s">
        <v>397</v>
      </c>
    </row>
    <row r="463" customFormat="false" ht="15" hidden="false" customHeight="false" outlineLevel="0" collapsed="false">
      <c r="A463" s="10" t="s">
        <v>1209</v>
      </c>
      <c r="B463" s="10" t="s">
        <v>1143</v>
      </c>
      <c r="C463" s="10" t="s">
        <v>148</v>
      </c>
      <c r="D463" s="11" t="n">
        <v>46298.7524074074</v>
      </c>
      <c r="E463" s="10" t="s">
        <v>1210</v>
      </c>
      <c r="F463" s="10" t="s">
        <v>1143</v>
      </c>
      <c r="G463" s="10" t="s">
        <v>1145</v>
      </c>
      <c r="H463" s="10" t="s">
        <v>260</v>
      </c>
      <c r="I463" s="10" t="s">
        <v>152</v>
      </c>
      <c r="J463" s="10" t="s">
        <v>248</v>
      </c>
      <c r="K463" s="10" t="s">
        <v>261</v>
      </c>
      <c r="L463" s="10" t="s">
        <v>362</v>
      </c>
      <c r="M463" s="12" t="n">
        <v>36.0606265229727</v>
      </c>
      <c r="N463" s="12" t="n">
        <v>3.64251088760194</v>
      </c>
      <c r="O463" s="12" t="n">
        <v>35.106925322518</v>
      </c>
      <c r="P463" s="12" t="n">
        <v>45.6320295012708</v>
      </c>
      <c r="R463" s="12" t="n">
        <v>39.1637409908725</v>
      </c>
      <c r="S463" s="12" t="n">
        <v>38.5701629399256</v>
      </c>
      <c r="T463" s="12" t="n">
        <v>32.60071519027</v>
      </c>
      <c r="U463" s="12" t="n">
        <v>31.9991588592529</v>
      </c>
      <c r="V463" s="12" t="n">
        <v>49.835262298584</v>
      </c>
      <c r="W463" s="12" t="n">
        <v>17.8361034393311</v>
      </c>
      <c r="X463" s="13" t="n">
        <v>54.9300909458168</v>
      </c>
      <c r="Y463" s="13" t="n">
        <v>80.5318803022988</v>
      </c>
      <c r="Z463" s="13" t="n">
        <v>34.6</v>
      </c>
      <c r="AA463" s="10" t="s">
        <v>170</v>
      </c>
      <c r="AD463" s="10" t="s">
        <v>347</v>
      </c>
      <c r="AG463" s="13" t="n">
        <v>94.1037385950597</v>
      </c>
      <c r="AH463" s="13" t="n">
        <v>100</v>
      </c>
      <c r="AI463" s="13" t="n">
        <v>31</v>
      </c>
      <c r="AJ463" s="13" t="n">
        <v>66.2</v>
      </c>
      <c r="AK463" s="13" t="n">
        <v>33.4</v>
      </c>
      <c r="AL463" s="12" t="n">
        <v>33.5929661362709</v>
      </c>
      <c r="AM463" s="10" t="s">
        <v>157</v>
      </c>
      <c r="AO463" s="10" t="s">
        <v>397</v>
      </c>
    </row>
    <row r="464" customFormat="false" ht="15" hidden="false" customHeight="false" outlineLevel="0" collapsed="false">
      <c r="A464" s="10" t="s">
        <v>1211</v>
      </c>
      <c r="B464" s="10" t="s">
        <v>1143</v>
      </c>
      <c r="C464" s="10" t="s">
        <v>148</v>
      </c>
      <c r="D464" s="11" t="n">
        <v>46298.7524421296</v>
      </c>
      <c r="E464" s="10" t="s">
        <v>1212</v>
      </c>
      <c r="F464" s="10" t="s">
        <v>1143</v>
      </c>
      <c r="G464" s="10" t="s">
        <v>1145</v>
      </c>
      <c r="H464" s="10" t="s">
        <v>267</v>
      </c>
      <c r="I464" s="10" t="s">
        <v>152</v>
      </c>
      <c r="J464" s="10" t="s">
        <v>248</v>
      </c>
      <c r="K464" s="10" t="s">
        <v>154</v>
      </c>
      <c r="M464" s="12" t="n">
        <v>36.6129478335192</v>
      </c>
      <c r="N464" s="12" t="n">
        <v>4.17051526233721</v>
      </c>
      <c r="O464" s="12" t="n">
        <v>35.3822903618783</v>
      </c>
      <c r="P464" s="12" t="n">
        <v>48.0284027900342</v>
      </c>
      <c r="Q464" s="12" t="n">
        <v>38.8800770877528</v>
      </c>
      <c r="R464" s="12" t="n">
        <v>38.9749344155561</v>
      </c>
      <c r="S464" s="12" t="n">
        <v>39.3884508529022</v>
      </c>
      <c r="T464" s="12" t="n">
        <v>32.4869581643446</v>
      </c>
      <c r="U464" s="12" t="n">
        <v>32.2724304199219</v>
      </c>
      <c r="V464" s="12" t="n">
        <v>51.7250900268555</v>
      </c>
      <c r="W464" s="12" t="n">
        <v>19.4526596069336</v>
      </c>
      <c r="X464" s="13" t="n">
        <v>42.9288299611594</v>
      </c>
      <c r="Y464" s="13" t="n">
        <v>72.5308787812922</v>
      </c>
      <c r="Z464" s="13" t="n">
        <v>34.5</v>
      </c>
      <c r="AA464" s="10" t="s">
        <v>155</v>
      </c>
      <c r="AG464" s="13" t="n">
        <v>98.7799185990068</v>
      </c>
      <c r="AH464" s="13" t="n">
        <v>100</v>
      </c>
      <c r="AI464" s="13" t="n">
        <v>30.9</v>
      </c>
      <c r="AJ464" s="13" t="n">
        <v>66.3</v>
      </c>
      <c r="AK464" s="13" t="n">
        <v>32.8</v>
      </c>
      <c r="AL464" s="12" t="n">
        <v>33.0990831278108</v>
      </c>
      <c r="AM464" s="10" t="s">
        <v>157</v>
      </c>
    </row>
    <row r="465" customFormat="false" ht="15" hidden="false" customHeight="false" outlineLevel="0" collapsed="false">
      <c r="A465" s="10" t="s">
        <v>1213</v>
      </c>
      <c r="B465" s="10" t="s">
        <v>1143</v>
      </c>
      <c r="C465" s="10" t="s">
        <v>148</v>
      </c>
      <c r="D465" s="11" t="n">
        <v>46298.7526041667</v>
      </c>
      <c r="E465" s="10" t="s">
        <v>1214</v>
      </c>
      <c r="F465" s="10" t="s">
        <v>1143</v>
      </c>
      <c r="G465" s="10" t="s">
        <v>1145</v>
      </c>
      <c r="H465" s="10" t="s">
        <v>271</v>
      </c>
      <c r="I465" s="10" t="s">
        <v>152</v>
      </c>
      <c r="J465" s="10" t="s">
        <v>248</v>
      </c>
      <c r="K465" s="10" t="s">
        <v>154</v>
      </c>
      <c r="M465" s="12" t="n">
        <v>33.8733892381863</v>
      </c>
      <c r="N465" s="12" t="n">
        <v>3.24226456121321</v>
      </c>
      <c r="O465" s="12" t="n">
        <v>33.1088092997285</v>
      </c>
      <c r="P465" s="12" t="n">
        <v>41.6248240203602</v>
      </c>
      <c r="Q465" s="12" t="n">
        <v>34.309739792614</v>
      </c>
      <c r="R465" s="12" t="n">
        <v>37.8499813176425</v>
      </c>
      <c r="S465" s="12" t="n">
        <v>34.2738934870766</v>
      </c>
      <c r="T465" s="12" t="n">
        <v>30.6438387513816</v>
      </c>
      <c r="U465" s="12" t="n">
        <v>30.2026481628418</v>
      </c>
      <c r="V465" s="12" t="n">
        <v>46.7387809753418</v>
      </c>
      <c r="W465" s="12" t="n">
        <v>16.5361328125</v>
      </c>
      <c r="X465" s="13" t="n">
        <v>48.0387856400785</v>
      </c>
      <c r="Y465" s="13" t="n">
        <v>80.3393743506868</v>
      </c>
      <c r="Z465" s="13" t="n">
        <v>32.7</v>
      </c>
      <c r="AA465" s="10" t="s">
        <v>155</v>
      </c>
      <c r="AG465" s="13" t="n">
        <v>98.4655603546261</v>
      </c>
      <c r="AH465" s="13" t="n">
        <v>100</v>
      </c>
      <c r="AI465" s="13" t="n">
        <v>29.3</v>
      </c>
      <c r="AJ465" s="13" t="n">
        <v>61.1</v>
      </c>
      <c r="AK465" s="13" t="n">
        <v>32.6</v>
      </c>
      <c r="AL465" s="12" t="n">
        <v>32.6900843044039</v>
      </c>
      <c r="AM465" s="10" t="s">
        <v>157</v>
      </c>
    </row>
    <row r="466" customFormat="false" ht="15" hidden="false" customHeight="false" outlineLevel="0" collapsed="false">
      <c r="A466" s="10" t="s">
        <v>1215</v>
      </c>
      <c r="B466" s="10" t="s">
        <v>1143</v>
      </c>
      <c r="C466" s="10" t="s">
        <v>148</v>
      </c>
      <c r="D466" s="11" t="n">
        <v>46298.7526273148</v>
      </c>
      <c r="E466" s="10" t="s">
        <v>1216</v>
      </c>
      <c r="F466" s="10" t="s">
        <v>1143</v>
      </c>
      <c r="G466" s="10" t="s">
        <v>1145</v>
      </c>
      <c r="H466" s="10" t="s">
        <v>274</v>
      </c>
      <c r="I466" s="10" t="s">
        <v>152</v>
      </c>
      <c r="J466" s="10" t="s">
        <v>248</v>
      </c>
      <c r="K466" s="10" t="s">
        <v>261</v>
      </c>
      <c r="L466" s="10" t="s">
        <v>362</v>
      </c>
      <c r="M466" s="12" t="n">
        <v>34.6623362066767</v>
      </c>
      <c r="N466" s="12" t="n">
        <v>2.83303822542043</v>
      </c>
      <c r="O466" s="12" t="n">
        <v>33.9783545615329</v>
      </c>
      <c r="P466" s="12" t="n">
        <v>41.9829655999083</v>
      </c>
      <c r="R466" s="12" t="n">
        <v>37.2270339337599</v>
      </c>
      <c r="S466" s="12" t="n">
        <v>35.9166259409247</v>
      </c>
      <c r="T466" s="12" t="n">
        <v>31.3158194243916</v>
      </c>
      <c r="U466" s="12" t="n">
        <v>30.4832592010498</v>
      </c>
      <c r="V466" s="12" t="n">
        <v>43.7268905639648</v>
      </c>
      <c r="W466" s="12" t="n">
        <v>13.243631362915</v>
      </c>
      <c r="X466" s="13" t="n">
        <v>22.898718921573</v>
      </c>
      <c r="Y466" s="13" t="n">
        <v>80.9338035084587</v>
      </c>
      <c r="Z466" s="13" t="n">
        <v>33.3</v>
      </c>
      <c r="AA466" s="10" t="s">
        <v>155</v>
      </c>
      <c r="AD466" s="10" t="s">
        <v>347</v>
      </c>
      <c r="AG466" s="13" t="n">
        <v>94.9279661016949</v>
      </c>
      <c r="AH466" s="13" t="n">
        <v>100</v>
      </c>
      <c r="AI466" s="13" t="n">
        <v>29.2</v>
      </c>
      <c r="AJ466" s="13" t="n">
        <v>62.3</v>
      </c>
      <c r="AK466" s="13" t="n">
        <v>33.2</v>
      </c>
      <c r="AL466" s="12" t="n">
        <v>34.1037037037037</v>
      </c>
      <c r="AM466" s="10" t="s">
        <v>157</v>
      </c>
      <c r="AO466" s="10" t="s">
        <v>397</v>
      </c>
    </row>
    <row r="467" customFormat="false" ht="15" hidden="false" customHeight="false" outlineLevel="0" collapsed="false">
      <c r="A467" s="10" t="s">
        <v>1217</v>
      </c>
      <c r="B467" s="10" t="s">
        <v>1143</v>
      </c>
      <c r="C467" s="10" t="s">
        <v>148</v>
      </c>
      <c r="D467" s="11" t="n">
        <v>46298.7526388889</v>
      </c>
      <c r="E467" s="10" t="s">
        <v>1218</v>
      </c>
      <c r="F467" s="10" t="s">
        <v>1143</v>
      </c>
      <c r="G467" s="10" t="s">
        <v>1145</v>
      </c>
      <c r="H467" s="10" t="s">
        <v>277</v>
      </c>
      <c r="I467" s="10" t="s">
        <v>152</v>
      </c>
      <c r="J467" s="10" t="s">
        <v>248</v>
      </c>
      <c r="K467" s="10" t="s">
        <v>261</v>
      </c>
      <c r="L467" s="10" t="s">
        <v>362</v>
      </c>
      <c r="M467" s="12" t="n">
        <v>34.7788952031187</v>
      </c>
      <c r="N467" s="12" t="n">
        <v>2.24409250498521</v>
      </c>
      <c r="O467" s="12" t="n">
        <v>34.2069644628026</v>
      </c>
      <c r="P467" s="12" t="n">
        <v>41.1516748781749</v>
      </c>
      <c r="R467" s="12" t="n">
        <v>36.5900894202137</v>
      </c>
      <c r="S467" s="12" t="n">
        <v>35.6942974715559</v>
      </c>
      <c r="T467" s="12" t="n">
        <v>32.5768991214102</v>
      </c>
      <c r="U467" s="12" t="n">
        <v>32.2677421569824</v>
      </c>
      <c r="V467" s="12" t="n">
        <v>43.3072624206543</v>
      </c>
      <c r="W467" s="12" t="n">
        <v>11.0395202636719</v>
      </c>
      <c r="X467" s="13" t="n">
        <v>51.2933840722571</v>
      </c>
      <c r="Y467" s="13" t="n">
        <v>90.4250149007382</v>
      </c>
      <c r="Z467" s="13" t="n">
        <v>34.1</v>
      </c>
      <c r="AA467" s="10" t="s">
        <v>170</v>
      </c>
      <c r="AD467" s="10" t="s">
        <v>347</v>
      </c>
      <c r="AG467" s="13" t="n">
        <v>95.9551965649527</v>
      </c>
      <c r="AH467" s="13" t="n">
        <v>100</v>
      </c>
      <c r="AI467" s="13" t="n">
        <v>30.7</v>
      </c>
      <c r="AJ467" s="13" t="n">
        <v>60.4</v>
      </c>
      <c r="AK467" s="13" t="n">
        <v>33.3</v>
      </c>
      <c r="AL467" s="12" t="n">
        <v>33.8662108126037</v>
      </c>
      <c r="AM467" s="10" t="s">
        <v>157</v>
      </c>
      <c r="AO467" s="10" t="s">
        <v>397</v>
      </c>
    </row>
    <row r="468" customFormat="false" ht="15" hidden="false" customHeight="false" outlineLevel="0" collapsed="false">
      <c r="A468" s="10" t="s">
        <v>1219</v>
      </c>
      <c r="B468" s="10" t="s">
        <v>1143</v>
      </c>
      <c r="C468" s="10" t="s">
        <v>148</v>
      </c>
      <c r="D468" s="11" t="n">
        <v>46298.752662037</v>
      </c>
      <c r="E468" s="10" t="s">
        <v>1220</v>
      </c>
      <c r="F468" s="10" t="s">
        <v>1143</v>
      </c>
      <c r="G468" s="10" t="s">
        <v>1145</v>
      </c>
      <c r="H468" s="10" t="s">
        <v>280</v>
      </c>
      <c r="I468" s="10" t="s">
        <v>152</v>
      </c>
      <c r="J468" s="10" t="s">
        <v>248</v>
      </c>
      <c r="K468" s="10" t="s">
        <v>261</v>
      </c>
      <c r="L468" s="10" t="s">
        <v>383</v>
      </c>
      <c r="M468" s="12" t="n">
        <v>34.5909707241076</v>
      </c>
      <c r="N468" s="12" t="n">
        <v>2.9253936179141</v>
      </c>
      <c r="O468" s="12" t="n">
        <v>33.8824943296278</v>
      </c>
      <c r="P468" s="12" t="n">
        <v>43.0608233267995</v>
      </c>
      <c r="R468" s="12" t="n">
        <v>36.5145258244492</v>
      </c>
      <c r="S468" s="12" t="n">
        <v>34.7936400908477</v>
      </c>
      <c r="T468" s="12" t="n">
        <v>31.7987390538347</v>
      </c>
      <c r="U468" s="12" t="n">
        <v>31.5561218261719</v>
      </c>
      <c r="V468" s="12" t="n">
        <v>46.5578765869141</v>
      </c>
      <c r="W468" s="12" t="n">
        <v>15.0017547607422</v>
      </c>
      <c r="X468" s="13" t="n">
        <v>56.4062856274227</v>
      </c>
      <c r="Y468" s="13" t="n">
        <v>86.2658660788934</v>
      </c>
      <c r="Z468" s="13" t="n">
        <v>33.5</v>
      </c>
      <c r="AA468" s="10" t="s">
        <v>170</v>
      </c>
      <c r="AB468" s="10" t="s">
        <v>156</v>
      </c>
      <c r="AD468" s="10" t="s">
        <v>347</v>
      </c>
      <c r="AE468" s="10" t="s">
        <v>156</v>
      </c>
      <c r="AF468" s="10" t="s">
        <v>156</v>
      </c>
      <c r="AG468" s="13" t="n">
        <v>87.9331662489557</v>
      </c>
      <c r="AH468" s="13" t="n">
        <v>99.6449456975773</v>
      </c>
      <c r="AI468" s="13" t="n">
        <v>30.3</v>
      </c>
      <c r="AJ468" s="13" t="n">
        <v>62.7</v>
      </c>
      <c r="AK468" s="13" t="n">
        <v>32.7</v>
      </c>
      <c r="AL468" s="12" t="n">
        <v>32.6867074663403</v>
      </c>
      <c r="AM468" s="10" t="s">
        <v>157</v>
      </c>
      <c r="AO468" s="10" t="s">
        <v>1221</v>
      </c>
    </row>
    <row r="469" customFormat="false" ht="15" hidden="false" customHeight="false" outlineLevel="0" collapsed="false">
      <c r="A469" s="10" t="s">
        <v>1222</v>
      </c>
      <c r="B469" s="10" t="s">
        <v>1143</v>
      </c>
      <c r="C469" s="10" t="s">
        <v>148</v>
      </c>
      <c r="D469" s="11" t="n">
        <v>46298.7526851852</v>
      </c>
      <c r="E469" s="10" t="s">
        <v>1223</v>
      </c>
      <c r="F469" s="10" t="s">
        <v>1143</v>
      </c>
      <c r="G469" s="10" t="s">
        <v>1145</v>
      </c>
      <c r="H469" s="10" t="s">
        <v>283</v>
      </c>
      <c r="I469" s="10" t="s">
        <v>152</v>
      </c>
      <c r="J469" s="10" t="s">
        <v>248</v>
      </c>
      <c r="K469" s="10" t="s">
        <v>261</v>
      </c>
      <c r="L469" s="10" t="s">
        <v>362</v>
      </c>
      <c r="M469" s="12" t="n">
        <v>34.7445569662398</v>
      </c>
      <c r="N469" s="12" t="n">
        <v>3.66332360479665</v>
      </c>
      <c r="O469" s="12" t="n">
        <v>33.689981724004</v>
      </c>
      <c r="P469" s="12" t="n">
        <v>43.9602026439848</v>
      </c>
      <c r="R469" s="12" t="n">
        <v>38.7524229218569</v>
      </c>
      <c r="S469" s="12" t="n">
        <v>38.151197429231</v>
      </c>
      <c r="T469" s="12" t="n">
        <v>31.4107811838169</v>
      </c>
      <c r="U469" s="12" t="n">
        <v>31.4259052276611</v>
      </c>
      <c r="V469" s="12" t="n">
        <v>47.6032562255859</v>
      </c>
      <c r="W469" s="12" t="n">
        <v>16.1773509979248</v>
      </c>
      <c r="X469" s="13" t="n">
        <v>59.0472734185309</v>
      </c>
      <c r="Y469" s="13" t="n">
        <v>78.1182224295997</v>
      </c>
      <c r="Z469" s="13" t="n">
        <v>33.5</v>
      </c>
      <c r="AA469" s="10" t="s">
        <v>170</v>
      </c>
      <c r="AD469" s="10" t="s">
        <v>347</v>
      </c>
      <c r="AG469" s="13" t="n">
        <v>94.9735753676471</v>
      </c>
      <c r="AH469" s="13" t="n">
        <v>100</v>
      </c>
      <c r="AI469" s="13" t="n">
        <v>30.1</v>
      </c>
      <c r="AJ469" s="13" t="n">
        <v>64.3</v>
      </c>
      <c r="AK469" s="13" t="n">
        <v>33</v>
      </c>
      <c r="AL469" s="12" t="n">
        <v>32.98</v>
      </c>
      <c r="AM469" s="10" t="s">
        <v>157</v>
      </c>
      <c r="AO469" s="10" t="s">
        <v>397</v>
      </c>
    </row>
    <row r="470" customFormat="false" ht="15" hidden="false" customHeight="false" outlineLevel="0" collapsed="false">
      <c r="A470" s="10" t="s">
        <v>1224</v>
      </c>
      <c r="B470" s="10" t="s">
        <v>1143</v>
      </c>
      <c r="C470" s="10" t="s">
        <v>148</v>
      </c>
      <c r="D470" s="11" t="n">
        <v>46298.7529513889</v>
      </c>
      <c r="E470" s="10" t="s">
        <v>1225</v>
      </c>
      <c r="F470" s="10" t="s">
        <v>1143</v>
      </c>
      <c r="G470" s="10" t="s">
        <v>1145</v>
      </c>
      <c r="H470" s="10" t="s">
        <v>286</v>
      </c>
      <c r="I470" s="10" t="s">
        <v>152</v>
      </c>
      <c r="J470" s="10" t="s">
        <v>248</v>
      </c>
      <c r="K470" s="10" t="s">
        <v>261</v>
      </c>
      <c r="L470" s="10" t="s">
        <v>346</v>
      </c>
      <c r="M470" s="12" t="n">
        <v>33.6657277012983</v>
      </c>
      <c r="N470" s="12" t="n">
        <v>2.63281781525053</v>
      </c>
      <c r="O470" s="12" t="n">
        <v>33.0686196420808</v>
      </c>
      <c r="Q470" s="12" t="n">
        <v>36.1918931183037</v>
      </c>
      <c r="R470" s="12" t="n">
        <v>34.9332830993097</v>
      </c>
      <c r="S470" s="12" t="n">
        <v>36.5822158278786</v>
      </c>
      <c r="T470" s="12" t="n">
        <v>31.2720653523101</v>
      </c>
      <c r="U470" s="12" t="n">
        <v>30.331033706665</v>
      </c>
      <c r="V470" s="12" t="n">
        <v>45.8585929870606</v>
      </c>
      <c r="W470" s="12" t="n">
        <v>15.5275592803955</v>
      </c>
      <c r="X470" s="13" t="n">
        <v>55.9304060704194</v>
      </c>
      <c r="Y470" s="13" t="n">
        <v>88.7906784773153</v>
      </c>
      <c r="Z470" s="13" t="n">
        <v>33.4</v>
      </c>
      <c r="AA470" s="10" t="s">
        <v>170</v>
      </c>
      <c r="AC470" s="10" t="s">
        <v>347</v>
      </c>
      <c r="AE470" s="10" t="s">
        <v>156</v>
      </c>
      <c r="AG470" s="13" t="n">
        <v>93.7009138940454</v>
      </c>
      <c r="AH470" s="13" t="n">
        <v>100</v>
      </c>
      <c r="AI470" s="13" t="n">
        <v>29.4</v>
      </c>
      <c r="AJ470" s="13" t="n">
        <v>62.2</v>
      </c>
      <c r="AK470" s="13" t="n">
        <v>32.1</v>
      </c>
      <c r="AL470" s="12" t="n">
        <v>31.4375685478021</v>
      </c>
      <c r="AM470" s="10" t="s">
        <v>157</v>
      </c>
      <c r="AO470" s="10" t="s">
        <v>1226</v>
      </c>
    </row>
    <row r="471" customFormat="false" ht="15" hidden="false" customHeight="false" outlineLevel="0" collapsed="false">
      <c r="A471" s="10" t="s">
        <v>1227</v>
      </c>
      <c r="B471" s="10" t="s">
        <v>1143</v>
      </c>
      <c r="C471" s="10" t="s">
        <v>148</v>
      </c>
      <c r="D471" s="11" t="n">
        <v>46298.752974537</v>
      </c>
      <c r="E471" s="10" t="s">
        <v>1228</v>
      </c>
      <c r="F471" s="10" t="s">
        <v>1143</v>
      </c>
      <c r="G471" s="10" t="s">
        <v>1145</v>
      </c>
      <c r="H471" s="10" t="s">
        <v>289</v>
      </c>
      <c r="I471" s="10" t="s">
        <v>152</v>
      </c>
      <c r="J471" s="10" t="s">
        <v>248</v>
      </c>
      <c r="K471" s="10" t="s">
        <v>154</v>
      </c>
      <c r="M471" s="12" t="n">
        <v>34.5306965772079</v>
      </c>
      <c r="N471" s="12" t="n">
        <v>2.16953124265465</v>
      </c>
      <c r="O471" s="12" t="n">
        <v>34.064803910818</v>
      </c>
      <c r="P471" s="12" t="n">
        <v>40.6766347728848</v>
      </c>
      <c r="Q471" s="12" t="n">
        <v>35.867052594554</v>
      </c>
      <c r="R471" s="12" t="n">
        <v>34.9466167718978</v>
      </c>
      <c r="S471" s="12" t="n">
        <v>35.138921379078</v>
      </c>
      <c r="T471" s="12" t="n">
        <v>31.8575472893279</v>
      </c>
      <c r="U471" s="12" t="n">
        <v>31.0289821624756</v>
      </c>
      <c r="V471" s="12" t="n">
        <v>42.7087631225586</v>
      </c>
      <c r="W471" s="12" t="n">
        <v>11.679780960083</v>
      </c>
      <c r="X471" s="13" t="n">
        <v>21.2745083126721</v>
      </c>
      <c r="Y471" s="13" t="n">
        <v>90.4872001581917</v>
      </c>
      <c r="Z471" s="13" t="n">
        <v>33.6</v>
      </c>
      <c r="AA471" s="10" t="s">
        <v>155</v>
      </c>
      <c r="AC471" s="10" t="s">
        <v>156</v>
      </c>
      <c r="AE471" s="10" t="s">
        <v>156</v>
      </c>
      <c r="AG471" s="13" t="n">
        <v>96.9403403226282</v>
      </c>
      <c r="AH471" s="13" t="n">
        <v>100</v>
      </c>
      <c r="AI471" s="13" t="n">
        <v>29.8</v>
      </c>
      <c r="AJ471" s="13" t="n">
        <v>61.5</v>
      </c>
      <c r="AK471" s="13" t="n">
        <v>32.7</v>
      </c>
      <c r="AL471" s="12" t="n">
        <v>32.6623762376238</v>
      </c>
      <c r="AM471" s="10" t="s">
        <v>157</v>
      </c>
    </row>
    <row r="472" customFormat="false" ht="15" hidden="false" customHeight="false" outlineLevel="0" collapsed="false">
      <c r="A472" s="10" t="s">
        <v>1229</v>
      </c>
      <c r="B472" s="10" t="s">
        <v>1143</v>
      </c>
      <c r="C472" s="10" t="s">
        <v>148</v>
      </c>
      <c r="D472" s="11" t="n">
        <v>46298.7529976852</v>
      </c>
      <c r="E472" s="10" t="s">
        <v>1230</v>
      </c>
      <c r="F472" s="10" t="s">
        <v>1143</v>
      </c>
      <c r="G472" s="10" t="s">
        <v>1145</v>
      </c>
      <c r="H472" s="10" t="s">
        <v>292</v>
      </c>
      <c r="I472" s="10" t="s">
        <v>152</v>
      </c>
      <c r="J472" s="10" t="s">
        <v>248</v>
      </c>
      <c r="K472" s="10" t="s">
        <v>154</v>
      </c>
      <c r="M472" s="12" t="n">
        <v>35.3318409264646</v>
      </c>
      <c r="N472" s="12" t="n">
        <v>2.71704537794138</v>
      </c>
      <c r="O472" s="12" t="n">
        <v>34.5766364918556</v>
      </c>
      <c r="P472" s="12" t="n">
        <v>42.7989260367823</v>
      </c>
      <c r="Q472" s="12" t="n">
        <v>37.028271134284</v>
      </c>
      <c r="R472" s="12" t="n">
        <v>37.4086520776267</v>
      </c>
      <c r="S472" s="12" t="n">
        <v>36.8243146079849</v>
      </c>
      <c r="T472" s="12" t="n">
        <v>32.8791685275267</v>
      </c>
      <c r="U472" s="12" t="n">
        <v>32.241641998291</v>
      </c>
      <c r="V472" s="12" t="n">
        <v>48.6887245178223</v>
      </c>
      <c r="W472" s="12" t="n">
        <v>16.4470825195313</v>
      </c>
      <c r="X472" s="13" t="n">
        <v>79.7300299541112</v>
      </c>
      <c r="Y472" s="13" t="n">
        <v>88.1286724429838</v>
      </c>
      <c r="Z472" s="13" t="n">
        <v>34.3</v>
      </c>
      <c r="AA472" s="10" t="s">
        <v>170</v>
      </c>
      <c r="AC472" s="10" t="s">
        <v>156</v>
      </c>
      <c r="AG472" s="13" t="n">
        <v>98.1451127819549</v>
      </c>
      <c r="AH472" s="13" t="n">
        <v>100</v>
      </c>
      <c r="AI472" s="13" t="n">
        <v>30.6</v>
      </c>
      <c r="AJ472" s="13" t="n">
        <v>61.7</v>
      </c>
      <c r="AK472" s="13" t="n">
        <v>31.3</v>
      </c>
      <c r="AL472" s="12" t="n">
        <v>32.5319628608734</v>
      </c>
      <c r="AM472" s="10" t="s">
        <v>157</v>
      </c>
    </row>
    <row r="473" customFormat="false" ht="15" hidden="false" customHeight="false" outlineLevel="0" collapsed="false">
      <c r="A473" s="10" t="s">
        <v>1231</v>
      </c>
      <c r="B473" s="10" t="s">
        <v>1143</v>
      </c>
      <c r="C473" s="10" t="s">
        <v>148</v>
      </c>
      <c r="D473" s="11" t="n">
        <v>46298.7530208333</v>
      </c>
      <c r="E473" s="10" t="s">
        <v>1232</v>
      </c>
      <c r="F473" s="10" t="s">
        <v>1143</v>
      </c>
      <c r="G473" s="10" t="s">
        <v>1145</v>
      </c>
      <c r="H473" s="10" t="s">
        <v>295</v>
      </c>
      <c r="I473" s="10" t="s">
        <v>152</v>
      </c>
      <c r="J473" s="10" t="s">
        <v>248</v>
      </c>
      <c r="K473" s="10" t="s">
        <v>154</v>
      </c>
      <c r="M473" s="12" t="n">
        <v>34.6501583739189</v>
      </c>
      <c r="N473" s="12" t="n">
        <v>2.9749094774935</v>
      </c>
      <c r="O473" s="12" t="n">
        <v>33.8329568351261</v>
      </c>
      <c r="P473" s="12" t="n">
        <v>42.7461267372795</v>
      </c>
      <c r="Q473" s="12" t="n">
        <v>36.5613655497362</v>
      </c>
      <c r="R473" s="12" t="n">
        <v>36.9011493333057</v>
      </c>
      <c r="S473" s="12" t="n">
        <v>35.4639643702357</v>
      </c>
      <c r="T473" s="12" t="n">
        <v>31.7780946001801</v>
      </c>
      <c r="U473" s="12" t="n">
        <v>31.1251068115234</v>
      </c>
      <c r="V473" s="12" t="n">
        <v>49.2402229309082</v>
      </c>
      <c r="W473" s="12" t="n">
        <v>18.1151161193848</v>
      </c>
      <c r="X473" s="13" t="n">
        <v>40.0388200698095</v>
      </c>
      <c r="Y473" s="13" t="n">
        <v>85.2775301771895</v>
      </c>
      <c r="Z473" s="13" t="n">
        <v>33.7</v>
      </c>
      <c r="AA473" s="10" t="s">
        <v>155</v>
      </c>
      <c r="AG473" s="13" t="n">
        <v>98.6424855990073</v>
      </c>
      <c r="AH473" s="13" t="n">
        <v>100</v>
      </c>
      <c r="AI473" s="13" t="n">
        <v>29.9</v>
      </c>
      <c r="AJ473" s="13" t="n">
        <v>61.5</v>
      </c>
      <c r="AK473" s="13" t="n">
        <v>32.1</v>
      </c>
      <c r="AL473" s="12" t="n">
        <v>32.7533466595871</v>
      </c>
      <c r="AM473" s="10" t="s">
        <v>157</v>
      </c>
    </row>
    <row r="474" customFormat="false" ht="15" hidden="false" customHeight="false" outlineLevel="0" collapsed="false">
      <c r="A474" s="10" t="s">
        <v>1233</v>
      </c>
      <c r="B474" s="10" t="s">
        <v>1143</v>
      </c>
      <c r="C474" s="10" t="s">
        <v>148</v>
      </c>
      <c r="D474" s="11" t="n">
        <v>46298.7530902778</v>
      </c>
      <c r="E474" s="10" t="s">
        <v>1234</v>
      </c>
      <c r="F474" s="10" t="s">
        <v>1143</v>
      </c>
      <c r="G474" s="10" t="s">
        <v>1145</v>
      </c>
      <c r="H474" s="10" t="s">
        <v>298</v>
      </c>
      <c r="I474" s="10" t="s">
        <v>152</v>
      </c>
      <c r="J474" s="10" t="s">
        <v>248</v>
      </c>
      <c r="K474" s="10" t="s">
        <v>154</v>
      </c>
      <c r="M474" s="12" t="n">
        <v>36.7429037393629</v>
      </c>
      <c r="N474" s="12" t="n">
        <v>3.97797065412461</v>
      </c>
      <c r="O474" s="12" t="n">
        <v>35.8058036562512</v>
      </c>
      <c r="P474" s="12" t="n">
        <v>44.5517419848889</v>
      </c>
      <c r="Q474" s="12" t="n">
        <v>38.6728759757619</v>
      </c>
      <c r="R474" s="12" t="n">
        <v>41.6804244178742</v>
      </c>
      <c r="S474" s="12" t="n">
        <v>36.8223888548853</v>
      </c>
      <c r="T474" s="12" t="n">
        <v>31.5538639455054</v>
      </c>
      <c r="U474" s="12" t="n">
        <v>30.9878044128418</v>
      </c>
      <c r="V474" s="12" t="n">
        <v>53.1181335449219</v>
      </c>
      <c r="W474" s="12" t="n">
        <v>22.1303291320801</v>
      </c>
      <c r="X474" s="13" t="n">
        <v>21.3142675326134</v>
      </c>
      <c r="Y474" s="13" t="n">
        <v>64.0139250219918</v>
      </c>
      <c r="Z474" s="13" t="n">
        <v>37.5000000000001</v>
      </c>
      <c r="AA474" s="10" t="s">
        <v>155</v>
      </c>
      <c r="AG474" s="13" t="n">
        <v>98.5047935103245</v>
      </c>
      <c r="AH474" s="13" t="n">
        <v>100</v>
      </c>
      <c r="AI474" s="13" t="n">
        <v>30</v>
      </c>
      <c r="AJ474" s="13" t="n">
        <v>64.8</v>
      </c>
      <c r="AK474" s="13" t="n">
        <v>35.2</v>
      </c>
      <c r="AL474" s="12" t="n">
        <v>35.1555555555556</v>
      </c>
      <c r="AM474" s="10" t="s">
        <v>157</v>
      </c>
    </row>
    <row r="475" customFormat="false" ht="15" hidden="false" customHeight="false" outlineLevel="0" collapsed="false">
      <c r="A475" s="10" t="s">
        <v>1235</v>
      </c>
      <c r="B475" s="10" t="s">
        <v>1143</v>
      </c>
      <c r="C475" s="10" t="s">
        <v>148</v>
      </c>
      <c r="D475" s="11" t="n">
        <v>46298.7531134259</v>
      </c>
      <c r="E475" s="10" t="s">
        <v>1236</v>
      </c>
      <c r="F475" s="10" t="s">
        <v>1143</v>
      </c>
      <c r="G475" s="10" t="s">
        <v>1145</v>
      </c>
      <c r="H475" s="10" t="s">
        <v>301</v>
      </c>
      <c r="I475" s="10" t="s">
        <v>152</v>
      </c>
      <c r="J475" s="10" t="s">
        <v>248</v>
      </c>
      <c r="K475" s="10" t="s">
        <v>154</v>
      </c>
      <c r="M475" s="12" t="n">
        <v>35.0548573299851</v>
      </c>
      <c r="N475" s="12" t="n">
        <v>3.6277478259565</v>
      </c>
      <c r="O475" s="12" t="n">
        <v>33.9805505797218</v>
      </c>
      <c r="P475" s="12" t="n">
        <v>45.2686358869806</v>
      </c>
      <c r="Q475" s="12" t="n">
        <v>37.9138686226203</v>
      </c>
      <c r="R475" s="12" t="n">
        <v>37.6897434447001</v>
      </c>
      <c r="S475" s="12" t="n">
        <v>36.6973234992244</v>
      </c>
      <c r="T475" s="12" t="n">
        <v>31.7056238854827</v>
      </c>
      <c r="U475" s="12" t="n">
        <v>31.4336605072022</v>
      </c>
      <c r="V475" s="12" t="n">
        <v>52.1131095886231</v>
      </c>
      <c r="W475" s="12" t="n">
        <v>20.6794490814209</v>
      </c>
      <c r="X475" s="13" t="n">
        <v>51.7470303860739</v>
      </c>
      <c r="Y475" s="13" t="n">
        <v>79.2305539741202</v>
      </c>
      <c r="Z475" s="13" t="n">
        <v>33.6</v>
      </c>
      <c r="AA475" s="10" t="s">
        <v>170</v>
      </c>
      <c r="AG475" s="13" t="n">
        <v>98.6792991811084</v>
      </c>
      <c r="AH475" s="13" t="n">
        <v>100</v>
      </c>
      <c r="AI475" s="13" t="n">
        <v>30.1</v>
      </c>
      <c r="AJ475" s="13" t="n">
        <v>64.5</v>
      </c>
      <c r="AK475" s="13" t="n">
        <v>31.4</v>
      </c>
      <c r="AL475" s="12" t="n">
        <v>31.4336598696658</v>
      </c>
      <c r="AM475" s="10" t="s">
        <v>157</v>
      </c>
    </row>
    <row r="476" customFormat="false" ht="15" hidden="false" customHeight="false" outlineLevel="0" collapsed="false">
      <c r="A476" s="10" t="s">
        <v>1237</v>
      </c>
      <c r="B476" s="10" t="s">
        <v>1143</v>
      </c>
      <c r="C476" s="10" t="s">
        <v>148</v>
      </c>
      <c r="D476" s="11" t="n">
        <v>46298.7532638889</v>
      </c>
      <c r="E476" s="10" t="s">
        <v>1238</v>
      </c>
      <c r="F476" s="10" t="s">
        <v>1143</v>
      </c>
      <c r="G476" s="10" t="s">
        <v>1145</v>
      </c>
      <c r="H476" s="10" t="s">
        <v>304</v>
      </c>
      <c r="I476" s="10" t="s">
        <v>152</v>
      </c>
      <c r="J476" s="10" t="s">
        <v>248</v>
      </c>
      <c r="K476" s="10" t="s">
        <v>154</v>
      </c>
      <c r="M476" s="12" t="n">
        <v>38.7497276241162</v>
      </c>
      <c r="N476" s="12" t="n">
        <v>5.08431690432728</v>
      </c>
      <c r="O476" s="12" t="n">
        <v>37.2169370845244</v>
      </c>
      <c r="P476" s="12" t="n">
        <v>49.5993136532192</v>
      </c>
      <c r="Q476" s="12" t="n">
        <v>43.6722189879323</v>
      </c>
      <c r="R476" s="12" t="n">
        <v>43.9425055544812</v>
      </c>
      <c r="S476" s="12" t="n">
        <v>41.3757447460481</v>
      </c>
      <c r="T476" s="12" t="n">
        <v>32.5715580654334</v>
      </c>
      <c r="U476" s="12" t="n">
        <v>32.1757965087891</v>
      </c>
      <c r="V476" s="12" t="n">
        <v>57.4045295715332</v>
      </c>
      <c r="W476" s="12" t="n">
        <v>25.2287330627441</v>
      </c>
      <c r="X476" s="13" t="n">
        <v>25.799771235928</v>
      </c>
      <c r="Y476" s="13" t="n">
        <v>50.5363915477696</v>
      </c>
      <c r="Z476" s="13" t="n">
        <v>34.3</v>
      </c>
      <c r="AA476" s="10" t="s">
        <v>155</v>
      </c>
      <c r="AG476" s="13" t="n">
        <v>98.3411480534243</v>
      </c>
      <c r="AH476" s="13" t="n">
        <v>100</v>
      </c>
      <c r="AI476" s="13" t="n">
        <v>31.1</v>
      </c>
      <c r="AJ476" s="13" t="n">
        <v>69</v>
      </c>
      <c r="AK476" s="13" t="n">
        <v>37.3</v>
      </c>
      <c r="AL476" s="12" t="n">
        <v>36.7148148148148</v>
      </c>
      <c r="AM476" s="10" t="s">
        <v>157</v>
      </c>
    </row>
    <row r="477" customFormat="false" ht="15" hidden="false" customHeight="false" outlineLevel="0" collapsed="false">
      <c r="A477" s="10" t="s">
        <v>1239</v>
      </c>
      <c r="B477" s="10" t="s">
        <v>1143</v>
      </c>
      <c r="C477" s="10" t="s">
        <v>148</v>
      </c>
      <c r="D477" s="11" t="n">
        <v>46298.753287037</v>
      </c>
      <c r="E477" s="10" t="s">
        <v>1240</v>
      </c>
      <c r="F477" s="10" t="s">
        <v>1143</v>
      </c>
      <c r="G477" s="10" t="s">
        <v>1145</v>
      </c>
      <c r="H477" s="10" t="s">
        <v>307</v>
      </c>
      <c r="I477" s="10" t="s">
        <v>152</v>
      </c>
      <c r="J477" s="10" t="s">
        <v>248</v>
      </c>
      <c r="K477" s="10" t="s">
        <v>154</v>
      </c>
      <c r="M477" s="12" t="n">
        <v>37.212299585287</v>
      </c>
      <c r="N477" s="12" t="n">
        <v>4.1795106571288</v>
      </c>
      <c r="O477" s="12" t="n">
        <v>35.8045104769472</v>
      </c>
      <c r="P477" s="12" t="n">
        <v>47.5388625386065</v>
      </c>
      <c r="Q477" s="12" t="n">
        <v>41.9357872140909</v>
      </c>
      <c r="R477" s="12" t="n">
        <v>38.7057922056096</v>
      </c>
      <c r="S477" s="12" t="n">
        <v>42.7239454406266</v>
      </c>
      <c r="T477" s="12" t="n">
        <v>32.9579834749354</v>
      </c>
      <c r="U477" s="12" t="n">
        <v>32.3502502441406</v>
      </c>
      <c r="V477" s="12" t="n">
        <v>52.8203468322754</v>
      </c>
      <c r="W477" s="12" t="n">
        <v>20.4700965881348</v>
      </c>
      <c r="X477" s="13" t="n">
        <v>42.7071735326865</v>
      </c>
      <c r="Y477" s="13" t="n">
        <v>67.7148205699184</v>
      </c>
      <c r="Z477" s="13" t="n">
        <v>35.2</v>
      </c>
      <c r="AA477" s="10" t="s">
        <v>155</v>
      </c>
      <c r="AG477" s="13" t="n">
        <v>98.462780247449</v>
      </c>
      <c r="AH477" s="13" t="n">
        <v>100</v>
      </c>
      <c r="AI477" s="13" t="n">
        <v>31.3</v>
      </c>
      <c r="AJ477" s="13" t="n">
        <v>68.3</v>
      </c>
      <c r="AK477" s="13" t="n">
        <v>34.2</v>
      </c>
      <c r="AL477" s="12" t="n">
        <v>33.5984767155085</v>
      </c>
      <c r="AM477" s="10" t="s">
        <v>157</v>
      </c>
    </row>
    <row r="478" customFormat="false" ht="15" hidden="false" customHeight="false" outlineLevel="0" collapsed="false">
      <c r="A478" s="10" t="s">
        <v>1241</v>
      </c>
      <c r="B478" s="10" t="s">
        <v>1143</v>
      </c>
      <c r="C478" s="10" t="s">
        <v>148</v>
      </c>
      <c r="D478" s="11" t="n">
        <v>46298.7532986111</v>
      </c>
      <c r="E478" s="10" t="s">
        <v>1242</v>
      </c>
      <c r="F478" s="10" t="s">
        <v>1143</v>
      </c>
      <c r="G478" s="10" t="s">
        <v>1145</v>
      </c>
      <c r="H478" s="10" t="s">
        <v>310</v>
      </c>
      <c r="I478" s="10" t="s">
        <v>152</v>
      </c>
      <c r="J478" s="10" t="s">
        <v>248</v>
      </c>
      <c r="K478" s="10" t="s">
        <v>154</v>
      </c>
      <c r="M478" s="12" t="n">
        <v>35.9086841840882</v>
      </c>
      <c r="N478" s="12" t="n">
        <v>3.8042584090452</v>
      </c>
      <c r="O478" s="12" t="n">
        <v>34.5988661166801</v>
      </c>
      <c r="P478" s="12" t="n">
        <v>44.1782241037914</v>
      </c>
      <c r="Q478" s="12" t="n">
        <v>41.5012623684927</v>
      </c>
      <c r="R478" s="12" t="n">
        <v>39.0687444355683</v>
      </c>
      <c r="S478" s="12" t="n">
        <v>39.5262960373664</v>
      </c>
      <c r="T478" s="12" t="n">
        <v>32.364226726586</v>
      </c>
      <c r="U478" s="12" t="n">
        <v>31.7616062164307</v>
      </c>
      <c r="V478" s="12" t="n">
        <v>49.8409881591797</v>
      </c>
      <c r="W478" s="12" t="n">
        <v>18.079381942749</v>
      </c>
      <c r="X478" s="13" t="n">
        <v>57.2560599944764</v>
      </c>
      <c r="Y478" s="13" t="n">
        <v>74.65637016422</v>
      </c>
      <c r="Z478" s="13" t="n">
        <v>34.2</v>
      </c>
      <c r="AA478" s="10" t="s">
        <v>170</v>
      </c>
      <c r="AG478" s="13" t="n">
        <v>98.6565224681422</v>
      </c>
      <c r="AH478" s="13" t="n">
        <v>100</v>
      </c>
      <c r="AI478" s="13" t="n">
        <v>30.7</v>
      </c>
      <c r="AJ478" s="13" t="n">
        <v>68.1</v>
      </c>
      <c r="AK478" s="13" t="n">
        <v>32.7</v>
      </c>
      <c r="AL478" s="12" t="n">
        <v>32.6741935483871</v>
      </c>
      <c r="AM478" s="10" t="s">
        <v>157</v>
      </c>
    </row>
    <row r="479" customFormat="false" ht="15" hidden="false" customHeight="false" outlineLevel="0" collapsed="false">
      <c r="A479" s="10" t="s">
        <v>1243</v>
      </c>
      <c r="B479" s="10" t="s">
        <v>1143</v>
      </c>
      <c r="C479" s="10" t="s">
        <v>148</v>
      </c>
      <c r="D479" s="11" t="n">
        <v>46298.7533217593</v>
      </c>
      <c r="E479" s="10" t="s">
        <v>1244</v>
      </c>
      <c r="F479" s="10" t="s">
        <v>1143</v>
      </c>
      <c r="G479" s="10" t="s">
        <v>1145</v>
      </c>
      <c r="H479" s="10" t="s">
        <v>313</v>
      </c>
      <c r="I479" s="10" t="s">
        <v>152</v>
      </c>
      <c r="J479" s="10" t="s">
        <v>248</v>
      </c>
      <c r="K479" s="10" t="s">
        <v>154</v>
      </c>
      <c r="M479" s="12" t="n">
        <v>35.2681606388547</v>
      </c>
      <c r="N479" s="12" t="n">
        <v>3.90019710731608</v>
      </c>
      <c r="O479" s="12" t="n">
        <v>33.8889712025383</v>
      </c>
      <c r="P479" s="12" t="n">
        <v>43.478236861121</v>
      </c>
      <c r="Q479" s="12" t="n">
        <v>41.6384408550938</v>
      </c>
      <c r="R479" s="12" t="n">
        <v>38.6551185251807</v>
      </c>
      <c r="S479" s="12" t="n">
        <v>39.2939198417159</v>
      </c>
      <c r="T479" s="12" t="n">
        <v>31.591368688318</v>
      </c>
      <c r="U479" s="12" t="n">
        <v>31.3070220947266</v>
      </c>
      <c r="V479" s="12" t="n">
        <v>47.8187217712402</v>
      </c>
      <c r="W479" s="12" t="n">
        <v>16.5116996765137</v>
      </c>
      <c r="X479" s="13" t="n">
        <v>53.0641478098401</v>
      </c>
      <c r="Y479" s="13" t="n">
        <v>72.7288768943326</v>
      </c>
      <c r="Z479" s="13" t="n">
        <v>33.5</v>
      </c>
      <c r="AA479" s="10" t="s">
        <v>170</v>
      </c>
      <c r="AC479" s="10" t="s">
        <v>156</v>
      </c>
      <c r="AG479" s="13" t="n">
        <v>98.418600849951</v>
      </c>
      <c r="AH479" s="13" t="n">
        <v>100</v>
      </c>
      <c r="AI479" s="13" t="n">
        <v>30.2</v>
      </c>
      <c r="AJ479" s="13" t="n">
        <v>69.2</v>
      </c>
      <c r="AK479" s="13" t="n">
        <v>31.7</v>
      </c>
      <c r="AL479" s="12" t="n">
        <v>32.258651026393</v>
      </c>
      <c r="AM479" s="10" t="s">
        <v>157</v>
      </c>
    </row>
    <row r="480" customFormat="false" ht="15" hidden="false" customHeight="false" outlineLevel="0" collapsed="false">
      <c r="A480" s="10" t="s">
        <v>1245</v>
      </c>
      <c r="B480" s="10" t="s">
        <v>1143</v>
      </c>
      <c r="C480" s="10" t="s">
        <v>148</v>
      </c>
      <c r="D480" s="11" t="n">
        <v>46298.7533449074</v>
      </c>
      <c r="E480" s="10" t="s">
        <v>1246</v>
      </c>
      <c r="F480" s="10" t="s">
        <v>1143</v>
      </c>
      <c r="G480" s="10" t="s">
        <v>1145</v>
      </c>
      <c r="H480" s="10" t="s">
        <v>316</v>
      </c>
      <c r="I480" s="10" t="s">
        <v>152</v>
      </c>
      <c r="J480" s="10" t="s">
        <v>248</v>
      </c>
      <c r="K480" s="10" t="s">
        <v>154</v>
      </c>
      <c r="M480" s="12" t="n">
        <v>36.1871196380277</v>
      </c>
      <c r="N480" s="12" t="n">
        <v>3.82225358207706</v>
      </c>
      <c r="O480" s="12" t="n">
        <v>34.8902063036089</v>
      </c>
      <c r="P480" s="12" t="n">
        <v>45.4181035290186</v>
      </c>
      <c r="Q480" s="12" t="n">
        <v>41.4334312325559</v>
      </c>
      <c r="R480" s="12" t="n">
        <v>38.363624549696</v>
      </c>
      <c r="S480" s="12" t="n">
        <v>39.8740057806904</v>
      </c>
      <c r="T480" s="12" t="n">
        <v>32.585812328498</v>
      </c>
      <c r="U480" s="12" t="n">
        <v>31.9644432067871</v>
      </c>
      <c r="V480" s="12" t="n">
        <v>48.5914421081543</v>
      </c>
      <c r="W480" s="12" t="n">
        <v>16.6269989013672</v>
      </c>
      <c r="X480" s="13" t="n">
        <v>52.979557322912</v>
      </c>
      <c r="Y480" s="13" t="n">
        <v>70.9700273102282</v>
      </c>
      <c r="Z480" s="13" t="n">
        <v>34</v>
      </c>
      <c r="AA480" s="10" t="s">
        <v>170</v>
      </c>
      <c r="AG480" s="13" t="n">
        <v>98.750846310088</v>
      </c>
      <c r="AH480" s="13" t="n">
        <v>100</v>
      </c>
      <c r="AI480" s="13" t="n">
        <v>30.9</v>
      </c>
      <c r="AJ480" s="13" t="n">
        <v>68.4</v>
      </c>
      <c r="AK480" s="13" t="n">
        <v>33.1</v>
      </c>
      <c r="AL480" s="12" t="n">
        <v>33.229537211664</v>
      </c>
      <c r="AM480" s="10" t="s">
        <v>157</v>
      </c>
    </row>
    <row r="481" customFormat="false" ht="15" hidden="false" customHeight="false" outlineLevel="0" collapsed="false">
      <c r="A481" s="10" t="s">
        <v>1247</v>
      </c>
      <c r="B481" s="10" t="s">
        <v>1143</v>
      </c>
      <c r="C481" s="10" t="s">
        <v>148</v>
      </c>
      <c r="D481" s="11" t="n">
        <v>46298.7533680556</v>
      </c>
      <c r="E481" s="10" t="s">
        <v>1248</v>
      </c>
      <c r="F481" s="10" t="s">
        <v>1143</v>
      </c>
      <c r="G481" s="10" t="s">
        <v>1145</v>
      </c>
      <c r="H481" s="10" t="s">
        <v>319</v>
      </c>
      <c r="I481" s="10" t="s">
        <v>152</v>
      </c>
      <c r="J481" s="10" t="s">
        <v>248</v>
      </c>
      <c r="K481" s="10" t="s">
        <v>154</v>
      </c>
      <c r="M481" s="12" t="n">
        <v>37.7390135951425</v>
      </c>
      <c r="N481" s="12" t="n">
        <v>4.6110361398115</v>
      </c>
      <c r="O481" s="12" t="n">
        <v>36.3690812426794</v>
      </c>
      <c r="P481" s="12" t="n">
        <v>50.3228508052743</v>
      </c>
      <c r="Q481" s="12" t="n">
        <v>41.910272476082</v>
      </c>
      <c r="R481" s="12" t="n">
        <v>40.2928234064159</v>
      </c>
      <c r="S481" s="12" t="n">
        <v>39.0820573986466</v>
      </c>
      <c r="T481" s="12" t="n">
        <v>32.7300392261731</v>
      </c>
      <c r="U481" s="12" t="n">
        <v>31.7133502960205</v>
      </c>
      <c r="V481" s="12" t="n">
        <v>58.4875984191895</v>
      </c>
      <c r="W481" s="12" t="n">
        <v>26.774248123169</v>
      </c>
      <c r="X481" s="13" t="n">
        <v>17.1803315287157</v>
      </c>
      <c r="Y481" s="13" t="n">
        <v>68.0895239158341</v>
      </c>
      <c r="Z481" s="13" t="n">
        <v>35.3</v>
      </c>
      <c r="AA481" s="10" t="s">
        <v>155</v>
      </c>
      <c r="AG481" s="13" t="n">
        <v>98.59674224081</v>
      </c>
      <c r="AH481" s="13" t="n">
        <v>100</v>
      </c>
      <c r="AI481" s="13" t="n">
        <v>30.7</v>
      </c>
      <c r="AJ481" s="13" t="n">
        <v>66.4</v>
      </c>
      <c r="AK481" s="13" t="n">
        <v>35.6</v>
      </c>
      <c r="AL481" s="12" t="n">
        <v>35.9888888888889</v>
      </c>
      <c r="AM481" s="10" t="s">
        <v>157</v>
      </c>
    </row>
    <row r="482" customFormat="false" ht="15" hidden="false" customHeight="false" outlineLevel="0" collapsed="false">
      <c r="A482" s="10" t="s">
        <v>1142</v>
      </c>
      <c r="B482" s="10" t="s">
        <v>1143</v>
      </c>
      <c r="C482" s="10" t="s">
        <v>148</v>
      </c>
      <c r="D482" s="11" t="n">
        <v>46298.7535069444</v>
      </c>
      <c r="E482" s="10" t="s">
        <v>1249</v>
      </c>
      <c r="F482" s="10" t="s">
        <v>1143</v>
      </c>
      <c r="G482" s="10" t="s">
        <v>1145</v>
      </c>
      <c r="K482" s="10" t="s">
        <v>243</v>
      </c>
      <c r="AN482" s="10" t="s">
        <v>244</v>
      </c>
      <c r="AO482" s="10" t="s">
        <v>244</v>
      </c>
    </row>
    <row r="483" customFormat="false" ht="15" hidden="false" customHeight="false" outlineLevel="0" collapsed="false">
      <c r="A483" s="10" t="s">
        <v>1250</v>
      </c>
      <c r="B483" s="10" t="s">
        <v>1143</v>
      </c>
      <c r="C483" s="10" t="s">
        <v>148</v>
      </c>
      <c r="D483" s="11" t="n">
        <v>46298.7535416667</v>
      </c>
      <c r="E483" s="10" t="s">
        <v>1251</v>
      </c>
      <c r="F483" s="10" t="s">
        <v>1143</v>
      </c>
      <c r="G483" s="10" t="s">
        <v>1145</v>
      </c>
      <c r="H483" s="10" t="s">
        <v>322</v>
      </c>
      <c r="I483" s="10" t="s">
        <v>323</v>
      </c>
      <c r="J483" s="10" t="s">
        <v>248</v>
      </c>
      <c r="K483" s="10" t="s">
        <v>154</v>
      </c>
      <c r="M483" s="12" t="n">
        <v>44.2952774354675</v>
      </c>
      <c r="N483" s="12" t="n">
        <v>6.65797217212131</v>
      </c>
      <c r="O483" s="12" t="n">
        <v>42.3723714028678</v>
      </c>
      <c r="P483" s="12" t="n">
        <v>58.3167744139165</v>
      </c>
      <c r="Q483" s="12" t="n">
        <v>50.5957935091931</v>
      </c>
      <c r="R483" s="12" t="n">
        <v>50.22801424341</v>
      </c>
      <c r="S483" s="12" t="n">
        <v>48.0225942342617</v>
      </c>
      <c r="T483" s="12" t="n">
        <v>35.9353051291361</v>
      </c>
      <c r="U483" s="12" t="n">
        <v>35.5332221984863</v>
      </c>
      <c r="V483" s="12" t="n">
        <v>62.8324546813965</v>
      </c>
      <c r="W483" s="12" t="n">
        <v>27.2992324829102</v>
      </c>
      <c r="X483" s="13" t="n">
        <v>22.2762286161096</v>
      </c>
      <c r="Y483" s="13" t="n">
        <v>38.0107566647999</v>
      </c>
      <c r="Z483" s="13" t="n">
        <v>37.9</v>
      </c>
      <c r="AA483" s="10" t="s">
        <v>162</v>
      </c>
      <c r="AG483" s="13" t="n">
        <v>98.8293650793651</v>
      </c>
      <c r="AH483" s="13" t="n">
        <v>100</v>
      </c>
      <c r="AI483" s="13" t="n">
        <v>34.5</v>
      </c>
      <c r="AJ483" s="13" t="n">
        <v>70.9</v>
      </c>
      <c r="AK483" s="13" t="n">
        <v>35.6</v>
      </c>
      <c r="AL483" s="12" t="n">
        <v>35.5332203389831</v>
      </c>
      <c r="AM483" s="10" t="s">
        <v>157</v>
      </c>
    </row>
    <row r="484" customFormat="false" ht="15" hidden="false" customHeight="false" outlineLevel="0" collapsed="false">
      <c r="A484" s="10" t="s">
        <v>1252</v>
      </c>
      <c r="B484" s="10" t="s">
        <v>1143</v>
      </c>
      <c r="C484" s="10" t="s">
        <v>148</v>
      </c>
      <c r="D484" s="11" t="n">
        <v>46298.7535763889</v>
      </c>
      <c r="E484" s="10" t="s">
        <v>1253</v>
      </c>
      <c r="F484" s="10" t="s">
        <v>1143</v>
      </c>
      <c r="G484" s="10" t="s">
        <v>1145</v>
      </c>
      <c r="H484" s="10" t="s">
        <v>326</v>
      </c>
      <c r="I484" s="10" t="s">
        <v>323</v>
      </c>
      <c r="J484" s="10" t="s">
        <v>248</v>
      </c>
      <c r="K484" s="10" t="s">
        <v>154</v>
      </c>
      <c r="M484" s="12" t="n">
        <v>43.587526848909</v>
      </c>
      <c r="N484" s="12" t="n">
        <v>6.61018517915851</v>
      </c>
      <c r="O484" s="12" t="n">
        <v>41.9444828046594</v>
      </c>
      <c r="P484" s="12" t="n">
        <v>58.1752137362017</v>
      </c>
      <c r="Q484" s="12" t="n">
        <v>48.3346098441935</v>
      </c>
      <c r="R484" s="12" t="n">
        <v>47.9249187536519</v>
      </c>
      <c r="S484" s="12" t="n">
        <v>45.6362814888477</v>
      </c>
      <c r="T484" s="12" t="n">
        <v>35.7515992653587</v>
      </c>
      <c r="U484" s="12" t="n">
        <v>35.3736114501953</v>
      </c>
      <c r="V484" s="12" t="n">
        <v>61.0978889465332</v>
      </c>
      <c r="W484" s="12" t="n">
        <v>25.7242774963379</v>
      </c>
      <c r="X484" s="13" t="n">
        <v>23.3761986055491</v>
      </c>
      <c r="Y484" s="13" t="n">
        <v>42.5562806133031</v>
      </c>
      <c r="Z484" s="13" t="n">
        <v>37.8</v>
      </c>
      <c r="AA484" s="10" t="s">
        <v>162</v>
      </c>
      <c r="AG484" s="13" t="n">
        <v>98.7537026533056</v>
      </c>
      <c r="AH484" s="13" t="n">
        <v>100</v>
      </c>
      <c r="AI484" s="13" t="n">
        <v>34.4</v>
      </c>
      <c r="AJ484" s="13" t="n">
        <v>68.7</v>
      </c>
      <c r="AK484" s="13" t="n">
        <v>35.3</v>
      </c>
      <c r="AL484" s="12" t="n">
        <v>35.72978295144</v>
      </c>
      <c r="AM484" s="10" t="s">
        <v>157</v>
      </c>
    </row>
    <row r="485" customFormat="false" ht="15" hidden="false" customHeight="false" outlineLevel="0" collapsed="false">
      <c r="A485" s="10" t="s">
        <v>1254</v>
      </c>
      <c r="B485" s="10" t="s">
        <v>1143</v>
      </c>
      <c r="C485" s="10" t="s">
        <v>148</v>
      </c>
      <c r="D485" s="11" t="n">
        <v>46298.753587963</v>
      </c>
      <c r="E485" s="10" t="s">
        <v>1255</v>
      </c>
      <c r="F485" s="10" t="s">
        <v>1143</v>
      </c>
      <c r="G485" s="10" t="s">
        <v>1145</v>
      </c>
      <c r="H485" s="10" t="s">
        <v>329</v>
      </c>
      <c r="I485" s="10" t="s">
        <v>323</v>
      </c>
      <c r="J485" s="10" t="s">
        <v>248</v>
      </c>
      <c r="K485" s="10" t="s">
        <v>154</v>
      </c>
      <c r="M485" s="12" t="n">
        <v>44.4824616184</v>
      </c>
      <c r="N485" s="12" t="n">
        <v>6.06052928216285</v>
      </c>
      <c r="O485" s="12" t="n">
        <v>42.9862111763696</v>
      </c>
      <c r="P485" s="12" t="n">
        <v>59.7111609977093</v>
      </c>
      <c r="Q485" s="12" t="n">
        <v>48.3364866013223</v>
      </c>
      <c r="R485" s="12" t="n">
        <v>46.5606596636164</v>
      </c>
      <c r="S485" s="12" t="n">
        <v>46.5876071364791</v>
      </c>
      <c r="T485" s="12" t="n">
        <v>39.0763844993422</v>
      </c>
      <c r="U485" s="12" t="n">
        <v>36.1105117797852</v>
      </c>
      <c r="V485" s="12" t="n">
        <v>63.1884880065918</v>
      </c>
      <c r="W485" s="12" t="n">
        <v>27.0779762268066</v>
      </c>
      <c r="X485" s="13" t="n">
        <v>36.5993818275143</v>
      </c>
      <c r="Y485" s="13" t="n">
        <v>64.0600765462681</v>
      </c>
      <c r="Z485" s="13" t="n">
        <v>42.8000000000001</v>
      </c>
      <c r="AA485" s="10" t="s">
        <v>155</v>
      </c>
      <c r="AG485" s="13" t="n">
        <v>98.7754877107903</v>
      </c>
      <c r="AH485" s="13" t="n">
        <v>100</v>
      </c>
      <c r="AI485" s="13" t="n">
        <v>35.1</v>
      </c>
      <c r="AJ485" s="13" t="n">
        <v>70.7</v>
      </c>
      <c r="AK485" s="13" t="n">
        <v>42.6</v>
      </c>
      <c r="AL485" s="12" t="n">
        <v>40.3740740740741</v>
      </c>
      <c r="AM485" s="10" t="s">
        <v>157</v>
      </c>
    </row>
    <row r="486" customFormat="false" ht="15" hidden="false" customHeight="false" outlineLevel="0" collapsed="false">
      <c r="A486" s="10" t="s">
        <v>1256</v>
      </c>
      <c r="B486" s="10" t="s">
        <v>1143</v>
      </c>
      <c r="C486" s="10" t="s">
        <v>148</v>
      </c>
      <c r="D486" s="11" t="n">
        <v>46298.7536226852</v>
      </c>
      <c r="E486" s="10" t="s">
        <v>1257</v>
      </c>
      <c r="F486" s="10" t="s">
        <v>1143</v>
      </c>
      <c r="G486" s="10" t="s">
        <v>1145</v>
      </c>
      <c r="H486" s="10" t="s">
        <v>332</v>
      </c>
      <c r="I486" s="10" t="s">
        <v>323</v>
      </c>
      <c r="J486" s="10" t="s">
        <v>248</v>
      </c>
      <c r="K486" s="10" t="s">
        <v>154</v>
      </c>
      <c r="M486" s="12" t="n">
        <v>42.6322277400869</v>
      </c>
      <c r="N486" s="12" t="n">
        <v>5.19560885798687</v>
      </c>
      <c r="O486" s="12" t="n">
        <v>41.1137130343927</v>
      </c>
      <c r="P486" s="12" t="n">
        <v>56.077602390971</v>
      </c>
      <c r="Q486" s="12" t="n">
        <v>47.1988344385848</v>
      </c>
      <c r="R486" s="12" t="n">
        <v>44.4160567281395</v>
      </c>
      <c r="S486" s="12" t="n">
        <v>45.4037721262926</v>
      </c>
      <c r="T486" s="12" t="n">
        <v>36.7790893748487</v>
      </c>
      <c r="U486" s="12" t="n">
        <v>35.6395492553711</v>
      </c>
      <c r="V486" s="12" t="n">
        <v>59.2235107421875</v>
      </c>
      <c r="W486" s="12" t="n">
        <v>23.5839614868164</v>
      </c>
      <c r="X486" s="13" t="n">
        <v>16.3977389516958</v>
      </c>
      <c r="Y486" s="13" t="n">
        <v>60.2389516957862</v>
      </c>
      <c r="Z486" s="13" t="n">
        <v>41.9000000000001</v>
      </c>
      <c r="AA486" s="10" t="s">
        <v>155</v>
      </c>
      <c r="AG486" s="13" t="n">
        <v>98.5541009343901</v>
      </c>
      <c r="AH486" s="13" t="n">
        <v>100</v>
      </c>
      <c r="AI486" s="13" t="n">
        <v>34.7</v>
      </c>
      <c r="AJ486" s="13" t="n">
        <v>67.8</v>
      </c>
      <c r="AK486" s="13" t="n">
        <v>39.3</v>
      </c>
      <c r="AL486" s="12" t="n">
        <v>39.6037037037037</v>
      </c>
      <c r="AM486" s="10" t="s">
        <v>157</v>
      </c>
    </row>
    <row r="487" customFormat="false" ht="15" hidden="false" customHeight="false" outlineLevel="0" collapsed="false">
      <c r="A487" s="10" t="s">
        <v>1258</v>
      </c>
      <c r="B487" s="10" t="s">
        <v>1143</v>
      </c>
      <c r="C487" s="10" t="s">
        <v>148</v>
      </c>
      <c r="D487" s="11" t="n">
        <v>46298.7536574074</v>
      </c>
      <c r="E487" s="10" t="s">
        <v>1259</v>
      </c>
      <c r="F487" s="10" t="s">
        <v>1143</v>
      </c>
      <c r="G487" s="10" t="s">
        <v>1145</v>
      </c>
      <c r="H487" s="10" t="s">
        <v>336</v>
      </c>
      <c r="I487" s="10" t="s">
        <v>323</v>
      </c>
      <c r="J487" s="10" t="s">
        <v>153</v>
      </c>
      <c r="K487" s="10" t="s">
        <v>154</v>
      </c>
      <c r="M487" s="12" t="n">
        <v>48.5034963870492</v>
      </c>
      <c r="N487" s="12" t="n">
        <v>7.71947998617554</v>
      </c>
      <c r="O487" s="12" t="n">
        <v>46.3958328490216</v>
      </c>
      <c r="P487" s="12" t="n">
        <v>55.905948141958</v>
      </c>
      <c r="Q487" s="12" t="n">
        <v>58.9645182592588</v>
      </c>
      <c r="R487" s="12" t="n">
        <v>57.169359049288</v>
      </c>
      <c r="S487" s="12" t="n">
        <v>54.6793345065094</v>
      </c>
      <c r="T487" s="12" t="n">
        <v>36.229455742606</v>
      </c>
      <c r="U487" s="12" t="n">
        <v>34.5956687927246</v>
      </c>
      <c r="V487" s="12" t="n">
        <v>62.0984153747559</v>
      </c>
      <c r="W487" s="12" t="n">
        <v>27.5027465820313</v>
      </c>
      <c r="X487" s="13" t="n">
        <v>11.2944731455308</v>
      </c>
      <c r="Y487" s="13" t="n">
        <v>30.9893751827664</v>
      </c>
      <c r="Z487" s="13" t="n">
        <v>55.3000000000003</v>
      </c>
      <c r="AA487" s="10" t="s">
        <v>162</v>
      </c>
      <c r="AG487" s="13" t="n">
        <v>98.8285840895517</v>
      </c>
      <c r="AH487" s="13" t="n">
        <v>100</v>
      </c>
      <c r="AI487" s="13" t="n">
        <v>33.5</v>
      </c>
      <c r="AJ487" s="13" t="n">
        <v>72.1</v>
      </c>
      <c r="AK487" s="13" t="n">
        <v>38.2</v>
      </c>
      <c r="AL487" s="12" t="n">
        <v>39.2185185185185</v>
      </c>
      <c r="AM487" s="10" t="s">
        <v>157</v>
      </c>
    </row>
    <row r="488" customFormat="false" ht="15" hidden="false" customHeight="false" outlineLevel="0" collapsed="false">
      <c r="A488" s="10" t="s">
        <v>1260</v>
      </c>
      <c r="B488" s="10" t="s">
        <v>1143</v>
      </c>
      <c r="C488" s="10" t="s">
        <v>148</v>
      </c>
      <c r="D488" s="11" t="n">
        <v>46298.7536689815</v>
      </c>
      <c r="E488" s="10" t="s">
        <v>1261</v>
      </c>
      <c r="F488" s="10" t="s">
        <v>1143</v>
      </c>
      <c r="G488" s="10" t="s">
        <v>1145</v>
      </c>
      <c r="H488" s="10" t="s">
        <v>339</v>
      </c>
      <c r="I488" s="10" t="s">
        <v>323</v>
      </c>
      <c r="J488" s="10" t="s">
        <v>153</v>
      </c>
      <c r="K488" s="10" t="s">
        <v>154</v>
      </c>
      <c r="M488" s="12" t="n">
        <v>43.5301792446272</v>
      </c>
      <c r="N488" s="12" t="n">
        <v>6.3904263415256</v>
      </c>
      <c r="O488" s="12" t="n">
        <v>41.5746421306378</v>
      </c>
      <c r="P488" s="12" t="n">
        <v>52.3270127276807</v>
      </c>
      <c r="Q488" s="12" t="n">
        <v>50.8211813584072</v>
      </c>
      <c r="R488" s="12" t="n">
        <v>52.194510505313</v>
      </c>
      <c r="S488" s="12" t="n">
        <v>50.1517207837064</v>
      </c>
      <c r="T488" s="12" t="n">
        <v>33.9752188606696</v>
      </c>
      <c r="U488" s="12" t="n">
        <v>33.1565818786621</v>
      </c>
      <c r="V488" s="12" t="n">
        <v>56.5366325378418</v>
      </c>
      <c r="W488" s="12" t="n">
        <v>23.3800506591797</v>
      </c>
      <c r="X488" s="13" t="n">
        <v>12.1461168773474</v>
      </c>
      <c r="Y488" s="13" t="n">
        <v>37.5974314446105</v>
      </c>
      <c r="Z488" s="13" t="n">
        <v>39.6000000000001</v>
      </c>
      <c r="AA488" s="10" t="s">
        <v>162</v>
      </c>
      <c r="AG488" s="13" t="n">
        <v>98.7280701754386</v>
      </c>
      <c r="AH488" s="13" t="n">
        <v>100</v>
      </c>
      <c r="AI488" s="13" t="n">
        <v>32.2</v>
      </c>
      <c r="AJ488" s="13" t="n">
        <v>65.9</v>
      </c>
      <c r="AK488" s="13" t="n">
        <v>33.8</v>
      </c>
      <c r="AL488" s="12" t="n">
        <v>34.6824704202366</v>
      </c>
      <c r="AM488" s="10" t="s">
        <v>157</v>
      </c>
    </row>
    <row r="489" customFormat="false" ht="15" hidden="false" customHeight="false" outlineLevel="0" collapsed="false">
      <c r="A489" s="10" t="s">
        <v>1262</v>
      </c>
      <c r="B489" s="10" t="s">
        <v>1143</v>
      </c>
      <c r="C489" s="10" t="s">
        <v>148</v>
      </c>
      <c r="D489" s="11" t="n">
        <v>46298.7536921296</v>
      </c>
      <c r="E489" s="10" t="s">
        <v>1263</v>
      </c>
      <c r="F489" s="10" t="s">
        <v>1143</v>
      </c>
      <c r="G489" s="10" t="s">
        <v>1145</v>
      </c>
      <c r="H489" s="10" t="s">
        <v>342</v>
      </c>
      <c r="I489" s="10" t="s">
        <v>323</v>
      </c>
      <c r="J489" s="10" t="s">
        <v>153</v>
      </c>
      <c r="K489" s="10" t="s">
        <v>154</v>
      </c>
      <c r="M489" s="12" t="n">
        <v>42.7537245086959</v>
      </c>
      <c r="N489" s="12" t="n">
        <v>8.38872632854427</v>
      </c>
      <c r="O489" s="12" t="n">
        <v>41.2406156910956</v>
      </c>
      <c r="P489" s="12" t="n">
        <v>56.873826703436</v>
      </c>
      <c r="Q489" s="12" t="n">
        <v>44.700656355473</v>
      </c>
      <c r="R489" s="12" t="n">
        <v>45.1305434157729</v>
      </c>
      <c r="S489" s="12" t="n">
        <v>47.7196002667524</v>
      </c>
      <c r="T489" s="12" t="n">
        <v>32.7772792951595</v>
      </c>
      <c r="U489" s="12" t="n">
        <v>32.6225166320801</v>
      </c>
      <c r="V489" s="12" t="n">
        <v>57.6883277893066</v>
      </c>
      <c r="W489" s="12" t="n">
        <v>25.0658111572266</v>
      </c>
      <c r="X489" s="13" t="n">
        <v>27.0028553946563</v>
      </c>
      <c r="Y489" s="13" t="n">
        <v>40.4925555782174</v>
      </c>
      <c r="Z489" s="13" t="n">
        <v>34.8</v>
      </c>
      <c r="AA489" s="10" t="s">
        <v>162</v>
      </c>
      <c r="AG489" s="13" t="n">
        <v>98.8707400685622</v>
      </c>
      <c r="AH489" s="13" t="n">
        <v>100</v>
      </c>
      <c r="AI489" s="13" t="n">
        <v>31.7</v>
      </c>
      <c r="AJ489" s="13" t="n">
        <v>64.2</v>
      </c>
      <c r="AK489" s="13" t="n">
        <v>33.1</v>
      </c>
      <c r="AL489" s="12" t="n">
        <v>32.6225181598063</v>
      </c>
      <c r="AM489" s="10" t="s">
        <v>157</v>
      </c>
    </row>
    <row r="490" customFormat="false" ht="15" hidden="false" customHeight="false" outlineLevel="0" collapsed="false">
      <c r="A490" s="10" t="s">
        <v>1264</v>
      </c>
      <c r="B490" s="10" t="s">
        <v>1143</v>
      </c>
      <c r="C490" s="10" t="s">
        <v>148</v>
      </c>
      <c r="D490" s="11" t="n">
        <v>46298.7537152778</v>
      </c>
      <c r="E490" s="10" t="s">
        <v>1265</v>
      </c>
      <c r="F490" s="10" t="s">
        <v>1143</v>
      </c>
      <c r="G490" s="10" t="s">
        <v>1145</v>
      </c>
      <c r="H490" s="10" t="s">
        <v>345</v>
      </c>
      <c r="I490" s="10" t="s">
        <v>323</v>
      </c>
      <c r="J490" s="10" t="s">
        <v>153</v>
      </c>
      <c r="K490" s="10" t="s">
        <v>154</v>
      </c>
      <c r="M490" s="12" t="n">
        <v>41.1475541197756</v>
      </c>
      <c r="N490" s="12" t="n">
        <v>8.00133909373053</v>
      </c>
      <c r="O490" s="12" t="n">
        <v>39.1252022914585</v>
      </c>
      <c r="P490" s="12" t="n">
        <v>55.9692230854097</v>
      </c>
      <c r="Q490" s="12" t="n">
        <v>44.274725972592</v>
      </c>
      <c r="R490" s="12" t="n">
        <v>51.2216749840093</v>
      </c>
      <c r="S490" s="12" t="n">
        <v>43.7418401941361</v>
      </c>
      <c r="T490" s="12" t="n">
        <v>32.448561424201</v>
      </c>
      <c r="U490" s="12" t="n">
        <v>32.2672843933106</v>
      </c>
      <c r="V490" s="12" t="n">
        <v>59.0575218200684</v>
      </c>
      <c r="W490" s="12" t="n">
        <v>26.7902374267578</v>
      </c>
      <c r="X490" s="13" t="n">
        <v>30.8553538528931</v>
      </c>
      <c r="Y490" s="13" t="n">
        <v>45.6781375214193</v>
      </c>
      <c r="Z490" s="13" t="n">
        <v>34.5</v>
      </c>
      <c r="AA490" s="10" t="s">
        <v>162</v>
      </c>
      <c r="AG490" s="13" t="n">
        <v>98.5237369890835</v>
      </c>
      <c r="AH490" s="13" t="n">
        <v>100</v>
      </c>
      <c r="AI490" s="13" t="n">
        <v>31.2</v>
      </c>
      <c r="AJ490" s="13" t="n">
        <v>68.8</v>
      </c>
      <c r="AK490" s="13" t="n">
        <v>31.9</v>
      </c>
      <c r="AL490" s="12" t="n">
        <v>32.2672825479605</v>
      </c>
      <c r="AM490" s="10" t="s">
        <v>157</v>
      </c>
    </row>
    <row r="491" customFormat="false" ht="15" hidden="false" customHeight="false" outlineLevel="0" collapsed="false">
      <c r="A491" s="10" t="s">
        <v>1266</v>
      </c>
      <c r="B491" s="10" t="s">
        <v>1143</v>
      </c>
      <c r="C491" s="10" t="s">
        <v>148</v>
      </c>
      <c r="D491" s="11" t="n">
        <v>46298.7537384259</v>
      </c>
      <c r="E491" s="10" t="s">
        <v>1267</v>
      </c>
      <c r="F491" s="10" t="s">
        <v>1143</v>
      </c>
      <c r="G491" s="10" t="s">
        <v>1145</v>
      </c>
      <c r="H491" s="10" t="s">
        <v>351</v>
      </c>
      <c r="I491" s="10" t="s">
        <v>323</v>
      </c>
      <c r="J491" s="10" t="s">
        <v>153</v>
      </c>
      <c r="K491" s="10" t="s">
        <v>154</v>
      </c>
      <c r="M491" s="12" t="n">
        <v>47.1273273244184</v>
      </c>
      <c r="N491" s="12" t="n">
        <v>5.64204557727233</v>
      </c>
      <c r="O491" s="12" t="n">
        <v>46.1779129555346</v>
      </c>
      <c r="P491" s="12" t="n">
        <v>50.6017268860361</v>
      </c>
      <c r="Q491" s="12" t="n">
        <v>54.1803819044137</v>
      </c>
      <c r="R491" s="12" t="n">
        <v>53.0845377460977</v>
      </c>
      <c r="S491" s="12" t="n">
        <v>45.6992609229997</v>
      </c>
      <c r="T491" s="12" t="n">
        <v>37.9935230852484</v>
      </c>
      <c r="U491" s="12" t="n">
        <v>35.9289817810059</v>
      </c>
      <c r="V491" s="12" t="n">
        <v>56.0902252197266</v>
      </c>
      <c r="W491" s="12" t="n">
        <v>20.1612434387207</v>
      </c>
      <c r="X491" s="13" t="n">
        <v>16.2511922565147</v>
      </c>
      <c r="Y491" s="13" t="n">
        <v>39.0436042061632</v>
      </c>
      <c r="Z491" s="13" t="n">
        <v>52.1000000000002</v>
      </c>
      <c r="AA491" s="10" t="s">
        <v>162</v>
      </c>
      <c r="AG491" s="13" t="n">
        <v>98.5368513877286</v>
      </c>
      <c r="AH491" s="13" t="n">
        <v>100</v>
      </c>
      <c r="AI491" s="13" t="n">
        <v>34.7</v>
      </c>
      <c r="AJ491" s="13" t="n">
        <v>66.4</v>
      </c>
      <c r="AK491" s="13" t="n">
        <v>45.4</v>
      </c>
      <c r="AL491" s="12" t="n">
        <v>45.2666666666667</v>
      </c>
      <c r="AM491" s="10" t="s">
        <v>157</v>
      </c>
    </row>
    <row r="492" customFormat="false" ht="15" hidden="false" customHeight="false" outlineLevel="0" collapsed="false">
      <c r="A492" s="10" t="s">
        <v>1268</v>
      </c>
      <c r="B492" s="10" t="s">
        <v>1143</v>
      </c>
      <c r="C492" s="10" t="s">
        <v>148</v>
      </c>
      <c r="D492" s="11" t="n">
        <v>46298.75375</v>
      </c>
      <c r="E492" s="10" t="s">
        <v>1269</v>
      </c>
      <c r="F492" s="10" t="s">
        <v>1143</v>
      </c>
      <c r="G492" s="10" t="s">
        <v>1145</v>
      </c>
      <c r="H492" s="10" t="s">
        <v>354</v>
      </c>
      <c r="I492" s="10" t="s">
        <v>323</v>
      </c>
      <c r="J492" s="10" t="s">
        <v>153</v>
      </c>
      <c r="K492" s="10" t="s">
        <v>154</v>
      </c>
      <c r="M492" s="12" t="n">
        <v>44.5252394281835</v>
      </c>
      <c r="N492" s="12" t="n">
        <v>6.26720113247321</v>
      </c>
      <c r="O492" s="12" t="n">
        <v>44.0746827315391</v>
      </c>
      <c r="P492" s="12" t="n">
        <v>51.0833592079466</v>
      </c>
      <c r="Q492" s="12" t="n">
        <v>39.9731682863648</v>
      </c>
      <c r="R492" s="12" t="n">
        <v>44.2535541661848</v>
      </c>
      <c r="S492" s="12" t="n">
        <v>49.0150432400197</v>
      </c>
      <c r="T492" s="12" t="n">
        <v>34.015854259841</v>
      </c>
      <c r="U492" s="12" t="n">
        <v>33.0423889160156</v>
      </c>
      <c r="V492" s="12" t="n">
        <v>53.5766448974609</v>
      </c>
      <c r="W492" s="12" t="n">
        <v>20.5342559814453</v>
      </c>
      <c r="X492" s="13" t="n">
        <v>12.4598428889671</v>
      </c>
      <c r="Y492" s="13" t="n">
        <v>34.4647672646266</v>
      </c>
      <c r="Z492" s="13" t="n">
        <v>51.2000000000002</v>
      </c>
      <c r="AA492" s="10" t="s">
        <v>162</v>
      </c>
      <c r="AD492" s="10" t="s">
        <v>156</v>
      </c>
      <c r="AG492" s="13" t="n">
        <v>97.8096330275229</v>
      </c>
      <c r="AH492" s="13" t="n">
        <v>100</v>
      </c>
      <c r="AI492" s="13" t="n">
        <v>32.1</v>
      </c>
      <c r="AJ492" s="13" t="n">
        <v>65.3</v>
      </c>
      <c r="AK492" s="13" t="n">
        <v>49.1</v>
      </c>
      <c r="AL492" s="12" t="n">
        <v>50.7479760360573</v>
      </c>
      <c r="AM492" s="10" t="s">
        <v>157</v>
      </c>
    </row>
    <row r="493" customFormat="false" ht="15" hidden="false" customHeight="false" outlineLevel="0" collapsed="false">
      <c r="A493" s="10" t="s">
        <v>1270</v>
      </c>
      <c r="B493" s="10" t="s">
        <v>1143</v>
      </c>
      <c r="C493" s="10" t="s">
        <v>148</v>
      </c>
      <c r="D493" s="11" t="n">
        <v>46298.7537731482</v>
      </c>
      <c r="E493" s="10" t="s">
        <v>1271</v>
      </c>
      <c r="F493" s="10" t="s">
        <v>1143</v>
      </c>
      <c r="G493" s="10" t="s">
        <v>1145</v>
      </c>
      <c r="H493" s="10" t="s">
        <v>357</v>
      </c>
      <c r="I493" s="10" t="s">
        <v>358</v>
      </c>
      <c r="J493" s="10" t="s">
        <v>248</v>
      </c>
      <c r="K493" s="10" t="s">
        <v>154</v>
      </c>
      <c r="M493" s="12" t="n">
        <v>37.239747233527</v>
      </c>
      <c r="N493" s="12" t="n">
        <v>4.22825503977369</v>
      </c>
      <c r="O493" s="12" t="n">
        <v>36.1026313455846</v>
      </c>
      <c r="P493" s="12" t="n">
        <v>47.0134880127224</v>
      </c>
      <c r="Q493" s="12" t="n">
        <v>40.5496129749495</v>
      </c>
      <c r="R493" s="12" t="n">
        <v>38.7728676139439</v>
      </c>
      <c r="S493" s="12" t="n">
        <v>40.4599153041598</v>
      </c>
      <c r="T493" s="12" t="n">
        <v>32.5163301264264</v>
      </c>
      <c r="U493" s="12" t="n">
        <v>31.1073207855225</v>
      </c>
      <c r="V493" s="12" t="n">
        <v>52.2963409423828</v>
      </c>
      <c r="W493" s="12" t="n">
        <v>21.1890201568604</v>
      </c>
      <c r="X493" s="13" t="n">
        <v>14.7166273558583</v>
      </c>
      <c r="Y493" s="13" t="n">
        <v>67.1195470204391</v>
      </c>
      <c r="Z493" s="13" t="n">
        <v>37.4000000000001</v>
      </c>
      <c r="AA493" s="10" t="s">
        <v>155</v>
      </c>
      <c r="AG493" s="13" t="n">
        <v>98.7930109305283</v>
      </c>
      <c r="AH493" s="13" t="n">
        <v>100</v>
      </c>
      <c r="AI493" s="13" t="n">
        <v>29.7</v>
      </c>
      <c r="AJ493" s="13" t="n">
        <v>66</v>
      </c>
      <c r="AK493" s="13" t="n">
        <v>32.8</v>
      </c>
      <c r="AL493" s="12" t="n">
        <v>32.7568421052631</v>
      </c>
      <c r="AM493" s="10" t="s">
        <v>157</v>
      </c>
    </row>
    <row r="494" customFormat="false" ht="15" hidden="false" customHeight="false" outlineLevel="0" collapsed="false">
      <c r="A494" s="10" t="s">
        <v>1272</v>
      </c>
      <c r="B494" s="10" t="s">
        <v>1143</v>
      </c>
      <c r="C494" s="10" t="s">
        <v>148</v>
      </c>
      <c r="D494" s="11" t="n">
        <v>46298.7538078704</v>
      </c>
      <c r="E494" s="10" t="s">
        <v>1273</v>
      </c>
      <c r="F494" s="10" t="s">
        <v>1143</v>
      </c>
      <c r="G494" s="10" t="s">
        <v>1145</v>
      </c>
      <c r="H494" s="10" t="s">
        <v>361</v>
      </c>
      <c r="I494" s="10" t="s">
        <v>358</v>
      </c>
      <c r="J494" s="10" t="s">
        <v>153</v>
      </c>
      <c r="K494" s="10" t="s">
        <v>154</v>
      </c>
      <c r="M494" s="12" t="n">
        <v>40.2578127425607</v>
      </c>
      <c r="N494" s="12" t="n">
        <v>6.65415512196127</v>
      </c>
      <c r="O494" s="12" t="n">
        <v>38.8936862121668</v>
      </c>
      <c r="P494" s="12" t="n">
        <v>44.0514263161346</v>
      </c>
      <c r="Q494" s="12" t="n">
        <v>51.354706951819</v>
      </c>
      <c r="R494" s="12" t="n">
        <v>42.0387910130512</v>
      </c>
      <c r="S494" s="12" t="n">
        <v>44.8229360818268</v>
      </c>
      <c r="T494" s="12" t="n">
        <v>31.9098684847452</v>
      </c>
      <c r="U494" s="12" t="n">
        <v>31.0928287506104</v>
      </c>
      <c r="V494" s="12" t="n">
        <v>54.6367645263672</v>
      </c>
      <c r="W494" s="12" t="n">
        <v>23.5439357757568</v>
      </c>
      <c r="X494" s="13" t="n">
        <v>22.5854530109448</v>
      </c>
      <c r="Y494" s="13" t="n">
        <v>39.443511676558</v>
      </c>
      <c r="Z494" s="13" t="n">
        <v>38.1000000000001</v>
      </c>
      <c r="AA494" s="10" t="s">
        <v>162</v>
      </c>
      <c r="AG494" s="13" t="n">
        <v>98.4870189586871</v>
      </c>
      <c r="AH494" s="13" t="n">
        <v>100</v>
      </c>
      <c r="AI494" s="13" t="n">
        <v>30</v>
      </c>
      <c r="AJ494" s="13" t="n">
        <v>68.5</v>
      </c>
      <c r="AK494" s="13" t="n">
        <v>38.5</v>
      </c>
      <c r="AL494" s="12" t="n">
        <v>39.0039523504608</v>
      </c>
      <c r="AM494" s="10" t="s">
        <v>157</v>
      </c>
    </row>
    <row r="495" customFormat="false" ht="15" hidden="false" customHeight="false" outlineLevel="0" collapsed="false">
      <c r="A495" s="10" t="s">
        <v>1274</v>
      </c>
      <c r="B495" s="10" t="s">
        <v>1275</v>
      </c>
      <c r="C495" s="10" t="s">
        <v>148</v>
      </c>
      <c r="D495" s="11" t="n">
        <v>46298.7601273148</v>
      </c>
      <c r="E495" s="10" t="s">
        <v>1276</v>
      </c>
      <c r="F495" s="10" t="s">
        <v>1277</v>
      </c>
      <c r="G495" s="10" t="s">
        <v>1278</v>
      </c>
      <c r="H495" s="10" t="s">
        <v>151</v>
      </c>
      <c r="I495" s="10" t="s">
        <v>152</v>
      </c>
      <c r="J495" s="10" t="s">
        <v>153</v>
      </c>
      <c r="K495" s="10" t="s">
        <v>154</v>
      </c>
      <c r="M495" s="12" t="n">
        <v>48.2601658817694</v>
      </c>
      <c r="N495" s="12" t="n">
        <v>7.79264750736951</v>
      </c>
      <c r="O495" s="12" t="n">
        <v>46.5742910210094</v>
      </c>
      <c r="P495" s="12" t="n">
        <v>61.9382617599086</v>
      </c>
      <c r="Q495" s="12" t="n">
        <v>50.1375784680021</v>
      </c>
      <c r="R495" s="12" t="n">
        <v>52.0919887236435</v>
      </c>
      <c r="S495" s="12" t="n">
        <v>55.3646052804448</v>
      </c>
      <c r="T495" s="12" t="n">
        <v>37.4798362627057</v>
      </c>
      <c r="U495" s="12" t="n">
        <v>37.0247039794922</v>
      </c>
      <c r="V495" s="12" t="n">
        <v>64.0989456176758</v>
      </c>
      <c r="W495" s="12" t="n">
        <v>27.0742416381836</v>
      </c>
      <c r="X495" s="13" t="n">
        <v>22.0176092027012</v>
      </c>
      <c r="Y495" s="13" t="n">
        <v>32.3645422462113</v>
      </c>
      <c r="Z495" s="13" t="n">
        <v>39.5</v>
      </c>
      <c r="AA495" s="10" t="s">
        <v>162</v>
      </c>
      <c r="AG495" s="13" t="n">
        <v>98.471620971621</v>
      </c>
      <c r="AH495" s="13" t="n">
        <v>100</v>
      </c>
      <c r="AI495" s="13" t="n">
        <v>36</v>
      </c>
      <c r="AJ495" s="13" t="n">
        <v>72.1</v>
      </c>
      <c r="AK495" s="13" t="n">
        <v>37.2</v>
      </c>
      <c r="AL495" s="12" t="n">
        <v>37.3995674795039</v>
      </c>
      <c r="AM495" s="10" t="s">
        <v>157</v>
      </c>
      <c r="AN495" s="10" t="s">
        <v>632</v>
      </c>
    </row>
    <row r="496" customFormat="false" ht="15" hidden="false" customHeight="false" outlineLevel="0" collapsed="false">
      <c r="A496" s="10" t="s">
        <v>1279</v>
      </c>
      <c r="B496" s="10" t="s">
        <v>1275</v>
      </c>
      <c r="C496" s="10" t="s">
        <v>148</v>
      </c>
      <c r="D496" s="11" t="n">
        <v>46298.760162037</v>
      </c>
      <c r="E496" s="10" t="s">
        <v>1280</v>
      </c>
      <c r="F496" s="10" t="s">
        <v>1277</v>
      </c>
      <c r="G496" s="10" t="s">
        <v>1278</v>
      </c>
      <c r="H496" s="10" t="s">
        <v>160</v>
      </c>
      <c r="I496" s="10" t="s">
        <v>152</v>
      </c>
      <c r="J496" s="10" t="s">
        <v>153</v>
      </c>
      <c r="K496" s="10" t="s">
        <v>154</v>
      </c>
      <c r="M496" s="12" t="n">
        <v>51.4114214946644</v>
      </c>
      <c r="N496" s="12" t="n">
        <v>7.60993756010344</v>
      </c>
      <c r="O496" s="12" t="n">
        <v>50.3327914871198</v>
      </c>
      <c r="P496" s="12" t="n">
        <v>58.9229069587706</v>
      </c>
      <c r="Q496" s="12" t="n">
        <v>56.6687457481028</v>
      </c>
      <c r="R496" s="12" t="n">
        <v>59.2959218314159</v>
      </c>
      <c r="S496" s="12" t="n">
        <v>47.64927422617</v>
      </c>
      <c r="T496" s="12" t="n">
        <v>39.2383155507173</v>
      </c>
      <c r="U496" s="12" t="n">
        <v>38.5305824279785</v>
      </c>
      <c r="V496" s="12" t="n">
        <v>61.9990310668945</v>
      </c>
      <c r="W496" s="12" t="n">
        <v>23.468448638916</v>
      </c>
      <c r="X496" s="13" t="n">
        <v>15.4388665295669</v>
      </c>
      <c r="Y496" s="13" t="n">
        <v>39.5352064697645</v>
      </c>
      <c r="Z496" s="13" t="n">
        <v>57.7000000000002</v>
      </c>
      <c r="AA496" s="10" t="s">
        <v>162</v>
      </c>
      <c r="AE496" s="10" t="s">
        <v>156</v>
      </c>
      <c r="AG496" s="13" t="n">
        <v>98.1536061026352</v>
      </c>
      <c r="AH496" s="13" t="n">
        <v>100</v>
      </c>
      <c r="AI496" s="13" t="n">
        <v>37.1</v>
      </c>
      <c r="AJ496" s="13" t="n">
        <v>74</v>
      </c>
      <c r="AK496" s="13" t="n">
        <v>47.3</v>
      </c>
      <c r="AL496" s="12" t="n">
        <v>46.2487603305785</v>
      </c>
      <c r="AM496" s="10" t="s">
        <v>157</v>
      </c>
      <c r="AN496" s="10" t="s">
        <v>632</v>
      </c>
    </row>
    <row r="497" customFormat="false" ht="15" hidden="false" customHeight="false" outlineLevel="0" collapsed="false">
      <c r="A497" s="10" t="s">
        <v>1281</v>
      </c>
      <c r="B497" s="10" t="s">
        <v>1275</v>
      </c>
      <c r="C497" s="10" t="s">
        <v>148</v>
      </c>
      <c r="D497" s="11" t="n">
        <v>46298.7601967593</v>
      </c>
      <c r="E497" s="10" t="s">
        <v>1282</v>
      </c>
      <c r="F497" s="10" t="s">
        <v>1277</v>
      </c>
      <c r="G497" s="10" t="s">
        <v>1278</v>
      </c>
      <c r="H497" s="10" t="s">
        <v>166</v>
      </c>
      <c r="I497" s="10" t="s">
        <v>152</v>
      </c>
      <c r="J497" s="10" t="s">
        <v>153</v>
      </c>
      <c r="K497" s="10" t="s">
        <v>154</v>
      </c>
      <c r="M497" s="12" t="n">
        <v>47.2138108435308</v>
      </c>
      <c r="N497" s="12" t="n">
        <v>9.37266949134886</v>
      </c>
      <c r="O497" s="12" t="n">
        <v>45.0889726127516</v>
      </c>
      <c r="P497" s="12" t="n">
        <v>62.1512236047103</v>
      </c>
      <c r="Q497" s="12" t="n">
        <v>52.7500991807372</v>
      </c>
      <c r="R497" s="12" t="n">
        <v>56.4463824019869</v>
      </c>
      <c r="S497" s="12" t="n">
        <v>53.275641831209</v>
      </c>
      <c r="T497" s="12" t="n">
        <v>37.2513100803992</v>
      </c>
      <c r="U497" s="12" t="n">
        <v>37.0410842895508</v>
      </c>
      <c r="V497" s="12" t="n">
        <v>64.9306411743164</v>
      </c>
      <c r="W497" s="12" t="n">
        <v>27.8895568847656</v>
      </c>
      <c r="X497" s="13" t="n">
        <v>34.708310232243</v>
      </c>
      <c r="Y497" s="13" t="n">
        <v>47.3578512905809</v>
      </c>
      <c r="Z497" s="13" t="n">
        <v>39.5</v>
      </c>
      <c r="AA497" s="10" t="s">
        <v>162</v>
      </c>
      <c r="AD497" s="10" t="s">
        <v>156</v>
      </c>
      <c r="AG497" s="13" t="n">
        <v>96.6042990787689</v>
      </c>
      <c r="AH497" s="13" t="n">
        <v>100</v>
      </c>
      <c r="AI497" s="13" t="n">
        <v>35.9</v>
      </c>
      <c r="AJ497" s="13" t="n">
        <v>76.1</v>
      </c>
      <c r="AK497" s="13" t="n">
        <v>44.9</v>
      </c>
      <c r="AL497" s="12" t="n">
        <v>45.3015294672344</v>
      </c>
      <c r="AM497" s="10" t="s">
        <v>157</v>
      </c>
      <c r="AN497" s="10" t="s">
        <v>632</v>
      </c>
    </row>
    <row r="498" customFormat="false" ht="15" hidden="false" customHeight="false" outlineLevel="0" collapsed="false">
      <c r="A498" s="10" t="s">
        <v>1283</v>
      </c>
      <c r="B498" s="10" t="s">
        <v>1275</v>
      </c>
      <c r="C498" s="10" t="s">
        <v>148</v>
      </c>
      <c r="D498" s="11" t="n">
        <v>46298.7602083333</v>
      </c>
      <c r="E498" s="10" t="s">
        <v>1284</v>
      </c>
      <c r="F498" s="10" t="s">
        <v>1277</v>
      </c>
      <c r="G498" s="10" t="s">
        <v>1278</v>
      </c>
      <c r="H498" s="10" t="s">
        <v>169</v>
      </c>
      <c r="I498" s="10" t="s">
        <v>152</v>
      </c>
      <c r="J498" s="10" t="s">
        <v>153</v>
      </c>
      <c r="K498" s="10" t="s">
        <v>154</v>
      </c>
      <c r="M498" s="12" t="n">
        <v>48.9917053870438</v>
      </c>
      <c r="N498" s="12" t="n">
        <v>10.8915530495595</v>
      </c>
      <c r="O498" s="12" t="n">
        <v>46.8851092710684</v>
      </c>
      <c r="P498" s="12" t="n">
        <v>65.4193992784288</v>
      </c>
      <c r="Q498" s="12" t="n">
        <v>49.046031019881</v>
      </c>
      <c r="R498" s="12" t="n">
        <v>65.9721852343886</v>
      </c>
      <c r="S498" s="12" t="n">
        <v>50.0615066495786</v>
      </c>
      <c r="T498" s="12" t="n">
        <v>37.3800768335182</v>
      </c>
      <c r="U498" s="12" t="n">
        <v>37.0738410949707</v>
      </c>
      <c r="V498" s="12" t="n">
        <v>70.6523132324219</v>
      </c>
      <c r="W498" s="12" t="n">
        <v>33.5784721374512</v>
      </c>
      <c r="X498" s="13" t="n">
        <v>30.9050016554212</v>
      </c>
      <c r="Y498" s="13" t="n">
        <v>37.1647772031373</v>
      </c>
      <c r="Z498" s="13" t="n">
        <v>39.5</v>
      </c>
      <c r="AA498" s="10" t="s">
        <v>162</v>
      </c>
      <c r="AE498" s="10" t="s">
        <v>156</v>
      </c>
      <c r="AG498" s="13" t="n">
        <v>98.0587741393787</v>
      </c>
      <c r="AH498" s="13" t="n">
        <v>100</v>
      </c>
      <c r="AI498" s="13" t="n">
        <v>35.7</v>
      </c>
      <c r="AJ498" s="13" t="n">
        <v>84.1</v>
      </c>
      <c r="AK498" s="13" t="n">
        <v>37.7</v>
      </c>
      <c r="AL498" s="12" t="n">
        <v>38.2548387096774</v>
      </c>
      <c r="AM498" s="10" t="s">
        <v>157</v>
      </c>
      <c r="AN498" s="10" t="s">
        <v>632</v>
      </c>
    </row>
    <row r="499" customFormat="false" ht="15" hidden="false" customHeight="false" outlineLevel="0" collapsed="false">
      <c r="A499" s="10" t="s">
        <v>1285</v>
      </c>
      <c r="B499" s="10" t="s">
        <v>1275</v>
      </c>
      <c r="C499" s="10" t="s">
        <v>148</v>
      </c>
      <c r="D499" s="11" t="n">
        <v>46298.7602430556</v>
      </c>
      <c r="E499" s="10" t="s">
        <v>1286</v>
      </c>
      <c r="F499" s="10" t="s">
        <v>1277</v>
      </c>
      <c r="G499" s="10" t="s">
        <v>1278</v>
      </c>
      <c r="H499" s="10" t="s">
        <v>173</v>
      </c>
      <c r="I499" s="10" t="s">
        <v>152</v>
      </c>
      <c r="J499" s="10" t="s">
        <v>153</v>
      </c>
      <c r="K499" s="10" t="s">
        <v>154</v>
      </c>
      <c r="M499" s="12" t="n">
        <v>51.0013297235548</v>
      </c>
      <c r="N499" s="12" t="n">
        <v>7.76391226508248</v>
      </c>
      <c r="O499" s="12" t="n">
        <v>49.8883948530712</v>
      </c>
      <c r="P499" s="12" t="n">
        <v>61.7868633120564</v>
      </c>
      <c r="Q499" s="12" t="n">
        <v>51.6356404173297</v>
      </c>
      <c r="R499" s="12" t="n">
        <v>58.5275795786415</v>
      </c>
      <c r="S499" s="12" t="n">
        <v>49.4127843094666</v>
      </c>
      <c r="T499" s="12" t="n">
        <v>38.2491900734868</v>
      </c>
      <c r="U499" s="12" t="n">
        <v>37.811393737793</v>
      </c>
      <c r="V499" s="12" t="n">
        <v>64.2928161621094</v>
      </c>
      <c r="W499" s="12" t="n">
        <v>26.4814224243164</v>
      </c>
      <c r="X499" s="13" t="n">
        <v>15.2641161304513</v>
      </c>
      <c r="Y499" s="13" t="n">
        <v>26.3835090849106</v>
      </c>
      <c r="Z499" s="13" t="n">
        <v>57.2000000000003</v>
      </c>
      <c r="AA499" s="10" t="s">
        <v>162</v>
      </c>
      <c r="AG499" s="13" t="n">
        <v>98.6107094659726</v>
      </c>
      <c r="AH499" s="13" t="n">
        <v>100</v>
      </c>
      <c r="AI499" s="13" t="n">
        <v>36.5</v>
      </c>
      <c r="AJ499" s="13" t="n">
        <v>82.7</v>
      </c>
      <c r="AK499" s="13" t="n">
        <v>51.2</v>
      </c>
      <c r="AL499" s="12" t="n">
        <v>51.0155405405406</v>
      </c>
      <c r="AM499" s="10" t="s">
        <v>157</v>
      </c>
      <c r="AN499" s="10" t="s">
        <v>632</v>
      </c>
    </row>
    <row r="500" customFormat="false" ht="15" hidden="false" customHeight="false" outlineLevel="0" collapsed="false">
      <c r="A500" s="10" t="s">
        <v>1287</v>
      </c>
      <c r="B500" s="10" t="s">
        <v>1275</v>
      </c>
      <c r="C500" s="10" t="s">
        <v>148</v>
      </c>
      <c r="D500" s="11" t="n">
        <v>46298.7602546296</v>
      </c>
      <c r="E500" s="10" t="s">
        <v>1288</v>
      </c>
      <c r="F500" s="10" t="s">
        <v>1277</v>
      </c>
      <c r="G500" s="10" t="s">
        <v>1278</v>
      </c>
      <c r="H500" s="10" t="s">
        <v>176</v>
      </c>
      <c r="I500" s="10" t="s">
        <v>152</v>
      </c>
      <c r="J500" s="10" t="s">
        <v>153</v>
      </c>
      <c r="K500" s="10" t="s">
        <v>154</v>
      </c>
      <c r="M500" s="12" t="n">
        <v>50.9724067618696</v>
      </c>
      <c r="N500" s="12" t="n">
        <v>8.27776775749685</v>
      </c>
      <c r="O500" s="12" t="n">
        <v>49.5896119643706</v>
      </c>
      <c r="P500" s="12" t="n">
        <v>64.8623026531469</v>
      </c>
      <c r="Q500" s="12" t="n">
        <v>45.1417945233062</v>
      </c>
      <c r="R500" s="12" t="n">
        <v>60.0822379826032</v>
      </c>
      <c r="S500" s="12" t="n">
        <v>56.1944011845399</v>
      </c>
      <c r="T500" s="12" t="n">
        <v>38.9923961954051</v>
      </c>
      <c r="U500" s="12" t="n">
        <v>38.5105209350586</v>
      </c>
      <c r="V500" s="12" t="n">
        <v>66.5840759277344</v>
      </c>
      <c r="W500" s="12" t="n">
        <v>28.0735549926758</v>
      </c>
      <c r="X500" s="13" t="n">
        <v>17.5776984460311</v>
      </c>
      <c r="Y500" s="13" t="n">
        <v>27.1902561948761</v>
      </c>
      <c r="Z500" s="13" t="n">
        <v>41.2</v>
      </c>
      <c r="AA500" s="10" t="s">
        <v>162</v>
      </c>
      <c r="AG500" s="13" t="n">
        <v>98.7516071502634</v>
      </c>
      <c r="AH500" s="13" t="n">
        <v>100</v>
      </c>
      <c r="AI500" s="13" t="n">
        <v>36.7</v>
      </c>
      <c r="AJ500" s="13" t="n">
        <v>83.4</v>
      </c>
      <c r="AK500" s="13" t="n">
        <v>41.9</v>
      </c>
      <c r="AL500" s="12" t="n">
        <v>43.6185185185185</v>
      </c>
      <c r="AM500" s="10" t="s">
        <v>157</v>
      </c>
      <c r="AN500" s="10" t="s">
        <v>632</v>
      </c>
    </row>
    <row r="501" customFormat="false" ht="15" hidden="false" customHeight="false" outlineLevel="0" collapsed="false">
      <c r="A501" s="10" t="s">
        <v>1289</v>
      </c>
      <c r="B501" s="10" t="s">
        <v>1275</v>
      </c>
      <c r="C501" s="10" t="s">
        <v>148</v>
      </c>
      <c r="D501" s="11" t="n">
        <v>46298.7602777778</v>
      </c>
      <c r="E501" s="10" t="s">
        <v>1290</v>
      </c>
      <c r="F501" s="10" t="s">
        <v>1277</v>
      </c>
      <c r="G501" s="10" t="s">
        <v>1278</v>
      </c>
      <c r="H501" s="10" t="s">
        <v>179</v>
      </c>
      <c r="I501" s="10" t="s">
        <v>152</v>
      </c>
      <c r="J501" s="10" t="s">
        <v>153</v>
      </c>
      <c r="K501" s="10" t="s">
        <v>154</v>
      </c>
      <c r="M501" s="12" t="n">
        <v>47.7848765529198</v>
      </c>
      <c r="N501" s="12" t="n">
        <v>9.14321950728718</v>
      </c>
      <c r="O501" s="12" t="n">
        <v>45.5819004483969</v>
      </c>
      <c r="P501" s="12" t="n">
        <v>62.3659155759773</v>
      </c>
      <c r="Q501" s="12" t="n">
        <v>51.0195367172557</v>
      </c>
      <c r="R501" s="12" t="n">
        <v>61.4297267145244</v>
      </c>
      <c r="S501" s="12" t="n">
        <v>52.7481991682681</v>
      </c>
      <c r="T501" s="12" t="n">
        <v>37.0371626030655</v>
      </c>
      <c r="U501" s="12" t="n">
        <v>36.8098602294922</v>
      </c>
      <c r="V501" s="12" t="n">
        <v>66.134033203125</v>
      </c>
      <c r="W501" s="12" t="n">
        <v>29.3241729736328</v>
      </c>
      <c r="X501" s="13" t="n">
        <v>28.9978917536462</v>
      </c>
      <c r="Y501" s="13" t="n">
        <v>42.0456901914702</v>
      </c>
      <c r="Z501" s="13" t="n">
        <v>39</v>
      </c>
      <c r="AA501" s="10" t="s">
        <v>162</v>
      </c>
      <c r="AE501" s="10" t="s">
        <v>156</v>
      </c>
      <c r="AG501" s="13" t="n">
        <v>98.1062982114097</v>
      </c>
      <c r="AH501" s="13" t="n">
        <v>100</v>
      </c>
      <c r="AI501" s="13" t="n">
        <v>35.7</v>
      </c>
      <c r="AJ501" s="13" t="n">
        <v>74.8</v>
      </c>
      <c r="AK501" s="13" t="n">
        <v>38.6</v>
      </c>
      <c r="AL501" s="12" t="n">
        <v>38.9926315789474</v>
      </c>
      <c r="AM501" s="10" t="s">
        <v>157</v>
      </c>
      <c r="AN501" s="10" t="s">
        <v>632</v>
      </c>
    </row>
    <row r="502" customFormat="false" ht="15" hidden="false" customHeight="false" outlineLevel="0" collapsed="false">
      <c r="A502" s="10" t="s">
        <v>1291</v>
      </c>
      <c r="B502" s="10" t="s">
        <v>1275</v>
      </c>
      <c r="C502" s="10" t="s">
        <v>148</v>
      </c>
      <c r="D502" s="11" t="n">
        <v>46298.7603125</v>
      </c>
      <c r="E502" s="10" t="s">
        <v>1292</v>
      </c>
      <c r="F502" s="10" t="s">
        <v>1277</v>
      </c>
      <c r="G502" s="10" t="s">
        <v>1278</v>
      </c>
      <c r="H502" s="10" t="s">
        <v>183</v>
      </c>
      <c r="I502" s="10" t="s">
        <v>152</v>
      </c>
      <c r="J502" s="10" t="s">
        <v>153</v>
      </c>
      <c r="K502" s="10" t="s">
        <v>154</v>
      </c>
      <c r="M502" s="12" t="n">
        <v>45.7583138760491</v>
      </c>
      <c r="N502" s="12" t="n">
        <v>9.0798049794894</v>
      </c>
      <c r="O502" s="12" t="n">
        <v>43.5687625463116</v>
      </c>
      <c r="P502" s="12" t="n">
        <v>60.996102978292</v>
      </c>
      <c r="Q502" s="12" t="n">
        <v>45.6149453670301</v>
      </c>
      <c r="R502" s="12" t="n">
        <v>60.6799765716165</v>
      </c>
      <c r="S502" s="12" t="n">
        <v>52.1589204281917</v>
      </c>
      <c r="T502" s="12" t="n">
        <v>36.2466130083779</v>
      </c>
      <c r="U502" s="12" t="n">
        <v>35.9963188171387</v>
      </c>
      <c r="V502" s="12" t="n">
        <v>64.3120803833008</v>
      </c>
      <c r="W502" s="12" t="n">
        <v>28.3157615661621</v>
      </c>
      <c r="X502" s="13" t="n">
        <v>35.1495793782896</v>
      </c>
      <c r="Y502" s="13" t="n">
        <v>47.8627018759278</v>
      </c>
      <c r="Z502" s="13" t="n">
        <v>38.2</v>
      </c>
      <c r="AA502" s="10" t="s">
        <v>162</v>
      </c>
      <c r="AD502" s="10" t="s">
        <v>156</v>
      </c>
      <c r="AE502" s="10" t="s">
        <v>156</v>
      </c>
      <c r="AG502" s="13" t="n">
        <v>96.1728160044303</v>
      </c>
      <c r="AH502" s="13" t="n">
        <v>100</v>
      </c>
      <c r="AI502" s="13" t="n">
        <v>35</v>
      </c>
      <c r="AJ502" s="13" t="n">
        <v>70.1</v>
      </c>
      <c r="AK502" s="13" t="n">
        <v>38</v>
      </c>
      <c r="AL502" s="12" t="n">
        <v>37.9557894736842</v>
      </c>
      <c r="AM502" s="10" t="s">
        <v>157</v>
      </c>
      <c r="AN502" s="10" t="s">
        <v>632</v>
      </c>
    </row>
    <row r="503" customFormat="false" ht="15" hidden="false" customHeight="false" outlineLevel="0" collapsed="false">
      <c r="A503" s="10" t="s">
        <v>1293</v>
      </c>
      <c r="B503" s="10" t="s">
        <v>1275</v>
      </c>
      <c r="C503" s="10" t="s">
        <v>148</v>
      </c>
      <c r="D503" s="11" t="n">
        <v>46298.7603587963</v>
      </c>
      <c r="E503" s="10" t="s">
        <v>1294</v>
      </c>
      <c r="F503" s="10" t="s">
        <v>1277</v>
      </c>
      <c r="G503" s="10" t="s">
        <v>1278</v>
      </c>
      <c r="H503" s="10" t="s">
        <v>186</v>
      </c>
      <c r="I503" s="10" t="s">
        <v>152</v>
      </c>
      <c r="J503" s="10" t="s">
        <v>153</v>
      </c>
      <c r="K503" s="10" t="s">
        <v>154</v>
      </c>
      <c r="M503" s="12" t="n">
        <v>44.372594123329</v>
      </c>
      <c r="N503" s="12" t="n">
        <v>6.57817167247113</v>
      </c>
      <c r="O503" s="12" t="n">
        <v>43.4194081419853</v>
      </c>
      <c r="P503" s="12" t="n">
        <v>46.7904132934938</v>
      </c>
      <c r="Q503" s="12" t="n">
        <v>53.1023745183507</v>
      </c>
      <c r="R503" s="12" t="n">
        <v>42.4102857562819</v>
      </c>
      <c r="S503" s="12" t="n">
        <v>50.6306626270772</v>
      </c>
      <c r="T503" s="12" t="n">
        <v>35.2867158217418</v>
      </c>
      <c r="U503" s="12" t="n">
        <v>34.8771018981934</v>
      </c>
      <c r="V503" s="12" t="n">
        <v>54.0965042114258</v>
      </c>
      <c r="W503" s="12" t="n">
        <v>19.2194023132324</v>
      </c>
      <c r="X503" s="13" t="n">
        <v>22.2600574833745</v>
      </c>
      <c r="Y503" s="13" t="n">
        <v>36.8854462547306</v>
      </c>
      <c r="Z503" s="13" t="n">
        <v>37.6</v>
      </c>
      <c r="AA503" s="10" t="s">
        <v>162</v>
      </c>
      <c r="AF503" s="10" t="s">
        <v>156</v>
      </c>
      <c r="AG503" s="13" t="n">
        <v>98.6636174636175</v>
      </c>
      <c r="AH503" s="13" t="n">
        <v>100</v>
      </c>
      <c r="AI503" s="13" t="n">
        <v>34</v>
      </c>
      <c r="AJ503" s="13" t="n">
        <v>64.9</v>
      </c>
      <c r="AK503" s="13" t="n">
        <v>34.4</v>
      </c>
      <c r="AL503" s="12" t="n">
        <v>34.8771018811697</v>
      </c>
      <c r="AM503" s="10" t="s">
        <v>157</v>
      </c>
      <c r="AN503" s="10" t="s">
        <v>632</v>
      </c>
    </row>
    <row r="504" customFormat="false" ht="15" hidden="false" customHeight="false" outlineLevel="0" collapsed="false">
      <c r="A504" s="10" t="s">
        <v>1295</v>
      </c>
      <c r="B504" s="10" t="s">
        <v>1275</v>
      </c>
      <c r="C504" s="10" t="s">
        <v>148</v>
      </c>
      <c r="D504" s="11" t="n">
        <v>46298.7604050926</v>
      </c>
      <c r="E504" s="10" t="s">
        <v>1296</v>
      </c>
      <c r="F504" s="10" t="s">
        <v>1277</v>
      </c>
      <c r="G504" s="10" t="s">
        <v>1278</v>
      </c>
      <c r="H504" s="10" t="s">
        <v>189</v>
      </c>
      <c r="I504" s="10" t="s">
        <v>152</v>
      </c>
      <c r="J504" s="10" t="s">
        <v>153</v>
      </c>
      <c r="K504" s="10" t="s">
        <v>261</v>
      </c>
      <c r="L504" s="10" t="s">
        <v>346</v>
      </c>
      <c r="M504" s="12" t="n">
        <v>47.4945747555543</v>
      </c>
      <c r="N504" s="12" t="n">
        <v>7.19576850207558</v>
      </c>
      <c r="O504" s="12" t="n">
        <v>45.860746410635</v>
      </c>
      <c r="P504" s="12" t="n">
        <v>57.092213012763</v>
      </c>
      <c r="R504" s="12" t="n">
        <v>56.3682060481617</v>
      </c>
      <c r="S504" s="12" t="n">
        <v>54.5552718795648</v>
      </c>
      <c r="T504" s="12" t="n">
        <v>36.104123209859</v>
      </c>
      <c r="U504" s="12" t="n">
        <v>35.8764495849609</v>
      </c>
      <c r="V504" s="12" t="n">
        <v>61.675724029541</v>
      </c>
      <c r="W504" s="12" t="n">
        <v>25.7992744445801</v>
      </c>
      <c r="X504" s="13" t="n">
        <v>20.6930447641272</v>
      </c>
      <c r="Y504" s="13" t="n">
        <v>29.4689335077057</v>
      </c>
      <c r="Z504" s="13" t="n">
        <v>50.4000000000002</v>
      </c>
      <c r="AA504" s="10" t="s">
        <v>162</v>
      </c>
      <c r="AD504" s="10" t="s">
        <v>347</v>
      </c>
      <c r="AG504" s="13" t="n">
        <v>92.2060214375788</v>
      </c>
      <c r="AH504" s="13" t="n">
        <v>100</v>
      </c>
      <c r="AI504" s="13" t="n">
        <v>34.9</v>
      </c>
      <c r="AJ504" s="13" t="n">
        <v>69.3</v>
      </c>
      <c r="AK504" s="13" t="n">
        <v>36.6</v>
      </c>
      <c r="AL504" s="12" t="n">
        <v>36.7158357771261</v>
      </c>
      <c r="AM504" s="10" t="s">
        <v>157</v>
      </c>
      <c r="AN504" s="10" t="s">
        <v>632</v>
      </c>
      <c r="AO504" s="10" t="s">
        <v>931</v>
      </c>
    </row>
    <row r="505" customFormat="false" ht="15" hidden="false" customHeight="false" outlineLevel="0" collapsed="false">
      <c r="A505" s="10" t="s">
        <v>1297</v>
      </c>
      <c r="B505" s="10" t="s">
        <v>1275</v>
      </c>
      <c r="C505" s="10" t="s">
        <v>148</v>
      </c>
      <c r="D505" s="11" t="n">
        <v>46298.7604398148</v>
      </c>
      <c r="E505" s="10" t="s">
        <v>1298</v>
      </c>
      <c r="F505" s="10" t="s">
        <v>1277</v>
      </c>
      <c r="G505" s="10" t="s">
        <v>1278</v>
      </c>
      <c r="H505" s="10" t="s">
        <v>192</v>
      </c>
      <c r="I505" s="10" t="s">
        <v>152</v>
      </c>
      <c r="J505" s="10" t="s">
        <v>153</v>
      </c>
      <c r="K505" s="10" t="s">
        <v>261</v>
      </c>
      <c r="L505" s="10" t="s">
        <v>362</v>
      </c>
      <c r="M505" s="12" t="n">
        <v>43.0603181653904</v>
      </c>
      <c r="N505" s="12" t="n">
        <v>6.62393945807564</v>
      </c>
      <c r="O505" s="12" t="n">
        <v>41.7639581827373</v>
      </c>
      <c r="P505" s="12" t="n">
        <v>53.4721684312221</v>
      </c>
      <c r="R505" s="12" t="n">
        <v>47.3403906362436</v>
      </c>
      <c r="S505" s="12" t="n">
        <v>48.3143551197458</v>
      </c>
      <c r="T505" s="12" t="n">
        <v>34.7634333372335</v>
      </c>
      <c r="U505" s="12" t="n">
        <v>34.5824584960938</v>
      </c>
      <c r="V505" s="12" t="n">
        <v>55.4257354736328</v>
      </c>
      <c r="W505" s="12" t="n">
        <v>20.8432769775391</v>
      </c>
      <c r="X505" s="13" t="n">
        <v>29.1689299293862</v>
      </c>
      <c r="Y505" s="13" t="n">
        <v>36.062561906892</v>
      </c>
      <c r="Z505" s="13" t="n">
        <v>36.9</v>
      </c>
      <c r="AA505" s="10" t="s">
        <v>162</v>
      </c>
      <c r="AD505" s="10" t="s">
        <v>347</v>
      </c>
      <c r="AG505" s="13" t="n">
        <v>96.1616161616162</v>
      </c>
      <c r="AH505" s="13" t="n">
        <v>100</v>
      </c>
      <c r="AI505" s="13" t="n">
        <v>33.4</v>
      </c>
      <c r="AJ505" s="13" t="n">
        <v>63.9</v>
      </c>
      <c r="AK505" s="13" t="n">
        <v>34.7</v>
      </c>
      <c r="AL505" s="12" t="n">
        <v>34.5824600588607</v>
      </c>
      <c r="AM505" s="10" t="s">
        <v>157</v>
      </c>
      <c r="AN505" s="10" t="s">
        <v>632</v>
      </c>
      <c r="AO505" s="10" t="s">
        <v>397</v>
      </c>
    </row>
    <row r="506" customFormat="false" ht="15" hidden="false" customHeight="false" outlineLevel="0" collapsed="false">
      <c r="A506" s="10" t="s">
        <v>1299</v>
      </c>
      <c r="B506" s="10" t="s">
        <v>1275</v>
      </c>
      <c r="C506" s="10" t="s">
        <v>148</v>
      </c>
      <c r="D506" s="11" t="n">
        <v>46298.760474537</v>
      </c>
      <c r="E506" s="10" t="s">
        <v>1300</v>
      </c>
      <c r="F506" s="10" t="s">
        <v>1277</v>
      </c>
      <c r="G506" s="10" t="s">
        <v>1278</v>
      </c>
      <c r="H506" s="10" t="s">
        <v>195</v>
      </c>
      <c r="I506" s="10" t="s">
        <v>152</v>
      </c>
      <c r="J506" s="10" t="s">
        <v>153</v>
      </c>
      <c r="K506" s="10" t="s">
        <v>261</v>
      </c>
      <c r="L506" s="10" t="s">
        <v>346</v>
      </c>
      <c r="M506" s="12" t="n">
        <v>38.3965127767807</v>
      </c>
      <c r="N506" s="12" t="n">
        <v>3.6312363472447</v>
      </c>
      <c r="O506" s="12" t="n">
        <v>37.8280752589615</v>
      </c>
      <c r="P506" s="12" t="n">
        <v>44.3110749362625</v>
      </c>
      <c r="R506" s="12" t="n">
        <v>39.5862880610528</v>
      </c>
      <c r="S506" s="12" t="n">
        <v>40.5300965465438</v>
      </c>
      <c r="T506" s="12" t="n">
        <v>33.9223060998749</v>
      </c>
      <c r="U506" s="12" t="n">
        <v>33.6708297729492</v>
      </c>
      <c r="V506" s="12" t="n">
        <v>50.6675987243652</v>
      </c>
      <c r="W506" s="12" t="n">
        <v>16.996768951416</v>
      </c>
      <c r="X506" s="13" t="n">
        <v>31.4637095736743</v>
      </c>
      <c r="Y506" s="13" t="n">
        <v>58.3314036757832</v>
      </c>
      <c r="Z506" s="13" t="n">
        <v>36</v>
      </c>
      <c r="AA506" s="10" t="s">
        <v>155</v>
      </c>
      <c r="AD506" s="10" t="s">
        <v>347</v>
      </c>
      <c r="AG506" s="13" t="n">
        <v>93.6855214526756</v>
      </c>
      <c r="AH506" s="13" t="n">
        <v>100</v>
      </c>
      <c r="AI506" s="13" t="n">
        <v>32.5</v>
      </c>
      <c r="AJ506" s="13" t="n">
        <v>62.7</v>
      </c>
      <c r="AK506" s="13" t="n">
        <v>41.5</v>
      </c>
      <c r="AL506" s="12" t="n">
        <v>41.6528869099514</v>
      </c>
      <c r="AM506" s="10" t="s">
        <v>157</v>
      </c>
      <c r="AN506" s="10" t="s">
        <v>632</v>
      </c>
      <c r="AO506" s="10" t="s">
        <v>928</v>
      </c>
    </row>
    <row r="507" customFormat="false" ht="15" hidden="false" customHeight="false" outlineLevel="0" collapsed="false">
      <c r="A507" s="10" t="s">
        <v>1301</v>
      </c>
      <c r="B507" s="10" t="s">
        <v>1275</v>
      </c>
      <c r="C507" s="10" t="s">
        <v>148</v>
      </c>
      <c r="D507" s="11" t="n">
        <v>46298.7604861111</v>
      </c>
      <c r="E507" s="10" t="s">
        <v>1302</v>
      </c>
      <c r="F507" s="10" t="s">
        <v>1277</v>
      </c>
      <c r="G507" s="10" t="s">
        <v>1278</v>
      </c>
      <c r="H507" s="10" t="s">
        <v>198</v>
      </c>
      <c r="I507" s="10" t="s">
        <v>152</v>
      </c>
      <c r="J507" s="10" t="s">
        <v>153</v>
      </c>
      <c r="K507" s="10" t="s">
        <v>154</v>
      </c>
      <c r="M507" s="12" t="n">
        <v>41.797354710076</v>
      </c>
      <c r="N507" s="12" t="n">
        <v>7.65655657514487</v>
      </c>
      <c r="O507" s="12" t="n">
        <v>40.623830119491</v>
      </c>
      <c r="P507" s="12" t="n">
        <v>55.1329265402932</v>
      </c>
      <c r="Q507" s="12" t="n">
        <v>39.665166852647</v>
      </c>
      <c r="R507" s="12" t="n">
        <v>47.1733312959574</v>
      </c>
      <c r="S507" s="12" t="n">
        <v>45.3860912145525</v>
      </c>
      <c r="T507" s="12" t="n">
        <v>33.8824692940935</v>
      </c>
      <c r="U507" s="12" t="n">
        <v>33.5212287902832</v>
      </c>
      <c r="V507" s="12" t="n">
        <v>57.7120895385742</v>
      </c>
      <c r="W507" s="12" t="n">
        <v>24.190860748291</v>
      </c>
      <c r="X507" s="13" t="n">
        <v>38.4347865791016</v>
      </c>
      <c r="Y507" s="13" t="n">
        <v>47.9319975343779</v>
      </c>
      <c r="Z507" s="13" t="n">
        <v>36</v>
      </c>
      <c r="AA507" s="10" t="s">
        <v>162</v>
      </c>
      <c r="AC507" s="10" t="s">
        <v>156</v>
      </c>
      <c r="AG507" s="13" t="n">
        <v>98.4086211544798</v>
      </c>
      <c r="AH507" s="13" t="n">
        <v>100</v>
      </c>
      <c r="AI507" s="13" t="n">
        <v>32.3</v>
      </c>
      <c r="AJ507" s="13" t="n">
        <v>63.8</v>
      </c>
      <c r="AK507" s="13" t="n">
        <v>33.6</v>
      </c>
      <c r="AL507" s="12" t="n">
        <v>33.5212292411184</v>
      </c>
      <c r="AM507" s="10" t="s">
        <v>157</v>
      </c>
      <c r="AN507" s="10" t="s">
        <v>632</v>
      </c>
    </row>
    <row r="508" customFormat="false" ht="15" hidden="false" customHeight="false" outlineLevel="0" collapsed="false">
      <c r="A508" s="10" t="s">
        <v>1303</v>
      </c>
      <c r="B508" s="10" t="s">
        <v>1275</v>
      </c>
      <c r="C508" s="10" t="s">
        <v>148</v>
      </c>
      <c r="D508" s="11" t="n">
        <v>46298.7605092593</v>
      </c>
      <c r="E508" s="10" t="s">
        <v>1304</v>
      </c>
      <c r="F508" s="10" t="s">
        <v>1277</v>
      </c>
      <c r="G508" s="10" t="s">
        <v>1278</v>
      </c>
      <c r="H508" s="10" t="s">
        <v>201</v>
      </c>
      <c r="I508" s="10" t="s">
        <v>152</v>
      </c>
      <c r="J508" s="10" t="s">
        <v>153</v>
      </c>
      <c r="K508" s="10" t="s">
        <v>154</v>
      </c>
      <c r="M508" s="12" t="n">
        <v>40.8759820254519</v>
      </c>
      <c r="N508" s="12" t="n">
        <v>6.74397374516012</v>
      </c>
      <c r="O508" s="12" t="n">
        <v>39.4248182911439</v>
      </c>
      <c r="P508" s="12" t="n">
        <v>55.1731129145529</v>
      </c>
      <c r="Q508" s="12" t="n">
        <v>40.7893850076221</v>
      </c>
      <c r="R508" s="12" t="n">
        <v>43.9294392077743</v>
      </c>
      <c r="S508" s="12" t="n">
        <v>46.1136154821319</v>
      </c>
      <c r="T508" s="12" t="n">
        <v>35.5752675419195</v>
      </c>
      <c r="U508" s="12" t="n">
        <v>35.0785827636719</v>
      </c>
      <c r="V508" s="12" t="n">
        <v>57.8856735229492</v>
      </c>
      <c r="W508" s="12" t="n">
        <v>22.8070907592773</v>
      </c>
      <c r="X508" s="13" t="n">
        <v>51.5775554140025</v>
      </c>
      <c r="Y508" s="13" t="n">
        <v>67.2055538981302</v>
      </c>
      <c r="Z508" s="13" t="n">
        <v>37.4</v>
      </c>
      <c r="AA508" s="10" t="s">
        <v>170</v>
      </c>
      <c r="AG508" s="13" t="n">
        <v>98.6854773897337</v>
      </c>
      <c r="AH508" s="13" t="n">
        <v>100</v>
      </c>
      <c r="AI508" s="13" t="n">
        <v>33.9</v>
      </c>
      <c r="AJ508" s="13" t="n">
        <v>64.3</v>
      </c>
      <c r="AK508" s="13" t="n">
        <v>34.9</v>
      </c>
      <c r="AL508" s="12" t="n">
        <v>35.5046920821115</v>
      </c>
      <c r="AM508" s="10" t="s">
        <v>157</v>
      </c>
      <c r="AN508" s="10" t="s">
        <v>632</v>
      </c>
    </row>
    <row r="509" customFormat="false" ht="15" hidden="false" customHeight="false" outlineLevel="0" collapsed="false">
      <c r="A509" s="10" t="s">
        <v>1305</v>
      </c>
      <c r="B509" s="10" t="s">
        <v>1275</v>
      </c>
      <c r="C509" s="10" t="s">
        <v>148</v>
      </c>
      <c r="D509" s="11" t="n">
        <v>46298.7605324074</v>
      </c>
      <c r="E509" s="10" t="s">
        <v>1306</v>
      </c>
      <c r="F509" s="10" t="s">
        <v>1277</v>
      </c>
      <c r="G509" s="10" t="s">
        <v>1278</v>
      </c>
      <c r="H509" s="10" t="s">
        <v>204</v>
      </c>
      <c r="I509" s="10" t="s">
        <v>152</v>
      </c>
      <c r="J509" s="10" t="s">
        <v>153</v>
      </c>
      <c r="K509" s="10" t="s">
        <v>261</v>
      </c>
      <c r="L509" s="10" t="s">
        <v>346</v>
      </c>
      <c r="M509" s="12" t="n">
        <v>42.8805874683284</v>
      </c>
      <c r="N509" s="12" t="n">
        <v>8.03443220178365</v>
      </c>
      <c r="O509" s="12" t="n">
        <v>41.080740539247</v>
      </c>
      <c r="P509" s="12" t="n">
        <v>52.5007960069387</v>
      </c>
      <c r="R509" s="12" t="n">
        <v>57.034602120168</v>
      </c>
      <c r="S509" s="12" t="n">
        <v>48.806106412718</v>
      </c>
      <c r="T509" s="12" t="n">
        <v>34.4975970158322</v>
      </c>
      <c r="U509" s="12" t="n">
        <v>34.1987686157227</v>
      </c>
      <c r="V509" s="12" t="n">
        <v>58.9751968383789</v>
      </c>
      <c r="W509" s="12" t="n">
        <v>24.7764282226563</v>
      </c>
      <c r="X509" s="13" t="n">
        <v>39.0995580193273</v>
      </c>
      <c r="Y509" s="13" t="n">
        <v>48.1242040602292</v>
      </c>
      <c r="Z509" s="13" t="n">
        <v>36.2</v>
      </c>
      <c r="AA509" s="10" t="s">
        <v>162</v>
      </c>
      <c r="AD509" s="10" t="s">
        <v>347</v>
      </c>
      <c r="AE509" s="10" t="s">
        <v>156</v>
      </c>
      <c r="AG509" s="13" t="n">
        <v>93.1704763566568</v>
      </c>
      <c r="AH509" s="13" t="n">
        <v>100</v>
      </c>
      <c r="AI509" s="13" t="n">
        <v>32.9</v>
      </c>
      <c r="AJ509" s="13" t="n">
        <v>66.4</v>
      </c>
      <c r="AK509" s="13" t="n">
        <v>34.7</v>
      </c>
      <c r="AL509" s="12" t="n">
        <v>34.6683284457478</v>
      </c>
      <c r="AM509" s="10" t="s">
        <v>157</v>
      </c>
      <c r="AN509" s="10" t="s">
        <v>632</v>
      </c>
      <c r="AO509" s="10" t="s">
        <v>1156</v>
      </c>
    </row>
    <row r="510" customFormat="false" ht="15" hidden="false" customHeight="false" outlineLevel="0" collapsed="false">
      <c r="A510" s="10" t="s">
        <v>1307</v>
      </c>
      <c r="B510" s="10" t="s">
        <v>1275</v>
      </c>
      <c r="C510" s="10" t="s">
        <v>148</v>
      </c>
      <c r="D510" s="11" t="n">
        <v>46298.7605671296</v>
      </c>
      <c r="E510" s="10" t="s">
        <v>1308</v>
      </c>
      <c r="F510" s="10" t="s">
        <v>1277</v>
      </c>
      <c r="G510" s="10" t="s">
        <v>1278</v>
      </c>
      <c r="H510" s="10" t="s">
        <v>207</v>
      </c>
      <c r="I510" s="10" t="s">
        <v>152</v>
      </c>
      <c r="J510" s="10" t="s">
        <v>153</v>
      </c>
      <c r="K510" s="10" t="s">
        <v>261</v>
      </c>
      <c r="L510" s="10" t="s">
        <v>346</v>
      </c>
      <c r="M510" s="12" t="n">
        <v>44.8397695330666</v>
      </c>
      <c r="N510" s="12" t="n">
        <v>8.04592415699919</v>
      </c>
      <c r="O510" s="12" t="n">
        <v>43.552515552977</v>
      </c>
      <c r="P510" s="12" t="n">
        <v>56.8319414206511</v>
      </c>
      <c r="R510" s="12" t="n">
        <v>50.70143751286</v>
      </c>
      <c r="S510" s="12" t="n">
        <v>46.765651271632</v>
      </c>
      <c r="T510" s="12" t="n">
        <v>34.9276501268701</v>
      </c>
      <c r="U510" s="12" t="n">
        <v>34.6594200134277</v>
      </c>
      <c r="V510" s="12" t="n">
        <v>60.0087089538574</v>
      </c>
      <c r="W510" s="12" t="n">
        <v>25.3492889404297</v>
      </c>
      <c r="X510" s="13" t="n">
        <v>28.8999889752962</v>
      </c>
      <c r="Y510" s="13" t="n">
        <v>38.9384058278281</v>
      </c>
      <c r="Z510" s="13" t="n">
        <v>37.1</v>
      </c>
      <c r="AA510" s="10" t="s">
        <v>162</v>
      </c>
      <c r="AD510" s="10" t="s">
        <v>347</v>
      </c>
      <c r="AG510" s="13" t="n">
        <v>93.703909726637</v>
      </c>
      <c r="AH510" s="13" t="n">
        <v>100</v>
      </c>
      <c r="AI510" s="13" t="n">
        <v>33.7</v>
      </c>
      <c r="AJ510" s="13" t="n">
        <v>67.5</v>
      </c>
      <c r="AK510" s="13" t="n">
        <v>47.6</v>
      </c>
      <c r="AL510" s="12" t="n">
        <v>47.4639175257732</v>
      </c>
      <c r="AM510" s="10" t="s">
        <v>157</v>
      </c>
      <c r="AN510" s="10" t="s">
        <v>632</v>
      </c>
      <c r="AO510" s="10" t="s">
        <v>928</v>
      </c>
    </row>
    <row r="511" customFormat="false" ht="15" hidden="false" customHeight="false" outlineLevel="0" collapsed="false">
      <c r="A511" s="10" t="s">
        <v>1309</v>
      </c>
      <c r="B511" s="10" t="s">
        <v>1275</v>
      </c>
      <c r="C511" s="10" t="s">
        <v>148</v>
      </c>
      <c r="D511" s="11" t="n">
        <v>46298.7606018519</v>
      </c>
      <c r="E511" s="10" t="s">
        <v>1310</v>
      </c>
      <c r="F511" s="10" t="s">
        <v>1277</v>
      </c>
      <c r="G511" s="10" t="s">
        <v>1278</v>
      </c>
      <c r="H511" s="10" t="s">
        <v>210</v>
      </c>
      <c r="I511" s="10" t="s">
        <v>152</v>
      </c>
      <c r="J511" s="10" t="s">
        <v>153</v>
      </c>
      <c r="K511" s="10" t="s">
        <v>154</v>
      </c>
      <c r="M511" s="12" t="n">
        <v>45.3932664622768</v>
      </c>
      <c r="N511" s="12" t="n">
        <v>4.34506986390386</v>
      </c>
      <c r="O511" s="12" t="n">
        <v>44.1968455692462</v>
      </c>
      <c r="P511" s="12" t="n">
        <v>50.7525577225468</v>
      </c>
      <c r="Q511" s="12" t="n">
        <v>48.4301751148097</v>
      </c>
      <c r="R511" s="12" t="n">
        <v>51.7572942371382</v>
      </c>
      <c r="S511" s="12" t="n">
        <v>50.3914529552707</v>
      </c>
      <c r="T511" s="12" t="n">
        <v>38.9548525872742</v>
      </c>
      <c r="U511" s="12" t="n">
        <v>35.4225196838379</v>
      </c>
      <c r="V511" s="12" t="n">
        <v>56.4300422668457</v>
      </c>
      <c r="W511" s="12" t="n">
        <v>21.0075225830078</v>
      </c>
      <c r="X511" s="13" t="n">
        <v>11.0906958561376</v>
      </c>
      <c r="Y511" s="13" t="n">
        <v>53.9718530101642</v>
      </c>
      <c r="Z511" s="13" t="n">
        <v>44.6000000000001</v>
      </c>
      <c r="AA511" s="10" t="s">
        <v>155</v>
      </c>
      <c r="AE511" s="10" t="s">
        <v>156</v>
      </c>
      <c r="AG511" s="13" t="n">
        <v>98.4694506035969</v>
      </c>
      <c r="AH511" s="13" t="n">
        <v>100</v>
      </c>
      <c r="AI511" s="13" t="n">
        <v>34.5</v>
      </c>
      <c r="AJ511" s="13" t="n">
        <v>67</v>
      </c>
      <c r="AK511" s="13" t="n">
        <v>47.4</v>
      </c>
      <c r="AL511" s="12" t="n">
        <v>43.3861447820438</v>
      </c>
      <c r="AM511" s="10" t="s">
        <v>157</v>
      </c>
      <c r="AN511" s="10" t="s">
        <v>632</v>
      </c>
    </row>
    <row r="512" customFormat="false" ht="15" hidden="false" customHeight="false" outlineLevel="0" collapsed="false">
      <c r="A512" s="10" t="s">
        <v>1311</v>
      </c>
      <c r="B512" s="10" t="s">
        <v>1275</v>
      </c>
      <c r="C512" s="10" t="s">
        <v>148</v>
      </c>
      <c r="D512" s="11" t="n">
        <v>46298.7610532407</v>
      </c>
      <c r="E512" s="10" t="s">
        <v>1312</v>
      </c>
      <c r="F512" s="10" t="s">
        <v>1277</v>
      </c>
      <c r="G512" s="10" t="s">
        <v>1278</v>
      </c>
      <c r="H512" s="10" t="s">
        <v>213</v>
      </c>
      <c r="I512" s="10" t="s">
        <v>152</v>
      </c>
      <c r="J512" s="10" t="s">
        <v>153</v>
      </c>
      <c r="K512" s="10" t="s">
        <v>154</v>
      </c>
      <c r="M512" s="12" t="n">
        <v>44.247113236367</v>
      </c>
      <c r="N512" s="12" t="n">
        <v>6.30260264466899</v>
      </c>
      <c r="O512" s="12" t="n">
        <v>42.6572487486479</v>
      </c>
      <c r="P512" s="12" t="n">
        <v>55.7295749932782</v>
      </c>
      <c r="Q512" s="12" t="n">
        <v>45.7283643680744</v>
      </c>
      <c r="R512" s="12" t="n">
        <v>51.2476548370582</v>
      </c>
      <c r="S512" s="12" t="n">
        <v>52.4967466693224</v>
      </c>
      <c r="T512" s="12" t="n">
        <v>36.9452461752934</v>
      </c>
      <c r="U512" s="12" t="n">
        <v>33.8650970458984</v>
      </c>
      <c r="V512" s="12" t="n">
        <v>59.3643798828125</v>
      </c>
      <c r="W512" s="12" t="n">
        <v>25.4992828369141</v>
      </c>
      <c r="X512" s="13" t="n">
        <v>26.6973897655213</v>
      </c>
      <c r="Y512" s="13" t="n">
        <v>38.1750479280342</v>
      </c>
      <c r="Z512" s="13" t="n">
        <v>40.4000000000001</v>
      </c>
      <c r="AA512" s="10" t="s">
        <v>162</v>
      </c>
      <c r="AC512" s="10" t="s">
        <v>156</v>
      </c>
      <c r="AG512" s="13" t="n">
        <v>97.517131290761</v>
      </c>
      <c r="AH512" s="13" t="n">
        <v>100</v>
      </c>
      <c r="AI512" s="13" t="n">
        <v>32.9</v>
      </c>
      <c r="AJ512" s="13" t="n">
        <v>66.9</v>
      </c>
      <c r="AK512" s="13" t="n">
        <v>47.9</v>
      </c>
      <c r="AL512" s="12" t="n">
        <v>47.8218827750934</v>
      </c>
      <c r="AM512" s="10" t="s">
        <v>157</v>
      </c>
      <c r="AN512" s="10" t="s">
        <v>632</v>
      </c>
    </row>
    <row r="513" customFormat="false" ht="15" hidden="false" customHeight="false" outlineLevel="0" collapsed="false">
      <c r="A513" s="10" t="s">
        <v>1313</v>
      </c>
      <c r="B513" s="10" t="s">
        <v>1275</v>
      </c>
      <c r="C513" s="10" t="s">
        <v>148</v>
      </c>
      <c r="D513" s="11" t="n">
        <v>46298.7612152778</v>
      </c>
      <c r="E513" s="10" t="s">
        <v>1314</v>
      </c>
      <c r="F513" s="10" t="s">
        <v>1277</v>
      </c>
      <c r="G513" s="10" t="s">
        <v>1278</v>
      </c>
      <c r="H513" s="10" t="s">
        <v>216</v>
      </c>
      <c r="I513" s="10" t="s">
        <v>152</v>
      </c>
      <c r="J513" s="10" t="s">
        <v>153</v>
      </c>
      <c r="K513" s="10" t="s">
        <v>154</v>
      </c>
      <c r="M513" s="12" t="n">
        <v>42.9051919055919</v>
      </c>
      <c r="N513" s="12" t="n">
        <v>7.37646868276999</v>
      </c>
      <c r="O513" s="12" t="n">
        <v>41.0552628590572</v>
      </c>
      <c r="P513" s="12" t="n">
        <v>54.9763939412547</v>
      </c>
      <c r="Q513" s="12" t="n">
        <v>45.0057599471063</v>
      </c>
      <c r="R513" s="12" t="n">
        <v>53.472024460004</v>
      </c>
      <c r="S513" s="12" t="n">
        <v>49.5925556321822</v>
      </c>
      <c r="T513" s="12" t="n">
        <v>33.1010273074453</v>
      </c>
      <c r="U513" s="12" t="n">
        <v>32.5530891418457</v>
      </c>
      <c r="V513" s="12" t="n">
        <v>58.2919616699219</v>
      </c>
      <c r="W513" s="12" t="n">
        <v>25.7388725280762</v>
      </c>
      <c r="X513" s="13" t="n">
        <v>26.5635049388997</v>
      </c>
      <c r="Y513" s="13" t="n">
        <v>34.7978842886353</v>
      </c>
      <c r="Z513" s="13" t="n">
        <v>35</v>
      </c>
      <c r="AA513" s="10" t="s">
        <v>162</v>
      </c>
      <c r="AC513" s="10" t="s">
        <v>156</v>
      </c>
      <c r="AG513" s="13" t="n">
        <v>97.2670401493931</v>
      </c>
      <c r="AH513" s="13" t="n">
        <v>100</v>
      </c>
      <c r="AI513" s="13" t="n">
        <v>31.5</v>
      </c>
      <c r="AJ513" s="13" t="n">
        <v>68.6</v>
      </c>
      <c r="AK513" s="13" t="n">
        <v>34.4</v>
      </c>
      <c r="AL513" s="12" t="n">
        <v>33.458357771261</v>
      </c>
      <c r="AM513" s="10" t="s">
        <v>157</v>
      </c>
      <c r="AN513" s="10" t="s">
        <v>632</v>
      </c>
    </row>
    <row r="514" customFormat="false" ht="15" hidden="false" customHeight="false" outlineLevel="0" collapsed="false">
      <c r="A514" s="10" t="s">
        <v>1315</v>
      </c>
      <c r="B514" s="10" t="s">
        <v>1275</v>
      </c>
      <c r="C514" s="10" t="s">
        <v>148</v>
      </c>
      <c r="D514" s="11" t="n">
        <v>46298.7612384259</v>
      </c>
      <c r="E514" s="10" t="s">
        <v>1316</v>
      </c>
      <c r="F514" s="10" t="s">
        <v>1277</v>
      </c>
      <c r="G514" s="10" t="s">
        <v>1278</v>
      </c>
      <c r="H514" s="10" t="s">
        <v>219</v>
      </c>
      <c r="I514" s="10" t="s">
        <v>152</v>
      </c>
      <c r="J514" s="10" t="s">
        <v>153</v>
      </c>
      <c r="K514" s="10" t="s">
        <v>154</v>
      </c>
      <c r="M514" s="12" t="n">
        <v>42.6639676630183</v>
      </c>
      <c r="N514" s="12" t="n">
        <v>7.83639782824809</v>
      </c>
      <c r="O514" s="12" t="n">
        <v>40.5908551404451</v>
      </c>
      <c r="P514" s="12" t="n">
        <v>55.5111699085783</v>
      </c>
      <c r="Q514" s="12" t="n">
        <v>50.7085665128498</v>
      </c>
      <c r="R514" s="12" t="n">
        <v>47.1258933452306</v>
      </c>
      <c r="S514" s="12" t="n">
        <v>50.5722039957712</v>
      </c>
      <c r="T514" s="12" t="n">
        <v>32.6864132536196</v>
      </c>
      <c r="U514" s="12" t="n">
        <v>32.3832588195801</v>
      </c>
      <c r="V514" s="12" t="n">
        <v>58.0376167297363</v>
      </c>
      <c r="W514" s="12" t="n">
        <v>25.6543579101563</v>
      </c>
      <c r="X514" s="13" t="n">
        <v>28.4729683945598</v>
      </c>
      <c r="Y514" s="13" t="n">
        <v>36.5509897875224</v>
      </c>
      <c r="Z514" s="13" t="n">
        <v>34.5</v>
      </c>
      <c r="AA514" s="10" t="s">
        <v>162</v>
      </c>
      <c r="AG514" s="13" t="n">
        <v>99.0080506037953</v>
      </c>
      <c r="AH514" s="13" t="n">
        <v>100</v>
      </c>
      <c r="AI514" s="13" t="n">
        <v>31.1</v>
      </c>
      <c r="AJ514" s="13" t="n">
        <v>64.2</v>
      </c>
      <c r="AK514" s="13" t="n">
        <v>33.2</v>
      </c>
      <c r="AL514" s="12" t="n">
        <v>32.8472140762464</v>
      </c>
      <c r="AM514" s="10" t="s">
        <v>157</v>
      </c>
      <c r="AN514" s="10" t="s">
        <v>632</v>
      </c>
    </row>
    <row r="515" customFormat="false" ht="15" hidden="false" customHeight="false" outlineLevel="0" collapsed="false">
      <c r="A515" s="10" t="s">
        <v>1317</v>
      </c>
      <c r="B515" s="10" t="s">
        <v>1275</v>
      </c>
      <c r="C515" s="10" t="s">
        <v>148</v>
      </c>
      <c r="D515" s="11" t="n">
        <v>46298.7612615741</v>
      </c>
      <c r="E515" s="10" t="s">
        <v>1318</v>
      </c>
      <c r="F515" s="10" t="s">
        <v>1277</v>
      </c>
      <c r="G515" s="10" t="s">
        <v>1278</v>
      </c>
      <c r="H515" s="10" t="s">
        <v>222</v>
      </c>
      <c r="I515" s="10" t="s">
        <v>152</v>
      </c>
      <c r="J515" s="10" t="s">
        <v>153</v>
      </c>
      <c r="K515" s="10" t="s">
        <v>154</v>
      </c>
      <c r="M515" s="12" t="n">
        <v>43.3618749008301</v>
      </c>
      <c r="N515" s="12" t="n">
        <v>6.05103598718267</v>
      </c>
      <c r="O515" s="12" t="n">
        <v>42.1493666693011</v>
      </c>
      <c r="P515" s="12" t="n">
        <v>53.9394597008315</v>
      </c>
      <c r="Q515" s="12" t="n">
        <v>46.3656069152586</v>
      </c>
      <c r="R515" s="12" t="n">
        <v>45.9496262981193</v>
      </c>
      <c r="S515" s="12" t="n">
        <v>47.3124209432507</v>
      </c>
      <c r="T515" s="12" t="n">
        <v>33.2905957933757</v>
      </c>
      <c r="U515" s="12" t="n">
        <v>32.9483680725098</v>
      </c>
      <c r="V515" s="12" t="n">
        <v>57.4484329223633</v>
      </c>
      <c r="W515" s="12" t="n">
        <v>24.5000648498535</v>
      </c>
      <c r="X515" s="13" t="n">
        <v>14.0398757393334</v>
      </c>
      <c r="Y515" s="13" t="n">
        <v>42.5671762290047</v>
      </c>
      <c r="Z515" s="13" t="n">
        <v>43.4000000000001</v>
      </c>
      <c r="AA515" s="10" t="s">
        <v>162</v>
      </c>
      <c r="AC515" s="10" t="s">
        <v>156</v>
      </c>
      <c r="AG515" s="13" t="n">
        <v>97.9726941330215</v>
      </c>
      <c r="AH515" s="13" t="n">
        <v>100</v>
      </c>
      <c r="AI515" s="13" t="n">
        <v>31.7</v>
      </c>
      <c r="AJ515" s="13" t="n">
        <v>63.9</v>
      </c>
      <c r="AK515" s="13" t="n">
        <v>37.3</v>
      </c>
      <c r="AL515" s="12" t="n">
        <v>38.024825426945</v>
      </c>
      <c r="AM515" s="10" t="s">
        <v>157</v>
      </c>
      <c r="AN515" s="10" t="s">
        <v>632</v>
      </c>
    </row>
    <row r="516" customFormat="false" ht="15" hidden="false" customHeight="false" outlineLevel="0" collapsed="false">
      <c r="A516" s="10" t="s">
        <v>1319</v>
      </c>
      <c r="B516" s="10" t="s">
        <v>1275</v>
      </c>
      <c r="C516" s="10" t="s">
        <v>148</v>
      </c>
      <c r="D516" s="11" t="n">
        <v>46298.7612847222</v>
      </c>
      <c r="E516" s="10" t="s">
        <v>1320</v>
      </c>
      <c r="F516" s="10" t="s">
        <v>1277</v>
      </c>
      <c r="G516" s="10" t="s">
        <v>1278</v>
      </c>
      <c r="H516" s="10" t="s">
        <v>225</v>
      </c>
      <c r="I516" s="10" t="s">
        <v>152</v>
      </c>
      <c r="J516" s="10" t="s">
        <v>153</v>
      </c>
      <c r="K516" s="10" t="s">
        <v>261</v>
      </c>
      <c r="L516" s="10" t="s">
        <v>346</v>
      </c>
      <c r="M516" s="12" t="n">
        <v>43.6389194226203</v>
      </c>
      <c r="N516" s="12" t="n">
        <v>7.08523472889984</v>
      </c>
      <c r="O516" s="12" t="n">
        <v>42.8356906943955</v>
      </c>
      <c r="Q516" s="12" t="n">
        <v>52.3582416586932</v>
      </c>
      <c r="R516" s="12" t="n">
        <v>51.9256236462141</v>
      </c>
      <c r="S516" s="12" t="n">
        <v>37.8963900854103</v>
      </c>
      <c r="T516" s="12" t="n">
        <v>32.4681988272793</v>
      </c>
      <c r="U516" s="12" t="n">
        <v>31.7736110687256</v>
      </c>
      <c r="V516" s="12" t="n">
        <v>55.5699272155762</v>
      </c>
      <c r="W516" s="12" t="n">
        <v>23.7963161468506</v>
      </c>
      <c r="X516" s="13" t="n">
        <v>13.5272002463174</v>
      </c>
      <c r="Y516" s="13" t="n">
        <v>36.0320212610802</v>
      </c>
      <c r="Z516" s="13" t="n">
        <v>50.5000000000002</v>
      </c>
      <c r="AA516" s="10" t="s">
        <v>162</v>
      </c>
      <c r="AC516" s="10" t="s">
        <v>347</v>
      </c>
      <c r="AE516" s="10" t="s">
        <v>156</v>
      </c>
      <c r="AG516" s="13" t="n">
        <v>94.0091253246803</v>
      </c>
      <c r="AH516" s="13" t="n">
        <v>100</v>
      </c>
      <c r="AI516" s="13" t="n">
        <v>30.8</v>
      </c>
      <c r="AJ516" s="13" t="n">
        <v>65.1</v>
      </c>
      <c r="AK516" s="13" t="n">
        <v>40.6</v>
      </c>
      <c r="AL516" s="12" t="n">
        <v>38.8217030031378</v>
      </c>
      <c r="AM516" s="10" t="s">
        <v>157</v>
      </c>
      <c r="AN516" s="10" t="s">
        <v>632</v>
      </c>
      <c r="AO516" s="10" t="s">
        <v>1226</v>
      </c>
    </row>
    <row r="517" customFormat="false" ht="15" hidden="false" customHeight="false" outlineLevel="0" collapsed="false">
      <c r="A517" s="10" t="s">
        <v>1321</v>
      </c>
      <c r="B517" s="10" t="s">
        <v>1275</v>
      </c>
      <c r="C517" s="10" t="s">
        <v>148</v>
      </c>
      <c r="D517" s="11" t="n">
        <v>46298.7613194444</v>
      </c>
      <c r="E517" s="10" t="s">
        <v>1322</v>
      </c>
      <c r="F517" s="10" t="s">
        <v>1277</v>
      </c>
      <c r="G517" s="10" t="s">
        <v>1278</v>
      </c>
      <c r="H517" s="10" t="s">
        <v>228</v>
      </c>
      <c r="I517" s="10" t="s">
        <v>152</v>
      </c>
      <c r="J517" s="10" t="s">
        <v>153</v>
      </c>
      <c r="K517" s="10" t="s">
        <v>154</v>
      </c>
      <c r="M517" s="12" t="n">
        <v>37.525000107956</v>
      </c>
      <c r="N517" s="12" t="n">
        <v>5.99191784662235</v>
      </c>
      <c r="O517" s="12" t="n">
        <v>35.5804293970943</v>
      </c>
      <c r="P517" s="12" t="n">
        <v>49.629979870148</v>
      </c>
      <c r="Q517" s="12" t="n">
        <v>43.1234753823666</v>
      </c>
      <c r="R517" s="12" t="n">
        <v>42.5244027646721</v>
      </c>
      <c r="S517" s="12" t="n">
        <v>47.6196401593909</v>
      </c>
      <c r="T517" s="12" t="n">
        <v>31.6812141450697</v>
      </c>
      <c r="U517" s="12" t="n">
        <v>31.4105129241943</v>
      </c>
      <c r="V517" s="12" t="n">
        <v>52.1883544921875</v>
      </c>
      <c r="W517" s="12" t="n">
        <v>20.7778415679932</v>
      </c>
      <c r="X517" s="13" t="n">
        <v>42.1750868574211</v>
      </c>
      <c r="Y517" s="13" t="n">
        <v>58.9335900329726</v>
      </c>
      <c r="Z517" s="13" t="n">
        <v>33.6</v>
      </c>
      <c r="AA517" s="10" t="s">
        <v>155</v>
      </c>
      <c r="AC517" s="10" t="s">
        <v>156</v>
      </c>
      <c r="AG517" s="13" t="n">
        <v>97.561449528806</v>
      </c>
      <c r="AH517" s="13" t="n">
        <v>100</v>
      </c>
      <c r="AI517" s="13" t="n">
        <v>30.4</v>
      </c>
      <c r="AJ517" s="13" t="n">
        <v>66</v>
      </c>
      <c r="AK517" s="13" t="n">
        <v>32.2</v>
      </c>
      <c r="AL517" s="12" t="n">
        <v>32.2791788856305</v>
      </c>
      <c r="AM517" s="10" t="s">
        <v>157</v>
      </c>
      <c r="AN517" s="10" t="s">
        <v>632</v>
      </c>
    </row>
    <row r="518" customFormat="false" ht="15" hidden="false" customHeight="false" outlineLevel="0" collapsed="false">
      <c r="A518" s="10" t="s">
        <v>1323</v>
      </c>
      <c r="B518" s="10" t="s">
        <v>1275</v>
      </c>
      <c r="C518" s="10" t="s">
        <v>148</v>
      </c>
      <c r="D518" s="11" t="n">
        <v>46298.7613541667</v>
      </c>
      <c r="E518" s="10" t="s">
        <v>1324</v>
      </c>
      <c r="F518" s="10" t="s">
        <v>1277</v>
      </c>
      <c r="G518" s="10" t="s">
        <v>1278</v>
      </c>
      <c r="H518" s="10" t="s">
        <v>231</v>
      </c>
      <c r="I518" s="10" t="s">
        <v>152</v>
      </c>
      <c r="J518" s="10" t="s">
        <v>153</v>
      </c>
      <c r="K518" s="10" t="s">
        <v>154</v>
      </c>
      <c r="M518" s="12" t="n">
        <v>41.7482460359625</v>
      </c>
      <c r="N518" s="12" t="n">
        <v>6.79274860613865</v>
      </c>
      <c r="O518" s="12" t="n">
        <v>40.2485650332827</v>
      </c>
      <c r="P518" s="12" t="n">
        <v>51.507015804093</v>
      </c>
      <c r="Q518" s="12" t="n">
        <v>46.4543713244624</v>
      </c>
      <c r="R518" s="12" t="n">
        <v>40.8671637933556</v>
      </c>
      <c r="S518" s="12" t="n">
        <v>52.7886295318604</v>
      </c>
      <c r="T518" s="12" t="n">
        <v>33.6279702493686</v>
      </c>
      <c r="U518" s="12" t="n">
        <v>33.0530433654785</v>
      </c>
      <c r="V518" s="12" t="n">
        <v>55.2494888305664</v>
      </c>
      <c r="W518" s="12" t="n">
        <v>22.1964454650879</v>
      </c>
      <c r="X518" s="13" t="n">
        <v>25.1103603603604</v>
      </c>
      <c r="Y518" s="13" t="n">
        <v>41.6576576576577</v>
      </c>
      <c r="Z518" s="13" t="n">
        <v>35.2</v>
      </c>
      <c r="AA518" s="10" t="s">
        <v>162</v>
      </c>
      <c r="AC518" s="10" t="s">
        <v>156</v>
      </c>
      <c r="AE518" s="10" t="s">
        <v>156</v>
      </c>
      <c r="AG518" s="13" t="n">
        <v>97.0046536016255</v>
      </c>
      <c r="AH518" s="13" t="n">
        <v>100</v>
      </c>
      <c r="AI518" s="13" t="n">
        <v>31.7</v>
      </c>
      <c r="AJ518" s="13" t="n">
        <v>66.6</v>
      </c>
      <c r="AK518" s="13" t="n">
        <v>34.3</v>
      </c>
      <c r="AL518" s="12" t="n">
        <v>34.638947368421</v>
      </c>
      <c r="AM518" s="10" t="s">
        <v>157</v>
      </c>
      <c r="AN518" s="10" t="s">
        <v>632</v>
      </c>
    </row>
    <row r="519" customFormat="false" ht="15" hidden="false" customHeight="false" outlineLevel="0" collapsed="false">
      <c r="A519" s="10" t="s">
        <v>1325</v>
      </c>
      <c r="B519" s="10" t="s">
        <v>1275</v>
      </c>
      <c r="C519" s="10" t="s">
        <v>148</v>
      </c>
      <c r="D519" s="11" t="n">
        <v>46298.7613657407</v>
      </c>
      <c r="E519" s="10" t="s">
        <v>1326</v>
      </c>
      <c r="F519" s="10" t="s">
        <v>1277</v>
      </c>
      <c r="G519" s="10" t="s">
        <v>1278</v>
      </c>
      <c r="H519" s="10" t="s">
        <v>234</v>
      </c>
      <c r="I519" s="10" t="s">
        <v>152</v>
      </c>
      <c r="J519" s="10" t="s">
        <v>153</v>
      </c>
      <c r="K519" s="10" t="s">
        <v>154</v>
      </c>
      <c r="M519" s="12" t="n">
        <v>44.5197306555864</v>
      </c>
      <c r="N519" s="12" t="n">
        <v>5.98895115008025</v>
      </c>
      <c r="O519" s="12" t="n">
        <v>43.0100198712391</v>
      </c>
      <c r="P519" s="12" t="n">
        <v>52.9273158759196</v>
      </c>
      <c r="Q519" s="12" t="n">
        <v>50.5342593141878</v>
      </c>
      <c r="R519" s="12" t="n">
        <v>52.9661085133687</v>
      </c>
      <c r="S519" s="12" t="n">
        <v>47.4815453238385</v>
      </c>
      <c r="T519" s="12" t="n">
        <v>35.3584362004152</v>
      </c>
      <c r="U519" s="12" t="n">
        <v>33.1792869567871</v>
      </c>
      <c r="V519" s="12" t="n">
        <v>57.1143569946289</v>
      </c>
      <c r="W519" s="12" t="n">
        <v>23.9350700378418</v>
      </c>
      <c r="X519" s="13" t="n">
        <v>12.9466051417271</v>
      </c>
      <c r="Y519" s="13" t="n">
        <v>37.5305511890878</v>
      </c>
      <c r="Z519" s="13" t="n">
        <v>39.8000000000001</v>
      </c>
      <c r="AA519" s="10" t="s">
        <v>162</v>
      </c>
      <c r="AC519" s="10" t="s">
        <v>156</v>
      </c>
      <c r="AG519" s="13" t="n">
        <v>97.7061038446294</v>
      </c>
      <c r="AH519" s="13" t="n">
        <v>100</v>
      </c>
      <c r="AI519" s="13" t="n">
        <v>32.2</v>
      </c>
      <c r="AJ519" s="13" t="n">
        <v>66.7</v>
      </c>
      <c r="AK519" s="13" t="n">
        <v>43.6</v>
      </c>
      <c r="AL519" s="12" t="n">
        <v>38.9765986717268</v>
      </c>
      <c r="AM519" s="10" t="s">
        <v>157</v>
      </c>
      <c r="AN519" s="10" t="s">
        <v>632</v>
      </c>
    </row>
    <row r="520" customFormat="false" ht="15" hidden="false" customHeight="false" outlineLevel="0" collapsed="false">
      <c r="A520" s="10" t="s">
        <v>1327</v>
      </c>
      <c r="B520" s="10" t="s">
        <v>1275</v>
      </c>
      <c r="C520" s="10" t="s">
        <v>148</v>
      </c>
      <c r="D520" s="11" t="n">
        <v>46298.761400463</v>
      </c>
      <c r="E520" s="10" t="s">
        <v>1328</v>
      </c>
      <c r="F520" s="10" t="s">
        <v>1277</v>
      </c>
      <c r="G520" s="10" t="s">
        <v>1278</v>
      </c>
      <c r="H520" s="10" t="s">
        <v>237</v>
      </c>
      <c r="I520" s="10" t="s">
        <v>152</v>
      </c>
      <c r="J520" s="10" t="s">
        <v>153</v>
      </c>
      <c r="K520" s="10" t="s">
        <v>154</v>
      </c>
      <c r="M520" s="12" t="n">
        <v>44.7708938214869</v>
      </c>
      <c r="N520" s="12" t="n">
        <v>5.70599262068391</v>
      </c>
      <c r="O520" s="12" t="n">
        <v>43.4844199502484</v>
      </c>
      <c r="P520" s="12" t="n">
        <v>52.7094057288682</v>
      </c>
      <c r="Q520" s="12" t="n">
        <v>52.7691761563519</v>
      </c>
      <c r="R520" s="12" t="n">
        <v>45.1799843891413</v>
      </c>
      <c r="S520" s="12" t="n">
        <v>50.7452446777927</v>
      </c>
      <c r="T520" s="12" t="n">
        <v>36.8071853411281</v>
      </c>
      <c r="U520" s="12" t="n">
        <v>34.0303802490234</v>
      </c>
      <c r="V520" s="12" t="n">
        <v>56.4819946289063</v>
      </c>
      <c r="W520" s="12" t="n">
        <v>22.4516143798828</v>
      </c>
      <c r="X520" s="13" t="n">
        <v>12.0204259893839</v>
      </c>
      <c r="Y520" s="13" t="n">
        <v>46.231438554055</v>
      </c>
      <c r="Z520" s="13" t="n">
        <v>40.7000000000001</v>
      </c>
      <c r="AA520" s="10" t="s">
        <v>162</v>
      </c>
      <c r="AC520" s="10" t="s">
        <v>156</v>
      </c>
      <c r="AG520" s="13" t="n">
        <v>97.0509121142466</v>
      </c>
      <c r="AH520" s="13" t="n">
        <v>100</v>
      </c>
      <c r="AI520" s="13" t="n">
        <v>33</v>
      </c>
      <c r="AJ520" s="13" t="n">
        <v>69.3</v>
      </c>
      <c r="AK520" s="13" t="n">
        <v>47</v>
      </c>
      <c r="AL520" s="12" t="n">
        <v>42.4625700859721</v>
      </c>
      <c r="AM520" s="10" t="s">
        <v>157</v>
      </c>
      <c r="AN520" s="10" t="s">
        <v>632</v>
      </c>
    </row>
    <row r="521" customFormat="false" ht="15" hidden="false" customHeight="false" outlineLevel="0" collapsed="false">
      <c r="A521" s="10" t="s">
        <v>1329</v>
      </c>
      <c r="B521" s="10" t="s">
        <v>1275</v>
      </c>
      <c r="C521" s="10" t="s">
        <v>148</v>
      </c>
      <c r="D521" s="11" t="n">
        <v>46298.7614467593</v>
      </c>
      <c r="E521" s="10" t="s">
        <v>1330</v>
      </c>
      <c r="F521" s="10" t="s">
        <v>1277</v>
      </c>
      <c r="G521" s="10" t="s">
        <v>1278</v>
      </c>
      <c r="H521" s="10" t="s">
        <v>240</v>
      </c>
      <c r="I521" s="10" t="s">
        <v>152</v>
      </c>
      <c r="J521" s="10" t="s">
        <v>153</v>
      </c>
      <c r="K521" s="10" t="s">
        <v>154</v>
      </c>
      <c r="M521" s="12" t="n">
        <v>44.9819389271807</v>
      </c>
      <c r="N521" s="12" t="n">
        <v>5.39572658335581</v>
      </c>
      <c r="O521" s="12" t="n">
        <v>43.6654869250769</v>
      </c>
      <c r="P521" s="12" t="n">
        <v>53.599166995129</v>
      </c>
      <c r="Q521" s="12" t="n">
        <v>49.8290697512952</v>
      </c>
      <c r="R521" s="12" t="n">
        <v>52.4808244410717</v>
      </c>
      <c r="S521" s="12" t="n">
        <v>44.4870402776224</v>
      </c>
      <c r="T521" s="12" t="n">
        <v>38.8286424712927</v>
      </c>
      <c r="U521" s="12" t="n">
        <v>35.1616058349609</v>
      </c>
      <c r="V521" s="12" t="n">
        <v>57.5114364624023</v>
      </c>
      <c r="W521" s="12" t="n">
        <v>22.3498306274414</v>
      </c>
      <c r="X521" s="13" t="n">
        <v>25.4000637002987</v>
      </c>
      <c r="Y521" s="13" t="n">
        <v>47.6306071327118</v>
      </c>
      <c r="Z521" s="13" t="n">
        <v>42.1000000000001</v>
      </c>
      <c r="AA521" s="10" t="s">
        <v>162</v>
      </c>
      <c r="AG521" s="13" t="n">
        <v>99.0535389967513</v>
      </c>
      <c r="AH521" s="13" t="n">
        <v>100</v>
      </c>
      <c r="AI521" s="13" t="n">
        <v>34.1</v>
      </c>
      <c r="AJ521" s="13" t="n">
        <v>71.5</v>
      </c>
      <c r="AK521" s="13" t="n">
        <v>46.1</v>
      </c>
      <c r="AL521" s="12" t="n">
        <v>39.6407407407407</v>
      </c>
      <c r="AM521" s="10" t="s">
        <v>157</v>
      </c>
      <c r="AN521" s="10" t="s">
        <v>632</v>
      </c>
    </row>
    <row r="522" customFormat="false" ht="15" hidden="false" customHeight="false" outlineLevel="0" collapsed="false">
      <c r="A522" s="10" t="s">
        <v>1331</v>
      </c>
      <c r="B522" s="10" t="s">
        <v>1275</v>
      </c>
      <c r="C522" s="10" t="s">
        <v>148</v>
      </c>
      <c r="D522" s="11" t="n">
        <v>46298.7617361111</v>
      </c>
      <c r="E522" s="10" t="s">
        <v>1332</v>
      </c>
      <c r="F522" s="10" t="s">
        <v>1277</v>
      </c>
      <c r="G522" s="10" t="s">
        <v>1278</v>
      </c>
      <c r="H522" s="10" t="s">
        <v>247</v>
      </c>
      <c r="I522" s="10" t="s">
        <v>152</v>
      </c>
      <c r="J522" s="10" t="s">
        <v>248</v>
      </c>
      <c r="K522" s="10" t="s">
        <v>154</v>
      </c>
      <c r="M522" s="12" t="n">
        <v>42.6878998974469</v>
      </c>
      <c r="N522" s="12" t="n">
        <v>4.31759729274357</v>
      </c>
      <c r="O522" s="12" t="n">
        <v>41.9212643447395</v>
      </c>
      <c r="P522" s="12" t="n">
        <v>53.4194442779483</v>
      </c>
      <c r="Q522" s="12" t="n">
        <v>41.2158230651956</v>
      </c>
      <c r="R522" s="12" t="n">
        <v>44.1860023283744</v>
      </c>
      <c r="S522" s="12" t="n">
        <v>43.7762173319098</v>
      </c>
      <c r="T522" s="12" t="n">
        <v>37.6294996229068</v>
      </c>
      <c r="U522" s="12" t="n">
        <v>35.447566986084</v>
      </c>
      <c r="V522" s="12" t="n">
        <v>56.2303886413574</v>
      </c>
      <c r="W522" s="12" t="n">
        <v>20.7828216552734</v>
      </c>
      <c r="X522" s="13" t="n">
        <v>30.2700837960851</v>
      </c>
      <c r="Y522" s="13" t="n">
        <v>64.1835724062719</v>
      </c>
      <c r="Z522" s="13" t="n">
        <v>41.1000000000001</v>
      </c>
      <c r="AA522" s="10" t="s">
        <v>155</v>
      </c>
      <c r="AG522" s="13" t="n">
        <v>98.2151835093012</v>
      </c>
      <c r="AH522" s="13" t="n">
        <v>100</v>
      </c>
      <c r="AI522" s="13" t="n">
        <v>34.3</v>
      </c>
      <c r="AJ522" s="13" t="n">
        <v>63.9</v>
      </c>
      <c r="AK522" s="13" t="n">
        <v>43.6</v>
      </c>
      <c r="AL522" s="12" t="n">
        <v>43.6</v>
      </c>
      <c r="AM522" s="10" t="s">
        <v>157</v>
      </c>
      <c r="AN522" s="10" t="s">
        <v>632</v>
      </c>
    </row>
    <row r="523" customFormat="false" ht="15" hidden="false" customHeight="false" outlineLevel="0" collapsed="false">
      <c r="A523" s="10" t="s">
        <v>1333</v>
      </c>
      <c r="B523" s="10" t="s">
        <v>1275</v>
      </c>
      <c r="C523" s="10" t="s">
        <v>148</v>
      </c>
      <c r="D523" s="11" t="n">
        <v>46298.7617592593</v>
      </c>
      <c r="E523" s="10" t="s">
        <v>1334</v>
      </c>
      <c r="F523" s="10" t="s">
        <v>1277</v>
      </c>
      <c r="G523" s="10" t="s">
        <v>1278</v>
      </c>
      <c r="H523" s="10" t="s">
        <v>251</v>
      </c>
      <c r="I523" s="10" t="s">
        <v>152</v>
      </c>
      <c r="J523" s="10" t="s">
        <v>248</v>
      </c>
      <c r="K523" s="10" t="s">
        <v>154</v>
      </c>
      <c r="M523" s="12" t="n">
        <v>38.5528294359633</v>
      </c>
      <c r="N523" s="12" t="n">
        <v>4.22363762812709</v>
      </c>
      <c r="O523" s="12" t="n">
        <v>37.5973689241568</v>
      </c>
      <c r="P523" s="12" t="n">
        <v>48.3487469173958</v>
      </c>
      <c r="Q523" s="12" t="n">
        <v>38.8976826840401</v>
      </c>
      <c r="R523" s="12" t="n">
        <v>42.4872726639139</v>
      </c>
      <c r="S523" s="12" t="n">
        <v>38.9539823901198</v>
      </c>
      <c r="T523" s="12" t="n">
        <v>33.7033999970858</v>
      </c>
      <c r="U523" s="12" t="n">
        <v>32.7912940979004</v>
      </c>
      <c r="V523" s="12" t="n">
        <v>50.5807304382324</v>
      </c>
      <c r="W523" s="12" t="n">
        <v>17.789436340332</v>
      </c>
      <c r="X523" s="13" t="n">
        <v>22.3043906637524</v>
      </c>
      <c r="Y523" s="13" t="n">
        <v>63.536086794034</v>
      </c>
      <c r="Z523" s="13" t="n">
        <v>36.8</v>
      </c>
      <c r="AA523" s="10" t="s">
        <v>155</v>
      </c>
      <c r="AG523" s="13" t="n">
        <v>98.5821303770194</v>
      </c>
      <c r="AH523" s="13" t="n">
        <v>100</v>
      </c>
      <c r="AI523" s="13" t="n">
        <v>31.9</v>
      </c>
      <c r="AJ523" s="13" t="n">
        <v>63.3</v>
      </c>
      <c r="AK523" s="13" t="n">
        <v>34.2</v>
      </c>
      <c r="AL523" s="12" t="n">
        <v>33.8505991585667</v>
      </c>
      <c r="AM523" s="10" t="s">
        <v>157</v>
      </c>
      <c r="AN523" s="10" t="s">
        <v>632</v>
      </c>
    </row>
    <row r="524" customFormat="false" ht="15" hidden="false" customHeight="false" outlineLevel="0" collapsed="false">
      <c r="A524" s="10" t="s">
        <v>1335</v>
      </c>
      <c r="B524" s="10" t="s">
        <v>1275</v>
      </c>
      <c r="C524" s="10" t="s">
        <v>148</v>
      </c>
      <c r="D524" s="11" t="n">
        <v>46298.7617824074</v>
      </c>
      <c r="E524" s="10" t="s">
        <v>1336</v>
      </c>
      <c r="F524" s="10" t="s">
        <v>1277</v>
      </c>
      <c r="G524" s="10" t="s">
        <v>1278</v>
      </c>
      <c r="H524" s="10" t="s">
        <v>254</v>
      </c>
      <c r="I524" s="10" t="s">
        <v>152</v>
      </c>
      <c r="J524" s="10" t="s">
        <v>248</v>
      </c>
      <c r="K524" s="10" t="s">
        <v>154</v>
      </c>
      <c r="M524" s="12" t="n">
        <v>40.6973157485849</v>
      </c>
      <c r="N524" s="12" t="n">
        <v>4.57434411898289</v>
      </c>
      <c r="O524" s="12" t="n">
        <v>40.0455954545808</v>
      </c>
      <c r="P524" s="12" t="n">
        <v>51.3799976760325</v>
      </c>
      <c r="Q524" s="12" t="n">
        <v>39.7918436558752</v>
      </c>
      <c r="R524" s="12" t="n">
        <v>43.1844971578222</v>
      </c>
      <c r="S524" s="12" t="n">
        <v>38.3412422669867</v>
      </c>
      <c r="T524" s="12" t="n">
        <v>36.5394961285687</v>
      </c>
      <c r="U524" s="12" t="n">
        <v>33.4054870605469</v>
      </c>
      <c r="V524" s="12" t="n">
        <v>55.5367546081543</v>
      </c>
      <c r="W524" s="12" t="n">
        <v>22.1312675476074</v>
      </c>
      <c r="X524" s="13" t="n">
        <v>42.1735326112661</v>
      </c>
      <c r="Y524" s="13" t="n">
        <v>74.0883507543868</v>
      </c>
      <c r="Z524" s="13" t="n">
        <v>39.7000000000001</v>
      </c>
      <c r="AA524" s="10" t="s">
        <v>155</v>
      </c>
      <c r="AG524" s="13" t="n">
        <v>98.4998835313301</v>
      </c>
      <c r="AH524" s="13" t="n">
        <v>100</v>
      </c>
      <c r="AI524" s="13" t="n">
        <v>32.5</v>
      </c>
      <c r="AJ524" s="13" t="n">
        <v>64.4</v>
      </c>
      <c r="AK524" s="13" t="n">
        <v>41.2</v>
      </c>
      <c r="AL524" s="12" t="n">
        <v>39.9604176618104</v>
      </c>
      <c r="AM524" s="10" t="s">
        <v>157</v>
      </c>
      <c r="AN524" s="10" t="s">
        <v>632</v>
      </c>
    </row>
    <row r="525" customFormat="false" ht="15" hidden="false" customHeight="false" outlineLevel="0" collapsed="false">
      <c r="A525" s="10" t="s">
        <v>1337</v>
      </c>
      <c r="B525" s="10" t="s">
        <v>1275</v>
      </c>
      <c r="C525" s="10" t="s">
        <v>148</v>
      </c>
      <c r="D525" s="11" t="n">
        <v>46298.7617939815</v>
      </c>
      <c r="E525" s="10" t="s">
        <v>1338</v>
      </c>
      <c r="F525" s="10" t="s">
        <v>1277</v>
      </c>
      <c r="G525" s="10" t="s">
        <v>1278</v>
      </c>
      <c r="H525" s="10" t="s">
        <v>257</v>
      </c>
      <c r="I525" s="10" t="s">
        <v>152</v>
      </c>
      <c r="J525" s="10" t="s">
        <v>248</v>
      </c>
      <c r="K525" s="10" t="s">
        <v>154</v>
      </c>
      <c r="M525" s="12" t="n">
        <v>39.026410416907</v>
      </c>
      <c r="N525" s="12" t="n">
        <v>4.90569314909381</v>
      </c>
      <c r="O525" s="12" t="n">
        <v>37.8249792964839</v>
      </c>
      <c r="P525" s="12" t="n">
        <v>50.6963819714182</v>
      </c>
      <c r="Q525" s="12" t="n">
        <v>40.5528276564309</v>
      </c>
      <c r="R525" s="12" t="n">
        <v>43.9951543513534</v>
      </c>
      <c r="S525" s="12" t="n">
        <v>39.7233681880885</v>
      </c>
      <c r="T525" s="12" t="n">
        <v>33.4777666924263</v>
      </c>
      <c r="U525" s="12" t="n">
        <v>33.03955078125</v>
      </c>
      <c r="V525" s="12" t="n">
        <v>54.4349021911621</v>
      </c>
      <c r="W525" s="12" t="n">
        <v>21.3953514099121</v>
      </c>
      <c r="X525" s="13" t="n">
        <v>28.4883026262337</v>
      </c>
      <c r="Y525" s="13" t="n">
        <v>57.0841398427605</v>
      </c>
      <c r="Z525" s="13" t="n">
        <v>36.2</v>
      </c>
      <c r="AA525" s="10" t="s">
        <v>155</v>
      </c>
      <c r="AG525" s="13" t="n">
        <v>98.4785908433054</v>
      </c>
      <c r="AH525" s="13" t="n">
        <v>100</v>
      </c>
      <c r="AI525" s="13" t="n">
        <v>32.1</v>
      </c>
      <c r="AJ525" s="13" t="n">
        <v>65.2</v>
      </c>
      <c r="AK525" s="13" t="n">
        <v>36.9</v>
      </c>
      <c r="AL525" s="12" t="n">
        <v>37.0037037037037</v>
      </c>
      <c r="AM525" s="10" t="s">
        <v>157</v>
      </c>
      <c r="AN525" s="10" t="s">
        <v>632</v>
      </c>
    </row>
    <row r="526" customFormat="false" ht="15" hidden="false" customHeight="false" outlineLevel="0" collapsed="false">
      <c r="A526" s="10" t="s">
        <v>1339</v>
      </c>
      <c r="B526" s="10" t="s">
        <v>1275</v>
      </c>
      <c r="C526" s="10" t="s">
        <v>148</v>
      </c>
      <c r="D526" s="11" t="n">
        <v>46298.7618055556</v>
      </c>
      <c r="E526" s="10" t="s">
        <v>1340</v>
      </c>
      <c r="F526" s="10" t="s">
        <v>1277</v>
      </c>
      <c r="G526" s="10" t="s">
        <v>1278</v>
      </c>
      <c r="H526" s="10" t="s">
        <v>260</v>
      </c>
      <c r="I526" s="10" t="s">
        <v>152</v>
      </c>
      <c r="J526" s="10" t="s">
        <v>248</v>
      </c>
      <c r="K526" s="10" t="s">
        <v>154</v>
      </c>
      <c r="M526" s="12" t="n">
        <v>42.9909857091266</v>
      </c>
      <c r="N526" s="12" t="n">
        <v>4.0641355608313</v>
      </c>
      <c r="O526" s="12" t="n">
        <v>42.1676470214775</v>
      </c>
      <c r="P526" s="12" t="n">
        <v>53.1868428665723</v>
      </c>
      <c r="Q526" s="12" t="n">
        <v>43.3574935323919</v>
      </c>
      <c r="R526" s="12" t="n">
        <v>45.3614788033711</v>
      </c>
      <c r="S526" s="12" t="n">
        <v>42.6239053281971</v>
      </c>
      <c r="T526" s="12" t="n">
        <v>38.7704991110427</v>
      </c>
      <c r="U526" s="12" t="n">
        <v>35.794132232666</v>
      </c>
      <c r="V526" s="12" t="n">
        <v>56.1552696228027</v>
      </c>
      <c r="W526" s="12" t="n">
        <v>20.3611373901367</v>
      </c>
      <c r="X526" s="13" t="n">
        <v>37.0902519915819</v>
      </c>
      <c r="Y526" s="13" t="n">
        <v>72.3415273752989</v>
      </c>
      <c r="Z526" s="13" t="n">
        <v>42.0000000000001</v>
      </c>
      <c r="AA526" s="10" t="s">
        <v>155</v>
      </c>
      <c r="AG526" s="13" t="n">
        <v>98.5428723438908</v>
      </c>
      <c r="AH526" s="13" t="n">
        <v>100</v>
      </c>
      <c r="AI526" s="13" t="n">
        <v>34.9</v>
      </c>
      <c r="AJ526" s="13" t="n">
        <v>66.4</v>
      </c>
      <c r="AK526" s="13" t="n">
        <v>42.5</v>
      </c>
      <c r="AL526" s="12" t="n">
        <v>42.2668701049225</v>
      </c>
      <c r="AM526" s="10" t="s">
        <v>157</v>
      </c>
      <c r="AN526" s="10" t="s">
        <v>632</v>
      </c>
    </row>
    <row r="527" customFormat="false" ht="15" hidden="false" customHeight="false" outlineLevel="0" collapsed="false">
      <c r="A527" s="10" t="s">
        <v>1341</v>
      </c>
      <c r="B527" s="10" t="s">
        <v>1275</v>
      </c>
      <c r="C527" s="10" t="s">
        <v>148</v>
      </c>
      <c r="D527" s="11" t="n">
        <v>46298.7618287037</v>
      </c>
      <c r="E527" s="10" t="s">
        <v>1342</v>
      </c>
      <c r="F527" s="10" t="s">
        <v>1277</v>
      </c>
      <c r="G527" s="10" t="s">
        <v>1278</v>
      </c>
      <c r="H527" s="10" t="s">
        <v>267</v>
      </c>
      <c r="I527" s="10" t="s">
        <v>152</v>
      </c>
      <c r="J527" s="10" t="s">
        <v>248</v>
      </c>
      <c r="K527" s="10" t="s">
        <v>1343</v>
      </c>
      <c r="L527" s="10" t="s">
        <v>1344</v>
      </c>
      <c r="AN527" s="10" t="s">
        <v>632</v>
      </c>
      <c r="AO527" s="10" t="s">
        <v>1345</v>
      </c>
    </row>
    <row r="528" customFormat="false" ht="15" hidden="false" customHeight="false" outlineLevel="0" collapsed="false">
      <c r="A528" s="10" t="s">
        <v>1346</v>
      </c>
      <c r="B528" s="10" t="s">
        <v>1275</v>
      </c>
      <c r="C528" s="10" t="s">
        <v>148</v>
      </c>
      <c r="D528" s="11" t="n">
        <v>46298.7618634259</v>
      </c>
      <c r="E528" s="10" t="s">
        <v>1347</v>
      </c>
      <c r="F528" s="10" t="s">
        <v>1277</v>
      </c>
      <c r="G528" s="10" t="s">
        <v>1278</v>
      </c>
      <c r="H528" s="10" t="s">
        <v>271</v>
      </c>
      <c r="I528" s="10" t="s">
        <v>152</v>
      </c>
      <c r="J528" s="10" t="s">
        <v>248</v>
      </c>
      <c r="K528" s="10" t="s">
        <v>154</v>
      </c>
      <c r="M528" s="12" t="n">
        <v>39.4068794133317</v>
      </c>
      <c r="N528" s="12" t="n">
        <v>4.04449562828592</v>
      </c>
      <c r="O528" s="12" t="n">
        <v>38.8313014337002</v>
      </c>
      <c r="P528" s="12" t="n">
        <v>47.8070705950247</v>
      </c>
      <c r="Q528" s="12" t="n">
        <v>38.6557026825054</v>
      </c>
      <c r="R528" s="12" t="n">
        <v>41.9778382148236</v>
      </c>
      <c r="S528" s="12" t="n">
        <v>38.0502486313895</v>
      </c>
      <c r="T528" s="12" t="n">
        <v>33.8417979675568</v>
      </c>
      <c r="U528" s="12" t="n">
        <v>32.5174942016602</v>
      </c>
      <c r="V528" s="12" t="n">
        <v>50.8322486877441</v>
      </c>
      <c r="W528" s="12" t="n">
        <v>18.314754486084</v>
      </c>
      <c r="X528" s="13" t="n">
        <v>26.3554305485272</v>
      </c>
      <c r="Y528" s="13" t="n">
        <v>60.4015393124875</v>
      </c>
      <c r="Z528" s="13" t="n">
        <v>38.3000000000001</v>
      </c>
      <c r="AA528" s="10" t="s">
        <v>155</v>
      </c>
      <c r="AG528" s="13" t="n">
        <v>98.502289456906</v>
      </c>
      <c r="AH528" s="13" t="n">
        <v>100</v>
      </c>
      <c r="AI528" s="13" t="n">
        <v>31.7</v>
      </c>
      <c r="AJ528" s="13" t="n">
        <v>60.5</v>
      </c>
      <c r="AK528" s="13" t="n">
        <v>36.6</v>
      </c>
      <c r="AL528" s="12" t="n">
        <v>37.3569867172676</v>
      </c>
      <c r="AM528" s="10" t="s">
        <v>157</v>
      </c>
      <c r="AN528" s="10" t="s">
        <v>632</v>
      </c>
    </row>
    <row r="529" customFormat="false" ht="15" hidden="false" customHeight="false" outlineLevel="0" collapsed="false">
      <c r="A529" s="10" t="s">
        <v>1348</v>
      </c>
      <c r="B529" s="10" t="s">
        <v>1275</v>
      </c>
      <c r="C529" s="10" t="s">
        <v>148</v>
      </c>
      <c r="D529" s="11" t="n">
        <v>46298.761875</v>
      </c>
      <c r="E529" s="10" t="s">
        <v>1349</v>
      </c>
      <c r="F529" s="10" t="s">
        <v>1277</v>
      </c>
      <c r="G529" s="10" t="s">
        <v>1278</v>
      </c>
      <c r="H529" s="10" t="s">
        <v>274</v>
      </c>
      <c r="I529" s="10" t="s">
        <v>152</v>
      </c>
      <c r="J529" s="10" t="s">
        <v>248</v>
      </c>
      <c r="K529" s="10" t="s">
        <v>154</v>
      </c>
      <c r="M529" s="12" t="n">
        <v>39.3276378243606</v>
      </c>
      <c r="N529" s="12" t="n">
        <v>3.93880839973313</v>
      </c>
      <c r="O529" s="12" t="n">
        <v>38.9126695892772</v>
      </c>
      <c r="P529" s="12" t="n">
        <v>46.6538127383256</v>
      </c>
      <c r="Q529" s="12" t="n">
        <v>37.0832397198525</v>
      </c>
      <c r="R529" s="12" t="n">
        <v>41.2516416284089</v>
      </c>
      <c r="S529" s="12" t="n">
        <v>38.2736926822747</v>
      </c>
      <c r="T529" s="12" t="n">
        <v>33.5272799185665</v>
      </c>
      <c r="U529" s="12" t="n">
        <v>32.7591972351074</v>
      </c>
      <c r="V529" s="12" t="n">
        <v>50.3166275024414</v>
      </c>
      <c r="W529" s="12" t="n">
        <v>17.557430267334</v>
      </c>
      <c r="X529" s="13" t="n">
        <v>14.1184287019351</v>
      </c>
      <c r="Y529" s="13" t="n">
        <v>52.9482601112864</v>
      </c>
      <c r="Z529" s="13" t="n">
        <v>38.5000000000001</v>
      </c>
      <c r="AA529" s="10" t="s">
        <v>155</v>
      </c>
      <c r="AG529" s="13" t="n">
        <v>97.8558560999066</v>
      </c>
      <c r="AH529" s="13" t="n">
        <v>100</v>
      </c>
      <c r="AI529" s="13" t="n">
        <v>31.6</v>
      </c>
      <c r="AJ529" s="13" t="n">
        <v>61.5</v>
      </c>
      <c r="AK529" s="13" t="n">
        <v>40</v>
      </c>
      <c r="AL529" s="12" t="n">
        <v>40.1635253456221</v>
      </c>
      <c r="AM529" s="10" t="s">
        <v>157</v>
      </c>
      <c r="AN529" s="10" t="s">
        <v>632</v>
      </c>
    </row>
    <row r="530" customFormat="false" ht="15" hidden="false" customHeight="false" outlineLevel="0" collapsed="false">
      <c r="A530" s="10" t="s">
        <v>1350</v>
      </c>
      <c r="B530" s="10" t="s">
        <v>1275</v>
      </c>
      <c r="C530" s="10" t="s">
        <v>148</v>
      </c>
      <c r="D530" s="11" t="n">
        <v>46298.7618981482</v>
      </c>
      <c r="E530" s="10" t="s">
        <v>1351</v>
      </c>
      <c r="F530" s="10" t="s">
        <v>1277</v>
      </c>
      <c r="G530" s="10" t="s">
        <v>1278</v>
      </c>
      <c r="H530" s="10" t="s">
        <v>277</v>
      </c>
      <c r="I530" s="10" t="s">
        <v>152</v>
      </c>
      <c r="J530" s="10" t="s">
        <v>248</v>
      </c>
      <c r="K530" s="10" t="s">
        <v>154</v>
      </c>
      <c r="M530" s="12" t="n">
        <v>40.3123509871546</v>
      </c>
      <c r="N530" s="12" t="n">
        <v>3.36909460722444</v>
      </c>
      <c r="O530" s="12" t="n">
        <v>40.1034079477198</v>
      </c>
      <c r="P530" s="12" t="n">
        <v>46.6877029086406</v>
      </c>
      <c r="Q530" s="12" t="n">
        <v>38.7758653821988</v>
      </c>
      <c r="R530" s="12" t="n">
        <v>41.4650648103196</v>
      </c>
      <c r="S530" s="12" t="n">
        <v>37.2719428956218</v>
      </c>
      <c r="T530" s="12" t="n">
        <v>36.284744837402</v>
      </c>
      <c r="U530" s="12" t="n">
        <v>34.833683013916</v>
      </c>
      <c r="V530" s="12" t="n">
        <v>50.1330663681013</v>
      </c>
      <c r="W530" s="12" t="n">
        <v>15.2993833541853</v>
      </c>
      <c r="X530" s="13" t="n">
        <v>38.438171543788</v>
      </c>
      <c r="Y530" s="13" t="n">
        <v>61.9412092430955</v>
      </c>
      <c r="Z530" s="13" t="n">
        <v>39.0000000000001</v>
      </c>
      <c r="AA530" s="10" t="s">
        <v>155</v>
      </c>
      <c r="AG530" s="13" t="n">
        <v>98.4691345123958</v>
      </c>
      <c r="AH530" s="13" t="n">
        <v>100</v>
      </c>
      <c r="AI530" s="13" t="n">
        <v>32.4</v>
      </c>
      <c r="AJ530" s="13" t="n">
        <v>61.3</v>
      </c>
      <c r="AK530" s="13" t="n">
        <v>42.2</v>
      </c>
      <c r="AL530" s="12" t="n">
        <v>41.4800675675676</v>
      </c>
      <c r="AM530" s="10" t="s">
        <v>157</v>
      </c>
      <c r="AN530" s="10" t="s">
        <v>632</v>
      </c>
    </row>
    <row r="531" customFormat="false" ht="15" hidden="false" customHeight="false" outlineLevel="0" collapsed="false">
      <c r="A531" s="10" t="s">
        <v>1352</v>
      </c>
      <c r="B531" s="10" t="s">
        <v>1275</v>
      </c>
      <c r="C531" s="10" t="s">
        <v>148</v>
      </c>
      <c r="D531" s="11" t="n">
        <v>46298.7619212963</v>
      </c>
      <c r="E531" s="10" t="s">
        <v>1353</v>
      </c>
      <c r="F531" s="10" t="s">
        <v>1277</v>
      </c>
      <c r="G531" s="10" t="s">
        <v>1278</v>
      </c>
      <c r="H531" s="10" t="s">
        <v>280</v>
      </c>
      <c r="I531" s="10" t="s">
        <v>152</v>
      </c>
      <c r="J531" s="10" t="s">
        <v>248</v>
      </c>
      <c r="K531" s="10" t="s">
        <v>154</v>
      </c>
      <c r="M531" s="12" t="n">
        <v>40.3274595862626</v>
      </c>
      <c r="N531" s="12" t="n">
        <v>4.09275383203343</v>
      </c>
      <c r="O531" s="12" t="n">
        <v>39.5404009153642</v>
      </c>
      <c r="P531" s="12" t="n">
        <v>50.4794607968398</v>
      </c>
      <c r="Q531" s="12" t="n">
        <v>40.0595396610229</v>
      </c>
      <c r="R531" s="12" t="n">
        <v>43.1606675173745</v>
      </c>
      <c r="S531" s="12" t="n">
        <v>39.7837420097033</v>
      </c>
      <c r="T531" s="12" t="n">
        <v>36.0834538895831</v>
      </c>
      <c r="U531" s="12" t="n">
        <v>33.465747833252</v>
      </c>
      <c r="V531" s="12" t="n">
        <v>53.1805000305176</v>
      </c>
      <c r="W531" s="12" t="n">
        <v>19.7147521972656</v>
      </c>
      <c r="X531" s="13" t="n">
        <v>26.6190898653585</v>
      </c>
      <c r="Y531" s="13" t="n">
        <v>70.2405803152072</v>
      </c>
      <c r="Z531" s="13" t="n">
        <v>39.4000000000001</v>
      </c>
      <c r="AA531" s="10" t="s">
        <v>155</v>
      </c>
      <c r="AG531" s="13" t="n">
        <v>98.535745047373</v>
      </c>
      <c r="AH531" s="13" t="n">
        <v>100</v>
      </c>
      <c r="AI531" s="13" t="n">
        <v>32.6</v>
      </c>
      <c r="AJ531" s="13" t="n">
        <v>63.1</v>
      </c>
      <c r="AK531" s="13" t="n">
        <v>41.9</v>
      </c>
      <c r="AL531" s="12" t="n">
        <v>41.3353686635945</v>
      </c>
      <c r="AM531" s="10" t="s">
        <v>157</v>
      </c>
      <c r="AN531" s="10" t="s">
        <v>632</v>
      </c>
    </row>
    <row r="532" customFormat="false" ht="15" hidden="false" customHeight="false" outlineLevel="0" collapsed="false">
      <c r="A532" s="10" t="s">
        <v>1354</v>
      </c>
      <c r="B532" s="10" t="s">
        <v>1275</v>
      </c>
      <c r="C532" s="10" t="s">
        <v>148</v>
      </c>
      <c r="D532" s="11" t="n">
        <v>46298.7619328704</v>
      </c>
      <c r="E532" s="10" t="s">
        <v>1355</v>
      </c>
      <c r="F532" s="10" t="s">
        <v>1277</v>
      </c>
      <c r="G532" s="10" t="s">
        <v>1278</v>
      </c>
      <c r="H532" s="10" t="s">
        <v>283</v>
      </c>
      <c r="I532" s="10" t="s">
        <v>152</v>
      </c>
      <c r="J532" s="10" t="s">
        <v>248</v>
      </c>
      <c r="K532" s="10" t="s">
        <v>154</v>
      </c>
      <c r="M532" s="12" t="n">
        <v>40.0349522745583</v>
      </c>
      <c r="N532" s="12" t="n">
        <v>4.74469662609313</v>
      </c>
      <c r="O532" s="12" t="n">
        <v>38.8214169286015</v>
      </c>
      <c r="P532" s="12" t="n">
        <v>50.2177178472881</v>
      </c>
      <c r="Q532" s="12" t="n">
        <v>40.9603124897471</v>
      </c>
      <c r="R532" s="12" t="n">
        <v>45.7961835158099</v>
      </c>
      <c r="S532" s="12" t="n">
        <v>41.7947997682308</v>
      </c>
      <c r="T532" s="12" t="n">
        <v>34.3941854154683</v>
      </c>
      <c r="U532" s="12" t="n">
        <v>33.6111640930176</v>
      </c>
      <c r="V532" s="12" t="n">
        <v>52.6818885803223</v>
      </c>
      <c r="W532" s="12" t="n">
        <v>19.0707244873047</v>
      </c>
      <c r="X532" s="13" t="n">
        <v>21.69919308113</v>
      </c>
      <c r="Y532" s="13" t="n">
        <v>57.8013933835479</v>
      </c>
      <c r="Z532" s="13" t="n">
        <v>37.8</v>
      </c>
      <c r="AA532" s="10" t="s">
        <v>155</v>
      </c>
      <c r="AG532" s="13" t="n">
        <v>98.3393090413853</v>
      </c>
      <c r="AH532" s="13" t="n">
        <v>100</v>
      </c>
      <c r="AI532" s="13" t="n">
        <v>32.7</v>
      </c>
      <c r="AJ532" s="13" t="n">
        <v>64.8</v>
      </c>
      <c r="AK532" s="13" t="n">
        <v>36.2</v>
      </c>
      <c r="AL532" s="12" t="n">
        <v>37.4555555555556</v>
      </c>
      <c r="AM532" s="10" t="s">
        <v>157</v>
      </c>
      <c r="AN532" s="10" t="s">
        <v>632</v>
      </c>
    </row>
    <row r="533" customFormat="false" ht="15" hidden="false" customHeight="false" outlineLevel="0" collapsed="false">
      <c r="A533" s="10" t="s">
        <v>1356</v>
      </c>
      <c r="B533" s="10" t="s">
        <v>1275</v>
      </c>
      <c r="C533" s="10" t="s">
        <v>148</v>
      </c>
      <c r="D533" s="11" t="n">
        <v>46298.7622685185</v>
      </c>
      <c r="E533" s="10" t="s">
        <v>1357</v>
      </c>
      <c r="F533" s="10" t="s">
        <v>1277</v>
      </c>
      <c r="G533" s="10" t="s">
        <v>1278</v>
      </c>
      <c r="H533" s="10" t="s">
        <v>286</v>
      </c>
      <c r="I533" s="10" t="s">
        <v>152</v>
      </c>
      <c r="J533" s="10" t="s">
        <v>248</v>
      </c>
      <c r="K533" s="10" t="s">
        <v>154</v>
      </c>
      <c r="M533" s="12" t="n">
        <v>39.3140743746792</v>
      </c>
      <c r="N533" s="12" t="n">
        <v>3.0055762374282</v>
      </c>
      <c r="O533" s="12" t="n">
        <v>38.7279484265562</v>
      </c>
      <c r="P533" s="12" t="n">
        <v>47.0666711512605</v>
      </c>
      <c r="Q533" s="12" t="n">
        <v>40.0616672331614</v>
      </c>
      <c r="R533" s="12" t="n">
        <v>38.7750387251689</v>
      </c>
      <c r="S533" s="12" t="n">
        <v>40.1463726482617</v>
      </c>
      <c r="T533" s="12" t="n">
        <v>36.7150997646443</v>
      </c>
      <c r="U533" s="12" t="n">
        <v>34.3692359924316</v>
      </c>
      <c r="V533" s="12" t="n">
        <v>52.6853370666504</v>
      </c>
      <c r="W533" s="12" t="n">
        <v>18.3161010742188</v>
      </c>
      <c r="X533" s="13" t="n">
        <v>56.8367385570601</v>
      </c>
      <c r="Y533" s="13" t="n">
        <v>83.4416526797996</v>
      </c>
      <c r="Z533" s="13" t="n">
        <v>39.2000000000001</v>
      </c>
      <c r="AA533" s="10" t="s">
        <v>170</v>
      </c>
      <c r="AG533" s="13" t="n">
        <v>98.1555803294934</v>
      </c>
      <c r="AH533" s="13" t="n">
        <v>100</v>
      </c>
      <c r="AI533" s="13" t="n">
        <v>32.4</v>
      </c>
      <c r="AJ533" s="13" t="n">
        <v>64.1</v>
      </c>
      <c r="AK533" s="13" t="n">
        <v>38.3</v>
      </c>
      <c r="AL533" s="12" t="n">
        <v>38.6266138519924</v>
      </c>
      <c r="AM533" s="10" t="s">
        <v>157</v>
      </c>
      <c r="AN533" s="10" t="s">
        <v>632</v>
      </c>
    </row>
    <row r="534" customFormat="false" ht="15" hidden="false" customHeight="false" outlineLevel="0" collapsed="false">
      <c r="A534" s="10" t="s">
        <v>1358</v>
      </c>
      <c r="B534" s="10" t="s">
        <v>1275</v>
      </c>
      <c r="C534" s="10" t="s">
        <v>148</v>
      </c>
      <c r="D534" s="11" t="n">
        <v>46298.7622916667</v>
      </c>
      <c r="E534" s="10" t="s">
        <v>1359</v>
      </c>
      <c r="F534" s="10" t="s">
        <v>1277</v>
      </c>
      <c r="G534" s="10" t="s">
        <v>1278</v>
      </c>
      <c r="H534" s="10" t="s">
        <v>289</v>
      </c>
      <c r="I534" s="10" t="s">
        <v>152</v>
      </c>
      <c r="J534" s="10" t="s">
        <v>248</v>
      </c>
      <c r="K534" s="10" t="s">
        <v>154</v>
      </c>
      <c r="M534" s="12" t="n">
        <v>38.4717525065005</v>
      </c>
      <c r="N534" s="12" t="n">
        <v>3.0594038201617</v>
      </c>
      <c r="O534" s="12" t="n">
        <v>37.9527412841853</v>
      </c>
      <c r="P534" s="12" t="n">
        <v>46.5764340223296</v>
      </c>
      <c r="Q534" s="12" t="n">
        <v>38.9663279901614</v>
      </c>
      <c r="R534" s="12" t="n">
        <v>38.2533279338694</v>
      </c>
      <c r="S534" s="12" t="n">
        <v>38.0952925560655</v>
      </c>
      <c r="T534" s="12" t="n">
        <v>34.2210846038354</v>
      </c>
      <c r="U534" s="12" t="n">
        <v>31.8316860198975</v>
      </c>
      <c r="V534" s="12" t="n">
        <v>50.055908203125</v>
      </c>
      <c r="W534" s="12" t="n">
        <v>18.2242221832275</v>
      </c>
      <c r="X534" s="13" t="n">
        <v>16.6956830125415</v>
      </c>
      <c r="Y534" s="13" t="n">
        <v>81.4940194087114</v>
      </c>
      <c r="Z534" s="13" t="n">
        <v>37.8000000000001</v>
      </c>
      <c r="AA534" s="10" t="s">
        <v>155</v>
      </c>
      <c r="AG534" s="13" t="n">
        <v>97.6898001606274</v>
      </c>
      <c r="AH534" s="13" t="n">
        <v>100</v>
      </c>
      <c r="AI534" s="13" t="n">
        <v>31</v>
      </c>
      <c r="AJ534" s="13" t="n">
        <v>60.3</v>
      </c>
      <c r="AK534" s="13" t="n">
        <v>39.3</v>
      </c>
      <c r="AL534" s="12" t="n">
        <v>39.3916820276498</v>
      </c>
      <c r="AM534" s="10" t="s">
        <v>157</v>
      </c>
      <c r="AN534" s="10" t="s">
        <v>632</v>
      </c>
    </row>
    <row r="535" customFormat="false" ht="15" hidden="false" customHeight="false" outlineLevel="0" collapsed="false">
      <c r="A535" s="10" t="s">
        <v>1360</v>
      </c>
      <c r="B535" s="10" t="s">
        <v>1275</v>
      </c>
      <c r="C535" s="10" t="s">
        <v>148</v>
      </c>
      <c r="D535" s="11" t="n">
        <v>46298.7623032407</v>
      </c>
      <c r="E535" s="10" t="s">
        <v>1361</v>
      </c>
      <c r="F535" s="10" t="s">
        <v>1277</v>
      </c>
      <c r="G535" s="10" t="s">
        <v>1278</v>
      </c>
      <c r="H535" s="10" t="s">
        <v>292</v>
      </c>
      <c r="I535" s="10" t="s">
        <v>152</v>
      </c>
      <c r="J535" s="10" t="s">
        <v>248</v>
      </c>
      <c r="K535" s="10" t="s">
        <v>154</v>
      </c>
      <c r="M535" s="12" t="n">
        <v>40.5081829433711</v>
      </c>
      <c r="N535" s="12" t="n">
        <v>2.75009674660379</v>
      </c>
      <c r="O535" s="12" t="n">
        <v>40.2088462843843</v>
      </c>
      <c r="P535" s="12" t="n">
        <v>47.5600330395195</v>
      </c>
      <c r="Q535" s="12" t="n">
        <v>40.1923869480267</v>
      </c>
      <c r="R535" s="12" t="n">
        <v>39.9849240949237</v>
      </c>
      <c r="S535" s="12" t="n">
        <v>38.5633884214554</v>
      </c>
      <c r="T535" s="12" t="n">
        <v>36.8782967827648</v>
      </c>
      <c r="U535" s="12" t="n">
        <v>36.0891189575195</v>
      </c>
      <c r="V535" s="12" t="n">
        <v>52.3868141174316</v>
      </c>
      <c r="W535" s="12" t="n">
        <v>16.2976951599121</v>
      </c>
      <c r="X535" s="13" t="n">
        <v>32.2145017575411</v>
      </c>
      <c r="Y535" s="13" t="n">
        <v>77.4642360827271</v>
      </c>
      <c r="Z535" s="13" t="n">
        <v>39.7000000000001</v>
      </c>
      <c r="AA535" s="10" t="s">
        <v>155</v>
      </c>
      <c r="AG535" s="13" t="n">
        <v>97.6671031201099</v>
      </c>
      <c r="AH535" s="13" t="n">
        <v>100</v>
      </c>
      <c r="AI535" s="13" t="n">
        <v>30</v>
      </c>
      <c r="AJ535" s="13" t="n">
        <v>61</v>
      </c>
      <c r="AK535" s="13" t="n">
        <v>42.4</v>
      </c>
      <c r="AL535" s="12" t="n">
        <v>42.6237113402062</v>
      </c>
      <c r="AM535" s="10" t="s">
        <v>157</v>
      </c>
      <c r="AN535" s="10" t="s">
        <v>632</v>
      </c>
    </row>
    <row r="536" customFormat="false" ht="15" hidden="false" customHeight="false" outlineLevel="0" collapsed="false">
      <c r="A536" s="10" t="s">
        <v>1362</v>
      </c>
      <c r="B536" s="10" t="s">
        <v>1275</v>
      </c>
      <c r="C536" s="10" t="s">
        <v>148</v>
      </c>
      <c r="D536" s="11" t="n">
        <v>46298.7623263889</v>
      </c>
      <c r="E536" s="10" t="s">
        <v>1363</v>
      </c>
      <c r="F536" s="10" t="s">
        <v>1277</v>
      </c>
      <c r="G536" s="10" t="s">
        <v>1278</v>
      </c>
      <c r="H536" s="10" t="s">
        <v>295</v>
      </c>
      <c r="I536" s="10" t="s">
        <v>152</v>
      </c>
      <c r="J536" s="10" t="s">
        <v>248</v>
      </c>
      <c r="K536" s="10" t="s">
        <v>154</v>
      </c>
      <c r="M536" s="12" t="n">
        <v>39.1143093923154</v>
      </c>
      <c r="N536" s="12" t="n">
        <v>4.26323980402985</v>
      </c>
      <c r="O536" s="12" t="n">
        <v>38.3139750803842</v>
      </c>
      <c r="P536" s="12" t="n">
        <v>50.6623976126387</v>
      </c>
      <c r="Q536" s="12" t="n">
        <v>39.0145873100442</v>
      </c>
      <c r="R536" s="12" t="n">
        <v>41.3647589914042</v>
      </c>
      <c r="S536" s="12" t="n">
        <v>37.7852537265653</v>
      </c>
      <c r="T536" s="12" t="n">
        <v>34.5689914745081</v>
      </c>
      <c r="U536" s="12" t="n">
        <v>32.1205291748047</v>
      </c>
      <c r="V536" s="12" t="n">
        <v>54.3957786560059</v>
      </c>
      <c r="W536" s="12" t="n">
        <v>22.2752494812012</v>
      </c>
      <c r="X536" s="13" t="n">
        <v>34.9726458765654</v>
      </c>
      <c r="Y536" s="13" t="n">
        <v>65.4133592604954</v>
      </c>
      <c r="Z536" s="13" t="n">
        <v>37.4000000000001</v>
      </c>
      <c r="AA536" s="10" t="s">
        <v>155</v>
      </c>
      <c r="AG536" s="13" t="n">
        <v>98.0632399817851</v>
      </c>
      <c r="AH536" s="13" t="n">
        <v>100</v>
      </c>
      <c r="AI536" s="13" t="n">
        <v>30.5</v>
      </c>
      <c r="AJ536" s="13" t="n">
        <v>61.2</v>
      </c>
      <c r="AK536" s="13" t="n">
        <v>38.1</v>
      </c>
      <c r="AL536" s="12" t="n">
        <v>38.1115702479339</v>
      </c>
      <c r="AM536" s="10" t="s">
        <v>157</v>
      </c>
      <c r="AN536" s="10" t="s">
        <v>632</v>
      </c>
    </row>
    <row r="537" customFormat="false" ht="15" hidden="false" customHeight="false" outlineLevel="0" collapsed="false">
      <c r="A537" s="10" t="s">
        <v>1364</v>
      </c>
      <c r="B537" s="10" t="s">
        <v>1275</v>
      </c>
      <c r="C537" s="10" t="s">
        <v>148</v>
      </c>
      <c r="D537" s="11" t="n">
        <v>46298.762337963</v>
      </c>
      <c r="E537" s="10" t="s">
        <v>1365</v>
      </c>
      <c r="F537" s="10" t="s">
        <v>1277</v>
      </c>
      <c r="G537" s="10" t="s">
        <v>1278</v>
      </c>
      <c r="H537" s="10" t="s">
        <v>298</v>
      </c>
      <c r="I537" s="10" t="s">
        <v>152</v>
      </c>
      <c r="J537" s="10" t="s">
        <v>248</v>
      </c>
      <c r="K537" s="10" t="s">
        <v>154</v>
      </c>
      <c r="M537" s="12" t="n">
        <v>40.5957443226095</v>
      </c>
      <c r="N537" s="12" t="n">
        <v>4.09954136723115</v>
      </c>
      <c r="O537" s="12" t="n">
        <v>39.7203605762485</v>
      </c>
      <c r="P537" s="12" t="n">
        <v>49.8571771010815</v>
      </c>
      <c r="Q537" s="12" t="n">
        <v>41.7521471400484</v>
      </c>
      <c r="R537" s="12" t="n">
        <v>44.8097619824653</v>
      </c>
      <c r="S537" s="12" t="n">
        <v>39.3548123143003</v>
      </c>
      <c r="T537" s="12" t="n">
        <v>35.8871635758936</v>
      </c>
      <c r="U537" s="12" t="n">
        <v>33.0827789306641</v>
      </c>
      <c r="V537" s="12" t="n">
        <v>55.2417259216309</v>
      </c>
      <c r="W537" s="12" t="n">
        <v>22.1589469909668</v>
      </c>
      <c r="X537" s="13" t="n">
        <v>34.8271428773258</v>
      </c>
      <c r="Y537" s="13" t="n">
        <v>59.9680705274014</v>
      </c>
      <c r="Z537" s="13" t="n">
        <v>39.2000000000001</v>
      </c>
      <c r="AA537" s="10" t="s">
        <v>155</v>
      </c>
      <c r="AG537" s="13" t="n">
        <v>98.1025641025641</v>
      </c>
      <c r="AH537" s="13" t="n">
        <v>100</v>
      </c>
      <c r="AI537" s="13" t="n">
        <v>32.2</v>
      </c>
      <c r="AJ537" s="13" t="n">
        <v>63.3</v>
      </c>
      <c r="AK537" s="13" t="n">
        <v>40.6</v>
      </c>
      <c r="AL537" s="12" t="n">
        <v>40.7033570068173</v>
      </c>
      <c r="AM537" s="10" t="s">
        <v>157</v>
      </c>
      <c r="AN537" s="10" t="s">
        <v>632</v>
      </c>
    </row>
    <row r="538" customFormat="false" ht="15" hidden="false" customHeight="false" outlineLevel="0" collapsed="false">
      <c r="A538" s="10" t="s">
        <v>1366</v>
      </c>
      <c r="B538" s="10" t="s">
        <v>1275</v>
      </c>
      <c r="C538" s="10" t="s">
        <v>148</v>
      </c>
      <c r="D538" s="11" t="n">
        <v>46298.7623726852</v>
      </c>
      <c r="E538" s="10" t="s">
        <v>1367</v>
      </c>
      <c r="F538" s="10" t="s">
        <v>1277</v>
      </c>
      <c r="G538" s="10" t="s">
        <v>1278</v>
      </c>
      <c r="H538" s="10" t="s">
        <v>301</v>
      </c>
      <c r="I538" s="10" t="s">
        <v>152</v>
      </c>
      <c r="J538" s="10" t="s">
        <v>248</v>
      </c>
      <c r="K538" s="10" t="s">
        <v>154</v>
      </c>
      <c r="M538" s="12" t="n">
        <v>40.7541379626336</v>
      </c>
      <c r="N538" s="12" t="n">
        <v>4.03055230224759</v>
      </c>
      <c r="O538" s="12" t="n">
        <v>39.9480414082511</v>
      </c>
      <c r="P538" s="12" t="n">
        <v>51.5089689840818</v>
      </c>
      <c r="Q538" s="12" t="n">
        <v>40.9912752427013</v>
      </c>
      <c r="R538" s="12" t="n">
        <v>42.6889344431654</v>
      </c>
      <c r="S538" s="12" t="n">
        <v>40.1213548936458</v>
      </c>
      <c r="T538" s="12" t="n">
        <v>35.5972179529448</v>
      </c>
      <c r="U538" s="12" t="n">
        <v>34.2912940979004</v>
      </c>
      <c r="V538" s="12" t="n">
        <v>55.1931991577148</v>
      </c>
      <c r="W538" s="12" t="n">
        <v>20.9019050598145</v>
      </c>
      <c r="X538" s="13" t="n">
        <v>31.6712984862819</v>
      </c>
      <c r="Y538" s="13" t="n">
        <v>74.8994796594134</v>
      </c>
      <c r="Z538" s="13" t="n">
        <v>40.5000000000001</v>
      </c>
      <c r="AA538" s="10" t="s">
        <v>155</v>
      </c>
      <c r="AG538" s="13" t="n">
        <v>98.3312983312983</v>
      </c>
      <c r="AH538" s="13" t="n">
        <v>100</v>
      </c>
      <c r="AI538" s="13" t="n">
        <v>33.4</v>
      </c>
      <c r="AJ538" s="13" t="n">
        <v>64.8</v>
      </c>
      <c r="AK538" s="13" t="n">
        <v>40</v>
      </c>
      <c r="AL538" s="12" t="n">
        <v>39.5676869070209</v>
      </c>
      <c r="AM538" s="10" t="s">
        <v>157</v>
      </c>
      <c r="AN538" s="10" t="s">
        <v>632</v>
      </c>
    </row>
    <row r="539" customFormat="false" ht="15" hidden="false" customHeight="false" outlineLevel="0" collapsed="false">
      <c r="A539" s="10" t="s">
        <v>1368</v>
      </c>
      <c r="B539" s="10" t="s">
        <v>1275</v>
      </c>
      <c r="C539" s="10" t="s">
        <v>148</v>
      </c>
      <c r="D539" s="11" t="n">
        <v>46298.7624189815</v>
      </c>
      <c r="E539" s="10" t="s">
        <v>1369</v>
      </c>
      <c r="F539" s="10" t="s">
        <v>1277</v>
      </c>
      <c r="G539" s="10" t="s">
        <v>1278</v>
      </c>
      <c r="H539" s="10" t="s">
        <v>304</v>
      </c>
      <c r="I539" s="10" t="s">
        <v>152</v>
      </c>
      <c r="J539" s="10" t="s">
        <v>248</v>
      </c>
      <c r="K539" s="10" t="s">
        <v>154</v>
      </c>
      <c r="M539" s="12" t="n">
        <v>44.4818344812875</v>
      </c>
      <c r="N539" s="12" t="n">
        <v>4.87824823962108</v>
      </c>
      <c r="O539" s="12" t="n">
        <v>43.3296709278056</v>
      </c>
      <c r="P539" s="12" t="n">
        <v>52.2813599242319</v>
      </c>
      <c r="Q539" s="12" t="n">
        <v>49.2897660665707</v>
      </c>
      <c r="R539" s="12" t="n">
        <v>49.893723552583</v>
      </c>
      <c r="S539" s="12" t="n">
        <v>46.8531291044033</v>
      </c>
      <c r="T539" s="12" t="n">
        <v>37.7687872577894</v>
      </c>
      <c r="U539" s="12" t="n">
        <v>35.1764488220215</v>
      </c>
      <c r="V539" s="12" t="n">
        <v>55.733512878418</v>
      </c>
      <c r="W539" s="12" t="n">
        <v>20.5570640563965</v>
      </c>
      <c r="X539" s="13" t="n">
        <v>19.7396848352307</v>
      </c>
      <c r="Y539" s="13" t="n">
        <v>41.5216797030009</v>
      </c>
      <c r="Z539" s="13" t="n">
        <v>41.6000000000001</v>
      </c>
      <c r="AA539" s="10" t="s">
        <v>162</v>
      </c>
      <c r="AC539" s="10" t="s">
        <v>156</v>
      </c>
      <c r="AG539" s="13" t="n">
        <v>97.4444683136412</v>
      </c>
      <c r="AH539" s="13" t="n">
        <v>100</v>
      </c>
      <c r="AI539" s="13" t="n">
        <v>34.2</v>
      </c>
      <c r="AJ539" s="13" t="n">
        <v>68.6</v>
      </c>
      <c r="AK539" s="13" t="n">
        <v>45.5</v>
      </c>
      <c r="AL539" s="12" t="n">
        <v>45.0081081081081</v>
      </c>
      <c r="AM539" s="10" t="s">
        <v>157</v>
      </c>
      <c r="AN539" s="10" t="s">
        <v>632</v>
      </c>
    </row>
    <row r="540" customFormat="false" ht="15" hidden="false" customHeight="false" outlineLevel="0" collapsed="false">
      <c r="A540" s="10" t="s">
        <v>1370</v>
      </c>
      <c r="B540" s="10" t="s">
        <v>1275</v>
      </c>
      <c r="C540" s="10" t="s">
        <v>148</v>
      </c>
      <c r="D540" s="11" t="n">
        <v>46298.7624305556</v>
      </c>
      <c r="E540" s="10" t="s">
        <v>1371</v>
      </c>
      <c r="F540" s="10" t="s">
        <v>1277</v>
      </c>
      <c r="G540" s="10" t="s">
        <v>1278</v>
      </c>
      <c r="H540" s="10" t="s">
        <v>307</v>
      </c>
      <c r="I540" s="10" t="s">
        <v>152</v>
      </c>
      <c r="J540" s="10" t="s">
        <v>248</v>
      </c>
      <c r="K540" s="10" t="s">
        <v>154</v>
      </c>
      <c r="M540" s="12" t="n">
        <v>42.5476664343287</v>
      </c>
      <c r="N540" s="12" t="n">
        <v>3.89632547267547</v>
      </c>
      <c r="O540" s="12" t="n">
        <v>41.3844811413776</v>
      </c>
      <c r="P540" s="12" t="n">
        <v>50.7641583687097</v>
      </c>
      <c r="Q540" s="12" t="n">
        <v>48.2298842399119</v>
      </c>
      <c r="R540" s="12" t="n">
        <v>45.0259081751115</v>
      </c>
      <c r="S540" s="12" t="n">
        <v>45.3946310382483</v>
      </c>
      <c r="T540" s="12" t="n">
        <v>38.5274819183566</v>
      </c>
      <c r="U540" s="12" t="n">
        <v>35.3764495849609</v>
      </c>
      <c r="V540" s="12" t="n">
        <v>54.6368103027344</v>
      </c>
      <c r="W540" s="12" t="n">
        <v>19.2603607177734</v>
      </c>
      <c r="X540" s="13" t="n">
        <v>28.787530828449</v>
      </c>
      <c r="Y540" s="13" t="n">
        <v>70.4136753502212</v>
      </c>
      <c r="Z540" s="13" t="n">
        <v>41.8000000000001</v>
      </c>
      <c r="AA540" s="10" t="s">
        <v>155</v>
      </c>
      <c r="AC540" s="10" t="s">
        <v>156</v>
      </c>
      <c r="AG540" s="13" t="n">
        <v>98.1103056426332</v>
      </c>
      <c r="AH540" s="13" t="n">
        <v>100</v>
      </c>
      <c r="AI540" s="13" t="n">
        <v>34.4</v>
      </c>
      <c r="AJ540" s="13" t="n">
        <v>68.8</v>
      </c>
      <c r="AK540" s="13" t="n">
        <v>41.3</v>
      </c>
      <c r="AL540" s="12" t="n">
        <v>41.1569563567362</v>
      </c>
      <c r="AM540" s="10" t="s">
        <v>157</v>
      </c>
      <c r="AN540" s="10" t="s">
        <v>632</v>
      </c>
    </row>
    <row r="541" customFormat="false" ht="15" hidden="false" customHeight="false" outlineLevel="0" collapsed="false">
      <c r="A541" s="10" t="s">
        <v>1372</v>
      </c>
      <c r="B541" s="10" t="s">
        <v>1275</v>
      </c>
      <c r="C541" s="10" t="s">
        <v>148</v>
      </c>
      <c r="D541" s="11" t="n">
        <v>46298.7624421296</v>
      </c>
      <c r="E541" s="10" t="s">
        <v>1373</v>
      </c>
      <c r="F541" s="10" t="s">
        <v>1277</v>
      </c>
      <c r="G541" s="10" t="s">
        <v>1278</v>
      </c>
      <c r="H541" s="10" t="s">
        <v>310</v>
      </c>
      <c r="I541" s="10" t="s">
        <v>152</v>
      </c>
      <c r="J541" s="10" t="s">
        <v>248</v>
      </c>
      <c r="K541" s="10" t="s">
        <v>154</v>
      </c>
      <c r="M541" s="12" t="n">
        <v>40.4650996935109</v>
      </c>
      <c r="N541" s="12" t="n">
        <v>4.49111428249139</v>
      </c>
      <c r="O541" s="12" t="n">
        <v>39.1380446814434</v>
      </c>
      <c r="P541" s="12" t="n">
        <v>51.8261766262909</v>
      </c>
      <c r="Q541" s="12" t="n">
        <v>46.6138026597765</v>
      </c>
      <c r="R541" s="12" t="n">
        <v>43.9935741935259</v>
      </c>
      <c r="S541" s="12" t="n">
        <v>42.3592373959419</v>
      </c>
      <c r="T541" s="12" t="n">
        <v>35.1654105762766</v>
      </c>
      <c r="U541" s="12" t="n">
        <v>34.5388984680176</v>
      </c>
      <c r="V541" s="12" t="n">
        <v>55.5176849365234</v>
      </c>
      <c r="W541" s="12" t="n">
        <v>20.9787864685059</v>
      </c>
      <c r="X541" s="13" t="n">
        <v>26.9892461520208</v>
      </c>
      <c r="Y541" s="13" t="n">
        <v>61.8664451898912</v>
      </c>
      <c r="Z541" s="13" t="n">
        <v>38.2</v>
      </c>
      <c r="AA541" s="10" t="s">
        <v>155</v>
      </c>
      <c r="AC541" s="10" t="s">
        <v>156</v>
      </c>
      <c r="AE541" s="10" t="s">
        <v>156</v>
      </c>
      <c r="AG541" s="13" t="n">
        <v>96.7250912884716</v>
      </c>
      <c r="AH541" s="13" t="n">
        <v>100</v>
      </c>
      <c r="AI541" s="13" t="n">
        <v>33.5</v>
      </c>
      <c r="AJ541" s="13" t="n">
        <v>70.1</v>
      </c>
      <c r="AK541" s="13" t="n">
        <v>38.1</v>
      </c>
      <c r="AL541" s="12" t="n">
        <v>37.4017951428045</v>
      </c>
      <c r="AM541" s="10" t="s">
        <v>157</v>
      </c>
      <c r="AN541" s="10" t="s">
        <v>632</v>
      </c>
    </row>
    <row r="542" customFormat="false" ht="15" hidden="false" customHeight="false" outlineLevel="0" collapsed="false">
      <c r="A542" s="10" t="s">
        <v>1374</v>
      </c>
      <c r="B542" s="10" t="s">
        <v>1275</v>
      </c>
      <c r="C542" s="10" t="s">
        <v>148</v>
      </c>
      <c r="D542" s="11" t="n">
        <v>46298.7624652778</v>
      </c>
      <c r="E542" s="10" t="s">
        <v>1375</v>
      </c>
      <c r="F542" s="10" t="s">
        <v>1277</v>
      </c>
      <c r="G542" s="10" t="s">
        <v>1278</v>
      </c>
      <c r="H542" s="10" t="s">
        <v>313</v>
      </c>
      <c r="I542" s="10" t="s">
        <v>152</v>
      </c>
      <c r="J542" s="10" t="s">
        <v>248</v>
      </c>
      <c r="K542" s="10" t="s">
        <v>154</v>
      </c>
      <c r="M542" s="12" t="n">
        <v>38.0814429323028</v>
      </c>
      <c r="N542" s="12" t="n">
        <v>5.07869266635947</v>
      </c>
      <c r="O542" s="12" t="n">
        <v>36.4797867982036</v>
      </c>
      <c r="P542" s="12" t="n">
        <v>48.3399905442446</v>
      </c>
      <c r="Q542" s="12" t="n">
        <v>45.2518478126702</v>
      </c>
      <c r="R542" s="12" t="n">
        <v>42.7988917339401</v>
      </c>
      <c r="S542" s="12" t="n">
        <v>41.829212762998</v>
      </c>
      <c r="T542" s="12" t="n">
        <v>32.6701202392578</v>
      </c>
      <c r="U542" s="12" t="n">
        <v>32.6701202392578</v>
      </c>
      <c r="V542" s="12" t="n">
        <v>51.2717094421387</v>
      </c>
      <c r="W542" s="12" t="n">
        <v>18.6015892028809</v>
      </c>
      <c r="X542" s="13" t="n">
        <v>38.9756402248595</v>
      </c>
      <c r="Y542" s="13" t="n">
        <v>56.710729263598</v>
      </c>
      <c r="Z542" s="13" t="n">
        <v>34.7</v>
      </c>
      <c r="AA542" s="10" t="s">
        <v>155</v>
      </c>
      <c r="AC542" s="10" t="s">
        <v>156</v>
      </c>
      <c r="AG542" s="13" t="n">
        <v>98.1495846261635</v>
      </c>
      <c r="AH542" s="13" t="n">
        <v>100</v>
      </c>
      <c r="AI542" s="13" t="n">
        <v>31.6</v>
      </c>
      <c r="AJ542" s="13" t="n">
        <v>69.3</v>
      </c>
      <c r="AK542" s="13" t="n">
        <v>33</v>
      </c>
      <c r="AL542" s="12" t="n">
        <v>33.0615981711163</v>
      </c>
      <c r="AM542" s="10" t="s">
        <v>157</v>
      </c>
      <c r="AN542" s="10" t="s">
        <v>632</v>
      </c>
    </row>
    <row r="543" customFormat="false" ht="15" hidden="false" customHeight="false" outlineLevel="0" collapsed="false">
      <c r="A543" s="10" t="s">
        <v>1376</v>
      </c>
      <c r="B543" s="10" t="s">
        <v>1275</v>
      </c>
      <c r="C543" s="10" t="s">
        <v>148</v>
      </c>
      <c r="D543" s="11" t="n">
        <v>46298.7624884259</v>
      </c>
      <c r="E543" s="10" t="s">
        <v>1377</v>
      </c>
      <c r="F543" s="10" t="s">
        <v>1277</v>
      </c>
      <c r="G543" s="10" t="s">
        <v>1278</v>
      </c>
      <c r="H543" s="10" t="s">
        <v>316</v>
      </c>
      <c r="I543" s="10" t="s">
        <v>152</v>
      </c>
      <c r="J543" s="10" t="s">
        <v>248</v>
      </c>
      <c r="K543" s="10" t="s">
        <v>154</v>
      </c>
      <c r="M543" s="12" t="n">
        <v>39.2095334098993</v>
      </c>
      <c r="N543" s="12" t="n">
        <v>4.89957534588261</v>
      </c>
      <c r="O543" s="12" t="n">
        <v>37.6448355006329</v>
      </c>
      <c r="P543" s="12" t="n">
        <v>50.7752375709611</v>
      </c>
      <c r="Q543" s="12" t="n">
        <v>44.806305750783</v>
      </c>
      <c r="R543" s="12" t="n">
        <v>42.3626514614513</v>
      </c>
      <c r="S543" s="12" t="n">
        <v>43.7156880618911</v>
      </c>
      <c r="T543" s="12" t="n">
        <v>33.9358397758739</v>
      </c>
      <c r="U543" s="12" t="n">
        <v>33.4105110168457</v>
      </c>
      <c r="V543" s="12" t="n">
        <v>53.8161087036133</v>
      </c>
      <c r="W543" s="12" t="n">
        <v>20.4055976867676</v>
      </c>
      <c r="X543" s="13" t="n">
        <v>35.5637244918741</v>
      </c>
      <c r="Y543" s="13" t="n">
        <v>57.6575292248788</v>
      </c>
      <c r="Z543" s="13" t="n">
        <v>36.1</v>
      </c>
      <c r="AA543" s="10" t="s">
        <v>155</v>
      </c>
      <c r="AG543" s="13" t="n">
        <v>98.5835466546203</v>
      </c>
      <c r="AH543" s="13" t="n">
        <v>100</v>
      </c>
      <c r="AI543" s="13" t="n">
        <v>32.4</v>
      </c>
      <c r="AJ543" s="13" t="n">
        <v>68</v>
      </c>
      <c r="AK543" s="13" t="n">
        <v>34.4</v>
      </c>
      <c r="AL543" s="12" t="n">
        <v>33.7801828883751</v>
      </c>
      <c r="AM543" s="10" t="s">
        <v>157</v>
      </c>
      <c r="AN543" s="10" t="s">
        <v>632</v>
      </c>
    </row>
    <row r="544" customFormat="false" ht="15" hidden="false" customHeight="false" outlineLevel="0" collapsed="false">
      <c r="A544" s="10" t="s">
        <v>1378</v>
      </c>
      <c r="B544" s="10" t="s">
        <v>1275</v>
      </c>
      <c r="C544" s="10" t="s">
        <v>148</v>
      </c>
      <c r="D544" s="11" t="n">
        <v>46298.7625231482</v>
      </c>
      <c r="E544" s="10" t="s">
        <v>1379</v>
      </c>
      <c r="F544" s="10" t="s">
        <v>1277</v>
      </c>
      <c r="G544" s="10" t="s">
        <v>1278</v>
      </c>
      <c r="H544" s="10" t="s">
        <v>319</v>
      </c>
      <c r="I544" s="10" t="s">
        <v>152</v>
      </c>
      <c r="J544" s="10" t="s">
        <v>248</v>
      </c>
      <c r="K544" s="10" t="s">
        <v>261</v>
      </c>
      <c r="L544" s="10" t="s">
        <v>383</v>
      </c>
      <c r="M544" s="12" t="n">
        <v>41.9298963918206</v>
      </c>
      <c r="N544" s="12" t="n">
        <v>5.33191617446142</v>
      </c>
      <c r="O544" s="12" t="n">
        <v>40.8982065625093</v>
      </c>
      <c r="P544" s="12" t="n">
        <v>53.1619737776499</v>
      </c>
      <c r="S544" s="12" t="n">
        <v>40.293980883782</v>
      </c>
      <c r="T544" s="12" t="n">
        <v>35.3238159549382</v>
      </c>
      <c r="U544" s="12" t="n">
        <v>33.7115783691406</v>
      </c>
      <c r="V544" s="12" t="n">
        <v>57.5477294921875</v>
      </c>
      <c r="W544" s="12" t="n">
        <v>23.8361511230469</v>
      </c>
      <c r="X544" s="13" t="n">
        <v>24.4859992943516</v>
      </c>
      <c r="Y544" s="13" t="n">
        <v>49.5568314248752</v>
      </c>
      <c r="Z544" s="13" t="n">
        <v>42.3000000000001</v>
      </c>
      <c r="AA544" s="10" t="s">
        <v>162</v>
      </c>
      <c r="AB544" s="10" t="s">
        <v>156</v>
      </c>
      <c r="AD544" s="10" t="s">
        <v>263</v>
      </c>
      <c r="AE544" s="10" t="s">
        <v>347</v>
      </c>
      <c r="AF544" s="10" t="s">
        <v>1380</v>
      </c>
      <c r="AG544" s="13" t="n">
        <v>79.3065730565731</v>
      </c>
      <c r="AH544" s="13" t="n">
        <v>94.0959503459503</v>
      </c>
      <c r="AI544" s="13" t="n">
        <v>31</v>
      </c>
      <c r="AJ544" s="13" t="n">
        <v>63.2</v>
      </c>
      <c r="AK544" s="13" t="n">
        <v>39.8</v>
      </c>
      <c r="AL544" s="12" t="n">
        <v>38.5305783294763</v>
      </c>
      <c r="AM544" s="10" t="s">
        <v>157</v>
      </c>
      <c r="AN544" s="10" t="s">
        <v>632</v>
      </c>
      <c r="AO544" s="10" t="s">
        <v>1381</v>
      </c>
    </row>
    <row r="545" customFormat="false" ht="15" hidden="false" customHeight="false" outlineLevel="0" collapsed="false">
      <c r="A545" s="10" t="s">
        <v>1382</v>
      </c>
      <c r="B545" s="10" t="s">
        <v>1275</v>
      </c>
      <c r="C545" s="10" t="s">
        <v>148</v>
      </c>
      <c r="D545" s="11" t="n">
        <v>46298.7628472222</v>
      </c>
      <c r="E545" s="10" t="s">
        <v>1383</v>
      </c>
      <c r="F545" s="10" t="s">
        <v>1277</v>
      </c>
      <c r="G545" s="10" t="s">
        <v>1278</v>
      </c>
      <c r="H545" s="10" t="s">
        <v>322</v>
      </c>
      <c r="I545" s="10" t="s">
        <v>323</v>
      </c>
      <c r="J545" s="10" t="s">
        <v>248</v>
      </c>
      <c r="K545" s="10" t="s">
        <v>154</v>
      </c>
      <c r="M545" s="12" t="n">
        <v>43.9533588135507</v>
      </c>
      <c r="N545" s="12" t="n">
        <v>6.41364612469832</v>
      </c>
      <c r="O545" s="12" t="n">
        <v>42.1675106818021</v>
      </c>
      <c r="P545" s="12" t="n">
        <v>57.8724984407575</v>
      </c>
      <c r="Q545" s="12" t="n">
        <v>50.8563217947799</v>
      </c>
      <c r="R545" s="12" t="n">
        <v>47.7888438047634</v>
      </c>
      <c r="S545" s="12" t="n">
        <v>48.2267837329787</v>
      </c>
      <c r="T545" s="12" t="n">
        <v>35.5375743637387</v>
      </c>
      <c r="U545" s="12" t="n">
        <v>35.2019958496094</v>
      </c>
      <c r="V545" s="12" t="n">
        <v>61.6762542724609</v>
      </c>
      <c r="W545" s="12" t="n">
        <v>26.4742584228516</v>
      </c>
      <c r="X545" s="13" t="n">
        <v>20.0632315625767</v>
      </c>
      <c r="Y545" s="13" t="n">
        <v>39.8041663256119</v>
      </c>
      <c r="Z545" s="13" t="n">
        <v>41.9000000000001</v>
      </c>
      <c r="AA545" s="10" t="s">
        <v>162</v>
      </c>
      <c r="AC545" s="10" t="s">
        <v>156</v>
      </c>
      <c r="AG545" s="13" t="n">
        <v>98.3002433970994</v>
      </c>
      <c r="AH545" s="13" t="n">
        <v>100</v>
      </c>
      <c r="AI545" s="13" t="n">
        <v>34.2</v>
      </c>
      <c r="AJ545" s="13" t="n">
        <v>69.5</v>
      </c>
      <c r="AK545" s="13" t="n">
        <v>35.1</v>
      </c>
      <c r="AL545" s="12" t="n">
        <v>35.2019966474204</v>
      </c>
      <c r="AM545" s="10" t="s">
        <v>157</v>
      </c>
      <c r="AN545" s="10" t="s">
        <v>632</v>
      </c>
    </row>
    <row r="546" customFormat="false" ht="15" hidden="false" customHeight="false" outlineLevel="0" collapsed="false">
      <c r="A546" s="10" t="s">
        <v>1384</v>
      </c>
      <c r="B546" s="10" t="s">
        <v>1275</v>
      </c>
      <c r="C546" s="10" t="s">
        <v>148</v>
      </c>
      <c r="D546" s="11" t="n">
        <v>46298.7628587963</v>
      </c>
      <c r="E546" s="10" t="s">
        <v>1385</v>
      </c>
      <c r="F546" s="10" t="s">
        <v>1277</v>
      </c>
      <c r="G546" s="10" t="s">
        <v>1278</v>
      </c>
      <c r="H546" s="10" t="s">
        <v>326</v>
      </c>
      <c r="I546" s="10" t="s">
        <v>323</v>
      </c>
      <c r="J546" s="10" t="s">
        <v>248</v>
      </c>
      <c r="K546" s="10" t="s">
        <v>154</v>
      </c>
      <c r="M546" s="12" t="n">
        <v>43.6929670239578</v>
      </c>
      <c r="N546" s="12" t="n">
        <v>5.89403401951974</v>
      </c>
      <c r="O546" s="12" t="n">
        <v>42.1203436592502</v>
      </c>
      <c r="P546" s="12" t="n">
        <v>56.2584179241126</v>
      </c>
      <c r="Q546" s="12" t="n">
        <v>49.3329943429476</v>
      </c>
      <c r="R546" s="12" t="n">
        <v>47.7163845263388</v>
      </c>
      <c r="S546" s="12" t="n">
        <v>45.2093845952079</v>
      </c>
      <c r="T546" s="12" t="n">
        <v>36.5314866250915</v>
      </c>
      <c r="U546" s="12" t="n">
        <v>35.9755058288574</v>
      </c>
      <c r="V546" s="12" t="n">
        <v>59.0753326416016</v>
      </c>
      <c r="W546" s="12" t="n">
        <v>23.0998268127441</v>
      </c>
      <c r="X546" s="13" t="n">
        <v>21.5131630254348</v>
      </c>
      <c r="Y546" s="13" t="n">
        <v>41.5612919038759</v>
      </c>
      <c r="Z546" s="13" t="n">
        <v>38.7</v>
      </c>
      <c r="AA546" s="10" t="s">
        <v>162</v>
      </c>
      <c r="AG546" s="13" t="n">
        <v>98.7382571007414</v>
      </c>
      <c r="AH546" s="13" t="n">
        <v>100</v>
      </c>
      <c r="AI546" s="13" t="n">
        <v>34.7</v>
      </c>
      <c r="AJ546" s="13" t="n">
        <v>67.6</v>
      </c>
      <c r="AK546" s="13" t="n">
        <v>35.7</v>
      </c>
      <c r="AL546" s="12" t="n">
        <v>35.9755060962792</v>
      </c>
      <c r="AM546" s="10" t="s">
        <v>157</v>
      </c>
      <c r="AN546" s="10" t="s">
        <v>632</v>
      </c>
    </row>
    <row r="547" customFormat="false" ht="15" hidden="false" customHeight="false" outlineLevel="0" collapsed="false">
      <c r="A547" s="10" t="s">
        <v>1386</v>
      </c>
      <c r="B547" s="10" t="s">
        <v>1275</v>
      </c>
      <c r="C547" s="10" t="s">
        <v>148</v>
      </c>
      <c r="D547" s="11" t="n">
        <v>46298.7628819444</v>
      </c>
      <c r="E547" s="10" t="s">
        <v>1387</v>
      </c>
      <c r="F547" s="10" t="s">
        <v>1277</v>
      </c>
      <c r="G547" s="10" t="s">
        <v>1278</v>
      </c>
      <c r="H547" s="10" t="s">
        <v>329</v>
      </c>
      <c r="I547" s="10" t="s">
        <v>323</v>
      </c>
      <c r="J547" s="10" t="s">
        <v>248</v>
      </c>
      <c r="K547" s="10" t="s">
        <v>261</v>
      </c>
      <c r="L547" s="10" t="s">
        <v>346</v>
      </c>
      <c r="M547" s="12" t="n">
        <v>41.8852798318798</v>
      </c>
      <c r="N547" s="12" t="n">
        <v>4.29413090525445</v>
      </c>
      <c r="O547" s="12" t="n">
        <v>41.0785881320046</v>
      </c>
      <c r="Q547" s="12" t="n">
        <v>46.1719836850631</v>
      </c>
      <c r="R547" s="12" t="n">
        <v>43.5250838217352</v>
      </c>
      <c r="S547" s="12" t="n">
        <v>46.6899901297824</v>
      </c>
      <c r="T547" s="12" t="n">
        <v>36.1772762713074</v>
      </c>
      <c r="U547" s="12" t="n">
        <v>35.4480667114258</v>
      </c>
      <c r="V547" s="12" t="n">
        <v>55.8731956481934</v>
      </c>
      <c r="W547" s="12" t="n">
        <v>20.4251289367676</v>
      </c>
      <c r="X547" s="13" t="n">
        <v>12.2854704636683</v>
      </c>
      <c r="Y547" s="13" t="n">
        <v>66.4243496949967</v>
      </c>
      <c r="Z547" s="13" t="n">
        <v>41.8000000000001</v>
      </c>
      <c r="AA547" s="10" t="s">
        <v>155</v>
      </c>
      <c r="AC547" s="10" t="s">
        <v>347</v>
      </c>
      <c r="AE547" s="10" t="s">
        <v>156</v>
      </c>
      <c r="AG547" s="13" t="n">
        <v>93.1435468676401</v>
      </c>
      <c r="AH547" s="13" t="n">
        <v>100</v>
      </c>
      <c r="AI547" s="13" t="n">
        <v>34.5</v>
      </c>
      <c r="AJ547" s="13" t="n">
        <v>67.9</v>
      </c>
      <c r="AK547" s="13" t="n">
        <v>41.3</v>
      </c>
      <c r="AL547" s="12" t="n">
        <v>39.4481481481482</v>
      </c>
      <c r="AM547" s="10" t="s">
        <v>157</v>
      </c>
      <c r="AN547" s="10" t="s">
        <v>632</v>
      </c>
      <c r="AO547" s="10" t="s">
        <v>1226</v>
      </c>
    </row>
    <row r="548" customFormat="false" ht="15" hidden="false" customHeight="false" outlineLevel="0" collapsed="false">
      <c r="A548" s="10" t="s">
        <v>1388</v>
      </c>
      <c r="B548" s="10" t="s">
        <v>1275</v>
      </c>
      <c r="C548" s="10" t="s">
        <v>148</v>
      </c>
      <c r="D548" s="11" t="n">
        <v>46298.7628935185</v>
      </c>
      <c r="E548" s="10" t="s">
        <v>1389</v>
      </c>
      <c r="F548" s="10" t="s">
        <v>1277</v>
      </c>
      <c r="G548" s="10" t="s">
        <v>1278</v>
      </c>
      <c r="H548" s="10" t="s">
        <v>332</v>
      </c>
      <c r="I548" s="10" t="s">
        <v>323</v>
      </c>
      <c r="J548" s="10" t="s">
        <v>248</v>
      </c>
      <c r="K548" s="10" t="s">
        <v>261</v>
      </c>
      <c r="L548" s="10" t="s">
        <v>362</v>
      </c>
      <c r="M548" s="12" t="n">
        <v>42.1079224194629</v>
      </c>
      <c r="N548" s="12" t="n">
        <v>4.90457848620298</v>
      </c>
      <c r="O548" s="12" t="n">
        <v>40.9539240725922</v>
      </c>
      <c r="P548" s="12" t="n">
        <v>54.7626906756697</v>
      </c>
      <c r="R548" s="12" t="n">
        <v>44.2445541756867</v>
      </c>
      <c r="S548" s="12" t="n">
        <v>44.3240371143866</v>
      </c>
      <c r="T548" s="12" t="n">
        <v>36.6214352838302</v>
      </c>
      <c r="U548" s="12" t="n">
        <v>35.775505065918</v>
      </c>
      <c r="V548" s="12" t="n">
        <v>58.2589073181152</v>
      </c>
      <c r="W548" s="12" t="n">
        <v>22.4834022521973</v>
      </c>
      <c r="X548" s="13" t="n">
        <v>20.1248432644606</v>
      </c>
      <c r="Y548" s="13" t="n">
        <v>58.7949081393447</v>
      </c>
      <c r="Z548" s="13" t="n">
        <v>39.7</v>
      </c>
      <c r="AA548" s="10" t="s">
        <v>155</v>
      </c>
      <c r="AD548" s="10" t="s">
        <v>347</v>
      </c>
      <c r="AG548" s="13" t="n">
        <v>94.8657279908977</v>
      </c>
      <c r="AH548" s="13" t="n">
        <v>100</v>
      </c>
      <c r="AI548" s="13" t="n">
        <v>34.5</v>
      </c>
      <c r="AJ548" s="13" t="n">
        <v>67.4</v>
      </c>
      <c r="AK548" s="13" t="n">
        <v>42.8</v>
      </c>
      <c r="AL548" s="12" t="n">
        <v>43.4955127178228</v>
      </c>
      <c r="AM548" s="10" t="s">
        <v>157</v>
      </c>
      <c r="AN548" s="10" t="s">
        <v>632</v>
      </c>
      <c r="AO548" s="10" t="s">
        <v>397</v>
      </c>
    </row>
    <row r="549" customFormat="false" ht="15" hidden="false" customHeight="false" outlineLevel="0" collapsed="false">
      <c r="A549" s="10" t="s">
        <v>1390</v>
      </c>
      <c r="B549" s="10" t="s">
        <v>1275</v>
      </c>
      <c r="C549" s="10" t="s">
        <v>148</v>
      </c>
      <c r="D549" s="11" t="n">
        <v>46298.762962963</v>
      </c>
      <c r="E549" s="10" t="s">
        <v>1391</v>
      </c>
      <c r="F549" s="10" t="s">
        <v>1277</v>
      </c>
      <c r="K549" s="10" t="s">
        <v>243</v>
      </c>
      <c r="AN549" s="10" t="s">
        <v>687</v>
      </c>
      <c r="AO549" s="10" t="s">
        <v>687</v>
      </c>
    </row>
    <row r="550" customFormat="false" ht="15" hidden="false" customHeight="false" outlineLevel="0" collapsed="false">
      <c r="A550" s="10" t="s">
        <v>1392</v>
      </c>
      <c r="B550" s="10" t="s">
        <v>1275</v>
      </c>
      <c r="C550" s="10" t="s">
        <v>148</v>
      </c>
      <c r="D550" s="11" t="n">
        <v>46298.7629976852</v>
      </c>
      <c r="E550" s="10" t="s">
        <v>1393</v>
      </c>
      <c r="F550" s="10" t="s">
        <v>1277</v>
      </c>
      <c r="G550" s="10" t="s">
        <v>1278</v>
      </c>
      <c r="H550" s="10" t="s">
        <v>336</v>
      </c>
      <c r="I550" s="10" t="s">
        <v>323</v>
      </c>
      <c r="J550" s="10" t="s">
        <v>153</v>
      </c>
      <c r="K550" s="10" t="s">
        <v>154</v>
      </c>
      <c r="M550" s="12" t="n">
        <v>48.6158586373987</v>
      </c>
      <c r="N550" s="12" t="n">
        <v>7.64380560195259</v>
      </c>
      <c r="O550" s="12" t="n">
        <v>46.76510680622</v>
      </c>
      <c r="P550" s="12" t="n">
        <v>54.7101019464032</v>
      </c>
      <c r="Q550" s="12" t="n">
        <v>59.6137022967704</v>
      </c>
      <c r="R550" s="12" t="n">
        <v>56.5579150082062</v>
      </c>
      <c r="S550" s="12" t="n">
        <v>54.2822705898506</v>
      </c>
      <c r="T550" s="12" t="n">
        <v>37.3051370547676</v>
      </c>
      <c r="U550" s="12" t="n">
        <v>34.3133506774902</v>
      </c>
      <c r="V550" s="12" t="n">
        <v>61.8471755981445</v>
      </c>
      <c r="W550" s="12" t="n">
        <v>27.5338249206543</v>
      </c>
      <c r="X550" s="13" t="n">
        <v>17.7639844451092</v>
      </c>
      <c r="Y550" s="13" t="n">
        <v>34.9498953036195</v>
      </c>
      <c r="Z550" s="13" t="n">
        <v>54.9000000000003</v>
      </c>
      <c r="AA550" s="10" t="s">
        <v>162</v>
      </c>
      <c r="AD550" s="10" t="s">
        <v>156</v>
      </c>
      <c r="AG550" s="13" t="n">
        <v>98.7533971404939</v>
      </c>
      <c r="AH550" s="13" t="n">
        <v>100</v>
      </c>
      <c r="AI550" s="13" t="n">
        <v>33.3</v>
      </c>
      <c r="AJ550" s="13" t="n">
        <v>69</v>
      </c>
      <c r="AK550" s="13" t="n">
        <v>34.5</v>
      </c>
      <c r="AL550" s="12" t="n">
        <v>34.3133507170795</v>
      </c>
      <c r="AM550" s="10" t="s">
        <v>157</v>
      </c>
      <c r="AN550" s="10" t="s">
        <v>632</v>
      </c>
    </row>
    <row r="551" customFormat="false" ht="15" hidden="false" customHeight="false" outlineLevel="0" collapsed="false">
      <c r="A551" s="10" t="s">
        <v>1394</v>
      </c>
      <c r="B551" s="10" t="s">
        <v>1275</v>
      </c>
      <c r="C551" s="10" t="s">
        <v>148</v>
      </c>
      <c r="D551" s="11" t="n">
        <v>46298.7630208333</v>
      </c>
      <c r="E551" s="10" t="s">
        <v>1395</v>
      </c>
      <c r="F551" s="10" t="s">
        <v>1277</v>
      </c>
      <c r="G551" s="10" t="s">
        <v>1278</v>
      </c>
      <c r="H551" s="10" t="s">
        <v>339</v>
      </c>
      <c r="I551" s="10" t="s">
        <v>323</v>
      </c>
      <c r="J551" s="10" t="s">
        <v>153</v>
      </c>
      <c r="K551" s="10" t="s">
        <v>154</v>
      </c>
      <c r="M551" s="12" t="n">
        <v>42.8570438593378</v>
      </c>
      <c r="N551" s="12" t="n">
        <v>6.35268708561723</v>
      </c>
      <c r="O551" s="12" t="n">
        <v>41.0685890013247</v>
      </c>
      <c r="P551" s="12" t="n">
        <v>51.050035171633</v>
      </c>
      <c r="Q551" s="12" t="n">
        <v>48.3483854619983</v>
      </c>
      <c r="R551" s="12" t="n">
        <v>51.4766401184687</v>
      </c>
      <c r="S551" s="12" t="n">
        <v>49.4209433366297</v>
      </c>
      <c r="T551" s="12" t="n">
        <v>33.3498503451142</v>
      </c>
      <c r="U551" s="12" t="n">
        <v>32.3677520751953</v>
      </c>
      <c r="V551" s="12" t="n">
        <v>55.3271560668945</v>
      </c>
      <c r="W551" s="12" t="n">
        <v>22.9594039916992</v>
      </c>
      <c r="X551" s="13" t="n">
        <v>12.5659514597256</v>
      </c>
      <c r="Y551" s="13" t="n">
        <v>30.5809590807832</v>
      </c>
      <c r="Z551" s="13" t="n">
        <v>38.2000000000001</v>
      </c>
      <c r="AA551" s="10" t="s">
        <v>162</v>
      </c>
      <c r="AC551" s="10" t="s">
        <v>156</v>
      </c>
      <c r="AG551" s="13" t="n">
        <v>98.7681484590999</v>
      </c>
      <c r="AH551" s="13" t="n">
        <v>100</v>
      </c>
      <c r="AI551" s="13" t="n">
        <v>31.1</v>
      </c>
      <c r="AJ551" s="13" t="n">
        <v>63.8</v>
      </c>
      <c r="AK551" s="13" t="n">
        <v>40.3</v>
      </c>
      <c r="AL551" s="12" t="n">
        <v>40.4654608294931</v>
      </c>
      <c r="AM551" s="10" t="s">
        <v>157</v>
      </c>
      <c r="AN551" s="10" t="s">
        <v>632</v>
      </c>
    </row>
    <row r="552" customFormat="false" ht="15" hidden="false" customHeight="false" outlineLevel="0" collapsed="false">
      <c r="A552" s="10" t="s">
        <v>1396</v>
      </c>
      <c r="B552" s="10" t="s">
        <v>1275</v>
      </c>
      <c r="C552" s="10" t="s">
        <v>148</v>
      </c>
      <c r="D552" s="11" t="n">
        <v>46298.7630439815</v>
      </c>
      <c r="E552" s="10" t="s">
        <v>1397</v>
      </c>
      <c r="F552" s="10" t="s">
        <v>1277</v>
      </c>
      <c r="G552" s="10" t="s">
        <v>1278</v>
      </c>
      <c r="H552" s="10" t="s">
        <v>342</v>
      </c>
      <c r="I552" s="10" t="s">
        <v>323</v>
      </c>
      <c r="J552" s="10" t="s">
        <v>153</v>
      </c>
      <c r="K552" s="10" t="s">
        <v>154</v>
      </c>
      <c r="M552" s="12" t="n">
        <v>42.3936949002556</v>
      </c>
      <c r="N552" s="12" t="n">
        <v>7.68264190705399</v>
      </c>
      <c r="O552" s="12" t="n">
        <v>40.7580513839321</v>
      </c>
      <c r="P552" s="12" t="n">
        <v>55.0840555523109</v>
      </c>
      <c r="Q552" s="12" t="n">
        <v>47.847976388449</v>
      </c>
      <c r="R552" s="12" t="n">
        <v>44.5331743751887</v>
      </c>
      <c r="S552" s="12" t="n">
        <v>47.7987052680272</v>
      </c>
      <c r="T552" s="12" t="n">
        <v>32.786927798154</v>
      </c>
      <c r="U552" s="12" t="n">
        <v>32.544490814209</v>
      </c>
      <c r="V552" s="12" t="n">
        <v>56.2854881286621</v>
      </c>
      <c r="W552" s="12" t="n">
        <v>23.7409973144531</v>
      </c>
      <c r="X552" s="13" t="n">
        <v>23.8211197760054</v>
      </c>
      <c r="Y552" s="13" t="n">
        <v>37.5329041417318</v>
      </c>
      <c r="Z552" s="13" t="n">
        <v>34.7</v>
      </c>
      <c r="AA552" s="10" t="s">
        <v>162</v>
      </c>
      <c r="AG552" s="13" t="n">
        <v>98.9377682403434</v>
      </c>
      <c r="AH552" s="13" t="n">
        <v>100</v>
      </c>
      <c r="AI552" s="13" t="n">
        <v>31.3</v>
      </c>
      <c r="AJ552" s="13" t="n">
        <v>63.4</v>
      </c>
      <c r="AK552" s="13" t="n">
        <v>32.5</v>
      </c>
      <c r="AL552" s="12" t="n">
        <v>32.9944281524927</v>
      </c>
      <c r="AM552" s="10" t="s">
        <v>157</v>
      </c>
      <c r="AN552" s="10" t="s">
        <v>632</v>
      </c>
    </row>
    <row r="553" customFormat="false" ht="15" hidden="false" customHeight="false" outlineLevel="0" collapsed="false">
      <c r="A553" s="10" t="s">
        <v>1398</v>
      </c>
      <c r="B553" s="10" t="s">
        <v>1275</v>
      </c>
      <c r="C553" s="10" t="s">
        <v>148</v>
      </c>
      <c r="D553" s="11" t="n">
        <v>46298.7630555556</v>
      </c>
      <c r="E553" s="10" t="s">
        <v>1399</v>
      </c>
      <c r="F553" s="10" t="s">
        <v>1277</v>
      </c>
      <c r="G553" s="10" t="s">
        <v>1278</v>
      </c>
      <c r="H553" s="10" t="s">
        <v>345</v>
      </c>
      <c r="I553" s="10" t="s">
        <v>323</v>
      </c>
      <c r="J553" s="10" t="s">
        <v>153</v>
      </c>
      <c r="K553" s="10" t="s">
        <v>154</v>
      </c>
      <c r="M553" s="12" t="n">
        <v>39.7600370349074</v>
      </c>
      <c r="N553" s="12" t="n">
        <v>7.40106727538931</v>
      </c>
      <c r="O553" s="12" t="n">
        <v>37.9582676765684</v>
      </c>
      <c r="P553" s="12" t="n">
        <v>53.2234817098114</v>
      </c>
      <c r="Q553" s="12" t="n">
        <v>43.5045890066908</v>
      </c>
      <c r="R553" s="12" t="n">
        <v>48.4140497876039</v>
      </c>
      <c r="S553" s="12" t="n">
        <v>42.3274095357717</v>
      </c>
      <c r="T553" s="12" t="n">
        <v>31.1831754050666</v>
      </c>
      <c r="U553" s="12" t="n">
        <v>30.8729591369629</v>
      </c>
      <c r="V553" s="12" t="n">
        <v>55.306324005127</v>
      </c>
      <c r="W553" s="12" t="n">
        <v>24.4333648681641</v>
      </c>
      <c r="X553" s="13" t="n">
        <v>27.3356646326788</v>
      </c>
      <c r="Y553" s="13" t="n">
        <v>42.1984058442938</v>
      </c>
      <c r="Z553" s="13" t="n">
        <v>33</v>
      </c>
      <c r="AA553" s="10" t="s">
        <v>162</v>
      </c>
      <c r="AG553" s="13" t="n">
        <v>98.1163788912195</v>
      </c>
      <c r="AH553" s="13" t="n">
        <v>100</v>
      </c>
      <c r="AI553" s="13" t="n">
        <v>29.8</v>
      </c>
      <c r="AJ553" s="13" t="n">
        <v>67.6</v>
      </c>
      <c r="AK553" s="13" t="n">
        <v>31</v>
      </c>
      <c r="AL553" s="12" t="n">
        <v>30.8729595827901</v>
      </c>
      <c r="AM553" s="10" t="s">
        <v>157</v>
      </c>
      <c r="AN553" s="10" t="s">
        <v>632</v>
      </c>
    </row>
    <row r="554" customFormat="false" ht="15" hidden="false" customHeight="false" outlineLevel="0" collapsed="false">
      <c r="A554" s="10" t="s">
        <v>1400</v>
      </c>
      <c r="B554" s="10" t="s">
        <v>1275</v>
      </c>
      <c r="C554" s="10" t="s">
        <v>148</v>
      </c>
      <c r="D554" s="11" t="n">
        <v>46298.7630787037</v>
      </c>
      <c r="E554" s="10" t="s">
        <v>1401</v>
      </c>
      <c r="F554" s="10" t="s">
        <v>1277</v>
      </c>
      <c r="G554" s="10" t="s">
        <v>1278</v>
      </c>
      <c r="H554" s="10" t="s">
        <v>351</v>
      </c>
      <c r="I554" s="10" t="s">
        <v>323</v>
      </c>
      <c r="J554" s="10" t="s">
        <v>153</v>
      </c>
      <c r="K554" s="10" t="s">
        <v>154</v>
      </c>
      <c r="M554" s="12" t="n">
        <v>45.9064922223107</v>
      </c>
      <c r="N554" s="12" t="n">
        <v>5.0361120826244</v>
      </c>
      <c r="O554" s="12" t="n">
        <v>45.0722271391705</v>
      </c>
      <c r="P554" s="12" t="n">
        <v>50.8168726482805</v>
      </c>
      <c r="Q554" s="12" t="n">
        <v>52.0185130507438</v>
      </c>
      <c r="R554" s="12" t="n">
        <v>50.7573312761861</v>
      </c>
      <c r="S554" s="12" t="n">
        <v>45.5244381561279</v>
      </c>
      <c r="T554" s="12" t="n">
        <v>37.8340453536447</v>
      </c>
      <c r="U554" s="12" t="n">
        <v>35.7630767822266</v>
      </c>
      <c r="V554" s="12" t="n">
        <v>54.5294227600098</v>
      </c>
      <c r="W554" s="12" t="n">
        <v>18.7663459777832</v>
      </c>
      <c r="X554" s="13" t="n">
        <v>15.5121436114044</v>
      </c>
      <c r="Y554" s="13" t="n">
        <v>39.1657866948258</v>
      </c>
      <c r="Z554" s="13" t="n">
        <v>48.8000000000002</v>
      </c>
      <c r="AA554" s="10" t="s">
        <v>162</v>
      </c>
      <c r="AC554" s="10" t="s">
        <v>156</v>
      </c>
      <c r="AG554" s="13" t="n">
        <v>95.9689224186466</v>
      </c>
      <c r="AH554" s="13" t="n">
        <v>100</v>
      </c>
      <c r="AI554" s="13" t="n">
        <v>34.6</v>
      </c>
      <c r="AJ554" s="13" t="n">
        <v>64.6</v>
      </c>
      <c r="AK554" s="13" t="n">
        <v>44.2</v>
      </c>
      <c r="AL554" s="12" t="n">
        <v>42.802595183425</v>
      </c>
      <c r="AM554" s="10" t="s">
        <v>157</v>
      </c>
      <c r="AN554" s="10" t="s">
        <v>632</v>
      </c>
    </row>
    <row r="555" customFormat="false" ht="15" hidden="false" customHeight="false" outlineLevel="0" collapsed="false">
      <c r="A555" s="10" t="s">
        <v>1402</v>
      </c>
      <c r="B555" s="10" t="s">
        <v>1275</v>
      </c>
      <c r="C555" s="10" t="s">
        <v>148</v>
      </c>
      <c r="D555" s="11" t="n">
        <v>46298.7630902778</v>
      </c>
      <c r="E555" s="10" t="s">
        <v>1403</v>
      </c>
      <c r="F555" s="10" t="s">
        <v>1277</v>
      </c>
      <c r="G555" s="10" t="s">
        <v>1278</v>
      </c>
      <c r="H555" s="10" t="s">
        <v>354</v>
      </c>
      <c r="I555" s="10" t="s">
        <v>323</v>
      </c>
      <c r="J555" s="10" t="s">
        <v>153</v>
      </c>
      <c r="K555" s="10" t="s">
        <v>154</v>
      </c>
      <c r="L555" s="10" t="s">
        <v>1404</v>
      </c>
      <c r="M555" s="12" t="n">
        <v>48.3505076359701</v>
      </c>
      <c r="N555" s="12" t="n">
        <v>3.86677686322813</v>
      </c>
      <c r="O555" s="12" t="n">
        <v>47.9677100229695</v>
      </c>
      <c r="P555" s="12" t="n">
        <v>51.6911548274974</v>
      </c>
      <c r="Q555" s="12" t="n">
        <v>46.1742237547769</v>
      </c>
      <c r="R555" s="12" t="n">
        <v>52.1461768115008</v>
      </c>
      <c r="S555" s="12" t="n">
        <v>51.6923671899252</v>
      </c>
      <c r="T555" s="12" t="n">
        <v>42.5873225910509</v>
      </c>
      <c r="U555" s="12" t="n">
        <v>41.4539642333984</v>
      </c>
      <c r="V555" s="12" t="n">
        <v>56.3178443908691</v>
      </c>
      <c r="W555" s="12" t="n">
        <v>14.8638801574707</v>
      </c>
      <c r="X555" s="13" t="n">
        <v>26.4297612437535</v>
      </c>
      <c r="Y555" s="13" t="n">
        <v>45.6674396577065</v>
      </c>
      <c r="Z555" s="13" t="n">
        <v>50.9000000000001</v>
      </c>
      <c r="AA555" s="10" t="s">
        <v>162</v>
      </c>
      <c r="AC555" s="10" t="s">
        <v>156</v>
      </c>
      <c r="AE555" s="10" t="s">
        <v>156</v>
      </c>
      <c r="AG555" s="13" t="n">
        <v>93.5784583409744</v>
      </c>
      <c r="AH555" s="13" t="n">
        <v>100</v>
      </c>
      <c r="AI555" s="13" t="n">
        <v>33.9</v>
      </c>
      <c r="AJ555" s="13" t="n">
        <v>66.2</v>
      </c>
      <c r="AK555" s="13" t="n">
        <v>61.4</v>
      </c>
      <c r="AL555" s="12" t="n">
        <v>61.8473793210235</v>
      </c>
      <c r="AM555" s="10" t="s">
        <v>157</v>
      </c>
      <c r="AN555" s="10" t="s">
        <v>632</v>
      </c>
      <c r="AO555" s="10" t="s">
        <v>1405</v>
      </c>
    </row>
    <row r="556" customFormat="false" ht="15" hidden="false" customHeight="false" outlineLevel="0" collapsed="false">
      <c r="A556" s="10" t="s">
        <v>1406</v>
      </c>
      <c r="B556" s="10" t="s">
        <v>1275</v>
      </c>
      <c r="C556" s="10" t="s">
        <v>148</v>
      </c>
      <c r="D556" s="11" t="n">
        <v>46298.7631828704</v>
      </c>
      <c r="E556" s="10" t="s">
        <v>1407</v>
      </c>
      <c r="F556" s="10" t="s">
        <v>1277</v>
      </c>
      <c r="G556" s="10" t="s">
        <v>1278</v>
      </c>
      <c r="H556" s="10" t="s">
        <v>357</v>
      </c>
      <c r="I556" s="10" t="s">
        <v>358</v>
      </c>
      <c r="J556" s="10" t="s">
        <v>248</v>
      </c>
      <c r="K556" s="10" t="s">
        <v>154</v>
      </c>
      <c r="M556" s="12" t="n">
        <v>36.3797255367172</v>
      </c>
      <c r="N556" s="12" t="n">
        <v>4.04746856129462</v>
      </c>
      <c r="O556" s="12" t="n">
        <v>35.3748598325276</v>
      </c>
      <c r="P556" s="12" t="n">
        <v>46.3067294350506</v>
      </c>
      <c r="Q556" s="12" t="n">
        <v>37.3796216877203</v>
      </c>
      <c r="R556" s="12" t="n">
        <v>39.0139981596012</v>
      </c>
      <c r="S556" s="12" t="n">
        <v>39.0189830585242</v>
      </c>
      <c r="T556" s="12" t="n">
        <v>31.1750762317797</v>
      </c>
      <c r="U556" s="12" t="n">
        <v>29.6502513885498</v>
      </c>
      <c r="V556" s="12" t="n">
        <v>50.6123237609863</v>
      </c>
      <c r="W556" s="12" t="n">
        <v>20.9620723724365</v>
      </c>
      <c r="X556" s="13" t="n">
        <v>11.045685587728</v>
      </c>
      <c r="Y556" s="13" t="n">
        <v>70.7195878951807</v>
      </c>
      <c r="Z556" s="13" t="n">
        <v>36.5000000000001</v>
      </c>
      <c r="AA556" s="10" t="s">
        <v>155</v>
      </c>
      <c r="AG556" s="13" t="n">
        <v>98.8353057791662</v>
      </c>
      <c r="AH556" s="13" t="n">
        <v>100</v>
      </c>
      <c r="AI556" s="13" t="n">
        <v>28.6</v>
      </c>
      <c r="AJ556" s="13" t="n">
        <v>65.6</v>
      </c>
      <c r="AK556" s="13" t="n">
        <v>32.5</v>
      </c>
      <c r="AL556" s="12" t="n">
        <v>32.5444377126712</v>
      </c>
      <c r="AM556" s="10" t="s">
        <v>157</v>
      </c>
      <c r="AN556" s="10" t="s">
        <v>632</v>
      </c>
    </row>
    <row r="557" customFormat="false" ht="15" hidden="false" customHeight="false" outlineLevel="0" collapsed="false">
      <c r="A557" s="10" t="s">
        <v>1408</v>
      </c>
      <c r="B557" s="10" t="s">
        <v>1275</v>
      </c>
      <c r="C557" s="10" t="s">
        <v>148</v>
      </c>
      <c r="D557" s="11" t="n">
        <v>46298.7632060185</v>
      </c>
      <c r="E557" s="10" t="s">
        <v>1409</v>
      </c>
      <c r="F557" s="10" t="s">
        <v>1277</v>
      </c>
      <c r="G557" s="10" t="s">
        <v>1278</v>
      </c>
      <c r="H557" s="10" t="s">
        <v>361</v>
      </c>
      <c r="I557" s="10" t="s">
        <v>358</v>
      </c>
      <c r="J557" s="10" t="s">
        <v>153</v>
      </c>
      <c r="K557" s="10" t="s">
        <v>154</v>
      </c>
      <c r="M557" s="12" t="n">
        <v>40.6398782460399</v>
      </c>
      <c r="N557" s="12" t="n">
        <v>6.85002825019406</v>
      </c>
      <c r="O557" s="12" t="n">
        <v>39.0971431541629</v>
      </c>
      <c r="P557" s="12" t="n">
        <v>44.6675254346013</v>
      </c>
      <c r="Q557" s="12" t="n">
        <v>53.0063553746135</v>
      </c>
      <c r="R557" s="12" t="n">
        <v>43.345029666217</v>
      </c>
      <c r="S557" s="12" t="n">
        <v>46.397178251123</v>
      </c>
      <c r="T557" s="12" t="n">
        <v>31.4767128648468</v>
      </c>
      <c r="U557" s="12" t="n">
        <v>30.3899898529053</v>
      </c>
      <c r="V557" s="12" t="n">
        <v>55.2111854553223</v>
      </c>
      <c r="W557" s="12" t="n">
        <v>24.821195602417</v>
      </c>
      <c r="X557" s="13" t="n">
        <v>15.7499661108852</v>
      </c>
      <c r="Y557" s="13" t="n">
        <v>40.751660566626</v>
      </c>
      <c r="Z557" s="13" t="n">
        <v>39.2000000000001</v>
      </c>
      <c r="AA557" s="10" t="s">
        <v>162</v>
      </c>
      <c r="AE557" s="10" t="s">
        <v>156</v>
      </c>
      <c r="AG557" s="13" t="n">
        <v>97.9478029957263</v>
      </c>
      <c r="AH557" s="13" t="n">
        <v>100</v>
      </c>
      <c r="AI557" s="13" t="n">
        <v>29.3</v>
      </c>
      <c r="AJ557" s="13" t="n">
        <v>67.7</v>
      </c>
      <c r="AK557" s="13" t="n">
        <v>31.7</v>
      </c>
      <c r="AL557" s="12" t="n">
        <v>30.7887365986967</v>
      </c>
      <c r="AM557" s="10" t="s">
        <v>157</v>
      </c>
      <c r="AN557" s="10" t="s">
        <v>632</v>
      </c>
    </row>
    <row r="558" customFormat="false" ht="15" hidden="false" customHeight="false" outlineLevel="0" collapsed="false">
      <c r="A558" s="10" t="s">
        <v>1410</v>
      </c>
      <c r="B558" s="10" t="s">
        <v>1411</v>
      </c>
      <c r="C558" s="10" t="s">
        <v>148</v>
      </c>
      <c r="D558" s="11" t="n">
        <v>46298.7711805556</v>
      </c>
      <c r="E558" s="10" t="s">
        <v>1412</v>
      </c>
      <c r="F558" s="10" t="s">
        <v>1413</v>
      </c>
      <c r="G558" s="10" t="s">
        <v>1414</v>
      </c>
      <c r="H558" s="10" t="s">
        <v>151</v>
      </c>
      <c r="I558" s="10" t="s">
        <v>152</v>
      </c>
      <c r="J558" s="10" t="s">
        <v>153</v>
      </c>
      <c r="K558" s="10" t="s">
        <v>154</v>
      </c>
      <c r="M558" s="12" t="n">
        <v>41.2345185446521</v>
      </c>
      <c r="N558" s="12" t="n">
        <v>6.23619961003059</v>
      </c>
      <c r="O558" s="12" t="n">
        <v>39.6857677858923</v>
      </c>
      <c r="P558" s="12" t="n">
        <v>58.0646092169213</v>
      </c>
      <c r="Q558" s="12" t="n">
        <v>42.7255611318632</v>
      </c>
      <c r="R558" s="12" t="n">
        <v>39.9437996942411</v>
      </c>
      <c r="S558" s="12" t="n">
        <v>48.1140965672502</v>
      </c>
      <c r="T558" s="12" t="n">
        <v>35.6237976001141</v>
      </c>
      <c r="U558" s="12" t="n">
        <v>35.3417358398438</v>
      </c>
      <c r="V558" s="12" t="n">
        <v>61.4907188415527</v>
      </c>
      <c r="W558" s="12" t="n">
        <v>26.148983001709</v>
      </c>
      <c r="X558" s="13" t="n">
        <v>43.565146060247</v>
      </c>
      <c r="Y558" s="13" t="n">
        <v>57.886341885795</v>
      </c>
      <c r="Z558" s="13" t="n">
        <v>37.7</v>
      </c>
      <c r="AA558" s="10" t="s">
        <v>155</v>
      </c>
      <c r="AG558" s="13" t="n">
        <v>98.6290902553039</v>
      </c>
      <c r="AH558" s="13" t="n">
        <v>100</v>
      </c>
      <c r="AI558" s="13" t="n">
        <v>34.3</v>
      </c>
      <c r="AJ558" s="13" t="n">
        <v>71</v>
      </c>
      <c r="AK558" s="13" t="n">
        <v>35.8</v>
      </c>
      <c r="AL558" s="12" t="n">
        <v>35.7228289888586</v>
      </c>
      <c r="AM558" s="10" t="s">
        <v>157</v>
      </c>
      <c r="AN558" s="10" t="s">
        <v>632</v>
      </c>
    </row>
    <row r="559" customFormat="false" ht="15" hidden="false" customHeight="false" outlineLevel="0" collapsed="false">
      <c r="A559" s="10" t="s">
        <v>1415</v>
      </c>
      <c r="B559" s="10" t="s">
        <v>1411</v>
      </c>
      <c r="C559" s="10" t="s">
        <v>148</v>
      </c>
      <c r="D559" s="11" t="n">
        <v>46298.7712037037</v>
      </c>
      <c r="E559" s="10" t="s">
        <v>1416</v>
      </c>
      <c r="F559" s="10" t="s">
        <v>1413</v>
      </c>
      <c r="G559" s="10" t="s">
        <v>1414</v>
      </c>
      <c r="H559" s="10" t="s">
        <v>160</v>
      </c>
      <c r="I559" s="10" t="s">
        <v>152</v>
      </c>
      <c r="J559" s="10" t="s">
        <v>153</v>
      </c>
      <c r="K559" s="10" t="s">
        <v>154</v>
      </c>
      <c r="M559" s="12" t="n">
        <v>40.4745311678696</v>
      </c>
      <c r="N559" s="12" t="n">
        <v>5.36832055769629</v>
      </c>
      <c r="O559" s="12" t="n">
        <v>38.9917674097688</v>
      </c>
      <c r="P559" s="12" t="n">
        <v>56.6575360963639</v>
      </c>
      <c r="Q559" s="12" t="n">
        <v>41.9774781935184</v>
      </c>
      <c r="R559" s="12" t="n">
        <v>44.2457764524951</v>
      </c>
      <c r="S559" s="12" t="n">
        <v>42.1116102746863</v>
      </c>
      <c r="T559" s="12" t="n">
        <v>35.3283629232599</v>
      </c>
      <c r="U559" s="12" t="n">
        <v>35.0332221984863</v>
      </c>
      <c r="V559" s="12" t="n">
        <v>60.9684524536133</v>
      </c>
      <c r="W559" s="12" t="n">
        <v>25.935230255127</v>
      </c>
      <c r="X559" s="13" t="n">
        <v>31.525725981316</v>
      </c>
      <c r="Y559" s="13" t="n">
        <v>65.7831276470707</v>
      </c>
      <c r="Z559" s="13" t="n">
        <v>37.8</v>
      </c>
      <c r="AA559" s="10" t="s">
        <v>155</v>
      </c>
      <c r="AG559" s="13" t="n">
        <v>98.5885102939854</v>
      </c>
      <c r="AH559" s="13" t="n">
        <v>100</v>
      </c>
      <c r="AI559" s="13" t="n">
        <v>34</v>
      </c>
      <c r="AJ559" s="13" t="n">
        <v>70.4</v>
      </c>
      <c r="AK559" s="13" t="n">
        <v>40.5</v>
      </c>
      <c r="AL559" s="12" t="n">
        <v>39.3925925925926</v>
      </c>
      <c r="AM559" s="10" t="s">
        <v>157</v>
      </c>
      <c r="AN559" s="10" t="s">
        <v>632</v>
      </c>
    </row>
    <row r="560" customFormat="false" ht="15" hidden="false" customHeight="false" outlineLevel="0" collapsed="false">
      <c r="A560" s="10" t="s">
        <v>1417</v>
      </c>
      <c r="B560" s="10" t="s">
        <v>1411</v>
      </c>
      <c r="C560" s="10" t="s">
        <v>148</v>
      </c>
      <c r="D560" s="11" t="n">
        <v>46298.7712384259</v>
      </c>
      <c r="E560" s="10" t="s">
        <v>1418</v>
      </c>
      <c r="F560" s="10" t="s">
        <v>1413</v>
      </c>
      <c r="G560" s="10" t="s">
        <v>1414</v>
      </c>
      <c r="H560" s="10" t="s">
        <v>166</v>
      </c>
      <c r="I560" s="10" t="s">
        <v>152</v>
      </c>
      <c r="J560" s="10" t="s">
        <v>153</v>
      </c>
      <c r="K560" s="10" t="s">
        <v>154</v>
      </c>
      <c r="M560" s="12" t="n">
        <v>40.5097949936651</v>
      </c>
      <c r="N560" s="12" t="n">
        <v>6.55539074812644</v>
      </c>
      <c r="O560" s="12" t="n">
        <v>38.7556140835081</v>
      </c>
      <c r="P560" s="12" t="n">
        <v>57.6657137037398</v>
      </c>
      <c r="Q560" s="12" t="n">
        <v>43.5656327747163</v>
      </c>
      <c r="R560" s="12" t="n">
        <v>42.1087889387542</v>
      </c>
      <c r="S560" s="12" t="n">
        <v>45.5918716076624</v>
      </c>
      <c r="T560" s="12" t="n">
        <v>34.9182003104042</v>
      </c>
      <c r="U560" s="12" t="n">
        <v>34.592830657959</v>
      </c>
      <c r="V560" s="12" t="n">
        <v>62.0243263244629</v>
      </c>
      <c r="W560" s="12" t="n">
        <v>27.4314956665039</v>
      </c>
      <c r="X560" s="13" t="n">
        <v>49.4797496568976</v>
      </c>
      <c r="Y560" s="13" t="n">
        <v>62.3940275844616</v>
      </c>
      <c r="Z560" s="13" t="n">
        <v>36.8</v>
      </c>
      <c r="AA560" s="10" t="s">
        <v>155</v>
      </c>
      <c r="AG560" s="13" t="n">
        <v>98.8483297413793</v>
      </c>
      <c r="AH560" s="13" t="n">
        <v>100</v>
      </c>
      <c r="AI560" s="13" t="n">
        <v>33.5</v>
      </c>
      <c r="AJ560" s="13" t="n">
        <v>72</v>
      </c>
      <c r="AK560" s="13" t="n">
        <v>34.9</v>
      </c>
      <c r="AL560" s="12" t="n">
        <v>34.9926135169225</v>
      </c>
      <c r="AM560" s="10" t="s">
        <v>157</v>
      </c>
      <c r="AN560" s="10" t="s">
        <v>632</v>
      </c>
    </row>
    <row r="561" customFormat="false" ht="15" hidden="false" customHeight="false" outlineLevel="0" collapsed="false">
      <c r="A561" s="10" t="s">
        <v>1419</v>
      </c>
      <c r="B561" s="10" t="s">
        <v>1411</v>
      </c>
      <c r="C561" s="10" t="s">
        <v>148</v>
      </c>
      <c r="D561" s="11" t="n">
        <v>46298.7712615741</v>
      </c>
      <c r="E561" s="10" t="s">
        <v>1420</v>
      </c>
      <c r="F561" s="10" t="s">
        <v>1413</v>
      </c>
      <c r="G561" s="10" t="s">
        <v>1414</v>
      </c>
      <c r="H561" s="10" t="s">
        <v>169</v>
      </c>
      <c r="I561" s="10" t="s">
        <v>152</v>
      </c>
      <c r="J561" s="10" t="s">
        <v>153</v>
      </c>
      <c r="K561" s="10" t="s">
        <v>154</v>
      </c>
      <c r="M561" s="12" t="n">
        <v>40.6313756813741</v>
      </c>
      <c r="N561" s="12" t="n">
        <v>6.42059414131607</v>
      </c>
      <c r="O561" s="12" t="n">
        <v>38.9924864076093</v>
      </c>
      <c r="P561" s="12" t="n">
        <v>59.528991997518</v>
      </c>
      <c r="Q561" s="12" t="n">
        <v>39.9884586697918</v>
      </c>
      <c r="R561" s="12" t="n">
        <v>46.6463875309114</v>
      </c>
      <c r="S561" s="12" t="n">
        <v>42.049257439536</v>
      </c>
      <c r="T561" s="12" t="n">
        <v>35.0957986944916</v>
      </c>
      <c r="U561" s="12" t="n">
        <v>35.1143989562988</v>
      </c>
      <c r="V561" s="12" t="n">
        <v>64.8792572021484</v>
      </c>
      <c r="W561" s="12" t="n">
        <v>29.7648582458496</v>
      </c>
      <c r="X561" s="13" t="n">
        <v>47.2007832104023</v>
      </c>
      <c r="Y561" s="13" t="n">
        <v>56.5974070412896</v>
      </c>
      <c r="Z561" s="13" t="n">
        <v>37.8</v>
      </c>
      <c r="AA561" s="10" t="s">
        <v>155</v>
      </c>
      <c r="AG561" s="13" t="n">
        <v>98.8462550264948</v>
      </c>
      <c r="AH561" s="13" t="n">
        <v>100</v>
      </c>
      <c r="AI561" s="13" t="n">
        <v>33.3</v>
      </c>
      <c r="AJ561" s="13" t="n">
        <v>80.1</v>
      </c>
      <c r="AK561" s="13" t="n">
        <v>35.1</v>
      </c>
      <c r="AL561" s="12" t="n">
        <v>35.1143977296616</v>
      </c>
      <c r="AM561" s="10" t="s">
        <v>157</v>
      </c>
      <c r="AN561" s="10" t="s">
        <v>632</v>
      </c>
    </row>
    <row r="562" customFormat="false" ht="15" hidden="false" customHeight="false" outlineLevel="0" collapsed="false">
      <c r="A562" s="10" t="s">
        <v>1421</v>
      </c>
      <c r="B562" s="10" t="s">
        <v>1411</v>
      </c>
      <c r="C562" s="10" t="s">
        <v>148</v>
      </c>
      <c r="D562" s="11" t="n">
        <v>46298.7713425926</v>
      </c>
      <c r="E562" s="10" t="s">
        <v>1422</v>
      </c>
      <c r="F562" s="10" t="s">
        <v>1413</v>
      </c>
      <c r="G562" s="10" t="s">
        <v>1414</v>
      </c>
      <c r="H562" s="10" t="s">
        <v>173</v>
      </c>
      <c r="I562" s="10" t="s">
        <v>152</v>
      </c>
      <c r="J562" s="10" t="s">
        <v>153</v>
      </c>
      <c r="K562" s="10" t="s">
        <v>154</v>
      </c>
      <c r="M562" s="12" t="n">
        <v>43.2502499264853</v>
      </c>
      <c r="N562" s="12" t="n">
        <v>6.23250577408837</v>
      </c>
      <c r="O562" s="12" t="n">
        <v>41.6714616621109</v>
      </c>
      <c r="P562" s="12" t="n">
        <v>60.1292992640045</v>
      </c>
      <c r="Q562" s="12" t="n">
        <v>45.2982345525225</v>
      </c>
      <c r="R562" s="12" t="n">
        <v>46.2474335062504</v>
      </c>
      <c r="S562" s="12" t="n">
        <v>45.3620967712402</v>
      </c>
      <c r="T562" s="12" t="n">
        <v>36.4514706247375</v>
      </c>
      <c r="U562" s="12" t="n">
        <v>35.6595306396484</v>
      </c>
      <c r="V562" s="12" t="n">
        <v>63.4622421264648</v>
      </c>
      <c r="W562" s="12" t="n">
        <v>27.8027114868164</v>
      </c>
      <c r="X562" s="13" t="n">
        <v>20.654225523624</v>
      </c>
      <c r="Y562" s="13" t="n">
        <v>51.468886994642</v>
      </c>
      <c r="Z562" s="13" t="n">
        <v>41.9000000000001</v>
      </c>
      <c r="AA562" s="10" t="s">
        <v>155</v>
      </c>
      <c r="AG562" s="13" t="n">
        <v>98.1328234696621</v>
      </c>
      <c r="AH562" s="13" t="n">
        <v>100</v>
      </c>
      <c r="AI562" s="13" t="n">
        <v>33.3</v>
      </c>
      <c r="AJ562" s="13" t="n">
        <v>78</v>
      </c>
      <c r="AK562" s="13" t="n">
        <v>36.7</v>
      </c>
      <c r="AL562" s="12" t="n">
        <v>36.0768083563035</v>
      </c>
      <c r="AM562" s="10" t="s">
        <v>157</v>
      </c>
      <c r="AN562" s="10" t="s">
        <v>632</v>
      </c>
    </row>
    <row r="563" customFormat="false" ht="15" hidden="false" customHeight="false" outlineLevel="0" collapsed="false">
      <c r="A563" s="10" t="s">
        <v>1423</v>
      </c>
      <c r="B563" s="10" t="s">
        <v>1411</v>
      </c>
      <c r="C563" s="10" t="s">
        <v>148</v>
      </c>
      <c r="D563" s="11" t="n">
        <v>46298.7713773148</v>
      </c>
      <c r="E563" s="10" t="s">
        <v>1424</v>
      </c>
      <c r="F563" s="10" t="s">
        <v>1413</v>
      </c>
      <c r="G563" s="10" t="s">
        <v>1414</v>
      </c>
      <c r="H563" s="10" t="s">
        <v>176</v>
      </c>
      <c r="I563" s="10" t="s">
        <v>152</v>
      </c>
      <c r="J563" s="10" t="s">
        <v>153</v>
      </c>
      <c r="K563" s="10" t="s">
        <v>154</v>
      </c>
      <c r="M563" s="12" t="n">
        <v>38.8711517910442</v>
      </c>
      <c r="N563" s="12" t="n">
        <v>6.58547751640163</v>
      </c>
      <c r="O563" s="12" t="n">
        <v>37.0472831746372</v>
      </c>
      <c r="P563" s="12" t="n">
        <v>57.8354402643939</v>
      </c>
      <c r="Q563" s="12" t="n">
        <v>38.6540737882033</v>
      </c>
      <c r="R563" s="12" t="n">
        <v>42.3919187657142</v>
      </c>
      <c r="S563" s="12" t="n">
        <v>44.7931444376294</v>
      </c>
      <c r="T563" s="12" t="n">
        <v>34.072560151975</v>
      </c>
      <c r="U563" s="12" t="n">
        <v>33.6865005493164</v>
      </c>
      <c r="V563" s="12" t="n">
        <v>63.4692687988281</v>
      </c>
      <c r="W563" s="12" t="n">
        <v>29.7827682495117</v>
      </c>
      <c r="X563" s="13" t="n">
        <v>55.1784622744306</v>
      </c>
      <c r="Y563" s="13" t="n">
        <v>65.8835410742286</v>
      </c>
      <c r="Z563" s="13" t="n">
        <v>36.2</v>
      </c>
      <c r="AA563" s="10" t="s">
        <v>170</v>
      </c>
      <c r="AG563" s="13" t="n">
        <v>98.6808287437713</v>
      </c>
      <c r="AH563" s="13" t="n">
        <v>100</v>
      </c>
      <c r="AI563" s="13" t="n">
        <v>32.5</v>
      </c>
      <c r="AJ563" s="13" t="n">
        <v>74.3</v>
      </c>
      <c r="AK563" s="13" t="n">
        <v>34.1</v>
      </c>
      <c r="AL563" s="12" t="n">
        <v>34.120551818373</v>
      </c>
      <c r="AM563" s="10" t="s">
        <v>157</v>
      </c>
      <c r="AN563" s="10" t="s">
        <v>632</v>
      </c>
    </row>
    <row r="564" customFormat="false" ht="15" hidden="false" customHeight="false" outlineLevel="0" collapsed="false">
      <c r="A564" s="10" t="s">
        <v>1425</v>
      </c>
      <c r="B564" s="10" t="s">
        <v>1411</v>
      </c>
      <c r="C564" s="10" t="s">
        <v>148</v>
      </c>
      <c r="D564" s="11" t="n">
        <v>46298.7714583333</v>
      </c>
      <c r="E564" s="10" t="s">
        <v>1426</v>
      </c>
      <c r="F564" s="10" t="s">
        <v>1413</v>
      </c>
      <c r="G564" s="10" t="s">
        <v>1414</v>
      </c>
      <c r="H564" s="10" t="s">
        <v>179</v>
      </c>
      <c r="I564" s="10" t="s">
        <v>152</v>
      </c>
      <c r="J564" s="10" t="s">
        <v>153</v>
      </c>
      <c r="K564" s="10" t="s">
        <v>154</v>
      </c>
      <c r="M564" s="12" t="n">
        <v>41.7331608431444</v>
      </c>
      <c r="N564" s="12" t="n">
        <v>6.27641422129983</v>
      </c>
      <c r="O564" s="12" t="n">
        <v>40.1799915746006</v>
      </c>
      <c r="P564" s="12" t="n">
        <v>58.7246774736031</v>
      </c>
      <c r="Q564" s="12" t="n">
        <v>42.0921789178569</v>
      </c>
      <c r="R564" s="12" t="n">
        <v>47.3407724432698</v>
      </c>
      <c r="S564" s="12" t="n">
        <v>43.0895607497356</v>
      </c>
      <c r="T564" s="12" t="n">
        <v>34.8622119894052</v>
      </c>
      <c r="U564" s="12" t="n">
        <v>34.5495986938477</v>
      </c>
      <c r="V564" s="12" t="n">
        <v>64.9237442016602</v>
      </c>
      <c r="W564" s="12" t="n">
        <v>30.3741455078125</v>
      </c>
      <c r="X564" s="13" t="n">
        <v>31.0866109777132</v>
      </c>
      <c r="Y564" s="13" t="n">
        <v>46.2579052385945</v>
      </c>
      <c r="Z564" s="13" t="n">
        <v>37</v>
      </c>
      <c r="AA564" s="10" t="s">
        <v>162</v>
      </c>
      <c r="AG564" s="13" t="n">
        <v>98.7212873931624</v>
      </c>
      <c r="AH564" s="13" t="n">
        <v>100</v>
      </c>
      <c r="AI564" s="13" t="n">
        <v>33.4</v>
      </c>
      <c r="AJ564" s="13" t="n">
        <v>73.9</v>
      </c>
      <c r="AK564" s="13" t="n">
        <v>34.6</v>
      </c>
      <c r="AL564" s="12" t="n">
        <v>34.9701518814379</v>
      </c>
      <c r="AM564" s="10" t="s">
        <v>157</v>
      </c>
      <c r="AN564" s="10" t="s">
        <v>632</v>
      </c>
    </row>
    <row r="565" customFormat="false" ht="15" hidden="false" customHeight="false" outlineLevel="0" collapsed="false">
      <c r="A565" s="10" t="s">
        <v>1427</v>
      </c>
      <c r="B565" s="10" t="s">
        <v>1411</v>
      </c>
      <c r="C565" s="10" t="s">
        <v>148</v>
      </c>
      <c r="D565" s="11" t="n">
        <v>46298.7715162037</v>
      </c>
      <c r="E565" s="10" t="s">
        <v>1428</v>
      </c>
      <c r="F565" s="10" t="s">
        <v>1413</v>
      </c>
      <c r="G565" s="10" t="s">
        <v>1414</v>
      </c>
      <c r="H565" s="10" t="s">
        <v>183</v>
      </c>
      <c r="I565" s="10" t="s">
        <v>152</v>
      </c>
      <c r="J565" s="10" t="s">
        <v>153</v>
      </c>
      <c r="K565" s="10" t="s">
        <v>261</v>
      </c>
      <c r="L565" s="10" t="s">
        <v>383</v>
      </c>
      <c r="M565" s="12" t="n">
        <v>39.6306528850917</v>
      </c>
      <c r="N565" s="12" t="n">
        <v>5.94579435783803</v>
      </c>
      <c r="O565" s="12" t="n">
        <v>38.0546607860972</v>
      </c>
      <c r="P565" s="12" t="n">
        <v>52.469499190808</v>
      </c>
      <c r="R565" s="12" t="n">
        <v>48.84939792136</v>
      </c>
      <c r="S565" s="12" t="n">
        <v>42.4747067798464</v>
      </c>
      <c r="T565" s="12" t="n">
        <v>33.2983941485931</v>
      </c>
      <c r="U565" s="12" t="n">
        <v>33.3142738342285</v>
      </c>
      <c r="V565" s="12" t="n">
        <v>56.4810638427734</v>
      </c>
      <c r="W565" s="12" t="n">
        <v>23.1667900085449</v>
      </c>
      <c r="X565" s="13" t="n">
        <v>39.1474491233146</v>
      </c>
      <c r="Y565" s="13" t="n">
        <v>52.9833189947239</v>
      </c>
      <c r="Z565" s="13" t="n">
        <v>35.4</v>
      </c>
      <c r="AA565" s="10" t="s">
        <v>155</v>
      </c>
      <c r="AD565" s="10" t="s">
        <v>347</v>
      </c>
      <c r="AG565" s="13" t="n">
        <v>90.7343188726168</v>
      </c>
      <c r="AH565" s="13" t="n">
        <v>100</v>
      </c>
      <c r="AI565" s="13" t="n">
        <v>32</v>
      </c>
      <c r="AJ565" s="13" t="n">
        <v>65.9</v>
      </c>
      <c r="AK565" s="13" t="n">
        <v>33.9</v>
      </c>
      <c r="AL565" s="12" t="n">
        <v>33.3142752785369</v>
      </c>
      <c r="AM565" s="10" t="s">
        <v>157</v>
      </c>
      <c r="AN565" s="10" t="s">
        <v>632</v>
      </c>
      <c r="AO565" s="10" t="s">
        <v>692</v>
      </c>
    </row>
    <row r="566" customFormat="false" ht="15" hidden="false" customHeight="false" outlineLevel="0" collapsed="false">
      <c r="A566" s="10" t="s">
        <v>1429</v>
      </c>
      <c r="B566" s="10" t="s">
        <v>1411</v>
      </c>
      <c r="C566" s="10" t="s">
        <v>148</v>
      </c>
      <c r="D566" s="11" t="n">
        <v>46298.7715509259</v>
      </c>
      <c r="E566" s="10" t="s">
        <v>1430</v>
      </c>
      <c r="F566" s="10" t="s">
        <v>1413</v>
      </c>
      <c r="G566" s="10" t="s">
        <v>1414</v>
      </c>
      <c r="H566" s="10" t="s">
        <v>186</v>
      </c>
      <c r="I566" s="10" t="s">
        <v>152</v>
      </c>
      <c r="J566" s="10" t="s">
        <v>153</v>
      </c>
      <c r="K566" s="10" t="s">
        <v>154</v>
      </c>
      <c r="M566" s="12" t="n">
        <v>38.3779058456949</v>
      </c>
      <c r="N566" s="12" t="n">
        <v>4.26797295199462</v>
      </c>
      <c r="O566" s="12" t="n">
        <v>37.4521358922594</v>
      </c>
      <c r="P566" s="12" t="n">
        <v>41.7707380241938</v>
      </c>
      <c r="Q566" s="12" t="n">
        <v>45.600641426951</v>
      </c>
      <c r="R566" s="12" t="n">
        <v>38.1426601119309</v>
      </c>
      <c r="S566" s="12" t="n">
        <v>44.9862949782314</v>
      </c>
      <c r="T566" s="12" t="n">
        <v>33.0004168950326</v>
      </c>
      <c r="U566" s="12" t="n">
        <v>32.2902145385742</v>
      </c>
      <c r="V566" s="12" t="n">
        <v>49.3642807006836</v>
      </c>
      <c r="W566" s="12" t="n">
        <v>17.0740661621094</v>
      </c>
      <c r="X566" s="13" t="n">
        <v>28.33120948529</v>
      </c>
      <c r="Y566" s="13" t="n">
        <v>46.4070031580697</v>
      </c>
      <c r="Z566" s="13" t="n">
        <v>34.7</v>
      </c>
      <c r="AA566" s="10" t="s">
        <v>162</v>
      </c>
      <c r="AD566" s="10" t="s">
        <v>156</v>
      </c>
      <c r="AF566" s="10" t="s">
        <v>156</v>
      </c>
      <c r="AG566" s="13" t="n">
        <v>97.2624885487956</v>
      </c>
      <c r="AH566" s="13" t="n">
        <v>100</v>
      </c>
      <c r="AI566" s="13" t="n">
        <v>31.1</v>
      </c>
      <c r="AJ566" s="13" t="n">
        <v>61.8</v>
      </c>
      <c r="AK566" s="13" t="n">
        <v>33.1</v>
      </c>
      <c r="AL566" s="12" t="n">
        <v>32.2902138953122</v>
      </c>
      <c r="AM566" s="10" t="s">
        <v>157</v>
      </c>
      <c r="AN566" s="10" t="s">
        <v>632</v>
      </c>
    </row>
    <row r="567" customFormat="false" ht="15" hidden="false" customHeight="false" outlineLevel="0" collapsed="false">
      <c r="A567" s="10" t="s">
        <v>1431</v>
      </c>
      <c r="B567" s="10" t="s">
        <v>1411</v>
      </c>
      <c r="C567" s="10" t="s">
        <v>148</v>
      </c>
      <c r="D567" s="11" t="n">
        <v>46298.7715856481</v>
      </c>
      <c r="E567" s="10" t="s">
        <v>1432</v>
      </c>
      <c r="F567" s="10" t="s">
        <v>1413</v>
      </c>
      <c r="G567" s="10" t="s">
        <v>1414</v>
      </c>
      <c r="H567" s="10" t="s">
        <v>189</v>
      </c>
      <c r="I567" s="10" t="s">
        <v>152</v>
      </c>
      <c r="J567" s="10" t="s">
        <v>153</v>
      </c>
      <c r="K567" s="10" t="s">
        <v>154</v>
      </c>
      <c r="M567" s="12" t="n">
        <v>40.140973476696</v>
      </c>
      <c r="N567" s="12" t="n">
        <v>5.03867718907476</v>
      </c>
      <c r="O567" s="12" t="n">
        <v>38.9181894041451</v>
      </c>
      <c r="P567" s="12" t="n">
        <v>46.6062657771354</v>
      </c>
      <c r="Q567" s="12" t="n">
        <v>41.1846519152323</v>
      </c>
      <c r="R567" s="12" t="n">
        <v>46.9235311831805</v>
      </c>
      <c r="S567" s="12" t="n">
        <v>45.9652145777663</v>
      </c>
      <c r="T567" s="12" t="n">
        <v>33.4020722607448</v>
      </c>
      <c r="U567" s="12" t="n">
        <v>33.4103965759277</v>
      </c>
      <c r="V567" s="12" t="n">
        <v>50.6355590820313</v>
      </c>
      <c r="W567" s="12" t="n">
        <v>17.2251625061035</v>
      </c>
      <c r="X567" s="13" t="n">
        <v>29.7662079257171</v>
      </c>
      <c r="Y567" s="13" t="n">
        <v>38.747581937766</v>
      </c>
      <c r="Z567" s="13" t="n">
        <v>35.5</v>
      </c>
      <c r="AA567" s="10" t="s">
        <v>162</v>
      </c>
      <c r="AD567" s="10" t="s">
        <v>156</v>
      </c>
      <c r="AG567" s="13" t="n">
        <v>97.488038277512</v>
      </c>
      <c r="AH567" s="13" t="n">
        <v>100</v>
      </c>
      <c r="AI567" s="13" t="n">
        <v>32.1</v>
      </c>
      <c r="AJ567" s="13" t="n">
        <v>65.9</v>
      </c>
      <c r="AK567" s="13" t="n">
        <v>34.5</v>
      </c>
      <c r="AL567" s="12" t="n">
        <v>34.9463157894737</v>
      </c>
      <c r="AM567" s="10" t="s">
        <v>157</v>
      </c>
      <c r="AN567" s="10" t="s">
        <v>632</v>
      </c>
    </row>
    <row r="568" customFormat="false" ht="15" hidden="false" customHeight="false" outlineLevel="0" collapsed="false">
      <c r="A568" s="10" t="s">
        <v>1433</v>
      </c>
      <c r="B568" s="10" t="s">
        <v>1411</v>
      </c>
      <c r="C568" s="10" t="s">
        <v>148</v>
      </c>
      <c r="D568" s="11" t="n">
        <v>46298.7717824074</v>
      </c>
      <c r="E568" s="10" t="s">
        <v>1434</v>
      </c>
      <c r="F568" s="10" t="s">
        <v>1413</v>
      </c>
      <c r="G568" s="10" t="s">
        <v>1414</v>
      </c>
      <c r="H568" s="10" t="s">
        <v>192</v>
      </c>
      <c r="I568" s="10" t="s">
        <v>152</v>
      </c>
      <c r="J568" s="10" t="s">
        <v>153</v>
      </c>
      <c r="K568" s="10" t="s">
        <v>154</v>
      </c>
      <c r="M568" s="12" t="n">
        <v>35.989527662482</v>
      </c>
      <c r="N568" s="12" t="n">
        <v>4.50712668062584</v>
      </c>
      <c r="O568" s="12" t="n">
        <v>34.9518241798561</v>
      </c>
      <c r="P568" s="12" t="n">
        <v>48.1629514957992</v>
      </c>
      <c r="Q568" s="12" t="n">
        <v>35.3626995635952</v>
      </c>
      <c r="R568" s="12" t="n">
        <v>37.8486803157716</v>
      </c>
      <c r="S568" s="12" t="n">
        <v>39.3280857739023</v>
      </c>
      <c r="T568" s="12" t="n">
        <v>31.9327645746288</v>
      </c>
      <c r="U568" s="12" t="n">
        <v>31.7173519134522</v>
      </c>
      <c r="V568" s="12" t="n">
        <v>53.7639961242676</v>
      </c>
      <c r="W568" s="12" t="n">
        <v>22.0466442108154</v>
      </c>
      <c r="X568" s="13" t="n">
        <v>42.2895560016808</v>
      </c>
      <c r="Y568" s="13" t="n">
        <v>74.0125589429945</v>
      </c>
      <c r="Z568" s="13" t="n">
        <v>34.2</v>
      </c>
      <c r="AA568" s="10" t="s">
        <v>155</v>
      </c>
      <c r="AG568" s="13" t="n">
        <v>98.3673563112815</v>
      </c>
      <c r="AH568" s="13" t="n">
        <v>100</v>
      </c>
      <c r="AI568" s="13" t="n">
        <v>30.5</v>
      </c>
      <c r="AJ568" s="13" t="n">
        <v>61.9</v>
      </c>
      <c r="AK568" s="13" t="n">
        <v>31.8</v>
      </c>
      <c r="AL568" s="12" t="n">
        <v>31.7173523228926</v>
      </c>
      <c r="AM568" s="10" t="s">
        <v>157</v>
      </c>
      <c r="AN568" s="10" t="s">
        <v>632</v>
      </c>
    </row>
    <row r="569" customFormat="false" ht="15" hidden="false" customHeight="false" outlineLevel="0" collapsed="false">
      <c r="A569" s="10" t="s">
        <v>1435</v>
      </c>
      <c r="B569" s="10" t="s">
        <v>1411</v>
      </c>
      <c r="C569" s="10" t="s">
        <v>148</v>
      </c>
      <c r="D569" s="11" t="n">
        <v>46298.7718055556</v>
      </c>
      <c r="E569" s="10" t="s">
        <v>1436</v>
      </c>
      <c r="F569" s="10" t="s">
        <v>1413</v>
      </c>
      <c r="G569" s="10" t="s">
        <v>1414</v>
      </c>
      <c r="H569" s="10" t="s">
        <v>195</v>
      </c>
      <c r="I569" s="10" t="s">
        <v>152</v>
      </c>
      <c r="J569" s="10" t="s">
        <v>153</v>
      </c>
      <c r="K569" s="10" t="s">
        <v>154</v>
      </c>
      <c r="M569" s="12" t="n">
        <v>33.9577388476126</v>
      </c>
      <c r="N569" s="12" t="n">
        <v>2.58088397306984</v>
      </c>
      <c r="O569" s="12" t="n">
        <v>33.4237834142822</v>
      </c>
      <c r="P569" s="12" t="n">
        <v>39.7630103297922</v>
      </c>
      <c r="Q569" s="12" t="n">
        <v>33.3431052421719</v>
      </c>
      <c r="R569" s="12" t="n">
        <v>35.8604490187631</v>
      </c>
      <c r="S569" s="12" t="n">
        <v>35.2451942616842</v>
      </c>
      <c r="T569" s="12" t="n">
        <v>31.2613967109742</v>
      </c>
      <c r="U569" s="12" t="n">
        <v>30.8902130126953</v>
      </c>
      <c r="V569" s="12" t="n">
        <v>47.5560722351074</v>
      </c>
      <c r="W569" s="12" t="n">
        <v>16.6658592224121</v>
      </c>
      <c r="X569" s="13" t="n">
        <v>41.8035086931633</v>
      </c>
      <c r="Y569" s="13" t="n">
        <v>91.302346985734</v>
      </c>
      <c r="Z569" s="13" t="n">
        <v>33.3</v>
      </c>
      <c r="AA569" s="10" t="s">
        <v>155</v>
      </c>
      <c r="AG569" s="13" t="n">
        <v>98.2932480141218</v>
      </c>
      <c r="AH569" s="13" t="n">
        <v>100</v>
      </c>
      <c r="AI569" s="13" t="n">
        <v>29.7</v>
      </c>
      <c r="AJ569" s="13" t="n">
        <v>60.4</v>
      </c>
      <c r="AK569" s="13" t="n">
        <v>33.3</v>
      </c>
      <c r="AL569" s="12" t="n">
        <v>34.2481481481482</v>
      </c>
      <c r="AM569" s="10" t="s">
        <v>157</v>
      </c>
      <c r="AN569" s="10" t="s">
        <v>632</v>
      </c>
    </row>
    <row r="570" customFormat="false" ht="15" hidden="false" customHeight="false" outlineLevel="0" collapsed="false">
      <c r="A570" s="10" t="s">
        <v>1437</v>
      </c>
      <c r="B570" s="10" t="s">
        <v>1411</v>
      </c>
      <c r="C570" s="10" t="s">
        <v>148</v>
      </c>
      <c r="D570" s="11" t="n">
        <v>46298.7718287037</v>
      </c>
      <c r="E570" s="10" t="s">
        <v>1438</v>
      </c>
      <c r="F570" s="10" t="s">
        <v>1413</v>
      </c>
      <c r="G570" s="10" t="s">
        <v>1414</v>
      </c>
      <c r="H570" s="10" t="s">
        <v>198</v>
      </c>
      <c r="I570" s="10" t="s">
        <v>152</v>
      </c>
      <c r="J570" s="10" t="s">
        <v>153</v>
      </c>
      <c r="K570" s="10" t="s">
        <v>154</v>
      </c>
      <c r="M570" s="12" t="n">
        <v>35.4746986083511</v>
      </c>
      <c r="N570" s="12" t="n">
        <v>5.81662494803684</v>
      </c>
      <c r="O570" s="12" t="n">
        <v>34.4672255822779</v>
      </c>
      <c r="P570" s="12" t="n">
        <v>49.54509681047</v>
      </c>
      <c r="Q570" s="12" t="n">
        <v>33.1359198680435</v>
      </c>
      <c r="R570" s="12" t="n">
        <v>36.9497154628733</v>
      </c>
      <c r="S570" s="12" t="n">
        <v>37.5295671719504</v>
      </c>
      <c r="T570" s="12" t="n">
        <v>31.1940813577717</v>
      </c>
      <c r="U570" s="12" t="n">
        <v>30.8553218841553</v>
      </c>
      <c r="V570" s="12" t="n">
        <v>53.212272644043</v>
      </c>
      <c r="W570" s="12" t="n">
        <v>22.3569507598877</v>
      </c>
      <c r="X570" s="13" t="n">
        <v>55.7952762864276</v>
      </c>
      <c r="Y570" s="13" t="n">
        <v>75.9517023486003</v>
      </c>
      <c r="Z570" s="13" t="n">
        <v>33.1</v>
      </c>
      <c r="AA570" s="10" t="s">
        <v>170</v>
      </c>
      <c r="AG570" s="13" t="n">
        <v>98.4919702311007</v>
      </c>
      <c r="AH570" s="13" t="n">
        <v>100</v>
      </c>
      <c r="AI570" s="13" t="n">
        <v>29.7</v>
      </c>
      <c r="AJ570" s="13" t="n">
        <v>59.5</v>
      </c>
      <c r="AK570" s="13" t="n">
        <v>32.5</v>
      </c>
      <c r="AL570" s="12" t="n">
        <v>31.551205570869</v>
      </c>
      <c r="AM570" s="10" t="s">
        <v>157</v>
      </c>
      <c r="AN570" s="10" t="s">
        <v>632</v>
      </c>
    </row>
    <row r="571" customFormat="false" ht="15" hidden="false" customHeight="false" outlineLevel="0" collapsed="false">
      <c r="A571" s="10" t="s">
        <v>1439</v>
      </c>
      <c r="B571" s="10" t="s">
        <v>1411</v>
      </c>
      <c r="C571" s="10" t="s">
        <v>148</v>
      </c>
      <c r="D571" s="11" t="n">
        <v>46298.7718518519</v>
      </c>
      <c r="E571" s="10" t="s">
        <v>1440</v>
      </c>
      <c r="F571" s="10" t="s">
        <v>1413</v>
      </c>
      <c r="G571" s="10" t="s">
        <v>1414</v>
      </c>
      <c r="H571" s="10" t="s">
        <v>201</v>
      </c>
      <c r="I571" s="10" t="s">
        <v>152</v>
      </c>
      <c r="J571" s="10" t="s">
        <v>153</v>
      </c>
      <c r="K571" s="10" t="s">
        <v>154</v>
      </c>
      <c r="M571" s="12" t="n">
        <v>34.7942483945858</v>
      </c>
      <c r="N571" s="12" t="n">
        <v>5.02357872115518</v>
      </c>
      <c r="O571" s="12" t="n">
        <v>33.7696781702823</v>
      </c>
      <c r="P571" s="12" t="n">
        <v>48.3576914997555</v>
      </c>
      <c r="Q571" s="12" t="n">
        <v>33.4425055686292</v>
      </c>
      <c r="R571" s="12" t="n">
        <v>35.5947245277958</v>
      </c>
      <c r="S571" s="12" t="n">
        <v>37.7851121499793</v>
      </c>
      <c r="T571" s="12" t="n">
        <v>31.4461546068634</v>
      </c>
      <c r="U571" s="12" t="n">
        <v>31.1367378234863</v>
      </c>
      <c r="V571" s="12" t="n">
        <v>51.425178527832</v>
      </c>
      <c r="W571" s="12" t="n">
        <v>20.2884407043457</v>
      </c>
      <c r="X571" s="13" t="n">
        <v>66.0166800928778</v>
      </c>
      <c r="Y571" s="13" t="n">
        <v>75.2333791404066</v>
      </c>
      <c r="Z571" s="13" t="n">
        <v>33.3</v>
      </c>
      <c r="AA571" s="10" t="s">
        <v>170</v>
      </c>
      <c r="AD571" s="10" t="s">
        <v>156</v>
      </c>
      <c r="AG571" s="13" t="n">
        <v>97.6651625592965</v>
      </c>
      <c r="AH571" s="13" t="n">
        <v>100</v>
      </c>
      <c r="AI571" s="13" t="n">
        <v>29.9</v>
      </c>
      <c r="AJ571" s="13" t="n">
        <v>61.8</v>
      </c>
      <c r="AK571" s="13" t="n">
        <v>31.4</v>
      </c>
      <c r="AL571" s="12" t="n">
        <v>32.5863157894737</v>
      </c>
      <c r="AM571" s="10" t="s">
        <v>157</v>
      </c>
      <c r="AN571" s="10" t="s">
        <v>632</v>
      </c>
    </row>
    <row r="572" customFormat="false" ht="15" hidden="false" customHeight="false" outlineLevel="0" collapsed="false">
      <c r="A572" s="10" t="s">
        <v>1441</v>
      </c>
      <c r="B572" s="10" t="s">
        <v>1411</v>
      </c>
      <c r="C572" s="10" t="s">
        <v>148</v>
      </c>
      <c r="D572" s="11" t="n">
        <v>46298.7718634259</v>
      </c>
      <c r="E572" s="10" t="s">
        <v>1442</v>
      </c>
      <c r="F572" s="10" t="s">
        <v>1413</v>
      </c>
      <c r="G572" s="10" t="s">
        <v>1414</v>
      </c>
      <c r="H572" s="10" t="s">
        <v>204</v>
      </c>
      <c r="I572" s="10" t="s">
        <v>152</v>
      </c>
      <c r="J572" s="10" t="s">
        <v>153</v>
      </c>
      <c r="K572" s="10" t="s">
        <v>154</v>
      </c>
      <c r="M572" s="12" t="n">
        <v>35.6461726526303</v>
      </c>
      <c r="N572" s="12" t="n">
        <v>4.23408634617815</v>
      </c>
      <c r="O572" s="12" t="n">
        <v>34.3902507141</v>
      </c>
      <c r="P572" s="12" t="n">
        <v>41.7736147584729</v>
      </c>
      <c r="Q572" s="12" t="n">
        <v>37.2059078977238</v>
      </c>
      <c r="R572" s="12" t="n">
        <v>43.7015741925931</v>
      </c>
      <c r="S572" s="12" t="n">
        <v>40.5252059509757</v>
      </c>
      <c r="T572" s="12" t="n">
        <v>31.549631765171</v>
      </c>
      <c r="U572" s="12" t="n">
        <v>30.9594192504883</v>
      </c>
      <c r="V572" s="12" t="n">
        <v>46.6222152709961</v>
      </c>
      <c r="W572" s="12" t="n">
        <v>15.6627960205078</v>
      </c>
      <c r="X572" s="13" t="n">
        <v>49.008279711248</v>
      </c>
      <c r="Y572" s="13" t="n">
        <v>62.2050785304089</v>
      </c>
      <c r="Z572" s="13" t="n">
        <v>33.4</v>
      </c>
      <c r="AA572" s="10" t="s">
        <v>155</v>
      </c>
      <c r="AD572" s="10" t="s">
        <v>156</v>
      </c>
      <c r="AG572" s="13" t="n">
        <v>97.0868786386028</v>
      </c>
      <c r="AH572" s="13" t="n">
        <v>100</v>
      </c>
      <c r="AI572" s="13" t="n">
        <v>30</v>
      </c>
      <c r="AJ572" s="13" t="n">
        <v>63.8</v>
      </c>
      <c r="AK572" s="13" t="n">
        <v>31</v>
      </c>
      <c r="AL572" s="12" t="n">
        <v>31.7841642228739</v>
      </c>
      <c r="AM572" s="10" t="s">
        <v>157</v>
      </c>
      <c r="AN572" s="10" t="s">
        <v>632</v>
      </c>
    </row>
    <row r="573" customFormat="false" ht="15" hidden="false" customHeight="false" outlineLevel="0" collapsed="false">
      <c r="A573" s="10" t="s">
        <v>1443</v>
      </c>
      <c r="B573" s="10" t="s">
        <v>1411</v>
      </c>
      <c r="C573" s="10" t="s">
        <v>148</v>
      </c>
      <c r="D573" s="11" t="n">
        <v>46298.7719675926</v>
      </c>
      <c r="E573" s="10" t="s">
        <v>1444</v>
      </c>
      <c r="F573" s="10" t="s">
        <v>1413</v>
      </c>
      <c r="G573" s="10" t="s">
        <v>1414</v>
      </c>
      <c r="H573" s="10" t="s">
        <v>207</v>
      </c>
      <c r="I573" s="10" t="s">
        <v>152</v>
      </c>
      <c r="J573" s="10" t="s">
        <v>153</v>
      </c>
      <c r="K573" s="10" t="s">
        <v>154</v>
      </c>
      <c r="M573" s="12" t="n">
        <v>36.1517516440723</v>
      </c>
      <c r="N573" s="12" t="n">
        <v>5.59610692236121</v>
      </c>
      <c r="O573" s="12" t="n">
        <v>34.8926264036893</v>
      </c>
      <c r="P573" s="12" t="n">
        <v>51.7597900886763</v>
      </c>
      <c r="Q573" s="12" t="n">
        <v>36.7461735792522</v>
      </c>
      <c r="R573" s="12" t="n">
        <v>37.5389858861538</v>
      </c>
      <c r="S573" s="12" t="n">
        <v>38.9836495452644</v>
      </c>
      <c r="T573" s="12" t="n">
        <v>31.7263054129128</v>
      </c>
      <c r="U573" s="12" t="n">
        <v>31.4991588592529</v>
      </c>
      <c r="V573" s="12" t="n">
        <v>55.919864654541</v>
      </c>
      <c r="W573" s="12" t="n">
        <v>24.4207057952881</v>
      </c>
      <c r="X573" s="13" t="n">
        <v>50.9414040142888</v>
      </c>
      <c r="Y573" s="13" t="n">
        <v>71.5210483727723</v>
      </c>
      <c r="Z573" s="13" t="n">
        <v>33.7</v>
      </c>
      <c r="AA573" s="10" t="s">
        <v>170</v>
      </c>
      <c r="AG573" s="13" t="n">
        <v>98.1576908175126</v>
      </c>
      <c r="AH573" s="13" t="n">
        <v>100</v>
      </c>
      <c r="AI573" s="13" t="n">
        <v>30.5</v>
      </c>
      <c r="AJ573" s="13" t="n">
        <v>65.7</v>
      </c>
      <c r="AK573" s="13" t="n">
        <v>31.8</v>
      </c>
      <c r="AL573" s="12" t="n">
        <v>31.4991581300056</v>
      </c>
      <c r="AM573" s="10" t="s">
        <v>157</v>
      </c>
      <c r="AN573" s="10" t="s">
        <v>632</v>
      </c>
    </row>
    <row r="574" customFormat="false" ht="15" hidden="false" customHeight="false" outlineLevel="0" collapsed="false">
      <c r="A574" s="10" t="s">
        <v>1445</v>
      </c>
      <c r="B574" s="10" t="s">
        <v>1411</v>
      </c>
      <c r="C574" s="10" t="s">
        <v>148</v>
      </c>
      <c r="D574" s="11" t="n">
        <v>46298.7719907407</v>
      </c>
      <c r="E574" s="10" t="s">
        <v>1446</v>
      </c>
      <c r="F574" s="10" t="s">
        <v>1413</v>
      </c>
      <c r="G574" s="10" t="s">
        <v>1414</v>
      </c>
      <c r="H574" s="10" t="s">
        <v>210</v>
      </c>
      <c r="I574" s="10" t="s">
        <v>152</v>
      </c>
      <c r="J574" s="10" t="s">
        <v>153</v>
      </c>
      <c r="K574" s="10" t="s">
        <v>261</v>
      </c>
      <c r="L574" s="10" t="s">
        <v>346</v>
      </c>
      <c r="M574" s="12" t="n">
        <v>38.2697759372868</v>
      </c>
      <c r="N574" s="12" t="n">
        <v>4.49089957604619</v>
      </c>
      <c r="O574" s="12" t="n">
        <v>36.9646600200708</v>
      </c>
      <c r="P574" s="12" t="n">
        <v>49.125978049198</v>
      </c>
      <c r="R574" s="12" t="n">
        <v>44.3935950294132</v>
      </c>
      <c r="S574" s="12" t="n">
        <v>42.0115016074592</v>
      </c>
      <c r="T574" s="12" t="n">
        <v>33.1849320026862</v>
      </c>
      <c r="U574" s="12" t="n">
        <v>32.4646759033203</v>
      </c>
      <c r="V574" s="12" t="n">
        <v>54.851921081543</v>
      </c>
      <c r="W574" s="12" t="n">
        <v>22.3872451782227</v>
      </c>
      <c r="X574" s="13" t="n">
        <v>29.6506417437506</v>
      </c>
      <c r="Y574" s="13" t="n">
        <v>54.6842492718369</v>
      </c>
      <c r="Z574" s="13" t="n">
        <v>35.6</v>
      </c>
      <c r="AA574" s="10" t="s">
        <v>155</v>
      </c>
      <c r="AD574" s="10" t="s">
        <v>347</v>
      </c>
      <c r="AG574" s="13" t="n">
        <v>93.1848007635409</v>
      </c>
      <c r="AH574" s="13" t="n">
        <v>100</v>
      </c>
      <c r="AI574" s="13" t="n">
        <v>31.1</v>
      </c>
      <c r="AJ574" s="13" t="n">
        <v>66.3</v>
      </c>
      <c r="AK574" s="13" t="n">
        <v>34.2</v>
      </c>
      <c r="AL574" s="12" t="n">
        <v>34.852546148271</v>
      </c>
      <c r="AM574" s="10" t="s">
        <v>157</v>
      </c>
      <c r="AN574" s="10" t="s">
        <v>632</v>
      </c>
      <c r="AO574" s="10" t="s">
        <v>1156</v>
      </c>
    </row>
    <row r="575" customFormat="false" ht="15" hidden="false" customHeight="false" outlineLevel="0" collapsed="false">
      <c r="A575" s="10" t="s">
        <v>1447</v>
      </c>
      <c r="B575" s="10" t="s">
        <v>1411</v>
      </c>
      <c r="C575" s="10" t="s">
        <v>148</v>
      </c>
      <c r="D575" s="11" t="n">
        <v>46298.7720486111</v>
      </c>
      <c r="E575" s="10" t="s">
        <v>1448</v>
      </c>
      <c r="F575" s="10" t="s">
        <v>1413</v>
      </c>
      <c r="G575" s="10" t="s">
        <v>1414</v>
      </c>
      <c r="H575" s="10" t="s">
        <v>213</v>
      </c>
      <c r="I575" s="10" t="s">
        <v>152</v>
      </c>
      <c r="J575" s="10" t="s">
        <v>153</v>
      </c>
      <c r="K575" s="10" t="s">
        <v>154</v>
      </c>
      <c r="M575" s="12" t="n">
        <v>35.7800254437829</v>
      </c>
      <c r="N575" s="12" t="n">
        <v>4.41816318758597</v>
      </c>
      <c r="O575" s="12" t="n">
        <v>34.4110599145861</v>
      </c>
      <c r="P575" s="12" t="n">
        <v>46.3459783237734</v>
      </c>
      <c r="Q575" s="12" t="n">
        <v>38.2851792182008</v>
      </c>
      <c r="R575" s="12" t="n">
        <v>39.8755068913396</v>
      </c>
      <c r="S575" s="12" t="n">
        <v>40.8596402724388</v>
      </c>
      <c r="T575" s="12" t="n">
        <v>31.0402820327111</v>
      </c>
      <c r="U575" s="12" t="n">
        <v>30.7672824859619</v>
      </c>
      <c r="V575" s="12" t="n">
        <v>51.5693283081055</v>
      </c>
      <c r="W575" s="12" t="n">
        <v>20.8020458221436</v>
      </c>
      <c r="X575" s="13" t="n">
        <v>37.859809776093</v>
      </c>
      <c r="Y575" s="13" t="n">
        <v>64.3929619438006</v>
      </c>
      <c r="Z575" s="13" t="n">
        <v>32.8</v>
      </c>
      <c r="AA575" s="10" t="s">
        <v>155</v>
      </c>
      <c r="AG575" s="13" t="n">
        <v>98.1761725405793</v>
      </c>
      <c r="AH575" s="13" t="n">
        <v>100</v>
      </c>
      <c r="AI575" s="13" t="n">
        <v>29.7</v>
      </c>
      <c r="AJ575" s="13" t="n">
        <v>67.3</v>
      </c>
      <c r="AK575" s="13" t="n">
        <v>32</v>
      </c>
      <c r="AL575" s="12" t="n">
        <v>32.0357493108951</v>
      </c>
      <c r="AM575" s="10" t="s">
        <v>157</v>
      </c>
      <c r="AN575" s="10" t="s">
        <v>632</v>
      </c>
    </row>
    <row r="576" customFormat="false" ht="15" hidden="false" customHeight="false" outlineLevel="0" collapsed="false">
      <c r="A576" s="10" t="s">
        <v>1449</v>
      </c>
      <c r="B576" s="10" t="s">
        <v>1411</v>
      </c>
      <c r="C576" s="10" t="s">
        <v>148</v>
      </c>
      <c r="D576" s="11" t="n">
        <v>46298.7722222222</v>
      </c>
      <c r="E576" s="10" t="s">
        <v>1450</v>
      </c>
      <c r="F576" s="10" t="s">
        <v>1413</v>
      </c>
      <c r="G576" s="10" t="s">
        <v>1414</v>
      </c>
      <c r="H576" s="10" t="s">
        <v>216</v>
      </c>
      <c r="I576" s="10" t="s">
        <v>152</v>
      </c>
      <c r="J576" s="10" t="s">
        <v>153</v>
      </c>
      <c r="K576" s="10" t="s">
        <v>154</v>
      </c>
      <c r="M576" s="12" t="n">
        <v>34.4912732990341</v>
      </c>
      <c r="N576" s="12" t="n">
        <v>4.21163184945748</v>
      </c>
      <c r="O576" s="12" t="n">
        <v>33.2479710593555</v>
      </c>
      <c r="P576" s="12" t="n">
        <v>44.5307949128856</v>
      </c>
      <c r="Q576" s="12" t="n">
        <v>37.1773487106953</v>
      </c>
      <c r="R576" s="12" t="n">
        <v>39.146736778766</v>
      </c>
      <c r="S576" s="12" t="n">
        <v>37.9954774959841</v>
      </c>
      <c r="T576" s="12" t="n">
        <v>30.5430934415341</v>
      </c>
      <c r="U576" s="12" t="n">
        <v>30.3530902862549</v>
      </c>
      <c r="V576" s="12" t="n">
        <v>53.4288139343262</v>
      </c>
      <c r="W576" s="12" t="n">
        <v>23.0757236480713</v>
      </c>
      <c r="X576" s="13" t="n">
        <v>47.0614385160189</v>
      </c>
      <c r="Y576" s="13" t="n">
        <v>72.1480748052578</v>
      </c>
      <c r="Z576" s="13" t="n">
        <v>32.8</v>
      </c>
      <c r="AA576" s="10" t="s">
        <v>155</v>
      </c>
      <c r="AC576" s="10" t="s">
        <v>156</v>
      </c>
      <c r="AG576" s="13" t="n">
        <v>98.0484808860095</v>
      </c>
      <c r="AH576" s="13" t="n">
        <v>100</v>
      </c>
      <c r="AI576" s="13" t="n">
        <v>29.3</v>
      </c>
      <c r="AJ576" s="13" t="n">
        <v>66.4</v>
      </c>
      <c r="AK576" s="13" t="n">
        <v>30.5</v>
      </c>
      <c r="AL576" s="12" t="n">
        <v>30.7383366617616</v>
      </c>
      <c r="AM576" s="10" t="s">
        <v>157</v>
      </c>
      <c r="AN576" s="10" t="s">
        <v>632</v>
      </c>
    </row>
    <row r="577" customFormat="false" ht="15" hidden="false" customHeight="false" outlineLevel="0" collapsed="false">
      <c r="A577" s="10" t="s">
        <v>1451</v>
      </c>
      <c r="B577" s="10" t="s">
        <v>1411</v>
      </c>
      <c r="C577" s="10" t="s">
        <v>148</v>
      </c>
      <c r="D577" s="11" t="n">
        <v>46298.7722337963</v>
      </c>
      <c r="E577" s="10" t="s">
        <v>1452</v>
      </c>
      <c r="F577" s="10" t="s">
        <v>1413</v>
      </c>
      <c r="G577" s="10" t="s">
        <v>1414</v>
      </c>
      <c r="H577" s="10" t="s">
        <v>219</v>
      </c>
      <c r="I577" s="10" t="s">
        <v>152</v>
      </c>
      <c r="J577" s="10" t="s">
        <v>153</v>
      </c>
      <c r="K577" s="10" t="s">
        <v>154</v>
      </c>
      <c r="M577" s="12" t="n">
        <v>34.1184425815677</v>
      </c>
      <c r="N577" s="12" t="n">
        <v>4.92644933134402</v>
      </c>
      <c r="O577" s="12" t="n">
        <v>32.5840347247696</v>
      </c>
      <c r="P577" s="12" t="n">
        <v>47.5831836209185</v>
      </c>
      <c r="Q577" s="12" t="n">
        <v>37.9417398775959</v>
      </c>
      <c r="R577" s="12" t="n">
        <v>38.4202045789225</v>
      </c>
      <c r="S577" s="12" t="n">
        <v>37.1728804558759</v>
      </c>
      <c r="T577" s="12" t="n">
        <v>30.2276074124588</v>
      </c>
      <c r="U577" s="12" t="n">
        <v>29.9707736968994</v>
      </c>
      <c r="V577" s="12" t="n">
        <v>54.338493347168</v>
      </c>
      <c r="W577" s="12" t="n">
        <v>24.3677196502686</v>
      </c>
      <c r="X577" s="13" t="n">
        <v>54.1605616963417</v>
      </c>
      <c r="Y577" s="13" t="n">
        <v>72.790782178566</v>
      </c>
      <c r="Z577" s="13" t="n">
        <v>32.4</v>
      </c>
      <c r="AA577" s="10" t="s">
        <v>170</v>
      </c>
      <c r="AG577" s="13" t="n">
        <v>98.2506449235305</v>
      </c>
      <c r="AH577" s="13" t="n">
        <v>100</v>
      </c>
      <c r="AI577" s="13" t="n">
        <v>29</v>
      </c>
      <c r="AJ577" s="13" t="n">
        <v>63.2</v>
      </c>
      <c r="AK577" s="13" t="n">
        <v>30.9</v>
      </c>
      <c r="AL577" s="12" t="n">
        <v>30.3259060332142</v>
      </c>
      <c r="AM577" s="10" t="s">
        <v>157</v>
      </c>
      <c r="AN577" s="10" t="s">
        <v>632</v>
      </c>
    </row>
    <row r="578" customFormat="false" ht="15" hidden="false" customHeight="false" outlineLevel="0" collapsed="false">
      <c r="A578" s="10" t="s">
        <v>1453</v>
      </c>
      <c r="B578" s="10" t="s">
        <v>1411</v>
      </c>
      <c r="C578" s="10" t="s">
        <v>148</v>
      </c>
      <c r="D578" s="11" t="n">
        <v>46298.7722453704</v>
      </c>
      <c r="E578" s="10" t="s">
        <v>1454</v>
      </c>
      <c r="F578" s="10" t="s">
        <v>1413</v>
      </c>
      <c r="G578" s="10" t="s">
        <v>1414</v>
      </c>
      <c r="H578" s="10" t="s">
        <v>222</v>
      </c>
      <c r="I578" s="10" t="s">
        <v>152</v>
      </c>
      <c r="J578" s="10" t="s">
        <v>153</v>
      </c>
      <c r="K578" s="10" t="s">
        <v>154</v>
      </c>
      <c r="M578" s="12" t="n">
        <v>35.0828797288285</v>
      </c>
      <c r="N578" s="12" t="n">
        <v>4.5469973230452</v>
      </c>
      <c r="O578" s="12" t="n">
        <v>33.8745947582287</v>
      </c>
      <c r="P578" s="12" t="n">
        <v>48.4749281414633</v>
      </c>
      <c r="Q578" s="12" t="n">
        <v>36.6549519807074</v>
      </c>
      <c r="R578" s="12" t="n">
        <v>36.582157700366</v>
      </c>
      <c r="S578" s="12" t="n">
        <v>37.5493443030701</v>
      </c>
      <c r="T578" s="12" t="n">
        <v>31.1165363775055</v>
      </c>
      <c r="U578" s="12" t="n">
        <v>30.6019973754883</v>
      </c>
      <c r="V578" s="12" t="n">
        <v>57.0762519836426</v>
      </c>
      <c r="W578" s="12" t="n">
        <v>26.4742546081543</v>
      </c>
      <c r="X578" s="13" t="n">
        <v>48.7717361302788</v>
      </c>
      <c r="Y578" s="13" t="n">
        <v>72.9361926820195</v>
      </c>
      <c r="Z578" s="13" t="n">
        <v>33.2</v>
      </c>
      <c r="AA578" s="10" t="s">
        <v>155</v>
      </c>
      <c r="AG578" s="13" t="n">
        <v>98.5116092117085</v>
      </c>
      <c r="AH578" s="13" t="n">
        <v>100</v>
      </c>
      <c r="AI578" s="13" t="n">
        <v>29.6</v>
      </c>
      <c r="AJ578" s="13" t="n">
        <v>64.9</v>
      </c>
      <c r="AK578" s="13" t="n">
        <v>31.9</v>
      </c>
      <c r="AL578" s="12" t="n">
        <v>30.9685521336977</v>
      </c>
      <c r="AM578" s="10" t="s">
        <v>157</v>
      </c>
      <c r="AN578" s="10" t="s">
        <v>632</v>
      </c>
    </row>
    <row r="579" customFormat="false" ht="15" hidden="false" customHeight="false" outlineLevel="0" collapsed="false">
      <c r="A579" s="10" t="s">
        <v>1455</v>
      </c>
      <c r="B579" s="10" t="s">
        <v>1411</v>
      </c>
      <c r="C579" s="10" t="s">
        <v>148</v>
      </c>
      <c r="D579" s="11" t="n">
        <v>46298.7722685185</v>
      </c>
      <c r="E579" s="10" t="s">
        <v>1456</v>
      </c>
      <c r="F579" s="10" t="s">
        <v>1413</v>
      </c>
      <c r="G579" s="10" t="s">
        <v>1414</v>
      </c>
      <c r="H579" s="10" t="s">
        <v>225</v>
      </c>
      <c r="I579" s="10" t="s">
        <v>152</v>
      </c>
      <c r="J579" s="10" t="s">
        <v>153</v>
      </c>
      <c r="K579" s="10" t="s">
        <v>154</v>
      </c>
      <c r="M579" s="12" t="n">
        <v>35.7424737997774</v>
      </c>
      <c r="N579" s="12" t="n">
        <v>4.59116391932024</v>
      </c>
      <c r="O579" s="12" t="n">
        <v>34.5767764402216</v>
      </c>
      <c r="P579" s="12" t="n">
        <v>41.1971789441165</v>
      </c>
      <c r="Q579" s="12" t="n">
        <v>41.8017558972679</v>
      </c>
      <c r="R579" s="12" t="n">
        <v>43.8550670208654</v>
      </c>
      <c r="S579" s="12" t="n">
        <v>34.9101247975392</v>
      </c>
      <c r="T579" s="12" t="n">
        <v>31.2986149486594</v>
      </c>
      <c r="U579" s="12" t="n">
        <v>30.7963199615479</v>
      </c>
      <c r="V579" s="12" t="n">
        <v>52.2610511779785</v>
      </c>
      <c r="W579" s="12" t="n">
        <v>21.4647312164307</v>
      </c>
      <c r="X579" s="13" t="n">
        <v>42.3572602177038</v>
      </c>
      <c r="Y579" s="13" t="n">
        <v>66.4202094886014</v>
      </c>
      <c r="Z579" s="13" t="n">
        <v>33</v>
      </c>
      <c r="AA579" s="10" t="s">
        <v>155</v>
      </c>
      <c r="AG579" s="13" t="n">
        <v>98.0467176802255</v>
      </c>
      <c r="AH579" s="13" t="n">
        <v>100</v>
      </c>
      <c r="AI579" s="13" t="n">
        <v>29.8</v>
      </c>
      <c r="AJ579" s="13" t="n">
        <v>64.9</v>
      </c>
      <c r="AK579" s="13" t="n">
        <v>32.4</v>
      </c>
      <c r="AL579" s="12" t="n">
        <v>32.9693818908705</v>
      </c>
      <c r="AM579" s="10" t="s">
        <v>157</v>
      </c>
      <c r="AN579" s="10" t="s">
        <v>632</v>
      </c>
    </row>
    <row r="580" customFormat="false" ht="15" hidden="false" customHeight="false" outlineLevel="0" collapsed="false">
      <c r="A580" s="10" t="s">
        <v>1457</v>
      </c>
      <c r="B580" s="10" t="s">
        <v>1411</v>
      </c>
      <c r="C580" s="10" t="s">
        <v>148</v>
      </c>
      <c r="D580" s="11" t="n">
        <v>46298.7723032407</v>
      </c>
      <c r="E580" s="10" t="s">
        <v>1458</v>
      </c>
      <c r="F580" s="10" t="s">
        <v>1413</v>
      </c>
      <c r="K580" s="10" t="s">
        <v>243</v>
      </c>
      <c r="AN580" s="10" t="s">
        <v>687</v>
      </c>
      <c r="AO580" s="10" t="s">
        <v>687</v>
      </c>
    </row>
    <row r="581" customFormat="false" ht="15" hidden="false" customHeight="false" outlineLevel="0" collapsed="false">
      <c r="A581" s="10" t="s">
        <v>1459</v>
      </c>
      <c r="B581" s="10" t="s">
        <v>1411</v>
      </c>
      <c r="C581" s="10" t="s">
        <v>148</v>
      </c>
      <c r="D581" s="11" t="n">
        <v>46298.772337963</v>
      </c>
      <c r="E581" s="10" t="s">
        <v>1460</v>
      </c>
      <c r="F581" s="10" t="s">
        <v>1413</v>
      </c>
      <c r="G581" s="10" t="s">
        <v>1414</v>
      </c>
      <c r="H581" s="10" t="s">
        <v>228</v>
      </c>
      <c r="I581" s="10" t="s">
        <v>152</v>
      </c>
      <c r="J581" s="10" t="s">
        <v>153</v>
      </c>
      <c r="K581" s="10" t="s">
        <v>154</v>
      </c>
      <c r="M581" s="12" t="n">
        <v>33.7427546918163</v>
      </c>
      <c r="N581" s="12" t="n">
        <v>3.37957447531979</v>
      </c>
      <c r="O581" s="12" t="n">
        <v>32.8123351933306</v>
      </c>
      <c r="P581" s="12" t="n">
        <v>41.0950771607347</v>
      </c>
      <c r="Q581" s="12" t="n">
        <v>36.7745736751105</v>
      </c>
      <c r="R581" s="12" t="n">
        <v>34.0577984455009</v>
      </c>
      <c r="S581" s="12" t="n">
        <v>37.9444108775045</v>
      </c>
      <c r="T581" s="12" t="n">
        <v>30.5308471130181</v>
      </c>
      <c r="U581" s="12" t="n">
        <v>30.2360591888428</v>
      </c>
      <c r="V581" s="12" t="n">
        <v>48.7308807373047</v>
      </c>
      <c r="W581" s="12" t="n">
        <v>18.4948215484619</v>
      </c>
      <c r="X581" s="13" t="n">
        <v>50.4521094506221</v>
      </c>
      <c r="Y581" s="13" t="n">
        <v>80.745803527162</v>
      </c>
      <c r="Z581" s="13" t="n">
        <v>32.6</v>
      </c>
      <c r="AA581" s="10" t="s">
        <v>170</v>
      </c>
      <c r="AG581" s="13" t="n">
        <v>98.4222511385817</v>
      </c>
      <c r="AH581" s="13" t="n">
        <v>100</v>
      </c>
      <c r="AI581" s="13" t="n">
        <v>29.2</v>
      </c>
      <c r="AJ581" s="13" t="n">
        <v>65.7</v>
      </c>
      <c r="AK581" s="13" t="n">
        <v>32</v>
      </c>
      <c r="AL581" s="12" t="n">
        <v>32.2736842105263</v>
      </c>
      <c r="AM581" s="10" t="s">
        <v>157</v>
      </c>
      <c r="AN581" s="10" t="s">
        <v>632</v>
      </c>
    </row>
    <row r="582" customFormat="false" ht="15" hidden="false" customHeight="false" outlineLevel="0" collapsed="false">
      <c r="A582" s="10" t="s">
        <v>1461</v>
      </c>
      <c r="B582" s="10" t="s">
        <v>1411</v>
      </c>
      <c r="C582" s="10" t="s">
        <v>148</v>
      </c>
      <c r="D582" s="11" t="n">
        <v>46298.7724074074</v>
      </c>
      <c r="E582" s="10" t="s">
        <v>1462</v>
      </c>
      <c r="F582" s="10" t="s">
        <v>1413</v>
      </c>
      <c r="G582" s="10" t="s">
        <v>1414</v>
      </c>
      <c r="H582" s="10" t="s">
        <v>231</v>
      </c>
      <c r="I582" s="10" t="s">
        <v>152</v>
      </c>
      <c r="J582" s="10" t="s">
        <v>153</v>
      </c>
      <c r="K582" s="10" t="s">
        <v>154</v>
      </c>
      <c r="M582" s="12" t="n">
        <v>35.5400718036059</v>
      </c>
      <c r="N582" s="12" t="n">
        <v>4.77653066518454</v>
      </c>
      <c r="O582" s="12" t="n">
        <v>33.9811845913116</v>
      </c>
      <c r="P582" s="12" t="n">
        <v>46.0062762144113</v>
      </c>
      <c r="Q582" s="12" t="n">
        <v>38.4742096710734</v>
      </c>
      <c r="R582" s="12" t="n">
        <v>38.8099084606697</v>
      </c>
      <c r="S582" s="12" t="n">
        <v>43.6058929255125</v>
      </c>
      <c r="T582" s="12" t="n">
        <v>30.935615111041</v>
      </c>
      <c r="U582" s="12" t="n">
        <v>30.6303825378418</v>
      </c>
      <c r="V582" s="12" t="n">
        <v>52.8289527893066</v>
      </c>
      <c r="W582" s="12" t="n">
        <v>22.1985702514648</v>
      </c>
      <c r="X582" s="13" t="n">
        <v>43.2818528059558</v>
      </c>
      <c r="Y582" s="13" t="n">
        <v>68.749306676856</v>
      </c>
      <c r="Z582" s="13" t="n">
        <v>33</v>
      </c>
      <c r="AA582" s="10" t="s">
        <v>155</v>
      </c>
      <c r="AG582" s="13" t="n">
        <v>98.4766829315661</v>
      </c>
      <c r="AH582" s="13" t="n">
        <v>100</v>
      </c>
      <c r="AI582" s="13" t="n">
        <v>29.6</v>
      </c>
      <c r="AJ582" s="13" t="n">
        <v>65.9</v>
      </c>
      <c r="AK582" s="13" t="n">
        <v>32.1</v>
      </c>
      <c r="AL582" s="12" t="n">
        <v>32.6568421052632</v>
      </c>
      <c r="AM582" s="10" t="s">
        <v>157</v>
      </c>
      <c r="AN582" s="10" t="s">
        <v>632</v>
      </c>
    </row>
    <row r="583" customFormat="false" ht="15" hidden="false" customHeight="false" outlineLevel="0" collapsed="false">
      <c r="A583" s="10" t="s">
        <v>1463</v>
      </c>
      <c r="B583" s="10" t="s">
        <v>1411</v>
      </c>
      <c r="C583" s="10" t="s">
        <v>148</v>
      </c>
      <c r="D583" s="11" t="n">
        <v>46298.7724189815</v>
      </c>
      <c r="E583" s="10" t="s">
        <v>1464</v>
      </c>
      <c r="F583" s="10" t="s">
        <v>1413</v>
      </c>
      <c r="G583" s="10" t="s">
        <v>1414</v>
      </c>
      <c r="H583" s="10" t="s">
        <v>234</v>
      </c>
      <c r="I583" s="10" t="s">
        <v>152</v>
      </c>
      <c r="J583" s="10" t="s">
        <v>153</v>
      </c>
      <c r="K583" s="10" t="s">
        <v>1343</v>
      </c>
      <c r="L583" s="10" t="s">
        <v>1344</v>
      </c>
      <c r="AN583" s="10" t="s">
        <v>632</v>
      </c>
      <c r="AO583" s="10" t="s">
        <v>1465</v>
      </c>
    </row>
    <row r="584" customFormat="false" ht="15" hidden="false" customHeight="false" outlineLevel="0" collapsed="false">
      <c r="A584" s="10" t="s">
        <v>1466</v>
      </c>
      <c r="B584" s="10" t="s">
        <v>1411</v>
      </c>
      <c r="C584" s="10" t="s">
        <v>148</v>
      </c>
      <c r="D584" s="11" t="n">
        <v>46298.7724884259</v>
      </c>
      <c r="E584" s="10" t="s">
        <v>1467</v>
      </c>
      <c r="F584" s="10" t="s">
        <v>1413</v>
      </c>
      <c r="G584" s="10" t="s">
        <v>1414</v>
      </c>
      <c r="H584" s="10" t="s">
        <v>237</v>
      </c>
      <c r="I584" s="10" t="s">
        <v>152</v>
      </c>
      <c r="J584" s="10" t="s">
        <v>153</v>
      </c>
      <c r="K584" s="10" t="s">
        <v>154</v>
      </c>
      <c r="M584" s="12" t="n">
        <v>37.0823381854151</v>
      </c>
      <c r="N584" s="12" t="n">
        <v>4.25475096297056</v>
      </c>
      <c r="O584" s="12" t="n">
        <v>35.7984480126315</v>
      </c>
      <c r="P584" s="12" t="n">
        <v>46.4924698050406</v>
      </c>
      <c r="Q584" s="12" t="n">
        <v>41.6164557286412</v>
      </c>
      <c r="R584" s="12" t="n">
        <v>39.4330032961546</v>
      </c>
      <c r="S584" s="12" t="n">
        <v>42.3440939199806</v>
      </c>
      <c r="T584" s="12" t="n">
        <v>32.157701779244</v>
      </c>
      <c r="U584" s="12" t="n">
        <v>31.3666305541992</v>
      </c>
      <c r="V584" s="12" t="n">
        <v>54.1050338745117</v>
      </c>
      <c r="W584" s="12" t="n">
        <v>22.7384033203125</v>
      </c>
      <c r="X584" s="13" t="n">
        <v>34.1135194886336</v>
      </c>
      <c r="Y584" s="13" t="n">
        <v>65.2972557312443</v>
      </c>
      <c r="Z584" s="13" t="n">
        <v>34.8</v>
      </c>
      <c r="AA584" s="10" t="s">
        <v>155</v>
      </c>
      <c r="AC584" s="10" t="s">
        <v>156</v>
      </c>
      <c r="AE584" s="10" t="s">
        <v>156</v>
      </c>
      <c r="AG584" s="13" t="n">
        <v>97.5279361031949</v>
      </c>
      <c r="AH584" s="13" t="n">
        <v>100</v>
      </c>
      <c r="AI584" s="13" t="n">
        <v>30.2</v>
      </c>
      <c r="AJ584" s="13" t="n">
        <v>71.3</v>
      </c>
      <c r="AK584" s="13" t="n">
        <v>31.7</v>
      </c>
      <c r="AL584" s="12" t="n">
        <v>32.7531727839838</v>
      </c>
      <c r="AM584" s="10" t="s">
        <v>157</v>
      </c>
      <c r="AN584" s="10" t="s">
        <v>632</v>
      </c>
    </row>
    <row r="585" customFormat="false" ht="15" hidden="false" customHeight="false" outlineLevel="0" collapsed="false">
      <c r="A585" s="10" t="s">
        <v>1468</v>
      </c>
      <c r="B585" s="10" t="s">
        <v>1411</v>
      </c>
      <c r="C585" s="10" t="s">
        <v>148</v>
      </c>
      <c r="D585" s="11" t="n">
        <v>46298.7725462963</v>
      </c>
      <c r="E585" s="10" t="s">
        <v>1469</v>
      </c>
      <c r="F585" s="10" t="s">
        <v>1413</v>
      </c>
      <c r="G585" s="10" t="s">
        <v>1414</v>
      </c>
      <c r="H585" s="10" t="s">
        <v>240</v>
      </c>
      <c r="I585" s="10" t="s">
        <v>152</v>
      </c>
      <c r="J585" s="10" t="s">
        <v>153</v>
      </c>
      <c r="K585" s="10" t="s">
        <v>154</v>
      </c>
      <c r="M585" s="12" t="n">
        <v>37.4353656652132</v>
      </c>
      <c r="N585" s="12" t="n">
        <v>5.48292433265926</v>
      </c>
      <c r="O585" s="12" t="n">
        <v>35.8272042459087</v>
      </c>
      <c r="P585" s="12" t="n">
        <v>52.6537517792129</v>
      </c>
      <c r="Q585" s="12" t="n">
        <v>38.670149281468</v>
      </c>
      <c r="R585" s="12" t="n">
        <v>40.5962402767605</v>
      </c>
      <c r="S585" s="12" t="n">
        <v>42.6644102555854</v>
      </c>
      <c r="T585" s="12" t="n">
        <v>32.332319638604</v>
      </c>
      <c r="U585" s="12" t="n">
        <v>32.0410842895508</v>
      </c>
      <c r="V585" s="12" t="n">
        <v>59.9306411743164</v>
      </c>
      <c r="W585" s="12" t="n">
        <v>27.8895568847656</v>
      </c>
      <c r="X585" s="13" t="n">
        <v>38.1478891220124</v>
      </c>
      <c r="Y585" s="13" t="n">
        <v>69.367569187731</v>
      </c>
      <c r="Z585" s="13" t="n">
        <v>34.5</v>
      </c>
      <c r="AA585" s="10" t="s">
        <v>155</v>
      </c>
      <c r="AG585" s="13" t="n">
        <v>98.6194740645048</v>
      </c>
      <c r="AH585" s="13" t="n">
        <v>100</v>
      </c>
      <c r="AI585" s="13" t="n">
        <v>30.9</v>
      </c>
      <c r="AJ585" s="13" t="n">
        <v>71.1</v>
      </c>
      <c r="AK585" s="13" t="n">
        <v>31.3</v>
      </c>
      <c r="AL585" s="12" t="n">
        <v>32.041084000745</v>
      </c>
      <c r="AM585" s="10" t="s">
        <v>157</v>
      </c>
      <c r="AN585" s="10" t="s">
        <v>632</v>
      </c>
    </row>
    <row r="586" customFormat="false" ht="15" hidden="false" customHeight="false" outlineLevel="0" collapsed="false">
      <c r="A586" s="10" t="s">
        <v>1457</v>
      </c>
      <c r="B586" s="10" t="s">
        <v>1411</v>
      </c>
      <c r="C586" s="10" t="s">
        <v>148</v>
      </c>
      <c r="D586" s="11" t="n">
        <v>46298.7730439815</v>
      </c>
      <c r="E586" s="10" t="s">
        <v>1470</v>
      </c>
      <c r="F586" s="10" t="s">
        <v>1413</v>
      </c>
      <c r="K586" s="10" t="s">
        <v>243</v>
      </c>
      <c r="AN586" s="10" t="s">
        <v>687</v>
      </c>
      <c r="AO586" s="10" t="s">
        <v>687</v>
      </c>
    </row>
    <row r="587" customFormat="false" ht="15" hidden="false" customHeight="false" outlineLevel="0" collapsed="false">
      <c r="A587" s="10" t="s">
        <v>1471</v>
      </c>
      <c r="B587" s="10" t="s">
        <v>1411</v>
      </c>
      <c r="C587" s="10" t="s">
        <v>148</v>
      </c>
      <c r="D587" s="11" t="n">
        <v>46298.7730787037</v>
      </c>
      <c r="E587" s="10" t="s">
        <v>1472</v>
      </c>
      <c r="F587" s="10" t="s">
        <v>1413</v>
      </c>
      <c r="G587" s="10" t="s">
        <v>1414</v>
      </c>
      <c r="H587" s="10" t="s">
        <v>247</v>
      </c>
      <c r="I587" s="10" t="s">
        <v>152</v>
      </c>
      <c r="J587" s="10" t="s">
        <v>248</v>
      </c>
      <c r="K587" s="10" t="s">
        <v>154</v>
      </c>
      <c r="M587" s="12" t="n">
        <v>36.7857263641981</v>
      </c>
      <c r="N587" s="12" t="n">
        <v>4.13685098783885</v>
      </c>
      <c r="O587" s="12" t="n">
        <v>35.7189879031496</v>
      </c>
      <c r="P587" s="12" t="n">
        <v>48.7176218910823</v>
      </c>
      <c r="Q587" s="12" t="n">
        <v>37.7159435385552</v>
      </c>
      <c r="R587" s="12" t="n">
        <v>38.3448161450454</v>
      </c>
      <c r="S587" s="12" t="n">
        <v>39.0300802357789</v>
      </c>
      <c r="T587" s="12" t="n">
        <v>32.7974363605425</v>
      </c>
      <c r="U587" s="12" t="n">
        <v>31.5395488739014</v>
      </c>
      <c r="V587" s="12" t="n">
        <v>51.7812194824219</v>
      </c>
      <c r="W587" s="12" t="n">
        <v>20.2416706085205</v>
      </c>
      <c r="X587" s="13" t="n">
        <v>26.1595547309833</v>
      </c>
      <c r="Y587" s="13" t="n">
        <v>73.7121442878373</v>
      </c>
      <c r="Z587" s="13" t="n">
        <v>34.7</v>
      </c>
      <c r="AA587" s="10" t="s">
        <v>155</v>
      </c>
      <c r="AG587" s="13" t="n">
        <v>98.5437511369838</v>
      </c>
      <c r="AH587" s="13" t="n">
        <v>100</v>
      </c>
      <c r="AI587" s="13" t="n">
        <v>30.6</v>
      </c>
      <c r="AJ587" s="13" t="n">
        <v>63.7</v>
      </c>
      <c r="AK587" s="13" t="n">
        <v>34.3</v>
      </c>
      <c r="AL587" s="12" t="n">
        <v>34.1286726564707</v>
      </c>
      <c r="AM587" s="10" t="s">
        <v>157</v>
      </c>
      <c r="AN587" s="10" t="s">
        <v>632</v>
      </c>
    </row>
    <row r="588" customFormat="false" ht="15" hidden="false" customHeight="false" outlineLevel="0" collapsed="false">
      <c r="A588" s="10" t="s">
        <v>1473</v>
      </c>
      <c r="B588" s="10" t="s">
        <v>1411</v>
      </c>
      <c r="C588" s="10" t="s">
        <v>148</v>
      </c>
      <c r="D588" s="11" t="n">
        <v>46298.7731018519</v>
      </c>
      <c r="E588" s="10" t="s">
        <v>1474</v>
      </c>
      <c r="F588" s="10" t="s">
        <v>1413</v>
      </c>
      <c r="G588" s="10" t="s">
        <v>1414</v>
      </c>
      <c r="H588" s="10" t="s">
        <v>251</v>
      </c>
      <c r="I588" s="10" t="s">
        <v>152</v>
      </c>
      <c r="J588" s="10" t="s">
        <v>248</v>
      </c>
      <c r="K588" s="10" t="s">
        <v>154</v>
      </c>
      <c r="M588" s="12" t="n">
        <v>35.5575921521143</v>
      </c>
      <c r="N588" s="12" t="n">
        <v>3.48361618563929</v>
      </c>
      <c r="O588" s="12" t="n">
        <v>34.6593955108298</v>
      </c>
      <c r="P588" s="12" t="n">
        <v>45.3721828897993</v>
      </c>
      <c r="Q588" s="12" t="n">
        <v>36.5308854641617</v>
      </c>
      <c r="R588" s="12" t="n">
        <v>37.262827575307</v>
      </c>
      <c r="S588" s="12" t="n">
        <v>37.2308617121622</v>
      </c>
      <c r="T588" s="12" t="n">
        <v>32.4504780386819</v>
      </c>
      <c r="U588" s="12" t="n">
        <v>32.0894432067871</v>
      </c>
      <c r="V588" s="12" t="n">
        <v>49.7919120788574</v>
      </c>
      <c r="W588" s="12" t="n">
        <v>17.7024688720703</v>
      </c>
      <c r="X588" s="13" t="n">
        <v>47.5137771010079</v>
      </c>
      <c r="Y588" s="13" t="n">
        <v>83.1801537234428</v>
      </c>
      <c r="Z588" s="13" t="n">
        <v>34.5</v>
      </c>
      <c r="AA588" s="10" t="s">
        <v>155</v>
      </c>
      <c r="AD588" s="10" t="s">
        <v>156</v>
      </c>
      <c r="AG588" s="13" t="n">
        <v>98.2737427181872</v>
      </c>
      <c r="AH588" s="13" t="n">
        <v>100</v>
      </c>
      <c r="AI588" s="13" t="n">
        <v>30.3</v>
      </c>
      <c r="AJ588" s="13" t="n">
        <v>64.2</v>
      </c>
      <c r="AK588" s="13" t="n">
        <v>32.4</v>
      </c>
      <c r="AL588" s="12" t="n">
        <v>32.4059016393443</v>
      </c>
      <c r="AM588" s="10" t="s">
        <v>157</v>
      </c>
      <c r="AN588" s="10" t="s">
        <v>632</v>
      </c>
    </row>
    <row r="589" customFormat="false" ht="15" hidden="false" customHeight="false" outlineLevel="0" collapsed="false">
      <c r="A589" s="10" t="s">
        <v>1475</v>
      </c>
      <c r="B589" s="10" t="s">
        <v>1411</v>
      </c>
      <c r="C589" s="10" t="s">
        <v>148</v>
      </c>
      <c r="D589" s="11" t="n">
        <v>46298.773125</v>
      </c>
      <c r="E589" s="10" t="s">
        <v>1476</v>
      </c>
      <c r="F589" s="10" t="s">
        <v>1413</v>
      </c>
      <c r="G589" s="10" t="s">
        <v>1414</v>
      </c>
      <c r="H589" s="10" t="s">
        <v>254</v>
      </c>
      <c r="I589" s="10" t="s">
        <v>152</v>
      </c>
      <c r="J589" s="10" t="s">
        <v>248</v>
      </c>
      <c r="K589" s="10" t="s">
        <v>261</v>
      </c>
      <c r="L589" s="10" t="s">
        <v>383</v>
      </c>
      <c r="M589" s="12" t="n">
        <v>36.6786190766419</v>
      </c>
      <c r="N589" s="12" t="n">
        <v>3.95883389276696</v>
      </c>
      <c r="O589" s="12" t="n">
        <v>35.8023065826463</v>
      </c>
      <c r="P589" s="12" t="n">
        <v>47.8850758139384</v>
      </c>
      <c r="R589" s="12" t="n">
        <v>37.740795992058</v>
      </c>
      <c r="S589" s="12" t="n">
        <v>37.8988704365687</v>
      </c>
      <c r="T589" s="12" t="n">
        <v>33.0597098201816</v>
      </c>
      <c r="U589" s="12" t="n">
        <v>32.1522445678711</v>
      </c>
      <c r="V589" s="12" t="n">
        <v>50.6686477661133</v>
      </c>
      <c r="W589" s="12" t="n">
        <v>18.5164031982422</v>
      </c>
      <c r="X589" s="13" t="n">
        <v>28.0793900752804</v>
      </c>
      <c r="Y589" s="13" t="n">
        <v>78.7640190505454</v>
      </c>
      <c r="Z589" s="13" t="n">
        <v>34.8</v>
      </c>
      <c r="AA589" s="10" t="s">
        <v>155</v>
      </c>
      <c r="AD589" s="10" t="s">
        <v>347</v>
      </c>
      <c r="AE589" s="10" t="s">
        <v>156</v>
      </c>
      <c r="AG589" s="13" t="n">
        <v>90.1398698241241</v>
      </c>
      <c r="AH589" s="13" t="n">
        <v>100</v>
      </c>
      <c r="AI589" s="13" t="n">
        <v>30.9</v>
      </c>
      <c r="AJ589" s="13" t="n">
        <v>63.2</v>
      </c>
      <c r="AK589" s="13" t="n">
        <v>34.4</v>
      </c>
      <c r="AL589" s="12" t="n">
        <v>34.3433875167373</v>
      </c>
      <c r="AM589" s="10" t="s">
        <v>157</v>
      </c>
      <c r="AN589" s="10" t="s">
        <v>632</v>
      </c>
      <c r="AO589" s="10" t="s">
        <v>973</v>
      </c>
    </row>
    <row r="590" customFormat="false" ht="15" hidden="false" customHeight="false" outlineLevel="0" collapsed="false">
      <c r="A590" s="10" t="s">
        <v>1477</v>
      </c>
      <c r="B590" s="10" t="s">
        <v>1411</v>
      </c>
      <c r="C590" s="10" t="s">
        <v>148</v>
      </c>
      <c r="D590" s="11" t="n">
        <v>46298.7731481482</v>
      </c>
      <c r="E590" s="10" t="s">
        <v>1478</v>
      </c>
      <c r="F590" s="10" t="s">
        <v>1413</v>
      </c>
      <c r="G590" s="10" t="s">
        <v>1414</v>
      </c>
      <c r="H590" s="10" t="s">
        <v>257</v>
      </c>
      <c r="I590" s="10" t="s">
        <v>152</v>
      </c>
      <c r="J590" s="10" t="s">
        <v>248</v>
      </c>
      <c r="K590" s="10" t="s">
        <v>154</v>
      </c>
      <c r="M590" s="12" t="n">
        <v>34.7635248637136</v>
      </c>
      <c r="N590" s="12" t="n">
        <v>3.91206681354558</v>
      </c>
      <c r="O590" s="12" t="n">
        <v>33.7664205380421</v>
      </c>
      <c r="P590" s="12" t="n">
        <v>45.6532722205247</v>
      </c>
      <c r="Q590" s="12" t="n">
        <v>36.026786828424</v>
      </c>
      <c r="R590" s="12" t="n">
        <v>36.8712319672222</v>
      </c>
      <c r="S590" s="12" t="n">
        <v>36.3370189301135</v>
      </c>
      <c r="T590" s="12" t="n">
        <v>30.8781378071885</v>
      </c>
      <c r="U590" s="12" t="n">
        <v>30.3764495849609</v>
      </c>
      <c r="V590" s="12" t="n">
        <v>49.4081077575684</v>
      </c>
      <c r="W590" s="12" t="n">
        <v>19.0316581726074</v>
      </c>
      <c r="X590" s="13" t="n">
        <v>43.9746114696878</v>
      </c>
      <c r="Y590" s="13" t="n">
        <v>75.0492365891231</v>
      </c>
      <c r="Z590" s="13" t="n">
        <v>32.5</v>
      </c>
      <c r="AA590" s="10" t="s">
        <v>155</v>
      </c>
      <c r="AG590" s="13" t="n">
        <v>98.7445845768749</v>
      </c>
      <c r="AH590" s="13" t="n">
        <v>100</v>
      </c>
      <c r="AI590" s="13" t="n">
        <v>29.4</v>
      </c>
      <c r="AJ590" s="13" t="n">
        <v>63.8</v>
      </c>
      <c r="AK590" s="13" t="n">
        <v>32.6</v>
      </c>
      <c r="AL590" s="12" t="n">
        <v>33.0672610085376</v>
      </c>
      <c r="AM590" s="10" t="s">
        <v>157</v>
      </c>
      <c r="AN590" s="10" t="s">
        <v>632</v>
      </c>
    </row>
    <row r="591" customFormat="false" ht="15" hidden="false" customHeight="false" outlineLevel="0" collapsed="false">
      <c r="A591" s="10" t="s">
        <v>1479</v>
      </c>
      <c r="B591" s="10" t="s">
        <v>1411</v>
      </c>
      <c r="C591" s="10" t="s">
        <v>148</v>
      </c>
      <c r="D591" s="11" t="n">
        <v>46298.7731828704</v>
      </c>
      <c r="E591" s="10" t="s">
        <v>1480</v>
      </c>
      <c r="F591" s="10" t="s">
        <v>1413</v>
      </c>
      <c r="G591" s="10" t="s">
        <v>1414</v>
      </c>
      <c r="H591" s="10" t="s">
        <v>260</v>
      </c>
      <c r="I591" s="10" t="s">
        <v>152</v>
      </c>
      <c r="J591" s="10" t="s">
        <v>248</v>
      </c>
      <c r="K591" s="10" t="s">
        <v>154</v>
      </c>
      <c r="M591" s="12" t="n">
        <v>37.8606929932722</v>
      </c>
      <c r="N591" s="12" t="n">
        <v>4.22100482079844</v>
      </c>
      <c r="O591" s="12" t="n">
        <v>36.7961483666759</v>
      </c>
      <c r="P591" s="12" t="n">
        <v>50.6084268010532</v>
      </c>
      <c r="Q591" s="12" t="n">
        <v>38.8494128959164</v>
      </c>
      <c r="R591" s="12" t="n">
        <v>39.7626745633369</v>
      </c>
      <c r="S591" s="12" t="n">
        <v>38.9615388453804</v>
      </c>
      <c r="T591" s="12" t="n">
        <v>34.2695854502402</v>
      </c>
      <c r="U591" s="12" t="n">
        <v>33.1871376037598</v>
      </c>
      <c r="V591" s="12" t="n">
        <v>53.1452102661133</v>
      </c>
      <c r="W591" s="12" t="n">
        <v>19.9580726623535</v>
      </c>
      <c r="X591" s="13" t="n">
        <v>33.9001433164194</v>
      </c>
      <c r="Y591" s="13" t="n">
        <v>77.0161134136422</v>
      </c>
      <c r="Z591" s="13" t="n">
        <v>36</v>
      </c>
      <c r="AA591" s="10" t="s">
        <v>155</v>
      </c>
      <c r="AG591" s="13" t="n">
        <v>98.7756819833952</v>
      </c>
      <c r="AH591" s="13" t="n">
        <v>100</v>
      </c>
      <c r="AI591" s="13" t="n">
        <v>31.9</v>
      </c>
      <c r="AJ591" s="13" t="n">
        <v>65.1</v>
      </c>
      <c r="AK591" s="13" t="n">
        <v>33.8</v>
      </c>
      <c r="AL591" s="12" t="n">
        <v>34.6957894736842</v>
      </c>
      <c r="AM591" s="10" t="s">
        <v>157</v>
      </c>
      <c r="AN591" s="10" t="s">
        <v>632</v>
      </c>
    </row>
    <row r="592" customFormat="false" ht="15" hidden="false" customHeight="false" outlineLevel="0" collapsed="false">
      <c r="A592" s="10" t="s">
        <v>1481</v>
      </c>
      <c r="B592" s="10" t="s">
        <v>1411</v>
      </c>
      <c r="C592" s="10" t="s">
        <v>148</v>
      </c>
      <c r="D592" s="11" t="n">
        <v>46298.7731944445</v>
      </c>
      <c r="E592" s="10" t="s">
        <v>1482</v>
      </c>
      <c r="F592" s="10" t="s">
        <v>1413</v>
      </c>
      <c r="G592" s="10" t="s">
        <v>1414</v>
      </c>
      <c r="H592" s="10" t="s">
        <v>267</v>
      </c>
      <c r="I592" s="10" t="s">
        <v>152</v>
      </c>
      <c r="J592" s="10" t="s">
        <v>248</v>
      </c>
      <c r="K592" s="10" t="s">
        <v>154</v>
      </c>
      <c r="M592" s="12" t="n">
        <v>36.5004138389806</v>
      </c>
      <c r="N592" s="12" t="n">
        <v>4.47499358726315</v>
      </c>
      <c r="O592" s="12" t="n">
        <v>35.2302200409193</v>
      </c>
      <c r="P592" s="12" t="n">
        <v>48.6488589665506</v>
      </c>
      <c r="Q592" s="12" t="n">
        <v>38.5841380564801</v>
      </c>
      <c r="R592" s="12" t="n">
        <v>39.7694965647023</v>
      </c>
      <c r="S592" s="12" t="n">
        <v>39.1143003724098</v>
      </c>
      <c r="T592" s="12" t="n">
        <v>32.3072154839314</v>
      </c>
      <c r="U592" s="12" t="n">
        <v>32.0336608886719</v>
      </c>
      <c r="V592" s="12" t="n">
        <v>51.7539138793945</v>
      </c>
      <c r="W592" s="12" t="n">
        <v>19.7202529907227</v>
      </c>
      <c r="X592" s="13" t="n">
        <v>44.3636399616096</v>
      </c>
      <c r="Y592" s="13" t="n">
        <v>71.9285226631838</v>
      </c>
      <c r="Z592" s="13" t="n">
        <v>34.2</v>
      </c>
      <c r="AA592" s="10" t="s">
        <v>155</v>
      </c>
      <c r="AG592" s="13" t="n">
        <v>98.6404450517275</v>
      </c>
      <c r="AH592" s="13" t="n">
        <v>100</v>
      </c>
      <c r="AI592" s="13" t="n">
        <v>30.7</v>
      </c>
      <c r="AJ592" s="13" t="n">
        <v>65.1</v>
      </c>
      <c r="AK592" s="13" t="n">
        <v>33.6</v>
      </c>
      <c r="AL592" s="12" t="n">
        <v>33.5968421052631</v>
      </c>
      <c r="AM592" s="10" t="s">
        <v>157</v>
      </c>
      <c r="AN592" s="10" t="s">
        <v>632</v>
      </c>
    </row>
    <row r="593" customFormat="false" ht="15" hidden="false" customHeight="false" outlineLevel="0" collapsed="false">
      <c r="A593" s="10" t="s">
        <v>1483</v>
      </c>
      <c r="B593" s="10" t="s">
        <v>1411</v>
      </c>
      <c r="C593" s="10" t="s">
        <v>148</v>
      </c>
      <c r="D593" s="11" t="n">
        <v>46298.7733217593</v>
      </c>
      <c r="E593" s="10" t="s">
        <v>1484</v>
      </c>
      <c r="F593" s="10" t="s">
        <v>1413</v>
      </c>
      <c r="G593" s="10" t="s">
        <v>1414</v>
      </c>
      <c r="H593" s="10" t="s">
        <v>271</v>
      </c>
      <c r="I593" s="10" t="s">
        <v>152</v>
      </c>
      <c r="J593" s="10" t="s">
        <v>248</v>
      </c>
      <c r="K593" s="10" t="s">
        <v>154</v>
      </c>
      <c r="M593" s="12" t="n">
        <v>34.0319918987427</v>
      </c>
      <c r="N593" s="12" t="n">
        <v>3.34204159385611</v>
      </c>
      <c r="O593" s="12" t="n">
        <v>33.2409010742589</v>
      </c>
      <c r="P593" s="12" t="n">
        <v>42.4434593768679</v>
      </c>
      <c r="Q593" s="12" t="n">
        <v>33.747074359617</v>
      </c>
      <c r="R593" s="12" t="n">
        <v>37.0375364782976</v>
      </c>
      <c r="S593" s="12" t="n">
        <v>35.1107535397113</v>
      </c>
      <c r="T593" s="12" t="n">
        <v>30.6756585915093</v>
      </c>
      <c r="U593" s="12" t="n">
        <v>30.1941337585449</v>
      </c>
      <c r="V593" s="12" t="n">
        <v>45.4214210510254</v>
      </c>
      <c r="W593" s="12" t="n">
        <v>15.2272872924805</v>
      </c>
      <c r="X593" s="13" t="n">
        <v>46.0047087952779</v>
      </c>
      <c r="Y593" s="13" t="n">
        <v>80.1788457924814</v>
      </c>
      <c r="Z593" s="13" t="n">
        <v>33</v>
      </c>
      <c r="AA593" s="10" t="s">
        <v>155</v>
      </c>
      <c r="AG593" s="13" t="n">
        <v>98.4043247476505</v>
      </c>
      <c r="AH593" s="13" t="n">
        <v>100</v>
      </c>
      <c r="AI593" s="13" t="n">
        <v>29.3</v>
      </c>
      <c r="AJ593" s="13" t="n">
        <v>60.8</v>
      </c>
      <c r="AK593" s="13" t="n">
        <v>33.6</v>
      </c>
      <c r="AL593" s="12" t="n">
        <v>32.6581023770039</v>
      </c>
      <c r="AM593" s="10" t="s">
        <v>157</v>
      </c>
      <c r="AN593" s="10" t="s">
        <v>632</v>
      </c>
    </row>
    <row r="594" customFormat="false" ht="15" hidden="false" customHeight="false" outlineLevel="0" collapsed="false">
      <c r="A594" s="10" t="s">
        <v>1485</v>
      </c>
      <c r="B594" s="10" t="s">
        <v>1411</v>
      </c>
      <c r="C594" s="10" t="s">
        <v>148</v>
      </c>
      <c r="D594" s="11" t="n">
        <v>46298.7733449074</v>
      </c>
      <c r="E594" s="10" t="s">
        <v>1486</v>
      </c>
      <c r="F594" s="10" t="s">
        <v>1413</v>
      </c>
      <c r="G594" s="10" t="s">
        <v>1414</v>
      </c>
      <c r="H594" s="10" t="s">
        <v>274</v>
      </c>
      <c r="I594" s="10" t="s">
        <v>152</v>
      </c>
      <c r="J594" s="10" t="s">
        <v>248</v>
      </c>
      <c r="K594" s="10" t="s">
        <v>154</v>
      </c>
      <c r="M594" s="12" t="n">
        <v>34.1028073212648</v>
      </c>
      <c r="N594" s="12" t="n">
        <v>3.03764770120545</v>
      </c>
      <c r="O594" s="12" t="n">
        <v>33.2494160312104</v>
      </c>
      <c r="P594" s="12" t="n">
        <v>41.9587118446595</v>
      </c>
      <c r="Q594" s="12" t="n">
        <v>34.639122435677</v>
      </c>
      <c r="R594" s="12" t="n">
        <v>36.0312071535299</v>
      </c>
      <c r="S594" s="12" t="n">
        <v>37.1702708466058</v>
      </c>
      <c r="T594" s="12" t="n">
        <v>31.0693191908373</v>
      </c>
      <c r="U594" s="12" t="n">
        <v>30.6747055053711</v>
      </c>
      <c r="V594" s="12" t="n">
        <v>45.5118637084961</v>
      </c>
      <c r="W594" s="12" t="n">
        <v>14.837158203125</v>
      </c>
      <c r="X594" s="13" t="n">
        <v>44.7521253326725</v>
      </c>
      <c r="Y594" s="13" t="n">
        <v>83.0372054434376</v>
      </c>
      <c r="Z594" s="13" t="n">
        <v>33</v>
      </c>
      <c r="AA594" s="10" t="s">
        <v>155</v>
      </c>
      <c r="AG594" s="13" t="n">
        <v>98.6217669436593</v>
      </c>
      <c r="AH594" s="13" t="n">
        <v>100</v>
      </c>
      <c r="AI594" s="13" t="n">
        <v>29.5</v>
      </c>
      <c r="AJ594" s="13" t="n">
        <v>59.8</v>
      </c>
      <c r="AK594" s="13" t="n">
        <v>33.3</v>
      </c>
      <c r="AL594" s="12" t="n">
        <v>32.7301746674037</v>
      </c>
      <c r="AM594" s="10" t="s">
        <v>157</v>
      </c>
      <c r="AN594" s="10" t="s">
        <v>632</v>
      </c>
    </row>
    <row r="595" customFormat="false" ht="15" hidden="false" customHeight="false" outlineLevel="0" collapsed="false">
      <c r="A595" s="10" t="s">
        <v>1487</v>
      </c>
      <c r="B595" s="10" t="s">
        <v>1411</v>
      </c>
      <c r="C595" s="10" t="s">
        <v>148</v>
      </c>
      <c r="D595" s="11" t="n">
        <v>46298.7733680556</v>
      </c>
      <c r="E595" s="10" t="s">
        <v>1488</v>
      </c>
      <c r="F595" s="10" t="s">
        <v>1413</v>
      </c>
      <c r="G595" s="10" t="s">
        <v>1414</v>
      </c>
      <c r="H595" s="10" t="s">
        <v>277</v>
      </c>
      <c r="I595" s="10" t="s">
        <v>152</v>
      </c>
      <c r="J595" s="10" t="s">
        <v>248</v>
      </c>
      <c r="K595" s="10" t="s">
        <v>154</v>
      </c>
      <c r="M595" s="12" t="n">
        <v>34.6355107949018</v>
      </c>
      <c r="N595" s="12" t="n">
        <v>2.52916901023785</v>
      </c>
      <c r="O595" s="12" t="n">
        <v>34.0900431858884</v>
      </c>
      <c r="P595" s="12" t="n">
        <v>41.3527152157649</v>
      </c>
      <c r="Q595" s="12" t="n">
        <v>35.0828167394637</v>
      </c>
      <c r="R595" s="12" t="n">
        <v>35.4701096683357</v>
      </c>
      <c r="S595" s="12" t="n">
        <v>35.0441793910279</v>
      </c>
      <c r="T595" s="12" t="n">
        <v>32.3808025542132</v>
      </c>
      <c r="U595" s="12" t="n">
        <v>31.7099704742432</v>
      </c>
      <c r="V595" s="12" t="n">
        <v>43.2224311828613</v>
      </c>
      <c r="W595" s="12" t="n">
        <v>11.5124607086182</v>
      </c>
      <c r="X595" s="13" t="n">
        <v>73.6153155848041</v>
      </c>
      <c r="Y595" s="13" t="n">
        <v>87.4232725097218</v>
      </c>
      <c r="Z595" s="13" t="n">
        <v>34.2</v>
      </c>
      <c r="AA595" s="10" t="s">
        <v>170</v>
      </c>
      <c r="AG595" s="13" t="n">
        <v>98.5298625356629</v>
      </c>
      <c r="AH595" s="13" t="n">
        <v>100</v>
      </c>
      <c r="AI595" s="13" t="n">
        <v>30.1</v>
      </c>
      <c r="AJ595" s="13" t="n">
        <v>60.6</v>
      </c>
      <c r="AK595" s="13" t="n">
        <v>33.7</v>
      </c>
      <c r="AL595" s="12" t="n">
        <v>33.3514959523371</v>
      </c>
      <c r="AM595" s="10" t="s">
        <v>157</v>
      </c>
      <c r="AN595" s="10" t="s">
        <v>632</v>
      </c>
    </row>
    <row r="596" customFormat="false" ht="15" hidden="false" customHeight="false" outlineLevel="0" collapsed="false">
      <c r="A596" s="10" t="s">
        <v>1489</v>
      </c>
      <c r="B596" s="10" t="s">
        <v>1411</v>
      </c>
      <c r="C596" s="10" t="s">
        <v>148</v>
      </c>
      <c r="D596" s="11" t="n">
        <v>46298.7733796296</v>
      </c>
      <c r="E596" s="10" t="s">
        <v>1490</v>
      </c>
      <c r="F596" s="10" t="s">
        <v>1413</v>
      </c>
      <c r="G596" s="10" t="s">
        <v>1414</v>
      </c>
      <c r="H596" s="10" t="s">
        <v>280</v>
      </c>
      <c r="I596" s="10" t="s">
        <v>152</v>
      </c>
      <c r="J596" s="10" t="s">
        <v>248</v>
      </c>
      <c r="K596" s="10" t="s">
        <v>154</v>
      </c>
      <c r="M596" s="12" t="n">
        <v>34.9062093268117</v>
      </c>
      <c r="N596" s="12" t="n">
        <v>3.15521428622669</v>
      </c>
      <c r="O596" s="12" t="n">
        <v>34.1246352333517</v>
      </c>
      <c r="P596" s="12" t="n">
        <v>44.4039344103082</v>
      </c>
      <c r="Q596" s="12" t="n">
        <v>35.1661196519984</v>
      </c>
      <c r="R596" s="12" t="n">
        <v>36.6923242319841</v>
      </c>
      <c r="S596" s="12" t="n">
        <v>35.6752197931525</v>
      </c>
      <c r="T596" s="12" t="n">
        <v>31.8101813374661</v>
      </c>
      <c r="U596" s="12" t="n">
        <v>31.2677516937256</v>
      </c>
      <c r="V596" s="12" t="n">
        <v>48.1497306823731</v>
      </c>
      <c r="W596" s="12" t="n">
        <v>16.8819789886475</v>
      </c>
      <c r="X596" s="13" t="n">
        <v>43.1427536485902</v>
      </c>
      <c r="Y596" s="13" t="n">
        <v>84.6262605017469</v>
      </c>
      <c r="Z596" s="13" t="n">
        <v>34</v>
      </c>
      <c r="AA596" s="10" t="s">
        <v>155</v>
      </c>
      <c r="AG596" s="13" t="n">
        <v>98.3497477504396</v>
      </c>
      <c r="AH596" s="13" t="n">
        <v>100</v>
      </c>
      <c r="AI596" s="13" t="n">
        <v>30</v>
      </c>
      <c r="AJ596" s="13" t="n">
        <v>62.7</v>
      </c>
      <c r="AK596" s="13" t="n">
        <v>34.2</v>
      </c>
      <c r="AL596" s="12" t="n">
        <v>33.486030086604</v>
      </c>
      <c r="AM596" s="10" t="s">
        <v>157</v>
      </c>
      <c r="AN596" s="10" t="s">
        <v>632</v>
      </c>
    </row>
    <row r="597" customFormat="false" ht="15" hidden="false" customHeight="false" outlineLevel="0" collapsed="false">
      <c r="A597" s="10" t="s">
        <v>1491</v>
      </c>
      <c r="B597" s="10" t="s">
        <v>1411</v>
      </c>
      <c r="C597" s="10" t="s">
        <v>148</v>
      </c>
      <c r="D597" s="11" t="n">
        <v>46298.7733912037</v>
      </c>
      <c r="E597" s="10" t="s">
        <v>1492</v>
      </c>
      <c r="F597" s="10" t="s">
        <v>1413</v>
      </c>
      <c r="G597" s="10" t="s">
        <v>1414</v>
      </c>
      <c r="H597" s="10" t="s">
        <v>283</v>
      </c>
      <c r="I597" s="10" t="s">
        <v>152</v>
      </c>
      <c r="J597" s="10" t="s">
        <v>248</v>
      </c>
      <c r="K597" s="10" t="s">
        <v>1343</v>
      </c>
      <c r="L597" s="10" t="s">
        <v>1344</v>
      </c>
      <c r="AN597" s="10" t="s">
        <v>632</v>
      </c>
      <c r="AO597" s="10" t="s">
        <v>1493</v>
      </c>
    </row>
    <row r="598" customFormat="false" ht="15" hidden="false" customHeight="false" outlineLevel="0" collapsed="false">
      <c r="A598" s="10" t="s">
        <v>1494</v>
      </c>
      <c r="B598" s="10" t="s">
        <v>1411</v>
      </c>
      <c r="C598" s="10" t="s">
        <v>148</v>
      </c>
      <c r="D598" s="11" t="n">
        <v>46298.7740046296</v>
      </c>
      <c r="E598" s="10" t="s">
        <v>1495</v>
      </c>
      <c r="F598" s="10" t="s">
        <v>1413</v>
      </c>
      <c r="G598" s="10" t="s">
        <v>1414</v>
      </c>
      <c r="H598" s="10" t="s">
        <v>286</v>
      </c>
      <c r="I598" s="10" t="s">
        <v>152</v>
      </c>
      <c r="J598" s="10" t="s">
        <v>248</v>
      </c>
      <c r="K598" s="10" t="s">
        <v>154</v>
      </c>
      <c r="M598" s="12" t="n">
        <v>36.0427157495619</v>
      </c>
      <c r="N598" s="12" t="n">
        <v>3.14782113648802</v>
      </c>
      <c r="O598" s="12" t="n">
        <v>35.2334034180367</v>
      </c>
      <c r="P598" s="12" t="n">
        <v>45.1055633363015</v>
      </c>
      <c r="Q598" s="12" t="n">
        <v>37.2344450806959</v>
      </c>
      <c r="R598" s="12" t="n">
        <v>37.5313729593953</v>
      </c>
      <c r="S598" s="12" t="n">
        <v>37.1981196813442</v>
      </c>
      <c r="T598" s="12" t="n">
        <v>32.8982490363501</v>
      </c>
      <c r="U598" s="12" t="n">
        <v>32.2622566223145</v>
      </c>
      <c r="V598" s="12" t="n">
        <v>53.2294654846191</v>
      </c>
      <c r="W598" s="12" t="n">
        <v>20.9672088623047</v>
      </c>
      <c r="X598" s="13" t="n">
        <v>49.1078788894944</v>
      </c>
      <c r="Y598" s="13" t="n">
        <v>83.4444118427855</v>
      </c>
      <c r="Z598" s="13" t="n">
        <v>34.7</v>
      </c>
      <c r="AA598" s="10" t="s">
        <v>155</v>
      </c>
      <c r="AG598" s="13" t="n">
        <v>98.0921837095514</v>
      </c>
      <c r="AH598" s="13" t="n">
        <v>100</v>
      </c>
      <c r="AI598" s="13" t="n">
        <v>31.3</v>
      </c>
      <c r="AJ598" s="13" t="n">
        <v>65.2</v>
      </c>
      <c r="AK598" s="13" t="n">
        <v>34.1</v>
      </c>
      <c r="AL598" s="12" t="n">
        <v>33.0894428152493</v>
      </c>
      <c r="AM598" s="10" t="s">
        <v>157</v>
      </c>
      <c r="AN598" s="10" t="s">
        <v>632</v>
      </c>
    </row>
    <row r="599" customFormat="false" ht="15" hidden="false" customHeight="false" outlineLevel="0" collapsed="false">
      <c r="A599" s="10" t="s">
        <v>1496</v>
      </c>
      <c r="B599" s="10" t="s">
        <v>1411</v>
      </c>
      <c r="C599" s="10" t="s">
        <v>148</v>
      </c>
      <c r="D599" s="11" t="n">
        <v>46298.7740162037</v>
      </c>
      <c r="E599" s="10" t="s">
        <v>1497</v>
      </c>
      <c r="F599" s="10" t="s">
        <v>1413</v>
      </c>
      <c r="G599" s="10" t="s">
        <v>1414</v>
      </c>
      <c r="H599" s="10" t="s">
        <v>289</v>
      </c>
      <c r="I599" s="10" t="s">
        <v>152</v>
      </c>
      <c r="J599" s="10" t="s">
        <v>248</v>
      </c>
      <c r="K599" s="10" t="s">
        <v>154</v>
      </c>
      <c r="M599" s="12" t="n">
        <v>36.4267219142905</v>
      </c>
      <c r="N599" s="12" t="n">
        <v>2.64838762709361</v>
      </c>
      <c r="O599" s="12" t="n">
        <v>35.6362247053788</v>
      </c>
      <c r="P599" s="12" t="n">
        <v>42.5447936885223</v>
      </c>
      <c r="Q599" s="12" t="n">
        <v>37.5377351282976</v>
      </c>
      <c r="R599" s="12" t="n">
        <v>36.9523224283063</v>
      </c>
      <c r="S599" s="12" t="n">
        <v>41.3541021020242</v>
      </c>
      <c r="T599" s="12" t="n">
        <v>33.1801595453969</v>
      </c>
      <c r="U599" s="12" t="n">
        <v>32.3912925720215</v>
      </c>
      <c r="V599" s="12" t="n">
        <v>48.3019104003906</v>
      </c>
      <c r="W599" s="12" t="n">
        <v>15.9106178283691</v>
      </c>
      <c r="X599" s="13" t="n">
        <v>26.2466227736537</v>
      </c>
      <c r="Y599" s="13" t="n">
        <v>85.0260997298219</v>
      </c>
      <c r="Z599" s="13" t="n">
        <v>35.2</v>
      </c>
      <c r="AA599" s="10" t="s">
        <v>155</v>
      </c>
      <c r="AG599" s="13" t="n">
        <v>98.6556252830433</v>
      </c>
      <c r="AH599" s="13" t="n">
        <v>100</v>
      </c>
      <c r="AI599" s="13" t="n">
        <v>31.5</v>
      </c>
      <c r="AJ599" s="13" t="n">
        <v>62.9</v>
      </c>
      <c r="AK599" s="13" t="n">
        <v>35.1</v>
      </c>
      <c r="AL599" s="12" t="n">
        <v>34.8474417345372</v>
      </c>
      <c r="AM599" s="10" t="s">
        <v>157</v>
      </c>
      <c r="AN599" s="10" t="s">
        <v>632</v>
      </c>
    </row>
    <row r="600" customFormat="false" ht="15" hidden="false" customHeight="false" outlineLevel="0" collapsed="false">
      <c r="A600" s="10" t="s">
        <v>1498</v>
      </c>
      <c r="B600" s="10" t="s">
        <v>1411</v>
      </c>
      <c r="C600" s="10" t="s">
        <v>148</v>
      </c>
      <c r="D600" s="11" t="n">
        <v>46298.7740277778</v>
      </c>
      <c r="E600" s="10" t="s">
        <v>1499</v>
      </c>
      <c r="F600" s="10" t="s">
        <v>1413</v>
      </c>
      <c r="G600" s="10" t="s">
        <v>1414</v>
      </c>
      <c r="H600" s="10" t="s">
        <v>292</v>
      </c>
      <c r="I600" s="10" t="s">
        <v>152</v>
      </c>
      <c r="J600" s="10" t="s">
        <v>248</v>
      </c>
      <c r="K600" s="10" t="s">
        <v>154</v>
      </c>
      <c r="M600" s="12" t="n">
        <v>36.6312239806987</v>
      </c>
      <c r="N600" s="12" t="n">
        <v>3.0300473120614</v>
      </c>
      <c r="O600" s="12" t="n">
        <v>35.8009836918773</v>
      </c>
      <c r="P600" s="12" t="n">
        <v>45.0873610961222</v>
      </c>
      <c r="Q600" s="12" t="n">
        <v>38.5225753809679</v>
      </c>
      <c r="R600" s="12" t="n">
        <v>38.3126429944425</v>
      </c>
      <c r="S600" s="12" t="n">
        <v>37.549297405767</v>
      </c>
      <c r="T600" s="12" t="n">
        <v>33.5439636359499</v>
      </c>
      <c r="U600" s="12" t="n">
        <v>32.9406127929688</v>
      </c>
      <c r="V600" s="12" t="n">
        <v>52.1773109436035</v>
      </c>
      <c r="W600" s="12" t="n">
        <v>19.2366981506348</v>
      </c>
      <c r="X600" s="13" t="n">
        <v>32.4699828473413</v>
      </c>
      <c r="Y600" s="13" t="n">
        <v>84.4315118843421</v>
      </c>
      <c r="Z600" s="13" t="n">
        <v>35.5</v>
      </c>
      <c r="AA600" s="10" t="s">
        <v>155</v>
      </c>
      <c r="AG600" s="13" t="n">
        <v>97.7953510663791</v>
      </c>
      <c r="AH600" s="13" t="n">
        <v>100</v>
      </c>
      <c r="AI600" s="13" t="n">
        <v>31.7</v>
      </c>
      <c r="AJ600" s="13" t="n">
        <v>63.7</v>
      </c>
      <c r="AK600" s="13" t="n">
        <v>35.5</v>
      </c>
      <c r="AL600" s="12" t="n">
        <v>35.1114055893373</v>
      </c>
      <c r="AM600" s="10" t="s">
        <v>157</v>
      </c>
      <c r="AN600" s="10" t="s">
        <v>632</v>
      </c>
    </row>
    <row r="601" customFormat="false" ht="15" hidden="false" customHeight="false" outlineLevel="0" collapsed="false">
      <c r="A601" s="10" t="s">
        <v>1500</v>
      </c>
      <c r="B601" s="10" t="s">
        <v>1411</v>
      </c>
      <c r="C601" s="10" t="s">
        <v>148</v>
      </c>
      <c r="D601" s="11" t="n">
        <v>46298.7740393519</v>
      </c>
      <c r="E601" s="10" t="s">
        <v>1501</v>
      </c>
      <c r="F601" s="10" t="s">
        <v>1413</v>
      </c>
      <c r="G601" s="10" t="s">
        <v>1414</v>
      </c>
      <c r="H601" s="10" t="s">
        <v>295</v>
      </c>
      <c r="I601" s="10" t="s">
        <v>152</v>
      </c>
      <c r="J601" s="10" t="s">
        <v>248</v>
      </c>
      <c r="K601" s="10" t="s">
        <v>154</v>
      </c>
      <c r="M601" s="12" t="n">
        <v>35.8414286592768</v>
      </c>
      <c r="N601" s="12" t="n">
        <v>3.11154681781653</v>
      </c>
      <c r="O601" s="12" t="n">
        <v>34.8879448940675</v>
      </c>
      <c r="P601" s="12" t="n">
        <v>44.1440371543676</v>
      </c>
      <c r="Q601" s="12" t="n">
        <v>36.9093729296235</v>
      </c>
      <c r="R601" s="12" t="n">
        <v>38.7862490775753</v>
      </c>
      <c r="S601" s="12" t="n">
        <v>38.2724754297065</v>
      </c>
      <c r="T601" s="12" t="n">
        <v>32.6677972738795</v>
      </c>
      <c r="U601" s="12" t="n">
        <v>32.1310348510742</v>
      </c>
      <c r="V601" s="12" t="n">
        <v>50.0594329833984</v>
      </c>
      <c r="W601" s="12" t="n">
        <v>17.9283981323242</v>
      </c>
      <c r="X601" s="13" t="n">
        <v>48.9860978415583</v>
      </c>
      <c r="Y601" s="13" t="n">
        <v>82.0734299140133</v>
      </c>
      <c r="Z601" s="13" t="n">
        <v>34.5</v>
      </c>
      <c r="AA601" s="10" t="s">
        <v>155</v>
      </c>
      <c r="AG601" s="13" t="n">
        <v>98.8893816400902</v>
      </c>
      <c r="AH601" s="13" t="n">
        <v>100</v>
      </c>
      <c r="AI601" s="13" t="n">
        <v>31.2</v>
      </c>
      <c r="AJ601" s="13" t="n">
        <v>64</v>
      </c>
      <c r="AK601" s="13" t="n">
        <v>33.3</v>
      </c>
      <c r="AL601" s="12" t="n">
        <v>32.4716291780534</v>
      </c>
      <c r="AM601" s="10" t="s">
        <v>157</v>
      </c>
      <c r="AN601" s="10" t="s">
        <v>632</v>
      </c>
    </row>
    <row r="602" customFormat="false" ht="15" hidden="false" customHeight="false" outlineLevel="0" collapsed="false">
      <c r="A602" s="10" t="s">
        <v>1502</v>
      </c>
      <c r="B602" s="10" t="s">
        <v>1411</v>
      </c>
      <c r="C602" s="10" t="s">
        <v>148</v>
      </c>
      <c r="D602" s="11" t="n">
        <v>46298.7740625</v>
      </c>
      <c r="E602" s="10" t="s">
        <v>1503</v>
      </c>
      <c r="F602" s="10" t="s">
        <v>1413</v>
      </c>
      <c r="G602" s="10" t="s">
        <v>1414</v>
      </c>
      <c r="H602" s="10" t="s">
        <v>298</v>
      </c>
      <c r="I602" s="10" t="s">
        <v>152</v>
      </c>
      <c r="J602" s="10" t="s">
        <v>248</v>
      </c>
      <c r="K602" s="10" t="s">
        <v>154</v>
      </c>
      <c r="M602" s="12" t="n">
        <v>37.2771183464125</v>
      </c>
      <c r="N602" s="12" t="n">
        <v>3.62679903460421</v>
      </c>
      <c r="O602" s="12" t="n">
        <v>36.3744289455421</v>
      </c>
      <c r="P602" s="12" t="n">
        <v>45.0480883019925</v>
      </c>
      <c r="Q602" s="12" t="n">
        <v>38.5136518755409</v>
      </c>
      <c r="R602" s="12" t="n">
        <v>41.2457471555256</v>
      </c>
      <c r="S602" s="12" t="n">
        <v>39.1739280382792</v>
      </c>
      <c r="T602" s="12" t="n">
        <v>32.2526393403934</v>
      </c>
      <c r="U602" s="12" t="n">
        <v>31.6537418365479</v>
      </c>
      <c r="V602" s="12" t="n">
        <v>50.2428016662598</v>
      </c>
      <c r="W602" s="12" t="n">
        <v>18.5890598297119</v>
      </c>
      <c r="X602" s="13" t="n">
        <v>20.8710966873788</v>
      </c>
      <c r="Y602" s="13" t="n">
        <v>63.377132227807</v>
      </c>
      <c r="Z602" s="13" t="n">
        <v>38.1000000000001</v>
      </c>
      <c r="AA602" s="10" t="s">
        <v>155</v>
      </c>
      <c r="AC602" s="10" t="s">
        <v>156</v>
      </c>
      <c r="AG602" s="13" t="n">
        <v>98.641421042358</v>
      </c>
      <c r="AH602" s="13" t="n">
        <v>100</v>
      </c>
      <c r="AI602" s="13" t="n">
        <v>30.7</v>
      </c>
      <c r="AJ602" s="13" t="n">
        <v>64.3</v>
      </c>
      <c r="AK602" s="13" t="n">
        <v>39.7</v>
      </c>
      <c r="AL602" s="12" t="n">
        <v>40.1050662059438</v>
      </c>
      <c r="AM602" s="10" t="s">
        <v>157</v>
      </c>
      <c r="AN602" s="10" t="s">
        <v>632</v>
      </c>
    </row>
    <row r="603" customFormat="false" ht="15" hidden="false" customHeight="false" outlineLevel="0" collapsed="false">
      <c r="A603" s="10" t="s">
        <v>1504</v>
      </c>
      <c r="B603" s="10" t="s">
        <v>1411</v>
      </c>
      <c r="C603" s="10" t="s">
        <v>148</v>
      </c>
      <c r="D603" s="11" t="n">
        <v>46298.7740740741</v>
      </c>
      <c r="E603" s="10" t="s">
        <v>1505</v>
      </c>
      <c r="F603" s="10" t="s">
        <v>1413</v>
      </c>
      <c r="G603" s="10" t="s">
        <v>1414</v>
      </c>
      <c r="H603" s="10" t="s">
        <v>301</v>
      </c>
      <c r="I603" s="10" t="s">
        <v>152</v>
      </c>
      <c r="J603" s="10" t="s">
        <v>248</v>
      </c>
      <c r="K603" s="10" t="s">
        <v>154</v>
      </c>
      <c r="M603" s="12" t="n">
        <v>37.1424233696553</v>
      </c>
      <c r="N603" s="12" t="n">
        <v>3.66790557554041</v>
      </c>
      <c r="O603" s="12" t="n">
        <v>36.1081198622701</v>
      </c>
      <c r="P603" s="12" t="n">
        <v>48.0578939202059</v>
      </c>
      <c r="Q603" s="12" t="n">
        <v>39.1671440023311</v>
      </c>
      <c r="R603" s="12" t="n">
        <v>39.66804354227</v>
      </c>
      <c r="S603" s="12" t="n">
        <v>38.1800766205979</v>
      </c>
      <c r="T603" s="12" t="n">
        <v>33.7834054137679</v>
      </c>
      <c r="U603" s="12" t="n">
        <v>33.0196800231934</v>
      </c>
      <c r="V603" s="12" t="n">
        <v>57.3189964294434</v>
      </c>
      <c r="W603" s="12" t="n">
        <v>24.29931640625</v>
      </c>
      <c r="X603" s="13" t="n">
        <v>40.6069345218588</v>
      </c>
      <c r="Y603" s="13" t="n">
        <v>79.7666644818772</v>
      </c>
      <c r="Z603" s="13" t="n">
        <v>36</v>
      </c>
      <c r="AA603" s="10" t="s">
        <v>155</v>
      </c>
      <c r="AG603" s="13" t="n">
        <v>98.1485770161083</v>
      </c>
      <c r="AH603" s="13" t="n">
        <v>100</v>
      </c>
      <c r="AI603" s="13" t="n">
        <v>32.1</v>
      </c>
      <c r="AJ603" s="13" t="n">
        <v>64.5</v>
      </c>
      <c r="AK603" s="13" t="n">
        <v>34.3</v>
      </c>
      <c r="AL603" s="12" t="n">
        <v>34.1127201508777</v>
      </c>
      <c r="AM603" s="10" t="s">
        <v>157</v>
      </c>
      <c r="AN603" s="10" t="s">
        <v>632</v>
      </c>
    </row>
    <row r="604" customFormat="false" ht="15" hidden="false" customHeight="false" outlineLevel="0" collapsed="false">
      <c r="A604" s="10" t="s">
        <v>1506</v>
      </c>
      <c r="B604" s="10" t="s">
        <v>1411</v>
      </c>
      <c r="C604" s="10" t="s">
        <v>148</v>
      </c>
      <c r="D604" s="11" t="n">
        <v>46298.7742361111</v>
      </c>
      <c r="E604" s="10" t="s">
        <v>1507</v>
      </c>
      <c r="F604" s="10" t="s">
        <v>1413</v>
      </c>
      <c r="G604" s="10" t="s">
        <v>1414</v>
      </c>
      <c r="H604" s="10" t="s">
        <v>304</v>
      </c>
      <c r="I604" s="10" t="s">
        <v>152</v>
      </c>
      <c r="J604" s="10" t="s">
        <v>248</v>
      </c>
      <c r="K604" s="10" t="s">
        <v>154</v>
      </c>
      <c r="M604" s="12" t="n">
        <v>41.304726448309</v>
      </c>
      <c r="N604" s="12" t="n">
        <v>5.17536453758695</v>
      </c>
      <c r="O604" s="12" t="n">
        <v>39.6355095811495</v>
      </c>
      <c r="P604" s="12" t="n">
        <v>49.9408522535172</v>
      </c>
      <c r="Q604" s="12" t="n">
        <v>46.9407723740323</v>
      </c>
      <c r="R604" s="12" t="n">
        <v>47.2334965713303</v>
      </c>
      <c r="S604" s="12" t="n">
        <v>47.1997773477524</v>
      </c>
      <c r="T604" s="12" t="n">
        <v>34.6783980717103</v>
      </c>
      <c r="U604" s="12" t="n">
        <v>34.1228294372559</v>
      </c>
      <c r="V604" s="12" t="n">
        <v>55.8011703491211</v>
      </c>
      <c r="W604" s="12" t="n">
        <v>21.6783409118652</v>
      </c>
      <c r="X604" s="13" t="n">
        <v>24.0965968160126</v>
      </c>
      <c r="Y604" s="13" t="n">
        <v>44.5758232398512</v>
      </c>
      <c r="Z604" s="13" t="n">
        <v>36.6</v>
      </c>
      <c r="AA604" s="10" t="s">
        <v>162</v>
      </c>
      <c r="AG604" s="13" t="n">
        <v>98.3892832495317</v>
      </c>
      <c r="AH604" s="13" t="n">
        <v>100</v>
      </c>
      <c r="AI604" s="13" t="n">
        <v>32.7</v>
      </c>
      <c r="AJ604" s="13" t="n">
        <v>69.4</v>
      </c>
      <c r="AK604" s="13" t="n">
        <v>44.8</v>
      </c>
      <c r="AL604" s="12" t="n">
        <v>44.9333333333334</v>
      </c>
      <c r="AM604" s="10" t="s">
        <v>157</v>
      </c>
      <c r="AN604" s="10" t="s">
        <v>632</v>
      </c>
    </row>
    <row r="605" customFormat="false" ht="15" hidden="false" customHeight="false" outlineLevel="0" collapsed="false">
      <c r="A605" s="10" t="s">
        <v>1508</v>
      </c>
      <c r="B605" s="10" t="s">
        <v>1411</v>
      </c>
      <c r="C605" s="10" t="s">
        <v>148</v>
      </c>
      <c r="D605" s="11" t="n">
        <v>46298.7742592593</v>
      </c>
      <c r="E605" s="10" t="s">
        <v>1509</v>
      </c>
      <c r="F605" s="10" t="s">
        <v>1413</v>
      </c>
      <c r="G605" s="10" t="s">
        <v>1414</v>
      </c>
      <c r="H605" s="10" t="s">
        <v>307</v>
      </c>
      <c r="I605" s="10" t="s">
        <v>152</v>
      </c>
      <c r="J605" s="10" t="s">
        <v>248</v>
      </c>
      <c r="K605" s="10" t="s">
        <v>154</v>
      </c>
      <c r="M605" s="12" t="n">
        <v>39.0148517895877</v>
      </c>
      <c r="N605" s="12" t="n">
        <v>4.19039570652013</v>
      </c>
      <c r="O605" s="12" t="n">
        <v>37.6436156219115</v>
      </c>
      <c r="P605" s="12" t="n">
        <v>49.1160302634476</v>
      </c>
      <c r="Q605" s="12" t="n">
        <v>44.9496785243704</v>
      </c>
      <c r="R605" s="12" t="n">
        <v>40.4749480307874</v>
      </c>
      <c r="S605" s="12" t="n">
        <v>43.1052709240762</v>
      </c>
      <c r="T605" s="12" t="n">
        <v>34.2131923476953</v>
      </c>
      <c r="U605" s="12" t="n">
        <v>33.261604309082</v>
      </c>
      <c r="V605" s="12" t="n">
        <v>54.2016487121582</v>
      </c>
      <c r="W605" s="12" t="n">
        <v>20.9400444030762</v>
      </c>
      <c r="X605" s="13" t="n">
        <v>29.5537681921403</v>
      </c>
      <c r="Y605" s="13" t="n">
        <v>62.0440079200832</v>
      </c>
      <c r="Z605" s="13" t="n">
        <v>37.1</v>
      </c>
      <c r="AA605" s="10" t="s">
        <v>155</v>
      </c>
      <c r="AG605" s="13" t="n">
        <v>98.5524662095121</v>
      </c>
      <c r="AH605" s="13" t="n">
        <v>100</v>
      </c>
      <c r="AI605" s="13" t="n">
        <v>32.2</v>
      </c>
      <c r="AJ605" s="13" t="n">
        <v>69.6</v>
      </c>
      <c r="AK605" s="13" t="n">
        <v>35</v>
      </c>
      <c r="AL605" s="12" t="n">
        <v>34.5233251124329</v>
      </c>
      <c r="AM605" s="10" t="s">
        <v>157</v>
      </c>
      <c r="AN605" s="10" t="s">
        <v>632</v>
      </c>
    </row>
    <row r="606" customFormat="false" ht="15" hidden="false" customHeight="false" outlineLevel="0" collapsed="false">
      <c r="A606" s="10" t="s">
        <v>1510</v>
      </c>
      <c r="B606" s="10" t="s">
        <v>1411</v>
      </c>
      <c r="C606" s="10" t="s">
        <v>148</v>
      </c>
      <c r="D606" s="11" t="n">
        <v>46298.7742824074</v>
      </c>
      <c r="E606" s="10" t="s">
        <v>1511</v>
      </c>
      <c r="F606" s="10" t="s">
        <v>1413</v>
      </c>
      <c r="G606" s="10" t="s">
        <v>1414</v>
      </c>
      <c r="H606" s="10" t="s">
        <v>310</v>
      </c>
      <c r="I606" s="10" t="s">
        <v>152</v>
      </c>
      <c r="J606" s="10" t="s">
        <v>248</v>
      </c>
      <c r="K606" s="10" t="s">
        <v>154</v>
      </c>
      <c r="M606" s="12" t="n">
        <v>37.6645070736186</v>
      </c>
      <c r="N606" s="12" t="n">
        <v>4.45505560231431</v>
      </c>
      <c r="O606" s="12" t="n">
        <v>36.2275342623077</v>
      </c>
      <c r="P606" s="12" t="n">
        <v>49.4746923088534</v>
      </c>
      <c r="Q606" s="12" t="n">
        <v>43.9981890999879</v>
      </c>
      <c r="R606" s="12" t="n">
        <v>40.8886395997531</v>
      </c>
      <c r="S606" s="12" t="n">
        <v>39.8503306196448</v>
      </c>
      <c r="T606" s="12" t="n">
        <v>33.4577022283714</v>
      </c>
      <c r="U606" s="12" t="n">
        <v>33.0228271484375</v>
      </c>
      <c r="V606" s="12" t="n">
        <v>58.7907218933106</v>
      </c>
      <c r="W606" s="12" t="n">
        <v>25.7678947448731</v>
      </c>
      <c r="X606" s="13" t="n">
        <v>44.7052205572136</v>
      </c>
      <c r="Y606" s="13" t="n">
        <v>70.8353516571089</v>
      </c>
      <c r="Z606" s="13" t="n">
        <v>35.5</v>
      </c>
      <c r="AA606" s="10" t="s">
        <v>155</v>
      </c>
      <c r="AC606" s="10" t="s">
        <v>156</v>
      </c>
      <c r="AG606" s="13" t="n">
        <v>98.4735878379418</v>
      </c>
      <c r="AH606" s="13" t="n">
        <v>100</v>
      </c>
      <c r="AI606" s="13" t="n">
        <v>31.6</v>
      </c>
      <c r="AJ606" s="13" t="n">
        <v>68.3</v>
      </c>
      <c r="AK606" s="13" t="n">
        <v>34.2</v>
      </c>
      <c r="AL606" s="12" t="n">
        <v>33.8798404178152</v>
      </c>
      <c r="AM606" s="10" t="s">
        <v>157</v>
      </c>
      <c r="AN606" s="10" t="s">
        <v>632</v>
      </c>
    </row>
    <row r="607" customFormat="false" ht="15" hidden="false" customHeight="false" outlineLevel="0" collapsed="false">
      <c r="A607" s="10" t="s">
        <v>1512</v>
      </c>
      <c r="B607" s="10" t="s">
        <v>1411</v>
      </c>
      <c r="C607" s="10" t="s">
        <v>148</v>
      </c>
      <c r="D607" s="11" t="n">
        <v>46298.7743055556</v>
      </c>
      <c r="E607" s="10" t="s">
        <v>1513</v>
      </c>
      <c r="F607" s="10" t="s">
        <v>1413</v>
      </c>
      <c r="G607" s="10" t="s">
        <v>1414</v>
      </c>
      <c r="H607" s="10" t="s">
        <v>313</v>
      </c>
      <c r="I607" s="10" t="s">
        <v>152</v>
      </c>
      <c r="J607" s="10" t="s">
        <v>248</v>
      </c>
      <c r="K607" s="10" t="s">
        <v>154</v>
      </c>
      <c r="M607" s="12" t="n">
        <v>37.9388403098049</v>
      </c>
      <c r="N607" s="12" t="n">
        <v>4.41054958459074</v>
      </c>
      <c r="O607" s="12" t="n">
        <v>36.4689818874432</v>
      </c>
      <c r="P607" s="12" t="n">
        <v>48.8809269092701</v>
      </c>
      <c r="Q607" s="12" t="n">
        <v>44.1918975340354</v>
      </c>
      <c r="R607" s="12" t="n">
        <v>41.6636787355766</v>
      </c>
      <c r="S607" s="12" t="n">
        <v>39.9938745247977</v>
      </c>
      <c r="T607" s="12" t="n">
        <v>33.5824534491279</v>
      </c>
      <c r="U607" s="12" t="n">
        <v>33.2887382507324</v>
      </c>
      <c r="V607" s="12" t="n">
        <v>54.900520324707</v>
      </c>
      <c r="W607" s="12" t="n">
        <v>21.6117820739746</v>
      </c>
      <c r="X607" s="13" t="n">
        <v>47.6560210958101</v>
      </c>
      <c r="Y607" s="13" t="n">
        <v>65.2858447803382</v>
      </c>
      <c r="Z607" s="13" t="n">
        <v>35.5</v>
      </c>
      <c r="AA607" s="10" t="s">
        <v>155</v>
      </c>
      <c r="AG607" s="13" t="n">
        <v>98.7356204478933</v>
      </c>
      <c r="AH607" s="13" t="n">
        <v>100</v>
      </c>
      <c r="AI607" s="13" t="n">
        <v>31.8</v>
      </c>
      <c r="AJ607" s="13" t="n">
        <v>70.2</v>
      </c>
      <c r="AK607" s="13" t="n">
        <v>33.5</v>
      </c>
      <c r="AL607" s="12" t="n">
        <v>34.185446104744</v>
      </c>
      <c r="AM607" s="10" t="s">
        <v>157</v>
      </c>
      <c r="AN607" s="10" t="s">
        <v>632</v>
      </c>
    </row>
    <row r="608" customFormat="false" ht="15" hidden="false" customHeight="false" outlineLevel="0" collapsed="false">
      <c r="A608" s="10" t="s">
        <v>1514</v>
      </c>
      <c r="B608" s="10" t="s">
        <v>1411</v>
      </c>
      <c r="C608" s="10" t="s">
        <v>148</v>
      </c>
      <c r="D608" s="11" t="n">
        <v>46298.7743287037</v>
      </c>
      <c r="E608" s="10" t="s">
        <v>1515</v>
      </c>
      <c r="F608" s="10" t="s">
        <v>1413</v>
      </c>
      <c r="G608" s="10" t="s">
        <v>1414</v>
      </c>
      <c r="H608" s="10" t="s">
        <v>316</v>
      </c>
      <c r="I608" s="10" t="s">
        <v>152</v>
      </c>
      <c r="J608" s="10" t="s">
        <v>248</v>
      </c>
      <c r="K608" s="10" t="s">
        <v>154</v>
      </c>
      <c r="M608" s="12" t="n">
        <v>36.98100820168</v>
      </c>
      <c r="N608" s="12" t="n">
        <v>4.18188234236387</v>
      </c>
      <c r="O608" s="12" t="n">
        <v>35.5889558401066</v>
      </c>
      <c r="P608" s="12" t="n">
        <v>46.8352710645594</v>
      </c>
      <c r="Q608" s="12" t="n">
        <v>43.6129764371626</v>
      </c>
      <c r="R608" s="12" t="n">
        <v>39.3859166716988</v>
      </c>
      <c r="S608" s="12" t="n">
        <v>39.5328910429701</v>
      </c>
      <c r="T608" s="12" t="n">
        <v>32.614696995314</v>
      </c>
      <c r="U608" s="12" t="n">
        <v>32.3275451660156</v>
      </c>
      <c r="V608" s="12" t="n">
        <v>51.1516952514648</v>
      </c>
      <c r="W608" s="12" t="n">
        <v>18.8241500854492</v>
      </c>
      <c r="X608" s="13" t="n">
        <v>36.4526372221535</v>
      </c>
      <c r="Y608" s="13" t="n">
        <v>69.6952451647491</v>
      </c>
      <c r="Z608" s="13" t="n">
        <v>35.1</v>
      </c>
      <c r="AA608" s="10" t="s">
        <v>155</v>
      </c>
      <c r="AG608" s="13" t="n">
        <v>98.9981383499902</v>
      </c>
      <c r="AH608" s="13" t="n">
        <v>100</v>
      </c>
      <c r="AI608" s="13" t="n">
        <v>31.3</v>
      </c>
      <c r="AJ608" s="13" t="n">
        <v>67.5</v>
      </c>
      <c r="AK608" s="13" t="n">
        <v>33.4</v>
      </c>
      <c r="AL608" s="12" t="n">
        <v>33.5487799216597</v>
      </c>
      <c r="AM608" s="10" t="s">
        <v>157</v>
      </c>
      <c r="AN608" s="10" t="s">
        <v>632</v>
      </c>
    </row>
    <row r="609" customFormat="false" ht="15" hidden="false" customHeight="false" outlineLevel="0" collapsed="false">
      <c r="A609" s="10" t="s">
        <v>1516</v>
      </c>
      <c r="B609" s="10" t="s">
        <v>1411</v>
      </c>
      <c r="C609" s="10" t="s">
        <v>148</v>
      </c>
      <c r="D609" s="11" t="n">
        <v>46298.7743518519</v>
      </c>
      <c r="E609" s="10" t="s">
        <v>1517</v>
      </c>
      <c r="F609" s="10" t="s">
        <v>1413</v>
      </c>
      <c r="G609" s="10" t="s">
        <v>1414</v>
      </c>
      <c r="H609" s="10" t="s">
        <v>319</v>
      </c>
      <c r="I609" s="10" t="s">
        <v>152</v>
      </c>
      <c r="J609" s="10" t="s">
        <v>248</v>
      </c>
      <c r="K609" s="10" t="s">
        <v>154</v>
      </c>
      <c r="M609" s="12" t="n">
        <v>38.6144129922366</v>
      </c>
      <c r="N609" s="12" t="n">
        <v>4.8028515326042</v>
      </c>
      <c r="O609" s="12" t="n">
        <v>37.2052565780254</v>
      </c>
      <c r="P609" s="12" t="n">
        <v>52.7934302532394</v>
      </c>
      <c r="Q609" s="12" t="n">
        <v>41.9749618763718</v>
      </c>
      <c r="R609" s="12" t="n">
        <v>41.6775019280605</v>
      </c>
      <c r="S609" s="12" t="n">
        <v>39.7945608931736</v>
      </c>
      <c r="T609" s="12" t="n">
        <v>33.8105653175263</v>
      </c>
      <c r="U609" s="12" t="n">
        <v>33.0297813415527</v>
      </c>
      <c r="V609" s="12" t="n">
        <v>59.6142082214356</v>
      </c>
      <c r="W609" s="12" t="n">
        <v>26.5844268798828</v>
      </c>
      <c r="X609" s="13" t="n">
        <v>19.7985893852163</v>
      </c>
      <c r="Y609" s="13" t="n">
        <v>69.4783316981062</v>
      </c>
      <c r="Z609" s="13" t="n">
        <v>36</v>
      </c>
      <c r="AA609" s="10" t="s">
        <v>155</v>
      </c>
      <c r="AG609" s="13" t="n">
        <v>98.718932748538</v>
      </c>
      <c r="AH609" s="13" t="n">
        <v>100</v>
      </c>
      <c r="AI609" s="13" t="n">
        <v>31.7</v>
      </c>
      <c r="AJ609" s="13" t="n">
        <v>66</v>
      </c>
      <c r="AK609" s="13" t="n">
        <v>33.8</v>
      </c>
      <c r="AL609" s="12" t="n">
        <v>35.3566003660709</v>
      </c>
      <c r="AM609" s="10" t="s">
        <v>157</v>
      </c>
      <c r="AN609" s="10" t="s">
        <v>632</v>
      </c>
    </row>
    <row r="610" customFormat="false" ht="15" hidden="false" customHeight="false" outlineLevel="0" collapsed="false">
      <c r="A610" s="10" t="s">
        <v>1518</v>
      </c>
      <c r="B610" s="10" t="s">
        <v>1411</v>
      </c>
      <c r="C610" s="10" t="s">
        <v>1519</v>
      </c>
      <c r="D610" s="11" t="n">
        <v>46298.7745023148</v>
      </c>
      <c r="E610" s="10" t="s">
        <v>1520</v>
      </c>
      <c r="F610" s="10" t="s">
        <v>1413</v>
      </c>
      <c r="G610" s="10" t="s">
        <v>1414</v>
      </c>
      <c r="H610" s="10" t="s">
        <v>151</v>
      </c>
      <c r="I610" s="10" t="s">
        <v>152</v>
      </c>
      <c r="J610" s="10" t="s">
        <v>153</v>
      </c>
      <c r="K610" s="10" t="s">
        <v>154</v>
      </c>
      <c r="M610" s="12" t="n">
        <v>44.4496648750933</v>
      </c>
      <c r="N610" s="12" t="n">
        <v>8.39025647011269</v>
      </c>
      <c r="O610" s="12" t="n">
        <v>42.4335856605428</v>
      </c>
      <c r="P610" s="12" t="n">
        <v>59.1853859075634</v>
      </c>
      <c r="Q610" s="12" t="n">
        <v>46.6600022493512</v>
      </c>
      <c r="R610" s="12" t="n">
        <v>51.4508849307846</v>
      </c>
      <c r="S610" s="12" t="n">
        <v>52.0240498055286</v>
      </c>
      <c r="T610" s="12" t="n">
        <v>33.9080013161091</v>
      </c>
      <c r="U610" s="12" t="n">
        <v>33.433219909668</v>
      </c>
      <c r="V610" s="12" t="n">
        <v>61.5069236755371</v>
      </c>
      <c r="W610" s="12" t="n">
        <v>28.0737037658691</v>
      </c>
      <c r="X610" s="13" t="n">
        <v>24.3707391679276</v>
      </c>
      <c r="Y610" s="13" t="n">
        <v>36.3010689705667</v>
      </c>
      <c r="Z610" s="13" t="n">
        <v>35.8</v>
      </c>
      <c r="AA610" s="10" t="s">
        <v>162</v>
      </c>
      <c r="AD610" s="10" t="s">
        <v>156</v>
      </c>
      <c r="AG610" s="13" t="n">
        <v>98.414757169621</v>
      </c>
      <c r="AH610" s="13" t="n">
        <v>100</v>
      </c>
      <c r="AI610" s="13" t="n">
        <v>32.4</v>
      </c>
      <c r="AJ610" s="13" t="n">
        <v>68.8</v>
      </c>
      <c r="AK610" s="13" t="n">
        <v>33.5</v>
      </c>
      <c r="AL610" s="12" t="n">
        <v>34.3214076246334</v>
      </c>
      <c r="AM610" s="10" t="s">
        <v>180</v>
      </c>
      <c r="AN610" s="10" t="s">
        <v>632</v>
      </c>
    </row>
    <row r="611" customFormat="false" ht="15" hidden="false" customHeight="false" outlineLevel="0" collapsed="false">
      <c r="A611" s="10" t="s">
        <v>1521</v>
      </c>
      <c r="B611" s="10" t="s">
        <v>1411</v>
      </c>
      <c r="C611" s="10" t="s">
        <v>1519</v>
      </c>
      <c r="D611" s="11" t="n">
        <v>46298.774525463</v>
      </c>
      <c r="E611" s="10" t="s">
        <v>1522</v>
      </c>
      <c r="F611" s="10" t="s">
        <v>1413</v>
      </c>
      <c r="G611" s="10" t="s">
        <v>1414</v>
      </c>
      <c r="H611" s="10" t="s">
        <v>160</v>
      </c>
      <c r="I611" s="10" t="s">
        <v>152</v>
      </c>
      <c r="J611" s="10" t="s">
        <v>153</v>
      </c>
      <c r="K611" s="10" t="s">
        <v>154</v>
      </c>
      <c r="M611" s="12" t="n">
        <v>47.1559866024114</v>
      </c>
      <c r="N611" s="12" t="n">
        <v>7.65626686317562</v>
      </c>
      <c r="O611" s="12" t="n">
        <v>45.6580186645166</v>
      </c>
      <c r="P611" s="12" t="n">
        <v>57.4099207974829</v>
      </c>
      <c r="Q611" s="12" t="n">
        <v>53.1547696842117</v>
      </c>
      <c r="R611" s="12" t="n">
        <v>56.4673934249566</v>
      </c>
      <c r="S611" s="12" t="n">
        <v>46.2209686171749</v>
      </c>
      <c r="T611" s="12" t="n">
        <v>35.7293362470719</v>
      </c>
      <c r="U611" s="12" t="n">
        <v>35.0228271484375</v>
      </c>
      <c r="V611" s="12" t="n">
        <v>60.7907218933106</v>
      </c>
      <c r="W611" s="12" t="n">
        <v>25.7678947448731</v>
      </c>
      <c r="X611" s="13" t="n">
        <v>14.9508950009887</v>
      </c>
      <c r="Y611" s="13" t="n">
        <v>30.7445315957477</v>
      </c>
      <c r="Z611" s="13" t="n">
        <v>37.5</v>
      </c>
      <c r="AA611" s="10" t="s">
        <v>162</v>
      </c>
      <c r="AD611" s="10" t="s">
        <v>156</v>
      </c>
      <c r="AG611" s="13" t="n">
        <v>97.0634470908659</v>
      </c>
      <c r="AH611" s="13" t="n">
        <v>100</v>
      </c>
      <c r="AI611" s="13" t="n">
        <v>33.6</v>
      </c>
      <c r="AJ611" s="13" t="n">
        <v>70.3</v>
      </c>
      <c r="AK611" s="13" t="n">
        <v>47</v>
      </c>
      <c r="AL611" s="12" t="n">
        <v>46.6570269873248</v>
      </c>
      <c r="AM611" s="10" t="s">
        <v>180</v>
      </c>
      <c r="AN611" s="10" t="s">
        <v>632</v>
      </c>
    </row>
    <row r="612" customFormat="false" ht="15" hidden="false" customHeight="false" outlineLevel="0" collapsed="false">
      <c r="A612" s="10" t="s">
        <v>1523</v>
      </c>
      <c r="B612" s="10" t="s">
        <v>1411</v>
      </c>
      <c r="C612" s="10" t="s">
        <v>1519</v>
      </c>
      <c r="D612" s="11" t="n">
        <v>46298.7745486111</v>
      </c>
      <c r="E612" s="10" t="s">
        <v>1524</v>
      </c>
      <c r="F612" s="10" t="s">
        <v>1413</v>
      </c>
      <c r="G612" s="10" t="s">
        <v>1414</v>
      </c>
      <c r="H612" s="10" t="s">
        <v>166</v>
      </c>
      <c r="I612" s="10" t="s">
        <v>152</v>
      </c>
      <c r="J612" s="10" t="s">
        <v>153</v>
      </c>
      <c r="K612" s="10" t="s">
        <v>154</v>
      </c>
      <c r="M612" s="12" t="n">
        <v>45.2527763062901</v>
      </c>
      <c r="N612" s="12" t="n">
        <v>9.66724672664329</v>
      </c>
      <c r="O612" s="12" t="n">
        <v>43.1072870321934</v>
      </c>
      <c r="P612" s="12" t="n">
        <v>61.4944575260847</v>
      </c>
      <c r="Q612" s="12" t="n">
        <v>50.5043673337417</v>
      </c>
      <c r="R612" s="12" t="n">
        <v>52.5726191473757</v>
      </c>
      <c r="S612" s="12" t="n">
        <v>51.7244574941983</v>
      </c>
      <c r="T612" s="12" t="n">
        <v>34.6432970681155</v>
      </c>
      <c r="U612" s="12" t="n">
        <v>34.4312629699707</v>
      </c>
      <c r="V612" s="12" t="n">
        <v>64.5832672119141</v>
      </c>
      <c r="W612" s="12" t="n">
        <v>30.1520042419434</v>
      </c>
      <c r="X612" s="13" t="n">
        <v>32.2437034189412</v>
      </c>
      <c r="Y612" s="13" t="n">
        <v>38.0039435012835</v>
      </c>
      <c r="Z612" s="13" t="n">
        <v>36.5</v>
      </c>
      <c r="AA612" s="10" t="s">
        <v>162</v>
      </c>
      <c r="AD612" s="10" t="s">
        <v>156</v>
      </c>
      <c r="AF612" s="10" t="s">
        <v>156</v>
      </c>
      <c r="AG612" s="13" t="n">
        <v>95.9622524752475</v>
      </c>
      <c r="AH612" s="13" t="n">
        <v>100</v>
      </c>
      <c r="AI612" s="13" t="n">
        <v>33.1</v>
      </c>
      <c r="AJ612" s="13" t="n">
        <v>80</v>
      </c>
      <c r="AK612" s="13" t="n">
        <v>38.1</v>
      </c>
      <c r="AL612" s="12" t="n">
        <v>38.0998413168724</v>
      </c>
      <c r="AM612" s="10" t="s">
        <v>180</v>
      </c>
      <c r="AN612" s="10" t="s">
        <v>632</v>
      </c>
    </row>
    <row r="613" customFormat="false" ht="15" hidden="false" customHeight="false" outlineLevel="0" collapsed="false">
      <c r="A613" s="10" t="s">
        <v>1525</v>
      </c>
      <c r="B613" s="10" t="s">
        <v>1411</v>
      </c>
      <c r="C613" s="10" t="s">
        <v>1519</v>
      </c>
      <c r="D613" s="11" t="n">
        <v>46298.7745717593</v>
      </c>
      <c r="E613" s="10" t="s">
        <v>1526</v>
      </c>
      <c r="F613" s="10" t="s">
        <v>1413</v>
      </c>
      <c r="G613" s="10" t="s">
        <v>1414</v>
      </c>
      <c r="H613" s="10" t="s">
        <v>169</v>
      </c>
      <c r="I613" s="10" t="s">
        <v>152</v>
      </c>
      <c r="J613" s="10" t="s">
        <v>153</v>
      </c>
      <c r="K613" s="10" t="s">
        <v>154</v>
      </c>
      <c r="M613" s="12" t="n">
        <v>44.1824461253325</v>
      </c>
      <c r="N613" s="12" t="n">
        <v>9.11267050355222</v>
      </c>
      <c r="O613" s="12" t="n">
        <v>42.1537540560127</v>
      </c>
      <c r="P613" s="12" t="n">
        <v>59.6063057429899</v>
      </c>
      <c r="Q613" s="12" t="n">
        <v>44.3532439488745</v>
      </c>
      <c r="R613" s="12" t="n">
        <v>56.3649730617797</v>
      </c>
      <c r="S613" s="12" t="n">
        <v>50.140534150676</v>
      </c>
      <c r="T613" s="12" t="n">
        <v>34.450303672138</v>
      </c>
      <c r="U613" s="12" t="n">
        <v>34.1489486694336</v>
      </c>
      <c r="V613" s="12" t="n">
        <v>61.5163841247559</v>
      </c>
      <c r="W613" s="12" t="n">
        <v>27.3674354553223</v>
      </c>
      <c r="X613" s="13" t="n">
        <v>34.9843113508753</v>
      </c>
      <c r="Y613" s="13" t="n">
        <v>38.8899592645602</v>
      </c>
      <c r="Z613" s="13" t="n">
        <v>37</v>
      </c>
      <c r="AA613" s="10" t="s">
        <v>162</v>
      </c>
      <c r="AG613" s="13" t="n">
        <v>97.8389368377116</v>
      </c>
      <c r="AH613" s="13" t="n">
        <v>100</v>
      </c>
      <c r="AI613" s="13" t="n">
        <v>32.9</v>
      </c>
      <c r="AJ613" s="13" t="n">
        <v>76.9</v>
      </c>
      <c r="AK613" s="13" t="n">
        <v>35.3</v>
      </c>
      <c r="AL613" s="12" t="n">
        <v>34.60584401934</v>
      </c>
      <c r="AM613" s="10" t="s">
        <v>180</v>
      </c>
      <c r="AN613" s="10" t="s">
        <v>632</v>
      </c>
    </row>
    <row r="614" customFormat="false" ht="15" hidden="false" customHeight="false" outlineLevel="0" collapsed="false">
      <c r="A614" s="10" t="s">
        <v>1527</v>
      </c>
      <c r="B614" s="10" t="s">
        <v>1411</v>
      </c>
      <c r="C614" s="10" t="s">
        <v>1519</v>
      </c>
      <c r="D614" s="11" t="n">
        <v>46298.7745833333</v>
      </c>
      <c r="E614" s="10" t="s">
        <v>1528</v>
      </c>
      <c r="F614" s="10" t="s">
        <v>1413</v>
      </c>
      <c r="G614" s="10" t="s">
        <v>1414</v>
      </c>
      <c r="H614" s="10" t="s">
        <v>173</v>
      </c>
      <c r="I614" s="10" t="s">
        <v>152</v>
      </c>
      <c r="J614" s="10" t="s">
        <v>153</v>
      </c>
      <c r="K614" s="10" t="s">
        <v>154</v>
      </c>
      <c r="M614" s="12" t="n">
        <v>49.1666340245012</v>
      </c>
      <c r="N614" s="12" t="n">
        <v>8.21029448277671</v>
      </c>
      <c r="O614" s="12" t="n">
        <v>47.4842228602466</v>
      </c>
      <c r="P614" s="12" t="n">
        <v>60.8827741794586</v>
      </c>
      <c r="Q614" s="12" t="n">
        <v>56.0984883330407</v>
      </c>
      <c r="R614" s="12" t="n">
        <v>55.9305152524793</v>
      </c>
      <c r="S614" s="12" t="n">
        <v>49.3450621665417</v>
      </c>
      <c r="T614" s="12" t="n">
        <v>36.656069390011</v>
      </c>
      <c r="U614" s="12" t="n">
        <v>36.1601219177246</v>
      </c>
      <c r="V614" s="12" t="n">
        <v>62.8192291259766</v>
      </c>
      <c r="W614" s="12" t="n">
        <v>26.659107208252</v>
      </c>
      <c r="X614" s="13" t="n">
        <v>14.1011552172398</v>
      </c>
      <c r="Y614" s="13" t="n">
        <v>26.2161944839047</v>
      </c>
      <c r="Z614" s="13" t="n">
        <v>55.6000000000003</v>
      </c>
      <c r="AA614" s="10" t="s">
        <v>162</v>
      </c>
      <c r="AG614" s="13" t="n">
        <v>98.4406332453826</v>
      </c>
      <c r="AH614" s="13" t="n">
        <v>100</v>
      </c>
      <c r="AI614" s="13" t="n">
        <v>34.4</v>
      </c>
      <c r="AJ614" s="13" t="n">
        <v>79.8</v>
      </c>
      <c r="AK614" s="13" t="n">
        <v>38.5</v>
      </c>
      <c r="AL614" s="12" t="n">
        <v>39.2399316798722</v>
      </c>
      <c r="AM614" s="10" t="s">
        <v>180</v>
      </c>
      <c r="AN614" s="10" t="s">
        <v>632</v>
      </c>
    </row>
    <row r="615" customFormat="false" ht="15" hidden="false" customHeight="false" outlineLevel="0" collapsed="false">
      <c r="A615" s="10" t="s">
        <v>1529</v>
      </c>
      <c r="B615" s="10" t="s">
        <v>1411</v>
      </c>
      <c r="C615" s="10" t="s">
        <v>1519</v>
      </c>
      <c r="D615" s="11" t="n">
        <v>46298.7745949074</v>
      </c>
      <c r="E615" s="10" t="s">
        <v>1530</v>
      </c>
      <c r="F615" s="10" t="s">
        <v>1413</v>
      </c>
      <c r="G615" s="10" t="s">
        <v>1414</v>
      </c>
      <c r="H615" s="10" t="s">
        <v>176</v>
      </c>
      <c r="I615" s="10" t="s">
        <v>152</v>
      </c>
      <c r="J615" s="10" t="s">
        <v>153</v>
      </c>
      <c r="K615" s="10" t="s">
        <v>154</v>
      </c>
      <c r="M615" s="12" t="n">
        <v>46.6069481858387</v>
      </c>
      <c r="N615" s="12" t="n">
        <v>8.09358370598991</v>
      </c>
      <c r="O615" s="12" t="n">
        <v>45.2256161336798</v>
      </c>
      <c r="P615" s="12" t="n">
        <v>59.3936958197767</v>
      </c>
      <c r="Q615" s="12" t="n">
        <v>45.2058151261482</v>
      </c>
      <c r="R615" s="12" t="n">
        <v>50.2777234139886</v>
      </c>
      <c r="S615" s="12" t="n">
        <v>53.06886517706</v>
      </c>
      <c r="T615" s="12" t="n">
        <v>35.8206583948788</v>
      </c>
      <c r="U615" s="12" t="n">
        <v>35.4830093383789</v>
      </c>
      <c r="V615" s="12" t="n">
        <v>61.3912391662598</v>
      </c>
      <c r="W615" s="12" t="n">
        <v>25.9082298278809</v>
      </c>
      <c r="X615" s="13" t="n">
        <v>24.380868911982</v>
      </c>
      <c r="Y615" s="13" t="n">
        <v>34.8053086265181</v>
      </c>
      <c r="Z615" s="13" t="n">
        <v>38.4</v>
      </c>
      <c r="AA615" s="10" t="s">
        <v>162</v>
      </c>
      <c r="AG615" s="13" t="n">
        <v>98.4056971070918</v>
      </c>
      <c r="AH615" s="13" t="n">
        <v>100</v>
      </c>
      <c r="AI615" s="13" t="n">
        <v>34.2</v>
      </c>
      <c r="AJ615" s="13" t="n">
        <v>79.4</v>
      </c>
      <c r="AK615" s="13" t="n">
        <v>38.8</v>
      </c>
      <c r="AL615" s="12" t="n">
        <v>39.0186103949389</v>
      </c>
      <c r="AM615" s="10" t="s">
        <v>180</v>
      </c>
      <c r="AN615" s="10" t="s">
        <v>632</v>
      </c>
    </row>
    <row r="616" customFormat="false" ht="15" hidden="false" customHeight="false" outlineLevel="0" collapsed="false">
      <c r="A616" s="10" t="s">
        <v>1531</v>
      </c>
      <c r="B616" s="10" t="s">
        <v>1411</v>
      </c>
      <c r="C616" s="10" t="s">
        <v>1519</v>
      </c>
      <c r="D616" s="11" t="n">
        <v>46298.7746180556</v>
      </c>
      <c r="E616" s="10" t="s">
        <v>1532</v>
      </c>
      <c r="F616" s="10" t="s">
        <v>1413</v>
      </c>
      <c r="G616" s="10" t="s">
        <v>1414</v>
      </c>
      <c r="H616" s="10" t="s">
        <v>179</v>
      </c>
      <c r="I616" s="10" t="s">
        <v>152</v>
      </c>
      <c r="J616" s="10" t="s">
        <v>153</v>
      </c>
      <c r="K616" s="10" t="s">
        <v>154</v>
      </c>
      <c r="M616" s="12" t="n">
        <v>45.4319566349958</v>
      </c>
      <c r="N616" s="12" t="n">
        <v>8.72337064977951</v>
      </c>
      <c r="O616" s="12" t="n">
        <v>43.7484500244446</v>
      </c>
      <c r="P616" s="12" t="n">
        <v>57.8255841785007</v>
      </c>
      <c r="Q616" s="12" t="n">
        <v>48.234252622276</v>
      </c>
      <c r="R616" s="12" t="n">
        <v>57.3395946925783</v>
      </c>
      <c r="S616" s="12" t="n">
        <v>46.3513965746645</v>
      </c>
      <c r="T616" s="12" t="n">
        <v>34.3892942388757</v>
      </c>
      <c r="U616" s="12" t="n">
        <v>34.149600982666</v>
      </c>
      <c r="V616" s="12" t="n">
        <v>62.2472877502441</v>
      </c>
      <c r="W616" s="12" t="n">
        <v>28.0976867675781</v>
      </c>
      <c r="X616" s="13" t="n">
        <v>25.2787350496655</v>
      </c>
      <c r="Y616" s="13" t="n">
        <v>37.0869653354956</v>
      </c>
      <c r="Z616" s="13" t="n">
        <v>36.5</v>
      </c>
      <c r="AA616" s="10" t="s">
        <v>162</v>
      </c>
      <c r="AD616" s="10" t="s">
        <v>156</v>
      </c>
      <c r="AG616" s="13" t="n">
        <v>97.4901185770751</v>
      </c>
      <c r="AH616" s="13" t="n">
        <v>100</v>
      </c>
      <c r="AI616" s="13" t="n">
        <v>33</v>
      </c>
      <c r="AJ616" s="13" t="n">
        <v>73.5</v>
      </c>
      <c r="AK616" s="13" t="n">
        <v>35.5</v>
      </c>
      <c r="AL616" s="12" t="n">
        <v>34.5701518814379</v>
      </c>
      <c r="AM616" s="10" t="s">
        <v>180</v>
      </c>
      <c r="AN616" s="10" t="s">
        <v>632</v>
      </c>
    </row>
    <row r="617" customFormat="false" ht="15" hidden="false" customHeight="false" outlineLevel="0" collapsed="false">
      <c r="A617" s="10" t="s">
        <v>1533</v>
      </c>
      <c r="B617" s="10" t="s">
        <v>1411</v>
      </c>
      <c r="C617" s="10" t="s">
        <v>1519</v>
      </c>
      <c r="D617" s="11" t="n">
        <v>46298.7746527778</v>
      </c>
      <c r="E617" s="10" t="s">
        <v>1534</v>
      </c>
      <c r="F617" s="10" t="s">
        <v>1413</v>
      </c>
      <c r="G617" s="10" t="s">
        <v>1414</v>
      </c>
      <c r="H617" s="10" t="s">
        <v>183</v>
      </c>
      <c r="I617" s="10" t="s">
        <v>152</v>
      </c>
      <c r="J617" s="10" t="s">
        <v>153</v>
      </c>
      <c r="K617" s="10" t="s">
        <v>261</v>
      </c>
      <c r="L617" s="10" t="s">
        <v>362</v>
      </c>
      <c r="M617" s="12" t="n">
        <v>43.4495124413452</v>
      </c>
      <c r="N617" s="12" t="n">
        <v>8.56572547359021</v>
      </c>
      <c r="O617" s="12" t="n">
        <v>41.3684844451523</v>
      </c>
      <c r="P617" s="12" t="n">
        <v>55.1669367439893</v>
      </c>
      <c r="R617" s="12" t="n">
        <v>55.8992862575245</v>
      </c>
      <c r="S617" s="12" t="n">
        <v>49.0989581782055</v>
      </c>
      <c r="T617" s="12" t="n">
        <v>33.3973779574657</v>
      </c>
      <c r="U617" s="12" t="n">
        <v>33.0616073608398</v>
      </c>
      <c r="V617" s="12" t="n">
        <v>61.1108169555664</v>
      </c>
      <c r="W617" s="12" t="n">
        <v>28.0492095947266</v>
      </c>
      <c r="X617" s="13" t="n">
        <v>27.2372155764349</v>
      </c>
      <c r="Y617" s="13" t="n">
        <v>42.4932787514871</v>
      </c>
      <c r="Z617" s="13" t="n">
        <v>35.5</v>
      </c>
      <c r="AA617" s="10" t="s">
        <v>162</v>
      </c>
      <c r="AD617" s="10" t="s">
        <v>347</v>
      </c>
      <c r="AF617" s="10" t="s">
        <v>156</v>
      </c>
      <c r="AG617" s="13" t="n">
        <v>95.7622785377887</v>
      </c>
      <c r="AH617" s="13" t="n">
        <v>100</v>
      </c>
      <c r="AI617" s="13" t="n">
        <v>32</v>
      </c>
      <c r="AJ617" s="13" t="n">
        <v>69.4</v>
      </c>
      <c r="AK617" s="13" t="n">
        <v>34</v>
      </c>
      <c r="AL617" s="12" t="n">
        <v>33.449967416439</v>
      </c>
      <c r="AM617" s="10" t="s">
        <v>180</v>
      </c>
      <c r="AN617" s="10" t="s">
        <v>632</v>
      </c>
      <c r="AO617" s="10" t="s">
        <v>397</v>
      </c>
    </row>
    <row r="618" customFormat="false" ht="15" hidden="false" customHeight="false" outlineLevel="0" collapsed="false">
      <c r="A618" s="10" t="s">
        <v>1535</v>
      </c>
      <c r="B618" s="10" t="s">
        <v>1411</v>
      </c>
      <c r="C618" s="10" t="s">
        <v>1519</v>
      </c>
      <c r="D618" s="11" t="n">
        <v>46298.7746875</v>
      </c>
      <c r="E618" s="10" t="s">
        <v>1536</v>
      </c>
      <c r="F618" s="10" t="s">
        <v>1413</v>
      </c>
      <c r="G618" s="10" t="s">
        <v>1414</v>
      </c>
      <c r="H618" s="10" t="s">
        <v>186</v>
      </c>
      <c r="I618" s="10" t="s">
        <v>152</v>
      </c>
      <c r="J618" s="10" t="s">
        <v>153</v>
      </c>
      <c r="K618" s="10" t="s">
        <v>261</v>
      </c>
      <c r="L618" s="10" t="s">
        <v>383</v>
      </c>
      <c r="M618" s="12" t="n">
        <v>41.2025180017442</v>
      </c>
      <c r="N618" s="12" t="n">
        <v>6.50137751635945</v>
      </c>
      <c r="O618" s="12" t="n">
        <v>40.679601627931</v>
      </c>
      <c r="P618" s="12" t="n">
        <v>42.9117240460606</v>
      </c>
      <c r="R618" s="12" t="n">
        <v>40.397674242241</v>
      </c>
      <c r="S618" s="12" t="n">
        <v>48.0933432803259</v>
      </c>
      <c r="T618" s="12" t="n">
        <v>32.7665838867108</v>
      </c>
      <c r="U618" s="12" t="n">
        <v>32.2827796936035</v>
      </c>
      <c r="V618" s="12" t="n">
        <v>51.626579284668</v>
      </c>
      <c r="W618" s="12" t="n">
        <v>19.3437995910645</v>
      </c>
      <c r="X618" s="13" t="n">
        <v>25.5618537298231</v>
      </c>
      <c r="Y618" s="13" t="n">
        <v>40.4866815756261</v>
      </c>
      <c r="Z618" s="13" t="n">
        <v>35.1</v>
      </c>
      <c r="AA618" s="10" t="s">
        <v>162</v>
      </c>
      <c r="AD618" s="10" t="s">
        <v>347</v>
      </c>
      <c r="AF618" s="10" t="s">
        <v>156</v>
      </c>
      <c r="AG618" s="13" t="n">
        <v>90.3052297971467</v>
      </c>
      <c r="AH618" s="13" t="n">
        <v>100</v>
      </c>
      <c r="AI618" s="13" t="n">
        <v>31.4</v>
      </c>
      <c r="AJ618" s="13" t="n">
        <v>62.5</v>
      </c>
      <c r="AK618" s="13" t="n">
        <v>35.6</v>
      </c>
      <c r="AL618" s="12" t="n">
        <v>36.0074074074074</v>
      </c>
      <c r="AM618" s="10" t="s">
        <v>180</v>
      </c>
      <c r="AN618" s="10" t="s">
        <v>632</v>
      </c>
      <c r="AO618" s="10" t="s">
        <v>973</v>
      </c>
    </row>
    <row r="619" customFormat="false" ht="15" hidden="false" customHeight="false" outlineLevel="0" collapsed="false">
      <c r="A619" s="10" t="s">
        <v>1537</v>
      </c>
      <c r="B619" s="10" t="s">
        <v>1411</v>
      </c>
      <c r="C619" s="10" t="s">
        <v>1519</v>
      </c>
      <c r="D619" s="11" t="n">
        <v>46298.7747337963</v>
      </c>
      <c r="E619" s="10" t="s">
        <v>1538</v>
      </c>
      <c r="F619" s="10" t="s">
        <v>1413</v>
      </c>
      <c r="G619" s="10" t="s">
        <v>1414</v>
      </c>
      <c r="H619" s="10" t="s">
        <v>189</v>
      </c>
      <c r="I619" s="10" t="s">
        <v>152</v>
      </c>
      <c r="J619" s="10" t="s">
        <v>153</v>
      </c>
      <c r="K619" s="10" t="s">
        <v>261</v>
      </c>
      <c r="L619" s="10" t="s">
        <v>362</v>
      </c>
      <c r="M619" s="12" t="n">
        <v>46.6883051847661</v>
      </c>
      <c r="N619" s="12" t="n">
        <v>7.39735903759093</v>
      </c>
      <c r="O619" s="12" t="n">
        <v>45.0945252470466</v>
      </c>
      <c r="P619" s="12" t="n">
        <v>54.3464029939015</v>
      </c>
      <c r="R619" s="12" t="n">
        <v>56.0946444201058</v>
      </c>
      <c r="S619" s="12" t="n">
        <v>52.280123541241</v>
      </c>
      <c r="T619" s="12" t="n">
        <v>33.5126828390529</v>
      </c>
      <c r="U619" s="12" t="n">
        <v>33.2622566223145</v>
      </c>
      <c r="V619" s="12" t="n">
        <v>59.0471839904785</v>
      </c>
      <c r="W619" s="12" t="n">
        <v>25.7849273681641</v>
      </c>
      <c r="X619" s="13" t="n">
        <v>15.2319016553134</v>
      </c>
      <c r="Y619" s="13" t="n">
        <v>30.461745316348</v>
      </c>
      <c r="Z619" s="13" t="n">
        <v>52.7000000000002</v>
      </c>
      <c r="AA619" s="10" t="s">
        <v>162</v>
      </c>
      <c r="AD619" s="10" t="s">
        <v>347</v>
      </c>
      <c r="AG619" s="13" t="n">
        <v>94.7525447525448</v>
      </c>
      <c r="AH619" s="13" t="n">
        <v>100</v>
      </c>
      <c r="AI619" s="13" t="n">
        <v>32.3</v>
      </c>
      <c r="AJ619" s="13" t="n">
        <v>66.2</v>
      </c>
      <c r="AK619" s="13" t="n">
        <v>38.2</v>
      </c>
      <c r="AL619" s="12" t="n">
        <v>38.9587447817837</v>
      </c>
      <c r="AM619" s="10" t="s">
        <v>180</v>
      </c>
      <c r="AN619" s="10" t="s">
        <v>632</v>
      </c>
      <c r="AO619" s="10" t="s">
        <v>397</v>
      </c>
    </row>
    <row r="620" customFormat="false" ht="15" hidden="false" customHeight="false" outlineLevel="0" collapsed="false">
      <c r="A620" s="10" t="s">
        <v>1539</v>
      </c>
      <c r="B620" s="10" t="s">
        <v>1411</v>
      </c>
      <c r="C620" s="10" t="s">
        <v>1519</v>
      </c>
      <c r="D620" s="11" t="n">
        <v>46298.7749074074</v>
      </c>
      <c r="E620" s="10" t="s">
        <v>1540</v>
      </c>
      <c r="F620" s="10" t="s">
        <v>1413</v>
      </c>
      <c r="G620" s="10" t="s">
        <v>1414</v>
      </c>
      <c r="H620" s="10" t="s">
        <v>247</v>
      </c>
      <c r="I620" s="10" t="s">
        <v>152</v>
      </c>
      <c r="J620" s="10" t="s">
        <v>248</v>
      </c>
      <c r="K620" s="10" t="s">
        <v>154</v>
      </c>
      <c r="M620" s="12" t="n">
        <v>41.9999898533057</v>
      </c>
      <c r="N620" s="12" t="n">
        <v>5.02903597708211</v>
      </c>
      <c r="O620" s="12" t="n">
        <v>40.9841433656002</v>
      </c>
      <c r="P620" s="12" t="n">
        <v>54.1722524784163</v>
      </c>
      <c r="Q620" s="12" t="n">
        <v>40.9250416395074</v>
      </c>
      <c r="R620" s="12" t="n">
        <v>43.9875778405456</v>
      </c>
      <c r="S620" s="12" t="n">
        <v>45.5038853843188</v>
      </c>
      <c r="T620" s="12" t="n">
        <v>36.8807765579501</v>
      </c>
      <c r="U620" s="12" t="n">
        <v>34.1912956237793</v>
      </c>
      <c r="V620" s="12" t="n">
        <v>57.7406349182129</v>
      </c>
      <c r="W620" s="12" t="n">
        <v>23.5493392944336</v>
      </c>
      <c r="X620" s="13" t="n">
        <v>26.330485229986</v>
      </c>
      <c r="Y620" s="13" t="n">
        <v>61.1658148667048</v>
      </c>
      <c r="Z620" s="13" t="n">
        <v>40.4000000000001</v>
      </c>
      <c r="AA620" s="10" t="s">
        <v>155</v>
      </c>
      <c r="AG620" s="13" t="n">
        <v>98.0516213915332</v>
      </c>
      <c r="AH620" s="13" t="n">
        <v>100</v>
      </c>
      <c r="AI620" s="13" t="n">
        <v>33.3</v>
      </c>
      <c r="AJ620" s="13" t="n">
        <v>64.7</v>
      </c>
      <c r="AK620" s="13" t="n">
        <v>41.3</v>
      </c>
      <c r="AL620" s="12" t="n">
        <v>40.6434832157005</v>
      </c>
      <c r="AM620" s="10" t="s">
        <v>157</v>
      </c>
      <c r="AN620" s="10" t="s">
        <v>632</v>
      </c>
    </row>
    <row r="621" customFormat="false" ht="15" hidden="false" customHeight="false" outlineLevel="0" collapsed="false">
      <c r="A621" s="10" t="s">
        <v>1541</v>
      </c>
      <c r="B621" s="10" t="s">
        <v>1411</v>
      </c>
      <c r="C621" s="10" t="s">
        <v>1519</v>
      </c>
      <c r="D621" s="11" t="n">
        <v>46298.7749305556</v>
      </c>
      <c r="E621" s="10" t="s">
        <v>1542</v>
      </c>
      <c r="F621" s="10" t="s">
        <v>1413</v>
      </c>
      <c r="G621" s="10" t="s">
        <v>1414</v>
      </c>
      <c r="H621" s="10" t="s">
        <v>251</v>
      </c>
      <c r="I621" s="10" t="s">
        <v>152</v>
      </c>
      <c r="J621" s="10" t="s">
        <v>248</v>
      </c>
      <c r="K621" s="10" t="s">
        <v>154</v>
      </c>
      <c r="M621" s="12" t="n">
        <v>38.4685068792631</v>
      </c>
      <c r="N621" s="12" t="n">
        <v>4.30331265972624</v>
      </c>
      <c r="O621" s="12" t="n">
        <v>37.5216786464654</v>
      </c>
      <c r="P621" s="12" t="n">
        <v>48.4460266158072</v>
      </c>
      <c r="Q621" s="12" t="n">
        <v>38.4383507599501</v>
      </c>
      <c r="R621" s="12" t="n">
        <v>42.6677041572524</v>
      </c>
      <c r="S621" s="12" t="n">
        <v>38.9325774710948</v>
      </c>
      <c r="T621" s="12" t="n">
        <v>33.6204873545962</v>
      </c>
      <c r="U621" s="12" t="n">
        <v>32.6423873901367</v>
      </c>
      <c r="V621" s="12" t="n">
        <v>51.0101509094238</v>
      </c>
      <c r="W621" s="12" t="n">
        <v>18.3677635192871</v>
      </c>
      <c r="X621" s="13" t="n">
        <v>22.8536804496354</v>
      </c>
      <c r="Y621" s="13" t="n">
        <v>65.8991663358476</v>
      </c>
      <c r="Z621" s="13" t="n">
        <v>35.8</v>
      </c>
      <c r="AA621" s="10" t="s">
        <v>155</v>
      </c>
      <c r="AG621" s="13" t="n">
        <v>98.7292943045156</v>
      </c>
      <c r="AH621" s="13" t="n">
        <v>100</v>
      </c>
      <c r="AI621" s="13" t="n">
        <v>31.7</v>
      </c>
      <c r="AJ621" s="13" t="n">
        <v>64.9</v>
      </c>
      <c r="AK621" s="13" t="n">
        <v>35.1</v>
      </c>
      <c r="AL621" s="12" t="n">
        <v>35.2393332989374</v>
      </c>
      <c r="AM621" s="10" t="s">
        <v>157</v>
      </c>
      <c r="AN621" s="10" t="s">
        <v>632</v>
      </c>
    </row>
    <row r="622" customFormat="false" ht="15" hidden="false" customHeight="false" outlineLevel="0" collapsed="false">
      <c r="A622" s="10" t="s">
        <v>1543</v>
      </c>
      <c r="B622" s="10" t="s">
        <v>1411</v>
      </c>
      <c r="C622" s="10" t="s">
        <v>1519</v>
      </c>
      <c r="D622" s="11" t="n">
        <v>46298.7749537037</v>
      </c>
      <c r="E622" s="10" t="s">
        <v>1544</v>
      </c>
      <c r="F622" s="10" t="s">
        <v>1413</v>
      </c>
      <c r="G622" s="10" t="s">
        <v>1414</v>
      </c>
      <c r="H622" s="10" t="s">
        <v>254</v>
      </c>
      <c r="I622" s="10" t="s">
        <v>152</v>
      </c>
      <c r="J622" s="10" t="s">
        <v>248</v>
      </c>
      <c r="K622" s="10" t="s">
        <v>154</v>
      </c>
      <c r="M622" s="12" t="n">
        <v>41.5808371740902</v>
      </c>
      <c r="N622" s="12" t="n">
        <v>4.50711157533326</v>
      </c>
      <c r="O622" s="12" t="n">
        <v>40.9421272327339</v>
      </c>
      <c r="P622" s="12" t="n">
        <v>52.3247086995374</v>
      </c>
      <c r="Q622" s="12" t="n">
        <v>39.5215745256779</v>
      </c>
      <c r="R622" s="12" t="n">
        <v>44.1733029306313</v>
      </c>
      <c r="S622" s="12" t="n">
        <v>40.0214228440883</v>
      </c>
      <c r="T622" s="12" t="n">
        <v>37.6770154059329</v>
      </c>
      <c r="U622" s="12" t="n">
        <v>34.668586730957</v>
      </c>
      <c r="V622" s="12" t="n">
        <v>55.8979530334473</v>
      </c>
      <c r="W622" s="12" t="n">
        <v>21.2293663024902</v>
      </c>
      <c r="X622" s="13" t="n">
        <v>43.3941997851772</v>
      </c>
      <c r="Y622" s="13" t="n">
        <v>73.4240362811791</v>
      </c>
      <c r="Z622" s="13" t="n">
        <v>40.6000000000001</v>
      </c>
      <c r="AA622" s="10" t="s">
        <v>155</v>
      </c>
      <c r="AG622" s="13" t="n">
        <v>98.5625558744648</v>
      </c>
      <c r="AH622" s="13" t="n">
        <v>100</v>
      </c>
      <c r="AI622" s="13" t="n">
        <v>33.8</v>
      </c>
      <c r="AJ622" s="13" t="n">
        <v>64.4</v>
      </c>
      <c r="AK622" s="13" t="n">
        <v>41</v>
      </c>
      <c r="AL622" s="12" t="n">
        <v>40.9563881019247</v>
      </c>
      <c r="AM622" s="10" t="s">
        <v>157</v>
      </c>
      <c r="AN622" s="10" t="s">
        <v>632</v>
      </c>
    </row>
    <row r="623" customFormat="false" ht="15" hidden="false" customHeight="false" outlineLevel="0" collapsed="false">
      <c r="A623" s="10" t="s">
        <v>1545</v>
      </c>
      <c r="B623" s="10" t="s">
        <v>1411</v>
      </c>
      <c r="C623" s="10" t="s">
        <v>1519</v>
      </c>
      <c r="D623" s="11" t="n">
        <v>46298.7749652778</v>
      </c>
      <c r="E623" s="10" t="s">
        <v>1546</v>
      </c>
      <c r="F623" s="10" t="s">
        <v>1413</v>
      </c>
      <c r="G623" s="10" t="s">
        <v>1414</v>
      </c>
      <c r="H623" s="10" t="s">
        <v>257</v>
      </c>
      <c r="I623" s="10" t="s">
        <v>152</v>
      </c>
      <c r="J623" s="10" t="s">
        <v>248</v>
      </c>
      <c r="K623" s="10" t="s">
        <v>154</v>
      </c>
      <c r="M623" s="12" t="n">
        <v>39.1850526019165</v>
      </c>
      <c r="N623" s="12" t="n">
        <v>4.78322737179054</v>
      </c>
      <c r="O623" s="12" t="n">
        <v>38.1178398180255</v>
      </c>
      <c r="P623" s="12" t="n">
        <v>50.5822469845854</v>
      </c>
      <c r="Q623" s="12" t="n">
        <v>39.3833293901985</v>
      </c>
      <c r="R623" s="12" t="n">
        <v>44.0232558118343</v>
      </c>
      <c r="S623" s="12" t="n">
        <v>39.9249771369966</v>
      </c>
      <c r="T623" s="12" t="n">
        <v>33.7798277316717</v>
      </c>
      <c r="U623" s="12" t="n">
        <v>33.2423896789551</v>
      </c>
      <c r="V623" s="12" t="n">
        <v>54.7023811340332</v>
      </c>
      <c r="W623" s="12" t="n">
        <v>21.4599914550781</v>
      </c>
      <c r="X623" s="13" t="n">
        <v>27.3543512308263</v>
      </c>
      <c r="Y623" s="13" t="n">
        <v>59.0832466554284</v>
      </c>
      <c r="Z623" s="13" t="n">
        <v>36.4</v>
      </c>
      <c r="AA623" s="10" t="s">
        <v>155</v>
      </c>
      <c r="AD623" s="10" t="s">
        <v>156</v>
      </c>
      <c r="AG623" s="13" t="n">
        <v>96.7463218284445</v>
      </c>
      <c r="AH623" s="13" t="n">
        <v>100</v>
      </c>
      <c r="AI623" s="13" t="n">
        <v>32.3</v>
      </c>
      <c r="AJ623" s="13" t="n">
        <v>65.5</v>
      </c>
      <c r="AK623" s="13" t="n">
        <v>34.4</v>
      </c>
      <c r="AL623" s="12" t="n">
        <v>34.3624169447265</v>
      </c>
      <c r="AM623" s="10" t="s">
        <v>157</v>
      </c>
      <c r="AN623" s="10" t="s">
        <v>632</v>
      </c>
    </row>
    <row r="624" customFormat="false" ht="15" hidden="false" customHeight="false" outlineLevel="0" collapsed="false">
      <c r="A624" s="10" t="s">
        <v>1547</v>
      </c>
      <c r="B624" s="10" t="s">
        <v>1411</v>
      </c>
      <c r="C624" s="10" t="s">
        <v>1519</v>
      </c>
      <c r="D624" s="11" t="n">
        <v>46298.7749884259</v>
      </c>
      <c r="E624" s="10" t="s">
        <v>1548</v>
      </c>
      <c r="F624" s="10" t="s">
        <v>1413</v>
      </c>
      <c r="G624" s="10" t="s">
        <v>1414</v>
      </c>
      <c r="H624" s="10" t="s">
        <v>260</v>
      </c>
      <c r="I624" s="10" t="s">
        <v>152</v>
      </c>
      <c r="J624" s="10" t="s">
        <v>248</v>
      </c>
      <c r="K624" s="10" t="s">
        <v>154</v>
      </c>
      <c r="M624" s="12" t="n">
        <v>42.6384804982094</v>
      </c>
      <c r="N624" s="12" t="n">
        <v>4.12809346879832</v>
      </c>
      <c r="O624" s="12" t="n">
        <v>41.7644992441509</v>
      </c>
      <c r="P624" s="12" t="n">
        <v>53.1521096551587</v>
      </c>
      <c r="Q624" s="12" t="n">
        <v>42.4818376130465</v>
      </c>
      <c r="R624" s="12" t="n">
        <v>44.6080415851467</v>
      </c>
      <c r="S624" s="12" t="n">
        <v>43.4533447250235</v>
      </c>
      <c r="T624" s="12" t="n">
        <v>38.4290692205971</v>
      </c>
      <c r="U624" s="12" t="n">
        <v>35.5799407958984</v>
      </c>
      <c r="V624" s="12" t="n">
        <v>57.0868148803711</v>
      </c>
      <c r="W624" s="12" t="n">
        <v>21.5068740844727</v>
      </c>
      <c r="X624" s="13" t="n">
        <v>38.9655623313482</v>
      </c>
      <c r="Y624" s="13" t="n">
        <v>73.6885275132841</v>
      </c>
      <c r="Z624" s="13" t="n">
        <v>41.6000000000001</v>
      </c>
      <c r="AA624" s="10" t="s">
        <v>155</v>
      </c>
      <c r="AD624" s="10" t="s">
        <v>156</v>
      </c>
      <c r="AG624" s="13" t="n">
        <v>98.1827731092437</v>
      </c>
      <c r="AH624" s="13" t="n">
        <v>100</v>
      </c>
      <c r="AI624" s="13" t="n">
        <v>34.7</v>
      </c>
      <c r="AJ624" s="13" t="n">
        <v>65.7</v>
      </c>
      <c r="AK624" s="13" t="n">
        <v>40.8</v>
      </c>
      <c r="AL624" s="12" t="n">
        <v>40.7891176470588</v>
      </c>
      <c r="AM624" s="10" t="s">
        <v>157</v>
      </c>
      <c r="AN624" s="10" t="s">
        <v>632</v>
      </c>
    </row>
    <row r="625" customFormat="false" ht="15" hidden="false" customHeight="false" outlineLevel="0" collapsed="false">
      <c r="A625" s="10" t="s">
        <v>1549</v>
      </c>
      <c r="B625" s="10" t="s">
        <v>1411</v>
      </c>
      <c r="C625" s="10" t="s">
        <v>1519</v>
      </c>
      <c r="D625" s="11" t="n">
        <v>46298.775</v>
      </c>
      <c r="E625" s="10" t="s">
        <v>1550</v>
      </c>
      <c r="F625" s="10" t="s">
        <v>1413</v>
      </c>
      <c r="G625" s="10" t="s">
        <v>1414</v>
      </c>
      <c r="H625" s="10" t="s">
        <v>267</v>
      </c>
      <c r="I625" s="10" t="s">
        <v>152</v>
      </c>
      <c r="J625" s="10" t="s">
        <v>248</v>
      </c>
      <c r="K625" s="10" t="s">
        <v>261</v>
      </c>
      <c r="L625" s="10" t="s">
        <v>346</v>
      </c>
      <c r="M625" s="12" t="n">
        <v>40.628237215786</v>
      </c>
      <c r="N625" s="12" t="n">
        <v>4.71044984488263</v>
      </c>
      <c r="O625" s="12" t="n">
        <v>39.3970758995728</v>
      </c>
      <c r="P625" s="12" t="n">
        <v>51.9875309171695</v>
      </c>
      <c r="R625" s="12" t="n">
        <v>44.730786533058</v>
      </c>
      <c r="S625" s="12" t="n">
        <v>44.0855551797989</v>
      </c>
      <c r="T625" s="12" t="n">
        <v>35.6983304854618</v>
      </c>
      <c r="U625" s="12" t="n">
        <v>35.2253570556641</v>
      </c>
      <c r="V625" s="12" t="n">
        <v>55.161262512207</v>
      </c>
      <c r="W625" s="12" t="n">
        <v>19.935905456543</v>
      </c>
      <c r="X625" s="13" t="n">
        <v>33.072921876563</v>
      </c>
      <c r="Y625" s="13" t="n">
        <v>64.2382714814444</v>
      </c>
      <c r="Z625" s="13" t="n">
        <v>38.3</v>
      </c>
      <c r="AA625" s="10" t="s">
        <v>155</v>
      </c>
      <c r="AD625" s="10" t="s">
        <v>347</v>
      </c>
      <c r="AG625" s="13" t="n">
        <v>90.8454799898223</v>
      </c>
      <c r="AH625" s="13" t="n">
        <v>100</v>
      </c>
      <c r="AI625" s="13" t="n">
        <v>34.3</v>
      </c>
      <c r="AJ625" s="13" t="n">
        <v>66.9</v>
      </c>
      <c r="AK625" s="13" t="n">
        <v>35.3</v>
      </c>
      <c r="AL625" s="12" t="n">
        <v>35.5638753416019</v>
      </c>
      <c r="AM625" s="10" t="s">
        <v>157</v>
      </c>
      <c r="AN625" s="10" t="s">
        <v>632</v>
      </c>
      <c r="AO625" s="10" t="s">
        <v>1551</v>
      </c>
    </row>
    <row r="626" customFormat="false" ht="15" hidden="false" customHeight="false" outlineLevel="0" collapsed="false">
      <c r="A626" s="10" t="s">
        <v>1552</v>
      </c>
      <c r="B626" s="10" t="s">
        <v>1411</v>
      </c>
      <c r="C626" s="10" t="s">
        <v>1519</v>
      </c>
      <c r="D626" s="11" t="n">
        <v>46298.7750347222</v>
      </c>
      <c r="E626" s="10" t="s">
        <v>1553</v>
      </c>
      <c r="F626" s="10" t="s">
        <v>1413</v>
      </c>
      <c r="G626" s="10" t="s">
        <v>1414</v>
      </c>
      <c r="H626" s="10" t="s">
        <v>271</v>
      </c>
      <c r="I626" s="10" t="s">
        <v>152</v>
      </c>
      <c r="J626" s="10" t="s">
        <v>248</v>
      </c>
      <c r="K626" s="10" t="s">
        <v>154</v>
      </c>
      <c r="M626" s="12" t="n">
        <v>39.5034326268967</v>
      </c>
      <c r="N626" s="12" t="n">
        <v>4.17019132673922</v>
      </c>
      <c r="O626" s="12" t="n">
        <v>38.4931753604111</v>
      </c>
      <c r="P626" s="12" t="n">
        <v>47.0202956715517</v>
      </c>
      <c r="Q626" s="12" t="n">
        <v>40.2172687399358</v>
      </c>
      <c r="R626" s="12" t="n">
        <v>44.8102417111824</v>
      </c>
      <c r="S626" s="12" t="n">
        <v>41.6485268181467</v>
      </c>
      <c r="T626" s="12" t="n">
        <v>33.7001658146965</v>
      </c>
      <c r="U626" s="12" t="n">
        <v>32.594783782959</v>
      </c>
      <c r="V626" s="12" t="n">
        <v>53.5941963195801</v>
      </c>
      <c r="W626" s="12" t="n">
        <v>20.9994125366211</v>
      </c>
      <c r="X626" s="13" t="n">
        <v>22.3048081164535</v>
      </c>
      <c r="Y626" s="13" t="n">
        <v>58.8740626378474</v>
      </c>
      <c r="Z626" s="13" t="n">
        <v>38.3000000000001</v>
      </c>
      <c r="AA626" s="10" t="s">
        <v>155</v>
      </c>
      <c r="AG626" s="13" t="n">
        <v>98.6338322311173</v>
      </c>
      <c r="AH626" s="13" t="n">
        <v>100</v>
      </c>
      <c r="AI626" s="13" t="n">
        <v>31.8</v>
      </c>
      <c r="AJ626" s="13" t="n">
        <v>59.8</v>
      </c>
      <c r="AK626" s="13" t="n">
        <v>40.2</v>
      </c>
      <c r="AL626" s="12" t="n">
        <v>39.8193548387097</v>
      </c>
      <c r="AM626" s="10" t="s">
        <v>157</v>
      </c>
      <c r="AN626" s="10" t="s">
        <v>632</v>
      </c>
    </row>
    <row r="627" customFormat="false" ht="15" hidden="false" customHeight="false" outlineLevel="0" collapsed="false">
      <c r="A627" s="10" t="s">
        <v>1554</v>
      </c>
      <c r="B627" s="10" t="s">
        <v>1411</v>
      </c>
      <c r="C627" s="10" t="s">
        <v>1519</v>
      </c>
      <c r="D627" s="11" t="n">
        <v>46298.7750462963</v>
      </c>
      <c r="E627" s="10" t="s">
        <v>1555</v>
      </c>
      <c r="F627" s="10" t="s">
        <v>1413</v>
      </c>
      <c r="G627" s="10" t="s">
        <v>1414</v>
      </c>
      <c r="H627" s="10" t="s">
        <v>274</v>
      </c>
      <c r="I627" s="10" t="s">
        <v>152</v>
      </c>
      <c r="J627" s="10" t="s">
        <v>248</v>
      </c>
      <c r="K627" s="10" t="s">
        <v>154</v>
      </c>
      <c r="M627" s="12" t="n">
        <v>38.5802564934515</v>
      </c>
      <c r="N627" s="12" t="n">
        <v>3.90858671005642</v>
      </c>
      <c r="O627" s="12" t="n">
        <v>38.029811086895</v>
      </c>
      <c r="P627" s="12" t="n">
        <v>47.8497691556726</v>
      </c>
      <c r="Q627" s="12" t="n">
        <v>36.5056350958075</v>
      </c>
      <c r="R627" s="12" t="n">
        <v>40.6576381697549</v>
      </c>
      <c r="S627" s="12" t="n">
        <v>37.7388326884274</v>
      </c>
      <c r="T627" s="12" t="n">
        <v>32.9234053236586</v>
      </c>
      <c r="U627" s="12" t="n">
        <v>32.1316871643066</v>
      </c>
      <c r="V627" s="12" t="n">
        <v>51.0707740783691</v>
      </c>
      <c r="W627" s="12" t="n">
        <v>18.9390869140625</v>
      </c>
      <c r="X627" s="13" t="n">
        <v>15.4347499302081</v>
      </c>
      <c r="Y627" s="13" t="n">
        <v>56.3156312410076</v>
      </c>
      <c r="Z627" s="13" t="n">
        <v>38.1000000000001</v>
      </c>
      <c r="AA627" s="10" t="s">
        <v>155</v>
      </c>
      <c r="AG627" s="13" t="n">
        <v>98.7111817700053</v>
      </c>
      <c r="AH627" s="13" t="n">
        <v>100</v>
      </c>
      <c r="AI627" s="13" t="n">
        <v>31.3</v>
      </c>
      <c r="AJ627" s="13" t="n">
        <v>60.6</v>
      </c>
      <c r="AK627" s="13" t="n">
        <v>40.3</v>
      </c>
      <c r="AL627" s="12" t="n">
        <v>40.1801187570059</v>
      </c>
      <c r="AM627" s="10" t="s">
        <v>157</v>
      </c>
      <c r="AN627" s="10" t="s">
        <v>632</v>
      </c>
    </row>
    <row r="628" customFormat="false" ht="15" hidden="false" customHeight="false" outlineLevel="0" collapsed="false">
      <c r="A628" s="10" t="s">
        <v>1556</v>
      </c>
      <c r="B628" s="10" t="s">
        <v>1411</v>
      </c>
      <c r="C628" s="10" t="s">
        <v>1519</v>
      </c>
      <c r="D628" s="11" t="n">
        <v>46298.7750694445</v>
      </c>
      <c r="E628" s="10" t="s">
        <v>1557</v>
      </c>
      <c r="F628" s="10" t="s">
        <v>1413</v>
      </c>
      <c r="G628" s="10" t="s">
        <v>1414</v>
      </c>
      <c r="H628" s="10" t="s">
        <v>277</v>
      </c>
      <c r="I628" s="10" t="s">
        <v>152</v>
      </c>
      <c r="J628" s="10" t="s">
        <v>248</v>
      </c>
      <c r="K628" s="10" t="s">
        <v>154</v>
      </c>
      <c r="M628" s="12" t="n">
        <v>39.9857200081114</v>
      </c>
      <c r="N628" s="12" t="n">
        <v>3.40514132295686</v>
      </c>
      <c r="O628" s="12" t="n">
        <v>39.7548187137609</v>
      </c>
      <c r="P628" s="12" t="n">
        <v>47.0000858498578</v>
      </c>
      <c r="Q628" s="12" t="n">
        <v>38.0590634614662</v>
      </c>
      <c r="R628" s="12" t="n">
        <v>41.1570283124747</v>
      </c>
      <c r="S628" s="12" t="n">
        <v>36.8870381562094</v>
      </c>
      <c r="T628" s="12" t="n">
        <v>36.1208768008917</v>
      </c>
      <c r="U628" s="12" t="n">
        <v>34.3878135681152</v>
      </c>
      <c r="V628" s="12" t="n">
        <v>51.2055053710938</v>
      </c>
      <c r="W628" s="12" t="n">
        <v>16.8176918029785</v>
      </c>
      <c r="X628" s="13" t="n">
        <v>40.9136410085295</v>
      </c>
      <c r="Y628" s="13" t="n">
        <v>62.1488602948844</v>
      </c>
      <c r="Z628" s="13" t="n">
        <v>38.8000000000001</v>
      </c>
      <c r="AA628" s="10" t="s">
        <v>155</v>
      </c>
      <c r="AG628" s="13" t="n">
        <v>98.709292272222</v>
      </c>
      <c r="AH628" s="13" t="n">
        <v>100</v>
      </c>
      <c r="AI628" s="13" t="n">
        <v>32.2</v>
      </c>
      <c r="AJ628" s="13" t="n">
        <v>61.9</v>
      </c>
      <c r="AK628" s="13" t="n">
        <v>41.9</v>
      </c>
      <c r="AL628" s="12" t="n">
        <v>42.1</v>
      </c>
      <c r="AM628" s="10" t="s">
        <v>157</v>
      </c>
      <c r="AN628" s="10" t="s">
        <v>632</v>
      </c>
    </row>
    <row r="629" customFormat="false" ht="15" hidden="false" customHeight="false" outlineLevel="0" collapsed="false">
      <c r="A629" s="10" t="s">
        <v>1558</v>
      </c>
      <c r="B629" s="10" t="s">
        <v>1411</v>
      </c>
      <c r="C629" s="10" t="s">
        <v>1519</v>
      </c>
      <c r="D629" s="11" t="n">
        <v>46298.7750810185</v>
      </c>
      <c r="E629" s="10" t="s">
        <v>1559</v>
      </c>
      <c r="F629" s="10" t="s">
        <v>1413</v>
      </c>
      <c r="G629" s="10" t="s">
        <v>1414</v>
      </c>
      <c r="H629" s="10" t="s">
        <v>280</v>
      </c>
      <c r="I629" s="10" t="s">
        <v>152</v>
      </c>
      <c r="J629" s="10" t="s">
        <v>248</v>
      </c>
      <c r="K629" s="10" t="s">
        <v>154</v>
      </c>
      <c r="M629" s="12" t="n">
        <v>40.82613197709</v>
      </c>
      <c r="N629" s="12" t="n">
        <v>3.2789774591022</v>
      </c>
      <c r="O629" s="12" t="n">
        <v>40.2622214878647</v>
      </c>
      <c r="P629" s="12" t="n">
        <v>47.6449019406569</v>
      </c>
      <c r="Q629" s="12" t="n">
        <v>40.7998791411519</v>
      </c>
      <c r="R629" s="12" t="n">
        <v>41.52420953892</v>
      </c>
      <c r="S629" s="12" t="n">
        <v>41.9184437696894</v>
      </c>
      <c r="T629" s="12" t="n">
        <v>37.048120995655</v>
      </c>
      <c r="U629" s="12" t="n">
        <v>34.6553230285645</v>
      </c>
      <c r="V629" s="12" t="n">
        <v>52.5694961547852</v>
      </c>
      <c r="W629" s="12" t="n">
        <v>17.9141731262207</v>
      </c>
      <c r="X629" s="13" t="n">
        <v>37.8049926026818</v>
      </c>
      <c r="Y629" s="13" t="n">
        <v>78.3857407885776</v>
      </c>
      <c r="Z629" s="13" t="n">
        <v>40.4000000000001</v>
      </c>
      <c r="AA629" s="10" t="s">
        <v>155</v>
      </c>
      <c r="AD629" s="10" t="s">
        <v>156</v>
      </c>
      <c r="AG629" s="13" t="n">
        <v>95.7696113709968</v>
      </c>
      <c r="AH629" s="13" t="n">
        <v>100</v>
      </c>
      <c r="AI629" s="13" t="n">
        <v>33.5</v>
      </c>
      <c r="AJ629" s="13" t="n">
        <v>63.3</v>
      </c>
      <c r="AK629" s="13" t="n">
        <v>40</v>
      </c>
      <c r="AL629" s="12" t="n">
        <v>40.4692929881489</v>
      </c>
      <c r="AM629" s="10" t="s">
        <v>157</v>
      </c>
      <c r="AN629" s="10" t="s">
        <v>632</v>
      </c>
    </row>
    <row r="630" customFormat="false" ht="15" hidden="false" customHeight="false" outlineLevel="0" collapsed="false">
      <c r="A630" s="10" t="s">
        <v>1560</v>
      </c>
      <c r="B630" s="10" t="s">
        <v>1411</v>
      </c>
      <c r="C630" s="10" t="s">
        <v>148</v>
      </c>
      <c r="D630" s="11" t="n">
        <v>46298.7763310185</v>
      </c>
      <c r="E630" s="10" t="s">
        <v>1561</v>
      </c>
      <c r="F630" s="10" t="s">
        <v>1413</v>
      </c>
      <c r="G630" s="10" t="s">
        <v>1414</v>
      </c>
      <c r="H630" s="10" t="s">
        <v>322</v>
      </c>
      <c r="I630" s="10" t="s">
        <v>323</v>
      </c>
      <c r="J630" s="10" t="s">
        <v>248</v>
      </c>
      <c r="K630" s="10" t="s">
        <v>154</v>
      </c>
      <c r="M630" s="12" t="n">
        <v>43.5495338958085</v>
      </c>
      <c r="N630" s="12" t="n">
        <v>5.71359730404959</v>
      </c>
      <c r="O630" s="12" t="n">
        <v>41.7619134819932</v>
      </c>
      <c r="P630" s="12" t="n">
        <v>56.8830761042508</v>
      </c>
      <c r="Q630" s="12" t="n">
        <v>50.745123959551</v>
      </c>
      <c r="R630" s="12" t="n">
        <v>47.3551299270664</v>
      </c>
      <c r="S630" s="12" t="n">
        <v>46.7926573617388</v>
      </c>
      <c r="T630" s="12" t="n">
        <v>36.1770521361252</v>
      </c>
      <c r="U630" s="12" t="n">
        <v>35.6502532958984</v>
      </c>
      <c r="V630" s="12" t="n">
        <v>58.6637763977051</v>
      </c>
      <c r="W630" s="12" t="n">
        <v>23.0135231018066</v>
      </c>
      <c r="X630" s="13" t="n">
        <v>22.3350657013821</v>
      </c>
      <c r="Y630" s="13" t="n">
        <v>43.3231963325239</v>
      </c>
      <c r="Z630" s="13" t="n">
        <v>42.5000000000001</v>
      </c>
      <c r="AA630" s="10" t="s">
        <v>162</v>
      </c>
      <c r="AG630" s="13" t="n">
        <v>98.7871042955789</v>
      </c>
      <c r="AH630" s="13" t="n">
        <v>100</v>
      </c>
      <c r="AI630" s="13" t="n">
        <v>34.6</v>
      </c>
      <c r="AJ630" s="13" t="n">
        <v>71.6</v>
      </c>
      <c r="AK630" s="13" t="n">
        <v>35.2</v>
      </c>
      <c r="AL630" s="12" t="n">
        <v>35.6502514434718</v>
      </c>
      <c r="AM630" s="10" t="s">
        <v>157</v>
      </c>
      <c r="AN630" s="10" t="s">
        <v>632</v>
      </c>
    </row>
    <row r="631" customFormat="false" ht="15" hidden="false" customHeight="false" outlineLevel="0" collapsed="false">
      <c r="A631" s="10" t="s">
        <v>1562</v>
      </c>
      <c r="B631" s="10" t="s">
        <v>1411</v>
      </c>
      <c r="C631" s="10" t="s">
        <v>148</v>
      </c>
      <c r="D631" s="11" t="n">
        <v>46298.7763541667</v>
      </c>
      <c r="E631" s="10" t="s">
        <v>1563</v>
      </c>
      <c r="F631" s="10" t="s">
        <v>1413</v>
      </c>
      <c r="G631" s="10" t="s">
        <v>1414</v>
      </c>
      <c r="H631" s="10" t="s">
        <v>326</v>
      </c>
      <c r="I631" s="10" t="s">
        <v>323</v>
      </c>
      <c r="J631" s="10" t="s">
        <v>248</v>
      </c>
      <c r="K631" s="10" t="s">
        <v>154</v>
      </c>
      <c r="M631" s="12" t="n">
        <v>42.6986077893648</v>
      </c>
      <c r="N631" s="12" t="n">
        <v>5.88289040194189</v>
      </c>
      <c r="O631" s="12" t="n">
        <v>40.8867230959088</v>
      </c>
      <c r="P631" s="12" t="n">
        <v>56.1390855560303</v>
      </c>
      <c r="Q631" s="12" t="n">
        <v>48.7126491470682</v>
      </c>
      <c r="R631" s="12" t="n">
        <v>49.0991171698994</v>
      </c>
      <c r="S631" s="12" t="n">
        <v>45.5785673801716</v>
      </c>
      <c r="T631" s="12" t="n">
        <v>35.6535882912436</v>
      </c>
      <c r="U631" s="12" t="n">
        <v>35.2474136352539</v>
      </c>
      <c r="V631" s="12" t="n">
        <v>59.0990333557129</v>
      </c>
      <c r="W631" s="12" t="n">
        <v>23.851619720459</v>
      </c>
      <c r="X631" s="13" t="n">
        <v>26.0240140826568</v>
      </c>
      <c r="Y631" s="13" t="n">
        <v>45.5777129695314</v>
      </c>
      <c r="Z631" s="13" t="n">
        <v>37.7</v>
      </c>
      <c r="AA631" s="10" t="s">
        <v>162</v>
      </c>
      <c r="AG631" s="13" t="n">
        <v>98.8597402597403</v>
      </c>
      <c r="AH631" s="13" t="n">
        <v>100</v>
      </c>
      <c r="AI631" s="13" t="n">
        <v>34.2</v>
      </c>
      <c r="AJ631" s="13" t="n">
        <v>71.1</v>
      </c>
      <c r="AK631" s="13" t="n">
        <v>34.8</v>
      </c>
      <c r="AL631" s="12" t="n">
        <v>35.247412926057</v>
      </c>
      <c r="AM631" s="10" t="s">
        <v>157</v>
      </c>
      <c r="AN631" s="10" t="s">
        <v>632</v>
      </c>
    </row>
    <row r="632" customFormat="false" ht="15" hidden="false" customHeight="false" outlineLevel="0" collapsed="false">
      <c r="A632" s="10" t="s">
        <v>1564</v>
      </c>
      <c r="B632" s="10" t="s">
        <v>1411</v>
      </c>
      <c r="C632" s="10" t="s">
        <v>148</v>
      </c>
      <c r="D632" s="11" t="n">
        <v>46298.7763773148</v>
      </c>
      <c r="E632" s="10" t="s">
        <v>1565</v>
      </c>
      <c r="F632" s="10" t="s">
        <v>1413</v>
      </c>
      <c r="G632" s="10" t="s">
        <v>1414</v>
      </c>
      <c r="H632" s="10" t="s">
        <v>329</v>
      </c>
      <c r="I632" s="10" t="s">
        <v>323</v>
      </c>
      <c r="J632" s="10" t="s">
        <v>248</v>
      </c>
      <c r="K632" s="10" t="s">
        <v>154</v>
      </c>
      <c r="M632" s="12" t="n">
        <v>42.3182038190644</v>
      </c>
      <c r="N632" s="12" t="n">
        <v>5.99716152143777</v>
      </c>
      <c r="O632" s="12" t="n">
        <v>40.5655936765546</v>
      </c>
      <c r="P632" s="12" t="n">
        <v>57.2122643044957</v>
      </c>
      <c r="Q632" s="12" t="n">
        <v>46.8003739817226</v>
      </c>
      <c r="R632" s="12" t="n">
        <v>45.2086755897649</v>
      </c>
      <c r="S632" s="12" t="n">
        <v>47.7105765416911</v>
      </c>
      <c r="T632" s="12" t="n">
        <v>35.9938365777068</v>
      </c>
      <c r="U632" s="12" t="n">
        <v>35.5218658447266</v>
      </c>
      <c r="V632" s="12" t="n">
        <v>62.5211067199707</v>
      </c>
      <c r="W632" s="12" t="n">
        <v>26.9992408752441</v>
      </c>
      <c r="X632" s="13" t="n">
        <v>31.9796010518208</v>
      </c>
      <c r="Y632" s="13" t="n">
        <v>53.5937209487636</v>
      </c>
      <c r="Z632" s="13" t="n">
        <v>38.2</v>
      </c>
      <c r="AA632" s="10" t="s">
        <v>155</v>
      </c>
      <c r="AG632" s="13" t="n">
        <v>97.8112050712495</v>
      </c>
      <c r="AH632" s="13" t="n">
        <v>100</v>
      </c>
      <c r="AI632" s="13" t="n">
        <v>34.5</v>
      </c>
      <c r="AJ632" s="13" t="n">
        <v>70.5</v>
      </c>
      <c r="AK632" s="13" t="n">
        <v>37</v>
      </c>
      <c r="AL632" s="12" t="n">
        <v>37.7506480932005</v>
      </c>
      <c r="AM632" s="10" t="s">
        <v>157</v>
      </c>
      <c r="AN632" s="10" t="s">
        <v>632</v>
      </c>
    </row>
    <row r="633" customFormat="false" ht="15" hidden="false" customHeight="false" outlineLevel="0" collapsed="false">
      <c r="A633" s="10" t="s">
        <v>1566</v>
      </c>
      <c r="B633" s="10" t="s">
        <v>1411</v>
      </c>
      <c r="C633" s="10" t="s">
        <v>148</v>
      </c>
      <c r="D633" s="11" t="n">
        <v>46298.7763888889</v>
      </c>
      <c r="E633" s="10" t="s">
        <v>1567</v>
      </c>
      <c r="F633" s="10" t="s">
        <v>1413</v>
      </c>
      <c r="G633" s="10" t="s">
        <v>1414</v>
      </c>
      <c r="H633" s="10" t="s">
        <v>332</v>
      </c>
      <c r="I633" s="10" t="s">
        <v>323</v>
      </c>
      <c r="J633" s="10" t="s">
        <v>248</v>
      </c>
      <c r="K633" s="10" t="s">
        <v>261</v>
      </c>
      <c r="L633" s="10" t="s">
        <v>383</v>
      </c>
      <c r="M633" s="12" t="n">
        <v>38.2956293842082</v>
      </c>
      <c r="N633" s="12" t="n">
        <v>3.02911738349448</v>
      </c>
      <c r="T633" s="12" t="n">
        <v>34.2594184875488</v>
      </c>
      <c r="U633" s="12" t="n">
        <v>34.2594184875488</v>
      </c>
      <c r="V633" s="12" t="n">
        <v>46.5067520141602</v>
      </c>
      <c r="W633" s="12" t="n">
        <v>12.2473335266113</v>
      </c>
      <c r="X633" s="13" t="n">
        <v>33.9756340129289</v>
      </c>
      <c r="Y633" s="13" t="n">
        <v>67.1390684568208</v>
      </c>
      <c r="Z633" s="13" t="n">
        <v>36.7</v>
      </c>
      <c r="AA633" s="10" t="s">
        <v>155</v>
      </c>
      <c r="AB633" s="10" t="s">
        <v>263</v>
      </c>
      <c r="AC633" s="10" t="s">
        <v>263</v>
      </c>
      <c r="AD633" s="10" t="s">
        <v>263</v>
      </c>
      <c r="AE633" s="10" t="s">
        <v>263</v>
      </c>
      <c r="AF633" s="10" t="s">
        <v>263</v>
      </c>
      <c r="AG633" s="13" t="n">
        <v>68.4479237576583</v>
      </c>
      <c r="AH633" s="13" t="n">
        <v>100</v>
      </c>
      <c r="AI633" s="13" t="n">
        <v>33.3</v>
      </c>
      <c r="AJ633" s="13" t="n">
        <v>67.1</v>
      </c>
      <c r="AK633" s="13" t="n">
        <v>54</v>
      </c>
      <c r="AL633" s="12" t="n">
        <v>53.6332706766917</v>
      </c>
      <c r="AM633" s="10" t="s">
        <v>157</v>
      </c>
      <c r="AN633" s="10" t="s">
        <v>632</v>
      </c>
      <c r="AO633" s="10" t="s">
        <v>1568</v>
      </c>
    </row>
    <row r="634" customFormat="false" ht="15" hidden="false" customHeight="false" outlineLevel="0" collapsed="false">
      <c r="A634" s="10" t="s">
        <v>1569</v>
      </c>
      <c r="B634" s="10" t="s">
        <v>1411</v>
      </c>
      <c r="C634" s="10" t="s">
        <v>148</v>
      </c>
      <c r="D634" s="11" t="n">
        <v>46298.776412037</v>
      </c>
      <c r="E634" s="10" t="s">
        <v>1570</v>
      </c>
      <c r="F634" s="10" t="s">
        <v>1413</v>
      </c>
      <c r="G634" s="10" t="s">
        <v>1414</v>
      </c>
      <c r="H634" s="10" t="s">
        <v>336</v>
      </c>
      <c r="I634" s="10" t="s">
        <v>323</v>
      </c>
      <c r="J634" s="10" t="s">
        <v>153</v>
      </c>
      <c r="K634" s="10" t="s">
        <v>154</v>
      </c>
      <c r="M634" s="12" t="n">
        <v>41.2156402371587</v>
      </c>
      <c r="N634" s="12" t="n">
        <v>5.41506502951185</v>
      </c>
      <c r="O634" s="12" t="n">
        <v>39.6694231438412</v>
      </c>
      <c r="P634" s="12" t="n">
        <v>53.4584728736702</v>
      </c>
      <c r="Q634" s="12" t="n">
        <v>47.640142862765</v>
      </c>
      <c r="R634" s="12" t="n">
        <v>44.1772610627372</v>
      </c>
      <c r="S634" s="12" t="n">
        <v>45.9210595477618</v>
      </c>
      <c r="T634" s="12" t="n">
        <v>34.3992359507656</v>
      </c>
      <c r="U634" s="12" t="n">
        <v>33.8871536254883</v>
      </c>
      <c r="V634" s="12" t="n">
        <v>56.7748107910156</v>
      </c>
      <c r="W634" s="12" t="n">
        <v>22.8876571655273</v>
      </c>
      <c r="X634" s="13" t="n">
        <v>27.4812608753848</v>
      </c>
      <c r="Y634" s="13" t="n">
        <v>41.7932673002276</v>
      </c>
      <c r="Z634" s="13" t="n">
        <v>40.8000000000001</v>
      </c>
      <c r="AA634" s="10" t="s">
        <v>162</v>
      </c>
      <c r="AC634" s="10" t="s">
        <v>156</v>
      </c>
      <c r="AG634" s="13" t="n">
        <v>98.2493054756464</v>
      </c>
      <c r="AH634" s="13" t="n">
        <v>100</v>
      </c>
      <c r="AI634" s="13" t="n">
        <v>32.8</v>
      </c>
      <c r="AJ634" s="13" t="n">
        <v>71.1</v>
      </c>
      <c r="AK634" s="13" t="n">
        <v>33</v>
      </c>
      <c r="AL634" s="12" t="n">
        <v>33.887152169864</v>
      </c>
      <c r="AM634" s="10" t="s">
        <v>157</v>
      </c>
      <c r="AN634" s="10" t="s">
        <v>632</v>
      </c>
    </row>
    <row r="635" customFormat="false" ht="15" hidden="false" customHeight="false" outlineLevel="0" collapsed="false">
      <c r="A635" s="10" t="s">
        <v>1571</v>
      </c>
      <c r="B635" s="10" t="s">
        <v>1411</v>
      </c>
      <c r="C635" s="10" t="s">
        <v>148</v>
      </c>
      <c r="D635" s="11" t="n">
        <v>46298.7764236111</v>
      </c>
      <c r="E635" s="10" t="s">
        <v>1572</v>
      </c>
      <c r="F635" s="10" t="s">
        <v>1413</v>
      </c>
      <c r="G635" s="10" t="s">
        <v>1414</v>
      </c>
      <c r="H635" s="10" t="s">
        <v>339</v>
      </c>
      <c r="I635" s="10" t="s">
        <v>323</v>
      </c>
      <c r="J635" s="10" t="s">
        <v>153</v>
      </c>
      <c r="K635" s="10" t="s">
        <v>154</v>
      </c>
      <c r="M635" s="12" t="n">
        <v>37.3674696884736</v>
      </c>
      <c r="N635" s="12" t="n">
        <v>3.91871067046171</v>
      </c>
      <c r="O635" s="12" t="n">
        <v>36.2675288030559</v>
      </c>
      <c r="P635" s="12" t="n">
        <v>46.5933028440425</v>
      </c>
      <c r="Q635" s="12" t="n">
        <v>40.1046120882333</v>
      </c>
      <c r="R635" s="12" t="n">
        <v>38.8676923367243</v>
      </c>
      <c r="S635" s="12" t="n">
        <v>40.8267436138697</v>
      </c>
      <c r="T635" s="12" t="n">
        <v>33.2197047093159</v>
      </c>
      <c r="U635" s="12" t="n">
        <v>32.9934806823731</v>
      </c>
      <c r="V635" s="12" t="n">
        <v>47.8116760253906</v>
      </c>
      <c r="W635" s="12" t="n">
        <v>14.8181953430176</v>
      </c>
      <c r="X635" s="13" t="n">
        <v>41.141090689157</v>
      </c>
      <c r="Y635" s="13" t="n">
        <v>66.3205761455148</v>
      </c>
      <c r="Z635" s="13" t="n">
        <v>35.2</v>
      </c>
      <c r="AA635" s="10" t="s">
        <v>155</v>
      </c>
      <c r="AG635" s="13" t="n">
        <v>98.295736037256</v>
      </c>
      <c r="AH635" s="13" t="n">
        <v>100</v>
      </c>
      <c r="AI635" s="13" t="n">
        <v>32</v>
      </c>
      <c r="AJ635" s="13" t="n">
        <v>67</v>
      </c>
      <c r="AK635" s="13" t="n">
        <v>32.2</v>
      </c>
      <c r="AL635" s="12" t="n">
        <v>32.993481095176</v>
      </c>
      <c r="AM635" s="10" t="s">
        <v>157</v>
      </c>
      <c r="AN635" s="10" t="s">
        <v>632</v>
      </c>
    </row>
    <row r="636" customFormat="false" ht="15" hidden="false" customHeight="false" outlineLevel="0" collapsed="false">
      <c r="A636" s="10" t="s">
        <v>1573</v>
      </c>
      <c r="B636" s="10" t="s">
        <v>1411</v>
      </c>
      <c r="C636" s="10" t="s">
        <v>148</v>
      </c>
      <c r="D636" s="11" t="n">
        <v>46298.7764351852</v>
      </c>
      <c r="E636" s="10" t="s">
        <v>1574</v>
      </c>
      <c r="F636" s="10" t="s">
        <v>1413</v>
      </c>
      <c r="G636" s="10" t="s">
        <v>1414</v>
      </c>
      <c r="H636" s="10" t="s">
        <v>342</v>
      </c>
      <c r="I636" s="10" t="s">
        <v>323</v>
      </c>
      <c r="J636" s="10" t="s">
        <v>153</v>
      </c>
      <c r="K636" s="10" t="s">
        <v>154</v>
      </c>
      <c r="M636" s="12" t="n">
        <v>38.2953162917511</v>
      </c>
      <c r="N636" s="12" t="n">
        <v>5.25443186066</v>
      </c>
      <c r="O636" s="12" t="n">
        <v>37.0140214022617</v>
      </c>
      <c r="P636" s="12" t="n">
        <v>51.8863526213767</v>
      </c>
      <c r="Q636" s="12" t="n">
        <v>40.3346324866067</v>
      </c>
      <c r="R636" s="12" t="n">
        <v>39.7544914254978</v>
      </c>
      <c r="S636" s="12" t="n">
        <v>41.0721002239179</v>
      </c>
      <c r="T636" s="12" t="n">
        <v>32.9160972912422</v>
      </c>
      <c r="U636" s="12" t="n">
        <v>32.5878028869629</v>
      </c>
      <c r="V636" s="12" t="n">
        <v>53.383903503418</v>
      </c>
      <c r="W636" s="12" t="n">
        <v>20.7961006164551</v>
      </c>
      <c r="X636" s="13" t="n">
        <v>39.2157530359778</v>
      </c>
      <c r="Y636" s="13" t="n">
        <v>58.4042673930314</v>
      </c>
      <c r="Z636" s="13" t="n">
        <v>35.1</v>
      </c>
      <c r="AA636" s="10" t="s">
        <v>155</v>
      </c>
      <c r="AG636" s="13" t="n">
        <v>98.5305958132045</v>
      </c>
      <c r="AH636" s="13" t="n">
        <v>100</v>
      </c>
      <c r="AI636" s="13" t="n">
        <v>31.6</v>
      </c>
      <c r="AJ636" s="13" t="n">
        <v>66.4</v>
      </c>
      <c r="AK636" s="13" t="n">
        <v>33</v>
      </c>
      <c r="AL636" s="12" t="n">
        <v>32.9491675425689</v>
      </c>
      <c r="AM636" s="10" t="s">
        <v>157</v>
      </c>
      <c r="AN636" s="10" t="s">
        <v>632</v>
      </c>
    </row>
    <row r="637" customFormat="false" ht="15" hidden="false" customHeight="false" outlineLevel="0" collapsed="false">
      <c r="A637" s="10" t="s">
        <v>1575</v>
      </c>
      <c r="B637" s="10" t="s">
        <v>1411</v>
      </c>
      <c r="C637" s="10" t="s">
        <v>148</v>
      </c>
      <c r="D637" s="11" t="n">
        <v>46298.7764583333</v>
      </c>
      <c r="E637" s="10" t="s">
        <v>1576</v>
      </c>
      <c r="F637" s="10" t="s">
        <v>1413</v>
      </c>
      <c r="G637" s="10" t="s">
        <v>1414</v>
      </c>
      <c r="H637" s="10" t="s">
        <v>345</v>
      </c>
      <c r="I637" s="10" t="s">
        <v>323</v>
      </c>
      <c r="J637" s="10" t="s">
        <v>153</v>
      </c>
      <c r="K637" s="10" t="s">
        <v>154</v>
      </c>
      <c r="M637" s="12" t="n">
        <v>40.1128465694504</v>
      </c>
      <c r="N637" s="12" t="n">
        <v>5.46154698845913</v>
      </c>
      <c r="O637" s="12" t="n">
        <v>38.9902202458722</v>
      </c>
      <c r="P637" s="12" t="n">
        <v>53.7126524666439</v>
      </c>
      <c r="Q637" s="12" t="n">
        <v>39.8973756156586</v>
      </c>
      <c r="R637" s="12" t="n">
        <v>43.8915758995494</v>
      </c>
      <c r="S637" s="12" t="n">
        <v>41.1124159085901</v>
      </c>
      <c r="T637" s="12" t="n">
        <v>34.5510977369847</v>
      </c>
      <c r="U637" s="12" t="n">
        <v>34.2538452148438</v>
      </c>
      <c r="V637" s="12" t="n">
        <v>55.7512168884277</v>
      </c>
      <c r="W637" s="12" t="n">
        <v>21.497371673584</v>
      </c>
      <c r="X637" s="13" t="n">
        <v>40.9575923392613</v>
      </c>
      <c r="Y637" s="13" t="n">
        <v>55.0083599331205</v>
      </c>
      <c r="Z637" s="13" t="n">
        <v>36.4</v>
      </c>
      <c r="AA637" s="10" t="s">
        <v>155</v>
      </c>
      <c r="AF637" s="10" t="s">
        <v>156</v>
      </c>
      <c r="AG637" s="13" t="n">
        <v>97.9017857142857</v>
      </c>
      <c r="AH637" s="13" t="n">
        <v>100</v>
      </c>
      <c r="AI637" s="13" t="n">
        <v>32.8</v>
      </c>
      <c r="AJ637" s="13" t="n">
        <v>70.3</v>
      </c>
      <c r="AK637" s="13" t="n">
        <v>41.8</v>
      </c>
      <c r="AL637" s="12" t="n">
        <v>42.097520661157</v>
      </c>
      <c r="AM637" s="10" t="s">
        <v>157</v>
      </c>
      <c r="AN637" s="10" t="s">
        <v>632</v>
      </c>
    </row>
    <row r="638" customFormat="false" ht="15" hidden="false" customHeight="false" outlineLevel="0" collapsed="false">
      <c r="A638" s="10" t="s">
        <v>1577</v>
      </c>
      <c r="B638" s="10" t="s">
        <v>1411</v>
      </c>
      <c r="C638" s="10" t="s">
        <v>148</v>
      </c>
      <c r="D638" s="11" t="n">
        <v>46298.7764699074</v>
      </c>
      <c r="E638" s="10" t="s">
        <v>1578</v>
      </c>
      <c r="F638" s="10" t="s">
        <v>1413</v>
      </c>
      <c r="G638" s="10" t="s">
        <v>1414</v>
      </c>
      <c r="H638" s="10" t="s">
        <v>351</v>
      </c>
      <c r="I638" s="10" t="s">
        <v>323</v>
      </c>
      <c r="J638" s="10" t="s">
        <v>153</v>
      </c>
      <c r="K638" s="10" t="s">
        <v>154</v>
      </c>
      <c r="M638" s="12" t="n">
        <v>39.8453176629761</v>
      </c>
      <c r="N638" s="12" t="n">
        <v>4.731931932461</v>
      </c>
      <c r="O638" s="12" t="n">
        <v>38.5155086504154</v>
      </c>
      <c r="P638" s="12" t="n">
        <v>51.1340480772889</v>
      </c>
      <c r="Q638" s="12" t="n">
        <v>42.5416539798102</v>
      </c>
      <c r="R638" s="12" t="n">
        <v>44.6688426222995</v>
      </c>
      <c r="S638" s="12" t="n">
        <v>41.920248181487</v>
      </c>
      <c r="T638" s="12" t="n">
        <v>34.2141200560081</v>
      </c>
      <c r="U638" s="12" t="n">
        <v>33.9133491516113</v>
      </c>
      <c r="V638" s="12" t="n">
        <v>54.3762664794922</v>
      </c>
      <c r="W638" s="12" t="n">
        <v>20.4629173278809</v>
      </c>
      <c r="X638" s="13" t="n">
        <v>30.6135990734485</v>
      </c>
      <c r="Y638" s="13" t="n">
        <v>48.9274683910819</v>
      </c>
      <c r="Z638" s="13" t="n">
        <v>36.6</v>
      </c>
      <c r="AA638" s="10" t="s">
        <v>162</v>
      </c>
      <c r="AG638" s="13" t="n">
        <v>98.2690757338645</v>
      </c>
      <c r="AH638" s="13" t="n">
        <v>100</v>
      </c>
      <c r="AI638" s="13" t="n">
        <v>32.9</v>
      </c>
      <c r="AJ638" s="13" t="n">
        <v>68.6</v>
      </c>
      <c r="AK638" s="13" t="n">
        <v>36.6</v>
      </c>
      <c r="AL638" s="12" t="n">
        <v>36.7058493606044</v>
      </c>
      <c r="AM638" s="10" t="s">
        <v>157</v>
      </c>
      <c r="AN638" s="10" t="s">
        <v>632</v>
      </c>
    </row>
    <row r="639" customFormat="false" ht="15" hidden="false" customHeight="false" outlineLevel="0" collapsed="false">
      <c r="A639" s="10" t="s">
        <v>1579</v>
      </c>
      <c r="B639" s="10" t="s">
        <v>1411</v>
      </c>
      <c r="C639" s="10" t="s">
        <v>148</v>
      </c>
      <c r="D639" s="11" t="n">
        <v>46298.7764930556</v>
      </c>
      <c r="E639" s="10" t="s">
        <v>1580</v>
      </c>
      <c r="F639" s="10" t="s">
        <v>1413</v>
      </c>
      <c r="G639" s="10" t="s">
        <v>1414</v>
      </c>
      <c r="H639" s="10" t="s">
        <v>354</v>
      </c>
      <c r="I639" s="10" t="s">
        <v>323</v>
      </c>
      <c r="J639" s="10" t="s">
        <v>153</v>
      </c>
      <c r="K639" s="10" t="s">
        <v>154</v>
      </c>
      <c r="M639" s="12" t="n">
        <v>37.9386696113543</v>
      </c>
      <c r="N639" s="12" t="n">
        <v>4.49212372965459</v>
      </c>
      <c r="O639" s="12" t="n">
        <v>36.8603799093464</v>
      </c>
      <c r="P639" s="12" t="n">
        <v>49.7277254170012</v>
      </c>
      <c r="Q639" s="12" t="n">
        <v>38.4143523755641</v>
      </c>
      <c r="R639" s="12" t="n">
        <v>39.4759129647855</v>
      </c>
      <c r="S639" s="12" t="n">
        <v>41.0430651253028</v>
      </c>
      <c r="T639" s="12" t="n">
        <v>33.2822218270386</v>
      </c>
      <c r="U639" s="12" t="n">
        <v>33.0480651855469</v>
      </c>
      <c r="V639" s="12" t="n">
        <v>53.822437286377</v>
      </c>
      <c r="W639" s="12" t="n">
        <v>20.7743721008301</v>
      </c>
      <c r="X639" s="13" t="n">
        <v>37.2626491674111</v>
      </c>
      <c r="Y639" s="13" t="n">
        <v>66.4605236033808</v>
      </c>
      <c r="Z639" s="13" t="n">
        <v>35.5</v>
      </c>
      <c r="AA639" s="10" t="s">
        <v>155</v>
      </c>
      <c r="AG639" s="13" t="n">
        <v>98.2845951239279</v>
      </c>
      <c r="AH639" s="13" t="n">
        <v>100</v>
      </c>
      <c r="AI639" s="13" t="n">
        <v>32.1</v>
      </c>
      <c r="AJ639" s="13" t="n">
        <v>65.5</v>
      </c>
      <c r="AK639" s="13" t="n">
        <v>32.9</v>
      </c>
      <c r="AL639" s="12" t="n">
        <v>33.8630498533724</v>
      </c>
      <c r="AM639" s="10" t="s">
        <v>157</v>
      </c>
      <c r="AN639" s="10" t="s">
        <v>632</v>
      </c>
    </row>
    <row r="640" customFormat="false" ht="15" hidden="false" customHeight="false" outlineLevel="0" collapsed="false">
      <c r="A640" s="10" t="s">
        <v>1581</v>
      </c>
      <c r="B640" s="10" t="s">
        <v>1411</v>
      </c>
      <c r="C640" s="10" t="s">
        <v>148</v>
      </c>
      <c r="D640" s="11" t="n">
        <v>46298.7765162037</v>
      </c>
      <c r="E640" s="10" t="s">
        <v>1582</v>
      </c>
      <c r="F640" s="10" t="s">
        <v>1413</v>
      </c>
      <c r="G640" s="10" t="s">
        <v>1414</v>
      </c>
      <c r="H640" s="10" t="s">
        <v>357</v>
      </c>
      <c r="I640" s="10" t="s">
        <v>358</v>
      </c>
      <c r="J640" s="10" t="s">
        <v>248</v>
      </c>
      <c r="K640" s="10" t="s">
        <v>154</v>
      </c>
      <c r="M640" s="12" t="n">
        <v>36.6256016062165</v>
      </c>
      <c r="N640" s="12" t="n">
        <v>2.25403512696661</v>
      </c>
      <c r="O640" s="12" t="n">
        <v>35.9885651773694</v>
      </c>
      <c r="P640" s="12" t="n">
        <v>41.0714877262237</v>
      </c>
      <c r="Q640" s="12" t="n">
        <v>37.0160988601889</v>
      </c>
      <c r="R640" s="12" t="n">
        <v>38.8416857716894</v>
      </c>
      <c r="S640" s="12" t="n">
        <v>39.4644877100101</v>
      </c>
      <c r="T640" s="12" t="n">
        <v>35.5794212435669</v>
      </c>
      <c r="U640" s="12" t="n">
        <v>32.0034446716309</v>
      </c>
      <c r="V640" s="12" t="n">
        <v>45.7580299377441</v>
      </c>
      <c r="W640" s="12" t="n">
        <v>13.7545852661133</v>
      </c>
      <c r="X640" s="13" t="n">
        <v>82.389337183222</v>
      </c>
      <c r="Y640" s="13" t="n">
        <v>85.0928527847242</v>
      </c>
      <c r="Z640" s="13" t="n">
        <v>38.3000000000001</v>
      </c>
      <c r="AA640" s="10" t="s">
        <v>170</v>
      </c>
      <c r="AG640" s="13" t="n">
        <v>99.0399591471978</v>
      </c>
      <c r="AH640" s="13" t="n">
        <v>100</v>
      </c>
      <c r="AI640" s="13" t="n">
        <v>30.6</v>
      </c>
      <c r="AJ640" s="13" t="n">
        <v>66.8</v>
      </c>
      <c r="AK640" s="13" t="n">
        <v>33.2</v>
      </c>
      <c r="AL640" s="12" t="n">
        <v>34.4591525729378</v>
      </c>
      <c r="AM640" s="10" t="s">
        <v>157</v>
      </c>
      <c r="AN640" s="10" t="s">
        <v>632</v>
      </c>
    </row>
    <row r="641" customFormat="false" ht="15" hidden="false" customHeight="false" outlineLevel="0" collapsed="false">
      <c r="A641" s="10" t="s">
        <v>1583</v>
      </c>
      <c r="B641" s="10" t="s">
        <v>1411</v>
      </c>
      <c r="C641" s="10" t="s">
        <v>148</v>
      </c>
      <c r="D641" s="11" t="n">
        <v>46298.7765393519</v>
      </c>
      <c r="E641" s="10" t="s">
        <v>1584</v>
      </c>
      <c r="F641" s="10" t="s">
        <v>1413</v>
      </c>
      <c r="G641" s="10" t="s">
        <v>1414</v>
      </c>
      <c r="H641" s="10" t="s">
        <v>361</v>
      </c>
      <c r="I641" s="10" t="s">
        <v>358</v>
      </c>
      <c r="J641" s="10" t="s">
        <v>153</v>
      </c>
      <c r="K641" s="10" t="s">
        <v>154</v>
      </c>
      <c r="M641" s="12" t="n">
        <v>37.4843996641386</v>
      </c>
      <c r="N641" s="12" t="n">
        <v>4.2864410293992</v>
      </c>
      <c r="O641" s="12" t="n">
        <v>36.1989331809128</v>
      </c>
      <c r="P641" s="12" t="n">
        <v>40.6859653687895</v>
      </c>
      <c r="Q641" s="12" t="n">
        <v>45.0479463166386</v>
      </c>
      <c r="R641" s="12" t="n">
        <v>41.4671196403442</v>
      </c>
      <c r="S641" s="12" t="n">
        <v>43.2635735166869</v>
      </c>
      <c r="T641" s="12" t="n">
        <v>32.9725924441391</v>
      </c>
      <c r="U641" s="12" t="n">
        <v>31.7126979827881</v>
      </c>
      <c r="V641" s="12" t="n">
        <v>52.8787078857422</v>
      </c>
      <c r="W641" s="12" t="n">
        <v>21.1660099029541</v>
      </c>
      <c r="X641" s="13" t="n">
        <v>29.2272691146082</v>
      </c>
      <c r="Y641" s="13" t="n">
        <v>71.0499125735177</v>
      </c>
      <c r="Z641" s="13" t="n">
        <v>35.8</v>
      </c>
      <c r="AA641" s="10" t="s">
        <v>155</v>
      </c>
      <c r="AG641" s="13" t="n">
        <v>98.5200845665962</v>
      </c>
      <c r="AH641" s="13" t="n">
        <v>100</v>
      </c>
      <c r="AI641" s="13" t="n">
        <v>30.6</v>
      </c>
      <c r="AJ641" s="13" t="n">
        <v>69.8</v>
      </c>
      <c r="AK641" s="13" t="n">
        <v>33.8</v>
      </c>
      <c r="AL641" s="12" t="n">
        <v>33.487621379029</v>
      </c>
      <c r="AM641" s="10" t="s">
        <v>157</v>
      </c>
      <c r="AN641" s="10" t="s">
        <v>632</v>
      </c>
    </row>
    <row r="642" customFormat="false" ht="15" hidden="false" customHeight="false" outlineLevel="0" collapsed="false">
      <c r="A642" s="10" t="s">
        <v>1585</v>
      </c>
      <c r="B642" s="10" t="s">
        <v>1411</v>
      </c>
      <c r="C642" s="10" t="s">
        <v>1586</v>
      </c>
      <c r="D642" s="11" t="n">
        <v>46298.7766435185</v>
      </c>
      <c r="E642" s="10" t="s">
        <v>1587</v>
      </c>
      <c r="F642" s="10" t="s">
        <v>1413</v>
      </c>
      <c r="G642" s="10" t="s">
        <v>1414</v>
      </c>
      <c r="H642" s="10" t="s">
        <v>151</v>
      </c>
      <c r="I642" s="10" t="s">
        <v>152</v>
      </c>
      <c r="J642" s="10" t="s">
        <v>153</v>
      </c>
      <c r="K642" s="10" t="s">
        <v>154</v>
      </c>
      <c r="M642" s="12" t="n">
        <v>45.2006464912235</v>
      </c>
      <c r="N642" s="12" t="n">
        <v>8.5303632057304</v>
      </c>
      <c r="O642" s="12" t="n">
        <v>43.3059807977866</v>
      </c>
      <c r="P642" s="12" t="n">
        <v>59.6575764675935</v>
      </c>
      <c r="Q642" s="12" t="n">
        <v>46.8162054921676</v>
      </c>
      <c r="R642" s="12" t="n">
        <v>52.9711817350617</v>
      </c>
      <c r="S642" s="12" t="n">
        <v>50.6795451599121</v>
      </c>
      <c r="T642" s="12" t="n">
        <v>33.8297113902543</v>
      </c>
      <c r="U642" s="12" t="n">
        <v>33.6445732116699</v>
      </c>
      <c r="V642" s="12" t="n">
        <v>62.026782989502</v>
      </c>
      <c r="W642" s="12" t="n">
        <v>28.382209777832</v>
      </c>
      <c r="X642" s="13" t="n">
        <v>20.2487163785388</v>
      </c>
      <c r="Y642" s="13" t="n">
        <v>33.1150784304489</v>
      </c>
      <c r="Z642" s="13" t="n">
        <v>36</v>
      </c>
      <c r="AA642" s="10" t="s">
        <v>162</v>
      </c>
      <c r="AG642" s="13" t="n">
        <v>98.7211681547619</v>
      </c>
      <c r="AH642" s="13" t="n">
        <v>100</v>
      </c>
      <c r="AI642" s="13" t="n">
        <v>32.6</v>
      </c>
      <c r="AJ642" s="13" t="n">
        <v>69.4</v>
      </c>
      <c r="AK642" s="13" t="n">
        <v>34.1</v>
      </c>
      <c r="AL642" s="12" t="n">
        <v>34.0267059070843</v>
      </c>
      <c r="AM642" s="10" t="s">
        <v>157</v>
      </c>
      <c r="AN642" s="10" t="s">
        <v>632</v>
      </c>
    </row>
    <row r="643" customFormat="false" ht="15" hidden="false" customHeight="false" outlineLevel="0" collapsed="false">
      <c r="A643" s="10" t="s">
        <v>1588</v>
      </c>
      <c r="B643" s="10" t="s">
        <v>1411</v>
      </c>
      <c r="C643" s="10" t="s">
        <v>1586</v>
      </c>
      <c r="D643" s="11" t="n">
        <v>46298.7766666667</v>
      </c>
      <c r="E643" s="10" t="s">
        <v>1589</v>
      </c>
      <c r="F643" s="10" t="s">
        <v>1413</v>
      </c>
      <c r="G643" s="10" t="s">
        <v>1414</v>
      </c>
      <c r="H643" s="10" t="s">
        <v>160</v>
      </c>
      <c r="I643" s="10" t="s">
        <v>152</v>
      </c>
      <c r="J643" s="10" t="s">
        <v>153</v>
      </c>
      <c r="K643" s="10" t="s">
        <v>261</v>
      </c>
      <c r="L643" s="10" t="s">
        <v>362</v>
      </c>
      <c r="M643" s="12" t="n">
        <v>47.2937956062877</v>
      </c>
      <c r="N643" s="12" t="n">
        <v>7.91140544954569</v>
      </c>
      <c r="O643" s="12" t="n">
        <v>46.2883603048095</v>
      </c>
      <c r="P643" s="12" t="n">
        <v>57.5345029043644</v>
      </c>
      <c r="R643" s="12" t="n">
        <v>57.0274913130886</v>
      </c>
      <c r="S643" s="12" t="n">
        <v>43.2375469362294</v>
      </c>
      <c r="T643" s="12" t="n">
        <v>35.8099113603662</v>
      </c>
      <c r="U643" s="12" t="n">
        <v>35.1150741577148</v>
      </c>
      <c r="V643" s="12" t="n">
        <v>62.1102905273438</v>
      </c>
      <c r="W643" s="12" t="n">
        <v>26.9952163696289</v>
      </c>
      <c r="X643" s="13" t="n">
        <v>15.1752850451814</v>
      </c>
      <c r="Y643" s="13" t="n">
        <v>33.7786819321569</v>
      </c>
      <c r="Z643" s="13" t="n">
        <v>54.2000000000003</v>
      </c>
      <c r="AA643" s="10" t="s">
        <v>162</v>
      </c>
      <c r="AD643" s="10" t="s">
        <v>347</v>
      </c>
      <c r="AG643" s="13" t="n">
        <v>94.5981023988543</v>
      </c>
      <c r="AH643" s="13" t="n">
        <v>100</v>
      </c>
      <c r="AI643" s="13" t="n">
        <v>33.7</v>
      </c>
      <c r="AJ643" s="13" t="n">
        <v>70.2</v>
      </c>
      <c r="AK643" s="13" t="n">
        <v>50.2</v>
      </c>
      <c r="AL643" s="12" t="n">
        <v>50.1893181896042</v>
      </c>
      <c r="AM643" s="10" t="s">
        <v>157</v>
      </c>
      <c r="AN643" s="10" t="s">
        <v>632</v>
      </c>
      <c r="AO643" s="10" t="s">
        <v>397</v>
      </c>
    </row>
    <row r="644" customFormat="false" ht="15" hidden="false" customHeight="false" outlineLevel="0" collapsed="false">
      <c r="A644" s="10" t="s">
        <v>1590</v>
      </c>
      <c r="B644" s="10" t="s">
        <v>1411</v>
      </c>
      <c r="C644" s="10" t="s">
        <v>1586</v>
      </c>
      <c r="D644" s="11" t="n">
        <v>46298.7766898148</v>
      </c>
      <c r="E644" s="10" t="s">
        <v>1591</v>
      </c>
      <c r="F644" s="10" t="s">
        <v>1413</v>
      </c>
      <c r="G644" s="10" t="s">
        <v>1414</v>
      </c>
      <c r="H644" s="10" t="s">
        <v>166</v>
      </c>
      <c r="I644" s="10" t="s">
        <v>152</v>
      </c>
      <c r="J644" s="10" t="s">
        <v>153</v>
      </c>
      <c r="K644" s="10" t="s">
        <v>154</v>
      </c>
      <c r="M644" s="12" t="n">
        <v>44.5137756230632</v>
      </c>
      <c r="N644" s="12" t="n">
        <v>9.03709145370717</v>
      </c>
      <c r="O644" s="12" t="n">
        <v>42.7028903628499</v>
      </c>
      <c r="P644" s="12" t="n">
        <v>59.3958768165451</v>
      </c>
      <c r="Q644" s="12" t="n">
        <v>46.6899167587323</v>
      </c>
      <c r="R644" s="12" t="n">
        <v>52.4387951464952</v>
      </c>
      <c r="S644" s="12" t="n">
        <v>49.1995561648105</v>
      </c>
      <c r="T644" s="12" t="n">
        <v>34.2207894742988</v>
      </c>
      <c r="U644" s="12" t="n">
        <v>33.9212150573731</v>
      </c>
      <c r="V644" s="12" t="n">
        <v>63.5453834533691</v>
      </c>
      <c r="W644" s="12" t="n">
        <v>29.6241683959961</v>
      </c>
      <c r="X644" s="13" t="n">
        <v>30.0400995575221</v>
      </c>
      <c r="Y644" s="13" t="n">
        <v>42.3514538558786</v>
      </c>
      <c r="Z644" s="13" t="n">
        <v>36.2</v>
      </c>
      <c r="AA644" s="10" t="s">
        <v>162</v>
      </c>
      <c r="AD644" s="10" t="s">
        <v>156</v>
      </c>
      <c r="AG644" s="13" t="n">
        <v>97.8695433631056</v>
      </c>
      <c r="AH644" s="13" t="n">
        <v>100</v>
      </c>
      <c r="AI644" s="13" t="n">
        <v>32.8</v>
      </c>
      <c r="AJ644" s="13" t="n">
        <v>72.3</v>
      </c>
      <c r="AK644" s="13" t="n">
        <v>34.8</v>
      </c>
      <c r="AL644" s="12" t="n">
        <v>35.7097205222358</v>
      </c>
      <c r="AM644" s="10" t="s">
        <v>157</v>
      </c>
      <c r="AN644" s="10" t="s">
        <v>632</v>
      </c>
    </row>
    <row r="645" customFormat="false" ht="15" hidden="false" customHeight="false" outlineLevel="0" collapsed="false">
      <c r="A645" s="10" t="s">
        <v>1592</v>
      </c>
      <c r="B645" s="10" t="s">
        <v>1411</v>
      </c>
      <c r="C645" s="10" t="s">
        <v>1586</v>
      </c>
      <c r="D645" s="11" t="n">
        <v>46298.776712963</v>
      </c>
      <c r="E645" s="10" t="s">
        <v>1593</v>
      </c>
      <c r="F645" s="10" t="s">
        <v>1413</v>
      </c>
      <c r="G645" s="10" t="s">
        <v>1414</v>
      </c>
      <c r="H645" s="10" t="s">
        <v>169</v>
      </c>
      <c r="I645" s="10" t="s">
        <v>152</v>
      </c>
      <c r="J645" s="10" t="s">
        <v>153</v>
      </c>
      <c r="K645" s="10" t="s">
        <v>261</v>
      </c>
      <c r="L645" s="10" t="s">
        <v>362</v>
      </c>
      <c r="M645" s="12" t="n">
        <v>43.1920264644832</v>
      </c>
      <c r="N645" s="12" t="n">
        <v>8.87917589879142</v>
      </c>
      <c r="O645" s="12" t="n">
        <v>41.1766109459191</v>
      </c>
      <c r="P645" s="12" t="n">
        <v>58.2394604330916</v>
      </c>
      <c r="R645" s="12" t="n">
        <v>54.8369264910519</v>
      </c>
      <c r="S645" s="12" t="n">
        <v>49.2268147483405</v>
      </c>
      <c r="T645" s="12" t="n">
        <v>33.0814743041992</v>
      </c>
      <c r="U645" s="12" t="n">
        <v>33.0814743041992</v>
      </c>
      <c r="V645" s="12" t="n">
        <v>60.227970123291</v>
      </c>
      <c r="W645" s="12" t="n">
        <v>27.1464958190918</v>
      </c>
      <c r="X645" s="13" t="n">
        <v>30.0220475801003</v>
      </c>
      <c r="Y645" s="13" t="n">
        <v>44.0933821699086</v>
      </c>
      <c r="Z645" s="13" t="n">
        <v>35.5</v>
      </c>
      <c r="AA645" s="10" t="s">
        <v>162</v>
      </c>
      <c r="AD645" s="10" t="s">
        <v>347</v>
      </c>
      <c r="AG645" s="13" t="n">
        <v>95.4597145136378</v>
      </c>
      <c r="AH645" s="13" t="n">
        <v>100</v>
      </c>
      <c r="AI645" s="13" t="n">
        <v>32</v>
      </c>
      <c r="AJ645" s="13" t="n">
        <v>70.1</v>
      </c>
      <c r="AK645" s="13" t="n">
        <v>33.2</v>
      </c>
      <c r="AL645" s="12" t="n">
        <v>33.4771058440194</v>
      </c>
      <c r="AM645" s="10" t="s">
        <v>157</v>
      </c>
      <c r="AN645" s="10" t="s">
        <v>632</v>
      </c>
      <c r="AO645" s="10" t="s">
        <v>397</v>
      </c>
    </row>
    <row r="646" customFormat="false" ht="15" hidden="false" customHeight="false" outlineLevel="0" collapsed="false">
      <c r="A646" s="10" t="s">
        <v>1594</v>
      </c>
      <c r="B646" s="10" t="s">
        <v>1411</v>
      </c>
      <c r="C646" s="10" t="s">
        <v>1586</v>
      </c>
      <c r="D646" s="11" t="n">
        <v>46298.776724537</v>
      </c>
      <c r="E646" s="10" t="s">
        <v>1595</v>
      </c>
      <c r="F646" s="10" t="s">
        <v>1413</v>
      </c>
      <c r="G646" s="10" t="s">
        <v>1414</v>
      </c>
      <c r="H646" s="10" t="s">
        <v>173</v>
      </c>
      <c r="I646" s="10" t="s">
        <v>152</v>
      </c>
      <c r="J646" s="10" t="s">
        <v>153</v>
      </c>
      <c r="K646" s="10" t="s">
        <v>261</v>
      </c>
      <c r="L646" s="10" t="s">
        <v>346</v>
      </c>
      <c r="M646" s="12" t="n">
        <v>48.3758945948609</v>
      </c>
      <c r="N646" s="12" t="n">
        <v>8.45913067016083</v>
      </c>
      <c r="O646" s="12" t="n">
        <v>47.0899398589617</v>
      </c>
      <c r="P646" s="12" t="n">
        <v>60.3983500350495</v>
      </c>
      <c r="R646" s="12" t="n">
        <v>56.3639833195119</v>
      </c>
      <c r="S646" s="12" t="n">
        <v>48.5390970698077</v>
      </c>
      <c r="T646" s="12" t="n">
        <v>36.0285692406817</v>
      </c>
      <c r="U646" s="12" t="n">
        <v>35.3360595703125</v>
      </c>
      <c r="V646" s="12" t="n">
        <v>62.1753158569336</v>
      </c>
      <c r="W646" s="12" t="n">
        <v>26.8392562866211</v>
      </c>
      <c r="X646" s="13" t="n">
        <v>15.0058402686524</v>
      </c>
      <c r="Y646" s="13" t="n">
        <v>27.5076653526062</v>
      </c>
      <c r="Z646" s="13" t="n">
        <v>57.2000000000003</v>
      </c>
      <c r="AA646" s="10" t="s">
        <v>162</v>
      </c>
      <c r="AD646" s="10" t="s">
        <v>347</v>
      </c>
      <c r="AG646" s="13" t="n">
        <v>93.5176651305684</v>
      </c>
      <c r="AH646" s="13" t="n">
        <v>100</v>
      </c>
      <c r="AI646" s="13" t="n">
        <v>33.7</v>
      </c>
      <c r="AJ646" s="13" t="n">
        <v>75.9</v>
      </c>
      <c r="AK646" s="13" t="n">
        <v>43</v>
      </c>
      <c r="AL646" s="12" t="n">
        <v>44.1628099173554</v>
      </c>
      <c r="AM646" s="10" t="s">
        <v>157</v>
      </c>
      <c r="AN646" s="10" t="s">
        <v>632</v>
      </c>
      <c r="AO646" s="10" t="s">
        <v>1156</v>
      </c>
    </row>
    <row r="647" customFormat="false" ht="15" hidden="false" customHeight="false" outlineLevel="0" collapsed="false">
      <c r="A647" s="10" t="s">
        <v>1596</v>
      </c>
      <c r="B647" s="10" t="s">
        <v>1411</v>
      </c>
      <c r="C647" s="10" t="s">
        <v>1586</v>
      </c>
      <c r="D647" s="11" t="n">
        <v>46298.7767592593</v>
      </c>
      <c r="E647" s="10" t="s">
        <v>1597</v>
      </c>
      <c r="F647" s="10" t="s">
        <v>1413</v>
      </c>
      <c r="G647" s="10" t="s">
        <v>1414</v>
      </c>
      <c r="H647" s="10" t="s">
        <v>176</v>
      </c>
      <c r="I647" s="10" t="s">
        <v>152</v>
      </c>
      <c r="J647" s="10" t="s">
        <v>153</v>
      </c>
      <c r="K647" s="10" t="s">
        <v>154</v>
      </c>
      <c r="M647" s="12" t="n">
        <v>47.6358104024569</v>
      </c>
      <c r="N647" s="12" t="n">
        <v>8.96997107617392</v>
      </c>
      <c r="O647" s="12" t="n">
        <v>46.2826084520492</v>
      </c>
      <c r="P647" s="12" t="n">
        <v>61.0693896650617</v>
      </c>
      <c r="Q647" s="12" t="n">
        <v>43.0456441226089</v>
      </c>
      <c r="R647" s="12" t="n">
        <v>54.1511796758856</v>
      </c>
      <c r="S647" s="12" t="n">
        <v>53.7387826615276</v>
      </c>
      <c r="T647" s="12" t="n">
        <v>35.2289846923148</v>
      </c>
      <c r="U647" s="12" t="n">
        <v>34.668815612793</v>
      </c>
      <c r="V647" s="12" t="n">
        <v>62.4716453552246</v>
      </c>
      <c r="W647" s="12" t="n">
        <v>27.8028297424316</v>
      </c>
      <c r="X647" s="13" t="n">
        <v>19.8676281554549</v>
      </c>
      <c r="Y647" s="13" t="n">
        <v>30.6789071117959</v>
      </c>
      <c r="Z647" s="13" t="n">
        <v>37.6</v>
      </c>
      <c r="AA647" s="10" t="s">
        <v>162</v>
      </c>
      <c r="AG647" s="13" t="n">
        <v>99.0205459666354</v>
      </c>
      <c r="AH647" s="13" t="n">
        <v>100</v>
      </c>
      <c r="AI647" s="13" t="n">
        <v>33.4</v>
      </c>
      <c r="AJ647" s="13" t="n">
        <v>78.1</v>
      </c>
      <c r="AK647" s="13" t="n">
        <v>41</v>
      </c>
      <c r="AL647" s="12" t="n">
        <v>42.180114800759</v>
      </c>
      <c r="AM647" s="10" t="s">
        <v>157</v>
      </c>
      <c r="AN647" s="10" t="s">
        <v>632</v>
      </c>
    </row>
    <row r="648" customFormat="false" ht="15" hidden="false" customHeight="false" outlineLevel="0" collapsed="false">
      <c r="A648" s="10" t="s">
        <v>1598</v>
      </c>
      <c r="B648" s="10" t="s">
        <v>1411</v>
      </c>
      <c r="C648" s="10" t="s">
        <v>1586</v>
      </c>
      <c r="D648" s="11" t="n">
        <v>46298.7767824074</v>
      </c>
      <c r="E648" s="10" t="s">
        <v>1599</v>
      </c>
      <c r="F648" s="10" t="s">
        <v>1413</v>
      </c>
      <c r="G648" s="10" t="s">
        <v>1414</v>
      </c>
      <c r="H648" s="10" t="s">
        <v>179</v>
      </c>
      <c r="I648" s="10" t="s">
        <v>152</v>
      </c>
      <c r="J648" s="10" t="s">
        <v>153</v>
      </c>
      <c r="K648" s="10" t="s">
        <v>154</v>
      </c>
      <c r="M648" s="12" t="n">
        <v>46.4090481050077</v>
      </c>
      <c r="N648" s="12" t="n">
        <v>9.42981050153429</v>
      </c>
      <c r="O648" s="12" t="n">
        <v>44.758971417848</v>
      </c>
      <c r="P648" s="12" t="n">
        <v>59.3145064544678</v>
      </c>
      <c r="Q648" s="12" t="n">
        <v>46.413249648051</v>
      </c>
      <c r="R648" s="12" t="n">
        <v>59.6167618563093</v>
      </c>
      <c r="S648" s="12" t="n">
        <v>46.7089387543645</v>
      </c>
      <c r="T648" s="12" t="n">
        <v>34.4435590588293</v>
      </c>
      <c r="U648" s="12" t="n">
        <v>34.2495994567871</v>
      </c>
      <c r="V648" s="12" t="n">
        <v>64.6237487792969</v>
      </c>
      <c r="W648" s="12" t="n">
        <v>30.3741493225098</v>
      </c>
      <c r="X648" s="13" t="n">
        <v>24.5444505797902</v>
      </c>
      <c r="Y648" s="13" t="n">
        <v>36.2925491174008</v>
      </c>
      <c r="Z648" s="13" t="n">
        <v>36.6</v>
      </c>
      <c r="AA648" s="10" t="s">
        <v>162</v>
      </c>
      <c r="AD648" s="10" t="s">
        <v>156</v>
      </c>
      <c r="AG648" s="13" t="n">
        <v>98.4929824561404</v>
      </c>
      <c r="AH648" s="13" t="n">
        <v>100</v>
      </c>
      <c r="AI648" s="13" t="n">
        <v>33.1</v>
      </c>
      <c r="AJ648" s="13" t="n">
        <v>73.6</v>
      </c>
      <c r="AK648" s="13" t="n">
        <v>34.6</v>
      </c>
      <c r="AL648" s="12" t="n">
        <v>34.2495995529894</v>
      </c>
      <c r="AM648" s="10" t="s">
        <v>157</v>
      </c>
      <c r="AN648" s="10" t="s">
        <v>632</v>
      </c>
    </row>
    <row r="649" customFormat="false" ht="15" hidden="false" customHeight="false" outlineLevel="0" collapsed="false">
      <c r="A649" s="10" t="s">
        <v>1600</v>
      </c>
      <c r="B649" s="10" t="s">
        <v>1411</v>
      </c>
      <c r="C649" s="10" t="s">
        <v>1586</v>
      </c>
      <c r="D649" s="11" t="n">
        <v>46298.7768171296</v>
      </c>
      <c r="E649" s="10" t="s">
        <v>1601</v>
      </c>
      <c r="F649" s="10" t="s">
        <v>1413</v>
      </c>
      <c r="G649" s="10" t="s">
        <v>1414</v>
      </c>
      <c r="H649" s="10" t="s">
        <v>183</v>
      </c>
      <c r="I649" s="10" t="s">
        <v>152</v>
      </c>
      <c r="J649" s="10" t="s">
        <v>153</v>
      </c>
      <c r="K649" s="10" t="s">
        <v>154</v>
      </c>
      <c r="M649" s="12" t="n">
        <v>43.2488578034951</v>
      </c>
      <c r="N649" s="12" t="n">
        <v>9.19420172067088</v>
      </c>
      <c r="O649" s="12" t="n">
        <v>41.1354041917278</v>
      </c>
      <c r="P649" s="12" t="n">
        <v>57.0120912389866</v>
      </c>
      <c r="Q649" s="12" t="n">
        <v>45.4045346075263</v>
      </c>
      <c r="R649" s="12" t="n">
        <v>56.958624812726</v>
      </c>
      <c r="S649" s="12" t="n">
        <v>50.6533285930239</v>
      </c>
      <c r="T649" s="12" t="n">
        <v>32.7380025754406</v>
      </c>
      <c r="U649" s="12" t="n">
        <v>32.5303802490234</v>
      </c>
      <c r="V649" s="12" t="n">
        <v>60.5269622802734</v>
      </c>
      <c r="W649" s="12" t="n">
        <v>27.99658203125</v>
      </c>
      <c r="X649" s="13" t="n">
        <v>29.1549346229626</v>
      </c>
      <c r="Y649" s="13" t="n">
        <v>43.1072899874619</v>
      </c>
      <c r="Z649" s="13" t="n">
        <v>34.9</v>
      </c>
      <c r="AA649" s="10" t="s">
        <v>162</v>
      </c>
      <c r="AC649" s="10" t="s">
        <v>156</v>
      </c>
      <c r="AE649" s="10" t="s">
        <v>156</v>
      </c>
      <c r="AG649" s="13" t="n">
        <v>97.6267416484808</v>
      </c>
      <c r="AH649" s="13" t="n">
        <v>100</v>
      </c>
      <c r="AI649" s="13" t="n">
        <v>31.5</v>
      </c>
      <c r="AJ649" s="13" t="n">
        <v>67.8</v>
      </c>
      <c r="AK649" s="13" t="n">
        <v>33.4</v>
      </c>
      <c r="AL649" s="12" t="n">
        <v>33.7549920208908</v>
      </c>
      <c r="AM649" s="10" t="s">
        <v>157</v>
      </c>
      <c r="AN649" s="10" t="s">
        <v>632</v>
      </c>
    </row>
    <row r="650" customFormat="false" ht="15" hidden="false" customHeight="false" outlineLevel="0" collapsed="false">
      <c r="A650" s="10" t="s">
        <v>1602</v>
      </c>
      <c r="B650" s="10" t="s">
        <v>1411</v>
      </c>
      <c r="C650" s="10" t="s">
        <v>1586</v>
      </c>
      <c r="D650" s="11" t="n">
        <v>46298.7768518519</v>
      </c>
      <c r="E650" s="10" t="s">
        <v>1603</v>
      </c>
      <c r="F650" s="10" t="s">
        <v>1413</v>
      </c>
      <c r="G650" s="10" t="s">
        <v>1414</v>
      </c>
      <c r="H650" s="10" t="s">
        <v>186</v>
      </c>
      <c r="I650" s="10" t="s">
        <v>152</v>
      </c>
      <c r="J650" s="10" t="s">
        <v>153</v>
      </c>
      <c r="K650" s="10" t="s">
        <v>154</v>
      </c>
      <c r="M650" s="12" t="n">
        <v>41.8249953085651</v>
      </c>
      <c r="N650" s="12" t="n">
        <v>7.08411398296</v>
      </c>
      <c r="O650" s="12" t="n">
        <v>40.3927472037765</v>
      </c>
      <c r="P650" s="12" t="n">
        <v>50.060383672037</v>
      </c>
      <c r="Q650" s="12" t="n">
        <v>51.1371821563527</v>
      </c>
      <c r="R650" s="12" t="n">
        <v>38.98057868567</v>
      </c>
      <c r="S650" s="12" t="n">
        <v>48.5800544786157</v>
      </c>
      <c r="T650" s="12" t="n">
        <v>32.3600124505192</v>
      </c>
      <c r="U650" s="12" t="n">
        <v>32.2173538208008</v>
      </c>
      <c r="V650" s="12" t="n">
        <v>53.6756744384766</v>
      </c>
      <c r="W650" s="12" t="n">
        <v>21.4583206176758</v>
      </c>
      <c r="X650" s="13" t="n">
        <v>23.0394366540369</v>
      </c>
      <c r="Y650" s="13" t="n">
        <v>37.8540709786674</v>
      </c>
      <c r="Z650" s="13" t="n">
        <v>34.7</v>
      </c>
      <c r="AA650" s="10" t="s">
        <v>162</v>
      </c>
      <c r="AG650" s="13" t="n">
        <v>98.6384502607734</v>
      </c>
      <c r="AH650" s="13" t="n">
        <v>100</v>
      </c>
      <c r="AI650" s="13" t="n">
        <v>31</v>
      </c>
      <c r="AJ650" s="13" t="n">
        <v>62.4</v>
      </c>
      <c r="AK650" s="13" t="n">
        <v>33.4</v>
      </c>
      <c r="AL650" s="12" t="n">
        <v>33.6442105263158</v>
      </c>
      <c r="AM650" s="10" t="s">
        <v>157</v>
      </c>
      <c r="AN650" s="10" t="s">
        <v>632</v>
      </c>
    </row>
    <row r="651" customFormat="false" ht="15" hidden="false" customHeight="false" outlineLevel="0" collapsed="false">
      <c r="A651" s="10" t="s">
        <v>1604</v>
      </c>
      <c r="B651" s="10" t="s">
        <v>1411</v>
      </c>
      <c r="C651" s="10" t="s">
        <v>1586</v>
      </c>
      <c r="D651" s="11" t="n">
        <v>46298.7768865741</v>
      </c>
      <c r="E651" s="10" t="s">
        <v>1605</v>
      </c>
      <c r="F651" s="10" t="s">
        <v>1413</v>
      </c>
      <c r="G651" s="10" t="s">
        <v>1414</v>
      </c>
      <c r="H651" s="10" t="s">
        <v>189</v>
      </c>
      <c r="I651" s="10" t="s">
        <v>152</v>
      </c>
      <c r="J651" s="10" t="s">
        <v>153</v>
      </c>
      <c r="K651" s="10" t="s">
        <v>261</v>
      </c>
      <c r="L651" s="10" t="s">
        <v>346</v>
      </c>
      <c r="M651" s="12" t="n">
        <v>47.2466757092365</v>
      </c>
      <c r="N651" s="12" t="n">
        <v>6.7681798134999</v>
      </c>
      <c r="O651" s="12" t="n">
        <v>46.1170481741407</v>
      </c>
      <c r="P651" s="12" t="n">
        <v>53.967923032507</v>
      </c>
      <c r="R651" s="12" t="n">
        <v>56.1305637048476</v>
      </c>
      <c r="S651" s="12" t="n">
        <v>50.46438008473</v>
      </c>
      <c r="T651" s="12" t="n">
        <v>34.1844928384282</v>
      </c>
      <c r="U651" s="12" t="n">
        <v>33.8530426025391</v>
      </c>
      <c r="V651" s="12" t="n">
        <v>59.664909362793</v>
      </c>
      <c r="W651" s="12" t="n">
        <v>25.8118667602539</v>
      </c>
      <c r="X651" s="13" t="n">
        <v>12.0387434983823</v>
      </c>
      <c r="Y651" s="13" t="n">
        <v>37.1052954908465</v>
      </c>
      <c r="Z651" s="13" t="n">
        <v>46.5000000000002</v>
      </c>
      <c r="AA651" s="10" t="s">
        <v>162</v>
      </c>
      <c r="AD651" s="10" t="s">
        <v>347</v>
      </c>
      <c r="AE651" s="10" t="s">
        <v>156</v>
      </c>
      <c r="AG651" s="13" t="n">
        <v>90.1195836716616</v>
      </c>
      <c r="AH651" s="13" t="n">
        <v>100</v>
      </c>
      <c r="AI651" s="13" t="n">
        <v>32.5</v>
      </c>
      <c r="AJ651" s="13" t="n">
        <v>67.4</v>
      </c>
      <c r="AK651" s="13" t="n">
        <v>46.1</v>
      </c>
      <c r="AL651" s="12" t="n">
        <v>46.1365570489139</v>
      </c>
      <c r="AM651" s="10" t="s">
        <v>157</v>
      </c>
      <c r="AN651" s="10" t="s">
        <v>632</v>
      </c>
      <c r="AO651" s="10" t="s">
        <v>1606</v>
      </c>
    </row>
    <row r="652" customFormat="false" ht="15" hidden="false" customHeight="false" outlineLevel="0" collapsed="false">
      <c r="A652" s="10" t="s">
        <v>1607</v>
      </c>
      <c r="B652" s="10" t="s">
        <v>1411</v>
      </c>
      <c r="C652" s="10" t="s">
        <v>1586</v>
      </c>
      <c r="D652" s="11" t="n">
        <v>46298.7769328704</v>
      </c>
      <c r="E652" s="10" t="s">
        <v>1608</v>
      </c>
      <c r="F652" s="10" t="s">
        <v>1413</v>
      </c>
      <c r="G652" s="10" t="s">
        <v>1414</v>
      </c>
      <c r="H652" s="10" t="s">
        <v>247</v>
      </c>
      <c r="I652" s="10" t="s">
        <v>152</v>
      </c>
      <c r="J652" s="10" t="s">
        <v>248</v>
      </c>
      <c r="K652" s="10" t="s">
        <v>154</v>
      </c>
      <c r="M652" s="12" t="n">
        <v>42.1221174140625</v>
      </c>
      <c r="N652" s="12" t="n">
        <v>4.37708441184322</v>
      </c>
      <c r="O652" s="12" t="n">
        <v>41.3948765314705</v>
      </c>
      <c r="P652" s="12" t="n">
        <v>53.2521383398429</v>
      </c>
      <c r="Q652" s="12" t="n">
        <v>40.9524773090931</v>
      </c>
      <c r="R652" s="12" t="n">
        <v>43.6956197429514</v>
      </c>
      <c r="S652" s="12" t="n">
        <v>41.4874836059415</v>
      </c>
      <c r="T652" s="12" t="n">
        <v>37.197832369497</v>
      </c>
      <c r="U652" s="12" t="n">
        <v>34.9747047424316</v>
      </c>
      <c r="V652" s="12" t="n">
        <v>55.6813049316406</v>
      </c>
      <c r="W652" s="12" t="n">
        <v>20.706600189209</v>
      </c>
      <c r="X652" s="13" t="n">
        <v>23.0116619169042</v>
      </c>
      <c r="Y652" s="13" t="n">
        <v>61.5419229038548</v>
      </c>
      <c r="Z652" s="13" t="n">
        <v>40.5000000000001</v>
      </c>
      <c r="AA652" s="10" t="s">
        <v>155</v>
      </c>
      <c r="AG652" s="13" t="n">
        <v>98.7228371524821</v>
      </c>
      <c r="AH652" s="13" t="n">
        <v>100</v>
      </c>
      <c r="AI652" s="13" t="n">
        <v>33.8</v>
      </c>
      <c r="AJ652" s="13" t="n">
        <v>64.1</v>
      </c>
      <c r="AK652" s="13" t="n">
        <v>40.3</v>
      </c>
      <c r="AL652" s="12" t="n">
        <v>40.8862274342588</v>
      </c>
      <c r="AM652" s="10" t="s">
        <v>157</v>
      </c>
      <c r="AN652" s="10" t="s">
        <v>632</v>
      </c>
    </row>
    <row r="653" customFormat="false" ht="15" hidden="false" customHeight="false" outlineLevel="0" collapsed="false">
      <c r="A653" s="10" t="s">
        <v>1609</v>
      </c>
      <c r="B653" s="10" t="s">
        <v>1411</v>
      </c>
      <c r="C653" s="10" t="s">
        <v>1586</v>
      </c>
      <c r="D653" s="11" t="n">
        <v>46298.7769560185</v>
      </c>
      <c r="E653" s="10" t="s">
        <v>1610</v>
      </c>
      <c r="F653" s="10" t="s">
        <v>1413</v>
      </c>
      <c r="G653" s="10" t="s">
        <v>1414</v>
      </c>
      <c r="H653" s="10" t="s">
        <v>251</v>
      </c>
      <c r="I653" s="10" t="s">
        <v>152</v>
      </c>
      <c r="J653" s="10" t="s">
        <v>248</v>
      </c>
      <c r="K653" s="10" t="s">
        <v>154</v>
      </c>
      <c r="M653" s="12" t="n">
        <v>38.7359806573106</v>
      </c>
      <c r="N653" s="12" t="n">
        <v>4.45222256638186</v>
      </c>
      <c r="O653" s="12" t="n">
        <v>37.7128609573123</v>
      </c>
      <c r="P653" s="12" t="n">
        <v>49.3593343991746</v>
      </c>
      <c r="Q653" s="12" t="n">
        <v>39.1879914929705</v>
      </c>
      <c r="R653" s="12" t="n">
        <v>43.2593916727453</v>
      </c>
      <c r="S653" s="12" t="n">
        <v>38.9847177935599</v>
      </c>
      <c r="T653" s="12" t="n">
        <v>33.676180616246</v>
      </c>
      <c r="U653" s="12" t="n">
        <v>32.6537437438965</v>
      </c>
      <c r="V653" s="12" t="n">
        <v>51.6895713806152</v>
      </c>
      <c r="W653" s="12" t="n">
        <v>19.0358276367188</v>
      </c>
      <c r="X653" s="13" t="n">
        <v>22.1298048922539</v>
      </c>
      <c r="Y653" s="13" t="n">
        <v>63.907797029703</v>
      </c>
      <c r="Z653" s="13" t="n">
        <v>35.8</v>
      </c>
      <c r="AA653" s="10" t="s">
        <v>155</v>
      </c>
      <c r="AG653" s="13" t="n">
        <v>98.952733428785</v>
      </c>
      <c r="AH653" s="13" t="n">
        <v>100</v>
      </c>
      <c r="AI653" s="13" t="n">
        <v>31.7</v>
      </c>
      <c r="AJ653" s="13" t="n">
        <v>65.3</v>
      </c>
      <c r="AK653" s="13" t="n">
        <v>36.1</v>
      </c>
      <c r="AL653" s="12" t="n">
        <v>35.2819758688041</v>
      </c>
      <c r="AM653" s="10" t="s">
        <v>157</v>
      </c>
      <c r="AN653" s="10" t="s">
        <v>632</v>
      </c>
    </row>
    <row r="654" customFormat="false" ht="15" hidden="false" customHeight="false" outlineLevel="0" collapsed="false">
      <c r="A654" s="10" t="s">
        <v>1611</v>
      </c>
      <c r="B654" s="10" t="s">
        <v>1411</v>
      </c>
      <c r="C654" s="10" t="s">
        <v>1586</v>
      </c>
      <c r="D654" s="11" t="n">
        <v>46298.7769791667</v>
      </c>
      <c r="E654" s="10" t="s">
        <v>1612</v>
      </c>
      <c r="F654" s="10" t="s">
        <v>1413</v>
      </c>
      <c r="G654" s="10" t="s">
        <v>1414</v>
      </c>
      <c r="H654" s="10" t="s">
        <v>254</v>
      </c>
      <c r="I654" s="10" t="s">
        <v>152</v>
      </c>
      <c r="J654" s="10" t="s">
        <v>248</v>
      </c>
      <c r="K654" s="10" t="s">
        <v>154</v>
      </c>
      <c r="M654" s="12" t="n">
        <v>41.5280042236277</v>
      </c>
      <c r="N654" s="12" t="n">
        <v>4.41787513998147</v>
      </c>
      <c r="O654" s="12" t="n">
        <v>40.7970639211325</v>
      </c>
      <c r="P654" s="12" t="n">
        <v>52.3369307966704</v>
      </c>
      <c r="Q654" s="12" t="n">
        <v>40.5545452919382</v>
      </c>
      <c r="R654" s="12" t="n">
        <v>44.0440332231067</v>
      </c>
      <c r="S654" s="12" t="n">
        <v>39.9311116606401</v>
      </c>
      <c r="T654" s="12" t="n">
        <v>37.2956283224439</v>
      </c>
      <c r="U654" s="12" t="n">
        <v>34.2140007019043</v>
      </c>
      <c r="V654" s="12" t="n">
        <v>55.0276107788086</v>
      </c>
      <c r="W654" s="12" t="n">
        <v>20.8136100769043</v>
      </c>
      <c r="X654" s="13" t="n">
        <v>39.2238199789987</v>
      </c>
      <c r="Y654" s="13" t="n">
        <v>75.3590613636955</v>
      </c>
      <c r="Z654" s="13" t="n">
        <v>40.3000000000001</v>
      </c>
      <c r="AA654" s="10" t="s">
        <v>155</v>
      </c>
      <c r="AD654" s="10" t="s">
        <v>156</v>
      </c>
      <c r="AG654" s="13" t="n">
        <v>97.6782232771044</v>
      </c>
      <c r="AH654" s="13" t="n">
        <v>100</v>
      </c>
      <c r="AI654" s="13" t="n">
        <v>33.3</v>
      </c>
      <c r="AJ654" s="13" t="n">
        <v>65.5</v>
      </c>
      <c r="AK654" s="13" t="n">
        <v>38</v>
      </c>
      <c r="AL654" s="12" t="n">
        <v>38.0703703703704</v>
      </c>
      <c r="AM654" s="10" t="s">
        <v>157</v>
      </c>
      <c r="AN654" s="10" t="s">
        <v>632</v>
      </c>
    </row>
    <row r="655" customFormat="false" ht="15" hidden="false" customHeight="false" outlineLevel="0" collapsed="false">
      <c r="A655" s="10" t="s">
        <v>1613</v>
      </c>
      <c r="B655" s="10" t="s">
        <v>1411</v>
      </c>
      <c r="C655" s="10" t="s">
        <v>1586</v>
      </c>
      <c r="D655" s="11" t="n">
        <v>46298.7770023148</v>
      </c>
      <c r="E655" s="10" t="s">
        <v>1614</v>
      </c>
      <c r="F655" s="10" t="s">
        <v>1413</v>
      </c>
      <c r="G655" s="10" t="s">
        <v>1414</v>
      </c>
      <c r="H655" s="10" t="s">
        <v>257</v>
      </c>
      <c r="I655" s="10" t="s">
        <v>152</v>
      </c>
      <c r="J655" s="10" t="s">
        <v>248</v>
      </c>
      <c r="K655" s="10" t="s">
        <v>261</v>
      </c>
      <c r="L655" s="10" t="s">
        <v>346</v>
      </c>
      <c r="M655" s="12" t="n">
        <v>39.1835157946722</v>
      </c>
      <c r="N655" s="12" t="n">
        <v>4.84146360102587</v>
      </c>
      <c r="O655" s="12" t="n">
        <v>37.9896017421567</v>
      </c>
      <c r="P655" s="12" t="n">
        <v>50.4439500080343</v>
      </c>
      <c r="R655" s="12" t="n">
        <v>44.439525330687</v>
      </c>
      <c r="S655" s="12" t="n">
        <v>41.1244349431939</v>
      </c>
      <c r="T655" s="12" t="n">
        <v>33.6059531770938</v>
      </c>
      <c r="U655" s="12" t="n">
        <v>32.9764518737793</v>
      </c>
      <c r="V655" s="12" t="n">
        <v>54.2529106140137</v>
      </c>
      <c r="W655" s="12" t="n">
        <v>21.2764587402344</v>
      </c>
      <c r="X655" s="13" t="n">
        <v>27.3765881817929</v>
      </c>
      <c r="Y655" s="13" t="n">
        <v>59.931878718132</v>
      </c>
      <c r="Z655" s="13" t="n">
        <v>36.3</v>
      </c>
      <c r="AA655" s="10" t="s">
        <v>155</v>
      </c>
      <c r="AD655" s="10" t="s">
        <v>347</v>
      </c>
      <c r="AG655" s="13" t="n">
        <v>93.2342863076284</v>
      </c>
      <c r="AH655" s="13" t="n">
        <v>100</v>
      </c>
      <c r="AI655" s="13" t="n">
        <v>32</v>
      </c>
      <c r="AJ655" s="13" t="n">
        <v>66.4</v>
      </c>
      <c r="AK655" s="13" t="n">
        <v>33.8</v>
      </c>
      <c r="AL655" s="12" t="n">
        <v>33.3336598696658</v>
      </c>
      <c r="AM655" s="10" t="s">
        <v>157</v>
      </c>
      <c r="AN655" s="10" t="s">
        <v>632</v>
      </c>
      <c r="AO655" s="10" t="s">
        <v>1156</v>
      </c>
    </row>
    <row r="656" customFormat="false" ht="15" hidden="false" customHeight="false" outlineLevel="0" collapsed="false">
      <c r="A656" s="10" t="s">
        <v>1615</v>
      </c>
      <c r="B656" s="10" t="s">
        <v>1411</v>
      </c>
      <c r="C656" s="10" t="s">
        <v>1586</v>
      </c>
      <c r="D656" s="11" t="n">
        <v>46298.777025463</v>
      </c>
      <c r="E656" s="10" t="s">
        <v>1616</v>
      </c>
      <c r="F656" s="10" t="s">
        <v>1413</v>
      </c>
      <c r="G656" s="10" t="s">
        <v>1414</v>
      </c>
      <c r="H656" s="10" t="s">
        <v>260</v>
      </c>
      <c r="I656" s="10" t="s">
        <v>152</v>
      </c>
      <c r="J656" s="10" t="s">
        <v>248</v>
      </c>
      <c r="K656" s="10" t="s">
        <v>261</v>
      </c>
      <c r="L656" s="10" t="s">
        <v>362</v>
      </c>
      <c r="M656" s="12" t="n">
        <v>43.1120798021586</v>
      </c>
      <c r="N656" s="12" t="n">
        <v>4.22295373026219</v>
      </c>
      <c r="O656" s="12" t="n">
        <v>42.2510961134011</v>
      </c>
      <c r="P656" s="12" t="n">
        <v>53.753665599227</v>
      </c>
      <c r="R656" s="12" t="n">
        <v>46.8438107579523</v>
      </c>
      <c r="S656" s="12" t="n">
        <v>41.9409328624963</v>
      </c>
      <c r="T656" s="12" t="n">
        <v>38.4901840403344</v>
      </c>
      <c r="U656" s="12" t="n">
        <v>35.8483657836914</v>
      </c>
      <c r="V656" s="12" t="n">
        <v>57.853401184082</v>
      </c>
      <c r="W656" s="12" t="n">
        <v>22.0050354003906</v>
      </c>
      <c r="X656" s="13" t="n">
        <v>33.0197847969455</v>
      </c>
      <c r="Y656" s="13" t="n">
        <v>70.8538701839639</v>
      </c>
      <c r="Z656" s="13" t="n">
        <v>41.6000000000001</v>
      </c>
      <c r="AA656" s="10" t="s">
        <v>155</v>
      </c>
      <c r="AD656" s="10" t="s">
        <v>347</v>
      </c>
      <c r="AG656" s="13" t="n">
        <v>95.4415954415954</v>
      </c>
      <c r="AH656" s="13" t="n">
        <v>100</v>
      </c>
      <c r="AI656" s="13" t="n">
        <v>34.6</v>
      </c>
      <c r="AJ656" s="13" t="n">
        <v>66.8</v>
      </c>
      <c r="AK656" s="13" t="n">
        <v>41.6</v>
      </c>
      <c r="AL656" s="12" t="n">
        <v>40.924825426945</v>
      </c>
      <c r="AM656" s="10" t="s">
        <v>157</v>
      </c>
      <c r="AN656" s="10" t="s">
        <v>632</v>
      </c>
      <c r="AO656" s="10" t="s">
        <v>397</v>
      </c>
    </row>
    <row r="657" customFormat="false" ht="15" hidden="false" customHeight="false" outlineLevel="0" collapsed="false">
      <c r="A657" s="10" t="s">
        <v>1617</v>
      </c>
      <c r="B657" s="10" t="s">
        <v>1411</v>
      </c>
      <c r="C657" s="10" t="s">
        <v>1586</v>
      </c>
      <c r="D657" s="11" t="n">
        <v>46298.7770486111</v>
      </c>
      <c r="E657" s="10" t="s">
        <v>1618</v>
      </c>
      <c r="F657" s="10" t="s">
        <v>1413</v>
      </c>
      <c r="G657" s="10" t="s">
        <v>1414</v>
      </c>
      <c r="H657" s="10" t="s">
        <v>267</v>
      </c>
      <c r="I657" s="10" t="s">
        <v>152</v>
      </c>
      <c r="J657" s="10" t="s">
        <v>248</v>
      </c>
      <c r="K657" s="10" t="s">
        <v>261</v>
      </c>
      <c r="L657" s="10" t="s">
        <v>346</v>
      </c>
      <c r="M657" s="12" t="n">
        <v>39.956205478127</v>
      </c>
      <c r="N657" s="12" t="n">
        <v>4.68987056051039</v>
      </c>
      <c r="O657" s="12" t="n">
        <v>38.7049337364784</v>
      </c>
      <c r="P657" s="12" t="n">
        <v>50.8138865272398</v>
      </c>
      <c r="R657" s="12" t="n">
        <v>45.7483351622488</v>
      </c>
      <c r="S657" s="12" t="n">
        <v>43.4967218844795</v>
      </c>
      <c r="T657" s="12" t="n">
        <v>34.8900351015087</v>
      </c>
      <c r="U657" s="12" t="n">
        <v>34.4395484924316</v>
      </c>
      <c r="V657" s="12" t="n">
        <v>54.2197456359863</v>
      </c>
      <c r="W657" s="12" t="n">
        <v>19.7801971435547</v>
      </c>
      <c r="X657" s="13" t="n">
        <v>34.1828717344333</v>
      </c>
      <c r="Y657" s="13" t="n">
        <v>62.9370457670399</v>
      </c>
      <c r="Z657" s="13" t="n">
        <v>37.6</v>
      </c>
      <c r="AA657" s="10" t="s">
        <v>155</v>
      </c>
      <c r="AD657" s="10" t="s">
        <v>347</v>
      </c>
      <c r="AE657" s="10" t="s">
        <v>156</v>
      </c>
      <c r="AG657" s="13" t="n">
        <v>92.7322404371585</v>
      </c>
      <c r="AH657" s="13" t="n">
        <v>100</v>
      </c>
      <c r="AI657" s="13" t="n">
        <v>33.5</v>
      </c>
      <c r="AJ657" s="13" t="n">
        <v>66.6</v>
      </c>
      <c r="AK657" s="13" t="n">
        <v>37.5</v>
      </c>
      <c r="AL657" s="12" t="n">
        <v>38.4037037037037</v>
      </c>
      <c r="AM657" s="10" t="s">
        <v>157</v>
      </c>
      <c r="AN657" s="10" t="s">
        <v>632</v>
      </c>
      <c r="AO657" s="10" t="s">
        <v>1156</v>
      </c>
    </row>
    <row r="658" customFormat="false" ht="15" hidden="false" customHeight="false" outlineLevel="0" collapsed="false">
      <c r="A658" s="10" t="s">
        <v>1619</v>
      </c>
      <c r="B658" s="10" t="s">
        <v>1411</v>
      </c>
      <c r="C658" s="10" t="s">
        <v>1586</v>
      </c>
      <c r="D658" s="11" t="n">
        <v>46298.7770949074</v>
      </c>
      <c r="E658" s="10" t="s">
        <v>1620</v>
      </c>
      <c r="F658" s="10" t="s">
        <v>1413</v>
      </c>
      <c r="G658" s="10" t="s">
        <v>1414</v>
      </c>
      <c r="H658" s="10" t="s">
        <v>271</v>
      </c>
      <c r="I658" s="10" t="s">
        <v>152</v>
      </c>
      <c r="J658" s="10" t="s">
        <v>248</v>
      </c>
      <c r="K658" s="10" t="s">
        <v>154</v>
      </c>
      <c r="M658" s="12" t="n">
        <v>39.3841295769243</v>
      </c>
      <c r="N658" s="12" t="n">
        <v>4.0597288896088</v>
      </c>
      <c r="O658" s="12" t="n">
        <v>38.6775261607741</v>
      </c>
      <c r="P658" s="12" t="n">
        <v>47.6303178192997</v>
      </c>
      <c r="Q658" s="12" t="n">
        <v>38.6743570705658</v>
      </c>
      <c r="R658" s="12" t="n">
        <v>42.6748388256098</v>
      </c>
      <c r="S658" s="12" t="n">
        <v>39.3777945730159</v>
      </c>
      <c r="T658" s="12" t="n">
        <v>33.793915828162</v>
      </c>
      <c r="U658" s="12" t="n">
        <v>32.7204284667969</v>
      </c>
      <c r="V658" s="12" t="n">
        <v>51.0001373291016</v>
      </c>
      <c r="W658" s="12" t="n">
        <v>18.2797088623047</v>
      </c>
      <c r="X658" s="13" t="n">
        <v>25.251277443989</v>
      </c>
      <c r="Y658" s="13" t="n">
        <v>59.4923914874502</v>
      </c>
      <c r="Z658" s="13" t="n">
        <v>38.2000000000001</v>
      </c>
      <c r="AA658" s="10" t="s">
        <v>155</v>
      </c>
      <c r="AG658" s="13" t="n">
        <v>98.5283540802213</v>
      </c>
      <c r="AH658" s="13" t="n">
        <v>100</v>
      </c>
      <c r="AI658" s="13" t="n">
        <v>31.6</v>
      </c>
      <c r="AJ658" s="13" t="n">
        <v>60.5</v>
      </c>
      <c r="AK658" s="13" t="n">
        <v>40.2</v>
      </c>
      <c r="AL658" s="12" t="n">
        <v>40.3588884668078</v>
      </c>
      <c r="AM658" s="10" t="s">
        <v>157</v>
      </c>
      <c r="AN658" s="10" t="s">
        <v>632</v>
      </c>
    </row>
    <row r="659" customFormat="false" ht="15" hidden="false" customHeight="false" outlineLevel="0" collapsed="false">
      <c r="A659" s="10" t="s">
        <v>1621</v>
      </c>
      <c r="B659" s="10" t="s">
        <v>1411</v>
      </c>
      <c r="C659" s="10" t="s">
        <v>1586</v>
      </c>
      <c r="D659" s="11" t="n">
        <v>46298.7771064815</v>
      </c>
      <c r="E659" s="10" t="s">
        <v>1622</v>
      </c>
      <c r="F659" s="10" t="s">
        <v>1413</v>
      </c>
      <c r="G659" s="10" t="s">
        <v>1414</v>
      </c>
      <c r="H659" s="10" t="s">
        <v>274</v>
      </c>
      <c r="I659" s="10" t="s">
        <v>152</v>
      </c>
      <c r="J659" s="10" t="s">
        <v>248</v>
      </c>
      <c r="K659" s="10" t="s">
        <v>261</v>
      </c>
      <c r="L659" s="10" t="s">
        <v>362</v>
      </c>
      <c r="M659" s="12" t="n">
        <v>39.4577806309294</v>
      </c>
      <c r="N659" s="12" t="n">
        <v>4.12563740481384</v>
      </c>
      <c r="O659" s="12" t="n">
        <v>38.8436134351378</v>
      </c>
      <c r="P659" s="12" t="n">
        <v>48.0826394593294</v>
      </c>
      <c r="R659" s="12" t="n">
        <v>41.9971710443497</v>
      </c>
      <c r="S659" s="12" t="n">
        <v>38.4010301491511</v>
      </c>
      <c r="T659" s="12" t="n">
        <v>33.4337937550192</v>
      </c>
      <c r="U659" s="12" t="n">
        <v>32.7785835266113</v>
      </c>
      <c r="V659" s="12" t="n">
        <v>50.7355728149414</v>
      </c>
      <c r="W659" s="12" t="n">
        <v>17.9569892883301</v>
      </c>
      <c r="X659" s="13" t="n">
        <v>14.2931833153828</v>
      </c>
      <c r="Y659" s="13" t="n">
        <v>50.050714711449</v>
      </c>
      <c r="Z659" s="13" t="n">
        <v>38.4000000000001</v>
      </c>
      <c r="AA659" s="10" t="s">
        <v>155</v>
      </c>
      <c r="AD659" s="10" t="s">
        <v>347</v>
      </c>
      <c r="AG659" s="13" t="n">
        <v>95.3450579250663</v>
      </c>
      <c r="AH659" s="13" t="n">
        <v>100</v>
      </c>
      <c r="AI659" s="13" t="n">
        <v>31.6</v>
      </c>
      <c r="AJ659" s="13" t="n">
        <v>62</v>
      </c>
      <c r="AK659" s="13" t="n">
        <v>38.9</v>
      </c>
      <c r="AL659" s="12" t="n">
        <v>39.911963119204</v>
      </c>
      <c r="AM659" s="10" t="s">
        <v>157</v>
      </c>
      <c r="AN659" s="10" t="s">
        <v>632</v>
      </c>
      <c r="AO659" s="10" t="s">
        <v>397</v>
      </c>
    </row>
    <row r="660" customFormat="false" ht="15" hidden="false" customHeight="false" outlineLevel="0" collapsed="false">
      <c r="A660" s="10" t="s">
        <v>1623</v>
      </c>
      <c r="B660" s="10" t="s">
        <v>1411</v>
      </c>
      <c r="C660" s="10" t="s">
        <v>1586</v>
      </c>
      <c r="D660" s="11" t="n">
        <v>46298.7771296296</v>
      </c>
      <c r="E660" s="10" t="s">
        <v>1624</v>
      </c>
      <c r="F660" s="10" t="s">
        <v>1413</v>
      </c>
      <c r="G660" s="10" t="s">
        <v>1414</v>
      </c>
      <c r="H660" s="10" t="s">
        <v>277</v>
      </c>
      <c r="I660" s="10" t="s">
        <v>152</v>
      </c>
      <c r="J660" s="10" t="s">
        <v>248</v>
      </c>
      <c r="K660" s="10" t="s">
        <v>154</v>
      </c>
      <c r="M660" s="12" t="n">
        <v>40.5521769187861</v>
      </c>
      <c r="N660" s="12" t="n">
        <v>3.27160754592257</v>
      </c>
      <c r="O660" s="12" t="n">
        <v>40.2554889764118</v>
      </c>
      <c r="P660" s="12" t="n">
        <v>46.7171314097287</v>
      </c>
      <c r="Q660" s="12" t="n">
        <v>39.5256945185235</v>
      </c>
      <c r="R660" s="12" t="n">
        <v>42.4628883505265</v>
      </c>
      <c r="S660" s="12" t="n">
        <v>37.8116095697471</v>
      </c>
      <c r="T660" s="12" t="n">
        <v>36.7829718518283</v>
      </c>
      <c r="U660" s="12" t="n">
        <v>34.9951820373535</v>
      </c>
      <c r="V660" s="12" t="n">
        <v>50.5288467407227</v>
      </c>
      <c r="W660" s="12" t="n">
        <v>15.5336647033691</v>
      </c>
      <c r="X660" s="13" t="n">
        <v>41.6024297879702</v>
      </c>
      <c r="Y660" s="13" t="n">
        <v>66.376078891217</v>
      </c>
      <c r="Z660" s="13" t="n">
        <v>39.7000000000001</v>
      </c>
      <c r="AA660" s="10" t="s">
        <v>155</v>
      </c>
      <c r="AD660" s="10" t="s">
        <v>156</v>
      </c>
      <c r="AG660" s="13" t="n">
        <v>98.2668568244283</v>
      </c>
      <c r="AH660" s="13" t="n">
        <v>100</v>
      </c>
      <c r="AI660" s="13" t="n">
        <v>32.8</v>
      </c>
      <c r="AJ660" s="13" t="n">
        <v>62.6</v>
      </c>
      <c r="AK660" s="13" t="n">
        <v>42.2</v>
      </c>
      <c r="AL660" s="12" t="n">
        <v>42.1628378378379</v>
      </c>
      <c r="AM660" s="10" t="s">
        <v>157</v>
      </c>
      <c r="AN660" s="10" t="s">
        <v>632</v>
      </c>
    </row>
    <row r="661" customFormat="false" ht="15" hidden="false" customHeight="false" outlineLevel="0" collapsed="false">
      <c r="A661" s="10" t="s">
        <v>1625</v>
      </c>
      <c r="B661" s="10" t="s">
        <v>1411</v>
      </c>
      <c r="C661" s="10" t="s">
        <v>1586</v>
      </c>
      <c r="D661" s="11" t="n">
        <v>46298.7771527778</v>
      </c>
      <c r="E661" s="10" t="s">
        <v>1626</v>
      </c>
      <c r="F661" s="10" t="s">
        <v>1413</v>
      </c>
      <c r="G661" s="10" t="s">
        <v>1414</v>
      </c>
      <c r="H661" s="10" t="s">
        <v>280</v>
      </c>
      <c r="I661" s="10" t="s">
        <v>152</v>
      </c>
      <c r="J661" s="10" t="s">
        <v>248</v>
      </c>
      <c r="K661" s="10" t="s">
        <v>154</v>
      </c>
      <c r="M661" s="12" t="n">
        <v>41.4166378362405</v>
      </c>
      <c r="N661" s="12" t="n">
        <v>3.68818889431924</v>
      </c>
      <c r="O661" s="12" t="n">
        <v>40.7627703814354</v>
      </c>
      <c r="P661" s="12" t="n">
        <v>49.3944664531391</v>
      </c>
      <c r="Q661" s="12" t="n">
        <v>41.3594313317472</v>
      </c>
      <c r="R661" s="12" t="n">
        <v>44.6508727034832</v>
      </c>
      <c r="S661" s="12" t="n">
        <v>40.2982371784888</v>
      </c>
      <c r="T661" s="12" t="n">
        <v>37.0417161987104</v>
      </c>
      <c r="U661" s="12" t="n">
        <v>34.5212287902832</v>
      </c>
      <c r="V661" s="12" t="n">
        <v>53.4573554992676</v>
      </c>
      <c r="W661" s="12" t="n">
        <v>18.9361267089844</v>
      </c>
      <c r="X661" s="13" t="n">
        <v>31.9417454529575</v>
      </c>
      <c r="Y661" s="13" t="n">
        <v>71.3760125766938</v>
      </c>
      <c r="Z661" s="13" t="n">
        <v>40.4000000000001</v>
      </c>
      <c r="AA661" s="10" t="s">
        <v>155</v>
      </c>
      <c r="AD661" s="10" t="s">
        <v>156</v>
      </c>
      <c r="AG661" s="13" t="n">
        <v>96.9619341999407</v>
      </c>
      <c r="AH661" s="13" t="n">
        <v>100</v>
      </c>
      <c r="AI661" s="13" t="n">
        <v>33.3</v>
      </c>
      <c r="AJ661" s="13" t="n">
        <v>64.8</v>
      </c>
      <c r="AK661" s="13" t="n">
        <v>39.5</v>
      </c>
      <c r="AL661" s="12" t="n">
        <v>39.4873292220114</v>
      </c>
      <c r="AM661" s="10" t="s">
        <v>157</v>
      </c>
      <c r="AN661" s="10" t="s">
        <v>632</v>
      </c>
    </row>
    <row r="662" customFormat="false" ht="15" hidden="false" customHeight="false" outlineLevel="0" collapsed="false">
      <c r="A662" s="10" t="s">
        <v>1627</v>
      </c>
      <c r="B662" s="10" t="s">
        <v>1628</v>
      </c>
      <c r="C662" s="10" t="s">
        <v>148</v>
      </c>
      <c r="D662" s="11" t="n">
        <v>46298.7810532407</v>
      </c>
      <c r="E662" s="10" t="s">
        <v>1629</v>
      </c>
      <c r="F662" s="10" t="s">
        <v>1630</v>
      </c>
      <c r="K662" s="10" t="s">
        <v>243</v>
      </c>
      <c r="AN662" s="10" t="s">
        <v>687</v>
      </c>
      <c r="AO662" s="10" t="s">
        <v>687</v>
      </c>
    </row>
    <row r="663" customFormat="false" ht="15" hidden="false" customHeight="false" outlineLevel="0" collapsed="false">
      <c r="A663" s="10" t="s">
        <v>1631</v>
      </c>
      <c r="B663" s="10" t="s">
        <v>1628</v>
      </c>
      <c r="C663" s="10" t="s">
        <v>148</v>
      </c>
      <c r="D663" s="11" t="n">
        <v>46298.7811574074</v>
      </c>
      <c r="E663" s="10" t="s">
        <v>1632</v>
      </c>
      <c r="F663" s="10" t="s">
        <v>1630</v>
      </c>
      <c r="G663" s="10" t="s">
        <v>1633</v>
      </c>
      <c r="H663" s="10" t="s">
        <v>151</v>
      </c>
      <c r="I663" s="10" t="s">
        <v>152</v>
      </c>
      <c r="J663" s="10" t="s">
        <v>153</v>
      </c>
      <c r="K663" s="10" t="s">
        <v>154</v>
      </c>
      <c r="M663" s="12" t="n">
        <v>45.862236524529</v>
      </c>
      <c r="N663" s="12" t="n">
        <v>7.67981425116737</v>
      </c>
      <c r="O663" s="12" t="n">
        <v>44.2313938515291</v>
      </c>
      <c r="P663" s="12" t="n">
        <v>59.6813116184759</v>
      </c>
      <c r="Q663" s="12" t="n">
        <v>47.2679970270913</v>
      </c>
      <c r="R663" s="12" t="n">
        <v>51.3818942271006</v>
      </c>
      <c r="S663" s="12" t="n">
        <v>53.8145070036245</v>
      </c>
      <c r="T663" s="12" t="n">
        <v>35.7986637038895</v>
      </c>
      <c r="U663" s="12" t="n">
        <v>35.3792877197266</v>
      </c>
      <c r="V663" s="12" t="n">
        <v>61.987606048584</v>
      </c>
      <c r="W663" s="12" t="n">
        <v>26.6083183288574</v>
      </c>
      <c r="X663" s="13" t="n">
        <v>23.2274288518155</v>
      </c>
      <c r="Y663" s="13" t="n">
        <v>34.2883648184495</v>
      </c>
      <c r="Z663" s="13" t="n">
        <v>37.5</v>
      </c>
      <c r="AA663" s="10" t="s">
        <v>162</v>
      </c>
      <c r="AC663" s="10" t="s">
        <v>156</v>
      </c>
      <c r="AF663" s="10" t="s">
        <v>156</v>
      </c>
      <c r="AG663" s="13" t="n">
        <v>97.364924381541</v>
      </c>
      <c r="AH663" s="13" t="n">
        <v>100</v>
      </c>
      <c r="AI663" s="13" t="n">
        <v>34.4</v>
      </c>
      <c r="AJ663" s="13" t="n">
        <v>68.9</v>
      </c>
      <c r="AK663" s="13" t="n">
        <v>36.5</v>
      </c>
      <c r="AL663" s="12" t="n">
        <v>36.5431742347309</v>
      </c>
      <c r="AM663" s="10" t="s">
        <v>157</v>
      </c>
      <c r="AN663" s="10" t="s">
        <v>632</v>
      </c>
    </row>
    <row r="664" customFormat="false" ht="15" hidden="false" customHeight="false" outlineLevel="0" collapsed="false">
      <c r="A664" s="10" t="s">
        <v>1634</v>
      </c>
      <c r="B664" s="10" t="s">
        <v>1628</v>
      </c>
      <c r="C664" s="10" t="s">
        <v>148</v>
      </c>
      <c r="D664" s="11" t="n">
        <v>46298.7811689815</v>
      </c>
      <c r="E664" s="10" t="s">
        <v>1635</v>
      </c>
      <c r="F664" s="10" t="s">
        <v>1630</v>
      </c>
      <c r="G664" s="10" t="s">
        <v>1633</v>
      </c>
      <c r="H664" s="10" t="s">
        <v>160</v>
      </c>
      <c r="I664" s="10" t="s">
        <v>152</v>
      </c>
      <c r="J664" s="10" t="s">
        <v>153</v>
      </c>
      <c r="K664" s="10" t="s">
        <v>154</v>
      </c>
      <c r="M664" s="12" t="n">
        <v>48.1798910484101</v>
      </c>
      <c r="N664" s="12" t="n">
        <v>7.32119997524966</v>
      </c>
      <c r="O664" s="12" t="n">
        <v>46.892998270472</v>
      </c>
      <c r="P664" s="12" t="n">
        <v>60.1643357427825</v>
      </c>
      <c r="Q664" s="12" t="n">
        <v>52.0977530544795</v>
      </c>
      <c r="R664" s="12" t="n">
        <v>56.3566489791802</v>
      </c>
      <c r="S664" s="12" t="n">
        <v>45.2150832281391</v>
      </c>
      <c r="T664" s="12" t="n">
        <v>37.487092865884</v>
      </c>
      <c r="U664" s="12" t="n">
        <v>36.8414154052734</v>
      </c>
      <c r="V664" s="12" t="n">
        <v>62.7994842529297</v>
      </c>
      <c r="W664" s="12" t="n">
        <v>25.9580688476563</v>
      </c>
      <c r="X664" s="13" t="n">
        <v>16.4740562961417</v>
      </c>
      <c r="Y664" s="13" t="n">
        <v>29.9472169323212</v>
      </c>
      <c r="Z664" s="13" t="n">
        <v>55.2000000000002</v>
      </c>
      <c r="AA664" s="10" t="s">
        <v>162</v>
      </c>
      <c r="AC664" s="10" t="s">
        <v>156</v>
      </c>
      <c r="AG664" s="13" t="n">
        <v>98.3940244361546</v>
      </c>
      <c r="AH664" s="13" t="n">
        <v>100</v>
      </c>
      <c r="AI664" s="13" t="n">
        <v>35.5</v>
      </c>
      <c r="AJ664" s="13" t="n">
        <v>70.1</v>
      </c>
      <c r="AK664" s="13" t="n">
        <v>51.3</v>
      </c>
      <c r="AL664" s="12" t="n">
        <v>50.6852101181833</v>
      </c>
      <c r="AM664" s="10" t="s">
        <v>157</v>
      </c>
      <c r="AN664" s="10" t="s">
        <v>632</v>
      </c>
    </row>
    <row r="665" customFormat="false" ht="15" hidden="false" customHeight="false" outlineLevel="0" collapsed="false">
      <c r="A665" s="10" t="s">
        <v>1636</v>
      </c>
      <c r="B665" s="10" t="s">
        <v>1628</v>
      </c>
      <c r="C665" s="10" t="s">
        <v>148</v>
      </c>
      <c r="D665" s="11" t="n">
        <v>46298.7811921296</v>
      </c>
      <c r="E665" s="10" t="s">
        <v>1637</v>
      </c>
      <c r="F665" s="10" t="s">
        <v>1630</v>
      </c>
      <c r="G665" s="10" t="s">
        <v>1633</v>
      </c>
      <c r="H665" s="10" t="s">
        <v>166</v>
      </c>
      <c r="I665" s="10" t="s">
        <v>152</v>
      </c>
      <c r="J665" s="10" t="s">
        <v>153</v>
      </c>
      <c r="K665" s="10" t="s">
        <v>154</v>
      </c>
      <c r="M665" s="12" t="n">
        <v>45.3960518538291</v>
      </c>
      <c r="N665" s="12" t="n">
        <v>8.55512594637816</v>
      </c>
      <c r="O665" s="12" t="n">
        <v>43.4790468148894</v>
      </c>
      <c r="P665" s="12" t="n">
        <v>59.7573691213233</v>
      </c>
      <c r="Q665" s="12" t="n">
        <v>48.9385156987077</v>
      </c>
      <c r="R665" s="12" t="n">
        <v>50.9339132768562</v>
      </c>
      <c r="S665" s="12" t="n">
        <v>52.2589018201924</v>
      </c>
      <c r="T665" s="12" t="n">
        <v>35.6564527235707</v>
      </c>
      <c r="U665" s="12" t="n">
        <v>35.4218673706055</v>
      </c>
      <c r="V665" s="12" t="n">
        <v>62.4211082458496</v>
      </c>
      <c r="W665" s="12" t="n">
        <v>26.9992408752441</v>
      </c>
      <c r="X665" s="13" t="n">
        <v>29.3019786938227</v>
      </c>
      <c r="Y665" s="13" t="n">
        <v>43.1104809082288</v>
      </c>
      <c r="Z665" s="13" t="n">
        <v>37.7</v>
      </c>
      <c r="AA665" s="10" t="s">
        <v>162</v>
      </c>
      <c r="AG665" s="13" t="n">
        <v>98.9675596865318</v>
      </c>
      <c r="AH665" s="13" t="n">
        <v>100</v>
      </c>
      <c r="AI665" s="13" t="n">
        <v>34.4</v>
      </c>
      <c r="AJ665" s="13" t="n">
        <v>70.4</v>
      </c>
      <c r="AK665" s="13" t="n">
        <v>36</v>
      </c>
      <c r="AL665" s="12" t="n">
        <v>36.300293255132</v>
      </c>
      <c r="AM665" s="10" t="s">
        <v>157</v>
      </c>
      <c r="AN665" s="10" t="s">
        <v>632</v>
      </c>
    </row>
    <row r="666" customFormat="false" ht="15" hidden="false" customHeight="false" outlineLevel="0" collapsed="false">
      <c r="A666" s="10" t="s">
        <v>1638</v>
      </c>
      <c r="B666" s="10" t="s">
        <v>1628</v>
      </c>
      <c r="C666" s="10" t="s">
        <v>148</v>
      </c>
      <c r="D666" s="11" t="n">
        <v>46298.7812037037</v>
      </c>
      <c r="E666" s="10" t="s">
        <v>1639</v>
      </c>
      <c r="F666" s="10" t="s">
        <v>1630</v>
      </c>
      <c r="G666" s="10" t="s">
        <v>1633</v>
      </c>
      <c r="H666" s="10" t="s">
        <v>169</v>
      </c>
      <c r="I666" s="10" t="s">
        <v>152</v>
      </c>
      <c r="J666" s="10" t="s">
        <v>153</v>
      </c>
      <c r="K666" s="10" t="s">
        <v>154</v>
      </c>
      <c r="M666" s="12" t="n">
        <v>45.1216463964229</v>
      </c>
      <c r="N666" s="12" t="n">
        <v>8.35103806425038</v>
      </c>
      <c r="O666" s="12" t="n">
        <v>43.1281509834626</v>
      </c>
      <c r="P666" s="12" t="n">
        <v>60.9346359732461</v>
      </c>
      <c r="Q666" s="12" t="n">
        <v>45.1209465498289</v>
      </c>
      <c r="R666" s="12" t="n">
        <v>53.6518077973795</v>
      </c>
      <c r="S666" s="12" t="n">
        <v>53.3989878986901</v>
      </c>
      <c r="T666" s="12" t="n">
        <v>35.6974170235173</v>
      </c>
      <c r="U666" s="12" t="n">
        <v>35.3559303283691</v>
      </c>
      <c r="V666" s="12" t="n">
        <v>63.2551460266113</v>
      </c>
      <c r="W666" s="12" t="n">
        <v>27.8992156982422</v>
      </c>
      <c r="X666" s="13" t="n">
        <v>28.999087200313</v>
      </c>
      <c r="Y666" s="13" t="n">
        <v>44.3583390771409</v>
      </c>
      <c r="Z666" s="13" t="n">
        <v>37.8</v>
      </c>
      <c r="AA666" s="10" t="s">
        <v>162</v>
      </c>
      <c r="AG666" s="13" t="n">
        <v>98.8964627855564</v>
      </c>
      <c r="AH666" s="13" t="n">
        <v>100</v>
      </c>
      <c r="AI666" s="13" t="n">
        <v>34.3</v>
      </c>
      <c r="AJ666" s="13" t="n">
        <v>71.5</v>
      </c>
      <c r="AK666" s="13" t="n">
        <v>34.9</v>
      </c>
      <c r="AL666" s="12" t="n">
        <v>35.7422135799874</v>
      </c>
      <c r="AM666" s="10" t="s">
        <v>157</v>
      </c>
      <c r="AN666" s="10" t="s">
        <v>632</v>
      </c>
    </row>
    <row r="667" customFormat="false" ht="15" hidden="false" customHeight="false" outlineLevel="0" collapsed="false">
      <c r="A667" s="10" t="s">
        <v>1640</v>
      </c>
      <c r="B667" s="10" t="s">
        <v>1628</v>
      </c>
      <c r="C667" s="10" t="s">
        <v>148</v>
      </c>
      <c r="D667" s="11" t="n">
        <v>46298.7812268519</v>
      </c>
      <c r="E667" s="10" t="s">
        <v>1641</v>
      </c>
      <c r="F667" s="10" t="s">
        <v>1630</v>
      </c>
      <c r="G667" s="10" t="s">
        <v>1633</v>
      </c>
      <c r="H667" s="10" t="s">
        <v>173</v>
      </c>
      <c r="I667" s="10" t="s">
        <v>152</v>
      </c>
      <c r="J667" s="10" t="s">
        <v>153</v>
      </c>
      <c r="K667" s="10" t="s">
        <v>154</v>
      </c>
      <c r="M667" s="12" t="n">
        <v>49.0250760566736</v>
      </c>
      <c r="N667" s="12" t="n">
        <v>8.03995080238362</v>
      </c>
      <c r="O667" s="12" t="n">
        <v>47.2983366191606</v>
      </c>
      <c r="P667" s="12" t="n">
        <v>61.8956641816529</v>
      </c>
      <c r="Q667" s="12" t="n">
        <v>54.3707969268749</v>
      </c>
      <c r="R667" s="12" t="n">
        <v>55.8572401239161</v>
      </c>
      <c r="S667" s="12" t="n">
        <v>50.8516238212585</v>
      </c>
      <c r="T667" s="12" t="n">
        <v>36.8871008192693</v>
      </c>
      <c r="U667" s="12" t="n">
        <v>36.0773315429688</v>
      </c>
      <c r="V667" s="12" t="n">
        <v>62.9688377380371</v>
      </c>
      <c r="W667" s="12" t="n">
        <v>26.8915061950684</v>
      </c>
      <c r="X667" s="13" t="n">
        <v>13.9251476504323</v>
      </c>
      <c r="Y667" s="13" t="n">
        <v>26.6797911495335</v>
      </c>
      <c r="Z667" s="13" t="n">
        <v>39</v>
      </c>
      <c r="AA667" s="10" t="s">
        <v>162</v>
      </c>
      <c r="AG667" s="13" t="n">
        <v>98.8493104323547</v>
      </c>
      <c r="AH667" s="13" t="n">
        <v>100</v>
      </c>
      <c r="AI667" s="13" t="n">
        <v>34.8</v>
      </c>
      <c r="AJ667" s="13" t="n">
        <v>79.8</v>
      </c>
      <c r="AK667" s="13" t="n">
        <v>40.4</v>
      </c>
      <c r="AL667" s="12" t="n">
        <v>41.4666666666667</v>
      </c>
      <c r="AM667" s="10" t="s">
        <v>157</v>
      </c>
      <c r="AN667" s="10" t="s">
        <v>632</v>
      </c>
    </row>
    <row r="668" customFormat="false" ht="15" hidden="false" customHeight="false" outlineLevel="0" collapsed="false">
      <c r="A668" s="10" t="s">
        <v>1642</v>
      </c>
      <c r="B668" s="10" t="s">
        <v>1628</v>
      </c>
      <c r="C668" s="10" t="s">
        <v>148</v>
      </c>
      <c r="D668" s="11" t="n">
        <v>46298.78125</v>
      </c>
      <c r="E668" s="10" t="s">
        <v>1643</v>
      </c>
      <c r="F668" s="10" t="s">
        <v>1630</v>
      </c>
      <c r="G668" s="10" t="s">
        <v>1633</v>
      </c>
      <c r="H668" s="10" t="s">
        <v>176</v>
      </c>
      <c r="I668" s="10" t="s">
        <v>152</v>
      </c>
      <c r="J668" s="10" t="s">
        <v>153</v>
      </c>
      <c r="K668" s="10" t="s">
        <v>154</v>
      </c>
      <c r="M668" s="12" t="n">
        <v>48.0521185792596</v>
      </c>
      <c r="N668" s="12" t="n">
        <v>8.23696827018371</v>
      </c>
      <c r="O668" s="12" t="n">
        <v>46.8077335240586</v>
      </c>
      <c r="P668" s="12" t="n">
        <v>61.4995381646569</v>
      </c>
      <c r="Q668" s="12" t="n">
        <v>43.3852985195484</v>
      </c>
      <c r="R668" s="12" t="n">
        <v>52.4077049276138</v>
      </c>
      <c r="S668" s="12" t="n">
        <v>54.4268656136403</v>
      </c>
      <c r="T668" s="12" t="n">
        <v>36.8358649998479</v>
      </c>
      <c r="U668" s="12" t="n">
        <v>36.3467597961426</v>
      </c>
      <c r="V668" s="12" t="n">
        <v>63.2396545410156</v>
      </c>
      <c r="W668" s="12" t="n">
        <v>26.8928947448731</v>
      </c>
      <c r="X668" s="13" t="n">
        <v>19.883917243584</v>
      </c>
      <c r="Y668" s="13" t="n">
        <v>33.3493171896385</v>
      </c>
      <c r="Z668" s="13" t="n">
        <v>38.7</v>
      </c>
      <c r="AA668" s="10" t="s">
        <v>162</v>
      </c>
      <c r="AG668" s="13" t="n">
        <v>98.8729973726319</v>
      </c>
      <c r="AH668" s="13" t="n">
        <v>100</v>
      </c>
      <c r="AI668" s="13" t="n">
        <v>35.2</v>
      </c>
      <c r="AJ668" s="13" t="n">
        <v>75.6</v>
      </c>
      <c r="AK668" s="13" t="n">
        <v>45.2</v>
      </c>
      <c r="AL668" s="12" t="n">
        <v>46.246161513679</v>
      </c>
      <c r="AM668" s="10" t="s">
        <v>157</v>
      </c>
      <c r="AN668" s="10" t="s">
        <v>632</v>
      </c>
    </row>
    <row r="669" customFormat="false" ht="15" hidden="false" customHeight="false" outlineLevel="0" collapsed="false">
      <c r="A669" s="10" t="s">
        <v>1644</v>
      </c>
      <c r="B669" s="10" t="s">
        <v>1628</v>
      </c>
      <c r="C669" s="10" t="s">
        <v>148</v>
      </c>
      <c r="D669" s="11" t="n">
        <v>46298.7812847222</v>
      </c>
      <c r="E669" s="10" t="s">
        <v>1645</v>
      </c>
      <c r="F669" s="10" t="s">
        <v>1630</v>
      </c>
      <c r="G669" s="10" t="s">
        <v>1633</v>
      </c>
      <c r="H669" s="10" t="s">
        <v>179</v>
      </c>
      <c r="I669" s="10" t="s">
        <v>152</v>
      </c>
      <c r="J669" s="10" t="s">
        <v>153</v>
      </c>
      <c r="K669" s="10" t="s">
        <v>261</v>
      </c>
      <c r="L669" s="10" t="s">
        <v>362</v>
      </c>
      <c r="M669" s="12" t="n">
        <v>40.6547432251858</v>
      </c>
      <c r="N669" s="12" t="n">
        <v>5.67504738984101</v>
      </c>
      <c r="O669" s="12" t="n">
        <v>39.2957595642229</v>
      </c>
      <c r="Q669" s="12" t="n">
        <v>43.9144119446094</v>
      </c>
      <c r="R669" s="12" t="n">
        <v>49.4781189290133</v>
      </c>
      <c r="S669" s="12" t="n">
        <v>46.471077014422</v>
      </c>
      <c r="T669" s="12" t="n">
        <v>34.9838294356926</v>
      </c>
      <c r="U669" s="12" t="n">
        <v>34.7679328918457</v>
      </c>
      <c r="V669" s="12" t="n">
        <v>55.1457214355469</v>
      </c>
      <c r="W669" s="12" t="n">
        <v>20.3777885437012</v>
      </c>
      <c r="X669" s="13" t="n">
        <v>40.7896755561572</v>
      </c>
      <c r="Y669" s="13" t="n">
        <v>56.6761427733406</v>
      </c>
      <c r="Z669" s="13" t="n">
        <v>37.2</v>
      </c>
      <c r="AA669" s="10" t="s">
        <v>155</v>
      </c>
      <c r="AC669" s="10" t="s">
        <v>347</v>
      </c>
      <c r="AG669" s="13" t="n">
        <v>95.1932989690722</v>
      </c>
      <c r="AH669" s="13" t="n">
        <v>100</v>
      </c>
      <c r="AI669" s="13" t="n">
        <v>33.8</v>
      </c>
      <c r="AJ669" s="13" t="n">
        <v>67.9</v>
      </c>
      <c r="AK669" s="13" t="n">
        <v>34.7</v>
      </c>
      <c r="AL669" s="12" t="n">
        <v>35.1220291149885</v>
      </c>
      <c r="AM669" s="10" t="s">
        <v>157</v>
      </c>
      <c r="AN669" s="10" t="s">
        <v>632</v>
      </c>
      <c r="AO669" s="10" t="s">
        <v>418</v>
      </c>
    </row>
    <row r="670" customFormat="false" ht="15" hidden="false" customHeight="false" outlineLevel="0" collapsed="false">
      <c r="A670" s="10" t="s">
        <v>1646</v>
      </c>
      <c r="B670" s="10" t="s">
        <v>1628</v>
      </c>
      <c r="C670" s="10" t="s">
        <v>148</v>
      </c>
      <c r="D670" s="11" t="n">
        <v>46298.7813194445</v>
      </c>
      <c r="E670" s="10" t="s">
        <v>1647</v>
      </c>
      <c r="F670" s="10" t="s">
        <v>1630</v>
      </c>
      <c r="G670" s="10" t="s">
        <v>1633</v>
      </c>
      <c r="H670" s="10" t="s">
        <v>183</v>
      </c>
      <c r="I670" s="10" t="s">
        <v>152</v>
      </c>
      <c r="J670" s="10" t="s">
        <v>153</v>
      </c>
      <c r="K670" s="10" t="s">
        <v>154</v>
      </c>
      <c r="M670" s="12" t="n">
        <v>43.4630356750052</v>
      </c>
      <c r="N670" s="12" t="n">
        <v>8.22696980939493</v>
      </c>
      <c r="O670" s="12" t="n">
        <v>41.5567332831055</v>
      </c>
      <c r="P670" s="12" t="n">
        <v>57.1935794640823</v>
      </c>
      <c r="Q670" s="12" t="n">
        <v>45.4940945857151</v>
      </c>
      <c r="R670" s="12" t="n">
        <v>53.4516277007431</v>
      </c>
      <c r="S670" s="12" t="n">
        <v>49.6453892100941</v>
      </c>
      <c r="T670" s="12" t="n">
        <v>34.4106730434792</v>
      </c>
      <c r="U670" s="12" t="n">
        <v>34.4259071350098</v>
      </c>
      <c r="V670" s="12" t="n">
        <v>60.4477157592773</v>
      </c>
      <c r="W670" s="12" t="n">
        <v>26.0218086242676</v>
      </c>
      <c r="X670" s="13" t="n">
        <v>33.4537304165436</v>
      </c>
      <c r="Y670" s="13" t="n">
        <v>45.7236319029554</v>
      </c>
      <c r="Z670" s="13" t="n">
        <v>36.5</v>
      </c>
      <c r="AA670" s="10" t="s">
        <v>162</v>
      </c>
      <c r="AE670" s="10" t="s">
        <v>156</v>
      </c>
      <c r="AG670" s="13" t="n">
        <v>98.3123650710936</v>
      </c>
      <c r="AH670" s="13" t="n">
        <v>100</v>
      </c>
      <c r="AI670" s="13" t="n">
        <v>33.1</v>
      </c>
      <c r="AJ670" s="13" t="n">
        <v>67.3</v>
      </c>
      <c r="AK670" s="13" t="n">
        <v>34.8</v>
      </c>
      <c r="AL670" s="12" t="n">
        <v>34.4259060332142</v>
      </c>
      <c r="AM670" s="10" t="s">
        <v>157</v>
      </c>
      <c r="AN670" s="10" t="s">
        <v>632</v>
      </c>
    </row>
    <row r="671" customFormat="false" ht="15" hidden="false" customHeight="false" outlineLevel="0" collapsed="false">
      <c r="A671" s="10" t="s">
        <v>1648</v>
      </c>
      <c r="B671" s="10" t="s">
        <v>1628</v>
      </c>
      <c r="C671" s="10" t="s">
        <v>148</v>
      </c>
      <c r="D671" s="11" t="n">
        <v>46298.7813541667</v>
      </c>
      <c r="E671" s="10" t="s">
        <v>1649</v>
      </c>
      <c r="F671" s="10" t="s">
        <v>1630</v>
      </c>
      <c r="G671" s="10" t="s">
        <v>1633</v>
      </c>
      <c r="H671" s="10" t="s">
        <v>186</v>
      </c>
      <c r="I671" s="10" t="s">
        <v>152</v>
      </c>
      <c r="J671" s="10" t="s">
        <v>153</v>
      </c>
      <c r="K671" s="10" t="s">
        <v>154</v>
      </c>
      <c r="M671" s="12" t="n">
        <v>42.2952513154114</v>
      </c>
      <c r="N671" s="12" t="n">
        <v>6.80306322094258</v>
      </c>
      <c r="O671" s="12" t="n">
        <v>41.3798905987903</v>
      </c>
      <c r="P671" s="12" t="n">
        <v>44.0584674011703</v>
      </c>
      <c r="Q671" s="12" t="n">
        <v>51.4555651108455</v>
      </c>
      <c r="R671" s="12" t="n">
        <v>39.2182635261899</v>
      </c>
      <c r="S671" s="12" t="n">
        <v>48.3692306278034</v>
      </c>
      <c r="T671" s="12" t="n">
        <v>33.1311214804604</v>
      </c>
      <c r="U671" s="12" t="n">
        <v>32.8742637634277</v>
      </c>
      <c r="V671" s="12" t="n">
        <v>52.4608764648438</v>
      </c>
      <c r="W671" s="12" t="n">
        <v>19.586612701416</v>
      </c>
      <c r="X671" s="13" t="n">
        <v>26.0786503951311</v>
      </c>
      <c r="Y671" s="13" t="n">
        <v>35.2225156851896</v>
      </c>
      <c r="Z671" s="13" t="n">
        <v>35.2</v>
      </c>
      <c r="AA671" s="10" t="s">
        <v>162</v>
      </c>
      <c r="AG671" s="13" t="n">
        <v>98.779066769786</v>
      </c>
      <c r="AH671" s="13" t="n">
        <v>100</v>
      </c>
      <c r="AI671" s="13" t="n">
        <v>32</v>
      </c>
      <c r="AJ671" s="13" t="n">
        <v>62.8</v>
      </c>
      <c r="AK671" s="13" t="n">
        <v>32.6</v>
      </c>
      <c r="AL671" s="12" t="n">
        <v>32.8742633637549</v>
      </c>
      <c r="AM671" s="10" t="s">
        <v>157</v>
      </c>
      <c r="AN671" s="10" t="s">
        <v>632</v>
      </c>
    </row>
    <row r="672" customFormat="false" ht="15" hidden="false" customHeight="false" outlineLevel="0" collapsed="false">
      <c r="A672" s="10" t="s">
        <v>1650</v>
      </c>
      <c r="B672" s="10" t="s">
        <v>1628</v>
      </c>
      <c r="C672" s="10" t="s">
        <v>148</v>
      </c>
      <c r="D672" s="11" t="n">
        <v>46298.7815625</v>
      </c>
      <c r="E672" s="10" t="s">
        <v>1651</v>
      </c>
      <c r="F672" s="10" t="s">
        <v>1630</v>
      </c>
      <c r="G672" s="10" t="s">
        <v>1633</v>
      </c>
      <c r="H672" s="10" t="s">
        <v>189</v>
      </c>
      <c r="I672" s="10" t="s">
        <v>152</v>
      </c>
      <c r="J672" s="10" t="s">
        <v>153</v>
      </c>
      <c r="K672" s="10" t="s">
        <v>154</v>
      </c>
      <c r="M672" s="12" t="n">
        <v>46.6911939022349</v>
      </c>
      <c r="N672" s="12" t="n">
        <v>5.45561057541308</v>
      </c>
      <c r="O672" s="12" t="n">
        <v>45.6124027118251</v>
      </c>
      <c r="P672" s="12" t="n">
        <v>53.3416502079042</v>
      </c>
      <c r="Q672" s="12" t="n">
        <v>48.1790464763103</v>
      </c>
      <c r="R672" s="12" t="n">
        <v>53.873906276382</v>
      </c>
      <c r="S672" s="12" t="n">
        <v>48.3297252822131</v>
      </c>
      <c r="T672" s="12" t="n">
        <v>35.8372415819371</v>
      </c>
      <c r="U672" s="12" t="n">
        <v>33.7108497619629</v>
      </c>
      <c r="V672" s="12" t="n">
        <v>56.226692199707</v>
      </c>
      <c r="W672" s="12" t="n">
        <v>22.5158424377441</v>
      </c>
      <c r="X672" s="13" t="n">
        <v>9.30371968947637</v>
      </c>
      <c r="Y672" s="13" t="n">
        <v>46.0555105955699</v>
      </c>
      <c r="Z672" s="13" t="n">
        <v>46.1000000000002</v>
      </c>
      <c r="AA672" s="10" t="s">
        <v>162</v>
      </c>
      <c r="AG672" s="13" t="n">
        <v>98.3419551664677</v>
      </c>
      <c r="AH672" s="13" t="n">
        <v>100</v>
      </c>
      <c r="AI672" s="13" t="n">
        <v>31.8</v>
      </c>
      <c r="AJ672" s="13" t="n">
        <v>68</v>
      </c>
      <c r="AK672" s="13" t="n">
        <v>44.5</v>
      </c>
      <c r="AL672" s="12" t="n">
        <v>43.8666666666667</v>
      </c>
      <c r="AM672" s="10" t="s">
        <v>157</v>
      </c>
      <c r="AN672" s="10" t="s">
        <v>632</v>
      </c>
    </row>
    <row r="673" customFormat="false" ht="15" hidden="false" customHeight="false" outlineLevel="0" collapsed="false">
      <c r="A673" s="10" t="s">
        <v>1652</v>
      </c>
      <c r="B673" s="10" t="s">
        <v>1628</v>
      </c>
      <c r="C673" s="10" t="s">
        <v>148</v>
      </c>
      <c r="D673" s="11" t="n">
        <v>46298.7816782407</v>
      </c>
      <c r="E673" s="10" t="s">
        <v>1653</v>
      </c>
      <c r="F673" s="10" t="s">
        <v>1630</v>
      </c>
      <c r="G673" s="10" t="s">
        <v>1633</v>
      </c>
      <c r="H673" s="10" t="s">
        <v>192</v>
      </c>
      <c r="I673" s="10" t="s">
        <v>152</v>
      </c>
      <c r="J673" s="10" t="s">
        <v>153</v>
      </c>
      <c r="K673" s="10" t="s">
        <v>154</v>
      </c>
      <c r="M673" s="12" t="n">
        <v>43.1732313229105</v>
      </c>
      <c r="N673" s="12" t="n">
        <v>5.43468125194021</v>
      </c>
      <c r="O673" s="12" t="n">
        <v>42.2149633453097</v>
      </c>
      <c r="P673" s="12" t="n">
        <v>50.5308106004113</v>
      </c>
      <c r="Q673" s="12" t="n">
        <v>45.3736892914714</v>
      </c>
      <c r="R673" s="12" t="n">
        <v>43.7884202541721</v>
      </c>
      <c r="S673" s="12" t="n">
        <v>48.3358875425641</v>
      </c>
      <c r="T673" s="12" t="n">
        <v>33.4847367737989</v>
      </c>
      <c r="U673" s="12" t="n">
        <v>33.1189308166504</v>
      </c>
      <c r="V673" s="12" t="n">
        <v>53.0300407409668</v>
      </c>
      <c r="W673" s="12" t="n">
        <v>19.9111099243164</v>
      </c>
      <c r="X673" s="13" t="n">
        <v>14.7038775641438</v>
      </c>
      <c r="Y673" s="13" t="n">
        <v>46.024049900328</v>
      </c>
      <c r="Z673" s="13" t="n">
        <v>42.9000000000001</v>
      </c>
      <c r="AA673" s="10" t="s">
        <v>162</v>
      </c>
      <c r="AG673" s="13" t="n">
        <v>98.2623530898521</v>
      </c>
      <c r="AH673" s="13" t="n">
        <v>100</v>
      </c>
      <c r="AI673" s="13" t="n">
        <v>31.1</v>
      </c>
      <c r="AJ673" s="13" t="n">
        <v>63.6</v>
      </c>
      <c r="AK673" s="13" t="n">
        <v>42.2</v>
      </c>
      <c r="AL673" s="12" t="n">
        <v>41.9333333333334</v>
      </c>
      <c r="AM673" s="10" t="s">
        <v>157</v>
      </c>
      <c r="AN673" s="10" t="s">
        <v>632</v>
      </c>
    </row>
    <row r="674" customFormat="false" ht="15" hidden="false" customHeight="false" outlineLevel="0" collapsed="false">
      <c r="A674" s="10" t="s">
        <v>1654</v>
      </c>
      <c r="B674" s="10" t="s">
        <v>1628</v>
      </c>
      <c r="C674" s="10" t="s">
        <v>148</v>
      </c>
      <c r="D674" s="11" t="n">
        <v>46298.7817013889</v>
      </c>
      <c r="E674" s="10" t="s">
        <v>1655</v>
      </c>
      <c r="F674" s="10" t="s">
        <v>1630</v>
      </c>
      <c r="G674" s="10" t="s">
        <v>1633</v>
      </c>
      <c r="H674" s="10" t="s">
        <v>195</v>
      </c>
      <c r="I674" s="10" t="s">
        <v>152</v>
      </c>
      <c r="J674" s="10" t="s">
        <v>153</v>
      </c>
      <c r="K674" s="10" t="s">
        <v>154</v>
      </c>
      <c r="M674" s="12" t="n">
        <v>36.2065874272167</v>
      </c>
      <c r="N674" s="12" t="n">
        <v>3.7084026816523</v>
      </c>
      <c r="O674" s="12" t="n">
        <v>35.3954479354989</v>
      </c>
      <c r="P674" s="12" t="n">
        <v>42.9697827675135</v>
      </c>
      <c r="Q674" s="12" t="n">
        <v>37.3486822044371</v>
      </c>
      <c r="R674" s="12" t="n">
        <v>37.6222161208967</v>
      </c>
      <c r="S674" s="12" t="n">
        <v>40.199735352645</v>
      </c>
      <c r="T674" s="12" t="n">
        <v>31.9211222124473</v>
      </c>
      <c r="U674" s="12" t="n">
        <v>31.7260093688965</v>
      </c>
      <c r="V674" s="12" t="n">
        <v>48.4058647155762</v>
      </c>
      <c r="W674" s="12" t="n">
        <v>16.6798553466797</v>
      </c>
      <c r="X674" s="13" t="n">
        <v>36.3915475092251</v>
      </c>
      <c r="Y674" s="13" t="n">
        <v>60.7746194649447</v>
      </c>
      <c r="Z674" s="13" t="n">
        <v>34.2</v>
      </c>
      <c r="AA674" s="10" t="s">
        <v>155</v>
      </c>
      <c r="AG674" s="13" t="n">
        <v>97.9458146856602</v>
      </c>
      <c r="AH674" s="13" t="n">
        <v>100</v>
      </c>
      <c r="AI674" s="13" t="n">
        <v>30.9</v>
      </c>
      <c r="AJ674" s="13" t="n">
        <v>60</v>
      </c>
      <c r="AK674" s="13" t="n">
        <v>32.8</v>
      </c>
      <c r="AL674" s="12" t="n">
        <v>32.0281832036998</v>
      </c>
      <c r="AM674" s="10" t="s">
        <v>157</v>
      </c>
      <c r="AN674" s="10" t="s">
        <v>632</v>
      </c>
    </row>
    <row r="675" customFormat="false" ht="15" hidden="false" customHeight="false" outlineLevel="0" collapsed="false">
      <c r="A675" s="10" t="s">
        <v>1656</v>
      </c>
      <c r="B675" s="10" t="s">
        <v>1628</v>
      </c>
      <c r="C675" s="10" t="s">
        <v>148</v>
      </c>
      <c r="D675" s="11" t="n">
        <v>46298.781712963</v>
      </c>
      <c r="E675" s="10" t="s">
        <v>1657</v>
      </c>
      <c r="F675" s="10" t="s">
        <v>1630</v>
      </c>
      <c r="G675" s="10" t="s">
        <v>1633</v>
      </c>
      <c r="H675" s="10" t="s">
        <v>198</v>
      </c>
      <c r="I675" s="10" t="s">
        <v>152</v>
      </c>
      <c r="J675" s="10" t="s">
        <v>153</v>
      </c>
      <c r="K675" s="10" t="s">
        <v>154</v>
      </c>
      <c r="M675" s="12" t="n">
        <v>39.1326961844741</v>
      </c>
      <c r="N675" s="12" t="n">
        <v>7.42907919255085</v>
      </c>
      <c r="O675" s="12" t="n">
        <v>37.5649722358219</v>
      </c>
      <c r="P675" s="12" t="n">
        <v>52.8021511400953</v>
      </c>
      <c r="Q675" s="12" t="n">
        <v>40.6829301630209</v>
      </c>
      <c r="R675" s="12" t="n">
        <v>43.735911975359</v>
      </c>
      <c r="S675" s="12" t="n">
        <v>44.4777267448909</v>
      </c>
      <c r="T675" s="12" t="n">
        <v>32.0617857889336</v>
      </c>
      <c r="U675" s="12" t="n">
        <v>31.8316860198975</v>
      </c>
      <c r="V675" s="12" t="n">
        <v>54.4294738769531</v>
      </c>
      <c r="W675" s="12" t="n">
        <v>22.5977878570557</v>
      </c>
      <c r="X675" s="13" t="n">
        <v>43.7212787919065</v>
      </c>
      <c r="Y675" s="13" t="n">
        <v>54.4504616602803</v>
      </c>
      <c r="Z675" s="13" t="n">
        <v>34.3</v>
      </c>
      <c r="AA675" s="10" t="s">
        <v>155</v>
      </c>
      <c r="AG675" s="13" t="n">
        <v>98.3561643835616</v>
      </c>
      <c r="AH675" s="13" t="n">
        <v>100</v>
      </c>
      <c r="AI675" s="13" t="n">
        <v>31</v>
      </c>
      <c r="AJ675" s="13" t="n">
        <v>60.3</v>
      </c>
      <c r="AK675" s="13" t="n">
        <v>33.9</v>
      </c>
      <c r="AL675" s="12" t="n">
        <v>34.1235682427369</v>
      </c>
      <c r="AM675" s="10" t="s">
        <v>157</v>
      </c>
      <c r="AN675" s="10" t="s">
        <v>632</v>
      </c>
    </row>
    <row r="676" customFormat="false" ht="15" hidden="false" customHeight="false" outlineLevel="0" collapsed="false">
      <c r="A676" s="10" t="s">
        <v>1658</v>
      </c>
      <c r="B676" s="10" t="s">
        <v>1628</v>
      </c>
      <c r="C676" s="10" t="s">
        <v>148</v>
      </c>
      <c r="D676" s="11" t="n">
        <v>46298.781724537</v>
      </c>
      <c r="E676" s="10" t="s">
        <v>1659</v>
      </c>
      <c r="F676" s="10" t="s">
        <v>1630</v>
      </c>
      <c r="G676" s="10" t="s">
        <v>1633</v>
      </c>
      <c r="H676" s="10" t="s">
        <v>201</v>
      </c>
      <c r="I676" s="10" t="s">
        <v>152</v>
      </c>
      <c r="J676" s="10" t="s">
        <v>153</v>
      </c>
      <c r="K676" s="10" t="s">
        <v>154</v>
      </c>
      <c r="M676" s="12" t="n">
        <v>39.1104983895008</v>
      </c>
      <c r="N676" s="12" t="n">
        <v>6.82614125481886</v>
      </c>
      <c r="O676" s="12" t="n">
        <v>37.8811359253552</v>
      </c>
      <c r="P676" s="12" t="n">
        <v>52.2719347056497</v>
      </c>
      <c r="Q676" s="12" t="n">
        <v>38.3282327555549</v>
      </c>
      <c r="R676" s="12" t="n">
        <v>40.7831555996886</v>
      </c>
      <c r="S676" s="12" t="n">
        <v>44.2928558615392</v>
      </c>
      <c r="T676" s="12" t="n">
        <v>33.1626165420162</v>
      </c>
      <c r="U676" s="12" t="n">
        <v>32.7785835266113</v>
      </c>
      <c r="V676" s="12" t="n">
        <v>55.2622680664063</v>
      </c>
      <c r="W676" s="12" t="n">
        <v>22.4836845397949</v>
      </c>
      <c r="X676" s="13" t="n">
        <v>44.4700341579547</v>
      </c>
      <c r="Y676" s="13" t="n">
        <v>62.1183107338785</v>
      </c>
      <c r="Z676" s="13" t="n">
        <v>35.1</v>
      </c>
      <c r="AA676" s="10" t="s">
        <v>155</v>
      </c>
      <c r="AG676" s="13" t="n">
        <v>98.3796031109584</v>
      </c>
      <c r="AH676" s="13" t="n">
        <v>100</v>
      </c>
      <c r="AI676" s="13" t="n">
        <v>31.6</v>
      </c>
      <c r="AJ676" s="13" t="n">
        <v>62</v>
      </c>
      <c r="AK676" s="13" t="n">
        <v>33.2</v>
      </c>
      <c r="AL676" s="12" t="n">
        <v>33.2046920821115</v>
      </c>
      <c r="AM676" s="10" t="s">
        <v>157</v>
      </c>
      <c r="AN676" s="10" t="s">
        <v>632</v>
      </c>
    </row>
    <row r="677" customFormat="false" ht="15" hidden="false" customHeight="false" outlineLevel="0" collapsed="false">
      <c r="A677" s="10" t="s">
        <v>1660</v>
      </c>
      <c r="B677" s="10" t="s">
        <v>1628</v>
      </c>
      <c r="C677" s="10" t="s">
        <v>148</v>
      </c>
      <c r="D677" s="11" t="n">
        <v>46298.7817476852</v>
      </c>
      <c r="E677" s="10" t="s">
        <v>1661</v>
      </c>
      <c r="F677" s="10" t="s">
        <v>1630</v>
      </c>
      <c r="G677" s="10" t="s">
        <v>1633</v>
      </c>
      <c r="H677" s="10" t="s">
        <v>204</v>
      </c>
      <c r="I677" s="10" t="s">
        <v>152</v>
      </c>
      <c r="J677" s="10" t="s">
        <v>153</v>
      </c>
      <c r="K677" s="10" t="s">
        <v>154</v>
      </c>
      <c r="M677" s="12" t="n">
        <v>39.4225200437121</v>
      </c>
      <c r="N677" s="12" t="n">
        <v>6.71292144081569</v>
      </c>
      <c r="O677" s="12" t="n">
        <v>37.4680054007132</v>
      </c>
      <c r="P677" s="12" t="n">
        <v>47.043501483398</v>
      </c>
      <c r="Q677" s="12" t="n">
        <v>44.4218095704253</v>
      </c>
      <c r="R677" s="12" t="n">
        <v>51.000540940078</v>
      </c>
      <c r="S677" s="12" t="n">
        <v>45.7363091469324</v>
      </c>
      <c r="T677" s="12" t="n">
        <v>32.2111625671387</v>
      </c>
      <c r="U677" s="12" t="n">
        <v>32.2111625671387</v>
      </c>
      <c r="V677" s="12" t="n">
        <v>52.960132598877</v>
      </c>
      <c r="W677" s="12" t="n">
        <v>20.7489700317383</v>
      </c>
      <c r="X677" s="13" t="n">
        <v>37.7262996537781</v>
      </c>
      <c r="Y677" s="13" t="n">
        <v>49.5269180960436</v>
      </c>
      <c r="Z677" s="13" t="n">
        <v>34.7</v>
      </c>
      <c r="AA677" s="10" t="s">
        <v>162</v>
      </c>
      <c r="AG677" s="13" t="n">
        <v>98.6186045299346</v>
      </c>
      <c r="AH677" s="13" t="n">
        <v>100</v>
      </c>
      <c r="AI677" s="13" t="n">
        <v>31.3</v>
      </c>
      <c r="AJ677" s="13" t="n">
        <v>63.4</v>
      </c>
      <c r="AK677" s="13" t="n">
        <v>34.3</v>
      </c>
      <c r="AL677" s="12" t="n">
        <v>32.9944281524927</v>
      </c>
      <c r="AM677" s="10" t="s">
        <v>157</v>
      </c>
      <c r="AN677" s="10" t="s">
        <v>632</v>
      </c>
    </row>
    <row r="678" customFormat="false" ht="15" hidden="false" customHeight="false" outlineLevel="0" collapsed="false">
      <c r="A678" s="10" t="s">
        <v>1662</v>
      </c>
      <c r="B678" s="10" t="s">
        <v>1628</v>
      </c>
      <c r="C678" s="10" t="s">
        <v>148</v>
      </c>
      <c r="D678" s="11" t="n">
        <v>46298.7817592593</v>
      </c>
      <c r="E678" s="10" t="s">
        <v>1663</v>
      </c>
      <c r="F678" s="10" t="s">
        <v>1630</v>
      </c>
      <c r="G678" s="10" t="s">
        <v>1633</v>
      </c>
      <c r="H678" s="10" t="s">
        <v>207</v>
      </c>
      <c r="I678" s="10" t="s">
        <v>152</v>
      </c>
      <c r="J678" s="10" t="s">
        <v>153</v>
      </c>
      <c r="K678" s="10" t="s">
        <v>154</v>
      </c>
      <c r="M678" s="12" t="n">
        <v>42.8800773809025</v>
      </c>
      <c r="N678" s="12" t="n">
        <v>8.14292407266136</v>
      </c>
      <c r="O678" s="12" t="n">
        <v>41.8758753476551</v>
      </c>
      <c r="P678" s="12" t="n">
        <v>54.5997489485247</v>
      </c>
      <c r="Q678" s="12" t="n">
        <v>40.6485879096849</v>
      </c>
      <c r="R678" s="12" t="n">
        <v>44.7407529540625</v>
      </c>
      <c r="S678" s="12" t="n">
        <v>47.3849108370999</v>
      </c>
      <c r="T678" s="12" t="n">
        <v>33.6657191744838</v>
      </c>
      <c r="U678" s="12" t="n">
        <v>33.4677505493164</v>
      </c>
      <c r="V678" s="12" t="n">
        <v>56.6048313140875</v>
      </c>
      <c r="W678" s="12" t="n">
        <v>23.137080764771</v>
      </c>
      <c r="X678" s="13" t="n">
        <v>28.263386550248</v>
      </c>
      <c r="Y678" s="13" t="n">
        <v>42.9230001168435</v>
      </c>
      <c r="Z678" s="13" t="n">
        <v>35.8</v>
      </c>
      <c r="AA678" s="10" t="s">
        <v>162</v>
      </c>
      <c r="AG678" s="13" t="n">
        <v>98.4924255105457</v>
      </c>
      <c r="AH678" s="13" t="n">
        <v>100</v>
      </c>
      <c r="AI678" s="13" t="n">
        <v>32.2</v>
      </c>
      <c r="AJ678" s="13" t="n">
        <v>64.9</v>
      </c>
      <c r="AK678" s="13" t="n">
        <v>45.1</v>
      </c>
      <c r="AL678" s="12" t="n">
        <v>44.2582348313936</v>
      </c>
      <c r="AM678" s="10" t="s">
        <v>157</v>
      </c>
      <c r="AN678" s="10" t="s">
        <v>632</v>
      </c>
    </row>
    <row r="679" customFormat="false" ht="15" hidden="false" customHeight="false" outlineLevel="0" collapsed="false">
      <c r="A679" s="10" t="s">
        <v>1664</v>
      </c>
      <c r="B679" s="10" t="s">
        <v>1628</v>
      </c>
      <c r="C679" s="10" t="s">
        <v>148</v>
      </c>
      <c r="D679" s="11" t="n">
        <v>46298.7819675926</v>
      </c>
      <c r="E679" s="10" t="s">
        <v>1665</v>
      </c>
      <c r="F679" s="10" t="s">
        <v>1630</v>
      </c>
      <c r="G679" s="10" t="s">
        <v>1633</v>
      </c>
      <c r="H679" s="10" t="s">
        <v>210</v>
      </c>
      <c r="I679" s="10" t="s">
        <v>152</v>
      </c>
      <c r="J679" s="10" t="s">
        <v>153</v>
      </c>
      <c r="K679" s="10" t="s">
        <v>154</v>
      </c>
      <c r="M679" s="12" t="n">
        <v>44.0079916439124</v>
      </c>
      <c r="N679" s="12" t="n">
        <v>4.63759687675541</v>
      </c>
      <c r="O679" s="12" t="n">
        <v>43.0168711677966</v>
      </c>
      <c r="P679" s="12" t="n">
        <v>49.5871424590792</v>
      </c>
      <c r="Q679" s="12" t="n">
        <v>47.3855327071679</v>
      </c>
      <c r="R679" s="12" t="n">
        <v>52.4610982572685</v>
      </c>
      <c r="S679" s="12" t="n">
        <v>42.361781064547</v>
      </c>
      <c r="T679" s="12" t="n">
        <v>38.8226170250203</v>
      </c>
      <c r="U679" s="12" t="n">
        <v>35.522518157959</v>
      </c>
      <c r="V679" s="12" t="n">
        <v>54.9441604614258</v>
      </c>
      <c r="W679" s="12" t="n">
        <v>19.4216423034668</v>
      </c>
      <c r="X679" s="13" t="n">
        <v>33.45360094451</v>
      </c>
      <c r="Y679" s="13" t="n">
        <v>55.4909090909091</v>
      </c>
      <c r="Z679" s="13" t="n">
        <v>41.6000000000001</v>
      </c>
      <c r="AA679" s="10" t="s">
        <v>155</v>
      </c>
      <c r="AC679" s="10" t="s">
        <v>156</v>
      </c>
      <c r="AG679" s="13" t="n">
        <v>98.4700520833333</v>
      </c>
      <c r="AH679" s="13" t="n">
        <v>100</v>
      </c>
      <c r="AI679" s="13" t="n">
        <v>34.6</v>
      </c>
      <c r="AJ679" s="13" t="n">
        <v>67.1</v>
      </c>
      <c r="AK679" s="13" t="n">
        <v>45</v>
      </c>
      <c r="AL679" s="12" t="n">
        <v>39.4148148148148</v>
      </c>
      <c r="AM679" s="10" t="s">
        <v>157</v>
      </c>
      <c r="AN679" s="10" t="s">
        <v>632</v>
      </c>
    </row>
    <row r="680" customFormat="false" ht="15" hidden="false" customHeight="false" outlineLevel="0" collapsed="false">
      <c r="A680" s="10" t="s">
        <v>1666</v>
      </c>
      <c r="B680" s="10" t="s">
        <v>1628</v>
      </c>
      <c r="C680" s="10" t="s">
        <v>148</v>
      </c>
      <c r="D680" s="11" t="n">
        <v>46298.782037037</v>
      </c>
      <c r="E680" s="10" t="s">
        <v>1667</v>
      </c>
      <c r="F680" s="10" t="s">
        <v>1630</v>
      </c>
      <c r="G680" s="10" t="s">
        <v>1633</v>
      </c>
      <c r="H680" s="10" t="s">
        <v>213</v>
      </c>
      <c r="I680" s="10" t="s">
        <v>152</v>
      </c>
      <c r="J680" s="10" t="s">
        <v>153</v>
      </c>
      <c r="K680" s="10" t="s">
        <v>154</v>
      </c>
      <c r="M680" s="12" t="n">
        <v>43.9354966605236</v>
      </c>
      <c r="N680" s="12" t="n">
        <v>6.99694243682487</v>
      </c>
      <c r="O680" s="12" t="n">
        <v>41.7558890230679</v>
      </c>
      <c r="P680" s="12" t="n">
        <v>54.1071308679802</v>
      </c>
      <c r="Q680" s="12" t="n">
        <v>51.1472876292597</v>
      </c>
      <c r="R680" s="12" t="n">
        <v>52.3346768402801</v>
      </c>
      <c r="S680" s="12" t="n">
        <v>52.5090192846807</v>
      </c>
      <c r="T680" s="12" t="n">
        <v>34.2948984793121</v>
      </c>
      <c r="U680" s="12" t="n">
        <v>33.6076736450195</v>
      </c>
      <c r="V680" s="12" t="n">
        <v>57.2388076782227</v>
      </c>
      <c r="W680" s="12" t="n">
        <v>23.6311340332031</v>
      </c>
      <c r="X680" s="13" t="n">
        <v>21.5358099099197</v>
      </c>
      <c r="Y680" s="13" t="n">
        <v>33.7286316679494</v>
      </c>
      <c r="Z680" s="13" t="n">
        <v>35.8</v>
      </c>
      <c r="AA680" s="10" t="s">
        <v>162</v>
      </c>
      <c r="AG680" s="13" t="n">
        <v>98.6821133254175</v>
      </c>
      <c r="AH680" s="13" t="n">
        <v>100</v>
      </c>
      <c r="AI680" s="13" t="n">
        <v>32.6</v>
      </c>
      <c r="AJ680" s="13" t="n">
        <v>68.1</v>
      </c>
      <c r="AK680" s="13" t="n">
        <v>43.7</v>
      </c>
      <c r="AL680" s="12" t="n">
        <v>42.7673963133641</v>
      </c>
      <c r="AM680" s="10" t="s">
        <v>157</v>
      </c>
      <c r="AN680" s="10" t="s">
        <v>632</v>
      </c>
    </row>
    <row r="681" customFormat="false" ht="15" hidden="false" customHeight="false" outlineLevel="0" collapsed="false">
      <c r="A681" s="10" t="s">
        <v>1668</v>
      </c>
      <c r="B681" s="10" t="s">
        <v>1628</v>
      </c>
      <c r="C681" s="10" t="s">
        <v>148</v>
      </c>
      <c r="D681" s="11" t="n">
        <v>46298.7821412037</v>
      </c>
      <c r="E681" s="10" t="s">
        <v>1669</v>
      </c>
      <c r="F681" s="10" t="s">
        <v>1630</v>
      </c>
      <c r="G681" s="10" t="s">
        <v>1633</v>
      </c>
      <c r="H681" s="10" t="s">
        <v>216</v>
      </c>
      <c r="I681" s="10" t="s">
        <v>152</v>
      </c>
      <c r="J681" s="10" t="s">
        <v>153</v>
      </c>
      <c r="K681" s="10" t="s">
        <v>154</v>
      </c>
      <c r="M681" s="12" t="n">
        <v>43.5683088900821</v>
      </c>
      <c r="N681" s="12" t="n">
        <v>6.87160894023002</v>
      </c>
      <c r="O681" s="12" t="n">
        <v>41.636585027623</v>
      </c>
      <c r="P681" s="12" t="n">
        <v>53.1944956218541</v>
      </c>
      <c r="Q681" s="12" t="n">
        <v>49.4134079164822</v>
      </c>
      <c r="R681" s="12" t="n">
        <v>50.1175090820865</v>
      </c>
      <c r="S681" s="12" t="n">
        <v>52.7372875384451</v>
      </c>
      <c r="T681" s="12" t="n">
        <v>33.7093862827562</v>
      </c>
      <c r="U681" s="12" t="n">
        <v>32.9991569519043</v>
      </c>
      <c r="V681" s="12" t="n">
        <v>56.430591583252</v>
      </c>
      <c r="W681" s="12" t="n">
        <v>23.4314346313477</v>
      </c>
      <c r="X681" s="13" t="n">
        <v>22.2966873882313</v>
      </c>
      <c r="Y681" s="13" t="n">
        <v>30.2120412160436</v>
      </c>
      <c r="Z681" s="13" t="n">
        <v>35.2</v>
      </c>
      <c r="AA681" s="10" t="s">
        <v>162</v>
      </c>
      <c r="AG681" s="13" t="n">
        <v>98.8409773834875</v>
      </c>
      <c r="AH681" s="13" t="n">
        <v>100</v>
      </c>
      <c r="AI681" s="13" t="n">
        <v>32</v>
      </c>
      <c r="AJ681" s="13" t="n">
        <v>67.2</v>
      </c>
      <c r="AK681" s="13" t="n">
        <v>43.3</v>
      </c>
      <c r="AL681" s="12" t="n">
        <v>43.7333333333334</v>
      </c>
      <c r="AM681" s="10" t="s">
        <v>157</v>
      </c>
      <c r="AN681" s="10" t="s">
        <v>632</v>
      </c>
    </row>
    <row r="682" customFormat="false" ht="15" hidden="false" customHeight="false" outlineLevel="0" collapsed="false">
      <c r="A682" s="10" t="s">
        <v>1670</v>
      </c>
      <c r="B682" s="10" t="s">
        <v>1628</v>
      </c>
      <c r="C682" s="10" t="s">
        <v>148</v>
      </c>
      <c r="D682" s="11" t="n">
        <v>46298.7821643519</v>
      </c>
      <c r="E682" s="10" t="s">
        <v>1671</v>
      </c>
      <c r="F682" s="10" t="s">
        <v>1630</v>
      </c>
      <c r="G682" s="10" t="s">
        <v>1633</v>
      </c>
      <c r="H682" s="10" t="s">
        <v>219</v>
      </c>
      <c r="I682" s="10" t="s">
        <v>152</v>
      </c>
      <c r="J682" s="10" t="s">
        <v>153</v>
      </c>
      <c r="K682" s="10" t="s">
        <v>154</v>
      </c>
      <c r="M682" s="12" t="n">
        <v>43.0979569805919</v>
      </c>
      <c r="N682" s="12" t="n">
        <v>7.23852480603192</v>
      </c>
      <c r="O682" s="12" t="n">
        <v>41.2197395769815</v>
      </c>
      <c r="P682" s="12" t="n">
        <v>52.8939237264794</v>
      </c>
      <c r="Q682" s="12" t="n">
        <v>52.524829331136</v>
      </c>
      <c r="R682" s="12" t="n">
        <v>46.1741577515417</v>
      </c>
      <c r="S682" s="12" t="n">
        <v>49.8148705492859</v>
      </c>
      <c r="T682" s="12" t="n">
        <v>32.5245182126856</v>
      </c>
      <c r="U682" s="12" t="n">
        <v>32.2395477294922</v>
      </c>
      <c r="V682" s="12" t="n">
        <v>55.8235092163086</v>
      </c>
      <c r="W682" s="12" t="n">
        <v>23.5839614868164</v>
      </c>
      <c r="X682" s="13" t="n">
        <v>23.4211218394259</v>
      </c>
      <c r="Y682" s="13" t="n">
        <v>30.8684299507833</v>
      </c>
      <c r="Z682" s="13" t="n">
        <v>34.5</v>
      </c>
      <c r="AA682" s="10" t="s">
        <v>162</v>
      </c>
      <c r="AG682" s="13" t="n">
        <v>98.7744575049402</v>
      </c>
      <c r="AH682" s="13" t="n">
        <v>100</v>
      </c>
      <c r="AI682" s="13" t="n">
        <v>31.3</v>
      </c>
      <c r="AJ682" s="13" t="n">
        <v>64.4</v>
      </c>
      <c r="AK682" s="13" t="n">
        <v>32.8</v>
      </c>
      <c r="AL682" s="12" t="n">
        <v>32.5832599327307</v>
      </c>
      <c r="AM682" s="10" t="s">
        <v>157</v>
      </c>
      <c r="AN682" s="10" t="s">
        <v>632</v>
      </c>
    </row>
    <row r="683" customFormat="false" ht="15" hidden="false" customHeight="false" outlineLevel="0" collapsed="false">
      <c r="A683" s="10" t="s">
        <v>1672</v>
      </c>
      <c r="B683" s="10" t="s">
        <v>1628</v>
      </c>
      <c r="C683" s="10" t="s">
        <v>148</v>
      </c>
      <c r="D683" s="11" t="n">
        <v>46298.7821875</v>
      </c>
      <c r="E683" s="10" t="s">
        <v>1673</v>
      </c>
      <c r="F683" s="10" t="s">
        <v>1630</v>
      </c>
      <c r="G683" s="10" t="s">
        <v>1633</v>
      </c>
      <c r="H683" s="10" t="s">
        <v>222</v>
      </c>
      <c r="I683" s="10" t="s">
        <v>152</v>
      </c>
      <c r="J683" s="10" t="s">
        <v>153</v>
      </c>
      <c r="K683" s="10" t="s">
        <v>154</v>
      </c>
      <c r="M683" s="12" t="n">
        <v>44.2006551648147</v>
      </c>
      <c r="N683" s="12" t="n">
        <v>5.37913950714342</v>
      </c>
      <c r="O683" s="12" t="n">
        <v>42.9039120883254</v>
      </c>
      <c r="P683" s="12" t="n">
        <v>52.8346773046262</v>
      </c>
      <c r="Q683" s="12" t="n">
        <v>51.4304753194537</v>
      </c>
      <c r="R683" s="12" t="n">
        <v>47.9979609396495</v>
      </c>
      <c r="S683" s="12" t="n">
        <v>45.4983904187939</v>
      </c>
      <c r="T683" s="12" t="n">
        <v>34.8844119622408</v>
      </c>
      <c r="U683" s="12" t="n">
        <v>33.1225166320801</v>
      </c>
      <c r="V683" s="12" t="n">
        <v>56.2789764404297</v>
      </c>
      <c r="W683" s="12" t="n">
        <v>23.1564598083496</v>
      </c>
      <c r="X683" s="13" t="n">
        <v>12.4903828801018</v>
      </c>
      <c r="Y683" s="13" t="n">
        <v>45.5609274228018</v>
      </c>
      <c r="Z683" s="13" t="n">
        <v>44.0000000000001</v>
      </c>
      <c r="AA683" s="10" t="s">
        <v>162</v>
      </c>
      <c r="AC683" s="10" t="s">
        <v>156</v>
      </c>
      <c r="AG683" s="13" t="n">
        <v>98.4624736965163</v>
      </c>
      <c r="AH683" s="13" t="n">
        <v>100</v>
      </c>
      <c r="AI683" s="13" t="n">
        <v>32.2</v>
      </c>
      <c r="AJ683" s="13" t="n">
        <v>64.7</v>
      </c>
      <c r="AK683" s="13" t="n">
        <v>41.7</v>
      </c>
      <c r="AL683" s="12" t="n">
        <v>39.8007389971422</v>
      </c>
      <c r="AM683" s="10" t="s">
        <v>157</v>
      </c>
      <c r="AN683" s="10" t="s">
        <v>632</v>
      </c>
    </row>
    <row r="684" customFormat="false" ht="15" hidden="false" customHeight="false" outlineLevel="0" collapsed="false">
      <c r="A684" s="10" t="s">
        <v>1674</v>
      </c>
      <c r="B684" s="10" t="s">
        <v>1628</v>
      </c>
      <c r="C684" s="10" t="s">
        <v>148</v>
      </c>
      <c r="D684" s="11" t="n">
        <v>46298.7822106482</v>
      </c>
      <c r="E684" s="10" t="s">
        <v>1675</v>
      </c>
      <c r="F684" s="10" t="s">
        <v>1630</v>
      </c>
      <c r="G684" s="10" t="s">
        <v>1633</v>
      </c>
      <c r="H684" s="10" t="s">
        <v>225</v>
      </c>
      <c r="I684" s="10" t="s">
        <v>152</v>
      </c>
      <c r="J684" s="10" t="s">
        <v>153</v>
      </c>
      <c r="K684" s="10" t="s">
        <v>154</v>
      </c>
      <c r="M684" s="12" t="n">
        <v>43.525473379623</v>
      </c>
      <c r="N684" s="12" t="n">
        <v>7.11730576627287</v>
      </c>
      <c r="O684" s="12" t="n">
        <v>42.3537966716445</v>
      </c>
      <c r="P684" s="12" t="n">
        <v>48.1492638290456</v>
      </c>
      <c r="Q684" s="12" t="n">
        <v>53.4309573209268</v>
      </c>
      <c r="R684" s="12" t="n">
        <v>52.1775378503696</v>
      </c>
      <c r="S684" s="12" t="n">
        <v>38.949545800973</v>
      </c>
      <c r="T684" s="12" t="n">
        <v>33.1505265843898</v>
      </c>
      <c r="U684" s="12" t="n">
        <v>32.2537422180176</v>
      </c>
      <c r="V684" s="12" t="n">
        <v>57.4530334472656</v>
      </c>
      <c r="W684" s="12" t="n">
        <v>25.1992912292481</v>
      </c>
      <c r="X684" s="13" t="n">
        <v>13.9636720667649</v>
      </c>
      <c r="Y684" s="13" t="n">
        <v>32.6048109965636</v>
      </c>
      <c r="Z684" s="13" t="n">
        <v>50.6000000000002</v>
      </c>
      <c r="AA684" s="10" t="s">
        <v>162</v>
      </c>
      <c r="AG684" s="13" t="n">
        <v>98.6536226268888</v>
      </c>
      <c r="AH684" s="13" t="n">
        <v>100</v>
      </c>
      <c r="AI684" s="13" t="n">
        <v>31.3</v>
      </c>
      <c r="AJ684" s="13" t="n">
        <v>64.9</v>
      </c>
      <c r="AK684" s="13" t="n">
        <v>39.4</v>
      </c>
      <c r="AL684" s="12" t="n">
        <v>39.157994778584</v>
      </c>
      <c r="AM684" s="10" t="s">
        <v>157</v>
      </c>
      <c r="AN684" s="10" t="s">
        <v>632</v>
      </c>
    </row>
    <row r="685" customFormat="false" ht="15" hidden="false" customHeight="false" outlineLevel="0" collapsed="false">
      <c r="A685" s="10" t="s">
        <v>1676</v>
      </c>
      <c r="B685" s="10" t="s">
        <v>1628</v>
      </c>
      <c r="C685" s="10" t="s">
        <v>148</v>
      </c>
      <c r="D685" s="11" t="n">
        <v>46298.7822222222</v>
      </c>
      <c r="E685" s="10" t="s">
        <v>1677</v>
      </c>
      <c r="F685" s="10" t="s">
        <v>1630</v>
      </c>
      <c r="G685" s="10" t="s">
        <v>1633</v>
      </c>
      <c r="H685" s="10" t="s">
        <v>228</v>
      </c>
      <c r="I685" s="10" t="s">
        <v>152</v>
      </c>
      <c r="J685" s="10" t="s">
        <v>153</v>
      </c>
      <c r="K685" s="10" t="s">
        <v>154</v>
      </c>
      <c r="M685" s="12" t="n">
        <v>38.9726055084743</v>
      </c>
      <c r="N685" s="12" t="n">
        <v>6.7367021604028</v>
      </c>
      <c r="O685" s="12" t="n">
        <v>36.8616186352388</v>
      </c>
      <c r="P685" s="12" t="n">
        <v>49.6981807489001</v>
      </c>
      <c r="Q685" s="12" t="n">
        <v>47.0182139149106</v>
      </c>
      <c r="R685" s="12" t="n">
        <v>41.5632545736367</v>
      </c>
      <c r="S685" s="12" t="n">
        <v>50.1608627701125</v>
      </c>
      <c r="T685" s="12" t="n">
        <v>32.2869703325896</v>
      </c>
      <c r="U685" s="12" t="n">
        <v>31.9594192504883</v>
      </c>
      <c r="V685" s="12" t="n">
        <v>53.807243347168</v>
      </c>
      <c r="W685" s="12" t="n">
        <v>21.8478240966797</v>
      </c>
      <c r="X685" s="13" t="n">
        <v>42.0519201629655</v>
      </c>
      <c r="Y685" s="13" t="n">
        <v>55.2266364284066</v>
      </c>
      <c r="Z685" s="13" t="n">
        <v>34.4</v>
      </c>
      <c r="AA685" s="10" t="s">
        <v>155</v>
      </c>
      <c r="AG685" s="13" t="n">
        <v>98.8660264296202</v>
      </c>
      <c r="AH685" s="13" t="n">
        <v>100</v>
      </c>
      <c r="AI685" s="13" t="n">
        <v>31</v>
      </c>
      <c r="AJ685" s="13" t="n">
        <v>64.8</v>
      </c>
      <c r="AK685" s="13" t="n">
        <v>31.3</v>
      </c>
      <c r="AL685" s="12" t="n">
        <v>31.9594188861986</v>
      </c>
      <c r="AM685" s="10" t="s">
        <v>157</v>
      </c>
      <c r="AN685" s="10" t="s">
        <v>632</v>
      </c>
    </row>
    <row r="686" customFormat="false" ht="15" hidden="false" customHeight="false" outlineLevel="0" collapsed="false">
      <c r="A686" s="10" t="s">
        <v>1678</v>
      </c>
      <c r="B686" s="10" t="s">
        <v>1628</v>
      </c>
      <c r="C686" s="10" t="s">
        <v>148</v>
      </c>
      <c r="D686" s="11" t="n">
        <v>46298.7822453704</v>
      </c>
      <c r="E686" s="10" t="s">
        <v>1679</v>
      </c>
      <c r="F686" s="10" t="s">
        <v>1630</v>
      </c>
      <c r="G686" s="10" t="s">
        <v>1633</v>
      </c>
      <c r="H686" s="10" t="s">
        <v>231</v>
      </c>
      <c r="I686" s="10" t="s">
        <v>152</v>
      </c>
      <c r="J686" s="10" t="s">
        <v>153</v>
      </c>
      <c r="K686" s="10" t="s">
        <v>154</v>
      </c>
      <c r="M686" s="12" t="n">
        <v>41.6659184408611</v>
      </c>
      <c r="N686" s="12" t="n">
        <v>7.02246983436021</v>
      </c>
      <c r="O686" s="12" t="n">
        <v>39.8087148728387</v>
      </c>
      <c r="P686" s="12" t="n">
        <v>51.1323062141257</v>
      </c>
      <c r="Q686" s="12" t="n">
        <v>50.2180751138263</v>
      </c>
      <c r="R686" s="12" t="n">
        <v>42.4628567864909</v>
      </c>
      <c r="S686" s="12" t="n">
        <v>51.9515275593853</v>
      </c>
      <c r="T686" s="12" t="n">
        <v>33.5972589814278</v>
      </c>
      <c r="U686" s="12" t="n">
        <v>32.6259078979492</v>
      </c>
      <c r="V686" s="12" t="n">
        <v>54.3771514892578</v>
      </c>
      <c r="W686" s="12" t="n">
        <v>21.7512435913086</v>
      </c>
      <c r="X686" s="13" t="n">
        <v>24.1071428571429</v>
      </c>
      <c r="Y686" s="13" t="n">
        <v>44.7745603836652</v>
      </c>
      <c r="Z686" s="13" t="n">
        <v>35.6</v>
      </c>
      <c r="AA686" s="10" t="s">
        <v>162</v>
      </c>
      <c r="AG686" s="13" t="n">
        <v>98.8649425287356</v>
      </c>
      <c r="AH686" s="13" t="n">
        <v>100</v>
      </c>
      <c r="AI686" s="13" t="n">
        <v>31.3</v>
      </c>
      <c r="AJ686" s="13" t="n">
        <v>65.5</v>
      </c>
      <c r="AK686" s="13" t="n">
        <v>33.6</v>
      </c>
      <c r="AL686" s="12" t="n">
        <v>34.18</v>
      </c>
      <c r="AM686" s="10" t="s">
        <v>157</v>
      </c>
      <c r="AN686" s="10" t="s">
        <v>632</v>
      </c>
    </row>
    <row r="687" customFormat="false" ht="15" hidden="false" customHeight="false" outlineLevel="0" collapsed="false">
      <c r="A687" s="10" t="s">
        <v>1680</v>
      </c>
      <c r="B687" s="10" t="s">
        <v>1628</v>
      </c>
      <c r="C687" s="10" t="s">
        <v>148</v>
      </c>
      <c r="D687" s="11" t="n">
        <v>46298.7822685185</v>
      </c>
      <c r="E687" s="10" t="s">
        <v>1681</v>
      </c>
      <c r="F687" s="10" t="s">
        <v>1630</v>
      </c>
      <c r="G687" s="10" t="s">
        <v>1633</v>
      </c>
      <c r="H687" s="10" t="s">
        <v>234</v>
      </c>
      <c r="I687" s="10" t="s">
        <v>152</v>
      </c>
      <c r="J687" s="10" t="s">
        <v>153</v>
      </c>
      <c r="K687" s="10" t="s">
        <v>154</v>
      </c>
      <c r="L687" s="10" t="s">
        <v>161</v>
      </c>
      <c r="M687" s="12" t="n">
        <v>46.0140365154816</v>
      </c>
      <c r="N687" s="12" t="n">
        <v>6.15448069792048</v>
      </c>
      <c r="O687" s="12" t="n">
        <v>44.8856294419763</v>
      </c>
      <c r="P687" s="12" t="n">
        <v>50.6795573586962</v>
      </c>
      <c r="Q687" s="12" t="n">
        <v>55.9317911896559</v>
      </c>
      <c r="R687" s="12" t="n">
        <v>54.9486266936468</v>
      </c>
      <c r="S687" s="12" t="n">
        <v>45.5665630653414</v>
      </c>
      <c r="T687" s="12" t="n">
        <v>35.9766103060789</v>
      </c>
      <c r="U687" s="12" t="n">
        <v>33.7537422180176</v>
      </c>
      <c r="V687" s="12" t="n">
        <v>59.3104820251465</v>
      </c>
      <c r="W687" s="12" t="n">
        <v>25.5567398071289</v>
      </c>
      <c r="X687" s="13" t="n">
        <v>10.7362445414847</v>
      </c>
      <c r="Y687" s="13" t="n">
        <v>39.661135371179</v>
      </c>
      <c r="Z687" s="13" t="n">
        <v>43.1000000000001</v>
      </c>
      <c r="AA687" s="10" t="s">
        <v>162</v>
      </c>
      <c r="AC687" s="10" t="s">
        <v>156</v>
      </c>
      <c r="AD687" s="10" t="s">
        <v>156</v>
      </c>
      <c r="AE687" s="10" t="s">
        <v>156</v>
      </c>
      <c r="AG687" s="13" t="n">
        <v>94.134089694578</v>
      </c>
      <c r="AH687" s="13" t="n">
        <v>99.9334073251942</v>
      </c>
      <c r="AI687" s="13" t="n">
        <v>32.8</v>
      </c>
      <c r="AJ687" s="13" t="n">
        <v>66.4</v>
      </c>
      <c r="AK687" s="13" t="n">
        <v>46.9</v>
      </c>
      <c r="AL687" s="12" t="n">
        <v>42.4232258064516</v>
      </c>
      <c r="AM687" s="10" t="s">
        <v>157</v>
      </c>
      <c r="AN687" s="10" t="s">
        <v>632</v>
      </c>
      <c r="AO687" s="10" t="s">
        <v>163</v>
      </c>
    </row>
    <row r="688" customFormat="false" ht="15" hidden="false" customHeight="false" outlineLevel="0" collapsed="false">
      <c r="A688" s="10" t="s">
        <v>1682</v>
      </c>
      <c r="B688" s="10" t="s">
        <v>1628</v>
      </c>
      <c r="C688" s="10" t="s">
        <v>148</v>
      </c>
      <c r="D688" s="11" t="n">
        <v>46298.7823148148</v>
      </c>
      <c r="E688" s="10" t="s">
        <v>1683</v>
      </c>
      <c r="F688" s="10" t="s">
        <v>1630</v>
      </c>
      <c r="G688" s="10" t="s">
        <v>1633</v>
      </c>
      <c r="H688" s="10" t="s">
        <v>237</v>
      </c>
      <c r="I688" s="10" t="s">
        <v>152</v>
      </c>
      <c r="J688" s="10" t="s">
        <v>153</v>
      </c>
      <c r="K688" s="10" t="s">
        <v>154</v>
      </c>
      <c r="M688" s="12" t="n">
        <v>45.8838945683872</v>
      </c>
      <c r="N688" s="12" t="n">
        <v>5.82224278093421</v>
      </c>
      <c r="O688" s="12" t="n">
        <v>44.3176661612738</v>
      </c>
      <c r="P688" s="12" t="n">
        <v>52.3332398808204</v>
      </c>
      <c r="Q688" s="12" t="n">
        <v>55.7310179569807</v>
      </c>
      <c r="R688" s="12" t="n">
        <v>52.4815181887124</v>
      </c>
      <c r="S688" s="12" t="n">
        <v>48.1053062490487</v>
      </c>
      <c r="T688" s="12" t="n">
        <v>38.5536102036265</v>
      </c>
      <c r="U688" s="12" t="n">
        <v>35.0786361694336</v>
      </c>
      <c r="V688" s="12" t="n">
        <v>58.3168067932129</v>
      </c>
      <c r="W688" s="12" t="n">
        <v>23.2381706237793</v>
      </c>
      <c r="X688" s="13" t="n">
        <v>20.2335943829328</v>
      </c>
      <c r="Y688" s="13" t="n">
        <v>42.9094652984067</v>
      </c>
      <c r="Z688" s="13" t="n">
        <v>41.9000000000001</v>
      </c>
      <c r="AA688" s="10" t="s">
        <v>162</v>
      </c>
      <c r="AG688" s="13" t="n">
        <v>98.764773541816</v>
      </c>
      <c r="AH688" s="13" t="n">
        <v>100</v>
      </c>
      <c r="AI688" s="13" t="n">
        <v>34</v>
      </c>
      <c r="AJ688" s="13" t="n">
        <v>72</v>
      </c>
      <c r="AK688" s="13" t="n">
        <v>46.1</v>
      </c>
      <c r="AL688" s="12" t="n">
        <v>40.5316498316498</v>
      </c>
      <c r="AM688" s="10" t="s">
        <v>157</v>
      </c>
      <c r="AN688" s="10" t="s">
        <v>632</v>
      </c>
    </row>
    <row r="689" customFormat="false" ht="15" hidden="false" customHeight="false" outlineLevel="0" collapsed="false">
      <c r="A689" s="10" t="s">
        <v>1684</v>
      </c>
      <c r="B689" s="10" t="s">
        <v>1628</v>
      </c>
      <c r="C689" s="10" t="s">
        <v>148</v>
      </c>
      <c r="D689" s="11" t="n">
        <v>46298.782349537</v>
      </c>
      <c r="E689" s="10" t="s">
        <v>1685</v>
      </c>
      <c r="F689" s="10" t="s">
        <v>1630</v>
      </c>
      <c r="G689" s="10" t="s">
        <v>1633</v>
      </c>
      <c r="H689" s="10" t="s">
        <v>240</v>
      </c>
      <c r="I689" s="10" t="s">
        <v>152</v>
      </c>
      <c r="J689" s="10" t="s">
        <v>153</v>
      </c>
      <c r="K689" s="10" t="s">
        <v>154</v>
      </c>
      <c r="M689" s="12" t="n">
        <v>48.5757132101866</v>
      </c>
      <c r="N689" s="12" t="n">
        <v>5.11732240391632</v>
      </c>
      <c r="O689" s="12" t="n">
        <v>47.6572666009127</v>
      </c>
      <c r="P689" s="12" t="n">
        <v>56.7471381136946</v>
      </c>
      <c r="Q689" s="12" t="n">
        <v>49.1842889567138</v>
      </c>
      <c r="R689" s="12" t="n">
        <v>55.7554135600854</v>
      </c>
      <c r="S689" s="12" t="n">
        <v>48.7290769955766</v>
      </c>
      <c r="T689" s="12" t="n">
        <v>43.2306932940833</v>
      </c>
      <c r="U689" s="12" t="n">
        <v>40.331672668457</v>
      </c>
      <c r="V689" s="12" t="n">
        <v>59.7375259399414</v>
      </c>
      <c r="W689" s="12" t="n">
        <v>19.4058532714844</v>
      </c>
      <c r="X689" s="13" t="n">
        <v>39.2260010051935</v>
      </c>
      <c r="Y689" s="13" t="n">
        <v>51.0588038197353</v>
      </c>
      <c r="Z689" s="13" t="n">
        <v>46.0000000000001</v>
      </c>
      <c r="AA689" s="10" t="s">
        <v>155</v>
      </c>
      <c r="AC689" s="10" t="s">
        <v>156</v>
      </c>
      <c r="AG689" s="13" t="n">
        <v>98.3036890645586</v>
      </c>
      <c r="AH689" s="13" t="n">
        <v>100</v>
      </c>
      <c r="AI689" s="13" t="n">
        <v>38.5</v>
      </c>
      <c r="AJ689" s="13" t="n">
        <v>73.2</v>
      </c>
      <c r="AK689" s="13" t="n">
        <v>47.2</v>
      </c>
      <c r="AL689" s="12" t="n">
        <v>43.6407407407407</v>
      </c>
      <c r="AM689" s="10" t="s">
        <v>157</v>
      </c>
      <c r="AN689" s="10" t="s">
        <v>632</v>
      </c>
    </row>
    <row r="690" customFormat="false" ht="15" hidden="false" customHeight="false" outlineLevel="0" collapsed="false">
      <c r="A690" s="10" t="s">
        <v>1686</v>
      </c>
      <c r="B690" s="10" t="s">
        <v>1628</v>
      </c>
      <c r="C690" s="10" t="s">
        <v>148</v>
      </c>
      <c r="D690" s="11" t="n">
        <v>46298.7826736111</v>
      </c>
      <c r="E690" s="10" t="s">
        <v>1687</v>
      </c>
      <c r="F690" s="10" t="s">
        <v>1630</v>
      </c>
      <c r="G690" s="10" t="s">
        <v>1633</v>
      </c>
      <c r="H690" s="10" t="s">
        <v>251</v>
      </c>
      <c r="I690" s="10" t="s">
        <v>152</v>
      </c>
      <c r="J690" s="10" t="s">
        <v>248</v>
      </c>
      <c r="K690" s="10" t="s">
        <v>154</v>
      </c>
      <c r="M690" s="12" t="n">
        <v>39.9060122903655</v>
      </c>
      <c r="N690" s="12" t="n">
        <v>4.63065408341301</v>
      </c>
      <c r="O690" s="12" t="n">
        <v>38.8004332621478</v>
      </c>
      <c r="P690" s="12" t="n">
        <v>51.4256810001361</v>
      </c>
      <c r="Q690" s="12" t="n">
        <v>40.3362655093448</v>
      </c>
      <c r="R690" s="12" t="n">
        <v>42.9697660262125</v>
      </c>
      <c r="S690" s="12" t="n">
        <v>42.2220163694191</v>
      </c>
      <c r="T690" s="12" t="n">
        <v>35.1334162566952</v>
      </c>
      <c r="U690" s="12" t="n">
        <v>33.8289833068848</v>
      </c>
      <c r="V690" s="12" t="n">
        <v>52.8853378295898</v>
      </c>
      <c r="W690" s="12" t="n">
        <v>19.0563545227051</v>
      </c>
      <c r="X690" s="13" t="n">
        <v>44.1505617010287</v>
      </c>
      <c r="Y690" s="13" t="n">
        <v>68.1078638144019</v>
      </c>
      <c r="Z690" s="13" t="n">
        <v>37.6</v>
      </c>
      <c r="AA690" s="10" t="s">
        <v>155</v>
      </c>
      <c r="AG690" s="13" t="n">
        <v>98.7293897671256</v>
      </c>
      <c r="AH690" s="13" t="n">
        <v>100</v>
      </c>
      <c r="AI690" s="13" t="n">
        <v>32.6</v>
      </c>
      <c r="AJ690" s="13" t="n">
        <v>64.3</v>
      </c>
      <c r="AK690" s="13" t="n">
        <v>35.1</v>
      </c>
      <c r="AL690" s="12" t="n">
        <v>35.4623762376238</v>
      </c>
      <c r="AM690" s="10" t="s">
        <v>157</v>
      </c>
      <c r="AN690" s="10" t="s">
        <v>632</v>
      </c>
    </row>
    <row r="691" customFormat="false" ht="15" hidden="false" customHeight="false" outlineLevel="0" collapsed="false">
      <c r="A691" s="10" t="s">
        <v>1688</v>
      </c>
      <c r="B691" s="10" t="s">
        <v>1628</v>
      </c>
      <c r="C691" s="10" t="s">
        <v>148</v>
      </c>
      <c r="D691" s="11" t="n">
        <v>46298.7826851852</v>
      </c>
      <c r="E691" s="10" t="s">
        <v>1689</v>
      </c>
      <c r="F691" s="10" t="s">
        <v>1630</v>
      </c>
      <c r="G691" s="10" t="s">
        <v>1633</v>
      </c>
      <c r="H691" s="10" t="s">
        <v>254</v>
      </c>
      <c r="I691" s="10" t="s">
        <v>152</v>
      </c>
      <c r="J691" s="10" t="s">
        <v>248</v>
      </c>
      <c r="K691" s="10" t="s">
        <v>154</v>
      </c>
      <c r="M691" s="12" t="n">
        <v>42.3087624438948</v>
      </c>
      <c r="N691" s="12" t="n">
        <v>4.53706195956711</v>
      </c>
      <c r="O691" s="12" t="n">
        <v>41.4445893440602</v>
      </c>
      <c r="P691" s="12" t="n">
        <v>53.4426930757072</v>
      </c>
      <c r="Q691" s="12" t="n">
        <v>42.4180338472326</v>
      </c>
      <c r="R691" s="12" t="n">
        <v>44.1210193486118</v>
      </c>
      <c r="S691" s="12" t="n">
        <v>42.4127120996893</v>
      </c>
      <c r="T691" s="12" t="n">
        <v>37.889372047429</v>
      </c>
      <c r="U691" s="12" t="n">
        <v>35.2940902709961</v>
      </c>
      <c r="V691" s="12" t="n">
        <v>56.9194602966309</v>
      </c>
      <c r="W691" s="12" t="n">
        <v>21.6253700256348</v>
      </c>
      <c r="X691" s="13" t="n">
        <v>39.1982703208088</v>
      </c>
      <c r="Y691" s="13" t="n">
        <v>75.7679347085062</v>
      </c>
      <c r="Z691" s="13" t="n">
        <v>41.0000000000001</v>
      </c>
      <c r="AA691" s="10" t="s">
        <v>155</v>
      </c>
      <c r="AG691" s="13" t="n">
        <v>98.2733868034685</v>
      </c>
      <c r="AH691" s="13" t="n">
        <v>100</v>
      </c>
      <c r="AI691" s="13" t="n">
        <v>34.1</v>
      </c>
      <c r="AJ691" s="13" t="n">
        <v>64.9</v>
      </c>
      <c r="AK691" s="13" t="n">
        <v>37.3</v>
      </c>
      <c r="AL691" s="12" t="n">
        <v>38.662962962963</v>
      </c>
      <c r="AM691" s="10" t="s">
        <v>157</v>
      </c>
      <c r="AN691" s="10" t="s">
        <v>632</v>
      </c>
    </row>
    <row r="692" customFormat="false" ht="15" hidden="false" customHeight="false" outlineLevel="0" collapsed="false">
      <c r="A692" s="10" t="s">
        <v>1690</v>
      </c>
      <c r="B692" s="10" t="s">
        <v>1628</v>
      </c>
      <c r="C692" s="10" t="s">
        <v>148</v>
      </c>
      <c r="D692" s="11" t="n">
        <v>46298.7827199074</v>
      </c>
      <c r="E692" s="10" t="s">
        <v>1691</v>
      </c>
      <c r="F692" s="10" t="s">
        <v>1630</v>
      </c>
      <c r="G692" s="10" t="s">
        <v>1633</v>
      </c>
      <c r="H692" s="10" t="s">
        <v>257</v>
      </c>
      <c r="I692" s="10" t="s">
        <v>152</v>
      </c>
      <c r="J692" s="10" t="s">
        <v>248</v>
      </c>
      <c r="K692" s="10" t="s">
        <v>154</v>
      </c>
      <c r="M692" s="12" t="n">
        <v>39.5591747408186</v>
      </c>
      <c r="N692" s="12" t="n">
        <v>4.73082935211765</v>
      </c>
      <c r="O692" s="12" t="n">
        <v>38.3497224994303</v>
      </c>
      <c r="P692" s="12" t="n">
        <v>51.3970747467241</v>
      </c>
      <c r="Q692" s="12" t="n">
        <v>41.0865707994885</v>
      </c>
      <c r="R692" s="12" t="n">
        <v>43.1573004571233</v>
      </c>
      <c r="S692" s="12" t="n">
        <v>41.6865230283687</v>
      </c>
      <c r="T692" s="12" t="n">
        <v>34.3392114716609</v>
      </c>
      <c r="U692" s="12" t="n">
        <v>33.436710357666</v>
      </c>
      <c r="V692" s="12" t="n">
        <v>53.8472671508789</v>
      </c>
      <c r="W692" s="12" t="n">
        <v>20.4105567932129</v>
      </c>
      <c r="X692" s="13" t="n">
        <v>24.695666819496</v>
      </c>
      <c r="Y692" s="13" t="n">
        <v>61.5815032795935</v>
      </c>
      <c r="Z692" s="13" t="n">
        <v>36.5</v>
      </c>
      <c r="AA692" s="10" t="s">
        <v>155</v>
      </c>
      <c r="AD692" s="10" t="s">
        <v>156</v>
      </c>
      <c r="AG692" s="13" t="n">
        <v>97.2740015291077</v>
      </c>
      <c r="AH692" s="13" t="n">
        <v>100</v>
      </c>
      <c r="AI692" s="13" t="n">
        <v>32.5</v>
      </c>
      <c r="AJ692" s="13" t="n">
        <v>65.5</v>
      </c>
      <c r="AK692" s="13" t="n">
        <v>34</v>
      </c>
      <c r="AL692" s="12" t="n">
        <v>33.779383014505</v>
      </c>
      <c r="AM692" s="10" t="s">
        <v>157</v>
      </c>
      <c r="AN692" s="10" t="s">
        <v>632</v>
      </c>
    </row>
    <row r="693" customFormat="false" ht="15" hidden="false" customHeight="false" outlineLevel="0" collapsed="false">
      <c r="A693" s="10" t="s">
        <v>1692</v>
      </c>
      <c r="B693" s="10" t="s">
        <v>1628</v>
      </c>
      <c r="C693" s="10" t="s">
        <v>148</v>
      </c>
      <c r="D693" s="11" t="n">
        <v>46298.7827546296</v>
      </c>
      <c r="E693" s="10" t="s">
        <v>1693</v>
      </c>
      <c r="F693" s="10" t="s">
        <v>1630</v>
      </c>
      <c r="G693" s="10" t="s">
        <v>1633</v>
      </c>
      <c r="H693" s="10" t="s">
        <v>260</v>
      </c>
      <c r="I693" s="10" t="s">
        <v>152</v>
      </c>
      <c r="J693" s="10" t="s">
        <v>248</v>
      </c>
      <c r="K693" s="10" t="s">
        <v>261</v>
      </c>
      <c r="L693" s="10" t="s">
        <v>362</v>
      </c>
      <c r="M693" s="12" t="n">
        <v>41.951876723055</v>
      </c>
      <c r="N693" s="12" t="n">
        <v>4.43631697910939</v>
      </c>
      <c r="O693" s="12" t="n">
        <v>41.0106809263605</v>
      </c>
      <c r="P693" s="12" t="n">
        <v>53.445010298965</v>
      </c>
      <c r="R693" s="12" t="n">
        <v>44.7348577662172</v>
      </c>
      <c r="S693" s="12" t="n">
        <v>42.3501135143049</v>
      </c>
      <c r="T693" s="12" t="n">
        <v>37.5966494591937</v>
      </c>
      <c r="U693" s="12" t="n">
        <v>34.8856163024902</v>
      </c>
      <c r="V693" s="12" t="n">
        <v>56.5312461853027</v>
      </c>
      <c r="W693" s="12" t="n">
        <v>21.6456298828125</v>
      </c>
      <c r="X693" s="13" t="n">
        <v>24.5101396691997</v>
      </c>
      <c r="Y693" s="13" t="n">
        <v>74.2514415823623</v>
      </c>
      <c r="Z693" s="13" t="n">
        <v>41.0000000000001</v>
      </c>
      <c r="AA693" s="10" t="s">
        <v>155</v>
      </c>
      <c r="AD693" s="10" t="s">
        <v>347</v>
      </c>
      <c r="AG693" s="13" t="n">
        <v>94.1213879378686</v>
      </c>
      <c r="AH693" s="13" t="n">
        <v>100</v>
      </c>
      <c r="AI693" s="13" t="n">
        <v>34</v>
      </c>
      <c r="AJ693" s="13" t="n">
        <v>65.2</v>
      </c>
      <c r="AK693" s="13" t="n">
        <v>39.7</v>
      </c>
      <c r="AL693" s="12" t="n">
        <v>40.1284022770399</v>
      </c>
      <c r="AM693" s="10" t="s">
        <v>157</v>
      </c>
      <c r="AN693" s="10" t="s">
        <v>632</v>
      </c>
      <c r="AO693" s="10" t="s">
        <v>397</v>
      </c>
    </row>
    <row r="694" customFormat="false" ht="15" hidden="false" customHeight="false" outlineLevel="0" collapsed="false">
      <c r="A694" s="10" t="s">
        <v>1694</v>
      </c>
      <c r="B694" s="10" t="s">
        <v>1628</v>
      </c>
      <c r="C694" s="10" t="s">
        <v>148</v>
      </c>
      <c r="D694" s="11" t="n">
        <v>46298.7827777778</v>
      </c>
      <c r="E694" s="10" t="s">
        <v>1695</v>
      </c>
      <c r="F694" s="10" t="s">
        <v>1630</v>
      </c>
      <c r="G694" s="10" t="s">
        <v>1633</v>
      </c>
      <c r="H694" s="10" t="s">
        <v>267</v>
      </c>
      <c r="I694" s="10" t="s">
        <v>152</v>
      </c>
      <c r="J694" s="10" t="s">
        <v>248</v>
      </c>
      <c r="K694" s="10" t="s">
        <v>154</v>
      </c>
      <c r="M694" s="12" t="n">
        <v>40.0860524643328</v>
      </c>
      <c r="N694" s="12" t="n">
        <v>5.18727534067127</v>
      </c>
      <c r="O694" s="12" t="n">
        <v>38.5373902784465</v>
      </c>
      <c r="P694" s="12" t="n">
        <v>52.2471682547756</v>
      </c>
      <c r="Q694" s="12" t="n">
        <v>43.6013146303944</v>
      </c>
      <c r="R694" s="12" t="n">
        <v>44.6641056389162</v>
      </c>
      <c r="S694" s="12" t="n">
        <v>44.1550283802469</v>
      </c>
      <c r="T694" s="12" t="n">
        <v>34.4604311148397</v>
      </c>
      <c r="U694" s="12" t="n">
        <v>33.8338737487793</v>
      </c>
      <c r="V694" s="12" t="n">
        <v>55.0999488830566</v>
      </c>
      <c r="W694" s="12" t="n">
        <v>21.2660751342773</v>
      </c>
      <c r="X694" s="13" t="n">
        <v>29.8497618802892</v>
      </c>
      <c r="Y694" s="13" t="n">
        <v>55.2814609243841</v>
      </c>
      <c r="Z694" s="13" t="n">
        <v>36.9</v>
      </c>
      <c r="AA694" s="10" t="s">
        <v>155</v>
      </c>
      <c r="AG694" s="13" t="n">
        <v>98.9641434262948</v>
      </c>
      <c r="AH694" s="13" t="n">
        <v>100</v>
      </c>
      <c r="AI694" s="13" t="n">
        <v>32.9</v>
      </c>
      <c r="AJ694" s="13" t="n">
        <v>65.8</v>
      </c>
      <c r="AK694" s="13" t="n">
        <v>34.7</v>
      </c>
      <c r="AL694" s="12" t="n">
        <v>34.6366568914956</v>
      </c>
      <c r="AM694" s="10" t="s">
        <v>157</v>
      </c>
      <c r="AN694" s="10" t="s">
        <v>632</v>
      </c>
    </row>
    <row r="695" customFormat="false" ht="15" hidden="false" customHeight="false" outlineLevel="0" collapsed="false">
      <c r="A695" s="10" t="s">
        <v>1696</v>
      </c>
      <c r="B695" s="10" t="s">
        <v>1628</v>
      </c>
      <c r="C695" s="10" t="s">
        <v>148</v>
      </c>
      <c r="D695" s="11" t="n">
        <v>46298.7828356482</v>
      </c>
      <c r="E695" s="10" t="s">
        <v>1697</v>
      </c>
      <c r="F695" s="10" t="s">
        <v>1630</v>
      </c>
      <c r="G695" s="10" t="s">
        <v>1633</v>
      </c>
      <c r="H695" s="10" t="s">
        <v>271</v>
      </c>
      <c r="I695" s="10" t="s">
        <v>152</v>
      </c>
      <c r="J695" s="10" t="s">
        <v>248</v>
      </c>
      <c r="K695" s="10" t="s">
        <v>154</v>
      </c>
      <c r="M695" s="12" t="n">
        <v>38.1660212322615</v>
      </c>
      <c r="N695" s="12" t="n">
        <v>3.90649141399973</v>
      </c>
      <c r="O695" s="12" t="n">
        <v>37.4353002175472</v>
      </c>
      <c r="P695" s="12" t="n">
        <v>47.3452515894659</v>
      </c>
      <c r="Q695" s="12" t="n">
        <v>38.0092196784214</v>
      </c>
      <c r="R695" s="12" t="n">
        <v>40.370386566538</v>
      </c>
      <c r="S695" s="12" t="n">
        <v>38.0977210408702</v>
      </c>
      <c r="T695" s="12" t="n">
        <v>33.0771311677683</v>
      </c>
      <c r="U695" s="12" t="n">
        <v>32.3146553039551</v>
      </c>
      <c r="V695" s="12" t="n">
        <v>49.4654579162598</v>
      </c>
      <c r="W695" s="12" t="n">
        <v>17.1508026123047</v>
      </c>
      <c r="X695" s="13" t="n">
        <v>14.6665786237237</v>
      </c>
      <c r="Y695" s="13" t="n">
        <v>66.0421120401476</v>
      </c>
      <c r="Z695" s="13" t="n">
        <v>38.1000000000001</v>
      </c>
      <c r="AA695" s="10" t="s">
        <v>155</v>
      </c>
      <c r="AG695" s="13" t="n">
        <v>98.8286061555278</v>
      </c>
      <c r="AH695" s="13" t="n">
        <v>100</v>
      </c>
      <c r="AI695" s="13" t="n">
        <v>31.5</v>
      </c>
      <c r="AJ695" s="13" t="n">
        <v>60.2</v>
      </c>
      <c r="AK695" s="13" t="n">
        <v>38.2</v>
      </c>
      <c r="AL695" s="12" t="n">
        <v>38.6157024793389</v>
      </c>
      <c r="AM695" s="10" t="s">
        <v>157</v>
      </c>
      <c r="AN695" s="10" t="s">
        <v>632</v>
      </c>
    </row>
    <row r="696" customFormat="false" ht="15" hidden="false" customHeight="false" outlineLevel="0" collapsed="false">
      <c r="A696" s="10" t="s">
        <v>1698</v>
      </c>
      <c r="B696" s="10" t="s">
        <v>1628</v>
      </c>
      <c r="C696" s="10" t="s">
        <v>148</v>
      </c>
      <c r="D696" s="11" t="n">
        <v>46298.7828587963</v>
      </c>
      <c r="E696" s="10" t="s">
        <v>1699</v>
      </c>
      <c r="F696" s="10" t="s">
        <v>1630</v>
      </c>
      <c r="G696" s="10" t="s">
        <v>1633</v>
      </c>
      <c r="H696" s="10" t="s">
        <v>274</v>
      </c>
      <c r="I696" s="10" t="s">
        <v>152</v>
      </c>
      <c r="J696" s="10" t="s">
        <v>248</v>
      </c>
      <c r="K696" s="10" t="s">
        <v>154</v>
      </c>
      <c r="M696" s="12" t="n">
        <v>37.6103106546918</v>
      </c>
      <c r="N696" s="12" t="n">
        <v>3.69760169323105</v>
      </c>
      <c r="O696" s="12" t="n">
        <v>36.8483883721667</v>
      </c>
      <c r="P696" s="12" t="n">
        <v>45.9261626051827</v>
      </c>
      <c r="Q696" s="12" t="n">
        <v>37.3331979495815</v>
      </c>
      <c r="R696" s="12" t="n">
        <v>40.8446316968267</v>
      </c>
      <c r="S696" s="12" t="n">
        <v>38.1572766552273</v>
      </c>
      <c r="T696" s="12" t="n">
        <v>32.564327390421</v>
      </c>
      <c r="U696" s="12" t="n">
        <v>31.9630756378174</v>
      </c>
      <c r="V696" s="12" t="n">
        <v>49.1609725952148</v>
      </c>
      <c r="W696" s="12" t="n">
        <v>17.1978969573975</v>
      </c>
      <c r="X696" s="13" t="n">
        <v>16.7776286191133</v>
      </c>
      <c r="Y696" s="13" t="n">
        <v>64.6578622741456</v>
      </c>
      <c r="Z696" s="13" t="n">
        <v>37.4000000000001</v>
      </c>
      <c r="AA696" s="10" t="s">
        <v>155</v>
      </c>
      <c r="AG696" s="13" t="n">
        <v>98.7495969331088</v>
      </c>
      <c r="AH696" s="13" t="n">
        <v>100</v>
      </c>
      <c r="AI696" s="13" t="n">
        <v>30.8</v>
      </c>
      <c r="AJ696" s="13" t="n">
        <v>60.8</v>
      </c>
      <c r="AK696" s="13" t="n">
        <v>37.6</v>
      </c>
      <c r="AL696" s="12" t="n">
        <v>37.8160667665928</v>
      </c>
      <c r="AM696" s="10" t="s">
        <v>157</v>
      </c>
      <c r="AN696" s="10" t="s">
        <v>632</v>
      </c>
    </row>
    <row r="697" customFormat="false" ht="15" hidden="false" customHeight="false" outlineLevel="0" collapsed="false">
      <c r="A697" s="10" t="s">
        <v>1700</v>
      </c>
      <c r="B697" s="10" t="s">
        <v>1628</v>
      </c>
      <c r="C697" s="10" t="s">
        <v>148</v>
      </c>
      <c r="D697" s="11" t="n">
        <v>46298.7828819445</v>
      </c>
      <c r="E697" s="10" t="s">
        <v>1701</v>
      </c>
      <c r="F697" s="10" t="s">
        <v>1630</v>
      </c>
      <c r="G697" s="10" t="s">
        <v>1633</v>
      </c>
      <c r="H697" s="10" t="s">
        <v>277</v>
      </c>
      <c r="I697" s="10" t="s">
        <v>152</v>
      </c>
      <c r="J697" s="10" t="s">
        <v>248</v>
      </c>
      <c r="K697" s="10" t="s">
        <v>154</v>
      </c>
      <c r="M697" s="12" t="n">
        <v>38.3692212477238</v>
      </c>
      <c r="N697" s="12" t="n">
        <v>3.04506912794914</v>
      </c>
      <c r="O697" s="12" t="n">
        <v>37.8521587543194</v>
      </c>
      <c r="P697" s="12" t="n">
        <v>45.7720090842803</v>
      </c>
      <c r="Q697" s="12" t="n">
        <v>38.5051400034796</v>
      </c>
      <c r="R697" s="12" t="n">
        <v>39.3454977749705</v>
      </c>
      <c r="S697" s="12" t="n">
        <v>37.6785920929923</v>
      </c>
      <c r="T697" s="12" t="n">
        <v>34.7332951938609</v>
      </c>
      <c r="U697" s="12" t="n">
        <v>34.1362495422363</v>
      </c>
      <c r="V697" s="12" t="n">
        <v>49.0601005554199</v>
      </c>
      <c r="W697" s="12" t="n">
        <v>14.9238510131836</v>
      </c>
      <c r="X697" s="13" t="n">
        <v>45.2485735984266</v>
      </c>
      <c r="Y697" s="13" t="n">
        <v>75.9799816953245</v>
      </c>
      <c r="Z697" s="13" t="n">
        <v>38.7000000000001</v>
      </c>
      <c r="AA697" s="10" t="s">
        <v>155</v>
      </c>
      <c r="AG697" s="13" t="n">
        <v>98.7149543938564</v>
      </c>
      <c r="AH697" s="13" t="n">
        <v>100</v>
      </c>
      <c r="AI697" s="13" t="n">
        <v>32</v>
      </c>
      <c r="AJ697" s="13" t="n">
        <v>61</v>
      </c>
      <c r="AK697" s="13" t="n">
        <v>40.5</v>
      </c>
      <c r="AL697" s="12" t="n">
        <v>39.9291753439775</v>
      </c>
      <c r="AM697" s="10" t="s">
        <v>157</v>
      </c>
      <c r="AN697" s="10" t="s">
        <v>632</v>
      </c>
    </row>
    <row r="698" customFormat="false" ht="15" hidden="false" customHeight="false" outlineLevel="0" collapsed="false">
      <c r="A698" s="10" t="s">
        <v>1702</v>
      </c>
      <c r="B698" s="10" t="s">
        <v>1628</v>
      </c>
      <c r="C698" s="10" t="s">
        <v>148</v>
      </c>
      <c r="D698" s="11" t="n">
        <v>46298.7829050926</v>
      </c>
      <c r="E698" s="10" t="s">
        <v>1703</v>
      </c>
      <c r="F698" s="10" t="s">
        <v>1630</v>
      </c>
      <c r="G698" s="10" t="s">
        <v>1633</v>
      </c>
      <c r="H698" s="10" t="s">
        <v>280</v>
      </c>
      <c r="I698" s="10" t="s">
        <v>152</v>
      </c>
      <c r="J698" s="10" t="s">
        <v>248</v>
      </c>
      <c r="K698" s="10" t="s">
        <v>261</v>
      </c>
      <c r="L698" s="10" t="s">
        <v>362</v>
      </c>
      <c r="M698" s="12" t="n">
        <v>39.6565169550505</v>
      </c>
      <c r="N698" s="12" t="n">
        <v>3.6838771729334</v>
      </c>
      <c r="O698" s="12" t="n">
        <v>38.9129865007264</v>
      </c>
      <c r="P698" s="12" t="n">
        <v>49.762621663603</v>
      </c>
      <c r="R698" s="12" t="n">
        <v>41.5608833887501</v>
      </c>
      <c r="S698" s="12" t="n">
        <v>39.1798941320624</v>
      </c>
      <c r="T698" s="12" t="n">
        <v>34.7587497992137</v>
      </c>
      <c r="U698" s="12" t="n">
        <v>33.6884574890137</v>
      </c>
      <c r="V698" s="12" t="n">
        <v>51.9566154479981</v>
      </c>
      <c r="W698" s="12" t="n">
        <v>18.2681579589844</v>
      </c>
      <c r="X698" s="13" t="n">
        <v>10.5224756214196</v>
      </c>
      <c r="Y698" s="13" t="n">
        <v>75.6766350164167</v>
      </c>
      <c r="Z698" s="13" t="n">
        <v>39.8000000000001</v>
      </c>
      <c r="AA698" s="10" t="s">
        <v>155</v>
      </c>
      <c r="AD698" s="10" t="s">
        <v>347</v>
      </c>
      <c r="AG698" s="13" t="n">
        <v>95.2712413695928</v>
      </c>
      <c r="AH698" s="13" t="n">
        <v>100</v>
      </c>
      <c r="AI698" s="13" t="n">
        <v>32.8</v>
      </c>
      <c r="AJ698" s="13" t="n">
        <v>64.1</v>
      </c>
      <c r="AK698" s="13" t="n">
        <v>39.1</v>
      </c>
      <c r="AL698" s="12" t="n">
        <v>38.9480445920304</v>
      </c>
      <c r="AM698" s="10" t="s">
        <v>157</v>
      </c>
      <c r="AN698" s="10" t="s">
        <v>632</v>
      </c>
      <c r="AO698" s="10" t="s">
        <v>397</v>
      </c>
    </row>
    <row r="699" customFormat="false" ht="15" hidden="false" customHeight="false" outlineLevel="0" collapsed="false">
      <c r="A699" s="10" t="s">
        <v>1704</v>
      </c>
      <c r="B699" s="10" t="s">
        <v>1628</v>
      </c>
      <c r="C699" s="10" t="s">
        <v>148</v>
      </c>
      <c r="D699" s="11" t="n">
        <v>46298.7829282407</v>
      </c>
      <c r="E699" s="10" t="s">
        <v>1705</v>
      </c>
      <c r="F699" s="10" t="s">
        <v>1630</v>
      </c>
      <c r="G699" s="10" t="s">
        <v>1633</v>
      </c>
      <c r="H699" s="10" t="s">
        <v>283</v>
      </c>
      <c r="I699" s="10" t="s">
        <v>152</v>
      </c>
      <c r="J699" s="10" t="s">
        <v>248</v>
      </c>
      <c r="K699" s="10" t="s">
        <v>261</v>
      </c>
      <c r="L699" s="10" t="s">
        <v>383</v>
      </c>
      <c r="M699" s="12" t="n">
        <v>38.7871462676698</v>
      </c>
      <c r="N699" s="12" t="n">
        <v>4.47733701737817</v>
      </c>
      <c r="O699" s="12" t="n">
        <v>37.5540063967647</v>
      </c>
      <c r="P699" s="12" t="n">
        <v>48.4413127869185</v>
      </c>
      <c r="R699" s="12" t="n">
        <v>43.7487746487074</v>
      </c>
      <c r="S699" s="12" t="n">
        <v>42.4947935332913</v>
      </c>
      <c r="T699" s="12" t="n">
        <v>33.5592429177446</v>
      </c>
      <c r="U699" s="12" t="n">
        <v>33.3863372802734</v>
      </c>
      <c r="V699" s="12" t="n">
        <v>50.6082267761231</v>
      </c>
      <c r="W699" s="12" t="n">
        <v>17.2218894958496</v>
      </c>
      <c r="X699" s="13" t="n">
        <v>25.9844292883799</v>
      </c>
      <c r="Y699" s="13" t="n">
        <v>62.7343113284434</v>
      </c>
      <c r="Z699" s="13" t="n">
        <v>35.8</v>
      </c>
      <c r="AA699" s="10" t="s">
        <v>155</v>
      </c>
      <c r="AB699" s="10" t="s">
        <v>156</v>
      </c>
      <c r="AD699" s="10" t="s">
        <v>347</v>
      </c>
      <c r="AE699" s="10" t="s">
        <v>156</v>
      </c>
      <c r="AF699" s="10" t="s">
        <v>156</v>
      </c>
      <c r="AG699" s="13" t="n">
        <v>85.2285813515638</v>
      </c>
      <c r="AH699" s="13" t="n">
        <v>97.5405341181202</v>
      </c>
      <c r="AI699" s="13" t="n">
        <v>32.2</v>
      </c>
      <c r="AJ699" s="13" t="n">
        <v>62.8</v>
      </c>
      <c r="AK699" s="13" t="n">
        <v>37.6</v>
      </c>
      <c r="AL699" s="12" t="n">
        <v>38.2105483870968</v>
      </c>
      <c r="AM699" s="10" t="s">
        <v>157</v>
      </c>
      <c r="AN699" s="10" t="s">
        <v>632</v>
      </c>
      <c r="AO699" s="10" t="s">
        <v>1706</v>
      </c>
    </row>
    <row r="700" customFormat="false" ht="15" hidden="false" customHeight="false" outlineLevel="0" collapsed="false">
      <c r="A700" s="10" t="s">
        <v>1707</v>
      </c>
      <c r="B700" s="10" t="s">
        <v>1628</v>
      </c>
      <c r="C700" s="10" t="s">
        <v>148</v>
      </c>
      <c r="D700" s="11" t="n">
        <v>46298.7833217593</v>
      </c>
      <c r="E700" s="10" t="s">
        <v>1708</v>
      </c>
      <c r="F700" s="10" t="s">
        <v>1630</v>
      </c>
      <c r="G700" s="10" t="s">
        <v>1633</v>
      </c>
      <c r="H700" s="10" t="s">
        <v>286</v>
      </c>
      <c r="I700" s="10" t="s">
        <v>152</v>
      </c>
      <c r="J700" s="10" t="s">
        <v>248</v>
      </c>
      <c r="K700" s="10" t="s">
        <v>154</v>
      </c>
      <c r="M700" s="12" t="n">
        <v>39.849269485356</v>
      </c>
      <c r="N700" s="12" t="n">
        <v>3.31504085764154</v>
      </c>
      <c r="O700" s="12" t="n">
        <v>39.1631766364965</v>
      </c>
      <c r="P700" s="12" t="n">
        <v>49.0502341683128</v>
      </c>
      <c r="Q700" s="12" t="n">
        <v>40.9163345379701</v>
      </c>
      <c r="R700" s="12" t="n">
        <v>38.8178578179445</v>
      </c>
      <c r="S700" s="12" t="n">
        <v>40.9508367415525</v>
      </c>
      <c r="T700" s="12" t="n">
        <v>36.1776598029364</v>
      </c>
      <c r="U700" s="12" t="n">
        <v>33.4422302246094</v>
      </c>
      <c r="V700" s="12" t="n">
        <v>55.0278472900391</v>
      </c>
      <c r="W700" s="12" t="n">
        <v>21.5856170654297</v>
      </c>
      <c r="X700" s="13" t="n">
        <v>43.172009864365</v>
      </c>
      <c r="Y700" s="13" t="n">
        <v>79.8088779284834</v>
      </c>
      <c r="Z700" s="13" t="n">
        <v>39.1000000000001</v>
      </c>
      <c r="AA700" s="10" t="s">
        <v>155</v>
      </c>
      <c r="AG700" s="13" t="n">
        <v>97.461318912423</v>
      </c>
      <c r="AH700" s="13" t="n">
        <v>100</v>
      </c>
      <c r="AI700" s="13" t="n">
        <v>31.6</v>
      </c>
      <c r="AJ700" s="13" t="n">
        <v>66.5</v>
      </c>
      <c r="AK700" s="13" t="n">
        <v>39.6</v>
      </c>
      <c r="AL700" s="12" t="n">
        <v>39.7620243384697</v>
      </c>
      <c r="AM700" s="10" t="s">
        <v>157</v>
      </c>
      <c r="AN700" s="10" t="s">
        <v>632</v>
      </c>
    </row>
    <row r="701" customFormat="false" ht="15" hidden="false" customHeight="false" outlineLevel="0" collapsed="false">
      <c r="A701" s="10" t="s">
        <v>1709</v>
      </c>
      <c r="B701" s="10" t="s">
        <v>1628</v>
      </c>
      <c r="C701" s="10" t="s">
        <v>148</v>
      </c>
      <c r="D701" s="11" t="n">
        <v>46298.7833333333</v>
      </c>
      <c r="E701" s="10" t="s">
        <v>1710</v>
      </c>
      <c r="F701" s="10" t="s">
        <v>1630</v>
      </c>
      <c r="G701" s="10" t="s">
        <v>1633</v>
      </c>
      <c r="H701" s="10" t="s">
        <v>289</v>
      </c>
      <c r="I701" s="10" t="s">
        <v>152</v>
      </c>
      <c r="J701" s="10" t="s">
        <v>248</v>
      </c>
      <c r="K701" s="10" t="s">
        <v>154</v>
      </c>
      <c r="M701" s="12" t="n">
        <v>40.0203147353548</v>
      </c>
      <c r="N701" s="12" t="n">
        <v>3.13829605346602</v>
      </c>
      <c r="O701" s="12" t="n">
        <v>39.5650345506402</v>
      </c>
      <c r="P701" s="12" t="n">
        <v>48.4375822871207</v>
      </c>
      <c r="Q701" s="12" t="n">
        <v>40.1125275836194</v>
      </c>
      <c r="R701" s="12" t="n">
        <v>39.4071751780777</v>
      </c>
      <c r="S701" s="12" t="n">
        <v>38.9041775085506</v>
      </c>
      <c r="T701" s="12" t="n">
        <v>35.7995577957052</v>
      </c>
      <c r="U701" s="12" t="n">
        <v>33.783576965332</v>
      </c>
      <c r="V701" s="12" t="n">
        <v>52.0248603820801</v>
      </c>
      <c r="W701" s="12" t="n">
        <v>18.2412834167481</v>
      </c>
      <c r="X701" s="13" t="n">
        <v>28.5907908714605</v>
      </c>
      <c r="Y701" s="13" t="n">
        <v>74.4990658998498</v>
      </c>
      <c r="Z701" s="13" t="n">
        <v>38.8000000000001</v>
      </c>
      <c r="AA701" s="10" t="s">
        <v>155</v>
      </c>
      <c r="AG701" s="13" t="n">
        <v>96.8083974609029</v>
      </c>
      <c r="AH701" s="13" t="n">
        <v>100</v>
      </c>
      <c r="AI701" s="13" t="n">
        <v>32.2</v>
      </c>
      <c r="AJ701" s="13" t="n">
        <v>62.2</v>
      </c>
      <c r="AK701" s="13" t="n">
        <v>40.2</v>
      </c>
      <c r="AL701" s="12" t="n">
        <v>40.402595183425</v>
      </c>
      <c r="AM701" s="10" t="s">
        <v>157</v>
      </c>
      <c r="AN701" s="10" t="s">
        <v>632</v>
      </c>
    </row>
    <row r="702" customFormat="false" ht="15" hidden="false" customHeight="false" outlineLevel="0" collapsed="false">
      <c r="A702" s="10" t="s">
        <v>1711</v>
      </c>
      <c r="B702" s="10" t="s">
        <v>1628</v>
      </c>
      <c r="C702" s="10" t="s">
        <v>148</v>
      </c>
      <c r="D702" s="11" t="n">
        <v>46298.7833449074</v>
      </c>
      <c r="E702" s="10" t="s">
        <v>1712</v>
      </c>
      <c r="F702" s="10" t="s">
        <v>1630</v>
      </c>
      <c r="G702" s="10" t="s">
        <v>1633</v>
      </c>
      <c r="H702" s="10" t="s">
        <v>292</v>
      </c>
      <c r="I702" s="10" t="s">
        <v>152</v>
      </c>
      <c r="J702" s="10" t="s">
        <v>248</v>
      </c>
      <c r="K702" s="10" t="s">
        <v>154</v>
      </c>
      <c r="M702" s="12" t="n">
        <v>40.4818233910289</v>
      </c>
      <c r="N702" s="12" t="n">
        <v>2.41407218222922</v>
      </c>
      <c r="O702" s="12" t="n">
        <v>40.1680071431566</v>
      </c>
      <c r="P702" s="12" t="n">
        <v>46.1699722165393</v>
      </c>
      <c r="Q702" s="12" t="n">
        <v>41.0122238641195</v>
      </c>
      <c r="R702" s="12" t="n">
        <v>39.2854499039853</v>
      </c>
      <c r="S702" s="12" t="n">
        <v>40.2087255865401</v>
      </c>
      <c r="T702" s="12" t="n">
        <v>37.146418884295</v>
      </c>
      <c r="U702" s="12" t="n">
        <v>34.8666648864746</v>
      </c>
      <c r="V702" s="12" t="n">
        <v>48.5213775634766</v>
      </c>
      <c r="W702" s="12" t="n">
        <v>13.654712677002</v>
      </c>
      <c r="X702" s="13" t="n">
        <v>37.0409215655427</v>
      </c>
      <c r="Y702" s="13" t="n">
        <v>80.1038334469558</v>
      </c>
      <c r="Z702" s="13" t="n">
        <v>40.9000000000001</v>
      </c>
      <c r="AA702" s="10" t="s">
        <v>155</v>
      </c>
      <c r="AG702" s="13" t="n">
        <v>97.1404798695896</v>
      </c>
      <c r="AH702" s="13" t="n">
        <v>100</v>
      </c>
      <c r="AI702" s="13" t="n">
        <v>30.2</v>
      </c>
      <c r="AJ702" s="13" t="n">
        <v>61.7</v>
      </c>
      <c r="AK702" s="13" t="n">
        <v>37.8</v>
      </c>
      <c r="AL702" s="12" t="n">
        <v>37.5668701049225</v>
      </c>
      <c r="AM702" s="10" t="s">
        <v>157</v>
      </c>
      <c r="AN702" s="10" t="s">
        <v>632</v>
      </c>
    </row>
    <row r="703" customFormat="false" ht="15" hidden="false" customHeight="false" outlineLevel="0" collapsed="false">
      <c r="A703" s="10" t="s">
        <v>1713</v>
      </c>
      <c r="B703" s="10" t="s">
        <v>1628</v>
      </c>
      <c r="C703" s="10" t="s">
        <v>148</v>
      </c>
      <c r="D703" s="11" t="n">
        <v>46298.7833680556</v>
      </c>
      <c r="E703" s="10" t="s">
        <v>1714</v>
      </c>
      <c r="F703" s="10" t="s">
        <v>1630</v>
      </c>
      <c r="G703" s="10" t="s">
        <v>1633</v>
      </c>
      <c r="H703" s="10" t="s">
        <v>295</v>
      </c>
      <c r="I703" s="10" t="s">
        <v>152</v>
      </c>
      <c r="J703" s="10" t="s">
        <v>248</v>
      </c>
      <c r="K703" s="10" t="s">
        <v>154</v>
      </c>
      <c r="M703" s="12" t="n">
        <v>38.3765405195689</v>
      </c>
      <c r="N703" s="12" t="n">
        <v>3.67760690321887</v>
      </c>
      <c r="O703" s="12" t="n">
        <v>37.5017927857469</v>
      </c>
      <c r="P703" s="12" t="n">
        <v>48.5020674178063</v>
      </c>
      <c r="Q703" s="12" t="n">
        <v>38.7339559052423</v>
      </c>
      <c r="R703" s="12" t="n">
        <v>39.5947161396848</v>
      </c>
      <c r="S703" s="12" t="n">
        <v>39.578816446911</v>
      </c>
      <c r="T703" s="12" t="n">
        <v>34.6469178435741</v>
      </c>
      <c r="U703" s="12" t="n">
        <v>33.0901412963867</v>
      </c>
      <c r="V703" s="12" t="n">
        <v>50.3965072631836</v>
      </c>
      <c r="W703" s="12" t="n">
        <v>17.3063659667969</v>
      </c>
      <c r="X703" s="13" t="n">
        <v>39.8337183899917</v>
      </c>
      <c r="Y703" s="13" t="n">
        <v>77.3366652521728</v>
      </c>
      <c r="Z703" s="13" t="n">
        <v>37.2</v>
      </c>
      <c r="AA703" s="10" t="s">
        <v>155</v>
      </c>
      <c r="AG703" s="13" t="n">
        <v>98.2170973418542</v>
      </c>
      <c r="AH703" s="13" t="n">
        <v>100</v>
      </c>
      <c r="AI703" s="13" t="n">
        <v>30.3</v>
      </c>
      <c r="AJ703" s="13" t="n">
        <v>61.2</v>
      </c>
      <c r="AK703" s="13" t="n">
        <v>38.1</v>
      </c>
      <c r="AL703" s="12" t="n">
        <v>37.5265487695906</v>
      </c>
      <c r="AM703" s="10" t="s">
        <v>157</v>
      </c>
      <c r="AN703" s="10" t="s">
        <v>632</v>
      </c>
    </row>
    <row r="704" customFormat="false" ht="15" hidden="false" customHeight="false" outlineLevel="0" collapsed="false">
      <c r="A704" s="10" t="s">
        <v>1715</v>
      </c>
      <c r="B704" s="10" t="s">
        <v>1628</v>
      </c>
      <c r="C704" s="10" t="s">
        <v>148</v>
      </c>
      <c r="D704" s="11" t="n">
        <v>46298.7833796296</v>
      </c>
      <c r="E704" s="10" t="s">
        <v>1716</v>
      </c>
      <c r="F704" s="10" t="s">
        <v>1630</v>
      </c>
      <c r="G704" s="10" t="s">
        <v>1633</v>
      </c>
      <c r="H704" s="10" t="s">
        <v>298</v>
      </c>
      <c r="I704" s="10" t="s">
        <v>152</v>
      </c>
      <c r="J704" s="10" t="s">
        <v>248</v>
      </c>
      <c r="K704" s="10" t="s">
        <v>154</v>
      </c>
      <c r="M704" s="12" t="n">
        <v>40.5161554616902</v>
      </c>
      <c r="N704" s="12" t="n">
        <v>3.82293079215912</v>
      </c>
      <c r="O704" s="12" t="n">
        <v>39.591953040622</v>
      </c>
      <c r="P704" s="12" t="n">
        <v>48.4426924423133</v>
      </c>
      <c r="Q704" s="12" t="n">
        <v>42.4457749392948</v>
      </c>
      <c r="R704" s="12" t="n">
        <v>44.6353266277977</v>
      </c>
      <c r="S704" s="12" t="n">
        <v>40.5027369691415</v>
      </c>
      <c r="T704" s="12" t="n">
        <v>35.5847844681373</v>
      </c>
      <c r="U704" s="12" t="n">
        <v>33.0515556335449</v>
      </c>
      <c r="V704" s="12" t="n">
        <v>53.8646583557129</v>
      </c>
      <c r="W704" s="12" t="n">
        <v>20.813102722168</v>
      </c>
      <c r="X704" s="13" t="n">
        <v>20.4949388410497</v>
      </c>
      <c r="Y704" s="13" t="n">
        <v>60.4977724603687</v>
      </c>
      <c r="Z704" s="13" t="n">
        <v>38.8000000000001</v>
      </c>
      <c r="AA704" s="10" t="s">
        <v>155</v>
      </c>
      <c r="AG704" s="13" t="n">
        <v>98.0777544466403</v>
      </c>
      <c r="AH704" s="13" t="n">
        <v>100</v>
      </c>
      <c r="AI704" s="13" t="n">
        <v>32.2</v>
      </c>
      <c r="AJ704" s="13" t="n">
        <v>62.2</v>
      </c>
      <c r="AK704" s="13" t="n">
        <v>43</v>
      </c>
      <c r="AL704" s="12" t="n">
        <v>42.2</v>
      </c>
      <c r="AM704" s="10" t="s">
        <v>157</v>
      </c>
      <c r="AN704" s="10" t="s">
        <v>632</v>
      </c>
    </row>
    <row r="705" customFormat="false" ht="15" hidden="false" customHeight="false" outlineLevel="0" collapsed="false">
      <c r="A705" s="10" t="s">
        <v>1717</v>
      </c>
      <c r="B705" s="10" t="s">
        <v>1628</v>
      </c>
      <c r="C705" s="10" t="s">
        <v>148</v>
      </c>
      <c r="D705" s="11" t="n">
        <v>46298.7833912037</v>
      </c>
      <c r="E705" s="10" t="s">
        <v>1718</v>
      </c>
      <c r="F705" s="10" t="s">
        <v>1630</v>
      </c>
      <c r="G705" s="10" t="s">
        <v>1633</v>
      </c>
      <c r="H705" s="10" t="s">
        <v>301</v>
      </c>
      <c r="I705" s="10" t="s">
        <v>152</v>
      </c>
      <c r="J705" s="10" t="s">
        <v>248</v>
      </c>
      <c r="K705" s="10" t="s">
        <v>154</v>
      </c>
      <c r="M705" s="12" t="n">
        <v>40.0838008282769</v>
      </c>
      <c r="N705" s="12" t="n">
        <v>3.44735179641683</v>
      </c>
      <c r="O705" s="12" t="n">
        <v>39.3048356819299</v>
      </c>
      <c r="P705" s="12" t="n">
        <v>48.6173674337282</v>
      </c>
      <c r="Q705" s="12" t="n">
        <v>41.6874793328475</v>
      </c>
      <c r="R705" s="12" t="n">
        <v>42.153699255228</v>
      </c>
      <c r="S705" s="12" t="n">
        <v>39.8589113236951</v>
      </c>
      <c r="T705" s="12" t="n">
        <v>35.3522699451611</v>
      </c>
      <c r="U705" s="12" t="n">
        <v>33.8998107910156</v>
      </c>
      <c r="V705" s="12" t="n">
        <v>51.2269515991211</v>
      </c>
      <c r="W705" s="12" t="n">
        <v>17.3271408081055</v>
      </c>
      <c r="X705" s="13" t="n">
        <v>31.512807225348</v>
      </c>
      <c r="Y705" s="13" t="n">
        <v>73.1214835652946</v>
      </c>
      <c r="Z705" s="13" t="n">
        <v>39.8000000000001</v>
      </c>
      <c r="AA705" s="10" t="s">
        <v>155</v>
      </c>
      <c r="AG705" s="13" t="n">
        <v>97.8255752901345</v>
      </c>
      <c r="AH705" s="13" t="n">
        <v>100</v>
      </c>
      <c r="AI705" s="13" t="n">
        <v>33</v>
      </c>
      <c r="AJ705" s="13" t="n">
        <v>64.7</v>
      </c>
      <c r="AK705" s="13" t="n">
        <v>40.4</v>
      </c>
      <c r="AL705" s="12" t="n">
        <v>39.2266138519924</v>
      </c>
      <c r="AM705" s="10" t="s">
        <v>157</v>
      </c>
      <c r="AN705" s="10" t="s">
        <v>632</v>
      </c>
    </row>
    <row r="706" customFormat="false" ht="15" hidden="false" customHeight="false" outlineLevel="0" collapsed="false">
      <c r="A706" s="10" t="s">
        <v>1719</v>
      </c>
      <c r="B706" s="10" t="s">
        <v>1628</v>
      </c>
      <c r="C706" s="10" t="s">
        <v>148</v>
      </c>
      <c r="D706" s="11" t="n">
        <v>46298.7835416667</v>
      </c>
      <c r="E706" s="10" t="s">
        <v>1720</v>
      </c>
      <c r="F706" s="10" t="s">
        <v>1630</v>
      </c>
      <c r="G706" s="10" t="s">
        <v>1633</v>
      </c>
      <c r="H706" s="10" t="s">
        <v>304</v>
      </c>
      <c r="I706" s="10" t="s">
        <v>152</v>
      </c>
      <c r="J706" s="10" t="s">
        <v>248</v>
      </c>
      <c r="K706" s="10" t="s">
        <v>154</v>
      </c>
      <c r="M706" s="12" t="n">
        <v>45.2176534947308</v>
      </c>
      <c r="N706" s="12" t="n">
        <v>4.96743075699701</v>
      </c>
      <c r="O706" s="12" t="n">
        <v>43.9599840272269</v>
      </c>
      <c r="P706" s="12" t="n">
        <v>52.4367045432734</v>
      </c>
      <c r="Q706" s="12" t="n">
        <v>51.0168068303623</v>
      </c>
      <c r="R706" s="12" t="n">
        <v>50.5148229264085</v>
      </c>
      <c r="S706" s="12" t="n">
        <v>47.0810323677092</v>
      </c>
      <c r="T706" s="12" t="n">
        <v>37.2812661100848</v>
      </c>
      <c r="U706" s="12" t="n">
        <v>36.1707725524902</v>
      </c>
      <c r="V706" s="12" t="n">
        <v>56.4891166687012</v>
      </c>
      <c r="W706" s="12" t="n">
        <v>20.3183441162109</v>
      </c>
      <c r="X706" s="13" t="n">
        <v>11.2108830794807</v>
      </c>
      <c r="Y706" s="13" t="n">
        <v>41.9939824625075</v>
      </c>
      <c r="Z706" s="13" t="n">
        <v>42.7000000000001</v>
      </c>
      <c r="AA706" s="10" t="s">
        <v>162</v>
      </c>
      <c r="AG706" s="13" t="n">
        <v>98.5304126149197</v>
      </c>
      <c r="AH706" s="13" t="n">
        <v>100</v>
      </c>
      <c r="AI706" s="13" t="n">
        <v>35.2</v>
      </c>
      <c r="AJ706" s="13" t="n">
        <v>69.4</v>
      </c>
      <c r="AK706" s="13" t="n">
        <v>40.2</v>
      </c>
      <c r="AL706" s="12" t="n">
        <v>40.2666666666667</v>
      </c>
      <c r="AM706" s="10" t="s">
        <v>157</v>
      </c>
      <c r="AN706" s="10" t="s">
        <v>632</v>
      </c>
    </row>
    <row r="707" customFormat="false" ht="15" hidden="false" customHeight="false" outlineLevel="0" collapsed="false">
      <c r="A707" s="10" t="s">
        <v>1721</v>
      </c>
      <c r="B707" s="10" t="s">
        <v>1628</v>
      </c>
      <c r="C707" s="10" t="s">
        <v>148</v>
      </c>
      <c r="D707" s="11" t="n">
        <v>46298.7835648148</v>
      </c>
      <c r="E707" s="10" t="s">
        <v>1722</v>
      </c>
      <c r="F707" s="10" t="s">
        <v>1630</v>
      </c>
      <c r="G707" s="10" t="s">
        <v>1633</v>
      </c>
      <c r="H707" s="10" t="s">
        <v>307</v>
      </c>
      <c r="I707" s="10" t="s">
        <v>152</v>
      </c>
      <c r="J707" s="10" t="s">
        <v>248</v>
      </c>
      <c r="K707" s="10" t="s">
        <v>154</v>
      </c>
      <c r="M707" s="12" t="n">
        <v>43.57855364761</v>
      </c>
      <c r="N707" s="12" t="n">
        <v>4.32071325390832</v>
      </c>
      <c r="O707" s="12" t="n">
        <v>42.2281002880505</v>
      </c>
      <c r="P707" s="12" t="n">
        <v>52.013775169704</v>
      </c>
      <c r="Q707" s="12" t="n">
        <v>50.058940550021</v>
      </c>
      <c r="R707" s="12" t="n">
        <v>45.1607921529945</v>
      </c>
      <c r="S707" s="12" t="n">
        <v>48.1962636438197</v>
      </c>
      <c r="T707" s="12" t="n">
        <v>39.038952224519</v>
      </c>
      <c r="U707" s="12" t="n">
        <v>35.9480667114258</v>
      </c>
      <c r="V707" s="12" t="n">
        <v>55.9075393676758</v>
      </c>
      <c r="W707" s="12" t="n">
        <v>19.95947265625</v>
      </c>
      <c r="X707" s="13" t="n">
        <v>27.6913791896998</v>
      </c>
      <c r="Y707" s="13" t="n">
        <v>63.5452382618431</v>
      </c>
      <c r="Z707" s="13" t="n">
        <v>42.3000000000001</v>
      </c>
      <c r="AA707" s="10" t="s">
        <v>155</v>
      </c>
      <c r="AG707" s="13" t="n">
        <v>98.6726045604405</v>
      </c>
      <c r="AH707" s="13" t="n">
        <v>100</v>
      </c>
      <c r="AI707" s="13" t="n">
        <v>35</v>
      </c>
      <c r="AJ707" s="13" t="n">
        <v>68.4</v>
      </c>
      <c r="AK707" s="13" t="n">
        <v>42.7</v>
      </c>
      <c r="AL707" s="12" t="n">
        <v>42.81122100014</v>
      </c>
      <c r="AM707" s="10" t="s">
        <v>157</v>
      </c>
      <c r="AN707" s="10" t="s">
        <v>632</v>
      </c>
    </row>
    <row r="708" customFormat="false" ht="15" hidden="false" customHeight="false" outlineLevel="0" collapsed="false">
      <c r="A708" s="10" t="s">
        <v>1723</v>
      </c>
      <c r="B708" s="10" t="s">
        <v>1628</v>
      </c>
      <c r="C708" s="10" t="s">
        <v>148</v>
      </c>
      <c r="D708" s="11" t="n">
        <v>46298.783587963</v>
      </c>
      <c r="E708" s="10" t="s">
        <v>1724</v>
      </c>
      <c r="F708" s="10" t="s">
        <v>1630</v>
      </c>
      <c r="G708" s="10" t="s">
        <v>1633</v>
      </c>
      <c r="H708" s="10" t="s">
        <v>310</v>
      </c>
      <c r="I708" s="10" t="s">
        <v>152</v>
      </c>
      <c r="J708" s="10" t="s">
        <v>248</v>
      </c>
      <c r="K708" s="10" t="s">
        <v>154</v>
      </c>
      <c r="M708" s="12" t="n">
        <v>41.8658615201229</v>
      </c>
      <c r="N708" s="12" t="n">
        <v>4.45094206887873</v>
      </c>
      <c r="O708" s="12" t="n">
        <v>40.3885181610553</v>
      </c>
      <c r="P708" s="12" t="n">
        <v>52.3079297769401</v>
      </c>
      <c r="Q708" s="12" t="n">
        <v>47.2274391243244</v>
      </c>
      <c r="R708" s="12" t="n">
        <v>44.9871903302377</v>
      </c>
      <c r="S708" s="12" t="n">
        <v>46.5423371591454</v>
      </c>
      <c r="T708" s="12" t="n">
        <v>36.183188585726</v>
      </c>
      <c r="U708" s="12" t="n">
        <v>35.1679344177246</v>
      </c>
      <c r="V708" s="12" t="n">
        <v>55.5457191467285</v>
      </c>
      <c r="W708" s="12" t="n">
        <v>20.3777847290039</v>
      </c>
      <c r="X708" s="13" t="n">
        <v>16.719332959255</v>
      </c>
      <c r="Y708" s="13" t="n">
        <v>61.0633669019423</v>
      </c>
      <c r="Z708" s="13" t="n">
        <v>41.7000000000001</v>
      </c>
      <c r="AA708" s="10" t="s">
        <v>155</v>
      </c>
      <c r="AG708" s="13" t="n">
        <v>98.8209543265723</v>
      </c>
      <c r="AH708" s="13" t="n">
        <v>100</v>
      </c>
      <c r="AI708" s="13" t="n">
        <v>34.2</v>
      </c>
      <c r="AJ708" s="13" t="n">
        <v>68.3</v>
      </c>
      <c r="AK708" s="13" t="n">
        <v>40.1</v>
      </c>
      <c r="AL708" s="12" t="n">
        <v>40.8980294117647</v>
      </c>
      <c r="AM708" s="10" t="s">
        <v>157</v>
      </c>
      <c r="AN708" s="10" t="s">
        <v>632</v>
      </c>
    </row>
    <row r="709" customFormat="false" ht="15" hidden="false" customHeight="false" outlineLevel="0" collapsed="false">
      <c r="A709" s="10" t="s">
        <v>1725</v>
      </c>
      <c r="B709" s="10" t="s">
        <v>1628</v>
      </c>
      <c r="C709" s="10" t="s">
        <v>148</v>
      </c>
      <c r="D709" s="11" t="n">
        <v>46298.783599537</v>
      </c>
      <c r="E709" s="10" t="s">
        <v>1726</v>
      </c>
      <c r="F709" s="10" t="s">
        <v>1630</v>
      </c>
      <c r="G709" s="10" t="s">
        <v>1633</v>
      </c>
      <c r="H709" s="10" t="s">
        <v>313</v>
      </c>
      <c r="I709" s="10" t="s">
        <v>152</v>
      </c>
      <c r="J709" s="10" t="s">
        <v>248</v>
      </c>
      <c r="K709" s="10" t="s">
        <v>154</v>
      </c>
      <c r="M709" s="12" t="n">
        <v>40.0480319752263</v>
      </c>
      <c r="N709" s="12" t="n">
        <v>5.3948441876819</v>
      </c>
      <c r="O709" s="12" t="n">
        <v>38.2320855250788</v>
      </c>
      <c r="P709" s="12" t="n">
        <v>49.5948366461592</v>
      </c>
      <c r="Q709" s="12" t="n">
        <v>47.704074034197</v>
      </c>
      <c r="R709" s="12" t="n">
        <v>45.888409672517</v>
      </c>
      <c r="S709" s="12" t="n">
        <v>44.5819742956143</v>
      </c>
      <c r="T709" s="12" t="n">
        <v>34.1010408605292</v>
      </c>
      <c r="U709" s="12" t="n">
        <v>34.111198425293</v>
      </c>
      <c r="V709" s="12" t="n">
        <v>53.6293716430664</v>
      </c>
      <c r="W709" s="12" t="n">
        <v>19.5181732177734</v>
      </c>
      <c r="X709" s="13" t="n">
        <v>39.7537705667276</v>
      </c>
      <c r="Y709" s="13" t="n">
        <v>53.6829677026204</v>
      </c>
      <c r="Z709" s="13" t="n">
        <v>36.5</v>
      </c>
      <c r="AA709" s="10" t="s">
        <v>155</v>
      </c>
      <c r="AG709" s="13" t="n">
        <v>98.9150090415913</v>
      </c>
      <c r="AH709" s="13" t="n">
        <v>100</v>
      </c>
      <c r="AI709" s="13" t="n">
        <v>32.7</v>
      </c>
      <c r="AJ709" s="13" t="n">
        <v>69.1</v>
      </c>
      <c r="AK709" s="13" t="n">
        <v>33.5</v>
      </c>
      <c r="AL709" s="12" t="n">
        <v>33.7332203389831</v>
      </c>
      <c r="AM709" s="10" t="s">
        <v>157</v>
      </c>
      <c r="AN709" s="10" t="s">
        <v>632</v>
      </c>
    </row>
    <row r="710" customFormat="false" ht="15" hidden="false" customHeight="false" outlineLevel="0" collapsed="false">
      <c r="A710" s="10" t="s">
        <v>1727</v>
      </c>
      <c r="B710" s="10" t="s">
        <v>1628</v>
      </c>
      <c r="C710" s="10" t="s">
        <v>148</v>
      </c>
      <c r="D710" s="11" t="n">
        <v>46298.7836226852</v>
      </c>
      <c r="E710" s="10" t="s">
        <v>1728</v>
      </c>
      <c r="F710" s="10" t="s">
        <v>1630</v>
      </c>
      <c r="G710" s="10" t="s">
        <v>1633</v>
      </c>
      <c r="H710" s="10" t="s">
        <v>316</v>
      </c>
      <c r="I710" s="10" t="s">
        <v>152</v>
      </c>
      <c r="J710" s="10" t="s">
        <v>248</v>
      </c>
      <c r="K710" s="10" t="s">
        <v>154</v>
      </c>
      <c r="M710" s="12" t="n">
        <v>40.2859798097769</v>
      </c>
      <c r="N710" s="12" t="n">
        <v>4.75832239327765</v>
      </c>
      <c r="O710" s="12" t="n">
        <v>38.7549767019485</v>
      </c>
      <c r="P710" s="12" t="n">
        <v>50.2129797216589</v>
      </c>
      <c r="Q710" s="12" t="n">
        <v>47.4159438314284</v>
      </c>
      <c r="R710" s="12" t="n">
        <v>43.6807451253615</v>
      </c>
      <c r="S710" s="12" t="n">
        <v>43.7204093675306</v>
      </c>
      <c r="T710" s="12" t="n">
        <v>34.8327252485693</v>
      </c>
      <c r="U710" s="12" t="n">
        <v>34.4414138793945</v>
      </c>
      <c r="V710" s="12" t="n">
        <v>53.684497833252</v>
      </c>
      <c r="W710" s="12" t="n">
        <v>19.2430839538574</v>
      </c>
      <c r="X710" s="13" t="n">
        <v>30.1797750725498</v>
      </c>
      <c r="Y710" s="13" t="n">
        <v>57.6151756492393</v>
      </c>
      <c r="Z710" s="13" t="n">
        <v>37.4</v>
      </c>
      <c r="AA710" s="10" t="s">
        <v>155</v>
      </c>
      <c r="AG710" s="13" t="n">
        <v>98.5769645566381</v>
      </c>
      <c r="AH710" s="13" t="n">
        <v>100</v>
      </c>
      <c r="AI710" s="13" t="n">
        <v>33.1</v>
      </c>
      <c r="AJ710" s="13" t="n">
        <v>67.7</v>
      </c>
      <c r="AK710" s="13" t="n">
        <v>34.3</v>
      </c>
      <c r="AL710" s="12" t="n">
        <v>34.9263929618769</v>
      </c>
      <c r="AM710" s="10" t="s">
        <v>157</v>
      </c>
      <c r="AN710" s="10" t="s">
        <v>632</v>
      </c>
    </row>
    <row r="711" customFormat="false" ht="15" hidden="false" customHeight="false" outlineLevel="0" collapsed="false">
      <c r="A711" s="10" t="s">
        <v>1729</v>
      </c>
      <c r="B711" s="10" t="s">
        <v>1628</v>
      </c>
      <c r="C711" s="10" t="s">
        <v>148</v>
      </c>
      <c r="D711" s="11" t="n">
        <v>46298.7836458333</v>
      </c>
      <c r="E711" s="10" t="s">
        <v>1730</v>
      </c>
      <c r="F711" s="10" t="s">
        <v>1630</v>
      </c>
      <c r="G711" s="10" t="s">
        <v>1633</v>
      </c>
      <c r="H711" s="10" t="s">
        <v>319</v>
      </c>
      <c r="I711" s="10" t="s">
        <v>152</v>
      </c>
      <c r="J711" s="10" t="s">
        <v>248</v>
      </c>
      <c r="K711" s="10" t="s">
        <v>154</v>
      </c>
      <c r="M711" s="12" t="n">
        <v>43.1634784205207</v>
      </c>
      <c r="N711" s="12" t="n">
        <v>4.7694412376554</v>
      </c>
      <c r="O711" s="12" t="n">
        <v>42.0600858050638</v>
      </c>
      <c r="P711" s="12" t="n">
        <v>54.4990825958582</v>
      </c>
      <c r="Q711" s="12" t="n">
        <v>47.1010348191512</v>
      </c>
      <c r="R711" s="12" t="n">
        <v>46.2692342818004</v>
      </c>
      <c r="S711" s="12" t="n">
        <v>44.2815591183535</v>
      </c>
      <c r="T711" s="12" t="n">
        <v>36.1474756937149</v>
      </c>
      <c r="U711" s="12" t="n">
        <v>34.7969703674316</v>
      </c>
      <c r="V711" s="12" t="n">
        <v>58.4963073730469</v>
      </c>
      <c r="W711" s="12" t="n">
        <v>23.6993370056152</v>
      </c>
      <c r="X711" s="13" t="n">
        <v>19.6725972120323</v>
      </c>
      <c r="Y711" s="13" t="n">
        <v>49.2131327953045</v>
      </c>
      <c r="Z711" s="13" t="n">
        <v>43.6000000000001</v>
      </c>
      <c r="AA711" s="10" t="s">
        <v>162</v>
      </c>
      <c r="AC711" s="10" t="s">
        <v>156</v>
      </c>
      <c r="AG711" s="13" t="n">
        <v>97.1489665003564</v>
      </c>
      <c r="AH711" s="13" t="n">
        <v>100</v>
      </c>
      <c r="AI711" s="13" t="n">
        <v>33.9</v>
      </c>
      <c r="AJ711" s="13" t="n">
        <v>65.5</v>
      </c>
      <c r="AK711" s="13" t="n">
        <v>46.8</v>
      </c>
      <c r="AL711" s="12" t="n">
        <v>46.7680412371134</v>
      </c>
      <c r="AM711" s="10" t="s">
        <v>157</v>
      </c>
      <c r="AN711" s="10" t="s">
        <v>632</v>
      </c>
    </row>
    <row r="712" customFormat="false" ht="15" hidden="false" customHeight="false" outlineLevel="0" collapsed="false">
      <c r="A712" s="10" t="s">
        <v>1731</v>
      </c>
      <c r="B712" s="10" t="s">
        <v>1628</v>
      </c>
      <c r="C712" s="10" t="s">
        <v>148</v>
      </c>
      <c r="D712" s="11" t="n">
        <v>46298.785150463</v>
      </c>
      <c r="E712" s="10" t="s">
        <v>1732</v>
      </c>
      <c r="F712" s="10" t="s">
        <v>1630</v>
      </c>
      <c r="G712" s="10" t="s">
        <v>1633</v>
      </c>
      <c r="H712" s="10" t="s">
        <v>247</v>
      </c>
      <c r="I712" s="10" t="s">
        <v>152</v>
      </c>
      <c r="J712" s="10" t="s">
        <v>248</v>
      </c>
      <c r="K712" s="10" t="s">
        <v>154</v>
      </c>
      <c r="M712" s="12" t="n">
        <v>38.4738378631345</v>
      </c>
      <c r="N712" s="12" t="n">
        <v>4.6017089639123</v>
      </c>
      <c r="O712" s="12" t="n">
        <v>37.2260282857041</v>
      </c>
      <c r="P712" s="12" t="n">
        <v>51.799041484936</v>
      </c>
      <c r="Q712" s="12" t="n">
        <v>40.2109447681257</v>
      </c>
      <c r="R712" s="12" t="n">
        <v>40.6885146034278</v>
      </c>
      <c r="S712" s="12" t="n">
        <v>40.4621746016303</v>
      </c>
      <c r="T712" s="12" t="n">
        <v>34.1523907387986</v>
      </c>
      <c r="U712" s="12" t="n">
        <v>33.6736106872559</v>
      </c>
      <c r="V712" s="12" t="n">
        <v>53.6927108764648</v>
      </c>
      <c r="W712" s="12" t="n">
        <v>20.019100189209</v>
      </c>
      <c r="X712" s="13" t="n">
        <v>42.4626951995373</v>
      </c>
      <c r="Y712" s="13" t="n">
        <v>70.6963562753036</v>
      </c>
      <c r="Z712" s="13" t="n">
        <v>36.1</v>
      </c>
      <c r="AA712" s="10" t="s">
        <v>155</v>
      </c>
      <c r="AG712" s="13" t="n">
        <v>98.2900152352366</v>
      </c>
      <c r="AH712" s="13" t="n">
        <v>100</v>
      </c>
      <c r="AI712" s="13" t="n">
        <v>32.7</v>
      </c>
      <c r="AJ712" s="13" t="n">
        <v>67</v>
      </c>
      <c r="AK712" s="13" t="n">
        <v>34.4</v>
      </c>
      <c r="AL712" s="12" t="n">
        <v>33.6736114732725</v>
      </c>
      <c r="AM712" s="10" t="s">
        <v>157</v>
      </c>
      <c r="AN712" s="10" t="s">
        <v>1733</v>
      </c>
    </row>
    <row r="713" customFormat="false" ht="15" hidden="false" customHeight="false" outlineLevel="0" collapsed="false">
      <c r="A713" s="10" t="s">
        <v>1734</v>
      </c>
      <c r="B713" s="10" t="s">
        <v>1628</v>
      </c>
      <c r="C713" s="10" t="s">
        <v>148</v>
      </c>
      <c r="D713" s="11" t="n">
        <v>46298.7858449074</v>
      </c>
      <c r="E713" s="10" t="s">
        <v>1735</v>
      </c>
      <c r="F713" s="10" t="s">
        <v>1630</v>
      </c>
      <c r="G713" s="10" t="s">
        <v>1633</v>
      </c>
      <c r="H713" s="10" t="s">
        <v>322</v>
      </c>
      <c r="I713" s="10" t="s">
        <v>323</v>
      </c>
      <c r="J713" s="10" t="s">
        <v>248</v>
      </c>
      <c r="K713" s="10" t="s">
        <v>154</v>
      </c>
      <c r="M713" s="12" t="n">
        <v>47.0934589158082</v>
      </c>
      <c r="N713" s="12" t="n">
        <v>6.38532616694914</v>
      </c>
      <c r="O713" s="12" t="n">
        <v>45.2865673385301</v>
      </c>
      <c r="P713" s="12" t="n">
        <v>60.0414370547943</v>
      </c>
      <c r="Q713" s="12" t="n">
        <v>53.5098077554694</v>
      </c>
      <c r="R713" s="12" t="n">
        <v>51.3971914919328</v>
      </c>
      <c r="S713" s="12" t="n">
        <v>51.3869710686413</v>
      </c>
      <c r="T713" s="12" t="n">
        <v>38.3592493633119</v>
      </c>
      <c r="U713" s="12" t="n">
        <v>37.7569198608398</v>
      </c>
      <c r="V713" s="12" t="n">
        <v>63.6427421569824</v>
      </c>
      <c r="W713" s="12" t="n">
        <v>25.8858222961426</v>
      </c>
      <c r="X713" s="13" t="n">
        <v>14.6975385395415</v>
      </c>
      <c r="Y713" s="13" t="n">
        <v>38.2317080531647</v>
      </c>
      <c r="Z713" s="13" t="n">
        <v>44.0000000000001</v>
      </c>
      <c r="AA713" s="10" t="s">
        <v>162</v>
      </c>
      <c r="AG713" s="13" t="n">
        <v>98.6718601105394</v>
      </c>
      <c r="AH713" s="13" t="n">
        <v>100</v>
      </c>
      <c r="AI713" s="13" t="n">
        <v>36.4</v>
      </c>
      <c r="AJ713" s="13" t="n">
        <v>71.4</v>
      </c>
      <c r="AK713" s="13" t="n">
        <v>37.6</v>
      </c>
      <c r="AL713" s="12" t="n">
        <v>37.7569213790204</v>
      </c>
      <c r="AM713" s="10" t="s">
        <v>180</v>
      </c>
      <c r="AN713" s="10" t="s">
        <v>632</v>
      </c>
    </row>
    <row r="714" customFormat="false" ht="15" hidden="false" customHeight="false" outlineLevel="0" collapsed="false">
      <c r="A714" s="10" t="s">
        <v>1736</v>
      </c>
      <c r="B714" s="10" t="s">
        <v>1628</v>
      </c>
      <c r="C714" s="10" t="s">
        <v>148</v>
      </c>
      <c r="D714" s="11" t="n">
        <v>46298.7858680556</v>
      </c>
      <c r="E714" s="10" t="s">
        <v>1737</v>
      </c>
      <c r="F714" s="10" t="s">
        <v>1630</v>
      </c>
      <c r="G714" s="10" t="s">
        <v>1633</v>
      </c>
      <c r="H714" s="10" t="s">
        <v>326</v>
      </c>
      <c r="I714" s="10" t="s">
        <v>323</v>
      </c>
      <c r="J714" s="10" t="s">
        <v>248</v>
      </c>
      <c r="K714" s="10" t="s">
        <v>154</v>
      </c>
      <c r="M714" s="12" t="n">
        <v>47.2132354300494</v>
      </c>
      <c r="N714" s="12" t="n">
        <v>5.75260387624754</v>
      </c>
      <c r="O714" s="12" t="n">
        <v>45.7515068459271</v>
      </c>
      <c r="P714" s="12" t="n">
        <v>58.6535618710728</v>
      </c>
      <c r="Q714" s="12" t="n">
        <v>52.2482793463413</v>
      </c>
      <c r="R714" s="12" t="n">
        <v>52.5729809866789</v>
      </c>
      <c r="S714" s="12" t="n">
        <v>48.9722044540418</v>
      </c>
      <c r="T714" s="12" t="n">
        <v>39.3996594723013</v>
      </c>
      <c r="U714" s="12" t="n">
        <v>38.6871376037598</v>
      </c>
      <c r="V714" s="12" t="n">
        <v>61.9976005554199</v>
      </c>
      <c r="W714" s="12" t="n">
        <v>23.3104629516602</v>
      </c>
      <c r="X714" s="13" t="n">
        <v>14.4751769489484</v>
      </c>
      <c r="Y714" s="13" t="n">
        <v>40.7489583856232</v>
      </c>
      <c r="Z714" s="13" t="n">
        <v>44.6000000000001</v>
      </c>
      <c r="AA714" s="10" t="s">
        <v>162</v>
      </c>
      <c r="AD714" s="10" t="s">
        <v>156</v>
      </c>
      <c r="AG714" s="13" t="n">
        <v>97.7209402715643</v>
      </c>
      <c r="AH714" s="13" t="n">
        <v>100</v>
      </c>
      <c r="AI714" s="13" t="n">
        <v>37.4</v>
      </c>
      <c r="AJ714" s="13" t="n">
        <v>70.6</v>
      </c>
      <c r="AK714" s="13" t="n">
        <v>39.7</v>
      </c>
      <c r="AL714" s="12" t="n">
        <v>40.3978199081738</v>
      </c>
      <c r="AM714" s="10" t="s">
        <v>180</v>
      </c>
      <c r="AN714" s="10" t="s">
        <v>632</v>
      </c>
    </row>
    <row r="715" customFormat="false" ht="15" hidden="false" customHeight="false" outlineLevel="0" collapsed="false">
      <c r="A715" s="10" t="s">
        <v>1738</v>
      </c>
      <c r="B715" s="10" t="s">
        <v>1628</v>
      </c>
      <c r="C715" s="10" t="s">
        <v>148</v>
      </c>
      <c r="D715" s="11" t="n">
        <v>46298.7858912037</v>
      </c>
      <c r="E715" s="10" t="s">
        <v>1739</v>
      </c>
      <c r="F715" s="10" t="s">
        <v>1630</v>
      </c>
      <c r="G715" s="10" t="s">
        <v>1633</v>
      </c>
      <c r="H715" s="10" t="s">
        <v>329</v>
      </c>
      <c r="I715" s="10" t="s">
        <v>323</v>
      </c>
      <c r="J715" s="10" t="s">
        <v>248</v>
      </c>
      <c r="K715" s="10" t="s">
        <v>154</v>
      </c>
      <c r="M715" s="12" t="n">
        <v>44.7997231352292</v>
      </c>
      <c r="N715" s="12" t="n">
        <v>5.87499805654468</v>
      </c>
      <c r="O715" s="12" t="n">
        <v>43.1599362721818</v>
      </c>
      <c r="P715" s="12" t="n">
        <v>58.3696813341887</v>
      </c>
      <c r="Q715" s="12" t="n">
        <v>49.5023587916886</v>
      </c>
      <c r="R715" s="12" t="n">
        <v>47.9610246912293</v>
      </c>
      <c r="S715" s="12" t="n">
        <v>48.0602017140528</v>
      </c>
      <c r="T715" s="12" t="n">
        <v>37.568527876257</v>
      </c>
      <c r="U715" s="12" t="n">
        <v>36.3707733154297</v>
      </c>
      <c r="V715" s="12" t="n">
        <v>62.7477149963379</v>
      </c>
      <c r="W715" s="12" t="n">
        <v>26.3769416809082</v>
      </c>
      <c r="X715" s="13" t="n">
        <v>11.2850868818026</v>
      </c>
      <c r="Y715" s="13" t="n">
        <v>55.2831099978659</v>
      </c>
      <c r="Z715" s="13" t="n">
        <v>42.9000000000001</v>
      </c>
      <c r="AA715" s="10" t="s">
        <v>155</v>
      </c>
      <c r="AG715" s="13" t="n">
        <v>98.6711442124396</v>
      </c>
      <c r="AH715" s="13" t="n">
        <v>100</v>
      </c>
      <c r="AI715" s="13" t="n">
        <v>35.4</v>
      </c>
      <c r="AJ715" s="13" t="n">
        <v>69.6</v>
      </c>
      <c r="AK715" s="13" t="n">
        <v>40.6</v>
      </c>
      <c r="AL715" s="12" t="n">
        <v>40.4666666666667</v>
      </c>
      <c r="AM715" s="10" t="s">
        <v>180</v>
      </c>
      <c r="AN715" s="10" t="s">
        <v>632</v>
      </c>
    </row>
    <row r="716" customFormat="false" ht="15" hidden="false" customHeight="false" outlineLevel="0" collapsed="false">
      <c r="A716" s="10" t="s">
        <v>1740</v>
      </c>
      <c r="B716" s="10" t="s">
        <v>1628</v>
      </c>
      <c r="C716" s="10" t="s">
        <v>148</v>
      </c>
      <c r="D716" s="11" t="n">
        <v>46298.7859027778</v>
      </c>
      <c r="E716" s="10" t="s">
        <v>1741</v>
      </c>
      <c r="F716" s="10" t="s">
        <v>1630</v>
      </c>
      <c r="G716" s="10" t="s">
        <v>1633</v>
      </c>
      <c r="H716" s="10" t="s">
        <v>332</v>
      </c>
      <c r="I716" s="10" t="s">
        <v>323</v>
      </c>
      <c r="J716" s="10" t="s">
        <v>248</v>
      </c>
      <c r="K716" s="10" t="s">
        <v>154</v>
      </c>
      <c r="M716" s="12" t="n">
        <v>43.0577514802336</v>
      </c>
      <c r="N716" s="12" t="n">
        <v>5.19467519667961</v>
      </c>
      <c r="O716" s="12" t="n">
        <v>41.5024029391964</v>
      </c>
      <c r="P716" s="12" t="n">
        <v>54.8098981181468</v>
      </c>
      <c r="Q716" s="12" t="n">
        <v>48.6569364388533</v>
      </c>
      <c r="R716" s="12" t="n">
        <v>46.5728067859189</v>
      </c>
      <c r="S716" s="12" t="n">
        <v>46.3292453779842</v>
      </c>
      <c r="T716" s="12" t="n">
        <v>36.6130729684447</v>
      </c>
      <c r="U716" s="12" t="n">
        <v>36.0281944274902</v>
      </c>
      <c r="V716" s="12" t="n">
        <v>58.7144775390625</v>
      </c>
      <c r="W716" s="12" t="n">
        <v>22.6862831115723</v>
      </c>
      <c r="X716" s="13" t="n">
        <v>23.1535964289338</v>
      </c>
      <c r="Y716" s="13" t="n">
        <v>46.5075580805519</v>
      </c>
      <c r="Z716" s="13" t="n">
        <v>42.2000000000001</v>
      </c>
      <c r="AA716" s="10" t="s">
        <v>162</v>
      </c>
      <c r="AG716" s="13" t="n">
        <v>99.0819232702295</v>
      </c>
      <c r="AH716" s="13" t="n">
        <v>100</v>
      </c>
      <c r="AI716" s="13" t="n">
        <v>35.1</v>
      </c>
      <c r="AJ716" s="13" t="n">
        <v>67.8</v>
      </c>
      <c r="AK716" s="13" t="n">
        <v>35.6</v>
      </c>
      <c r="AL716" s="12" t="n">
        <v>36.0281951946359</v>
      </c>
      <c r="AM716" s="10" t="s">
        <v>180</v>
      </c>
      <c r="AN716" s="10" t="s">
        <v>632</v>
      </c>
    </row>
    <row r="717" customFormat="false" ht="15" hidden="false" customHeight="false" outlineLevel="0" collapsed="false">
      <c r="A717" s="10" t="s">
        <v>1742</v>
      </c>
      <c r="B717" s="10" t="s">
        <v>1628</v>
      </c>
      <c r="C717" s="10" t="s">
        <v>148</v>
      </c>
      <c r="D717" s="11" t="n">
        <v>46298.7859953704</v>
      </c>
      <c r="E717" s="10" t="s">
        <v>1743</v>
      </c>
      <c r="F717" s="10" t="s">
        <v>1630</v>
      </c>
      <c r="G717" s="10" t="s">
        <v>1633</v>
      </c>
      <c r="H717" s="10" t="s">
        <v>336</v>
      </c>
      <c r="I717" s="10" t="s">
        <v>323</v>
      </c>
      <c r="J717" s="10" t="s">
        <v>153</v>
      </c>
      <c r="K717" s="10" t="s">
        <v>154</v>
      </c>
      <c r="L717" s="10" t="s">
        <v>161</v>
      </c>
      <c r="M717" s="12" t="n">
        <v>47.6678772856489</v>
      </c>
      <c r="N717" s="12" t="n">
        <v>7.68935552159219</v>
      </c>
      <c r="O717" s="12" t="n">
        <v>45.9217859983907</v>
      </c>
      <c r="P717" s="12" t="n">
        <v>55.9873681208502</v>
      </c>
      <c r="Q717" s="12" t="n">
        <v>55.9091496293889</v>
      </c>
      <c r="R717" s="12" t="n">
        <v>53.9959812516736</v>
      </c>
      <c r="S717" s="12" t="n">
        <v>52.2575027704866</v>
      </c>
      <c r="T717" s="12" t="n">
        <v>35.1506276059581</v>
      </c>
      <c r="U717" s="12" t="n">
        <v>34.3417358398438</v>
      </c>
      <c r="V717" s="12" t="n">
        <v>60.4907188415527</v>
      </c>
      <c r="W717" s="12" t="n">
        <v>26.148983001709</v>
      </c>
      <c r="X717" s="13" t="n">
        <v>13.2555627565349</v>
      </c>
      <c r="Y717" s="13" t="n">
        <v>33.1896737956362</v>
      </c>
      <c r="Z717" s="13" t="n">
        <v>54.8000000000003</v>
      </c>
      <c r="AA717" s="10" t="s">
        <v>162</v>
      </c>
      <c r="AE717" s="10" t="s">
        <v>156</v>
      </c>
      <c r="AG717" s="13" t="n">
        <v>97.436221267997</v>
      </c>
      <c r="AH717" s="13" t="n">
        <v>100</v>
      </c>
      <c r="AI717" s="13" t="n">
        <v>33.3</v>
      </c>
      <c r="AJ717" s="13" t="n">
        <v>70</v>
      </c>
      <c r="AK717" s="13" t="n">
        <v>46</v>
      </c>
      <c r="AL717" s="12" t="n">
        <v>45.06493993994</v>
      </c>
      <c r="AM717" s="10" t="s">
        <v>157</v>
      </c>
      <c r="AN717" s="10" t="s">
        <v>632</v>
      </c>
      <c r="AO717" s="10" t="s">
        <v>1744</v>
      </c>
    </row>
    <row r="718" customFormat="false" ht="15" hidden="false" customHeight="false" outlineLevel="0" collapsed="false">
      <c r="A718" s="10" t="s">
        <v>1745</v>
      </c>
      <c r="B718" s="10" t="s">
        <v>1628</v>
      </c>
      <c r="C718" s="10" t="s">
        <v>148</v>
      </c>
      <c r="D718" s="11" t="n">
        <v>46298.7860185185</v>
      </c>
      <c r="E718" s="10" t="s">
        <v>1746</v>
      </c>
      <c r="F718" s="10" t="s">
        <v>1630</v>
      </c>
      <c r="G718" s="10" t="s">
        <v>1633</v>
      </c>
      <c r="H718" s="10" t="s">
        <v>339</v>
      </c>
      <c r="I718" s="10" t="s">
        <v>323</v>
      </c>
      <c r="J718" s="10" t="s">
        <v>153</v>
      </c>
      <c r="K718" s="10" t="s">
        <v>154</v>
      </c>
      <c r="M718" s="12" t="n">
        <v>45.3277786509923</v>
      </c>
      <c r="N718" s="12" t="n">
        <v>7.96837920357406</v>
      </c>
      <c r="O718" s="12" t="n">
        <v>43.5363701265241</v>
      </c>
      <c r="P718" s="12" t="n">
        <v>54.7874772694646</v>
      </c>
      <c r="Q718" s="12" t="n">
        <v>51.9333769592507</v>
      </c>
      <c r="R718" s="12" t="n">
        <v>54.8035521880351</v>
      </c>
      <c r="S718" s="12" t="n">
        <v>48.8835468339331</v>
      </c>
      <c r="T718" s="12" t="n">
        <v>34.2941092726123</v>
      </c>
      <c r="U718" s="12" t="n">
        <v>33.8103981018066</v>
      </c>
      <c r="V718" s="12" t="n">
        <v>59.5278587341309</v>
      </c>
      <c r="W718" s="12" t="n">
        <v>25.7174606323242</v>
      </c>
      <c r="X718" s="13" t="n">
        <v>17.0278098590258</v>
      </c>
      <c r="Y718" s="13" t="n">
        <v>33.7907202698491</v>
      </c>
      <c r="Z718" s="13" t="n">
        <v>36.7</v>
      </c>
      <c r="AA718" s="10" t="s">
        <v>162</v>
      </c>
      <c r="AE718" s="10" t="s">
        <v>156</v>
      </c>
      <c r="AG718" s="13" t="n">
        <v>98.2997702392215</v>
      </c>
      <c r="AH718" s="13" t="n">
        <v>100</v>
      </c>
      <c r="AI718" s="13" t="n">
        <v>32.5</v>
      </c>
      <c r="AJ718" s="13" t="n">
        <v>66.3</v>
      </c>
      <c r="AK718" s="13" t="n">
        <v>33.5</v>
      </c>
      <c r="AL718" s="12" t="n">
        <v>33.8103983603111</v>
      </c>
      <c r="AM718" s="10" t="s">
        <v>157</v>
      </c>
      <c r="AN718" s="10" t="s">
        <v>632</v>
      </c>
    </row>
    <row r="719" customFormat="false" ht="15" hidden="false" customHeight="false" outlineLevel="0" collapsed="false">
      <c r="A719" s="10" t="s">
        <v>1747</v>
      </c>
      <c r="B719" s="10" t="s">
        <v>1628</v>
      </c>
      <c r="C719" s="10" t="s">
        <v>148</v>
      </c>
      <c r="D719" s="11" t="n">
        <v>46298.7860300926</v>
      </c>
      <c r="E719" s="10" t="s">
        <v>1748</v>
      </c>
      <c r="F719" s="10" t="s">
        <v>1630</v>
      </c>
      <c r="G719" s="10" t="s">
        <v>1633</v>
      </c>
      <c r="H719" s="10" t="s">
        <v>342</v>
      </c>
      <c r="I719" s="10" t="s">
        <v>323</v>
      </c>
      <c r="J719" s="10" t="s">
        <v>153</v>
      </c>
      <c r="K719" s="10" t="s">
        <v>154</v>
      </c>
      <c r="M719" s="12" t="n">
        <v>44.0392687058295</v>
      </c>
      <c r="N719" s="12" t="n">
        <v>8.42064733910893</v>
      </c>
      <c r="O719" s="12" t="n">
        <v>42.8747796039375</v>
      </c>
      <c r="P719" s="12" t="n">
        <v>56.3978205534207</v>
      </c>
      <c r="Q719" s="12" t="n">
        <v>42.1824260889584</v>
      </c>
      <c r="R719" s="12" t="n">
        <v>47.1076199959547</v>
      </c>
      <c r="S719" s="12" t="n">
        <v>48.9903766026034</v>
      </c>
      <c r="T719" s="12" t="n">
        <v>33.4640159191877</v>
      </c>
      <c r="U719" s="12" t="n">
        <v>33.0998115539551</v>
      </c>
      <c r="V719" s="12" t="n">
        <v>57.9982604980469</v>
      </c>
      <c r="W719" s="12" t="n">
        <v>24.8984489440918</v>
      </c>
      <c r="X719" s="13" t="n">
        <v>22.1203625829362</v>
      </c>
      <c r="Y719" s="13" t="n">
        <v>34.871507335763</v>
      </c>
      <c r="Z719" s="13" t="n">
        <v>35.5</v>
      </c>
      <c r="AA719" s="10" t="s">
        <v>162</v>
      </c>
      <c r="AG719" s="13" t="n">
        <v>98.7377512041189</v>
      </c>
      <c r="AH719" s="13" t="n">
        <v>100</v>
      </c>
      <c r="AI719" s="13" t="n">
        <v>32.2</v>
      </c>
      <c r="AJ719" s="13" t="n">
        <v>63.9</v>
      </c>
      <c r="AK719" s="13" t="n">
        <v>33.5</v>
      </c>
      <c r="AL719" s="12" t="n">
        <v>33.4289830775699</v>
      </c>
      <c r="AM719" s="10" t="s">
        <v>157</v>
      </c>
      <c r="AN719" s="10" t="s">
        <v>632</v>
      </c>
    </row>
    <row r="720" customFormat="false" ht="15" hidden="false" customHeight="false" outlineLevel="0" collapsed="false">
      <c r="A720" s="10" t="s">
        <v>1749</v>
      </c>
      <c r="B720" s="10" t="s">
        <v>1628</v>
      </c>
      <c r="C720" s="10" t="s">
        <v>148</v>
      </c>
      <c r="D720" s="11" t="n">
        <v>46298.7860532407</v>
      </c>
      <c r="E720" s="10" t="s">
        <v>1750</v>
      </c>
      <c r="F720" s="10" t="s">
        <v>1630</v>
      </c>
      <c r="G720" s="10" t="s">
        <v>1633</v>
      </c>
      <c r="H720" s="10" t="s">
        <v>345</v>
      </c>
      <c r="I720" s="10" t="s">
        <v>323</v>
      </c>
      <c r="J720" s="10" t="s">
        <v>153</v>
      </c>
      <c r="K720" s="10" t="s">
        <v>154</v>
      </c>
      <c r="M720" s="12" t="n">
        <v>44.1611623371038</v>
      </c>
      <c r="N720" s="12" t="n">
        <v>9.06148567136254</v>
      </c>
      <c r="O720" s="12" t="n">
        <v>42.580948131117</v>
      </c>
      <c r="P720" s="12" t="n">
        <v>58.6859565259476</v>
      </c>
      <c r="Q720" s="12" t="n">
        <v>48.8243447557892</v>
      </c>
      <c r="R720" s="12" t="n">
        <v>48.0326687134649</v>
      </c>
      <c r="S720" s="12" t="n">
        <v>45.2398742825797</v>
      </c>
      <c r="T720" s="12" t="n">
        <v>32.453775225544</v>
      </c>
      <c r="U720" s="12" t="n">
        <v>32.261604309082</v>
      </c>
      <c r="V720" s="12" t="n">
        <v>61.1065673828125</v>
      </c>
      <c r="W720" s="12" t="n">
        <v>28.8449630737305</v>
      </c>
      <c r="X720" s="13" t="n">
        <v>20.3721322170273</v>
      </c>
      <c r="Y720" s="13" t="n">
        <v>33.7351853865391</v>
      </c>
      <c r="Z720" s="13" t="n">
        <v>34.7</v>
      </c>
      <c r="AA720" s="10" t="s">
        <v>162</v>
      </c>
      <c r="AG720" s="13" t="n">
        <v>98.3320859617235</v>
      </c>
      <c r="AH720" s="13" t="n">
        <v>100</v>
      </c>
      <c r="AI720" s="13" t="n">
        <v>31.2</v>
      </c>
      <c r="AJ720" s="13" t="n">
        <v>68.6</v>
      </c>
      <c r="AK720" s="13" t="n">
        <v>32.6</v>
      </c>
      <c r="AL720" s="12" t="n">
        <v>32.261605513131</v>
      </c>
      <c r="AM720" s="10" t="s">
        <v>157</v>
      </c>
      <c r="AN720" s="10" t="s">
        <v>632</v>
      </c>
    </row>
    <row r="721" customFormat="false" ht="15" hidden="false" customHeight="false" outlineLevel="0" collapsed="false">
      <c r="A721" s="10" t="s">
        <v>1751</v>
      </c>
      <c r="B721" s="10" t="s">
        <v>1628</v>
      </c>
      <c r="C721" s="10" t="s">
        <v>148</v>
      </c>
      <c r="D721" s="11" t="n">
        <v>46298.7860648148</v>
      </c>
      <c r="E721" s="10" t="s">
        <v>1752</v>
      </c>
      <c r="F721" s="10" t="s">
        <v>1630</v>
      </c>
      <c r="G721" s="10" t="s">
        <v>1633</v>
      </c>
      <c r="H721" s="10" t="s">
        <v>351</v>
      </c>
      <c r="I721" s="10" t="s">
        <v>323</v>
      </c>
      <c r="J721" s="10" t="s">
        <v>153</v>
      </c>
      <c r="K721" s="10" t="s">
        <v>154</v>
      </c>
      <c r="M721" s="12" t="n">
        <v>46.0851954345299</v>
      </c>
      <c r="N721" s="12" t="n">
        <v>7.0960522001134</v>
      </c>
      <c r="O721" s="12" t="n">
        <v>45.1032655751265</v>
      </c>
      <c r="P721" s="12" t="n">
        <v>55.4690652097616</v>
      </c>
      <c r="Q721" s="12" t="n">
        <v>48.4034288335334</v>
      </c>
      <c r="R721" s="12" t="n">
        <v>52.9447211709955</v>
      </c>
      <c r="S721" s="12" t="n">
        <v>42.869161900554</v>
      </c>
      <c r="T721" s="12" t="n">
        <v>34.3055413705632</v>
      </c>
      <c r="U721" s="12" t="n">
        <v>33.5480651855469</v>
      </c>
      <c r="V721" s="12" t="n">
        <v>58.5973625183106</v>
      </c>
      <c r="W721" s="12" t="n">
        <v>25.0492973327637</v>
      </c>
      <c r="X721" s="13" t="n">
        <v>13.8898392062949</v>
      </c>
      <c r="Y721" s="13" t="n">
        <v>41.3477163872734</v>
      </c>
      <c r="Z721" s="13" t="n">
        <v>51.5000000000002</v>
      </c>
      <c r="AA721" s="10" t="s">
        <v>162</v>
      </c>
      <c r="AC721" s="10" t="s">
        <v>156</v>
      </c>
      <c r="AG721" s="13" t="n">
        <v>98.4112955831913</v>
      </c>
      <c r="AH721" s="13" t="n">
        <v>100</v>
      </c>
      <c r="AI721" s="13" t="n">
        <v>32.6</v>
      </c>
      <c r="AJ721" s="13" t="n">
        <v>66</v>
      </c>
      <c r="AK721" s="13" t="n">
        <v>38.3</v>
      </c>
      <c r="AL721" s="12" t="n">
        <v>37.5481481481482</v>
      </c>
      <c r="AM721" s="10" t="s">
        <v>157</v>
      </c>
      <c r="AN721" s="10" t="s">
        <v>632</v>
      </c>
    </row>
    <row r="722" customFormat="false" ht="15" hidden="false" customHeight="false" outlineLevel="0" collapsed="false">
      <c r="A722" s="10" t="s">
        <v>1753</v>
      </c>
      <c r="B722" s="10" t="s">
        <v>1628</v>
      </c>
      <c r="C722" s="10" t="s">
        <v>148</v>
      </c>
      <c r="D722" s="11" t="n">
        <v>46298.786087963</v>
      </c>
      <c r="E722" s="10" t="s">
        <v>1754</v>
      </c>
      <c r="F722" s="10" t="s">
        <v>1630</v>
      </c>
      <c r="G722" s="10" t="s">
        <v>1633</v>
      </c>
      <c r="H722" s="10" t="s">
        <v>354</v>
      </c>
      <c r="I722" s="10" t="s">
        <v>323</v>
      </c>
      <c r="J722" s="10" t="s">
        <v>153</v>
      </c>
      <c r="K722" s="10" t="s">
        <v>261</v>
      </c>
      <c r="L722" s="10" t="s">
        <v>362</v>
      </c>
      <c r="M722" s="12" t="n">
        <v>44.0329519977035</v>
      </c>
      <c r="N722" s="12" t="n">
        <v>7.14531344577945</v>
      </c>
      <c r="O722" s="12" t="n">
        <v>43.1305266005572</v>
      </c>
      <c r="P722" s="12" t="n">
        <v>51.9447852695408</v>
      </c>
      <c r="R722" s="12" t="n">
        <v>47.390917785516</v>
      </c>
      <c r="S722" s="12" t="n">
        <v>47.590840526298</v>
      </c>
      <c r="T722" s="12" t="n">
        <v>32.8566731687517</v>
      </c>
      <c r="U722" s="12" t="n">
        <v>32.5253562927246</v>
      </c>
      <c r="V722" s="12" t="n">
        <v>54.2260589599609</v>
      </c>
      <c r="W722" s="12" t="n">
        <v>21.7007026672363</v>
      </c>
      <c r="X722" s="13" t="n">
        <v>17.7939086154313</v>
      </c>
      <c r="Y722" s="13" t="n">
        <v>36.5952279094158</v>
      </c>
      <c r="Z722" s="13" t="n">
        <v>51.1000000000002</v>
      </c>
      <c r="AA722" s="10" t="s">
        <v>162</v>
      </c>
      <c r="AD722" s="10" t="s">
        <v>347</v>
      </c>
      <c r="AE722" s="10" t="s">
        <v>156</v>
      </c>
      <c r="AG722" s="13" t="n">
        <v>94.0919065612299</v>
      </c>
      <c r="AH722" s="13" t="n">
        <v>100</v>
      </c>
      <c r="AI722" s="13" t="n">
        <v>31.6</v>
      </c>
      <c r="AJ722" s="13" t="n">
        <v>64.2</v>
      </c>
      <c r="AK722" s="13" t="n">
        <v>48.7</v>
      </c>
      <c r="AL722" s="12" t="n">
        <v>50.5611719155057</v>
      </c>
      <c r="AM722" s="10" t="s">
        <v>157</v>
      </c>
      <c r="AN722" s="10" t="s">
        <v>632</v>
      </c>
      <c r="AO722" s="10" t="s">
        <v>397</v>
      </c>
    </row>
    <row r="723" customFormat="false" ht="15" hidden="false" customHeight="false" outlineLevel="0" collapsed="false">
      <c r="A723" s="10" t="s">
        <v>1755</v>
      </c>
      <c r="B723" s="10" t="s">
        <v>1628</v>
      </c>
      <c r="C723" s="10" t="s">
        <v>148</v>
      </c>
      <c r="D723" s="11" t="n">
        <v>46298.7861805556</v>
      </c>
      <c r="E723" s="10" t="s">
        <v>1756</v>
      </c>
      <c r="F723" s="10" t="s">
        <v>1630</v>
      </c>
      <c r="G723" s="10" t="s">
        <v>1633</v>
      </c>
      <c r="H723" s="10" t="s">
        <v>357</v>
      </c>
      <c r="I723" s="10" t="s">
        <v>358</v>
      </c>
      <c r="J723" s="10" t="s">
        <v>248</v>
      </c>
      <c r="K723" s="10" t="s">
        <v>154</v>
      </c>
      <c r="M723" s="12" t="n">
        <v>38.3255068844606</v>
      </c>
      <c r="N723" s="12" t="n">
        <v>4.57563066247279</v>
      </c>
      <c r="O723" s="12" t="n">
        <v>37.1178718400886</v>
      </c>
      <c r="P723" s="12" t="n">
        <v>50.4934756355421</v>
      </c>
      <c r="Q723" s="12" t="n">
        <v>38.6372458712213</v>
      </c>
      <c r="R723" s="12" t="n">
        <v>40.9839691749605</v>
      </c>
      <c r="S723" s="12" t="n">
        <v>41.6953846196693</v>
      </c>
      <c r="T723" s="12" t="n">
        <v>34.7645665302348</v>
      </c>
      <c r="U723" s="12" t="n">
        <v>31.0332202911377</v>
      </c>
      <c r="V723" s="12" t="n">
        <v>52.2779808044434</v>
      </c>
      <c r="W723" s="12" t="n">
        <v>21.2447605133057</v>
      </c>
      <c r="X723" s="13" t="n">
        <v>53.0099214803092</v>
      </c>
      <c r="Y723" s="13" t="n">
        <v>68.2522774768194</v>
      </c>
      <c r="Z723" s="13" t="n">
        <v>37.7000000000001</v>
      </c>
      <c r="AA723" s="10" t="s">
        <v>170</v>
      </c>
      <c r="AG723" s="13" t="n">
        <v>98.7438394037745</v>
      </c>
      <c r="AH723" s="13" t="n">
        <v>100</v>
      </c>
      <c r="AI723" s="13" t="n">
        <v>30</v>
      </c>
      <c r="AJ723" s="13" t="n">
        <v>66.4</v>
      </c>
      <c r="AK723" s="13" t="n">
        <v>33.8</v>
      </c>
      <c r="AL723" s="12" t="n">
        <v>33.8804738578711</v>
      </c>
      <c r="AM723" s="10" t="s">
        <v>157</v>
      </c>
      <c r="AN723" s="10" t="s">
        <v>632</v>
      </c>
    </row>
    <row r="724" customFormat="false" ht="15" hidden="false" customHeight="false" outlineLevel="0" collapsed="false">
      <c r="A724" s="10" t="s">
        <v>1757</v>
      </c>
      <c r="B724" s="10" t="s">
        <v>1628</v>
      </c>
      <c r="C724" s="10" t="s">
        <v>148</v>
      </c>
      <c r="D724" s="11" t="n">
        <v>46298.7862037037</v>
      </c>
      <c r="E724" s="10" t="s">
        <v>1758</v>
      </c>
      <c r="F724" s="10" t="s">
        <v>1630</v>
      </c>
      <c r="G724" s="10" t="s">
        <v>1633</v>
      </c>
      <c r="H724" s="10" t="s">
        <v>361</v>
      </c>
      <c r="I724" s="10" t="s">
        <v>358</v>
      </c>
      <c r="J724" s="10" t="s">
        <v>153</v>
      </c>
      <c r="K724" s="10" t="s">
        <v>154</v>
      </c>
      <c r="M724" s="12" t="n">
        <v>41.2632500089311</v>
      </c>
      <c r="N724" s="12" t="n">
        <v>7.59592299611646</v>
      </c>
      <c r="O724" s="12" t="n">
        <v>39.3628536986648</v>
      </c>
      <c r="P724" s="12" t="n">
        <v>47.1077872296583</v>
      </c>
      <c r="Q724" s="12" t="n">
        <v>54.4949795785121</v>
      </c>
      <c r="R724" s="12" t="n">
        <v>46.8967651582409</v>
      </c>
      <c r="S724" s="12" t="n">
        <v>46.818415222168</v>
      </c>
      <c r="T724" s="12" t="n">
        <v>32.0539806978574</v>
      </c>
      <c r="U724" s="12" t="n">
        <v>31.0297298431397</v>
      </c>
      <c r="V724" s="12" t="n">
        <v>58.6417808532715</v>
      </c>
      <c r="W724" s="12" t="n">
        <v>27.6120510101318</v>
      </c>
      <c r="X724" s="13" t="n">
        <v>19.8091329075482</v>
      </c>
      <c r="Y724" s="13" t="n">
        <v>38.728350297252</v>
      </c>
      <c r="Z724" s="13" t="n">
        <v>33.5</v>
      </c>
      <c r="AA724" s="10" t="s">
        <v>162</v>
      </c>
      <c r="AG724" s="13" t="n">
        <v>98.5775197314706</v>
      </c>
      <c r="AH724" s="13" t="n">
        <v>100</v>
      </c>
      <c r="AI724" s="13" t="n">
        <v>29.9</v>
      </c>
      <c r="AJ724" s="13" t="n">
        <v>69.7</v>
      </c>
      <c r="AK724" s="13" t="n">
        <v>40.3</v>
      </c>
      <c r="AL724" s="12" t="n">
        <v>41.2989400921659</v>
      </c>
      <c r="AM724" s="10" t="s">
        <v>157</v>
      </c>
      <c r="AN724" s="10" t="s">
        <v>632</v>
      </c>
    </row>
    <row r="725" customFormat="false" ht="15" hidden="false" customHeight="false" outlineLevel="0" collapsed="false">
      <c r="A725" s="10" t="s">
        <v>1759</v>
      </c>
      <c r="B725" s="10" t="s">
        <v>1760</v>
      </c>
      <c r="C725" s="10" t="s">
        <v>148</v>
      </c>
      <c r="D725" s="11" t="n">
        <v>46298.7931828704</v>
      </c>
      <c r="E725" s="10" t="s">
        <v>1761</v>
      </c>
      <c r="F725" s="10" t="s">
        <v>1760</v>
      </c>
      <c r="G725" s="10" t="s">
        <v>1762</v>
      </c>
      <c r="H725" s="10" t="s">
        <v>151</v>
      </c>
      <c r="I725" s="10" t="s">
        <v>152</v>
      </c>
      <c r="J725" s="10" t="s">
        <v>153</v>
      </c>
      <c r="K725" s="10" t="s">
        <v>154</v>
      </c>
      <c r="M725" s="12" t="n">
        <v>46.6947722153075</v>
      </c>
      <c r="N725" s="12" t="n">
        <v>8.19046567044533</v>
      </c>
      <c r="O725" s="12" t="n">
        <v>45.3052478571285</v>
      </c>
      <c r="P725" s="12" t="n">
        <v>60.8402883977196</v>
      </c>
      <c r="Q725" s="12" t="n">
        <v>46.7554518874782</v>
      </c>
      <c r="R725" s="12" t="n">
        <v>56.6343209526587</v>
      </c>
      <c r="S725" s="12" t="n">
        <v>43.81001227857</v>
      </c>
      <c r="T725" s="12" t="n">
        <v>36.6067846287709</v>
      </c>
      <c r="U725" s="12" t="n">
        <v>36.4218673706055</v>
      </c>
      <c r="V725" s="12" t="n">
        <v>63.4211082458496</v>
      </c>
      <c r="W725" s="12" t="n">
        <v>26.9992408752441</v>
      </c>
      <c r="X725" s="13" t="n">
        <v>25.7163545085924</v>
      </c>
      <c r="Y725" s="13" t="n">
        <v>40.2355667117204</v>
      </c>
      <c r="Z725" s="13" t="n">
        <v>38.7</v>
      </c>
      <c r="AA725" s="10" t="s">
        <v>162</v>
      </c>
      <c r="AG725" s="13" t="n">
        <v>98.4338769148896</v>
      </c>
      <c r="AH725" s="13" t="n">
        <v>100</v>
      </c>
      <c r="AI725" s="13" t="n">
        <v>35.4</v>
      </c>
      <c r="AJ725" s="13" t="n">
        <v>71.4</v>
      </c>
      <c r="AK725" s="13" t="n">
        <v>48.8</v>
      </c>
      <c r="AL725" s="12" t="n">
        <v>47.4</v>
      </c>
      <c r="AM725" s="10" t="s">
        <v>157</v>
      </c>
    </row>
    <row r="726" customFormat="false" ht="15" hidden="false" customHeight="false" outlineLevel="0" collapsed="false">
      <c r="A726" s="10" t="s">
        <v>1763</v>
      </c>
      <c r="B726" s="10" t="s">
        <v>1760</v>
      </c>
      <c r="C726" s="10" t="s">
        <v>148</v>
      </c>
      <c r="D726" s="11" t="n">
        <v>46298.7931944444</v>
      </c>
      <c r="E726" s="10" t="s">
        <v>1764</v>
      </c>
      <c r="F726" s="10" t="s">
        <v>1760</v>
      </c>
      <c r="G726" s="10" t="s">
        <v>1762</v>
      </c>
      <c r="H726" s="10" t="s">
        <v>160</v>
      </c>
      <c r="I726" s="10" t="s">
        <v>152</v>
      </c>
      <c r="J726" s="10" t="s">
        <v>153</v>
      </c>
      <c r="K726" s="10" t="s">
        <v>154</v>
      </c>
      <c r="M726" s="12" t="n">
        <v>47.6509807124315</v>
      </c>
      <c r="N726" s="12" t="n">
        <v>7.6274605070928</v>
      </c>
      <c r="O726" s="12" t="n">
        <v>46.0200078927298</v>
      </c>
      <c r="P726" s="12" t="n">
        <v>61.8028072954594</v>
      </c>
      <c r="Q726" s="12" t="n">
        <v>51.3987043124601</v>
      </c>
      <c r="R726" s="12" t="n">
        <v>58.2489139108953</v>
      </c>
      <c r="S726" s="12" t="n">
        <v>45.3767045211551</v>
      </c>
      <c r="T726" s="12" t="n">
        <v>38.5777383357306</v>
      </c>
      <c r="U726" s="12" t="n">
        <v>37.9763069152832</v>
      </c>
      <c r="V726" s="12" t="n">
        <v>64.9872512817383</v>
      </c>
      <c r="W726" s="12" t="n">
        <v>27.0109443664551</v>
      </c>
      <c r="X726" s="13" t="n">
        <v>22.4018408197888</v>
      </c>
      <c r="Y726" s="13" t="n">
        <v>43.1724891042579</v>
      </c>
      <c r="Z726" s="13" t="n">
        <v>40.3</v>
      </c>
      <c r="AA726" s="10" t="s">
        <v>162</v>
      </c>
      <c r="AD726" s="10" t="s">
        <v>156</v>
      </c>
      <c r="AG726" s="13" t="n">
        <v>97.8057293256027</v>
      </c>
      <c r="AH726" s="13" t="n">
        <v>100</v>
      </c>
      <c r="AI726" s="13" t="n">
        <v>36.6</v>
      </c>
      <c r="AJ726" s="13" t="n">
        <v>72.1</v>
      </c>
      <c r="AK726" s="13" t="n">
        <v>38.3</v>
      </c>
      <c r="AL726" s="12" t="n">
        <v>38.4739002932552</v>
      </c>
      <c r="AM726" s="10" t="s">
        <v>157</v>
      </c>
    </row>
    <row r="727" customFormat="false" ht="15" hidden="false" customHeight="false" outlineLevel="0" collapsed="false">
      <c r="A727" s="10" t="s">
        <v>1765</v>
      </c>
      <c r="B727" s="10" t="s">
        <v>1760</v>
      </c>
      <c r="C727" s="10" t="s">
        <v>148</v>
      </c>
      <c r="D727" s="11" t="n">
        <v>46298.7932175926</v>
      </c>
      <c r="E727" s="10" t="s">
        <v>1766</v>
      </c>
      <c r="F727" s="10" t="s">
        <v>1760</v>
      </c>
      <c r="G727" s="10" t="s">
        <v>1762</v>
      </c>
      <c r="H727" s="10" t="s">
        <v>166</v>
      </c>
      <c r="I727" s="10" t="s">
        <v>152</v>
      </c>
      <c r="J727" s="10" t="s">
        <v>153</v>
      </c>
      <c r="K727" s="10" t="s">
        <v>154</v>
      </c>
      <c r="M727" s="12" t="n">
        <v>46.1318486803585</v>
      </c>
      <c r="N727" s="12" t="n">
        <v>8.84003333773791</v>
      </c>
      <c r="O727" s="12" t="n">
        <v>44.2634905087412</v>
      </c>
      <c r="P727" s="12" t="n">
        <v>62.6954156583776</v>
      </c>
      <c r="Q727" s="12" t="n">
        <v>48.7407604565507</v>
      </c>
      <c r="R727" s="12" t="n">
        <v>53.2919402993903</v>
      </c>
      <c r="S727" s="12" t="n">
        <v>49.1419739688453</v>
      </c>
      <c r="T727" s="12" t="n">
        <v>36.6924940564391</v>
      </c>
      <c r="U727" s="12" t="n">
        <v>36.536060333252</v>
      </c>
      <c r="V727" s="12" t="n">
        <v>65.2046203613281</v>
      </c>
      <c r="W727" s="12" t="n">
        <v>28.6685600280762</v>
      </c>
      <c r="X727" s="13" t="n">
        <v>30.4243178191849</v>
      </c>
      <c r="Y727" s="13" t="n">
        <v>48.2579260982052</v>
      </c>
      <c r="Z727" s="13" t="n">
        <v>38.9</v>
      </c>
      <c r="AA727" s="10" t="s">
        <v>162</v>
      </c>
      <c r="AG727" s="13" t="n">
        <v>98.833749109052</v>
      </c>
      <c r="AH727" s="13" t="n">
        <v>100</v>
      </c>
      <c r="AI727" s="13" t="n">
        <v>35.5</v>
      </c>
      <c r="AJ727" s="13" t="n">
        <v>72</v>
      </c>
      <c r="AK727" s="13" t="n">
        <v>36.4</v>
      </c>
      <c r="AL727" s="12" t="n">
        <v>36.915075152407</v>
      </c>
      <c r="AM727" s="10" t="s">
        <v>157</v>
      </c>
    </row>
    <row r="728" customFormat="false" ht="15" hidden="false" customHeight="false" outlineLevel="0" collapsed="false">
      <c r="A728" s="10" t="s">
        <v>1767</v>
      </c>
      <c r="B728" s="10" t="s">
        <v>1760</v>
      </c>
      <c r="C728" s="10" t="s">
        <v>148</v>
      </c>
      <c r="D728" s="11" t="n">
        <v>46298.7932407407</v>
      </c>
      <c r="E728" s="10" t="s">
        <v>1768</v>
      </c>
      <c r="F728" s="10" t="s">
        <v>1760</v>
      </c>
      <c r="G728" s="10" t="s">
        <v>1762</v>
      </c>
      <c r="H728" s="10" t="s">
        <v>169</v>
      </c>
      <c r="I728" s="10" t="s">
        <v>152</v>
      </c>
      <c r="J728" s="10" t="s">
        <v>153</v>
      </c>
      <c r="K728" s="10" t="s">
        <v>154</v>
      </c>
      <c r="M728" s="12" t="n">
        <v>45.448334691449</v>
      </c>
      <c r="N728" s="12" t="n">
        <v>7.60592008004491</v>
      </c>
      <c r="O728" s="12" t="n">
        <v>43.8658050456917</v>
      </c>
      <c r="P728" s="12" t="n">
        <v>57.794804116094</v>
      </c>
      <c r="Q728" s="12" t="n">
        <v>45.5818628409404</v>
      </c>
      <c r="R728" s="12" t="n">
        <v>56.8389066907347</v>
      </c>
      <c r="S728" s="12" t="n">
        <v>46.8344271119658</v>
      </c>
      <c r="T728" s="12" t="n">
        <v>36.6472211657667</v>
      </c>
      <c r="U728" s="12" t="n">
        <v>36.4303817749023</v>
      </c>
      <c r="V728" s="12" t="n">
        <v>59.8941688537598</v>
      </c>
      <c r="W728" s="12" t="n">
        <v>23.4637870788574</v>
      </c>
      <c r="X728" s="13" t="n">
        <v>27.7301871743612</v>
      </c>
      <c r="Y728" s="13" t="n">
        <v>44.9622440206752</v>
      </c>
      <c r="Z728" s="13" t="n">
        <v>38.8</v>
      </c>
      <c r="AA728" s="10" t="s">
        <v>162</v>
      </c>
      <c r="AG728" s="13" t="n">
        <v>98.2695615883389</v>
      </c>
      <c r="AH728" s="13" t="n">
        <v>100</v>
      </c>
      <c r="AI728" s="13" t="n">
        <v>35.4</v>
      </c>
      <c r="AJ728" s="13" t="n">
        <v>71.7</v>
      </c>
      <c r="AK728" s="13" t="n">
        <v>36.2</v>
      </c>
      <c r="AL728" s="12" t="n">
        <v>36.8073213159555</v>
      </c>
      <c r="AM728" s="10" t="s">
        <v>157</v>
      </c>
    </row>
    <row r="729" customFormat="false" ht="15" hidden="false" customHeight="false" outlineLevel="0" collapsed="false">
      <c r="A729" s="10" t="s">
        <v>1769</v>
      </c>
      <c r="B729" s="10" t="s">
        <v>1760</v>
      </c>
      <c r="C729" s="10" t="s">
        <v>148</v>
      </c>
      <c r="D729" s="11" t="n">
        <v>46298.7932638889</v>
      </c>
      <c r="E729" s="10" t="s">
        <v>1770</v>
      </c>
      <c r="F729" s="10" t="s">
        <v>1760</v>
      </c>
      <c r="G729" s="10" t="s">
        <v>1762</v>
      </c>
      <c r="H729" s="10" t="s">
        <v>173</v>
      </c>
      <c r="I729" s="10" t="s">
        <v>152</v>
      </c>
      <c r="J729" s="10" t="s">
        <v>153</v>
      </c>
      <c r="K729" s="10" t="s">
        <v>154</v>
      </c>
      <c r="M729" s="12" t="n">
        <v>49.1299409011829</v>
      </c>
      <c r="N729" s="12" t="n">
        <v>7.81767474771557</v>
      </c>
      <c r="O729" s="12" t="n">
        <v>47.4296319261889</v>
      </c>
      <c r="P729" s="12" t="n">
        <v>61.9942268063844</v>
      </c>
      <c r="Q729" s="12" t="n">
        <v>54.230603848321</v>
      </c>
      <c r="R729" s="12" t="n">
        <v>59.1678328371132</v>
      </c>
      <c r="S729" s="12" t="n">
        <v>47.4035972228546</v>
      </c>
      <c r="T729" s="12" t="n">
        <v>38.3963260778043</v>
      </c>
      <c r="U729" s="12" t="n">
        <v>37.5751457214356</v>
      </c>
      <c r="V729" s="12" t="n">
        <v>64.1912002563477</v>
      </c>
      <c r="W729" s="12" t="n">
        <v>26.6160545349121</v>
      </c>
      <c r="X729" s="13" t="n">
        <v>18.8685358793796</v>
      </c>
      <c r="Y729" s="13" t="n">
        <v>32.5603749945997</v>
      </c>
      <c r="Z729" s="13" t="n">
        <v>40.1</v>
      </c>
      <c r="AA729" s="10" t="s">
        <v>162</v>
      </c>
      <c r="AG729" s="13" t="n">
        <v>98.8301097305837</v>
      </c>
      <c r="AH729" s="13" t="n">
        <v>100</v>
      </c>
      <c r="AI729" s="13" t="n">
        <v>36.4</v>
      </c>
      <c r="AJ729" s="13" t="n">
        <v>77.8</v>
      </c>
      <c r="AK729" s="13" t="n">
        <v>37.8</v>
      </c>
      <c r="AL729" s="12" t="n">
        <v>38.9718090816771</v>
      </c>
      <c r="AM729" s="10" t="s">
        <v>157</v>
      </c>
    </row>
    <row r="730" customFormat="false" ht="15" hidden="false" customHeight="false" outlineLevel="0" collapsed="false">
      <c r="A730" s="10" t="s">
        <v>1771</v>
      </c>
      <c r="B730" s="10" t="s">
        <v>1760</v>
      </c>
      <c r="C730" s="10" t="s">
        <v>148</v>
      </c>
      <c r="D730" s="11" t="n">
        <v>46298.793275463</v>
      </c>
      <c r="E730" s="10" t="s">
        <v>1772</v>
      </c>
      <c r="F730" s="10" t="s">
        <v>1760</v>
      </c>
      <c r="G730" s="10" t="s">
        <v>1762</v>
      </c>
      <c r="H730" s="10" t="s">
        <v>176</v>
      </c>
      <c r="I730" s="10" t="s">
        <v>152</v>
      </c>
      <c r="J730" s="10" t="s">
        <v>153</v>
      </c>
      <c r="K730" s="10" t="s">
        <v>154</v>
      </c>
      <c r="M730" s="12" t="n">
        <v>47.4837275923045</v>
      </c>
      <c r="N730" s="12" t="n">
        <v>6.67338608439079</v>
      </c>
      <c r="O730" s="12" t="n">
        <v>46.1807952650315</v>
      </c>
      <c r="P730" s="12" t="n">
        <v>61.0036531611479</v>
      </c>
      <c r="Q730" s="12" t="n">
        <v>45.2914931321789</v>
      </c>
      <c r="R730" s="12" t="n">
        <v>54.6312997844027</v>
      </c>
      <c r="S730" s="12" t="n">
        <v>49.6679788462717</v>
      </c>
      <c r="T730" s="12" t="n">
        <v>39.0664873685278</v>
      </c>
      <c r="U730" s="12" t="n">
        <v>38.7546234130859</v>
      </c>
      <c r="V730" s="12" t="n">
        <v>64.5518341064453</v>
      </c>
      <c r="W730" s="12" t="n">
        <v>25.7972106933594</v>
      </c>
      <c r="X730" s="13" t="n">
        <v>29.0667184616879</v>
      </c>
      <c r="Y730" s="13" t="n">
        <v>37.8556861221715</v>
      </c>
      <c r="Z730" s="13" t="n">
        <v>41.6</v>
      </c>
      <c r="AA730" s="10" t="s">
        <v>162</v>
      </c>
      <c r="AG730" s="13" t="n">
        <v>98.5594639865997</v>
      </c>
      <c r="AH730" s="13" t="n">
        <v>100</v>
      </c>
      <c r="AI730" s="13" t="n">
        <v>37.5</v>
      </c>
      <c r="AJ730" s="13" t="n">
        <v>81.7</v>
      </c>
      <c r="AK730" s="13" t="n">
        <v>43.5</v>
      </c>
      <c r="AL730" s="12" t="n">
        <v>44.0481481481482</v>
      </c>
      <c r="AM730" s="10" t="s">
        <v>157</v>
      </c>
    </row>
    <row r="731" customFormat="false" ht="15" hidden="false" customHeight="false" outlineLevel="0" collapsed="false">
      <c r="A731" s="10" t="s">
        <v>1773</v>
      </c>
      <c r="B731" s="10" t="s">
        <v>1760</v>
      </c>
      <c r="C731" s="10" t="s">
        <v>148</v>
      </c>
      <c r="D731" s="11" t="n">
        <v>46298.7932986111</v>
      </c>
      <c r="E731" s="10" t="s">
        <v>1774</v>
      </c>
      <c r="F731" s="10" t="s">
        <v>1760</v>
      </c>
      <c r="G731" s="10" t="s">
        <v>1762</v>
      </c>
      <c r="H731" s="10" t="s">
        <v>179</v>
      </c>
      <c r="I731" s="10" t="s">
        <v>152</v>
      </c>
      <c r="J731" s="10" t="s">
        <v>153</v>
      </c>
      <c r="K731" s="10" t="s">
        <v>154</v>
      </c>
      <c r="M731" s="12" t="n">
        <v>48.000442429571</v>
      </c>
      <c r="N731" s="12" t="n">
        <v>8.01277346119156</v>
      </c>
      <c r="O731" s="12" t="n">
        <v>46.3541237842902</v>
      </c>
      <c r="P731" s="12" t="n">
        <v>62.5416604412597</v>
      </c>
      <c r="Q731" s="12" t="n">
        <v>49.6730451170688</v>
      </c>
      <c r="R731" s="12" t="n">
        <v>58.701136052068</v>
      </c>
      <c r="S731" s="12" t="n">
        <v>47.8758431152736</v>
      </c>
      <c r="T731" s="12" t="n">
        <v>37.5627788509262</v>
      </c>
      <c r="U731" s="12" t="n">
        <v>37.3240547180176</v>
      </c>
      <c r="V731" s="12" t="n">
        <v>67.4444961547852</v>
      </c>
      <c r="W731" s="12" t="n">
        <v>30.1204414367676</v>
      </c>
      <c r="X731" s="13" t="n">
        <v>23.8544084660055</v>
      </c>
      <c r="Y731" s="13" t="n">
        <v>36.8699539653138</v>
      </c>
      <c r="Z731" s="13" t="n">
        <v>39.6</v>
      </c>
      <c r="AA731" s="10" t="s">
        <v>162</v>
      </c>
      <c r="AC731" s="10" t="s">
        <v>156</v>
      </c>
      <c r="AG731" s="13" t="n">
        <v>98.6354911075649</v>
      </c>
      <c r="AH731" s="13" t="n">
        <v>100</v>
      </c>
      <c r="AI731" s="13" t="n">
        <v>36.2</v>
      </c>
      <c r="AJ731" s="13" t="n">
        <v>75.8</v>
      </c>
      <c r="AK731" s="13" t="n">
        <v>36.8</v>
      </c>
      <c r="AL731" s="12" t="n">
        <v>37.3240528962563</v>
      </c>
      <c r="AM731" s="10" t="s">
        <v>157</v>
      </c>
    </row>
    <row r="732" customFormat="false" ht="15" hidden="false" customHeight="false" outlineLevel="0" collapsed="false">
      <c r="A732" s="10" t="s">
        <v>1775</v>
      </c>
      <c r="B732" s="10" t="s">
        <v>1760</v>
      </c>
      <c r="C732" s="10" t="s">
        <v>148</v>
      </c>
      <c r="D732" s="11" t="n">
        <v>46298.7933333333</v>
      </c>
      <c r="E732" s="10" t="s">
        <v>1776</v>
      </c>
      <c r="F732" s="10" t="s">
        <v>1760</v>
      </c>
      <c r="G732" s="10" t="s">
        <v>1762</v>
      </c>
      <c r="H732" s="10" t="s">
        <v>183</v>
      </c>
      <c r="I732" s="10" t="s">
        <v>152</v>
      </c>
      <c r="J732" s="10" t="s">
        <v>153</v>
      </c>
      <c r="K732" s="10" t="s">
        <v>154</v>
      </c>
      <c r="M732" s="12" t="n">
        <v>45.3601121745666</v>
      </c>
      <c r="N732" s="12" t="n">
        <v>7.70822945556346</v>
      </c>
      <c r="O732" s="12" t="n">
        <v>43.795392693516</v>
      </c>
      <c r="P732" s="12" t="n">
        <v>58.9745442793276</v>
      </c>
      <c r="Q732" s="12" t="n">
        <v>44.7992174432084</v>
      </c>
      <c r="R732" s="12" t="n">
        <v>57.6183521699663</v>
      </c>
      <c r="S732" s="12" t="n">
        <v>46.2855247180444</v>
      </c>
      <c r="T732" s="12" t="n">
        <v>36.6185359391412</v>
      </c>
      <c r="U732" s="12" t="n">
        <v>36.4161911010742</v>
      </c>
      <c r="V732" s="12" t="n">
        <v>61.9239196777344</v>
      </c>
      <c r="W732" s="12" t="n">
        <v>25.5077285766602</v>
      </c>
      <c r="X732" s="13" t="n">
        <v>28.3625435395969</v>
      </c>
      <c r="Y732" s="13" t="n">
        <v>45.4346607357847</v>
      </c>
      <c r="Z732" s="13" t="n">
        <v>38.7</v>
      </c>
      <c r="AA732" s="10" t="s">
        <v>162</v>
      </c>
      <c r="AD732" s="10" t="s">
        <v>156</v>
      </c>
      <c r="AE732" s="10" t="s">
        <v>156</v>
      </c>
      <c r="AG732" s="13" t="n">
        <v>96.3943691917894</v>
      </c>
      <c r="AH732" s="13" t="n">
        <v>100</v>
      </c>
      <c r="AI732" s="13" t="n">
        <v>35.4</v>
      </c>
      <c r="AJ732" s="13" t="n">
        <v>71.2</v>
      </c>
      <c r="AK732" s="13" t="n">
        <v>36.4</v>
      </c>
      <c r="AL732" s="12" t="n">
        <v>37.2897360703813</v>
      </c>
      <c r="AM732" s="10" t="s">
        <v>157</v>
      </c>
    </row>
    <row r="733" customFormat="false" ht="15" hidden="false" customHeight="false" outlineLevel="0" collapsed="false">
      <c r="A733" s="10" t="s">
        <v>1777</v>
      </c>
      <c r="B733" s="10" t="s">
        <v>1760</v>
      </c>
      <c r="C733" s="10" t="s">
        <v>148</v>
      </c>
      <c r="D733" s="11" t="n">
        <v>46298.7933564815</v>
      </c>
      <c r="E733" s="10" t="s">
        <v>1778</v>
      </c>
      <c r="F733" s="10" t="s">
        <v>1760</v>
      </c>
      <c r="G733" s="10" t="s">
        <v>1762</v>
      </c>
      <c r="H733" s="10" t="s">
        <v>186</v>
      </c>
      <c r="I733" s="10" t="s">
        <v>152</v>
      </c>
      <c r="J733" s="10" t="s">
        <v>153</v>
      </c>
      <c r="K733" s="10" t="s">
        <v>154</v>
      </c>
      <c r="M733" s="12" t="n">
        <v>44.1679000763723</v>
      </c>
      <c r="N733" s="12" t="n">
        <v>6.38602207379251</v>
      </c>
      <c r="O733" s="12" t="n">
        <v>43.0048962235389</v>
      </c>
      <c r="P733" s="12" t="n">
        <v>46.9265705315043</v>
      </c>
      <c r="Q733" s="12" t="n">
        <v>53.8002217917937</v>
      </c>
      <c r="R733" s="12" t="n">
        <v>42.9782544312473</v>
      </c>
      <c r="S733" s="12" t="n">
        <v>51.1163282356814</v>
      </c>
      <c r="T733" s="12" t="n">
        <v>35.5133049642205</v>
      </c>
      <c r="U733" s="12" t="n">
        <v>35.0969696044922</v>
      </c>
      <c r="V733" s="12" t="n">
        <v>54.4213447570801</v>
      </c>
      <c r="W733" s="12" t="n">
        <v>19.3243751525879</v>
      </c>
      <c r="X733" s="13" t="n">
        <v>23.9974866348719</v>
      </c>
      <c r="Y733" s="13" t="n">
        <v>36.9433771798807</v>
      </c>
      <c r="Z733" s="13" t="n">
        <v>37.5</v>
      </c>
      <c r="AA733" s="10" t="s">
        <v>162</v>
      </c>
      <c r="AG733" s="13" t="n">
        <v>98.7348080345792</v>
      </c>
      <c r="AH733" s="13" t="n">
        <v>100</v>
      </c>
      <c r="AI733" s="13" t="n">
        <v>34.2</v>
      </c>
      <c r="AJ733" s="13" t="n">
        <v>65.8</v>
      </c>
      <c r="AK733" s="13" t="n">
        <v>35.2</v>
      </c>
      <c r="AL733" s="12" t="n">
        <v>35.4251061593442</v>
      </c>
      <c r="AM733" s="10" t="s">
        <v>157</v>
      </c>
    </row>
    <row r="734" customFormat="false" ht="15" hidden="false" customHeight="false" outlineLevel="0" collapsed="false">
      <c r="A734" s="10" t="s">
        <v>1779</v>
      </c>
      <c r="B734" s="10" t="s">
        <v>1760</v>
      </c>
      <c r="C734" s="10" t="s">
        <v>148</v>
      </c>
      <c r="D734" s="11" t="n">
        <v>46298.7934027778</v>
      </c>
      <c r="E734" s="10" t="s">
        <v>1780</v>
      </c>
      <c r="F734" s="10" t="s">
        <v>1760</v>
      </c>
      <c r="G734" s="10" t="s">
        <v>1762</v>
      </c>
      <c r="H734" s="10" t="s">
        <v>189</v>
      </c>
      <c r="I734" s="10" t="s">
        <v>152</v>
      </c>
      <c r="J734" s="10" t="s">
        <v>153</v>
      </c>
      <c r="K734" s="10" t="s">
        <v>261</v>
      </c>
      <c r="L734" s="10" t="s">
        <v>383</v>
      </c>
      <c r="M734" s="12" t="n">
        <v>49.0548014433861</v>
      </c>
      <c r="N734" s="12" t="n">
        <v>6.81924057486214</v>
      </c>
      <c r="O734" s="12" t="n">
        <v>47.686669434264</v>
      </c>
      <c r="P734" s="12" t="n">
        <v>57.2563721556311</v>
      </c>
      <c r="R734" s="12" t="n">
        <v>58.4645717373364</v>
      </c>
      <c r="S734" s="12" t="n">
        <v>52.8053055817761</v>
      </c>
      <c r="T734" s="12" t="n">
        <v>36.7798336049363</v>
      </c>
      <c r="U734" s="12" t="n">
        <v>36.4105110168457</v>
      </c>
      <c r="V734" s="12" t="n">
        <v>60.108211517334</v>
      </c>
      <c r="W734" s="12" t="n">
        <v>23.6977005004883</v>
      </c>
      <c r="X734" s="13" t="n">
        <v>13.3044150425144</v>
      </c>
      <c r="Y734" s="13" t="n">
        <v>33.0456513744944</v>
      </c>
      <c r="Z734" s="13" t="n">
        <v>49.0000000000002</v>
      </c>
      <c r="AA734" s="10" t="s">
        <v>162</v>
      </c>
      <c r="AD734" s="10" t="s">
        <v>347</v>
      </c>
      <c r="AE734" s="10" t="s">
        <v>156</v>
      </c>
      <c r="AG734" s="13" t="n">
        <v>89.661135559234</v>
      </c>
      <c r="AH734" s="13" t="n">
        <v>100</v>
      </c>
      <c r="AI734" s="13" t="n">
        <v>35.4</v>
      </c>
      <c r="AJ734" s="13" t="n">
        <v>71</v>
      </c>
      <c r="AK734" s="13" t="n">
        <v>46.5</v>
      </c>
      <c r="AL734" s="12" t="n">
        <v>45.5960368663595</v>
      </c>
      <c r="AM734" s="10" t="s">
        <v>157</v>
      </c>
      <c r="AO734" s="10" t="s">
        <v>1781</v>
      </c>
    </row>
    <row r="735" customFormat="false" ht="15" hidden="false" customHeight="false" outlineLevel="0" collapsed="false">
      <c r="A735" s="10" t="s">
        <v>1782</v>
      </c>
      <c r="B735" s="10" t="s">
        <v>1760</v>
      </c>
      <c r="C735" s="10" t="s">
        <v>148</v>
      </c>
      <c r="D735" s="11" t="n">
        <v>46298.7934375</v>
      </c>
      <c r="E735" s="10" t="s">
        <v>1783</v>
      </c>
      <c r="F735" s="10" t="s">
        <v>1760</v>
      </c>
      <c r="G735" s="10" t="s">
        <v>1762</v>
      </c>
      <c r="H735" s="10" t="s">
        <v>192</v>
      </c>
      <c r="I735" s="10" t="s">
        <v>152</v>
      </c>
      <c r="J735" s="10" t="s">
        <v>153</v>
      </c>
      <c r="K735" s="10" t="s">
        <v>154</v>
      </c>
      <c r="M735" s="12" t="n">
        <v>45.3145623547843</v>
      </c>
      <c r="N735" s="12" t="n">
        <v>4.62614701768683</v>
      </c>
      <c r="O735" s="12" t="n">
        <v>44.2861428391582</v>
      </c>
      <c r="P735" s="12" t="n">
        <v>51.3111053618548</v>
      </c>
      <c r="Q735" s="12" t="n">
        <v>47.6012319635462</v>
      </c>
      <c r="R735" s="12" t="n">
        <v>51.0844800362943</v>
      </c>
      <c r="S735" s="12" t="n">
        <v>47.3738023327337</v>
      </c>
      <c r="T735" s="12" t="n">
        <v>37.4592907504516</v>
      </c>
      <c r="U735" s="12" t="n">
        <v>35.4799385070801</v>
      </c>
      <c r="V735" s="12" t="n">
        <v>54.0051994323731</v>
      </c>
      <c r="W735" s="12" t="n">
        <v>18.525260925293</v>
      </c>
      <c r="X735" s="13" t="n">
        <v>12.6922055443115</v>
      </c>
      <c r="Y735" s="13" t="n">
        <v>43.3278690025917</v>
      </c>
      <c r="Z735" s="13" t="n">
        <v>44.3000000000001</v>
      </c>
      <c r="AA735" s="10" t="s">
        <v>162</v>
      </c>
      <c r="AG735" s="13" t="n">
        <v>98.9766320407534</v>
      </c>
      <c r="AH735" s="13" t="n">
        <v>100</v>
      </c>
      <c r="AI735" s="13" t="n">
        <v>34.6</v>
      </c>
      <c r="AJ735" s="13" t="n">
        <v>65.6</v>
      </c>
      <c r="AK735" s="13" t="n">
        <v>40.8</v>
      </c>
      <c r="AL735" s="12" t="n">
        <v>39.9284511784512</v>
      </c>
      <c r="AM735" s="10" t="s">
        <v>157</v>
      </c>
    </row>
    <row r="736" customFormat="false" ht="15" hidden="false" customHeight="false" outlineLevel="0" collapsed="false">
      <c r="A736" s="10" t="s">
        <v>1784</v>
      </c>
      <c r="B736" s="10" t="s">
        <v>1760</v>
      </c>
      <c r="C736" s="10" t="s">
        <v>148</v>
      </c>
      <c r="D736" s="11" t="n">
        <v>46298.7934606482</v>
      </c>
      <c r="E736" s="10" t="s">
        <v>1785</v>
      </c>
      <c r="F736" s="10" t="s">
        <v>1760</v>
      </c>
      <c r="G736" s="10" t="s">
        <v>1762</v>
      </c>
      <c r="H736" s="10" t="s">
        <v>195</v>
      </c>
      <c r="I736" s="10" t="s">
        <v>152</v>
      </c>
      <c r="J736" s="10" t="s">
        <v>153</v>
      </c>
      <c r="K736" s="10" t="s">
        <v>154</v>
      </c>
      <c r="M736" s="12" t="n">
        <v>38.4550705698593</v>
      </c>
      <c r="N736" s="12" t="n">
        <v>3.4900408174308</v>
      </c>
      <c r="O736" s="12" t="n">
        <v>37.5896620109936</v>
      </c>
      <c r="P736" s="12" t="n">
        <v>44.0981554485468</v>
      </c>
      <c r="Q736" s="12" t="n">
        <v>39.9349828865113</v>
      </c>
      <c r="R736" s="12" t="n">
        <v>40.8716126498634</v>
      </c>
      <c r="S736" s="12" t="n">
        <v>42.6338159185816</v>
      </c>
      <c r="T736" s="12" t="n">
        <v>34.327484143094</v>
      </c>
      <c r="U736" s="12" t="n">
        <v>33.8373641967773</v>
      </c>
      <c r="V736" s="12" t="n">
        <v>49.1774864196777</v>
      </c>
      <c r="W736" s="12" t="n">
        <v>15.3401222229004</v>
      </c>
      <c r="X736" s="13" t="n">
        <v>35.0414756041012</v>
      </c>
      <c r="Y736" s="13" t="n">
        <v>60.6584574166624</v>
      </c>
      <c r="Z736" s="13" t="n">
        <v>36.3</v>
      </c>
      <c r="AA736" s="10" t="s">
        <v>155</v>
      </c>
      <c r="AG736" s="13" t="n">
        <v>98.7323356156718</v>
      </c>
      <c r="AH736" s="13" t="n">
        <v>100</v>
      </c>
      <c r="AI736" s="13" t="n">
        <v>33</v>
      </c>
      <c r="AJ736" s="13" t="n">
        <v>62.5</v>
      </c>
      <c r="AK736" s="13" t="n">
        <v>34.5</v>
      </c>
      <c r="AL736" s="12" t="n">
        <v>34.5571847507332</v>
      </c>
      <c r="AM736" s="10" t="s">
        <v>157</v>
      </c>
    </row>
    <row r="737" customFormat="false" ht="15" hidden="false" customHeight="false" outlineLevel="0" collapsed="false">
      <c r="A737" s="10" t="s">
        <v>1786</v>
      </c>
      <c r="B737" s="10" t="s">
        <v>1760</v>
      </c>
      <c r="C737" s="10" t="s">
        <v>148</v>
      </c>
      <c r="D737" s="11" t="n">
        <v>46298.7934722222</v>
      </c>
      <c r="E737" s="10" t="s">
        <v>1787</v>
      </c>
      <c r="F737" s="10" t="s">
        <v>1760</v>
      </c>
      <c r="G737" s="10" t="s">
        <v>1762</v>
      </c>
      <c r="H737" s="10" t="s">
        <v>198</v>
      </c>
      <c r="I737" s="10" t="s">
        <v>152</v>
      </c>
      <c r="J737" s="10" t="s">
        <v>153</v>
      </c>
      <c r="K737" s="10" t="s">
        <v>261</v>
      </c>
      <c r="L737" s="10" t="s">
        <v>262</v>
      </c>
      <c r="M737" s="12" t="n">
        <v>40.1274281401288</v>
      </c>
      <c r="N737" s="12" t="n">
        <v>7.70676483596564</v>
      </c>
      <c r="O737" s="12" t="n">
        <v>38.5686064701418</v>
      </c>
      <c r="P737" s="12" t="n">
        <v>54.5789262790292</v>
      </c>
      <c r="Q737" s="12" t="n">
        <v>44.2398522312933</v>
      </c>
      <c r="R737" s="12" t="n">
        <v>47.4914760282224</v>
      </c>
      <c r="T737" s="12" t="n">
        <v>33.3771018981934</v>
      </c>
      <c r="U737" s="12" t="n">
        <v>33.3771018981934</v>
      </c>
      <c r="V737" s="12" t="n">
        <v>57.6472015380859</v>
      </c>
      <c r="W737" s="12" t="n">
        <v>24.2700996398926</v>
      </c>
      <c r="X737" s="13" t="n">
        <v>48.4981226533166</v>
      </c>
      <c r="Y737" s="13" t="n">
        <v>59.1897279006165</v>
      </c>
      <c r="Z737" s="13" t="n">
        <v>35.7</v>
      </c>
      <c r="AA737" s="10" t="s">
        <v>155</v>
      </c>
      <c r="AB737" s="10" t="s">
        <v>161</v>
      </c>
      <c r="AC737" s="10" t="s">
        <v>161</v>
      </c>
      <c r="AD737" s="10" t="s">
        <v>161</v>
      </c>
      <c r="AF737" s="10" t="s">
        <v>263</v>
      </c>
      <c r="AG737" s="13" t="n">
        <v>84.362626726759</v>
      </c>
      <c r="AH737" s="13" t="n">
        <v>84.362626726759</v>
      </c>
      <c r="AI737" s="13" t="n">
        <v>32.5</v>
      </c>
      <c r="AJ737" s="13" t="n">
        <v>63.4</v>
      </c>
      <c r="AK737" s="13" t="n">
        <v>54.5</v>
      </c>
      <c r="AL737" s="12" t="n">
        <v>56.5514511873351</v>
      </c>
      <c r="AM737" s="10" t="s">
        <v>157</v>
      </c>
      <c r="AO737" s="10" t="s">
        <v>1788</v>
      </c>
    </row>
    <row r="738" customFormat="false" ht="15" hidden="false" customHeight="false" outlineLevel="0" collapsed="false">
      <c r="A738" s="10" t="s">
        <v>1789</v>
      </c>
      <c r="B738" s="10" t="s">
        <v>1760</v>
      </c>
      <c r="C738" s="10" t="s">
        <v>148</v>
      </c>
      <c r="D738" s="11" t="n">
        <v>46298.7934837963</v>
      </c>
      <c r="E738" s="10" t="s">
        <v>1790</v>
      </c>
      <c r="F738" s="10" t="s">
        <v>1760</v>
      </c>
      <c r="G738" s="10" t="s">
        <v>1762</v>
      </c>
      <c r="H738" s="10" t="s">
        <v>201</v>
      </c>
      <c r="I738" s="10" t="s">
        <v>152</v>
      </c>
      <c r="J738" s="10" t="s">
        <v>153</v>
      </c>
      <c r="K738" s="10" t="s">
        <v>261</v>
      </c>
      <c r="L738" s="10" t="s">
        <v>383</v>
      </c>
      <c r="M738" s="12" t="n">
        <v>42.4874767559887</v>
      </c>
      <c r="N738" s="12" t="n">
        <v>8.26083450686574</v>
      </c>
      <c r="O738" s="12" t="n">
        <v>40.6772332061298</v>
      </c>
      <c r="P738" s="12" t="n">
        <v>55.3720322147773</v>
      </c>
      <c r="R738" s="12" t="n">
        <v>51.5770305208579</v>
      </c>
      <c r="S738" s="12" t="n">
        <v>46.7670994793715</v>
      </c>
      <c r="T738" s="12" t="n">
        <v>34.3553973821762</v>
      </c>
      <c r="U738" s="12" t="n">
        <v>34.0941314697266</v>
      </c>
      <c r="V738" s="12" t="n">
        <v>58.8354949951172</v>
      </c>
      <c r="W738" s="12" t="n">
        <v>24.7413635253906</v>
      </c>
      <c r="X738" s="13" t="n">
        <v>39.749112545636</v>
      </c>
      <c r="Y738" s="13" t="n">
        <v>53.7652067358102</v>
      </c>
      <c r="Z738" s="13" t="n">
        <v>36.5</v>
      </c>
      <c r="AA738" s="10" t="s">
        <v>155</v>
      </c>
      <c r="AB738" s="10" t="s">
        <v>156</v>
      </c>
      <c r="AD738" s="10" t="s">
        <v>263</v>
      </c>
      <c r="AE738" s="10" t="s">
        <v>156</v>
      </c>
      <c r="AF738" s="10" t="s">
        <v>156</v>
      </c>
      <c r="AG738" s="13" t="n">
        <v>79.8319836219329</v>
      </c>
      <c r="AH738" s="13" t="n">
        <v>93.1653841887108</v>
      </c>
      <c r="AI738" s="13" t="n">
        <v>33.2</v>
      </c>
      <c r="AJ738" s="13" t="n">
        <v>64.7</v>
      </c>
      <c r="AK738" s="13" t="n">
        <v>46.6</v>
      </c>
      <c r="AL738" s="12" t="n">
        <v>47.4305074786995</v>
      </c>
      <c r="AM738" s="10" t="s">
        <v>157</v>
      </c>
      <c r="AO738" s="10" t="s">
        <v>1791</v>
      </c>
    </row>
    <row r="739" customFormat="false" ht="15" hidden="false" customHeight="false" outlineLevel="0" collapsed="false">
      <c r="A739" s="10" t="s">
        <v>1792</v>
      </c>
      <c r="B739" s="10" t="s">
        <v>1760</v>
      </c>
      <c r="C739" s="10" t="s">
        <v>148</v>
      </c>
      <c r="D739" s="11" t="n">
        <v>46298.7935648148</v>
      </c>
      <c r="E739" s="10" t="s">
        <v>1793</v>
      </c>
      <c r="F739" s="10" t="s">
        <v>1760</v>
      </c>
      <c r="G739" s="10" t="s">
        <v>1762</v>
      </c>
      <c r="H739" s="10" t="s">
        <v>204</v>
      </c>
      <c r="I739" s="10" t="s">
        <v>152</v>
      </c>
      <c r="J739" s="10" t="s">
        <v>153</v>
      </c>
      <c r="K739" s="10" t="s">
        <v>154</v>
      </c>
      <c r="M739" s="12" t="n">
        <v>42.3131914859422</v>
      </c>
      <c r="N739" s="12" t="n">
        <v>7.96447547814598</v>
      </c>
      <c r="O739" s="12" t="n">
        <v>40.0557317587472</v>
      </c>
      <c r="P739" s="12" t="n">
        <v>53.7267761573175</v>
      </c>
      <c r="Q739" s="12" t="n">
        <v>48.104025650313</v>
      </c>
      <c r="R739" s="12" t="n">
        <v>55.9486449721306</v>
      </c>
      <c r="S739" s="12" t="n">
        <v>48.343710253448</v>
      </c>
      <c r="T739" s="12" t="n">
        <v>33.869142393389</v>
      </c>
      <c r="U739" s="12" t="n">
        <v>33.6878051757813</v>
      </c>
      <c r="V739" s="12" t="n">
        <v>57.8310050964356</v>
      </c>
      <c r="W739" s="12" t="n">
        <v>24.1431999206543</v>
      </c>
      <c r="X739" s="13" t="n">
        <v>33.1040793138467</v>
      </c>
      <c r="Y739" s="13" t="n">
        <v>48.846188651926</v>
      </c>
      <c r="Z739" s="13" t="n">
        <v>35.8</v>
      </c>
      <c r="AA739" s="10" t="s">
        <v>162</v>
      </c>
      <c r="AC739" s="10" t="s">
        <v>156</v>
      </c>
      <c r="AG739" s="13" t="n">
        <v>98.4975735366941</v>
      </c>
      <c r="AH739" s="13" t="n">
        <v>100</v>
      </c>
      <c r="AI739" s="13" t="n">
        <v>32.7</v>
      </c>
      <c r="AJ739" s="13" t="n">
        <v>67.5</v>
      </c>
      <c r="AK739" s="13" t="n">
        <v>33.9</v>
      </c>
      <c r="AL739" s="12" t="n">
        <v>33.6878040603464</v>
      </c>
      <c r="AM739" s="10" t="s">
        <v>157</v>
      </c>
    </row>
    <row r="740" customFormat="false" ht="15" hidden="false" customHeight="false" outlineLevel="0" collapsed="false">
      <c r="A740" s="10" t="s">
        <v>1794</v>
      </c>
      <c r="B740" s="10" t="s">
        <v>1760</v>
      </c>
      <c r="C740" s="10" t="s">
        <v>148</v>
      </c>
      <c r="D740" s="11" t="n">
        <v>46298.793587963</v>
      </c>
      <c r="E740" s="10" t="s">
        <v>1795</v>
      </c>
      <c r="F740" s="10" t="s">
        <v>1760</v>
      </c>
      <c r="G740" s="10" t="s">
        <v>1762</v>
      </c>
      <c r="H740" s="10" t="s">
        <v>207</v>
      </c>
      <c r="I740" s="10" t="s">
        <v>152</v>
      </c>
      <c r="J740" s="10" t="s">
        <v>153</v>
      </c>
      <c r="K740" s="10" t="s">
        <v>154</v>
      </c>
      <c r="M740" s="12" t="n">
        <v>43.0998374667856</v>
      </c>
      <c r="N740" s="12" t="n">
        <v>7.3254936281676</v>
      </c>
      <c r="O740" s="12" t="n">
        <v>41.0028631096142</v>
      </c>
      <c r="P740" s="12" t="n">
        <v>56.6458654190763</v>
      </c>
      <c r="Q740" s="12" t="n">
        <v>50.4513438897557</v>
      </c>
      <c r="R740" s="12" t="n">
        <v>45.526311063391</v>
      </c>
      <c r="S740" s="12" t="n">
        <v>51.451236374422</v>
      </c>
      <c r="T740" s="12" t="n">
        <v>35.2613658822836</v>
      </c>
      <c r="U740" s="12" t="n">
        <v>34.9142761230469</v>
      </c>
      <c r="V740" s="12" t="n">
        <v>59.9865417480469</v>
      </c>
      <c r="W740" s="12" t="n">
        <v>25.072265625</v>
      </c>
      <c r="X740" s="13" t="n">
        <v>34.437107287255</v>
      </c>
      <c r="Y740" s="13" t="n">
        <v>48.8025261630698</v>
      </c>
      <c r="Z740" s="13" t="n">
        <v>37.8</v>
      </c>
      <c r="AA740" s="10" t="s">
        <v>162</v>
      </c>
      <c r="AG740" s="13" t="n">
        <v>98.8870603624702</v>
      </c>
      <c r="AH740" s="13" t="n">
        <v>100</v>
      </c>
      <c r="AI740" s="13" t="n">
        <v>33.6</v>
      </c>
      <c r="AJ740" s="13" t="n">
        <v>67.5</v>
      </c>
      <c r="AK740" s="13" t="n">
        <v>35.7</v>
      </c>
      <c r="AL740" s="12" t="n">
        <v>34.9142752785369</v>
      </c>
      <c r="AM740" s="10" t="s">
        <v>157</v>
      </c>
    </row>
    <row r="741" customFormat="false" ht="15" hidden="false" customHeight="false" outlineLevel="0" collapsed="false">
      <c r="A741" s="10" t="s">
        <v>1796</v>
      </c>
      <c r="B741" s="10" t="s">
        <v>1760</v>
      </c>
      <c r="C741" s="10" t="s">
        <v>148</v>
      </c>
      <c r="D741" s="11" t="n">
        <v>46298.793599537</v>
      </c>
      <c r="E741" s="10" t="s">
        <v>1797</v>
      </c>
      <c r="F741" s="10" t="s">
        <v>1760</v>
      </c>
      <c r="G741" s="10" t="s">
        <v>1762</v>
      </c>
      <c r="H741" s="10" t="s">
        <v>210</v>
      </c>
      <c r="I741" s="10" t="s">
        <v>152</v>
      </c>
      <c r="J741" s="10" t="s">
        <v>153</v>
      </c>
      <c r="K741" s="10" t="s">
        <v>261</v>
      </c>
      <c r="L741" s="10" t="s">
        <v>362</v>
      </c>
      <c r="M741" s="12" t="n">
        <v>48.4793206200065</v>
      </c>
      <c r="N741" s="12" t="n">
        <v>5.58914814371436</v>
      </c>
      <c r="O741" s="12" t="n">
        <v>47.1765525250677</v>
      </c>
      <c r="P741" s="12" t="n">
        <v>56.947247412408</v>
      </c>
      <c r="R741" s="12" t="n">
        <v>57.0212035792679</v>
      </c>
      <c r="S741" s="12" t="n">
        <v>52.6217385272516</v>
      </c>
      <c r="T741" s="12" t="n">
        <v>39.2625874714227</v>
      </c>
      <c r="U741" s="12" t="n">
        <v>36.8218650817871</v>
      </c>
      <c r="V741" s="12" t="n">
        <v>60.091739654541</v>
      </c>
      <c r="W741" s="12" t="n">
        <v>23.2698745727539</v>
      </c>
      <c r="X741" s="13" t="n">
        <v>11.0439585660297</v>
      </c>
      <c r="Y741" s="13" t="n">
        <v>40.3568095230809</v>
      </c>
      <c r="Z741" s="13" t="n">
        <v>46.6000000000001</v>
      </c>
      <c r="AA741" s="10" t="s">
        <v>162</v>
      </c>
      <c r="AD741" s="10" t="s">
        <v>347</v>
      </c>
      <c r="AG741" s="13" t="n">
        <v>95.3240085760541</v>
      </c>
      <c r="AH741" s="13" t="n">
        <v>100</v>
      </c>
      <c r="AI741" s="13" t="n">
        <v>35.8</v>
      </c>
      <c r="AJ741" s="13" t="n">
        <v>71.8</v>
      </c>
      <c r="AK741" s="13" t="n">
        <v>45.2</v>
      </c>
      <c r="AL741" s="12" t="n">
        <v>44.2192801199114</v>
      </c>
      <c r="AM741" s="10" t="s">
        <v>157</v>
      </c>
      <c r="AO741" s="10" t="s">
        <v>397</v>
      </c>
    </row>
    <row r="742" customFormat="false" ht="15" hidden="false" customHeight="false" outlineLevel="0" collapsed="false">
      <c r="A742" s="10" t="s">
        <v>1798</v>
      </c>
      <c r="B742" s="10" t="s">
        <v>1760</v>
      </c>
      <c r="C742" s="10" t="s">
        <v>148</v>
      </c>
      <c r="D742" s="11" t="n">
        <v>46298.7936342593</v>
      </c>
      <c r="E742" s="10" t="s">
        <v>1799</v>
      </c>
      <c r="F742" s="10" t="s">
        <v>1760</v>
      </c>
      <c r="G742" s="10" t="s">
        <v>1762</v>
      </c>
      <c r="H742" s="10" t="s">
        <v>213</v>
      </c>
      <c r="I742" s="10" t="s">
        <v>152</v>
      </c>
      <c r="J742" s="10" t="s">
        <v>153</v>
      </c>
      <c r="K742" s="10" t="s">
        <v>154</v>
      </c>
      <c r="M742" s="12" t="n">
        <v>42.6813873294883</v>
      </c>
      <c r="N742" s="12" t="n">
        <v>7.19131810899129</v>
      </c>
      <c r="O742" s="12" t="n">
        <v>40.9796347330284</v>
      </c>
      <c r="P742" s="12" t="n">
        <v>58.9141744428984</v>
      </c>
      <c r="Q742" s="12" t="n">
        <v>45.2139665533577</v>
      </c>
      <c r="R742" s="12" t="n">
        <v>43.8227658817391</v>
      </c>
      <c r="S742" s="12" t="n">
        <v>51.387949400378</v>
      </c>
      <c r="T742" s="12" t="n">
        <v>34.8932607834108</v>
      </c>
      <c r="U742" s="12" t="n">
        <v>33.9538459777832</v>
      </c>
      <c r="V742" s="12" t="n">
        <v>63.0184478759766</v>
      </c>
      <c r="W742" s="12" t="n">
        <v>29.0646018981934</v>
      </c>
      <c r="X742" s="13" t="n">
        <v>31.04610656562</v>
      </c>
      <c r="Y742" s="13" t="n">
        <v>46.4291748123477</v>
      </c>
      <c r="Z742" s="13" t="n">
        <v>36.1</v>
      </c>
      <c r="AA742" s="10" t="s">
        <v>162</v>
      </c>
      <c r="AC742" s="10" t="s">
        <v>156</v>
      </c>
      <c r="AG742" s="13" t="n">
        <v>98.4640124209826</v>
      </c>
      <c r="AH742" s="13" t="n">
        <v>100</v>
      </c>
      <c r="AI742" s="13" t="n">
        <v>32.5</v>
      </c>
      <c r="AJ742" s="13" t="n">
        <v>70</v>
      </c>
      <c r="AK742" s="13" t="n">
        <v>34.4</v>
      </c>
      <c r="AL742" s="12" t="n">
        <v>35.6578947368421</v>
      </c>
      <c r="AM742" s="10" t="s">
        <v>157</v>
      </c>
    </row>
    <row r="743" customFormat="false" ht="15" hidden="false" customHeight="false" outlineLevel="0" collapsed="false">
      <c r="A743" s="10" t="s">
        <v>1800</v>
      </c>
      <c r="B743" s="10" t="s">
        <v>1760</v>
      </c>
      <c r="C743" s="10" t="s">
        <v>148</v>
      </c>
      <c r="D743" s="11" t="n">
        <v>46298.7937268519</v>
      </c>
      <c r="E743" s="10" t="s">
        <v>1801</v>
      </c>
      <c r="F743" s="10" t="s">
        <v>1760</v>
      </c>
      <c r="G743" s="10" t="s">
        <v>1762</v>
      </c>
      <c r="H743" s="10" t="s">
        <v>216</v>
      </c>
      <c r="I743" s="10" t="s">
        <v>152</v>
      </c>
      <c r="J743" s="10" t="s">
        <v>153</v>
      </c>
      <c r="K743" s="10" t="s">
        <v>154</v>
      </c>
      <c r="M743" s="12" t="n">
        <v>40.8064710569693</v>
      </c>
      <c r="N743" s="12" t="n">
        <v>6.60892845862168</v>
      </c>
      <c r="O743" s="12" t="n">
        <v>38.9291899285107</v>
      </c>
      <c r="P743" s="12" t="n">
        <v>50.6026478147619</v>
      </c>
      <c r="Q743" s="12" t="n">
        <v>46.4716300505331</v>
      </c>
      <c r="R743" s="12" t="n">
        <v>44.5812640949268</v>
      </c>
      <c r="S743" s="12" t="n">
        <v>51.4019612116819</v>
      </c>
      <c r="T743" s="12" t="n">
        <v>32.9384878281745</v>
      </c>
      <c r="U743" s="12" t="n">
        <v>32.1275444030762</v>
      </c>
      <c r="V743" s="12" t="n">
        <v>55.1481704711914</v>
      </c>
      <c r="W743" s="12" t="n">
        <v>23.0206260681152</v>
      </c>
      <c r="X743" s="13" t="n">
        <v>30.482691842169</v>
      </c>
      <c r="Y743" s="13" t="n">
        <v>41.9511014282256</v>
      </c>
      <c r="Z743" s="13" t="n">
        <v>34.5</v>
      </c>
      <c r="AA743" s="10" t="s">
        <v>162</v>
      </c>
      <c r="AG743" s="13" t="n">
        <v>98.9224137931034</v>
      </c>
      <c r="AH743" s="13" t="n">
        <v>100</v>
      </c>
      <c r="AI743" s="13" t="n">
        <v>31.1</v>
      </c>
      <c r="AJ743" s="13" t="n">
        <v>67.3</v>
      </c>
      <c r="AK743" s="13" t="n">
        <v>32.7</v>
      </c>
      <c r="AL743" s="12" t="n">
        <v>33.3487799216597</v>
      </c>
      <c r="AM743" s="10" t="s">
        <v>157</v>
      </c>
    </row>
    <row r="744" customFormat="false" ht="15" hidden="false" customHeight="false" outlineLevel="0" collapsed="false">
      <c r="A744" s="10" t="s">
        <v>1802</v>
      </c>
      <c r="B744" s="10" t="s">
        <v>1760</v>
      </c>
      <c r="C744" s="10" t="s">
        <v>148</v>
      </c>
      <c r="D744" s="11" t="n">
        <v>46298.7937384259</v>
      </c>
      <c r="E744" s="10" t="s">
        <v>1803</v>
      </c>
      <c r="F744" s="10" t="s">
        <v>1760</v>
      </c>
      <c r="G744" s="10" t="s">
        <v>1762</v>
      </c>
      <c r="H744" s="10" t="s">
        <v>219</v>
      </c>
      <c r="I744" s="10" t="s">
        <v>152</v>
      </c>
      <c r="J744" s="10" t="s">
        <v>153</v>
      </c>
      <c r="K744" s="10" t="s">
        <v>154</v>
      </c>
      <c r="M744" s="12" t="n">
        <v>42.4750039441046</v>
      </c>
      <c r="N744" s="12" t="n">
        <v>6.69227752782602</v>
      </c>
      <c r="O744" s="12" t="n">
        <v>40.5759274426261</v>
      </c>
      <c r="P744" s="12" t="n">
        <v>51.8282868295817</v>
      </c>
      <c r="Q744" s="12" t="n">
        <v>50.7114925034509</v>
      </c>
      <c r="R744" s="12" t="n">
        <v>47.4303431817777</v>
      </c>
      <c r="S744" s="12" t="n">
        <v>49.342097634071</v>
      </c>
      <c r="T744" s="12" t="n">
        <v>32.2981324289886</v>
      </c>
      <c r="U744" s="12" t="n">
        <v>32.1509017944336</v>
      </c>
      <c r="V744" s="12" t="n">
        <v>55.3922004699707</v>
      </c>
      <c r="W744" s="12" t="n">
        <v>23.2412986755371</v>
      </c>
      <c r="X744" s="13" t="n">
        <v>22.8507546115148</v>
      </c>
      <c r="Y744" s="13" t="n">
        <v>31.4030184460593</v>
      </c>
      <c r="Z744" s="13" t="n">
        <v>45.6000000000002</v>
      </c>
      <c r="AA744" s="10" t="s">
        <v>162</v>
      </c>
      <c r="AG744" s="13" t="n">
        <v>98.6701801691384</v>
      </c>
      <c r="AH744" s="13" t="n">
        <v>100</v>
      </c>
      <c r="AI744" s="13" t="n">
        <v>31.2</v>
      </c>
      <c r="AJ744" s="13" t="n">
        <v>64.7</v>
      </c>
      <c r="AK744" s="13" t="n">
        <v>38.8</v>
      </c>
      <c r="AL744" s="12" t="n">
        <v>37.7801755218216</v>
      </c>
      <c r="AM744" s="10" t="s">
        <v>157</v>
      </c>
    </row>
    <row r="745" customFormat="false" ht="15" hidden="false" customHeight="false" outlineLevel="0" collapsed="false">
      <c r="A745" s="10" t="s">
        <v>1804</v>
      </c>
      <c r="B745" s="10" t="s">
        <v>1760</v>
      </c>
      <c r="C745" s="10" t="s">
        <v>148</v>
      </c>
      <c r="D745" s="11" t="n">
        <v>46298.79375</v>
      </c>
      <c r="E745" s="10" t="s">
        <v>1805</v>
      </c>
      <c r="F745" s="10" t="s">
        <v>1760</v>
      </c>
      <c r="G745" s="10" t="s">
        <v>1762</v>
      </c>
      <c r="H745" s="10" t="s">
        <v>222</v>
      </c>
      <c r="I745" s="10" t="s">
        <v>152</v>
      </c>
      <c r="J745" s="10" t="s">
        <v>153</v>
      </c>
      <c r="K745" s="10" t="s">
        <v>154</v>
      </c>
      <c r="M745" s="12" t="n">
        <v>42.8777262411803</v>
      </c>
      <c r="N745" s="12" t="n">
        <v>5.19001631472151</v>
      </c>
      <c r="O745" s="12" t="n">
        <v>41.4182588298548</v>
      </c>
      <c r="P745" s="12" t="n">
        <v>51.5461399570895</v>
      </c>
      <c r="Q745" s="12" t="n">
        <v>48.4785526991962</v>
      </c>
      <c r="R745" s="12" t="n">
        <v>47.2849351631609</v>
      </c>
      <c r="S745" s="12" t="n">
        <v>47.2190358616574</v>
      </c>
      <c r="T745" s="12" t="n">
        <v>34.5018924827664</v>
      </c>
      <c r="U745" s="12" t="n">
        <v>32.5253562927246</v>
      </c>
      <c r="V745" s="12" t="n">
        <v>53.5975189208984</v>
      </c>
      <c r="W745" s="12" t="n">
        <v>21.0721626281738</v>
      </c>
      <c r="X745" s="13" t="n">
        <v>13.6266429584064</v>
      </c>
      <c r="Y745" s="13" t="n">
        <v>40.4534204772088</v>
      </c>
      <c r="Z745" s="13" t="n">
        <v>43.0000000000001</v>
      </c>
      <c r="AA745" s="10" t="s">
        <v>162</v>
      </c>
      <c r="AG745" s="13" t="n">
        <v>98.6465345595904</v>
      </c>
      <c r="AH745" s="13" t="n">
        <v>100</v>
      </c>
      <c r="AI745" s="13" t="n">
        <v>31.6</v>
      </c>
      <c r="AJ745" s="13" t="n">
        <v>64.2</v>
      </c>
      <c r="AK745" s="13" t="n">
        <v>41.3</v>
      </c>
      <c r="AL745" s="12" t="n">
        <v>40.0980656970439</v>
      </c>
      <c r="AM745" s="10" t="s">
        <v>157</v>
      </c>
    </row>
    <row r="746" customFormat="false" ht="15" hidden="false" customHeight="false" outlineLevel="0" collapsed="false">
      <c r="A746" s="10" t="s">
        <v>1806</v>
      </c>
      <c r="B746" s="10" t="s">
        <v>1760</v>
      </c>
      <c r="C746" s="10" t="s">
        <v>148</v>
      </c>
      <c r="D746" s="11" t="n">
        <v>46298.7937615741</v>
      </c>
      <c r="E746" s="10" t="s">
        <v>1807</v>
      </c>
      <c r="F746" s="10" t="s">
        <v>1760</v>
      </c>
      <c r="G746" s="10" t="s">
        <v>1762</v>
      </c>
      <c r="H746" s="10" t="s">
        <v>225</v>
      </c>
      <c r="I746" s="10" t="s">
        <v>152</v>
      </c>
      <c r="J746" s="10" t="s">
        <v>153</v>
      </c>
      <c r="K746" s="10" t="s">
        <v>154</v>
      </c>
      <c r="M746" s="12" t="n">
        <v>40.4698977607379</v>
      </c>
      <c r="N746" s="12" t="n">
        <v>6.81236572611997</v>
      </c>
      <c r="O746" s="12" t="n">
        <v>39.0195573532377</v>
      </c>
      <c r="P746" s="12" t="n">
        <v>46.4037367696877</v>
      </c>
      <c r="Q746" s="12" t="n">
        <v>49.21280620873</v>
      </c>
      <c r="R746" s="12" t="n">
        <v>51.2392323745604</v>
      </c>
      <c r="S746" s="12" t="n">
        <v>37.1666420843877</v>
      </c>
      <c r="T746" s="12" t="n">
        <v>32.0437499968059</v>
      </c>
      <c r="U746" s="12" t="n">
        <v>31.5849647521973</v>
      </c>
      <c r="V746" s="12" t="n">
        <v>55.6587905883789</v>
      </c>
      <c r="W746" s="12" t="n">
        <v>24.0738258361816</v>
      </c>
      <c r="X746" s="13" t="n">
        <v>21.0538252192319</v>
      </c>
      <c r="Y746" s="13" t="n">
        <v>45.3217921580486</v>
      </c>
      <c r="Z746" s="13" t="n">
        <v>33.7</v>
      </c>
      <c r="AA746" s="10" t="s">
        <v>162</v>
      </c>
      <c r="AG746" s="13" t="n">
        <v>98.5374816874829</v>
      </c>
      <c r="AH746" s="13" t="n">
        <v>100</v>
      </c>
      <c r="AI746" s="13" t="n">
        <v>30.6</v>
      </c>
      <c r="AJ746" s="13" t="n">
        <v>65.3</v>
      </c>
      <c r="AK746" s="13" t="n">
        <v>40.8</v>
      </c>
      <c r="AL746" s="12" t="n">
        <v>40.0876684288283</v>
      </c>
      <c r="AM746" s="10" t="s">
        <v>157</v>
      </c>
    </row>
    <row r="747" customFormat="false" ht="15" hidden="false" customHeight="false" outlineLevel="0" collapsed="false">
      <c r="A747" s="10" t="s">
        <v>1808</v>
      </c>
      <c r="B747" s="10" t="s">
        <v>1760</v>
      </c>
      <c r="C747" s="10" t="s">
        <v>148</v>
      </c>
      <c r="D747" s="11" t="n">
        <v>46298.7937847222</v>
      </c>
      <c r="E747" s="10" t="s">
        <v>1809</v>
      </c>
      <c r="F747" s="10" t="s">
        <v>1760</v>
      </c>
      <c r="G747" s="10" t="s">
        <v>1762</v>
      </c>
      <c r="H747" s="10" t="s">
        <v>228</v>
      </c>
      <c r="I747" s="10" t="s">
        <v>152</v>
      </c>
      <c r="J747" s="10" t="s">
        <v>153</v>
      </c>
      <c r="K747" s="10" t="s">
        <v>154</v>
      </c>
      <c r="M747" s="12" t="n">
        <v>38.2614057957233</v>
      </c>
      <c r="N747" s="12" t="n">
        <v>6.57095099483438</v>
      </c>
      <c r="O747" s="12" t="n">
        <v>36.6276001082879</v>
      </c>
      <c r="P747" s="12" t="n">
        <v>49.4839501943821</v>
      </c>
      <c r="Q747" s="12" t="n">
        <v>42.2755956482306</v>
      </c>
      <c r="R747" s="12" t="n">
        <v>37.6545382173831</v>
      </c>
      <c r="S747" s="12" t="n">
        <v>49.2998278668131</v>
      </c>
      <c r="T747" s="12" t="n">
        <v>31.6309478013807</v>
      </c>
      <c r="U747" s="12" t="n">
        <v>31.3707733154297</v>
      </c>
      <c r="V747" s="12" t="n">
        <v>52.2851257324219</v>
      </c>
      <c r="W747" s="12" t="n">
        <v>20.9143524169922</v>
      </c>
      <c r="X747" s="13" t="n">
        <v>43.2648532843644</v>
      </c>
      <c r="Y747" s="13" t="n">
        <v>56.7746789599194</v>
      </c>
      <c r="Z747" s="13" t="n">
        <v>33.8</v>
      </c>
      <c r="AA747" s="10" t="s">
        <v>155</v>
      </c>
      <c r="AG747" s="13" t="n">
        <v>98.5881317576062</v>
      </c>
      <c r="AH747" s="13" t="n">
        <v>100</v>
      </c>
      <c r="AI747" s="13" t="n">
        <v>30.4</v>
      </c>
      <c r="AJ747" s="13" t="n">
        <v>64.6</v>
      </c>
      <c r="AK747" s="13" t="n">
        <v>31.7</v>
      </c>
      <c r="AL747" s="12" t="n">
        <v>31.7259060332142</v>
      </c>
      <c r="AM747" s="10" t="s">
        <v>157</v>
      </c>
    </row>
    <row r="748" customFormat="false" ht="15" hidden="false" customHeight="false" outlineLevel="0" collapsed="false">
      <c r="A748" s="10" t="s">
        <v>1810</v>
      </c>
      <c r="B748" s="10" t="s">
        <v>1760</v>
      </c>
      <c r="C748" s="10" t="s">
        <v>148</v>
      </c>
      <c r="D748" s="11" t="n">
        <v>46298.7937962963</v>
      </c>
      <c r="E748" s="10" t="s">
        <v>1811</v>
      </c>
      <c r="F748" s="10" t="s">
        <v>1760</v>
      </c>
      <c r="G748" s="10" t="s">
        <v>1762</v>
      </c>
      <c r="H748" s="10" t="s">
        <v>231</v>
      </c>
      <c r="I748" s="10" t="s">
        <v>152</v>
      </c>
      <c r="J748" s="10" t="s">
        <v>153</v>
      </c>
      <c r="K748" s="10" t="s">
        <v>154</v>
      </c>
      <c r="M748" s="12" t="n">
        <v>39.7588582036105</v>
      </c>
      <c r="N748" s="12" t="n">
        <v>6.29344353516027</v>
      </c>
      <c r="O748" s="12" t="n">
        <v>37.6619579219794</v>
      </c>
      <c r="P748" s="12" t="n">
        <v>49.2222361693748</v>
      </c>
      <c r="Q748" s="12" t="n">
        <v>47.2238122567804</v>
      </c>
      <c r="R748" s="12" t="n">
        <v>50.3799500898881</v>
      </c>
      <c r="S748" s="12" t="n">
        <v>45.6215152468776</v>
      </c>
      <c r="T748" s="12" t="n">
        <v>32.6958629274326</v>
      </c>
      <c r="U748" s="12" t="n">
        <v>32.1906433105469</v>
      </c>
      <c r="V748" s="12" t="n">
        <v>53.5330696105957</v>
      </c>
      <c r="W748" s="12" t="n">
        <v>21.3424263000488</v>
      </c>
      <c r="X748" s="13" t="n">
        <v>32.7712858805275</v>
      </c>
      <c r="Y748" s="13" t="n">
        <v>49.3005721489527</v>
      </c>
      <c r="Z748" s="13" t="n">
        <v>34.7</v>
      </c>
      <c r="AA748" s="10" t="s">
        <v>162</v>
      </c>
      <c r="AG748" s="13" t="n">
        <v>98.5509323967554</v>
      </c>
      <c r="AH748" s="13" t="n">
        <v>100</v>
      </c>
      <c r="AI748" s="13" t="n">
        <v>31.2</v>
      </c>
      <c r="AJ748" s="13" t="n">
        <v>66.1</v>
      </c>
      <c r="AK748" s="13" t="n">
        <v>35.1</v>
      </c>
      <c r="AL748" s="12" t="n">
        <v>36.3703703703704</v>
      </c>
      <c r="AM748" s="10" t="s">
        <v>157</v>
      </c>
    </row>
    <row r="749" customFormat="false" ht="15" hidden="false" customHeight="false" outlineLevel="0" collapsed="false">
      <c r="A749" s="10" t="s">
        <v>1812</v>
      </c>
      <c r="B749" s="10" t="s">
        <v>1760</v>
      </c>
      <c r="C749" s="10" t="s">
        <v>148</v>
      </c>
      <c r="D749" s="11" t="n">
        <v>46298.7938194444</v>
      </c>
      <c r="E749" s="10" t="s">
        <v>1813</v>
      </c>
      <c r="F749" s="10" t="s">
        <v>1760</v>
      </c>
      <c r="G749" s="10" t="s">
        <v>1762</v>
      </c>
      <c r="H749" s="10" t="s">
        <v>234</v>
      </c>
      <c r="I749" s="10" t="s">
        <v>152</v>
      </c>
      <c r="J749" s="10" t="s">
        <v>153</v>
      </c>
      <c r="K749" s="10" t="s">
        <v>154</v>
      </c>
      <c r="M749" s="12" t="n">
        <v>43.8585946135702</v>
      </c>
      <c r="N749" s="12" t="n">
        <v>5.53322540753495</v>
      </c>
      <c r="O749" s="12" t="n">
        <v>42.4690316129489</v>
      </c>
      <c r="P749" s="12" t="n">
        <v>49.7429348907821</v>
      </c>
      <c r="Q749" s="12" t="n">
        <v>49.644406551003</v>
      </c>
      <c r="R749" s="12" t="n">
        <v>52.5484495582976</v>
      </c>
      <c r="S749" s="12" t="n">
        <v>47.8302552363086</v>
      </c>
      <c r="T749" s="12" t="n">
        <v>35.8320260436847</v>
      </c>
      <c r="U749" s="12" t="n">
        <v>33.1928291320801</v>
      </c>
      <c r="V749" s="12" t="n">
        <v>55.6632461547852</v>
      </c>
      <c r="W749" s="12" t="n">
        <v>22.4704170227051</v>
      </c>
      <c r="X749" s="13" t="n">
        <v>15.3678837620719</v>
      </c>
      <c r="Y749" s="13" t="n">
        <v>35.3832545459818</v>
      </c>
      <c r="Z749" s="13" t="n">
        <v>40.2000000000001</v>
      </c>
      <c r="AA749" s="10" t="s">
        <v>162</v>
      </c>
      <c r="AC749" s="10" t="s">
        <v>156</v>
      </c>
      <c r="AE749" s="10" t="s">
        <v>156</v>
      </c>
      <c r="AG749" s="13" t="n">
        <v>97.3901991244175</v>
      </c>
      <c r="AH749" s="13" t="n">
        <v>100</v>
      </c>
      <c r="AI749" s="13" t="n">
        <v>32.1</v>
      </c>
      <c r="AJ749" s="13" t="n">
        <v>70.6</v>
      </c>
      <c r="AK749" s="13" t="n">
        <v>46</v>
      </c>
      <c r="AL749" s="12" t="n">
        <v>43.1266129032258</v>
      </c>
      <c r="AM749" s="10" t="s">
        <v>157</v>
      </c>
    </row>
    <row r="750" customFormat="false" ht="15" hidden="false" customHeight="false" outlineLevel="0" collapsed="false">
      <c r="A750" s="10" t="s">
        <v>1814</v>
      </c>
      <c r="B750" s="10" t="s">
        <v>1760</v>
      </c>
      <c r="C750" s="10" t="s">
        <v>148</v>
      </c>
      <c r="D750" s="11" t="n">
        <v>46298.7938425926</v>
      </c>
      <c r="E750" s="10" t="s">
        <v>1815</v>
      </c>
      <c r="F750" s="10" t="s">
        <v>1760</v>
      </c>
      <c r="G750" s="10" t="s">
        <v>1762</v>
      </c>
      <c r="H750" s="10" t="s">
        <v>237</v>
      </c>
      <c r="I750" s="10" t="s">
        <v>152</v>
      </c>
      <c r="J750" s="10" t="s">
        <v>153</v>
      </c>
      <c r="K750" s="10" t="s">
        <v>154</v>
      </c>
      <c r="M750" s="12" t="n">
        <v>44.3794113692649</v>
      </c>
      <c r="N750" s="12" t="n">
        <v>5.81042595739933</v>
      </c>
      <c r="O750" s="12" t="n">
        <v>42.8280698393266</v>
      </c>
      <c r="P750" s="12" t="n">
        <v>51.0181792286753</v>
      </c>
      <c r="Q750" s="12" t="n">
        <v>51.8560132026672</v>
      </c>
      <c r="R750" s="12" t="n">
        <v>51.481892366587</v>
      </c>
      <c r="S750" s="12" t="n">
        <v>48.255472171772</v>
      </c>
      <c r="T750" s="12" t="n">
        <v>34.7355851753036</v>
      </c>
      <c r="U750" s="12" t="n">
        <v>33.5899925231934</v>
      </c>
      <c r="V750" s="12" t="n">
        <v>56.0020446777344</v>
      </c>
      <c r="W750" s="12" t="n">
        <v>22.412052154541</v>
      </c>
      <c r="X750" s="13" t="n">
        <v>10.8748229031012</v>
      </c>
      <c r="Y750" s="13" t="n">
        <v>32.4327031784421</v>
      </c>
      <c r="Z750" s="13" t="n">
        <v>40.5000000000001</v>
      </c>
      <c r="AA750" s="10" t="s">
        <v>162</v>
      </c>
      <c r="AC750" s="10" t="s">
        <v>156</v>
      </c>
      <c r="AG750" s="13" t="n">
        <v>97.5717716711349</v>
      </c>
      <c r="AH750" s="13" t="n">
        <v>100</v>
      </c>
      <c r="AI750" s="13" t="n">
        <v>32.5</v>
      </c>
      <c r="AJ750" s="13" t="n">
        <v>70.9</v>
      </c>
      <c r="AK750" s="13" t="n">
        <v>41.2</v>
      </c>
      <c r="AL750" s="12" t="n">
        <v>38.1888888888889</v>
      </c>
      <c r="AM750" s="10" t="s">
        <v>157</v>
      </c>
    </row>
    <row r="751" customFormat="false" ht="15" hidden="false" customHeight="false" outlineLevel="0" collapsed="false">
      <c r="A751" s="10" t="s">
        <v>1816</v>
      </c>
      <c r="B751" s="10" t="s">
        <v>1760</v>
      </c>
      <c r="C751" s="10" t="s">
        <v>148</v>
      </c>
      <c r="D751" s="11" t="n">
        <v>46298.7938657407</v>
      </c>
      <c r="E751" s="10" t="s">
        <v>1817</v>
      </c>
      <c r="F751" s="10" t="s">
        <v>1760</v>
      </c>
      <c r="G751" s="10" t="s">
        <v>1762</v>
      </c>
      <c r="H751" s="10" t="s">
        <v>240</v>
      </c>
      <c r="I751" s="10" t="s">
        <v>152</v>
      </c>
      <c r="J751" s="10" t="s">
        <v>153</v>
      </c>
      <c r="K751" s="10" t="s">
        <v>154</v>
      </c>
      <c r="M751" s="12" t="n">
        <v>49.494158451213</v>
      </c>
      <c r="N751" s="12" t="n">
        <v>4.89182695026937</v>
      </c>
      <c r="O751" s="12" t="n">
        <v>48.3278984705396</v>
      </c>
      <c r="P751" s="12" t="n">
        <v>58.3818680447408</v>
      </c>
      <c r="Q751" s="12" t="n">
        <v>51.311286298636</v>
      </c>
      <c r="R751" s="12" t="n">
        <v>55.6621688162217</v>
      </c>
      <c r="S751" s="12" t="n">
        <v>51.0432410992629</v>
      </c>
      <c r="T751" s="12" t="n">
        <v>41.4110801046306</v>
      </c>
      <c r="U751" s="12" t="n">
        <v>38.80029296875</v>
      </c>
      <c r="V751" s="12" t="n">
        <v>60.313404083252</v>
      </c>
      <c r="W751" s="12" t="n">
        <v>21.513111114502</v>
      </c>
      <c r="X751" s="13" t="n">
        <v>8.47308323331535</v>
      </c>
      <c r="Y751" s="13" t="n">
        <v>39.8945131418127</v>
      </c>
      <c r="Z751" s="13" t="n">
        <v>50.7000000000002</v>
      </c>
      <c r="AA751" s="10" t="s">
        <v>162</v>
      </c>
      <c r="AG751" s="13" t="n">
        <v>98.4850456546728</v>
      </c>
      <c r="AH751" s="13" t="n">
        <v>100</v>
      </c>
      <c r="AI751" s="13" t="n">
        <v>36.9</v>
      </c>
      <c r="AJ751" s="13" t="n">
        <v>72.9</v>
      </c>
      <c r="AK751" s="13" t="n">
        <v>40.2</v>
      </c>
      <c r="AL751" s="12" t="n">
        <v>40.7378312880044</v>
      </c>
      <c r="AM751" s="10" t="s">
        <v>157</v>
      </c>
    </row>
    <row r="752" customFormat="false" ht="15" hidden="false" customHeight="false" outlineLevel="0" collapsed="false">
      <c r="A752" s="10" t="s">
        <v>1818</v>
      </c>
      <c r="B752" s="10" t="s">
        <v>1760</v>
      </c>
      <c r="C752" s="10" t="s">
        <v>148</v>
      </c>
      <c r="D752" s="11" t="n">
        <v>46298.7940625</v>
      </c>
      <c r="E752" s="10" t="s">
        <v>1819</v>
      </c>
      <c r="F752" s="10" t="s">
        <v>1760</v>
      </c>
      <c r="G752" s="10" t="s">
        <v>1762</v>
      </c>
      <c r="H752" s="10" t="s">
        <v>247</v>
      </c>
      <c r="I752" s="10" t="s">
        <v>152</v>
      </c>
      <c r="J752" s="10" t="s">
        <v>248</v>
      </c>
      <c r="K752" s="10" t="s">
        <v>154</v>
      </c>
      <c r="M752" s="12" t="n">
        <v>40.6569476825405</v>
      </c>
      <c r="N752" s="12" t="n">
        <v>4.00864806057154</v>
      </c>
      <c r="O752" s="12" t="n">
        <v>39.8185080530083</v>
      </c>
      <c r="P752" s="12" t="n">
        <v>50.3665602198522</v>
      </c>
      <c r="Q752" s="12" t="n">
        <v>39.8125820980647</v>
      </c>
      <c r="R752" s="12" t="n">
        <v>41.4009522560848</v>
      </c>
      <c r="S752" s="12" t="n">
        <v>44.1744688933253</v>
      </c>
      <c r="T752" s="12" t="n">
        <v>36.2852404809841</v>
      </c>
      <c r="U752" s="12" t="n">
        <v>33.8940925598145</v>
      </c>
      <c r="V752" s="12" t="n">
        <v>54.0767669677734</v>
      </c>
      <c r="W752" s="12" t="n">
        <v>20.182674407959</v>
      </c>
      <c r="X752" s="13" t="n">
        <v>34.5673232160155</v>
      </c>
      <c r="Y752" s="13" t="n">
        <v>67.4596383597029</v>
      </c>
      <c r="Z752" s="13" t="n">
        <v>39.6000000000001</v>
      </c>
      <c r="AA752" s="10" t="s">
        <v>155</v>
      </c>
      <c r="AD752" s="10" t="s">
        <v>156</v>
      </c>
      <c r="AF752" s="10" t="s">
        <v>156</v>
      </c>
      <c r="AG752" s="13" t="n">
        <v>93.8698188982344</v>
      </c>
      <c r="AH752" s="13" t="n">
        <v>100</v>
      </c>
      <c r="AI752" s="13" t="n">
        <v>32.7</v>
      </c>
      <c r="AJ752" s="13" t="n">
        <v>63.5</v>
      </c>
      <c r="AK752" s="13" t="n">
        <v>42.9</v>
      </c>
      <c r="AL752" s="12" t="n">
        <v>42.9666666666667</v>
      </c>
      <c r="AM752" s="10" t="s">
        <v>180</v>
      </c>
    </row>
    <row r="753" customFormat="false" ht="15" hidden="false" customHeight="false" outlineLevel="0" collapsed="false">
      <c r="A753" s="10" t="s">
        <v>1820</v>
      </c>
      <c r="B753" s="10" t="s">
        <v>1760</v>
      </c>
      <c r="C753" s="10" t="s">
        <v>148</v>
      </c>
      <c r="D753" s="11" t="n">
        <v>46298.7940856482</v>
      </c>
      <c r="E753" s="10" t="s">
        <v>1821</v>
      </c>
      <c r="F753" s="10" t="s">
        <v>1760</v>
      </c>
      <c r="G753" s="10" t="s">
        <v>1762</v>
      </c>
      <c r="H753" s="10" t="s">
        <v>251</v>
      </c>
      <c r="I753" s="10" t="s">
        <v>152</v>
      </c>
      <c r="J753" s="10" t="s">
        <v>248</v>
      </c>
      <c r="K753" s="10" t="s">
        <v>154</v>
      </c>
      <c r="M753" s="12" t="n">
        <v>38.6052928655268</v>
      </c>
      <c r="N753" s="12" t="n">
        <v>4.19477756181618</v>
      </c>
      <c r="O753" s="12" t="n">
        <v>37.5433478293815</v>
      </c>
      <c r="P753" s="12" t="n">
        <v>48.1835890611669</v>
      </c>
      <c r="Q753" s="12" t="n">
        <v>39.8456337062439</v>
      </c>
      <c r="R753" s="12" t="n">
        <v>41.6707879130046</v>
      </c>
      <c r="S753" s="12" t="n">
        <v>41.7107255054722</v>
      </c>
      <c r="T753" s="12" t="n">
        <v>33.9953597135729</v>
      </c>
      <c r="U753" s="12" t="n">
        <v>33.0940895080566</v>
      </c>
      <c r="V753" s="12" t="n">
        <v>50.7505989074707</v>
      </c>
      <c r="W753" s="12" t="n">
        <v>17.6565093994141</v>
      </c>
      <c r="X753" s="13" t="n">
        <v>47.3537352718564</v>
      </c>
      <c r="Y753" s="13" t="n">
        <v>68.4142745789135</v>
      </c>
      <c r="Z753" s="13" t="n">
        <v>36.7</v>
      </c>
      <c r="AA753" s="10" t="s">
        <v>155</v>
      </c>
      <c r="AD753" s="10" t="s">
        <v>156</v>
      </c>
      <c r="AF753" s="10" t="s">
        <v>156</v>
      </c>
      <c r="AG753" s="13" t="n">
        <v>95.1654518480294</v>
      </c>
      <c r="AH753" s="13" t="n">
        <v>100</v>
      </c>
      <c r="AI753" s="13" t="n">
        <v>31.9</v>
      </c>
      <c r="AJ753" s="13" t="n">
        <v>62.7</v>
      </c>
      <c r="AK753" s="13" t="n">
        <v>34.5</v>
      </c>
      <c r="AL753" s="12" t="n">
        <v>35.1834778797371</v>
      </c>
      <c r="AM753" s="10" t="s">
        <v>180</v>
      </c>
    </row>
    <row r="754" customFormat="false" ht="15" hidden="false" customHeight="false" outlineLevel="0" collapsed="false">
      <c r="A754" s="10" t="s">
        <v>1822</v>
      </c>
      <c r="B754" s="10" t="s">
        <v>1760</v>
      </c>
      <c r="C754" s="10" t="s">
        <v>148</v>
      </c>
      <c r="D754" s="11" t="n">
        <v>46298.7940972222</v>
      </c>
      <c r="E754" s="10" t="s">
        <v>1823</v>
      </c>
      <c r="F754" s="10" t="s">
        <v>1760</v>
      </c>
      <c r="G754" s="10" t="s">
        <v>1762</v>
      </c>
      <c r="H754" s="10" t="s">
        <v>254</v>
      </c>
      <c r="I754" s="10" t="s">
        <v>152</v>
      </c>
      <c r="J754" s="10" t="s">
        <v>248</v>
      </c>
      <c r="K754" s="10" t="s">
        <v>154</v>
      </c>
      <c r="M754" s="12" t="n">
        <v>41.0485605505922</v>
      </c>
      <c r="N754" s="12" t="n">
        <v>4.63256610912806</v>
      </c>
      <c r="O754" s="12" t="n">
        <v>40.136924906831</v>
      </c>
      <c r="P754" s="12" t="n">
        <v>52.0097588547858</v>
      </c>
      <c r="Q754" s="12" t="n">
        <v>40.9429622986609</v>
      </c>
      <c r="R754" s="12" t="n">
        <v>42.9904489004672</v>
      </c>
      <c r="S754" s="12" t="n">
        <v>41.8673358020476</v>
      </c>
      <c r="T754" s="12" t="n">
        <v>36.8564433962624</v>
      </c>
      <c r="U754" s="12" t="n">
        <v>33.9685859680176</v>
      </c>
      <c r="V754" s="12" t="n">
        <v>55.7712821960449</v>
      </c>
      <c r="W754" s="12" t="n">
        <v>21.8026962280273</v>
      </c>
      <c r="X754" s="13" t="n">
        <v>43.3448934976937</v>
      </c>
      <c r="Y754" s="13" t="n">
        <v>72.8107223385869</v>
      </c>
      <c r="Z754" s="13" t="n">
        <v>39.9000000000001</v>
      </c>
      <c r="AA754" s="10" t="s">
        <v>155</v>
      </c>
      <c r="AD754" s="10" t="s">
        <v>156</v>
      </c>
      <c r="AG754" s="13" t="n">
        <v>97.5416150316509</v>
      </c>
      <c r="AH754" s="13" t="n">
        <v>100</v>
      </c>
      <c r="AI754" s="13" t="n">
        <v>33.1</v>
      </c>
      <c r="AJ754" s="13" t="n">
        <v>63.7</v>
      </c>
      <c r="AK754" s="13" t="n">
        <v>39.3</v>
      </c>
      <c r="AL754" s="12" t="n">
        <v>39.1105483870968</v>
      </c>
      <c r="AM754" s="10" t="s">
        <v>180</v>
      </c>
    </row>
    <row r="755" customFormat="false" ht="15" hidden="false" customHeight="false" outlineLevel="0" collapsed="false">
      <c r="A755" s="10" t="s">
        <v>1824</v>
      </c>
      <c r="B755" s="10" t="s">
        <v>1760</v>
      </c>
      <c r="C755" s="10" t="s">
        <v>148</v>
      </c>
      <c r="D755" s="11" t="n">
        <v>46298.7941087963</v>
      </c>
      <c r="E755" s="10" t="s">
        <v>1825</v>
      </c>
      <c r="F755" s="10" t="s">
        <v>1760</v>
      </c>
      <c r="G755" s="10" t="s">
        <v>1762</v>
      </c>
      <c r="H755" s="10" t="s">
        <v>257</v>
      </c>
      <c r="I755" s="10" t="s">
        <v>152</v>
      </c>
      <c r="J755" s="10" t="s">
        <v>248</v>
      </c>
      <c r="K755" s="10" t="s">
        <v>154</v>
      </c>
      <c r="M755" s="12" t="n">
        <v>38.6321164518045</v>
      </c>
      <c r="N755" s="12" t="n">
        <v>4.81044223448125</v>
      </c>
      <c r="O755" s="12" t="n">
        <v>37.2875601405534</v>
      </c>
      <c r="P755" s="12" t="n">
        <v>49.0025544053995</v>
      </c>
      <c r="Q755" s="12" t="n">
        <v>43.6753989489835</v>
      </c>
      <c r="R755" s="12" t="n">
        <v>42.2436604809804</v>
      </c>
      <c r="S755" s="12" t="n">
        <v>40.5457255745094</v>
      </c>
      <c r="T755" s="12" t="n">
        <v>33.445087547348</v>
      </c>
      <c r="U755" s="12" t="n">
        <v>32.9111633300781</v>
      </c>
      <c r="V755" s="12" t="n">
        <v>55.7826194763184</v>
      </c>
      <c r="W755" s="12" t="n">
        <v>22.8714561462402</v>
      </c>
      <c r="X755" s="13" t="n">
        <v>29.147681420324</v>
      </c>
      <c r="Y755" s="13" t="n">
        <v>61.3781116146254</v>
      </c>
      <c r="Z755" s="13" t="n">
        <v>35.9</v>
      </c>
      <c r="AA755" s="10" t="s">
        <v>155</v>
      </c>
      <c r="AG755" s="13" t="n">
        <v>98.0617748395973</v>
      </c>
      <c r="AH755" s="13" t="n">
        <v>100</v>
      </c>
      <c r="AI755" s="13" t="n">
        <v>32</v>
      </c>
      <c r="AJ755" s="13" t="n">
        <v>64.1</v>
      </c>
      <c r="AK755" s="13" t="n">
        <v>37.1</v>
      </c>
      <c r="AL755" s="12" t="n">
        <v>36.7555555555556</v>
      </c>
      <c r="AM755" s="10" t="s">
        <v>180</v>
      </c>
    </row>
    <row r="756" customFormat="false" ht="15" hidden="false" customHeight="false" outlineLevel="0" collapsed="false">
      <c r="A756" s="10" t="s">
        <v>1826</v>
      </c>
      <c r="B756" s="10" t="s">
        <v>1760</v>
      </c>
      <c r="C756" s="10" t="s">
        <v>148</v>
      </c>
      <c r="D756" s="11" t="n">
        <v>46298.7941319444</v>
      </c>
      <c r="E756" s="10" t="s">
        <v>1827</v>
      </c>
      <c r="F756" s="10" t="s">
        <v>1760</v>
      </c>
      <c r="G756" s="10" t="s">
        <v>1762</v>
      </c>
      <c r="H756" s="10" t="s">
        <v>260</v>
      </c>
      <c r="I756" s="10" t="s">
        <v>152</v>
      </c>
      <c r="J756" s="10" t="s">
        <v>248</v>
      </c>
      <c r="K756" s="10" t="s">
        <v>154</v>
      </c>
      <c r="M756" s="12" t="n">
        <v>42.6013628064227</v>
      </c>
      <c r="N756" s="12" t="n">
        <v>4.42399772234066</v>
      </c>
      <c r="O756" s="12" t="n">
        <v>41.5635761056705</v>
      </c>
      <c r="P756" s="12" t="n">
        <v>53.2955809551074</v>
      </c>
      <c r="Q756" s="12" t="n">
        <v>44.9706886816037</v>
      </c>
      <c r="R756" s="12" t="n">
        <v>45.3635357338581</v>
      </c>
      <c r="S756" s="12" t="n">
        <v>42.9208834406022</v>
      </c>
      <c r="T756" s="12" t="n">
        <v>37.9362703195175</v>
      </c>
      <c r="U756" s="12" t="n">
        <v>35.4940910339356</v>
      </c>
      <c r="V756" s="12" t="n">
        <v>58.2736129760742</v>
      </c>
      <c r="W756" s="12" t="n">
        <v>22.7795219421387</v>
      </c>
      <c r="X756" s="13" t="n">
        <v>37.7438329425019</v>
      </c>
      <c r="Y756" s="13" t="n">
        <v>71.0321879134843</v>
      </c>
      <c r="Z756" s="13" t="n">
        <v>41.2000000000001</v>
      </c>
      <c r="AA756" s="10" t="s">
        <v>155</v>
      </c>
      <c r="AG756" s="13" t="n">
        <v>97.9230808702792</v>
      </c>
      <c r="AH756" s="13" t="n">
        <v>100</v>
      </c>
      <c r="AI756" s="13" t="n">
        <v>34.3</v>
      </c>
      <c r="AJ756" s="13" t="n">
        <v>65.1</v>
      </c>
      <c r="AK756" s="13" t="n">
        <v>40.1</v>
      </c>
      <c r="AL756" s="12" t="n">
        <v>40.3498330170778</v>
      </c>
      <c r="AM756" s="10" t="s">
        <v>180</v>
      </c>
    </row>
    <row r="757" customFormat="false" ht="15" hidden="false" customHeight="false" outlineLevel="0" collapsed="false">
      <c r="A757" s="10" t="s">
        <v>1828</v>
      </c>
      <c r="B757" s="10" t="s">
        <v>1760</v>
      </c>
      <c r="C757" s="10" t="s">
        <v>148</v>
      </c>
      <c r="D757" s="11" t="n">
        <v>46298.7941550926</v>
      </c>
      <c r="E757" s="10" t="s">
        <v>1829</v>
      </c>
      <c r="F757" s="10" t="s">
        <v>1760</v>
      </c>
      <c r="G757" s="10" t="s">
        <v>1762</v>
      </c>
      <c r="H757" s="10" t="s">
        <v>267</v>
      </c>
      <c r="I757" s="10" t="s">
        <v>152</v>
      </c>
      <c r="J757" s="10" t="s">
        <v>248</v>
      </c>
      <c r="K757" s="10" t="s">
        <v>261</v>
      </c>
      <c r="L757" s="10" t="s">
        <v>383</v>
      </c>
      <c r="M757" s="12" t="n">
        <v>38.8639580460984</v>
      </c>
      <c r="N757" s="12" t="n">
        <v>5.32115629522501</v>
      </c>
      <c r="O757" s="12" t="n">
        <v>37.7571601740694</v>
      </c>
      <c r="P757" s="12" t="n">
        <v>47.8377054055146</v>
      </c>
      <c r="R757" s="12" t="n">
        <v>44.726336675247</v>
      </c>
      <c r="T757" s="12" t="n">
        <v>33.6696686712779</v>
      </c>
      <c r="U757" s="12" t="n">
        <v>33.4395484924316</v>
      </c>
      <c r="V757" s="12" t="n">
        <v>59.7897453308106</v>
      </c>
      <c r="W757" s="12" t="n">
        <v>26.3501968383789</v>
      </c>
      <c r="X757" s="13" t="n">
        <v>37.1413430966374</v>
      </c>
      <c r="Y757" s="13" t="n">
        <v>62.1023219963388</v>
      </c>
      <c r="Z757" s="13" t="n">
        <v>35.7</v>
      </c>
      <c r="AA757" s="10" t="s">
        <v>155</v>
      </c>
      <c r="AB757" s="10" t="s">
        <v>1380</v>
      </c>
      <c r="AC757" s="10" t="s">
        <v>156</v>
      </c>
      <c r="AD757" s="10" t="s">
        <v>263</v>
      </c>
      <c r="AE757" s="10" t="s">
        <v>161</v>
      </c>
      <c r="AF757" s="10" t="s">
        <v>263</v>
      </c>
      <c r="AG757" s="13" t="n">
        <v>67.4276285016371</v>
      </c>
      <c r="AH757" s="13" t="n">
        <v>85.416558390936</v>
      </c>
      <c r="AI757" s="13" t="n">
        <v>32.5</v>
      </c>
      <c r="AJ757" s="13" t="n">
        <v>65.6</v>
      </c>
      <c r="AK757" s="13" t="n">
        <v>45.7</v>
      </c>
      <c r="AL757" s="12" t="n">
        <v>44.7057361748969</v>
      </c>
      <c r="AM757" s="10" t="s">
        <v>180</v>
      </c>
      <c r="AO757" s="10" t="s">
        <v>1830</v>
      </c>
    </row>
    <row r="758" customFormat="false" ht="15" hidden="false" customHeight="false" outlineLevel="0" collapsed="false">
      <c r="A758" s="10" t="s">
        <v>1831</v>
      </c>
      <c r="B758" s="10" t="s">
        <v>1760</v>
      </c>
      <c r="C758" s="10" t="s">
        <v>148</v>
      </c>
      <c r="D758" s="11" t="n">
        <v>46298.7941782407</v>
      </c>
      <c r="E758" s="10" t="s">
        <v>1832</v>
      </c>
      <c r="F758" s="10" t="s">
        <v>1760</v>
      </c>
      <c r="G758" s="10" t="s">
        <v>1762</v>
      </c>
      <c r="H758" s="10" t="s">
        <v>271</v>
      </c>
      <c r="I758" s="10" t="s">
        <v>152</v>
      </c>
      <c r="J758" s="10" t="s">
        <v>248</v>
      </c>
      <c r="K758" s="10" t="s">
        <v>154</v>
      </c>
      <c r="M758" s="12" t="n">
        <v>38.8716430058857</v>
      </c>
      <c r="N758" s="12" t="n">
        <v>3.82969965114654</v>
      </c>
      <c r="O758" s="12" t="n">
        <v>38.2782055760898</v>
      </c>
      <c r="P758" s="12" t="n">
        <v>46.0091609967457</v>
      </c>
      <c r="Q758" s="12" t="n">
        <v>38.6893451697432</v>
      </c>
      <c r="R758" s="12" t="n">
        <v>40.9129736139229</v>
      </c>
      <c r="S758" s="12" t="n">
        <v>39.2235598490144</v>
      </c>
      <c r="T758" s="12" t="n">
        <v>34.484458382456</v>
      </c>
      <c r="U758" s="12" t="n">
        <v>32.5624618530273</v>
      </c>
      <c r="V758" s="12" t="n">
        <v>49.9415130615234</v>
      </c>
      <c r="W758" s="12" t="n">
        <v>17.3790512084961</v>
      </c>
      <c r="X758" s="13" t="n">
        <v>38.8010431840609</v>
      </c>
      <c r="Y758" s="13" t="n">
        <v>61.0568112400733</v>
      </c>
      <c r="Z758" s="13" t="n">
        <v>37.8000000000001</v>
      </c>
      <c r="AA758" s="10" t="s">
        <v>155</v>
      </c>
      <c r="AG758" s="13" t="n">
        <v>98.0329832319882</v>
      </c>
      <c r="AH758" s="13" t="n">
        <v>100</v>
      </c>
      <c r="AI758" s="13" t="n">
        <v>31</v>
      </c>
      <c r="AJ758" s="13" t="n">
        <v>60.6</v>
      </c>
      <c r="AK758" s="13" t="n">
        <v>40</v>
      </c>
      <c r="AL758" s="12" t="n">
        <v>39.4776036866359</v>
      </c>
      <c r="AM758" s="10" t="s">
        <v>180</v>
      </c>
    </row>
    <row r="759" customFormat="false" ht="15" hidden="false" customHeight="false" outlineLevel="0" collapsed="false">
      <c r="A759" s="10" t="s">
        <v>1833</v>
      </c>
      <c r="B759" s="10" t="s">
        <v>1760</v>
      </c>
      <c r="C759" s="10" t="s">
        <v>148</v>
      </c>
      <c r="D759" s="11" t="n">
        <v>46298.7942013889</v>
      </c>
      <c r="E759" s="10" t="s">
        <v>1834</v>
      </c>
      <c r="F759" s="10" t="s">
        <v>1760</v>
      </c>
      <c r="G759" s="10" t="s">
        <v>1762</v>
      </c>
      <c r="H759" s="10" t="s">
        <v>274</v>
      </c>
      <c r="I759" s="10" t="s">
        <v>152</v>
      </c>
      <c r="J759" s="10" t="s">
        <v>248</v>
      </c>
      <c r="K759" s="10" t="s">
        <v>154</v>
      </c>
      <c r="M759" s="12" t="n">
        <v>38.4106922583421</v>
      </c>
      <c r="N759" s="12" t="n">
        <v>3.96701676821106</v>
      </c>
      <c r="O759" s="12" t="n">
        <v>37.5177145742382</v>
      </c>
      <c r="P759" s="12" t="n">
        <v>47.1240229755395</v>
      </c>
      <c r="Q759" s="12" t="n">
        <v>37.8402472393768</v>
      </c>
      <c r="R759" s="12" t="n">
        <v>40.8042895345823</v>
      </c>
      <c r="S759" s="12" t="n">
        <v>41.8638860343811</v>
      </c>
      <c r="T759" s="12" t="n">
        <v>32.962400080712</v>
      </c>
      <c r="U759" s="12" t="n">
        <v>32.2630767822266</v>
      </c>
      <c r="V759" s="12" t="n">
        <v>49.8792266845703</v>
      </c>
      <c r="W759" s="12" t="n">
        <v>17.6161499023438</v>
      </c>
      <c r="X759" s="13" t="n">
        <v>16.298384805368</v>
      </c>
      <c r="Y759" s="13" t="n">
        <v>56.8935370358228</v>
      </c>
      <c r="Z759" s="13" t="n">
        <v>37.7000000000001</v>
      </c>
      <c r="AA759" s="10" t="s">
        <v>155</v>
      </c>
      <c r="AD759" s="10" t="s">
        <v>156</v>
      </c>
      <c r="AG759" s="13" t="n">
        <v>97.7001921844971</v>
      </c>
      <c r="AH759" s="13" t="n">
        <v>100</v>
      </c>
      <c r="AI759" s="13" t="n">
        <v>31.1</v>
      </c>
      <c r="AJ759" s="13" t="n">
        <v>61.1</v>
      </c>
      <c r="AK759" s="13" t="n">
        <v>38.9</v>
      </c>
      <c r="AL759" s="12" t="n">
        <v>39.6921658986175</v>
      </c>
      <c r="AM759" s="10" t="s">
        <v>180</v>
      </c>
    </row>
    <row r="760" customFormat="false" ht="15" hidden="false" customHeight="false" outlineLevel="0" collapsed="false">
      <c r="A760" s="10" t="s">
        <v>1835</v>
      </c>
      <c r="B760" s="10" t="s">
        <v>1760</v>
      </c>
      <c r="C760" s="10" t="s">
        <v>148</v>
      </c>
      <c r="D760" s="11" t="n">
        <v>46298.794212963</v>
      </c>
      <c r="E760" s="10" t="s">
        <v>1836</v>
      </c>
      <c r="F760" s="10" t="s">
        <v>1760</v>
      </c>
      <c r="G760" s="10" t="s">
        <v>1762</v>
      </c>
      <c r="H760" s="10" t="s">
        <v>277</v>
      </c>
      <c r="I760" s="10" t="s">
        <v>152</v>
      </c>
      <c r="J760" s="10" t="s">
        <v>248</v>
      </c>
      <c r="K760" s="10" t="s">
        <v>154</v>
      </c>
      <c r="M760" s="12" t="n">
        <v>40.0038811374069</v>
      </c>
      <c r="N760" s="12" t="n">
        <v>2.92340158784468</v>
      </c>
      <c r="O760" s="12" t="n">
        <v>39.5971653127862</v>
      </c>
      <c r="P760" s="12" t="n">
        <v>45.6319539484162</v>
      </c>
      <c r="Q760" s="12" t="n">
        <v>40.4966706494437</v>
      </c>
      <c r="R760" s="12" t="n">
        <v>41.1736426838657</v>
      </c>
      <c r="S760" s="12" t="n">
        <v>38.9663610827051</v>
      </c>
      <c r="T760" s="12" t="n">
        <v>36.2470030801833</v>
      </c>
      <c r="U760" s="12" t="n">
        <v>35.0010452270508</v>
      </c>
      <c r="V760" s="12" t="n">
        <v>50.2295074462891</v>
      </c>
      <c r="W760" s="12" t="n">
        <v>15.2284622192383</v>
      </c>
      <c r="X760" s="13" t="n">
        <v>42.3958971712415</v>
      </c>
      <c r="Y760" s="13" t="n">
        <v>74.8228666043071</v>
      </c>
      <c r="Z760" s="13" t="n">
        <v>40.6000000000001</v>
      </c>
      <c r="AA760" s="10" t="s">
        <v>155</v>
      </c>
      <c r="AD760" s="10" t="s">
        <v>156</v>
      </c>
      <c r="AG760" s="13" t="n">
        <v>96.6347352672263</v>
      </c>
      <c r="AH760" s="13" t="n">
        <v>100</v>
      </c>
      <c r="AI760" s="13" t="n">
        <v>33.9</v>
      </c>
      <c r="AJ760" s="13" t="n">
        <v>62.3</v>
      </c>
      <c r="AK760" s="13" t="n">
        <v>41.7</v>
      </c>
      <c r="AL760" s="12" t="n">
        <v>41.665123440309</v>
      </c>
      <c r="AM760" s="10" t="s">
        <v>180</v>
      </c>
    </row>
    <row r="761" customFormat="false" ht="15" hidden="false" customHeight="false" outlineLevel="0" collapsed="false">
      <c r="A761" s="10" t="s">
        <v>1837</v>
      </c>
      <c r="B761" s="10" t="s">
        <v>1760</v>
      </c>
      <c r="C761" s="10" t="s">
        <v>148</v>
      </c>
      <c r="D761" s="11" t="n">
        <v>46298.794224537</v>
      </c>
      <c r="E761" s="10" t="s">
        <v>1838</v>
      </c>
      <c r="F761" s="10" t="s">
        <v>1760</v>
      </c>
      <c r="G761" s="10" t="s">
        <v>1762</v>
      </c>
      <c r="H761" s="10" t="s">
        <v>280</v>
      </c>
      <c r="I761" s="10" t="s">
        <v>152</v>
      </c>
      <c r="J761" s="10" t="s">
        <v>248</v>
      </c>
      <c r="K761" s="10" t="s">
        <v>154</v>
      </c>
      <c r="M761" s="12" t="n">
        <v>39.5322772471454</v>
      </c>
      <c r="N761" s="12" t="n">
        <v>3.31507628993483</v>
      </c>
      <c r="O761" s="12" t="n">
        <v>38.7234830553418</v>
      </c>
      <c r="P761" s="12" t="n">
        <v>48.0299119376055</v>
      </c>
      <c r="Q761" s="12" t="n">
        <v>41.1057950292667</v>
      </c>
      <c r="R761" s="12" t="n">
        <v>40.8690998469513</v>
      </c>
      <c r="S761" s="12" t="n">
        <v>40.7201566457647</v>
      </c>
      <c r="T761" s="12" t="n">
        <v>34.8443707049651</v>
      </c>
      <c r="U761" s="12" t="n">
        <v>33.6912956237793</v>
      </c>
      <c r="V761" s="12" t="n">
        <v>51.6894874572754</v>
      </c>
      <c r="W761" s="12" t="n">
        <v>17.9981918334961</v>
      </c>
      <c r="X761" s="13" t="n">
        <v>10.5533022883181</v>
      </c>
      <c r="Y761" s="13" t="n">
        <v>77.1058034149517</v>
      </c>
      <c r="Z761" s="13" t="n">
        <v>39.9000000000001</v>
      </c>
      <c r="AA761" s="10" t="s">
        <v>155</v>
      </c>
      <c r="AG761" s="13" t="n">
        <v>98.6709486166008</v>
      </c>
      <c r="AH761" s="13" t="n">
        <v>100</v>
      </c>
      <c r="AI761" s="13" t="n">
        <v>32.8</v>
      </c>
      <c r="AJ761" s="13" t="n">
        <v>64.2</v>
      </c>
      <c r="AK761" s="13" t="n">
        <v>40.4</v>
      </c>
      <c r="AL761" s="12" t="n">
        <v>40.1434832157005</v>
      </c>
      <c r="AM761" s="10" t="s">
        <v>180</v>
      </c>
    </row>
    <row r="762" customFormat="false" ht="15" hidden="false" customHeight="false" outlineLevel="0" collapsed="false">
      <c r="A762" s="10" t="s">
        <v>1839</v>
      </c>
      <c r="B762" s="10" t="s">
        <v>1760</v>
      </c>
      <c r="C762" s="10" t="s">
        <v>148</v>
      </c>
      <c r="D762" s="11" t="n">
        <v>46298.7942361111</v>
      </c>
      <c r="E762" s="10" t="s">
        <v>1840</v>
      </c>
      <c r="F762" s="10" t="s">
        <v>1760</v>
      </c>
      <c r="G762" s="10" t="s">
        <v>1762</v>
      </c>
      <c r="H762" s="10" t="s">
        <v>283</v>
      </c>
      <c r="I762" s="10" t="s">
        <v>152</v>
      </c>
      <c r="J762" s="10" t="s">
        <v>248</v>
      </c>
      <c r="K762" s="10" t="s">
        <v>261</v>
      </c>
      <c r="L762" s="10" t="s">
        <v>383</v>
      </c>
      <c r="M762" s="12" t="n">
        <v>39.5151043460319</v>
      </c>
      <c r="N762" s="12" t="n">
        <v>4.99568261915206</v>
      </c>
      <c r="O762" s="12" t="n">
        <v>38.1847253259098</v>
      </c>
      <c r="P762" s="12" t="n">
        <v>49.6805500260031</v>
      </c>
      <c r="R762" s="12" t="n">
        <v>45.0244207108109</v>
      </c>
      <c r="S762" s="12" t="n">
        <v>43.2972095170362</v>
      </c>
      <c r="T762" s="12" t="n">
        <v>33.9517762181727</v>
      </c>
      <c r="U762" s="12" t="n">
        <v>33.5657463073731</v>
      </c>
      <c r="V762" s="12" t="n">
        <v>52.8552742004395</v>
      </c>
      <c r="W762" s="12" t="n">
        <v>19.2895278930664</v>
      </c>
      <c r="X762" s="13" t="n">
        <v>27.3629699374538</v>
      </c>
      <c r="Y762" s="13" t="n">
        <v>60.5259264241038</v>
      </c>
      <c r="Z762" s="13" t="n">
        <v>36.2</v>
      </c>
      <c r="AA762" s="10" t="s">
        <v>155</v>
      </c>
      <c r="AB762" s="10" t="s">
        <v>156</v>
      </c>
      <c r="AD762" s="10" t="s">
        <v>347</v>
      </c>
      <c r="AE762" s="10" t="s">
        <v>156</v>
      </c>
      <c r="AF762" s="10" t="s">
        <v>156</v>
      </c>
      <c r="AG762" s="13" t="n">
        <v>85.568113806915</v>
      </c>
      <c r="AH762" s="13" t="n">
        <v>97.9662538557157</v>
      </c>
      <c r="AI762" s="13" t="n">
        <v>32.7</v>
      </c>
      <c r="AJ762" s="13" t="n">
        <v>63.2</v>
      </c>
      <c r="AK762" s="13" t="n">
        <v>37.5</v>
      </c>
      <c r="AL762" s="12" t="n">
        <v>37.2185185185185</v>
      </c>
      <c r="AM762" s="10" t="s">
        <v>180</v>
      </c>
      <c r="AO762" s="10" t="s">
        <v>1706</v>
      </c>
    </row>
    <row r="763" customFormat="false" ht="15" hidden="false" customHeight="false" outlineLevel="0" collapsed="false">
      <c r="A763" s="10" t="s">
        <v>1841</v>
      </c>
      <c r="B763" s="10" t="s">
        <v>1760</v>
      </c>
      <c r="C763" s="10" t="s">
        <v>148</v>
      </c>
      <c r="D763" s="11" t="n">
        <v>46298.794375</v>
      </c>
      <c r="E763" s="10" t="s">
        <v>1842</v>
      </c>
      <c r="F763" s="10" t="s">
        <v>1760</v>
      </c>
      <c r="G763" s="10" t="s">
        <v>1762</v>
      </c>
      <c r="H763" s="10" t="s">
        <v>286</v>
      </c>
      <c r="I763" s="10" t="s">
        <v>152</v>
      </c>
      <c r="J763" s="10" t="s">
        <v>248</v>
      </c>
      <c r="K763" s="10" t="s">
        <v>154</v>
      </c>
      <c r="M763" s="12" t="n">
        <v>38.5707258264011</v>
      </c>
      <c r="N763" s="12" t="n">
        <v>3.24271377469391</v>
      </c>
      <c r="O763" s="12" t="n">
        <v>37.8559090695826</v>
      </c>
      <c r="P763" s="12" t="n">
        <v>47.6092490118176</v>
      </c>
      <c r="Q763" s="12" t="n">
        <v>39.2088713103614</v>
      </c>
      <c r="R763" s="12" t="n">
        <v>38.1987414225516</v>
      </c>
      <c r="S763" s="12" t="n">
        <v>39.8393816501898</v>
      </c>
      <c r="T763" s="12" t="n">
        <v>35.4158617326423</v>
      </c>
      <c r="U763" s="12" t="n">
        <v>32.7747077941895</v>
      </c>
      <c r="V763" s="12" t="n">
        <v>53.4813041687012</v>
      </c>
      <c r="W763" s="12" t="n">
        <v>20.7065963745117</v>
      </c>
      <c r="X763" s="13" t="n">
        <v>46.6373761899256</v>
      </c>
      <c r="Y763" s="13" t="n">
        <v>81.9722254338973</v>
      </c>
      <c r="Z763" s="13" t="n">
        <v>38.3000000000001</v>
      </c>
      <c r="AA763" s="10" t="s">
        <v>155</v>
      </c>
      <c r="AG763" s="13" t="n">
        <v>98.3213338385752</v>
      </c>
      <c r="AH763" s="13" t="n">
        <v>100</v>
      </c>
      <c r="AI763" s="13" t="n">
        <v>31.6</v>
      </c>
      <c r="AJ763" s="13" t="n">
        <v>61.9</v>
      </c>
      <c r="AK763" s="13" t="n">
        <v>36.6</v>
      </c>
      <c r="AL763" s="12" t="n">
        <v>36.0888888888889</v>
      </c>
      <c r="AM763" s="10" t="s">
        <v>157</v>
      </c>
    </row>
    <row r="764" customFormat="false" ht="15" hidden="false" customHeight="false" outlineLevel="0" collapsed="false">
      <c r="A764" s="10" t="s">
        <v>1843</v>
      </c>
      <c r="B764" s="10" t="s">
        <v>1760</v>
      </c>
      <c r="C764" s="10" t="s">
        <v>148</v>
      </c>
      <c r="D764" s="11" t="n">
        <v>46298.7943981482</v>
      </c>
      <c r="E764" s="10" t="s">
        <v>1844</v>
      </c>
      <c r="F764" s="10" t="s">
        <v>1760</v>
      </c>
      <c r="G764" s="10" t="s">
        <v>1762</v>
      </c>
      <c r="H764" s="10" t="s">
        <v>289</v>
      </c>
      <c r="I764" s="10" t="s">
        <v>152</v>
      </c>
      <c r="J764" s="10" t="s">
        <v>248</v>
      </c>
      <c r="K764" s="10" t="s">
        <v>154</v>
      </c>
      <c r="M764" s="12" t="n">
        <v>39.0228186282025</v>
      </c>
      <c r="N764" s="12" t="n">
        <v>3.25876597152975</v>
      </c>
      <c r="O764" s="12" t="n">
        <v>38.3121916971468</v>
      </c>
      <c r="P764" s="12" t="n">
        <v>47.9019340292598</v>
      </c>
      <c r="Q764" s="12" t="n">
        <v>39.1293505616164</v>
      </c>
      <c r="R764" s="12" t="n">
        <v>39.1422428058025</v>
      </c>
      <c r="S764" s="12" t="n">
        <v>40.9605608133566</v>
      </c>
      <c r="T764" s="12" t="n">
        <v>34.5554535861724</v>
      </c>
      <c r="U764" s="12" t="n">
        <v>33.0730819702148</v>
      </c>
      <c r="V764" s="12" t="n">
        <v>52.2035827636719</v>
      </c>
      <c r="W764" s="12" t="n">
        <v>19.130500793457</v>
      </c>
      <c r="X764" s="13" t="n">
        <v>23.3784096303419</v>
      </c>
      <c r="Y764" s="13" t="n">
        <v>75.8304222403447</v>
      </c>
      <c r="Z764" s="13" t="n">
        <v>37.7000000000001</v>
      </c>
      <c r="AA764" s="10" t="s">
        <v>155</v>
      </c>
      <c r="AG764" s="13" t="n">
        <v>98.2974395788466</v>
      </c>
      <c r="AH764" s="13" t="n">
        <v>100</v>
      </c>
      <c r="AI764" s="13" t="n">
        <v>30.9</v>
      </c>
      <c r="AJ764" s="13" t="n">
        <v>60.4</v>
      </c>
      <c r="AK764" s="13" t="n">
        <v>39.2</v>
      </c>
      <c r="AL764" s="12" t="n">
        <v>39.3489631336406</v>
      </c>
      <c r="AM764" s="10" t="s">
        <v>157</v>
      </c>
    </row>
    <row r="765" customFormat="false" ht="15" hidden="false" customHeight="false" outlineLevel="0" collapsed="false">
      <c r="A765" s="10" t="s">
        <v>1845</v>
      </c>
      <c r="B765" s="10" t="s">
        <v>1760</v>
      </c>
      <c r="C765" s="10" t="s">
        <v>148</v>
      </c>
      <c r="D765" s="11" t="n">
        <v>46298.7944097222</v>
      </c>
      <c r="E765" s="10" t="s">
        <v>1846</v>
      </c>
      <c r="F765" s="10" t="s">
        <v>1760</v>
      </c>
      <c r="G765" s="10" t="s">
        <v>1762</v>
      </c>
      <c r="H765" s="10" t="s">
        <v>292</v>
      </c>
      <c r="I765" s="10" t="s">
        <v>152</v>
      </c>
      <c r="J765" s="10" t="s">
        <v>248</v>
      </c>
      <c r="K765" s="10" t="s">
        <v>154</v>
      </c>
      <c r="M765" s="12" t="n">
        <v>39.233671932692</v>
      </c>
      <c r="N765" s="12" t="n">
        <v>3.02531673970712</v>
      </c>
      <c r="O765" s="12" t="n">
        <v>38.5724746820161</v>
      </c>
      <c r="P765" s="12" t="n">
        <v>47.4701918538921</v>
      </c>
      <c r="Q765" s="12" t="n">
        <v>39.4882107356433</v>
      </c>
      <c r="R765" s="12" t="n">
        <v>41.0860475246466</v>
      </c>
      <c r="S765" s="12" t="n">
        <v>39.1371432968984</v>
      </c>
      <c r="T765" s="12" t="n">
        <v>35.6846469189344</v>
      </c>
      <c r="U765" s="12" t="n">
        <v>35.6962966918945</v>
      </c>
      <c r="V765" s="12" t="n">
        <v>51.5274772644043</v>
      </c>
      <c r="W765" s="12" t="n">
        <v>15.8311805725098</v>
      </c>
      <c r="X765" s="13" t="n">
        <v>47.2242378353367</v>
      </c>
      <c r="Y765" s="13" t="n">
        <v>81.3883543132368</v>
      </c>
      <c r="Z765" s="13" t="n">
        <v>38.1</v>
      </c>
      <c r="AA765" s="10" t="s">
        <v>155</v>
      </c>
      <c r="AG765" s="13" t="n">
        <v>98.5654314589272</v>
      </c>
      <c r="AH765" s="13" t="n">
        <v>100</v>
      </c>
      <c r="AI765" s="13" t="n">
        <v>31.4</v>
      </c>
      <c r="AJ765" s="13" t="n">
        <v>60.4</v>
      </c>
      <c r="AK765" s="13" t="n">
        <v>35.2</v>
      </c>
      <c r="AL765" s="12" t="n">
        <v>34.4915863153369</v>
      </c>
      <c r="AM765" s="10" t="s">
        <v>157</v>
      </c>
    </row>
    <row r="766" customFormat="false" ht="15" hidden="false" customHeight="false" outlineLevel="0" collapsed="false">
      <c r="A766" s="10" t="s">
        <v>1847</v>
      </c>
      <c r="B766" s="10" t="s">
        <v>1760</v>
      </c>
      <c r="C766" s="10" t="s">
        <v>148</v>
      </c>
      <c r="D766" s="11" t="n">
        <v>46298.7944212963</v>
      </c>
      <c r="E766" s="10" t="s">
        <v>1848</v>
      </c>
      <c r="F766" s="10" t="s">
        <v>1760</v>
      </c>
      <c r="G766" s="10" t="s">
        <v>1762</v>
      </c>
      <c r="H766" s="10" t="s">
        <v>295</v>
      </c>
      <c r="I766" s="10" t="s">
        <v>152</v>
      </c>
      <c r="J766" s="10" t="s">
        <v>248</v>
      </c>
      <c r="K766" s="10" t="s">
        <v>154</v>
      </c>
      <c r="M766" s="12" t="n">
        <v>37.9984455190709</v>
      </c>
      <c r="N766" s="12" t="n">
        <v>4.05752274173049</v>
      </c>
      <c r="O766" s="12" t="n">
        <v>37.0112743607245</v>
      </c>
      <c r="P766" s="12" t="n">
        <v>49.1022743230864</v>
      </c>
      <c r="Q766" s="12" t="n">
        <v>38.2412505585293</v>
      </c>
      <c r="R766" s="12" t="n">
        <v>39.5528370169471</v>
      </c>
      <c r="S766" s="12" t="n">
        <v>40.2366275123928</v>
      </c>
      <c r="T766" s="12" t="n">
        <v>34.6114753227812</v>
      </c>
      <c r="U766" s="12" t="n">
        <v>31.8824596405029</v>
      </c>
      <c r="V766" s="12" t="n">
        <v>51.8685531616211</v>
      </c>
      <c r="W766" s="12" t="n">
        <v>19.9860935211182</v>
      </c>
      <c r="X766" s="13" t="n">
        <v>49.6128972285301</v>
      </c>
      <c r="Y766" s="13" t="n">
        <v>74.4884001965393</v>
      </c>
      <c r="Z766" s="13" t="n">
        <v>37.5000000000001</v>
      </c>
      <c r="AA766" s="10" t="s">
        <v>155</v>
      </c>
      <c r="AG766" s="13" t="n">
        <v>98.3067885117494</v>
      </c>
      <c r="AH766" s="13" t="n">
        <v>100</v>
      </c>
      <c r="AI766" s="13" t="n">
        <v>30.7</v>
      </c>
      <c r="AJ766" s="13" t="n">
        <v>61.2</v>
      </c>
      <c r="AK766" s="13" t="n">
        <v>38.9</v>
      </c>
      <c r="AL766" s="12" t="n">
        <v>38.2619834710744</v>
      </c>
      <c r="AM766" s="10" t="s">
        <v>157</v>
      </c>
    </row>
    <row r="767" customFormat="false" ht="15" hidden="false" customHeight="false" outlineLevel="0" collapsed="false">
      <c r="A767" s="10" t="s">
        <v>1849</v>
      </c>
      <c r="B767" s="10" t="s">
        <v>1760</v>
      </c>
      <c r="C767" s="10" t="s">
        <v>148</v>
      </c>
      <c r="D767" s="11" t="n">
        <v>46298.7944328704</v>
      </c>
      <c r="E767" s="10" t="s">
        <v>1850</v>
      </c>
      <c r="F767" s="10" t="s">
        <v>1760</v>
      </c>
      <c r="G767" s="10" t="s">
        <v>1762</v>
      </c>
      <c r="H767" s="10" t="s">
        <v>298</v>
      </c>
      <c r="I767" s="10" t="s">
        <v>152</v>
      </c>
      <c r="J767" s="10" t="s">
        <v>248</v>
      </c>
      <c r="K767" s="10" t="s">
        <v>154</v>
      </c>
      <c r="M767" s="12" t="n">
        <v>39.1953587506891</v>
      </c>
      <c r="N767" s="12" t="n">
        <v>3.98264975082534</v>
      </c>
      <c r="O767" s="12" t="n">
        <v>38.2090680738706</v>
      </c>
      <c r="P767" s="12" t="n">
        <v>47.7607006840033</v>
      </c>
      <c r="Q767" s="12" t="n">
        <v>41.5452817951673</v>
      </c>
      <c r="R767" s="12" t="n">
        <v>43.5778108268939</v>
      </c>
      <c r="S767" s="12" t="n">
        <v>39.530818791823</v>
      </c>
      <c r="T767" s="12" t="n">
        <v>33.5657765708112</v>
      </c>
      <c r="U767" s="12" t="n">
        <v>32.2799415588379</v>
      </c>
      <c r="V767" s="12" t="n">
        <v>53.7868156433106</v>
      </c>
      <c r="W767" s="12" t="n">
        <v>21.5068740844727</v>
      </c>
      <c r="X767" s="13" t="n">
        <v>27.0658136352472</v>
      </c>
      <c r="Y767" s="13" t="n">
        <v>61.9866899028059</v>
      </c>
      <c r="Z767" s="13" t="n">
        <v>38.3000000000001</v>
      </c>
      <c r="AA767" s="10" t="s">
        <v>155</v>
      </c>
      <c r="AG767" s="13" t="n">
        <v>98.6488981193031</v>
      </c>
      <c r="AH767" s="13" t="n">
        <v>100</v>
      </c>
      <c r="AI767" s="13" t="n">
        <v>31.4</v>
      </c>
      <c r="AJ767" s="13" t="n">
        <v>62.4</v>
      </c>
      <c r="AK767" s="13" t="n">
        <v>37.4</v>
      </c>
      <c r="AL767" s="12" t="n">
        <v>37.4891176470588</v>
      </c>
      <c r="AM767" s="10" t="s">
        <v>157</v>
      </c>
    </row>
    <row r="768" customFormat="false" ht="15" hidden="false" customHeight="false" outlineLevel="0" collapsed="false">
      <c r="A768" s="10" t="s">
        <v>1851</v>
      </c>
      <c r="B768" s="10" t="s">
        <v>1760</v>
      </c>
      <c r="C768" s="10" t="s">
        <v>148</v>
      </c>
      <c r="D768" s="11" t="n">
        <v>46298.7944560185</v>
      </c>
      <c r="E768" s="10" t="s">
        <v>1852</v>
      </c>
      <c r="F768" s="10" t="s">
        <v>1760</v>
      </c>
      <c r="G768" s="10" t="s">
        <v>1762</v>
      </c>
      <c r="H768" s="10" t="s">
        <v>301</v>
      </c>
      <c r="I768" s="10" t="s">
        <v>152</v>
      </c>
      <c r="J768" s="10" t="s">
        <v>248</v>
      </c>
      <c r="K768" s="10" t="s">
        <v>154</v>
      </c>
      <c r="L768" s="10" t="s">
        <v>1404</v>
      </c>
      <c r="M768" s="12" t="n">
        <v>39.3330017949619</v>
      </c>
      <c r="N768" s="12" t="n">
        <v>4.34120529187979</v>
      </c>
      <c r="O768" s="12" t="n">
        <v>38.1481187097202</v>
      </c>
      <c r="P768" s="12" t="n">
        <v>50.2187025089457</v>
      </c>
      <c r="Q768" s="12" t="n">
        <v>47.5848538522608</v>
      </c>
      <c r="R768" s="12" t="n">
        <v>43.3618355504312</v>
      </c>
      <c r="S768" s="12" t="n">
        <v>39.5378441144953</v>
      </c>
      <c r="T768" s="12" t="n">
        <v>34.6055283954381</v>
      </c>
      <c r="U768" s="12" t="n">
        <v>33.2561225891113</v>
      </c>
      <c r="V768" s="12" t="n">
        <v>57.2189979553223</v>
      </c>
      <c r="W768" s="12" t="n">
        <v>23.9628753662109</v>
      </c>
      <c r="X768" s="13" t="n">
        <v>35.1232573707035</v>
      </c>
      <c r="Y768" s="13" t="n">
        <v>71.6653569661515</v>
      </c>
      <c r="Z768" s="13" t="n">
        <v>39.0000000000001</v>
      </c>
      <c r="AA768" s="10" t="s">
        <v>155</v>
      </c>
      <c r="AB768" s="10" t="s">
        <v>156</v>
      </c>
      <c r="AC768" s="10" t="s">
        <v>156</v>
      </c>
      <c r="AD768" s="10" t="s">
        <v>156</v>
      </c>
      <c r="AE768" s="10" t="s">
        <v>156</v>
      </c>
      <c r="AG768" s="13" t="n">
        <v>90.2355752816661</v>
      </c>
      <c r="AH768" s="13" t="n">
        <v>99.7413136539118</v>
      </c>
      <c r="AI768" s="13" t="n">
        <v>32</v>
      </c>
      <c r="AJ768" s="13" t="n">
        <v>64.4</v>
      </c>
      <c r="AK768" s="13" t="n">
        <v>47.7</v>
      </c>
      <c r="AL768" s="12" t="n">
        <v>47.6095634750344</v>
      </c>
      <c r="AM768" s="10" t="s">
        <v>157</v>
      </c>
      <c r="AO768" s="10" t="s">
        <v>1853</v>
      </c>
    </row>
    <row r="769" customFormat="false" ht="15" hidden="false" customHeight="false" outlineLevel="0" collapsed="false">
      <c r="A769" s="10" t="s">
        <v>1854</v>
      </c>
      <c r="B769" s="10" t="s">
        <v>1760</v>
      </c>
      <c r="C769" s="10" t="s">
        <v>148</v>
      </c>
      <c r="D769" s="11" t="n">
        <v>46298.7944791667</v>
      </c>
      <c r="E769" s="10" t="s">
        <v>1855</v>
      </c>
      <c r="F769" s="10" t="s">
        <v>1760</v>
      </c>
      <c r="G769" s="10" t="s">
        <v>1762</v>
      </c>
      <c r="H769" s="10" t="s">
        <v>304</v>
      </c>
      <c r="I769" s="10" t="s">
        <v>152</v>
      </c>
      <c r="J769" s="10" t="s">
        <v>248</v>
      </c>
      <c r="K769" s="10" t="s">
        <v>154</v>
      </c>
      <c r="M769" s="12" t="n">
        <v>43.5675950669276</v>
      </c>
      <c r="N769" s="12" t="n">
        <v>5.27691356884549</v>
      </c>
      <c r="O769" s="12" t="n">
        <v>42.1273850370384</v>
      </c>
      <c r="P769" s="12" t="n">
        <v>51.8354574044546</v>
      </c>
      <c r="Q769" s="12" t="n">
        <v>49.2929319839532</v>
      </c>
      <c r="R769" s="12" t="n">
        <v>49.7782799931377</v>
      </c>
      <c r="S769" s="12" t="n">
        <v>46.0204824303379</v>
      </c>
      <c r="T769" s="12" t="n">
        <v>35.4343483800562</v>
      </c>
      <c r="U769" s="12" t="n">
        <v>34.4763069152832</v>
      </c>
      <c r="V769" s="12" t="n">
        <v>55.8170166015625</v>
      </c>
      <c r="W769" s="12" t="n">
        <v>21.3407096862793</v>
      </c>
      <c r="X769" s="13" t="n">
        <v>10.7191797230607</v>
      </c>
      <c r="Y769" s="13" t="n">
        <v>41.4680657371472</v>
      </c>
      <c r="Z769" s="13" t="n">
        <v>40.8000000000001</v>
      </c>
      <c r="AA769" s="10" t="s">
        <v>162</v>
      </c>
      <c r="AG769" s="13" t="n">
        <v>98.8828244925806</v>
      </c>
      <c r="AH769" s="13" t="n">
        <v>100</v>
      </c>
      <c r="AI769" s="13" t="n">
        <v>33.1</v>
      </c>
      <c r="AJ769" s="13" t="n">
        <v>68.6</v>
      </c>
      <c r="AK769" s="13" t="n">
        <v>37.6</v>
      </c>
      <c r="AL769" s="12" t="n">
        <v>38.3592592592593</v>
      </c>
      <c r="AM769" s="10" t="s">
        <v>157</v>
      </c>
    </row>
    <row r="770" customFormat="false" ht="15" hidden="false" customHeight="false" outlineLevel="0" collapsed="false">
      <c r="A770" s="10" t="s">
        <v>1856</v>
      </c>
      <c r="B770" s="10" t="s">
        <v>1760</v>
      </c>
      <c r="C770" s="10" t="s">
        <v>148</v>
      </c>
      <c r="D770" s="11" t="n">
        <v>46298.7945023148</v>
      </c>
      <c r="E770" s="10" t="s">
        <v>1857</v>
      </c>
      <c r="F770" s="10" t="s">
        <v>1760</v>
      </c>
      <c r="G770" s="10" t="s">
        <v>1762</v>
      </c>
      <c r="H770" s="10" t="s">
        <v>307</v>
      </c>
      <c r="I770" s="10" t="s">
        <v>152</v>
      </c>
      <c r="J770" s="10" t="s">
        <v>248</v>
      </c>
      <c r="K770" s="10" t="s">
        <v>154</v>
      </c>
      <c r="M770" s="12" t="n">
        <v>42.4989111127406</v>
      </c>
      <c r="N770" s="12" t="n">
        <v>4.66495791731103</v>
      </c>
      <c r="O770" s="12" t="n">
        <v>40.9786901486088</v>
      </c>
      <c r="P770" s="12" t="n">
        <v>53.3353277829255</v>
      </c>
      <c r="Q770" s="12" t="n">
        <v>48.0445490822672</v>
      </c>
      <c r="R770" s="12" t="n">
        <v>43.8934330343983</v>
      </c>
      <c r="S770" s="12" t="n">
        <v>48.0324145088833</v>
      </c>
      <c r="T770" s="12" t="n">
        <v>37.9883803013658</v>
      </c>
      <c r="U770" s="12" t="n">
        <v>34.8594207763672</v>
      </c>
      <c r="V770" s="12" t="n">
        <v>58.3088493347168</v>
      </c>
      <c r="W770" s="12" t="n">
        <v>23.4494285583496</v>
      </c>
      <c r="X770" s="13" t="n">
        <v>29.8620739326935</v>
      </c>
      <c r="Y770" s="13" t="n">
        <v>62.7401552118408</v>
      </c>
      <c r="Z770" s="13" t="n">
        <v>41.3000000000001</v>
      </c>
      <c r="AA770" s="10" t="s">
        <v>155</v>
      </c>
      <c r="AG770" s="13" t="n">
        <v>98.8765845321179</v>
      </c>
      <c r="AH770" s="13" t="n">
        <v>100</v>
      </c>
      <c r="AI770" s="13" t="n">
        <v>33.9</v>
      </c>
      <c r="AJ770" s="13" t="n">
        <v>67.7</v>
      </c>
      <c r="AK770" s="13" t="n">
        <v>39.7</v>
      </c>
      <c r="AL770" s="12" t="n">
        <v>40.5391024667932</v>
      </c>
      <c r="AM770" s="10" t="s">
        <v>157</v>
      </c>
    </row>
    <row r="771" customFormat="false" ht="15" hidden="false" customHeight="false" outlineLevel="0" collapsed="false">
      <c r="A771" s="10" t="s">
        <v>1858</v>
      </c>
      <c r="B771" s="10" t="s">
        <v>1760</v>
      </c>
      <c r="C771" s="10" t="s">
        <v>148</v>
      </c>
      <c r="D771" s="11" t="n">
        <v>46298.7945138889</v>
      </c>
      <c r="E771" s="10" t="s">
        <v>1859</v>
      </c>
      <c r="F771" s="10" t="s">
        <v>1760</v>
      </c>
      <c r="G771" s="10" t="s">
        <v>1762</v>
      </c>
      <c r="H771" s="10" t="s">
        <v>310</v>
      </c>
      <c r="I771" s="10" t="s">
        <v>152</v>
      </c>
      <c r="J771" s="10" t="s">
        <v>248</v>
      </c>
      <c r="K771" s="10" t="s">
        <v>154</v>
      </c>
      <c r="M771" s="12" t="n">
        <v>39.9744764246492</v>
      </c>
      <c r="N771" s="12" t="n">
        <v>4.37409834578534</v>
      </c>
      <c r="O771" s="12" t="n">
        <v>38.5738271013357</v>
      </c>
      <c r="P771" s="12" t="n">
        <v>50.2469713230119</v>
      </c>
      <c r="Q771" s="12" t="n">
        <v>45.5693227450053</v>
      </c>
      <c r="R771" s="12" t="n">
        <v>43.326864984557</v>
      </c>
      <c r="S771" s="12" t="n">
        <v>43.0537321060252</v>
      </c>
      <c r="T771" s="12" t="n">
        <v>34.4675409415608</v>
      </c>
      <c r="U771" s="12" t="n">
        <v>33.893482208252</v>
      </c>
      <c r="V771" s="12" t="n">
        <v>54.8090972900391</v>
      </c>
      <c r="W771" s="12" t="n">
        <v>20.9156150817871</v>
      </c>
      <c r="X771" s="13" t="n">
        <v>23.604607952434</v>
      </c>
      <c r="Y771" s="13" t="n">
        <v>58.5906726124117</v>
      </c>
      <c r="Z771" s="13" t="n">
        <v>39.1000000000001</v>
      </c>
      <c r="AA771" s="10" t="s">
        <v>155</v>
      </c>
      <c r="AG771" s="13" t="n">
        <v>98.9374609360638</v>
      </c>
      <c r="AH771" s="13" t="n">
        <v>100</v>
      </c>
      <c r="AI771" s="13" t="n">
        <v>32.9</v>
      </c>
      <c r="AJ771" s="13" t="n">
        <v>67.9</v>
      </c>
      <c r="AK771" s="13" t="n">
        <v>39.2</v>
      </c>
      <c r="AL771" s="12" t="n">
        <v>38.0851851851852</v>
      </c>
      <c r="AM771" s="10" t="s">
        <v>157</v>
      </c>
    </row>
    <row r="772" customFormat="false" ht="15" hidden="false" customHeight="false" outlineLevel="0" collapsed="false">
      <c r="A772" s="10" t="s">
        <v>1860</v>
      </c>
      <c r="B772" s="10" t="s">
        <v>1760</v>
      </c>
      <c r="C772" s="10" t="s">
        <v>148</v>
      </c>
      <c r="D772" s="11" t="n">
        <v>46298.794537037</v>
      </c>
      <c r="E772" s="10" t="s">
        <v>1861</v>
      </c>
      <c r="F772" s="10" t="s">
        <v>1760</v>
      </c>
      <c r="G772" s="10" t="s">
        <v>1762</v>
      </c>
      <c r="H772" s="10" t="s">
        <v>313</v>
      </c>
      <c r="I772" s="10" t="s">
        <v>152</v>
      </c>
      <c r="J772" s="10" t="s">
        <v>248</v>
      </c>
      <c r="K772" s="10" t="s">
        <v>154</v>
      </c>
      <c r="M772" s="12" t="n">
        <v>37.5093174135515</v>
      </c>
      <c r="N772" s="12" t="n">
        <v>4.6818528002173</v>
      </c>
      <c r="O772" s="12" t="n">
        <v>35.9874959857952</v>
      </c>
      <c r="P772" s="12" t="n">
        <v>46.0196431645258</v>
      </c>
      <c r="Q772" s="12" t="n">
        <v>43.6358748148677</v>
      </c>
      <c r="R772" s="12" t="n">
        <v>42.8362906114247</v>
      </c>
      <c r="S772" s="12" t="n">
        <v>41.7248601959285</v>
      </c>
      <c r="T772" s="12" t="n">
        <v>32.530020128093</v>
      </c>
      <c r="U772" s="12" t="n">
        <v>32.2303810119629</v>
      </c>
      <c r="V772" s="12" t="n">
        <v>50.1411933898926</v>
      </c>
      <c r="W772" s="12" t="n">
        <v>17.9108123779297</v>
      </c>
      <c r="X772" s="13" t="n">
        <v>36.945218440492</v>
      </c>
      <c r="Y772" s="13" t="n">
        <v>59.3803980799111</v>
      </c>
      <c r="Z772" s="13" t="n">
        <v>34.6</v>
      </c>
      <c r="AA772" s="10" t="s">
        <v>155</v>
      </c>
      <c r="AG772" s="13" t="n">
        <v>98.6749464668094</v>
      </c>
      <c r="AH772" s="13" t="n">
        <v>100</v>
      </c>
      <c r="AI772" s="13" t="n">
        <v>31.2</v>
      </c>
      <c r="AJ772" s="13" t="n">
        <v>67.5</v>
      </c>
      <c r="AK772" s="13" t="n">
        <v>32.4</v>
      </c>
      <c r="AL772" s="12" t="n">
        <v>32.2303818215683</v>
      </c>
      <c r="AM772" s="10" t="s">
        <v>157</v>
      </c>
    </row>
    <row r="773" customFormat="false" ht="15" hidden="false" customHeight="false" outlineLevel="0" collapsed="false">
      <c r="A773" s="10" t="s">
        <v>1862</v>
      </c>
      <c r="B773" s="10" t="s">
        <v>1760</v>
      </c>
      <c r="C773" s="10" t="s">
        <v>148</v>
      </c>
      <c r="D773" s="11" t="n">
        <v>46298.7945601852</v>
      </c>
      <c r="E773" s="10" t="s">
        <v>1863</v>
      </c>
      <c r="F773" s="10" t="s">
        <v>1760</v>
      </c>
      <c r="G773" s="10" t="s">
        <v>1762</v>
      </c>
      <c r="H773" s="10" t="s">
        <v>316</v>
      </c>
      <c r="I773" s="10" t="s">
        <v>152</v>
      </c>
      <c r="J773" s="10" t="s">
        <v>248</v>
      </c>
      <c r="K773" s="10" t="s">
        <v>154</v>
      </c>
      <c r="M773" s="12" t="n">
        <v>38.6410913450163</v>
      </c>
      <c r="N773" s="12" t="n">
        <v>4.78060302328179</v>
      </c>
      <c r="O773" s="12" t="n">
        <v>37.2143061689821</v>
      </c>
      <c r="P773" s="12" t="n">
        <v>49.4330914921533</v>
      </c>
      <c r="Q773" s="12" t="n">
        <v>43.8467282490173</v>
      </c>
      <c r="R773" s="12" t="n">
        <v>42.3014878824672</v>
      </c>
      <c r="S773" s="12" t="n">
        <v>41.5029133415601</v>
      </c>
      <c r="T773" s="12" t="n">
        <v>33.4925221530992</v>
      </c>
      <c r="U773" s="12" t="n">
        <v>32.8105125427246</v>
      </c>
      <c r="V773" s="12" t="n">
        <v>53.2161064147949</v>
      </c>
      <c r="W773" s="12" t="n">
        <v>20.4055938720703</v>
      </c>
      <c r="X773" s="13" t="n">
        <v>33.6745297724202</v>
      </c>
      <c r="Y773" s="13" t="n">
        <v>59.2258131559805</v>
      </c>
      <c r="Z773" s="13" t="n">
        <v>35.5</v>
      </c>
      <c r="AA773" s="10" t="s">
        <v>155</v>
      </c>
      <c r="AC773" s="10" t="s">
        <v>156</v>
      </c>
      <c r="AG773" s="13" t="n">
        <v>98.4117893703405</v>
      </c>
      <c r="AH773" s="13" t="n">
        <v>100</v>
      </c>
      <c r="AI773" s="13" t="n">
        <v>31.8</v>
      </c>
      <c r="AJ773" s="13" t="n">
        <v>67.4</v>
      </c>
      <c r="AK773" s="13" t="n">
        <v>33.8</v>
      </c>
      <c r="AL773" s="12" t="n">
        <v>33.6791788856305</v>
      </c>
      <c r="AM773" s="10" t="s">
        <v>157</v>
      </c>
    </row>
    <row r="774" customFormat="false" ht="15" hidden="false" customHeight="false" outlineLevel="0" collapsed="false">
      <c r="A774" s="10" t="s">
        <v>1864</v>
      </c>
      <c r="B774" s="10" t="s">
        <v>1760</v>
      </c>
      <c r="C774" s="10" t="s">
        <v>148</v>
      </c>
      <c r="D774" s="11" t="n">
        <v>46298.7945717593</v>
      </c>
      <c r="E774" s="10" t="s">
        <v>1865</v>
      </c>
      <c r="F774" s="10" t="s">
        <v>1760</v>
      </c>
      <c r="G774" s="10" t="s">
        <v>1762</v>
      </c>
      <c r="H774" s="10" t="s">
        <v>319</v>
      </c>
      <c r="I774" s="10" t="s">
        <v>152</v>
      </c>
      <c r="J774" s="10" t="s">
        <v>248</v>
      </c>
      <c r="K774" s="10" t="s">
        <v>154</v>
      </c>
      <c r="M774" s="12" t="n">
        <v>41.5786053181062</v>
      </c>
      <c r="N774" s="12" t="n">
        <v>5.44263337486763</v>
      </c>
      <c r="O774" s="12" t="n">
        <v>40.2746731799103</v>
      </c>
      <c r="P774" s="12" t="n">
        <v>54.6570957530629</v>
      </c>
      <c r="Q774" s="12" t="n">
        <v>44.5662905943952</v>
      </c>
      <c r="R774" s="12" t="n">
        <v>44.9429468096499</v>
      </c>
      <c r="S774" s="12" t="n">
        <v>41.9014520451777</v>
      </c>
      <c r="T774" s="12" t="n">
        <v>34.1571905618526</v>
      </c>
      <c r="U774" s="12" t="n">
        <v>33.4190292358398</v>
      </c>
      <c r="V774" s="12" t="n">
        <v>58.3253746032715</v>
      </c>
      <c r="W774" s="12" t="n">
        <v>24.9063453674316</v>
      </c>
      <c r="X774" s="13" t="n">
        <v>15.8293647284716</v>
      </c>
      <c r="Y774" s="13" t="n">
        <v>55.4071978070563</v>
      </c>
      <c r="Z774" s="13" t="n">
        <v>40.2000000000001</v>
      </c>
      <c r="AA774" s="10" t="s">
        <v>155</v>
      </c>
      <c r="AG774" s="13" t="n">
        <v>98.3110415657638</v>
      </c>
      <c r="AH774" s="13" t="n">
        <v>100</v>
      </c>
      <c r="AI774" s="13" t="n">
        <v>32.4</v>
      </c>
      <c r="AJ774" s="13" t="n">
        <v>68.3</v>
      </c>
      <c r="AK774" s="13" t="n">
        <v>42.9</v>
      </c>
      <c r="AL774" s="12" t="n">
        <v>43.2804185452734</v>
      </c>
      <c r="AM774" s="10" t="s">
        <v>157</v>
      </c>
    </row>
    <row r="775" customFormat="false" ht="15" hidden="false" customHeight="false" outlineLevel="0" collapsed="false">
      <c r="A775" s="10" t="s">
        <v>1866</v>
      </c>
      <c r="B775" s="10" t="s">
        <v>1760</v>
      </c>
      <c r="C775" s="10" t="s">
        <v>148</v>
      </c>
      <c r="D775" s="11" t="n">
        <v>46298.7947337963</v>
      </c>
      <c r="E775" s="10" t="s">
        <v>1867</v>
      </c>
      <c r="F775" s="10" t="s">
        <v>1760</v>
      </c>
      <c r="G775" s="10" t="s">
        <v>1762</v>
      </c>
      <c r="H775" s="10" t="s">
        <v>322</v>
      </c>
      <c r="I775" s="10" t="s">
        <v>323</v>
      </c>
      <c r="J775" s="10" t="s">
        <v>248</v>
      </c>
      <c r="K775" s="10" t="s">
        <v>154</v>
      </c>
      <c r="M775" s="12" t="n">
        <v>45.7802092326955</v>
      </c>
      <c r="N775" s="12" t="n">
        <v>6.53891743656209</v>
      </c>
      <c r="O775" s="12" t="n">
        <v>43.8403574534935</v>
      </c>
      <c r="P775" s="12" t="n">
        <v>58.9130593807208</v>
      </c>
      <c r="Q775" s="12" t="n">
        <v>53.1521734589278</v>
      </c>
      <c r="R775" s="12" t="n">
        <v>50.0487281454431</v>
      </c>
      <c r="S775" s="12" t="n">
        <v>50.9932898438548</v>
      </c>
      <c r="T775" s="12" t="n">
        <v>36.7737096586223</v>
      </c>
      <c r="U775" s="12" t="n">
        <v>35.807674407959</v>
      </c>
      <c r="V775" s="12" t="n">
        <v>62.4319267272949</v>
      </c>
      <c r="W775" s="12" t="n">
        <v>26.6242523193359</v>
      </c>
      <c r="X775" s="13" t="n">
        <v>14.2661589960084</v>
      </c>
      <c r="Y775" s="13" t="n">
        <v>38.5457766325791</v>
      </c>
      <c r="Z775" s="13" t="n">
        <v>42.5000000000001</v>
      </c>
      <c r="AA775" s="10" t="s">
        <v>162</v>
      </c>
      <c r="AG775" s="13" t="n">
        <v>98.6440177923021</v>
      </c>
      <c r="AH775" s="13" t="n">
        <v>100</v>
      </c>
      <c r="AI775" s="13" t="n">
        <v>34.8</v>
      </c>
      <c r="AJ775" s="13" t="n">
        <v>70.3</v>
      </c>
      <c r="AK775" s="13" t="n">
        <v>35.2</v>
      </c>
      <c r="AL775" s="12" t="n">
        <v>35.80767368225</v>
      </c>
      <c r="AM775" s="10" t="s">
        <v>180</v>
      </c>
    </row>
    <row r="776" customFormat="false" ht="15" hidden="false" customHeight="false" outlineLevel="0" collapsed="false">
      <c r="A776" s="10" t="s">
        <v>1868</v>
      </c>
      <c r="B776" s="10" t="s">
        <v>1760</v>
      </c>
      <c r="C776" s="10" t="s">
        <v>148</v>
      </c>
      <c r="D776" s="11" t="n">
        <v>46298.7947453704</v>
      </c>
      <c r="E776" s="10" t="s">
        <v>1869</v>
      </c>
      <c r="F776" s="10" t="s">
        <v>1760</v>
      </c>
      <c r="G776" s="10" t="s">
        <v>1762</v>
      </c>
      <c r="H776" s="10" t="s">
        <v>326</v>
      </c>
      <c r="I776" s="10" t="s">
        <v>323</v>
      </c>
      <c r="J776" s="10" t="s">
        <v>248</v>
      </c>
      <c r="K776" s="10" t="s">
        <v>154</v>
      </c>
      <c r="M776" s="12" t="n">
        <v>44.8716113695167</v>
      </c>
      <c r="N776" s="12" t="n">
        <v>6.0146717274509</v>
      </c>
      <c r="O776" s="12" t="n">
        <v>43.0095890852096</v>
      </c>
      <c r="P776" s="12" t="n">
        <v>56.4648818396973</v>
      </c>
      <c r="Q776" s="12" t="n">
        <v>53.4567887860529</v>
      </c>
      <c r="R776" s="12" t="n">
        <v>49.1492204648861</v>
      </c>
      <c r="S776" s="12" t="n">
        <v>48.6910895838387</v>
      </c>
      <c r="T776" s="12" t="n">
        <v>36.8815010544509</v>
      </c>
      <c r="U776" s="12" t="n">
        <v>36.3878059387207</v>
      </c>
      <c r="V776" s="12" t="n">
        <v>58.8820152282715</v>
      </c>
      <c r="W776" s="12" t="n">
        <v>22.4942092895508</v>
      </c>
      <c r="X776" s="13" t="n">
        <v>20.3946635782534</v>
      </c>
      <c r="Y776" s="13" t="n">
        <v>40.4663800975523</v>
      </c>
      <c r="Z776" s="13" t="n">
        <v>42.9000000000001</v>
      </c>
      <c r="AA776" s="10" t="s">
        <v>162</v>
      </c>
      <c r="AG776" s="13" t="n">
        <v>98.6227650133989</v>
      </c>
      <c r="AH776" s="13" t="n">
        <v>100</v>
      </c>
      <c r="AI776" s="13" t="n">
        <v>35.4</v>
      </c>
      <c r="AJ776" s="13" t="n">
        <v>70.2</v>
      </c>
      <c r="AK776" s="13" t="n">
        <v>36.9</v>
      </c>
      <c r="AL776" s="12" t="n">
        <v>37.2369501466276</v>
      </c>
      <c r="AM776" s="10" t="s">
        <v>180</v>
      </c>
    </row>
    <row r="777" customFormat="false" ht="15" hidden="false" customHeight="false" outlineLevel="0" collapsed="false">
      <c r="A777" s="10" t="s">
        <v>1870</v>
      </c>
      <c r="B777" s="10" t="s">
        <v>1760</v>
      </c>
      <c r="C777" s="10" t="s">
        <v>148</v>
      </c>
      <c r="D777" s="11" t="n">
        <v>46298.7947685185</v>
      </c>
      <c r="E777" s="10" t="s">
        <v>1871</v>
      </c>
      <c r="F777" s="10" t="s">
        <v>1760</v>
      </c>
      <c r="G777" s="10" t="s">
        <v>1762</v>
      </c>
      <c r="H777" s="10" t="s">
        <v>329</v>
      </c>
      <c r="I777" s="10" t="s">
        <v>323</v>
      </c>
      <c r="J777" s="10" t="s">
        <v>248</v>
      </c>
      <c r="K777" s="10" t="s">
        <v>154</v>
      </c>
      <c r="M777" s="12" t="n">
        <v>43.6223739371607</v>
      </c>
      <c r="N777" s="12" t="n">
        <v>5.35935452898525</v>
      </c>
      <c r="O777" s="12" t="n">
        <v>42.0992432441897</v>
      </c>
      <c r="P777" s="12" t="n">
        <v>56.3999790485089</v>
      </c>
      <c r="Q777" s="12" t="n">
        <v>48.1045764075385</v>
      </c>
      <c r="R777" s="12" t="n">
        <v>45.6757856105302</v>
      </c>
      <c r="S777" s="12" t="n">
        <v>48.7050770280874</v>
      </c>
      <c r="T777" s="12" t="n">
        <v>36.9867511452071</v>
      </c>
      <c r="U777" s="12" t="n">
        <v>36.1452255249023</v>
      </c>
      <c r="V777" s="12" t="n">
        <v>58.3118934631348</v>
      </c>
      <c r="W777" s="12" t="n">
        <v>22.1666679382324</v>
      </c>
      <c r="X777" s="13" t="n">
        <v>17.7015727352311</v>
      </c>
      <c r="Y777" s="13" t="n">
        <v>52.8269991245812</v>
      </c>
      <c r="Z777" s="13" t="n">
        <v>42.5000000000001</v>
      </c>
      <c r="AA777" s="10" t="s">
        <v>155</v>
      </c>
      <c r="AG777" s="13" t="n">
        <v>97.9147269637183</v>
      </c>
      <c r="AH777" s="13" t="n">
        <v>100</v>
      </c>
      <c r="AI777" s="13" t="n">
        <v>35.2</v>
      </c>
      <c r="AJ777" s="13" t="n">
        <v>68.5</v>
      </c>
      <c r="AK777" s="13" t="n">
        <v>38.7</v>
      </c>
      <c r="AL777" s="12" t="n">
        <v>38.7499939414041</v>
      </c>
      <c r="AM777" s="10" t="s">
        <v>180</v>
      </c>
    </row>
    <row r="778" customFormat="false" ht="15" hidden="false" customHeight="false" outlineLevel="0" collapsed="false">
      <c r="A778" s="10" t="s">
        <v>1872</v>
      </c>
      <c r="B778" s="10" t="s">
        <v>1760</v>
      </c>
      <c r="C778" s="10" t="s">
        <v>148</v>
      </c>
      <c r="D778" s="11" t="n">
        <v>46298.7947800926</v>
      </c>
      <c r="E778" s="10" t="s">
        <v>1873</v>
      </c>
      <c r="F778" s="10" t="s">
        <v>1760</v>
      </c>
      <c r="G778" s="10" t="s">
        <v>1762</v>
      </c>
      <c r="H778" s="10" t="s">
        <v>332</v>
      </c>
      <c r="I778" s="10" t="s">
        <v>323</v>
      </c>
      <c r="J778" s="10" t="s">
        <v>248</v>
      </c>
      <c r="K778" s="10" t="s">
        <v>261</v>
      </c>
      <c r="L778" s="10" t="s">
        <v>383</v>
      </c>
      <c r="M778" s="12" t="n">
        <v>40.4730779507779</v>
      </c>
      <c r="N778" s="12" t="n">
        <v>4.92637181602191</v>
      </c>
      <c r="O778" s="12" t="n">
        <v>39.0421961594218</v>
      </c>
      <c r="Q778" s="12" t="n">
        <v>48.5297642788749</v>
      </c>
      <c r="R778" s="12" t="n">
        <v>44.5652265241069</v>
      </c>
      <c r="T778" s="12" t="n">
        <v>33.2889755515452</v>
      </c>
      <c r="U778" s="12" t="n">
        <v>32.8281936645508</v>
      </c>
      <c r="V778" s="12" t="n">
        <v>51.913459777832</v>
      </c>
      <c r="W778" s="12" t="n">
        <v>19.0852661132813</v>
      </c>
      <c r="X778" s="13" t="n">
        <v>19.416958441163</v>
      </c>
      <c r="Y778" s="13" t="n">
        <v>42.9060739838636</v>
      </c>
      <c r="Z778" s="13" t="n">
        <v>39.0000000000001</v>
      </c>
      <c r="AA778" s="10" t="s">
        <v>162</v>
      </c>
      <c r="AB778" s="10" t="s">
        <v>1380</v>
      </c>
      <c r="AC778" s="10" t="s">
        <v>263</v>
      </c>
      <c r="AE778" s="10" t="s">
        <v>1380</v>
      </c>
      <c r="AF778" s="10" t="s">
        <v>263</v>
      </c>
      <c r="AG778" s="13" t="n">
        <v>54.644520851819</v>
      </c>
      <c r="AH778" s="13" t="n">
        <v>68.4782608695652</v>
      </c>
      <c r="AI778" s="13" t="n">
        <v>31.9</v>
      </c>
      <c r="AJ778" s="13" t="n">
        <v>64.6</v>
      </c>
      <c r="AK778" s="13" t="n">
        <v>61</v>
      </c>
      <c r="AL778" s="12" t="n">
        <v>60.1934768977544</v>
      </c>
      <c r="AM778" s="10" t="s">
        <v>180</v>
      </c>
      <c r="AO778" s="10" t="s">
        <v>1874</v>
      </c>
    </row>
    <row r="779" customFormat="false" ht="15" hidden="false" customHeight="false" outlineLevel="0" collapsed="false">
      <c r="A779" s="10" t="s">
        <v>1875</v>
      </c>
      <c r="B779" s="10" t="s">
        <v>1760</v>
      </c>
      <c r="C779" s="10" t="s">
        <v>148</v>
      </c>
      <c r="D779" s="11" t="n">
        <v>46298.7947916667</v>
      </c>
      <c r="E779" s="10" t="s">
        <v>1876</v>
      </c>
      <c r="F779" s="10" t="s">
        <v>1760</v>
      </c>
      <c r="G779" s="10" t="s">
        <v>1762</v>
      </c>
      <c r="H779" s="10" t="s">
        <v>336</v>
      </c>
      <c r="I779" s="10" t="s">
        <v>323</v>
      </c>
      <c r="J779" s="10" t="s">
        <v>153</v>
      </c>
      <c r="K779" s="10" t="s">
        <v>261</v>
      </c>
      <c r="L779" s="10" t="s">
        <v>362</v>
      </c>
      <c r="M779" s="12" t="n">
        <v>46.276143615129</v>
      </c>
      <c r="N779" s="12" t="n">
        <v>7.72884213824668</v>
      </c>
      <c r="O779" s="12" t="n">
        <v>44.8024219588788</v>
      </c>
      <c r="Q779" s="12" t="n">
        <v>54.3488265779727</v>
      </c>
      <c r="R779" s="12" t="n">
        <v>52.5587011838942</v>
      </c>
      <c r="S779" s="12" t="n">
        <v>50.3138275030116</v>
      </c>
      <c r="T779" s="12" t="n">
        <v>33.2868275777835</v>
      </c>
      <c r="U779" s="12" t="n">
        <v>32.364444732666</v>
      </c>
      <c r="V779" s="12" t="n">
        <v>59.0834350585938</v>
      </c>
      <c r="W779" s="12" t="n">
        <v>26.7189903259277</v>
      </c>
      <c r="X779" s="13" t="n">
        <v>12.2507204610951</v>
      </c>
      <c r="Y779" s="13" t="n">
        <v>35.0038424591739</v>
      </c>
      <c r="Z779" s="13" t="n">
        <v>53.2000000000003</v>
      </c>
      <c r="AA779" s="10" t="s">
        <v>162</v>
      </c>
      <c r="AC779" s="10" t="s">
        <v>347</v>
      </c>
      <c r="AG779" s="13" t="n">
        <v>95.7285392431836</v>
      </c>
      <c r="AH779" s="13" t="n">
        <v>100</v>
      </c>
      <c r="AI779" s="13" t="n">
        <v>31.3</v>
      </c>
      <c r="AJ779" s="13" t="n">
        <v>68.8</v>
      </c>
      <c r="AK779" s="13" t="n">
        <v>33.3</v>
      </c>
      <c r="AL779" s="12" t="n">
        <v>34.4578947368421</v>
      </c>
      <c r="AM779" s="10" t="s">
        <v>180</v>
      </c>
      <c r="AO779" s="10" t="s">
        <v>418</v>
      </c>
    </row>
    <row r="780" customFormat="false" ht="15" hidden="false" customHeight="false" outlineLevel="0" collapsed="false">
      <c r="A780" s="10" t="s">
        <v>1877</v>
      </c>
      <c r="B780" s="10" t="s">
        <v>1760</v>
      </c>
      <c r="C780" s="10" t="s">
        <v>148</v>
      </c>
      <c r="D780" s="11" t="n">
        <v>46298.7948148148</v>
      </c>
      <c r="E780" s="10" t="s">
        <v>1878</v>
      </c>
      <c r="F780" s="10" t="s">
        <v>1760</v>
      </c>
      <c r="G780" s="10" t="s">
        <v>1762</v>
      </c>
      <c r="H780" s="10" t="s">
        <v>339</v>
      </c>
      <c r="I780" s="10" t="s">
        <v>323</v>
      </c>
      <c r="J780" s="10" t="s">
        <v>153</v>
      </c>
      <c r="K780" s="10" t="s">
        <v>154</v>
      </c>
      <c r="M780" s="12" t="n">
        <v>43.0765100745945</v>
      </c>
      <c r="N780" s="12" t="n">
        <v>7.00981005329643</v>
      </c>
      <c r="O780" s="12" t="n">
        <v>41.2232896297981</v>
      </c>
      <c r="P780" s="12" t="n">
        <v>52.5521852666682</v>
      </c>
      <c r="Q780" s="12" t="n">
        <v>49.5606828870677</v>
      </c>
      <c r="R780" s="12" t="n">
        <v>48.1797150220626</v>
      </c>
      <c r="S780" s="12" t="n">
        <v>50.4646519802429</v>
      </c>
      <c r="T780" s="12" t="n">
        <v>33.1454623215011</v>
      </c>
      <c r="U780" s="12" t="n">
        <v>32.4065208435059</v>
      </c>
      <c r="V780" s="12" t="n">
        <v>55.4366340637207</v>
      </c>
      <c r="W780" s="12" t="n">
        <v>23.0301132202148</v>
      </c>
      <c r="X780" s="13" t="n">
        <v>16.4353357513753</v>
      </c>
      <c r="Y780" s="13" t="n">
        <v>33.5233223455742</v>
      </c>
      <c r="Z780" s="13" t="n">
        <v>35.3</v>
      </c>
      <c r="AA780" s="10" t="s">
        <v>162</v>
      </c>
      <c r="AG780" s="13" t="n">
        <v>98.8093681917211</v>
      </c>
      <c r="AH780" s="13" t="n">
        <v>100</v>
      </c>
      <c r="AI780" s="13" t="n">
        <v>31.1</v>
      </c>
      <c r="AJ780" s="13" t="n">
        <v>64.8</v>
      </c>
      <c r="AK780" s="13" t="n">
        <v>32.3</v>
      </c>
      <c r="AL780" s="12" t="n">
        <v>32.0565803687838</v>
      </c>
      <c r="AM780" s="10" t="s">
        <v>180</v>
      </c>
    </row>
    <row r="781" customFormat="false" ht="15" hidden="false" customHeight="false" outlineLevel="0" collapsed="false">
      <c r="A781" s="10" t="s">
        <v>1879</v>
      </c>
      <c r="B781" s="10" t="s">
        <v>1760</v>
      </c>
      <c r="C781" s="10" t="s">
        <v>148</v>
      </c>
      <c r="D781" s="11" t="n">
        <v>46298.794837963</v>
      </c>
      <c r="E781" s="10" t="s">
        <v>1880</v>
      </c>
      <c r="F781" s="10" t="s">
        <v>1760</v>
      </c>
      <c r="G781" s="10" t="s">
        <v>1762</v>
      </c>
      <c r="H781" s="10" t="s">
        <v>342</v>
      </c>
      <c r="I781" s="10" t="s">
        <v>323</v>
      </c>
      <c r="J781" s="10" t="s">
        <v>153</v>
      </c>
      <c r="K781" s="10" t="s">
        <v>154</v>
      </c>
      <c r="M781" s="12" t="n">
        <v>42.8382991101617</v>
      </c>
      <c r="N781" s="12" t="n">
        <v>7.80892046642798</v>
      </c>
      <c r="O781" s="12" t="n">
        <v>41.5050783580569</v>
      </c>
      <c r="P781" s="12" t="n">
        <v>55.6774102715659</v>
      </c>
      <c r="Q781" s="12" t="n">
        <v>42.5388408677143</v>
      </c>
      <c r="R781" s="12" t="n">
        <v>46.9964112652202</v>
      </c>
      <c r="S781" s="12" t="n">
        <v>47.5950387244335</v>
      </c>
      <c r="T781" s="12" t="n">
        <v>32.5981877858956</v>
      </c>
      <c r="U781" s="12" t="n">
        <v>32.2310333251953</v>
      </c>
      <c r="V781" s="12" t="n">
        <v>57.5282173156738</v>
      </c>
      <c r="W781" s="12" t="n">
        <v>25.2971839904785</v>
      </c>
      <c r="X781" s="13" t="n">
        <v>20.4967307738366</v>
      </c>
      <c r="Y781" s="13" t="n">
        <v>34.9076713050559</v>
      </c>
      <c r="Z781" s="13" t="n">
        <v>34.5</v>
      </c>
      <c r="AA781" s="10" t="s">
        <v>162</v>
      </c>
      <c r="AG781" s="13" t="n">
        <v>98.2573805405533</v>
      </c>
      <c r="AH781" s="13" t="n">
        <v>100</v>
      </c>
      <c r="AI781" s="13" t="n">
        <v>31.3</v>
      </c>
      <c r="AJ781" s="13" t="n">
        <v>64.1</v>
      </c>
      <c r="AK781" s="13" t="n">
        <v>33.4</v>
      </c>
      <c r="AL781" s="12" t="n">
        <v>34.0621052631579</v>
      </c>
      <c r="AM781" s="10" t="s">
        <v>180</v>
      </c>
    </row>
    <row r="782" customFormat="false" ht="15" hidden="false" customHeight="false" outlineLevel="0" collapsed="false">
      <c r="A782" s="10" t="s">
        <v>1881</v>
      </c>
      <c r="B782" s="10" t="s">
        <v>1760</v>
      </c>
      <c r="C782" s="10" t="s">
        <v>148</v>
      </c>
      <c r="D782" s="11" t="n">
        <v>46298.794849537</v>
      </c>
      <c r="E782" s="10" t="s">
        <v>1882</v>
      </c>
      <c r="F782" s="10" t="s">
        <v>1760</v>
      </c>
      <c r="G782" s="10" t="s">
        <v>1762</v>
      </c>
      <c r="H782" s="10" t="s">
        <v>345</v>
      </c>
      <c r="I782" s="10" t="s">
        <v>323</v>
      </c>
      <c r="J782" s="10" t="s">
        <v>153</v>
      </c>
      <c r="K782" s="10" t="s">
        <v>261</v>
      </c>
      <c r="L782" s="10" t="s">
        <v>383</v>
      </c>
      <c r="M782" s="12" t="n">
        <v>37.8991098645933</v>
      </c>
      <c r="N782" s="12" t="n">
        <v>5.32715224366275</v>
      </c>
      <c r="O782" s="12" t="n">
        <v>36.9407817844692</v>
      </c>
      <c r="Q782" s="12" t="n">
        <v>45.0550233096117</v>
      </c>
      <c r="R782" s="12" t="n">
        <v>41.5556387950572</v>
      </c>
      <c r="S782" s="12" t="n">
        <v>39.1789993934142</v>
      </c>
      <c r="T782" s="12" t="n">
        <v>31.3757972717285</v>
      </c>
      <c r="U782" s="12" t="n">
        <v>31.3757972717285</v>
      </c>
      <c r="V782" s="12" t="n">
        <v>51.0839576721191</v>
      </c>
      <c r="W782" s="12" t="n">
        <v>19.7081604003906</v>
      </c>
      <c r="X782" s="13" t="n">
        <v>28.2958892301061</v>
      </c>
      <c r="Y782" s="13" t="n">
        <v>48.3944830558698</v>
      </c>
      <c r="Z782" s="13" t="n">
        <v>33.5</v>
      </c>
      <c r="AA782" s="10" t="s">
        <v>162</v>
      </c>
      <c r="AB782" s="10" t="s">
        <v>1380</v>
      </c>
      <c r="AC782" s="10" t="s">
        <v>263</v>
      </c>
      <c r="AE782" s="10" t="s">
        <v>1380</v>
      </c>
      <c r="AF782" s="10" t="s">
        <v>1380</v>
      </c>
      <c r="AG782" s="13" t="n">
        <v>71.4461680588167</v>
      </c>
      <c r="AH782" s="13" t="n">
        <v>86.525655337003</v>
      </c>
      <c r="AI782" s="13" t="n">
        <v>30.3</v>
      </c>
      <c r="AJ782" s="13" t="n">
        <v>68.2</v>
      </c>
      <c r="AK782" s="13" t="n">
        <v>59.8</v>
      </c>
      <c r="AL782" s="12" t="n">
        <v>59.8</v>
      </c>
      <c r="AM782" s="10" t="s">
        <v>180</v>
      </c>
      <c r="AO782" s="10" t="s">
        <v>1883</v>
      </c>
    </row>
    <row r="783" customFormat="false" ht="15" hidden="false" customHeight="false" outlineLevel="0" collapsed="false">
      <c r="A783" s="10" t="s">
        <v>1884</v>
      </c>
      <c r="B783" s="10" t="s">
        <v>1760</v>
      </c>
      <c r="C783" s="10" t="s">
        <v>148</v>
      </c>
      <c r="D783" s="11" t="n">
        <v>46298.7948611111</v>
      </c>
      <c r="E783" s="10" t="s">
        <v>1885</v>
      </c>
      <c r="F783" s="10" t="s">
        <v>1760</v>
      </c>
      <c r="G783" s="10" t="s">
        <v>1762</v>
      </c>
      <c r="H783" s="10" t="s">
        <v>351</v>
      </c>
      <c r="I783" s="10" t="s">
        <v>323</v>
      </c>
      <c r="J783" s="10" t="s">
        <v>153</v>
      </c>
      <c r="K783" s="10" t="s">
        <v>1343</v>
      </c>
      <c r="L783" s="10" t="s">
        <v>1886</v>
      </c>
      <c r="AO783" s="10" t="s">
        <v>1887</v>
      </c>
    </row>
    <row r="784" customFormat="false" ht="15" hidden="false" customHeight="false" outlineLevel="0" collapsed="false">
      <c r="A784" s="10" t="s">
        <v>1888</v>
      </c>
      <c r="B784" s="10" t="s">
        <v>1760</v>
      </c>
      <c r="C784" s="10" t="s">
        <v>148</v>
      </c>
      <c r="D784" s="11" t="n">
        <v>46298.7948726852</v>
      </c>
      <c r="E784" s="10" t="s">
        <v>1889</v>
      </c>
      <c r="F784" s="10" t="s">
        <v>1760</v>
      </c>
      <c r="G784" s="10" t="s">
        <v>1762</v>
      </c>
      <c r="H784" s="10" t="s">
        <v>354</v>
      </c>
      <c r="I784" s="10" t="s">
        <v>323</v>
      </c>
      <c r="J784" s="10" t="s">
        <v>153</v>
      </c>
      <c r="K784" s="10" t="s">
        <v>154</v>
      </c>
      <c r="M784" s="12" t="n">
        <v>42.7016430850907</v>
      </c>
      <c r="N784" s="12" t="n">
        <v>6.85498348815575</v>
      </c>
      <c r="O784" s="12" t="n">
        <v>41.4897920892404</v>
      </c>
      <c r="P784" s="12" t="n">
        <v>52.7665598070892</v>
      </c>
      <c r="Q784" s="12" t="n">
        <v>45.7059344427534</v>
      </c>
      <c r="R784" s="12" t="n">
        <v>46.7662874610214</v>
      </c>
      <c r="S784" s="12" t="n">
        <v>44.0051499676487</v>
      </c>
      <c r="T784" s="12" t="n">
        <v>32.5284087244722</v>
      </c>
      <c r="U784" s="12" t="n">
        <v>32.2173538208008</v>
      </c>
      <c r="V784" s="12" t="n">
        <v>55.4406318664551</v>
      </c>
      <c r="W784" s="12" t="n">
        <v>23.2232780456543</v>
      </c>
      <c r="X784" s="13" t="n">
        <v>17.2160774397717</v>
      </c>
      <c r="Y784" s="13" t="n">
        <v>31.4211252966818</v>
      </c>
      <c r="Z784" s="13" t="n">
        <v>34.7</v>
      </c>
      <c r="AA784" s="10" t="s">
        <v>162</v>
      </c>
      <c r="AG784" s="13" t="n">
        <v>97.8491196114147</v>
      </c>
      <c r="AH784" s="13" t="n">
        <v>100</v>
      </c>
      <c r="AI784" s="13" t="n">
        <v>31</v>
      </c>
      <c r="AJ784" s="13" t="n">
        <v>62.4</v>
      </c>
      <c r="AK784" s="13" t="n">
        <v>45.2</v>
      </c>
      <c r="AL784" s="12" t="n">
        <v>45.8136349712074</v>
      </c>
      <c r="AM784" s="10" t="s">
        <v>180</v>
      </c>
    </row>
    <row r="785" customFormat="false" ht="15" hidden="false" customHeight="false" outlineLevel="0" collapsed="false">
      <c r="A785" s="10" t="s">
        <v>1890</v>
      </c>
      <c r="B785" s="10" t="s">
        <v>1760</v>
      </c>
      <c r="C785" s="10" t="s">
        <v>148</v>
      </c>
      <c r="D785" s="11" t="n">
        <v>46298.7949189815</v>
      </c>
      <c r="E785" s="10" t="s">
        <v>1891</v>
      </c>
      <c r="F785" s="10" t="s">
        <v>1760</v>
      </c>
      <c r="G785" s="10" t="s">
        <v>1762</v>
      </c>
      <c r="H785" s="10" t="s">
        <v>357</v>
      </c>
      <c r="I785" s="10" t="s">
        <v>358</v>
      </c>
      <c r="J785" s="10" t="s">
        <v>248</v>
      </c>
      <c r="K785" s="10" t="s">
        <v>154</v>
      </c>
      <c r="M785" s="12" t="n">
        <v>35.8762931362932</v>
      </c>
      <c r="N785" s="12" t="n">
        <v>4.02989078281659</v>
      </c>
      <c r="O785" s="12" t="n">
        <v>34.9014901454866</v>
      </c>
      <c r="P785" s="12" t="n">
        <v>43.7289983591072</v>
      </c>
      <c r="Q785" s="12" t="n">
        <v>37.862741109887</v>
      </c>
      <c r="R785" s="12" t="n">
        <v>36.7532075179688</v>
      </c>
      <c r="S785" s="12" t="n">
        <v>41.4151375628919</v>
      </c>
      <c r="T785" s="12" t="n">
        <v>30.5867384461823</v>
      </c>
      <c r="U785" s="12" t="n">
        <v>29.6530895233154</v>
      </c>
      <c r="V785" s="12" t="n">
        <v>50.9184722900391</v>
      </c>
      <c r="W785" s="12" t="n">
        <v>21.2653827667236</v>
      </c>
      <c r="X785" s="13" t="n">
        <v>14.8609819994929</v>
      </c>
      <c r="Y785" s="13" t="n">
        <v>70.5822699230964</v>
      </c>
      <c r="Z785" s="13" t="n">
        <v>36.5000000000001</v>
      </c>
      <c r="AA785" s="10" t="s">
        <v>155</v>
      </c>
      <c r="AG785" s="13" t="n">
        <v>97.8075341475007</v>
      </c>
      <c r="AH785" s="13" t="n">
        <v>100</v>
      </c>
      <c r="AI785" s="13" t="n">
        <v>28.6</v>
      </c>
      <c r="AJ785" s="13" t="n">
        <v>65.7</v>
      </c>
      <c r="AK785" s="13" t="n">
        <v>36.9</v>
      </c>
      <c r="AL785" s="12" t="n">
        <v>35.8872988614801</v>
      </c>
      <c r="AM785" s="10" t="s">
        <v>180</v>
      </c>
    </row>
    <row r="786" customFormat="false" ht="15" hidden="false" customHeight="false" outlineLevel="0" collapsed="false">
      <c r="A786" s="10" t="s">
        <v>1892</v>
      </c>
      <c r="B786" s="10" t="s">
        <v>1760</v>
      </c>
      <c r="C786" s="10" t="s">
        <v>148</v>
      </c>
      <c r="D786" s="11" t="n">
        <v>46298.7949305556</v>
      </c>
      <c r="E786" s="10" t="s">
        <v>1893</v>
      </c>
      <c r="F786" s="10" t="s">
        <v>1760</v>
      </c>
      <c r="G786" s="10" t="s">
        <v>1762</v>
      </c>
      <c r="H786" s="10" t="s">
        <v>361</v>
      </c>
      <c r="I786" s="10" t="s">
        <v>358</v>
      </c>
      <c r="J786" s="10" t="s">
        <v>153</v>
      </c>
      <c r="K786" s="10" t="s">
        <v>154</v>
      </c>
      <c r="M786" s="12" t="n">
        <v>38.2091641318494</v>
      </c>
      <c r="N786" s="12" t="n">
        <v>6.9485108735053</v>
      </c>
      <c r="O786" s="12" t="n">
        <v>36.2633666137328</v>
      </c>
      <c r="P786" s="12" t="n">
        <v>42.9368056410335</v>
      </c>
      <c r="Q786" s="12" t="n">
        <v>50.6092367535546</v>
      </c>
      <c r="R786" s="12" t="n">
        <v>44.2916125190179</v>
      </c>
      <c r="S786" s="12" t="n">
        <v>47.1218811796992</v>
      </c>
      <c r="T786" s="12" t="n">
        <v>30.1877206765889</v>
      </c>
      <c r="U786" s="12" t="n">
        <v>29.6552772521973</v>
      </c>
      <c r="V786" s="12" t="n">
        <v>54.5445823669434</v>
      </c>
      <c r="W786" s="12" t="n">
        <v>24.8893051147461</v>
      </c>
      <c r="X786" s="13" t="n">
        <v>22.1892754721065</v>
      </c>
      <c r="Y786" s="13" t="n">
        <v>48.366430387966</v>
      </c>
      <c r="Z786" s="13" t="n">
        <v>32.1</v>
      </c>
      <c r="AA786" s="10" t="s">
        <v>162</v>
      </c>
      <c r="AF786" s="10" t="s">
        <v>156</v>
      </c>
      <c r="AG786" s="13" t="n">
        <v>97.6384192730347</v>
      </c>
      <c r="AH786" s="13" t="n">
        <v>100</v>
      </c>
      <c r="AI786" s="13" t="n">
        <v>28.5</v>
      </c>
      <c r="AJ786" s="13" t="n">
        <v>69.2</v>
      </c>
      <c r="AK786" s="13" t="n">
        <v>37.8</v>
      </c>
      <c r="AL786" s="12" t="n">
        <v>38.5909090909091</v>
      </c>
      <c r="AM786" s="10" t="s">
        <v>180</v>
      </c>
    </row>
    <row r="787" customFormat="false" ht="15" hidden="false" customHeight="false" outlineLevel="0" collapsed="false">
      <c r="A787" s="10" t="s">
        <v>1894</v>
      </c>
      <c r="B787" s="10" t="s">
        <v>1895</v>
      </c>
      <c r="C787" s="10" t="s">
        <v>148</v>
      </c>
      <c r="D787" s="11" t="n">
        <v>46298.8033796296</v>
      </c>
      <c r="E787" s="10" t="s">
        <v>1896</v>
      </c>
      <c r="F787" s="10" t="s">
        <v>1897</v>
      </c>
      <c r="G787" s="10" t="s">
        <v>1898</v>
      </c>
      <c r="H787" s="10" t="s">
        <v>151</v>
      </c>
      <c r="I787" s="10" t="s">
        <v>152</v>
      </c>
      <c r="J787" s="10" t="s">
        <v>153</v>
      </c>
      <c r="K787" s="10" t="s">
        <v>154</v>
      </c>
      <c r="M787" s="12" t="n">
        <v>49.5098500863127</v>
      </c>
      <c r="N787" s="12" t="n">
        <v>8.2383572957527</v>
      </c>
      <c r="O787" s="12" t="n">
        <v>48.3636781348466</v>
      </c>
      <c r="P787" s="12" t="n">
        <v>61.9627789016319</v>
      </c>
      <c r="Q787" s="12" t="n">
        <v>49.0152243608054</v>
      </c>
      <c r="R787" s="12" t="n">
        <v>58.1297978784584</v>
      </c>
      <c r="S787" s="12" t="n">
        <v>46.1387169096205</v>
      </c>
      <c r="T787" s="12" t="n">
        <v>38.4909172622432</v>
      </c>
      <c r="U787" s="12" t="n">
        <v>38.1724281311035</v>
      </c>
      <c r="V787" s="12" t="n">
        <v>64.3540878295898</v>
      </c>
      <c r="W787" s="12" t="n">
        <v>26.1816596984863</v>
      </c>
      <c r="X787" s="13" t="n">
        <v>22.8863663888491</v>
      </c>
      <c r="Y787" s="13" t="n">
        <v>33.8324507029848</v>
      </c>
      <c r="Z787" s="13" t="n">
        <v>40.4</v>
      </c>
      <c r="AA787" s="10" t="s">
        <v>162</v>
      </c>
      <c r="AG787" s="13" t="n">
        <v>98.5022991497484</v>
      </c>
      <c r="AH787" s="13" t="n">
        <v>100</v>
      </c>
      <c r="AI787" s="13" t="n">
        <v>36.8</v>
      </c>
      <c r="AJ787" s="13" t="n">
        <v>72.2</v>
      </c>
      <c r="AK787" s="13" t="n">
        <v>47.1</v>
      </c>
      <c r="AL787" s="12" t="n">
        <v>46.4790623164415</v>
      </c>
      <c r="AM787" s="10" t="s">
        <v>180</v>
      </c>
      <c r="AN787" s="10" t="s">
        <v>632</v>
      </c>
    </row>
    <row r="788" customFormat="false" ht="15" hidden="false" customHeight="false" outlineLevel="0" collapsed="false">
      <c r="A788" s="10" t="s">
        <v>1899</v>
      </c>
      <c r="B788" s="10" t="s">
        <v>1895</v>
      </c>
      <c r="C788" s="10" t="s">
        <v>148</v>
      </c>
      <c r="D788" s="11" t="n">
        <v>46298.8034027778</v>
      </c>
      <c r="E788" s="10" t="s">
        <v>1900</v>
      </c>
      <c r="F788" s="10" t="s">
        <v>1897</v>
      </c>
      <c r="G788" s="10" t="s">
        <v>1898</v>
      </c>
      <c r="H788" s="10" t="s">
        <v>160</v>
      </c>
      <c r="I788" s="10" t="s">
        <v>152</v>
      </c>
      <c r="J788" s="10" t="s">
        <v>153</v>
      </c>
      <c r="K788" s="10" t="s">
        <v>154</v>
      </c>
      <c r="M788" s="12" t="n">
        <v>50.1956490627009</v>
      </c>
      <c r="N788" s="12" t="n">
        <v>8.27999945583474</v>
      </c>
      <c r="O788" s="12" t="n">
        <v>48.3997388323882</v>
      </c>
      <c r="P788" s="12" t="n">
        <v>62.9732241074022</v>
      </c>
      <c r="Q788" s="12" t="n">
        <v>55.4039751111488</v>
      </c>
      <c r="R788" s="12" t="n">
        <v>61.1227866171326</v>
      </c>
      <c r="S788" s="12" t="n">
        <v>49.4277454064581</v>
      </c>
      <c r="T788" s="12" t="n">
        <v>39.4850486117959</v>
      </c>
      <c r="U788" s="12" t="n">
        <v>38.5616073608398</v>
      </c>
      <c r="V788" s="12" t="n">
        <v>67.0086898803711</v>
      </c>
      <c r="W788" s="12" t="n">
        <v>28.4470825195313</v>
      </c>
      <c r="X788" s="13" t="n">
        <v>16.8927433103551</v>
      </c>
      <c r="Y788" s="13" t="n">
        <v>34.0844513626368</v>
      </c>
      <c r="Z788" s="13" t="n">
        <v>45.5000000000001</v>
      </c>
      <c r="AA788" s="10" t="s">
        <v>162</v>
      </c>
      <c r="AG788" s="13" t="n">
        <v>98.4600788206101</v>
      </c>
      <c r="AH788" s="13" t="n">
        <v>100</v>
      </c>
      <c r="AI788" s="13" t="n">
        <v>37.5</v>
      </c>
      <c r="AJ788" s="13" t="n">
        <v>74.9</v>
      </c>
      <c r="AK788" s="13" t="n">
        <v>40</v>
      </c>
      <c r="AL788" s="12" t="n">
        <v>40.6494736842105</v>
      </c>
      <c r="AM788" s="10" t="s">
        <v>180</v>
      </c>
      <c r="AN788" s="10" t="s">
        <v>632</v>
      </c>
    </row>
    <row r="789" customFormat="false" ht="15" hidden="false" customHeight="false" outlineLevel="0" collapsed="false">
      <c r="A789" s="10" t="s">
        <v>1901</v>
      </c>
      <c r="B789" s="10" t="s">
        <v>1895</v>
      </c>
      <c r="C789" s="10" t="s">
        <v>148</v>
      </c>
      <c r="D789" s="11" t="n">
        <v>46298.8034143519</v>
      </c>
      <c r="E789" s="10" t="s">
        <v>1902</v>
      </c>
      <c r="F789" s="10" t="s">
        <v>1897</v>
      </c>
      <c r="G789" s="10" t="s">
        <v>1898</v>
      </c>
      <c r="H789" s="10" t="s">
        <v>166</v>
      </c>
      <c r="I789" s="10" t="s">
        <v>152</v>
      </c>
      <c r="J789" s="10" t="s">
        <v>153</v>
      </c>
      <c r="K789" s="10" t="s">
        <v>154</v>
      </c>
      <c r="M789" s="12" t="n">
        <v>47.506610433016</v>
      </c>
      <c r="N789" s="12" t="n">
        <v>8.91138238176859</v>
      </c>
      <c r="O789" s="12" t="n">
        <v>45.7173924999797</v>
      </c>
      <c r="P789" s="12" t="n">
        <v>61.6612218458197</v>
      </c>
      <c r="Q789" s="12" t="n">
        <v>51.2338620522607</v>
      </c>
      <c r="R789" s="12" t="n">
        <v>54.1763223071707</v>
      </c>
      <c r="S789" s="12" t="n">
        <v>51.1646242930477</v>
      </c>
      <c r="T789" s="12" t="n">
        <v>37.3224853752531</v>
      </c>
      <c r="U789" s="12" t="n">
        <v>37.1445732116699</v>
      </c>
      <c r="V789" s="12" t="n">
        <v>64.7437973022461</v>
      </c>
      <c r="W789" s="12" t="n">
        <v>27.5992240905762</v>
      </c>
      <c r="X789" s="13" t="n">
        <v>28.7764776477648</v>
      </c>
      <c r="Y789" s="13" t="n">
        <v>43.3171317131713</v>
      </c>
      <c r="Z789" s="13" t="n">
        <v>39.5</v>
      </c>
      <c r="AA789" s="10" t="s">
        <v>162</v>
      </c>
      <c r="AG789" s="13" t="n">
        <v>98.5383332742044</v>
      </c>
      <c r="AH789" s="13" t="n">
        <v>100</v>
      </c>
      <c r="AI789" s="13" t="n">
        <v>36.1</v>
      </c>
      <c r="AJ789" s="13" t="n">
        <v>72.9</v>
      </c>
      <c r="AK789" s="13" t="n">
        <v>37.8</v>
      </c>
      <c r="AL789" s="12" t="n">
        <v>38.0425219941349</v>
      </c>
      <c r="AM789" s="10" t="s">
        <v>180</v>
      </c>
      <c r="AN789" s="10" t="s">
        <v>632</v>
      </c>
    </row>
    <row r="790" customFormat="false" ht="15" hidden="false" customHeight="false" outlineLevel="0" collapsed="false">
      <c r="A790" s="10" t="s">
        <v>1903</v>
      </c>
      <c r="B790" s="10" t="s">
        <v>1895</v>
      </c>
      <c r="C790" s="10" t="s">
        <v>148</v>
      </c>
      <c r="D790" s="11" t="n">
        <v>46298.8034375</v>
      </c>
      <c r="E790" s="10" t="s">
        <v>1904</v>
      </c>
      <c r="F790" s="10" t="s">
        <v>1897</v>
      </c>
      <c r="G790" s="10" t="s">
        <v>1898</v>
      </c>
      <c r="H790" s="10" t="s">
        <v>169</v>
      </c>
      <c r="I790" s="10" t="s">
        <v>152</v>
      </c>
      <c r="J790" s="10" t="s">
        <v>153</v>
      </c>
      <c r="K790" s="10" t="s">
        <v>154</v>
      </c>
      <c r="M790" s="12" t="n">
        <v>47.9578378897847</v>
      </c>
      <c r="N790" s="12" t="n">
        <v>8.99884684652472</v>
      </c>
      <c r="O790" s="12" t="n">
        <v>46.096908203249</v>
      </c>
      <c r="P790" s="12" t="n">
        <v>62.5228763404993</v>
      </c>
      <c r="Q790" s="12" t="n">
        <v>48.5496175581473</v>
      </c>
      <c r="R790" s="12" t="n">
        <v>59.2602219779111</v>
      </c>
      <c r="S790" s="12" t="n">
        <v>51.4203214154883</v>
      </c>
      <c r="T790" s="12" t="n">
        <v>37.0698550915835</v>
      </c>
      <c r="U790" s="12" t="n">
        <v>36.5474128723145</v>
      </c>
      <c r="V790" s="12" t="n">
        <v>65.0067443847656</v>
      </c>
      <c r="W790" s="12" t="n">
        <v>28.4593315124512</v>
      </c>
      <c r="X790" s="13" t="n">
        <v>26.5727964948854</v>
      </c>
      <c r="Y790" s="13" t="n">
        <v>38.2877232655513</v>
      </c>
      <c r="Z790" s="13" t="n">
        <v>39</v>
      </c>
      <c r="AA790" s="10" t="s">
        <v>162</v>
      </c>
      <c r="AG790" s="13" t="n">
        <v>98.7766997068268</v>
      </c>
      <c r="AH790" s="13" t="n">
        <v>100</v>
      </c>
      <c r="AI790" s="13" t="n">
        <v>35.5</v>
      </c>
      <c r="AJ790" s="13" t="n">
        <v>72.4</v>
      </c>
      <c r="AK790" s="13" t="n">
        <v>36.3</v>
      </c>
      <c r="AL790" s="12" t="n">
        <v>36.547412926057</v>
      </c>
      <c r="AM790" s="10" t="s">
        <v>180</v>
      </c>
      <c r="AN790" s="10" t="s">
        <v>632</v>
      </c>
    </row>
    <row r="791" customFormat="false" ht="15" hidden="false" customHeight="false" outlineLevel="0" collapsed="false">
      <c r="A791" s="10" t="s">
        <v>1905</v>
      </c>
      <c r="B791" s="10" t="s">
        <v>1895</v>
      </c>
      <c r="C791" s="10" t="s">
        <v>148</v>
      </c>
      <c r="D791" s="11" t="n">
        <v>46298.8034606482</v>
      </c>
      <c r="E791" s="10" t="s">
        <v>1906</v>
      </c>
      <c r="F791" s="10" t="s">
        <v>1897</v>
      </c>
      <c r="G791" s="10" t="s">
        <v>1898</v>
      </c>
      <c r="H791" s="10" t="s">
        <v>173</v>
      </c>
      <c r="I791" s="10" t="s">
        <v>152</v>
      </c>
      <c r="J791" s="10" t="s">
        <v>153</v>
      </c>
      <c r="K791" s="10" t="s">
        <v>154</v>
      </c>
      <c r="M791" s="12" t="n">
        <v>52.8036531140135</v>
      </c>
      <c r="N791" s="12" t="n">
        <v>8.77044006526265</v>
      </c>
      <c r="O791" s="12" t="n">
        <v>51.0080576793124</v>
      </c>
      <c r="P791" s="12" t="n">
        <v>64.70928676825</v>
      </c>
      <c r="Q791" s="12" t="n">
        <v>61.2933974380846</v>
      </c>
      <c r="R791" s="12" t="n">
        <v>61.6978796121387</v>
      </c>
      <c r="S791" s="12" t="n">
        <v>53.2257356013822</v>
      </c>
      <c r="T791" s="12" t="n">
        <v>39.4603466307037</v>
      </c>
      <c r="U791" s="12" t="n">
        <v>38.7410850524902</v>
      </c>
      <c r="V791" s="12" t="n">
        <v>67.3838424682617</v>
      </c>
      <c r="W791" s="12" t="n">
        <v>28.6427574157715</v>
      </c>
      <c r="X791" s="13" t="n">
        <v>15.8969605033991</v>
      </c>
      <c r="Y791" s="13" t="n">
        <v>30.3827930408075</v>
      </c>
      <c r="Z791" s="13" t="n">
        <v>60.9000000000003</v>
      </c>
      <c r="AA791" s="10" t="s">
        <v>162</v>
      </c>
      <c r="AD791" s="10" t="s">
        <v>156</v>
      </c>
      <c r="AG791" s="13" t="n">
        <v>97.4460047630779</v>
      </c>
      <c r="AH791" s="13" t="n">
        <v>100</v>
      </c>
      <c r="AI791" s="13" t="n">
        <v>37.6</v>
      </c>
      <c r="AJ791" s="13" t="n">
        <v>77.8</v>
      </c>
      <c r="AK791" s="13" t="n">
        <v>51</v>
      </c>
      <c r="AL791" s="12" t="n">
        <v>51.9022475446991</v>
      </c>
      <c r="AM791" s="10" t="s">
        <v>180</v>
      </c>
      <c r="AN791" s="10" t="s">
        <v>632</v>
      </c>
    </row>
    <row r="792" customFormat="false" ht="15" hidden="false" customHeight="false" outlineLevel="0" collapsed="false">
      <c r="A792" s="10" t="s">
        <v>1907</v>
      </c>
      <c r="B792" s="10" t="s">
        <v>1895</v>
      </c>
      <c r="C792" s="10" t="s">
        <v>148</v>
      </c>
      <c r="D792" s="11" t="n">
        <v>46298.8034837963</v>
      </c>
      <c r="E792" s="10" t="s">
        <v>1908</v>
      </c>
      <c r="F792" s="10" t="s">
        <v>1897</v>
      </c>
      <c r="G792" s="10" t="s">
        <v>1898</v>
      </c>
      <c r="H792" s="10" t="s">
        <v>176</v>
      </c>
      <c r="I792" s="10" t="s">
        <v>152</v>
      </c>
      <c r="J792" s="10" t="s">
        <v>153</v>
      </c>
      <c r="K792" s="10" t="s">
        <v>154</v>
      </c>
      <c r="M792" s="12" t="n">
        <v>51.5760469669978</v>
      </c>
      <c r="N792" s="12" t="n">
        <v>8.35919414686575</v>
      </c>
      <c r="O792" s="12" t="n">
        <v>50.2742316028104</v>
      </c>
      <c r="P792" s="12" t="n">
        <v>64.154368077222</v>
      </c>
      <c r="Q792" s="12" t="n">
        <v>48.5201273773206</v>
      </c>
      <c r="R792" s="12" t="n">
        <v>60.1936201027261</v>
      </c>
      <c r="S792" s="12" t="n">
        <v>53.5983449655759</v>
      </c>
      <c r="T792" s="12" t="n">
        <v>39.9315004358179</v>
      </c>
      <c r="U792" s="12" t="n">
        <v>39.3546257019043</v>
      </c>
      <c r="V792" s="12" t="n">
        <v>65.7680587768555</v>
      </c>
      <c r="W792" s="12" t="n">
        <v>26.4134330749512</v>
      </c>
      <c r="X792" s="13" t="n">
        <v>19.989104671611</v>
      </c>
      <c r="Y792" s="13" t="n">
        <v>30.0223640951143</v>
      </c>
      <c r="Z792" s="13" t="n">
        <v>42.2</v>
      </c>
      <c r="AA792" s="10" t="s">
        <v>162</v>
      </c>
      <c r="AD792" s="10" t="s">
        <v>156</v>
      </c>
      <c r="AG792" s="13" t="n">
        <v>98.0829982095485</v>
      </c>
      <c r="AH792" s="13" t="n">
        <v>100</v>
      </c>
      <c r="AI792" s="13" t="n">
        <v>38.1</v>
      </c>
      <c r="AJ792" s="13" t="n">
        <v>82.3</v>
      </c>
      <c r="AK792" s="13" t="n">
        <v>42.1</v>
      </c>
      <c r="AL792" s="12" t="n">
        <v>44.6481481481482</v>
      </c>
      <c r="AM792" s="10" t="s">
        <v>180</v>
      </c>
      <c r="AN792" s="10" t="s">
        <v>632</v>
      </c>
    </row>
    <row r="793" customFormat="false" ht="15" hidden="false" customHeight="false" outlineLevel="0" collapsed="false">
      <c r="A793" s="10" t="s">
        <v>1909</v>
      </c>
      <c r="B793" s="10" t="s">
        <v>1895</v>
      </c>
      <c r="C793" s="10" t="s">
        <v>148</v>
      </c>
      <c r="D793" s="11" t="n">
        <v>46298.8034953704</v>
      </c>
      <c r="E793" s="10" t="s">
        <v>1910</v>
      </c>
      <c r="F793" s="10" t="s">
        <v>1897</v>
      </c>
      <c r="G793" s="10" t="s">
        <v>1898</v>
      </c>
      <c r="H793" s="10" t="s">
        <v>179</v>
      </c>
      <c r="I793" s="10" t="s">
        <v>152</v>
      </c>
      <c r="J793" s="10" t="s">
        <v>153</v>
      </c>
      <c r="K793" s="10" t="s">
        <v>154</v>
      </c>
      <c r="M793" s="12" t="n">
        <v>51.6174173056119</v>
      </c>
      <c r="N793" s="12" t="n">
        <v>8.699427393392</v>
      </c>
      <c r="O793" s="12" t="n">
        <v>50.1799983893108</v>
      </c>
      <c r="P793" s="12" t="n">
        <v>63.9769836079375</v>
      </c>
      <c r="Q793" s="12" t="n">
        <v>51.8096605851575</v>
      </c>
      <c r="R793" s="12" t="n">
        <v>61.9991748645647</v>
      </c>
      <c r="S793" s="12" t="n">
        <v>51.6457225109357</v>
      </c>
      <c r="T793" s="12" t="n">
        <v>38.8772465886926</v>
      </c>
      <c r="U793" s="12" t="n">
        <v>38.6659774780273</v>
      </c>
      <c r="V793" s="12" t="n">
        <v>66.406608581543</v>
      </c>
      <c r="W793" s="12" t="n">
        <v>27.7406311035156</v>
      </c>
      <c r="X793" s="13" t="n">
        <v>17.5776683552375</v>
      </c>
      <c r="Y793" s="13" t="n">
        <v>24.1477440457213</v>
      </c>
      <c r="Z793" s="13" t="n">
        <v>41.6</v>
      </c>
      <c r="AA793" s="10" t="s">
        <v>162</v>
      </c>
      <c r="AG793" s="13" t="n">
        <v>98.7200559538381</v>
      </c>
      <c r="AH793" s="13" t="n">
        <v>100</v>
      </c>
      <c r="AI793" s="13" t="n">
        <v>37.4</v>
      </c>
      <c r="AJ793" s="13" t="n">
        <v>82</v>
      </c>
      <c r="AK793" s="13" t="n">
        <v>39.1</v>
      </c>
      <c r="AL793" s="12" t="n">
        <v>39.7542521994135</v>
      </c>
      <c r="AM793" s="10" t="s">
        <v>180</v>
      </c>
      <c r="AN793" s="10" t="s">
        <v>632</v>
      </c>
    </row>
    <row r="794" customFormat="false" ht="15" hidden="false" customHeight="false" outlineLevel="0" collapsed="false">
      <c r="A794" s="10" t="s">
        <v>1911</v>
      </c>
      <c r="B794" s="10" t="s">
        <v>1895</v>
      </c>
      <c r="C794" s="10" t="s">
        <v>148</v>
      </c>
      <c r="D794" s="11" t="n">
        <v>46298.8035416667</v>
      </c>
      <c r="E794" s="10" t="s">
        <v>1912</v>
      </c>
      <c r="F794" s="10" t="s">
        <v>1897</v>
      </c>
      <c r="G794" s="10" t="s">
        <v>1898</v>
      </c>
      <c r="H794" s="10" t="s">
        <v>183</v>
      </c>
      <c r="I794" s="10" t="s">
        <v>152</v>
      </c>
      <c r="J794" s="10" t="s">
        <v>153</v>
      </c>
      <c r="K794" s="10" t="s">
        <v>154</v>
      </c>
      <c r="M794" s="12" t="n">
        <v>48.662755214469</v>
      </c>
      <c r="N794" s="12" t="n">
        <v>9.09365464702443</v>
      </c>
      <c r="O794" s="12" t="n">
        <v>46.8939030138229</v>
      </c>
      <c r="P794" s="12" t="n">
        <v>61.6595588406088</v>
      </c>
      <c r="Q794" s="12" t="n">
        <v>48.9276147890945</v>
      </c>
      <c r="R794" s="12" t="n">
        <v>61.3332811171009</v>
      </c>
      <c r="S794" s="12" t="n">
        <v>50.8090626156958</v>
      </c>
      <c r="T794" s="12" t="n">
        <v>37.2471762716167</v>
      </c>
      <c r="U794" s="12" t="n">
        <v>36.738899230957</v>
      </c>
      <c r="V794" s="12" t="n">
        <v>64.9668502807617</v>
      </c>
      <c r="W794" s="12" t="n">
        <v>28.2279510498047</v>
      </c>
      <c r="X794" s="13" t="n">
        <v>25.6850212394299</v>
      </c>
      <c r="Y794" s="13" t="n">
        <v>35.9148834808845</v>
      </c>
      <c r="Z794" s="13" t="n">
        <v>39.1</v>
      </c>
      <c r="AA794" s="10" t="s">
        <v>162</v>
      </c>
      <c r="AD794" s="10" t="s">
        <v>156</v>
      </c>
      <c r="AF794" s="10" t="s">
        <v>156</v>
      </c>
      <c r="AG794" s="13" t="n">
        <v>97.4233423063833</v>
      </c>
      <c r="AH794" s="13" t="n">
        <v>100</v>
      </c>
      <c r="AI794" s="13" t="n">
        <v>35.7</v>
      </c>
      <c r="AJ794" s="13" t="n">
        <v>72.3</v>
      </c>
      <c r="AK794" s="13" t="n">
        <v>36.4</v>
      </c>
      <c r="AL794" s="12" t="n">
        <v>37.1189520706328</v>
      </c>
      <c r="AM794" s="10" t="s">
        <v>180</v>
      </c>
      <c r="AN794" s="10" t="s">
        <v>632</v>
      </c>
    </row>
    <row r="795" customFormat="false" ht="15" hidden="false" customHeight="false" outlineLevel="0" collapsed="false">
      <c r="A795" s="10" t="s">
        <v>1913</v>
      </c>
      <c r="B795" s="10" t="s">
        <v>1895</v>
      </c>
      <c r="C795" s="10" t="s">
        <v>148</v>
      </c>
      <c r="D795" s="11" t="n">
        <v>46298.8036458333</v>
      </c>
      <c r="E795" s="10" t="s">
        <v>1914</v>
      </c>
      <c r="F795" s="10" t="s">
        <v>1897</v>
      </c>
      <c r="G795" s="10" t="s">
        <v>1898</v>
      </c>
      <c r="H795" s="10" t="s">
        <v>186</v>
      </c>
      <c r="I795" s="10" t="s">
        <v>152</v>
      </c>
      <c r="J795" s="10" t="s">
        <v>153</v>
      </c>
      <c r="K795" s="10" t="s">
        <v>154</v>
      </c>
      <c r="M795" s="12" t="n">
        <v>43.9006246951061</v>
      </c>
      <c r="N795" s="12" t="n">
        <v>6.99444973099999</v>
      </c>
      <c r="O795" s="12" t="n">
        <v>42.7947757867378</v>
      </c>
      <c r="P795" s="12" t="n">
        <v>45.7492808037734</v>
      </c>
      <c r="Q795" s="12" t="n">
        <v>52.9827975360024</v>
      </c>
      <c r="R795" s="12" t="n">
        <v>43.6683548803977</v>
      </c>
      <c r="S795" s="12" t="n">
        <v>50.6899155781342</v>
      </c>
      <c r="T795" s="12" t="n">
        <v>33.9587123964192</v>
      </c>
      <c r="U795" s="12" t="n">
        <v>33.7599983215332</v>
      </c>
      <c r="V795" s="12" t="n">
        <v>53.6371002197266</v>
      </c>
      <c r="W795" s="12" t="n">
        <v>19.8771018981934</v>
      </c>
      <c r="X795" s="13" t="n">
        <v>21.15894397198</v>
      </c>
      <c r="Y795" s="13" t="n">
        <v>34.0990056255923</v>
      </c>
      <c r="Z795" s="13" t="n">
        <v>51.2000000000002</v>
      </c>
      <c r="AA795" s="10" t="s">
        <v>162</v>
      </c>
      <c r="AG795" s="13" t="n">
        <v>98.5903667175175</v>
      </c>
      <c r="AH795" s="13" t="n">
        <v>100</v>
      </c>
      <c r="AI795" s="13" t="n">
        <v>32.5</v>
      </c>
      <c r="AJ795" s="13" t="n">
        <v>65</v>
      </c>
      <c r="AK795" s="13" t="n">
        <v>33.2</v>
      </c>
      <c r="AL795" s="12" t="n">
        <v>33.4225181598063</v>
      </c>
      <c r="AM795" s="10" t="s">
        <v>180</v>
      </c>
      <c r="AN795" s="10" t="s">
        <v>632</v>
      </c>
    </row>
    <row r="796" customFormat="false" ht="15" hidden="false" customHeight="false" outlineLevel="0" collapsed="false">
      <c r="A796" s="10" t="s">
        <v>1915</v>
      </c>
      <c r="B796" s="10" t="s">
        <v>1895</v>
      </c>
      <c r="C796" s="10" t="s">
        <v>148</v>
      </c>
      <c r="D796" s="11" t="n">
        <v>46298.8037152778</v>
      </c>
      <c r="E796" s="10" t="s">
        <v>1916</v>
      </c>
      <c r="F796" s="10" t="s">
        <v>1897</v>
      </c>
      <c r="G796" s="10" t="s">
        <v>1898</v>
      </c>
      <c r="H796" s="10" t="s">
        <v>189</v>
      </c>
      <c r="I796" s="10" t="s">
        <v>152</v>
      </c>
      <c r="J796" s="10" t="s">
        <v>153</v>
      </c>
      <c r="K796" s="10" t="s">
        <v>154</v>
      </c>
      <c r="M796" s="12" t="n">
        <v>46.6003188138852</v>
      </c>
      <c r="N796" s="12" t="n">
        <v>5.30816469088493</v>
      </c>
      <c r="O796" s="12" t="n">
        <v>45.6462709360137</v>
      </c>
      <c r="P796" s="12" t="n">
        <v>51.4194130557847</v>
      </c>
      <c r="Q796" s="12" t="n">
        <v>49.0369378453291</v>
      </c>
      <c r="R796" s="12" t="n">
        <v>55.5837328753078</v>
      </c>
      <c r="S796" s="12" t="n">
        <v>45.8513955547679</v>
      </c>
      <c r="T796" s="12" t="n">
        <v>39.7011300138417</v>
      </c>
      <c r="U796" s="12" t="n">
        <v>36.9310340881348</v>
      </c>
      <c r="V796" s="12" t="n">
        <v>58.1324729919434</v>
      </c>
      <c r="W796" s="12" t="n">
        <v>21.2014389038086</v>
      </c>
      <c r="X796" s="13" t="n">
        <v>15.591811339342</v>
      </c>
      <c r="Y796" s="13" t="n">
        <v>49.5994676852084</v>
      </c>
      <c r="Z796" s="13" t="n">
        <v>43.1000000000001</v>
      </c>
      <c r="AA796" s="10" t="s">
        <v>162</v>
      </c>
      <c r="AD796" s="10" t="s">
        <v>156</v>
      </c>
      <c r="AG796" s="13" t="n">
        <v>98.302737875789</v>
      </c>
      <c r="AH796" s="13" t="n">
        <v>100</v>
      </c>
      <c r="AI796" s="13" t="n">
        <v>36</v>
      </c>
      <c r="AJ796" s="13" t="n">
        <v>68.8</v>
      </c>
      <c r="AK796" s="13" t="n">
        <v>48.4</v>
      </c>
      <c r="AL796" s="12" t="n">
        <v>42.4426793168881</v>
      </c>
      <c r="AM796" s="10" t="s">
        <v>180</v>
      </c>
      <c r="AN796" s="10" t="s">
        <v>632</v>
      </c>
    </row>
    <row r="797" customFormat="false" ht="15" hidden="false" customHeight="false" outlineLevel="0" collapsed="false">
      <c r="A797" s="10" t="s">
        <v>1917</v>
      </c>
      <c r="B797" s="10" t="s">
        <v>1895</v>
      </c>
      <c r="C797" s="10" t="s">
        <v>148</v>
      </c>
      <c r="D797" s="11" t="n">
        <v>46298.8037615741</v>
      </c>
      <c r="E797" s="10" t="s">
        <v>1918</v>
      </c>
      <c r="F797" s="10" t="s">
        <v>1897</v>
      </c>
      <c r="G797" s="10" t="s">
        <v>1898</v>
      </c>
      <c r="H797" s="10" t="s">
        <v>192</v>
      </c>
      <c r="I797" s="10" t="s">
        <v>152</v>
      </c>
      <c r="J797" s="10" t="s">
        <v>153</v>
      </c>
      <c r="K797" s="10" t="s">
        <v>154</v>
      </c>
      <c r="M797" s="12" t="n">
        <v>45.1554386955116</v>
      </c>
      <c r="N797" s="12" t="n">
        <v>3.62929430376291</v>
      </c>
      <c r="O797" s="12" t="n">
        <v>44.4555256067748</v>
      </c>
      <c r="P797" s="12" t="n">
        <v>49.7404904344347</v>
      </c>
      <c r="Q797" s="12" t="n">
        <v>47.7844785427329</v>
      </c>
      <c r="R797" s="12" t="n">
        <v>47.8409484757317</v>
      </c>
      <c r="S797" s="12" t="n">
        <v>46.86038497723</v>
      </c>
      <c r="T797" s="12" t="n">
        <v>41.5066645296319</v>
      </c>
      <c r="U797" s="12" t="n">
        <v>40.553409576416</v>
      </c>
      <c r="V797" s="12" t="n">
        <v>53.3540306091309</v>
      </c>
      <c r="W797" s="12" t="n">
        <v>12.8006210327148</v>
      </c>
      <c r="X797" s="13" t="n">
        <v>49.5207874627639</v>
      </c>
      <c r="Y797" s="13" t="n">
        <v>61.1362949531581</v>
      </c>
      <c r="Z797" s="13" t="n">
        <v>44.1</v>
      </c>
      <c r="AA797" s="10" t="s">
        <v>155</v>
      </c>
      <c r="AD797" s="10" t="s">
        <v>156</v>
      </c>
      <c r="AG797" s="13" t="n">
        <v>97.5797788309637</v>
      </c>
      <c r="AH797" s="13" t="n">
        <v>100</v>
      </c>
      <c r="AI797" s="13" t="n">
        <v>34.7</v>
      </c>
      <c r="AJ797" s="13" t="n">
        <v>64.5</v>
      </c>
      <c r="AK797" s="13" t="n">
        <v>45.3</v>
      </c>
      <c r="AL797" s="12" t="n">
        <v>43.7316566197534</v>
      </c>
      <c r="AM797" s="10" t="s">
        <v>180</v>
      </c>
      <c r="AN797" s="10" t="s">
        <v>632</v>
      </c>
    </row>
    <row r="798" customFormat="false" ht="15" hidden="false" customHeight="false" outlineLevel="0" collapsed="false">
      <c r="A798" s="10" t="s">
        <v>1919</v>
      </c>
      <c r="B798" s="10" t="s">
        <v>1895</v>
      </c>
      <c r="C798" s="10" t="s">
        <v>148</v>
      </c>
      <c r="D798" s="11" t="n">
        <v>46298.8037847222</v>
      </c>
      <c r="E798" s="10" t="s">
        <v>1920</v>
      </c>
      <c r="F798" s="10" t="s">
        <v>1897</v>
      </c>
      <c r="G798" s="10" t="s">
        <v>1898</v>
      </c>
      <c r="H798" s="10" t="s">
        <v>195</v>
      </c>
      <c r="I798" s="10" t="s">
        <v>152</v>
      </c>
      <c r="J798" s="10" t="s">
        <v>153</v>
      </c>
      <c r="K798" s="10" t="s">
        <v>154</v>
      </c>
      <c r="M798" s="12" t="n">
        <v>37.7293339248253</v>
      </c>
      <c r="N798" s="12" t="n">
        <v>4.00093023257913</v>
      </c>
      <c r="O798" s="12" t="n">
        <v>36.7533193793623</v>
      </c>
      <c r="P798" s="12" t="n">
        <v>42.5958485357324</v>
      </c>
      <c r="Q798" s="12" t="n">
        <v>41.4966952647638</v>
      </c>
      <c r="R798" s="12" t="n">
        <v>41.9261027823396</v>
      </c>
      <c r="S798" s="12" t="n">
        <v>41.1994960588068</v>
      </c>
      <c r="T798" s="12" t="n">
        <v>33.1948535564273</v>
      </c>
      <c r="U798" s="12" t="n">
        <v>32.9316864013672</v>
      </c>
      <c r="V798" s="12" t="n">
        <v>50.5431671142578</v>
      </c>
      <c r="W798" s="12" t="n">
        <v>17.6114807128906</v>
      </c>
      <c r="X798" s="13" t="n">
        <v>35.5872704603503</v>
      </c>
      <c r="Y798" s="13" t="n">
        <v>59.5465494909879</v>
      </c>
      <c r="Z798" s="13" t="n">
        <v>35.4</v>
      </c>
      <c r="AA798" s="10" t="s">
        <v>155</v>
      </c>
      <c r="AG798" s="13" t="n">
        <v>97.6143211627083</v>
      </c>
      <c r="AH798" s="13" t="n">
        <v>100</v>
      </c>
      <c r="AI798" s="13" t="n">
        <v>32.1</v>
      </c>
      <c r="AJ798" s="13" t="n">
        <v>61.4</v>
      </c>
      <c r="AK798" s="13" t="n">
        <v>40.2</v>
      </c>
      <c r="AL798" s="12" t="n">
        <v>40.4916820276498</v>
      </c>
      <c r="AM798" s="10" t="s">
        <v>180</v>
      </c>
      <c r="AN798" s="10" t="s">
        <v>632</v>
      </c>
    </row>
    <row r="799" customFormat="false" ht="15" hidden="false" customHeight="false" outlineLevel="0" collapsed="false">
      <c r="A799" s="10" t="s">
        <v>1921</v>
      </c>
      <c r="B799" s="10" t="s">
        <v>1895</v>
      </c>
      <c r="C799" s="10" t="s">
        <v>148</v>
      </c>
      <c r="D799" s="11" t="n">
        <v>46298.8038078704</v>
      </c>
      <c r="E799" s="10" t="s">
        <v>1922</v>
      </c>
      <c r="F799" s="10" t="s">
        <v>1897</v>
      </c>
      <c r="G799" s="10" t="s">
        <v>1898</v>
      </c>
      <c r="H799" s="10" t="s">
        <v>198</v>
      </c>
      <c r="I799" s="10" t="s">
        <v>152</v>
      </c>
      <c r="J799" s="10" t="s">
        <v>153</v>
      </c>
      <c r="K799" s="10" t="s">
        <v>154</v>
      </c>
      <c r="M799" s="12" t="n">
        <v>41.1307726754226</v>
      </c>
      <c r="N799" s="12" t="n">
        <v>7.55776598572521</v>
      </c>
      <c r="O799" s="12" t="n">
        <v>39.0828528632266</v>
      </c>
      <c r="P799" s="12" t="n">
        <v>53.0894736858515</v>
      </c>
      <c r="Q799" s="12" t="n">
        <v>47.7218901349612</v>
      </c>
      <c r="R799" s="12" t="n">
        <v>48.5144237802048</v>
      </c>
      <c r="S799" s="12" t="n">
        <v>47.4866184407098</v>
      </c>
      <c r="T799" s="12" t="n">
        <v>33.552161414562</v>
      </c>
      <c r="U799" s="12" t="n">
        <v>33.1902122497559</v>
      </c>
      <c r="V799" s="12" t="n">
        <v>56.9844360351563</v>
      </c>
      <c r="W799" s="12" t="n">
        <v>23.7942237854004</v>
      </c>
      <c r="X799" s="13" t="n">
        <v>39.0853164321495</v>
      </c>
      <c r="Y799" s="13" t="n">
        <v>51.7811349835904</v>
      </c>
      <c r="Z799" s="13" t="n">
        <v>35.6</v>
      </c>
      <c r="AA799" s="10" t="s">
        <v>155</v>
      </c>
      <c r="AD799" s="10" t="s">
        <v>156</v>
      </c>
      <c r="AF799" s="10" t="s">
        <v>156</v>
      </c>
      <c r="AG799" s="13" t="n">
        <v>97.7923596673597</v>
      </c>
      <c r="AH799" s="13" t="n">
        <v>100</v>
      </c>
      <c r="AI799" s="13" t="n">
        <v>32</v>
      </c>
      <c r="AJ799" s="13" t="n">
        <v>62.7</v>
      </c>
      <c r="AK799" s="13" t="n">
        <v>34.3</v>
      </c>
      <c r="AL799" s="12" t="n">
        <v>34.5852631578947</v>
      </c>
      <c r="AM799" s="10" t="s">
        <v>180</v>
      </c>
      <c r="AN799" s="10" t="s">
        <v>632</v>
      </c>
    </row>
    <row r="800" customFormat="false" ht="15" hidden="false" customHeight="false" outlineLevel="0" collapsed="false">
      <c r="A800" s="10" t="s">
        <v>1923</v>
      </c>
      <c r="B800" s="10" t="s">
        <v>1895</v>
      </c>
      <c r="C800" s="10" t="s">
        <v>148</v>
      </c>
      <c r="D800" s="11" t="n">
        <v>46298.8038541667</v>
      </c>
      <c r="E800" s="10" t="s">
        <v>1924</v>
      </c>
      <c r="F800" s="10" t="s">
        <v>1897</v>
      </c>
      <c r="G800" s="10" t="s">
        <v>1898</v>
      </c>
      <c r="H800" s="10" t="s">
        <v>201</v>
      </c>
      <c r="I800" s="10" t="s">
        <v>152</v>
      </c>
      <c r="J800" s="10" t="s">
        <v>153</v>
      </c>
      <c r="K800" s="10" t="s">
        <v>154</v>
      </c>
      <c r="M800" s="12" t="n">
        <v>40.9925119987792</v>
      </c>
      <c r="N800" s="12" t="n">
        <v>7.39448450524361</v>
      </c>
      <c r="O800" s="12" t="n">
        <v>39.567958658967</v>
      </c>
      <c r="P800" s="12" t="n">
        <v>54.6359500757406</v>
      </c>
      <c r="Q800" s="12" t="n">
        <v>40.5827099570554</v>
      </c>
      <c r="R800" s="12" t="n">
        <v>44.0463664753054</v>
      </c>
      <c r="S800" s="12" t="n">
        <v>46.7995973357646</v>
      </c>
      <c r="T800" s="12" t="n">
        <v>33.5922953149764</v>
      </c>
      <c r="U800" s="12" t="n">
        <v>33.6096000671387</v>
      </c>
      <c r="V800" s="12" t="n">
        <v>57.0168762207031</v>
      </c>
      <c r="W800" s="12" t="n">
        <v>23.4072761535645</v>
      </c>
      <c r="X800" s="13" t="n">
        <v>35.3111391244557</v>
      </c>
      <c r="Y800" s="13" t="n">
        <v>55.5409122163649</v>
      </c>
      <c r="Z800" s="13" t="n">
        <v>36.1</v>
      </c>
      <c r="AA800" s="10" t="s">
        <v>155</v>
      </c>
      <c r="AG800" s="13" t="n">
        <v>98.4264846878349</v>
      </c>
      <c r="AH800" s="13" t="n">
        <v>100</v>
      </c>
      <c r="AI800" s="13" t="n">
        <v>32.4</v>
      </c>
      <c r="AJ800" s="13" t="n">
        <v>63.6</v>
      </c>
      <c r="AK800" s="13" t="n">
        <v>33.8</v>
      </c>
      <c r="AL800" s="12" t="n">
        <v>35.2172283474404</v>
      </c>
      <c r="AM800" s="10" t="s">
        <v>180</v>
      </c>
      <c r="AN800" s="10" t="s">
        <v>632</v>
      </c>
    </row>
    <row r="801" customFormat="false" ht="15" hidden="false" customHeight="false" outlineLevel="0" collapsed="false">
      <c r="A801" s="10" t="s">
        <v>1925</v>
      </c>
      <c r="B801" s="10" t="s">
        <v>1895</v>
      </c>
      <c r="C801" s="10" t="s">
        <v>148</v>
      </c>
      <c r="D801" s="11" t="n">
        <v>46298.8038773148</v>
      </c>
      <c r="E801" s="10" t="s">
        <v>1926</v>
      </c>
      <c r="F801" s="10" t="s">
        <v>1897</v>
      </c>
      <c r="G801" s="10" t="s">
        <v>1898</v>
      </c>
      <c r="H801" s="10" t="s">
        <v>204</v>
      </c>
      <c r="I801" s="10" t="s">
        <v>152</v>
      </c>
      <c r="J801" s="10" t="s">
        <v>153</v>
      </c>
      <c r="K801" s="10" t="s">
        <v>154</v>
      </c>
      <c r="M801" s="12" t="n">
        <v>41.0819538815986</v>
      </c>
      <c r="N801" s="12" t="n">
        <v>7.65559281058932</v>
      </c>
      <c r="O801" s="12" t="n">
        <v>38.8828838019142</v>
      </c>
      <c r="P801" s="12" t="n">
        <v>49.2427027252557</v>
      </c>
      <c r="Q801" s="12" t="n">
        <v>50.082655531599</v>
      </c>
      <c r="R801" s="12" t="n">
        <v>54.3324728589278</v>
      </c>
      <c r="S801" s="12" t="n">
        <v>46.8236030364055</v>
      </c>
      <c r="T801" s="12" t="n">
        <v>32.758497686772</v>
      </c>
      <c r="U801" s="12" t="n">
        <v>32.4452247619629</v>
      </c>
      <c r="V801" s="12" t="n">
        <v>57.4195251464844</v>
      </c>
      <c r="W801" s="12" t="n">
        <v>24.9743003845215</v>
      </c>
      <c r="X801" s="13" t="n">
        <v>34.6243427728069</v>
      </c>
      <c r="Y801" s="13" t="n">
        <v>47.7769578452172</v>
      </c>
      <c r="Z801" s="13" t="n">
        <v>34.8</v>
      </c>
      <c r="AA801" s="10" t="s">
        <v>162</v>
      </c>
      <c r="AG801" s="13" t="n">
        <v>98.6531986531986</v>
      </c>
      <c r="AH801" s="13" t="n">
        <v>100</v>
      </c>
      <c r="AI801" s="13" t="n">
        <v>31.5</v>
      </c>
      <c r="AJ801" s="13" t="n">
        <v>64.8</v>
      </c>
      <c r="AK801" s="13" t="n">
        <v>32.5</v>
      </c>
      <c r="AL801" s="12" t="n">
        <v>32.7910137691823</v>
      </c>
      <c r="AM801" s="10" t="s">
        <v>180</v>
      </c>
      <c r="AN801" s="10" t="s">
        <v>632</v>
      </c>
    </row>
    <row r="802" customFormat="false" ht="15" hidden="false" customHeight="false" outlineLevel="0" collapsed="false">
      <c r="A802" s="10" t="s">
        <v>1927</v>
      </c>
      <c r="B802" s="10" t="s">
        <v>1895</v>
      </c>
      <c r="C802" s="10" t="s">
        <v>148</v>
      </c>
      <c r="D802" s="11" t="n">
        <v>46298.8039699074</v>
      </c>
      <c r="E802" s="10" t="s">
        <v>1928</v>
      </c>
      <c r="F802" s="10" t="s">
        <v>1897</v>
      </c>
      <c r="G802" s="10" t="s">
        <v>1898</v>
      </c>
      <c r="H802" s="10" t="s">
        <v>207</v>
      </c>
      <c r="I802" s="10" t="s">
        <v>152</v>
      </c>
      <c r="J802" s="10" t="s">
        <v>153</v>
      </c>
      <c r="K802" s="10" t="s">
        <v>154</v>
      </c>
      <c r="M802" s="12" t="n">
        <v>42.8020143645355</v>
      </c>
      <c r="N802" s="12" t="n">
        <v>8.14492503262667</v>
      </c>
      <c r="O802" s="12" t="n">
        <v>40.6532422193092</v>
      </c>
      <c r="P802" s="12" t="n">
        <v>55.0888703954981</v>
      </c>
      <c r="Q802" s="12" t="n">
        <v>53.6875580084239</v>
      </c>
      <c r="R802" s="12" t="n">
        <v>46.4083922506996</v>
      </c>
      <c r="S802" s="12" t="n">
        <v>49.8120045790801</v>
      </c>
      <c r="T802" s="12" t="n">
        <v>32.8917471870335</v>
      </c>
      <c r="U802" s="12" t="n">
        <v>32.4707717895508</v>
      </c>
      <c r="V802" s="12" t="n">
        <v>58.1200523376465</v>
      </c>
      <c r="W802" s="12" t="n">
        <v>25.6492805480957</v>
      </c>
      <c r="X802" s="13" t="n">
        <v>27.5950109218825</v>
      </c>
      <c r="Y802" s="13" t="n">
        <v>40.2416998420819</v>
      </c>
      <c r="Z802" s="13" t="n">
        <v>34.9</v>
      </c>
      <c r="AA802" s="10" t="s">
        <v>162</v>
      </c>
      <c r="AG802" s="13" t="n">
        <v>98.9020341360767</v>
      </c>
      <c r="AH802" s="13" t="n">
        <v>100</v>
      </c>
      <c r="AI802" s="13" t="n">
        <v>31.5</v>
      </c>
      <c r="AJ802" s="13" t="n">
        <v>65.7</v>
      </c>
      <c r="AK802" s="13" t="n">
        <v>32.8</v>
      </c>
      <c r="AL802" s="12" t="n">
        <v>32.8259060332142</v>
      </c>
      <c r="AM802" s="10" t="s">
        <v>157</v>
      </c>
      <c r="AN802" s="10" t="s">
        <v>632</v>
      </c>
    </row>
    <row r="803" customFormat="false" ht="15" hidden="false" customHeight="false" outlineLevel="0" collapsed="false">
      <c r="A803" s="10" t="s">
        <v>1929</v>
      </c>
      <c r="B803" s="10" t="s">
        <v>1895</v>
      </c>
      <c r="C803" s="10" t="s">
        <v>148</v>
      </c>
      <c r="D803" s="11" t="n">
        <v>46298.8039814815</v>
      </c>
      <c r="E803" s="10" t="s">
        <v>1930</v>
      </c>
      <c r="F803" s="10" t="s">
        <v>1897</v>
      </c>
      <c r="G803" s="10" t="s">
        <v>1898</v>
      </c>
      <c r="H803" s="10" t="s">
        <v>210</v>
      </c>
      <c r="I803" s="10" t="s">
        <v>152</v>
      </c>
      <c r="J803" s="10" t="s">
        <v>153</v>
      </c>
      <c r="K803" s="10" t="s">
        <v>154</v>
      </c>
      <c r="M803" s="12" t="n">
        <v>46.6669971892073</v>
      </c>
      <c r="N803" s="12" t="n">
        <v>4.60665036652288</v>
      </c>
      <c r="O803" s="12" t="n">
        <v>45.6452157912083</v>
      </c>
      <c r="P803" s="12" t="n">
        <v>53.493472838175</v>
      </c>
      <c r="Q803" s="12" t="n">
        <v>49.4215999799632</v>
      </c>
      <c r="R803" s="12" t="n">
        <v>53.6130662173317</v>
      </c>
      <c r="S803" s="12" t="n">
        <v>46.9464078228403</v>
      </c>
      <c r="T803" s="12" t="n">
        <v>41.3102110459566</v>
      </c>
      <c r="U803" s="12" t="n">
        <v>37.9338722229004</v>
      </c>
      <c r="V803" s="12" t="n">
        <v>57.4798812866211</v>
      </c>
      <c r="W803" s="12" t="n">
        <v>19.5460090637207</v>
      </c>
      <c r="X803" s="13" t="n">
        <v>34.909780136467</v>
      </c>
      <c r="Y803" s="13" t="n">
        <v>56.0523123578469</v>
      </c>
      <c r="Z803" s="13" t="n">
        <v>44.2000000000001</v>
      </c>
      <c r="AA803" s="10" t="s">
        <v>155</v>
      </c>
      <c r="AC803" s="10" t="s">
        <v>156</v>
      </c>
      <c r="AG803" s="13" t="n">
        <v>98.7778210466405</v>
      </c>
      <c r="AH803" s="13" t="n">
        <v>100</v>
      </c>
      <c r="AI803" s="13" t="n">
        <v>37</v>
      </c>
      <c r="AJ803" s="13" t="n">
        <v>69.9</v>
      </c>
      <c r="AK803" s="13" t="n">
        <v>48.1</v>
      </c>
      <c r="AL803" s="12" t="n">
        <v>41.8740740740741</v>
      </c>
      <c r="AM803" s="10" t="s">
        <v>157</v>
      </c>
      <c r="AN803" s="10" t="s">
        <v>632</v>
      </c>
    </row>
    <row r="804" customFormat="false" ht="15" hidden="false" customHeight="false" outlineLevel="0" collapsed="false">
      <c r="A804" s="10" t="s">
        <v>1931</v>
      </c>
      <c r="B804" s="10" t="s">
        <v>1895</v>
      </c>
      <c r="C804" s="10" t="s">
        <v>148</v>
      </c>
      <c r="D804" s="11" t="n">
        <v>46298.8040162037</v>
      </c>
      <c r="E804" s="10" t="s">
        <v>1932</v>
      </c>
      <c r="F804" s="10" t="s">
        <v>1897</v>
      </c>
      <c r="G804" s="10" t="s">
        <v>1898</v>
      </c>
      <c r="H804" s="10" t="s">
        <v>213</v>
      </c>
      <c r="I804" s="10" t="s">
        <v>152</v>
      </c>
      <c r="J804" s="10" t="s">
        <v>153</v>
      </c>
      <c r="K804" s="10" t="s">
        <v>154</v>
      </c>
      <c r="M804" s="12" t="n">
        <v>44.383179748913</v>
      </c>
      <c r="N804" s="12" t="n">
        <v>8.00126865255613</v>
      </c>
      <c r="O804" s="12" t="n">
        <v>42.3011813055827</v>
      </c>
      <c r="P804" s="12" t="n">
        <v>56.1610888706349</v>
      </c>
      <c r="Q804" s="12" t="n">
        <v>48.6932694144078</v>
      </c>
      <c r="R804" s="12" t="n">
        <v>55.6881401953036</v>
      </c>
      <c r="S804" s="12" t="n">
        <v>51.997395101694</v>
      </c>
      <c r="T804" s="12" t="n">
        <v>34.1632568513591</v>
      </c>
      <c r="U804" s="12" t="n">
        <v>33.5048370361328</v>
      </c>
      <c r="V804" s="12" t="n">
        <v>58.7275619506836</v>
      </c>
      <c r="W804" s="12" t="n">
        <v>25.2227249145508</v>
      </c>
      <c r="X804" s="13" t="n">
        <v>27.4774621244398</v>
      </c>
      <c r="Y804" s="13" t="n">
        <v>38.1593074183268</v>
      </c>
      <c r="Z804" s="13" t="n">
        <v>35.7</v>
      </c>
      <c r="AA804" s="10" t="s">
        <v>162</v>
      </c>
      <c r="AC804" s="10" t="s">
        <v>156</v>
      </c>
      <c r="AG804" s="13" t="n">
        <v>98.4340532606417</v>
      </c>
      <c r="AH804" s="13" t="n">
        <v>100</v>
      </c>
      <c r="AI804" s="13" t="n">
        <v>32.5</v>
      </c>
      <c r="AJ804" s="13" t="n">
        <v>67.9</v>
      </c>
      <c r="AK804" s="13" t="n">
        <v>33.6</v>
      </c>
      <c r="AL804" s="12" t="n">
        <v>34.3686217008798</v>
      </c>
      <c r="AM804" s="10" t="s">
        <v>157</v>
      </c>
      <c r="AN804" s="10" t="s">
        <v>632</v>
      </c>
    </row>
    <row r="805" customFormat="false" ht="15" hidden="false" customHeight="false" outlineLevel="0" collapsed="false">
      <c r="A805" s="10" t="s">
        <v>1933</v>
      </c>
      <c r="B805" s="10" t="s">
        <v>1895</v>
      </c>
      <c r="C805" s="10" t="s">
        <v>148</v>
      </c>
      <c r="D805" s="11" t="n">
        <v>46298.8041203704</v>
      </c>
      <c r="E805" s="10" t="s">
        <v>1934</v>
      </c>
      <c r="F805" s="10" t="s">
        <v>1897</v>
      </c>
      <c r="G805" s="10" t="s">
        <v>1898</v>
      </c>
      <c r="H805" s="10" t="s">
        <v>216</v>
      </c>
      <c r="I805" s="10" t="s">
        <v>152</v>
      </c>
      <c r="J805" s="10" t="s">
        <v>153</v>
      </c>
      <c r="K805" s="10" t="s">
        <v>154</v>
      </c>
      <c r="M805" s="12" t="n">
        <v>42.1261950347537</v>
      </c>
      <c r="N805" s="12" t="n">
        <v>7.22821752177155</v>
      </c>
      <c r="O805" s="12" t="n">
        <v>40.0596649261055</v>
      </c>
      <c r="P805" s="12" t="n">
        <v>50.7462943183974</v>
      </c>
      <c r="Q805" s="12" t="n">
        <v>49.7025944610181</v>
      </c>
      <c r="R805" s="12" t="n">
        <v>48.9555893908368</v>
      </c>
      <c r="S805" s="12" t="n">
        <v>52.0577384363938</v>
      </c>
      <c r="T805" s="12" t="n">
        <v>31.8768389518321</v>
      </c>
      <c r="U805" s="12" t="n">
        <v>30.9105129241943</v>
      </c>
      <c r="V805" s="12" t="n">
        <v>55.6087303161621</v>
      </c>
      <c r="W805" s="12" t="n">
        <v>24.6982173919678</v>
      </c>
      <c r="X805" s="13" t="n">
        <v>21.6699994175775</v>
      </c>
      <c r="Y805" s="13" t="n">
        <v>29.7928517346483</v>
      </c>
      <c r="Z805" s="13" t="n">
        <v>33.1</v>
      </c>
      <c r="AA805" s="10" t="s">
        <v>162</v>
      </c>
      <c r="AG805" s="13" t="n">
        <v>98.9121563883208</v>
      </c>
      <c r="AH805" s="13" t="n">
        <v>100</v>
      </c>
      <c r="AI805" s="13" t="n">
        <v>29.9</v>
      </c>
      <c r="AJ805" s="13" t="n">
        <v>65.5</v>
      </c>
      <c r="AK805" s="13" t="n">
        <v>36.5</v>
      </c>
      <c r="AL805" s="12" t="n">
        <v>35.1740740740741</v>
      </c>
      <c r="AM805" s="10" t="s">
        <v>157</v>
      </c>
      <c r="AN805" s="10" t="s">
        <v>632</v>
      </c>
    </row>
    <row r="806" customFormat="false" ht="15" hidden="false" customHeight="false" outlineLevel="0" collapsed="false">
      <c r="A806" s="10" t="s">
        <v>1935</v>
      </c>
      <c r="B806" s="10" t="s">
        <v>1895</v>
      </c>
      <c r="C806" s="10" t="s">
        <v>148</v>
      </c>
      <c r="D806" s="11" t="n">
        <v>46298.8041319445</v>
      </c>
      <c r="E806" s="10" t="s">
        <v>1936</v>
      </c>
      <c r="F806" s="10" t="s">
        <v>1897</v>
      </c>
      <c r="G806" s="10" t="s">
        <v>1898</v>
      </c>
      <c r="H806" s="10" t="s">
        <v>219</v>
      </c>
      <c r="I806" s="10" t="s">
        <v>152</v>
      </c>
      <c r="J806" s="10" t="s">
        <v>153</v>
      </c>
      <c r="K806" s="10" t="s">
        <v>154</v>
      </c>
      <c r="M806" s="12" t="n">
        <v>42.1762276766143</v>
      </c>
      <c r="N806" s="12" t="n">
        <v>7.17074328681499</v>
      </c>
      <c r="O806" s="12" t="n">
        <v>40.4581101694364</v>
      </c>
      <c r="P806" s="12" t="n">
        <v>50.6042380860349</v>
      </c>
      <c r="Q806" s="12" t="n">
        <v>51.635914828422</v>
      </c>
      <c r="R806" s="12" t="n">
        <v>46.6552293628718</v>
      </c>
      <c r="S806" s="12" t="n">
        <v>47.0213539497882</v>
      </c>
      <c r="T806" s="12" t="n">
        <v>30.3654133137507</v>
      </c>
      <c r="U806" s="12" t="n">
        <v>29.8963203430176</v>
      </c>
      <c r="V806" s="12" t="n">
        <v>54.2476501464844</v>
      </c>
      <c r="W806" s="12" t="n">
        <v>24.3513298034668</v>
      </c>
      <c r="X806" s="13" t="n">
        <v>18.4558677027296</v>
      </c>
      <c r="Y806" s="13" t="n">
        <v>30.2898983861327</v>
      </c>
      <c r="Z806" s="13" t="n">
        <v>43.0000000000002</v>
      </c>
      <c r="AA806" s="10" t="s">
        <v>162</v>
      </c>
      <c r="AG806" s="13" t="n">
        <v>98.6147951665193</v>
      </c>
      <c r="AH806" s="13" t="n">
        <v>100</v>
      </c>
      <c r="AI806" s="13" t="n">
        <v>28.9</v>
      </c>
      <c r="AJ806" s="13" t="n">
        <v>64</v>
      </c>
      <c r="AK806" s="13" t="n">
        <v>31.6</v>
      </c>
      <c r="AL806" s="12" t="n">
        <v>30.7527859237537</v>
      </c>
      <c r="AM806" s="10" t="s">
        <v>157</v>
      </c>
      <c r="AN806" s="10" t="s">
        <v>632</v>
      </c>
    </row>
    <row r="807" customFormat="false" ht="15" hidden="false" customHeight="false" outlineLevel="0" collapsed="false">
      <c r="A807" s="10" t="s">
        <v>1937</v>
      </c>
      <c r="B807" s="10" t="s">
        <v>1895</v>
      </c>
      <c r="C807" s="10" t="s">
        <v>148</v>
      </c>
      <c r="D807" s="11" t="n">
        <v>46298.8041550926</v>
      </c>
      <c r="E807" s="10" t="s">
        <v>1938</v>
      </c>
      <c r="F807" s="10" t="s">
        <v>1897</v>
      </c>
      <c r="G807" s="10" t="s">
        <v>1898</v>
      </c>
      <c r="H807" s="10" t="s">
        <v>222</v>
      </c>
      <c r="I807" s="10" t="s">
        <v>152</v>
      </c>
      <c r="J807" s="10" t="s">
        <v>153</v>
      </c>
      <c r="K807" s="10" t="s">
        <v>154</v>
      </c>
      <c r="M807" s="12" t="n">
        <v>42.2581969768608</v>
      </c>
      <c r="N807" s="12" t="n">
        <v>4.31370896169007</v>
      </c>
      <c r="O807" s="12" t="n">
        <v>41.0902544968109</v>
      </c>
      <c r="P807" s="12" t="n">
        <v>49.5449980873301</v>
      </c>
      <c r="Q807" s="12" t="n">
        <v>49.1669710133664</v>
      </c>
      <c r="R807" s="12" t="n">
        <v>43.441174036836</v>
      </c>
      <c r="S807" s="12" t="n">
        <v>45.1096714642404</v>
      </c>
      <c r="T807" s="12" t="n">
        <v>37.0608126966609</v>
      </c>
      <c r="U807" s="12" t="n">
        <v>34.4195404052734</v>
      </c>
      <c r="V807" s="12" t="n">
        <v>51.9503021240234</v>
      </c>
      <c r="W807" s="12" t="n">
        <v>17.53076171875</v>
      </c>
      <c r="X807" s="13" t="n">
        <v>29.7920785481041</v>
      </c>
      <c r="Y807" s="13" t="n">
        <v>56.7041339938246</v>
      </c>
      <c r="Z807" s="13" t="n">
        <v>39.4000000000001</v>
      </c>
      <c r="AA807" s="10" t="s">
        <v>155</v>
      </c>
      <c r="AG807" s="13" t="n">
        <v>98.7561425061425</v>
      </c>
      <c r="AH807" s="13" t="n">
        <v>100</v>
      </c>
      <c r="AI807" s="13" t="n">
        <v>32.5</v>
      </c>
      <c r="AJ807" s="13" t="n">
        <v>63.4</v>
      </c>
      <c r="AK807" s="13" t="n">
        <v>43.2</v>
      </c>
      <c r="AL807" s="12" t="n">
        <v>39.7265487695906</v>
      </c>
      <c r="AM807" s="10" t="s">
        <v>157</v>
      </c>
      <c r="AN807" s="10" t="s">
        <v>632</v>
      </c>
    </row>
    <row r="808" customFormat="false" ht="15" hidden="false" customHeight="false" outlineLevel="0" collapsed="false">
      <c r="A808" s="10" t="s">
        <v>1939</v>
      </c>
      <c r="B808" s="10" t="s">
        <v>1895</v>
      </c>
      <c r="C808" s="10" t="s">
        <v>148</v>
      </c>
      <c r="D808" s="11" t="n">
        <v>46298.8041666667</v>
      </c>
      <c r="E808" s="10" t="s">
        <v>1940</v>
      </c>
      <c r="F808" s="10" t="s">
        <v>1897</v>
      </c>
      <c r="G808" s="10" t="s">
        <v>1898</v>
      </c>
      <c r="H808" s="10" t="s">
        <v>225</v>
      </c>
      <c r="I808" s="10" t="s">
        <v>152</v>
      </c>
      <c r="J808" s="10" t="s">
        <v>153</v>
      </c>
      <c r="K808" s="10" t="s">
        <v>154</v>
      </c>
      <c r="M808" s="12" t="n">
        <v>43.3329175063618</v>
      </c>
      <c r="N808" s="12" t="n">
        <v>7.33739068687023</v>
      </c>
      <c r="O808" s="12" t="n">
        <v>42.2086395286402</v>
      </c>
      <c r="P808" s="12" t="n">
        <v>47.1074395559851</v>
      </c>
      <c r="Q808" s="12" t="n">
        <v>52.5501770551703</v>
      </c>
      <c r="R808" s="12" t="n">
        <v>51.650741890851</v>
      </c>
      <c r="S808" s="12" t="n">
        <v>39.5443936106614</v>
      </c>
      <c r="T808" s="12" t="n">
        <v>31.8160754001513</v>
      </c>
      <c r="U808" s="12" t="n">
        <v>30.41335105896</v>
      </c>
      <c r="V808" s="12" t="n">
        <v>55.1809425354004</v>
      </c>
      <c r="W808" s="12" t="n">
        <v>24.7675914764404</v>
      </c>
      <c r="X808" s="13" t="n">
        <v>11.9041489921318</v>
      </c>
      <c r="Y808" s="13" t="n">
        <v>37.8949489070702</v>
      </c>
      <c r="Z808" s="13" t="n">
        <v>49.8000000000003</v>
      </c>
      <c r="AA808" s="10" t="s">
        <v>162</v>
      </c>
      <c r="AG808" s="13" t="n">
        <v>98.737968150825</v>
      </c>
      <c r="AH808" s="13" t="n">
        <v>100</v>
      </c>
      <c r="AI808" s="13" t="n">
        <v>29.4</v>
      </c>
      <c r="AJ808" s="13" t="n">
        <v>65.1</v>
      </c>
      <c r="AK808" s="13" t="n">
        <v>46.3</v>
      </c>
      <c r="AL808" s="12" t="n">
        <v>46.2422537729969</v>
      </c>
      <c r="AM808" s="10" t="s">
        <v>157</v>
      </c>
      <c r="AN808" s="10" t="s">
        <v>632</v>
      </c>
    </row>
    <row r="809" customFormat="false" ht="15" hidden="false" customHeight="false" outlineLevel="0" collapsed="false">
      <c r="A809" s="10" t="s">
        <v>1941</v>
      </c>
      <c r="B809" s="10" t="s">
        <v>1895</v>
      </c>
      <c r="C809" s="10" t="s">
        <v>148</v>
      </c>
      <c r="D809" s="11" t="n">
        <v>46298.8041782407</v>
      </c>
      <c r="E809" s="10" t="s">
        <v>1942</v>
      </c>
      <c r="F809" s="10" t="s">
        <v>1897</v>
      </c>
      <c r="G809" s="10" t="s">
        <v>1898</v>
      </c>
      <c r="H809" s="10" t="s">
        <v>228</v>
      </c>
      <c r="I809" s="10" t="s">
        <v>152</v>
      </c>
      <c r="J809" s="10" t="s">
        <v>153</v>
      </c>
      <c r="K809" s="10" t="s">
        <v>154</v>
      </c>
      <c r="M809" s="12" t="n">
        <v>39.0506014447546</v>
      </c>
      <c r="N809" s="12" t="n">
        <v>7.12909459628148</v>
      </c>
      <c r="O809" s="12" t="n">
        <v>36.8565511041352</v>
      </c>
      <c r="P809" s="12" t="n">
        <v>49.1197052425808</v>
      </c>
      <c r="Q809" s="12" t="n">
        <v>48.5635303266958</v>
      </c>
      <c r="R809" s="12" t="n">
        <v>43.7873364637478</v>
      </c>
      <c r="S809" s="12" t="n">
        <v>49.2803613639667</v>
      </c>
      <c r="T809" s="12" t="n">
        <v>31.0119773688098</v>
      </c>
      <c r="U809" s="12" t="n">
        <v>30.7849655151367</v>
      </c>
      <c r="V809" s="12" t="n">
        <v>52.367919921875</v>
      </c>
      <c r="W809" s="12" t="n">
        <v>21.5829544067383</v>
      </c>
      <c r="X809" s="13" t="n">
        <v>36.028627988427</v>
      </c>
      <c r="Y809" s="13" t="n">
        <v>47.6308309222882</v>
      </c>
      <c r="Z809" s="13" t="n">
        <v>32.9</v>
      </c>
      <c r="AA809" s="10" t="s">
        <v>162</v>
      </c>
      <c r="AG809" s="13" t="n">
        <v>98.6258166253661</v>
      </c>
      <c r="AH809" s="13" t="n">
        <v>100</v>
      </c>
      <c r="AI809" s="13" t="n">
        <v>29.8</v>
      </c>
      <c r="AJ809" s="13" t="n">
        <v>64.5</v>
      </c>
      <c r="AK809" s="13" t="n">
        <v>31</v>
      </c>
      <c r="AL809" s="12" t="n">
        <v>31.1452906243431</v>
      </c>
      <c r="AM809" s="10" t="s">
        <v>157</v>
      </c>
      <c r="AN809" s="10" t="s">
        <v>632</v>
      </c>
    </row>
    <row r="810" customFormat="false" ht="15" hidden="false" customHeight="false" outlineLevel="0" collapsed="false">
      <c r="A810" s="10" t="s">
        <v>1943</v>
      </c>
      <c r="B810" s="10" t="s">
        <v>1895</v>
      </c>
      <c r="C810" s="10" t="s">
        <v>148</v>
      </c>
      <c r="D810" s="11" t="n">
        <v>46298.8042013889</v>
      </c>
      <c r="E810" s="10" t="s">
        <v>1944</v>
      </c>
      <c r="F810" s="10" t="s">
        <v>1897</v>
      </c>
      <c r="G810" s="10" t="s">
        <v>1898</v>
      </c>
      <c r="H810" s="10" t="s">
        <v>231</v>
      </c>
      <c r="I810" s="10" t="s">
        <v>152</v>
      </c>
      <c r="J810" s="10" t="s">
        <v>153</v>
      </c>
      <c r="K810" s="10" t="s">
        <v>154</v>
      </c>
      <c r="M810" s="12" t="n">
        <v>40.5266478256231</v>
      </c>
      <c r="N810" s="12" t="n">
        <v>7.50942405140353</v>
      </c>
      <c r="O810" s="12" t="n">
        <v>38.1611497900949</v>
      </c>
      <c r="P810" s="12" t="n">
        <v>51.3405572812911</v>
      </c>
      <c r="Q810" s="12" t="n">
        <v>50.455199615898</v>
      </c>
      <c r="R810" s="12" t="n">
        <v>50.8062843028219</v>
      </c>
      <c r="S810" s="12" t="n">
        <v>47.4908688889215</v>
      </c>
      <c r="T810" s="12" t="n">
        <v>31.6846442866664</v>
      </c>
      <c r="U810" s="12" t="n">
        <v>31.1019973754883</v>
      </c>
      <c r="V810" s="12" t="n">
        <v>53.9193992614746</v>
      </c>
      <c r="W810" s="12" t="n">
        <v>22.8174018859863</v>
      </c>
      <c r="X810" s="13" t="n">
        <v>28.7928504098605</v>
      </c>
      <c r="Y810" s="13" t="n">
        <v>43.6146475915475</v>
      </c>
      <c r="Z810" s="13" t="n">
        <v>33.7</v>
      </c>
      <c r="AA810" s="10" t="s">
        <v>162</v>
      </c>
      <c r="AG810" s="13" t="n">
        <v>98.5257985257985</v>
      </c>
      <c r="AH810" s="13" t="n">
        <v>100</v>
      </c>
      <c r="AI810" s="13" t="n">
        <v>30.1</v>
      </c>
      <c r="AJ810" s="13" t="n">
        <v>65.4</v>
      </c>
      <c r="AK810" s="13" t="n">
        <v>30.9</v>
      </c>
      <c r="AL810" s="12" t="n">
        <v>31.9633431085044</v>
      </c>
      <c r="AM810" s="10" t="s">
        <v>157</v>
      </c>
      <c r="AN810" s="10" t="s">
        <v>632</v>
      </c>
    </row>
    <row r="811" customFormat="false" ht="15" hidden="false" customHeight="false" outlineLevel="0" collapsed="false">
      <c r="A811" s="10" t="s">
        <v>1945</v>
      </c>
      <c r="B811" s="10" t="s">
        <v>1895</v>
      </c>
      <c r="C811" s="10" t="s">
        <v>148</v>
      </c>
      <c r="D811" s="11" t="n">
        <v>46298.8042361111</v>
      </c>
      <c r="E811" s="10" t="s">
        <v>1946</v>
      </c>
      <c r="F811" s="10" t="s">
        <v>1897</v>
      </c>
      <c r="G811" s="10" t="s">
        <v>1898</v>
      </c>
      <c r="H811" s="10" t="s">
        <v>234</v>
      </c>
      <c r="I811" s="10" t="s">
        <v>152</v>
      </c>
      <c r="J811" s="10" t="s">
        <v>153</v>
      </c>
      <c r="K811" s="10" t="s">
        <v>154</v>
      </c>
      <c r="M811" s="12" t="n">
        <v>43.4042691508318</v>
      </c>
      <c r="N811" s="12" t="n">
        <v>6.24328958473577</v>
      </c>
      <c r="O811" s="12" t="n">
        <v>42.1069561290848</v>
      </c>
      <c r="P811" s="12" t="n">
        <v>47.4133603244882</v>
      </c>
      <c r="Q811" s="12" t="n">
        <v>50.8887790057863</v>
      </c>
      <c r="R811" s="12" t="n">
        <v>53.1351770653183</v>
      </c>
      <c r="S811" s="12" t="n">
        <v>42.9596721091528</v>
      </c>
      <c r="T811" s="12" t="n">
        <v>34.8122393518627</v>
      </c>
      <c r="U811" s="12" t="n">
        <v>31.7779846191406</v>
      </c>
      <c r="V811" s="12" t="n">
        <v>56.5779304504395</v>
      </c>
      <c r="W811" s="12" t="n">
        <v>24.7999458312988</v>
      </c>
      <c r="X811" s="13" t="n">
        <v>12.0086832016997</v>
      </c>
      <c r="Y811" s="13" t="n">
        <v>40.13555955845</v>
      </c>
      <c r="Z811" s="13" t="n">
        <v>39.0000000000001</v>
      </c>
      <c r="AA811" s="10" t="s">
        <v>162</v>
      </c>
      <c r="AC811" s="10" t="s">
        <v>156</v>
      </c>
      <c r="AG811" s="13" t="n">
        <v>97.9683257918552</v>
      </c>
      <c r="AH811" s="13" t="n">
        <v>100</v>
      </c>
      <c r="AI811" s="13" t="n">
        <v>30.6</v>
      </c>
      <c r="AJ811" s="13" t="n">
        <v>72.1</v>
      </c>
      <c r="AK811" s="13" t="n">
        <v>46.1</v>
      </c>
      <c r="AL811" s="12" t="n">
        <v>38.7515607210626</v>
      </c>
      <c r="AM811" s="10" t="s">
        <v>157</v>
      </c>
      <c r="AN811" s="10" t="s">
        <v>632</v>
      </c>
    </row>
    <row r="812" customFormat="false" ht="15" hidden="false" customHeight="false" outlineLevel="0" collapsed="false">
      <c r="A812" s="10" t="s">
        <v>1947</v>
      </c>
      <c r="B812" s="10" t="s">
        <v>1895</v>
      </c>
      <c r="C812" s="10" t="s">
        <v>148</v>
      </c>
      <c r="D812" s="11" t="n">
        <v>46298.8042824074</v>
      </c>
      <c r="E812" s="10" t="s">
        <v>1948</v>
      </c>
      <c r="F812" s="10" t="s">
        <v>1897</v>
      </c>
      <c r="G812" s="10" t="s">
        <v>1898</v>
      </c>
      <c r="H812" s="10" t="s">
        <v>237</v>
      </c>
      <c r="I812" s="10" t="s">
        <v>152</v>
      </c>
      <c r="J812" s="10" t="s">
        <v>153</v>
      </c>
      <c r="K812" s="10" t="s">
        <v>154</v>
      </c>
      <c r="M812" s="12" t="n">
        <v>43.3566270746999</v>
      </c>
      <c r="N812" s="12" t="n">
        <v>5.90185708706614</v>
      </c>
      <c r="O812" s="12" t="n">
        <v>41.8237415101682</v>
      </c>
      <c r="P812" s="12" t="n">
        <v>49.9618842562521</v>
      </c>
      <c r="Q812" s="12" t="n">
        <v>52.7484450901904</v>
      </c>
      <c r="R812" s="12" t="n">
        <v>50.1973026368796</v>
      </c>
      <c r="S812" s="12" t="n">
        <v>44.5051787302131</v>
      </c>
      <c r="T812" s="12" t="n">
        <v>35.8757540885433</v>
      </c>
      <c r="U812" s="12" t="n">
        <v>32.4956665039063</v>
      </c>
      <c r="V812" s="12" t="n">
        <v>56.100757598877</v>
      </c>
      <c r="W812" s="12" t="n">
        <v>23.6050910949707</v>
      </c>
      <c r="X812" s="13" t="n">
        <v>19.7009656531243</v>
      </c>
      <c r="Y812" s="13" t="n">
        <v>44.0136689687728</v>
      </c>
      <c r="Z812" s="13" t="n">
        <v>39.5000000000001</v>
      </c>
      <c r="AA812" s="10" t="s">
        <v>162</v>
      </c>
      <c r="AG812" s="13" t="n">
        <v>98.6855030634463</v>
      </c>
      <c r="AH812" s="13" t="n">
        <v>100</v>
      </c>
      <c r="AI812" s="13" t="n">
        <v>31.4</v>
      </c>
      <c r="AJ812" s="13" t="n">
        <v>70</v>
      </c>
      <c r="AK812" s="13" t="n">
        <v>44.8</v>
      </c>
      <c r="AL812" s="12" t="n">
        <v>37.1185185185185</v>
      </c>
      <c r="AM812" s="10" t="s">
        <v>157</v>
      </c>
      <c r="AN812" s="10" t="s">
        <v>632</v>
      </c>
    </row>
    <row r="813" customFormat="false" ht="15" hidden="false" customHeight="false" outlineLevel="0" collapsed="false">
      <c r="A813" s="10" t="s">
        <v>1949</v>
      </c>
      <c r="B813" s="10" t="s">
        <v>1895</v>
      </c>
      <c r="C813" s="10" t="s">
        <v>148</v>
      </c>
      <c r="D813" s="11" t="n">
        <v>46298.8043055556</v>
      </c>
      <c r="E813" s="10" t="s">
        <v>1950</v>
      </c>
      <c r="F813" s="10" t="s">
        <v>1897</v>
      </c>
      <c r="G813" s="10" t="s">
        <v>1898</v>
      </c>
      <c r="H813" s="10" t="s">
        <v>240</v>
      </c>
      <c r="I813" s="10" t="s">
        <v>152</v>
      </c>
      <c r="J813" s="10" t="s">
        <v>153</v>
      </c>
      <c r="K813" s="10" t="s">
        <v>154</v>
      </c>
      <c r="M813" s="12" t="n">
        <v>47.1632701681291</v>
      </c>
      <c r="N813" s="12" t="n">
        <v>4.11988309617233</v>
      </c>
      <c r="O813" s="12" t="n">
        <v>46.3181328505025</v>
      </c>
      <c r="P813" s="12" t="n">
        <v>53.837801438089</v>
      </c>
      <c r="Q813" s="12" t="n">
        <v>49.0013532026468</v>
      </c>
      <c r="R813" s="12" t="n">
        <v>52.5467142579649</v>
      </c>
      <c r="S813" s="12" t="n">
        <v>46.1058018108667</v>
      </c>
      <c r="T813" s="12" t="n">
        <v>42.7228701099813</v>
      </c>
      <c r="U813" s="12" t="n">
        <v>41.5261192321777</v>
      </c>
      <c r="V813" s="12" t="n">
        <v>57.6216506958008</v>
      </c>
      <c r="W813" s="12" t="n">
        <v>16.0955314636231</v>
      </c>
      <c r="X813" s="13" t="n">
        <v>38.3272789192871</v>
      </c>
      <c r="Y813" s="13" t="n">
        <v>58.4468535967003</v>
      </c>
      <c r="Z813" s="13" t="n">
        <v>45.2000000000001</v>
      </c>
      <c r="AA813" s="10" t="s">
        <v>155</v>
      </c>
      <c r="AG813" s="13" t="n">
        <v>98.920102562183</v>
      </c>
      <c r="AH813" s="13" t="n">
        <v>100</v>
      </c>
      <c r="AI813" s="13" t="n">
        <v>38.2</v>
      </c>
      <c r="AJ813" s="13" t="n">
        <v>69.4</v>
      </c>
      <c r="AK813" s="13" t="n">
        <v>45.1</v>
      </c>
      <c r="AL813" s="12" t="n">
        <v>41.5261204496038</v>
      </c>
      <c r="AM813" s="10" t="s">
        <v>157</v>
      </c>
      <c r="AN813" s="10" t="s">
        <v>632</v>
      </c>
    </row>
    <row r="814" customFormat="false" ht="15" hidden="false" customHeight="false" outlineLevel="0" collapsed="false">
      <c r="A814" s="10" t="s">
        <v>1951</v>
      </c>
      <c r="B814" s="10" t="s">
        <v>1895</v>
      </c>
      <c r="C814" s="10" t="s">
        <v>148</v>
      </c>
      <c r="D814" s="11" t="n">
        <v>46298.8044328704</v>
      </c>
      <c r="E814" s="10" t="s">
        <v>1952</v>
      </c>
      <c r="F814" s="10" t="s">
        <v>1897</v>
      </c>
      <c r="G814" s="10" t="s">
        <v>1898</v>
      </c>
      <c r="H814" s="10" t="s">
        <v>247</v>
      </c>
      <c r="I814" s="10" t="s">
        <v>152</v>
      </c>
      <c r="J814" s="10" t="s">
        <v>248</v>
      </c>
      <c r="K814" s="10" t="s">
        <v>154</v>
      </c>
      <c r="M814" s="12" t="n">
        <v>40.7966888050701</v>
      </c>
      <c r="N814" s="12" t="n">
        <v>4.32187057643104</v>
      </c>
      <c r="O814" s="12" t="n">
        <v>39.9960577474411</v>
      </c>
      <c r="P814" s="12" t="n">
        <v>51.5801142235977</v>
      </c>
      <c r="Q814" s="12" t="n">
        <v>40.0133995078076</v>
      </c>
      <c r="R814" s="12" t="n">
        <v>42.8113304743255</v>
      </c>
      <c r="S814" s="12" t="n">
        <v>41.0025492276893</v>
      </c>
      <c r="T814" s="12" t="n">
        <v>35.6629976940481</v>
      </c>
      <c r="U814" s="12" t="n">
        <v>33.3863372802734</v>
      </c>
      <c r="V814" s="12" t="n">
        <v>54.2979507446289</v>
      </c>
      <c r="W814" s="12" t="n">
        <v>20.9116134643555</v>
      </c>
      <c r="X814" s="13" t="n">
        <v>20.2456546596</v>
      </c>
      <c r="Y814" s="13" t="n">
        <v>59.6532357234803</v>
      </c>
      <c r="Z814" s="13" t="n">
        <v>39.0000000000001</v>
      </c>
      <c r="AA814" s="10" t="s">
        <v>155</v>
      </c>
      <c r="AD814" s="10" t="s">
        <v>156</v>
      </c>
      <c r="AG814" s="13" t="n">
        <v>97.8069280815896</v>
      </c>
      <c r="AH814" s="13" t="n">
        <v>100</v>
      </c>
      <c r="AI814" s="13" t="n">
        <v>32.2</v>
      </c>
      <c r="AJ814" s="13" t="n">
        <v>62.8</v>
      </c>
      <c r="AK814" s="13" t="n">
        <v>42.7</v>
      </c>
      <c r="AL814" s="12" t="n">
        <v>43.0867854444724</v>
      </c>
      <c r="AM814" s="10" t="s">
        <v>180</v>
      </c>
      <c r="AN814" s="10" t="s">
        <v>632</v>
      </c>
    </row>
    <row r="815" customFormat="false" ht="15" hidden="false" customHeight="false" outlineLevel="0" collapsed="false">
      <c r="A815" s="10" t="s">
        <v>1953</v>
      </c>
      <c r="B815" s="10" t="s">
        <v>1895</v>
      </c>
      <c r="C815" s="10" t="s">
        <v>148</v>
      </c>
      <c r="D815" s="11" t="n">
        <v>46298.8044675926</v>
      </c>
      <c r="E815" s="10" t="s">
        <v>1954</v>
      </c>
      <c r="F815" s="10" t="s">
        <v>1897</v>
      </c>
      <c r="G815" s="10" t="s">
        <v>1898</v>
      </c>
      <c r="H815" s="10" t="s">
        <v>251</v>
      </c>
      <c r="I815" s="10" t="s">
        <v>152</v>
      </c>
      <c r="J815" s="10" t="s">
        <v>248</v>
      </c>
      <c r="K815" s="10" t="s">
        <v>154</v>
      </c>
      <c r="M815" s="12" t="n">
        <v>38.3816743020718</v>
      </c>
      <c r="N815" s="12" t="n">
        <v>4.57868478590032</v>
      </c>
      <c r="O815" s="12" t="n">
        <v>37.31884991445</v>
      </c>
      <c r="P815" s="12" t="n">
        <v>48.5651633107662</v>
      </c>
      <c r="Q815" s="12" t="n">
        <v>39.6933705000042</v>
      </c>
      <c r="R815" s="12" t="n">
        <v>42.9392254813565</v>
      </c>
      <c r="S815" s="12" t="n">
        <v>39.3631913038675</v>
      </c>
      <c r="T815" s="12" t="n">
        <v>33.656165494977</v>
      </c>
      <c r="U815" s="12" t="n">
        <v>32.3251075744629</v>
      </c>
      <c r="V815" s="12" t="n">
        <v>50.8807830810547</v>
      </c>
      <c r="W815" s="12" t="n">
        <v>18.5556755065918</v>
      </c>
      <c r="X815" s="13" t="n">
        <v>44.3830978246999</v>
      </c>
      <c r="Y815" s="13" t="n">
        <v>65.5652632563996</v>
      </c>
      <c r="Z815" s="13" t="n">
        <v>36</v>
      </c>
      <c r="AA815" s="10" t="s">
        <v>155</v>
      </c>
      <c r="AD815" s="10" t="s">
        <v>156</v>
      </c>
      <c r="AF815" s="10" t="s">
        <v>156</v>
      </c>
      <c r="AG815" s="13" t="n">
        <v>95.287775616083</v>
      </c>
      <c r="AH815" s="13" t="n">
        <v>100</v>
      </c>
      <c r="AI815" s="13" t="n">
        <v>31.1</v>
      </c>
      <c r="AJ815" s="13" t="n">
        <v>62.7</v>
      </c>
      <c r="AK815" s="13" t="n">
        <v>33.4</v>
      </c>
      <c r="AL815" s="12" t="n">
        <v>34.4687630194706</v>
      </c>
      <c r="AM815" s="10" t="s">
        <v>180</v>
      </c>
      <c r="AN815" s="10" t="s">
        <v>632</v>
      </c>
    </row>
    <row r="816" customFormat="false" ht="15" hidden="false" customHeight="false" outlineLevel="0" collapsed="false">
      <c r="A816" s="10" t="s">
        <v>1955</v>
      </c>
      <c r="B816" s="10" t="s">
        <v>1895</v>
      </c>
      <c r="C816" s="10" t="s">
        <v>148</v>
      </c>
      <c r="D816" s="11" t="n">
        <v>46298.8044907407</v>
      </c>
      <c r="E816" s="10" t="s">
        <v>1956</v>
      </c>
      <c r="F816" s="10" t="s">
        <v>1897</v>
      </c>
      <c r="G816" s="10" t="s">
        <v>1898</v>
      </c>
      <c r="H816" s="10" t="s">
        <v>254</v>
      </c>
      <c r="I816" s="10" t="s">
        <v>152</v>
      </c>
      <c r="J816" s="10" t="s">
        <v>248</v>
      </c>
      <c r="K816" s="10" t="s">
        <v>261</v>
      </c>
      <c r="L816" s="10" t="s">
        <v>346</v>
      </c>
      <c r="M816" s="12" t="n">
        <v>42.3316093686332</v>
      </c>
      <c r="N816" s="12" t="n">
        <v>5.01348550135268</v>
      </c>
      <c r="O816" s="12" t="n">
        <v>41.3171525781674</v>
      </c>
      <c r="P816" s="12" t="n">
        <v>53.5070783561031</v>
      </c>
      <c r="R816" s="12" t="n">
        <v>45.2329633964433</v>
      </c>
      <c r="S816" s="12" t="n">
        <v>42.8406414770946</v>
      </c>
      <c r="T816" s="12" t="n">
        <v>36.7984427646721</v>
      </c>
      <c r="U816" s="12" t="n">
        <v>34.2487182617188</v>
      </c>
      <c r="V816" s="12" t="n">
        <v>57.7333755493164</v>
      </c>
      <c r="W816" s="12" t="n">
        <v>23.4846572875977</v>
      </c>
      <c r="X816" s="13" t="n">
        <v>28.3271785036623</v>
      </c>
      <c r="Y816" s="13" t="n">
        <v>68.8960071817681</v>
      </c>
      <c r="Z816" s="13" t="n">
        <v>40.3000000000001</v>
      </c>
      <c r="AA816" s="10" t="s">
        <v>155</v>
      </c>
      <c r="AD816" s="10" t="s">
        <v>347</v>
      </c>
      <c r="AF816" s="10" t="s">
        <v>156</v>
      </c>
      <c r="AG816" s="13" t="n">
        <v>90.1877800369856</v>
      </c>
      <c r="AH816" s="13" t="n">
        <v>100</v>
      </c>
      <c r="AI816" s="13" t="n">
        <v>33.4</v>
      </c>
      <c r="AJ816" s="13" t="n">
        <v>63.3</v>
      </c>
      <c r="AK816" s="13" t="n">
        <v>40</v>
      </c>
      <c r="AL816" s="12" t="n">
        <v>40.3926798773709</v>
      </c>
      <c r="AM816" s="10" t="s">
        <v>180</v>
      </c>
      <c r="AN816" s="10" t="s">
        <v>632</v>
      </c>
      <c r="AO816" s="10" t="s">
        <v>1606</v>
      </c>
    </row>
    <row r="817" customFormat="false" ht="15" hidden="false" customHeight="false" outlineLevel="0" collapsed="false">
      <c r="A817" s="10" t="s">
        <v>1957</v>
      </c>
      <c r="B817" s="10" t="s">
        <v>1895</v>
      </c>
      <c r="C817" s="10" t="s">
        <v>148</v>
      </c>
      <c r="D817" s="11" t="n">
        <v>46298.8045023148</v>
      </c>
      <c r="E817" s="10" t="s">
        <v>1958</v>
      </c>
      <c r="F817" s="10" t="s">
        <v>1897</v>
      </c>
      <c r="G817" s="10" t="s">
        <v>1898</v>
      </c>
      <c r="H817" s="10" t="s">
        <v>257</v>
      </c>
      <c r="I817" s="10" t="s">
        <v>152</v>
      </c>
      <c r="J817" s="10" t="s">
        <v>248</v>
      </c>
      <c r="K817" s="10" t="s">
        <v>154</v>
      </c>
      <c r="M817" s="12" t="n">
        <v>39.1616800600403</v>
      </c>
      <c r="N817" s="12" t="n">
        <v>5.0888612903024</v>
      </c>
      <c r="O817" s="12" t="n">
        <v>37.7603573074574</v>
      </c>
      <c r="P817" s="12" t="n">
        <v>50.4328402609951</v>
      </c>
      <c r="Q817" s="12" t="n">
        <v>42.960146923206</v>
      </c>
      <c r="R817" s="12" t="n">
        <v>44.0854994562611</v>
      </c>
      <c r="S817" s="12" t="n">
        <v>41.310761736492</v>
      </c>
      <c r="T817" s="12" t="n">
        <v>33.0819194168794</v>
      </c>
      <c r="U817" s="12" t="n">
        <v>32.2253570556641</v>
      </c>
      <c r="V817" s="12" t="n">
        <v>54.8422622680664</v>
      </c>
      <c r="W817" s="12" t="n">
        <v>22.6169052124023</v>
      </c>
      <c r="X817" s="13" t="n">
        <v>19.5426312288624</v>
      </c>
      <c r="Y817" s="13" t="n">
        <v>55.4632240657292</v>
      </c>
      <c r="Z817" s="13" t="n">
        <v>38.4000000000001</v>
      </c>
      <c r="AA817" s="10" t="s">
        <v>155</v>
      </c>
      <c r="AD817" s="10" t="s">
        <v>156</v>
      </c>
      <c r="AG817" s="13" t="n">
        <v>97.8664686250779</v>
      </c>
      <c r="AH817" s="13" t="n">
        <v>100</v>
      </c>
      <c r="AI817" s="13" t="n">
        <v>31.3</v>
      </c>
      <c r="AJ817" s="13" t="n">
        <v>63.9</v>
      </c>
      <c r="AK817" s="13" t="n">
        <v>32.8</v>
      </c>
      <c r="AL817" s="12" t="n">
        <v>33.0208211143695</v>
      </c>
      <c r="AM817" s="10" t="s">
        <v>180</v>
      </c>
      <c r="AN817" s="10" t="s">
        <v>632</v>
      </c>
    </row>
    <row r="818" customFormat="false" ht="15" hidden="false" customHeight="false" outlineLevel="0" collapsed="false">
      <c r="A818" s="10" t="s">
        <v>1959</v>
      </c>
      <c r="B818" s="10" t="s">
        <v>1895</v>
      </c>
      <c r="C818" s="10" t="s">
        <v>148</v>
      </c>
      <c r="D818" s="11" t="n">
        <v>46298.804537037</v>
      </c>
      <c r="E818" s="10" t="s">
        <v>1960</v>
      </c>
      <c r="F818" s="10" t="s">
        <v>1897</v>
      </c>
      <c r="G818" s="10" t="s">
        <v>1898</v>
      </c>
      <c r="H818" s="10" t="s">
        <v>260</v>
      </c>
      <c r="I818" s="10" t="s">
        <v>152</v>
      </c>
      <c r="J818" s="10" t="s">
        <v>248</v>
      </c>
      <c r="K818" s="10" t="s">
        <v>154</v>
      </c>
      <c r="M818" s="12" t="n">
        <v>43.3533708704266</v>
      </c>
      <c r="N818" s="12" t="n">
        <v>4.80564781355341</v>
      </c>
      <c r="O818" s="12" t="n">
        <v>42.082610705299</v>
      </c>
      <c r="P818" s="12" t="n">
        <v>54.5684483316296</v>
      </c>
      <c r="Q818" s="12" t="n">
        <v>47.0460917268144</v>
      </c>
      <c r="R818" s="12" t="n">
        <v>47.7779038816399</v>
      </c>
      <c r="S818" s="12" t="n">
        <v>43.5424762944444</v>
      </c>
      <c r="T818" s="12" t="n">
        <v>37.2505333347083</v>
      </c>
      <c r="U818" s="12" t="n">
        <v>34.7998085021973</v>
      </c>
      <c r="V818" s="12" t="n">
        <v>59.2486152648926</v>
      </c>
      <c r="W818" s="12" t="n">
        <v>24.4488067626953</v>
      </c>
      <c r="X818" s="13" t="n">
        <v>15.2677222430853</v>
      </c>
      <c r="Y818" s="13" t="n">
        <v>60.2193828982647</v>
      </c>
      <c r="Z818" s="13" t="n">
        <v>41.4000000000001</v>
      </c>
      <c r="AA818" s="10" t="s">
        <v>155</v>
      </c>
      <c r="AG818" s="13" t="n">
        <v>98.8663051737238</v>
      </c>
      <c r="AH818" s="13" t="n">
        <v>100</v>
      </c>
      <c r="AI818" s="13" t="n">
        <v>33.9</v>
      </c>
      <c r="AJ818" s="13" t="n">
        <v>65.6</v>
      </c>
      <c r="AK818" s="13" t="n">
        <v>38.3</v>
      </c>
      <c r="AL818" s="12" t="n">
        <v>38.5962962962963</v>
      </c>
      <c r="AM818" s="10" t="s">
        <v>180</v>
      </c>
      <c r="AN818" s="10" t="s">
        <v>632</v>
      </c>
    </row>
    <row r="819" customFormat="false" ht="15" hidden="false" customHeight="false" outlineLevel="0" collapsed="false">
      <c r="A819" s="10" t="s">
        <v>1961</v>
      </c>
      <c r="B819" s="10" t="s">
        <v>1895</v>
      </c>
      <c r="C819" s="10" t="s">
        <v>148</v>
      </c>
      <c r="D819" s="11" t="n">
        <v>46298.8045601852</v>
      </c>
      <c r="E819" s="10" t="s">
        <v>1962</v>
      </c>
      <c r="F819" s="10" t="s">
        <v>1897</v>
      </c>
      <c r="G819" s="10" t="s">
        <v>1898</v>
      </c>
      <c r="H819" s="10" t="s">
        <v>267</v>
      </c>
      <c r="I819" s="10" t="s">
        <v>152</v>
      </c>
      <c r="J819" s="10" t="s">
        <v>248</v>
      </c>
      <c r="K819" s="10" t="s">
        <v>261</v>
      </c>
      <c r="L819" s="10" t="s">
        <v>346</v>
      </c>
      <c r="M819" s="12" t="n">
        <v>40.4041886564723</v>
      </c>
      <c r="N819" s="12" t="n">
        <v>5.34936326777313</v>
      </c>
      <c r="O819" s="12" t="n">
        <v>38.9615428621521</v>
      </c>
      <c r="P819" s="12" t="n">
        <v>52.2372322387154</v>
      </c>
      <c r="R819" s="12" t="n">
        <v>45.8971594586784</v>
      </c>
      <c r="S819" s="12" t="n">
        <v>44.9603152715799</v>
      </c>
      <c r="T819" s="12" t="n">
        <v>34.5026515484244</v>
      </c>
      <c r="U819" s="12" t="n">
        <v>34.1111640930176</v>
      </c>
      <c r="V819" s="12" t="n">
        <v>55.4790344238281</v>
      </c>
      <c r="W819" s="12" t="n">
        <v>21.3678703308106</v>
      </c>
      <c r="X819" s="13" t="n">
        <v>30.0770075177966</v>
      </c>
      <c r="Y819" s="13" t="n">
        <v>51.284844654381</v>
      </c>
      <c r="Z819" s="13" t="n">
        <v>37.1</v>
      </c>
      <c r="AA819" s="10" t="s">
        <v>155</v>
      </c>
      <c r="AD819" s="10" t="s">
        <v>347</v>
      </c>
      <c r="AF819" s="10" t="s">
        <v>156</v>
      </c>
      <c r="AG819" s="13" t="n">
        <v>92.5539939348224</v>
      </c>
      <c r="AH819" s="13" t="n">
        <v>100</v>
      </c>
      <c r="AI819" s="13" t="n">
        <v>33.2</v>
      </c>
      <c r="AJ819" s="13" t="n">
        <v>65.3</v>
      </c>
      <c r="AK819" s="13" t="n">
        <v>34.5</v>
      </c>
      <c r="AL819" s="12" t="n">
        <v>34.8944281524927</v>
      </c>
      <c r="AM819" s="10" t="s">
        <v>180</v>
      </c>
      <c r="AN819" s="10" t="s">
        <v>632</v>
      </c>
      <c r="AO819" s="10" t="s">
        <v>931</v>
      </c>
    </row>
    <row r="820" customFormat="false" ht="15" hidden="false" customHeight="false" outlineLevel="0" collapsed="false">
      <c r="A820" s="10" t="s">
        <v>1963</v>
      </c>
      <c r="B820" s="10" t="s">
        <v>1895</v>
      </c>
      <c r="C820" s="10" t="s">
        <v>148</v>
      </c>
      <c r="D820" s="11" t="n">
        <v>46298.8045833333</v>
      </c>
      <c r="E820" s="10" t="s">
        <v>1964</v>
      </c>
      <c r="F820" s="10" t="s">
        <v>1897</v>
      </c>
      <c r="G820" s="10" t="s">
        <v>1898</v>
      </c>
      <c r="H820" s="10" t="s">
        <v>271</v>
      </c>
      <c r="I820" s="10" t="s">
        <v>152</v>
      </c>
      <c r="J820" s="10" t="s">
        <v>248</v>
      </c>
      <c r="K820" s="10" t="s">
        <v>154</v>
      </c>
      <c r="M820" s="12" t="n">
        <v>38.1585383644583</v>
      </c>
      <c r="N820" s="12" t="n">
        <v>4.28607849379578</v>
      </c>
      <c r="O820" s="12" t="n">
        <v>37.3557673739245</v>
      </c>
      <c r="P820" s="12" t="n">
        <v>47.0036287486675</v>
      </c>
      <c r="Q820" s="12" t="n">
        <v>37.0957442141268</v>
      </c>
      <c r="R820" s="12" t="n">
        <v>41.8214929239339</v>
      </c>
      <c r="S820" s="12" t="n">
        <v>39.1710494450933</v>
      </c>
      <c r="T820" s="12" t="n">
        <v>32.3762506367835</v>
      </c>
      <c r="U820" s="12" t="n">
        <v>31.1430397033691</v>
      </c>
      <c r="V820" s="12" t="n">
        <v>50.3406829833984</v>
      </c>
      <c r="W820" s="12" t="n">
        <v>19.1976432800293</v>
      </c>
      <c r="X820" s="13" t="n">
        <v>24.6344116343714</v>
      </c>
      <c r="Y820" s="13" t="n">
        <v>60.8246384401563</v>
      </c>
      <c r="Z820" s="13" t="n">
        <v>37.2000000000001</v>
      </c>
      <c r="AA820" s="10" t="s">
        <v>155</v>
      </c>
      <c r="AD820" s="10" t="s">
        <v>156</v>
      </c>
      <c r="AF820" s="10" t="s">
        <v>156</v>
      </c>
      <c r="AG820" s="13" t="n">
        <v>96.2458198032279</v>
      </c>
      <c r="AH820" s="13" t="n">
        <v>100</v>
      </c>
      <c r="AI820" s="13" t="n">
        <v>30.3</v>
      </c>
      <c r="AJ820" s="13" t="n">
        <v>60</v>
      </c>
      <c r="AK820" s="13" t="n">
        <v>37.7</v>
      </c>
      <c r="AL820" s="12" t="n">
        <v>38.0421027976136</v>
      </c>
      <c r="AM820" s="10" t="s">
        <v>180</v>
      </c>
      <c r="AN820" s="10" t="s">
        <v>632</v>
      </c>
    </row>
    <row r="821" customFormat="false" ht="15" hidden="false" customHeight="false" outlineLevel="0" collapsed="false">
      <c r="A821" s="10" t="s">
        <v>1965</v>
      </c>
      <c r="B821" s="10" t="s">
        <v>1895</v>
      </c>
      <c r="C821" s="10" t="s">
        <v>148</v>
      </c>
      <c r="D821" s="11" t="n">
        <v>46298.8046064815</v>
      </c>
      <c r="E821" s="10" t="s">
        <v>1966</v>
      </c>
      <c r="F821" s="10" t="s">
        <v>1897</v>
      </c>
      <c r="G821" s="10" t="s">
        <v>1898</v>
      </c>
      <c r="H821" s="10" t="s">
        <v>274</v>
      </c>
      <c r="I821" s="10" t="s">
        <v>152</v>
      </c>
      <c r="J821" s="10" t="s">
        <v>248</v>
      </c>
      <c r="K821" s="10" t="s">
        <v>154</v>
      </c>
      <c r="M821" s="12" t="n">
        <v>38.5284421382706</v>
      </c>
      <c r="N821" s="12" t="n">
        <v>4.13896848769735</v>
      </c>
      <c r="O821" s="12" t="n">
        <v>37.596749747009</v>
      </c>
      <c r="P821" s="12" t="n">
        <v>47.0408009843397</v>
      </c>
      <c r="Q821" s="12" t="n">
        <v>39.1342921315155</v>
      </c>
      <c r="R821" s="12" t="n">
        <v>42.1224402245458</v>
      </c>
      <c r="S821" s="12" t="n">
        <v>40.2313609759217</v>
      </c>
      <c r="T821" s="12" t="n">
        <v>32.5883842313204</v>
      </c>
      <c r="U821" s="12" t="n">
        <v>31.7591991424561</v>
      </c>
      <c r="V821" s="12" t="n">
        <v>50.0461349487305</v>
      </c>
      <c r="W821" s="12" t="n">
        <v>18.2869358062744</v>
      </c>
      <c r="X821" s="13" t="n">
        <v>27.2658758123874</v>
      </c>
      <c r="Y821" s="13" t="n">
        <v>55.0876986923499</v>
      </c>
      <c r="Z821" s="13" t="n">
        <v>37.5000000000001</v>
      </c>
      <c r="AA821" s="10" t="s">
        <v>155</v>
      </c>
      <c r="AD821" s="10" t="s">
        <v>156</v>
      </c>
      <c r="AF821" s="10" t="s">
        <v>156</v>
      </c>
      <c r="AG821" s="13" t="n">
        <v>95.1834392293503</v>
      </c>
      <c r="AH821" s="13" t="n">
        <v>100</v>
      </c>
      <c r="AI821" s="13" t="n">
        <v>30.6</v>
      </c>
      <c r="AJ821" s="13" t="n">
        <v>60.5</v>
      </c>
      <c r="AK821" s="13" t="n">
        <v>39.4</v>
      </c>
      <c r="AL821" s="12" t="n">
        <v>39.9942567567568</v>
      </c>
      <c r="AM821" s="10" t="s">
        <v>180</v>
      </c>
      <c r="AN821" s="10" t="s">
        <v>632</v>
      </c>
    </row>
    <row r="822" customFormat="false" ht="15" hidden="false" customHeight="false" outlineLevel="0" collapsed="false">
      <c r="A822" s="10" t="s">
        <v>1967</v>
      </c>
      <c r="B822" s="10" t="s">
        <v>1895</v>
      </c>
      <c r="C822" s="10" t="s">
        <v>148</v>
      </c>
      <c r="D822" s="11" t="n">
        <v>46298.8046296296</v>
      </c>
      <c r="E822" s="10" t="s">
        <v>1968</v>
      </c>
      <c r="F822" s="10" t="s">
        <v>1897</v>
      </c>
      <c r="G822" s="10" t="s">
        <v>1898</v>
      </c>
      <c r="H822" s="10" t="s">
        <v>277</v>
      </c>
      <c r="I822" s="10" t="s">
        <v>152</v>
      </c>
      <c r="J822" s="10" t="s">
        <v>248</v>
      </c>
      <c r="K822" s="10" t="s">
        <v>261</v>
      </c>
      <c r="L822" s="10" t="s">
        <v>383</v>
      </c>
      <c r="M822" s="12" t="n">
        <v>40.1891869411622</v>
      </c>
      <c r="N822" s="12" t="n">
        <v>3.48233970658413</v>
      </c>
      <c r="O822" s="12" t="n">
        <v>39.5240924364066</v>
      </c>
      <c r="P822" s="12" t="n">
        <v>47.1408225213914</v>
      </c>
      <c r="R822" s="12" t="n">
        <v>42.9977468457344</v>
      </c>
      <c r="S822" s="12" t="n">
        <v>39.4762365607468</v>
      </c>
      <c r="T822" s="12" t="n">
        <v>35.9007377073619</v>
      </c>
      <c r="U822" s="12" t="n">
        <v>34.5010452270508</v>
      </c>
      <c r="V822" s="12" t="n">
        <v>51.573616027832</v>
      </c>
      <c r="W822" s="12" t="n">
        <v>17.0725708007813</v>
      </c>
      <c r="X822" s="13" t="n">
        <v>40.2530006576784</v>
      </c>
      <c r="Y822" s="13" t="n">
        <v>66.7111969746794</v>
      </c>
      <c r="Z822" s="13" t="n">
        <v>40.1000000000001</v>
      </c>
      <c r="AA822" s="10" t="s">
        <v>155</v>
      </c>
      <c r="AB822" s="10" t="s">
        <v>156</v>
      </c>
      <c r="AD822" s="10" t="s">
        <v>263</v>
      </c>
      <c r="AE822" s="10" t="s">
        <v>156</v>
      </c>
      <c r="AF822" s="10" t="s">
        <v>156</v>
      </c>
      <c r="AG822" s="13" t="n">
        <v>80.9557086286646</v>
      </c>
      <c r="AH822" s="13" t="n">
        <v>93.6042061828225</v>
      </c>
      <c r="AI822" s="13" t="n">
        <v>33.4</v>
      </c>
      <c r="AJ822" s="13" t="n">
        <v>61.8</v>
      </c>
      <c r="AK822" s="13" t="n">
        <v>40.4</v>
      </c>
      <c r="AL822" s="12" t="n">
        <v>40.8032228771793</v>
      </c>
      <c r="AM822" s="10" t="s">
        <v>180</v>
      </c>
      <c r="AN822" s="10" t="s">
        <v>632</v>
      </c>
      <c r="AO822" s="10" t="s">
        <v>1969</v>
      </c>
    </row>
    <row r="823" customFormat="false" ht="15" hidden="false" customHeight="false" outlineLevel="0" collapsed="false">
      <c r="A823" s="10" t="s">
        <v>1970</v>
      </c>
      <c r="B823" s="10" t="s">
        <v>1895</v>
      </c>
      <c r="C823" s="10" t="s">
        <v>148</v>
      </c>
      <c r="D823" s="11" t="n">
        <v>46298.8046527778</v>
      </c>
      <c r="E823" s="10" t="s">
        <v>1971</v>
      </c>
      <c r="F823" s="10" t="s">
        <v>1897</v>
      </c>
      <c r="G823" s="10" t="s">
        <v>1898</v>
      </c>
      <c r="H823" s="10" t="s">
        <v>280</v>
      </c>
      <c r="I823" s="10" t="s">
        <v>152</v>
      </c>
      <c r="J823" s="10" t="s">
        <v>248</v>
      </c>
      <c r="K823" s="10" t="s">
        <v>154</v>
      </c>
      <c r="M823" s="12" t="n">
        <v>40.1387814827523</v>
      </c>
      <c r="N823" s="12" t="n">
        <v>3.99058137652626</v>
      </c>
      <c r="O823" s="12" t="n">
        <v>39.1888596264711</v>
      </c>
      <c r="P823" s="12" t="n">
        <v>49.935655079129</v>
      </c>
      <c r="Q823" s="12" t="n">
        <v>40.8878291397269</v>
      </c>
      <c r="R823" s="12" t="n">
        <v>43.3017393637469</v>
      </c>
      <c r="S823" s="12" t="n">
        <v>41.1611271163372</v>
      </c>
      <c r="T823" s="12" t="n">
        <v>36.4561245849563</v>
      </c>
      <c r="U823" s="12" t="n">
        <v>33.6657485961914</v>
      </c>
      <c r="V823" s="12" t="n">
        <v>53.380500793457</v>
      </c>
      <c r="W823" s="12" t="n">
        <v>19.7147521972656</v>
      </c>
      <c r="X823" s="13" t="n">
        <v>48.7150952180875</v>
      </c>
      <c r="Y823" s="13" t="n">
        <v>74.1031784785546</v>
      </c>
      <c r="Z823" s="13" t="n">
        <v>39.6000000000001</v>
      </c>
      <c r="AA823" s="10" t="s">
        <v>155</v>
      </c>
      <c r="AD823" s="10" t="s">
        <v>156</v>
      </c>
      <c r="AF823" s="10" t="s">
        <v>156</v>
      </c>
      <c r="AG823" s="13" t="n">
        <v>94.471860450147</v>
      </c>
      <c r="AH823" s="13" t="n">
        <v>100</v>
      </c>
      <c r="AI823" s="13" t="n">
        <v>32.8</v>
      </c>
      <c r="AJ823" s="13" t="n">
        <v>63.3</v>
      </c>
      <c r="AK823" s="13" t="n">
        <v>38.4</v>
      </c>
      <c r="AL823" s="12" t="n">
        <v>38.7909060721063</v>
      </c>
      <c r="AM823" s="10" t="s">
        <v>180</v>
      </c>
      <c r="AN823" s="10" t="s">
        <v>632</v>
      </c>
    </row>
    <row r="824" customFormat="false" ht="15" hidden="false" customHeight="false" outlineLevel="0" collapsed="false">
      <c r="A824" s="10" t="s">
        <v>1972</v>
      </c>
      <c r="B824" s="10" t="s">
        <v>1895</v>
      </c>
      <c r="C824" s="10" t="s">
        <v>148</v>
      </c>
      <c r="D824" s="11" t="n">
        <v>46298.8046643519</v>
      </c>
      <c r="E824" s="10" t="s">
        <v>1973</v>
      </c>
      <c r="F824" s="10" t="s">
        <v>1897</v>
      </c>
      <c r="G824" s="10" t="s">
        <v>1898</v>
      </c>
      <c r="H824" s="10" t="s">
        <v>283</v>
      </c>
      <c r="I824" s="10" t="s">
        <v>152</v>
      </c>
      <c r="J824" s="10" t="s">
        <v>248</v>
      </c>
      <c r="K824" s="10" t="s">
        <v>261</v>
      </c>
      <c r="L824" s="10" t="s">
        <v>383</v>
      </c>
      <c r="M824" s="12" t="n">
        <v>41.6839037888057</v>
      </c>
      <c r="N824" s="12" t="n">
        <v>5.71673080873526</v>
      </c>
      <c r="O824" s="12" t="n">
        <v>40.2696752534493</v>
      </c>
      <c r="P824" s="12" t="n">
        <v>51.7722317906078</v>
      </c>
      <c r="R824" s="12" t="n">
        <v>48.9443035103424</v>
      </c>
      <c r="S824" s="12" t="n">
        <v>45.9859013764755</v>
      </c>
      <c r="T824" s="12" t="n">
        <v>35.1647640119725</v>
      </c>
      <c r="U824" s="12" t="n">
        <v>33.9630737304688</v>
      </c>
      <c r="V824" s="12" t="n">
        <v>57.7317812347397</v>
      </c>
      <c r="W824" s="12" t="n">
        <v>23.768707504271</v>
      </c>
      <c r="X824" s="13" t="n">
        <v>31.5463727465466</v>
      </c>
      <c r="Y824" s="13" t="n">
        <v>50.7828651944324</v>
      </c>
      <c r="Z824" s="13" t="n">
        <v>37.8</v>
      </c>
      <c r="AA824" s="10" t="s">
        <v>155</v>
      </c>
      <c r="AB824" s="10" t="s">
        <v>156</v>
      </c>
      <c r="AC824" s="10" t="s">
        <v>161</v>
      </c>
      <c r="AD824" s="10" t="s">
        <v>263</v>
      </c>
      <c r="AE824" s="10" t="s">
        <v>161</v>
      </c>
      <c r="AG824" s="13" t="n">
        <v>85.7718894009217</v>
      </c>
      <c r="AH824" s="13" t="n">
        <v>93.9561308394326</v>
      </c>
      <c r="AI824" s="13" t="n">
        <v>32.8</v>
      </c>
      <c r="AJ824" s="13" t="n">
        <v>62.8</v>
      </c>
      <c r="AK824" s="13" t="n">
        <v>50.5</v>
      </c>
      <c r="AL824" s="12" t="n">
        <v>51.1609721574983</v>
      </c>
      <c r="AM824" s="10" t="s">
        <v>180</v>
      </c>
      <c r="AN824" s="10" t="s">
        <v>632</v>
      </c>
      <c r="AO824" s="10" t="s">
        <v>1974</v>
      </c>
    </row>
    <row r="825" customFormat="false" ht="15" hidden="false" customHeight="false" outlineLevel="0" collapsed="false">
      <c r="A825" s="10" t="s">
        <v>1975</v>
      </c>
      <c r="B825" s="10" t="s">
        <v>1895</v>
      </c>
      <c r="C825" s="10" t="s">
        <v>148</v>
      </c>
      <c r="D825" s="11" t="n">
        <v>46298.8048032407</v>
      </c>
      <c r="E825" s="10" t="s">
        <v>1976</v>
      </c>
      <c r="F825" s="10" t="s">
        <v>1897</v>
      </c>
      <c r="G825" s="10" t="s">
        <v>1898</v>
      </c>
      <c r="H825" s="10" t="s">
        <v>286</v>
      </c>
      <c r="I825" s="10" t="s">
        <v>152</v>
      </c>
      <c r="J825" s="10" t="s">
        <v>248</v>
      </c>
      <c r="K825" s="10" t="s">
        <v>154</v>
      </c>
      <c r="M825" s="12" t="n">
        <v>37.8908091582973</v>
      </c>
      <c r="N825" s="12" t="n">
        <v>3.57641480075037</v>
      </c>
      <c r="O825" s="12" t="n">
        <v>36.9937580704093</v>
      </c>
      <c r="P825" s="12" t="n">
        <v>48.1015091100015</v>
      </c>
      <c r="Q825" s="12" t="n">
        <v>39.4901819364414</v>
      </c>
      <c r="R825" s="12" t="n">
        <v>37.5962371749744</v>
      </c>
      <c r="S825" s="12" t="n">
        <v>40.6981948503884</v>
      </c>
      <c r="T825" s="12" t="n">
        <v>34.3567639931191</v>
      </c>
      <c r="U825" s="12" t="n">
        <v>31.6328601837158</v>
      </c>
      <c r="V825" s="12" t="n">
        <v>53.3645401000977</v>
      </c>
      <c r="W825" s="12" t="n">
        <v>21.7316799163818</v>
      </c>
      <c r="X825" s="13" t="n">
        <v>47.5699837564174</v>
      </c>
      <c r="Y825" s="13" t="n">
        <v>79.0849053248124</v>
      </c>
      <c r="Z825" s="13" t="n">
        <v>37.6000000000001</v>
      </c>
      <c r="AA825" s="10" t="s">
        <v>155</v>
      </c>
      <c r="AG825" s="13" t="n">
        <v>98.2308409037969</v>
      </c>
      <c r="AH825" s="13" t="n">
        <v>100</v>
      </c>
      <c r="AI825" s="13" t="n">
        <v>30.4</v>
      </c>
      <c r="AJ825" s="13" t="n">
        <v>62.2</v>
      </c>
      <c r="AK825" s="13" t="n">
        <v>37.7</v>
      </c>
      <c r="AL825" s="12" t="n">
        <v>37.8370307725884</v>
      </c>
      <c r="AM825" s="10" t="s">
        <v>157</v>
      </c>
      <c r="AN825" s="10" t="s">
        <v>632</v>
      </c>
    </row>
    <row r="826" customFormat="false" ht="15" hidden="false" customHeight="false" outlineLevel="0" collapsed="false">
      <c r="A826" s="10" t="s">
        <v>1977</v>
      </c>
      <c r="B826" s="10" t="s">
        <v>1895</v>
      </c>
      <c r="C826" s="10" t="s">
        <v>148</v>
      </c>
      <c r="D826" s="11" t="n">
        <v>46298.8048263889</v>
      </c>
      <c r="E826" s="10" t="s">
        <v>1978</v>
      </c>
      <c r="F826" s="10" t="s">
        <v>1897</v>
      </c>
      <c r="G826" s="10" t="s">
        <v>1898</v>
      </c>
      <c r="H826" s="10" t="s">
        <v>289</v>
      </c>
      <c r="I826" s="10" t="s">
        <v>152</v>
      </c>
      <c r="J826" s="10" t="s">
        <v>248</v>
      </c>
      <c r="K826" s="10" t="s">
        <v>154</v>
      </c>
      <c r="M826" s="12" t="n">
        <v>37.9949408942419</v>
      </c>
      <c r="N826" s="12" t="n">
        <v>3.25955416664206</v>
      </c>
      <c r="O826" s="12" t="n">
        <v>37.234700397833</v>
      </c>
      <c r="P826" s="12" t="n">
        <v>46.6121385954013</v>
      </c>
      <c r="Q826" s="12" t="n">
        <v>38.9645758674541</v>
      </c>
      <c r="R826" s="12" t="n">
        <v>38.4942745075325</v>
      </c>
      <c r="S826" s="12" t="n">
        <v>39.47997196971</v>
      </c>
      <c r="T826" s="12" t="n">
        <v>33.288326968314</v>
      </c>
      <c r="U826" s="12" t="n">
        <v>31.3204288482666</v>
      </c>
      <c r="V826" s="12" t="n">
        <v>48.8950309753418</v>
      </c>
      <c r="W826" s="12" t="n">
        <v>17.5746021270752</v>
      </c>
      <c r="X826" s="13" t="n">
        <v>15.7225191239652</v>
      </c>
      <c r="Y826" s="13" t="n">
        <v>73.1771979461385</v>
      </c>
      <c r="Z826" s="13" t="n">
        <v>36.8000000000001</v>
      </c>
      <c r="AA826" s="10" t="s">
        <v>155</v>
      </c>
      <c r="AG826" s="13" t="n">
        <v>98.6173115079365</v>
      </c>
      <c r="AH826" s="13" t="n">
        <v>100</v>
      </c>
      <c r="AI826" s="13" t="n">
        <v>30.2</v>
      </c>
      <c r="AJ826" s="13" t="n">
        <v>59.1</v>
      </c>
      <c r="AK826" s="13" t="n">
        <v>39.3</v>
      </c>
      <c r="AL826" s="12" t="n">
        <v>38.6377093660481</v>
      </c>
      <c r="AM826" s="10" t="s">
        <v>157</v>
      </c>
      <c r="AN826" s="10" t="s">
        <v>632</v>
      </c>
    </row>
    <row r="827" customFormat="false" ht="15" hidden="false" customHeight="false" outlineLevel="0" collapsed="false">
      <c r="A827" s="10" t="s">
        <v>1979</v>
      </c>
      <c r="B827" s="10" t="s">
        <v>1895</v>
      </c>
      <c r="C827" s="10" t="s">
        <v>148</v>
      </c>
      <c r="D827" s="11" t="n">
        <v>46298.804837963</v>
      </c>
      <c r="E827" s="10" t="s">
        <v>1980</v>
      </c>
      <c r="F827" s="10" t="s">
        <v>1897</v>
      </c>
      <c r="G827" s="10" t="s">
        <v>1898</v>
      </c>
      <c r="H827" s="10" t="s">
        <v>292</v>
      </c>
      <c r="I827" s="10" t="s">
        <v>152</v>
      </c>
      <c r="J827" s="10" t="s">
        <v>248</v>
      </c>
      <c r="K827" s="10" t="s">
        <v>154</v>
      </c>
      <c r="M827" s="12" t="n">
        <v>38.9428836491424</v>
      </c>
      <c r="N827" s="12" t="n">
        <v>2.77686201594902</v>
      </c>
      <c r="O827" s="12" t="n">
        <v>38.3176589220544</v>
      </c>
      <c r="P827" s="12" t="n">
        <v>46.6472594743029</v>
      </c>
      <c r="Q827" s="12" t="n">
        <v>39.6292760073158</v>
      </c>
      <c r="R827" s="12" t="n">
        <v>40.0925009849244</v>
      </c>
      <c r="S827" s="12" t="n">
        <v>38.704501345699</v>
      </c>
      <c r="T827" s="12" t="n">
        <v>35.9970525040074</v>
      </c>
      <c r="U827" s="12" t="n">
        <v>33.4351768493652</v>
      </c>
      <c r="V827" s="12" t="n">
        <v>49.2738227844238</v>
      </c>
      <c r="W827" s="12" t="n">
        <v>15.8386459350586</v>
      </c>
      <c r="X827" s="13" t="n">
        <v>45.8175074304133</v>
      </c>
      <c r="Y827" s="13" t="n">
        <v>83.2975647680982</v>
      </c>
      <c r="Z827" s="13" t="n">
        <v>38.9000000000001</v>
      </c>
      <c r="AA827" s="10" t="s">
        <v>155</v>
      </c>
      <c r="AG827" s="13" t="n">
        <v>99.0645433029805</v>
      </c>
      <c r="AH827" s="13" t="n">
        <v>100</v>
      </c>
      <c r="AI827" s="13" t="n">
        <v>32.7</v>
      </c>
      <c r="AJ827" s="13" t="n">
        <v>58.6</v>
      </c>
      <c r="AK827" s="13" t="n">
        <v>37.7</v>
      </c>
      <c r="AL827" s="12" t="n">
        <v>37.7873595825427</v>
      </c>
      <c r="AM827" s="10" t="s">
        <v>157</v>
      </c>
      <c r="AN827" s="10" t="s">
        <v>632</v>
      </c>
    </row>
    <row r="828" customFormat="false" ht="15" hidden="false" customHeight="false" outlineLevel="0" collapsed="false">
      <c r="A828" s="10" t="s">
        <v>1981</v>
      </c>
      <c r="B828" s="10" t="s">
        <v>1895</v>
      </c>
      <c r="C828" s="10" t="s">
        <v>148</v>
      </c>
      <c r="D828" s="11" t="n">
        <v>46298.8048611111</v>
      </c>
      <c r="E828" s="10" t="s">
        <v>1982</v>
      </c>
      <c r="F828" s="10" t="s">
        <v>1897</v>
      </c>
      <c r="G828" s="10" t="s">
        <v>1898</v>
      </c>
      <c r="H828" s="10" t="s">
        <v>295</v>
      </c>
      <c r="I828" s="10" t="s">
        <v>152</v>
      </c>
      <c r="J828" s="10" t="s">
        <v>248</v>
      </c>
      <c r="K828" s="10" t="s">
        <v>154</v>
      </c>
      <c r="M828" s="12" t="n">
        <v>38.0114896327817</v>
      </c>
      <c r="N828" s="12" t="n">
        <v>4.22957505481252</v>
      </c>
      <c r="O828" s="12" t="n">
        <v>37.0372761425504</v>
      </c>
      <c r="P828" s="12" t="n">
        <v>49.4468284876949</v>
      </c>
      <c r="Q828" s="12" t="n">
        <v>39.1035294803002</v>
      </c>
      <c r="R828" s="12" t="n">
        <v>40.2512924274264</v>
      </c>
      <c r="S828" s="12" t="n">
        <v>38.8703852272064</v>
      </c>
      <c r="T828" s="12" t="n">
        <v>33.9871865523991</v>
      </c>
      <c r="U828" s="12" t="n">
        <v>31.3902130126953</v>
      </c>
      <c r="V828" s="12" t="n">
        <v>51.5073623657227</v>
      </c>
      <c r="W828" s="12" t="n">
        <v>20.1171493530273</v>
      </c>
      <c r="X828" s="13" t="n">
        <v>42.6646278834496</v>
      </c>
      <c r="Y828" s="13" t="n">
        <v>69.5379530307594</v>
      </c>
      <c r="Z828" s="13" t="n">
        <v>37.1000000000001</v>
      </c>
      <c r="AA828" s="10" t="s">
        <v>155</v>
      </c>
      <c r="AG828" s="13" t="n">
        <v>98.8299674863763</v>
      </c>
      <c r="AH828" s="13" t="n">
        <v>100</v>
      </c>
      <c r="AI828" s="13" t="n">
        <v>30.2</v>
      </c>
      <c r="AJ828" s="13" t="n">
        <v>60.9</v>
      </c>
      <c r="AK828" s="13" t="n">
        <v>38.6</v>
      </c>
      <c r="AL828" s="12" t="n">
        <v>38.5939890710383</v>
      </c>
      <c r="AM828" s="10" t="s">
        <v>157</v>
      </c>
      <c r="AN828" s="10" t="s">
        <v>632</v>
      </c>
    </row>
    <row r="829" customFormat="false" ht="15" hidden="false" customHeight="false" outlineLevel="0" collapsed="false">
      <c r="A829" s="10" t="s">
        <v>1983</v>
      </c>
      <c r="B829" s="10" t="s">
        <v>1895</v>
      </c>
      <c r="C829" s="10" t="s">
        <v>148</v>
      </c>
      <c r="D829" s="11" t="n">
        <v>46298.8048726852</v>
      </c>
      <c r="E829" s="10" t="s">
        <v>1984</v>
      </c>
      <c r="F829" s="10" t="s">
        <v>1897</v>
      </c>
      <c r="G829" s="10" t="s">
        <v>1898</v>
      </c>
      <c r="H829" s="10" t="s">
        <v>298</v>
      </c>
      <c r="I829" s="10" t="s">
        <v>152</v>
      </c>
      <c r="J829" s="10" t="s">
        <v>248</v>
      </c>
      <c r="K829" s="10" t="s">
        <v>154</v>
      </c>
      <c r="M829" s="12" t="n">
        <v>40.1731265977995</v>
      </c>
      <c r="N829" s="12" t="n">
        <v>4.16155755550998</v>
      </c>
      <c r="O829" s="12" t="n">
        <v>39.0661092542048</v>
      </c>
      <c r="P829" s="12" t="n">
        <v>49.0242065022224</v>
      </c>
      <c r="Q829" s="12" t="n">
        <v>42.6824558705732</v>
      </c>
      <c r="R829" s="12" t="n">
        <v>44.5058320639486</v>
      </c>
      <c r="S829" s="12" t="n">
        <v>41.5971865633017</v>
      </c>
      <c r="T829" s="12" t="n">
        <v>34.289766552536</v>
      </c>
      <c r="U829" s="12" t="n">
        <v>31.6799411773682</v>
      </c>
      <c r="V829" s="12" t="n">
        <v>52.3155784606934</v>
      </c>
      <c r="W829" s="12" t="n">
        <v>20.6356372833252</v>
      </c>
      <c r="X829" s="13" t="n">
        <v>15.7701071970066</v>
      </c>
      <c r="Y829" s="13" t="n">
        <v>50.3391468572391</v>
      </c>
      <c r="Z829" s="13" t="n">
        <v>37.7000000000001</v>
      </c>
      <c r="AA829" s="10" t="s">
        <v>155</v>
      </c>
      <c r="AG829" s="13" t="n">
        <v>98.9480795213279</v>
      </c>
      <c r="AH829" s="13" t="n">
        <v>100</v>
      </c>
      <c r="AI829" s="13" t="n">
        <v>30.8</v>
      </c>
      <c r="AJ829" s="13" t="n">
        <v>61.8</v>
      </c>
      <c r="AK829" s="13" t="n">
        <v>40.7</v>
      </c>
      <c r="AL829" s="12" t="n">
        <v>40.1953474903475</v>
      </c>
      <c r="AM829" s="10" t="s">
        <v>157</v>
      </c>
      <c r="AN829" s="10" t="s">
        <v>632</v>
      </c>
    </row>
    <row r="830" customFormat="false" ht="15" hidden="false" customHeight="false" outlineLevel="0" collapsed="false">
      <c r="A830" s="10" t="s">
        <v>1985</v>
      </c>
      <c r="B830" s="10" t="s">
        <v>1895</v>
      </c>
      <c r="C830" s="10" t="s">
        <v>148</v>
      </c>
      <c r="D830" s="11" t="n">
        <v>46298.8048958333</v>
      </c>
      <c r="E830" s="10" t="s">
        <v>1986</v>
      </c>
      <c r="F830" s="10" t="s">
        <v>1897</v>
      </c>
      <c r="G830" s="10" t="s">
        <v>1898</v>
      </c>
      <c r="H830" s="10" t="s">
        <v>301</v>
      </c>
      <c r="I830" s="10" t="s">
        <v>152</v>
      </c>
      <c r="J830" s="10" t="s">
        <v>248</v>
      </c>
      <c r="K830" s="10" t="s">
        <v>154</v>
      </c>
      <c r="M830" s="12" t="n">
        <v>39.0775527751115</v>
      </c>
      <c r="N830" s="12" t="n">
        <v>3.67821561434835</v>
      </c>
      <c r="O830" s="12" t="n">
        <v>38.2619050792096</v>
      </c>
      <c r="P830" s="12" t="n">
        <v>49.5806810892364</v>
      </c>
      <c r="Q830" s="12" t="n">
        <v>41.2269115260052</v>
      </c>
      <c r="R830" s="12" t="n">
        <v>42.9291444041649</v>
      </c>
      <c r="S830" s="12" t="n">
        <v>39.2316750165425</v>
      </c>
      <c r="T830" s="12" t="n">
        <v>35.5241501625665</v>
      </c>
      <c r="U830" s="12" t="n">
        <v>32.7402000427246</v>
      </c>
      <c r="V830" s="12" t="n">
        <v>51.1510200500488</v>
      </c>
      <c r="W830" s="12" t="n">
        <v>18.4108200073242</v>
      </c>
      <c r="X830" s="13" t="n">
        <v>43.3117234406733</v>
      </c>
      <c r="Y830" s="13" t="n">
        <v>73.7985224864088</v>
      </c>
      <c r="Z830" s="13" t="n">
        <v>38.4000000000001</v>
      </c>
      <c r="AA830" s="10" t="s">
        <v>155</v>
      </c>
      <c r="AC830" s="10" t="s">
        <v>156</v>
      </c>
      <c r="AE830" s="10" t="s">
        <v>156</v>
      </c>
      <c r="AG830" s="13" t="n">
        <v>95.0276848394954</v>
      </c>
      <c r="AH830" s="13" t="n">
        <v>100</v>
      </c>
      <c r="AI830" s="13" t="n">
        <v>31.9</v>
      </c>
      <c r="AJ830" s="13" t="n">
        <v>61.5</v>
      </c>
      <c r="AK830" s="13" t="n">
        <v>35.7</v>
      </c>
      <c r="AL830" s="12" t="n">
        <v>36.2851851851852</v>
      </c>
      <c r="AM830" s="10" t="s">
        <v>157</v>
      </c>
      <c r="AN830" s="10" t="s">
        <v>632</v>
      </c>
    </row>
    <row r="831" customFormat="false" ht="15" hidden="false" customHeight="false" outlineLevel="0" collapsed="false">
      <c r="A831" s="10" t="s">
        <v>1987</v>
      </c>
      <c r="B831" s="10" t="s">
        <v>1895</v>
      </c>
      <c r="C831" s="10" t="s">
        <v>148</v>
      </c>
      <c r="D831" s="11" t="n">
        <v>46298.8049189815</v>
      </c>
      <c r="E831" s="10" t="s">
        <v>1988</v>
      </c>
      <c r="F831" s="10" t="s">
        <v>1897</v>
      </c>
      <c r="G831" s="10" t="s">
        <v>1898</v>
      </c>
      <c r="H831" s="10" t="s">
        <v>304</v>
      </c>
      <c r="I831" s="10" t="s">
        <v>152</v>
      </c>
      <c r="J831" s="10" t="s">
        <v>248</v>
      </c>
      <c r="K831" s="10" t="s">
        <v>154</v>
      </c>
      <c r="M831" s="12" t="n">
        <v>45.5083511063067</v>
      </c>
      <c r="N831" s="12" t="n">
        <v>5.51762718911119</v>
      </c>
      <c r="O831" s="12" t="n">
        <v>44.0419291564011</v>
      </c>
      <c r="P831" s="12" t="n">
        <v>54.583593696879</v>
      </c>
      <c r="Q831" s="12" t="n">
        <v>51.4585148824925</v>
      </c>
      <c r="R831" s="12" t="n">
        <v>50.6376864761138</v>
      </c>
      <c r="S831" s="12" t="n">
        <v>48.2636224033989</v>
      </c>
      <c r="T831" s="12" t="n">
        <v>37.4193616327296</v>
      </c>
      <c r="U831" s="12" t="n">
        <v>35.1948890686035</v>
      </c>
      <c r="V831" s="12" t="n">
        <v>58.6457786560059</v>
      </c>
      <c r="W831" s="12" t="n">
        <v>23.4508895874023</v>
      </c>
      <c r="X831" s="13" t="n">
        <v>17.9933346643527</v>
      </c>
      <c r="Y831" s="13" t="n">
        <v>34.6758711777986</v>
      </c>
      <c r="Z831" s="13" t="n">
        <v>41.2000000000001</v>
      </c>
      <c r="AA831" s="10" t="s">
        <v>162</v>
      </c>
      <c r="AG831" s="13" t="n">
        <v>98.790775299651</v>
      </c>
      <c r="AH831" s="13" t="n">
        <v>100</v>
      </c>
      <c r="AI831" s="13" t="n">
        <v>33.9</v>
      </c>
      <c r="AJ831" s="13" t="n">
        <v>67.3</v>
      </c>
      <c r="AK831" s="13" t="n">
        <v>40.8</v>
      </c>
      <c r="AL831" s="12" t="n">
        <v>41.71122100014</v>
      </c>
      <c r="AM831" s="10" t="s">
        <v>157</v>
      </c>
      <c r="AN831" s="10" t="s">
        <v>632</v>
      </c>
    </row>
    <row r="832" customFormat="false" ht="15" hidden="false" customHeight="false" outlineLevel="0" collapsed="false">
      <c r="A832" s="10" t="s">
        <v>1989</v>
      </c>
      <c r="B832" s="10" t="s">
        <v>1895</v>
      </c>
      <c r="C832" s="10" t="s">
        <v>148</v>
      </c>
      <c r="D832" s="11" t="n">
        <v>46298.8049421296</v>
      </c>
      <c r="E832" s="10" t="s">
        <v>1990</v>
      </c>
      <c r="F832" s="10" t="s">
        <v>1897</v>
      </c>
      <c r="G832" s="10" t="s">
        <v>1898</v>
      </c>
      <c r="H832" s="10" t="s">
        <v>307</v>
      </c>
      <c r="I832" s="10" t="s">
        <v>152</v>
      </c>
      <c r="J832" s="10" t="s">
        <v>248</v>
      </c>
      <c r="K832" s="10" t="s">
        <v>154</v>
      </c>
      <c r="M832" s="12" t="n">
        <v>41.6309307313934</v>
      </c>
      <c r="N832" s="12" t="n">
        <v>4.94132685659562</v>
      </c>
      <c r="O832" s="12" t="n">
        <v>40.0871997486225</v>
      </c>
      <c r="P832" s="12" t="n">
        <v>52.3193119210345</v>
      </c>
      <c r="Q832" s="12" t="n">
        <v>48.5622925815737</v>
      </c>
      <c r="R832" s="12" t="n">
        <v>43.7096143835291</v>
      </c>
      <c r="S832" s="12" t="n">
        <v>46.2230385751435</v>
      </c>
      <c r="T832" s="12" t="n">
        <v>34.7068840552822</v>
      </c>
      <c r="U832" s="12" t="n">
        <v>33.665096282959</v>
      </c>
      <c r="V832" s="12" t="n">
        <v>54.1016273498535</v>
      </c>
      <c r="W832" s="12" t="n">
        <v>20.4365310668945</v>
      </c>
      <c r="X832" s="13" t="n">
        <v>13.5561460888526</v>
      </c>
      <c r="Y832" s="13" t="n">
        <v>53.5772690106296</v>
      </c>
      <c r="Z832" s="13" t="n">
        <v>40.2000000000001</v>
      </c>
      <c r="AA832" s="10" t="s">
        <v>155</v>
      </c>
      <c r="AG832" s="13" t="n">
        <v>99.0183179840097</v>
      </c>
      <c r="AH832" s="13" t="n">
        <v>100</v>
      </c>
      <c r="AI832" s="13" t="n">
        <v>32.7</v>
      </c>
      <c r="AJ832" s="13" t="n">
        <v>66.7</v>
      </c>
      <c r="AK832" s="13" t="n">
        <v>36.3</v>
      </c>
      <c r="AL832" s="12" t="n">
        <v>36.3246184386709</v>
      </c>
      <c r="AM832" s="10" t="s">
        <v>157</v>
      </c>
      <c r="AN832" s="10" t="s">
        <v>632</v>
      </c>
    </row>
    <row r="833" customFormat="false" ht="15" hidden="false" customHeight="false" outlineLevel="0" collapsed="false">
      <c r="A833" s="10" t="s">
        <v>1991</v>
      </c>
      <c r="B833" s="10" t="s">
        <v>1895</v>
      </c>
      <c r="C833" s="10" t="s">
        <v>148</v>
      </c>
      <c r="D833" s="11" t="n">
        <v>46298.8049652778</v>
      </c>
      <c r="E833" s="10" t="s">
        <v>1992</v>
      </c>
      <c r="F833" s="10" t="s">
        <v>1897</v>
      </c>
      <c r="G833" s="10" t="s">
        <v>1898</v>
      </c>
      <c r="H833" s="10" t="s">
        <v>310</v>
      </c>
      <c r="I833" s="10" t="s">
        <v>152</v>
      </c>
      <c r="J833" s="10" t="s">
        <v>248</v>
      </c>
      <c r="K833" s="10" t="s">
        <v>154</v>
      </c>
      <c r="M833" s="12" t="n">
        <v>40.3254017904332</v>
      </c>
      <c r="N833" s="12" t="n">
        <v>4.91487579800722</v>
      </c>
      <c r="O833" s="12" t="n">
        <v>38.7821051397537</v>
      </c>
      <c r="P833" s="12" t="n">
        <v>52.4271471780051</v>
      </c>
      <c r="Q833" s="12" t="n">
        <v>46.9915908259841</v>
      </c>
      <c r="R833" s="12" t="n">
        <v>44.3101980137786</v>
      </c>
      <c r="S833" s="12" t="n">
        <v>42.88299510179</v>
      </c>
      <c r="T833" s="12" t="n">
        <v>34.3940871500256</v>
      </c>
      <c r="U833" s="12" t="n">
        <v>33.2065200805664</v>
      </c>
      <c r="V833" s="12" t="n">
        <v>56.2366333007813</v>
      </c>
      <c r="W833" s="12" t="n">
        <v>23.0301132202148</v>
      </c>
      <c r="X833" s="13" t="n">
        <v>32.5835373414301</v>
      </c>
      <c r="Y833" s="13" t="n">
        <v>59.633421295266</v>
      </c>
      <c r="Z833" s="13" t="n">
        <v>39.3000000000001</v>
      </c>
      <c r="AA833" s="10" t="s">
        <v>155</v>
      </c>
      <c r="AC833" s="10" t="s">
        <v>156</v>
      </c>
      <c r="AG833" s="13" t="n">
        <v>98.290625</v>
      </c>
      <c r="AH833" s="13" t="n">
        <v>100</v>
      </c>
      <c r="AI833" s="13" t="n">
        <v>31.9</v>
      </c>
      <c r="AJ833" s="13" t="n">
        <v>65.6</v>
      </c>
      <c r="AK833" s="13" t="n">
        <v>40.1</v>
      </c>
      <c r="AL833" s="12" t="n">
        <v>39.7813816678059</v>
      </c>
      <c r="AM833" s="10" t="s">
        <v>157</v>
      </c>
      <c r="AN833" s="10" t="s">
        <v>632</v>
      </c>
    </row>
    <row r="834" customFormat="false" ht="15" hidden="false" customHeight="false" outlineLevel="0" collapsed="false">
      <c r="A834" s="10" t="s">
        <v>1993</v>
      </c>
      <c r="B834" s="10" t="s">
        <v>1895</v>
      </c>
      <c r="C834" s="10" t="s">
        <v>148</v>
      </c>
      <c r="D834" s="11" t="n">
        <v>46298.8049768519</v>
      </c>
      <c r="E834" s="10" t="s">
        <v>1994</v>
      </c>
      <c r="F834" s="10" t="s">
        <v>1897</v>
      </c>
      <c r="G834" s="10" t="s">
        <v>1898</v>
      </c>
      <c r="H834" s="10" t="s">
        <v>313</v>
      </c>
      <c r="I834" s="10" t="s">
        <v>152</v>
      </c>
      <c r="J834" s="10" t="s">
        <v>248</v>
      </c>
      <c r="K834" s="10" t="s">
        <v>154</v>
      </c>
      <c r="M834" s="12" t="n">
        <v>38.0412421053912</v>
      </c>
      <c r="N834" s="12" t="n">
        <v>5.57035709766722</v>
      </c>
      <c r="O834" s="12" t="n">
        <v>36.2831306755567</v>
      </c>
      <c r="P834" s="12" t="n">
        <v>48.2408458640554</v>
      </c>
      <c r="Q834" s="12" t="n">
        <v>46.4334656497301</v>
      </c>
      <c r="R834" s="12" t="n">
        <v>44.2211183497173</v>
      </c>
      <c r="S834" s="12" t="n">
        <v>42.3273230702411</v>
      </c>
      <c r="T834" s="12" t="n">
        <v>31.939026075718</v>
      </c>
      <c r="U834" s="12" t="n">
        <v>31.961597442627</v>
      </c>
      <c r="V834" s="12" t="n">
        <v>51.424919128418</v>
      </c>
      <c r="W834" s="12" t="n">
        <v>19.463321685791</v>
      </c>
      <c r="X834" s="13" t="n">
        <v>34.8473805194909</v>
      </c>
      <c r="Y834" s="13" t="n">
        <v>51.0440277766654</v>
      </c>
      <c r="Z834" s="13" t="n">
        <v>34.1</v>
      </c>
      <c r="AA834" s="10" t="s">
        <v>155</v>
      </c>
      <c r="AC834" s="10" t="s">
        <v>156</v>
      </c>
      <c r="AE834" s="10" t="s">
        <v>156</v>
      </c>
      <c r="AG834" s="13" t="n">
        <v>97.3854373854374</v>
      </c>
      <c r="AH834" s="13" t="n">
        <v>100</v>
      </c>
      <c r="AI834" s="13" t="n">
        <v>30.5</v>
      </c>
      <c r="AJ834" s="13" t="n">
        <v>68.2</v>
      </c>
      <c r="AK834" s="13" t="n">
        <v>31.7</v>
      </c>
      <c r="AL834" s="12" t="n">
        <v>31.5701210653753</v>
      </c>
      <c r="AM834" s="10" t="s">
        <v>157</v>
      </c>
      <c r="AN834" s="10" t="s">
        <v>632</v>
      </c>
    </row>
    <row r="835" customFormat="false" ht="15" hidden="false" customHeight="false" outlineLevel="0" collapsed="false">
      <c r="A835" s="10" t="s">
        <v>1995</v>
      </c>
      <c r="B835" s="10" t="s">
        <v>1895</v>
      </c>
      <c r="C835" s="10" t="s">
        <v>148</v>
      </c>
      <c r="D835" s="11" t="n">
        <v>46298.805</v>
      </c>
      <c r="E835" s="10" t="s">
        <v>1996</v>
      </c>
      <c r="F835" s="10" t="s">
        <v>1897</v>
      </c>
      <c r="G835" s="10" t="s">
        <v>1898</v>
      </c>
      <c r="H835" s="10" t="s">
        <v>316</v>
      </c>
      <c r="I835" s="10" t="s">
        <v>152</v>
      </c>
      <c r="J835" s="10" t="s">
        <v>248</v>
      </c>
      <c r="K835" s="10" t="s">
        <v>154</v>
      </c>
      <c r="M835" s="12" t="n">
        <v>38.6678055535037</v>
      </c>
      <c r="N835" s="12" t="n">
        <v>5.32402376917172</v>
      </c>
      <c r="O835" s="12" t="n">
        <v>37.1895746531568</v>
      </c>
      <c r="P835" s="12" t="n">
        <v>50.1712254934315</v>
      </c>
      <c r="Q835" s="12" t="n">
        <v>45.1831689308636</v>
      </c>
      <c r="R835" s="12" t="n">
        <v>43.0922966482527</v>
      </c>
      <c r="S835" s="12" t="n">
        <v>42.1188639029108</v>
      </c>
      <c r="T835" s="12" t="n">
        <v>32.5681015838833</v>
      </c>
      <c r="U835" s="12" t="n">
        <v>32.0991592407227</v>
      </c>
      <c r="V835" s="12" t="n">
        <v>53.1342926025391</v>
      </c>
      <c r="W835" s="12" t="n">
        <v>21.0351333618164</v>
      </c>
      <c r="X835" s="13" t="n">
        <v>29.8906332686541</v>
      </c>
      <c r="Y835" s="13" t="n">
        <v>48.9945316634327</v>
      </c>
      <c r="Z835" s="13" t="n">
        <v>34.5</v>
      </c>
      <c r="AA835" s="10" t="s">
        <v>162</v>
      </c>
      <c r="AC835" s="10" t="s">
        <v>156</v>
      </c>
      <c r="AG835" s="13" t="n">
        <v>97.8238361837564</v>
      </c>
      <c r="AH835" s="13" t="n">
        <v>100</v>
      </c>
      <c r="AI835" s="13" t="n">
        <v>31.1</v>
      </c>
      <c r="AJ835" s="13" t="n">
        <v>66.3</v>
      </c>
      <c r="AK835" s="13" t="n">
        <v>32.5</v>
      </c>
      <c r="AL835" s="12" t="n">
        <v>32.9580645161291</v>
      </c>
      <c r="AM835" s="10" t="s">
        <v>157</v>
      </c>
      <c r="AN835" s="10" t="s">
        <v>632</v>
      </c>
    </row>
    <row r="836" customFormat="false" ht="15" hidden="false" customHeight="false" outlineLevel="0" collapsed="false">
      <c r="A836" s="10" t="s">
        <v>1997</v>
      </c>
      <c r="B836" s="10" t="s">
        <v>1895</v>
      </c>
      <c r="C836" s="10" t="s">
        <v>148</v>
      </c>
      <c r="D836" s="11" t="n">
        <v>46298.8050231482</v>
      </c>
      <c r="E836" s="10" t="s">
        <v>1998</v>
      </c>
      <c r="F836" s="10" t="s">
        <v>1897</v>
      </c>
      <c r="G836" s="10" t="s">
        <v>1898</v>
      </c>
      <c r="H836" s="10" t="s">
        <v>319</v>
      </c>
      <c r="I836" s="10" t="s">
        <v>152</v>
      </c>
      <c r="J836" s="10" t="s">
        <v>248</v>
      </c>
      <c r="K836" s="10" t="s">
        <v>154</v>
      </c>
      <c r="M836" s="12" t="n">
        <v>41.6694228675223</v>
      </c>
      <c r="N836" s="12" t="n">
        <v>5.60020870699727</v>
      </c>
      <c r="O836" s="12" t="n">
        <v>40.2721266199945</v>
      </c>
      <c r="P836" s="12" t="n">
        <v>54.9924087524414</v>
      </c>
      <c r="Q836" s="12" t="n">
        <v>45.8404031129807</v>
      </c>
      <c r="R836" s="12" t="n">
        <v>46.1539525134834</v>
      </c>
      <c r="S836" s="12" t="n">
        <v>42.869819702231</v>
      </c>
      <c r="T836" s="12" t="n">
        <v>34.9637536727183</v>
      </c>
      <c r="U836" s="12" t="n">
        <v>32.8263931274414</v>
      </c>
      <c r="V836" s="12" t="n">
        <v>58.5448760986328</v>
      </c>
      <c r="W836" s="12" t="n">
        <v>25.7184829711914</v>
      </c>
      <c r="X836" s="13" t="n">
        <v>20.7208597835105</v>
      </c>
      <c r="Y836" s="13" t="n">
        <v>46.2741428213094</v>
      </c>
      <c r="Z836" s="13" t="n">
        <v>41.3000000000001</v>
      </c>
      <c r="AA836" s="10" t="s">
        <v>162</v>
      </c>
      <c r="AC836" s="10" t="s">
        <v>156</v>
      </c>
      <c r="AG836" s="13" t="n">
        <v>98.2362697246837</v>
      </c>
      <c r="AH836" s="13" t="n">
        <v>100</v>
      </c>
      <c r="AI836" s="13" t="n">
        <v>31</v>
      </c>
      <c r="AJ836" s="13" t="n">
        <v>65.6</v>
      </c>
      <c r="AK836" s="13" t="n">
        <v>41.7</v>
      </c>
      <c r="AL836" s="12" t="n">
        <v>42.5333333333334</v>
      </c>
      <c r="AM836" s="10" t="s">
        <v>157</v>
      </c>
      <c r="AN836" s="10" t="s">
        <v>632</v>
      </c>
    </row>
    <row r="837" customFormat="false" ht="15" hidden="false" customHeight="false" outlineLevel="0" collapsed="false">
      <c r="A837" s="10" t="s">
        <v>1999</v>
      </c>
      <c r="B837" s="10" t="s">
        <v>1895</v>
      </c>
      <c r="C837" s="10" t="s">
        <v>148</v>
      </c>
      <c r="D837" s="11" t="n">
        <v>46298.8051736111</v>
      </c>
      <c r="E837" s="10" t="s">
        <v>2000</v>
      </c>
      <c r="F837" s="10" t="s">
        <v>1897</v>
      </c>
      <c r="G837" s="10" t="s">
        <v>1898</v>
      </c>
      <c r="H837" s="10" t="s">
        <v>322</v>
      </c>
      <c r="I837" s="10" t="s">
        <v>323</v>
      </c>
      <c r="J837" s="10" t="s">
        <v>248</v>
      </c>
      <c r="K837" s="10" t="s">
        <v>154</v>
      </c>
      <c r="L837" s="10" t="s">
        <v>807</v>
      </c>
      <c r="M837" s="12" t="n">
        <v>47.6997770465651</v>
      </c>
      <c r="N837" s="12" t="n">
        <v>6.54650040053034</v>
      </c>
      <c r="O837" s="12" t="n">
        <v>45.9617440966556</v>
      </c>
      <c r="P837" s="12" t="n">
        <v>59.2385791555296</v>
      </c>
      <c r="Q837" s="12" t="n">
        <v>53.3130641503478</v>
      </c>
      <c r="R837" s="12" t="n">
        <v>49.8770948722457</v>
      </c>
      <c r="S837" s="12" t="n">
        <v>54.7590253233642</v>
      </c>
      <c r="T837" s="12" t="n">
        <v>37.7288998000055</v>
      </c>
      <c r="U837" s="12" t="n">
        <v>36.625358581543</v>
      </c>
      <c r="V837" s="12" t="n">
        <v>61.7682914733887</v>
      </c>
      <c r="W837" s="12" t="n">
        <v>25.1429328918457</v>
      </c>
      <c r="X837" s="13" t="n">
        <v>10.50666715111</v>
      </c>
      <c r="Y837" s="13" t="n">
        <v>30.8650946481125</v>
      </c>
      <c r="Z837" s="13" t="n">
        <v>42.8000000000001</v>
      </c>
      <c r="AA837" s="10" t="s">
        <v>162</v>
      </c>
      <c r="AG837" s="13" t="n">
        <v>98.9324227174695</v>
      </c>
      <c r="AH837" s="13" t="n">
        <v>100</v>
      </c>
      <c r="AI837" s="13" t="n">
        <v>35.7</v>
      </c>
      <c r="AJ837" s="13" t="n">
        <v>68.3</v>
      </c>
      <c r="AK837" s="13" t="n">
        <v>38.9</v>
      </c>
      <c r="AL837" s="12" t="n">
        <v>39.1753694441373</v>
      </c>
      <c r="AM837" s="10" t="s">
        <v>157</v>
      </c>
      <c r="AN837" s="10" t="s">
        <v>632</v>
      </c>
      <c r="AO837" s="10" t="s">
        <v>2001</v>
      </c>
    </row>
    <row r="838" customFormat="false" ht="15" hidden="false" customHeight="false" outlineLevel="0" collapsed="false">
      <c r="A838" s="10" t="s">
        <v>2002</v>
      </c>
      <c r="B838" s="10" t="s">
        <v>1895</v>
      </c>
      <c r="C838" s="10" t="s">
        <v>148</v>
      </c>
      <c r="D838" s="11" t="n">
        <v>46298.8051967593</v>
      </c>
      <c r="E838" s="10" t="s">
        <v>2003</v>
      </c>
      <c r="F838" s="10" t="s">
        <v>1897</v>
      </c>
      <c r="G838" s="10" t="s">
        <v>1898</v>
      </c>
      <c r="H838" s="10" t="s">
        <v>326</v>
      </c>
      <c r="I838" s="10" t="s">
        <v>323</v>
      </c>
      <c r="J838" s="10" t="s">
        <v>248</v>
      </c>
      <c r="K838" s="10" t="s">
        <v>154</v>
      </c>
      <c r="M838" s="12" t="n">
        <v>45.9238007945711</v>
      </c>
      <c r="N838" s="12" t="n">
        <v>5.8595905536142</v>
      </c>
      <c r="O838" s="12" t="n">
        <v>44.1701240247181</v>
      </c>
      <c r="P838" s="12" t="n">
        <v>57.6546950317573</v>
      </c>
      <c r="Q838" s="12" t="n">
        <v>54.0833270498912</v>
      </c>
      <c r="R838" s="12" t="n">
        <v>50.6991625343919</v>
      </c>
      <c r="S838" s="12" t="n">
        <v>49.5238016941569</v>
      </c>
      <c r="T838" s="12" t="n">
        <v>37.5421140737755</v>
      </c>
      <c r="U838" s="12" t="n">
        <v>36.68212890625</v>
      </c>
      <c r="V838" s="12" t="n">
        <v>59.0470581054688</v>
      </c>
      <c r="W838" s="12" t="n">
        <v>22.3649291992188</v>
      </c>
      <c r="X838" s="13" t="n">
        <v>15.1628355102301</v>
      </c>
      <c r="Y838" s="13" t="n">
        <v>37.6843999672784</v>
      </c>
      <c r="Z838" s="13" t="n">
        <v>43.2000000000001</v>
      </c>
      <c r="AA838" s="10" t="s">
        <v>162</v>
      </c>
      <c r="AC838" s="10" t="s">
        <v>156</v>
      </c>
      <c r="AE838" s="10" t="s">
        <v>156</v>
      </c>
      <c r="AG838" s="13" t="n">
        <v>98.0124721603563</v>
      </c>
      <c r="AH838" s="13" t="n">
        <v>100</v>
      </c>
      <c r="AI838" s="13" t="n">
        <v>35.7</v>
      </c>
      <c r="AJ838" s="13" t="n">
        <v>70.3</v>
      </c>
      <c r="AK838" s="13" t="n">
        <v>37.1</v>
      </c>
      <c r="AL838" s="12" t="n">
        <v>37.0414137061173</v>
      </c>
      <c r="AM838" s="10" t="s">
        <v>157</v>
      </c>
      <c r="AN838" s="10" t="s">
        <v>632</v>
      </c>
    </row>
    <row r="839" customFormat="false" ht="15" hidden="false" customHeight="false" outlineLevel="0" collapsed="false">
      <c r="A839" s="10" t="s">
        <v>2004</v>
      </c>
      <c r="B839" s="10" t="s">
        <v>1895</v>
      </c>
      <c r="C839" s="10" t="s">
        <v>148</v>
      </c>
      <c r="D839" s="11" t="n">
        <v>46298.8052199074</v>
      </c>
      <c r="E839" s="10" t="s">
        <v>2005</v>
      </c>
      <c r="F839" s="10" t="s">
        <v>1897</v>
      </c>
      <c r="G839" s="10" t="s">
        <v>1898</v>
      </c>
      <c r="H839" s="10" t="s">
        <v>329</v>
      </c>
      <c r="I839" s="10" t="s">
        <v>323</v>
      </c>
      <c r="J839" s="10" t="s">
        <v>248</v>
      </c>
      <c r="K839" s="10" t="s">
        <v>1343</v>
      </c>
      <c r="L839" s="10" t="s">
        <v>1344</v>
      </c>
      <c r="AH839" s="13" t="n">
        <v>54.8498460472122</v>
      </c>
      <c r="AM839" s="10" t="s">
        <v>157</v>
      </c>
      <c r="AN839" s="10" t="s">
        <v>632</v>
      </c>
      <c r="AO839" s="10" t="s">
        <v>2006</v>
      </c>
    </row>
    <row r="840" customFormat="false" ht="15" hidden="false" customHeight="false" outlineLevel="0" collapsed="false">
      <c r="A840" s="10" t="s">
        <v>2007</v>
      </c>
      <c r="B840" s="10" t="s">
        <v>1895</v>
      </c>
      <c r="C840" s="10" t="s">
        <v>148</v>
      </c>
      <c r="D840" s="11" t="n">
        <v>46298.8052314815</v>
      </c>
      <c r="E840" s="10" t="s">
        <v>2008</v>
      </c>
      <c r="F840" s="10" t="s">
        <v>1897</v>
      </c>
      <c r="G840" s="10" t="s">
        <v>1898</v>
      </c>
      <c r="H840" s="10" t="s">
        <v>332</v>
      </c>
      <c r="I840" s="10" t="s">
        <v>323</v>
      </c>
      <c r="J840" s="10" t="s">
        <v>248</v>
      </c>
      <c r="K840" s="10" t="s">
        <v>261</v>
      </c>
      <c r="L840" s="10" t="s">
        <v>383</v>
      </c>
      <c r="M840" s="12" t="n">
        <v>40.8249856621086</v>
      </c>
      <c r="N840" s="12" t="n">
        <v>4.28329356130685</v>
      </c>
      <c r="O840" s="12" t="n">
        <v>39.7218631121089</v>
      </c>
      <c r="Q840" s="12" t="n">
        <v>48.1579348870885</v>
      </c>
      <c r="R840" s="12" t="n">
        <v>43.8784379748828</v>
      </c>
      <c r="S840" s="12" t="n">
        <v>46.224298627456</v>
      </c>
      <c r="T840" s="12" t="n">
        <v>34.9445524689566</v>
      </c>
      <c r="U840" s="12" t="n">
        <v>34.8338737487793</v>
      </c>
      <c r="V840" s="12" t="n">
        <v>54.0358657836914</v>
      </c>
      <c r="W840" s="12" t="n">
        <v>19.2019920349121</v>
      </c>
      <c r="X840" s="13" t="n">
        <v>25.6422742385062</v>
      </c>
      <c r="Y840" s="13" t="n">
        <v>52.2030426167848</v>
      </c>
      <c r="Z840" s="13" t="n">
        <v>41.1000000000001</v>
      </c>
      <c r="AA840" s="10" t="s">
        <v>155</v>
      </c>
      <c r="AB840" s="10" t="s">
        <v>156</v>
      </c>
      <c r="AC840" s="10" t="s">
        <v>263</v>
      </c>
      <c r="AE840" s="10" t="s">
        <v>156</v>
      </c>
      <c r="AG840" s="13" t="n">
        <v>84.7719637875078</v>
      </c>
      <c r="AH840" s="13" t="n">
        <v>95.7410465182486</v>
      </c>
      <c r="AI840" s="13" t="n">
        <v>33.9</v>
      </c>
      <c r="AJ840" s="13" t="n">
        <v>66.8</v>
      </c>
      <c r="AK840" s="13" t="n">
        <v>43</v>
      </c>
      <c r="AL840" s="12" t="n">
        <v>42.8955127178228</v>
      </c>
      <c r="AM840" s="10" t="s">
        <v>157</v>
      </c>
      <c r="AN840" s="10" t="s">
        <v>632</v>
      </c>
      <c r="AO840" s="10" t="s">
        <v>2009</v>
      </c>
    </row>
    <row r="841" customFormat="false" ht="15" hidden="false" customHeight="false" outlineLevel="0" collapsed="false">
      <c r="A841" s="10" t="s">
        <v>2010</v>
      </c>
      <c r="B841" s="10" t="s">
        <v>1895</v>
      </c>
      <c r="C841" s="10" t="s">
        <v>148</v>
      </c>
      <c r="D841" s="11" t="n">
        <v>46298.8052546296</v>
      </c>
      <c r="E841" s="10" t="s">
        <v>2011</v>
      </c>
      <c r="F841" s="10" t="s">
        <v>1897</v>
      </c>
      <c r="G841" s="10" t="s">
        <v>1898</v>
      </c>
      <c r="H841" s="10" t="s">
        <v>336</v>
      </c>
      <c r="I841" s="10" t="s">
        <v>323</v>
      </c>
      <c r="J841" s="10" t="s">
        <v>153</v>
      </c>
      <c r="K841" s="10" t="s">
        <v>154</v>
      </c>
      <c r="M841" s="12" t="n">
        <v>47.5591411681695</v>
      </c>
      <c r="N841" s="12" t="n">
        <v>7.94130443865423</v>
      </c>
      <c r="O841" s="12" t="n">
        <v>45.9615671396746</v>
      </c>
      <c r="P841" s="12" t="n">
        <v>54.7685222073012</v>
      </c>
      <c r="Q841" s="12" t="n">
        <v>57.0024913212703</v>
      </c>
      <c r="R841" s="12" t="n">
        <v>54.1696508845133</v>
      </c>
      <c r="S841" s="12" t="n">
        <v>49.8763987845292</v>
      </c>
      <c r="T841" s="12" t="n">
        <v>34.5987484318786</v>
      </c>
      <c r="U841" s="12" t="n">
        <v>32.0247039794922</v>
      </c>
      <c r="V841" s="12" t="n">
        <v>59.0989456176758</v>
      </c>
      <c r="W841" s="12" t="n">
        <v>27.0742416381836</v>
      </c>
      <c r="X841" s="13" t="n">
        <v>15.2643828345106</v>
      </c>
      <c r="Y841" s="13" t="n">
        <v>42.360050630844</v>
      </c>
      <c r="Z841" s="13" t="n">
        <v>52.9000000000003</v>
      </c>
      <c r="AA841" s="10" t="s">
        <v>162</v>
      </c>
      <c r="AE841" s="10" t="s">
        <v>156</v>
      </c>
      <c r="AG841" s="13" t="n">
        <v>98.5315416800773</v>
      </c>
      <c r="AH841" s="13" t="n">
        <v>100</v>
      </c>
      <c r="AI841" s="13" t="n">
        <v>31</v>
      </c>
      <c r="AJ841" s="13" t="n">
        <v>67.1</v>
      </c>
      <c r="AK841" s="13" t="n">
        <v>32.2</v>
      </c>
      <c r="AL841" s="12" t="n">
        <v>32.0247047867387</v>
      </c>
      <c r="AM841" s="10" t="s">
        <v>157</v>
      </c>
      <c r="AN841" s="10" t="s">
        <v>632</v>
      </c>
    </row>
    <row r="842" customFormat="false" ht="15" hidden="false" customHeight="false" outlineLevel="0" collapsed="false">
      <c r="A842" s="10" t="s">
        <v>2012</v>
      </c>
      <c r="B842" s="10" t="s">
        <v>1895</v>
      </c>
      <c r="C842" s="10" t="s">
        <v>148</v>
      </c>
      <c r="D842" s="11" t="n">
        <v>46298.8052662037</v>
      </c>
      <c r="E842" s="10" t="s">
        <v>2013</v>
      </c>
      <c r="F842" s="10" t="s">
        <v>1897</v>
      </c>
      <c r="G842" s="10" t="s">
        <v>1898</v>
      </c>
      <c r="H842" s="10" t="s">
        <v>339</v>
      </c>
      <c r="I842" s="10" t="s">
        <v>323</v>
      </c>
      <c r="J842" s="10" t="s">
        <v>153</v>
      </c>
      <c r="K842" s="10" t="s">
        <v>154</v>
      </c>
      <c r="M842" s="12" t="n">
        <v>44.3685186190738</v>
      </c>
      <c r="N842" s="12" t="n">
        <v>7.73620954574299</v>
      </c>
      <c r="O842" s="12" t="n">
        <v>42.3459283642275</v>
      </c>
      <c r="P842" s="12" t="n">
        <v>53.2401189332775</v>
      </c>
      <c r="Q842" s="12" t="n">
        <v>54.2897205741913</v>
      </c>
      <c r="R842" s="12" t="n">
        <v>52.0135265878148</v>
      </c>
      <c r="S842" s="12" t="n">
        <v>50.3141255552103</v>
      </c>
      <c r="T842" s="12" t="n">
        <v>32.7259838433253</v>
      </c>
      <c r="U842" s="12" t="n">
        <v>32.014274597168</v>
      </c>
      <c r="V842" s="12" t="n">
        <v>57.0865440368652</v>
      </c>
      <c r="W842" s="12" t="n">
        <v>25.0722694396973</v>
      </c>
      <c r="X842" s="13" t="n">
        <v>14.5080720434196</v>
      </c>
      <c r="Y842" s="13" t="n">
        <v>34.8022608635531</v>
      </c>
      <c r="Z842" s="13" t="n">
        <v>51.1000000000003</v>
      </c>
      <c r="AA842" s="10" t="s">
        <v>162</v>
      </c>
      <c r="AG842" s="13" t="n">
        <v>98.6604592467535</v>
      </c>
      <c r="AH842" s="13" t="n">
        <v>100</v>
      </c>
      <c r="AI842" s="13" t="n">
        <v>30.7</v>
      </c>
      <c r="AJ842" s="13" t="n">
        <v>64.6</v>
      </c>
      <c r="AK842" s="13" t="n">
        <v>31.2</v>
      </c>
      <c r="AL842" s="12" t="n">
        <v>32.0142752785369</v>
      </c>
      <c r="AM842" s="10" t="s">
        <v>157</v>
      </c>
      <c r="AN842" s="10" t="s">
        <v>632</v>
      </c>
    </row>
    <row r="843" customFormat="false" ht="15" hidden="false" customHeight="false" outlineLevel="0" collapsed="false">
      <c r="A843" s="10" t="s">
        <v>2014</v>
      </c>
      <c r="B843" s="10" t="s">
        <v>1895</v>
      </c>
      <c r="C843" s="10" t="s">
        <v>148</v>
      </c>
      <c r="D843" s="11" t="n">
        <v>46298.8052893519</v>
      </c>
      <c r="E843" s="10" t="s">
        <v>2015</v>
      </c>
      <c r="F843" s="10" t="s">
        <v>1897</v>
      </c>
      <c r="G843" s="10" t="s">
        <v>1898</v>
      </c>
      <c r="H843" s="10" t="s">
        <v>342</v>
      </c>
      <c r="I843" s="10" t="s">
        <v>323</v>
      </c>
      <c r="J843" s="10" t="s">
        <v>153</v>
      </c>
      <c r="K843" s="10" t="s">
        <v>154</v>
      </c>
      <c r="M843" s="12" t="n">
        <v>42.9470955861401</v>
      </c>
      <c r="N843" s="12" t="n">
        <v>8.28643869804182</v>
      </c>
      <c r="O843" s="12" t="n">
        <v>41.7903661260013</v>
      </c>
      <c r="P843" s="12" t="n">
        <v>55.6411163269205</v>
      </c>
      <c r="Q843" s="12" t="n">
        <v>42.6352883739184</v>
      </c>
      <c r="R843" s="12" t="n">
        <v>46.7746957626218</v>
      </c>
      <c r="S843" s="12" t="n">
        <v>45.0222654141062</v>
      </c>
      <c r="T843" s="12" t="n">
        <v>31.5081213353747</v>
      </c>
      <c r="U843" s="12" t="n">
        <v>31.2103977203369</v>
      </c>
      <c r="V843" s="12" t="n">
        <v>56.5682830810547</v>
      </c>
      <c r="W843" s="12" t="n">
        <v>25.3578853607178</v>
      </c>
      <c r="X843" s="13" t="n">
        <v>18.6810400683613</v>
      </c>
      <c r="Y843" s="13" t="n">
        <v>28.9596499300424</v>
      </c>
      <c r="Z843" s="13" t="n">
        <v>33.3</v>
      </c>
      <c r="AA843" s="10" t="s">
        <v>162</v>
      </c>
      <c r="AG843" s="13" t="n">
        <v>98.9436030846418</v>
      </c>
      <c r="AH843" s="13" t="n">
        <v>100</v>
      </c>
      <c r="AI843" s="13" t="n">
        <v>29.9</v>
      </c>
      <c r="AJ843" s="13" t="n">
        <v>63.7</v>
      </c>
      <c r="AK843" s="13" t="n">
        <v>33</v>
      </c>
      <c r="AL843" s="12" t="n">
        <v>32.9519973763938</v>
      </c>
      <c r="AM843" s="10" t="s">
        <v>157</v>
      </c>
      <c r="AN843" s="10" t="s">
        <v>632</v>
      </c>
    </row>
    <row r="844" customFormat="false" ht="15" hidden="false" customHeight="false" outlineLevel="0" collapsed="false">
      <c r="A844" s="10" t="s">
        <v>2016</v>
      </c>
      <c r="B844" s="10" t="s">
        <v>1895</v>
      </c>
      <c r="C844" s="10" t="s">
        <v>148</v>
      </c>
      <c r="D844" s="11" t="n">
        <v>46298.8053125</v>
      </c>
      <c r="E844" s="10" t="s">
        <v>2017</v>
      </c>
      <c r="F844" s="10" t="s">
        <v>1897</v>
      </c>
      <c r="G844" s="10" t="s">
        <v>1898</v>
      </c>
      <c r="H844" s="10" t="s">
        <v>345</v>
      </c>
      <c r="I844" s="10" t="s">
        <v>323</v>
      </c>
      <c r="J844" s="10" t="s">
        <v>153</v>
      </c>
      <c r="K844" s="10" t="s">
        <v>154</v>
      </c>
      <c r="M844" s="12" t="n">
        <v>43.5112645447924</v>
      </c>
      <c r="N844" s="12" t="n">
        <v>8.21316932008776</v>
      </c>
      <c r="O844" s="12" t="n">
        <v>42.568652705754</v>
      </c>
      <c r="P844" s="12" t="n">
        <v>55.8040464952062</v>
      </c>
      <c r="Q844" s="12" t="n">
        <v>40.8028938557518</v>
      </c>
      <c r="R844" s="12" t="n">
        <v>48.4881873683177</v>
      </c>
      <c r="S844" s="12" t="n">
        <v>43.5764680786599</v>
      </c>
      <c r="T844" s="12" t="n">
        <v>31.7091624449781</v>
      </c>
      <c r="U844" s="12" t="n">
        <v>30.9616050720215</v>
      </c>
      <c r="V844" s="12" t="n">
        <v>57.6093444824219</v>
      </c>
      <c r="W844" s="12" t="n">
        <v>26.6477394104004</v>
      </c>
      <c r="X844" s="13" t="n">
        <v>15.5577788894447</v>
      </c>
      <c r="Y844" s="13" t="n">
        <v>28.3202207164188</v>
      </c>
      <c r="Z844" s="13" t="n">
        <v>37.9000000000001</v>
      </c>
      <c r="AA844" s="10" t="s">
        <v>162</v>
      </c>
      <c r="AG844" s="13" t="n">
        <v>98.2236450268017</v>
      </c>
      <c r="AH844" s="13" t="n">
        <v>100</v>
      </c>
      <c r="AI844" s="13" t="n">
        <v>29.9</v>
      </c>
      <c r="AJ844" s="13" t="n">
        <v>67.3</v>
      </c>
      <c r="AK844" s="13" t="n">
        <v>30.3</v>
      </c>
      <c r="AL844" s="12" t="n">
        <v>31.349967416439</v>
      </c>
      <c r="AM844" s="10" t="s">
        <v>157</v>
      </c>
      <c r="AN844" s="10" t="s">
        <v>632</v>
      </c>
    </row>
    <row r="845" customFormat="false" ht="15" hidden="false" customHeight="false" outlineLevel="0" collapsed="false">
      <c r="A845" s="10" t="s">
        <v>2018</v>
      </c>
      <c r="B845" s="10" t="s">
        <v>1895</v>
      </c>
      <c r="C845" s="10" t="s">
        <v>148</v>
      </c>
      <c r="D845" s="11" t="n">
        <v>46298.8053356482</v>
      </c>
      <c r="E845" s="10" t="s">
        <v>2019</v>
      </c>
      <c r="F845" s="10" t="s">
        <v>1897</v>
      </c>
      <c r="G845" s="10" t="s">
        <v>1898</v>
      </c>
      <c r="H845" s="10" t="s">
        <v>351</v>
      </c>
      <c r="I845" s="10" t="s">
        <v>323</v>
      </c>
      <c r="J845" s="10" t="s">
        <v>153</v>
      </c>
      <c r="K845" s="10" t="s">
        <v>154</v>
      </c>
      <c r="M845" s="12" t="n">
        <v>45.5347872314189</v>
      </c>
      <c r="N845" s="12" t="n">
        <v>7.26556414190891</v>
      </c>
      <c r="O845" s="12" t="n">
        <v>44.0151585247168</v>
      </c>
      <c r="P845" s="12" t="n">
        <v>54.7379576848986</v>
      </c>
      <c r="Q845" s="12" t="n">
        <v>49.7462792316958</v>
      </c>
      <c r="R845" s="12" t="n">
        <v>51.9847891687712</v>
      </c>
      <c r="S845" s="12" t="n">
        <v>50.0484840282368</v>
      </c>
      <c r="T845" s="12" t="n">
        <v>33.5646108741351</v>
      </c>
      <c r="U845" s="12" t="n">
        <v>32.5991592407227</v>
      </c>
      <c r="V845" s="12" t="n">
        <v>57.6793823242188</v>
      </c>
      <c r="W845" s="12" t="n">
        <v>25.0802230834961</v>
      </c>
      <c r="X845" s="13" t="n">
        <v>14.3681764133607</v>
      </c>
      <c r="Y845" s="13" t="n">
        <v>34.8956869527619</v>
      </c>
      <c r="Z845" s="13" t="n">
        <v>50.7000000000002</v>
      </c>
      <c r="AA845" s="10" t="s">
        <v>162</v>
      </c>
      <c r="AE845" s="10" t="s">
        <v>156</v>
      </c>
      <c r="AF845" s="10" t="s">
        <v>156</v>
      </c>
      <c r="AG845" s="13" t="n">
        <v>98.2622734901111</v>
      </c>
      <c r="AH845" s="13" t="n">
        <v>100</v>
      </c>
      <c r="AI845" s="13" t="n">
        <v>31.6</v>
      </c>
      <c r="AJ845" s="13" t="n">
        <v>66.8</v>
      </c>
      <c r="AK845" s="13" t="n">
        <v>42.5</v>
      </c>
      <c r="AL845" s="12" t="n">
        <v>41.6814746543779</v>
      </c>
      <c r="AM845" s="10" t="s">
        <v>157</v>
      </c>
      <c r="AN845" s="10" t="s">
        <v>632</v>
      </c>
    </row>
    <row r="846" customFormat="false" ht="15" hidden="false" customHeight="false" outlineLevel="0" collapsed="false">
      <c r="A846" s="10" t="s">
        <v>2020</v>
      </c>
      <c r="B846" s="10" t="s">
        <v>1895</v>
      </c>
      <c r="C846" s="10" t="s">
        <v>148</v>
      </c>
      <c r="D846" s="11" t="n">
        <v>46298.8053472222</v>
      </c>
      <c r="E846" s="10" t="s">
        <v>2021</v>
      </c>
      <c r="F846" s="10" t="s">
        <v>1897</v>
      </c>
      <c r="G846" s="10" t="s">
        <v>1898</v>
      </c>
      <c r="H846" s="10" t="s">
        <v>354</v>
      </c>
      <c r="I846" s="10" t="s">
        <v>323</v>
      </c>
      <c r="J846" s="10" t="s">
        <v>153</v>
      </c>
      <c r="K846" s="10" t="s">
        <v>154</v>
      </c>
      <c r="M846" s="12" t="n">
        <v>43.994990211001</v>
      </c>
      <c r="N846" s="12" t="n">
        <v>7.04462164309575</v>
      </c>
      <c r="O846" s="12" t="n">
        <v>43.2375893295044</v>
      </c>
      <c r="P846" s="12" t="n">
        <v>51.9825556256897</v>
      </c>
      <c r="Q846" s="12" t="n">
        <v>43.5621737683119</v>
      </c>
      <c r="R846" s="12" t="n">
        <v>48.6748477499575</v>
      </c>
      <c r="S846" s="12" t="n">
        <v>43.5695226299229</v>
      </c>
      <c r="T846" s="12" t="n">
        <v>31.6466910593512</v>
      </c>
      <c r="U846" s="12" t="n">
        <v>31.0367107391357</v>
      </c>
      <c r="V846" s="12" t="n">
        <v>53.9311256408691</v>
      </c>
      <c r="W846" s="12" t="n">
        <v>22.8944149017334</v>
      </c>
      <c r="X846" s="13" t="n">
        <v>13.2175143655374</v>
      </c>
      <c r="Y846" s="13" t="n">
        <v>44.1994949186868</v>
      </c>
      <c r="Z846" s="13" t="n">
        <v>49.1000000000002</v>
      </c>
      <c r="AA846" s="10" t="s">
        <v>162</v>
      </c>
      <c r="AG846" s="13" t="n">
        <v>98.5393474549782</v>
      </c>
      <c r="AH846" s="13" t="n">
        <v>100</v>
      </c>
      <c r="AI846" s="13" t="n">
        <v>30.1</v>
      </c>
      <c r="AJ846" s="13" t="n">
        <v>63.1</v>
      </c>
      <c r="AK846" s="13" t="n">
        <v>34.7</v>
      </c>
      <c r="AL846" s="12" t="n">
        <v>35.7722222222222</v>
      </c>
      <c r="AM846" s="10" t="s">
        <v>157</v>
      </c>
      <c r="AN846" s="10" t="s">
        <v>632</v>
      </c>
    </row>
    <row r="847" customFormat="false" ht="15" hidden="false" customHeight="false" outlineLevel="0" collapsed="false">
      <c r="A847" s="10" t="s">
        <v>2022</v>
      </c>
      <c r="B847" s="10" t="s">
        <v>1895</v>
      </c>
      <c r="C847" s="10" t="s">
        <v>148</v>
      </c>
      <c r="D847" s="11" t="n">
        <v>46298.8053587963</v>
      </c>
      <c r="E847" s="10" t="s">
        <v>2023</v>
      </c>
      <c r="F847" s="10" t="s">
        <v>1897</v>
      </c>
      <c r="G847" s="10" t="s">
        <v>1898</v>
      </c>
      <c r="H847" s="10" t="s">
        <v>357</v>
      </c>
      <c r="I847" s="10" t="s">
        <v>358</v>
      </c>
      <c r="J847" s="10" t="s">
        <v>248</v>
      </c>
      <c r="K847" s="10" t="s">
        <v>154</v>
      </c>
      <c r="M847" s="12" t="n">
        <v>36.8587256435811</v>
      </c>
      <c r="N847" s="12" t="n">
        <v>4.50861803982193</v>
      </c>
      <c r="O847" s="12" t="n">
        <v>35.7237548935806</v>
      </c>
      <c r="P847" s="12" t="n">
        <v>47.8465720639102</v>
      </c>
      <c r="Q847" s="12" t="n">
        <v>36.9893923174525</v>
      </c>
      <c r="R847" s="12" t="n">
        <v>38.7451952174698</v>
      </c>
      <c r="S847" s="12" t="n">
        <v>42.5179010784605</v>
      </c>
      <c r="T847" s="12" t="n">
        <v>31.1818697971361</v>
      </c>
      <c r="U847" s="12" t="n">
        <v>29.7616062164307</v>
      </c>
      <c r="V847" s="12" t="n">
        <v>53.9364166259766</v>
      </c>
      <c r="W847" s="12" t="n">
        <v>24.1748104095459</v>
      </c>
      <c r="X847" s="13" t="n">
        <v>10.7649197718251</v>
      </c>
      <c r="Y847" s="13" t="n">
        <v>69.5655558150137</v>
      </c>
      <c r="Z847" s="13" t="n">
        <v>36.7000000000001</v>
      </c>
      <c r="AA847" s="10" t="s">
        <v>155</v>
      </c>
      <c r="AG847" s="13" t="n">
        <v>97.9747249155682</v>
      </c>
      <c r="AH847" s="13" t="n">
        <v>100</v>
      </c>
      <c r="AI847" s="13" t="n">
        <v>28.7</v>
      </c>
      <c r="AJ847" s="13" t="n">
        <v>66.1</v>
      </c>
      <c r="AK847" s="13" t="n">
        <v>33.2</v>
      </c>
      <c r="AL847" s="12" t="n">
        <v>34.2407407407407</v>
      </c>
      <c r="AM847" s="10" t="s">
        <v>157</v>
      </c>
      <c r="AN847" s="10" t="s">
        <v>632</v>
      </c>
    </row>
    <row r="848" customFormat="false" ht="15" hidden="false" customHeight="false" outlineLevel="0" collapsed="false">
      <c r="A848" s="10" t="s">
        <v>2024</v>
      </c>
      <c r="B848" s="10" t="s">
        <v>1895</v>
      </c>
      <c r="C848" s="10" t="s">
        <v>148</v>
      </c>
      <c r="D848" s="11" t="n">
        <v>46298.8053819445</v>
      </c>
      <c r="E848" s="10" t="s">
        <v>2025</v>
      </c>
      <c r="F848" s="10" t="s">
        <v>1897</v>
      </c>
      <c r="G848" s="10" t="s">
        <v>1898</v>
      </c>
      <c r="H848" s="10" t="s">
        <v>361</v>
      </c>
      <c r="I848" s="10" t="s">
        <v>358</v>
      </c>
      <c r="J848" s="10" t="s">
        <v>153</v>
      </c>
      <c r="K848" s="10" t="s">
        <v>154</v>
      </c>
      <c r="M848" s="12" t="n">
        <v>39.6829498293716</v>
      </c>
      <c r="N848" s="12" t="n">
        <v>7.34437805646684</v>
      </c>
      <c r="O848" s="12" t="n">
        <v>37.699729843363</v>
      </c>
      <c r="P848" s="12" t="n">
        <v>47.0598598471686</v>
      </c>
      <c r="Q848" s="12" t="n">
        <v>51.6153113304862</v>
      </c>
      <c r="R848" s="12" t="n">
        <v>45.4124410652553</v>
      </c>
      <c r="S848" s="12" t="n">
        <v>47.0538774728036</v>
      </c>
      <c r="T848" s="12" t="n">
        <v>30.3398839933618</v>
      </c>
      <c r="U848" s="12" t="n">
        <v>29.343921661377</v>
      </c>
      <c r="V848" s="12" t="n">
        <v>53.9886131286621</v>
      </c>
      <c r="W848" s="12" t="n">
        <v>24.6446914672852</v>
      </c>
      <c r="X848" s="13" t="n">
        <v>19.5889800519018</v>
      </c>
      <c r="Y848" s="13" t="n">
        <v>36.8843220005767</v>
      </c>
      <c r="Z848" s="13" t="n">
        <v>31.7</v>
      </c>
      <c r="AA848" s="10" t="s">
        <v>162</v>
      </c>
      <c r="AG848" s="13" t="n">
        <v>97.9133514706637</v>
      </c>
      <c r="AH848" s="13" t="n">
        <v>100</v>
      </c>
      <c r="AI848" s="13" t="n">
        <v>28.2</v>
      </c>
      <c r="AJ848" s="13" t="n">
        <v>68.5</v>
      </c>
      <c r="AK848" s="13" t="n">
        <v>40.9</v>
      </c>
      <c r="AL848" s="12" t="n">
        <v>40.8618243243244</v>
      </c>
      <c r="AM848" s="10" t="s">
        <v>157</v>
      </c>
      <c r="AN848" s="10" t="s">
        <v>632</v>
      </c>
    </row>
    <row r="849" customFormat="false" ht="15" hidden="false" customHeight="false" outlineLevel="0" collapsed="false">
      <c r="A849" s="10" t="s">
        <v>2026</v>
      </c>
      <c r="B849" s="10" t="s">
        <v>2027</v>
      </c>
      <c r="C849" s="10" t="s">
        <v>148</v>
      </c>
      <c r="D849" s="11" t="n">
        <v>46298.8138425926</v>
      </c>
      <c r="E849" s="10" t="s">
        <v>2028</v>
      </c>
      <c r="F849" s="10" t="s">
        <v>2029</v>
      </c>
      <c r="G849" s="10" t="s">
        <v>2030</v>
      </c>
      <c r="H849" s="10" t="s">
        <v>151</v>
      </c>
      <c r="I849" s="10" t="s">
        <v>152</v>
      </c>
      <c r="J849" s="10" t="s">
        <v>153</v>
      </c>
      <c r="K849" s="10" t="s">
        <v>154</v>
      </c>
      <c r="M849" s="12" t="n">
        <v>48.8032699056218</v>
      </c>
      <c r="N849" s="12" t="n">
        <v>7.8645350394538</v>
      </c>
      <c r="O849" s="12" t="n">
        <v>47.1662406053007</v>
      </c>
      <c r="P849" s="12" t="n">
        <v>63.6634463847464</v>
      </c>
      <c r="Q849" s="12" t="n">
        <v>49.3496374794794</v>
      </c>
      <c r="R849" s="12" t="n">
        <v>51.3332919041247</v>
      </c>
      <c r="S849" s="12" t="n">
        <v>57.1874464825974</v>
      </c>
      <c r="T849" s="12" t="n">
        <v>38.6720588009095</v>
      </c>
      <c r="U849" s="12" t="n">
        <v>38.2991600036621</v>
      </c>
      <c r="V849" s="12" t="n">
        <v>65.946647644043</v>
      </c>
      <c r="W849" s="12" t="n">
        <v>27.6474876403809</v>
      </c>
      <c r="X849" s="13" t="n">
        <v>25.074074830905</v>
      </c>
      <c r="Y849" s="13" t="n">
        <v>35.6141569773382</v>
      </c>
      <c r="Z849" s="13" t="n">
        <v>40.5</v>
      </c>
      <c r="AA849" s="10" t="s">
        <v>162</v>
      </c>
      <c r="AF849" s="10" t="s">
        <v>156</v>
      </c>
      <c r="AG849" s="13" t="n">
        <v>98.4786589660516</v>
      </c>
      <c r="AH849" s="13" t="n">
        <v>100</v>
      </c>
      <c r="AI849" s="13" t="n">
        <v>37.3</v>
      </c>
      <c r="AJ849" s="13" t="n">
        <v>72.5</v>
      </c>
      <c r="AK849" s="13" t="n">
        <v>38</v>
      </c>
      <c r="AL849" s="12" t="n">
        <v>38.2991581300056</v>
      </c>
      <c r="AM849" s="10" t="s">
        <v>157</v>
      </c>
      <c r="AN849" s="10" t="s">
        <v>632</v>
      </c>
    </row>
    <row r="850" customFormat="false" ht="15" hidden="false" customHeight="false" outlineLevel="0" collapsed="false">
      <c r="A850" s="10" t="s">
        <v>2031</v>
      </c>
      <c r="B850" s="10" t="s">
        <v>2027</v>
      </c>
      <c r="C850" s="10" t="s">
        <v>148</v>
      </c>
      <c r="D850" s="11" t="n">
        <v>46298.8138541667</v>
      </c>
      <c r="E850" s="10" t="s">
        <v>2032</v>
      </c>
      <c r="F850" s="10" t="s">
        <v>2029</v>
      </c>
      <c r="G850" s="10" t="s">
        <v>2030</v>
      </c>
      <c r="H850" s="10" t="s">
        <v>160</v>
      </c>
      <c r="I850" s="10" t="s">
        <v>152</v>
      </c>
      <c r="J850" s="10" t="s">
        <v>153</v>
      </c>
      <c r="K850" s="10" t="s">
        <v>154</v>
      </c>
      <c r="M850" s="12" t="n">
        <v>47.3720060631531</v>
      </c>
      <c r="N850" s="12" t="n">
        <v>7.72658538542811</v>
      </c>
      <c r="O850" s="12" t="n">
        <v>45.7051061263367</v>
      </c>
      <c r="P850" s="12" t="n">
        <v>63.1773367258778</v>
      </c>
      <c r="Q850" s="12" t="n">
        <v>49.0503805686825</v>
      </c>
      <c r="R850" s="12" t="n">
        <v>52.7973537236217</v>
      </c>
      <c r="S850" s="12" t="n">
        <v>50.3010601733253</v>
      </c>
      <c r="T850" s="12" t="n">
        <v>38.5140567936143</v>
      </c>
      <c r="U850" s="12" t="n">
        <v>38.0041847229004</v>
      </c>
      <c r="V850" s="12" t="n">
        <v>65.7206802368164</v>
      </c>
      <c r="W850" s="12" t="n">
        <v>27.716495513916</v>
      </c>
      <c r="X850" s="13" t="n">
        <v>21.5944626413695</v>
      </c>
      <c r="Y850" s="13" t="n">
        <v>42.9602620357209</v>
      </c>
      <c r="Z850" s="13" t="n">
        <v>40.5</v>
      </c>
      <c r="AA850" s="10" t="s">
        <v>162</v>
      </c>
      <c r="AG850" s="13" t="n">
        <v>98.4317590091734</v>
      </c>
      <c r="AH850" s="13" t="n">
        <v>100</v>
      </c>
      <c r="AI850" s="13" t="n">
        <v>36.9</v>
      </c>
      <c r="AJ850" s="13" t="n">
        <v>75.8</v>
      </c>
      <c r="AK850" s="13" t="n">
        <v>39.2</v>
      </c>
      <c r="AL850" s="12" t="n">
        <v>39.3165066008995</v>
      </c>
      <c r="AM850" s="10" t="s">
        <v>157</v>
      </c>
      <c r="AN850" s="10" t="s">
        <v>632</v>
      </c>
    </row>
    <row r="851" customFormat="false" ht="15" hidden="false" customHeight="false" outlineLevel="0" collapsed="false">
      <c r="A851" s="10" t="s">
        <v>2033</v>
      </c>
      <c r="B851" s="10" t="s">
        <v>2027</v>
      </c>
      <c r="C851" s="10" t="s">
        <v>148</v>
      </c>
      <c r="D851" s="11" t="n">
        <v>46298.8138773148</v>
      </c>
      <c r="E851" s="10" t="s">
        <v>2034</v>
      </c>
      <c r="F851" s="10" t="s">
        <v>2029</v>
      </c>
      <c r="G851" s="10" t="s">
        <v>2030</v>
      </c>
      <c r="H851" s="10" t="s">
        <v>166</v>
      </c>
      <c r="I851" s="10" t="s">
        <v>152</v>
      </c>
      <c r="J851" s="10" t="s">
        <v>153</v>
      </c>
      <c r="K851" s="10" t="s">
        <v>154</v>
      </c>
      <c r="M851" s="12" t="n">
        <v>48.3100030448654</v>
      </c>
      <c r="N851" s="12" t="n">
        <v>8.92588981415299</v>
      </c>
      <c r="O851" s="12" t="n">
        <v>46.5077993418661</v>
      </c>
      <c r="P851" s="12" t="n">
        <v>64.8225141075378</v>
      </c>
      <c r="Q851" s="12" t="n">
        <v>49.6918857833775</v>
      </c>
      <c r="R851" s="12" t="n">
        <v>49.22960733117</v>
      </c>
      <c r="S851" s="12" t="n">
        <v>57.4817285347158</v>
      </c>
      <c r="T851" s="12" t="n">
        <v>38.243127988557</v>
      </c>
      <c r="U851" s="12" t="n">
        <v>37.957462310791</v>
      </c>
      <c r="V851" s="12" t="n">
        <v>66.5923309326172</v>
      </c>
      <c r="W851" s="12" t="n">
        <v>28.6348686218262</v>
      </c>
      <c r="X851" s="13" t="n">
        <v>30.6710204081633</v>
      </c>
      <c r="Y851" s="13" t="n">
        <v>42.9594557823129</v>
      </c>
      <c r="Z851" s="13" t="n">
        <v>40.8</v>
      </c>
      <c r="AA851" s="10" t="s">
        <v>162</v>
      </c>
      <c r="AG851" s="13" t="n">
        <v>98.7712055731149</v>
      </c>
      <c r="AH851" s="13" t="n">
        <v>100</v>
      </c>
      <c r="AI851" s="13" t="n">
        <v>36.7</v>
      </c>
      <c r="AJ851" s="13" t="n">
        <v>81</v>
      </c>
      <c r="AK851" s="13" t="n">
        <v>40.4</v>
      </c>
      <c r="AL851" s="12" t="n">
        <v>41.4226646127388</v>
      </c>
      <c r="AM851" s="10" t="s">
        <v>157</v>
      </c>
      <c r="AN851" s="10" t="s">
        <v>632</v>
      </c>
    </row>
    <row r="852" customFormat="false" ht="15" hidden="false" customHeight="false" outlineLevel="0" collapsed="false">
      <c r="A852" s="10" t="s">
        <v>2035</v>
      </c>
      <c r="B852" s="10" t="s">
        <v>2027</v>
      </c>
      <c r="C852" s="10" t="s">
        <v>148</v>
      </c>
      <c r="D852" s="11" t="n">
        <v>46298.813912037</v>
      </c>
      <c r="E852" s="10" t="s">
        <v>2036</v>
      </c>
      <c r="F852" s="10" t="s">
        <v>2029</v>
      </c>
      <c r="G852" s="10" t="s">
        <v>2030</v>
      </c>
      <c r="H852" s="10" t="s">
        <v>169</v>
      </c>
      <c r="I852" s="10" t="s">
        <v>152</v>
      </c>
      <c r="J852" s="10" t="s">
        <v>153</v>
      </c>
      <c r="K852" s="10" t="s">
        <v>154</v>
      </c>
      <c r="M852" s="12" t="n">
        <v>46.7024255969218</v>
      </c>
      <c r="N852" s="12" t="n">
        <v>7.42474610335593</v>
      </c>
      <c r="O852" s="12" t="n">
        <v>45.0892996527957</v>
      </c>
      <c r="P852" s="12" t="n">
        <v>61.2323443250372</v>
      </c>
      <c r="Q852" s="12" t="n">
        <v>44.6838218162683</v>
      </c>
      <c r="R852" s="12" t="n">
        <v>52.2387936906827</v>
      </c>
      <c r="S852" s="12" t="n">
        <v>55.2853748848329</v>
      </c>
      <c r="T852" s="12" t="n">
        <v>37.4651631576724</v>
      </c>
      <c r="U852" s="12" t="n">
        <v>37.3126983642578</v>
      </c>
      <c r="V852" s="12" t="n">
        <v>62.6510047912598</v>
      </c>
      <c r="W852" s="12" t="n">
        <v>25.338306427002</v>
      </c>
      <c r="X852" s="13" t="n">
        <v>26.813290737772</v>
      </c>
      <c r="Y852" s="13" t="n">
        <v>39.6069521491921</v>
      </c>
      <c r="Z852" s="13" t="n">
        <v>39.6</v>
      </c>
      <c r="AA852" s="10" t="s">
        <v>162</v>
      </c>
      <c r="AG852" s="13" t="n">
        <v>98.6293111293111</v>
      </c>
      <c r="AH852" s="13" t="n">
        <v>100</v>
      </c>
      <c r="AI852" s="13" t="n">
        <v>36.2</v>
      </c>
      <c r="AJ852" s="13" t="n">
        <v>75.4</v>
      </c>
      <c r="AK852" s="13" t="n">
        <v>37.5</v>
      </c>
      <c r="AL852" s="12" t="n">
        <v>37.7197519445029</v>
      </c>
      <c r="AM852" s="10" t="s">
        <v>157</v>
      </c>
      <c r="AN852" s="10" t="s">
        <v>632</v>
      </c>
    </row>
    <row r="853" customFormat="false" ht="15" hidden="false" customHeight="false" outlineLevel="0" collapsed="false">
      <c r="A853" s="10" t="s">
        <v>2037</v>
      </c>
      <c r="B853" s="10" t="s">
        <v>2027</v>
      </c>
      <c r="C853" s="10" t="s">
        <v>148</v>
      </c>
      <c r="D853" s="11" t="n">
        <v>46298.8139236111</v>
      </c>
      <c r="E853" s="10" t="s">
        <v>2038</v>
      </c>
      <c r="F853" s="10" t="s">
        <v>2029</v>
      </c>
      <c r="G853" s="10" t="s">
        <v>2030</v>
      </c>
      <c r="H853" s="10" t="s">
        <v>173</v>
      </c>
      <c r="I853" s="10" t="s">
        <v>152</v>
      </c>
      <c r="J853" s="10" t="s">
        <v>153</v>
      </c>
      <c r="K853" s="10" t="s">
        <v>154</v>
      </c>
      <c r="M853" s="12" t="n">
        <v>49.1884199857932</v>
      </c>
      <c r="N853" s="12" t="n">
        <v>8.38505762863064</v>
      </c>
      <c r="O853" s="12" t="n">
        <v>47.7656784990259</v>
      </c>
      <c r="P853" s="12" t="n">
        <v>63.5802137421126</v>
      </c>
      <c r="Q853" s="12" t="n">
        <v>48.9203162216982</v>
      </c>
      <c r="R853" s="12" t="n">
        <v>48.2776596009194</v>
      </c>
      <c r="S853" s="12" t="n">
        <v>57.7681486894419</v>
      </c>
      <c r="T853" s="12" t="n">
        <v>38.8222564570794</v>
      </c>
      <c r="U853" s="12" t="n">
        <v>38.6446113586426</v>
      </c>
      <c r="V853" s="12" t="n">
        <v>66.0099105834961</v>
      </c>
      <c r="W853" s="12" t="n">
        <v>27.3652992248535</v>
      </c>
      <c r="X853" s="13" t="n">
        <v>23.6823080601929</v>
      </c>
      <c r="Y853" s="13" t="n">
        <v>40.1085517901036</v>
      </c>
      <c r="Z853" s="13" t="n">
        <v>41.1</v>
      </c>
      <c r="AA853" s="10" t="s">
        <v>162</v>
      </c>
      <c r="AG853" s="13" t="n">
        <v>98.7165129556434</v>
      </c>
      <c r="AH853" s="13" t="n">
        <v>100</v>
      </c>
      <c r="AI853" s="13" t="n">
        <v>36.9</v>
      </c>
      <c r="AJ853" s="13" t="n">
        <v>81.9</v>
      </c>
      <c r="AK853" s="13" t="n">
        <v>39.6</v>
      </c>
      <c r="AL853" s="12" t="n">
        <v>40.6894736842105</v>
      </c>
      <c r="AM853" s="10" t="s">
        <v>157</v>
      </c>
      <c r="AN853" s="10" t="s">
        <v>632</v>
      </c>
    </row>
    <row r="854" customFormat="false" ht="15" hidden="false" customHeight="false" outlineLevel="0" collapsed="false">
      <c r="A854" s="10" t="s">
        <v>2039</v>
      </c>
      <c r="B854" s="10" t="s">
        <v>2027</v>
      </c>
      <c r="C854" s="10" t="s">
        <v>148</v>
      </c>
      <c r="D854" s="11" t="n">
        <v>46298.8139467593</v>
      </c>
      <c r="E854" s="10" t="s">
        <v>2040</v>
      </c>
      <c r="F854" s="10" t="s">
        <v>2029</v>
      </c>
      <c r="G854" s="10" t="s">
        <v>2030</v>
      </c>
      <c r="H854" s="10" t="s">
        <v>176</v>
      </c>
      <c r="I854" s="10" t="s">
        <v>152</v>
      </c>
      <c r="J854" s="10" t="s">
        <v>153</v>
      </c>
      <c r="K854" s="10" t="s">
        <v>154</v>
      </c>
      <c r="M854" s="12" t="n">
        <v>48.8603443699985</v>
      </c>
      <c r="N854" s="12" t="n">
        <v>7.16483247443318</v>
      </c>
      <c r="O854" s="12" t="n">
        <v>47.4519344075702</v>
      </c>
      <c r="P854" s="12" t="n">
        <v>63.0982190134252</v>
      </c>
      <c r="Q854" s="12" t="n">
        <v>46.7161532841676</v>
      </c>
      <c r="R854" s="12" t="n">
        <v>52.3857166354029</v>
      </c>
      <c r="S854" s="12" t="n">
        <v>55.7642779554793</v>
      </c>
      <c r="T854" s="12" t="n">
        <v>39.8418604482795</v>
      </c>
      <c r="U854" s="12" t="n">
        <v>39.3912010192871</v>
      </c>
      <c r="V854" s="12" t="n">
        <v>64.7250671386719</v>
      </c>
      <c r="W854" s="12" t="n">
        <v>25.3338661193848</v>
      </c>
      <c r="X854" s="13" t="n">
        <v>27.3450121962809</v>
      </c>
      <c r="Y854" s="13" t="n">
        <v>38.5666466035206</v>
      </c>
      <c r="Z854" s="13" t="n">
        <v>41.8</v>
      </c>
      <c r="AA854" s="10" t="s">
        <v>162</v>
      </c>
      <c r="AG854" s="13" t="n">
        <v>98.6253007154685</v>
      </c>
      <c r="AH854" s="13" t="n">
        <v>100</v>
      </c>
      <c r="AI854" s="13" t="n">
        <v>37</v>
      </c>
      <c r="AJ854" s="13" t="n">
        <v>82.3</v>
      </c>
      <c r="AK854" s="13" t="n">
        <v>51.1</v>
      </c>
      <c r="AL854" s="12" t="n">
        <v>53.1167117854445</v>
      </c>
      <c r="AM854" s="10" t="s">
        <v>157</v>
      </c>
      <c r="AN854" s="10" t="s">
        <v>632</v>
      </c>
    </row>
    <row r="855" customFormat="false" ht="15" hidden="false" customHeight="false" outlineLevel="0" collapsed="false">
      <c r="A855" s="10" t="s">
        <v>2041</v>
      </c>
      <c r="B855" s="10" t="s">
        <v>2027</v>
      </c>
      <c r="C855" s="10" t="s">
        <v>148</v>
      </c>
      <c r="D855" s="11" t="n">
        <v>46298.8139814815</v>
      </c>
      <c r="E855" s="10" t="s">
        <v>2042</v>
      </c>
      <c r="F855" s="10" t="s">
        <v>2029</v>
      </c>
      <c r="G855" s="10" t="s">
        <v>2030</v>
      </c>
      <c r="H855" s="10" t="s">
        <v>179</v>
      </c>
      <c r="I855" s="10" t="s">
        <v>152</v>
      </c>
      <c r="J855" s="10" t="s">
        <v>153</v>
      </c>
      <c r="K855" s="10" t="s">
        <v>154</v>
      </c>
      <c r="M855" s="12" t="n">
        <v>50.4670715440999</v>
      </c>
      <c r="N855" s="12" t="n">
        <v>7.41814763961799</v>
      </c>
      <c r="O855" s="12" t="n">
        <v>48.8153195408363</v>
      </c>
      <c r="P855" s="12" t="n">
        <v>63.8901346564723</v>
      </c>
      <c r="Q855" s="12" t="n">
        <v>49.0349614626977</v>
      </c>
      <c r="R855" s="12" t="n">
        <v>56.6688985314389</v>
      </c>
      <c r="S855" s="12" t="n">
        <v>58.0525409519163</v>
      </c>
      <c r="T855" s="12" t="n">
        <v>38.759972838219</v>
      </c>
      <c r="U855" s="12" t="n">
        <v>38.2843132019043</v>
      </c>
      <c r="V855" s="12" t="n">
        <v>67.3398971557617</v>
      </c>
      <c r="W855" s="12" t="n">
        <v>29.0555839538574</v>
      </c>
      <c r="X855" s="13" t="n">
        <v>16.1003174691004</v>
      </c>
      <c r="Y855" s="13" t="n">
        <v>35.283335984673</v>
      </c>
      <c r="Z855" s="13" t="n">
        <v>53.2000000000002</v>
      </c>
      <c r="AA855" s="10" t="s">
        <v>162</v>
      </c>
      <c r="AG855" s="13" t="n">
        <v>99.2306214053342</v>
      </c>
      <c r="AH855" s="13" t="n">
        <v>100</v>
      </c>
      <c r="AI855" s="13" t="n">
        <v>37.2</v>
      </c>
      <c r="AJ855" s="13" t="n">
        <v>75.4</v>
      </c>
      <c r="AK855" s="13" t="n">
        <v>38.8</v>
      </c>
      <c r="AL855" s="12" t="n">
        <v>39.2164222873901</v>
      </c>
      <c r="AM855" s="10" t="s">
        <v>157</v>
      </c>
      <c r="AN855" s="10" t="s">
        <v>632</v>
      </c>
    </row>
    <row r="856" customFormat="false" ht="15" hidden="false" customHeight="false" outlineLevel="0" collapsed="false">
      <c r="A856" s="10" t="s">
        <v>2043</v>
      </c>
      <c r="B856" s="10" t="s">
        <v>2027</v>
      </c>
      <c r="C856" s="10" t="s">
        <v>148</v>
      </c>
      <c r="D856" s="11" t="n">
        <v>46298.8140162037</v>
      </c>
      <c r="E856" s="10" t="s">
        <v>2044</v>
      </c>
      <c r="F856" s="10" t="s">
        <v>2029</v>
      </c>
      <c r="G856" s="10" t="s">
        <v>2030</v>
      </c>
      <c r="H856" s="10" t="s">
        <v>183</v>
      </c>
      <c r="I856" s="10" t="s">
        <v>152</v>
      </c>
      <c r="J856" s="10" t="s">
        <v>153</v>
      </c>
      <c r="K856" s="10" t="s">
        <v>154</v>
      </c>
      <c r="M856" s="12" t="n">
        <v>46.2395664260423</v>
      </c>
      <c r="N856" s="12" t="n">
        <v>7.32796274580786</v>
      </c>
      <c r="O856" s="12" t="n">
        <v>44.6366521796122</v>
      </c>
      <c r="P856" s="12" t="n">
        <v>57.8714415828001</v>
      </c>
      <c r="Q856" s="12" t="n">
        <v>45.4696876716754</v>
      </c>
      <c r="R856" s="12" t="n">
        <v>55.1530583502928</v>
      </c>
      <c r="S856" s="12" t="n">
        <v>51.8343500333074</v>
      </c>
      <c r="T856" s="12" t="n">
        <v>36.5259106934956</v>
      </c>
      <c r="U856" s="12" t="n">
        <v>36.3161888122559</v>
      </c>
      <c r="V856" s="12" t="n">
        <v>59.4567832946777</v>
      </c>
      <c r="W856" s="12" t="n">
        <v>23.1405944824219</v>
      </c>
      <c r="X856" s="13" t="n">
        <v>25.4652200338812</v>
      </c>
      <c r="Y856" s="13" t="n">
        <v>36.4003155349222</v>
      </c>
      <c r="Z856" s="13" t="n">
        <v>38.6</v>
      </c>
      <c r="AA856" s="10" t="s">
        <v>162</v>
      </c>
      <c r="AG856" s="13" t="n">
        <v>98.5258517442601</v>
      </c>
      <c r="AH856" s="13" t="n">
        <v>100</v>
      </c>
      <c r="AI856" s="13" t="n">
        <v>35.3</v>
      </c>
      <c r="AJ856" s="13" t="n">
        <v>71.1</v>
      </c>
      <c r="AK856" s="13" t="n">
        <v>38.5</v>
      </c>
      <c r="AL856" s="12" t="n">
        <v>37.9371644226846</v>
      </c>
      <c r="AM856" s="10" t="s">
        <v>157</v>
      </c>
      <c r="AN856" s="10" t="s">
        <v>632</v>
      </c>
    </row>
    <row r="857" customFormat="false" ht="15" hidden="false" customHeight="false" outlineLevel="0" collapsed="false">
      <c r="A857" s="10" t="s">
        <v>2045</v>
      </c>
      <c r="B857" s="10" t="s">
        <v>2027</v>
      </c>
      <c r="C857" s="10" t="s">
        <v>148</v>
      </c>
      <c r="D857" s="11" t="n">
        <v>46298.8140740741</v>
      </c>
      <c r="E857" s="10" t="s">
        <v>2046</v>
      </c>
      <c r="F857" s="10" t="s">
        <v>2029</v>
      </c>
      <c r="G857" s="10" t="s">
        <v>2030</v>
      </c>
      <c r="H857" s="10" t="s">
        <v>186</v>
      </c>
      <c r="I857" s="10" t="s">
        <v>152</v>
      </c>
      <c r="J857" s="10" t="s">
        <v>153</v>
      </c>
      <c r="K857" s="10" t="s">
        <v>154</v>
      </c>
      <c r="M857" s="12" t="n">
        <v>43.6588546598479</v>
      </c>
      <c r="N857" s="12" t="n">
        <v>6.36742255325872</v>
      </c>
      <c r="O857" s="12" t="n">
        <v>42.3961334534428</v>
      </c>
      <c r="P857" s="12" t="n">
        <v>48.2299512528032</v>
      </c>
      <c r="Q857" s="12" t="n">
        <v>52.286009936101</v>
      </c>
      <c r="R857" s="12" t="n">
        <v>41.6077262890138</v>
      </c>
      <c r="S857" s="12" t="n">
        <v>52.4252818261132</v>
      </c>
      <c r="T857" s="12" t="n">
        <v>34.7337591700125</v>
      </c>
      <c r="U857" s="12" t="n">
        <v>34.4902153015137</v>
      </c>
      <c r="V857" s="12" t="n">
        <v>55.4701690673828</v>
      </c>
      <c r="W857" s="12" t="n">
        <v>20.9799537658691</v>
      </c>
      <c r="X857" s="13" t="n">
        <v>20.7669237360754</v>
      </c>
      <c r="Y857" s="13" t="n">
        <v>35.7347900599829</v>
      </c>
      <c r="Z857" s="13" t="n">
        <v>36.9</v>
      </c>
      <c r="AA857" s="10" t="s">
        <v>162</v>
      </c>
      <c r="AG857" s="13" t="n">
        <v>98.7393180472121</v>
      </c>
      <c r="AH857" s="13" t="n">
        <v>100</v>
      </c>
      <c r="AI857" s="13" t="n">
        <v>33.3</v>
      </c>
      <c r="AJ857" s="13" t="n">
        <v>64</v>
      </c>
      <c r="AK857" s="13" t="n">
        <v>34.8</v>
      </c>
      <c r="AL857" s="12" t="n">
        <v>34.4902138953122</v>
      </c>
      <c r="AM857" s="10" t="s">
        <v>157</v>
      </c>
      <c r="AN857" s="10" t="s">
        <v>632</v>
      </c>
    </row>
    <row r="858" customFormat="false" ht="15" hidden="false" customHeight="false" outlineLevel="0" collapsed="false">
      <c r="A858" s="10" t="s">
        <v>2047</v>
      </c>
      <c r="B858" s="10" t="s">
        <v>2027</v>
      </c>
      <c r="C858" s="10" t="s">
        <v>148</v>
      </c>
      <c r="D858" s="11" t="n">
        <v>46298.8141087963</v>
      </c>
      <c r="E858" s="10" t="s">
        <v>2048</v>
      </c>
      <c r="F858" s="10" t="s">
        <v>2029</v>
      </c>
      <c r="G858" s="10" t="s">
        <v>2030</v>
      </c>
      <c r="H858" s="10" t="s">
        <v>189</v>
      </c>
      <c r="I858" s="10" t="s">
        <v>152</v>
      </c>
      <c r="J858" s="10" t="s">
        <v>153</v>
      </c>
      <c r="K858" s="10" t="s">
        <v>154</v>
      </c>
      <c r="M858" s="12" t="n">
        <v>46.4834957132025</v>
      </c>
      <c r="N858" s="12" t="n">
        <v>6.66137000691502</v>
      </c>
      <c r="O858" s="12" t="n">
        <v>45.2856541729446</v>
      </c>
      <c r="P858" s="12" t="n">
        <v>54.0009946571823</v>
      </c>
      <c r="Q858" s="12" t="n">
        <v>48.6338280809717</v>
      </c>
      <c r="R858" s="12" t="n">
        <v>55.0612408635349</v>
      </c>
      <c r="S858" s="12" t="n">
        <v>47.776313639105</v>
      </c>
      <c r="T858" s="12" t="n">
        <v>34.7527650900969</v>
      </c>
      <c r="U858" s="12" t="n">
        <v>34.4707717895508</v>
      </c>
      <c r="V858" s="12" t="n">
        <v>57.2365417480469</v>
      </c>
      <c r="W858" s="12" t="n">
        <v>22.7657699584961</v>
      </c>
      <c r="X858" s="13" t="n">
        <v>14.686836243071</v>
      </c>
      <c r="Y858" s="13" t="n">
        <v>30.9105665785975</v>
      </c>
      <c r="Z858" s="13" t="n">
        <v>47.2000000000002</v>
      </c>
      <c r="AA858" s="10" t="s">
        <v>162</v>
      </c>
      <c r="AG858" s="13" t="n">
        <v>98.8722799409249</v>
      </c>
      <c r="AH858" s="13" t="n">
        <v>100</v>
      </c>
      <c r="AI858" s="13" t="n">
        <v>33.5</v>
      </c>
      <c r="AJ858" s="13" t="n">
        <v>67.7</v>
      </c>
      <c r="AK858" s="13" t="n">
        <v>45.8</v>
      </c>
      <c r="AL858" s="12" t="n">
        <v>44.9</v>
      </c>
      <c r="AM858" s="10" t="s">
        <v>157</v>
      </c>
      <c r="AN858" s="10" t="s">
        <v>632</v>
      </c>
    </row>
    <row r="859" customFormat="false" ht="15" hidden="false" customHeight="false" outlineLevel="0" collapsed="false">
      <c r="A859" s="10" t="s">
        <v>2049</v>
      </c>
      <c r="B859" s="10" t="s">
        <v>2027</v>
      </c>
      <c r="C859" s="10" t="s">
        <v>148</v>
      </c>
      <c r="D859" s="11" t="n">
        <v>46298.8141435185</v>
      </c>
      <c r="E859" s="10" t="s">
        <v>2050</v>
      </c>
      <c r="F859" s="10" t="s">
        <v>2029</v>
      </c>
      <c r="G859" s="10" t="s">
        <v>2030</v>
      </c>
      <c r="H859" s="10" t="s">
        <v>192</v>
      </c>
      <c r="I859" s="10" t="s">
        <v>152</v>
      </c>
      <c r="J859" s="10" t="s">
        <v>153</v>
      </c>
      <c r="K859" s="10" t="s">
        <v>154</v>
      </c>
      <c r="M859" s="12" t="n">
        <v>46.0873886031216</v>
      </c>
      <c r="N859" s="12" t="n">
        <v>2.73997886952529</v>
      </c>
      <c r="O859" s="12" t="n">
        <v>45.3620224327023</v>
      </c>
      <c r="P859" s="12" t="n">
        <v>50.0218170950689</v>
      </c>
      <c r="Q859" s="12" t="n">
        <v>48.4243372347357</v>
      </c>
      <c r="R859" s="12" t="n">
        <v>47.827448173613</v>
      </c>
      <c r="S859" s="12" t="n">
        <v>49.1141980544419</v>
      </c>
      <c r="T859" s="12" t="n">
        <v>42.2918027304318</v>
      </c>
      <c r="U859" s="12" t="n">
        <v>41.500244140625</v>
      </c>
      <c r="V859" s="12" t="n">
        <v>52.9298362731934</v>
      </c>
      <c r="W859" s="12" t="n">
        <v>11.4295921325684</v>
      </c>
      <c r="X859" s="13" t="n">
        <v>40.3718774725896</v>
      </c>
      <c r="Y859" s="13" t="n">
        <v>67.6353566180626</v>
      </c>
      <c r="Z859" s="13" t="n">
        <v>45.1</v>
      </c>
      <c r="AA859" s="10" t="s">
        <v>155</v>
      </c>
      <c r="AG859" s="13" t="n">
        <v>98.74104332686</v>
      </c>
      <c r="AH859" s="13" t="n">
        <v>100</v>
      </c>
      <c r="AI859" s="13" t="n">
        <v>40.5</v>
      </c>
      <c r="AJ859" s="13" t="n">
        <v>66.3</v>
      </c>
      <c r="AK859" s="13" t="n">
        <v>42.4</v>
      </c>
      <c r="AL859" s="12" t="n">
        <v>42.1027216016248</v>
      </c>
      <c r="AM859" s="10" t="s">
        <v>157</v>
      </c>
      <c r="AN859" s="10" t="s">
        <v>632</v>
      </c>
    </row>
    <row r="860" customFormat="false" ht="15" hidden="false" customHeight="false" outlineLevel="0" collapsed="false">
      <c r="A860" s="10" t="s">
        <v>2051</v>
      </c>
      <c r="B860" s="10" t="s">
        <v>2027</v>
      </c>
      <c r="C860" s="10" t="s">
        <v>148</v>
      </c>
      <c r="D860" s="11" t="n">
        <v>46298.8141666667</v>
      </c>
      <c r="E860" s="10" t="s">
        <v>2052</v>
      </c>
      <c r="F860" s="10" t="s">
        <v>2029</v>
      </c>
      <c r="G860" s="10" t="s">
        <v>2030</v>
      </c>
      <c r="H860" s="10" t="s">
        <v>195</v>
      </c>
      <c r="I860" s="10" t="s">
        <v>152</v>
      </c>
      <c r="J860" s="10" t="s">
        <v>153</v>
      </c>
      <c r="K860" s="10" t="s">
        <v>154</v>
      </c>
      <c r="M860" s="12" t="n">
        <v>36.2983055595822</v>
      </c>
      <c r="N860" s="12" t="n">
        <v>3.33308815870853</v>
      </c>
      <c r="O860" s="12" t="n">
        <v>35.2234853695554</v>
      </c>
      <c r="P860" s="12" t="n">
        <v>43.8781672084805</v>
      </c>
      <c r="Q860" s="12" t="n">
        <v>39.6982969362728</v>
      </c>
      <c r="R860" s="12" t="n">
        <v>38.2604008413751</v>
      </c>
      <c r="S860" s="12" t="n">
        <v>41.1697818177158</v>
      </c>
      <c r="T860" s="12" t="n">
        <v>33.5523761755796</v>
      </c>
      <c r="U860" s="12" t="n">
        <v>33.0231704711914</v>
      </c>
      <c r="V860" s="12" t="n">
        <v>50.2521743774414</v>
      </c>
      <c r="W860" s="12" t="n">
        <v>17.22900390625</v>
      </c>
      <c r="X860" s="13" t="n">
        <v>53.4224834050037</v>
      </c>
      <c r="Y860" s="13" t="n">
        <v>83.5422676432424</v>
      </c>
      <c r="Z860" s="13" t="n">
        <v>35.5</v>
      </c>
      <c r="AA860" s="10" t="s">
        <v>170</v>
      </c>
      <c r="AG860" s="13" t="n">
        <v>97.7760768359686</v>
      </c>
      <c r="AH860" s="13" t="n">
        <v>100</v>
      </c>
      <c r="AI860" s="13" t="n">
        <v>32.2</v>
      </c>
      <c r="AJ860" s="13" t="n">
        <v>61.2</v>
      </c>
      <c r="AK860" s="13" t="n">
        <v>34.1</v>
      </c>
      <c r="AL860" s="12" t="n">
        <v>33.7307917888563</v>
      </c>
      <c r="AM860" s="10" t="s">
        <v>157</v>
      </c>
      <c r="AN860" s="10" t="s">
        <v>632</v>
      </c>
    </row>
    <row r="861" customFormat="false" ht="15" hidden="false" customHeight="false" outlineLevel="0" collapsed="false">
      <c r="A861" s="10" t="s">
        <v>2053</v>
      </c>
      <c r="B861" s="10" t="s">
        <v>2027</v>
      </c>
      <c r="C861" s="10" t="s">
        <v>148</v>
      </c>
      <c r="D861" s="11" t="n">
        <v>46298.8141782407</v>
      </c>
      <c r="E861" s="10" t="s">
        <v>2054</v>
      </c>
      <c r="F861" s="10" t="s">
        <v>2029</v>
      </c>
      <c r="G861" s="10" t="s">
        <v>2030</v>
      </c>
      <c r="H861" s="10" t="s">
        <v>198</v>
      </c>
      <c r="I861" s="10" t="s">
        <v>152</v>
      </c>
      <c r="J861" s="10" t="s">
        <v>153</v>
      </c>
      <c r="K861" s="10" t="s">
        <v>154</v>
      </c>
      <c r="L861" s="10" t="s">
        <v>161</v>
      </c>
      <c r="M861" s="12" t="n">
        <v>39.4152825727038</v>
      </c>
      <c r="N861" s="12" t="n">
        <v>6.88713887977944</v>
      </c>
      <c r="O861" s="12" t="n">
        <v>37.6429121122482</v>
      </c>
      <c r="P861" s="12" t="n">
        <v>52.9101104444865</v>
      </c>
      <c r="Q861" s="12" t="n">
        <v>44.540338608879</v>
      </c>
      <c r="R861" s="12" t="n">
        <v>42.426356480065</v>
      </c>
      <c r="S861" s="12" t="n">
        <v>45.4468540257836</v>
      </c>
      <c r="T861" s="12" t="n">
        <v>33.0803489130674</v>
      </c>
      <c r="U861" s="12" t="n">
        <v>33.0824584960938</v>
      </c>
      <c r="V861" s="12" t="n">
        <v>55.6401062011719</v>
      </c>
      <c r="W861" s="12" t="n">
        <v>22.5576477050781</v>
      </c>
      <c r="X861" s="13" t="n">
        <v>45.3408040555349</v>
      </c>
      <c r="Y861" s="13" t="n">
        <v>61.7459001553224</v>
      </c>
      <c r="Z861" s="13" t="n">
        <v>35.4</v>
      </c>
      <c r="AA861" s="10" t="s">
        <v>155</v>
      </c>
      <c r="AG861" s="13" t="n">
        <v>98.8946059029741</v>
      </c>
      <c r="AH861" s="13" t="n">
        <v>100</v>
      </c>
      <c r="AI861" s="13" t="n">
        <v>31.9</v>
      </c>
      <c r="AJ861" s="13" t="n">
        <v>62.4</v>
      </c>
      <c r="AK861" s="13" t="n">
        <v>34.3</v>
      </c>
      <c r="AL861" s="12" t="n">
        <v>33.7946902654867</v>
      </c>
      <c r="AM861" s="10" t="s">
        <v>157</v>
      </c>
      <c r="AN861" s="10" t="s">
        <v>632</v>
      </c>
      <c r="AO861" s="10" t="s">
        <v>163</v>
      </c>
    </row>
    <row r="862" customFormat="false" ht="15" hidden="false" customHeight="false" outlineLevel="0" collapsed="false">
      <c r="A862" s="10" t="s">
        <v>2055</v>
      </c>
      <c r="B862" s="10" t="s">
        <v>2027</v>
      </c>
      <c r="C862" s="10" t="s">
        <v>148</v>
      </c>
      <c r="D862" s="11" t="n">
        <v>46298.8142013889</v>
      </c>
      <c r="E862" s="10" t="s">
        <v>2056</v>
      </c>
      <c r="F862" s="10" t="s">
        <v>2029</v>
      </c>
      <c r="G862" s="10" t="s">
        <v>2030</v>
      </c>
      <c r="H862" s="10" t="s">
        <v>201</v>
      </c>
      <c r="I862" s="10" t="s">
        <v>152</v>
      </c>
      <c r="J862" s="10" t="s">
        <v>153</v>
      </c>
      <c r="K862" s="10" t="s">
        <v>154</v>
      </c>
      <c r="M862" s="12" t="n">
        <v>38.8288195254308</v>
      </c>
      <c r="N862" s="12" t="n">
        <v>6.19971706667083</v>
      </c>
      <c r="O862" s="12" t="n">
        <v>37.8167310790327</v>
      </c>
      <c r="P862" s="12" t="n">
        <v>50.6223354768355</v>
      </c>
      <c r="Q862" s="12" t="n">
        <v>39.1421801122612</v>
      </c>
      <c r="R862" s="12" t="n">
        <v>38.2473396992008</v>
      </c>
      <c r="S862" s="12" t="n">
        <v>44.3323291272808</v>
      </c>
      <c r="T862" s="12" t="n">
        <v>33.5368873625264</v>
      </c>
      <c r="U862" s="12" t="n">
        <v>33.2630767822266</v>
      </c>
      <c r="V862" s="12" t="n">
        <v>52.3431167602539</v>
      </c>
      <c r="W862" s="12" t="n">
        <v>19.0800399780273</v>
      </c>
      <c r="X862" s="13" t="n">
        <v>45.893617247126</v>
      </c>
      <c r="Y862" s="13" t="n">
        <v>66.8219983653019</v>
      </c>
      <c r="Z862" s="13" t="n">
        <v>35.5</v>
      </c>
      <c r="AA862" s="10" t="s">
        <v>155</v>
      </c>
      <c r="AC862" s="10" t="s">
        <v>156</v>
      </c>
      <c r="AE862" s="10" t="s">
        <v>156</v>
      </c>
      <c r="AG862" s="13" t="n">
        <v>95.9963723811853</v>
      </c>
      <c r="AH862" s="13" t="n">
        <v>100</v>
      </c>
      <c r="AI862" s="13" t="n">
        <v>32.1</v>
      </c>
      <c r="AJ862" s="13" t="n">
        <v>62.1</v>
      </c>
      <c r="AK862" s="13" t="n">
        <v>49.4</v>
      </c>
      <c r="AL862" s="12" t="n">
        <v>50.1472816657027</v>
      </c>
      <c r="AM862" s="10" t="s">
        <v>157</v>
      </c>
      <c r="AN862" s="10" t="s">
        <v>632</v>
      </c>
    </row>
    <row r="863" customFormat="false" ht="15" hidden="false" customHeight="false" outlineLevel="0" collapsed="false">
      <c r="A863" s="10" t="s">
        <v>2057</v>
      </c>
      <c r="B863" s="10" t="s">
        <v>2027</v>
      </c>
      <c r="C863" s="10" t="s">
        <v>148</v>
      </c>
      <c r="D863" s="11" t="n">
        <v>46298.814224537</v>
      </c>
      <c r="E863" s="10" t="s">
        <v>2058</v>
      </c>
      <c r="F863" s="10" t="s">
        <v>2029</v>
      </c>
      <c r="G863" s="10" t="s">
        <v>2030</v>
      </c>
      <c r="H863" s="10" t="s">
        <v>204</v>
      </c>
      <c r="I863" s="10" t="s">
        <v>152</v>
      </c>
      <c r="J863" s="10" t="s">
        <v>153</v>
      </c>
      <c r="K863" s="10" t="s">
        <v>154</v>
      </c>
      <c r="M863" s="12" t="n">
        <v>39.870847623407</v>
      </c>
      <c r="N863" s="12" t="n">
        <v>5.99439996954054</v>
      </c>
      <c r="O863" s="12" t="n">
        <v>38.2788015470032</v>
      </c>
      <c r="P863" s="12" t="n">
        <v>47.2229681919438</v>
      </c>
      <c r="Q863" s="12" t="n">
        <v>48.4301492818197</v>
      </c>
      <c r="R863" s="12" t="n">
        <v>41.1333898357364</v>
      </c>
      <c r="S863" s="12" t="n">
        <v>48.4988137139786</v>
      </c>
      <c r="T863" s="12" t="n">
        <v>33.6939554674022</v>
      </c>
      <c r="U863" s="12" t="n">
        <v>33.4788856506348</v>
      </c>
      <c r="V863" s="12" t="n">
        <v>52.7953300476074</v>
      </c>
      <c r="W863" s="12" t="n">
        <v>19.3164443969727</v>
      </c>
      <c r="X863" s="13" t="n">
        <v>37.2643821576579</v>
      </c>
      <c r="Y863" s="13" t="n">
        <v>58.7351276681075</v>
      </c>
      <c r="Z863" s="13" t="n">
        <v>35.9</v>
      </c>
      <c r="AA863" s="10" t="s">
        <v>155</v>
      </c>
      <c r="AC863" s="10" t="s">
        <v>156</v>
      </c>
      <c r="AE863" s="10" t="s">
        <v>156</v>
      </c>
      <c r="AG863" s="13" t="n">
        <v>96.1327978580991</v>
      </c>
      <c r="AH863" s="13" t="n">
        <v>100</v>
      </c>
      <c r="AI863" s="13" t="n">
        <v>31.7</v>
      </c>
      <c r="AJ863" s="13" t="n">
        <v>65.4</v>
      </c>
      <c r="AK863" s="13" t="n">
        <v>43.8</v>
      </c>
      <c r="AL863" s="12" t="n">
        <v>45.4231958762887</v>
      </c>
      <c r="AM863" s="10" t="s">
        <v>157</v>
      </c>
      <c r="AN863" s="10" t="s">
        <v>632</v>
      </c>
    </row>
    <row r="864" customFormat="false" ht="15" hidden="false" customHeight="false" outlineLevel="0" collapsed="false">
      <c r="A864" s="10" t="s">
        <v>2059</v>
      </c>
      <c r="B864" s="10" t="s">
        <v>2027</v>
      </c>
      <c r="C864" s="10" t="s">
        <v>148</v>
      </c>
      <c r="D864" s="11" t="n">
        <v>46298.8143055556</v>
      </c>
      <c r="E864" s="10" t="s">
        <v>2060</v>
      </c>
      <c r="F864" s="10" t="s">
        <v>2029</v>
      </c>
      <c r="G864" s="10" t="s">
        <v>2030</v>
      </c>
      <c r="H864" s="10" t="s">
        <v>207</v>
      </c>
      <c r="I864" s="10" t="s">
        <v>152</v>
      </c>
      <c r="J864" s="10" t="s">
        <v>153</v>
      </c>
      <c r="K864" s="10" t="s">
        <v>154</v>
      </c>
      <c r="M864" s="12" t="n">
        <v>42.0804542195643</v>
      </c>
      <c r="N864" s="12" t="n">
        <v>7.42897510839483</v>
      </c>
      <c r="O864" s="12" t="n">
        <v>40.2466408516501</v>
      </c>
      <c r="P864" s="12" t="n">
        <v>54.4142765227276</v>
      </c>
      <c r="Q864" s="12" t="n">
        <v>52.4234702208036</v>
      </c>
      <c r="R864" s="12" t="n">
        <v>41.4811093958842</v>
      </c>
      <c r="S864" s="12" t="n">
        <v>50.7046405477468</v>
      </c>
      <c r="T864" s="12" t="n">
        <v>33.4233365726556</v>
      </c>
      <c r="U864" s="12" t="n">
        <v>33.0196800231934</v>
      </c>
      <c r="V864" s="12" t="n">
        <v>58.4679374694824</v>
      </c>
      <c r="W864" s="12" t="n">
        <v>25.4482574462891</v>
      </c>
      <c r="X864" s="13" t="n">
        <v>29.4853626838384</v>
      </c>
      <c r="Y864" s="13" t="n">
        <v>46.9267877203674</v>
      </c>
      <c r="Z864" s="13" t="n">
        <v>35.5</v>
      </c>
      <c r="AA864" s="10" t="s">
        <v>162</v>
      </c>
      <c r="AC864" s="10" t="s">
        <v>156</v>
      </c>
      <c r="AF864" s="10" t="s">
        <v>156</v>
      </c>
      <c r="AG864" s="13" t="n">
        <v>97.9157679809047</v>
      </c>
      <c r="AH864" s="13" t="n">
        <v>100</v>
      </c>
      <c r="AI864" s="13" t="n">
        <v>32.1</v>
      </c>
      <c r="AJ864" s="13" t="n">
        <v>64.5</v>
      </c>
      <c r="AK864" s="13" t="n">
        <v>33.5</v>
      </c>
      <c r="AL864" s="12" t="n">
        <v>33.0196796423915</v>
      </c>
      <c r="AM864" s="10" t="s">
        <v>157</v>
      </c>
      <c r="AN864" s="10" t="s">
        <v>632</v>
      </c>
    </row>
    <row r="865" customFormat="false" ht="15" hidden="false" customHeight="false" outlineLevel="0" collapsed="false">
      <c r="A865" s="10" t="s">
        <v>2061</v>
      </c>
      <c r="B865" s="10" t="s">
        <v>2027</v>
      </c>
      <c r="C865" s="10" t="s">
        <v>148</v>
      </c>
      <c r="D865" s="11" t="n">
        <v>46298.8143287037</v>
      </c>
      <c r="E865" s="10" t="s">
        <v>2062</v>
      </c>
      <c r="F865" s="10" t="s">
        <v>2029</v>
      </c>
      <c r="G865" s="10" t="s">
        <v>2030</v>
      </c>
      <c r="H865" s="10" t="s">
        <v>210</v>
      </c>
      <c r="I865" s="10" t="s">
        <v>152</v>
      </c>
      <c r="J865" s="10" t="s">
        <v>153</v>
      </c>
      <c r="K865" s="10" t="s">
        <v>154</v>
      </c>
      <c r="M865" s="12" t="n">
        <v>49.4591172760789</v>
      </c>
      <c r="N865" s="12" t="n">
        <v>3.95320481935842</v>
      </c>
      <c r="O865" s="12" t="n">
        <v>48.4577867105474</v>
      </c>
      <c r="P865" s="12" t="n">
        <v>56.6030212519061</v>
      </c>
      <c r="Q865" s="12" t="n">
        <v>52.3501220996563</v>
      </c>
      <c r="R865" s="12" t="n">
        <v>55.0775611489551</v>
      </c>
      <c r="S865" s="12" t="n">
        <v>49.8856245070278</v>
      </c>
      <c r="T865" s="12" t="n">
        <v>44.8755819850012</v>
      </c>
      <c r="U865" s="12" t="n">
        <v>42.8312606811523</v>
      </c>
      <c r="V865" s="12" t="n">
        <v>59.748893737793</v>
      </c>
      <c r="W865" s="12" t="n">
        <v>16.9176330566406</v>
      </c>
      <c r="X865" s="13" t="n">
        <v>39.654404985216</v>
      </c>
      <c r="Y865" s="13" t="n">
        <v>55.9270975741583</v>
      </c>
      <c r="Z865" s="13" t="n">
        <v>48.2000000000001</v>
      </c>
      <c r="AA865" s="10" t="s">
        <v>155</v>
      </c>
      <c r="AG865" s="13" t="n">
        <v>99.0723679029845</v>
      </c>
      <c r="AH865" s="13" t="n">
        <v>100</v>
      </c>
      <c r="AI865" s="13" t="n">
        <v>41.8</v>
      </c>
      <c r="AJ865" s="13" t="n">
        <v>68.4</v>
      </c>
      <c r="AK865" s="13" t="n">
        <v>44.5</v>
      </c>
      <c r="AL865" s="12" t="n">
        <v>45.7407407407407</v>
      </c>
      <c r="AM865" s="10" t="s">
        <v>157</v>
      </c>
      <c r="AN865" s="10" t="s">
        <v>632</v>
      </c>
    </row>
    <row r="866" customFormat="false" ht="15" hidden="false" customHeight="false" outlineLevel="0" collapsed="false">
      <c r="A866" s="10" t="s">
        <v>2063</v>
      </c>
      <c r="B866" s="10" t="s">
        <v>2027</v>
      </c>
      <c r="C866" s="10" t="s">
        <v>148</v>
      </c>
      <c r="D866" s="11" t="n">
        <v>46298.814375</v>
      </c>
      <c r="E866" s="10" t="s">
        <v>2064</v>
      </c>
      <c r="F866" s="10" t="s">
        <v>2029</v>
      </c>
      <c r="G866" s="10" t="s">
        <v>2030</v>
      </c>
      <c r="H866" s="10" t="s">
        <v>213</v>
      </c>
      <c r="I866" s="10" t="s">
        <v>152</v>
      </c>
      <c r="J866" s="10" t="s">
        <v>153</v>
      </c>
      <c r="K866" s="10" t="s">
        <v>154</v>
      </c>
      <c r="M866" s="12" t="n">
        <v>43.4173305901742</v>
      </c>
      <c r="N866" s="12" t="n">
        <v>7.30083411637568</v>
      </c>
      <c r="O866" s="12" t="n">
        <v>41.3732350589685</v>
      </c>
      <c r="P866" s="12" t="n">
        <v>56.1428461504251</v>
      </c>
      <c r="Q866" s="12" t="n">
        <v>51.0008269352343</v>
      </c>
      <c r="R866" s="12" t="n">
        <v>46.2698229229745</v>
      </c>
      <c r="S866" s="12" t="n">
        <v>52.1875780771115</v>
      </c>
      <c r="T866" s="12" t="n">
        <v>34.1819344565377</v>
      </c>
      <c r="U866" s="12" t="n">
        <v>33.5821266174316</v>
      </c>
      <c r="V866" s="12" t="n">
        <v>59.8994865417481</v>
      </c>
      <c r="W866" s="12" t="n">
        <v>26.3173599243164</v>
      </c>
      <c r="X866" s="13" t="n">
        <v>27.6249242191458</v>
      </c>
      <c r="Y866" s="13" t="n">
        <v>37.550762791393</v>
      </c>
      <c r="Z866" s="13" t="n">
        <v>35.7</v>
      </c>
      <c r="AA866" s="10" t="s">
        <v>162</v>
      </c>
      <c r="AG866" s="13" t="n">
        <v>99.0857772950199</v>
      </c>
      <c r="AH866" s="13" t="n">
        <v>100</v>
      </c>
      <c r="AI866" s="13" t="n">
        <v>32.6</v>
      </c>
      <c r="AJ866" s="13" t="n">
        <v>67.2</v>
      </c>
      <c r="AK866" s="13" t="n">
        <v>33.9</v>
      </c>
      <c r="AL866" s="12" t="n">
        <v>33.9414137061173</v>
      </c>
      <c r="AM866" s="10" t="s">
        <v>157</v>
      </c>
      <c r="AN866" s="10" t="s">
        <v>632</v>
      </c>
    </row>
    <row r="867" customFormat="false" ht="15" hidden="false" customHeight="false" outlineLevel="0" collapsed="false">
      <c r="A867" s="10" t="s">
        <v>2065</v>
      </c>
      <c r="B867" s="10" t="s">
        <v>2027</v>
      </c>
      <c r="C867" s="10" t="s">
        <v>148</v>
      </c>
      <c r="D867" s="11" t="n">
        <v>46298.8144675926</v>
      </c>
      <c r="E867" s="10" t="s">
        <v>2066</v>
      </c>
      <c r="F867" s="10" t="s">
        <v>2029</v>
      </c>
      <c r="G867" s="10" t="s">
        <v>2030</v>
      </c>
      <c r="H867" s="10" t="s">
        <v>216</v>
      </c>
      <c r="I867" s="10" t="s">
        <v>152</v>
      </c>
      <c r="J867" s="10" t="s">
        <v>153</v>
      </c>
      <c r="K867" s="10" t="s">
        <v>154</v>
      </c>
      <c r="M867" s="12" t="n">
        <v>41.0771102296706</v>
      </c>
      <c r="N867" s="12" t="n">
        <v>6.22013144780241</v>
      </c>
      <c r="O867" s="12" t="n">
        <v>39.3011697395643</v>
      </c>
      <c r="P867" s="12" t="n">
        <v>49.0604170358732</v>
      </c>
      <c r="Q867" s="12" t="n">
        <v>50.0704730623307</v>
      </c>
      <c r="R867" s="12" t="n">
        <v>49.9438825910748</v>
      </c>
      <c r="S867" s="12" t="n">
        <v>44.8076759366173</v>
      </c>
      <c r="T867" s="12" t="n">
        <v>32.8430184813188</v>
      </c>
      <c r="U867" s="12" t="n">
        <v>31.7963199615479</v>
      </c>
      <c r="V867" s="12" t="n">
        <v>54.4844436645508</v>
      </c>
      <c r="W867" s="12" t="n">
        <v>22.6881237030029</v>
      </c>
      <c r="X867" s="13" t="n">
        <v>23.5084049514556</v>
      </c>
      <c r="Y867" s="13" t="n">
        <v>33.9204987236034</v>
      </c>
      <c r="Z867" s="13" t="n">
        <v>35.2</v>
      </c>
      <c r="AA867" s="10" t="s">
        <v>162</v>
      </c>
      <c r="AC867" s="10" t="s">
        <v>156</v>
      </c>
      <c r="AG867" s="13" t="n">
        <v>97.7021694263491</v>
      </c>
      <c r="AH867" s="13" t="n">
        <v>100</v>
      </c>
      <c r="AI867" s="13" t="n">
        <v>30.8</v>
      </c>
      <c r="AJ867" s="13" t="n">
        <v>65.9</v>
      </c>
      <c r="AK867" s="13" t="n">
        <v>33.6</v>
      </c>
      <c r="AL867" s="12" t="n">
        <v>32.6527859237537</v>
      </c>
      <c r="AM867" s="10" t="s">
        <v>157</v>
      </c>
      <c r="AN867" s="10" t="s">
        <v>632</v>
      </c>
    </row>
    <row r="868" customFormat="false" ht="15" hidden="false" customHeight="false" outlineLevel="0" collapsed="false">
      <c r="A868" s="10" t="s">
        <v>2067</v>
      </c>
      <c r="B868" s="10" t="s">
        <v>2027</v>
      </c>
      <c r="C868" s="10" t="s">
        <v>148</v>
      </c>
      <c r="D868" s="11" t="n">
        <v>46298.8144907407</v>
      </c>
      <c r="E868" s="10" t="s">
        <v>2068</v>
      </c>
      <c r="F868" s="10" t="s">
        <v>2029</v>
      </c>
      <c r="G868" s="10" t="s">
        <v>2030</v>
      </c>
      <c r="H868" s="10" t="s">
        <v>219</v>
      </c>
      <c r="I868" s="10" t="s">
        <v>152</v>
      </c>
      <c r="J868" s="10" t="s">
        <v>153</v>
      </c>
      <c r="K868" s="10" t="s">
        <v>154</v>
      </c>
      <c r="M868" s="12" t="n">
        <v>42.46321390872</v>
      </c>
      <c r="N868" s="12" t="n">
        <v>6.40661466128948</v>
      </c>
      <c r="O868" s="12" t="n">
        <v>40.7079449265478</v>
      </c>
      <c r="P868" s="12" t="n">
        <v>52.1009576876038</v>
      </c>
      <c r="Q868" s="12" t="n">
        <v>50.9869087911492</v>
      </c>
      <c r="R868" s="12" t="n">
        <v>47.6685174011879</v>
      </c>
      <c r="S868" s="12" t="n">
        <v>46.8760863068172</v>
      </c>
      <c r="T868" s="12" t="n">
        <v>32.1778382901388</v>
      </c>
      <c r="U868" s="12" t="n">
        <v>31.6133499145508</v>
      </c>
      <c r="V868" s="12" t="n">
        <v>56.3809432983398</v>
      </c>
      <c r="W868" s="12" t="n">
        <v>24.7675933837891</v>
      </c>
      <c r="X868" s="13" t="n">
        <v>19.759771918282</v>
      </c>
      <c r="Y868" s="13" t="n">
        <v>37.3660947753766</v>
      </c>
      <c r="Z868" s="13" t="n">
        <v>44.3000000000002</v>
      </c>
      <c r="AA868" s="10" t="s">
        <v>162</v>
      </c>
      <c r="AG868" s="13" t="n">
        <v>99.0202711167907</v>
      </c>
      <c r="AH868" s="13" t="n">
        <v>100</v>
      </c>
      <c r="AI868" s="13" t="n">
        <v>30.6</v>
      </c>
      <c r="AJ868" s="13" t="n">
        <v>66.3</v>
      </c>
      <c r="AK868" s="13" t="n">
        <v>32.2</v>
      </c>
      <c r="AL868" s="12" t="n">
        <v>31.9840598066008</v>
      </c>
      <c r="AM868" s="10" t="s">
        <v>157</v>
      </c>
      <c r="AN868" s="10" t="s">
        <v>632</v>
      </c>
    </row>
    <row r="869" customFormat="false" ht="15" hidden="false" customHeight="false" outlineLevel="0" collapsed="false">
      <c r="A869" s="10" t="s">
        <v>2069</v>
      </c>
      <c r="B869" s="10" t="s">
        <v>2027</v>
      </c>
      <c r="C869" s="10" t="s">
        <v>148</v>
      </c>
      <c r="D869" s="11" t="n">
        <v>46298.8145138889</v>
      </c>
      <c r="E869" s="10" t="s">
        <v>2070</v>
      </c>
      <c r="F869" s="10" t="s">
        <v>2029</v>
      </c>
      <c r="G869" s="10" t="s">
        <v>2030</v>
      </c>
      <c r="H869" s="10" t="s">
        <v>222</v>
      </c>
      <c r="I869" s="10" t="s">
        <v>152</v>
      </c>
      <c r="J869" s="10" t="s">
        <v>153</v>
      </c>
      <c r="K869" s="10" t="s">
        <v>154</v>
      </c>
      <c r="M869" s="12" t="n">
        <v>43.1242167225558</v>
      </c>
      <c r="N869" s="12" t="n">
        <v>5.30523868365557</v>
      </c>
      <c r="O869" s="12" t="n">
        <v>41.6975258310478</v>
      </c>
      <c r="P869" s="12" t="n">
        <v>50.5111286168233</v>
      </c>
      <c r="Q869" s="12" t="n">
        <v>50.7255016105014</v>
      </c>
      <c r="R869" s="12" t="n">
        <v>47.4668188367178</v>
      </c>
      <c r="S869" s="12" t="n">
        <v>46.2910354372408</v>
      </c>
      <c r="T869" s="12" t="n">
        <v>34.805974555933</v>
      </c>
      <c r="U869" s="12" t="n">
        <v>31.4724292755127</v>
      </c>
      <c r="V869" s="12" t="n">
        <v>53.9868774414063</v>
      </c>
      <c r="W869" s="12" t="n">
        <v>22.5144481658936</v>
      </c>
      <c r="X869" s="13" t="n">
        <v>10.8242757454007</v>
      </c>
      <c r="Y869" s="13" t="n">
        <v>38.2482554451258</v>
      </c>
      <c r="Z869" s="13" t="n">
        <v>44.4000000000002</v>
      </c>
      <c r="AA869" s="10" t="s">
        <v>162</v>
      </c>
      <c r="AG869" s="13" t="n">
        <v>98.9529277846597</v>
      </c>
      <c r="AH869" s="13" t="n">
        <v>100</v>
      </c>
      <c r="AI869" s="13" t="n">
        <v>30.1</v>
      </c>
      <c r="AJ869" s="13" t="n">
        <v>65.5</v>
      </c>
      <c r="AK869" s="13" t="n">
        <v>40.5</v>
      </c>
      <c r="AL869" s="12" t="n">
        <v>38.3789587845795</v>
      </c>
      <c r="AM869" s="10" t="s">
        <v>157</v>
      </c>
      <c r="AN869" s="10" t="s">
        <v>632</v>
      </c>
    </row>
    <row r="870" customFormat="false" ht="15" hidden="false" customHeight="false" outlineLevel="0" collapsed="false">
      <c r="A870" s="10" t="s">
        <v>2071</v>
      </c>
      <c r="B870" s="10" t="s">
        <v>2027</v>
      </c>
      <c r="C870" s="10" t="s">
        <v>148</v>
      </c>
      <c r="D870" s="11" t="n">
        <v>46298.814537037</v>
      </c>
      <c r="E870" s="10" t="s">
        <v>2072</v>
      </c>
      <c r="F870" s="10" t="s">
        <v>2029</v>
      </c>
      <c r="G870" s="10" t="s">
        <v>2030</v>
      </c>
      <c r="H870" s="10" t="s">
        <v>225</v>
      </c>
      <c r="I870" s="10" t="s">
        <v>152</v>
      </c>
      <c r="J870" s="10" t="s">
        <v>153</v>
      </c>
      <c r="K870" s="10" t="s">
        <v>154</v>
      </c>
      <c r="M870" s="12" t="n">
        <v>40.3039762244835</v>
      </c>
      <c r="N870" s="12" t="n">
        <v>6.18770717138278</v>
      </c>
      <c r="O870" s="12" t="n">
        <v>38.7973793853087</v>
      </c>
      <c r="P870" s="12" t="n">
        <v>48.3166898281893</v>
      </c>
      <c r="Q870" s="12" t="n">
        <v>50.2195781396128</v>
      </c>
      <c r="R870" s="12" t="n">
        <v>48.2600970242544</v>
      </c>
      <c r="S870" s="12" t="n">
        <v>38.7173642064361</v>
      </c>
      <c r="T870" s="12" t="n">
        <v>32.1162880535133</v>
      </c>
      <c r="U870" s="12" t="n">
        <v>31.0502510070801</v>
      </c>
      <c r="V870" s="12" t="n">
        <v>55.6798820495606</v>
      </c>
      <c r="W870" s="12" t="n">
        <v>24.6296310424805</v>
      </c>
      <c r="X870" s="13" t="n">
        <v>15.5951709174144</v>
      </c>
      <c r="Y870" s="13" t="n">
        <v>41.4064424857536</v>
      </c>
      <c r="Z870" s="13" t="n">
        <v>33.5</v>
      </c>
      <c r="AA870" s="10" t="s">
        <v>162</v>
      </c>
      <c r="AC870" s="10" t="s">
        <v>156</v>
      </c>
      <c r="AG870" s="13" t="n">
        <v>98.1244053468095</v>
      </c>
      <c r="AH870" s="13" t="n">
        <v>100</v>
      </c>
      <c r="AI870" s="13" t="n">
        <v>30</v>
      </c>
      <c r="AJ870" s="13" t="n">
        <v>67</v>
      </c>
      <c r="AK870" s="13" t="n">
        <v>36.7</v>
      </c>
      <c r="AL870" s="12" t="n">
        <v>35.4814814814815</v>
      </c>
      <c r="AM870" s="10" t="s">
        <v>157</v>
      </c>
      <c r="AN870" s="10" t="s">
        <v>632</v>
      </c>
    </row>
    <row r="871" customFormat="false" ht="15" hidden="false" customHeight="false" outlineLevel="0" collapsed="false">
      <c r="A871" s="10" t="s">
        <v>2073</v>
      </c>
      <c r="B871" s="10" t="s">
        <v>2027</v>
      </c>
      <c r="C871" s="10" t="s">
        <v>148</v>
      </c>
      <c r="D871" s="11" t="n">
        <v>46298.8145601852</v>
      </c>
      <c r="E871" s="10" t="s">
        <v>2074</v>
      </c>
      <c r="F871" s="10" t="s">
        <v>2029</v>
      </c>
      <c r="G871" s="10" t="s">
        <v>2030</v>
      </c>
      <c r="H871" s="10" t="s">
        <v>228</v>
      </c>
      <c r="I871" s="10" t="s">
        <v>152</v>
      </c>
      <c r="J871" s="10" t="s">
        <v>153</v>
      </c>
      <c r="K871" s="10" t="s">
        <v>154</v>
      </c>
      <c r="M871" s="12" t="n">
        <v>38.5215972737179</v>
      </c>
      <c r="N871" s="12" t="n">
        <v>6.43638863095067</v>
      </c>
      <c r="O871" s="12" t="n">
        <v>36.7870514574814</v>
      </c>
      <c r="P871" s="12" t="n">
        <v>48.7114774370223</v>
      </c>
      <c r="Q871" s="12" t="n">
        <v>47.5176445868229</v>
      </c>
      <c r="R871" s="12" t="n">
        <v>39.4964302748447</v>
      </c>
      <c r="S871" s="12" t="n">
        <v>47.6096973641386</v>
      </c>
      <c r="T871" s="12" t="n">
        <v>31.4448334924553</v>
      </c>
      <c r="U871" s="12" t="n">
        <v>31.1878032684326</v>
      </c>
      <c r="V871" s="12" t="n">
        <v>52.7116661071777</v>
      </c>
      <c r="W871" s="12" t="n">
        <v>21.5238628387451</v>
      </c>
      <c r="X871" s="13" t="n">
        <v>39.5634402117466</v>
      </c>
      <c r="Y871" s="13" t="n">
        <v>50.5059134921433</v>
      </c>
      <c r="Z871" s="13" t="n">
        <v>33.5</v>
      </c>
      <c r="AA871" s="10" t="s">
        <v>155</v>
      </c>
      <c r="AC871" s="10" t="s">
        <v>156</v>
      </c>
      <c r="AG871" s="13" t="n">
        <v>96.9822018959733</v>
      </c>
      <c r="AH871" s="13" t="n">
        <v>100</v>
      </c>
      <c r="AI871" s="13" t="n">
        <v>30.2</v>
      </c>
      <c r="AJ871" s="13" t="n">
        <v>65</v>
      </c>
      <c r="AK871" s="13" t="n">
        <v>32.6</v>
      </c>
      <c r="AL871" s="12" t="n">
        <v>32.7635006119951</v>
      </c>
      <c r="AM871" s="10" t="s">
        <v>157</v>
      </c>
      <c r="AN871" s="10" t="s">
        <v>632</v>
      </c>
    </row>
    <row r="872" customFormat="false" ht="15" hidden="false" customHeight="false" outlineLevel="0" collapsed="false">
      <c r="A872" s="10" t="s">
        <v>2075</v>
      </c>
      <c r="B872" s="10" t="s">
        <v>2027</v>
      </c>
      <c r="C872" s="10" t="s">
        <v>148</v>
      </c>
      <c r="D872" s="11" t="n">
        <v>46298.8145833333</v>
      </c>
      <c r="E872" s="10" t="s">
        <v>2076</v>
      </c>
      <c r="F872" s="10" t="s">
        <v>2029</v>
      </c>
      <c r="G872" s="10" t="s">
        <v>2030</v>
      </c>
      <c r="H872" s="10" t="s">
        <v>231</v>
      </c>
      <c r="I872" s="10" t="s">
        <v>152</v>
      </c>
      <c r="J872" s="10" t="s">
        <v>153</v>
      </c>
      <c r="K872" s="10" t="s">
        <v>154</v>
      </c>
      <c r="M872" s="12" t="n">
        <v>40.0422871353352</v>
      </c>
      <c r="N872" s="12" t="n">
        <v>7.25408489349047</v>
      </c>
      <c r="O872" s="12" t="n">
        <v>37.7728097311463</v>
      </c>
      <c r="P872" s="12" t="n">
        <v>51.8427219325442</v>
      </c>
      <c r="Q872" s="12" t="n">
        <v>50.0715967399487</v>
      </c>
      <c r="R872" s="12" t="n">
        <v>49.4592044156149</v>
      </c>
      <c r="S872" s="12" t="n">
        <v>46.0308519870366</v>
      </c>
      <c r="T872" s="12" t="n">
        <v>31.5855920608934</v>
      </c>
      <c r="U872" s="12" t="n">
        <v>31.2991580963135</v>
      </c>
      <c r="V872" s="12" t="n">
        <v>55.7198677062988</v>
      </c>
      <c r="W872" s="12" t="n">
        <v>24.4207096099854</v>
      </c>
      <c r="X872" s="13" t="n">
        <v>32.1369902892433</v>
      </c>
      <c r="Y872" s="13" t="n">
        <v>44.2806346301803</v>
      </c>
      <c r="Z872" s="13" t="n">
        <v>33.5</v>
      </c>
      <c r="AA872" s="10" t="s">
        <v>162</v>
      </c>
      <c r="AC872" s="10" t="s">
        <v>156</v>
      </c>
      <c r="AG872" s="13" t="n">
        <v>98.2571918927754</v>
      </c>
      <c r="AH872" s="13" t="n">
        <v>100</v>
      </c>
      <c r="AI872" s="13" t="n">
        <v>30.3</v>
      </c>
      <c r="AJ872" s="13" t="n">
        <v>65.5</v>
      </c>
      <c r="AK872" s="13" t="n">
        <v>33.8</v>
      </c>
      <c r="AL872" s="12" t="n">
        <v>33.2642105263158</v>
      </c>
      <c r="AM872" s="10" t="s">
        <v>157</v>
      </c>
      <c r="AN872" s="10" t="s">
        <v>632</v>
      </c>
    </row>
    <row r="873" customFormat="false" ht="15" hidden="false" customHeight="false" outlineLevel="0" collapsed="false">
      <c r="A873" s="10" t="s">
        <v>2077</v>
      </c>
      <c r="B873" s="10" t="s">
        <v>2027</v>
      </c>
      <c r="C873" s="10" t="s">
        <v>148</v>
      </c>
      <c r="D873" s="11" t="n">
        <v>46298.8146064815</v>
      </c>
      <c r="E873" s="10" t="s">
        <v>2078</v>
      </c>
      <c r="F873" s="10" t="s">
        <v>2029</v>
      </c>
      <c r="G873" s="10" t="s">
        <v>2030</v>
      </c>
      <c r="H873" s="10" t="s">
        <v>234</v>
      </c>
      <c r="I873" s="10" t="s">
        <v>152</v>
      </c>
      <c r="J873" s="10" t="s">
        <v>153</v>
      </c>
      <c r="K873" s="10" t="s">
        <v>154</v>
      </c>
      <c r="M873" s="12" t="n">
        <v>45.5808219967577</v>
      </c>
      <c r="N873" s="12" t="n">
        <v>6.09002196556047</v>
      </c>
      <c r="O873" s="12" t="n">
        <v>44.220877344843</v>
      </c>
      <c r="P873" s="12" t="n">
        <v>50.1915401872331</v>
      </c>
      <c r="Q873" s="12" t="n">
        <v>53.5365112079281</v>
      </c>
      <c r="R873" s="12" t="n">
        <v>54.8122263833585</v>
      </c>
      <c r="S873" s="12" t="n">
        <v>47.3600970996562</v>
      </c>
      <c r="T873" s="12" t="n">
        <v>35.1178943166132</v>
      </c>
      <c r="U873" s="12" t="n">
        <v>32.1757965087891</v>
      </c>
      <c r="V873" s="12" t="n">
        <v>58.4696846008301</v>
      </c>
      <c r="W873" s="12" t="n">
        <v>26.293888092041</v>
      </c>
      <c r="X873" s="13" t="n">
        <v>9.01598258528342</v>
      </c>
      <c r="Y873" s="13" t="n">
        <v>32.4198722538882</v>
      </c>
      <c r="Z873" s="13" t="n">
        <v>46.2000000000002</v>
      </c>
      <c r="AA873" s="10" t="s">
        <v>162</v>
      </c>
      <c r="AC873" s="10" t="s">
        <v>156</v>
      </c>
      <c r="AE873" s="10" t="s">
        <v>156</v>
      </c>
      <c r="AG873" s="13" t="n">
        <v>96.6048699501937</v>
      </c>
      <c r="AH873" s="13" t="n">
        <v>100</v>
      </c>
      <c r="AI873" s="13" t="n">
        <v>31.1</v>
      </c>
      <c r="AJ873" s="13" t="n">
        <v>69</v>
      </c>
      <c r="AK873" s="13" t="n">
        <v>42.3</v>
      </c>
      <c r="AL873" s="12" t="n">
        <v>39.9636310151289</v>
      </c>
      <c r="AM873" s="10" t="s">
        <v>157</v>
      </c>
      <c r="AN873" s="10" t="s">
        <v>632</v>
      </c>
    </row>
    <row r="874" customFormat="false" ht="15" hidden="false" customHeight="false" outlineLevel="0" collapsed="false">
      <c r="A874" s="10" t="s">
        <v>2079</v>
      </c>
      <c r="B874" s="10" t="s">
        <v>2027</v>
      </c>
      <c r="C874" s="10" t="s">
        <v>148</v>
      </c>
      <c r="D874" s="11" t="n">
        <v>46298.8146412037</v>
      </c>
      <c r="E874" s="10" t="s">
        <v>2080</v>
      </c>
      <c r="F874" s="10" t="s">
        <v>2029</v>
      </c>
      <c r="G874" s="10" t="s">
        <v>2030</v>
      </c>
      <c r="H874" s="10" t="s">
        <v>237</v>
      </c>
      <c r="I874" s="10" t="s">
        <v>152</v>
      </c>
      <c r="J874" s="10" t="s">
        <v>153</v>
      </c>
      <c r="K874" s="10" t="s">
        <v>154</v>
      </c>
      <c r="M874" s="12" t="n">
        <v>44.4778051671427</v>
      </c>
      <c r="N874" s="12" t="n">
        <v>5.86082752357065</v>
      </c>
      <c r="O874" s="12" t="n">
        <v>43.0613692001223</v>
      </c>
      <c r="P874" s="12" t="n">
        <v>49.1961643457578</v>
      </c>
      <c r="Q874" s="12" t="n">
        <v>53.2754142010516</v>
      </c>
      <c r="R874" s="12" t="n">
        <v>52.5920094643808</v>
      </c>
      <c r="S874" s="12" t="n">
        <v>45.3907297039559</v>
      </c>
      <c r="T874" s="12" t="n">
        <v>37.0532715573269</v>
      </c>
      <c r="U874" s="12" t="n">
        <v>33.6041831970215</v>
      </c>
      <c r="V874" s="12" t="n">
        <v>56.8503952026367</v>
      </c>
      <c r="W874" s="12" t="n">
        <v>23.2462120056152</v>
      </c>
      <c r="X874" s="13" t="n">
        <v>22.2957138268638</v>
      </c>
      <c r="Y874" s="13" t="n">
        <v>37.6512294643176</v>
      </c>
      <c r="Z874" s="13" t="n">
        <v>40.7000000000001</v>
      </c>
      <c r="AA874" s="10" t="s">
        <v>162</v>
      </c>
      <c r="AG874" s="13" t="n">
        <v>98.6122190418094</v>
      </c>
      <c r="AH874" s="13" t="n">
        <v>100</v>
      </c>
      <c r="AI874" s="13" t="n">
        <v>32.5</v>
      </c>
      <c r="AJ874" s="13" t="n">
        <v>71.4</v>
      </c>
      <c r="AK874" s="13" t="n">
        <v>42.3</v>
      </c>
      <c r="AL874" s="12" t="n">
        <v>36.6469899195381</v>
      </c>
      <c r="AM874" s="10" t="s">
        <v>157</v>
      </c>
      <c r="AN874" s="10" t="s">
        <v>632</v>
      </c>
    </row>
    <row r="875" customFormat="false" ht="15" hidden="false" customHeight="false" outlineLevel="0" collapsed="false">
      <c r="A875" s="10" t="s">
        <v>2081</v>
      </c>
      <c r="B875" s="10" t="s">
        <v>2027</v>
      </c>
      <c r="C875" s="10" t="s">
        <v>148</v>
      </c>
      <c r="D875" s="11" t="n">
        <v>46298.8147222222</v>
      </c>
      <c r="E875" s="10" t="s">
        <v>2082</v>
      </c>
      <c r="F875" s="10" t="s">
        <v>2029</v>
      </c>
      <c r="G875" s="10" t="s">
        <v>2030</v>
      </c>
      <c r="H875" s="10" t="s">
        <v>240</v>
      </c>
      <c r="I875" s="10" t="s">
        <v>152</v>
      </c>
      <c r="J875" s="10" t="s">
        <v>153</v>
      </c>
      <c r="K875" s="10" t="s">
        <v>154</v>
      </c>
      <c r="M875" s="12" t="n">
        <v>46.1373643926009</v>
      </c>
      <c r="N875" s="12" t="n">
        <v>6.23830011116021</v>
      </c>
      <c r="O875" s="12" t="n">
        <v>45.3611325541812</v>
      </c>
      <c r="P875" s="12" t="n">
        <v>55.6528196942974</v>
      </c>
      <c r="Q875" s="12" t="n">
        <v>43.9898656492187</v>
      </c>
      <c r="R875" s="12" t="n">
        <v>55.3517280324624</v>
      </c>
      <c r="S875" s="12" t="n">
        <v>41.6945159800731</v>
      </c>
      <c r="T875" s="12" t="n">
        <v>36.8231979940101</v>
      </c>
      <c r="U875" s="12" t="n">
        <v>34.0240516662598</v>
      </c>
      <c r="V875" s="12" t="n">
        <v>58.2406730651856</v>
      </c>
      <c r="W875" s="12" t="n">
        <v>24.2166213989258</v>
      </c>
      <c r="X875" s="13" t="n">
        <v>13.3063766044312</v>
      </c>
      <c r="Y875" s="13" t="n">
        <v>29.6781836516903</v>
      </c>
      <c r="Z875" s="13" t="n">
        <v>47.8000000000002</v>
      </c>
      <c r="AA875" s="10" t="s">
        <v>162</v>
      </c>
      <c r="AG875" s="13" t="n">
        <v>98.4908971688652</v>
      </c>
      <c r="AH875" s="13" t="n">
        <v>100</v>
      </c>
      <c r="AI875" s="13" t="n">
        <v>32.9</v>
      </c>
      <c r="AJ875" s="13" t="n">
        <v>72.5</v>
      </c>
      <c r="AK875" s="13" t="n">
        <v>45.7</v>
      </c>
      <c r="AL875" s="12" t="n">
        <v>42.1612081319025</v>
      </c>
      <c r="AM875" s="10" t="s">
        <v>157</v>
      </c>
      <c r="AN875" s="10" t="s">
        <v>632</v>
      </c>
    </row>
    <row r="876" customFormat="false" ht="15" hidden="false" customHeight="false" outlineLevel="0" collapsed="false">
      <c r="A876" s="10" t="s">
        <v>2083</v>
      </c>
      <c r="B876" s="10" t="s">
        <v>2027</v>
      </c>
      <c r="C876" s="10" t="s">
        <v>148</v>
      </c>
      <c r="D876" s="11" t="n">
        <v>46298.8148958333</v>
      </c>
      <c r="E876" s="10" t="s">
        <v>2084</v>
      </c>
      <c r="F876" s="10" t="s">
        <v>2029</v>
      </c>
      <c r="G876" s="10" t="s">
        <v>2030</v>
      </c>
      <c r="H876" s="10" t="s">
        <v>247</v>
      </c>
      <c r="I876" s="10" t="s">
        <v>152</v>
      </c>
      <c r="J876" s="10" t="s">
        <v>248</v>
      </c>
      <c r="K876" s="10" t="s">
        <v>154</v>
      </c>
      <c r="M876" s="12" t="n">
        <v>41.040753711946</v>
      </c>
      <c r="N876" s="12" t="n">
        <v>4.8836610160836</v>
      </c>
      <c r="O876" s="12" t="n">
        <v>40.1338282300236</v>
      </c>
      <c r="P876" s="12" t="n">
        <v>54.9082530632006</v>
      </c>
      <c r="Q876" s="12" t="n">
        <v>39.5996052224115</v>
      </c>
      <c r="R876" s="12" t="n">
        <v>41.9655815912053</v>
      </c>
      <c r="S876" s="12" t="n">
        <v>41.5298915018457</v>
      </c>
      <c r="T876" s="12" t="n">
        <v>35.9157669472126</v>
      </c>
      <c r="U876" s="12" t="n">
        <v>33.5134735107422</v>
      </c>
      <c r="V876" s="12" t="n">
        <v>57.7727317810059</v>
      </c>
      <c r="W876" s="12" t="n">
        <v>24.2592582702637</v>
      </c>
      <c r="X876" s="13" t="n">
        <v>21.9893089299306</v>
      </c>
      <c r="Y876" s="13" t="n">
        <v>64.8017077715856</v>
      </c>
      <c r="Z876" s="13" t="n">
        <v>39.3000000000001</v>
      </c>
      <c r="AA876" s="10" t="s">
        <v>155</v>
      </c>
      <c r="AG876" s="13" t="n">
        <v>99.0184867543358</v>
      </c>
      <c r="AH876" s="13" t="n">
        <v>100</v>
      </c>
      <c r="AI876" s="13" t="n">
        <v>32.3</v>
      </c>
      <c r="AJ876" s="13" t="n">
        <v>63.6</v>
      </c>
      <c r="AK876" s="13" t="n">
        <v>42.2</v>
      </c>
      <c r="AL876" s="12" t="n">
        <v>42.1341216216217</v>
      </c>
      <c r="AM876" s="10" t="s">
        <v>157</v>
      </c>
      <c r="AN876" s="10" t="s">
        <v>632</v>
      </c>
    </row>
    <row r="877" customFormat="false" ht="15" hidden="false" customHeight="false" outlineLevel="0" collapsed="false">
      <c r="A877" s="10" t="s">
        <v>2085</v>
      </c>
      <c r="B877" s="10" t="s">
        <v>2027</v>
      </c>
      <c r="C877" s="10" t="s">
        <v>148</v>
      </c>
      <c r="D877" s="11" t="n">
        <v>46298.8149189815</v>
      </c>
      <c r="E877" s="10" t="s">
        <v>2086</v>
      </c>
      <c r="F877" s="10" t="s">
        <v>2029</v>
      </c>
      <c r="G877" s="10" t="s">
        <v>2030</v>
      </c>
      <c r="H877" s="10" t="s">
        <v>251</v>
      </c>
      <c r="I877" s="10" t="s">
        <v>152</v>
      </c>
      <c r="J877" s="10" t="s">
        <v>248</v>
      </c>
      <c r="K877" s="10" t="s">
        <v>154</v>
      </c>
      <c r="M877" s="12" t="n">
        <v>37.6997602756871</v>
      </c>
      <c r="N877" s="12" t="n">
        <v>4.60237604566185</v>
      </c>
      <c r="O877" s="12" t="n">
        <v>36.5990603636135</v>
      </c>
      <c r="P877" s="12" t="n">
        <v>48.7550136076791</v>
      </c>
      <c r="Q877" s="12" t="n">
        <v>37.8767125419017</v>
      </c>
      <c r="R877" s="12" t="n">
        <v>41.6382570108056</v>
      </c>
      <c r="S877" s="12" t="n">
        <v>39.6719455048459</v>
      </c>
      <c r="T877" s="12" t="n">
        <v>33.3444591915758</v>
      </c>
      <c r="U877" s="12" t="n">
        <v>31.6054878234863</v>
      </c>
      <c r="V877" s="12" t="n">
        <v>50.6685752868652</v>
      </c>
      <c r="W877" s="12" t="n">
        <v>19.0630874633789</v>
      </c>
      <c r="X877" s="13" t="n">
        <v>54.6702720831761</v>
      </c>
      <c r="Y877" s="13" t="n">
        <v>70.1808996771895</v>
      </c>
      <c r="Z877" s="13" t="n">
        <v>35.7</v>
      </c>
      <c r="AA877" s="10" t="s">
        <v>170</v>
      </c>
      <c r="AG877" s="13" t="n">
        <v>98.4349369125855</v>
      </c>
      <c r="AH877" s="13" t="n">
        <v>100</v>
      </c>
      <c r="AI877" s="13" t="n">
        <v>30.7</v>
      </c>
      <c r="AJ877" s="13" t="n">
        <v>62.6</v>
      </c>
      <c r="AK877" s="13" t="n">
        <v>32.8</v>
      </c>
      <c r="AL877" s="12" t="n">
        <v>34.1007449468706</v>
      </c>
      <c r="AM877" s="10" t="s">
        <v>157</v>
      </c>
      <c r="AN877" s="10" t="s">
        <v>632</v>
      </c>
    </row>
    <row r="878" customFormat="false" ht="15" hidden="false" customHeight="false" outlineLevel="0" collapsed="false">
      <c r="A878" s="10" t="s">
        <v>2087</v>
      </c>
      <c r="B878" s="10" t="s">
        <v>2027</v>
      </c>
      <c r="C878" s="10" t="s">
        <v>148</v>
      </c>
      <c r="D878" s="11" t="n">
        <v>46298.8149305556</v>
      </c>
      <c r="E878" s="10" t="s">
        <v>2088</v>
      </c>
      <c r="F878" s="10" t="s">
        <v>2029</v>
      </c>
      <c r="G878" s="10" t="s">
        <v>2030</v>
      </c>
      <c r="H878" s="10" t="s">
        <v>254</v>
      </c>
      <c r="I878" s="10" t="s">
        <v>152</v>
      </c>
      <c r="J878" s="10" t="s">
        <v>248</v>
      </c>
      <c r="K878" s="10" t="s">
        <v>154</v>
      </c>
      <c r="M878" s="12" t="n">
        <v>40.1588380627803</v>
      </c>
      <c r="N878" s="12" t="n">
        <v>4.77669555151074</v>
      </c>
      <c r="O878" s="12" t="n">
        <v>39.2277741149289</v>
      </c>
      <c r="P878" s="12" t="n">
        <v>52.0054167251365</v>
      </c>
      <c r="Q878" s="12" t="n">
        <v>40.3388498867362</v>
      </c>
      <c r="R878" s="12" t="n">
        <v>41.397052332357</v>
      </c>
      <c r="S878" s="12" t="n">
        <v>41.4798699107385</v>
      </c>
      <c r="T878" s="12" t="n">
        <v>35.1062007385745</v>
      </c>
      <c r="U878" s="12" t="n">
        <v>34.0359382629395</v>
      </c>
      <c r="V878" s="12" t="n">
        <v>54.0591506958008</v>
      </c>
      <c r="W878" s="12" t="n">
        <v>20.0232124328613</v>
      </c>
      <c r="X878" s="13" t="n">
        <v>35.9344724326229</v>
      </c>
      <c r="Y878" s="13" t="n">
        <v>70.0452116728319</v>
      </c>
      <c r="Z878" s="13" t="n">
        <v>39.7000000000001</v>
      </c>
      <c r="AA878" s="10" t="s">
        <v>155</v>
      </c>
      <c r="AG878" s="13" t="n">
        <v>98.4701311316173</v>
      </c>
      <c r="AH878" s="13" t="n">
        <v>100</v>
      </c>
      <c r="AI878" s="13" t="n">
        <v>32.9</v>
      </c>
      <c r="AJ878" s="13" t="n">
        <v>62.2</v>
      </c>
      <c r="AK878" s="13" t="n">
        <v>36.4</v>
      </c>
      <c r="AL878" s="12" t="n">
        <v>37.2407407407407</v>
      </c>
      <c r="AM878" s="10" t="s">
        <v>157</v>
      </c>
      <c r="AN878" s="10" t="s">
        <v>632</v>
      </c>
    </row>
    <row r="879" customFormat="false" ht="15" hidden="false" customHeight="false" outlineLevel="0" collapsed="false">
      <c r="A879" s="10" t="s">
        <v>2089</v>
      </c>
      <c r="B879" s="10" t="s">
        <v>2027</v>
      </c>
      <c r="C879" s="10" t="s">
        <v>148</v>
      </c>
      <c r="D879" s="11" t="n">
        <v>46298.8149421296</v>
      </c>
      <c r="E879" s="10" t="s">
        <v>2090</v>
      </c>
      <c r="F879" s="10" t="s">
        <v>2029</v>
      </c>
      <c r="G879" s="10" t="s">
        <v>2030</v>
      </c>
      <c r="H879" s="10" t="s">
        <v>257</v>
      </c>
      <c r="I879" s="10" t="s">
        <v>152</v>
      </c>
      <c r="J879" s="10" t="s">
        <v>248</v>
      </c>
      <c r="K879" s="10" t="s">
        <v>154</v>
      </c>
      <c r="M879" s="12" t="n">
        <v>38.6862267785312</v>
      </c>
      <c r="N879" s="12" t="n">
        <v>4.9786207272562</v>
      </c>
      <c r="O879" s="12" t="n">
        <v>37.3529195341659</v>
      </c>
      <c r="P879" s="12" t="n">
        <v>50.6564609833814</v>
      </c>
      <c r="Q879" s="12" t="n">
        <v>40.2834591244339</v>
      </c>
      <c r="R879" s="12" t="n">
        <v>41.47370973617</v>
      </c>
      <c r="S879" s="12" t="n">
        <v>42.9973956252049</v>
      </c>
      <c r="T879" s="12" t="n">
        <v>33.2080236922863</v>
      </c>
      <c r="U879" s="12" t="n">
        <v>32.6979675292969</v>
      </c>
      <c r="V879" s="12" t="n">
        <v>53.8145980834961</v>
      </c>
      <c r="W879" s="12" t="n">
        <v>21.1166305541992</v>
      </c>
      <c r="X879" s="13" t="n">
        <v>23.4351576515692</v>
      </c>
      <c r="Y879" s="13" t="n">
        <v>59.6802732791035</v>
      </c>
      <c r="Z879" s="13" t="n">
        <v>36.3</v>
      </c>
      <c r="AA879" s="10" t="s">
        <v>155</v>
      </c>
      <c r="AG879" s="13" t="n">
        <v>98.5791290654715</v>
      </c>
      <c r="AH879" s="13" t="n">
        <v>100</v>
      </c>
      <c r="AI879" s="13" t="n">
        <v>31.5</v>
      </c>
      <c r="AJ879" s="13" t="n">
        <v>62.4</v>
      </c>
      <c r="AK879" s="13" t="n">
        <v>32.6</v>
      </c>
      <c r="AL879" s="12" t="n">
        <v>32.6979677317637</v>
      </c>
      <c r="AM879" s="10" t="s">
        <v>157</v>
      </c>
      <c r="AN879" s="10" t="s">
        <v>632</v>
      </c>
    </row>
    <row r="880" customFormat="false" ht="15" hidden="false" customHeight="false" outlineLevel="0" collapsed="false">
      <c r="A880" s="10" t="s">
        <v>2091</v>
      </c>
      <c r="B880" s="10" t="s">
        <v>2027</v>
      </c>
      <c r="C880" s="10" t="s">
        <v>148</v>
      </c>
      <c r="D880" s="11" t="n">
        <v>46298.8149652778</v>
      </c>
      <c r="E880" s="10" t="s">
        <v>2092</v>
      </c>
      <c r="F880" s="10" t="s">
        <v>2029</v>
      </c>
      <c r="G880" s="10" t="s">
        <v>2030</v>
      </c>
      <c r="H880" s="10" t="s">
        <v>260</v>
      </c>
      <c r="I880" s="10" t="s">
        <v>152</v>
      </c>
      <c r="J880" s="10" t="s">
        <v>248</v>
      </c>
      <c r="K880" s="10" t="s">
        <v>154</v>
      </c>
      <c r="M880" s="12" t="n">
        <v>40.6139883563318</v>
      </c>
      <c r="N880" s="12" t="n">
        <v>4.72588958023758</v>
      </c>
      <c r="O880" s="12" t="n">
        <v>39.3056178665397</v>
      </c>
      <c r="P880" s="12" t="n">
        <v>52.5264605443715</v>
      </c>
      <c r="Q880" s="12" t="n">
        <v>43.0346443999323</v>
      </c>
      <c r="R880" s="12" t="n">
        <v>42.4659807405054</v>
      </c>
      <c r="S880" s="12" t="n">
        <v>44.403385976257</v>
      </c>
      <c r="T880" s="12" t="n">
        <v>36.0592920844047</v>
      </c>
      <c r="U880" s="12" t="n">
        <v>33.362907409668</v>
      </c>
      <c r="V880" s="12" t="n">
        <v>56.1622695922852</v>
      </c>
      <c r="W880" s="12" t="n">
        <v>22.7993621826172</v>
      </c>
      <c r="X880" s="13" t="n">
        <v>42.2768140097185</v>
      </c>
      <c r="Y880" s="13" t="n">
        <v>68.9628864527336</v>
      </c>
      <c r="Z880" s="13" t="n">
        <v>39.3000000000001</v>
      </c>
      <c r="AA880" s="10" t="s">
        <v>155</v>
      </c>
      <c r="AG880" s="13" t="n">
        <v>98.7116209014019</v>
      </c>
      <c r="AH880" s="13" t="n">
        <v>100</v>
      </c>
      <c r="AI880" s="13" t="n">
        <v>32.5</v>
      </c>
      <c r="AJ880" s="13" t="n">
        <v>62.9</v>
      </c>
      <c r="AK880" s="13" t="n">
        <v>38.4</v>
      </c>
      <c r="AL880" s="12" t="n">
        <v>38.4712637571158</v>
      </c>
      <c r="AM880" s="10" t="s">
        <v>157</v>
      </c>
      <c r="AN880" s="10" t="s">
        <v>632</v>
      </c>
    </row>
    <row r="881" customFormat="false" ht="15" hidden="false" customHeight="false" outlineLevel="0" collapsed="false">
      <c r="A881" s="10" t="s">
        <v>2093</v>
      </c>
      <c r="B881" s="10" t="s">
        <v>2027</v>
      </c>
      <c r="C881" s="10" t="s">
        <v>148</v>
      </c>
      <c r="D881" s="11" t="n">
        <v>46298.8149768519</v>
      </c>
      <c r="E881" s="10" t="s">
        <v>2094</v>
      </c>
      <c r="F881" s="10" t="s">
        <v>2029</v>
      </c>
      <c r="G881" s="10" t="s">
        <v>2030</v>
      </c>
      <c r="H881" s="10" t="s">
        <v>267</v>
      </c>
      <c r="I881" s="10" t="s">
        <v>152</v>
      </c>
      <c r="J881" s="10" t="s">
        <v>248</v>
      </c>
      <c r="K881" s="10" t="s">
        <v>154</v>
      </c>
      <c r="M881" s="12" t="n">
        <v>39.2190082460695</v>
      </c>
      <c r="N881" s="12" t="n">
        <v>5.28312640666364</v>
      </c>
      <c r="O881" s="12" t="n">
        <v>37.6448559860266</v>
      </c>
      <c r="P881" s="12" t="n">
        <v>51.1915542822316</v>
      </c>
      <c r="Q881" s="12" t="n">
        <v>43.2791373923335</v>
      </c>
      <c r="R881" s="12" t="n">
        <v>43.4599725947082</v>
      </c>
      <c r="S881" s="12" t="n">
        <v>43.5379557617924</v>
      </c>
      <c r="T881" s="12" t="n">
        <v>33.6442981006166</v>
      </c>
      <c r="U881" s="12" t="n">
        <v>33.3018455505371</v>
      </c>
      <c r="V881" s="12" t="n">
        <v>54.4868125915527</v>
      </c>
      <c r="W881" s="12" t="n">
        <v>21.1849670410156</v>
      </c>
      <c r="X881" s="13" t="n">
        <v>30.2428565271732</v>
      </c>
      <c r="Y881" s="13" t="n">
        <v>57.9655647976555</v>
      </c>
      <c r="Z881" s="13" t="n">
        <v>35.7</v>
      </c>
      <c r="AA881" s="10" t="s">
        <v>155</v>
      </c>
      <c r="AG881" s="13" t="n">
        <v>98.601903790583</v>
      </c>
      <c r="AH881" s="13" t="n">
        <v>100</v>
      </c>
      <c r="AI881" s="13" t="n">
        <v>32.1</v>
      </c>
      <c r="AJ881" s="13" t="n">
        <v>63.1</v>
      </c>
      <c r="AK881" s="13" t="n">
        <v>34.2</v>
      </c>
      <c r="AL881" s="12" t="n">
        <v>35.4047991646705</v>
      </c>
      <c r="AM881" s="10" t="s">
        <v>157</v>
      </c>
      <c r="AN881" s="10" t="s">
        <v>632</v>
      </c>
    </row>
    <row r="882" customFormat="false" ht="15" hidden="false" customHeight="false" outlineLevel="0" collapsed="false">
      <c r="A882" s="10" t="s">
        <v>2095</v>
      </c>
      <c r="B882" s="10" t="s">
        <v>2027</v>
      </c>
      <c r="C882" s="10" t="s">
        <v>148</v>
      </c>
      <c r="D882" s="11" t="n">
        <v>46298.8150115741</v>
      </c>
      <c r="E882" s="10" t="s">
        <v>2096</v>
      </c>
      <c r="F882" s="10" t="s">
        <v>2029</v>
      </c>
      <c r="G882" s="10" t="s">
        <v>2030</v>
      </c>
      <c r="H882" s="10" t="s">
        <v>271</v>
      </c>
      <c r="I882" s="10" t="s">
        <v>152</v>
      </c>
      <c r="J882" s="10" t="s">
        <v>248</v>
      </c>
      <c r="K882" s="10" t="s">
        <v>154</v>
      </c>
      <c r="M882" s="12" t="n">
        <v>37.2597797381264</v>
      </c>
      <c r="N882" s="12" t="n">
        <v>3.75111629594573</v>
      </c>
      <c r="O882" s="12" t="n">
        <v>36.5246363941275</v>
      </c>
      <c r="P882" s="12" t="n">
        <v>45.2898458701225</v>
      </c>
      <c r="Q882" s="12" t="n">
        <v>36.862206831741</v>
      </c>
      <c r="R882" s="12" t="n">
        <v>39.3320813383492</v>
      </c>
      <c r="S882" s="12" t="n">
        <v>39.026588590534</v>
      </c>
      <c r="T882" s="12" t="n">
        <v>31.9343821375351</v>
      </c>
      <c r="U882" s="12" t="n">
        <v>31.3281841278076</v>
      </c>
      <c r="V882" s="12" t="n">
        <v>48.0101432800293</v>
      </c>
      <c r="W882" s="12" t="n">
        <v>16.6819591522217</v>
      </c>
      <c r="X882" s="13" t="n">
        <v>14.5888715216374</v>
      </c>
      <c r="Y882" s="13" t="n">
        <v>62.9008887722621</v>
      </c>
      <c r="Z882" s="13" t="n">
        <v>36.9000000000001</v>
      </c>
      <c r="AA882" s="10" t="s">
        <v>155</v>
      </c>
      <c r="AG882" s="13" t="n">
        <v>98.6927147843711</v>
      </c>
      <c r="AH882" s="13" t="n">
        <v>100</v>
      </c>
      <c r="AI882" s="13" t="n">
        <v>30.2</v>
      </c>
      <c r="AJ882" s="13" t="n">
        <v>59.3</v>
      </c>
      <c r="AK882" s="13" t="n">
        <v>37.8</v>
      </c>
      <c r="AL882" s="12" t="n">
        <v>37.4148760330579</v>
      </c>
      <c r="AM882" s="10" t="s">
        <v>157</v>
      </c>
      <c r="AN882" s="10" t="s">
        <v>632</v>
      </c>
    </row>
    <row r="883" customFormat="false" ht="15" hidden="false" customHeight="false" outlineLevel="0" collapsed="false">
      <c r="A883" s="10" t="s">
        <v>2097</v>
      </c>
      <c r="B883" s="10" t="s">
        <v>2027</v>
      </c>
      <c r="C883" s="10" t="s">
        <v>148</v>
      </c>
      <c r="D883" s="11" t="n">
        <v>46298.8150231482</v>
      </c>
      <c r="E883" s="10" t="s">
        <v>2098</v>
      </c>
      <c r="F883" s="10" t="s">
        <v>2029</v>
      </c>
      <c r="G883" s="10" t="s">
        <v>2030</v>
      </c>
      <c r="H883" s="10" t="s">
        <v>274</v>
      </c>
      <c r="I883" s="10" t="s">
        <v>152</v>
      </c>
      <c r="J883" s="10" t="s">
        <v>248</v>
      </c>
      <c r="K883" s="10" t="s">
        <v>154</v>
      </c>
      <c r="M883" s="12" t="n">
        <v>35.8193065132441</v>
      </c>
      <c r="N883" s="12" t="n">
        <v>3.77110025875052</v>
      </c>
      <c r="O883" s="12" t="n">
        <v>35.0508542886727</v>
      </c>
      <c r="P883" s="12" t="n">
        <v>44.8928241138411</v>
      </c>
      <c r="Q883" s="12" t="n">
        <v>35.9769849762217</v>
      </c>
      <c r="R883" s="12" t="n">
        <v>38.0378623581513</v>
      </c>
      <c r="S883" s="12" t="n">
        <v>36.4549382996541</v>
      </c>
      <c r="T883" s="12" t="n">
        <v>30.5453435268748</v>
      </c>
      <c r="U883" s="12" t="n">
        <v>30.217493057251</v>
      </c>
      <c r="V883" s="12" t="n">
        <v>47.0265350341797</v>
      </c>
      <c r="W883" s="12" t="n">
        <v>16.8090419769287</v>
      </c>
      <c r="X883" s="13" t="n">
        <v>18.2336689077823</v>
      </c>
      <c r="Y883" s="13" t="n">
        <v>65.3990727236076</v>
      </c>
      <c r="Z883" s="13" t="n">
        <v>36.0000000000001</v>
      </c>
      <c r="AA883" s="10" t="s">
        <v>155</v>
      </c>
      <c r="AG883" s="13" t="n">
        <v>98.4899446429823</v>
      </c>
      <c r="AH883" s="13" t="n">
        <v>100</v>
      </c>
      <c r="AI883" s="13" t="n">
        <v>29.4</v>
      </c>
      <c r="AJ883" s="13" t="n">
        <v>58.2</v>
      </c>
      <c r="AK883" s="13" t="n">
        <v>38.2</v>
      </c>
      <c r="AL883" s="12" t="n">
        <v>37.6484792626728</v>
      </c>
      <c r="AM883" s="10" t="s">
        <v>157</v>
      </c>
      <c r="AN883" s="10" t="s">
        <v>632</v>
      </c>
    </row>
    <row r="884" customFormat="false" ht="15" hidden="false" customHeight="false" outlineLevel="0" collapsed="false">
      <c r="A884" s="10" t="s">
        <v>2099</v>
      </c>
      <c r="B884" s="10" t="s">
        <v>2027</v>
      </c>
      <c r="C884" s="10" t="s">
        <v>148</v>
      </c>
      <c r="D884" s="11" t="n">
        <v>46298.8150462963</v>
      </c>
      <c r="E884" s="10" t="s">
        <v>2100</v>
      </c>
      <c r="F884" s="10" t="s">
        <v>2029</v>
      </c>
      <c r="G884" s="10" t="s">
        <v>2030</v>
      </c>
      <c r="H884" s="10" t="s">
        <v>277</v>
      </c>
      <c r="I884" s="10" t="s">
        <v>152</v>
      </c>
      <c r="J884" s="10" t="s">
        <v>248</v>
      </c>
      <c r="K884" s="10" t="s">
        <v>261</v>
      </c>
      <c r="L884" s="10" t="s">
        <v>362</v>
      </c>
      <c r="M884" s="12" t="n">
        <v>37.5348992675766</v>
      </c>
      <c r="N884" s="12" t="n">
        <v>3.06163752860635</v>
      </c>
      <c r="O884" s="12" t="n">
        <v>36.9605243975687</v>
      </c>
      <c r="P884" s="12" t="n">
        <v>45.1040621813158</v>
      </c>
      <c r="R884" s="12" t="n">
        <v>39.2758924465848</v>
      </c>
      <c r="S884" s="12" t="n">
        <v>37.3249455290513</v>
      </c>
      <c r="T884" s="12" t="n">
        <v>33.9604276501918</v>
      </c>
      <c r="U884" s="12" t="n">
        <v>33.1518135070801</v>
      </c>
      <c r="V884" s="12" t="n">
        <v>48.1769599914551</v>
      </c>
      <c r="W884" s="12" t="n">
        <v>15.025146484375</v>
      </c>
      <c r="X884" s="13" t="n">
        <v>45.5775272142805</v>
      </c>
      <c r="Y884" s="13" t="n">
        <v>72.5580206024889</v>
      </c>
      <c r="Z884" s="13" t="n">
        <v>38.0000000000001</v>
      </c>
      <c r="AA884" s="10" t="s">
        <v>155</v>
      </c>
      <c r="AD884" s="10" t="s">
        <v>347</v>
      </c>
      <c r="AG884" s="13" t="n">
        <v>95.4953488372093</v>
      </c>
      <c r="AH884" s="13" t="n">
        <v>100</v>
      </c>
      <c r="AI884" s="13" t="n">
        <v>31.4</v>
      </c>
      <c r="AJ884" s="13" t="n">
        <v>59.6</v>
      </c>
      <c r="AK884" s="13" t="n">
        <v>37.6</v>
      </c>
      <c r="AL884" s="12" t="n">
        <v>37.9951027605973</v>
      </c>
      <c r="AM884" s="10" t="s">
        <v>157</v>
      </c>
      <c r="AN884" s="10" t="s">
        <v>632</v>
      </c>
      <c r="AO884" s="10" t="s">
        <v>397</v>
      </c>
    </row>
    <row r="885" customFormat="false" ht="15" hidden="false" customHeight="false" outlineLevel="0" collapsed="false">
      <c r="A885" s="10" t="s">
        <v>2101</v>
      </c>
      <c r="B885" s="10" t="s">
        <v>2027</v>
      </c>
      <c r="C885" s="10" t="s">
        <v>148</v>
      </c>
      <c r="D885" s="11" t="n">
        <v>46298.8150578704</v>
      </c>
      <c r="E885" s="10" t="s">
        <v>2102</v>
      </c>
      <c r="F885" s="10" t="s">
        <v>2029</v>
      </c>
      <c r="G885" s="10" t="s">
        <v>2030</v>
      </c>
      <c r="H885" s="10" t="s">
        <v>280</v>
      </c>
      <c r="I885" s="10" t="s">
        <v>152</v>
      </c>
      <c r="J885" s="10" t="s">
        <v>248</v>
      </c>
      <c r="K885" s="10" t="s">
        <v>154</v>
      </c>
      <c r="M885" s="12" t="n">
        <v>36.8463681448717</v>
      </c>
      <c r="N885" s="12" t="n">
        <v>3.8547611001522</v>
      </c>
      <c r="O885" s="12" t="n">
        <v>36.0121127094565</v>
      </c>
      <c r="P885" s="12" t="n">
        <v>47.4633442191754</v>
      </c>
      <c r="Q885" s="12" t="n">
        <v>36.8792340853772</v>
      </c>
      <c r="R885" s="12" t="n">
        <v>38.9357792116561</v>
      </c>
      <c r="S885" s="12" t="n">
        <v>37.0199780146599</v>
      </c>
      <c r="T885" s="12" t="n">
        <v>32.5669845642262</v>
      </c>
      <c r="U885" s="12" t="n">
        <v>31.2657470703125</v>
      </c>
      <c r="V885" s="12" t="n">
        <v>49.9174385070801</v>
      </c>
      <c r="W885" s="12" t="n">
        <v>18.6516914367676</v>
      </c>
      <c r="X885" s="13" t="n">
        <v>42.5628295908212</v>
      </c>
      <c r="Y885" s="13" t="n">
        <v>74.8201191960558</v>
      </c>
      <c r="Z885" s="13" t="n">
        <v>35.1</v>
      </c>
      <c r="AA885" s="10" t="s">
        <v>155</v>
      </c>
      <c r="AD885" s="10" t="s">
        <v>156</v>
      </c>
      <c r="AG885" s="13" t="n">
        <v>97.0728998945089</v>
      </c>
      <c r="AH885" s="13" t="n">
        <v>100</v>
      </c>
      <c r="AI885" s="13" t="n">
        <v>30.4</v>
      </c>
      <c r="AJ885" s="13" t="n">
        <v>60.9</v>
      </c>
      <c r="AK885" s="13" t="n">
        <v>35.5</v>
      </c>
      <c r="AL885" s="12" t="n">
        <v>34.9185185185185</v>
      </c>
      <c r="AM885" s="10" t="s">
        <v>157</v>
      </c>
      <c r="AN885" s="10" t="s">
        <v>632</v>
      </c>
    </row>
    <row r="886" customFormat="false" ht="15" hidden="false" customHeight="false" outlineLevel="0" collapsed="false">
      <c r="A886" s="10" t="s">
        <v>2103</v>
      </c>
      <c r="B886" s="10" t="s">
        <v>2027</v>
      </c>
      <c r="C886" s="10" t="s">
        <v>148</v>
      </c>
      <c r="D886" s="11" t="n">
        <v>46298.8150694444</v>
      </c>
      <c r="E886" s="10" t="s">
        <v>2104</v>
      </c>
      <c r="F886" s="10" t="s">
        <v>2029</v>
      </c>
      <c r="G886" s="10" t="s">
        <v>2030</v>
      </c>
      <c r="H886" s="10" t="s">
        <v>283</v>
      </c>
      <c r="I886" s="10" t="s">
        <v>152</v>
      </c>
      <c r="J886" s="10" t="s">
        <v>248</v>
      </c>
      <c r="K886" s="10" t="s">
        <v>261</v>
      </c>
      <c r="L886" s="10" t="s">
        <v>346</v>
      </c>
      <c r="M886" s="12" t="n">
        <v>37.8520058754432</v>
      </c>
      <c r="N886" s="12" t="n">
        <v>4.51633524978397</v>
      </c>
      <c r="O886" s="12" t="n">
        <v>36.6765327131222</v>
      </c>
      <c r="P886" s="12" t="n">
        <v>48.0894022796268</v>
      </c>
      <c r="R886" s="12" t="n">
        <v>42.6932977669451</v>
      </c>
      <c r="S886" s="12" t="n">
        <v>41.2271353258536</v>
      </c>
      <c r="T886" s="12" t="n">
        <v>32.9259262753647</v>
      </c>
      <c r="U886" s="12" t="n">
        <v>32.7824592590332</v>
      </c>
      <c r="V886" s="12" t="n">
        <v>50.2669868469238</v>
      </c>
      <c r="W886" s="12" t="n">
        <v>17.4845275878906</v>
      </c>
      <c r="X886" s="13" t="n">
        <v>28.747670310718</v>
      </c>
      <c r="Y886" s="13" t="n">
        <v>67.3175888063646</v>
      </c>
      <c r="Z886" s="13" t="n">
        <v>35.1</v>
      </c>
      <c r="AA886" s="10" t="s">
        <v>155</v>
      </c>
      <c r="AD886" s="10" t="s">
        <v>347</v>
      </c>
      <c r="AE886" s="10" t="s">
        <v>156</v>
      </c>
      <c r="AG886" s="13" t="n">
        <v>91.2990476190476</v>
      </c>
      <c r="AH886" s="13" t="n">
        <v>100</v>
      </c>
      <c r="AI886" s="13" t="n">
        <v>31.6</v>
      </c>
      <c r="AJ886" s="13" t="n">
        <v>62.1</v>
      </c>
      <c r="AK886" s="13" t="n">
        <v>42.4</v>
      </c>
      <c r="AL886" s="12" t="n">
        <v>43.5173349567872</v>
      </c>
      <c r="AM886" s="10" t="s">
        <v>157</v>
      </c>
      <c r="AN886" s="10" t="s">
        <v>632</v>
      </c>
      <c r="AO886" s="10" t="s">
        <v>931</v>
      </c>
    </row>
    <row r="887" customFormat="false" ht="15" hidden="false" customHeight="false" outlineLevel="0" collapsed="false">
      <c r="A887" s="10" t="s">
        <v>2105</v>
      </c>
      <c r="B887" s="10" t="s">
        <v>2027</v>
      </c>
      <c r="C887" s="10" t="s">
        <v>148</v>
      </c>
      <c r="D887" s="11" t="n">
        <v>46298.8152083333</v>
      </c>
      <c r="E887" s="10" t="s">
        <v>2106</v>
      </c>
      <c r="F887" s="10" t="s">
        <v>2029</v>
      </c>
      <c r="G887" s="10" t="s">
        <v>2030</v>
      </c>
      <c r="H887" s="10" t="s">
        <v>286</v>
      </c>
      <c r="I887" s="10" t="s">
        <v>152</v>
      </c>
      <c r="J887" s="10" t="s">
        <v>248</v>
      </c>
      <c r="K887" s="10" t="s">
        <v>154</v>
      </c>
      <c r="M887" s="12" t="n">
        <v>37.8964773886124</v>
      </c>
      <c r="N887" s="12" t="n">
        <v>3.16227958238067</v>
      </c>
      <c r="O887" s="12" t="n">
        <v>37.1433786262246</v>
      </c>
      <c r="P887" s="12" t="n">
        <v>46.5460227685902</v>
      </c>
      <c r="Q887" s="12" t="n">
        <v>39.1993332840296</v>
      </c>
      <c r="R887" s="12" t="n">
        <v>38.1811946503386</v>
      </c>
      <c r="S887" s="12" t="n">
        <v>39.1406778961857</v>
      </c>
      <c r="T887" s="12" t="n">
        <v>35.3454965149282</v>
      </c>
      <c r="U887" s="12" t="n">
        <v>32.2856178283691</v>
      </c>
      <c r="V887" s="12" t="n">
        <v>51.3653793334961</v>
      </c>
      <c r="W887" s="12" t="n">
        <v>19.079761505127</v>
      </c>
      <c r="X887" s="13" t="n">
        <v>62.7860844218936</v>
      </c>
      <c r="Y887" s="13" t="n">
        <v>79.7257907805247</v>
      </c>
      <c r="Z887" s="13" t="n">
        <v>38.4000000000001</v>
      </c>
      <c r="AA887" s="10" t="s">
        <v>170</v>
      </c>
      <c r="AG887" s="13" t="n">
        <v>98.021164021164</v>
      </c>
      <c r="AH887" s="13" t="n">
        <v>100</v>
      </c>
      <c r="AI887" s="13" t="n">
        <v>31.4</v>
      </c>
      <c r="AJ887" s="13" t="n">
        <v>62.6</v>
      </c>
      <c r="AK887" s="13" t="n">
        <v>38.6</v>
      </c>
      <c r="AL887" s="12" t="n">
        <v>38.6967094372565</v>
      </c>
      <c r="AM887" s="10" t="s">
        <v>157</v>
      </c>
      <c r="AN887" s="10" t="s">
        <v>632</v>
      </c>
    </row>
    <row r="888" customFormat="false" ht="15" hidden="false" customHeight="false" outlineLevel="0" collapsed="false">
      <c r="A888" s="10" t="s">
        <v>2107</v>
      </c>
      <c r="B888" s="10" t="s">
        <v>2027</v>
      </c>
      <c r="C888" s="10" t="s">
        <v>148</v>
      </c>
      <c r="D888" s="11" t="n">
        <v>46298.8152314815</v>
      </c>
      <c r="E888" s="10" t="s">
        <v>2108</v>
      </c>
      <c r="F888" s="10" t="s">
        <v>2029</v>
      </c>
      <c r="G888" s="10" t="s">
        <v>2030</v>
      </c>
      <c r="H888" s="10" t="s">
        <v>289</v>
      </c>
      <c r="I888" s="10" t="s">
        <v>152</v>
      </c>
      <c r="J888" s="10" t="s">
        <v>248</v>
      </c>
      <c r="K888" s="10" t="s">
        <v>154</v>
      </c>
      <c r="M888" s="12" t="n">
        <v>37.4364849891928</v>
      </c>
      <c r="N888" s="12" t="n">
        <v>3.0952864730496</v>
      </c>
      <c r="O888" s="12" t="n">
        <v>36.8803279002019</v>
      </c>
      <c r="P888" s="12" t="n">
        <v>45.9085935280365</v>
      </c>
      <c r="Q888" s="12" t="n">
        <v>38.3511055400153</v>
      </c>
      <c r="R888" s="12" t="n">
        <v>37.4750938640704</v>
      </c>
      <c r="S888" s="12" t="n">
        <v>36.5857170291063</v>
      </c>
      <c r="T888" s="12" t="n">
        <v>33.7514490045109</v>
      </c>
      <c r="U888" s="12" t="n">
        <v>31.2685871124268</v>
      </c>
      <c r="V888" s="12" t="n">
        <v>48.8082275390625</v>
      </c>
      <c r="W888" s="12" t="n">
        <v>17.5396404266357</v>
      </c>
      <c r="X888" s="13" t="n">
        <v>26.7747533086426</v>
      </c>
      <c r="Y888" s="13" t="n">
        <v>79.7441143715521</v>
      </c>
      <c r="Z888" s="13" t="n">
        <v>37.2000000000001</v>
      </c>
      <c r="AA888" s="10" t="s">
        <v>155</v>
      </c>
      <c r="AG888" s="13" t="n">
        <v>98.0970528455285</v>
      </c>
      <c r="AH888" s="13" t="n">
        <v>100</v>
      </c>
      <c r="AI888" s="13" t="n">
        <v>30.4</v>
      </c>
      <c r="AJ888" s="13" t="n">
        <v>61</v>
      </c>
      <c r="AK888" s="13" t="n">
        <v>32</v>
      </c>
      <c r="AL888" s="12" t="n">
        <v>31.5863369770864</v>
      </c>
      <c r="AM888" s="10" t="s">
        <v>157</v>
      </c>
      <c r="AN888" s="10" t="s">
        <v>632</v>
      </c>
    </row>
    <row r="889" customFormat="false" ht="15" hidden="false" customHeight="false" outlineLevel="0" collapsed="false">
      <c r="A889" s="10" t="s">
        <v>2109</v>
      </c>
      <c r="B889" s="10" t="s">
        <v>2027</v>
      </c>
      <c r="C889" s="10" t="s">
        <v>148</v>
      </c>
      <c r="D889" s="11" t="n">
        <v>46298.8152430556</v>
      </c>
      <c r="E889" s="10" t="s">
        <v>2110</v>
      </c>
      <c r="F889" s="10" t="s">
        <v>2029</v>
      </c>
      <c r="G889" s="10" t="s">
        <v>2030</v>
      </c>
      <c r="H889" s="10" t="s">
        <v>292</v>
      </c>
      <c r="I889" s="10" t="s">
        <v>152</v>
      </c>
      <c r="J889" s="10" t="s">
        <v>248</v>
      </c>
      <c r="K889" s="10" t="s">
        <v>154</v>
      </c>
      <c r="M889" s="12" t="n">
        <v>38.557728093873</v>
      </c>
      <c r="N889" s="12" t="n">
        <v>3.04111066340735</v>
      </c>
      <c r="O889" s="12" t="n">
        <v>37.7812809206835</v>
      </c>
      <c r="P889" s="12" t="n">
        <v>47.3248856726188</v>
      </c>
      <c r="Q889" s="12" t="n">
        <v>39.891111280902</v>
      </c>
      <c r="R889" s="12" t="n">
        <v>40.0330494575682</v>
      </c>
      <c r="S889" s="12" t="n">
        <v>39.1859252327624</v>
      </c>
      <c r="T889" s="12" t="n">
        <v>35.4495552554363</v>
      </c>
      <c r="U889" s="12" t="n">
        <v>33.1938400268555</v>
      </c>
      <c r="V889" s="12" t="n">
        <v>51.3416404724121</v>
      </c>
      <c r="W889" s="12" t="n">
        <v>18.1478004455566</v>
      </c>
      <c r="X889" s="13" t="n">
        <v>45.1230898325316</v>
      </c>
      <c r="Y889" s="13" t="n">
        <v>82.8371526833938</v>
      </c>
      <c r="Z889" s="13" t="n">
        <v>38.3000000000001</v>
      </c>
      <c r="AA889" s="10" t="s">
        <v>155</v>
      </c>
      <c r="AG889" s="13" t="n">
        <v>98.5476356860005</v>
      </c>
      <c r="AH889" s="13" t="n">
        <v>100</v>
      </c>
      <c r="AI889" s="13" t="n">
        <v>31.7</v>
      </c>
      <c r="AJ889" s="13" t="n">
        <v>60</v>
      </c>
      <c r="AK889" s="13" t="n">
        <v>36.8</v>
      </c>
      <c r="AL889" s="12" t="n">
        <v>36.5643602693603</v>
      </c>
      <c r="AM889" s="10" t="s">
        <v>157</v>
      </c>
      <c r="AN889" s="10" t="s">
        <v>632</v>
      </c>
    </row>
    <row r="890" customFormat="false" ht="15" hidden="false" customHeight="false" outlineLevel="0" collapsed="false">
      <c r="A890" s="10" t="s">
        <v>2111</v>
      </c>
      <c r="B890" s="10" t="s">
        <v>2027</v>
      </c>
      <c r="C890" s="10" t="s">
        <v>148</v>
      </c>
      <c r="D890" s="11" t="n">
        <v>46298.8152662037</v>
      </c>
      <c r="E890" s="10" t="s">
        <v>2112</v>
      </c>
      <c r="F890" s="10" t="s">
        <v>2029</v>
      </c>
      <c r="G890" s="10" t="s">
        <v>2030</v>
      </c>
      <c r="H890" s="10" t="s">
        <v>295</v>
      </c>
      <c r="I890" s="10" t="s">
        <v>152</v>
      </c>
      <c r="J890" s="10" t="s">
        <v>248</v>
      </c>
      <c r="K890" s="10" t="s">
        <v>154</v>
      </c>
      <c r="M890" s="12" t="n">
        <v>37.8254321774273</v>
      </c>
      <c r="N890" s="12" t="n">
        <v>4.16314781855644</v>
      </c>
      <c r="O890" s="12" t="n">
        <v>36.7397574793115</v>
      </c>
      <c r="P890" s="12" t="n">
        <v>48.9957525195498</v>
      </c>
      <c r="Q890" s="12" t="n">
        <v>39.0893227672959</v>
      </c>
      <c r="R890" s="12" t="n">
        <v>39.5761831924133</v>
      </c>
      <c r="S890" s="12" t="n">
        <v>40.9817556194231</v>
      </c>
      <c r="T890" s="12" t="n">
        <v>32.9380811058914</v>
      </c>
      <c r="U890" s="12" t="n">
        <v>31.7979679107666</v>
      </c>
      <c r="V890" s="12" t="n">
        <v>52.9146003723145</v>
      </c>
      <c r="W890" s="12" t="n">
        <v>21.1166324615479</v>
      </c>
      <c r="X890" s="13" t="n">
        <v>31.4452508677816</v>
      </c>
      <c r="Y890" s="13" t="n">
        <v>70.9174818554749</v>
      </c>
      <c r="Z890" s="13" t="n">
        <v>37.5000000000001</v>
      </c>
      <c r="AA890" s="10" t="s">
        <v>155</v>
      </c>
      <c r="AG890" s="13" t="n">
        <v>98.6507125832969</v>
      </c>
      <c r="AH890" s="13" t="n">
        <v>100</v>
      </c>
      <c r="AI890" s="13" t="n">
        <v>30.6</v>
      </c>
      <c r="AJ890" s="13" t="n">
        <v>61.5</v>
      </c>
      <c r="AK890" s="13" t="n">
        <v>38.5</v>
      </c>
      <c r="AL890" s="12" t="n">
        <v>38.2611570247934</v>
      </c>
      <c r="AM890" s="10" t="s">
        <v>157</v>
      </c>
      <c r="AN890" s="10" t="s">
        <v>632</v>
      </c>
    </row>
    <row r="891" customFormat="false" ht="15" hidden="false" customHeight="false" outlineLevel="0" collapsed="false">
      <c r="A891" s="10" t="s">
        <v>2113</v>
      </c>
      <c r="B891" s="10" t="s">
        <v>2027</v>
      </c>
      <c r="C891" s="10" t="s">
        <v>148</v>
      </c>
      <c r="D891" s="11" t="n">
        <v>46298.8152777778</v>
      </c>
      <c r="E891" s="10" t="s">
        <v>2114</v>
      </c>
      <c r="F891" s="10" t="s">
        <v>2029</v>
      </c>
      <c r="G891" s="10" t="s">
        <v>2030</v>
      </c>
      <c r="H891" s="10" t="s">
        <v>298</v>
      </c>
      <c r="I891" s="10" t="s">
        <v>152</v>
      </c>
      <c r="J891" s="10" t="s">
        <v>248</v>
      </c>
      <c r="K891" s="10" t="s">
        <v>154</v>
      </c>
      <c r="M891" s="12" t="n">
        <v>39.7195266841317</v>
      </c>
      <c r="N891" s="12" t="n">
        <v>4.34112851732584</v>
      </c>
      <c r="O891" s="12" t="n">
        <v>38.5305675656697</v>
      </c>
      <c r="P891" s="12" t="n">
        <v>47.8120154296805</v>
      </c>
      <c r="Q891" s="12" t="n">
        <v>43.3536422066067</v>
      </c>
      <c r="R891" s="12" t="n">
        <v>44.4338336196127</v>
      </c>
      <c r="S891" s="12" t="n">
        <v>42.1201889042932</v>
      </c>
      <c r="T891" s="12" t="n">
        <v>33.9397849505838</v>
      </c>
      <c r="U891" s="12" t="n">
        <v>31.4998092651367</v>
      </c>
      <c r="V891" s="12" t="n">
        <v>53.4923210144043</v>
      </c>
      <c r="W891" s="12" t="n">
        <v>21.9925117492676</v>
      </c>
      <c r="X891" s="13" t="n">
        <v>21.7826125973417</v>
      </c>
      <c r="Y891" s="13" t="n">
        <v>49.0582405200866</v>
      </c>
      <c r="Z891" s="13" t="n">
        <v>40.5000000000001</v>
      </c>
      <c r="AA891" s="10" t="s">
        <v>162</v>
      </c>
      <c r="AG891" s="13" t="n">
        <v>98.8770580696047</v>
      </c>
      <c r="AH891" s="13" t="n">
        <v>100</v>
      </c>
      <c r="AI891" s="13" t="n">
        <v>30.6</v>
      </c>
      <c r="AJ891" s="13" t="n">
        <v>62.3</v>
      </c>
      <c r="AK891" s="13" t="n">
        <v>39.3</v>
      </c>
      <c r="AL891" s="12" t="n">
        <v>39.6790552995392</v>
      </c>
      <c r="AM891" s="10" t="s">
        <v>157</v>
      </c>
      <c r="AN891" s="10" t="s">
        <v>632</v>
      </c>
    </row>
    <row r="892" customFormat="false" ht="15" hidden="false" customHeight="false" outlineLevel="0" collapsed="false">
      <c r="A892" s="10" t="s">
        <v>2115</v>
      </c>
      <c r="B892" s="10" t="s">
        <v>2027</v>
      </c>
      <c r="C892" s="10" t="s">
        <v>148</v>
      </c>
      <c r="D892" s="11" t="n">
        <v>46298.8152893519</v>
      </c>
      <c r="E892" s="10" t="s">
        <v>2116</v>
      </c>
      <c r="F892" s="10" t="s">
        <v>2029</v>
      </c>
      <c r="G892" s="10" t="s">
        <v>2030</v>
      </c>
      <c r="H892" s="10" t="s">
        <v>301</v>
      </c>
      <c r="I892" s="10" t="s">
        <v>152</v>
      </c>
      <c r="J892" s="10" t="s">
        <v>248</v>
      </c>
      <c r="K892" s="10" t="s">
        <v>154</v>
      </c>
      <c r="M892" s="12" t="n">
        <v>38.8195937022082</v>
      </c>
      <c r="N892" s="12" t="n">
        <v>3.91228742305083</v>
      </c>
      <c r="O892" s="12" t="n">
        <v>37.8022614528669</v>
      </c>
      <c r="P892" s="12" t="n">
        <v>48.9034972017776</v>
      </c>
      <c r="Q892" s="12" t="n">
        <v>41.1338546135433</v>
      </c>
      <c r="R892" s="12" t="n">
        <v>43.263411478711</v>
      </c>
      <c r="S892" s="12" t="n">
        <v>39.5726080624932</v>
      </c>
      <c r="T892" s="12" t="n">
        <v>34.3879577900231</v>
      </c>
      <c r="U892" s="12" t="n">
        <v>33.1514434814453</v>
      </c>
      <c r="V892" s="12" t="n">
        <v>55.4333724975586</v>
      </c>
      <c r="W892" s="12" t="n">
        <v>22.2819290161133</v>
      </c>
      <c r="X892" s="13" t="n">
        <v>33.6674978884286</v>
      </c>
      <c r="Y892" s="13" t="n">
        <v>70.2519808550859</v>
      </c>
      <c r="Z892" s="13" t="n">
        <v>38.9000000000001</v>
      </c>
      <c r="AA892" s="10" t="s">
        <v>155</v>
      </c>
      <c r="AC892" s="10" t="s">
        <v>156</v>
      </c>
      <c r="AG892" s="13" t="n">
        <v>97.1362712923894</v>
      </c>
      <c r="AH892" s="13" t="n">
        <v>100</v>
      </c>
      <c r="AI892" s="13" t="n">
        <v>32</v>
      </c>
      <c r="AJ892" s="13" t="n">
        <v>61.7</v>
      </c>
      <c r="AK892" s="13" t="n">
        <v>36</v>
      </c>
      <c r="AL892" s="12" t="n">
        <v>36.4</v>
      </c>
      <c r="AM892" s="10" t="s">
        <v>157</v>
      </c>
      <c r="AN892" s="10" t="s">
        <v>632</v>
      </c>
    </row>
    <row r="893" customFormat="false" ht="15" hidden="false" customHeight="false" outlineLevel="0" collapsed="false">
      <c r="A893" s="10" t="s">
        <v>2117</v>
      </c>
      <c r="B893" s="10" t="s">
        <v>2027</v>
      </c>
      <c r="C893" s="10" t="s">
        <v>148</v>
      </c>
      <c r="D893" s="11" t="n">
        <v>46298.8153240741</v>
      </c>
      <c r="E893" s="10" t="s">
        <v>2118</v>
      </c>
      <c r="F893" s="10" t="s">
        <v>2029</v>
      </c>
      <c r="G893" s="10" t="s">
        <v>2030</v>
      </c>
      <c r="H893" s="10" t="s">
        <v>304</v>
      </c>
      <c r="I893" s="10" t="s">
        <v>152</v>
      </c>
      <c r="J893" s="10" t="s">
        <v>248</v>
      </c>
      <c r="K893" s="10" t="s">
        <v>154</v>
      </c>
      <c r="M893" s="12" t="n">
        <v>44.558293033923</v>
      </c>
      <c r="N893" s="12" t="n">
        <v>5.718706919731</v>
      </c>
      <c r="O893" s="12" t="n">
        <v>42.9877591756762</v>
      </c>
      <c r="P893" s="12" t="n">
        <v>52.4826766489143</v>
      </c>
      <c r="Q893" s="12" t="n">
        <v>53.3001953237587</v>
      </c>
      <c r="R893" s="12" t="n">
        <v>49.9686909616729</v>
      </c>
      <c r="S893" s="12" t="n">
        <v>48.1789627220299</v>
      </c>
      <c r="T893" s="12" t="n">
        <v>36.8283521155992</v>
      </c>
      <c r="U893" s="12" t="n">
        <v>34.1849670410156</v>
      </c>
      <c r="V893" s="12" t="n">
        <v>60.2092361450195</v>
      </c>
      <c r="W893" s="12" t="n">
        <v>26.0242691040039</v>
      </c>
      <c r="X893" s="13" t="n">
        <v>20.1878411200281</v>
      </c>
      <c r="Y893" s="13" t="n">
        <v>35.7775458751605</v>
      </c>
      <c r="Z893" s="13" t="n">
        <v>40.7000000000001</v>
      </c>
      <c r="AA893" s="10" t="s">
        <v>162</v>
      </c>
      <c r="AC893" s="10" t="s">
        <v>156</v>
      </c>
      <c r="AG893" s="13" t="n">
        <v>97.8696673897325</v>
      </c>
      <c r="AH893" s="13" t="n">
        <v>100</v>
      </c>
      <c r="AI893" s="13" t="n">
        <v>33.2</v>
      </c>
      <c r="AJ893" s="13" t="n">
        <v>67.9</v>
      </c>
      <c r="AK893" s="13" t="n">
        <v>39.8</v>
      </c>
      <c r="AL893" s="12" t="n">
        <v>40.0158833017078</v>
      </c>
      <c r="AM893" s="10" t="s">
        <v>157</v>
      </c>
      <c r="AN893" s="10" t="s">
        <v>632</v>
      </c>
    </row>
    <row r="894" customFormat="false" ht="15" hidden="false" customHeight="false" outlineLevel="0" collapsed="false">
      <c r="A894" s="10" t="s">
        <v>2119</v>
      </c>
      <c r="B894" s="10" t="s">
        <v>2027</v>
      </c>
      <c r="C894" s="10" t="s">
        <v>148</v>
      </c>
      <c r="D894" s="11" t="n">
        <v>46298.8153356482</v>
      </c>
      <c r="E894" s="10" t="s">
        <v>2120</v>
      </c>
      <c r="F894" s="10" t="s">
        <v>2029</v>
      </c>
      <c r="G894" s="10" t="s">
        <v>2030</v>
      </c>
      <c r="H894" s="10" t="s">
        <v>307</v>
      </c>
      <c r="I894" s="10" t="s">
        <v>152</v>
      </c>
      <c r="J894" s="10" t="s">
        <v>248</v>
      </c>
      <c r="K894" s="10" t="s">
        <v>154</v>
      </c>
      <c r="M894" s="12" t="n">
        <v>42.4083886830125</v>
      </c>
      <c r="N894" s="12" t="n">
        <v>5.35786041980658</v>
      </c>
      <c r="O894" s="12" t="n">
        <v>40.6237455232168</v>
      </c>
      <c r="P894" s="12" t="n">
        <v>52.602449156613</v>
      </c>
      <c r="Q894" s="12" t="n">
        <v>50.9165470385403</v>
      </c>
      <c r="R894" s="12" t="n">
        <v>44.7559846821717</v>
      </c>
      <c r="S894" s="12" t="n">
        <v>50.057830462603</v>
      </c>
      <c r="T894" s="12" t="n">
        <v>35.1894035089911</v>
      </c>
      <c r="U894" s="12" t="n">
        <v>34.1934814453125</v>
      </c>
      <c r="V894" s="12" t="n">
        <v>58.4754371643066</v>
      </c>
      <c r="W894" s="12" t="n">
        <v>24.2819557189941</v>
      </c>
      <c r="X894" s="13" t="n">
        <v>13.3403328907143</v>
      </c>
      <c r="Y894" s="13" t="n">
        <v>53.40147608313</v>
      </c>
      <c r="Z894" s="13" t="n">
        <v>40.8000000000001</v>
      </c>
      <c r="AA894" s="10" t="s">
        <v>155</v>
      </c>
      <c r="AF894" s="10" t="s">
        <v>156</v>
      </c>
      <c r="AG894" s="13" t="n">
        <v>98.3448736637512</v>
      </c>
      <c r="AH894" s="13" t="n">
        <v>100</v>
      </c>
      <c r="AI894" s="13" t="n">
        <v>33.2</v>
      </c>
      <c r="AJ894" s="13" t="n">
        <v>68.2</v>
      </c>
      <c r="AK894" s="13" t="n">
        <v>36.3</v>
      </c>
      <c r="AL894" s="12" t="n">
        <v>36.3603523128338</v>
      </c>
      <c r="AM894" s="10" t="s">
        <v>157</v>
      </c>
      <c r="AN894" s="10" t="s">
        <v>632</v>
      </c>
    </row>
    <row r="895" customFormat="false" ht="15" hidden="false" customHeight="false" outlineLevel="0" collapsed="false">
      <c r="A895" s="10" t="s">
        <v>2121</v>
      </c>
      <c r="B895" s="10" t="s">
        <v>2027</v>
      </c>
      <c r="C895" s="10" t="s">
        <v>148</v>
      </c>
      <c r="D895" s="11" t="n">
        <v>46298.8153472222</v>
      </c>
      <c r="E895" s="10" t="s">
        <v>2122</v>
      </c>
      <c r="F895" s="10" t="s">
        <v>2029</v>
      </c>
      <c r="G895" s="10" t="s">
        <v>2030</v>
      </c>
      <c r="H895" s="10" t="s">
        <v>310</v>
      </c>
      <c r="I895" s="10" t="s">
        <v>152</v>
      </c>
      <c r="J895" s="10" t="s">
        <v>248</v>
      </c>
      <c r="K895" s="10" t="s">
        <v>154</v>
      </c>
      <c r="M895" s="12" t="n">
        <v>40.0026437622773</v>
      </c>
      <c r="N895" s="12" t="n">
        <v>4.62648008278723</v>
      </c>
      <c r="O895" s="12" t="n">
        <v>38.6163584406532</v>
      </c>
      <c r="P895" s="12" t="n">
        <v>51.0239847626067</v>
      </c>
      <c r="Q895" s="12" t="n">
        <v>47.8821363300297</v>
      </c>
      <c r="R895" s="12" t="n">
        <v>42.7562467107678</v>
      </c>
      <c r="S895" s="12" t="n">
        <v>42.4139043447344</v>
      </c>
      <c r="T895" s="12" t="n">
        <v>34.1136006511792</v>
      </c>
      <c r="U895" s="12" t="n">
        <v>33.393482208252</v>
      </c>
      <c r="V895" s="12" t="n">
        <v>56.0169677734375</v>
      </c>
      <c r="W895" s="12" t="n">
        <v>22.6234855651856</v>
      </c>
      <c r="X895" s="13" t="n">
        <v>18.2543469547459</v>
      </c>
      <c r="Y895" s="13" t="n">
        <v>59.8286030576604</v>
      </c>
      <c r="Z895" s="13" t="n">
        <v>40.0000000000001</v>
      </c>
      <c r="AA895" s="10" t="s">
        <v>155</v>
      </c>
      <c r="AC895" s="10" t="s">
        <v>156</v>
      </c>
      <c r="AG895" s="13" t="n">
        <v>97.5706504027189</v>
      </c>
      <c r="AH895" s="13" t="n">
        <v>100</v>
      </c>
      <c r="AI895" s="13" t="n">
        <v>32.4</v>
      </c>
      <c r="AJ895" s="13" t="n">
        <v>67.4</v>
      </c>
      <c r="AK895" s="13" t="n">
        <v>38.7</v>
      </c>
      <c r="AL895" s="12" t="n">
        <v>39.2748102466793</v>
      </c>
      <c r="AM895" s="10" t="s">
        <v>157</v>
      </c>
      <c r="AN895" s="10" t="s">
        <v>632</v>
      </c>
    </row>
    <row r="896" customFormat="false" ht="15" hidden="false" customHeight="false" outlineLevel="0" collapsed="false">
      <c r="A896" s="10" t="s">
        <v>2123</v>
      </c>
      <c r="B896" s="10" t="s">
        <v>2027</v>
      </c>
      <c r="C896" s="10" t="s">
        <v>148</v>
      </c>
      <c r="D896" s="11" t="n">
        <v>46298.8153703704</v>
      </c>
      <c r="E896" s="10" t="s">
        <v>2124</v>
      </c>
      <c r="F896" s="10" t="s">
        <v>2029</v>
      </c>
      <c r="G896" s="10" t="s">
        <v>2030</v>
      </c>
      <c r="H896" s="10" t="s">
        <v>313</v>
      </c>
      <c r="I896" s="10" t="s">
        <v>152</v>
      </c>
      <c r="J896" s="10" t="s">
        <v>248</v>
      </c>
      <c r="K896" s="10" t="s">
        <v>154</v>
      </c>
      <c r="M896" s="12" t="n">
        <v>37.9019039681068</v>
      </c>
      <c r="N896" s="12" t="n">
        <v>5.2850019078981</v>
      </c>
      <c r="O896" s="12" t="n">
        <v>36.2252391807374</v>
      </c>
      <c r="P896" s="12" t="n">
        <v>48.0670403572652</v>
      </c>
      <c r="Q896" s="12" t="n">
        <v>46.3594955484092</v>
      </c>
      <c r="R896" s="12" t="n">
        <v>42.7564679964684</v>
      </c>
      <c r="S896" s="12" t="n">
        <v>42.1982438700652</v>
      </c>
      <c r="T896" s="12" t="n">
        <v>32.4161604239724</v>
      </c>
      <c r="U896" s="12" t="n">
        <v>32.1587677001953</v>
      </c>
      <c r="V896" s="12" t="n">
        <v>51.802906036377</v>
      </c>
      <c r="W896" s="12" t="n">
        <v>19.6441383361816</v>
      </c>
      <c r="X896" s="13" t="n">
        <v>38.5229753474256</v>
      </c>
      <c r="Y896" s="13" t="n">
        <v>56.7204444207799</v>
      </c>
      <c r="Z896" s="13" t="n">
        <v>34.6</v>
      </c>
      <c r="AA896" s="10" t="s">
        <v>155</v>
      </c>
      <c r="AC896" s="10" t="s">
        <v>156</v>
      </c>
      <c r="AE896" s="10" t="s">
        <v>156</v>
      </c>
      <c r="AG896" s="13" t="n">
        <v>97.255450261509</v>
      </c>
      <c r="AH896" s="13" t="n">
        <v>100</v>
      </c>
      <c r="AI896" s="13" t="n">
        <v>31.1</v>
      </c>
      <c r="AJ896" s="13" t="n">
        <v>68.4</v>
      </c>
      <c r="AK896" s="13" t="n">
        <v>32.6</v>
      </c>
      <c r="AL896" s="12" t="n">
        <v>32.5460904982132</v>
      </c>
      <c r="AM896" s="10" t="s">
        <v>157</v>
      </c>
      <c r="AN896" s="10" t="s">
        <v>632</v>
      </c>
    </row>
    <row r="897" customFormat="false" ht="15" hidden="false" customHeight="false" outlineLevel="0" collapsed="false">
      <c r="A897" s="10" t="s">
        <v>2125</v>
      </c>
      <c r="B897" s="10" t="s">
        <v>2027</v>
      </c>
      <c r="C897" s="10" t="s">
        <v>148</v>
      </c>
      <c r="D897" s="11" t="n">
        <v>46298.8153935185</v>
      </c>
      <c r="E897" s="10" t="s">
        <v>2126</v>
      </c>
      <c r="F897" s="10" t="s">
        <v>2029</v>
      </c>
      <c r="G897" s="10" t="s">
        <v>2030</v>
      </c>
      <c r="H897" s="10" t="s">
        <v>316</v>
      </c>
      <c r="I897" s="10" t="s">
        <v>152</v>
      </c>
      <c r="J897" s="10" t="s">
        <v>248</v>
      </c>
      <c r="K897" s="10" t="s">
        <v>154</v>
      </c>
      <c r="M897" s="12" t="n">
        <v>38.9904238889991</v>
      </c>
      <c r="N897" s="12" t="n">
        <v>5.0378623243688</v>
      </c>
      <c r="O897" s="12" t="n">
        <v>37.5277351080552</v>
      </c>
      <c r="P897" s="12" t="n">
        <v>50.0134122079505</v>
      </c>
      <c r="Q897" s="12" t="n">
        <v>45.2525920439976</v>
      </c>
      <c r="R897" s="12" t="n">
        <v>42.8983055625897</v>
      </c>
      <c r="S897" s="12" t="n">
        <v>41.7716141137589</v>
      </c>
      <c r="T897" s="12" t="n">
        <v>33.1930227569861</v>
      </c>
      <c r="U897" s="12" t="n">
        <v>32.8530426025391</v>
      </c>
      <c r="V897" s="12" t="n">
        <v>53.3465003967285</v>
      </c>
      <c r="W897" s="12" t="n">
        <v>20.4934577941895</v>
      </c>
      <c r="X897" s="13" t="n">
        <v>27.4618632525198</v>
      </c>
      <c r="Y897" s="13" t="n">
        <v>52.1054662671388</v>
      </c>
      <c r="Z897" s="13" t="n">
        <v>35.9</v>
      </c>
      <c r="AA897" s="10" t="s">
        <v>155</v>
      </c>
      <c r="AC897" s="10" t="s">
        <v>156</v>
      </c>
      <c r="AG897" s="13" t="n">
        <v>98.0698590796768</v>
      </c>
      <c r="AH897" s="13" t="n">
        <v>100</v>
      </c>
      <c r="AI897" s="13" t="n">
        <v>31.5</v>
      </c>
      <c r="AJ897" s="13" t="n">
        <v>66.4</v>
      </c>
      <c r="AK897" s="13" t="n">
        <v>34.3</v>
      </c>
      <c r="AL897" s="12" t="n">
        <v>34.6513227347971</v>
      </c>
      <c r="AM897" s="10" t="s">
        <v>157</v>
      </c>
      <c r="AN897" s="10" t="s">
        <v>632</v>
      </c>
    </row>
    <row r="898" customFormat="false" ht="15" hidden="false" customHeight="false" outlineLevel="0" collapsed="false">
      <c r="A898" s="10" t="s">
        <v>2127</v>
      </c>
      <c r="B898" s="10" t="s">
        <v>2027</v>
      </c>
      <c r="C898" s="10" t="s">
        <v>148</v>
      </c>
      <c r="D898" s="11" t="n">
        <v>46298.8154050926</v>
      </c>
      <c r="E898" s="10" t="s">
        <v>2128</v>
      </c>
      <c r="F898" s="10" t="s">
        <v>2029</v>
      </c>
      <c r="G898" s="10" t="s">
        <v>2030</v>
      </c>
      <c r="H898" s="10" t="s">
        <v>319</v>
      </c>
      <c r="I898" s="10" t="s">
        <v>152</v>
      </c>
      <c r="J898" s="10" t="s">
        <v>248</v>
      </c>
      <c r="K898" s="10" t="s">
        <v>154</v>
      </c>
      <c r="M898" s="12" t="n">
        <v>41.3493643011898</v>
      </c>
      <c r="N898" s="12" t="n">
        <v>5.77884499419399</v>
      </c>
      <c r="O898" s="12" t="n">
        <v>39.8277457930738</v>
      </c>
      <c r="P898" s="12" t="n">
        <v>54.4095439110504</v>
      </c>
      <c r="Q898" s="12" t="n">
        <v>45.6092546937415</v>
      </c>
      <c r="R898" s="12" t="n">
        <v>46.6695757941825</v>
      </c>
      <c r="S898" s="12" t="n">
        <v>42.2397732147084</v>
      </c>
      <c r="T898" s="12" t="n">
        <v>33.6604825773532</v>
      </c>
      <c r="U898" s="12" t="n">
        <v>33.0372428894043</v>
      </c>
      <c r="V898" s="12" t="n">
        <v>59.6659622192383</v>
      </c>
      <c r="W898" s="12" t="n">
        <v>26.628719329834</v>
      </c>
      <c r="X898" s="13" t="n">
        <v>13.2517600602707</v>
      </c>
      <c r="Y898" s="13" t="n">
        <v>43.3819135946796</v>
      </c>
      <c r="Z898" s="13" t="n">
        <v>40.4000000000001</v>
      </c>
      <c r="AA898" s="10" t="s">
        <v>162</v>
      </c>
      <c r="AG898" s="13" t="n">
        <v>98.3469596320899</v>
      </c>
      <c r="AH898" s="13" t="n">
        <v>100</v>
      </c>
      <c r="AI898" s="13" t="n">
        <v>31.1</v>
      </c>
      <c r="AJ898" s="13" t="n">
        <v>67.8</v>
      </c>
      <c r="AK898" s="13" t="n">
        <v>39.2</v>
      </c>
      <c r="AL898" s="12" t="n">
        <v>39.6829883444652</v>
      </c>
      <c r="AM898" s="10" t="s">
        <v>157</v>
      </c>
      <c r="AN898" s="10" t="s">
        <v>632</v>
      </c>
    </row>
    <row r="899" customFormat="false" ht="15" hidden="false" customHeight="false" outlineLevel="0" collapsed="false">
      <c r="A899" s="10" t="s">
        <v>2129</v>
      </c>
      <c r="B899" s="10" t="s">
        <v>2027</v>
      </c>
      <c r="C899" s="10" t="s">
        <v>148</v>
      </c>
      <c r="D899" s="11" t="n">
        <v>46298.815625</v>
      </c>
      <c r="E899" s="10" t="s">
        <v>2130</v>
      </c>
      <c r="F899" s="10" t="s">
        <v>2029</v>
      </c>
      <c r="G899" s="10" t="s">
        <v>2030</v>
      </c>
      <c r="H899" s="10" t="s">
        <v>322</v>
      </c>
      <c r="I899" s="10" t="s">
        <v>323</v>
      </c>
      <c r="J899" s="10" t="s">
        <v>248</v>
      </c>
      <c r="K899" s="10" t="s">
        <v>154</v>
      </c>
      <c r="M899" s="12" t="n">
        <v>46.9761831662343</v>
      </c>
      <c r="N899" s="12" t="n">
        <v>5.85650936390141</v>
      </c>
      <c r="O899" s="12" t="n">
        <v>45.3586482283668</v>
      </c>
      <c r="P899" s="12" t="n">
        <v>58.9019386114076</v>
      </c>
      <c r="Q899" s="12" t="n">
        <v>52.3178178459835</v>
      </c>
      <c r="R899" s="12" t="n">
        <v>51.504423111516</v>
      </c>
      <c r="S899" s="12" t="n">
        <v>50.3383143765319</v>
      </c>
      <c r="T899" s="12" t="n">
        <v>38.6061605928564</v>
      </c>
      <c r="U899" s="12" t="n">
        <v>37.4181518554688</v>
      </c>
      <c r="V899" s="12" t="n">
        <v>61.2903137207031</v>
      </c>
      <c r="W899" s="12" t="n">
        <v>23.8721618652344</v>
      </c>
      <c r="X899" s="13" t="n">
        <v>10.0039399691966</v>
      </c>
      <c r="Y899" s="13" t="n">
        <v>40.1053046312547</v>
      </c>
      <c r="Z899" s="13" t="n">
        <v>43.6000000000001</v>
      </c>
      <c r="AA899" s="10" t="s">
        <v>162</v>
      </c>
      <c r="AG899" s="13" t="n">
        <v>98.6246688254342</v>
      </c>
      <c r="AH899" s="13" t="n">
        <v>100</v>
      </c>
      <c r="AI899" s="13" t="n">
        <v>36.1</v>
      </c>
      <c r="AJ899" s="13" t="n">
        <v>70.1</v>
      </c>
      <c r="AK899" s="13" t="n">
        <v>36.7</v>
      </c>
      <c r="AL899" s="12" t="n">
        <v>37.0650959210281</v>
      </c>
      <c r="AM899" s="10" t="s">
        <v>157</v>
      </c>
      <c r="AN899" s="10" t="s">
        <v>632</v>
      </c>
    </row>
    <row r="900" customFormat="false" ht="15" hidden="false" customHeight="false" outlineLevel="0" collapsed="false">
      <c r="A900" s="10" t="s">
        <v>2131</v>
      </c>
      <c r="B900" s="10" t="s">
        <v>2027</v>
      </c>
      <c r="C900" s="10" t="s">
        <v>148</v>
      </c>
      <c r="D900" s="11" t="n">
        <v>46298.8156481482</v>
      </c>
      <c r="E900" s="10" t="s">
        <v>2132</v>
      </c>
      <c r="F900" s="10" t="s">
        <v>2029</v>
      </c>
      <c r="G900" s="10" t="s">
        <v>2030</v>
      </c>
      <c r="H900" s="10" t="s">
        <v>326</v>
      </c>
      <c r="I900" s="10" t="s">
        <v>323</v>
      </c>
      <c r="J900" s="10" t="s">
        <v>248</v>
      </c>
      <c r="K900" s="10" t="s">
        <v>154</v>
      </c>
      <c r="M900" s="12" t="n">
        <v>46.0547179913568</v>
      </c>
      <c r="N900" s="12" t="n">
        <v>6.04118162087114</v>
      </c>
      <c r="O900" s="12" t="n">
        <v>44.3885904251059</v>
      </c>
      <c r="P900" s="12" t="n">
        <v>58.3163543935577</v>
      </c>
      <c r="Q900" s="12" t="n">
        <v>52.3518377323807</v>
      </c>
      <c r="R900" s="12" t="n">
        <v>50.9137353101377</v>
      </c>
      <c r="S900" s="12" t="n">
        <v>48.2745659782728</v>
      </c>
      <c r="T900" s="12" t="n">
        <v>37.7454006449024</v>
      </c>
      <c r="U900" s="12" t="n">
        <v>36.8878059387207</v>
      </c>
      <c r="V900" s="12" t="n">
        <v>61.031005859375</v>
      </c>
      <c r="W900" s="12" t="n">
        <v>24.1431999206543</v>
      </c>
      <c r="X900" s="13" t="n">
        <v>16.199647734291</v>
      </c>
      <c r="Y900" s="13" t="n">
        <v>38.8041265411625</v>
      </c>
      <c r="Z900" s="13" t="n">
        <v>43.4000000000001</v>
      </c>
      <c r="AA900" s="10" t="s">
        <v>162</v>
      </c>
      <c r="AG900" s="13" t="n">
        <v>98.7285456187895</v>
      </c>
      <c r="AH900" s="13" t="n">
        <v>100</v>
      </c>
      <c r="AI900" s="13" t="n">
        <v>35.9</v>
      </c>
      <c r="AJ900" s="13" t="n">
        <v>70.7</v>
      </c>
      <c r="AK900" s="13" t="n">
        <v>36.9</v>
      </c>
      <c r="AL900" s="12" t="n">
        <v>37.2491675425689</v>
      </c>
      <c r="AM900" s="10" t="s">
        <v>157</v>
      </c>
      <c r="AN900" s="10" t="s">
        <v>632</v>
      </c>
    </row>
    <row r="901" customFormat="false" ht="15" hidden="false" customHeight="false" outlineLevel="0" collapsed="false">
      <c r="A901" s="10" t="s">
        <v>2133</v>
      </c>
      <c r="B901" s="10" t="s">
        <v>2027</v>
      </c>
      <c r="C901" s="10" t="s">
        <v>148</v>
      </c>
      <c r="D901" s="11" t="n">
        <v>46298.8156597222</v>
      </c>
      <c r="E901" s="10" t="s">
        <v>2134</v>
      </c>
      <c r="F901" s="10" t="s">
        <v>2029</v>
      </c>
      <c r="G901" s="10" t="s">
        <v>2030</v>
      </c>
      <c r="H901" s="10" t="s">
        <v>329</v>
      </c>
      <c r="I901" s="10" t="s">
        <v>323</v>
      </c>
      <c r="J901" s="10" t="s">
        <v>248</v>
      </c>
      <c r="K901" s="10" t="s">
        <v>154</v>
      </c>
      <c r="M901" s="12" t="n">
        <v>44.6120465761815</v>
      </c>
      <c r="N901" s="12" t="n">
        <v>6.15180106806951</v>
      </c>
      <c r="O901" s="12" t="n">
        <v>42.902336540989</v>
      </c>
      <c r="P901" s="12" t="n">
        <v>57.9501293133536</v>
      </c>
      <c r="Q901" s="12" t="n">
        <v>50.461689100353</v>
      </c>
      <c r="R901" s="12" t="n">
        <v>47.285261496428</v>
      </c>
      <c r="S901" s="12" t="n">
        <v>48.6132274972316</v>
      </c>
      <c r="T901" s="12" t="n">
        <v>36.2183262296082</v>
      </c>
      <c r="U901" s="12" t="n">
        <v>35.6849670410156</v>
      </c>
      <c r="V901" s="12" t="n">
        <v>60.408935546875</v>
      </c>
      <c r="W901" s="12" t="n">
        <v>24.7239685058594</v>
      </c>
      <c r="X901" s="13" t="n">
        <v>16.2532537130608</v>
      </c>
      <c r="Y901" s="13" t="n">
        <v>43.0760986066452</v>
      </c>
      <c r="Z901" s="13" t="n">
        <v>42.2000000000001</v>
      </c>
      <c r="AA901" s="10" t="s">
        <v>162</v>
      </c>
      <c r="AG901" s="13" t="n">
        <v>98.3362192275841</v>
      </c>
      <c r="AH901" s="13" t="n">
        <v>100</v>
      </c>
      <c r="AI901" s="13" t="n">
        <v>34.7</v>
      </c>
      <c r="AJ901" s="13" t="n">
        <v>69.4</v>
      </c>
      <c r="AK901" s="13" t="n">
        <v>36.9</v>
      </c>
      <c r="AL901" s="12" t="n">
        <v>36.8555984331931</v>
      </c>
      <c r="AM901" s="10" t="s">
        <v>157</v>
      </c>
      <c r="AN901" s="10" t="s">
        <v>632</v>
      </c>
    </row>
    <row r="902" customFormat="false" ht="15" hidden="false" customHeight="false" outlineLevel="0" collapsed="false">
      <c r="A902" s="10" t="s">
        <v>2135</v>
      </c>
      <c r="B902" s="10" t="s">
        <v>2027</v>
      </c>
      <c r="C902" s="10" t="s">
        <v>148</v>
      </c>
      <c r="D902" s="11" t="n">
        <v>46298.8156828704</v>
      </c>
      <c r="E902" s="10" t="s">
        <v>2136</v>
      </c>
      <c r="F902" s="10" t="s">
        <v>2029</v>
      </c>
      <c r="G902" s="10" t="s">
        <v>2030</v>
      </c>
      <c r="H902" s="10" t="s">
        <v>332</v>
      </c>
      <c r="I902" s="10" t="s">
        <v>323</v>
      </c>
      <c r="J902" s="10" t="s">
        <v>248</v>
      </c>
      <c r="K902" s="10" t="s">
        <v>154</v>
      </c>
      <c r="M902" s="12" t="n">
        <v>42.3789208768502</v>
      </c>
      <c r="N902" s="12" t="n">
        <v>4.99415881043244</v>
      </c>
      <c r="O902" s="12" t="n">
        <v>40.7596978688315</v>
      </c>
      <c r="P902" s="12" t="n">
        <v>51.3345566652609</v>
      </c>
      <c r="Q902" s="12" t="n">
        <v>50.8580910723137</v>
      </c>
      <c r="R902" s="12" t="n">
        <v>46.197319207174</v>
      </c>
      <c r="S902" s="12" t="n">
        <v>45.6432728062067</v>
      </c>
      <c r="T902" s="12" t="n">
        <v>35.5798610980988</v>
      </c>
      <c r="U902" s="12" t="n">
        <v>35.1423873901367</v>
      </c>
      <c r="V902" s="12" t="n">
        <v>56.6023788452148</v>
      </c>
      <c r="W902" s="12" t="n">
        <v>21.4599914550781</v>
      </c>
      <c r="X902" s="13" t="n">
        <v>20.8565943643946</v>
      </c>
      <c r="Y902" s="13" t="n">
        <v>46.5478055561685</v>
      </c>
      <c r="Z902" s="13" t="n">
        <v>41.4000000000001</v>
      </c>
      <c r="AA902" s="10" t="s">
        <v>162</v>
      </c>
      <c r="AG902" s="13" t="n">
        <v>98.7342047930283</v>
      </c>
      <c r="AH902" s="13" t="n">
        <v>100</v>
      </c>
      <c r="AI902" s="13" t="n">
        <v>34.2</v>
      </c>
      <c r="AJ902" s="13" t="n">
        <v>67.4</v>
      </c>
      <c r="AK902" s="13" t="n">
        <v>35.1</v>
      </c>
      <c r="AL902" s="12" t="n">
        <v>35.1423877817098</v>
      </c>
      <c r="AM902" s="10" t="s">
        <v>157</v>
      </c>
      <c r="AN902" s="10" t="s">
        <v>632</v>
      </c>
    </row>
    <row r="903" customFormat="false" ht="15" hidden="false" customHeight="false" outlineLevel="0" collapsed="false">
      <c r="A903" s="10" t="s">
        <v>2137</v>
      </c>
      <c r="B903" s="10" t="s">
        <v>2027</v>
      </c>
      <c r="C903" s="10" t="s">
        <v>148</v>
      </c>
      <c r="D903" s="11" t="n">
        <v>46298.8157060185</v>
      </c>
      <c r="E903" s="10" t="s">
        <v>2138</v>
      </c>
      <c r="F903" s="10" t="s">
        <v>2029</v>
      </c>
      <c r="G903" s="10" t="s">
        <v>2030</v>
      </c>
      <c r="H903" s="10" t="s">
        <v>336</v>
      </c>
      <c r="I903" s="10" t="s">
        <v>323</v>
      </c>
      <c r="J903" s="10" t="s">
        <v>153</v>
      </c>
      <c r="K903" s="10" t="s">
        <v>154</v>
      </c>
      <c r="M903" s="12" t="n">
        <v>47.5994621310657</v>
      </c>
      <c r="N903" s="12" t="n">
        <v>7.50391228455222</v>
      </c>
      <c r="O903" s="12" t="n">
        <v>45.9550981204261</v>
      </c>
      <c r="P903" s="12" t="n">
        <v>54.6368666970602</v>
      </c>
      <c r="Q903" s="12" t="n">
        <v>56.6470121375976</v>
      </c>
      <c r="R903" s="12" t="n">
        <v>51.9129451464053</v>
      </c>
      <c r="S903" s="12" t="n">
        <v>52.8883768011558</v>
      </c>
      <c r="T903" s="12" t="n">
        <v>35.6900571860761</v>
      </c>
      <c r="U903" s="12" t="n">
        <v>32.9934806823731</v>
      </c>
      <c r="V903" s="12" t="n">
        <v>59.2427444458008</v>
      </c>
      <c r="W903" s="12" t="n">
        <v>26.2492637634277</v>
      </c>
      <c r="X903" s="13" t="n">
        <v>17.1869815161924</v>
      </c>
      <c r="Y903" s="13" t="n">
        <v>39.619561805512</v>
      </c>
      <c r="Z903" s="13" t="n">
        <v>53.2000000000003</v>
      </c>
      <c r="AA903" s="10" t="s">
        <v>162</v>
      </c>
      <c r="AG903" s="13" t="n">
        <v>99.0327909620577</v>
      </c>
      <c r="AH903" s="13" t="n">
        <v>100</v>
      </c>
      <c r="AI903" s="13" t="n">
        <v>32</v>
      </c>
      <c r="AJ903" s="13" t="n">
        <v>67</v>
      </c>
      <c r="AK903" s="13" t="n">
        <v>32.6</v>
      </c>
      <c r="AL903" s="12" t="n">
        <v>32.993481095176</v>
      </c>
      <c r="AM903" s="10" t="s">
        <v>157</v>
      </c>
      <c r="AN903" s="10" t="s">
        <v>632</v>
      </c>
    </row>
    <row r="904" customFormat="false" ht="15" hidden="false" customHeight="false" outlineLevel="0" collapsed="false">
      <c r="A904" s="10" t="s">
        <v>2139</v>
      </c>
      <c r="B904" s="10" t="s">
        <v>2027</v>
      </c>
      <c r="C904" s="10" t="s">
        <v>148</v>
      </c>
      <c r="D904" s="11" t="n">
        <v>46298.8157175926</v>
      </c>
      <c r="E904" s="10" t="s">
        <v>2140</v>
      </c>
      <c r="F904" s="10" t="s">
        <v>2029</v>
      </c>
      <c r="G904" s="10" t="s">
        <v>2030</v>
      </c>
      <c r="H904" s="10" t="s">
        <v>339</v>
      </c>
      <c r="I904" s="10" t="s">
        <v>323</v>
      </c>
      <c r="J904" s="10" t="s">
        <v>153</v>
      </c>
      <c r="K904" s="10" t="s">
        <v>154</v>
      </c>
      <c r="M904" s="12" t="n">
        <v>43.7273848025793</v>
      </c>
      <c r="N904" s="12" t="n">
        <v>7.65772157934305</v>
      </c>
      <c r="O904" s="12" t="n">
        <v>42.003570632555</v>
      </c>
      <c r="P904" s="12" t="n">
        <v>53.6050434271495</v>
      </c>
      <c r="Q904" s="12" t="n">
        <v>46.4648413443911</v>
      </c>
      <c r="R904" s="12" t="n">
        <v>52.3082966856447</v>
      </c>
      <c r="S904" s="12" t="n">
        <v>49.6264894962964</v>
      </c>
      <c r="T904" s="12" t="n">
        <v>32.3325136656363</v>
      </c>
      <c r="U904" s="12" t="n">
        <v>31.9537410736084</v>
      </c>
      <c r="V904" s="12" t="n">
        <v>57.1530342102051</v>
      </c>
      <c r="W904" s="12" t="n">
        <v>25.1992931365967</v>
      </c>
      <c r="X904" s="13" t="n">
        <v>17.5125466601414</v>
      </c>
      <c r="Y904" s="13" t="n">
        <v>31.2145550853557</v>
      </c>
      <c r="Z904" s="13" t="n">
        <v>51.2000000000003</v>
      </c>
      <c r="AA904" s="10" t="s">
        <v>162</v>
      </c>
      <c r="AG904" s="13" t="n">
        <v>98.9094533029613</v>
      </c>
      <c r="AH904" s="13" t="n">
        <v>100</v>
      </c>
      <c r="AI904" s="13" t="n">
        <v>31</v>
      </c>
      <c r="AJ904" s="13" t="n">
        <v>64.6</v>
      </c>
      <c r="AK904" s="13" t="n">
        <v>31.5</v>
      </c>
      <c r="AL904" s="12" t="n">
        <v>31.953741851369</v>
      </c>
      <c r="AM904" s="10" t="s">
        <v>157</v>
      </c>
      <c r="AN904" s="10" t="s">
        <v>632</v>
      </c>
    </row>
    <row r="905" customFormat="false" ht="15" hidden="false" customHeight="false" outlineLevel="0" collapsed="false">
      <c r="A905" s="10" t="s">
        <v>2141</v>
      </c>
      <c r="B905" s="10" t="s">
        <v>2027</v>
      </c>
      <c r="C905" s="10" t="s">
        <v>148</v>
      </c>
      <c r="D905" s="11" t="n">
        <v>46298.8157407407</v>
      </c>
      <c r="E905" s="10" t="s">
        <v>2142</v>
      </c>
      <c r="F905" s="10" t="s">
        <v>2029</v>
      </c>
      <c r="G905" s="10" t="s">
        <v>2030</v>
      </c>
      <c r="H905" s="10" t="s">
        <v>342</v>
      </c>
      <c r="I905" s="10" t="s">
        <v>323</v>
      </c>
      <c r="J905" s="10" t="s">
        <v>153</v>
      </c>
      <c r="K905" s="10" t="s">
        <v>154</v>
      </c>
      <c r="M905" s="12" t="n">
        <v>43.7779026402605</v>
      </c>
      <c r="N905" s="12" t="n">
        <v>8.42862373752346</v>
      </c>
      <c r="O905" s="12" t="n">
        <v>42.6269819381656</v>
      </c>
      <c r="P905" s="12" t="n">
        <v>56.5019033644419</v>
      </c>
      <c r="Q905" s="12" t="n">
        <v>42.040944511885</v>
      </c>
      <c r="R905" s="12" t="n">
        <v>49.4851314056205</v>
      </c>
      <c r="S905" s="12" t="n">
        <v>45.2996193496092</v>
      </c>
      <c r="T905" s="12" t="n">
        <v>32.4011983939357</v>
      </c>
      <c r="U905" s="12" t="n">
        <v>31.8594188690186</v>
      </c>
      <c r="V905" s="12" t="n">
        <v>58.0477180480957</v>
      </c>
      <c r="W905" s="12" t="n">
        <v>26.1882991790772</v>
      </c>
      <c r="X905" s="13" t="n">
        <v>18.5797773748873</v>
      </c>
      <c r="Y905" s="13" t="n">
        <v>31.6800194467796</v>
      </c>
      <c r="Z905" s="13" t="n">
        <v>34.3</v>
      </c>
      <c r="AA905" s="10" t="s">
        <v>162</v>
      </c>
      <c r="AG905" s="13" t="n">
        <v>98.6402509691084</v>
      </c>
      <c r="AH905" s="13" t="n">
        <v>100</v>
      </c>
      <c r="AI905" s="13" t="n">
        <v>30.9</v>
      </c>
      <c r="AJ905" s="13" t="n">
        <v>64.7</v>
      </c>
      <c r="AK905" s="13" t="n">
        <v>32.3</v>
      </c>
      <c r="AL905" s="12" t="n">
        <v>32.6841642228739</v>
      </c>
      <c r="AM905" s="10" t="s">
        <v>157</v>
      </c>
      <c r="AN905" s="10" t="s">
        <v>632</v>
      </c>
    </row>
    <row r="906" customFormat="false" ht="15" hidden="false" customHeight="false" outlineLevel="0" collapsed="false">
      <c r="A906" s="10" t="s">
        <v>2143</v>
      </c>
      <c r="B906" s="10" t="s">
        <v>2027</v>
      </c>
      <c r="C906" s="10" t="s">
        <v>148</v>
      </c>
      <c r="D906" s="11" t="n">
        <v>46298.8157638889</v>
      </c>
      <c r="E906" s="10" t="s">
        <v>2144</v>
      </c>
      <c r="F906" s="10" t="s">
        <v>2029</v>
      </c>
      <c r="G906" s="10" t="s">
        <v>2030</v>
      </c>
      <c r="H906" s="10" t="s">
        <v>345</v>
      </c>
      <c r="I906" s="10" t="s">
        <v>323</v>
      </c>
      <c r="J906" s="10" t="s">
        <v>153</v>
      </c>
      <c r="K906" s="10" t="s">
        <v>154</v>
      </c>
      <c r="M906" s="12" t="n">
        <v>43.8561611108185</v>
      </c>
      <c r="N906" s="12" t="n">
        <v>8.80223192538532</v>
      </c>
      <c r="O906" s="12" t="n">
        <v>42.8167926793863</v>
      </c>
      <c r="P906" s="12" t="n">
        <v>56.4636141319415</v>
      </c>
      <c r="Q906" s="12" t="n">
        <v>40.0452733907362</v>
      </c>
      <c r="R906" s="12" t="n">
        <v>49.8723958126951</v>
      </c>
      <c r="S906" s="12" t="n">
        <v>44.9002781114422</v>
      </c>
      <c r="T906" s="12" t="n">
        <v>32.060803182236</v>
      </c>
      <c r="U906" s="12" t="n">
        <v>31.5013446807861</v>
      </c>
      <c r="V906" s="12" t="n">
        <v>60.600528717041</v>
      </c>
      <c r="W906" s="12" t="n">
        <v>29.0991840362549</v>
      </c>
      <c r="X906" s="13" t="n">
        <v>18.2505009361758</v>
      </c>
      <c r="Y906" s="13" t="n">
        <v>31.4374404625037</v>
      </c>
      <c r="Z906" s="13" t="n">
        <v>38.6000000000001</v>
      </c>
      <c r="AA906" s="10" t="s">
        <v>162</v>
      </c>
      <c r="AG906" s="13" t="n">
        <v>98.1051206857658</v>
      </c>
      <c r="AH906" s="13" t="n">
        <v>100</v>
      </c>
      <c r="AI906" s="13" t="n">
        <v>30.4</v>
      </c>
      <c r="AJ906" s="13" t="n">
        <v>69.2</v>
      </c>
      <c r="AK906" s="13" t="n">
        <v>33.7</v>
      </c>
      <c r="AL906" s="12" t="n">
        <v>34.5363292770714</v>
      </c>
      <c r="AM906" s="10" t="s">
        <v>157</v>
      </c>
      <c r="AN906" s="10" t="s">
        <v>632</v>
      </c>
    </row>
    <row r="907" customFormat="false" ht="15" hidden="false" customHeight="false" outlineLevel="0" collapsed="false">
      <c r="A907" s="10" t="s">
        <v>2145</v>
      </c>
      <c r="B907" s="10" t="s">
        <v>2027</v>
      </c>
      <c r="C907" s="10" t="s">
        <v>148</v>
      </c>
      <c r="D907" s="11" t="n">
        <v>46298.815787037</v>
      </c>
      <c r="E907" s="10" t="s">
        <v>2146</v>
      </c>
      <c r="F907" s="10" t="s">
        <v>2029</v>
      </c>
      <c r="G907" s="10" t="s">
        <v>2030</v>
      </c>
      <c r="H907" s="10" t="s">
        <v>351</v>
      </c>
      <c r="I907" s="10" t="s">
        <v>323</v>
      </c>
      <c r="J907" s="10" t="s">
        <v>153</v>
      </c>
      <c r="K907" s="10" t="s">
        <v>154</v>
      </c>
      <c r="M907" s="12" t="n">
        <v>45.6512902014935</v>
      </c>
      <c r="N907" s="12" t="n">
        <v>7.72432726501139</v>
      </c>
      <c r="O907" s="12" t="n">
        <v>44.3534822215901</v>
      </c>
      <c r="P907" s="12" t="n">
        <v>58.0320580493928</v>
      </c>
      <c r="Q907" s="12" t="n">
        <v>43.1885429493396</v>
      </c>
      <c r="R907" s="12" t="n">
        <v>52.5890063022745</v>
      </c>
      <c r="S907" s="12" t="n">
        <v>49.2322837217951</v>
      </c>
      <c r="T907" s="12" t="n">
        <v>34.3832417714566</v>
      </c>
      <c r="U907" s="12" t="n">
        <v>33.0530433654785</v>
      </c>
      <c r="V907" s="12" t="n">
        <v>59.7312240600586</v>
      </c>
      <c r="W907" s="12" t="n">
        <v>26.6781806945801</v>
      </c>
      <c r="X907" s="13" t="n">
        <v>23.6076199181503</v>
      </c>
      <c r="Y907" s="13" t="n">
        <v>31.2597378316056</v>
      </c>
      <c r="Z907" s="13" t="n">
        <v>52.8000000000003</v>
      </c>
      <c r="AA907" s="10" t="s">
        <v>162</v>
      </c>
      <c r="AG907" s="13" t="n">
        <v>98.7820769333374</v>
      </c>
      <c r="AH907" s="13" t="n">
        <v>100</v>
      </c>
      <c r="AI907" s="13" t="n">
        <v>31.7</v>
      </c>
      <c r="AJ907" s="13" t="n">
        <v>66.6</v>
      </c>
      <c r="AK907" s="13" t="n">
        <v>32.1</v>
      </c>
      <c r="AL907" s="12" t="n">
        <v>33.0530444607946</v>
      </c>
      <c r="AM907" s="10" t="s">
        <v>157</v>
      </c>
      <c r="AN907" s="10" t="s">
        <v>632</v>
      </c>
    </row>
    <row r="908" customFormat="false" ht="15" hidden="false" customHeight="false" outlineLevel="0" collapsed="false">
      <c r="A908" s="10" t="s">
        <v>2147</v>
      </c>
      <c r="B908" s="10" t="s">
        <v>2027</v>
      </c>
      <c r="C908" s="10" t="s">
        <v>148</v>
      </c>
      <c r="D908" s="11" t="n">
        <v>46298.8157986111</v>
      </c>
      <c r="E908" s="10" t="s">
        <v>2148</v>
      </c>
      <c r="F908" s="10" t="s">
        <v>2029</v>
      </c>
      <c r="G908" s="10" t="s">
        <v>2030</v>
      </c>
      <c r="H908" s="10" t="s">
        <v>354</v>
      </c>
      <c r="I908" s="10" t="s">
        <v>323</v>
      </c>
      <c r="J908" s="10" t="s">
        <v>153</v>
      </c>
      <c r="K908" s="10" t="s">
        <v>154</v>
      </c>
      <c r="M908" s="12" t="n">
        <v>42.7822681813852</v>
      </c>
      <c r="N908" s="12" t="n">
        <v>7.0131648625536</v>
      </c>
      <c r="O908" s="12" t="n">
        <v>41.9473253435102</v>
      </c>
      <c r="P908" s="12" t="n">
        <v>51.5420419678676</v>
      </c>
      <c r="Q908" s="12" t="n">
        <v>40.2967608621262</v>
      </c>
      <c r="R908" s="12" t="n">
        <v>48.0036843164887</v>
      </c>
      <c r="S908" s="12" t="n">
        <v>44.1649465626623</v>
      </c>
      <c r="T908" s="12" t="n">
        <v>31.7864412622713</v>
      </c>
      <c r="U908" s="12" t="n">
        <v>31.1338729858398</v>
      </c>
      <c r="V908" s="12" t="n">
        <v>54.5753326416016</v>
      </c>
      <c r="W908" s="12" t="n">
        <v>23.4414596557617</v>
      </c>
      <c r="X908" s="13" t="n">
        <v>15.9088086177889</v>
      </c>
      <c r="Y908" s="13" t="n">
        <v>30.9120267386321</v>
      </c>
      <c r="Z908" s="13" t="n">
        <v>49.1000000000002</v>
      </c>
      <c r="AA908" s="10" t="s">
        <v>162</v>
      </c>
      <c r="AG908" s="13" t="n">
        <v>98.6026988509842</v>
      </c>
      <c r="AH908" s="13" t="n">
        <v>100</v>
      </c>
      <c r="AI908" s="13" t="n">
        <v>30.2</v>
      </c>
      <c r="AJ908" s="13" t="n">
        <v>63.1</v>
      </c>
      <c r="AK908" s="13" t="n">
        <v>43.7</v>
      </c>
      <c r="AL908" s="12" t="n">
        <v>43.976220243691</v>
      </c>
      <c r="AM908" s="10" t="s">
        <v>157</v>
      </c>
      <c r="AN908" s="10" t="s">
        <v>632</v>
      </c>
    </row>
    <row r="909" customFormat="false" ht="15" hidden="false" customHeight="false" outlineLevel="0" collapsed="false">
      <c r="A909" s="10" t="s">
        <v>2149</v>
      </c>
      <c r="B909" s="10" t="s">
        <v>2027</v>
      </c>
      <c r="C909" s="10" t="s">
        <v>148</v>
      </c>
      <c r="D909" s="11" t="n">
        <v>46298.8158217593</v>
      </c>
      <c r="E909" s="10" t="s">
        <v>2150</v>
      </c>
      <c r="F909" s="10" t="s">
        <v>2029</v>
      </c>
      <c r="G909" s="10" t="s">
        <v>2030</v>
      </c>
      <c r="H909" s="10" t="s">
        <v>357</v>
      </c>
      <c r="I909" s="10" t="s">
        <v>358</v>
      </c>
      <c r="J909" s="10" t="s">
        <v>248</v>
      </c>
      <c r="K909" s="10" t="s">
        <v>154</v>
      </c>
      <c r="M909" s="12" t="n">
        <v>36.3627594448838</v>
      </c>
      <c r="N909" s="12" t="n">
        <v>3.96012680436678</v>
      </c>
      <c r="O909" s="12" t="n">
        <v>35.4164342684863</v>
      </c>
      <c r="P909" s="12" t="n">
        <v>44.7952264668177</v>
      </c>
      <c r="Q909" s="12" t="n">
        <v>36.5861400196362</v>
      </c>
      <c r="R909" s="12" t="n">
        <v>38.3406386758392</v>
      </c>
      <c r="S909" s="12" t="n">
        <v>41.2745317400569</v>
      </c>
      <c r="T909" s="12" t="n">
        <v>30.9258140373379</v>
      </c>
      <c r="U909" s="12" t="n">
        <v>29.5616054534912</v>
      </c>
      <c r="V909" s="12" t="n">
        <v>50.0043525695801</v>
      </c>
      <c r="W909" s="12" t="n">
        <v>20.4427471160889</v>
      </c>
      <c r="X909" s="13" t="n">
        <v>10.6800717332119</v>
      </c>
      <c r="Y909" s="13" t="n">
        <v>71.3215822190836</v>
      </c>
      <c r="Z909" s="13" t="n">
        <v>36.5000000000001</v>
      </c>
      <c r="AA909" s="10" t="s">
        <v>155</v>
      </c>
      <c r="AE909" s="10" t="s">
        <v>156</v>
      </c>
      <c r="AG909" s="13" t="n">
        <v>98.0654978859892</v>
      </c>
      <c r="AH909" s="13" t="n">
        <v>100</v>
      </c>
      <c r="AI909" s="13" t="n">
        <v>28.5</v>
      </c>
      <c r="AJ909" s="13" t="n">
        <v>65.9</v>
      </c>
      <c r="AK909" s="13" t="n">
        <v>32.9</v>
      </c>
      <c r="AL909" s="12" t="n">
        <v>32.4870802825379</v>
      </c>
      <c r="AM909" s="10" t="s">
        <v>157</v>
      </c>
      <c r="AN909" s="10" t="s">
        <v>632</v>
      </c>
    </row>
    <row r="910" customFormat="false" ht="15" hidden="false" customHeight="false" outlineLevel="0" collapsed="false">
      <c r="A910" s="10" t="s">
        <v>2151</v>
      </c>
      <c r="B910" s="10" t="s">
        <v>2027</v>
      </c>
      <c r="C910" s="10" t="s">
        <v>148</v>
      </c>
      <c r="D910" s="11" t="n">
        <v>46298.8158333333</v>
      </c>
      <c r="E910" s="10" t="s">
        <v>2152</v>
      </c>
      <c r="F910" s="10" t="s">
        <v>2029</v>
      </c>
      <c r="G910" s="10" t="s">
        <v>2030</v>
      </c>
      <c r="H910" s="10" t="s">
        <v>361</v>
      </c>
      <c r="I910" s="10" t="s">
        <v>358</v>
      </c>
      <c r="J910" s="10" t="s">
        <v>153</v>
      </c>
      <c r="K910" s="10" t="s">
        <v>154</v>
      </c>
      <c r="M910" s="12" t="n">
        <v>37.8950981939997</v>
      </c>
      <c r="N910" s="12" t="n">
        <v>7.4329856059357</v>
      </c>
      <c r="O910" s="12" t="n">
        <v>35.6236068196155</v>
      </c>
      <c r="P910" s="12" t="n">
        <v>49.271399256171</v>
      </c>
      <c r="Q910" s="12" t="n">
        <v>50.4872621369016</v>
      </c>
      <c r="R910" s="12" t="n">
        <v>44.1160894755512</v>
      </c>
      <c r="S910" s="12" t="n">
        <v>43.0229147194813</v>
      </c>
      <c r="T910" s="12" t="n">
        <v>29.3439326410007</v>
      </c>
      <c r="U910" s="12" t="n">
        <v>28.3325691223145</v>
      </c>
      <c r="V910" s="12" t="n">
        <v>53.9842720031738</v>
      </c>
      <c r="W910" s="12" t="n">
        <v>25.6517028808594</v>
      </c>
      <c r="X910" s="13" t="n">
        <v>19.7490311333938</v>
      </c>
      <c r="Y910" s="13" t="n">
        <v>46.380256731642</v>
      </c>
      <c r="Z910" s="13" t="n">
        <v>32.6</v>
      </c>
      <c r="AA910" s="10" t="s">
        <v>162</v>
      </c>
      <c r="AG910" s="13" t="n">
        <v>98.967705140087</v>
      </c>
      <c r="AH910" s="13" t="n">
        <v>100</v>
      </c>
      <c r="AI910" s="13" t="n">
        <v>27.2</v>
      </c>
      <c r="AJ910" s="13" t="n">
        <v>67.1</v>
      </c>
      <c r="AK910" s="13" t="n">
        <v>37.2</v>
      </c>
      <c r="AL910" s="12" t="n">
        <v>36.5313687995685</v>
      </c>
      <c r="AM910" s="10" t="s">
        <v>157</v>
      </c>
      <c r="AN910" s="10" t="s">
        <v>632</v>
      </c>
    </row>
    <row r="911" customFormat="false" ht="15" hidden="false" customHeight="false" outlineLevel="0" collapsed="false">
      <c r="A911" s="10" t="s">
        <v>2153</v>
      </c>
      <c r="B911" s="10" t="s">
        <v>2154</v>
      </c>
      <c r="C911" s="10" t="s">
        <v>148</v>
      </c>
      <c r="D911" s="11" t="n">
        <v>46298.8234027778</v>
      </c>
      <c r="E911" s="10" t="s">
        <v>2155</v>
      </c>
      <c r="F911" s="10" t="s">
        <v>2156</v>
      </c>
      <c r="G911" s="10" t="s">
        <v>2157</v>
      </c>
      <c r="H911" s="10" t="s">
        <v>151</v>
      </c>
      <c r="I911" s="10" t="s">
        <v>152</v>
      </c>
      <c r="J911" s="10" t="s">
        <v>153</v>
      </c>
      <c r="K911" s="10" t="s">
        <v>154</v>
      </c>
      <c r="M911" s="12" t="n">
        <v>50.3538540810568</v>
      </c>
      <c r="N911" s="12" t="n">
        <v>7.80053192079359</v>
      </c>
      <c r="O911" s="12" t="n">
        <v>48.7648074335463</v>
      </c>
      <c r="P911" s="12" t="n">
        <v>63.5137053810724</v>
      </c>
      <c r="Q911" s="12" t="n">
        <v>51.4866303818584</v>
      </c>
      <c r="R911" s="12" t="n">
        <v>54.5221805911328</v>
      </c>
      <c r="S911" s="12" t="n">
        <v>57.346757683132</v>
      </c>
      <c r="T911" s="12" t="n">
        <v>39.0811303845367</v>
      </c>
      <c r="U911" s="12" t="n">
        <v>38.790641784668</v>
      </c>
      <c r="V911" s="12" t="n">
        <v>65.7074661254883</v>
      </c>
      <c r="W911" s="12" t="n">
        <v>26.9168243408203</v>
      </c>
      <c r="X911" s="13" t="n">
        <v>19.7521704609057</v>
      </c>
      <c r="Y911" s="13" t="n">
        <v>29.3555651008109</v>
      </c>
      <c r="Z911" s="13" t="n">
        <v>40.9</v>
      </c>
      <c r="AA911" s="10" t="s">
        <v>162</v>
      </c>
      <c r="AF911" s="10" t="s">
        <v>156</v>
      </c>
      <c r="AG911" s="13" t="n">
        <v>98.0236296825559</v>
      </c>
      <c r="AH911" s="13" t="n">
        <v>100</v>
      </c>
      <c r="AI911" s="13" t="n">
        <v>37.8</v>
      </c>
      <c r="AJ911" s="13" t="n">
        <v>72.7</v>
      </c>
      <c r="AK911" s="13" t="n">
        <v>41.4</v>
      </c>
      <c r="AL911" s="12" t="n">
        <v>40.738947368421</v>
      </c>
      <c r="AM911" s="10" t="s">
        <v>157</v>
      </c>
      <c r="AN911" s="10" t="s">
        <v>632</v>
      </c>
    </row>
    <row r="912" customFormat="false" ht="15" hidden="false" customHeight="false" outlineLevel="0" collapsed="false">
      <c r="A912" s="10" t="s">
        <v>2158</v>
      </c>
      <c r="B912" s="10" t="s">
        <v>2154</v>
      </c>
      <c r="C912" s="10" t="s">
        <v>148</v>
      </c>
      <c r="D912" s="11" t="n">
        <v>46298.8234143519</v>
      </c>
      <c r="E912" s="10" t="s">
        <v>2159</v>
      </c>
      <c r="F912" s="10" t="s">
        <v>2156</v>
      </c>
      <c r="G912" s="10" t="s">
        <v>2157</v>
      </c>
      <c r="H912" s="10" t="s">
        <v>160</v>
      </c>
      <c r="I912" s="10" t="s">
        <v>152</v>
      </c>
      <c r="J912" s="10" t="s">
        <v>153</v>
      </c>
      <c r="K912" s="10" t="s">
        <v>154</v>
      </c>
      <c r="M912" s="12" t="n">
        <v>49.880008419742</v>
      </c>
      <c r="N912" s="12" t="n">
        <v>7.87086025545864</v>
      </c>
      <c r="O912" s="12" t="n">
        <v>48.123751077996</v>
      </c>
      <c r="P912" s="12" t="n">
        <v>64.466661341437</v>
      </c>
      <c r="Q912" s="12" t="n">
        <v>52.8341638038898</v>
      </c>
      <c r="R912" s="12" t="n">
        <v>57.1146169859788</v>
      </c>
      <c r="S912" s="12" t="n">
        <v>52.5373826322849</v>
      </c>
      <c r="T912" s="12" t="n">
        <v>39.029639345515</v>
      </c>
      <c r="U912" s="12" t="n">
        <v>38.5445747375488</v>
      </c>
      <c r="V912" s="12" t="n">
        <v>66.5352935791016</v>
      </c>
      <c r="W912" s="12" t="n">
        <v>27.9907188415527</v>
      </c>
      <c r="X912" s="13" t="n">
        <v>17.5212683681361</v>
      </c>
      <c r="Y912" s="13" t="n">
        <v>31.2709461201341</v>
      </c>
      <c r="Z912" s="13" t="n">
        <v>45.4000000000001</v>
      </c>
      <c r="AA912" s="10" t="s">
        <v>162</v>
      </c>
      <c r="AG912" s="13" t="n">
        <v>98.4967751764766</v>
      </c>
      <c r="AH912" s="13" t="n">
        <v>100</v>
      </c>
      <c r="AI912" s="13" t="n">
        <v>37.5</v>
      </c>
      <c r="AJ912" s="13" t="n">
        <v>74.3</v>
      </c>
      <c r="AK912" s="13" t="n">
        <v>39.3</v>
      </c>
      <c r="AL912" s="12" t="n">
        <v>39.4425219941349</v>
      </c>
      <c r="AM912" s="10" t="s">
        <v>157</v>
      </c>
      <c r="AN912" s="10" t="s">
        <v>632</v>
      </c>
    </row>
    <row r="913" customFormat="false" ht="15" hidden="false" customHeight="false" outlineLevel="0" collapsed="false">
      <c r="A913" s="10" t="s">
        <v>2160</v>
      </c>
      <c r="B913" s="10" t="s">
        <v>2154</v>
      </c>
      <c r="C913" s="10" t="s">
        <v>148</v>
      </c>
      <c r="D913" s="11" t="n">
        <v>46298.8234490741</v>
      </c>
      <c r="E913" s="10" t="s">
        <v>2161</v>
      </c>
      <c r="F913" s="10" t="s">
        <v>2156</v>
      </c>
      <c r="G913" s="10" t="s">
        <v>2157</v>
      </c>
      <c r="H913" s="10" t="s">
        <v>166</v>
      </c>
      <c r="I913" s="10" t="s">
        <v>152</v>
      </c>
      <c r="J913" s="10" t="s">
        <v>153</v>
      </c>
      <c r="K913" s="10" t="s">
        <v>154</v>
      </c>
      <c r="M913" s="12" t="n">
        <v>50.1217655690524</v>
      </c>
      <c r="N913" s="12" t="n">
        <v>9.24578155089491</v>
      </c>
      <c r="O913" s="12" t="n">
        <v>48.2225092815761</v>
      </c>
      <c r="P913" s="12" t="n">
        <v>65.4446467081706</v>
      </c>
      <c r="Q913" s="12" t="n">
        <v>51.9847083849785</v>
      </c>
      <c r="R913" s="12" t="n">
        <v>54.3035876720291</v>
      </c>
      <c r="S913" s="12" t="n">
        <v>57.6990657531026</v>
      </c>
      <c r="T913" s="12" t="n">
        <v>38.5146773853133</v>
      </c>
      <c r="U913" s="12" t="n">
        <v>37.9978561401367</v>
      </c>
      <c r="V913" s="12" t="n">
        <v>67.2749557495117</v>
      </c>
      <c r="W913" s="12" t="n">
        <v>29.277099609375</v>
      </c>
      <c r="X913" s="13" t="n">
        <v>23.0130637398457</v>
      </c>
      <c r="Y913" s="13" t="n">
        <v>32.8503399628206</v>
      </c>
      <c r="Z913" s="13" t="n">
        <v>40.6</v>
      </c>
      <c r="AA913" s="10" t="s">
        <v>162</v>
      </c>
      <c r="AG913" s="13" t="n">
        <v>98.4864254812214</v>
      </c>
      <c r="AH913" s="13" t="n">
        <v>100</v>
      </c>
      <c r="AI913" s="13" t="n">
        <v>36.8</v>
      </c>
      <c r="AJ913" s="13" t="n">
        <v>79</v>
      </c>
      <c r="AK913" s="13" t="n">
        <v>40</v>
      </c>
      <c r="AL913" s="12" t="n">
        <v>40.3536842105263</v>
      </c>
      <c r="AM913" s="10" t="s">
        <v>157</v>
      </c>
      <c r="AN913" s="10" t="s">
        <v>632</v>
      </c>
    </row>
    <row r="914" customFormat="false" ht="15" hidden="false" customHeight="false" outlineLevel="0" collapsed="false">
      <c r="A914" s="10" t="s">
        <v>2162</v>
      </c>
      <c r="B914" s="10" t="s">
        <v>2154</v>
      </c>
      <c r="C914" s="10" t="s">
        <v>148</v>
      </c>
      <c r="D914" s="11" t="n">
        <v>46298.8234837963</v>
      </c>
      <c r="E914" s="10" t="s">
        <v>2163</v>
      </c>
      <c r="F914" s="10" t="s">
        <v>2156</v>
      </c>
      <c r="G914" s="10" t="s">
        <v>2157</v>
      </c>
      <c r="H914" s="10" t="s">
        <v>169</v>
      </c>
      <c r="I914" s="10" t="s">
        <v>152</v>
      </c>
      <c r="J914" s="10" t="s">
        <v>153</v>
      </c>
      <c r="K914" s="10" t="s">
        <v>154</v>
      </c>
      <c r="M914" s="12" t="n">
        <v>51.1890457488366</v>
      </c>
      <c r="N914" s="12" t="n">
        <v>9.67290523715243</v>
      </c>
      <c r="O914" s="12" t="n">
        <v>49.2677449303883</v>
      </c>
      <c r="P914" s="12" t="n">
        <v>66.3530064328131</v>
      </c>
      <c r="Q914" s="12" t="n">
        <v>50.149403347742</v>
      </c>
      <c r="R914" s="12" t="n">
        <v>60.0522301423907</v>
      </c>
      <c r="S914" s="12" t="n">
        <v>59.1201827667096</v>
      </c>
      <c r="T914" s="12" t="n">
        <v>37.711291222432</v>
      </c>
      <c r="U914" s="12" t="n">
        <v>37.5227508544922</v>
      </c>
      <c r="V914" s="12" t="n">
        <v>68.5427703857422</v>
      </c>
      <c r="W914" s="12" t="n">
        <v>31.02001953125</v>
      </c>
      <c r="X914" s="13" t="n">
        <v>19.4329786294038</v>
      </c>
      <c r="Y914" s="13" t="n">
        <v>23.3536562275154</v>
      </c>
      <c r="Z914" s="13" t="n">
        <v>39.5</v>
      </c>
      <c r="AA914" s="10" t="s">
        <v>162</v>
      </c>
      <c r="AG914" s="13" t="n">
        <v>98.496829541216</v>
      </c>
      <c r="AH914" s="13" t="n">
        <v>100</v>
      </c>
      <c r="AI914" s="13" t="n">
        <v>36.2</v>
      </c>
      <c r="AJ914" s="13" t="n">
        <v>82.8</v>
      </c>
      <c r="AK914" s="13" t="n">
        <v>37</v>
      </c>
      <c r="AL914" s="12" t="n">
        <v>38.00664389321</v>
      </c>
      <c r="AM914" s="10" t="s">
        <v>157</v>
      </c>
      <c r="AN914" s="10" t="s">
        <v>632</v>
      </c>
    </row>
    <row r="915" customFormat="false" ht="15" hidden="false" customHeight="false" outlineLevel="0" collapsed="false">
      <c r="A915" s="10" t="s">
        <v>2164</v>
      </c>
      <c r="B915" s="10" t="s">
        <v>2154</v>
      </c>
      <c r="C915" s="10" t="s">
        <v>148</v>
      </c>
      <c r="D915" s="11" t="n">
        <v>46298.8235185185</v>
      </c>
      <c r="E915" s="10" t="s">
        <v>2165</v>
      </c>
      <c r="F915" s="10" t="s">
        <v>2156</v>
      </c>
      <c r="G915" s="10" t="s">
        <v>2157</v>
      </c>
      <c r="H915" s="10" t="s">
        <v>173</v>
      </c>
      <c r="I915" s="10" t="s">
        <v>152</v>
      </c>
      <c r="J915" s="10" t="s">
        <v>153</v>
      </c>
      <c r="K915" s="10" t="s">
        <v>154</v>
      </c>
      <c r="M915" s="12" t="n">
        <v>52.2301072510727</v>
      </c>
      <c r="N915" s="12" t="n">
        <v>9.88995658057158</v>
      </c>
      <c r="O915" s="12" t="n">
        <v>50.4523791984257</v>
      </c>
      <c r="P915" s="12" t="n">
        <v>68.6480656143002</v>
      </c>
      <c r="Q915" s="12" t="n">
        <v>53.6967550527949</v>
      </c>
      <c r="R915" s="12" t="n">
        <v>53.8924317401102</v>
      </c>
      <c r="S915" s="12" t="n">
        <v>60.2153379848817</v>
      </c>
      <c r="T915" s="12" t="n">
        <v>38.6283955126594</v>
      </c>
      <c r="U915" s="12" t="n">
        <v>37.9716567993164</v>
      </c>
      <c r="V915" s="12" t="n">
        <v>71.5707092285156</v>
      </c>
      <c r="W915" s="12" t="n">
        <v>33.5990524291992</v>
      </c>
      <c r="X915" s="13" t="n">
        <v>16.9693046007132</v>
      </c>
      <c r="Y915" s="13" t="n">
        <v>30.7313664436703</v>
      </c>
      <c r="Z915" s="13" t="n">
        <v>40.9</v>
      </c>
      <c r="AA915" s="10" t="s">
        <v>162</v>
      </c>
      <c r="AG915" s="13" t="n">
        <v>98.7969054580897</v>
      </c>
      <c r="AH915" s="13" t="n">
        <v>100</v>
      </c>
      <c r="AI915" s="13" t="n">
        <v>36.7</v>
      </c>
      <c r="AJ915" s="13" t="n">
        <v>81.5</v>
      </c>
      <c r="AK915" s="13" t="n">
        <v>38.5</v>
      </c>
      <c r="AL915" s="12" t="n">
        <v>38.4368593651461</v>
      </c>
      <c r="AM915" s="10" t="s">
        <v>157</v>
      </c>
      <c r="AN915" s="10" t="s">
        <v>632</v>
      </c>
    </row>
    <row r="916" customFormat="false" ht="15" hidden="false" customHeight="false" outlineLevel="0" collapsed="false">
      <c r="A916" s="10" t="s">
        <v>2166</v>
      </c>
      <c r="B916" s="10" t="s">
        <v>2154</v>
      </c>
      <c r="C916" s="10" t="s">
        <v>148</v>
      </c>
      <c r="D916" s="11" t="n">
        <v>46298.8235532407</v>
      </c>
      <c r="E916" s="10" t="s">
        <v>2167</v>
      </c>
      <c r="F916" s="10" t="s">
        <v>2156</v>
      </c>
      <c r="G916" s="10" t="s">
        <v>2157</v>
      </c>
      <c r="H916" s="10" t="s">
        <v>176</v>
      </c>
      <c r="I916" s="10" t="s">
        <v>152</v>
      </c>
      <c r="J916" s="10" t="s">
        <v>153</v>
      </c>
      <c r="K916" s="10" t="s">
        <v>154</v>
      </c>
      <c r="M916" s="12" t="n">
        <v>53.1658955832008</v>
      </c>
      <c r="N916" s="12" t="n">
        <v>8.81200746156099</v>
      </c>
      <c r="O916" s="12" t="n">
        <v>51.7485281168022</v>
      </c>
      <c r="P916" s="12" t="n">
        <v>66.1021224795307</v>
      </c>
      <c r="Q916" s="12" t="n">
        <v>51.2099710199801</v>
      </c>
      <c r="R916" s="12" t="n">
        <v>59.0714223946576</v>
      </c>
      <c r="S916" s="12" t="n">
        <v>58.6432368641858</v>
      </c>
      <c r="T916" s="12" t="n">
        <v>39.6466858316792</v>
      </c>
      <c r="U916" s="12" t="n">
        <v>38.8561592102051</v>
      </c>
      <c r="V916" s="12" t="n">
        <v>68.2608489990234</v>
      </c>
      <c r="W916" s="12" t="n">
        <v>29.4046897888184</v>
      </c>
      <c r="X916" s="13" t="n">
        <v>16.4556701667061</v>
      </c>
      <c r="Y916" s="13" t="n">
        <v>24.6521385892202</v>
      </c>
      <c r="Z916" s="13" t="n">
        <v>58.1000000000003</v>
      </c>
      <c r="AA916" s="10" t="s">
        <v>162</v>
      </c>
      <c r="AG916" s="13" t="n">
        <v>98.7779357984559</v>
      </c>
      <c r="AH916" s="13" t="n">
        <v>100</v>
      </c>
      <c r="AI916" s="13" t="n">
        <v>37.4</v>
      </c>
      <c r="AJ916" s="13" t="n">
        <v>88.7</v>
      </c>
      <c r="AK916" s="13" t="n">
        <v>45.6</v>
      </c>
      <c r="AL916" s="12" t="n">
        <v>45</v>
      </c>
      <c r="AM916" s="10" t="s">
        <v>157</v>
      </c>
      <c r="AN916" s="10" t="s">
        <v>632</v>
      </c>
    </row>
    <row r="917" customFormat="false" ht="15" hidden="false" customHeight="false" outlineLevel="0" collapsed="false">
      <c r="A917" s="10" t="s">
        <v>2168</v>
      </c>
      <c r="B917" s="10" t="s">
        <v>2154</v>
      </c>
      <c r="C917" s="10" t="s">
        <v>148</v>
      </c>
      <c r="D917" s="11" t="n">
        <v>46298.8235763889</v>
      </c>
      <c r="E917" s="10" t="s">
        <v>2169</v>
      </c>
      <c r="F917" s="10" t="s">
        <v>2156</v>
      </c>
      <c r="G917" s="10" t="s">
        <v>2157</v>
      </c>
      <c r="H917" s="10" t="s">
        <v>179</v>
      </c>
      <c r="I917" s="10" t="s">
        <v>152</v>
      </c>
      <c r="J917" s="10" t="s">
        <v>153</v>
      </c>
      <c r="K917" s="10" t="s">
        <v>154</v>
      </c>
      <c r="M917" s="12" t="n">
        <v>52.3712336001248</v>
      </c>
      <c r="N917" s="12" t="n">
        <v>7.79588269076419</v>
      </c>
      <c r="O917" s="12" t="n">
        <v>51.106829915552</v>
      </c>
      <c r="P917" s="12" t="n">
        <v>64.2248340770155</v>
      </c>
      <c r="Q917" s="12" t="n">
        <v>50.1675109625629</v>
      </c>
      <c r="R917" s="12" t="n">
        <v>58.2756590998372</v>
      </c>
      <c r="S917" s="12" t="n">
        <v>56.9634397433709</v>
      </c>
      <c r="T917" s="12" t="n">
        <v>39.7223675645154</v>
      </c>
      <c r="U917" s="12" t="n">
        <v>38.9546241760254</v>
      </c>
      <c r="V917" s="12" t="n">
        <v>66.2924041748047</v>
      </c>
      <c r="W917" s="12" t="n">
        <v>27.3377799987793</v>
      </c>
      <c r="X917" s="13" t="n">
        <v>13.6270772341456</v>
      </c>
      <c r="Y917" s="13" t="n">
        <v>30.083826533836</v>
      </c>
      <c r="Z917" s="13" t="n">
        <v>56.1000000000002</v>
      </c>
      <c r="AA917" s="10" t="s">
        <v>162</v>
      </c>
      <c r="AG917" s="13" t="n">
        <v>98.8929505004114</v>
      </c>
      <c r="AH917" s="13" t="n">
        <v>100</v>
      </c>
      <c r="AI917" s="13" t="n">
        <v>37.7</v>
      </c>
      <c r="AJ917" s="13" t="n">
        <v>81.9</v>
      </c>
      <c r="AK917" s="13" t="n">
        <v>51.5</v>
      </c>
      <c r="AL917" s="12" t="n">
        <v>50.3591244239631</v>
      </c>
      <c r="AM917" s="10" t="s">
        <v>157</v>
      </c>
      <c r="AN917" s="10" t="s">
        <v>632</v>
      </c>
    </row>
    <row r="918" customFormat="false" ht="15" hidden="false" customHeight="false" outlineLevel="0" collapsed="false">
      <c r="A918" s="10" t="s">
        <v>2170</v>
      </c>
      <c r="B918" s="10" t="s">
        <v>2154</v>
      </c>
      <c r="C918" s="10" t="s">
        <v>148</v>
      </c>
      <c r="D918" s="11" t="n">
        <v>46298.823599537</v>
      </c>
      <c r="E918" s="10" t="s">
        <v>2171</v>
      </c>
      <c r="F918" s="10" t="s">
        <v>2156</v>
      </c>
      <c r="G918" s="10" t="s">
        <v>2157</v>
      </c>
      <c r="H918" s="10" t="s">
        <v>183</v>
      </c>
      <c r="I918" s="10" t="s">
        <v>152</v>
      </c>
      <c r="J918" s="10" t="s">
        <v>153</v>
      </c>
      <c r="K918" s="10" t="s">
        <v>154</v>
      </c>
      <c r="M918" s="12" t="n">
        <v>48.1565926243145</v>
      </c>
      <c r="N918" s="12" t="n">
        <v>8.15595061890422</v>
      </c>
      <c r="O918" s="12" t="n">
        <v>46.7472039576573</v>
      </c>
      <c r="P918" s="12" t="n">
        <v>59.8571461793122</v>
      </c>
      <c r="Q918" s="12" t="n">
        <v>46.7467167115895</v>
      </c>
      <c r="R918" s="12" t="n">
        <v>56.9070488006734</v>
      </c>
      <c r="S918" s="12" t="n">
        <v>52.1148670102941</v>
      </c>
      <c r="T918" s="12" t="n">
        <v>36.7358097187172</v>
      </c>
      <c r="U918" s="12" t="n">
        <v>36.290641784668</v>
      </c>
      <c r="V918" s="12" t="n">
        <v>63.207462310791</v>
      </c>
      <c r="W918" s="12" t="n">
        <v>26.9168205261231</v>
      </c>
      <c r="X918" s="13" t="n">
        <v>21.0532999882771</v>
      </c>
      <c r="Y918" s="13" t="n">
        <v>29.6061115235825</v>
      </c>
      <c r="Z918" s="13" t="n">
        <v>38.5</v>
      </c>
      <c r="AA918" s="10" t="s">
        <v>162</v>
      </c>
      <c r="AG918" s="13" t="n">
        <v>98.9980657640232</v>
      </c>
      <c r="AH918" s="13" t="n">
        <v>100</v>
      </c>
      <c r="AI918" s="13" t="n">
        <v>35.3</v>
      </c>
      <c r="AJ918" s="13" t="n">
        <v>70.2</v>
      </c>
      <c r="AK918" s="13" t="n">
        <v>38.6</v>
      </c>
      <c r="AL918" s="12" t="n">
        <v>39.020564220871</v>
      </c>
      <c r="AM918" s="10" t="s">
        <v>157</v>
      </c>
      <c r="AN918" s="10" t="s">
        <v>632</v>
      </c>
    </row>
    <row r="919" customFormat="false" ht="15" hidden="false" customHeight="false" outlineLevel="0" collapsed="false">
      <c r="A919" s="10" t="s">
        <v>2172</v>
      </c>
      <c r="B919" s="10" t="s">
        <v>2154</v>
      </c>
      <c r="C919" s="10" t="s">
        <v>148</v>
      </c>
      <c r="D919" s="11" t="n">
        <v>46298.8236689815</v>
      </c>
      <c r="E919" s="10" t="s">
        <v>2173</v>
      </c>
      <c r="F919" s="10" t="s">
        <v>2156</v>
      </c>
      <c r="G919" s="10" t="s">
        <v>2157</v>
      </c>
      <c r="H919" s="10" t="s">
        <v>186</v>
      </c>
      <c r="I919" s="10" t="s">
        <v>152</v>
      </c>
      <c r="J919" s="10" t="s">
        <v>153</v>
      </c>
      <c r="K919" s="10" t="s">
        <v>154</v>
      </c>
      <c r="M919" s="12" t="n">
        <v>44.464791704387</v>
      </c>
      <c r="N919" s="12" t="n">
        <v>6.59069759799743</v>
      </c>
      <c r="O919" s="12" t="n">
        <v>43.3482081483095</v>
      </c>
      <c r="P919" s="12" t="n">
        <v>48.089096769388</v>
      </c>
      <c r="Q919" s="12" t="n">
        <v>52.9375835439042</v>
      </c>
      <c r="R919" s="12" t="n">
        <v>43.3593679233127</v>
      </c>
      <c r="S919" s="12" t="n">
        <v>50.6772398577274</v>
      </c>
      <c r="T919" s="12" t="n">
        <v>34.6263041236462</v>
      </c>
      <c r="U919" s="12" t="n">
        <v>34.0629081726074</v>
      </c>
      <c r="V919" s="12" t="n">
        <v>54.2991485595703</v>
      </c>
      <c r="W919" s="12" t="n">
        <v>20.2362403869629</v>
      </c>
      <c r="X919" s="13" t="n">
        <v>17.0398564515252</v>
      </c>
      <c r="Y919" s="13" t="n">
        <v>33.8328530259366</v>
      </c>
      <c r="Z919" s="13" t="n">
        <v>51.3000000000002</v>
      </c>
      <c r="AA919" s="10" t="s">
        <v>162</v>
      </c>
      <c r="AG919" s="13" t="n">
        <v>98.8572104323894</v>
      </c>
      <c r="AH919" s="13" t="n">
        <v>100</v>
      </c>
      <c r="AI919" s="13" t="n">
        <v>33.2</v>
      </c>
      <c r="AJ919" s="13" t="n">
        <v>63.6</v>
      </c>
      <c r="AK919" s="13" t="n">
        <v>34.6</v>
      </c>
      <c r="AL919" s="12" t="n">
        <v>34.3785831406349</v>
      </c>
      <c r="AM919" s="10" t="s">
        <v>157</v>
      </c>
      <c r="AN919" s="10" t="s">
        <v>632</v>
      </c>
    </row>
    <row r="920" customFormat="false" ht="15" hidden="false" customHeight="false" outlineLevel="0" collapsed="false">
      <c r="A920" s="10" t="s">
        <v>2174</v>
      </c>
      <c r="B920" s="10" t="s">
        <v>2154</v>
      </c>
      <c r="C920" s="10" t="s">
        <v>148</v>
      </c>
      <c r="D920" s="11" t="n">
        <v>46298.8237152778</v>
      </c>
      <c r="E920" s="10" t="s">
        <v>2175</v>
      </c>
      <c r="F920" s="10" t="s">
        <v>2156</v>
      </c>
      <c r="G920" s="10" t="s">
        <v>2157</v>
      </c>
      <c r="H920" s="10" t="s">
        <v>189</v>
      </c>
      <c r="I920" s="10" t="s">
        <v>152</v>
      </c>
      <c r="J920" s="10" t="s">
        <v>153</v>
      </c>
      <c r="K920" s="10" t="s">
        <v>154</v>
      </c>
      <c r="M920" s="12" t="n">
        <v>46.614965478784</v>
      </c>
      <c r="N920" s="12" t="n">
        <v>5.31870288557813</v>
      </c>
      <c r="O920" s="12" t="n">
        <v>45.9677372436455</v>
      </c>
      <c r="P920" s="12" t="n">
        <v>52.0262045718144</v>
      </c>
      <c r="Q920" s="12" t="n">
        <v>49.1959001458941</v>
      </c>
      <c r="R920" s="12" t="n">
        <v>53.9899690400978</v>
      </c>
      <c r="S920" s="12" t="n">
        <v>41.1955802017795</v>
      </c>
      <c r="T920" s="12" t="n">
        <v>38.0881535783676</v>
      </c>
      <c r="U920" s="12" t="n">
        <v>35.3338737487793</v>
      </c>
      <c r="V920" s="12" t="n">
        <v>57.2342758178711</v>
      </c>
      <c r="W920" s="12" t="n">
        <v>21.9004020690918</v>
      </c>
      <c r="X920" s="13" t="n">
        <v>12.6227977227421</v>
      </c>
      <c r="Y920" s="13" t="n">
        <v>34.5063845836102</v>
      </c>
      <c r="Z920" s="13" t="n">
        <v>48.5000000000002</v>
      </c>
      <c r="AA920" s="10" t="s">
        <v>162</v>
      </c>
      <c r="AG920" s="13" t="n">
        <v>99.0571240504528</v>
      </c>
      <c r="AH920" s="13" t="n">
        <v>100</v>
      </c>
      <c r="AI920" s="13" t="n">
        <v>34.4</v>
      </c>
      <c r="AJ920" s="13" t="n">
        <v>67.3</v>
      </c>
      <c r="AK920" s="13" t="n">
        <v>47.3</v>
      </c>
      <c r="AL920" s="12" t="n">
        <v>42.5570247933884</v>
      </c>
      <c r="AM920" s="10" t="s">
        <v>157</v>
      </c>
      <c r="AN920" s="10" t="s">
        <v>632</v>
      </c>
    </row>
    <row r="921" customFormat="false" ht="15" hidden="false" customHeight="false" outlineLevel="0" collapsed="false">
      <c r="A921" s="10" t="s">
        <v>2176</v>
      </c>
      <c r="B921" s="10" t="s">
        <v>2154</v>
      </c>
      <c r="C921" s="10" t="s">
        <v>148</v>
      </c>
      <c r="D921" s="11" t="n">
        <v>46298.8237615741</v>
      </c>
      <c r="E921" s="10" t="s">
        <v>2177</v>
      </c>
      <c r="F921" s="10" t="s">
        <v>2156</v>
      </c>
      <c r="G921" s="10" t="s">
        <v>2157</v>
      </c>
      <c r="H921" s="10" t="s">
        <v>192</v>
      </c>
      <c r="I921" s="10" t="s">
        <v>152</v>
      </c>
      <c r="J921" s="10" t="s">
        <v>153</v>
      </c>
      <c r="K921" s="10" t="s">
        <v>154</v>
      </c>
      <c r="M921" s="12" t="n">
        <v>44.5236897547999</v>
      </c>
      <c r="N921" s="12" t="n">
        <v>3.47325424253851</v>
      </c>
      <c r="O921" s="12" t="n">
        <v>43.7798132317903</v>
      </c>
      <c r="P921" s="12" t="n">
        <v>48.4079529798515</v>
      </c>
      <c r="Q921" s="12" t="n">
        <v>48.6170307935055</v>
      </c>
      <c r="R921" s="12" t="n">
        <v>45.5764479748854</v>
      </c>
      <c r="S921" s="12" t="n">
        <v>47.159838939593</v>
      </c>
      <c r="T921" s="12" t="n">
        <v>41.149128673911</v>
      </c>
      <c r="U921" s="12" t="n">
        <v>41.1518516540527</v>
      </c>
      <c r="V921" s="12" t="n">
        <v>53.5928115844727</v>
      </c>
      <c r="W921" s="12" t="n">
        <v>12.4409599304199</v>
      </c>
      <c r="X921" s="13" t="n">
        <v>53.7420909623343</v>
      </c>
      <c r="Y921" s="13" t="n">
        <v>68.964888193331</v>
      </c>
      <c r="Z921" s="13" t="n">
        <v>43.5</v>
      </c>
      <c r="AA921" s="10" t="s">
        <v>170</v>
      </c>
      <c r="AG921" s="13" t="n">
        <v>98.7559853979993</v>
      </c>
      <c r="AH921" s="13" t="n">
        <v>100</v>
      </c>
      <c r="AI921" s="13" t="n">
        <v>36.9</v>
      </c>
      <c r="AJ921" s="13" t="n">
        <v>65.6</v>
      </c>
      <c r="AK921" s="13" t="n">
        <v>43.2</v>
      </c>
      <c r="AL921" s="12" t="n">
        <v>39.9596043879369</v>
      </c>
      <c r="AM921" s="10" t="s">
        <v>157</v>
      </c>
      <c r="AN921" s="10" t="s">
        <v>632</v>
      </c>
    </row>
    <row r="922" customFormat="false" ht="15" hidden="false" customHeight="false" outlineLevel="0" collapsed="false">
      <c r="A922" s="10" t="s">
        <v>2178</v>
      </c>
      <c r="B922" s="10" t="s">
        <v>2154</v>
      </c>
      <c r="C922" s="10" t="s">
        <v>148</v>
      </c>
      <c r="D922" s="11" t="n">
        <v>46298.8237962963</v>
      </c>
      <c r="E922" s="10" t="s">
        <v>2179</v>
      </c>
      <c r="F922" s="10" t="s">
        <v>2156</v>
      </c>
      <c r="G922" s="10" t="s">
        <v>2157</v>
      </c>
      <c r="H922" s="10" t="s">
        <v>195</v>
      </c>
      <c r="I922" s="10" t="s">
        <v>152</v>
      </c>
      <c r="J922" s="10" t="s">
        <v>153</v>
      </c>
      <c r="K922" s="10" t="s">
        <v>154</v>
      </c>
      <c r="M922" s="12" t="n">
        <v>41.2276707750355</v>
      </c>
      <c r="N922" s="12" t="n">
        <v>5.96303483996068</v>
      </c>
      <c r="O922" s="12" t="n">
        <v>39.8998499294727</v>
      </c>
      <c r="P922" s="12" t="n">
        <v>47.3633391947686</v>
      </c>
      <c r="Q922" s="12" t="n">
        <v>48.6482289202433</v>
      </c>
      <c r="R922" s="12" t="n">
        <v>39.8633544422888</v>
      </c>
      <c r="S922" s="12" t="n">
        <v>49.974085730188</v>
      </c>
      <c r="T922" s="12" t="n">
        <v>33.4980682462091</v>
      </c>
      <c r="U922" s="12" t="n">
        <v>33.1174926757813</v>
      </c>
      <c r="V922" s="12" t="n">
        <v>51.7333908081055</v>
      </c>
      <c r="W922" s="12" t="n">
        <v>18.6158981323242</v>
      </c>
      <c r="X922" s="13" t="n">
        <v>25.8134183041246</v>
      </c>
      <c r="Y922" s="13" t="n">
        <v>42.3340414232608</v>
      </c>
      <c r="Z922" s="13" t="n">
        <v>35.5</v>
      </c>
      <c r="AA922" s="10" t="s">
        <v>162</v>
      </c>
      <c r="AG922" s="13" t="n">
        <v>99.0062569009937</v>
      </c>
      <c r="AH922" s="13" t="n">
        <v>100</v>
      </c>
      <c r="AI922" s="13" t="n">
        <v>32.3</v>
      </c>
      <c r="AJ922" s="13" t="n">
        <v>61.1</v>
      </c>
      <c r="AK922" s="13" t="n">
        <v>41.7</v>
      </c>
      <c r="AL922" s="12" t="n">
        <v>42.5463863006799</v>
      </c>
      <c r="AM922" s="10" t="s">
        <v>157</v>
      </c>
      <c r="AN922" s="10" t="s">
        <v>632</v>
      </c>
    </row>
    <row r="923" customFormat="false" ht="15" hidden="false" customHeight="false" outlineLevel="0" collapsed="false">
      <c r="A923" s="10" t="s">
        <v>2180</v>
      </c>
      <c r="B923" s="10" t="s">
        <v>2154</v>
      </c>
      <c r="C923" s="10" t="s">
        <v>148</v>
      </c>
      <c r="D923" s="11" t="n">
        <v>46298.8238194444</v>
      </c>
      <c r="E923" s="10" t="s">
        <v>2181</v>
      </c>
      <c r="F923" s="10" t="s">
        <v>2156</v>
      </c>
      <c r="G923" s="10" t="s">
        <v>2157</v>
      </c>
      <c r="H923" s="10" t="s">
        <v>198</v>
      </c>
      <c r="I923" s="10" t="s">
        <v>152</v>
      </c>
      <c r="J923" s="10" t="s">
        <v>153</v>
      </c>
      <c r="K923" s="10" t="s">
        <v>154</v>
      </c>
      <c r="M923" s="12" t="n">
        <v>39.8802745358869</v>
      </c>
      <c r="N923" s="12" t="n">
        <v>7.33816434188002</v>
      </c>
      <c r="O923" s="12" t="n">
        <v>37.8557570383606</v>
      </c>
      <c r="P923" s="12" t="n">
        <v>53.2333722786567</v>
      </c>
      <c r="Q923" s="12" t="n">
        <v>46.9981630388229</v>
      </c>
      <c r="R923" s="12" t="n">
        <v>44.2043752670288</v>
      </c>
      <c r="S923" s="12" t="n">
        <v>47.0378713048277</v>
      </c>
      <c r="T923" s="12" t="n">
        <v>32.8058942063271</v>
      </c>
      <c r="U923" s="12" t="n">
        <v>32.8212280273438</v>
      </c>
      <c r="V923" s="12" t="n">
        <v>56.1184692382813</v>
      </c>
      <c r="W923" s="12" t="n">
        <v>23.2972412109375</v>
      </c>
      <c r="X923" s="13" t="n">
        <v>42.4900770838124</v>
      </c>
      <c r="Y923" s="13" t="n">
        <v>57.2159846432249</v>
      </c>
      <c r="Z923" s="13" t="n">
        <v>35.3</v>
      </c>
      <c r="AA923" s="10" t="s">
        <v>155</v>
      </c>
      <c r="AG923" s="13" t="n">
        <v>98.881880733945</v>
      </c>
      <c r="AH923" s="13" t="n">
        <v>100</v>
      </c>
      <c r="AI923" s="13" t="n">
        <v>31.6</v>
      </c>
      <c r="AJ923" s="13" t="n">
        <v>63.1</v>
      </c>
      <c r="AK923" s="13" t="n">
        <v>33.5</v>
      </c>
      <c r="AL923" s="12" t="n">
        <v>32.8212292411184</v>
      </c>
      <c r="AM923" s="10" t="s">
        <v>157</v>
      </c>
      <c r="AN923" s="10" t="s">
        <v>632</v>
      </c>
    </row>
    <row r="924" customFormat="false" ht="15" hidden="false" customHeight="false" outlineLevel="0" collapsed="false">
      <c r="A924" s="10" t="s">
        <v>2182</v>
      </c>
      <c r="B924" s="10" t="s">
        <v>2154</v>
      </c>
      <c r="C924" s="10" t="s">
        <v>148</v>
      </c>
      <c r="D924" s="11" t="n">
        <v>46298.8238425926</v>
      </c>
      <c r="E924" s="10" t="s">
        <v>2183</v>
      </c>
      <c r="F924" s="10" t="s">
        <v>2156</v>
      </c>
      <c r="G924" s="10" t="s">
        <v>2157</v>
      </c>
      <c r="H924" s="10" t="s">
        <v>201</v>
      </c>
      <c r="I924" s="10" t="s">
        <v>152</v>
      </c>
      <c r="J924" s="10" t="s">
        <v>153</v>
      </c>
      <c r="K924" s="10" t="s">
        <v>154</v>
      </c>
      <c r="M924" s="12" t="n">
        <v>40.8351573366631</v>
      </c>
      <c r="N924" s="12" t="n">
        <v>7.49118921343054</v>
      </c>
      <c r="O924" s="12" t="n">
        <v>39.5278744978228</v>
      </c>
      <c r="P924" s="12" t="n">
        <v>53.7348124388838</v>
      </c>
      <c r="Q924" s="12" t="n">
        <v>40.962577693708</v>
      </c>
      <c r="R924" s="12" t="n">
        <v>43.3471400042486</v>
      </c>
      <c r="S924" s="12" t="n">
        <v>46.218590659259</v>
      </c>
      <c r="T924" s="12" t="n">
        <v>33.5736575326802</v>
      </c>
      <c r="U924" s="12" t="n">
        <v>33.2057228088379</v>
      </c>
      <c r="V924" s="12" t="n">
        <v>56.2071228027344</v>
      </c>
      <c r="W924" s="12" t="n">
        <v>23.0013999938965</v>
      </c>
      <c r="X924" s="13" t="n">
        <v>36.3080514231962</v>
      </c>
      <c r="Y924" s="13" t="n">
        <v>56.0011148660419</v>
      </c>
      <c r="Z924" s="13" t="n">
        <v>35.7</v>
      </c>
      <c r="AA924" s="10" t="s">
        <v>155</v>
      </c>
      <c r="AG924" s="13" t="n">
        <v>99.0082958210448</v>
      </c>
      <c r="AH924" s="13" t="n">
        <v>100</v>
      </c>
      <c r="AI924" s="13" t="n">
        <v>32</v>
      </c>
      <c r="AJ924" s="13" t="n">
        <v>63.1</v>
      </c>
      <c r="AK924" s="13" t="n">
        <v>41.4</v>
      </c>
      <c r="AL924" s="12" t="n">
        <v>43.0646740955259</v>
      </c>
      <c r="AM924" s="10" t="s">
        <v>157</v>
      </c>
      <c r="AN924" s="10" t="s">
        <v>632</v>
      </c>
    </row>
    <row r="925" customFormat="false" ht="15" hidden="false" customHeight="false" outlineLevel="0" collapsed="false">
      <c r="A925" s="10" t="s">
        <v>2184</v>
      </c>
      <c r="B925" s="10" t="s">
        <v>2154</v>
      </c>
      <c r="C925" s="10" t="s">
        <v>148</v>
      </c>
      <c r="D925" s="11" t="n">
        <v>46298.8238541667</v>
      </c>
      <c r="E925" s="10" t="s">
        <v>2185</v>
      </c>
      <c r="F925" s="10" t="s">
        <v>2156</v>
      </c>
      <c r="G925" s="10" t="s">
        <v>2157</v>
      </c>
      <c r="H925" s="10" t="s">
        <v>204</v>
      </c>
      <c r="I925" s="10" t="s">
        <v>152</v>
      </c>
      <c r="J925" s="10" t="s">
        <v>153</v>
      </c>
      <c r="K925" s="10" t="s">
        <v>154</v>
      </c>
      <c r="M925" s="12" t="n">
        <v>40.0732068814453</v>
      </c>
      <c r="N925" s="12" t="n">
        <v>6.87991925326568</v>
      </c>
      <c r="O925" s="12" t="n">
        <v>38.0104572168088</v>
      </c>
      <c r="P925" s="12" t="n">
        <v>47.7550159679736</v>
      </c>
      <c r="Q925" s="12" t="n">
        <v>49.5617781831919</v>
      </c>
      <c r="R925" s="12" t="n">
        <v>44.9265644697043</v>
      </c>
      <c r="S925" s="12" t="n">
        <v>50.1610434495336</v>
      </c>
      <c r="T925" s="12" t="n">
        <v>32.4204183501737</v>
      </c>
      <c r="U925" s="12" t="n">
        <v>32.1452255249023</v>
      </c>
      <c r="V925" s="12" t="n">
        <v>53.321662902832</v>
      </c>
      <c r="W925" s="12" t="n">
        <v>21.1764373779297</v>
      </c>
      <c r="X925" s="13" t="n">
        <v>34.6562459582802</v>
      </c>
      <c r="Y925" s="13" t="n">
        <v>48.5634573102008</v>
      </c>
      <c r="Z925" s="13" t="n">
        <v>34.5</v>
      </c>
      <c r="AA925" s="10" t="s">
        <v>162</v>
      </c>
      <c r="AG925" s="13" t="n">
        <v>99.0248097189696</v>
      </c>
      <c r="AH925" s="13" t="n">
        <v>100</v>
      </c>
      <c r="AI925" s="13" t="n">
        <v>31.2</v>
      </c>
      <c r="AJ925" s="13" t="n">
        <v>64.5</v>
      </c>
      <c r="AK925" s="13" t="n">
        <v>33.1</v>
      </c>
      <c r="AL925" s="12" t="n">
        <v>32.4910137691823</v>
      </c>
      <c r="AM925" s="10" t="s">
        <v>157</v>
      </c>
      <c r="AN925" s="10" t="s">
        <v>632</v>
      </c>
    </row>
    <row r="926" customFormat="false" ht="15" hidden="false" customHeight="false" outlineLevel="0" collapsed="false">
      <c r="A926" s="10" t="s">
        <v>2186</v>
      </c>
      <c r="B926" s="10" t="s">
        <v>2154</v>
      </c>
      <c r="C926" s="10" t="s">
        <v>148</v>
      </c>
      <c r="D926" s="11" t="n">
        <v>46298.8238773148</v>
      </c>
      <c r="E926" s="10" t="s">
        <v>2187</v>
      </c>
      <c r="F926" s="10" t="s">
        <v>2156</v>
      </c>
      <c r="G926" s="10" t="s">
        <v>2157</v>
      </c>
      <c r="H926" s="10" t="s">
        <v>207</v>
      </c>
      <c r="I926" s="10" t="s">
        <v>152</v>
      </c>
      <c r="J926" s="10" t="s">
        <v>153</v>
      </c>
      <c r="K926" s="10" t="s">
        <v>261</v>
      </c>
      <c r="L926" s="10" t="s">
        <v>262</v>
      </c>
      <c r="M926" s="12" t="n">
        <v>42.5332571707217</v>
      </c>
      <c r="N926" s="12" t="n">
        <v>7.62099619869728</v>
      </c>
      <c r="O926" s="12" t="n">
        <v>41.3910174741696</v>
      </c>
      <c r="P926" s="12" t="n">
        <v>52.8430708936206</v>
      </c>
      <c r="R926" s="12" t="n">
        <v>41.5043232422322</v>
      </c>
      <c r="S926" s="12" t="n">
        <v>50.677778144432</v>
      </c>
      <c r="T926" s="12" t="n">
        <v>33.8932269295587</v>
      </c>
      <c r="U926" s="12" t="n">
        <v>33.3998107910156</v>
      </c>
      <c r="V926" s="12" t="n">
        <v>55.9862632751465</v>
      </c>
      <c r="W926" s="12" t="n">
        <v>22.5864524841309</v>
      </c>
      <c r="X926" s="13" t="n">
        <v>31.0515931735227</v>
      </c>
      <c r="Y926" s="13" t="n">
        <v>44.6423991318931</v>
      </c>
      <c r="Z926" s="13" t="n">
        <v>35.5</v>
      </c>
      <c r="AA926" s="10" t="s">
        <v>162</v>
      </c>
      <c r="AB926" s="10" t="s">
        <v>161</v>
      </c>
      <c r="AC926" s="10" t="s">
        <v>156</v>
      </c>
      <c r="AD926" s="10" t="s">
        <v>263</v>
      </c>
      <c r="AE926" s="10" t="s">
        <v>1380</v>
      </c>
      <c r="AF926" s="10" t="s">
        <v>161</v>
      </c>
      <c r="AG926" s="13" t="n">
        <v>83.2997789519529</v>
      </c>
      <c r="AH926" s="13" t="n">
        <v>85.0385806907546</v>
      </c>
      <c r="AI926" s="13" t="n">
        <v>32.5</v>
      </c>
      <c r="AJ926" s="13" t="n">
        <v>64.2</v>
      </c>
      <c r="AK926" s="13" t="n">
        <v>49.8</v>
      </c>
      <c r="AL926" s="12" t="n">
        <v>50.9377039791881</v>
      </c>
      <c r="AM926" s="10" t="s">
        <v>157</v>
      </c>
      <c r="AN926" s="10" t="s">
        <v>632</v>
      </c>
      <c r="AO926" s="10" t="s">
        <v>2188</v>
      </c>
    </row>
    <row r="927" customFormat="false" ht="15" hidden="false" customHeight="false" outlineLevel="0" collapsed="false">
      <c r="A927" s="10" t="s">
        <v>2189</v>
      </c>
      <c r="B927" s="10" t="s">
        <v>2154</v>
      </c>
      <c r="C927" s="10" t="s">
        <v>148</v>
      </c>
      <c r="D927" s="11" t="n">
        <v>46298.8239699074</v>
      </c>
      <c r="E927" s="10" t="s">
        <v>2190</v>
      </c>
      <c r="F927" s="10" t="s">
        <v>2156</v>
      </c>
      <c r="G927" s="10" t="s">
        <v>2157</v>
      </c>
      <c r="H927" s="10" t="s">
        <v>210</v>
      </c>
      <c r="I927" s="10" t="s">
        <v>152</v>
      </c>
      <c r="J927" s="10" t="s">
        <v>153</v>
      </c>
      <c r="K927" s="10" t="s">
        <v>154</v>
      </c>
      <c r="M927" s="12" t="n">
        <v>48.3739112174077</v>
      </c>
      <c r="N927" s="12" t="n">
        <v>4.260297528763</v>
      </c>
      <c r="O927" s="12" t="n">
        <v>47.7343805320998</v>
      </c>
      <c r="P927" s="12" t="n">
        <v>52.8674437174933</v>
      </c>
      <c r="Q927" s="12" t="n">
        <v>51.1855959805575</v>
      </c>
      <c r="R927" s="12" t="n">
        <v>55.1210808926125</v>
      </c>
      <c r="S927" s="12" t="n">
        <v>44.3465320280511</v>
      </c>
      <c r="T927" s="12" t="n">
        <v>43.0856505254636</v>
      </c>
      <c r="U927" s="12" t="n">
        <v>40.7700309753418</v>
      </c>
      <c r="V927" s="12" t="n">
        <v>56.9768867492676</v>
      </c>
      <c r="W927" s="12" t="n">
        <v>16.2068557739258</v>
      </c>
      <c r="X927" s="13" t="n">
        <v>32.2893891941933</v>
      </c>
      <c r="Y927" s="13" t="n">
        <v>46.9568043491107</v>
      </c>
      <c r="Z927" s="13" t="n">
        <v>46.1000000000001</v>
      </c>
      <c r="AA927" s="10" t="s">
        <v>162</v>
      </c>
      <c r="AG927" s="13" t="n">
        <v>98.7954386238032</v>
      </c>
      <c r="AH927" s="13" t="n">
        <v>100</v>
      </c>
      <c r="AI927" s="13" t="n">
        <v>39.7</v>
      </c>
      <c r="AJ927" s="13" t="n">
        <v>67.3</v>
      </c>
      <c r="AK927" s="13" t="n">
        <v>46.1</v>
      </c>
      <c r="AL927" s="12" t="n">
        <v>45.1212789373814</v>
      </c>
      <c r="AM927" s="10" t="s">
        <v>157</v>
      </c>
      <c r="AN927" s="10" t="s">
        <v>632</v>
      </c>
    </row>
    <row r="928" customFormat="false" ht="15" hidden="false" customHeight="false" outlineLevel="0" collapsed="false">
      <c r="A928" s="10" t="s">
        <v>2191</v>
      </c>
      <c r="B928" s="10" t="s">
        <v>2154</v>
      </c>
      <c r="C928" s="10" t="s">
        <v>148</v>
      </c>
      <c r="D928" s="11" t="n">
        <v>46298.8239930556</v>
      </c>
      <c r="E928" s="10" t="s">
        <v>2192</v>
      </c>
      <c r="F928" s="10" t="s">
        <v>2156</v>
      </c>
      <c r="G928" s="10" t="s">
        <v>2157</v>
      </c>
      <c r="H928" s="10" t="s">
        <v>213</v>
      </c>
      <c r="I928" s="10" t="s">
        <v>152</v>
      </c>
      <c r="J928" s="10" t="s">
        <v>153</v>
      </c>
      <c r="K928" s="10" t="s">
        <v>154</v>
      </c>
      <c r="M928" s="12" t="n">
        <v>44.4173084547213</v>
      </c>
      <c r="N928" s="12" t="n">
        <v>6.87114951937714</v>
      </c>
      <c r="O928" s="12" t="n">
        <v>42.5670024031896</v>
      </c>
      <c r="P928" s="12" t="n">
        <v>52.7385939377464</v>
      </c>
      <c r="Q928" s="12" t="n">
        <v>52.9215624017918</v>
      </c>
      <c r="R928" s="12" t="n">
        <v>50.4776906890192</v>
      </c>
      <c r="S928" s="12" t="n">
        <v>51.9081883218861</v>
      </c>
      <c r="T928" s="12" t="n">
        <v>34.9690558868553</v>
      </c>
      <c r="U928" s="12" t="n">
        <v>34.2220306396484</v>
      </c>
      <c r="V928" s="12" t="n">
        <v>55.5531120300293</v>
      </c>
      <c r="W928" s="12" t="n">
        <v>21.3310813903809</v>
      </c>
      <c r="X928" s="13" t="n">
        <v>22.9701544188483</v>
      </c>
      <c r="Y928" s="13" t="n">
        <v>34.851333277215</v>
      </c>
      <c r="Z928" s="13" t="n">
        <v>37.1</v>
      </c>
      <c r="AA928" s="10" t="s">
        <v>162</v>
      </c>
      <c r="AG928" s="13" t="n">
        <v>98.6910970600452</v>
      </c>
      <c r="AH928" s="13" t="n">
        <v>100</v>
      </c>
      <c r="AI928" s="13" t="n">
        <v>32.9</v>
      </c>
      <c r="AJ928" s="13" t="n">
        <v>67</v>
      </c>
      <c r="AK928" s="13" t="n">
        <v>35.2</v>
      </c>
      <c r="AL928" s="12" t="n">
        <v>34.7</v>
      </c>
      <c r="AM928" s="10" t="s">
        <v>157</v>
      </c>
      <c r="AN928" s="10" t="s">
        <v>632</v>
      </c>
    </row>
    <row r="929" customFormat="false" ht="15" hidden="false" customHeight="false" outlineLevel="0" collapsed="false">
      <c r="A929" s="10" t="s">
        <v>2193</v>
      </c>
      <c r="B929" s="10" t="s">
        <v>2154</v>
      </c>
      <c r="C929" s="10" t="s">
        <v>148</v>
      </c>
      <c r="D929" s="11" t="n">
        <v>46298.8240972222</v>
      </c>
      <c r="E929" s="10" t="s">
        <v>2194</v>
      </c>
      <c r="F929" s="10" t="s">
        <v>2156</v>
      </c>
      <c r="G929" s="10" t="s">
        <v>2157</v>
      </c>
      <c r="H929" s="10" t="s">
        <v>216</v>
      </c>
      <c r="I929" s="10" t="s">
        <v>152</v>
      </c>
      <c r="J929" s="10" t="s">
        <v>153</v>
      </c>
      <c r="K929" s="10" t="s">
        <v>154</v>
      </c>
      <c r="M929" s="12" t="n">
        <v>43.5889462212197</v>
      </c>
      <c r="N929" s="12" t="n">
        <v>7.24294878812233</v>
      </c>
      <c r="O929" s="12" t="n">
        <v>41.5547144365663</v>
      </c>
      <c r="P929" s="12" t="n">
        <v>51.3237940625964</v>
      </c>
      <c r="Q929" s="12" t="n">
        <v>53.554909043256</v>
      </c>
      <c r="R929" s="12" t="n">
        <v>49.8097338917878</v>
      </c>
      <c r="S929" s="12" t="n">
        <v>52.876929526601</v>
      </c>
      <c r="T929" s="12" t="n">
        <v>33.2315613731009</v>
      </c>
      <c r="U929" s="12" t="n">
        <v>31.807674407959</v>
      </c>
      <c r="V929" s="12" t="n">
        <v>57.1016502380371</v>
      </c>
      <c r="W929" s="12" t="n">
        <v>25.2939758300781</v>
      </c>
      <c r="X929" s="13" t="n">
        <v>16.9834673486283</v>
      </c>
      <c r="Y929" s="13" t="n">
        <v>28.9350087294366</v>
      </c>
      <c r="Z929" s="13" t="n">
        <v>34</v>
      </c>
      <c r="AA929" s="10" t="s">
        <v>162</v>
      </c>
      <c r="AG929" s="13" t="n">
        <v>99.0549263183534</v>
      </c>
      <c r="AH929" s="13" t="n">
        <v>100</v>
      </c>
      <c r="AI929" s="13" t="n">
        <v>30.8</v>
      </c>
      <c r="AJ929" s="13" t="n">
        <v>66.3</v>
      </c>
      <c r="AK929" s="13" t="n">
        <v>33.9</v>
      </c>
      <c r="AL929" s="12" t="n">
        <v>33.7894736842105</v>
      </c>
      <c r="AM929" s="10" t="s">
        <v>157</v>
      </c>
      <c r="AN929" s="10" t="s">
        <v>632</v>
      </c>
    </row>
    <row r="930" customFormat="false" ht="15" hidden="false" customHeight="false" outlineLevel="0" collapsed="false">
      <c r="A930" s="10" t="s">
        <v>2195</v>
      </c>
      <c r="B930" s="10" t="s">
        <v>2154</v>
      </c>
      <c r="C930" s="10" t="s">
        <v>148</v>
      </c>
      <c r="D930" s="11" t="n">
        <v>46298.8241087963</v>
      </c>
      <c r="E930" s="10" t="s">
        <v>2196</v>
      </c>
      <c r="F930" s="10" t="s">
        <v>2156</v>
      </c>
      <c r="G930" s="10" t="s">
        <v>2157</v>
      </c>
      <c r="H930" s="10" t="s">
        <v>219</v>
      </c>
      <c r="I930" s="10" t="s">
        <v>152</v>
      </c>
      <c r="J930" s="10" t="s">
        <v>153</v>
      </c>
      <c r="K930" s="10" t="s">
        <v>154</v>
      </c>
      <c r="M930" s="12" t="n">
        <v>43.760100210675</v>
      </c>
      <c r="N930" s="12" t="n">
        <v>6.85721766944965</v>
      </c>
      <c r="O930" s="12" t="n">
        <v>42.2218513844698</v>
      </c>
      <c r="P930" s="12" t="n">
        <v>50.7291596096622</v>
      </c>
      <c r="Q930" s="12" t="n">
        <v>53.4337984779735</v>
      </c>
      <c r="R930" s="12" t="n">
        <v>46.2562326572251</v>
      </c>
      <c r="S930" s="12" t="n">
        <v>48.300670622318</v>
      </c>
      <c r="T930" s="12" t="n">
        <v>31.9875791172927</v>
      </c>
      <c r="U930" s="12" t="n">
        <v>31.5763053894043</v>
      </c>
      <c r="V930" s="12" t="n">
        <v>54.8388061523438</v>
      </c>
      <c r="W930" s="12" t="n">
        <v>23.2625007629395</v>
      </c>
      <c r="X930" s="13" t="n">
        <v>14.9574058807365</v>
      </c>
      <c r="Y930" s="13" t="n">
        <v>34.4142163598058</v>
      </c>
      <c r="Z930" s="13" t="n">
        <v>44.5000000000002</v>
      </c>
      <c r="AA930" s="10" t="s">
        <v>162</v>
      </c>
      <c r="AG930" s="13" t="n">
        <v>98.9557839778104</v>
      </c>
      <c r="AH930" s="13" t="n">
        <v>100</v>
      </c>
      <c r="AI930" s="13" t="n">
        <v>30.2</v>
      </c>
      <c r="AJ930" s="13" t="n">
        <v>65.7</v>
      </c>
      <c r="AK930" s="13" t="n">
        <v>44</v>
      </c>
      <c r="AL930" s="12" t="n">
        <v>41.3537162162162</v>
      </c>
      <c r="AM930" s="10" t="s">
        <v>157</v>
      </c>
      <c r="AN930" s="10" t="s">
        <v>632</v>
      </c>
    </row>
    <row r="931" customFormat="false" ht="15" hidden="false" customHeight="false" outlineLevel="0" collapsed="false">
      <c r="A931" s="10" t="s">
        <v>2197</v>
      </c>
      <c r="B931" s="10" t="s">
        <v>2154</v>
      </c>
      <c r="C931" s="10" t="s">
        <v>148</v>
      </c>
      <c r="D931" s="11" t="n">
        <v>46298.8241435185</v>
      </c>
      <c r="E931" s="10" t="s">
        <v>2198</v>
      </c>
      <c r="F931" s="10" t="s">
        <v>2156</v>
      </c>
      <c r="G931" s="10" t="s">
        <v>2157</v>
      </c>
      <c r="H931" s="10" t="s">
        <v>222</v>
      </c>
      <c r="I931" s="10" t="s">
        <v>152</v>
      </c>
      <c r="J931" s="10" t="s">
        <v>153</v>
      </c>
      <c r="K931" s="10" t="s">
        <v>154</v>
      </c>
      <c r="M931" s="12" t="n">
        <v>43.0426592852575</v>
      </c>
      <c r="N931" s="12" t="n">
        <v>4.74487802208978</v>
      </c>
      <c r="O931" s="12" t="n">
        <v>41.8181888317543</v>
      </c>
      <c r="P931" s="12" t="n">
        <v>49.3173709714743</v>
      </c>
      <c r="Q931" s="12" t="n">
        <v>51.635369784236</v>
      </c>
      <c r="R931" s="12" t="n">
        <v>46.1555597069512</v>
      </c>
      <c r="S931" s="12" t="n">
        <v>44.0699009014873</v>
      </c>
      <c r="T931" s="12" t="n">
        <v>37.555757626757</v>
      </c>
      <c r="U931" s="12" t="n">
        <v>32.9310340881348</v>
      </c>
      <c r="V931" s="12" t="n">
        <v>52.9892463684082</v>
      </c>
      <c r="W931" s="12" t="n">
        <v>20.0582122802734</v>
      </c>
      <c r="X931" s="13" t="n">
        <v>33.4581866934808</v>
      </c>
      <c r="Y931" s="13" t="n">
        <v>50.4801407742584</v>
      </c>
      <c r="Z931" s="13" t="n">
        <v>40.7000000000001</v>
      </c>
      <c r="AA931" s="10" t="s">
        <v>155</v>
      </c>
      <c r="AE931" s="10" t="s">
        <v>156</v>
      </c>
      <c r="AG931" s="13" t="n">
        <v>98.5564217758985</v>
      </c>
      <c r="AH931" s="13" t="n">
        <v>100</v>
      </c>
      <c r="AI931" s="13" t="n">
        <v>32</v>
      </c>
      <c r="AJ931" s="13" t="n">
        <v>64.8</v>
      </c>
      <c r="AK931" s="13" t="n">
        <v>43.9</v>
      </c>
      <c r="AL931" s="12" t="n">
        <v>39.6708996648082</v>
      </c>
      <c r="AM931" s="10" t="s">
        <v>157</v>
      </c>
      <c r="AN931" s="10" t="s">
        <v>632</v>
      </c>
    </row>
    <row r="932" customFormat="false" ht="15" hidden="false" customHeight="false" outlineLevel="0" collapsed="false">
      <c r="A932" s="10" t="s">
        <v>2199</v>
      </c>
      <c r="B932" s="10" t="s">
        <v>2154</v>
      </c>
      <c r="C932" s="10" t="s">
        <v>148</v>
      </c>
      <c r="D932" s="11" t="n">
        <v>46298.8241550926</v>
      </c>
      <c r="E932" s="10" t="s">
        <v>2200</v>
      </c>
      <c r="F932" s="10" t="s">
        <v>2156</v>
      </c>
      <c r="G932" s="10" t="s">
        <v>2157</v>
      </c>
      <c r="H932" s="10" t="s">
        <v>225</v>
      </c>
      <c r="I932" s="10" t="s">
        <v>152</v>
      </c>
      <c r="J932" s="10" t="s">
        <v>153</v>
      </c>
      <c r="K932" s="10" t="s">
        <v>154</v>
      </c>
      <c r="M932" s="12" t="n">
        <v>44.5667143969452</v>
      </c>
      <c r="N932" s="12" t="n">
        <v>7.16749988977951</v>
      </c>
      <c r="O932" s="12" t="n">
        <v>43.6433086342381</v>
      </c>
      <c r="P932" s="12" t="n">
        <v>45.8037701062379</v>
      </c>
      <c r="Q932" s="12" t="n">
        <v>52.9423093242897</v>
      </c>
      <c r="R932" s="12" t="n">
        <v>51.0190184308309</v>
      </c>
      <c r="S932" s="12" t="n">
        <v>42.5721893399675</v>
      </c>
      <c r="T932" s="12" t="n">
        <v>32.4708337041346</v>
      </c>
      <c r="U932" s="12" t="n">
        <v>30.9303817749023</v>
      </c>
      <c r="V932" s="12" t="n">
        <v>54.3941688537598</v>
      </c>
      <c r="W932" s="12" t="n">
        <v>23.4637870788574</v>
      </c>
      <c r="X932" s="13" t="n">
        <v>12.42942099379</v>
      </c>
      <c r="Y932" s="13" t="n">
        <v>40.5539218910007</v>
      </c>
      <c r="Z932" s="13" t="n">
        <v>50.2000000000003</v>
      </c>
      <c r="AA932" s="10" t="s">
        <v>162</v>
      </c>
      <c r="AG932" s="13" t="n">
        <v>98.7072842769045</v>
      </c>
      <c r="AH932" s="13" t="n">
        <v>100</v>
      </c>
      <c r="AI932" s="13" t="n">
        <v>29.9</v>
      </c>
      <c r="AJ932" s="13" t="n">
        <v>66.2</v>
      </c>
      <c r="AK932" s="13" t="n">
        <v>47.4</v>
      </c>
      <c r="AL932" s="12" t="n">
        <v>47.0253168616187</v>
      </c>
      <c r="AM932" s="10" t="s">
        <v>157</v>
      </c>
      <c r="AN932" s="10" t="s">
        <v>632</v>
      </c>
    </row>
    <row r="933" customFormat="false" ht="15" hidden="false" customHeight="false" outlineLevel="0" collapsed="false">
      <c r="A933" s="10" t="s">
        <v>2201</v>
      </c>
      <c r="B933" s="10" t="s">
        <v>2154</v>
      </c>
      <c r="C933" s="10" t="s">
        <v>148</v>
      </c>
      <c r="D933" s="11" t="n">
        <v>46298.8241898148</v>
      </c>
      <c r="E933" s="10" t="s">
        <v>2202</v>
      </c>
      <c r="F933" s="10" t="s">
        <v>2156</v>
      </c>
      <c r="G933" s="10" t="s">
        <v>2157</v>
      </c>
      <c r="H933" s="10" t="s">
        <v>228</v>
      </c>
      <c r="I933" s="10" t="s">
        <v>152</v>
      </c>
      <c r="J933" s="10" t="s">
        <v>153</v>
      </c>
      <c r="K933" s="10" t="s">
        <v>154</v>
      </c>
      <c r="M933" s="12" t="n">
        <v>41.6674911087607</v>
      </c>
      <c r="N933" s="12" t="n">
        <v>6.99030827779912</v>
      </c>
      <c r="O933" s="12" t="n">
        <v>39.6167812883412</v>
      </c>
      <c r="P933" s="12" t="n">
        <v>50.3211169857671</v>
      </c>
      <c r="Q933" s="12" t="n">
        <v>50.6921597823419</v>
      </c>
      <c r="R933" s="12" t="n">
        <v>49.080300479289</v>
      </c>
      <c r="S933" s="12" t="n">
        <v>49.5640701895206</v>
      </c>
      <c r="T933" s="12" t="n">
        <v>32.526964101018</v>
      </c>
      <c r="U933" s="12" t="n">
        <v>31.8736114501953</v>
      </c>
      <c r="V933" s="12" t="n">
        <v>54.0446281433106</v>
      </c>
      <c r="W933" s="12" t="n">
        <v>22.1710166931152</v>
      </c>
      <c r="X933" s="13" t="n">
        <v>27.4942545507606</v>
      </c>
      <c r="Y933" s="13" t="n">
        <v>38.2938751687156</v>
      </c>
      <c r="Z933" s="13" t="n">
        <v>34.3</v>
      </c>
      <c r="AA933" s="10" t="s">
        <v>162</v>
      </c>
      <c r="AC933" s="10" t="s">
        <v>156</v>
      </c>
      <c r="AG933" s="13" t="n">
        <v>98.5511935576647</v>
      </c>
      <c r="AH933" s="13" t="n">
        <v>100</v>
      </c>
      <c r="AI933" s="13" t="n">
        <v>30.9</v>
      </c>
      <c r="AJ933" s="13" t="n">
        <v>65.2</v>
      </c>
      <c r="AK933" s="13" t="n">
        <v>32</v>
      </c>
      <c r="AL933" s="12" t="n">
        <v>32.22978295144</v>
      </c>
      <c r="AM933" s="10" t="s">
        <v>157</v>
      </c>
      <c r="AN933" s="10" t="s">
        <v>632</v>
      </c>
    </row>
    <row r="934" customFormat="false" ht="15" hidden="false" customHeight="false" outlineLevel="0" collapsed="false">
      <c r="A934" s="10" t="s">
        <v>2203</v>
      </c>
      <c r="B934" s="10" t="s">
        <v>2154</v>
      </c>
      <c r="C934" s="10" t="s">
        <v>148</v>
      </c>
      <c r="D934" s="11" t="n">
        <v>46298.824212963</v>
      </c>
      <c r="E934" s="10" t="s">
        <v>2204</v>
      </c>
      <c r="F934" s="10" t="s">
        <v>2156</v>
      </c>
      <c r="G934" s="10" t="s">
        <v>2157</v>
      </c>
      <c r="H934" s="10" t="s">
        <v>231</v>
      </c>
      <c r="I934" s="10" t="s">
        <v>152</v>
      </c>
      <c r="J934" s="10" t="s">
        <v>153</v>
      </c>
      <c r="K934" s="10" t="s">
        <v>154</v>
      </c>
      <c r="M934" s="12" t="n">
        <v>42.0271818318351</v>
      </c>
      <c r="N934" s="12" t="n">
        <v>7.68487891783822</v>
      </c>
      <c r="O934" s="12" t="n">
        <v>39.8856875080757</v>
      </c>
      <c r="P934" s="12" t="n">
        <v>50.9837076079241</v>
      </c>
      <c r="Q934" s="12" t="n">
        <v>53.1499379162598</v>
      </c>
      <c r="R934" s="12" t="n">
        <v>51.4552724412241</v>
      </c>
      <c r="S934" s="12" t="n">
        <v>47.7007919226674</v>
      </c>
      <c r="T934" s="12" t="n">
        <v>32.1664378995067</v>
      </c>
      <c r="U934" s="12" t="n">
        <v>31.6764507293701</v>
      </c>
      <c r="V934" s="12" t="n">
        <v>55.5421409606934</v>
      </c>
      <c r="W934" s="12" t="n">
        <v>23.8656902313232</v>
      </c>
      <c r="X934" s="13" t="n">
        <v>25.1289202273206</v>
      </c>
      <c r="Y934" s="13" t="n">
        <v>37.4903529081597</v>
      </c>
      <c r="Z934" s="13" t="n">
        <v>33.8</v>
      </c>
      <c r="AA934" s="10" t="s">
        <v>162</v>
      </c>
      <c r="AC934" s="10" t="s">
        <v>156</v>
      </c>
      <c r="AG934" s="13" t="n">
        <v>98.0851612903226</v>
      </c>
      <c r="AH934" s="13" t="n">
        <v>100</v>
      </c>
      <c r="AI934" s="13" t="n">
        <v>30.7</v>
      </c>
      <c r="AJ934" s="13" t="n">
        <v>65.1</v>
      </c>
      <c r="AK934" s="13" t="n">
        <v>32.2</v>
      </c>
      <c r="AL934" s="12" t="n">
        <v>32.5158357771261</v>
      </c>
      <c r="AM934" s="10" t="s">
        <v>157</v>
      </c>
      <c r="AN934" s="10" t="s">
        <v>632</v>
      </c>
    </row>
    <row r="935" customFormat="false" ht="15" hidden="false" customHeight="false" outlineLevel="0" collapsed="false">
      <c r="A935" s="10" t="s">
        <v>2205</v>
      </c>
      <c r="B935" s="10" t="s">
        <v>2154</v>
      </c>
      <c r="C935" s="10" t="s">
        <v>148</v>
      </c>
      <c r="D935" s="11" t="n">
        <v>46298.8242476852</v>
      </c>
      <c r="E935" s="10" t="s">
        <v>2206</v>
      </c>
      <c r="F935" s="10" t="s">
        <v>2156</v>
      </c>
      <c r="G935" s="10" t="s">
        <v>2157</v>
      </c>
      <c r="H935" s="10" t="s">
        <v>234</v>
      </c>
      <c r="I935" s="10" t="s">
        <v>152</v>
      </c>
      <c r="J935" s="10" t="s">
        <v>153</v>
      </c>
      <c r="K935" s="10" t="s">
        <v>154</v>
      </c>
      <c r="M935" s="12" t="n">
        <v>45.0816673012241</v>
      </c>
      <c r="N935" s="12" t="n">
        <v>6.89639212061118</v>
      </c>
      <c r="O935" s="12" t="n">
        <v>43.8615193278994</v>
      </c>
      <c r="P935" s="12" t="n">
        <v>47.1873699824015</v>
      </c>
      <c r="Q935" s="12" t="n">
        <v>54.8628006052828</v>
      </c>
      <c r="R935" s="12" t="n">
        <v>53.5045888370938</v>
      </c>
      <c r="S935" s="12" t="n">
        <v>44.333540296147</v>
      </c>
      <c r="T935" s="12" t="n">
        <v>34.8769942500883</v>
      </c>
      <c r="U935" s="12" t="n">
        <v>31.9723072052002</v>
      </c>
      <c r="V935" s="12" t="n">
        <v>57.5164299011231</v>
      </c>
      <c r="W935" s="12" t="n">
        <v>25.5441226959229</v>
      </c>
      <c r="X935" s="13" t="n">
        <v>13.3291959039449</v>
      </c>
      <c r="Y935" s="13" t="n">
        <v>30.496191229317</v>
      </c>
      <c r="Z935" s="13" t="n">
        <v>41.3000000000001</v>
      </c>
      <c r="AA935" s="10" t="s">
        <v>162</v>
      </c>
      <c r="AC935" s="10" t="s">
        <v>156</v>
      </c>
      <c r="AG935" s="13" t="n">
        <v>98.3393707918258</v>
      </c>
      <c r="AH935" s="13" t="n">
        <v>100</v>
      </c>
      <c r="AI935" s="13" t="n">
        <v>30.8</v>
      </c>
      <c r="AJ935" s="13" t="n">
        <v>72.1</v>
      </c>
      <c r="AK935" s="13" t="n">
        <v>45.1</v>
      </c>
      <c r="AL935" s="12" t="n">
        <v>40.4587852486761</v>
      </c>
      <c r="AM935" s="10" t="s">
        <v>157</v>
      </c>
      <c r="AN935" s="10" t="s">
        <v>632</v>
      </c>
    </row>
    <row r="936" customFormat="false" ht="15" hidden="false" customHeight="false" outlineLevel="0" collapsed="false">
      <c r="A936" s="10" t="s">
        <v>2207</v>
      </c>
      <c r="B936" s="10" t="s">
        <v>2154</v>
      </c>
      <c r="C936" s="10" t="s">
        <v>148</v>
      </c>
      <c r="D936" s="11" t="n">
        <v>46298.8243055556</v>
      </c>
      <c r="E936" s="10" t="s">
        <v>2208</v>
      </c>
      <c r="F936" s="10" t="s">
        <v>2156</v>
      </c>
      <c r="G936" s="10" t="s">
        <v>2157</v>
      </c>
      <c r="H936" s="10" t="s">
        <v>237</v>
      </c>
      <c r="I936" s="10" t="s">
        <v>152</v>
      </c>
      <c r="J936" s="10" t="s">
        <v>153</v>
      </c>
      <c r="K936" s="10" t="s">
        <v>154</v>
      </c>
      <c r="M936" s="12" t="n">
        <v>46.0798146587468</v>
      </c>
      <c r="N936" s="12" t="n">
        <v>6.47459095205061</v>
      </c>
      <c r="O936" s="12" t="n">
        <v>44.8611789939124</v>
      </c>
      <c r="P936" s="12" t="n">
        <v>47.8103173332309</v>
      </c>
      <c r="Q936" s="12" t="n">
        <v>56.2428012144155</v>
      </c>
      <c r="R936" s="12" t="n">
        <v>54.5450109372656</v>
      </c>
      <c r="S936" s="12" t="n">
        <v>44.9441420930981</v>
      </c>
      <c r="T936" s="12" t="n">
        <v>36.4049293061771</v>
      </c>
      <c r="U936" s="12" t="n">
        <v>33.5098609924316</v>
      </c>
      <c r="V936" s="12" t="n">
        <v>58.7835273742676</v>
      </c>
      <c r="W936" s="12" t="n">
        <v>25.2736663818359</v>
      </c>
      <c r="X936" s="13" t="n">
        <v>10.7697697789989</v>
      </c>
      <c r="Y936" s="13" t="n">
        <v>35.4081190473995</v>
      </c>
      <c r="Z936" s="13" t="n">
        <v>40.6000000000001</v>
      </c>
      <c r="AA936" s="10" t="s">
        <v>162</v>
      </c>
      <c r="AC936" s="10" t="s">
        <v>156</v>
      </c>
      <c r="AG936" s="13" t="n">
        <v>98.0713239416243</v>
      </c>
      <c r="AH936" s="13" t="n">
        <v>100</v>
      </c>
      <c r="AI936" s="13" t="n">
        <v>32.4</v>
      </c>
      <c r="AJ936" s="13" t="n">
        <v>71.5</v>
      </c>
      <c r="AK936" s="13" t="n">
        <v>47.1</v>
      </c>
      <c r="AL936" s="12" t="n">
        <v>41.5442736857927</v>
      </c>
      <c r="AM936" s="10" t="s">
        <v>157</v>
      </c>
      <c r="AN936" s="10" t="s">
        <v>632</v>
      </c>
    </row>
    <row r="937" customFormat="false" ht="15" hidden="false" customHeight="false" outlineLevel="0" collapsed="false">
      <c r="A937" s="10" t="s">
        <v>2209</v>
      </c>
      <c r="B937" s="10" t="s">
        <v>2154</v>
      </c>
      <c r="C937" s="10" t="s">
        <v>148</v>
      </c>
      <c r="D937" s="11" t="n">
        <v>46298.8243402778</v>
      </c>
      <c r="E937" s="10" t="s">
        <v>2210</v>
      </c>
      <c r="F937" s="10" t="s">
        <v>2156</v>
      </c>
      <c r="G937" s="10" t="s">
        <v>2157</v>
      </c>
      <c r="H937" s="10" t="s">
        <v>240</v>
      </c>
      <c r="I937" s="10" t="s">
        <v>152</v>
      </c>
      <c r="J937" s="10" t="s">
        <v>153</v>
      </c>
      <c r="K937" s="10" t="s">
        <v>154</v>
      </c>
      <c r="M937" s="12" t="n">
        <v>49.527329692728</v>
      </c>
      <c r="N937" s="12" t="n">
        <v>5.16710488571204</v>
      </c>
      <c r="O937" s="12" t="n">
        <v>49.1498072418656</v>
      </c>
      <c r="P937" s="12" t="n">
        <v>56.546483709926</v>
      </c>
      <c r="Q937" s="12" t="n">
        <v>46.7643900223327</v>
      </c>
      <c r="R937" s="12" t="n">
        <v>56.344737343784</v>
      </c>
      <c r="S937" s="12" t="n">
        <v>44.5095251948809</v>
      </c>
      <c r="T937" s="12" t="n">
        <v>40.9454467344909</v>
      </c>
      <c r="U937" s="12" t="n">
        <v>38.2423896789551</v>
      </c>
      <c r="V937" s="12" t="n">
        <v>58.8923606872559</v>
      </c>
      <c r="W937" s="12" t="n">
        <v>20.6499710083008</v>
      </c>
      <c r="X937" s="13" t="n">
        <v>10.047588476863</v>
      </c>
      <c r="Y937" s="13" t="n">
        <v>35.4661530779656</v>
      </c>
      <c r="Z937" s="13" t="n">
        <v>53.3000000000002</v>
      </c>
      <c r="AA937" s="10" t="s">
        <v>162</v>
      </c>
      <c r="AG937" s="13" t="n">
        <v>98.6856395816573</v>
      </c>
      <c r="AH937" s="13" t="n">
        <v>100</v>
      </c>
      <c r="AI937" s="13" t="n">
        <v>37.3</v>
      </c>
      <c r="AJ937" s="13" t="n">
        <v>70.5</v>
      </c>
      <c r="AK937" s="13" t="n">
        <v>48.3</v>
      </c>
      <c r="AL937" s="12" t="n">
        <v>45.9544718141674</v>
      </c>
      <c r="AM937" s="10" t="s">
        <v>157</v>
      </c>
      <c r="AN937" s="10" t="s">
        <v>632</v>
      </c>
    </row>
    <row r="938" customFormat="false" ht="15" hidden="false" customHeight="false" outlineLevel="0" collapsed="false">
      <c r="A938" s="10" t="s">
        <v>2211</v>
      </c>
      <c r="B938" s="10" t="s">
        <v>2154</v>
      </c>
      <c r="C938" s="10" t="s">
        <v>148</v>
      </c>
      <c r="D938" s="11" t="n">
        <v>46298.8244675926</v>
      </c>
      <c r="E938" s="10" t="s">
        <v>2212</v>
      </c>
      <c r="F938" s="10" t="s">
        <v>2156</v>
      </c>
      <c r="G938" s="10" t="s">
        <v>2157</v>
      </c>
      <c r="H938" s="10" t="s">
        <v>247</v>
      </c>
      <c r="I938" s="10" t="s">
        <v>152</v>
      </c>
      <c r="J938" s="10" t="s">
        <v>248</v>
      </c>
      <c r="K938" s="10" t="s">
        <v>261</v>
      </c>
      <c r="L938" s="10" t="s">
        <v>346</v>
      </c>
      <c r="M938" s="12" t="n">
        <v>41.4630670658418</v>
      </c>
      <c r="N938" s="12" t="n">
        <v>4.49116870394013</v>
      </c>
      <c r="O938" s="12" t="n">
        <v>40.5055339406714</v>
      </c>
      <c r="P938" s="12" t="n">
        <v>52.9263609776597</v>
      </c>
      <c r="R938" s="12" t="n">
        <v>43.2560013095665</v>
      </c>
      <c r="S938" s="12" t="n">
        <v>42.4054492664106</v>
      </c>
      <c r="T938" s="12" t="n">
        <v>36.6110304365259</v>
      </c>
      <c r="U938" s="12" t="n">
        <v>33.9742622375488</v>
      </c>
      <c r="V938" s="12" t="n">
        <v>57.073616027832</v>
      </c>
      <c r="W938" s="12" t="n">
        <v>23.0993537902832</v>
      </c>
      <c r="X938" s="13" t="n">
        <v>23.7050480701853</v>
      </c>
      <c r="Y938" s="13" t="n">
        <v>62.2319701768647</v>
      </c>
      <c r="Z938" s="13" t="n">
        <v>40.0000000000001</v>
      </c>
      <c r="AA938" s="10" t="s">
        <v>155</v>
      </c>
      <c r="AD938" s="10" t="s">
        <v>347</v>
      </c>
      <c r="AF938" s="10" t="s">
        <v>156</v>
      </c>
      <c r="AG938" s="13" t="n">
        <v>93.2457773857362</v>
      </c>
      <c r="AH938" s="13" t="n">
        <v>100</v>
      </c>
      <c r="AI938" s="13" t="n">
        <v>33.1</v>
      </c>
      <c r="AJ938" s="13" t="n">
        <v>63.9</v>
      </c>
      <c r="AK938" s="13" t="n">
        <v>42.5</v>
      </c>
      <c r="AL938" s="12" t="n">
        <v>42.4347323452485</v>
      </c>
      <c r="AM938" s="10" t="s">
        <v>180</v>
      </c>
      <c r="AN938" s="10" t="s">
        <v>632</v>
      </c>
      <c r="AO938" s="10" t="s">
        <v>1156</v>
      </c>
    </row>
    <row r="939" customFormat="false" ht="15" hidden="false" customHeight="false" outlineLevel="0" collapsed="false">
      <c r="A939" s="10" t="s">
        <v>2213</v>
      </c>
      <c r="B939" s="10" t="s">
        <v>2154</v>
      </c>
      <c r="C939" s="10" t="s">
        <v>148</v>
      </c>
      <c r="D939" s="11" t="n">
        <v>46298.8245023148</v>
      </c>
      <c r="E939" s="10" t="s">
        <v>2214</v>
      </c>
      <c r="F939" s="10" t="s">
        <v>2156</v>
      </c>
      <c r="G939" s="10" t="s">
        <v>2157</v>
      </c>
      <c r="H939" s="10" t="s">
        <v>251</v>
      </c>
      <c r="I939" s="10" t="s">
        <v>152</v>
      </c>
      <c r="J939" s="10" t="s">
        <v>248</v>
      </c>
      <c r="K939" s="10" t="s">
        <v>154</v>
      </c>
      <c r="M939" s="12" t="n">
        <v>39.6719608821956</v>
      </c>
      <c r="N939" s="12" t="n">
        <v>5.11781975439519</v>
      </c>
      <c r="O939" s="12" t="n">
        <v>38.3282641387583</v>
      </c>
      <c r="P939" s="12" t="n">
        <v>51.7911510437195</v>
      </c>
      <c r="Q939" s="12" t="n">
        <v>41.1499278266911</v>
      </c>
      <c r="R939" s="12" t="n">
        <v>44.826602355341</v>
      </c>
      <c r="S939" s="12" t="n">
        <v>41.6922080785469</v>
      </c>
      <c r="T939" s="12" t="n">
        <v>34.2174559145244</v>
      </c>
      <c r="U939" s="12" t="n">
        <v>32.9140014648438</v>
      </c>
      <c r="V939" s="12" t="n">
        <v>53.7276115417481</v>
      </c>
      <c r="W939" s="12" t="n">
        <v>20.8136100769043</v>
      </c>
      <c r="X939" s="13" t="n">
        <v>18.2006429652042</v>
      </c>
      <c r="Y939" s="13" t="n">
        <v>62.3061649016642</v>
      </c>
      <c r="Z939" s="13" t="n">
        <v>37.1</v>
      </c>
      <c r="AA939" s="10" t="s">
        <v>155</v>
      </c>
      <c r="AD939" s="10" t="s">
        <v>156</v>
      </c>
      <c r="AG939" s="13" t="n">
        <v>98.3118911281327</v>
      </c>
      <c r="AH939" s="13" t="n">
        <v>100</v>
      </c>
      <c r="AI939" s="13" t="n">
        <v>32</v>
      </c>
      <c r="AJ939" s="13" t="n">
        <v>64.2</v>
      </c>
      <c r="AK939" s="13" t="n">
        <v>34.8</v>
      </c>
      <c r="AL939" s="12" t="n">
        <v>33.6997067448681</v>
      </c>
      <c r="AM939" s="10" t="s">
        <v>180</v>
      </c>
      <c r="AN939" s="10" t="s">
        <v>632</v>
      </c>
    </row>
    <row r="940" customFormat="false" ht="15" hidden="false" customHeight="false" outlineLevel="0" collapsed="false">
      <c r="A940" s="10" t="s">
        <v>2215</v>
      </c>
      <c r="B940" s="10" t="s">
        <v>2154</v>
      </c>
      <c r="C940" s="10" t="s">
        <v>148</v>
      </c>
      <c r="D940" s="11" t="n">
        <v>46298.824525463</v>
      </c>
      <c r="E940" s="10" t="s">
        <v>2216</v>
      </c>
      <c r="F940" s="10" t="s">
        <v>2156</v>
      </c>
      <c r="G940" s="10" t="s">
        <v>2157</v>
      </c>
      <c r="H940" s="10" t="s">
        <v>254</v>
      </c>
      <c r="I940" s="10" t="s">
        <v>152</v>
      </c>
      <c r="J940" s="10" t="s">
        <v>248</v>
      </c>
      <c r="K940" s="10" t="s">
        <v>154</v>
      </c>
      <c r="M940" s="12" t="n">
        <v>41.9430992401246</v>
      </c>
      <c r="N940" s="12" t="n">
        <v>4.68858095169493</v>
      </c>
      <c r="O940" s="12" t="n">
        <v>40.858874014438</v>
      </c>
      <c r="P940" s="12" t="n">
        <v>53.344711584786</v>
      </c>
      <c r="Q940" s="12" t="n">
        <v>43.3308370775382</v>
      </c>
      <c r="R940" s="12" t="n">
        <v>44.4610764210618</v>
      </c>
      <c r="S940" s="12" t="n">
        <v>42.9491730859066</v>
      </c>
      <c r="T940" s="12" t="n">
        <v>37.8234223930009</v>
      </c>
      <c r="U940" s="12" t="n">
        <v>35.2118148803711</v>
      </c>
      <c r="V940" s="12" t="n">
        <v>55.5895004272461</v>
      </c>
      <c r="W940" s="12" t="n">
        <v>20.377685546875</v>
      </c>
      <c r="X940" s="13" t="n">
        <v>46.9361216811094</v>
      </c>
      <c r="Y940" s="13" t="n">
        <v>69.7065626365662</v>
      </c>
      <c r="Z940" s="13" t="n">
        <v>41.1000000000001</v>
      </c>
      <c r="AA940" s="10" t="s">
        <v>155</v>
      </c>
      <c r="AG940" s="13" t="n">
        <v>98.5276357106101</v>
      </c>
      <c r="AH940" s="13" t="n">
        <v>100</v>
      </c>
      <c r="AI940" s="13" t="n">
        <v>34.4</v>
      </c>
      <c r="AJ940" s="13" t="n">
        <v>63</v>
      </c>
      <c r="AK940" s="13" t="n">
        <v>40.2</v>
      </c>
      <c r="AL940" s="12" t="n">
        <v>40.0177020872865</v>
      </c>
      <c r="AM940" s="10" t="s">
        <v>180</v>
      </c>
      <c r="AN940" s="10" t="s">
        <v>632</v>
      </c>
    </row>
    <row r="941" customFormat="false" ht="15" hidden="false" customHeight="false" outlineLevel="0" collapsed="false">
      <c r="A941" s="10" t="s">
        <v>2217</v>
      </c>
      <c r="B941" s="10" t="s">
        <v>2154</v>
      </c>
      <c r="C941" s="10" t="s">
        <v>148</v>
      </c>
      <c r="D941" s="11" t="n">
        <v>46298.824537037</v>
      </c>
      <c r="E941" s="10" t="s">
        <v>2218</v>
      </c>
      <c r="F941" s="10" t="s">
        <v>2156</v>
      </c>
      <c r="G941" s="10" t="s">
        <v>2157</v>
      </c>
      <c r="H941" s="10" t="s">
        <v>257</v>
      </c>
      <c r="I941" s="10" t="s">
        <v>152</v>
      </c>
      <c r="J941" s="10" t="s">
        <v>248</v>
      </c>
      <c r="K941" s="10" t="s">
        <v>154</v>
      </c>
      <c r="M941" s="12" t="n">
        <v>40.8507573375294</v>
      </c>
      <c r="N941" s="12" t="n">
        <v>5.0660385923494</v>
      </c>
      <c r="O941" s="12" t="n">
        <v>39.5013918526609</v>
      </c>
      <c r="P941" s="12" t="n">
        <v>52.2385609638832</v>
      </c>
      <c r="Q941" s="12" t="n">
        <v>45.5657451112513</v>
      </c>
      <c r="R941" s="12" t="n">
        <v>44.8744523292674</v>
      </c>
      <c r="S941" s="12" t="n">
        <v>43.4719566008624</v>
      </c>
      <c r="T941" s="12" t="n">
        <v>34.8488632733638</v>
      </c>
      <c r="U941" s="12" t="n">
        <v>33.8095970153809</v>
      </c>
      <c r="V941" s="12" t="n">
        <v>55.7158164978027</v>
      </c>
      <c r="W941" s="12" t="n">
        <v>21.9062194824219</v>
      </c>
      <c r="X941" s="13" t="n">
        <v>32.8037107602976</v>
      </c>
      <c r="Y941" s="13" t="n">
        <v>57.5859644347668</v>
      </c>
      <c r="Z941" s="13" t="n">
        <v>39.6000000000001</v>
      </c>
      <c r="AA941" s="10" t="s">
        <v>155</v>
      </c>
      <c r="AD941" s="10" t="s">
        <v>156</v>
      </c>
      <c r="AG941" s="13" t="n">
        <v>96.3735326906682</v>
      </c>
      <c r="AH941" s="13" t="n">
        <v>100</v>
      </c>
      <c r="AI941" s="13" t="n">
        <v>32.6</v>
      </c>
      <c r="AJ941" s="13" t="n">
        <v>63.8</v>
      </c>
      <c r="AK941" s="13" t="n">
        <v>40.1</v>
      </c>
      <c r="AL941" s="12" t="n">
        <v>39.8967094372565</v>
      </c>
      <c r="AM941" s="10" t="s">
        <v>180</v>
      </c>
      <c r="AN941" s="10" t="s">
        <v>632</v>
      </c>
    </row>
    <row r="942" customFormat="false" ht="15" hidden="false" customHeight="false" outlineLevel="0" collapsed="false">
      <c r="A942" s="10" t="s">
        <v>2219</v>
      </c>
      <c r="B942" s="10" t="s">
        <v>2154</v>
      </c>
      <c r="C942" s="10" t="s">
        <v>148</v>
      </c>
      <c r="D942" s="11" t="n">
        <v>46298.8245833333</v>
      </c>
      <c r="E942" s="10" t="s">
        <v>2220</v>
      </c>
      <c r="F942" s="10" t="s">
        <v>2156</v>
      </c>
      <c r="G942" s="10" t="s">
        <v>2157</v>
      </c>
      <c r="H942" s="10" t="s">
        <v>260</v>
      </c>
      <c r="I942" s="10" t="s">
        <v>152</v>
      </c>
      <c r="J942" s="10" t="s">
        <v>248</v>
      </c>
      <c r="K942" s="10" t="s">
        <v>154</v>
      </c>
      <c r="M942" s="12" t="n">
        <v>42.9492912317107</v>
      </c>
      <c r="N942" s="12" t="n">
        <v>4.74601213083385</v>
      </c>
      <c r="O942" s="12" t="n">
        <v>41.6140685934434</v>
      </c>
      <c r="P942" s="12" t="n">
        <v>54.0768206414544</v>
      </c>
      <c r="Q942" s="12" t="n">
        <v>47.3638506554631</v>
      </c>
      <c r="R942" s="12" t="n">
        <v>46.3962292061841</v>
      </c>
      <c r="S942" s="12" t="n">
        <v>44.421019127517</v>
      </c>
      <c r="T942" s="12" t="n">
        <v>37.578941781294</v>
      </c>
      <c r="U942" s="12" t="n">
        <v>34.8912925720215</v>
      </c>
      <c r="V942" s="12" t="n">
        <v>57.2639961242676</v>
      </c>
      <c r="W942" s="12" t="n">
        <v>22.3727035522461</v>
      </c>
      <c r="X942" s="13" t="n">
        <v>21.2228641456583</v>
      </c>
      <c r="Y942" s="13" t="n">
        <v>63.5165003501401</v>
      </c>
      <c r="Z942" s="13" t="n">
        <v>41.1000000000001</v>
      </c>
      <c r="AA942" s="10" t="s">
        <v>155</v>
      </c>
      <c r="AG942" s="13" t="n">
        <v>98.72318361527</v>
      </c>
      <c r="AH942" s="13" t="n">
        <v>100</v>
      </c>
      <c r="AI942" s="13" t="n">
        <v>34</v>
      </c>
      <c r="AJ942" s="13" t="n">
        <v>65.4</v>
      </c>
      <c r="AK942" s="13" t="n">
        <v>38.2</v>
      </c>
      <c r="AL942" s="12" t="n">
        <v>38.6518518518519</v>
      </c>
      <c r="AM942" s="10" t="s">
        <v>180</v>
      </c>
      <c r="AN942" s="10" t="s">
        <v>632</v>
      </c>
    </row>
    <row r="943" customFormat="false" ht="15" hidden="false" customHeight="false" outlineLevel="0" collapsed="false">
      <c r="A943" s="10" t="s">
        <v>2221</v>
      </c>
      <c r="B943" s="10" t="s">
        <v>2154</v>
      </c>
      <c r="C943" s="10" t="s">
        <v>148</v>
      </c>
      <c r="D943" s="11" t="n">
        <v>46298.8245949074</v>
      </c>
      <c r="E943" s="10" t="s">
        <v>2222</v>
      </c>
      <c r="F943" s="10" t="s">
        <v>2156</v>
      </c>
      <c r="G943" s="10" t="s">
        <v>2157</v>
      </c>
      <c r="H943" s="10" t="s">
        <v>267</v>
      </c>
      <c r="I943" s="10" t="s">
        <v>152</v>
      </c>
      <c r="J943" s="10" t="s">
        <v>248</v>
      </c>
      <c r="K943" s="10" t="s">
        <v>154</v>
      </c>
      <c r="M943" s="12" t="n">
        <v>41.5388784239591</v>
      </c>
      <c r="N943" s="12" t="n">
        <v>5.43362992828736</v>
      </c>
      <c r="O943" s="12" t="n">
        <v>39.9271408881277</v>
      </c>
      <c r="P943" s="12" t="n">
        <v>52.6810738210967</v>
      </c>
      <c r="Q943" s="12" t="n">
        <v>47.2799829612135</v>
      </c>
      <c r="R943" s="12" t="n">
        <v>45.6253260957079</v>
      </c>
      <c r="S943" s="12" t="n">
        <v>46.8063480242462</v>
      </c>
      <c r="T943" s="12" t="n">
        <v>35.0546592844896</v>
      </c>
      <c r="U943" s="12" t="n">
        <v>34.6827774047852</v>
      </c>
      <c r="V943" s="12" t="n">
        <v>55.3849830627441</v>
      </c>
      <c r="W943" s="12" t="n">
        <v>20.702205657959</v>
      </c>
      <c r="X943" s="13" t="n">
        <v>28.7584139615758</v>
      </c>
      <c r="Y943" s="13" t="n">
        <v>47.2099250077339</v>
      </c>
      <c r="Z943" s="13" t="n">
        <v>37.5</v>
      </c>
      <c r="AA943" s="10" t="s">
        <v>162</v>
      </c>
      <c r="AD943" s="10" t="s">
        <v>156</v>
      </c>
      <c r="AG943" s="13" t="n">
        <v>98.0318954248366</v>
      </c>
      <c r="AH943" s="13" t="n">
        <v>100</v>
      </c>
      <c r="AI943" s="13" t="n">
        <v>33.8</v>
      </c>
      <c r="AJ943" s="13" t="n">
        <v>64.9</v>
      </c>
      <c r="AK943" s="13" t="n">
        <v>36.1</v>
      </c>
      <c r="AL943" s="12" t="n">
        <v>35.7319628608734</v>
      </c>
      <c r="AM943" s="10" t="s">
        <v>180</v>
      </c>
      <c r="AN943" s="10" t="s">
        <v>632</v>
      </c>
    </row>
    <row r="944" customFormat="false" ht="15" hidden="false" customHeight="false" outlineLevel="0" collapsed="false">
      <c r="A944" s="10" t="s">
        <v>2223</v>
      </c>
      <c r="B944" s="10" t="s">
        <v>2154</v>
      </c>
      <c r="C944" s="10" t="s">
        <v>148</v>
      </c>
      <c r="D944" s="11" t="n">
        <v>46298.8246296296</v>
      </c>
      <c r="E944" s="10" t="s">
        <v>2224</v>
      </c>
      <c r="F944" s="10" t="s">
        <v>2156</v>
      </c>
      <c r="G944" s="10" t="s">
        <v>2157</v>
      </c>
      <c r="H944" s="10" t="s">
        <v>271</v>
      </c>
      <c r="I944" s="10" t="s">
        <v>152</v>
      </c>
      <c r="J944" s="10" t="s">
        <v>248</v>
      </c>
      <c r="K944" s="10" t="s">
        <v>154</v>
      </c>
      <c r="M944" s="12" t="n">
        <v>38.7263436136334</v>
      </c>
      <c r="N944" s="12" t="n">
        <v>4.20067213978473</v>
      </c>
      <c r="O944" s="12" t="n">
        <v>37.8192871726468</v>
      </c>
      <c r="P944" s="12" t="n">
        <v>47.9999473707509</v>
      </c>
      <c r="Q944" s="12" t="n">
        <v>39.933293327797</v>
      </c>
      <c r="R944" s="12" t="n">
        <v>41.810905956056</v>
      </c>
      <c r="S944" s="12" t="n">
        <v>38.8551084560741</v>
      </c>
      <c r="T944" s="12" t="n">
        <v>33.142699776589</v>
      </c>
      <c r="U944" s="12" t="n">
        <v>32.4165534973145</v>
      </c>
      <c r="V944" s="12" t="n">
        <v>50.4322471618652</v>
      </c>
      <c r="W944" s="12" t="n">
        <v>18.0156936645508</v>
      </c>
      <c r="X944" s="13" t="n">
        <v>28.5638132468571</v>
      </c>
      <c r="Y944" s="13" t="n">
        <v>61.1056816667407</v>
      </c>
      <c r="Z944" s="13" t="n">
        <v>37.9000000000001</v>
      </c>
      <c r="AA944" s="10" t="s">
        <v>155</v>
      </c>
      <c r="AG944" s="13" t="n">
        <v>98.6243154435926</v>
      </c>
      <c r="AH944" s="13" t="n">
        <v>100</v>
      </c>
      <c r="AI944" s="13" t="n">
        <v>31.3</v>
      </c>
      <c r="AJ944" s="13" t="n">
        <v>60.1</v>
      </c>
      <c r="AK944" s="13" t="n">
        <v>37.7</v>
      </c>
      <c r="AL944" s="12" t="n">
        <v>36.9569867172676</v>
      </c>
      <c r="AM944" s="10" t="s">
        <v>180</v>
      </c>
      <c r="AN944" s="10" t="s">
        <v>632</v>
      </c>
    </row>
    <row r="945" customFormat="false" ht="15" hidden="false" customHeight="false" outlineLevel="0" collapsed="false">
      <c r="A945" s="10" t="s">
        <v>2225</v>
      </c>
      <c r="B945" s="10" t="s">
        <v>2154</v>
      </c>
      <c r="C945" s="10" t="s">
        <v>148</v>
      </c>
      <c r="D945" s="11" t="n">
        <v>46298.8246527778</v>
      </c>
      <c r="E945" s="10" t="s">
        <v>2226</v>
      </c>
      <c r="F945" s="10" t="s">
        <v>2156</v>
      </c>
      <c r="G945" s="10" t="s">
        <v>2157</v>
      </c>
      <c r="H945" s="10" t="s">
        <v>274</v>
      </c>
      <c r="I945" s="10" t="s">
        <v>152</v>
      </c>
      <c r="J945" s="10" t="s">
        <v>248</v>
      </c>
      <c r="K945" s="10" t="s">
        <v>154</v>
      </c>
      <c r="M945" s="12" t="n">
        <v>37.910949877488</v>
      </c>
      <c r="N945" s="12" t="n">
        <v>4.21396888464404</v>
      </c>
      <c r="O945" s="12" t="n">
        <v>36.8719106177345</v>
      </c>
      <c r="P945" s="12" t="n">
        <v>47.1775464230158</v>
      </c>
      <c r="Q945" s="12" t="n">
        <v>40.273479930781</v>
      </c>
      <c r="R945" s="12" t="n">
        <v>41.3134165016939</v>
      </c>
      <c r="S945" s="12" t="n">
        <v>38.7895558102987</v>
      </c>
      <c r="T945" s="12" t="n">
        <v>31.9041779508257</v>
      </c>
      <c r="U945" s="12" t="n">
        <v>31.3146553039551</v>
      </c>
      <c r="V945" s="12" t="n">
        <v>49.8659133911133</v>
      </c>
      <c r="W945" s="12" t="n">
        <v>18.5512580871582</v>
      </c>
      <c r="X945" s="13" t="n">
        <v>15.307099590237</v>
      </c>
      <c r="Y945" s="13" t="n">
        <v>59.6260912168181</v>
      </c>
      <c r="Z945" s="13" t="n">
        <v>37.1000000000001</v>
      </c>
      <c r="AA945" s="10" t="s">
        <v>155</v>
      </c>
      <c r="AG945" s="13" t="n">
        <v>98.3949251147656</v>
      </c>
      <c r="AH945" s="13" t="n">
        <v>100</v>
      </c>
      <c r="AI945" s="13" t="n">
        <v>30.5</v>
      </c>
      <c r="AJ945" s="13" t="n">
        <v>59.2</v>
      </c>
      <c r="AK945" s="13" t="n">
        <v>35</v>
      </c>
      <c r="AL945" s="12" t="n">
        <v>34.7518518518519</v>
      </c>
      <c r="AM945" s="10" t="s">
        <v>180</v>
      </c>
      <c r="AN945" s="10" t="s">
        <v>632</v>
      </c>
    </row>
    <row r="946" customFormat="false" ht="15" hidden="false" customHeight="false" outlineLevel="0" collapsed="false">
      <c r="A946" s="10" t="s">
        <v>2227</v>
      </c>
      <c r="B946" s="10" t="s">
        <v>2154</v>
      </c>
      <c r="C946" s="10" t="s">
        <v>148</v>
      </c>
      <c r="D946" s="11" t="n">
        <v>46298.8246759259</v>
      </c>
      <c r="E946" s="10" t="s">
        <v>2228</v>
      </c>
      <c r="F946" s="10" t="s">
        <v>2156</v>
      </c>
      <c r="G946" s="10" t="s">
        <v>2157</v>
      </c>
      <c r="H946" s="10" t="s">
        <v>277</v>
      </c>
      <c r="I946" s="10" t="s">
        <v>152</v>
      </c>
      <c r="J946" s="10" t="s">
        <v>248</v>
      </c>
      <c r="K946" s="10" t="s">
        <v>154</v>
      </c>
      <c r="M946" s="12" t="n">
        <v>39.2083943523833</v>
      </c>
      <c r="N946" s="12" t="n">
        <v>3.6164118647497</v>
      </c>
      <c r="O946" s="12" t="n">
        <v>38.3786654125375</v>
      </c>
      <c r="P946" s="12" t="n">
        <v>47.7196254180028</v>
      </c>
      <c r="Q946" s="12" t="n">
        <v>41.3339415876315</v>
      </c>
      <c r="R946" s="12" t="n">
        <v>41.7753994383235</v>
      </c>
      <c r="S946" s="12" t="n">
        <v>38.5120333898352</v>
      </c>
      <c r="T946" s="12" t="n">
        <v>35.7418485932933</v>
      </c>
      <c r="U946" s="12" t="n">
        <v>33.7828712463379</v>
      </c>
      <c r="V946" s="12" t="n">
        <v>50.3655891418457</v>
      </c>
      <c r="W946" s="12" t="n">
        <v>16.5827178955078</v>
      </c>
      <c r="X946" s="13" t="n">
        <v>44.9328652826533</v>
      </c>
      <c r="Y946" s="13" t="n">
        <v>69.4180268955532</v>
      </c>
      <c r="Z946" s="13" t="n">
        <v>38.6</v>
      </c>
      <c r="AA946" s="10" t="s">
        <v>155</v>
      </c>
      <c r="AG946" s="13" t="n">
        <v>98.5808611359272</v>
      </c>
      <c r="AH946" s="13" t="n">
        <v>100</v>
      </c>
      <c r="AI946" s="13" t="n">
        <v>32</v>
      </c>
      <c r="AJ946" s="13" t="n">
        <v>60.7</v>
      </c>
      <c r="AK946" s="13" t="n">
        <v>38.8</v>
      </c>
      <c r="AL946" s="12" t="n">
        <v>38.7120372067071</v>
      </c>
      <c r="AM946" s="10" t="s">
        <v>180</v>
      </c>
      <c r="AN946" s="10" t="s">
        <v>632</v>
      </c>
    </row>
    <row r="947" customFormat="false" ht="15" hidden="false" customHeight="false" outlineLevel="0" collapsed="false">
      <c r="A947" s="10" t="s">
        <v>2229</v>
      </c>
      <c r="B947" s="10" t="s">
        <v>2154</v>
      </c>
      <c r="C947" s="10" t="s">
        <v>148</v>
      </c>
      <c r="D947" s="11" t="n">
        <v>46298.8246990741</v>
      </c>
      <c r="E947" s="10" t="s">
        <v>2230</v>
      </c>
      <c r="F947" s="10" t="s">
        <v>2156</v>
      </c>
      <c r="G947" s="10" t="s">
        <v>2157</v>
      </c>
      <c r="H947" s="10" t="s">
        <v>280</v>
      </c>
      <c r="I947" s="10" t="s">
        <v>152</v>
      </c>
      <c r="J947" s="10" t="s">
        <v>248</v>
      </c>
      <c r="K947" s="10" t="s">
        <v>154</v>
      </c>
      <c r="M947" s="12" t="n">
        <v>38.7900996967877</v>
      </c>
      <c r="N947" s="12" t="n">
        <v>4.31270435748558</v>
      </c>
      <c r="O947" s="12" t="n">
        <v>37.5304505129084</v>
      </c>
      <c r="P947" s="12" t="n">
        <v>49.2938381964613</v>
      </c>
      <c r="Q947" s="12" t="n">
        <v>42.4235726730085</v>
      </c>
      <c r="R947" s="12" t="n">
        <v>42.1136022708859</v>
      </c>
      <c r="S947" s="12" t="n">
        <v>40.6787133852086</v>
      </c>
      <c r="T947" s="12" t="n">
        <v>33.7352519609909</v>
      </c>
      <c r="U947" s="12" t="n">
        <v>32.2714233398438</v>
      </c>
      <c r="V947" s="12" t="n">
        <v>51.3664321899414</v>
      </c>
      <c r="W947" s="12" t="n">
        <v>19.0950088500977</v>
      </c>
      <c r="X947" s="13" t="n">
        <v>31.7084206735431</v>
      </c>
      <c r="Y947" s="13" t="n">
        <v>68.1438320113027</v>
      </c>
      <c r="Z947" s="13" t="n">
        <v>38.3000000000001</v>
      </c>
      <c r="AA947" s="10" t="s">
        <v>155</v>
      </c>
      <c r="AG947" s="13" t="n">
        <v>98.8137928517332</v>
      </c>
      <c r="AH947" s="13" t="n">
        <v>100</v>
      </c>
      <c r="AI947" s="13" t="n">
        <v>31.4</v>
      </c>
      <c r="AJ947" s="13" t="n">
        <v>62.1</v>
      </c>
      <c r="AK947" s="13" t="n">
        <v>36.8</v>
      </c>
      <c r="AL947" s="12" t="n">
        <v>35.9481481481482</v>
      </c>
      <c r="AM947" s="10" t="s">
        <v>180</v>
      </c>
      <c r="AN947" s="10" t="s">
        <v>632</v>
      </c>
    </row>
    <row r="948" customFormat="false" ht="15" hidden="false" customHeight="false" outlineLevel="0" collapsed="false">
      <c r="A948" s="10" t="s">
        <v>2231</v>
      </c>
      <c r="B948" s="10" t="s">
        <v>2154</v>
      </c>
      <c r="C948" s="10" t="s">
        <v>148</v>
      </c>
      <c r="D948" s="11" t="n">
        <v>46298.8247106482</v>
      </c>
      <c r="E948" s="10" t="s">
        <v>2232</v>
      </c>
      <c r="F948" s="10" t="s">
        <v>2156</v>
      </c>
      <c r="G948" s="10" t="s">
        <v>2157</v>
      </c>
      <c r="H948" s="10" t="s">
        <v>283</v>
      </c>
      <c r="I948" s="10" t="s">
        <v>152</v>
      </c>
      <c r="J948" s="10" t="s">
        <v>248</v>
      </c>
      <c r="K948" s="10" t="s">
        <v>154</v>
      </c>
      <c r="M948" s="12" t="n">
        <v>39.3854852510673</v>
      </c>
      <c r="N948" s="12" t="n">
        <v>4.86796968547127</v>
      </c>
      <c r="O948" s="12" t="n">
        <v>37.9109108487985</v>
      </c>
      <c r="P948" s="12" t="n">
        <v>49.6986698656666</v>
      </c>
      <c r="Q948" s="12" t="n">
        <v>43.7901186593352</v>
      </c>
      <c r="R948" s="12" t="n">
        <v>44.2655229316457</v>
      </c>
      <c r="S948" s="12" t="n">
        <v>42.5229878906203</v>
      </c>
      <c r="T948" s="12" t="n">
        <v>33.4471972849956</v>
      </c>
      <c r="U948" s="12" t="n">
        <v>32.8714256286621</v>
      </c>
      <c r="V948" s="12" t="n">
        <v>51.3244132995606</v>
      </c>
      <c r="W948" s="12" t="n">
        <v>18.4529876708984</v>
      </c>
      <c r="X948" s="13" t="n">
        <v>22.0582164448155</v>
      </c>
      <c r="Y948" s="13" t="n">
        <v>53.3745539277294</v>
      </c>
      <c r="Z948" s="13" t="n">
        <v>35.6</v>
      </c>
      <c r="AA948" s="10" t="s">
        <v>155</v>
      </c>
      <c r="AG948" s="13" t="n">
        <v>98.8725623582766</v>
      </c>
      <c r="AH948" s="13" t="n">
        <v>100</v>
      </c>
      <c r="AI948" s="13" t="n">
        <v>32</v>
      </c>
      <c r="AJ948" s="13" t="n">
        <v>62.7</v>
      </c>
      <c r="AK948" s="13" t="n">
        <v>36</v>
      </c>
      <c r="AL948" s="12" t="n">
        <v>36.5481481481482</v>
      </c>
      <c r="AM948" s="10" t="s">
        <v>180</v>
      </c>
      <c r="AN948" s="10" t="s">
        <v>632</v>
      </c>
    </row>
    <row r="949" customFormat="false" ht="15" hidden="false" customHeight="false" outlineLevel="0" collapsed="false">
      <c r="A949" s="10" t="s">
        <v>2233</v>
      </c>
      <c r="B949" s="10" t="s">
        <v>2154</v>
      </c>
      <c r="C949" s="10" t="s">
        <v>148</v>
      </c>
      <c r="D949" s="11" t="n">
        <v>46298.8248726852</v>
      </c>
      <c r="E949" s="10" t="s">
        <v>2234</v>
      </c>
      <c r="F949" s="10" t="s">
        <v>2156</v>
      </c>
      <c r="G949" s="10" t="s">
        <v>2157</v>
      </c>
      <c r="H949" s="10" t="s">
        <v>286</v>
      </c>
      <c r="I949" s="10" t="s">
        <v>152</v>
      </c>
      <c r="J949" s="10" t="s">
        <v>248</v>
      </c>
      <c r="K949" s="10" t="s">
        <v>154</v>
      </c>
      <c r="M949" s="12" t="n">
        <v>39.022703653117</v>
      </c>
      <c r="N949" s="12" t="n">
        <v>3.31658706621292</v>
      </c>
      <c r="O949" s="12" t="n">
        <v>38.1980762586816</v>
      </c>
      <c r="P949" s="12" t="n">
        <v>48.2140412445728</v>
      </c>
      <c r="Q949" s="12" t="n">
        <v>41.5444048901538</v>
      </c>
      <c r="R949" s="12" t="n">
        <v>39.3921894094857</v>
      </c>
      <c r="S949" s="12" t="n">
        <v>41.1115417935067</v>
      </c>
      <c r="T949" s="12" t="n">
        <v>35.3548285202469</v>
      </c>
      <c r="U949" s="12" t="n">
        <v>32.843692779541</v>
      </c>
      <c r="V949" s="12" t="n">
        <v>51.6057281494141</v>
      </c>
      <c r="W949" s="12" t="n">
        <v>18.7620353698731</v>
      </c>
      <c r="X949" s="13" t="n">
        <v>37.205249343832</v>
      </c>
      <c r="Y949" s="13" t="n">
        <v>78.0213473315836</v>
      </c>
      <c r="Z949" s="13" t="n">
        <v>38.5000000000001</v>
      </c>
      <c r="AA949" s="10" t="s">
        <v>155</v>
      </c>
      <c r="AC949" s="10" t="s">
        <v>156</v>
      </c>
      <c r="AD949" s="10" t="s">
        <v>156</v>
      </c>
      <c r="AG949" s="13" t="n">
        <v>96.953801471187</v>
      </c>
      <c r="AH949" s="13" t="n">
        <v>100</v>
      </c>
      <c r="AI949" s="13" t="n">
        <v>31.7</v>
      </c>
      <c r="AJ949" s="13" t="n">
        <v>61.2</v>
      </c>
      <c r="AK949" s="13" t="n">
        <v>39</v>
      </c>
      <c r="AL949" s="12" t="n">
        <v>38.5991323204829</v>
      </c>
      <c r="AM949" s="10" t="s">
        <v>157</v>
      </c>
      <c r="AN949" s="10" t="s">
        <v>632</v>
      </c>
    </row>
    <row r="950" customFormat="false" ht="15" hidden="false" customHeight="false" outlineLevel="0" collapsed="false">
      <c r="A950" s="10" t="s">
        <v>2235</v>
      </c>
      <c r="B950" s="10" t="s">
        <v>2154</v>
      </c>
      <c r="C950" s="10" t="s">
        <v>148</v>
      </c>
      <c r="D950" s="11" t="n">
        <v>46298.8248842593</v>
      </c>
      <c r="E950" s="10" t="s">
        <v>2236</v>
      </c>
      <c r="F950" s="10" t="s">
        <v>2156</v>
      </c>
      <c r="G950" s="10" t="s">
        <v>2157</v>
      </c>
      <c r="H950" s="10" t="s">
        <v>289</v>
      </c>
      <c r="I950" s="10" t="s">
        <v>152</v>
      </c>
      <c r="J950" s="10" t="s">
        <v>248</v>
      </c>
      <c r="K950" s="10" t="s">
        <v>154</v>
      </c>
      <c r="M950" s="12" t="n">
        <v>37.9163723576764</v>
      </c>
      <c r="N950" s="12" t="n">
        <v>3.32831605881122</v>
      </c>
      <c r="O950" s="12" t="n">
        <v>37.2117809533226</v>
      </c>
      <c r="P950" s="12" t="n">
        <v>46.5953326149023</v>
      </c>
      <c r="Q950" s="12" t="n">
        <v>39.7496135450797</v>
      </c>
      <c r="R950" s="12" t="n">
        <v>38.7970386688848</v>
      </c>
      <c r="S950" s="12" t="n">
        <v>37.5133729301935</v>
      </c>
      <c r="T950" s="12" t="n">
        <v>33.3924116027775</v>
      </c>
      <c r="U950" s="12" t="n">
        <v>31.1515560150147</v>
      </c>
      <c r="V950" s="12" t="n">
        <v>49.0792274475098</v>
      </c>
      <c r="W950" s="12" t="n">
        <v>17.9276714324951</v>
      </c>
      <c r="X950" s="13" t="n">
        <v>19.2555704526591</v>
      </c>
      <c r="Y950" s="13" t="n">
        <v>74.0000319223648</v>
      </c>
      <c r="Z950" s="13" t="n">
        <v>36.9000000000001</v>
      </c>
      <c r="AA950" s="10" t="s">
        <v>155</v>
      </c>
      <c r="AG950" s="13" t="n">
        <v>98.5334476169507</v>
      </c>
      <c r="AH950" s="13" t="n">
        <v>100</v>
      </c>
      <c r="AI950" s="13" t="n">
        <v>30.3</v>
      </c>
      <c r="AJ950" s="13" t="n">
        <v>60.3</v>
      </c>
      <c r="AK950" s="13" t="n">
        <v>33.2</v>
      </c>
      <c r="AL950" s="12" t="n">
        <v>32.8263157894737</v>
      </c>
      <c r="AM950" s="10" t="s">
        <v>157</v>
      </c>
      <c r="AN950" s="10" t="s">
        <v>632</v>
      </c>
    </row>
    <row r="951" customFormat="false" ht="15" hidden="false" customHeight="false" outlineLevel="0" collapsed="false">
      <c r="A951" s="10" t="s">
        <v>2237</v>
      </c>
      <c r="B951" s="10" t="s">
        <v>2154</v>
      </c>
      <c r="C951" s="10" t="s">
        <v>148</v>
      </c>
      <c r="D951" s="11" t="n">
        <v>46298.8249074074</v>
      </c>
      <c r="E951" s="10" t="s">
        <v>2238</v>
      </c>
      <c r="F951" s="10" t="s">
        <v>2156</v>
      </c>
      <c r="G951" s="10" t="s">
        <v>2157</v>
      </c>
      <c r="H951" s="10" t="s">
        <v>292</v>
      </c>
      <c r="I951" s="10" t="s">
        <v>152</v>
      </c>
      <c r="J951" s="10" t="s">
        <v>248</v>
      </c>
      <c r="K951" s="10" t="s">
        <v>154</v>
      </c>
      <c r="M951" s="12" t="n">
        <v>39.9641099130183</v>
      </c>
      <c r="N951" s="12" t="n">
        <v>2.9827128783506</v>
      </c>
      <c r="O951" s="12" t="n">
        <v>39.1793646804865</v>
      </c>
      <c r="P951" s="12" t="n">
        <v>47.9073035608393</v>
      </c>
      <c r="Q951" s="12" t="n">
        <v>41.6831118788686</v>
      </c>
      <c r="R951" s="12" t="n">
        <v>41.5191954567319</v>
      </c>
      <c r="S951" s="12" t="n">
        <v>40.7918808033197</v>
      </c>
      <c r="T951" s="12" t="n">
        <v>36.2773381187175</v>
      </c>
      <c r="U951" s="12" t="n">
        <v>34.1351356506348</v>
      </c>
      <c r="V951" s="12" t="n">
        <v>50.1857566833496</v>
      </c>
      <c r="W951" s="12" t="n">
        <v>16.0506210327148</v>
      </c>
      <c r="X951" s="13" t="n">
        <v>35.0989940577617</v>
      </c>
      <c r="Y951" s="13" t="n">
        <v>80.2997932758427</v>
      </c>
      <c r="Z951" s="13" t="n">
        <v>39.5000000000001</v>
      </c>
      <c r="AA951" s="10" t="s">
        <v>155</v>
      </c>
      <c r="AG951" s="13" t="n">
        <v>98.7891993505939</v>
      </c>
      <c r="AH951" s="13" t="n">
        <v>100</v>
      </c>
      <c r="AI951" s="13" t="n">
        <v>33.1</v>
      </c>
      <c r="AJ951" s="13" t="n">
        <v>59.8</v>
      </c>
      <c r="AK951" s="13" t="n">
        <v>36.9</v>
      </c>
      <c r="AL951" s="12" t="n">
        <v>37.6893434343434</v>
      </c>
      <c r="AM951" s="10" t="s">
        <v>157</v>
      </c>
      <c r="AN951" s="10" t="s">
        <v>632</v>
      </c>
    </row>
    <row r="952" customFormat="false" ht="15" hidden="false" customHeight="false" outlineLevel="0" collapsed="false">
      <c r="A952" s="10" t="s">
        <v>2239</v>
      </c>
      <c r="B952" s="10" t="s">
        <v>2154</v>
      </c>
      <c r="C952" s="10" t="s">
        <v>148</v>
      </c>
      <c r="D952" s="11" t="n">
        <v>46298.8249305556</v>
      </c>
      <c r="E952" s="10" t="s">
        <v>2240</v>
      </c>
      <c r="F952" s="10" t="s">
        <v>2156</v>
      </c>
      <c r="G952" s="10" t="s">
        <v>2157</v>
      </c>
      <c r="H952" s="10" t="s">
        <v>295</v>
      </c>
      <c r="I952" s="10" t="s">
        <v>152</v>
      </c>
      <c r="J952" s="10" t="s">
        <v>248</v>
      </c>
      <c r="K952" s="10" t="s">
        <v>154</v>
      </c>
      <c r="M952" s="12" t="n">
        <v>38.1735296941765</v>
      </c>
      <c r="N952" s="12" t="n">
        <v>4.3392244646079</v>
      </c>
      <c r="O952" s="12" t="n">
        <v>37.0974137259555</v>
      </c>
      <c r="P952" s="12" t="n">
        <v>50.1331104366371</v>
      </c>
      <c r="Q952" s="12" t="n">
        <v>39.4206577557236</v>
      </c>
      <c r="R952" s="12" t="n">
        <v>41.3115029564097</v>
      </c>
      <c r="S952" s="12" t="n">
        <v>40.0671879078853</v>
      </c>
      <c r="T952" s="12" t="n">
        <v>32.7800393266443</v>
      </c>
      <c r="U952" s="12" t="n">
        <v>31.4600715637207</v>
      </c>
      <c r="V952" s="12" t="n">
        <v>52.4813041687012</v>
      </c>
      <c r="W952" s="12" t="n">
        <v>21.0212326049805</v>
      </c>
      <c r="X952" s="13" t="n">
        <v>28.760809939899</v>
      </c>
      <c r="Y952" s="13" t="n">
        <v>66.3254447625185</v>
      </c>
      <c r="Z952" s="13" t="n">
        <v>37.3000000000001</v>
      </c>
      <c r="AA952" s="10" t="s">
        <v>155</v>
      </c>
      <c r="AC952" s="10" t="s">
        <v>156</v>
      </c>
      <c r="AG952" s="13" t="n">
        <v>98.4027491003481</v>
      </c>
      <c r="AH952" s="13" t="n">
        <v>100</v>
      </c>
      <c r="AI952" s="13" t="n">
        <v>30.6</v>
      </c>
      <c r="AJ952" s="13" t="n">
        <v>60.9</v>
      </c>
      <c r="AK952" s="13" t="n">
        <v>39</v>
      </c>
      <c r="AL952" s="12" t="n">
        <v>39.2780875576037</v>
      </c>
      <c r="AM952" s="10" t="s">
        <v>157</v>
      </c>
      <c r="AN952" s="10" t="s">
        <v>632</v>
      </c>
    </row>
    <row r="953" customFormat="false" ht="15" hidden="false" customHeight="false" outlineLevel="0" collapsed="false">
      <c r="A953" s="10" t="s">
        <v>2241</v>
      </c>
      <c r="B953" s="10" t="s">
        <v>2154</v>
      </c>
      <c r="C953" s="10" t="s">
        <v>148</v>
      </c>
      <c r="D953" s="11" t="n">
        <v>46298.8249537037</v>
      </c>
      <c r="E953" s="10" t="s">
        <v>2242</v>
      </c>
      <c r="F953" s="10" t="s">
        <v>2156</v>
      </c>
      <c r="G953" s="10" t="s">
        <v>2157</v>
      </c>
      <c r="H953" s="10" t="s">
        <v>298</v>
      </c>
      <c r="I953" s="10" t="s">
        <v>152</v>
      </c>
      <c r="J953" s="10" t="s">
        <v>248</v>
      </c>
      <c r="K953" s="10" t="s">
        <v>154</v>
      </c>
      <c r="M953" s="12" t="n">
        <v>42.4232182650675</v>
      </c>
      <c r="N953" s="12" t="n">
        <v>4.14514746873812</v>
      </c>
      <c r="O953" s="12" t="n">
        <v>41.3727112611579</v>
      </c>
      <c r="P953" s="12" t="n">
        <v>49.9862481017562</v>
      </c>
      <c r="Q953" s="12" t="n">
        <v>45.6872889495638</v>
      </c>
      <c r="R953" s="12" t="n">
        <v>46.4173102317266</v>
      </c>
      <c r="S953" s="12" t="n">
        <v>43.9433504414169</v>
      </c>
      <c r="T953" s="12" t="n">
        <v>35.8402372682674</v>
      </c>
      <c r="U953" s="12" t="n">
        <v>33.3458786010742</v>
      </c>
      <c r="V953" s="12" t="n">
        <v>53.1827163696289</v>
      </c>
      <c r="W953" s="12" t="n">
        <v>19.8368377685547</v>
      </c>
      <c r="X953" s="13" t="n">
        <v>15.5942013158972</v>
      </c>
      <c r="Y953" s="13" t="n">
        <v>52.5467070718101</v>
      </c>
      <c r="Z953" s="13" t="n">
        <v>43.1000000000001</v>
      </c>
      <c r="AA953" s="10" t="s">
        <v>155</v>
      </c>
      <c r="AG953" s="13" t="n">
        <v>98.9277804785826</v>
      </c>
      <c r="AH953" s="13" t="n">
        <v>100</v>
      </c>
      <c r="AI953" s="13" t="n">
        <v>32.5</v>
      </c>
      <c r="AJ953" s="13" t="n">
        <v>62.3</v>
      </c>
      <c r="AK953" s="13" t="n">
        <v>41.9</v>
      </c>
      <c r="AL953" s="12" t="n">
        <v>41.8628378378379</v>
      </c>
      <c r="AM953" s="10" t="s">
        <v>157</v>
      </c>
      <c r="AN953" s="10" t="s">
        <v>632</v>
      </c>
    </row>
    <row r="954" customFormat="false" ht="15" hidden="false" customHeight="false" outlineLevel="0" collapsed="false">
      <c r="A954" s="10" t="s">
        <v>2243</v>
      </c>
      <c r="B954" s="10" t="s">
        <v>2154</v>
      </c>
      <c r="C954" s="10" t="s">
        <v>148</v>
      </c>
      <c r="D954" s="11" t="n">
        <v>46298.8249652778</v>
      </c>
      <c r="E954" s="10" t="s">
        <v>2244</v>
      </c>
      <c r="F954" s="10" t="s">
        <v>2156</v>
      </c>
      <c r="G954" s="10" t="s">
        <v>2157</v>
      </c>
      <c r="H954" s="10" t="s">
        <v>301</v>
      </c>
      <c r="I954" s="10" t="s">
        <v>152</v>
      </c>
      <c r="J954" s="10" t="s">
        <v>248</v>
      </c>
      <c r="K954" s="10" t="s">
        <v>154</v>
      </c>
      <c r="M954" s="12" t="n">
        <v>39.9671587129735</v>
      </c>
      <c r="N954" s="12" t="n">
        <v>4.29402379371569</v>
      </c>
      <c r="O954" s="12" t="n">
        <v>38.7665645902741</v>
      </c>
      <c r="P954" s="12" t="n">
        <v>50.8100629362624</v>
      </c>
      <c r="Q954" s="12" t="n">
        <v>42.7572047876547</v>
      </c>
      <c r="R954" s="12" t="n">
        <v>43.5536562017973</v>
      </c>
      <c r="S954" s="12" t="n">
        <v>41.1776825440668</v>
      </c>
      <c r="T954" s="12" t="n">
        <v>34.5162499754428</v>
      </c>
      <c r="U954" s="12" t="n">
        <v>33.3203315734863</v>
      </c>
      <c r="V954" s="12" t="n">
        <v>56.0195503234863</v>
      </c>
      <c r="W954" s="12" t="n">
        <v>22.69921875</v>
      </c>
      <c r="X954" s="13" t="n">
        <v>24.6848619814594</v>
      </c>
      <c r="Y954" s="13" t="n">
        <v>66.3214045263867</v>
      </c>
      <c r="Z954" s="13" t="n">
        <v>39.1000000000001</v>
      </c>
      <c r="AA954" s="10" t="s">
        <v>155</v>
      </c>
      <c r="AG954" s="13" t="n">
        <v>98.7339312559443</v>
      </c>
      <c r="AH954" s="13" t="n">
        <v>100</v>
      </c>
      <c r="AI954" s="13" t="n">
        <v>32.5</v>
      </c>
      <c r="AJ954" s="13" t="n">
        <v>61.4</v>
      </c>
      <c r="AK954" s="13" t="n">
        <v>36.9</v>
      </c>
      <c r="AL954" s="12" t="n">
        <v>36.7814814814815</v>
      </c>
      <c r="AM954" s="10" t="s">
        <v>157</v>
      </c>
      <c r="AN954" s="10" t="s">
        <v>632</v>
      </c>
    </row>
    <row r="955" customFormat="false" ht="15" hidden="false" customHeight="false" outlineLevel="0" collapsed="false">
      <c r="A955" s="10" t="s">
        <v>2245</v>
      </c>
      <c r="B955" s="10" t="s">
        <v>2154</v>
      </c>
      <c r="C955" s="10" t="s">
        <v>148</v>
      </c>
      <c r="D955" s="11" t="n">
        <v>46298.8250231482</v>
      </c>
      <c r="E955" s="10" t="s">
        <v>2246</v>
      </c>
      <c r="F955" s="10" t="s">
        <v>2156</v>
      </c>
      <c r="G955" s="10" t="s">
        <v>2157</v>
      </c>
      <c r="H955" s="10" t="s">
        <v>304</v>
      </c>
      <c r="I955" s="10" t="s">
        <v>152</v>
      </c>
      <c r="J955" s="10" t="s">
        <v>248</v>
      </c>
      <c r="K955" s="10" t="s">
        <v>154</v>
      </c>
      <c r="M955" s="12" t="n">
        <v>46.4114582724919</v>
      </c>
      <c r="N955" s="12" t="n">
        <v>5.17635137080877</v>
      </c>
      <c r="O955" s="12" t="n">
        <v>45.0312378559196</v>
      </c>
      <c r="P955" s="12" t="n">
        <v>54.0141090798418</v>
      </c>
      <c r="Q955" s="12" t="n">
        <v>53.1369989112865</v>
      </c>
      <c r="R955" s="12" t="n">
        <v>51.5126429631491</v>
      </c>
      <c r="S955" s="12" t="n">
        <v>48.993251830528</v>
      </c>
      <c r="T955" s="12" t="n">
        <v>38.1304543350164</v>
      </c>
      <c r="U955" s="12" t="n">
        <v>35.9716300964356</v>
      </c>
      <c r="V955" s="12" t="n">
        <v>58.3866920471191</v>
      </c>
      <c r="W955" s="12" t="n">
        <v>22.4150619506836</v>
      </c>
      <c r="X955" s="13" t="n">
        <v>15.713630105553</v>
      </c>
      <c r="Y955" s="13" t="n">
        <v>36.0146856356127</v>
      </c>
      <c r="Z955" s="13" t="n">
        <v>47.1000000000001</v>
      </c>
      <c r="AA955" s="10" t="s">
        <v>162</v>
      </c>
      <c r="AC955" s="10" t="s">
        <v>156</v>
      </c>
      <c r="AG955" s="13" t="n">
        <v>98.4912176027626</v>
      </c>
      <c r="AH955" s="13" t="n">
        <v>100</v>
      </c>
      <c r="AI955" s="13" t="n">
        <v>34.7</v>
      </c>
      <c r="AJ955" s="13" t="n">
        <v>67.5</v>
      </c>
      <c r="AK955" s="13" t="n">
        <v>40.7</v>
      </c>
      <c r="AL955" s="12" t="n">
        <v>41.1426793168881</v>
      </c>
      <c r="AM955" s="10" t="s">
        <v>157</v>
      </c>
      <c r="AN955" s="10" t="s">
        <v>632</v>
      </c>
    </row>
    <row r="956" customFormat="false" ht="15" hidden="false" customHeight="false" outlineLevel="0" collapsed="false">
      <c r="A956" s="10" t="s">
        <v>2247</v>
      </c>
      <c r="B956" s="10" t="s">
        <v>2154</v>
      </c>
      <c r="C956" s="10" t="s">
        <v>148</v>
      </c>
      <c r="D956" s="11" t="n">
        <v>46298.8250347222</v>
      </c>
      <c r="E956" s="10" t="s">
        <v>2248</v>
      </c>
      <c r="F956" s="10" t="s">
        <v>2156</v>
      </c>
      <c r="G956" s="10" t="s">
        <v>2157</v>
      </c>
      <c r="H956" s="10" t="s">
        <v>307</v>
      </c>
      <c r="I956" s="10" t="s">
        <v>152</v>
      </c>
      <c r="J956" s="10" t="s">
        <v>248</v>
      </c>
      <c r="K956" s="10" t="s">
        <v>154</v>
      </c>
      <c r="M956" s="12" t="n">
        <v>43.1189766935599</v>
      </c>
      <c r="N956" s="12" t="n">
        <v>4.90365263233568</v>
      </c>
      <c r="O956" s="12" t="n">
        <v>41.6340978934852</v>
      </c>
      <c r="P956" s="12" t="n">
        <v>51.6888555447363</v>
      </c>
      <c r="Q956" s="12" t="n">
        <v>50.6670047364752</v>
      </c>
      <c r="R956" s="12" t="n">
        <v>47.42272839918</v>
      </c>
      <c r="S956" s="12" t="n">
        <v>48.037466619781</v>
      </c>
      <c r="T956" s="12" t="n">
        <v>35.8431656055222</v>
      </c>
      <c r="U956" s="12" t="n">
        <v>34.9650955200195</v>
      </c>
      <c r="V956" s="12" t="n">
        <v>55.2831230163574</v>
      </c>
      <c r="W956" s="12" t="n">
        <v>20.3180274963379</v>
      </c>
      <c r="X956" s="13" t="n">
        <v>12.9010831348029</v>
      </c>
      <c r="Y956" s="13" t="n">
        <v>51.0171548005987</v>
      </c>
      <c r="Z956" s="13" t="n">
        <v>41.5000000000001</v>
      </c>
      <c r="AA956" s="10" t="s">
        <v>155</v>
      </c>
      <c r="AC956" s="10" t="s">
        <v>156</v>
      </c>
      <c r="AG956" s="13" t="n">
        <v>97.3102711274282</v>
      </c>
      <c r="AH956" s="13" t="n">
        <v>100</v>
      </c>
      <c r="AI956" s="13" t="n">
        <v>34</v>
      </c>
      <c r="AJ956" s="13" t="n">
        <v>68</v>
      </c>
      <c r="AK956" s="13" t="n">
        <v>40.6</v>
      </c>
      <c r="AL956" s="12" t="n">
        <v>40.6783870967742</v>
      </c>
      <c r="AM956" s="10" t="s">
        <v>157</v>
      </c>
      <c r="AN956" s="10" t="s">
        <v>632</v>
      </c>
    </row>
    <row r="957" customFormat="false" ht="15" hidden="false" customHeight="false" outlineLevel="0" collapsed="false">
      <c r="A957" s="10" t="s">
        <v>2249</v>
      </c>
      <c r="B957" s="10" t="s">
        <v>2154</v>
      </c>
      <c r="C957" s="10" t="s">
        <v>148</v>
      </c>
      <c r="D957" s="11" t="n">
        <v>46298.8250578704</v>
      </c>
      <c r="E957" s="10" t="s">
        <v>2250</v>
      </c>
      <c r="F957" s="10" t="s">
        <v>2156</v>
      </c>
      <c r="G957" s="10" t="s">
        <v>2157</v>
      </c>
      <c r="H957" s="10" t="s">
        <v>310</v>
      </c>
      <c r="I957" s="10" t="s">
        <v>152</v>
      </c>
      <c r="J957" s="10" t="s">
        <v>248</v>
      </c>
      <c r="K957" s="10" t="s">
        <v>154</v>
      </c>
      <c r="M957" s="12" t="n">
        <v>41.6368520040766</v>
      </c>
      <c r="N957" s="12" t="n">
        <v>4.64552861698744</v>
      </c>
      <c r="O957" s="12" t="n">
        <v>40.2125537351147</v>
      </c>
      <c r="P957" s="12" t="n">
        <v>52.4758609419157</v>
      </c>
      <c r="Q957" s="12" t="n">
        <v>48.4316441873254</v>
      </c>
      <c r="R957" s="12" t="n">
        <v>45.688942024808</v>
      </c>
      <c r="S957" s="12" t="n">
        <v>43.8949778527727</v>
      </c>
      <c r="T957" s="12" t="n">
        <v>35.6238947422322</v>
      </c>
      <c r="U957" s="12" t="n">
        <v>34.0736122131348</v>
      </c>
      <c r="V957" s="12" t="n">
        <v>55.407772064209</v>
      </c>
      <c r="W957" s="12" t="n">
        <v>21.3341598510742</v>
      </c>
      <c r="X957" s="13" t="n">
        <v>11.3539587760478</v>
      </c>
      <c r="Y957" s="13" t="n">
        <v>58.9837027221383</v>
      </c>
      <c r="Z957" s="13" t="n">
        <v>40.5000000000001</v>
      </c>
      <c r="AA957" s="10" t="s">
        <v>155</v>
      </c>
      <c r="AC957" s="10" t="s">
        <v>156</v>
      </c>
      <c r="AG957" s="13" t="n">
        <v>97.5003151194303</v>
      </c>
      <c r="AH957" s="13" t="n">
        <v>100</v>
      </c>
      <c r="AI957" s="13" t="n">
        <v>33.1</v>
      </c>
      <c r="AJ957" s="13" t="n">
        <v>67.4</v>
      </c>
      <c r="AK957" s="13" t="n">
        <v>41.6</v>
      </c>
      <c r="AL957" s="12" t="n">
        <v>41.1217030031378</v>
      </c>
      <c r="AM957" s="10" t="s">
        <v>157</v>
      </c>
      <c r="AN957" s="10" t="s">
        <v>632</v>
      </c>
    </row>
    <row r="958" customFormat="false" ht="15" hidden="false" customHeight="false" outlineLevel="0" collapsed="false">
      <c r="A958" s="10" t="s">
        <v>2251</v>
      </c>
      <c r="B958" s="10" t="s">
        <v>2154</v>
      </c>
      <c r="C958" s="10" t="s">
        <v>148</v>
      </c>
      <c r="D958" s="11" t="n">
        <v>46298.8250810185</v>
      </c>
      <c r="E958" s="10" t="s">
        <v>2252</v>
      </c>
      <c r="F958" s="10" t="s">
        <v>2156</v>
      </c>
      <c r="G958" s="10" t="s">
        <v>2157</v>
      </c>
      <c r="H958" s="10" t="s">
        <v>313</v>
      </c>
      <c r="I958" s="10" t="s">
        <v>152</v>
      </c>
      <c r="J958" s="10" t="s">
        <v>248</v>
      </c>
      <c r="K958" s="10" t="s">
        <v>154</v>
      </c>
      <c r="M958" s="12" t="n">
        <v>39.3533698284208</v>
      </c>
      <c r="N958" s="12" t="n">
        <v>5.76358186850744</v>
      </c>
      <c r="O958" s="12" t="n">
        <v>37.4888209069733</v>
      </c>
      <c r="P958" s="12" t="n">
        <v>48.7397403720624</v>
      </c>
      <c r="Q958" s="12" t="n">
        <v>48.1817804078687</v>
      </c>
      <c r="R958" s="12" t="n">
        <v>45.1708736307857</v>
      </c>
      <c r="S958" s="12" t="n">
        <v>44.8234670424431</v>
      </c>
      <c r="T958" s="12" t="n">
        <v>32.5058619028323</v>
      </c>
      <c r="U958" s="12" t="n">
        <v>32.2644424438477</v>
      </c>
      <c r="V958" s="12" t="n">
        <v>53.0111656188965</v>
      </c>
      <c r="W958" s="12" t="n">
        <v>20.7467231750488</v>
      </c>
      <c r="X958" s="13" t="n">
        <v>30.3659202621518</v>
      </c>
      <c r="Y958" s="13" t="n">
        <v>45.9779979714442</v>
      </c>
      <c r="Z958" s="13" t="n">
        <v>34.5</v>
      </c>
      <c r="AA958" s="10" t="s">
        <v>162</v>
      </c>
      <c r="AG958" s="13" t="n">
        <v>98.6701052753132</v>
      </c>
      <c r="AH958" s="13" t="n">
        <v>100</v>
      </c>
      <c r="AI958" s="13" t="n">
        <v>31.2</v>
      </c>
      <c r="AJ958" s="13" t="n">
        <v>68.7</v>
      </c>
      <c r="AK958" s="13" t="n">
        <v>32.1</v>
      </c>
      <c r="AL958" s="12" t="n">
        <v>32.2644440305457</v>
      </c>
      <c r="AM958" s="10" t="s">
        <v>157</v>
      </c>
      <c r="AN958" s="10" t="s">
        <v>632</v>
      </c>
    </row>
    <row r="959" customFormat="false" ht="15" hidden="false" customHeight="false" outlineLevel="0" collapsed="false">
      <c r="A959" s="10" t="s">
        <v>2253</v>
      </c>
      <c r="B959" s="10" t="s">
        <v>2154</v>
      </c>
      <c r="C959" s="10" t="s">
        <v>148</v>
      </c>
      <c r="D959" s="11" t="n">
        <v>46298.8251041667</v>
      </c>
      <c r="E959" s="10" t="s">
        <v>2254</v>
      </c>
      <c r="F959" s="10" t="s">
        <v>2156</v>
      </c>
      <c r="G959" s="10" t="s">
        <v>2157</v>
      </c>
      <c r="H959" s="10" t="s">
        <v>316</v>
      </c>
      <c r="I959" s="10" t="s">
        <v>152</v>
      </c>
      <c r="J959" s="10" t="s">
        <v>248</v>
      </c>
      <c r="K959" s="10" t="s">
        <v>154</v>
      </c>
      <c r="M959" s="12" t="n">
        <v>39.9501783812744</v>
      </c>
      <c r="N959" s="12" t="n">
        <v>4.92263346504043</v>
      </c>
      <c r="O959" s="12" t="n">
        <v>38.4367351232964</v>
      </c>
      <c r="P959" s="12" t="n">
        <v>50.1562844160498</v>
      </c>
      <c r="Q959" s="12" t="n">
        <v>46.4359753646449</v>
      </c>
      <c r="R959" s="12" t="n">
        <v>44.0623749694619</v>
      </c>
      <c r="S959" s="12" t="n">
        <v>43.2969701584758</v>
      </c>
      <c r="T959" s="12" t="n">
        <v>33.5730218480621</v>
      </c>
      <c r="U959" s="12" t="n">
        <v>32.8918151855469</v>
      </c>
      <c r="V959" s="12" t="n">
        <v>53.0965805053711</v>
      </c>
      <c r="W959" s="12" t="n">
        <v>20.2047653198242</v>
      </c>
      <c r="X959" s="13" t="n">
        <v>20.124652699557</v>
      </c>
      <c r="Y959" s="13" t="n">
        <v>51.6536328430899</v>
      </c>
      <c r="Z959" s="13" t="n">
        <v>39.3000000000001</v>
      </c>
      <c r="AA959" s="10" t="s">
        <v>155</v>
      </c>
      <c r="AC959" s="10" t="s">
        <v>156</v>
      </c>
      <c r="AG959" s="13" t="n">
        <v>97.8975226053077</v>
      </c>
      <c r="AH959" s="13" t="n">
        <v>100</v>
      </c>
      <c r="AI959" s="13" t="n">
        <v>31.5</v>
      </c>
      <c r="AJ959" s="13" t="n">
        <v>67.4</v>
      </c>
      <c r="AK959" s="13" t="n">
        <v>36.1</v>
      </c>
      <c r="AL959" s="12" t="n">
        <v>35.3271706455378</v>
      </c>
      <c r="AM959" s="10" t="s">
        <v>157</v>
      </c>
      <c r="AN959" s="10" t="s">
        <v>632</v>
      </c>
    </row>
    <row r="960" customFormat="false" ht="15" hidden="false" customHeight="false" outlineLevel="0" collapsed="false">
      <c r="A960" s="10" t="s">
        <v>2255</v>
      </c>
      <c r="B960" s="10" t="s">
        <v>2154</v>
      </c>
      <c r="C960" s="10" t="s">
        <v>148</v>
      </c>
      <c r="D960" s="11" t="n">
        <v>46298.8251157407</v>
      </c>
      <c r="E960" s="10" t="s">
        <v>2256</v>
      </c>
      <c r="F960" s="10" t="s">
        <v>2156</v>
      </c>
      <c r="G960" s="10" t="s">
        <v>2157</v>
      </c>
      <c r="H960" s="10" t="s">
        <v>319</v>
      </c>
      <c r="I960" s="10" t="s">
        <v>152</v>
      </c>
      <c r="J960" s="10" t="s">
        <v>248</v>
      </c>
      <c r="K960" s="10" t="s">
        <v>154</v>
      </c>
      <c r="M960" s="12" t="n">
        <v>42.331637031735</v>
      </c>
      <c r="N960" s="12" t="n">
        <v>5.52085475370007</v>
      </c>
      <c r="O960" s="12" t="n">
        <v>40.898486950814</v>
      </c>
      <c r="P960" s="12" t="n">
        <v>55.0799358404901</v>
      </c>
      <c r="Q960" s="12" t="n">
        <v>47.8998442415921</v>
      </c>
      <c r="R960" s="12" t="n">
        <v>45.7648850134961</v>
      </c>
      <c r="S960" s="12" t="n">
        <v>43.9246759632996</v>
      </c>
      <c r="T960" s="12" t="n">
        <v>35.4208934939663</v>
      </c>
      <c r="U960" s="12" t="n">
        <v>32.9900283813477</v>
      </c>
      <c r="V960" s="12" t="n">
        <v>58.2252540588379</v>
      </c>
      <c r="W960" s="12" t="n">
        <v>25.2352256774902</v>
      </c>
      <c r="X960" s="13" t="n">
        <v>21.4839302112029</v>
      </c>
      <c r="Y960" s="13" t="n">
        <v>41.993265993266</v>
      </c>
      <c r="Z960" s="13" t="n">
        <v>42.2000000000001</v>
      </c>
      <c r="AA960" s="10" t="s">
        <v>162</v>
      </c>
      <c r="AC960" s="10" t="s">
        <v>156</v>
      </c>
      <c r="AE960" s="10" t="s">
        <v>156</v>
      </c>
      <c r="AG960" s="13" t="n">
        <v>97.2877358490566</v>
      </c>
      <c r="AH960" s="13" t="n">
        <v>100</v>
      </c>
      <c r="AI960" s="13" t="n">
        <v>31</v>
      </c>
      <c r="AJ960" s="13" t="n">
        <v>68.7</v>
      </c>
      <c r="AK960" s="13" t="n">
        <v>41.1</v>
      </c>
      <c r="AL960" s="12" t="n">
        <v>39.816857236685</v>
      </c>
      <c r="AM960" s="10" t="s">
        <v>157</v>
      </c>
      <c r="AN960" s="10" t="s">
        <v>632</v>
      </c>
    </row>
    <row r="961" customFormat="false" ht="15" hidden="false" customHeight="false" outlineLevel="0" collapsed="false">
      <c r="A961" s="10" t="s">
        <v>2257</v>
      </c>
      <c r="B961" s="10" t="s">
        <v>2154</v>
      </c>
      <c r="C961" s="10" t="s">
        <v>148</v>
      </c>
      <c r="D961" s="11" t="n">
        <v>46298.8251851852</v>
      </c>
      <c r="E961" s="10" t="s">
        <v>2258</v>
      </c>
      <c r="F961" s="10" t="s">
        <v>2156</v>
      </c>
      <c r="K961" s="10" t="s">
        <v>243</v>
      </c>
      <c r="AN961" s="10" t="s">
        <v>687</v>
      </c>
      <c r="AO961" s="10" t="s">
        <v>687</v>
      </c>
    </row>
    <row r="962" customFormat="false" ht="15" hidden="false" customHeight="false" outlineLevel="0" collapsed="false">
      <c r="A962" s="10" t="s">
        <v>2259</v>
      </c>
      <c r="B962" s="10" t="s">
        <v>2154</v>
      </c>
      <c r="C962" s="10" t="s">
        <v>148</v>
      </c>
      <c r="D962" s="11" t="n">
        <v>46298.8253587963</v>
      </c>
      <c r="E962" s="10" t="s">
        <v>2260</v>
      </c>
      <c r="F962" s="10" t="s">
        <v>2156</v>
      </c>
      <c r="G962" s="10" t="s">
        <v>2157</v>
      </c>
      <c r="H962" s="10" t="s">
        <v>322</v>
      </c>
      <c r="I962" s="10" t="s">
        <v>323</v>
      </c>
      <c r="J962" s="10" t="s">
        <v>248</v>
      </c>
      <c r="K962" s="10" t="s">
        <v>154</v>
      </c>
      <c r="M962" s="12" t="n">
        <v>48.8139030085746</v>
      </c>
      <c r="N962" s="12" t="n">
        <v>5.63576699442506</v>
      </c>
      <c r="O962" s="12" t="n">
        <v>47.2882664270609</v>
      </c>
      <c r="P962" s="12" t="n">
        <v>59.8753037427468</v>
      </c>
      <c r="Q962" s="12" t="n">
        <v>55.0438171466915</v>
      </c>
      <c r="R962" s="12" t="n">
        <v>52.8537854647659</v>
      </c>
      <c r="S962" s="12" t="n">
        <v>51.4977025260311</v>
      </c>
      <c r="T962" s="12" t="n">
        <v>41.3785810237877</v>
      </c>
      <c r="U962" s="12" t="n">
        <v>38.7884559631348</v>
      </c>
      <c r="V962" s="12" t="n">
        <v>62.2627983093262</v>
      </c>
      <c r="W962" s="12" t="n">
        <v>23.4743423461914</v>
      </c>
      <c r="X962" s="13" t="n">
        <v>19.4214876033058</v>
      </c>
      <c r="Y962" s="13" t="n">
        <v>37.6450072029722</v>
      </c>
      <c r="Z962" s="13" t="n">
        <v>44.9000000000001</v>
      </c>
      <c r="AA962" s="10" t="s">
        <v>162</v>
      </c>
      <c r="AD962" s="10" t="s">
        <v>156</v>
      </c>
      <c r="AG962" s="13" t="n">
        <v>98.5739697155413</v>
      </c>
      <c r="AH962" s="13" t="n">
        <v>100</v>
      </c>
      <c r="AI962" s="13" t="n">
        <v>37.9</v>
      </c>
      <c r="AJ962" s="13" t="n">
        <v>69.2</v>
      </c>
      <c r="AK962" s="13" t="n">
        <v>38.9</v>
      </c>
      <c r="AL962" s="12" t="n">
        <v>38.7884559508288</v>
      </c>
      <c r="AM962" s="10" t="s">
        <v>157</v>
      </c>
      <c r="AN962" s="10" t="s">
        <v>632</v>
      </c>
    </row>
    <row r="963" customFormat="false" ht="15" hidden="false" customHeight="false" outlineLevel="0" collapsed="false">
      <c r="A963" s="10" t="s">
        <v>2261</v>
      </c>
      <c r="B963" s="10" t="s">
        <v>2154</v>
      </c>
      <c r="C963" s="10" t="s">
        <v>148</v>
      </c>
      <c r="D963" s="11" t="n">
        <v>46298.8253819444</v>
      </c>
      <c r="E963" s="10" t="s">
        <v>2262</v>
      </c>
      <c r="F963" s="10" t="s">
        <v>2156</v>
      </c>
      <c r="G963" s="10" t="s">
        <v>2157</v>
      </c>
      <c r="H963" s="10" t="s">
        <v>326</v>
      </c>
      <c r="I963" s="10" t="s">
        <v>323</v>
      </c>
      <c r="J963" s="10" t="s">
        <v>248</v>
      </c>
      <c r="K963" s="10" t="s">
        <v>154</v>
      </c>
      <c r="M963" s="12" t="n">
        <v>47.9974196006195</v>
      </c>
      <c r="N963" s="12" t="n">
        <v>5.89371135802182</v>
      </c>
      <c r="O963" s="12" t="n">
        <v>46.5201910961797</v>
      </c>
      <c r="P963" s="12" t="n">
        <v>59.2332588660493</v>
      </c>
      <c r="Q963" s="12" t="n">
        <v>53.8742167724052</v>
      </c>
      <c r="R963" s="12" t="n">
        <v>51.407842652827</v>
      </c>
      <c r="S963" s="12" t="n">
        <v>50.8723011719631</v>
      </c>
      <c r="T963" s="12" t="n">
        <v>39.6040735727114</v>
      </c>
      <c r="U963" s="12" t="n">
        <v>38.89697265625</v>
      </c>
      <c r="V963" s="12" t="n">
        <v>62.596305847168</v>
      </c>
      <c r="W963" s="12" t="n">
        <v>23.699333190918</v>
      </c>
      <c r="X963" s="13" t="n">
        <v>14.3956952678228</v>
      </c>
      <c r="Y963" s="13" t="n">
        <v>40.281158643823</v>
      </c>
      <c r="Z963" s="13" t="n">
        <v>45.1000000000001</v>
      </c>
      <c r="AA963" s="10" t="s">
        <v>162</v>
      </c>
      <c r="AG963" s="13" t="n">
        <v>98.6035027275337</v>
      </c>
      <c r="AH963" s="13" t="n">
        <v>100</v>
      </c>
      <c r="AI963" s="13" t="n">
        <v>38</v>
      </c>
      <c r="AJ963" s="13" t="n">
        <v>69.6</v>
      </c>
      <c r="AK963" s="13" t="n">
        <v>39</v>
      </c>
      <c r="AL963" s="12" t="n">
        <v>38.8969715030732</v>
      </c>
      <c r="AM963" s="10" t="s">
        <v>157</v>
      </c>
      <c r="AN963" s="10" t="s">
        <v>632</v>
      </c>
    </row>
    <row r="964" customFormat="false" ht="15" hidden="false" customHeight="false" outlineLevel="0" collapsed="false">
      <c r="A964" s="10" t="s">
        <v>2263</v>
      </c>
      <c r="B964" s="10" t="s">
        <v>2154</v>
      </c>
      <c r="C964" s="10" t="s">
        <v>148</v>
      </c>
      <c r="D964" s="11" t="n">
        <v>46298.8254050926</v>
      </c>
      <c r="E964" s="10" t="s">
        <v>2264</v>
      </c>
      <c r="F964" s="10" t="s">
        <v>2156</v>
      </c>
      <c r="G964" s="10" t="s">
        <v>2157</v>
      </c>
      <c r="H964" s="10" t="s">
        <v>329</v>
      </c>
      <c r="I964" s="10" t="s">
        <v>323</v>
      </c>
      <c r="J964" s="10" t="s">
        <v>248</v>
      </c>
      <c r="K964" s="10" t="s">
        <v>1343</v>
      </c>
      <c r="L964" s="10" t="s">
        <v>1344</v>
      </c>
      <c r="AH964" s="13" t="n">
        <v>53.1555233641873</v>
      </c>
      <c r="AM964" s="10" t="s">
        <v>157</v>
      </c>
      <c r="AN964" s="10" t="s">
        <v>632</v>
      </c>
      <c r="AO964" s="10" t="s">
        <v>2265</v>
      </c>
    </row>
    <row r="965" customFormat="false" ht="15" hidden="false" customHeight="false" outlineLevel="0" collapsed="false">
      <c r="A965" s="10" t="s">
        <v>2266</v>
      </c>
      <c r="B965" s="10" t="s">
        <v>2154</v>
      </c>
      <c r="C965" s="10" t="s">
        <v>148</v>
      </c>
      <c r="D965" s="11" t="n">
        <v>46298.8254166667</v>
      </c>
      <c r="E965" s="10" t="s">
        <v>2267</v>
      </c>
      <c r="F965" s="10" t="s">
        <v>2156</v>
      </c>
      <c r="G965" s="10" t="s">
        <v>2157</v>
      </c>
      <c r="H965" s="10" t="s">
        <v>332</v>
      </c>
      <c r="I965" s="10" t="s">
        <v>323</v>
      </c>
      <c r="J965" s="10" t="s">
        <v>248</v>
      </c>
      <c r="K965" s="10" t="s">
        <v>154</v>
      </c>
      <c r="M965" s="12" t="n">
        <v>45.0697088391793</v>
      </c>
      <c r="N965" s="12" t="n">
        <v>4.74910775565738</v>
      </c>
      <c r="O965" s="12" t="n">
        <v>43.6813894712408</v>
      </c>
      <c r="P965" s="12" t="n">
        <v>54.2748614052553</v>
      </c>
      <c r="Q965" s="12" t="n">
        <v>51.2369410093199</v>
      </c>
      <c r="R965" s="12" t="n">
        <v>48.362028832021</v>
      </c>
      <c r="S965" s="12" t="n">
        <v>48.1629163847453</v>
      </c>
      <c r="T965" s="12" t="n">
        <v>38.2844963430394</v>
      </c>
      <c r="U965" s="12" t="n">
        <v>37.6173515319824</v>
      </c>
      <c r="V965" s="12" t="n">
        <v>57.5877952575684</v>
      </c>
      <c r="W965" s="12" t="n">
        <v>19.9704437255859</v>
      </c>
      <c r="X965" s="13" t="n">
        <v>14.1288471844232</v>
      </c>
      <c r="Y965" s="13" t="n">
        <v>48.0345077600429</v>
      </c>
      <c r="Z965" s="13" t="n">
        <v>43.5000000000001</v>
      </c>
      <c r="AA965" s="10" t="s">
        <v>162</v>
      </c>
      <c r="AG965" s="13" t="n">
        <v>98.7127624263547</v>
      </c>
      <c r="AH965" s="13" t="n">
        <v>100</v>
      </c>
      <c r="AI965" s="13" t="n">
        <v>36.4</v>
      </c>
      <c r="AJ965" s="13" t="n">
        <v>67.8</v>
      </c>
      <c r="AK965" s="13" t="n">
        <v>38</v>
      </c>
      <c r="AL965" s="12" t="n">
        <v>37.6173523228926</v>
      </c>
      <c r="AM965" s="10" t="s">
        <v>157</v>
      </c>
      <c r="AN965" s="10" t="s">
        <v>632</v>
      </c>
    </row>
    <row r="966" customFormat="false" ht="15" hidden="false" customHeight="false" outlineLevel="0" collapsed="false">
      <c r="A966" s="10" t="s">
        <v>2268</v>
      </c>
      <c r="B966" s="10" t="s">
        <v>2154</v>
      </c>
      <c r="C966" s="10" t="s">
        <v>148</v>
      </c>
      <c r="D966" s="11" t="n">
        <v>46298.8254513889</v>
      </c>
      <c r="E966" s="10" t="s">
        <v>2269</v>
      </c>
      <c r="F966" s="10" t="s">
        <v>2156</v>
      </c>
      <c r="G966" s="10" t="s">
        <v>2157</v>
      </c>
      <c r="H966" s="10" t="s">
        <v>336</v>
      </c>
      <c r="I966" s="10" t="s">
        <v>323</v>
      </c>
      <c r="J966" s="10" t="s">
        <v>153</v>
      </c>
      <c r="K966" s="10" t="s">
        <v>154</v>
      </c>
      <c r="M966" s="12" t="n">
        <v>49.3058387705461</v>
      </c>
      <c r="N966" s="12" t="n">
        <v>7.25288016243686</v>
      </c>
      <c r="O966" s="12" t="n">
        <v>47.7903544487073</v>
      </c>
      <c r="P966" s="12" t="n">
        <v>55.7144251382762</v>
      </c>
      <c r="Q966" s="12" t="n">
        <v>57.0232777800383</v>
      </c>
      <c r="R966" s="12" t="n">
        <v>56.8144956114845</v>
      </c>
      <c r="S966" s="12" t="n">
        <v>51.3578271716311</v>
      </c>
      <c r="T966" s="12" t="n">
        <v>36.7868885246849</v>
      </c>
      <c r="U966" s="12" t="n">
        <v>34.5763053894043</v>
      </c>
      <c r="V966" s="12" t="n">
        <v>60.8319244384766</v>
      </c>
      <c r="W966" s="12" t="n">
        <v>26.2556190490723</v>
      </c>
      <c r="X966" s="13" t="n">
        <v>15.0341970392328</v>
      </c>
      <c r="Y966" s="13" t="n">
        <v>39.4301683958642</v>
      </c>
      <c r="Z966" s="13" t="n">
        <v>53.8000000000003</v>
      </c>
      <c r="AA966" s="10" t="s">
        <v>162</v>
      </c>
      <c r="AG966" s="13" t="n">
        <v>98.6931733065447</v>
      </c>
      <c r="AH966" s="13" t="n">
        <v>100</v>
      </c>
      <c r="AI966" s="13" t="n">
        <v>33.2</v>
      </c>
      <c r="AJ966" s="13" t="n">
        <v>68.7</v>
      </c>
      <c r="AK966" s="13" t="n">
        <v>34.4</v>
      </c>
      <c r="AL966" s="12" t="n">
        <v>34.20767368225</v>
      </c>
      <c r="AM966" s="10" t="s">
        <v>157</v>
      </c>
      <c r="AN966" s="10" t="s">
        <v>632</v>
      </c>
    </row>
    <row r="967" customFormat="false" ht="15" hidden="false" customHeight="false" outlineLevel="0" collapsed="false">
      <c r="A967" s="10" t="s">
        <v>2270</v>
      </c>
      <c r="B967" s="10" t="s">
        <v>2154</v>
      </c>
      <c r="C967" s="10" t="s">
        <v>148</v>
      </c>
      <c r="D967" s="11" t="n">
        <v>46298.825474537</v>
      </c>
      <c r="E967" s="10" t="s">
        <v>2271</v>
      </c>
      <c r="F967" s="10" t="s">
        <v>2156</v>
      </c>
      <c r="G967" s="10" t="s">
        <v>2157</v>
      </c>
      <c r="H967" s="10" t="s">
        <v>339</v>
      </c>
      <c r="I967" s="10" t="s">
        <v>323</v>
      </c>
      <c r="J967" s="10" t="s">
        <v>153</v>
      </c>
      <c r="K967" s="10" t="s">
        <v>154</v>
      </c>
      <c r="M967" s="12" t="n">
        <v>45.7755495431551</v>
      </c>
      <c r="N967" s="12" t="n">
        <v>7.51346599037971</v>
      </c>
      <c r="O967" s="12" t="n">
        <v>44.0895774271233</v>
      </c>
      <c r="P967" s="12" t="n">
        <v>54.9574659356165</v>
      </c>
      <c r="Q967" s="12" t="n">
        <v>51.1382737899209</v>
      </c>
      <c r="R967" s="12" t="n">
        <v>53.7050218423736</v>
      </c>
      <c r="S967" s="12" t="n">
        <v>49.6265390860793</v>
      </c>
      <c r="T967" s="12" t="n">
        <v>33.8259231170266</v>
      </c>
      <c r="U967" s="12" t="n">
        <v>32.8395500183106</v>
      </c>
      <c r="V967" s="12" t="n">
        <v>58.0159797668457</v>
      </c>
      <c r="W967" s="12" t="n">
        <v>25.1764297485352</v>
      </c>
      <c r="X967" s="13" t="n">
        <v>12.9761569612578</v>
      </c>
      <c r="Y967" s="13" t="n">
        <v>36.1262100179743</v>
      </c>
      <c r="Z967" s="13" t="n">
        <v>51.8000000000003</v>
      </c>
      <c r="AA967" s="10" t="s">
        <v>162</v>
      </c>
      <c r="AG967" s="13" t="n">
        <v>98.792293786036</v>
      </c>
      <c r="AH967" s="13" t="n">
        <v>100</v>
      </c>
      <c r="AI967" s="13" t="n">
        <v>31.9</v>
      </c>
      <c r="AJ967" s="13" t="n">
        <v>65</v>
      </c>
      <c r="AK967" s="13" t="n">
        <v>33.4</v>
      </c>
      <c r="AL967" s="12" t="n">
        <v>33.1832599327307</v>
      </c>
      <c r="AM967" s="10" t="s">
        <v>157</v>
      </c>
      <c r="AN967" s="10" t="s">
        <v>632</v>
      </c>
    </row>
    <row r="968" customFormat="false" ht="15" hidden="false" customHeight="false" outlineLevel="0" collapsed="false">
      <c r="A968" s="10" t="s">
        <v>2272</v>
      </c>
      <c r="B968" s="10" t="s">
        <v>2154</v>
      </c>
      <c r="C968" s="10" t="s">
        <v>148</v>
      </c>
      <c r="D968" s="11" t="n">
        <v>46298.8254861111</v>
      </c>
      <c r="E968" s="10" t="s">
        <v>2273</v>
      </c>
      <c r="F968" s="10" t="s">
        <v>2156</v>
      </c>
      <c r="G968" s="10" t="s">
        <v>2157</v>
      </c>
      <c r="H968" s="10" t="s">
        <v>342</v>
      </c>
      <c r="I968" s="10" t="s">
        <v>323</v>
      </c>
      <c r="J968" s="10" t="s">
        <v>153</v>
      </c>
      <c r="K968" s="10" t="s">
        <v>154</v>
      </c>
      <c r="M968" s="12" t="n">
        <v>44.8474778939261</v>
      </c>
      <c r="N968" s="12" t="n">
        <v>8.26045911597078</v>
      </c>
      <c r="O968" s="12" t="n">
        <v>43.6448156569984</v>
      </c>
      <c r="P968" s="12" t="n">
        <v>55.6753358524558</v>
      </c>
      <c r="Q968" s="12" t="n">
        <v>45.6089304464226</v>
      </c>
      <c r="R968" s="12" t="n">
        <v>51.8894715430058</v>
      </c>
      <c r="S968" s="12" t="n">
        <v>44.8609843853549</v>
      </c>
      <c r="T968" s="12" t="n">
        <v>32.4839990478843</v>
      </c>
      <c r="U968" s="12" t="n">
        <v>32.0537414550781</v>
      </c>
      <c r="V968" s="12" t="n">
        <v>57.9679298400879</v>
      </c>
      <c r="W968" s="12" t="n">
        <v>25.9141883850098</v>
      </c>
      <c r="X968" s="13" t="n">
        <v>16.897977349121</v>
      </c>
      <c r="Y968" s="13" t="n">
        <v>30.7004907300048</v>
      </c>
      <c r="Z968" s="13" t="n">
        <v>52.9000000000003</v>
      </c>
      <c r="AA968" s="10" t="s">
        <v>162</v>
      </c>
      <c r="AG968" s="13" t="n">
        <v>98.69726043232</v>
      </c>
      <c r="AH968" s="13" t="n">
        <v>100</v>
      </c>
      <c r="AI968" s="13" t="n">
        <v>31.1</v>
      </c>
      <c r="AJ968" s="13" t="n">
        <v>64.7</v>
      </c>
      <c r="AK968" s="13" t="n">
        <v>37.3</v>
      </c>
      <c r="AL968" s="12" t="n">
        <v>36.8753535353536</v>
      </c>
      <c r="AM968" s="10" t="s">
        <v>157</v>
      </c>
      <c r="AN968" s="10" t="s">
        <v>632</v>
      </c>
    </row>
    <row r="969" customFormat="false" ht="15" hidden="false" customHeight="false" outlineLevel="0" collapsed="false">
      <c r="A969" s="10" t="s">
        <v>2274</v>
      </c>
      <c r="B969" s="10" t="s">
        <v>2154</v>
      </c>
      <c r="C969" s="10" t="s">
        <v>148</v>
      </c>
      <c r="D969" s="11" t="n">
        <v>46298.8255092593</v>
      </c>
      <c r="E969" s="10" t="s">
        <v>2275</v>
      </c>
      <c r="F969" s="10" t="s">
        <v>2156</v>
      </c>
      <c r="G969" s="10" t="s">
        <v>2157</v>
      </c>
      <c r="H969" s="10" t="s">
        <v>345</v>
      </c>
      <c r="I969" s="10" t="s">
        <v>323</v>
      </c>
      <c r="J969" s="10" t="s">
        <v>153</v>
      </c>
      <c r="K969" s="10" t="s">
        <v>154</v>
      </c>
      <c r="M969" s="12" t="n">
        <v>45.4756371399469</v>
      </c>
      <c r="N969" s="12" t="n">
        <v>9.01780870890715</v>
      </c>
      <c r="O969" s="12" t="n">
        <v>44.3783992475518</v>
      </c>
      <c r="P969" s="12" t="n">
        <v>58.118679667217</v>
      </c>
      <c r="Q969" s="12" t="n">
        <v>41.7847468966973</v>
      </c>
      <c r="R969" s="12" t="n">
        <v>51.8548247133805</v>
      </c>
      <c r="S969" s="12" t="n">
        <v>47.341484693439</v>
      </c>
      <c r="T969" s="12" t="n">
        <v>32.3734113329765</v>
      </c>
      <c r="U969" s="12" t="n">
        <v>31.4616050720215</v>
      </c>
      <c r="V969" s="12" t="n">
        <v>60.8370666503906</v>
      </c>
      <c r="W969" s="12" t="n">
        <v>29.3754615783691</v>
      </c>
      <c r="X969" s="13" t="n">
        <v>14.2527723080112</v>
      </c>
      <c r="Y969" s="13" t="n">
        <v>28.1855632708053</v>
      </c>
      <c r="Z969" s="13" t="n">
        <v>53.2000000000003</v>
      </c>
      <c r="AA969" s="10" t="s">
        <v>162</v>
      </c>
      <c r="AG969" s="13" t="n">
        <v>98.572340697229</v>
      </c>
      <c r="AH969" s="13" t="n">
        <v>100</v>
      </c>
      <c r="AI969" s="13" t="n">
        <v>30.4</v>
      </c>
      <c r="AJ969" s="13" t="n">
        <v>67.8</v>
      </c>
      <c r="AK969" s="13" t="n">
        <v>37.5</v>
      </c>
      <c r="AL969" s="12" t="n">
        <v>36.8285185185185</v>
      </c>
      <c r="AM969" s="10" t="s">
        <v>157</v>
      </c>
      <c r="AN969" s="10" t="s">
        <v>632</v>
      </c>
    </row>
    <row r="970" customFormat="false" ht="15" hidden="false" customHeight="false" outlineLevel="0" collapsed="false">
      <c r="A970" s="10" t="s">
        <v>2276</v>
      </c>
      <c r="B970" s="10" t="s">
        <v>2154</v>
      </c>
      <c r="C970" s="10" t="s">
        <v>148</v>
      </c>
      <c r="D970" s="11" t="n">
        <v>46298.8255324074</v>
      </c>
      <c r="E970" s="10" t="s">
        <v>2277</v>
      </c>
      <c r="F970" s="10" t="s">
        <v>2156</v>
      </c>
      <c r="G970" s="10" t="s">
        <v>2157</v>
      </c>
      <c r="H970" s="10" t="s">
        <v>351</v>
      </c>
      <c r="I970" s="10" t="s">
        <v>323</v>
      </c>
      <c r="J970" s="10" t="s">
        <v>153</v>
      </c>
      <c r="K970" s="10" t="s">
        <v>154</v>
      </c>
      <c r="M970" s="12" t="n">
        <v>46.4473062800434</v>
      </c>
      <c r="N970" s="12" t="n">
        <v>6.99440862313136</v>
      </c>
      <c r="O970" s="12" t="n">
        <v>45.099878395368</v>
      </c>
      <c r="P970" s="12" t="n">
        <v>55.1471410079336</v>
      </c>
      <c r="Q970" s="12" t="n">
        <v>50.1546437341118</v>
      </c>
      <c r="R970" s="12" t="n">
        <v>53.2135154385698</v>
      </c>
      <c r="S970" s="12" t="n">
        <v>48.8007354076217</v>
      </c>
      <c r="T970" s="12" t="n">
        <v>34.872536841954</v>
      </c>
      <c r="U970" s="12" t="n">
        <v>33.7871360778809</v>
      </c>
      <c r="V970" s="12" t="n">
        <v>58.3416900634766</v>
      </c>
      <c r="W970" s="12" t="n">
        <v>24.5545539855957</v>
      </c>
      <c r="X970" s="13" t="n">
        <v>10.5367993464857</v>
      </c>
      <c r="Y970" s="13" t="n">
        <v>38.5629399192059</v>
      </c>
      <c r="Z970" s="13" t="n">
        <v>51.6000000000002</v>
      </c>
      <c r="AA970" s="10" t="s">
        <v>162</v>
      </c>
      <c r="AG970" s="13" t="n">
        <v>98.7556498579938</v>
      </c>
      <c r="AH970" s="13" t="n">
        <v>100</v>
      </c>
      <c r="AI970" s="13" t="n">
        <v>32.5</v>
      </c>
      <c r="AJ970" s="13" t="n">
        <v>65.7</v>
      </c>
      <c r="AK970" s="13" t="n">
        <v>33.2</v>
      </c>
      <c r="AL970" s="12" t="n">
        <v>33.7871368509565</v>
      </c>
      <c r="AM970" s="10" t="s">
        <v>157</v>
      </c>
      <c r="AN970" s="10" t="s">
        <v>632</v>
      </c>
    </row>
    <row r="971" customFormat="false" ht="15" hidden="false" customHeight="false" outlineLevel="0" collapsed="false">
      <c r="A971" s="10" t="s">
        <v>2278</v>
      </c>
      <c r="B971" s="10" t="s">
        <v>2154</v>
      </c>
      <c r="C971" s="10" t="s">
        <v>148</v>
      </c>
      <c r="D971" s="11" t="n">
        <v>46298.8255555556</v>
      </c>
      <c r="E971" s="10" t="s">
        <v>2279</v>
      </c>
      <c r="F971" s="10" t="s">
        <v>2156</v>
      </c>
      <c r="G971" s="10" t="s">
        <v>2157</v>
      </c>
      <c r="H971" s="10" t="s">
        <v>354</v>
      </c>
      <c r="I971" s="10" t="s">
        <v>323</v>
      </c>
      <c r="J971" s="10" t="s">
        <v>153</v>
      </c>
      <c r="K971" s="10" t="s">
        <v>154</v>
      </c>
      <c r="M971" s="12" t="n">
        <v>44.7426014546015</v>
      </c>
      <c r="N971" s="12" t="n">
        <v>6.56067695376083</v>
      </c>
      <c r="O971" s="12" t="n">
        <v>44.0724669163392</v>
      </c>
      <c r="P971" s="12" t="n">
        <v>52.1622214461553</v>
      </c>
      <c r="Q971" s="12" t="n">
        <v>42.7412489456439</v>
      </c>
      <c r="R971" s="12" t="n">
        <v>49.8169968884981</v>
      </c>
      <c r="S971" s="12" t="n">
        <v>44.8908669472231</v>
      </c>
      <c r="T971" s="12" t="n">
        <v>33.4802297092489</v>
      </c>
      <c r="U971" s="12" t="n">
        <v>32.5328598022461</v>
      </c>
      <c r="V971" s="12" t="n">
        <v>56.0519790649414</v>
      </c>
      <c r="W971" s="12" t="n">
        <v>23.5191192626953</v>
      </c>
      <c r="X971" s="13" t="n">
        <v>11.0652534922341</v>
      </c>
      <c r="Y971" s="13" t="n">
        <v>39.9152583764775</v>
      </c>
      <c r="Z971" s="13" t="n">
        <v>50.3000000000002</v>
      </c>
      <c r="AA971" s="10" t="s">
        <v>162</v>
      </c>
      <c r="AG971" s="13" t="n">
        <v>98.4539924502897</v>
      </c>
      <c r="AH971" s="13" t="n">
        <v>100</v>
      </c>
      <c r="AI971" s="13" t="n">
        <v>31.3</v>
      </c>
      <c r="AJ971" s="13" t="n">
        <v>63.1</v>
      </c>
      <c r="AK971" s="13" t="n">
        <v>45.3</v>
      </c>
      <c r="AL971" s="12" t="n">
        <v>45.1648160339746</v>
      </c>
      <c r="AM971" s="10" t="s">
        <v>157</v>
      </c>
      <c r="AN971" s="10" t="s">
        <v>632</v>
      </c>
    </row>
    <row r="972" customFormat="false" ht="15" hidden="false" customHeight="false" outlineLevel="0" collapsed="false">
      <c r="A972" s="10" t="s">
        <v>2280</v>
      </c>
      <c r="B972" s="10" t="s">
        <v>2154</v>
      </c>
      <c r="C972" s="10" t="s">
        <v>148</v>
      </c>
      <c r="D972" s="11" t="n">
        <v>46298.8255671296</v>
      </c>
      <c r="E972" s="10" t="s">
        <v>2281</v>
      </c>
      <c r="F972" s="10" t="s">
        <v>2156</v>
      </c>
      <c r="G972" s="10" t="s">
        <v>2157</v>
      </c>
      <c r="H972" s="10" t="s">
        <v>357</v>
      </c>
      <c r="I972" s="10" t="s">
        <v>358</v>
      </c>
      <c r="J972" s="10" t="s">
        <v>248</v>
      </c>
      <c r="K972" s="10" t="s">
        <v>154</v>
      </c>
      <c r="M972" s="12" t="n">
        <v>37.6588311957922</v>
      </c>
      <c r="N972" s="12" t="n">
        <v>4.63125154720365</v>
      </c>
      <c r="O972" s="12" t="n">
        <v>36.3388532222206</v>
      </c>
      <c r="P972" s="12" t="n">
        <v>46.1860351698149</v>
      </c>
      <c r="Q972" s="12" t="n">
        <v>36.8392022983626</v>
      </c>
      <c r="R972" s="12" t="n">
        <v>46.4763664240324</v>
      </c>
      <c r="S972" s="12" t="n">
        <v>42.3637800521374</v>
      </c>
      <c r="T972" s="12" t="n">
        <v>33.2504431972743</v>
      </c>
      <c r="U972" s="12" t="n">
        <v>29.4530906677246</v>
      </c>
      <c r="V972" s="12" t="n">
        <v>50.7184715270996</v>
      </c>
      <c r="W972" s="12" t="n">
        <v>21.265380859375</v>
      </c>
      <c r="X972" s="13" t="n">
        <v>43.1934931506849</v>
      </c>
      <c r="Y972" s="13" t="n">
        <v>63.1790558689229</v>
      </c>
      <c r="Z972" s="13" t="n">
        <v>36.3000000000001</v>
      </c>
      <c r="AA972" s="10" t="s">
        <v>155</v>
      </c>
      <c r="AD972" s="10" t="s">
        <v>156</v>
      </c>
      <c r="AG972" s="13" t="n">
        <v>97.0336705272932</v>
      </c>
      <c r="AH972" s="13" t="n">
        <v>100</v>
      </c>
      <c r="AI972" s="13" t="n">
        <v>28.4</v>
      </c>
      <c r="AJ972" s="13" t="n">
        <v>65.5</v>
      </c>
      <c r="AK972" s="13" t="n">
        <v>36.1</v>
      </c>
      <c r="AL972" s="12" t="n">
        <v>37.598347107438</v>
      </c>
      <c r="AM972" s="10" t="s">
        <v>157</v>
      </c>
      <c r="AN972" s="10" t="s">
        <v>632</v>
      </c>
    </row>
    <row r="973" customFormat="false" ht="15" hidden="false" customHeight="false" outlineLevel="0" collapsed="false">
      <c r="A973" s="10" t="s">
        <v>2282</v>
      </c>
      <c r="B973" s="10" t="s">
        <v>2154</v>
      </c>
      <c r="C973" s="10" t="s">
        <v>148</v>
      </c>
      <c r="D973" s="11" t="n">
        <v>46298.8255902778</v>
      </c>
      <c r="E973" s="10" t="s">
        <v>2283</v>
      </c>
      <c r="F973" s="10" t="s">
        <v>2156</v>
      </c>
      <c r="G973" s="10" t="s">
        <v>2157</v>
      </c>
      <c r="H973" s="10" t="s">
        <v>361</v>
      </c>
      <c r="I973" s="10" t="s">
        <v>358</v>
      </c>
      <c r="J973" s="10" t="s">
        <v>153</v>
      </c>
      <c r="K973" s="10" t="s">
        <v>154</v>
      </c>
      <c r="M973" s="12" t="n">
        <v>40.8353291491508</v>
      </c>
      <c r="N973" s="12" t="n">
        <v>7.75799637567254</v>
      </c>
      <c r="O973" s="12" t="n">
        <v>38.7714965966077</v>
      </c>
      <c r="P973" s="12" t="n">
        <v>48.3950953080118</v>
      </c>
      <c r="Q973" s="12" t="n">
        <v>53.227293361249</v>
      </c>
      <c r="R973" s="12" t="n">
        <v>47.2013264711027</v>
      </c>
      <c r="S973" s="12" t="n">
        <v>47.4444456374978</v>
      </c>
      <c r="T973" s="12" t="n">
        <v>30.9218790737283</v>
      </c>
      <c r="U973" s="12" t="n">
        <v>29.4212150573731</v>
      </c>
      <c r="V973" s="12" t="n">
        <v>54.9534339904785</v>
      </c>
      <c r="W973" s="12" t="n">
        <v>25.5322189331055</v>
      </c>
      <c r="X973" s="13" t="n">
        <v>11.4876932235748</v>
      </c>
      <c r="Y973" s="13" t="n">
        <v>38.2967585654753</v>
      </c>
      <c r="Z973" s="13" t="n">
        <v>36.1000000000001</v>
      </c>
      <c r="AA973" s="10" t="s">
        <v>162</v>
      </c>
      <c r="AG973" s="13" t="n">
        <v>98.6422590541375</v>
      </c>
      <c r="AH973" s="13" t="n">
        <v>100</v>
      </c>
      <c r="AI973" s="13" t="n">
        <v>28.3</v>
      </c>
      <c r="AJ973" s="13" t="n">
        <v>67.8</v>
      </c>
      <c r="AK973" s="13" t="n">
        <v>42.9</v>
      </c>
      <c r="AL973" s="12" t="n">
        <v>44.1680095641857</v>
      </c>
      <c r="AM973" s="10" t="s">
        <v>157</v>
      </c>
      <c r="AN973" s="10" t="s">
        <v>632</v>
      </c>
    </row>
    <row r="974" customFormat="false" ht="15" hidden="false" customHeight="false" outlineLevel="0" collapsed="false">
      <c r="A974" s="10" t="s">
        <v>2284</v>
      </c>
      <c r="B974" s="10" t="s">
        <v>2285</v>
      </c>
      <c r="C974" s="10" t="s">
        <v>148</v>
      </c>
      <c r="D974" s="11" t="n">
        <v>46298.8346412037</v>
      </c>
      <c r="E974" s="10" t="s">
        <v>2286</v>
      </c>
      <c r="F974" s="10" t="s">
        <v>2285</v>
      </c>
      <c r="G974" s="10" t="s">
        <v>2287</v>
      </c>
      <c r="H974" s="10" t="s">
        <v>151</v>
      </c>
      <c r="I974" s="10" t="s">
        <v>152</v>
      </c>
      <c r="J974" s="10" t="s">
        <v>153</v>
      </c>
      <c r="K974" s="10" t="s">
        <v>154</v>
      </c>
      <c r="M974" s="12" t="n">
        <v>46.3626300102598</v>
      </c>
      <c r="N974" s="12" t="n">
        <v>7.14385613361231</v>
      </c>
      <c r="O974" s="12" t="n">
        <v>44.877183822875</v>
      </c>
      <c r="P974" s="12" t="n">
        <v>60.3536277269174</v>
      </c>
      <c r="Q974" s="12" t="n">
        <v>47.5179879449926</v>
      </c>
      <c r="R974" s="12" t="n">
        <v>48.3946079819469</v>
      </c>
      <c r="S974" s="12" t="n">
        <v>53.0241503615279</v>
      </c>
      <c r="T974" s="12" t="n">
        <v>37.122131001343</v>
      </c>
      <c r="U974" s="12" t="n">
        <v>36.6133499145508</v>
      </c>
      <c r="V974" s="12" t="n">
        <v>63.3875999450684</v>
      </c>
      <c r="W974" s="12" t="n">
        <v>26.7742500305176</v>
      </c>
      <c r="X974" s="13" t="n">
        <v>24.0890233783982</v>
      </c>
      <c r="Y974" s="13" t="n">
        <v>35.4151007857875</v>
      </c>
      <c r="Z974" s="13" t="n">
        <v>38.9</v>
      </c>
      <c r="AA974" s="10" t="s">
        <v>162</v>
      </c>
      <c r="AG974" s="13" t="n">
        <v>98.82599216685</v>
      </c>
      <c r="AH974" s="13" t="n">
        <v>100</v>
      </c>
      <c r="AI974" s="13" t="n">
        <v>35.6</v>
      </c>
      <c r="AJ974" s="13" t="n">
        <v>71.3</v>
      </c>
      <c r="AK974" s="13" t="n">
        <v>36.9</v>
      </c>
      <c r="AL974" s="12" t="n">
        <v>36.6133507170795</v>
      </c>
      <c r="AM974" s="10" t="s">
        <v>157</v>
      </c>
    </row>
    <row r="975" customFormat="false" ht="15" hidden="false" customHeight="false" outlineLevel="0" collapsed="false">
      <c r="A975" s="10" t="s">
        <v>2288</v>
      </c>
      <c r="B975" s="10" t="s">
        <v>2285</v>
      </c>
      <c r="C975" s="10" t="s">
        <v>148</v>
      </c>
      <c r="D975" s="11" t="n">
        <v>46298.8346643519</v>
      </c>
      <c r="E975" s="10" t="s">
        <v>2289</v>
      </c>
      <c r="F975" s="10" t="s">
        <v>2285</v>
      </c>
      <c r="G975" s="10" t="s">
        <v>2287</v>
      </c>
      <c r="H975" s="10" t="s">
        <v>160</v>
      </c>
      <c r="I975" s="10" t="s">
        <v>152</v>
      </c>
      <c r="J975" s="10" t="s">
        <v>153</v>
      </c>
      <c r="K975" s="10" t="s">
        <v>154</v>
      </c>
      <c r="M975" s="12" t="n">
        <v>45.504284384699</v>
      </c>
      <c r="N975" s="12" t="n">
        <v>7.80352293125272</v>
      </c>
      <c r="O975" s="12" t="n">
        <v>43.97291589237</v>
      </c>
      <c r="P975" s="12" t="n">
        <v>60.9610237371848</v>
      </c>
      <c r="Q975" s="12" t="n">
        <v>46.04460567586</v>
      </c>
      <c r="R975" s="12" t="n">
        <v>48.7771179982769</v>
      </c>
      <c r="S975" s="12" t="n">
        <v>49.8519461558736</v>
      </c>
      <c r="T975" s="12" t="n">
        <v>36.5599488967504</v>
      </c>
      <c r="U975" s="12" t="n">
        <v>36.2843132019043</v>
      </c>
      <c r="V975" s="12" t="n">
        <v>63.330282135006</v>
      </c>
      <c r="W975" s="12" t="n">
        <v>27.0459689331017</v>
      </c>
      <c r="X975" s="13" t="n">
        <v>26.1617685305592</v>
      </c>
      <c r="Y975" s="13" t="n">
        <v>41.5344603381014</v>
      </c>
      <c r="Z975" s="13" t="n">
        <v>38.5</v>
      </c>
      <c r="AA975" s="10" t="s">
        <v>162</v>
      </c>
      <c r="AG975" s="13" t="n">
        <v>98.6504515599343</v>
      </c>
      <c r="AH975" s="13" t="n">
        <v>100</v>
      </c>
      <c r="AI975" s="13" t="n">
        <v>35.2</v>
      </c>
      <c r="AJ975" s="13" t="n">
        <v>73.4</v>
      </c>
      <c r="AK975" s="13" t="n">
        <v>40.3</v>
      </c>
      <c r="AL975" s="12" t="n">
        <v>40.8592592592593</v>
      </c>
      <c r="AM975" s="10" t="s">
        <v>157</v>
      </c>
    </row>
    <row r="976" customFormat="false" ht="15" hidden="false" customHeight="false" outlineLevel="0" collapsed="false">
      <c r="A976" s="10" t="s">
        <v>2290</v>
      </c>
      <c r="B976" s="10" t="s">
        <v>2285</v>
      </c>
      <c r="C976" s="10" t="s">
        <v>148</v>
      </c>
      <c r="D976" s="11" t="n">
        <v>46298.8346759259</v>
      </c>
      <c r="E976" s="10" t="s">
        <v>2291</v>
      </c>
      <c r="F976" s="10" t="s">
        <v>2285</v>
      </c>
      <c r="G976" s="10" t="s">
        <v>2287</v>
      </c>
      <c r="H976" s="10" t="s">
        <v>166</v>
      </c>
      <c r="I976" s="10" t="s">
        <v>152</v>
      </c>
      <c r="J976" s="10" t="s">
        <v>153</v>
      </c>
      <c r="K976" s="10" t="s">
        <v>154</v>
      </c>
      <c r="M976" s="12" t="n">
        <v>45.6157876789377</v>
      </c>
      <c r="N976" s="12" t="n">
        <v>7.98659614824316</v>
      </c>
      <c r="O976" s="12" t="n">
        <v>43.9392153130651</v>
      </c>
      <c r="P976" s="12" t="n">
        <v>60.4207574371445</v>
      </c>
      <c r="Q976" s="12" t="n">
        <v>47.6649129942711</v>
      </c>
      <c r="R976" s="12" t="n">
        <v>47.3257840062378</v>
      </c>
      <c r="S976" s="12" t="n">
        <v>52.4175103788393</v>
      </c>
      <c r="T976" s="12" t="n">
        <v>36.0888734230066</v>
      </c>
      <c r="U976" s="12" t="n">
        <v>35.8814735412598</v>
      </c>
      <c r="V976" s="12" t="n">
        <v>63.0279693603516</v>
      </c>
      <c r="W976" s="12" t="n">
        <v>27.1464958190918</v>
      </c>
      <c r="X976" s="13" t="n">
        <v>28.3757026060296</v>
      </c>
      <c r="Y976" s="13" t="n">
        <v>40.4509453244762</v>
      </c>
      <c r="Z976" s="13" t="n">
        <v>38</v>
      </c>
      <c r="AA976" s="10" t="s">
        <v>162</v>
      </c>
      <c r="AG976" s="13" t="n">
        <v>98.8633493306391</v>
      </c>
      <c r="AH976" s="13" t="n">
        <v>100</v>
      </c>
      <c r="AI976" s="13" t="n">
        <v>34.8</v>
      </c>
      <c r="AJ976" s="13" t="n">
        <v>72.9</v>
      </c>
      <c r="AK976" s="13" t="n">
        <v>38.7</v>
      </c>
      <c r="AL976" s="12" t="n">
        <v>38.2402692319705</v>
      </c>
      <c r="AM976" s="10" t="s">
        <v>157</v>
      </c>
    </row>
    <row r="977" customFormat="false" ht="15" hidden="false" customHeight="false" outlineLevel="0" collapsed="false">
      <c r="A977" s="10" t="s">
        <v>2292</v>
      </c>
      <c r="B977" s="10" t="s">
        <v>2285</v>
      </c>
      <c r="C977" s="10" t="s">
        <v>148</v>
      </c>
      <c r="D977" s="11" t="n">
        <v>46298.8346990741</v>
      </c>
      <c r="E977" s="10" t="s">
        <v>2293</v>
      </c>
      <c r="F977" s="10" t="s">
        <v>2285</v>
      </c>
      <c r="G977" s="10" t="s">
        <v>2287</v>
      </c>
      <c r="H977" s="10" t="s">
        <v>169</v>
      </c>
      <c r="I977" s="10" t="s">
        <v>152</v>
      </c>
      <c r="J977" s="10" t="s">
        <v>153</v>
      </c>
      <c r="K977" s="10" t="s">
        <v>154</v>
      </c>
      <c r="M977" s="12" t="n">
        <v>47.1412872411691</v>
      </c>
      <c r="N977" s="12" t="n">
        <v>8.22728827687885</v>
      </c>
      <c r="O977" s="12" t="n">
        <v>45.2610265036094</v>
      </c>
      <c r="P977" s="12" t="n">
        <v>63.170881314797</v>
      </c>
      <c r="Q977" s="12" t="n">
        <v>46.3581076810856</v>
      </c>
      <c r="R977" s="12" t="n">
        <v>53.2121268034485</v>
      </c>
      <c r="S977" s="12" t="n">
        <v>55.1288752741694</v>
      </c>
      <c r="T977" s="12" t="n">
        <v>36.4452652344155</v>
      </c>
      <c r="U977" s="12" t="n">
        <v>36.1369400024414</v>
      </c>
      <c r="V977" s="12" t="n">
        <v>65.2683715820313</v>
      </c>
      <c r="W977" s="12" t="n">
        <v>29.1314315795898</v>
      </c>
      <c r="X977" s="13" t="n">
        <v>24.3869281045752</v>
      </c>
      <c r="Y977" s="13" t="n">
        <v>28.0091503267974</v>
      </c>
      <c r="Z977" s="13" t="n">
        <v>38.5</v>
      </c>
      <c r="AA977" s="10" t="s">
        <v>162</v>
      </c>
      <c r="AG977" s="13" t="n">
        <v>98.6231435643564</v>
      </c>
      <c r="AH977" s="13" t="n">
        <v>100</v>
      </c>
      <c r="AI977" s="13" t="n">
        <v>34.8</v>
      </c>
      <c r="AJ977" s="13" t="n">
        <v>81.9</v>
      </c>
      <c r="AK977" s="13" t="n">
        <v>36.6</v>
      </c>
      <c r="AL977" s="12" t="n">
        <v>36.6260284843389</v>
      </c>
      <c r="AM977" s="10" t="s">
        <v>157</v>
      </c>
    </row>
    <row r="978" customFormat="false" ht="15" hidden="false" customHeight="false" outlineLevel="0" collapsed="false">
      <c r="A978" s="10" t="s">
        <v>2294</v>
      </c>
      <c r="B978" s="10" t="s">
        <v>2285</v>
      </c>
      <c r="C978" s="10" t="s">
        <v>148</v>
      </c>
      <c r="D978" s="11" t="n">
        <v>46298.8347106482</v>
      </c>
      <c r="E978" s="10" t="s">
        <v>2295</v>
      </c>
      <c r="F978" s="10" t="s">
        <v>2285</v>
      </c>
      <c r="G978" s="10" t="s">
        <v>2287</v>
      </c>
      <c r="H978" s="10" t="s">
        <v>173</v>
      </c>
      <c r="I978" s="10" t="s">
        <v>152</v>
      </c>
      <c r="J978" s="10" t="s">
        <v>153</v>
      </c>
      <c r="K978" s="10" t="s">
        <v>154</v>
      </c>
      <c r="M978" s="12" t="n">
        <v>47.5214807944118</v>
      </c>
      <c r="N978" s="12" t="n">
        <v>8.7183534473899</v>
      </c>
      <c r="O978" s="12" t="n">
        <v>46.0397624178992</v>
      </c>
      <c r="P978" s="12" t="n">
        <v>62.8703597222305</v>
      </c>
      <c r="Q978" s="12" t="n">
        <v>46.6209351753527</v>
      </c>
      <c r="R978" s="12" t="n">
        <v>51.0213598362954</v>
      </c>
      <c r="S978" s="12" t="n">
        <v>52.7684026915452</v>
      </c>
      <c r="T978" s="12" t="n">
        <v>36.3512934304365</v>
      </c>
      <c r="U978" s="12" t="n">
        <v>36.0199089050293</v>
      </c>
      <c r="V978" s="12" t="n">
        <v>64.7802429199219</v>
      </c>
      <c r="W978" s="12" t="n">
        <v>28.7603340148926</v>
      </c>
      <c r="X978" s="13" t="n">
        <v>23.2354929649331</v>
      </c>
      <c r="Y978" s="13" t="n">
        <v>27.6593573405789</v>
      </c>
      <c r="Z978" s="13" t="n">
        <v>38.5</v>
      </c>
      <c r="AA978" s="10" t="s">
        <v>162</v>
      </c>
      <c r="AG978" s="13" t="n">
        <v>98.557958259995</v>
      </c>
      <c r="AH978" s="13" t="n">
        <v>100</v>
      </c>
      <c r="AI978" s="13" t="n">
        <v>34.7</v>
      </c>
      <c r="AJ978" s="13" t="n">
        <v>81.2</v>
      </c>
      <c r="AK978" s="13" t="n">
        <v>42</v>
      </c>
      <c r="AL978" s="12" t="n">
        <v>41.5888888888889</v>
      </c>
      <c r="AM978" s="10" t="s">
        <v>157</v>
      </c>
    </row>
    <row r="979" customFormat="false" ht="15" hidden="false" customHeight="false" outlineLevel="0" collapsed="false">
      <c r="A979" s="10" t="s">
        <v>2296</v>
      </c>
      <c r="B979" s="10" t="s">
        <v>2285</v>
      </c>
      <c r="C979" s="10" t="s">
        <v>148</v>
      </c>
      <c r="D979" s="11" t="n">
        <v>46298.8347222222</v>
      </c>
      <c r="E979" s="10" t="s">
        <v>2297</v>
      </c>
      <c r="F979" s="10" t="s">
        <v>2285</v>
      </c>
      <c r="G979" s="10" t="s">
        <v>2287</v>
      </c>
      <c r="H979" s="10" t="s">
        <v>176</v>
      </c>
      <c r="I979" s="10" t="s">
        <v>152</v>
      </c>
      <c r="J979" s="10" t="s">
        <v>153</v>
      </c>
      <c r="K979" s="10" t="s">
        <v>154</v>
      </c>
      <c r="M979" s="12" t="n">
        <v>46.4969786220473</v>
      </c>
      <c r="N979" s="12" t="n">
        <v>6.86731948036071</v>
      </c>
      <c r="O979" s="12" t="n">
        <v>44.9008788773158</v>
      </c>
      <c r="P979" s="12" t="n">
        <v>60.1307751215251</v>
      </c>
      <c r="Q979" s="12" t="n">
        <v>45.9084052184198</v>
      </c>
      <c r="R979" s="12" t="n">
        <v>51.7278563379773</v>
      </c>
      <c r="S979" s="12" t="n">
        <v>52.7802065418814</v>
      </c>
      <c r="T979" s="12" t="n">
        <v>37.2177238464356</v>
      </c>
      <c r="U979" s="12" t="n">
        <v>37.2177238464356</v>
      </c>
      <c r="V979" s="12" t="n">
        <v>62.2561912536621</v>
      </c>
      <c r="W979" s="12" t="n">
        <v>25.0384674072266</v>
      </c>
      <c r="X979" s="13" t="n">
        <v>23.2176751955053</v>
      </c>
      <c r="Y979" s="13" t="n">
        <v>28.0173613747374</v>
      </c>
      <c r="Z979" s="13" t="n">
        <v>48.5000000000001</v>
      </c>
      <c r="AA979" s="10" t="s">
        <v>162</v>
      </c>
      <c r="AG979" s="13" t="n">
        <v>98.6173159957072</v>
      </c>
      <c r="AH979" s="13" t="n">
        <v>100</v>
      </c>
      <c r="AI979" s="13" t="n">
        <v>36</v>
      </c>
      <c r="AJ979" s="13" t="n">
        <v>78.9</v>
      </c>
      <c r="AK979" s="13" t="n">
        <v>37.9</v>
      </c>
      <c r="AL979" s="12" t="n">
        <v>37.6631979188565</v>
      </c>
      <c r="AM979" s="10" t="s">
        <v>157</v>
      </c>
    </row>
    <row r="980" customFormat="false" ht="15" hidden="false" customHeight="false" outlineLevel="0" collapsed="false">
      <c r="A980" s="10" t="s">
        <v>2298</v>
      </c>
      <c r="B980" s="10" t="s">
        <v>2285</v>
      </c>
      <c r="C980" s="10" t="s">
        <v>148</v>
      </c>
      <c r="D980" s="11" t="n">
        <v>46298.8347453704</v>
      </c>
      <c r="E980" s="10" t="s">
        <v>2299</v>
      </c>
      <c r="F980" s="10" t="s">
        <v>2285</v>
      </c>
      <c r="G980" s="10" t="s">
        <v>2287</v>
      </c>
      <c r="H980" s="10" t="s">
        <v>179</v>
      </c>
      <c r="I980" s="10" t="s">
        <v>152</v>
      </c>
      <c r="J980" s="10" t="s">
        <v>153</v>
      </c>
      <c r="K980" s="10" t="s">
        <v>261</v>
      </c>
      <c r="L980" s="10" t="s">
        <v>262</v>
      </c>
      <c r="M980" s="12" t="n">
        <v>48.901034421888</v>
      </c>
      <c r="N980" s="12" t="n">
        <v>7.05978647515397</v>
      </c>
      <c r="O980" s="12" t="n">
        <v>47.2889511841602</v>
      </c>
      <c r="P980" s="12" t="n">
        <v>62.4718501579762</v>
      </c>
      <c r="R980" s="12" t="n">
        <v>55.8352611493088</v>
      </c>
      <c r="S980" s="12" t="n">
        <v>54.2468888626678</v>
      </c>
      <c r="T980" s="12" t="n">
        <v>37.8795148932201</v>
      </c>
      <c r="U980" s="12" t="n">
        <v>37.4787063598633</v>
      </c>
      <c r="V980" s="12" t="n">
        <v>65.0175628662109</v>
      </c>
      <c r="W980" s="12" t="n">
        <v>27.5388565063477</v>
      </c>
      <c r="X980" s="13" t="n">
        <v>16.2457826398119</v>
      </c>
      <c r="Y980" s="13" t="n">
        <v>34.8788467436867</v>
      </c>
      <c r="Z980" s="13" t="n">
        <v>50.7000000000002</v>
      </c>
      <c r="AA980" s="10" t="s">
        <v>162</v>
      </c>
      <c r="AD980" s="10" t="s">
        <v>263</v>
      </c>
      <c r="AG980" s="13" t="n">
        <v>94.924301242236</v>
      </c>
      <c r="AH980" s="13" t="n">
        <v>95.8592132505176</v>
      </c>
      <c r="AI980" s="13" t="n">
        <v>35.8</v>
      </c>
      <c r="AJ980" s="13" t="n">
        <v>79.1</v>
      </c>
      <c r="AK980" s="13" t="n">
        <v>48.5</v>
      </c>
      <c r="AL980" s="12" t="n">
        <v>48.923178913937</v>
      </c>
      <c r="AM980" s="10" t="s">
        <v>157</v>
      </c>
      <c r="AO980" s="10" t="s">
        <v>2300</v>
      </c>
    </row>
    <row r="981" customFormat="false" ht="15" hidden="false" customHeight="false" outlineLevel="0" collapsed="false">
      <c r="A981" s="10" t="s">
        <v>2301</v>
      </c>
      <c r="B981" s="10" t="s">
        <v>2285</v>
      </c>
      <c r="C981" s="10" t="s">
        <v>148</v>
      </c>
      <c r="D981" s="11" t="n">
        <v>46298.8348032407</v>
      </c>
      <c r="E981" s="10" t="s">
        <v>2302</v>
      </c>
      <c r="F981" s="10" t="s">
        <v>2285</v>
      </c>
      <c r="G981" s="10" t="s">
        <v>2287</v>
      </c>
      <c r="H981" s="10" t="s">
        <v>183</v>
      </c>
      <c r="I981" s="10" t="s">
        <v>152</v>
      </c>
      <c r="J981" s="10" t="s">
        <v>153</v>
      </c>
      <c r="K981" s="10" t="s">
        <v>154</v>
      </c>
      <c r="M981" s="12" t="n">
        <v>46.2075670361466</v>
      </c>
      <c r="N981" s="12" t="n">
        <v>7.24208835736237</v>
      </c>
      <c r="O981" s="12" t="n">
        <v>44.6938237418173</v>
      </c>
      <c r="P981" s="12" t="n">
        <v>58.8037327782563</v>
      </c>
      <c r="Q981" s="12" t="n">
        <v>43.7336989619097</v>
      </c>
      <c r="R981" s="12" t="n">
        <v>54.2762892627668</v>
      </c>
      <c r="S981" s="12" t="n">
        <v>51.8051485473531</v>
      </c>
      <c r="T981" s="12" t="n">
        <v>35.529217603569</v>
      </c>
      <c r="U981" s="12" t="n">
        <v>35.0644454956055</v>
      </c>
      <c r="V981" s="12" t="n">
        <v>61.7834320068359</v>
      </c>
      <c r="W981" s="12" t="n">
        <v>26.7189865112305</v>
      </c>
      <c r="X981" s="13" t="n">
        <v>21.3454996598231</v>
      </c>
      <c r="Y981" s="13" t="n">
        <v>31.2522511706087</v>
      </c>
      <c r="Z981" s="13" t="n">
        <v>49.6000000000002</v>
      </c>
      <c r="AA981" s="10" t="s">
        <v>162</v>
      </c>
      <c r="AG981" s="13" t="n">
        <v>98.8472371669093</v>
      </c>
      <c r="AH981" s="13" t="n">
        <v>100</v>
      </c>
      <c r="AI981" s="13" t="n">
        <v>34</v>
      </c>
      <c r="AJ981" s="13" t="n">
        <v>71.5</v>
      </c>
      <c r="AK981" s="13" t="n">
        <v>36.1</v>
      </c>
      <c r="AL981" s="12" t="n">
        <v>35.9794721407625</v>
      </c>
      <c r="AM981" s="10" t="s">
        <v>157</v>
      </c>
    </row>
    <row r="982" customFormat="false" ht="15" hidden="false" customHeight="false" outlineLevel="0" collapsed="false">
      <c r="A982" s="10" t="s">
        <v>2303</v>
      </c>
      <c r="B982" s="10" t="s">
        <v>2285</v>
      </c>
      <c r="C982" s="10" t="s">
        <v>148</v>
      </c>
      <c r="D982" s="11" t="n">
        <v>46298.834837963</v>
      </c>
      <c r="E982" s="10" t="s">
        <v>2304</v>
      </c>
      <c r="F982" s="10" t="s">
        <v>2285</v>
      </c>
      <c r="G982" s="10" t="s">
        <v>2287</v>
      </c>
      <c r="H982" s="10" t="s">
        <v>186</v>
      </c>
      <c r="I982" s="10" t="s">
        <v>152</v>
      </c>
      <c r="J982" s="10" t="s">
        <v>153</v>
      </c>
      <c r="K982" s="10" t="s">
        <v>154</v>
      </c>
      <c r="M982" s="12" t="n">
        <v>40.8170476393484</v>
      </c>
      <c r="N982" s="12" t="n">
        <v>5.72104509962508</v>
      </c>
      <c r="O982" s="12" t="n">
        <v>39.4820273267757</v>
      </c>
      <c r="P982" s="12" t="n">
        <v>51.0929667611975</v>
      </c>
      <c r="Q982" s="12" t="n">
        <v>43.8731648543913</v>
      </c>
      <c r="R982" s="12" t="n">
        <v>42.0553013186434</v>
      </c>
      <c r="S982" s="12" t="n">
        <v>47.0926252140459</v>
      </c>
      <c r="T982" s="12" t="n">
        <v>34.2728584436308</v>
      </c>
      <c r="U982" s="12" t="n">
        <v>33.7134742736816</v>
      </c>
      <c r="V982" s="12" t="n">
        <v>53.6203155517578</v>
      </c>
      <c r="W982" s="12" t="n">
        <v>19.9068412780762</v>
      </c>
      <c r="X982" s="13" t="n">
        <v>26.1795660452368</v>
      </c>
      <c r="Y982" s="13" t="n">
        <v>51.6152993116147</v>
      </c>
      <c r="Z982" s="13" t="n">
        <v>36.2</v>
      </c>
      <c r="AA982" s="10" t="s">
        <v>155</v>
      </c>
      <c r="AG982" s="13" t="n">
        <v>98.5676720804331</v>
      </c>
      <c r="AH982" s="13" t="n">
        <v>100</v>
      </c>
      <c r="AI982" s="13" t="n">
        <v>32.5</v>
      </c>
      <c r="AJ982" s="13" t="n">
        <v>63.8</v>
      </c>
      <c r="AK982" s="13" t="n">
        <v>33.5</v>
      </c>
      <c r="AL982" s="12" t="n">
        <v>33.7134754046668</v>
      </c>
      <c r="AM982" s="10" t="s">
        <v>157</v>
      </c>
    </row>
    <row r="983" customFormat="false" ht="15" hidden="false" customHeight="false" outlineLevel="0" collapsed="false">
      <c r="A983" s="10" t="s">
        <v>2305</v>
      </c>
      <c r="B983" s="10" t="s">
        <v>2285</v>
      </c>
      <c r="C983" s="10" t="s">
        <v>148</v>
      </c>
      <c r="D983" s="11" t="n">
        <v>46298.8348958333</v>
      </c>
      <c r="E983" s="10" t="s">
        <v>2306</v>
      </c>
      <c r="F983" s="10" t="s">
        <v>2285</v>
      </c>
      <c r="G983" s="10" t="s">
        <v>2287</v>
      </c>
      <c r="H983" s="10" t="s">
        <v>189</v>
      </c>
      <c r="I983" s="10" t="s">
        <v>152</v>
      </c>
      <c r="J983" s="10" t="s">
        <v>153</v>
      </c>
      <c r="K983" s="10" t="s">
        <v>154</v>
      </c>
      <c r="M983" s="12" t="n">
        <v>46.8609203998698</v>
      </c>
      <c r="N983" s="12" t="n">
        <v>6.28650047061229</v>
      </c>
      <c r="O983" s="12" t="n">
        <v>45.5781768908959</v>
      </c>
      <c r="P983" s="12" t="n">
        <v>54.9574135379569</v>
      </c>
      <c r="Q983" s="12" t="n">
        <v>49.3443240289307</v>
      </c>
      <c r="R983" s="12" t="n">
        <v>55.789897632119</v>
      </c>
      <c r="S983" s="12" t="n">
        <v>48.0184348933567</v>
      </c>
      <c r="T983" s="12" t="n">
        <v>35.3938770718662</v>
      </c>
      <c r="U983" s="12" t="n">
        <v>34.2559280395508</v>
      </c>
      <c r="V983" s="12" t="n">
        <v>57.9124870300293</v>
      </c>
      <c r="W983" s="12" t="n">
        <v>23.6565589904785</v>
      </c>
      <c r="X983" s="13" t="n">
        <v>10.4454775993238</v>
      </c>
      <c r="Y983" s="13" t="n">
        <v>35.1403212172443</v>
      </c>
      <c r="Z983" s="13" t="n">
        <v>46.9000000000002</v>
      </c>
      <c r="AA983" s="10" t="s">
        <v>162</v>
      </c>
      <c r="AG983" s="13" t="n">
        <v>98.9958158995816</v>
      </c>
      <c r="AH983" s="13" t="n">
        <v>100</v>
      </c>
      <c r="AI983" s="13" t="n">
        <v>33.2</v>
      </c>
      <c r="AJ983" s="13" t="n">
        <v>70.4</v>
      </c>
      <c r="AK983" s="13" t="n">
        <v>45.3</v>
      </c>
      <c r="AL983" s="12" t="n">
        <v>43.8542857142857</v>
      </c>
      <c r="AM983" s="10" t="s">
        <v>157</v>
      </c>
    </row>
    <row r="984" customFormat="false" ht="15" hidden="false" customHeight="false" outlineLevel="0" collapsed="false">
      <c r="A984" s="10" t="s">
        <v>2307</v>
      </c>
      <c r="B984" s="10" t="s">
        <v>2285</v>
      </c>
      <c r="C984" s="10" t="s">
        <v>148</v>
      </c>
      <c r="D984" s="11" t="n">
        <v>46298.8349305556</v>
      </c>
      <c r="E984" s="10" t="s">
        <v>2308</v>
      </c>
      <c r="F984" s="10" t="s">
        <v>2285</v>
      </c>
      <c r="G984" s="10" t="s">
        <v>2287</v>
      </c>
      <c r="H984" s="10" t="s">
        <v>192</v>
      </c>
      <c r="I984" s="10" t="s">
        <v>152</v>
      </c>
      <c r="J984" s="10" t="s">
        <v>153</v>
      </c>
      <c r="K984" s="10" t="s">
        <v>154</v>
      </c>
      <c r="M984" s="12" t="n">
        <v>43.4744580982608</v>
      </c>
      <c r="N984" s="12" t="n">
        <v>3.97134513188462</v>
      </c>
      <c r="O984" s="12" t="n">
        <v>42.3889962829299</v>
      </c>
      <c r="P984" s="12" t="n">
        <v>49.6589439531023</v>
      </c>
      <c r="Q984" s="12" t="n">
        <v>46.0350674117571</v>
      </c>
      <c r="R984" s="12" t="n">
        <v>48.7702812171645</v>
      </c>
      <c r="S984" s="12" t="n">
        <v>46.5060891466687</v>
      </c>
      <c r="T984" s="12" t="n">
        <v>38.0633963732317</v>
      </c>
      <c r="U984" s="12" t="n">
        <v>35.4742622375488</v>
      </c>
      <c r="V984" s="12" t="n">
        <v>52.5142364501953</v>
      </c>
      <c r="W984" s="12" t="n">
        <v>17.0399742126465</v>
      </c>
      <c r="X984" s="13" t="n">
        <v>20.4984397402378</v>
      </c>
      <c r="Y984" s="13" t="n">
        <v>55.416631525681</v>
      </c>
      <c r="Z984" s="13" t="n">
        <v>41.5000000000001</v>
      </c>
      <c r="AA984" s="10" t="s">
        <v>155</v>
      </c>
      <c r="AG984" s="13" t="n">
        <v>98.4800664451827</v>
      </c>
      <c r="AH984" s="13" t="n">
        <v>100</v>
      </c>
      <c r="AI984" s="13" t="n">
        <v>34.6</v>
      </c>
      <c r="AJ984" s="13" t="n">
        <v>65.4</v>
      </c>
      <c r="AK984" s="13" t="n">
        <v>42.8</v>
      </c>
      <c r="AL984" s="12" t="n">
        <v>39.162962962963</v>
      </c>
      <c r="AM984" s="10" t="s">
        <v>157</v>
      </c>
    </row>
    <row r="985" customFormat="false" ht="15" hidden="false" customHeight="false" outlineLevel="0" collapsed="false">
      <c r="A985" s="10" t="s">
        <v>2309</v>
      </c>
      <c r="B985" s="10" t="s">
        <v>2285</v>
      </c>
      <c r="C985" s="10" t="s">
        <v>148</v>
      </c>
      <c r="D985" s="11" t="n">
        <v>46298.8349537037</v>
      </c>
      <c r="E985" s="10" t="s">
        <v>2310</v>
      </c>
      <c r="F985" s="10" t="s">
        <v>2285</v>
      </c>
      <c r="G985" s="10" t="s">
        <v>2287</v>
      </c>
      <c r="H985" s="10" t="s">
        <v>195</v>
      </c>
      <c r="I985" s="10" t="s">
        <v>152</v>
      </c>
      <c r="J985" s="10" t="s">
        <v>153</v>
      </c>
      <c r="K985" s="10" t="s">
        <v>154</v>
      </c>
      <c r="M985" s="12" t="n">
        <v>39.596402351496</v>
      </c>
      <c r="N985" s="12" t="n">
        <v>4.36477310693534</v>
      </c>
      <c r="O985" s="12" t="n">
        <v>38.3828938245458</v>
      </c>
      <c r="P985" s="12" t="n">
        <v>47.0518835515409</v>
      </c>
      <c r="Q985" s="12" t="n">
        <v>45.5576398646776</v>
      </c>
      <c r="R985" s="12" t="n">
        <v>39.438753160672</v>
      </c>
      <c r="S985" s="12" t="n">
        <v>45.0542166034741</v>
      </c>
      <c r="T985" s="12" t="n">
        <v>33.9092818116852</v>
      </c>
      <c r="U985" s="12" t="n">
        <v>33.6061401367188</v>
      </c>
      <c r="V985" s="12" t="n">
        <v>51.9634819030762</v>
      </c>
      <c r="W985" s="12" t="n">
        <v>18.3573417663574</v>
      </c>
      <c r="X985" s="13" t="n">
        <v>24.4925817141136</v>
      </c>
      <c r="Y985" s="13" t="n">
        <v>50.1412110257569</v>
      </c>
      <c r="Z985" s="13" t="n">
        <v>35.9</v>
      </c>
      <c r="AA985" s="10" t="s">
        <v>155</v>
      </c>
      <c r="AG985" s="13" t="n">
        <v>98.5746102449889</v>
      </c>
      <c r="AH985" s="13" t="n">
        <v>100</v>
      </c>
      <c r="AI985" s="13" t="n">
        <v>32.8</v>
      </c>
      <c r="AJ985" s="13" t="n">
        <v>61.2</v>
      </c>
      <c r="AK985" s="13" t="n">
        <v>39.4</v>
      </c>
      <c r="AL985" s="12" t="n">
        <v>39.8413223140496</v>
      </c>
      <c r="AM985" s="10" t="s">
        <v>157</v>
      </c>
    </row>
    <row r="986" customFormat="false" ht="15" hidden="false" customHeight="false" outlineLevel="0" collapsed="false">
      <c r="A986" s="10" t="s">
        <v>2311</v>
      </c>
      <c r="B986" s="10" t="s">
        <v>2285</v>
      </c>
      <c r="C986" s="10" t="s">
        <v>148</v>
      </c>
      <c r="D986" s="11" t="n">
        <v>46298.8349768519</v>
      </c>
      <c r="E986" s="10" t="s">
        <v>2312</v>
      </c>
      <c r="F986" s="10" t="s">
        <v>2285</v>
      </c>
      <c r="G986" s="10" t="s">
        <v>2287</v>
      </c>
      <c r="H986" s="10" t="s">
        <v>198</v>
      </c>
      <c r="I986" s="10" t="s">
        <v>152</v>
      </c>
      <c r="J986" s="10" t="s">
        <v>153</v>
      </c>
      <c r="K986" s="10" t="s">
        <v>154</v>
      </c>
      <c r="M986" s="12" t="n">
        <v>40.8027331505423</v>
      </c>
      <c r="N986" s="12" t="n">
        <v>7.49307522504431</v>
      </c>
      <c r="O986" s="12" t="n">
        <v>38.740832711425</v>
      </c>
      <c r="P986" s="12" t="n">
        <v>54.6064034181296</v>
      </c>
      <c r="Q986" s="12" t="n">
        <v>47.285365484324</v>
      </c>
      <c r="R986" s="12" t="n">
        <v>44.6427151226468</v>
      </c>
      <c r="S986" s="12" t="n">
        <v>48.363423714271</v>
      </c>
      <c r="T986" s="12" t="n">
        <v>33.2008720064468</v>
      </c>
      <c r="U986" s="12" t="n">
        <v>32.9677505493164</v>
      </c>
      <c r="V986" s="12" t="n">
        <v>57.1525077819824</v>
      </c>
      <c r="W986" s="12" t="n">
        <v>24.184757232666</v>
      </c>
      <c r="X986" s="13" t="n">
        <v>37.0472493051573</v>
      </c>
      <c r="Y986" s="13" t="n">
        <v>53.0881898795606</v>
      </c>
      <c r="Z986" s="13" t="n">
        <v>34.9</v>
      </c>
      <c r="AA986" s="10" t="s">
        <v>155</v>
      </c>
      <c r="AG986" s="13" t="n">
        <v>98.8088621527664</v>
      </c>
      <c r="AH986" s="13" t="n">
        <v>100</v>
      </c>
      <c r="AI986" s="13" t="n">
        <v>31.7</v>
      </c>
      <c r="AJ986" s="13" t="n">
        <v>64.4</v>
      </c>
      <c r="AK986" s="13" t="n">
        <v>33.6</v>
      </c>
      <c r="AL986" s="12" t="n">
        <v>33.4260997067449</v>
      </c>
      <c r="AM986" s="10" t="s">
        <v>157</v>
      </c>
    </row>
    <row r="987" customFormat="false" ht="15" hidden="false" customHeight="false" outlineLevel="0" collapsed="false">
      <c r="A987" s="10" t="s">
        <v>2313</v>
      </c>
      <c r="B987" s="10" t="s">
        <v>2285</v>
      </c>
      <c r="C987" s="10" t="s">
        <v>148</v>
      </c>
      <c r="D987" s="11" t="n">
        <v>46298.835</v>
      </c>
      <c r="E987" s="10" t="s">
        <v>2314</v>
      </c>
      <c r="F987" s="10" t="s">
        <v>2285</v>
      </c>
      <c r="G987" s="10" t="s">
        <v>2287</v>
      </c>
      <c r="H987" s="10" t="s">
        <v>201</v>
      </c>
      <c r="I987" s="10" t="s">
        <v>152</v>
      </c>
      <c r="J987" s="10" t="s">
        <v>153</v>
      </c>
      <c r="K987" s="10" t="s">
        <v>154</v>
      </c>
      <c r="M987" s="12" t="n">
        <v>40.8791078132966</v>
      </c>
      <c r="N987" s="12" t="n">
        <v>7.52889043002666</v>
      </c>
      <c r="O987" s="12" t="n">
        <v>39.4197784167946</v>
      </c>
      <c r="P987" s="12" t="n">
        <v>54.5642248792133</v>
      </c>
      <c r="Q987" s="12" t="n">
        <v>40.6157775638231</v>
      </c>
      <c r="R987" s="12" t="n">
        <v>45.5187614872878</v>
      </c>
      <c r="S987" s="12" t="n">
        <v>46.0658483522441</v>
      </c>
      <c r="T987" s="12" t="n">
        <v>33.5914537984867</v>
      </c>
      <c r="U987" s="12" t="n">
        <v>33.3367385864258</v>
      </c>
      <c r="V987" s="12" t="n">
        <v>56.929817199707</v>
      </c>
      <c r="W987" s="12" t="n">
        <v>23.5930786132813</v>
      </c>
      <c r="X987" s="13" t="n">
        <v>36.1689064738386</v>
      </c>
      <c r="Y987" s="13" t="n">
        <v>54.4000272869909</v>
      </c>
      <c r="Z987" s="13" t="n">
        <v>35.5</v>
      </c>
      <c r="AA987" s="10" t="s">
        <v>155</v>
      </c>
      <c r="AG987" s="13" t="n">
        <v>98.6175115207373</v>
      </c>
      <c r="AH987" s="13" t="n">
        <v>100</v>
      </c>
      <c r="AI987" s="13" t="n">
        <v>32.1</v>
      </c>
      <c r="AJ987" s="13" t="n">
        <v>64</v>
      </c>
      <c r="AK987" s="13" t="n">
        <v>36.6</v>
      </c>
      <c r="AL987" s="12" t="n">
        <v>36.8259259259259</v>
      </c>
      <c r="AM987" s="10" t="s">
        <v>157</v>
      </c>
    </row>
    <row r="988" customFormat="false" ht="15" hidden="false" customHeight="false" outlineLevel="0" collapsed="false">
      <c r="A988" s="10" t="s">
        <v>2315</v>
      </c>
      <c r="B988" s="10" t="s">
        <v>2285</v>
      </c>
      <c r="C988" s="10" t="s">
        <v>148</v>
      </c>
      <c r="D988" s="11" t="n">
        <v>46298.8350115741</v>
      </c>
      <c r="E988" s="10" t="s">
        <v>2316</v>
      </c>
      <c r="F988" s="10" t="s">
        <v>2285</v>
      </c>
      <c r="G988" s="10" t="s">
        <v>2287</v>
      </c>
      <c r="H988" s="10" t="s">
        <v>204</v>
      </c>
      <c r="I988" s="10" t="s">
        <v>152</v>
      </c>
      <c r="J988" s="10" t="s">
        <v>153</v>
      </c>
      <c r="K988" s="10" t="s">
        <v>154</v>
      </c>
      <c r="L988" s="10" t="s">
        <v>161</v>
      </c>
      <c r="M988" s="12" t="n">
        <v>40.9400298949927</v>
      </c>
      <c r="N988" s="12" t="n">
        <v>6.73082712143155</v>
      </c>
      <c r="O988" s="12" t="n">
        <v>38.8928113163169</v>
      </c>
      <c r="P988" s="12" t="n">
        <v>49.1781875956829</v>
      </c>
      <c r="Q988" s="12" t="n">
        <v>50.7998610262601</v>
      </c>
      <c r="R988" s="12" t="n">
        <v>45.6933994214842</v>
      </c>
      <c r="S988" s="12" t="n">
        <v>50.5077819595377</v>
      </c>
      <c r="T988" s="12" t="n">
        <v>33.6077585875641</v>
      </c>
      <c r="U988" s="12" t="n">
        <v>33.1134757995606</v>
      </c>
      <c r="V988" s="12" t="n">
        <v>56.2627983093262</v>
      </c>
      <c r="W988" s="12" t="n">
        <v>23.1493225097656</v>
      </c>
      <c r="X988" s="13" t="n">
        <v>30.6781134535971</v>
      </c>
      <c r="Y988" s="13" t="n">
        <v>52.2833200511966</v>
      </c>
      <c r="Z988" s="13" t="n">
        <v>35.6</v>
      </c>
      <c r="AA988" s="10" t="s">
        <v>155</v>
      </c>
      <c r="AG988" s="13" t="n">
        <v>98.6492281303602</v>
      </c>
      <c r="AH988" s="13" t="n">
        <v>100</v>
      </c>
      <c r="AI988" s="13" t="n">
        <v>31.9</v>
      </c>
      <c r="AJ988" s="13" t="n">
        <v>63.2</v>
      </c>
      <c r="AK988" s="13" t="n">
        <v>34.6</v>
      </c>
      <c r="AL988" s="12" t="n">
        <v>34.7262579254771</v>
      </c>
      <c r="AM988" s="10" t="s">
        <v>157</v>
      </c>
      <c r="AO988" s="10" t="s">
        <v>163</v>
      </c>
    </row>
    <row r="989" customFormat="false" ht="15" hidden="false" customHeight="false" outlineLevel="0" collapsed="false">
      <c r="A989" s="10" t="s">
        <v>2317</v>
      </c>
      <c r="B989" s="10" t="s">
        <v>2285</v>
      </c>
      <c r="C989" s="10" t="s">
        <v>148</v>
      </c>
      <c r="D989" s="11" t="n">
        <v>46298.8351041667</v>
      </c>
      <c r="E989" s="10" t="s">
        <v>2318</v>
      </c>
      <c r="F989" s="10" t="s">
        <v>2285</v>
      </c>
      <c r="G989" s="10" t="s">
        <v>2287</v>
      </c>
      <c r="H989" s="10" t="s">
        <v>207</v>
      </c>
      <c r="I989" s="10" t="s">
        <v>152</v>
      </c>
      <c r="J989" s="10" t="s">
        <v>153</v>
      </c>
      <c r="K989" s="10" t="s">
        <v>1343</v>
      </c>
      <c r="L989" s="10" t="s">
        <v>1344</v>
      </c>
      <c r="AH989" s="13" t="n">
        <v>54.8951443012076</v>
      </c>
      <c r="AM989" s="10" t="s">
        <v>157</v>
      </c>
      <c r="AO989" s="10" t="s">
        <v>2006</v>
      </c>
    </row>
    <row r="990" customFormat="false" ht="15" hidden="false" customHeight="false" outlineLevel="0" collapsed="false">
      <c r="A990" s="10" t="s">
        <v>2319</v>
      </c>
      <c r="B990" s="10" t="s">
        <v>2285</v>
      </c>
      <c r="C990" s="10" t="s">
        <v>148</v>
      </c>
      <c r="D990" s="11" t="n">
        <v>46298.8351273148</v>
      </c>
      <c r="E990" s="10" t="s">
        <v>2320</v>
      </c>
      <c r="F990" s="10" t="s">
        <v>2285</v>
      </c>
      <c r="G990" s="10" t="s">
        <v>2287</v>
      </c>
      <c r="H990" s="10" t="s">
        <v>210</v>
      </c>
      <c r="I990" s="10" t="s">
        <v>152</v>
      </c>
      <c r="J990" s="10" t="s">
        <v>153</v>
      </c>
      <c r="K990" s="10" t="s">
        <v>154</v>
      </c>
      <c r="M990" s="12" t="n">
        <v>49.2087451001245</v>
      </c>
      <c r="N990" s="12" t="n">
        <v>3.67795600745992</v>
      </c>
      <c r="O990" s="12" t="n">
        <v>48.3253690168947</v>
      </c>
      <c r="P990" s="12" t="n">
        <v>55.1284716846805</v>
      </c>
      <c r="Q990" s="12" t="n">
        <v>50.4872381470231</v>
      </c>
      <c r="R990" s="12" t="n">
        <v>55.4966164560652</v>
      </c>
      <c r="S990" s="12" t="n">
        <v>50.9257561393785</v>
      </c>
      <c r="T990" s="12" t="n">
        <v>44.2006911818383</v>
      </c>
      <c r="U990" s="12" t="n">
        <v>43.5238227844238</v>
      </c>
      <c r="V990" s="12" t="n">
        <v>58.4068260192871</v>
      </c>
      <c r="W990" s="12" t="n">
        <v>14.8830032348633</v>
      </c>
      <c r="X990" s="13" t="n">
        <v>37.8429437256142</v>
      </c>
      <c r="Y990" s="13" t="n">
        <v>56.5681723547646</v>
      </c>
      <c r="Z990" s="13" t="n">
        <v>49.0000000000001</v>
      </c>
      <c r="AA990" s="10" t="s">
        <v>155</v>
      </c>
      <c r="AC990" s="10" t="s">
        <v>156</v>
      </c>
      <c r="AG990" s="13" t="n">
        <v>97.899870157321</v>
      </c>
      <c r="AH990" s="13" t="n">
        <v>100</v>
      </c>
      <c r="AI990" s="13" t="n">
        <v>42.8</v>
      </c>
      <c r="AJ990" s="13" t="n">
        <v>68.3</v>
      </c>
      <c r="AK990" s="13" t="n">
        <v>45</v>
      </c>
      <c r="AL990" s="12" t="n">
        <v>45.5184638290031</v>
      </c>
      <c r="AM990" s="10" t="s">
        <v>157</v>
      </c>
    </row>
    <row r="991" customFormat="false" ht="15" hidden="false" customHeight="false" outlineLevel="0" collapsed="false">
      <c r="A991" s="10" t="s">
        <v>2321</v>
      </c>
      <c r="B991" s="10" t="s">
        <v>2285</v>
      </c>
      <c r="C991" s="10" t="s">
        <v>148</v>
      </c>
      <c r="D991" s="11" t="n">
        <v>46298.8351736111</v>
      </c>
      <c r="E991" s="10" t="s">
        <v>2322</v>
      </c>
      <c r="F991" s="10" t="s">
        <v>2285</v>
      </c>
      <c r="G991" s="10" t="s">
        <v>2287</v>
      </c>
      <c r="H991" s="10" t="s">
        <v>213</v>
      </c>
      <c r="I991" s="10" t="s">
        <v>152</v>
      </c>
      <c r="J991" s="10" t="s">
        <v>153</v>
      </c>
      <c r="K991" s="10" t="s">
        <v>154</v>
      </c>
      <c r="M991" s="12" t="n">
        <v>42.7600999652314</v>
      </c>
      <c r="N991" s="12" t="n">
        <v>7.26231283730725</v>
      </c>
      <c r="O991" s="12" t="n">
        <v>40.6994471258805</v>
      </c>
      <c r="P991" s="12" t="n">
        <v>55.6496069081494</v>
      </c>
      <c r="Q991" s="12" t="n">
        <v>50.3566643626933</v>
      </c>
      <c r="R991" s="12" t="n">
        <v>54.0204456371265</v>
      </c>
      <c r="S991" s="12" t="n">
        <v>43.4810997075817</v>
      </c>
      <c r="T991" s="12" t="n">
        <v>33.3952170017308</v>
      </c>
      <c r="U991" s="12" t="n">
        <v>33.1410827636719</v>
      </c>
      <c r="V991" s="12" t="n">
        <v>59.1257743835449</v>
      </c>
      <c r="W991" s="12" t="n">
        <v>25.9846916198731</v>
      </c>
      <c r="X991" s="13" t="n">
        <v>25.767254425791</v>
      </c>
      <c r="Y991" s="13" t="n">
        <v>39.5487980853835</v>
      </c>
      <c r="Z991" s="13" t="n">
        <v>35.5</v>
      </c>
      <c r="AA991" s="10" t="s">
        <v>162</v>
      </c>
      <c r="AG991" s="13" t="n">
        <v>98.6990881458967</v>
      </c>
      <c r="AH991" s="13" t="n">
        <v>100</v>
      </c>
      <c r="AI991" s="13" t="n">
        <v>32</v>
      </c>
      <c r="AJ991" s="13" t="n">
        <v>72.2</v>
      </c>
      <c r="AK991" s="13" t="n">
        <v>35.3</v>
      </c>
      <c r="AL991" s="12" t="n">
        <v>34.9612851897185</v>
      </c>
      <c r="AM991" s="10" t="s">
        <v>157</v>
      </c>
    </row>
    <row r="992" customFormat="false" ht="15" hidden="false" customHeight="false" outlineLevel="0" collapsed="false">
      <c r="A992" s="10" t="s">
        <v>2323</v>
      </c>
      <c r="B992" s="10" t="s">
        <v>2285</v>
      </c>
      <c r="C992" s="10" t="s">
        <v>148</v>
      </c>
      <c r="D992" s="11" t="n">
        <v>46298.8352430556</v>
      </c>
      <c r="E992" s="10" t="s">
        <v>2324</v>
      </c>
      <c r="F992" s="10" t="s">
        <v>2285</v>
      </c>
      <c r="G992" s="10" t="s">
        <v>2287</v>
      </c>
      <c r="H992" s="10" t="s">
        <v>216</v>
      </c>
      <c r="I992" s="10" t="s">
        <v>152</v>
      </c>
      <c r="J992" s="10" t="s">
        <v>153</v>
      </c>
      <c r="K992" s="10" t="s">
        <v>154</v>
      </c>
      <c r="M992" s="12" t="n">
        <v>42.3835440927616</v>
      </c>
      <c r="N992" s="12" t="n">
        <v>6.66203816057244</v>
      </c>
      <c r="O992" s="12" t="n">
        <v>40.4720245706805</v>
      </c>
      <c r="P992" s="12" t="n">
        <v>49.6149792163996</v>
      </c>
      <c r="Q992" s="12" t="n">
        <v>51.7811096393631</v>
      </c>
      <c r="R992" s="12" t="n">
        <v>51.8857917081393</v>
      </c>
      <c r="S992" s="12" t="n">
        <v>46.6898397251037</v>
      </c>
      <c r="T992" s="12" t="n">
        <v>32.8556134069416</v>
      </c>
      <c r="U992" s="12" t="n">
        <v>32.0247039794922</v>
      </c>
      <c r="V992" s="12" t="n">
        <v>54.478443145752</v>
      </c>
      <c r="W992" s="12" t="n">
        <v>22.4537391662598</v>
      </c>
      <c r="X992" s="13" t="n">
        <v>22.7258745321872</v>
      </c>
      <c r="Y992" s="13" t="n">
        <v>31.277235675103</v>
      </c>
      <c r="Z992" s="13" t="n">
        <v>34.5</v>
      </c>
      <c r="AA992" s="10" t="s">
        <v>162</v>
      </c>
      <c r="AG992" s="13" t="n">
        <v>98.9507503699007</v>
      </c>
      <c r="AH992" s="13" t="n">
        <v>100</v>
      </c>
      <c r="AI992" s="13" t="n">
        <v>31</v>
      </c>
      <c r="AJ992" s="13" t="n">
        <v>67.1</v>
      </c>
      <c r="AK992" s="13" t="n">
        <v>36</v>
      </c>
      <c r="AL992" s="12" t="n">
        <v>34.8484919304711</v>
      </c>
      <c r="AM992" s="10" t="s">
        <v>157</v>
      </c>
    </row>
    <row r="993" customFormat="false" ht="15" hidden="false" customHeight="false" outlineLevel="0" collapsed="false">
      <c r="A993" s="10" t="s">
        <v>2325</v>
      </c>
      <c r="B993" s="10" t="s">
        <v>2285</v>
      </c>
      <c r="C993" s="10" t="s">
        <v>148</v>
      </c>
      <c r="D993" s="11" t="n">
        <v>46298.8352662037</v>
      </c>
      <c r="E993" s="10" t="s">
        <v>2326</v>
      </c>
      <c r="F993" s="10" t="s">
        <v>2285</v>
      </c>
      <c r="G993" s="10" t="s">
        <v>2287</v>
      </c>
      <c r="H993" s="10" t="s">
        <v>219</v>
      </c>
      <c r="I993" s="10" t="s">
        <v>152</v>
      </c>
      <c r="J993" s="10" t="s">
        <v>153</v>
      </c>
      <c r="K993" s="10" t="s">
        <v>154</v>
      </c>
      <c r="M993" s="12" t="n">
        <v>43.2529714040237</v>
      </c>
      <c r="N993" s="12" t="n">
        <v>6.20382606144605</v>
      </c>
      <c r="O993" s="12" t="n">
        <v>41.649185838771</v>
      </c>
      <c r="P993" s="12" t="n">
        <v>50.8514820585266</v>
      </c>
      <c r="Q993" s="12" t="n">
        <v>50.7796763318991</v>
      </c>
      <c r="R993" s="12" t="n">
        <v>50.3422825691028</v>
      </c>
      <c r="S993" s="12" t="n">
        <v>46.2295685539493</v>
      </c>
      <c r="T993" s="12" t="n">
        <v>32.6573107062313</v>
      </c>
      <c r="U993" s="12" t="n">
        <v>31.7048358917236</v>
      </c>
      <c r="V993" s="12" t="n">
        <v>54.5868759155273</v>
      </c>
      <c r="W993" s="12" t="n">
        <v>22.8820400238037</v>
      </c>
      <c r="X993" s="13" t="n">
        <v>14.4427704711104</v>
      </c>
      <c r="Y993" s="13" t="n">
        <v>33.1212590089173</v>
      </c>
      <c r="Z993" s="13" t="n">
        <v>44.2000000000002</v>
      </c>
      <c r="AA993" s="10" t="s">
        <v>162</v>
      </c>
      <c r="AG993" s="13" t="n">
        <v>98.8210204410108</v>
      </c>
      <c r="AH993" s="13" t="n">
        <v>100</v>
      </c>
      <c r="AI993" s="13" t="n">
        <v>30.7</v>
      </c>
      <c r="AJ993" s="13" t="n">
        <v>66.1</v>
      </c>
      <c r="AK993" s="13" t="n">
        <v>48.6</v>
      </c>
      <c r="AL993" s="12" t="n">
        <v>46.6923798332052</v>
      </c>
      <c r="AM993" s="10" t="s">
        <v>157</v>
      </c>
    </row>
    <row r="994" customFormat="false" ht="15" hidden="false" customHeight="false" outlineLevel="0" collapsed="false">
      <c r="A994" s="10" t="s">
        <v>2327</v>
      </c>
      <c r="B994" s="10" t="s">
        <v>2285</v>
      </c>
      <c r="C994" s="10" t="s">
        <v>148</v>
      </c>
      <c r="D994" s="11" t="n">
        <v>46298.8352777778</v>
      </c>
      <c r="E994" s="10" t="s">
        <v>2328</v>
      </c>
      <c r="F994" s="10" t="s">
        <v>2285</v>
      </c>
      <c r="G994" s="10" t="s">
        <v>2287</v>
      </c>
      <c r="H994" s="10" t="s">
        <v>222</v>
      </c>
      <c r="I994" s="10" t="s">
        <v>152</v>
      </c>
      <c r="J994" s="10" t="s">
        <v>153</v>
      </c>
      <c r="K994" s="10" t="s">
        <v>154</v>
      </c>
      <c r="M994" s="12" t="n">
        <v>42.310181449855</v>
      </c>
      <c r="N994" s="12" t="n">
        <v>4.77505780322962</v>
      </c>
      <c r="O994" s="12" t="n">
        <v>40.9104192149222</v>
      </c>
      <c r="P994" s="12" t="n">
        <v>50.352394659573</v>
      </c>
      <c r="Q994" s="12" t="n">
        <v>47.8257219890998</v>
      </c>
      <c r="R994" s="12" t="n">
        <v>48.0236773525088</v>
      </c>
      <c r="S994" s="12" t="n">
        <v>44.6510486823712</v>
      </c>
      <c r="T994" s="12" t="n">
        <v>36.7075793901322</v>
      </c>
      <c r="U994" s="12" t="n">
        <v>33.4509048461914</v>
      </c>
      <c r="V994" s="12" t="n">
        <v>55.1048126220703</v>
      </c>
      <c r="W994" s="12" t="n">
        <v>21.6539077758789</v>
      </c>
      <c r="X994" s="13" t="n">
        <v>32.9504059688392</v>
      </c>
      <c r="Y994" s="13" t="n">
        <v>48.3925828395875</v>
      </c>
      <c r="Z994" s="13" t="n">
        <v>39.8000000000001</v>
      </c>
      <c r="AA994" s="10" t="s">
        <v>162</v>
      </c>
      <c r="AG994" s="13" t="n">
        <v>98.6876299376299</v>
      </c>
      <c r="AH994" s="13" t="n">
        <v>100</v>
      </c>
      <c r="AI994" s="13" t="n">
        <v>32.5</v>
      </c>
      <c r="AJ994" s="13" t="n">
        <v>66</v>
      </c>
      <c r="AK994" s="13" t="n">
        <v>41.6</v>
      </c>
      <c r="AL994" s="12" t="n">
        <v>37.462962962963</v>
      </c>
      <c r="AM994" s="10" t="s">
        <v>157</v>
      </c>
    </row>
    <row r="995" customFormat="false" ht="15" hidden="false" customHeight="false" outlineLevel="0" collapsed="false">
      <c r="A995" s="10" t="s">
        <v>2329</v>
      </c>
      <c r="B995" s="10" t="s">
        <v>2285</v>
      </c>
      <c r="C995" s="10" t="s">
        <v>148</v>
      </c>
      <c r="D995" s="11" t="n">
        <v>46298.8352893519</v>
      </c>
      <c r="E995" s="10" t="s">
        <v>2330</v>
      </c>
      <c r="F995" s="10" t="s">
        <v>2285</v>
      </c>
      <c r="G995" s="10" t="s">
        <v>2287</v>
      </c>
      <c r="H995" s="10" t="s">
        <v>225</v>
      </c>
      <c r="I995" s="10" t="s">
        <v>152</v>
      </c>
      <c r="J995" s="10" t="s">
        <v>153</v>
      </c>
      <c r="K995" s="10" t="s">
        <v>154</v>
      </c>
      <c r="M995" s="12" t="n">
        <v>40.5110356732485</v>
      </c>
      <c r="N995" s="12" t="n">
        <v>5.73284048821491</v>
      </c>
      <c r="O995" s="12" t="n">
        <v>39.004506694973</v>
      </c>
      <c r="P995" s="12" t="n">
        <v>50.5480940467113</v>
      </c>
      <c r="Q995" s="12" t="n">
        <v>47.5847125770485</v>
      </c>
      <c r="R995" s="12" t="n">
        <v>48.1378660606921</v>
      </c>
      <c r="S995" s="12" t="n">
        <v>39.4772300435262</v>
      </c>
      <c r="T995" s="12" t="n">
        <v>32.4993860553577</v>
      </c>
      <c r="U995" s="12" t="n">
        <v>31.4707736968994</v>
      </c>
      <c r="V995" s="12" t="n">
        <v>55.1977119445801</v>
      </c>
      <c r="W995" s="12" t="n">
        <v>23.7269382476807</v>
      </c>
      <c r="X995" s="13" t="n">
        <v>17.8886876411529</v>
      </c>
      <c r="Y995" s="13" t="n">
        <v>36.5141656045258</v>
      </c>
      <c r="Z995" s="13" t="n">
        <v>43.5000000000001</v>
      </c>
      <c r="AA995" s="10" t="s">
        <v>162</v>
      </c>
      <c r="AG995" s="13" t="n">
        <v>98.8069198647843</v>
      </c>
      <c r="AH995" s="13" t="n">
        <v>100</v>
      </c>
      <c r="AI995" s="13" t="n">
        <v>30.5</v>
      </c>
      <c r="AJ995" s="13" t="n">
        <v>64.7</v>
      </c>
      <c r="AK995" s="13" t="n">
        <v>42.5</v>
      </c>
      <c r="AL995" s="12" t="n">
        <v>41.9</v>
      </c>
      <c r="AM995" s="10" t="s">
        <v>157</v>
      </c>
    </row>
    <row r="996" customFormat="false" ht="15" hidden="false" customHeight="false" outlineLevel="0" collapsed="false">
      <c r="A996" s="10" t="s">
        <v>2331</v>
      </c>
      <c r="B996" s="10" t="s">
        <v>2285</v>
      </c>
      <c r="C996" s="10" t="s">
        <v>148</v>
      </c>
      <c r="D996" s="11" t="n">
        <v>46298.8353125</v>
      </c>
      <c r="E996" s="10" t="s">
        <v>2332</v>
      </c>
      <c r="F996" s="10" t="s">
        <v>2285</v>
      </c>
      <c r="G996" s="10" t="s">
        <v>2287</v>
      </c>
      <c r="H996" s="10" t="s">
        <v>228</v>
      </c>
      <c r="I996" s="10" t="s">
        <v>152</v>
      </c>
      <c r="J996" s="10" t="s">
        <v>153</v>
      </c>
      <c r="K996" s="10" t="s">
        <v>154</v>
      </c>
      <c r="M996" s="12" t="n">
        <v>39.6789143897316</v>
      </c>
      <c r="N996" s="12" t="n">
        <v>6.16380141319011</v>
      </c>
      <c r="O996" s="12" t="n">
        <v>37.7299749904789</v>
      </c>
      <c r="P996" s="12" t="n">
        <v>50.7351586486639</v>
      </c>
      <c r="Q996" s="12" t="n">
        <v>48.4185985297934</v>
      </c>
      <c r="R996" s="12" t="n">
        <v>44.2259414089121</v>
      </c>
      <c r="S996" s="12" t="n">
        <v>46.050021933654</v>
      </c>
      <c r="T996" s="12" t="n">
        <v>32.054749779095</v>
      </c>
      <c r="U996" s="12" t="n">
        <v>31.542387008667</v>
      </c>
      <c r="V996" s="12" t="n">
        <v>56.4416885375977</v>
      </c>
      <c r="W996" s="12" t="n">
        <v>24.8993015289307</v>
      </c>
      <c r="X996" s="13" t="n">
        <v>27.5086407799782</v>
      </c>
      <c r="Y996" s="13" t="n">
        <v>43.6868829019511</v>
      </c>
      <c r="Z996" s="13" t="n">
        <v>33.9</v>
      </c>
      <c r="AA996" s="10" t="s">
        <v>162</v>
      </c>
      <c r="AC996" s="10" t="s">
        <v>156</v>
      </c>
      <c r="AE996" s="10" t="s">
        <v>156</v>
      </c>
      <c r="AG996" s="13" t="n">
        <v>97.9434985885674</v>
      </c>
      <c r="AH996" s="13" t="n">
        <v>100</v>
      </c>
      <c r="AI996" s="13" t="n">
        <v>30.6</v>
      </c>
      <c r="AJ996" s="13" t="n">
        <v>63.8</v>
      </c>
      <c r="AK996" s="13" t="n">
        <v>32.7</v>
      </c>
      <c r="AL996" s="12" t="n">
        <v>32.6624169447265</v>
      </c>
      <c r="AM996" s="10" t="s">
        <v>157</v>
      </c>
    </row>
    <row r="997" customFormat="false" ht="15" hidden="false" customHeight="false" outlineLevel="0" collapsed="false">
      <c r="A997" s="10" t="s">
        <v>2333</v>
      </c>
      <c r="B997" s="10" t="s">
        <v>2285</v>
      </c>
      <c r="C997" s="10" t="s">
        <v>148</v>
      </c>
      <c r="D997" s="11" t="n">
        <v>46298.8353240741</v>
      </c>
      <c r="E997" s="10" t="s">
        <v>2334</v>
      </c>
      <c r="F997" s="10" t="s">
        <v>2285</v>
      </c>
      <c r="G997" s="10" t="s">
        <v>2287</v>
      </c>
      <c r="H997" s="10" t="s">
        <v>231</v>
      </c>
      <c r="I997" s="10" t="s">
        <v>152</v>
      </c>
      <c r="J997" s="10" t="s">
        <v>153</v>
      </c>
      <c r="K997" s="10" t="s">
        <v>154</v>
      </c>
      <c r="M997" s="12" t="n">
        <v>40.6550271514041</v>
      </c>
      <c r="N997" s="12" t="n">
        <v>6.86639727696029</v>
      </c>
      <c r="O997" s="12" t="n">
        <v>38.711762081723</v>
      </c>
      <c r="P997" s="12" t="n">
        <v>51.276901181237</v>
      </c>
      <c r="Q997" s="12" t="n">
        <v>50.1797464804199</v>
      </c>
      <c r="R997" s="12" t="n">
        <v>49.9816061639124</v>
      </c>
      <c r="S997" s="12" t="n">
        <v>44.3792372636071</v>
      </c>
      <c r="T997" s="12" t="n">
        <v>31.7795464976803</v>
      </c>
      <c r="U997" s="12" t="n">
        <v>31.2991580963135</v>
      </c>
      <c r="V997" s="12" t="n">
        <v>54.0519218444824</v>
      </c>
      <c r="W997" s="12" t="n">
        <v>22.752763748169</v>
      </c>
      <c r="X997" s="13" t="n">
        <v>25.4116124526248</v>
      </c>
      <c r="Y997" s="13" t="n">
        <v>40.0334836330769</v>
      </c>
      <c r="Z997" s="13" t="n">
        <v>33.5</v>
      </c>
      <c r="AA997" s="10" t="s">
        <v>162</v>
      </c>
      <c r="AC997" s="10" t="s">
        <v>156</v>
      </c>
      <c r="AG997" s="13" t="n">
        <v>97.2899783158294</v>
      </c>
      <c r="AH997" s="13" t="n">
        <v>100</v>
      </c>
      <c r="AI997" s="13" t="n">
        <v>30.3</v>
      </c>
      <c r="AJ997" s="13" t="n">
        <v>65.5</v>
      </c>
      <c r="AK997" s="13" t="n">
        <v>31.5</v>
      </c>
      <c r="AL997" s="12" t="n">
        <v>31.664675215472</v>
      </c>
      <c r="AM997" s="10" t="s">
        <v>157</v>
      </c>
    </row>
    <row r="998" customFormat="false" ht="15" hidden="false" customHeight="false" outlineLevel="0" collapsed="false">
      <c r="A998" s="10" t="s">
        <v>2335</v>
      </c>
      <c r="B998" s="10" t="s">
        <v>2285</v>
      </c>
      <c r="C998" s="10" t="s">
        <v>148</v>
      </c>
      <c r="D998" s="11" t="n">
        <v>46298.8353472222</v>
      </c>
      <c r="E998" s="10" t="s">
        <v>2336</v>
      </c>
      <c r="F998" s="10" t="s">
        <v>2285</v>
      </c>
      <c r="G998" s="10" t="s">
        <v>2287</v>
      </c>
      <c r="H998" s="10" t="s">
        <v>234</v>
      </c>
      <c r="I998" s="10" t="s">
        <v>152</v>
      </c>
      <c r="J998" s="10" t="s">
        <v>153</v>
      </c>
      <c r="K998" s="10" t="s">
        <v>154</v>
      </c>
      <c r="M998" s="12" t="n">
        <v>43.647513399817</v>
      </c>
      <c r="N998" s="12" t="n">
        <v>5.20022988599109</v>
      </c>
      <c r="O998" s="12" t="n">
        <v>42.3901196831378</v>
      </c>
      <c r="P998" s="12" t="n">
        <v>47.470333790208</v>
      </c>
      <c r="Q998" s="12" t="n">
        <v>50.2295089031951</v>
      </c>
      <c r="R998" s="12" t="n">
        <v>52.0370842173352</v>
      </c>
      <c r="S998" s="12" t="n">
        <v>45.7666693507689</v>
      </c>
      <c r="T998" s="12" t="n">
        <v>36.1030458469198</v>
      </c>
      <c r="U998" s="12" t="n">
        <v>32.8666305541992</v>
      </c>
      <c r="V998" s="12" t="n">
        <v>56.4247741699219</v>
      </c>
      <c r="W998" s="12" t="n">
        <v>23.5581436157227</v>
      </c>
      <c r="X998" s="13" t="n">
        <v>15.222389767611</v>
      </c>
      <c r="Y998" s="13" t="n">
        <v>38.613151956538</v>
      </c>
      <c r="Z998" s="13" t="n">
        <v>45.3000000000002</v>
      </c>
      <c r="AA998" s="10" t="s">
        <v>162</v>
      </c>
      <c r="AC998" s="10" t="s">
        <v>156</v>
      </c>
      <c r="AG998" s="13" t="n">
        <v>96.2441846103174</v>
      </c>
      <c r="AH998" s="13" t="n">
        <v>100</v>
      </c>
      <c r="AI998" s="13" t="n">
        <v>31.7</v>
      </c>
      <c r="AJ998" s="13" t="n">
        <v>72.8</v>
      </c>
      <c r="AK998" s="13" t="n">
        <v>44.6</v>
      </c>
      <c r="AL998" s="12" t="n">
        <v>41.3120114702322</v>
      </c>
      <c r="AM998" s="10" t="s">
        <v>157</v>
      </c>
    </row>
    <row r="999" customFormat="false" ht="15" hidden="false" customHeight="false" outlineLevel="0" collapsed="false">
      <c r="A999" s="10" t="s">
        <v>2337</v>
      </c>
      <c r="B999" s="10" t="s">
        <v>2285</v>
      </c>
      <c r="C999" s="10" t="s">
        <v>148</v>
      </c>
      <c r="D999" s="11" t="n">
        <v>46298.8354050926</v>
      </c>
      <c r="E999" s="10" t="s">
        <v>2338</v>
      </c>
      <c r="F999" s="10" t="s">
        <v>2285</v>
      </c>
      <c r="G999" s="10" t="s">
        <v>2287</v>
      </c>
      <c r="H999" s="10" t="s">
        <v>237</v>
      </c>
      <c r="I999" s="10" t="s">
        <v>152</v>
      </c>
      <c r="J999" s="10" t="s">
        <v>153</v>
      </c>
      <c r="K999" s="10" t="s">
        <v>154</v>
      </c>
      <c r="M999" s="12" t="n">
        <v>44.1998318270812</v>
      </c>
      <c r="N999" s="12" t="n">
        <v>5.59434875834049</v>
      </c>
      <c r="O999" s="12" t="n">
        <v>42.878687731789</v>
      </c>
      <c r="P999" s="12" t="n">
        <v>48.4595029365413</v>
      </c>
      <c r="Q999" s="12" t="n">
        <v>52.0958585406107</v>
      </c>
      <c r="R999" s="12" t="n">
        <v>52.1161717964446</v>
      </c>
      <c r="S999" s="12" t="n">
        <v>45.2072179703783</v>
      </c>
      <c r="T999" s="12" t="n">
        <v>36.702290357679</v>
      </c>
      <c r="U999" s="12" t="n">
        <v>33.0297317504883</v>
      </c>
      <c r="V999" s="12" t="n">
        <v>56.8137741088867</v>
      </c>
      <c r="W999" s="12" t="n">
        <v>23.7840423583984</v>
      </c>
      <c r="X999" s="13" t="n">
        <v>18.941475826972</v>
      </c>
      <c r="Y999" s="13" t="n">
        <v>34.9211195928753</v>
      </c>
      <c r="Z999" s="13" t="n">
        <v>40.1000000000001</v>
      </c>
      <c r="AA999" s="10" t="s">
        <v>162</v>
      </c>
      <c r="AG999" s="13" t="n">
        <v>98.912715191785</v>
      </c>
      <c r="AH999" s="13" t="n">
        <v>100</v>
      </c>
      <c r="AI999" s="13" t="n">
        <v>31.9</v>
      </c>
      <c r="AJ999" s="13" t="n">
        <v>71.7</v>
      </c>
      <c r="AK999" s="13" t="n">
        <v>42.7</v>
      </c>
      <c r="AL999" s="12" t="n">
        <v>37.7962962962963</v>
      </c>
      <c r="AM999" s="10" t="s">
        <v>157</v>
      </c>
    </row>
    <row r="1000" customFormat="false" ht="15" hidden="false" customHeight="false" outlineLevel="0" collapsed="false">
      <c r="A1000" s="10" t="s">
        <v>2339</v>
      </c>
      <c r="B1000" s="10" t="s">
        <v>2285</v>
      </c>
      <c r="C1000" s="10" t="s">
        <v>148</v>
      </c>
      <c r="D1000" s="11" t="n">
        <v>46298.8354398148</v>
      </c>
      <c r="E1000" s="10" t="s">
        <v>2340</v>
      </c>
      <c r="F1000" s="10" t="s">
        <v>2285</v>
      </c>
      <c r="G1000" s="10" t="s">
        <v>2287</v>
      </c>
      <c r="H1000" s="10" t="s">
        <v>240</v>
      </c>
      <c r="I1000" s="10" t="s">
        <v>152</v>
      </c>
      <c r="J1000" s="10" t="s">
        <v>153</v>
      </c>
      <c r="K1000" s="10" t="s">
        <v>154</v>
      </c>
      <c r="M1000" s="12" t="n">
        <v>49.7142515636181</v>
      </c>
      <c r="N1000" s="12" t="n">
        <v>4.04366529523428</v>
      </c>
      <c r="O1000" s="12" t="n">
        <v>49.0279498583435</v>
      </c>
      <c r="P1000" s="12" t="n">
        <v>57.8344272214132</v>
      </c>
      <c r="Q1000" s="12" t="n">
        <v>49.502973046403</v>
      </c>
      <c r="R1000" s="12" t="n">
        <v>54.7609525623485</v>
      </c>
      <c r="S1000" s="12" t="n">
        <v>48.7735305131331</v>
      </c>
      <c r="T1000" s="12" t="n">
        <v>43.8711489946642</v>
      </c>
      <c r="U1000" s="12" t="n">
        <v>42.9049224853516</v>
      </c>
      <c r="V1000" s="12" t="n">
        <v>59.640266418457</v>
      </c>
      <c r="W1000" s="12" t="n">
        <v>16.7353439331055</v>
      </c>
      <c r="X1000" s="13" t="n">
        <v>26.6787046256139</v>
      </c>
      <c r="Y1000" s="13" t="n">
        <v>51.8487267327067</v>
      </c>
      <c r="Z1000" s="13" t="n">
        <v>48.5000000000001</v>
      </c>
      <c r="AA1000" s="10" t="s">
        <v>155</v>
      </c>
      <c r="AC1000" s="10" t="s">
        <v>156</v>
      </c>
      <c r="AG1000" s="13" t="n">
        <v>98.351867219917</v>
      </c>
      <c r="AH1000" s="13" t="n">
        <v>100</v>
      </c>
      <c r="AI1000" s="13" t="n">
        <v>41.8</v>
      </c>
      <c r="AJ1000" s="13" t="n">
        <v>70.3</v>
      </c>
      <c r="AK1000" s="13" t="n">
        <v>43.8</v>
      </c>
      <c r="AL1000" s="12" t="n">
        <v>43.5704482808647</v>
      </c>
      <c r="AM1000" s="10" t="s">
        <v>157</v>
      </c>
    </row>
    <row r="1001" customFormat="false" ht="15" hidden="false" customHeight="false" outlineLevel="0" collapsed="false">
      <c r="A1001" s="10" t="s">
        <v>2341</v>
      </c>
      <c r="B1001" s="10" t="s">
        <v>2285</v>
      </c>
      <c r="C1001" s="10" t="s">
        <v>148</v>
      </c>
      <c r="D1001" s="11" t="n">
        <v>46298.8355671296</v>
      </c>
      <c r="E1001" s="10" t="s">
        <v>2342</v>
      </c>
      <c r="F1001" s="10" t="s">
        <v>2285</v>
      </c>
      <c r="G1001" s="10" t="s">
        <v>2287</v>
      </c>
      <c r="H1001" s="10" t="s">
        <v>247</v>
      </c>
      <c r="I1001" s="10" t="s">
        <v>152</v>
      </c>
      <c r="J1001" s="10" t="s">
        <v>248</v>
      </c>
      <c r="K1001" s="10" t="s">
        <v>154</v>
      </c>
      <c r="M1001" s="12" t="n">
        <v>42.8777702874027</v>
      </c>
      <c r="N1001" s="12" t="n">
        <v>5.23443514814553</v>
      </c>
      <c r="O1001" s="12" t="n">
        <v>41.6920762660421</v>
      </c>
      <c r="P1001" s="12" t="n">
        <v>56.3929810585826</v>
      </c>
      <c r="Q1001" s="12" t="n">
        <v>42.9493702702021</v>
      </c>
      <c r="R1001" s="12" t="n">
        <v>46.1305431155995</v>
      </c>
      <c r="S1001" s="12" t="n">
        <v>43.9681120243779</v>
      </c>
      <c r="T1001" s="12" t="n">
        <v>37.2048793275107</v>
      </c>
      <c r="U1001" s="12" t="n">
        <v>34.8212280273438</v>
      </c>
      <c r="V1001" s="12" t="n">
        <v>59.2354965209961</v>
      </c>
      <c r="W1001" s="12" t="n">
        <v>24.4142684936523</v>
      </c>
      <c r="X1001" s="13" t="n">
        <v>22.0067380447046</v>
      </c>
      <c r="Y1001" s="13" t="n">
        <v>58.4466203261719</v>
      </c>
      <c r="Z1001" s="13" t="n">
        <v>40.7000000000001</v>
      </c>
      <c r="AA1001" s="10" t="s">
        <v>155</v>
      </c>
      <c r="AD1001" s="10" t="s">
        <v>156</v>
      </c>
      <c r="AG1001" s="13" t="n">
        <v>96.9131365652241</v>
      </c>
      <c r="AH1001" s="13" t="n">
        <v>100</v>
      </c>
      <c r="AI1001" s="13" t="n">
        <v>33.6</v>
      </c>
      <c r="AJ1001" s="13" t="n">
        <v>65.1</v>
      </c>
      <c r="AK1001" s="13" t="n">
        <v>43.1</v>
      </c>
      <c r="AL1001" s="12" t="n">
        <v>42.6217741935484</v>
      </c>
      <c r="AM1001" s="10" t="s">
        <v>157</v>
      </c>
    </row>
    <row r="1002" customFormat="false" ht="15" hidden="false" customHeight="false" outlineLevel="0" collapsed="false">
      <c r="A1002" s="10" t="s">
        <v>2343</v>
      </c>
      <c r="B1002" s="10" t="s">
        <v>2285</v>
      </c>
      <c r="C1002" s="10" t="s">
        <v>148</v>
      </c>
      <c r="D1002" s="11" t="n">
        <v>46298.8355902778</v>
      </c>
      <c r="E1002" s="10" t="s">
        <v>2344</v>
      </c>
      <c r="F1002" s="10" t="s">
        <v>2285</v>
      </c>
      <c r="G1002" s="10" t="s">
        <v>2287</v>
      </c>
      <c r="H1002" s="10" t="s">
        <v>251</v>
      </c>
      <c r="I1002" s="10" t="s">
        <v>152</v>
      </c>
      <c r="J1002" s="10" t="s">
        <v>248</v>
      </c>
      <c r="K1002" s="10" t="s">
        <v>154</v>
      </c>
      <c r="M1002" s="12" t="n">
        <v>40.6831393006568</v>
      </c>
      <c r="N1002" s="12" t="n">
        <v>5.10084893027136</v>
      </c>
      <c r="O1002" s="12" t="n">
        <v>39.4592070658082</v>
      </c>
      <c r="P1002" s="12" t="n">
        <v>52.5447564867286</v>
      </c>
      <c r="Q1002" s="12" t="n">
        <v>41.6160062130056</v>
      </c>
      <c r="R1002" s="12" t="n">
        <v>45.6252917845006</v>
      </c>
      <c r="S1002" s="12" t="n">
        <v>41.8176287731595</v>
      </c>
      <c r="T1002" s="12" t="n">
        <v>35.3328605175588</v>
      </c>
      <c r="U1002" s="12" t="n">
        <v>34.4134750366211</v>
      </c>
      <c r="V1002" s="12" t="n">
        <v>55.8034591674805</v>
      </c>
      <c r="W1002" s="12" t="n">
        <v>21.3899841308594</v>
      </c>
      <c r="X1002" s="13" t="n">
        <v>17.4033797927197</v>
      </c>
      <c r="Y1002" s="13" t="n">
        <v>62.0340021442794</v>
      </c>
      <c r="Z1002" s="13" t="n">
        <v>38.1</v>
      </c>
      <c r="AA1002" s="10" t="s">
        <v>155</v>
      </c>
      <c r="AG1002" s="13" t="n">
        <v>98.8254170072352</v>
      </c>
      <c r="AH1002" s="13" t="n">
        <v>100</v>
      </c>
      <c r="AI1002" s="13" t="n">
        <v>33.2</v>
      </c>
      <c r="AJ1002" s="13" t="n">
        <v>64.5</v>
      </c>
      <c r="AK1002" s="13" t="n">
        <v>35.6</v>
      </c>
      <c r="AL1002" s="12" t="n">
        <v>35.1443870593356</v>
      </c>
      <c r="AM1002" s="10" t="s">
        <v>157</v>
      </c>
    </row>
    <row r="1003" customFormat="false" ht="15" hidden="false" customHeight="false" outlineLevel="0" collapsed="false">
      <c r="A1003" s="10" t="s">
        <v>2345</v>
      </c>
      <c r="B1003" s="10" t="s">
        <v>2285</v>
      </c>
      <c r="C1003" s="10" t="s">
        <v>148</v>
      </c>
      <c r="D1003" s="11" t="n">
        <v>46298.8356134259</v>
      </c>
      <c r="E1003" s="10" t="s">
        <v>2346</v>
      </c>
      <c r="F1003" s="10" t="s">
        <v>2285</v>
      </c>
      <c r="G1003" s="10" t="s">
        <v>2287</v>
      </c>
      <c r="H1003" s="10" t="s">
        <v>254</v>
      </c>
      <c r="I1003" s="10" t="s">
        <v>152</v>
      </c>
      <c r="J1003" s="10" t="s">
        <v>248</v>
      </c>
      <c r="K1003" s="10" t="s">
        <v>154</v>
      </c>
      <c r="M1003" s="12" t="n">
        <v>42.4029299513991</v>
      </c>
      <c r="N1003" s="12" t="n">
        <v>5.21445625306027</v>
      </c>
      <c r="O1003" s="12" t="n">
        <v>41.2108925675373</v>
      </c>
      <c r="P1003" s="12" t="n">
        <v>54.1346552229771</v>
      </c>
      <c r="Q1003" s="12" t="n">
        <v>43.8103641585075</v>
      </c>
      <c r="R1003" s="12" t="n">
        <v>46.1255910637872</v>
      </c>
      <c r="S1003" s="12" t="n">
        <v>43.7502659698164</v>
      </c>
      <c r="T1003" s="12" t="n">
        <v>36.3823445777595</v>
      </c>
      <c r="U1003" s="12" t="n">
        <v>35.8553199768066</v>
      </c>
      <c r="V1003" s="12" t="n">
        <v>57.8952522277832</v>
      </c>
      <c r="W1003" s="12" t="n">
        <v>22.0399322509766</v>
      </c>
      <c r="X1003" s="13" t="n">
        <v>14.7085430632553</v>
      </c>
      <c r="Y1003" s="13" t="n">
        <v>62.4782538099325</v>
      </c>
      <c r="Z1003" s="13" t="n">
        <v>41.6000000000001</v>
      </c>
      <c r="AA1003" s="10" t="s">
        <v>155</v>
      </c>
      <c r="AG1003" s="13" t="n">
        <v>98.6318607151845</v>
      </c>
      <c r="AH1003" s="13" t="n">
        <v>100</v>
      </c>
      <c r="AI1003" s="13" t="n">
        <v>34.7</v>
      </c>
      <c r="AJ1003" s="13" t="n">
        <v>64.5</v>
      </c>
      <c r="AK1003" s="13" t="n">
        <v>39.6</v>
      </c>
      <c r="AL1003" s="12" t="n">
        <v>39.1148148148148</v>
      </c>
      <c r="AM1003" s="10" t="s">
        <v>157</v>
      </c>
    </row>
    <row r="1004" customFormat="false" ht="15" hidden="false" customHeight="false" outlineLevel="0" collapsed="false">
      <c r="A1004" s="10" t="s">
        <v>2347</v>
      </c>
      <c r="B1004" s="10" t="s">
        <v>2285</v>
      </c>
      <c r="C1004" s="10" t="s">
        <v>148</v>
      </c>
      <c r="D1004" s="11" t="n">
        <v>46298.8356365741</v>
      </c>
      <c r="E1004" s="10" t="s">
        <v>2348</v>
      </c>
      <c r="F1004" s="10" t="s">
        <v>2285</v>
      </c>
      <c r="G1004" s="10" t="s">
        <v>2287</v>
      </c>
      <c r="H1004" s="10" t="s">
        <v>257</v>
      </c>
      <c r="I1004" s="10" t="s">
        <v>152</v>
      </c>
      <c r="J1004" s="10" t="s">
        <v>248</v>
      </c>
      <c r="K1004" s="10" t="s">
        <v>154</v>
      </c>
      <c r="M1004" s="12" t="n">
        <v>41.942160287545</v>
      </c>
      <c r="N1004" s="12" t="n">
        <v>5.06228748315251</v>
      </c>
      <c r="O1004" s="12" t="n">
        <v>40.5669349722582</v>
      </c>
      <c r="P1004" s="12" t="n">
        <v>53.1440637768165</v>
      </c>
      <c r="Q1004" s="12" t="n">
        <v>45.7087179491941</v>
      </c>
      <c r="R1004" s="12" t="n">
        <v>46.9763818979001</v>
      </c>
      <c r="S1004" s="12" t="n">
        <v>43.8668149036516</v>
      </c>
      <c r="T1004" s="12" t="n">
        <v>35.9528188970742</v>
      </c>
      <c r="U1004" s="12" t="n">
        <v>34.750904083252</v>
      </c>
      <c r="V1004" s="12" t="n">
        <v>57.9922027587891</v>
      </c>
      <c r="W1004" s="12" t="n">
        <v>23.2412986755371</v>
      </c>
      <c r="X1004" s="13" t="n">
        <v>19.5109916643921</v>
      </c>
      <c r="Y1004" s="13" t="n">
        <v>54.7903500115481</v>
      </c>
      <c r="Z1004" s="13" t="n">
        <v>41.1000000000001</v>
      </c>
      <c r="AA1004" s="10" t="s">
        <v>155</v>
      </c>
      <c r="AG1004" s="13" t="n">
        <v>98.3348302311417</v>
      </c>
      <c r="AH1004" s="13" t="n">
        <v>100</v>
      </c>
      <c r="AI1004" s="13" t="n">
        <v>33.8</v>
      </c>
      <c r="AJ1004" s="13" t="n">
        <v>67.3</v>
      </c>
      <c r="AK1004" s="13" t="n">
        <v>35.1</v>
      </c>
      <c r="AL1004" s="12" t="n">
        <v>35.0987676056338</v>
      </c>
      <c r="AM1004" s="10" t="s">
        <v>157</v>
      </c>
    </row>
    <row r="1005" customFormat="false" ht="15" hidden="false" customHeight="false" outlineLevel="0" collapsed="false">
      <c r="A1005" s="10" t="s">
        <v>2349</v>
      </c>
      <c r="B1005" s="10" t="s">
        <v>2285</v>
      </c>
      <c r="C1005" s="10" t="s">
        <v>148</v>
      </c>
      <c r="D1005" s="11" t="n">
        <v>46298.8356597222</v>
      </c>
      <c r="E1005" s="10" t="s">
        <v>2350</v>
      </c>
      <c r="F1005" s="10" t="s">
        <v>2285</v>
      </c>
      <c r="G1005" s="10" t="s">
        <v>2287</v>
      </c>
      <c r="H1005" s="10" t="s">
        <v>260</v>
      </c>
      <c r="I1005" s="10" t="s">
        <v>152</v>
      </c>
      <c r="J1005" s="10" t="s">
        <v>248</v>
      </c>
      <c r="K1005" s="10" t="s">
        <v>154</v>
      </c>
      <c r="M1005" s="12" t="n">
        <v>43.3103816297146</v>
      </c>
      <c r="N1005" s="12" t="n">
        <v>5.04058172327284</v>
      </c>
      <c r="O1005" s="12" t="n">
        <v>41.9640624199087</v>
      </c>
      <c r="P1005" s="12" t="n">
        <v>55.6691377873666</v>
      </c>
      <c r="Q1005" s="12" t="n">
        <v>46.6839931318524</v>
      </c>
      <c r="R1005" s="12" t="n">
        <v>46.9131818823424</v>
      </c>
      <c r="S1005" s="12" t="n">
        <v>44.6316065059445</v>
      </c>
      <c r="T1005" s="12" t="n">
        <v>37.8997219687748</v>
      </c>
      <c r="U1005" s="12" t="n">
        <v>35.2196807861328</v>
      </c>
      <c r="V1005" s="12" t="n">
        <v>59.5189971923828</v>
      </c>
      <c r="W1005" s="12" t="n">
        <v>24.29931640625</v>
      </c>
      <c r="X1005" s="13" t="n">
        <v>21.7074459363443</v>
      </c>
      <c r="Y1005" s="13" t="n">
        <v>61.5669806336424</v>
      </c>
      <c r="Z1005" s="13" t="n">
        <v>41.3000000000001</v>
      </c>
      <c r="AA1005" s="10" t="s">
        <v>155</v>
      </c>
      <c r="AG1005" s="13" t="n">
        <v>98.728325778833</v>
      </c>
      <c r="AH1005" s="13" t="n">
        <v>100</v>
      </c>
      <c r="AI1005" s="13" t="n">
        <v>34.3</v>
      </c>
      <c r="AJ1005" s="13" t="n">
        <v>66.7</v>
      </c>
      <c r="AK1005" s="13" t="n">
        <v>35.3</v>
      </c>
      <c r="AL1005" s="12" t="n">
        <v>35.5561215051503</v>
      </c>
      <c r="AM1005" s="10" t="s">
        <v>157</v>
      </c>
    </row>
    <row r="1006" customFormat="false" ht="15" hidden="false" customHeight="false" outlineLevel="0" collapsed="false">
      <c r="A1006" s="10" t="s">
        <v>2351</v>
      </c>
      <c r="B1006" s="10" t="s">
        <v>2285</v>
      </c>
      <c r="C1006" s="10" t="s">
        <v>148</v>
      </c>
      <c r="D1006" s="11" t="n">
        <v>46298.8356828704</v>
      </c>
      <c r="E1006" s="10" t="s">
        <v>2352</v>
      </c>
      <c r="F1006" s="10" t="s">
        <v>2285</v>
      </c>
      <c r="G1006" s="10" t="s">
        <v>2287</v>
      </c>
      <c r="H1006" s="10" t="s">
        <v>267</v>
      </c>
      <c r="I1006" s="10" t="s">
        <v>152</v>
      </c>
      <c r="J1006" s="10" t="s">
        <v>248</v>
      </c>
      <c r="K1006" s="10" t="s">
        <v>154</v>
      </c>
      <c r="M1006" s="12" t="n">
        <v>41.8927927104991</v>
      </c>
      <c r="N1006" s="12" t="n">
        <v>5.86367913228109</v>
      </c>
      <c r="O1006" s="12" t="n">
        <v>40.1430778991454</v>
      </c>
      <c r="P1006" s="12" t="n">
        <v>53.1246743288836</v>
      </c>
      <c r="Q1006" s="12" t="n">
        <v>47.2573773100445</v>
      </c>
      <c r="R1006" s="12" t="n">
        <v>52.8128816055389</v>
      </c>
      <c r="S1006" s="12" t="n">
        <v>45.1277188760333</v>
      </c>
      <c r="T1006" s="12" t="n">
        <v>35.3129387414846</v>
      </c>
      <c r="U1006" s="12" t="n">
        <v>35.0677528381348</v>
      </c>
      <c r="V1006" s="12" t="n">
        <v>57.414478302002</v>
      </c>
      <c r="W1006" s="12" t="n">
        <v>22.3467254638672</v>
      </c>
      <c r="X1006" s="13" t="n">
        <v>29.1932036293841</v>
      </c>
      <c r="Y1006" s="13" t="n">
        <v>47.442636538126</v>
      </c>
      <c r="Z1006" s="13" t="n">
        <v>37.8</v>
      </c>
      <c r="AA1006" s="10" t="s">
        <v>162</v>
      </c>
      <c r="AD1006" s="10" t="s">
        <v>156</v>
      </c>
      <c r="AE1006" s="10" t="s">
        <v>156</v>
      </c>
      <c r="AG1006" s="13" t="n">
        <v>95.7530570262001</v>
      </c>
      <c r="AH1006" s="13" t="n">
        <v>99.6063197685954</v>
      </c>
      <c r="AI1006" s="13" t="n">
        <v>33.8</v>
      </c>
      <c r="AJ1006" s="13" t="n">
        <v>66.5</v>
      </c>
      <c r="AK1006" s="13" t="n">
        <v>42.4</v>
      </c>
      <c r="AL1006" s="12" t="n">
        <v>43.1654608294931</v>
      </c>
      <c r="AM1006" s="10" t="s">
        <v>157</v>
      </c>
    </row>
    <row r="1007" customFormat="false" ht="15" hidden="false" customHeight="false" outlineLevel="0" collapsed="false">
      <c r="A1007" s="10" t="s">
        <v>2353</v>
      </c>
      <c r="B1007" s="10" t="s">
        <v>2285</v>
      </c>
      <c r="C1007" s="10" t="s">
        <v>148</v>
      </c>
      <c r="D1007" s="11" t="n">
        <v>46298.8357060185</v>
      </c>
      <c r="E1007" s="10" t="s">
        <v>2354</v>
      </c>
      <c r="F1007" s="10" t="s">
        <v>2285</v>
      </c>
      <c r="G1007" s="10" t="s">
        <v>2287</v>
      </c>
      <c r="H1007" s="10" t="s">
        <v>271</v>
      </c>
      <c r="I1007" s="10" t="s">
        <v>152</v>
      </c>
      <c r="J1007" s="10" t="s">
        <v>248</v>
      </c>
      <c r="K1007" s="10" t="s">
        <v>154</v>
      </c>
      <c r="M1007" s="12" t="n">
        <v>39.8899949244046</v>
      </c>
      <c r="N1007" s="12" t="n">
        <v>4.75802662468626</v>
      </c>
      <c r="O1007" s="12" t="n">
        <v>38.8754833229637</v>
      </c>
      <c r="P1007" s="12" t="n">
        <v>49.2232127688088</v>
      </c>
      <c r="Q1007" s="12" t="n">
        <v>41.0016044174091</v>
      </c>
      <c r="R1007" s="12" t="n">
        <v>44.6195869527934</v>
      </c>
      <c r="S1007" s="12" t="n">
        <v>40.3962520735373</v>
      </c>
      <c r="T1007" s="12" t="n">
        <v>33.9755750872869</v>
      </c>
      <c r="U1007" s="12" t="n">
        <v>33.0994148254395</v>
      </c>
      <c r="V1007" s="12" t="n">
        <v>53.3813056945801</v>
      </c>
      <c r="W1007" s="12" t="n">
        <v>20.2818908691406</v>
      </c>
      <c r="X1007" s="13" t="n">
        <v>29.5664894913932</v>
      </c>
      <c r="Y1007" s="13" t="n">
        <v>54.0937240942117</v>
      </c>
      <c r="Z1007" s="13" t="n">
        <v>38.2000000000001</v>
      </c>
      <c r="AA1007" s="10" t="s">
        <v>155</v>
      </c>
      <c r="AG1007" s="13" t="n">
        <v>98.5505992714551</v>
      </c>
      <c r="AH1007" s="13" t="n">
        <v>100</v>
      </c>
      <c r="AI1007" s="13" t="n">
        <v>31.5</v>
      </c>
      <c r="AJ1007" s="13" t="n">
        <v>61.8</v>
      </c>
      <c r="AK1007" s="13" t="n">
        <v>38.4</v>
      </c>
      <c r="AL1007" s="12" t="n">
        <v>38.5862274342588</v>
      </c>
      <c r="AM1007" s="10" t="s">
        <v>157</v>
      </c>
    </row>
    <row r="1008" customFormat="false" ht="15" hidden="false" customHeight="false" outlineLevel="0" collapsed="false">
      <c r="A1008" s="10" t="s">
        <v>2355</v>
      </c>
      <c r="B1008" s="10" t="s">
        <v>2285</v>
      </c>
      <c r="C1008" s="10" t="s">
        <v>148</v>
      </c>
      <c r="D1008" s="11" t="n">
        <v>46298.8357175926</v>
      </c>
      <c r="E1008" s="10" t="s">
        <v>2356</v>
      </c>
      <c r="F1008" s="10" t="s">
        <v>2285</v>
      </c>
      <c r="G1008" s="10" t="s">
        <v>2287</v>
      </c>
      <c r="H1008" s="10" t="s">
        <v>274</v>
      </c>
      <c r="I1008" s="10" t="s">
        <v>152</v>
      </c>
      <c r="J1008" s="10" t="s">
        <v>248</v>
      </c>
      <c r="K1008" s="10" t="s">
        <v>154</v>
      </c>
      <c r="M1008" s="12" t="n">
        <v>39.305998777842</v>
      </c>
      <c r="N1008" s="12" t="n">
        <v>4.24146477731614</v>
      </c>
      <c r="O1008" s="12" t="n">
        <v>38.371438676754</v>
      </c>
      <c r="P1008" s="12" t="n">
        <v>49.305141979076</v>
      </c>
      <c r="Q1008" s="12" t="n">
        <v>39.6889932530002</v>
      </c>
      <c r="R1008" s="12" t="n">
        <v>43.2272331471961</v>
      </c>
      <c r="S1008" s="12" t="n">
        <v>39.3383414456771</v>
      </c>
      <c r="T1008" s="12" t="n">
        <v>33.9225060707264</v>
      </c>
      <c r="U1008" s="12" t="n">
        <v>33.5363655090332</v>
      </c>
      <c r="V1008" s="12" t="n">
        <v>51.9534950256348</v>
      </c>
      <c r="W1008" s="12" t="n">
        <v>18.4171295166016</v>
      </c>
      <c r="X1008" s="13" t="n">
        <v>17.3693933994337</v>
      </c>
      <c r="Y1008" s="13" t="n">
        <v>57.705215518655</v>
      </c>
      <c r="Z1008" s="13" t="n">
        <v>38.8000000000001</v>
      </c>
      <c r="AA1008" s="10" t="s">
        <v>155</v>
      </c>
      <c r="AG1008" s="13" t="n">
        <v>98.6423826777088</v>
      </c>
      <c r="AH1008" s="13" t="n">
        <v>100</v>
      </c>
      <c r="AI1008" s="13" t="n">
        <v>31.9</v>
      </c>
      <c r="AJ1008" s="13" t="n">
        <v>62.9</v>
      </c>
      <c r="AK1008" s="13" t="n">
        <v>38.4</v>
      </c>
      <c r="AL1008" s="12" t="n">
        <v>39.1499356588126</v>
      </c>
      <c r="AM1008" s="10" t="s">
        <v>157</v>
      </c>
    </row>
    <row r="1009" customFormat="false" ht="15" hidden="false" customHeight="false" outlineLevel="0" collapsed="false">
      <c r="A1009" s="10" t="s">
        <v>2357</v>
      </c>
      <c r="B1009" s="10" t="s">
        <v>2285</v>
      </c>
      <c r="C1009" s="10" t="s">
        <v>148</v>
      </c>
      <c r="D1009" s="11" t="n">
        <v>46298.8357407407</v>
      </c>
      <c r="E1009" s="10" t="s">
        <v>2358</v>
      </c>
      <c r="F1009" s="10" t="s">
        <v>2285</v>
      </c>
      <c r="G1009" s="10" t="s">
        <v>2287</v>
      </c>
      <c r="H1009" s="10" t="s">
        <v>277</v>
      </c>
      <c r="I1009" s="10" t="s">
        <v>152</v>
      </c>
      <c r="J1009" s="10" t="s">
        <v>248</v>
      </c>
      <c r="K1009" s="10" t="s">
        <v>154</v>
      </c>
      <c r="M1009" s="12" t="n">
        <v>41.3022972377611</v>
      </c>
      <c r="N1009" s="12" t="n">
        <v>4.07954655401861</v>
      </c>
      <c r="O1009" s="12" t="n">
        <v>40.3739812736093</v>
      </c>
      <c r="P1009" s="12" t="n">
        <v>50.8488807054436</v>
      </c>
      <c r="Q1009" s="12" t="n">
        <v>42.0386841343743</v>
      </c>
      <c r="R1009" s="12" t="n">
        <v>44.6358758223046</v>
      </c>
      <c r="S1009" s="12" t="n">
        <v>41.7875987097642</v>
      </c>
      <c r="T1009" s="12" t="n">
        <v>36.2335819102564</v>
      </c>
      <c r="U1009" s="12" t="n">
        <v>35.0398139953613</v>
      </c>
      <c r="V1009" s="12" t="n">
        <v>55.1313667297363</v>
      </c>
      <c r="W1009" s="12" t="n">
        <v>20.091552734375</v>
      </c>
      <c r="X1009" s="13" t="n">
        <v>34.103280694075</v>
      </c>
      <c r="Y1009" s="13" t="n">
        <v>62.4005297597001</v>
      </c>
      <c r="Z1009" s="13" t="n">
        <v>40.7000000000001</v>
      </c>
      <c r="AA1009" s="10" t="s">
        <v>155</v>
      </c>
      <c r="AG1009" s="13" t="n">
        <v>98.5368281353683</v>
      </c>
      <c r="AH1009" s="13" t="n">
        <v>100</v>
      </c>
      <c r="AI1009" s="13" t="n">
        <v>33.9</v>
      </c>
      <c r="AJ1009" s="13" t="n">
        <v>63.3</v>
      </c>
      <c r="AK1009" s="13" t="n">
        <v>41.4</v>
      </c>
      <c r="AL1009" s="12" t="n">
        <v>41.9385432797565</v>
      </c>
      <c r="AM1009" s="10" t="s">
        <v>157</v>
      </c>
    </row>
    <row r="1010" customFormat="false" ht="15" hidden="false" customHeight="false" outlineLevel="0" collapsed="false">
      <c r="A1010" s="10" t="s">
        <v>2359</v>
      </c>
      <c r="B1010" s="10" t="s">
        <v>2285</v>
      </c>
      <c r="C1010" s="10" t="s">
        <v>148</v>
      </c>
      <c r="D1010" s="11" t="n">
        <v>46298.8357523148</v>
      </c>
      <c r="E1010" s="10" t="s">
        <v>2360</v>
      </c>
      <c r="F1010" s="10" t="s">
        <v>2285</v>
      </c>
      <c r="G1010" s="10" t="s">
        <v>2287</v>
      </c>
      <c r="H1010" s="10" t="s">
        <v>280</v>
      </c>
      <c r="I1010" s="10" t="s">
        <v>152</v>
      </c>
      <c r="J1010" s="10" t="s">
        <v>248</v>
      </c>
      <c r="K1010" s="10" t="s">
        <v>154</v>
      </c>
      <c r="M1010" s="12" t="n">
        <v>41.2577660500667</v>
      </c>
      <c r="N1010" s="12" t="n">
        <v>4.34437687377992</v>
      </c>
      <c r="O1010" s="12" t="n">
        <v>40.199398805146</v>
      </c>
      <c r="P1010" s="12" t="n">
        <v>51.5630781307499</v>
      </c>
      <c r="Q1010" s="12" t="n">
        <v>43.6026691929887</v>
      </c>
      <c r="R1010" s="12" t="n">
        <v>45.8345272796631</v>
      </c>
      <c r="S1010" s="12" t="n">
        <v>40.7801452919677</v>
      </c>
      <c r="T1010" s="12" t="n">
        <v>37.308460108451</v>
      </c>
      <c r="U1010" s="12" t="n">
        <v>34.9281845092773</v>
      </c>
      <c r="V1010" s="12" t="n">
        <v>55.3599433898926</v>
      </c>
      <c r="W1010" s="12" t="n">
        <v>20.4317588806152</v>
      </c>
      <c r="X1010" s="13" t="n">
        <v>45.1235061753088</v>
      </c>
      <c r="Y1010" s="13" t="n">
        <v>70.6285314265713</v>
      </c>
      <c r="Z1010" s="13" t="n">
        <v>40.5000000000001</v>
      </c>
      <c r="AA1010" s="10" t="s">
        <v>155</v>
      </c>
      <c r="AG1010" s="13" t="n">
        <v>98.2196792967119</v>
      </c>
      <c r="AH1010" s="13" t="n">
        <v>100</v>
      </c>
      <c r="AI1010" s="13" t="n">
        <v>33.8</v>
      </c>
      <c r="AJ1010" s="13" t="n">
        <v>62.9</v>
      </c>
      <c r="AK1010" s="13" t="n">
        <v>36.8</v>
      </c>
      <c r="AL1010" s="12" t="n">
        <v>36.2505263157895</v>
      </c>
      <c r="AM1010" s="10" t="s">
        <v>157</v>
      </c>
    </row>
    <row r="1011" customFormat="false" ht="15" hidden="false" customHeight="false" outlineLevel="0" collapsed="false">
      <c r="A1011" s="10" t="s">
        <v>2361</v>
      </c>
      <c r="B1011" s="10" t="s">
        <v>2285</v>
      </c>
      <c r="C1011" s="10" t="s">
        <v>148</v>
      </c>
      <c r="D1011" s="11" t="n">
        <v>46298.8357638889</v>
      </c>
      <c r="E1011" s="10" t="s">
        <v>2362</v>
      </c>
      <c r="F1011" s="10" t="s">
        <v>2285</v>
      </c>
      <c r="G1011" s="10" t="s">
        <v>2287</v>
      </c>
      <c r="H1011" s="10" t="s">
        <v>283</v>
      </c>
      <c r="I1011" s="10" t="s">
        <v>152</v>
      </c>
      <c r="J1011" s="10" t="s">
        <v>248</v>
      </c>
      <c r="K1011" s="10" t="s">
        <v>154</v>
      </c>
      <c r="M1011" s="12" t="n">
        <v>41.7470952984898</v>
      </c>
      <c r="N1011" s="12" t="n">
        <v>5.12335101002879</v>
      </c>
      <c r="O1011" s="12" t="n">
        <v>40.3112483557452</v>
      </c>
      <c r="P1011" s="12" t="n">
        <v>51.7534053643739</v>
      </c>
      <c r="Q1011" s="12" t="n">
        <v>44.7562563659146</v>
      </c>
      <c r="R1011" s="12" t="n">
        <v>47.6443293537111</v>
      </c>
      <c r="S1011" s="12" t="n">
        <v>44.6024858770199</v>
      </c>
      <c r="T1011" s="12" t="n">
        <v>35.7404430922564</v>
      </c>
      <c r="U1011" s="12" t="n">
        <v>35.3742637634277</v>
      </c>
      <c r="V1011" s="12" t="n">
        <v>54.2094116210938</v>
      </c>
      <c r="W1011" s="12" t="n">
        <v>18.835147857666</v>
      </c>
      <c r="X1011" s="13" t="n">
        <v>25.654695255444</v>
      </c>
      <c r="Y1011" s="13" t="n">
        <v>54.9425940471615</v>
      </c>
      <c r="Z1011" s="13" t="n">
        <v>38.1</v>
      </c>
      <c r="AA1011" s="10" t="s">
        <v>155</v>
      </c>
      <c r="AG1011" s="13" t="n">
        <v>97.8976473282942</v>
      </c>
      <c r="AH1011" s="13" t="n">
        <v>100</v>
      </c>
      <c r="AI1011" s="13" t="n">
        <v>34.5</v>
      </c>
      <c r="AJ1011" s="13" t="n">
        <v>65.3</v>
      </c>
      <c r="AK1011" s="13" t="n">
        <v>40.3</v>
      </c>
      <c r="AL1011" s="12" t="n">
        <v>40.5498330170778</v>
      </c>
      <c r="AM1011" s="10" t="s">
        <v>157</v>
      </c>
    </row>
    <row r="1012" customFormat="false" ht="15" hidden="false" customHeight="false" outlineLevel="0" collapsed="false">
      <c r="A1012" s="10" t="s">
        <v>2363</v>
      </c>
      <c r="B1012" s="10" t="s">
        <v>2285</v>
      </c>
      <c r="C1012" s="10" t="s">
        <v>148</v>
      </c>
      <c r="D1012" s="11" t="n">
        <v>46298.8359143519</v>
      </c>
      <c r="E1012" s="10" t="s">
        <v>2364</v>
      </c>
      <c r="F1012" s="10" t="s">
        <v>2285</v>
      </c>
      <c r="G1012" s="10" t="s">
        <v>2287</v>
      </c>
      <c r="H1012" s="10" t="s">
        <v>286</v>
      </c>
      <c r="I1012" s="10" t="s">
        <v>152</v>
      </c>
      <c r="J1012" s="10" t="s">
        <v>248</v>
      </c>
      <c r="K1012" s="10" t="s">
        <v>154</v>
      </c>
      <c r="M1012" s="12" t="n">
        <v>40.0284720237967</v>
      </c>
      <c r="N1012" s="12" t="n">
        <v>3.76690427912696</v>
      </c>
      <c r="O1012" s="12" t="n">
        <v>39.0745084566027</v>
      </c>
      <c r="P1012" s="12" t="n">
        <v>50.9671233034639</v>
      </c>
      <c r="Q1012" s="12" t="n">
        <v>41.8145175354004</v>
      </c>
      <c r="R1012" s="12" t="n">
        <v>41.4198393995238</v>
      </c>
      <c r="S1012" s="12" t="n">
        <v>40.9357677895579</v>
      </c>
      <c r="T1012" s="12" t="n">
        <v>36.7081784803606</v>
      </c>
      <c r="U1012" s="12" t="n">
        <v>33.7998085021973</v>
      </c>
      <c r="V1012" s="12" t="n">
        <v>57.5741424560547</v>
      </c>
      <c r="W1012" s="12" t="n">
        <v>23.7743339538574</v>
      </c>
      <c r="X1012" s="13" t="n">
        <v>55.8485220834187</v>
      </c>
      <c r="Y1012" s="13" t="n">
        <v>75.3848385555328</v>
      </c>
      <c r="Z1012" s="13" t="n">
        <v>39.7000000000001</v>
      </c>
      <c r="AA1012" s="10" t="s">
        <v>170</v>
      </c>
      <c r="AG1012" s="13" t="n">
        <v>98.688</v>
      </c>
      <c r="AH1012" s="13" t="n">
        <v>100</v>
      </c>
      <c r="AI1012" s="13" t="n">
        <v>32.9</v>
      </c>
      <c r="AJ1012" s="13" t="n">
        <v>64.6</v>
      </c>
      <c r="AK1012" s="13" t="n">
        <v>39.8</v>
      </c>
      <c r="AL1012" s="12" t="n">
        <v>39.1266138519924</v>
      </c>
      <c r="AM1012" s="10" t="s">
        <v>157</v>
      </c>
    </row>
    <row r="1013" customFormat="false" ht="15" hidden="false" customHeight="false" outlineLevel="0" collapsed="false">
      <c r="A1013" s="10" t="s">
        <v>2365</v>
      </c>
      <c r="B1013" s="10" t="s">
        <v>2285</v>
      </c>
      <c r="C1013" s="10" t="s">
        <v>148</v>
      </c>
      <c r="D1013" s="11" t="n">
        <v>46298.8359375</v>
      </c>
      <c r="E1013" s="10" t="s">
        <v>2366</v>
      </c>
      <c r="F1013" s="10" t="s">
        <v>2285</v>
      </c>
      <c r="G1013" s="10" t="s">
        <v>2287</v>
      </c>
      <c r="H1013" s="10" t="s">
        <v>289</v>
      </c>
      <c r="I1013" s="10" t="s">
        <v>152</v>
      </c>
      <c r="J1013" s="10" t="s">
        <v>248</v>
      </c>
      <c r="K1013" s="10" t="s">
        <v>154</v>
      </c>
      <c r="M1013" s="12" t="n">
        <v>39.7743524856513</v>
      </c>
      <c r="N1013" s="12" t="n">
        <v>3.24269664114294</v>
      </c>
      <c r="O1013" s="12" t="n">
        <v>38.9868688949927</v>
      </c>
      <c r="P1013" s="12" t="n">
        <v>48.2412925784753</v>
      </c>
      <c r="Q1013" s="12" t="n">
        <v>41.445972581453</v>
      </c>
      <c r="R1013" s="12" t="n">
        <v>40.9828439691871</v>
      </c>
      <c r="S1013" s="12" t="n">
        <v>40.7957196205978</v>
      </c>
      <c r="T1013" s="12" t="n">
        <v>36.0855757199071</v>
      </c>
      <c r="U1013" s="12" t="n">
        <v>33.3941345214844</v>
      </c>
      <c r="V1013" s="12" t="n">
        <v>51.4496459960938</v>
      </c>
      <c r="W1013" s="12" t="n">
        <v>18.0555114746094</v>
      </c>
      <c r="X1013" s="13" t="n">
        <v>26.1920608509627</v>
      </c>
      <c r="Y1013" s="13" t="n">
        <v>78.3028286189684</v>
      </c>
      <c r="Z1013" s="13" t="n">
        <v>39.6000000000001</v>
      </c>
      <c r="AA1013" s="10" t="s">
        <v>155</v>
      </c>
      <c r="AG1013" s="13" t="n">
        <v>98.4830750503301</v>
      </c>
      <c r="AH1013" s="13" t="n">
        <v>100</v>
      </c>
      <c r="AI1013" s="13" t="n">
        <v>32.5</v>
      </c>
      <c r="AJ1013" s="13" t="n">
        <v>64</v>
      </c>
      <c r="AK1013" s="13" t="n">
        <v>40.7</v>
      </c>
      <c r="AL1013" s="12" t="n">
        <v>39.8668701049225</v>
      </c>
      <c r="AM1013" s="10" t="s">
        <v>157</v>
      </c>
    </row>
    <row r="1014" customFormat="false" ht="15" hidden="false" customHeight="false" outlineLevel="0" collapsed="false">
      <c r="A1014" s="10" t="s">
        <v>2367</v>
      </c>
      <c r="B1014" s="10" t="s">
        <v>2285</v>
      </c>
      <c r="C1014" s="10" t="s">
        <v>148</v>
      </c>
      <c r="D1014" s="11" t="n">
        <v>46298.8359490741</v>
      </c>
      <c r="E1014" s="10" t="s">
        <v>2368</v>
      </c>
      <c r="F1014" s="10" t="s">
        <v>2285</v>
      </c>
      <c r="G1014" s="10" t="s">
        <v>2287</v>
      </c>
      <c r="H1014" s="10" t="s">
        <v>292</v>
      </c>
      <c r="I1014" s="10" t="s">
        <v>152</v>
      </c>
      <c r="J1014" s="10" t="s">
        <v>248</v>
      </c>
      <c r="K1014" s="10" t="s">
        <v>154</v>
      </c>
      <c r="M1014" s="12" t="n">
        <v>41.6929444372333</v>
      </c>
      <c r="N1014" s="12" t="n">
        <v>3.27659490436072</v>
      </c>
      <c r="O1014" s="12" t="n">
        <v>40.7765510826823</v>
      </c>
      <c r="P1014" s="12" t="n">
        <v>49.5567823851586</v>
      </c>
      <c r="Q1014" s="12" t="n">
        <v>44.0452762827854</v>
      </c>
      <c r="R1014" s="12" t="n">
        <v>45.2747513392807</v>
      </c>
      <c r="S1014" s="12" t="n">
        <v>42.1329706113285</v>
      </c>
      <c r="T1014" s="12" t="n">
        <v>37.4235313595219</v>
      </c>
      <c r="U1014" s="12" t="n">
        <v>34.9487152099609</v>
      </c>
      <c r="V1014" s="12" t="n">
        <v>52.5873558044452</v>
      </c>
      <c r="W1014" s="12" t="n">
        <v>17.6386405944842</v>
      </c>
      <c r="X1014" s="13" t="n">
        <v>16.4342569147454</v>
      </c>
      <c r="Y1014" s="13" t="n">
        <v>77.1410571715875</v>
      </c>
      <c r="Z1014" s="13" t="n">
        <v>41.0000000000001</v>
      </c>
      <c r="AA1014" s="10" t="s">
        <v>155</v>
      </c>
      <c r="AG1014" s="13" t="n">
        <v>98.3942876215907</v>
      </c>
      <c r="AH1014" s="13" t="n">
        <v>100</v>
      </c>
      <c r="AI1014" s="13" t="n">
        <v>34.1</v>
      </c>
      <c r="AJ1014" s="13" t="n">
        <v>64</v>
      </c>
      <c r="AK1014" s="13" t="n">
        <v>37.8</v>
      </c>
      <c r="AL1014" s="12" t="n">
        <v>38.5296296296296</v>
      </c>
      <c r="AM1014" s="10" t="s">
        <v>157</v>
      </c>
    </row>
    <row r="1015" customFormat="false" ht="15" hidden="false" customHeight="false" outlineLevel="0" collapsed="false">
      <c r="A1015" s="10" t="s">
        <v>2369</v>
      </c>
      <c r="B1015" s="10" t="s">
        <v>2285</v>
      </c>
      <c r="C1015" s="10" t="s">
        <v>148</v>
      </c>
      <c r="D1015" s="11" t="n">
        <v>46298.8359606482</v>
      </c>
      <c r="E1015" s="10" t="s">
        <v>2370</v>
      </c>
      <c r="F1015" s="10" t="s">
        <v>2285</v>
      </c>
      <c r="G1015" s="10" t="s">
        <v>2287</v>
      </c>
      <c r="H1015" s="10" t="s">
        <v>295</v>
      </c>
      <c r="I1015" s="10" t="s">
        <v>152</v>
      </c>
      <c r="J1015" s="10" t="s">
        <v>248</v>
      </c>
      <c r="K1015" s="10" t="s">
        <v>154</v>
      </c>
      <c r="M1015" s="12" t="n">
        <v>40.7903275938609</v>
      </c>
      <c r="N1015" s="12" t="n">
        <v>4.23080936512356</v>
      </c>
      <c r="O1015" s="12" t="n">
        <v>39.665582742355</v>
      </c>
      <c r="P1015" s="12" t="n">
        <v>51.3914411350361</v>
      </c>
      <c r="Q1015" s="12" t="n">
        <v>41.3262722385983</v>
      </c>
      <c r="R1015" s="12" t="n">
        <v>43.6542163029469</v>
      </c>
      <c r="S1015" s="12" t="n">
        <v>44.1368587243146</v>
      </c>
      <c r="T1015" s="12" t="n">
        <v>35.4367403639415</v>
      </c>
      <c r="U1015" s="12" t="n">
        <v>34.6669540405273</v>
      </c>
      <c r="V1015" s="12" t="n">
        <v>53.8105926513672</v>
      </c>
      <c r="W1015" s="12" t="n">
        <v>19.1436386108398</v>
      </c>
      <c r="X1015" s="13" t="n">
        <v>14.1784744860189</v>
      </c>
      <c r="Y1015" s="13" t="n">
        <v>66.2051768250711</v>
      </c>
      <c r="Z1015" s="13" t="n">
        <v>40.2000000000001</v>
      </c>
      <c r="AA1015" s="10" t="s">
        <v>155</v>
      </c>
      <c r="AG1015" s="13" t="n">
        <v>98.6205394881779</v>
      </c>
      <c r="AH1015" s="13" t="n">
        <v>100</v>
      </c>
      <c r="AI1015" s="13" t="n">
        <v>33.5</v>
      </c>
      <c r="AJ1015" s="13" t="n">
        <v>63.6</v>
      </c>
      <c r="AK1015" s="13" t="n">
        <v>37.9</v>
      </c>
      <c r="AL1015" s="12" t="n">
        <v>37.9592592592593</v>
      </c>
      <c r="AM1015" s="10" t="s">
        <v>157</v>
      </c>
    </row>
    <row r="1016" customFormat="false" ht="15" hidden="false" customHeight="false" outlineLevel="0" collapsed="false">
      <c r="A1016" s="10" t="s">
        <v>2371</v>
      </c>
      <c r="B1016" s="10" t="s">
        <v>2285</v>
      </c>
      <c r="C1016" s="10" t="s">
        <v>148</v>
      </c>
      <c r="D1016" s="11" t="n">
        <v>46298.8359837963</v>
      </c>
      <c r="E1016" s="10" t="s">
        <v>2372</v>
      </c>
      <c r="F1016" s="10" t="s">
        <v>2285</v>
      </c>
      <c r="G1016" s="10" t="s">
        <v>2287</v>
      </c>
      <c r="H1016" s="10" t="s">
        <v>298</v>
      </c>
      <c r="I1016" s="10" t="s">
        <v>152</v>
      </c>
      <c r="J1016" s="10" t="s">
        <v>248</v>
      </c>
      <c r="K1016" s="10" t="s">
        <v>154</v>
      </c>
      <c r="M1016" s="12" t="n">
        <v>43.2671683497688</v>
      </c>
      <c r="N1016" s="12" t="n">
        <v>4.40920694295707</v>
      </c>
      <c r="O1016" s="12" t="n">
        <v>42.0651844489067</v>
      </c>
      <c r="P1016" s="12" t="n">
        <v>50.5369538477369</v>
      </c>
      <c r="Q1016" s="12" t="n">
        <v>47.102576876879</v>
      </c>
      <c r="R1016" s="12" t="n">
        <v>48.1948312754902</v>
      </c>
      <c r="S1016" s="12" t="n">
        <v>46.3569053058592</v>
      </c>
      <c r="T1016" s="12" t="n">
        <v>36.7518416945852</v>
      </c>
      <c r="U1016" s="12" t="n">
        <v>34.4487152099609</v>
      </c>
      <c r="V1016" s="12" t="n">
        <v>53.7756385803223</v>
      </c>
      <c r="W1016" s="12" t="n">
        <v>19.3269233703613</v>
      </c>
      <c r="X1016" s="13" t="n">
        <v>19.5657145608397</v>
      </c>
      <c r="Y1016" s="13" t="n">
        <v>48.907666197234</v>
      </c>
      <c r="Z1016" s="13" t="n">
        <v>44.2000000000001</v>
      </c>
      <c r="AA1016" s="10" t="s">
        <v>162</v>
      </c>
      <c r="AF1016" s="10" t="s">
        <v>156</v>
      </c>
      <c r="AG1016" s="13" t="n">
        <v>98.419674694656</v>
      </c>
      <c r="AH1016" s="13" t="n">
        <v>100</v>
      </c>
      <c r="AI1016" s="13" t="n">
        <v>33.6</v>
      </c>
      <c r="AJ1016" s="13" t="n">
        <v>63.5</v>
      </c>
      <c r="AK1016" s="13" t="n">
        <v>45.9</v>
      </c>
      <c r="AL1016" s="12" t="n">
        <v>45.7757731958763</v>
      </c>
      <c r="AM1016" s="10" t="s">
        <v>157</v>
      </c>
    </row>
    <row r="1017" customFormat="false" ht="15" hidden="false" customHeight="false" outlineLevel="0" collapsed="false">
      <c r="A1017" s="10" t="s">
        <v>2373</v>
      </c>
      <c r="B1017" s="10" t="s">
        <v>2285</v>
      </c>
      <c r="C1017" s="10" t="s">
        <v>148</v>
      </c>
      <c r="D1017" s="11" t="n">
        <v>46298.8360185185</v>
      </c>
      <c r="E1017" s="10" t="s">
        <v>2374</v>
      </c>
      <c r="F1017" s="10" t="s">
        <v>2285</v>
      </c>
      <c r="G1017" s="10" t="s">
        <v>2287</v>
      </c>
      <c r="H1017" s="10" t="s">
        <v>301</v>
      </c>
      <c r="I1017" s="10" t="s">
        <v>152</v>
      </c>
      <c r="J1017" s="10" t="s">
        <v>248</v>
      </c>
      <c r="K1017" s="10" t="s">
        <v>1343</v>
      </c>
      <c r="L1017" s="10" t="s">
        <v>1344</v>
      </c>
      <c r="AO1017" s="10" t="s">
        <v>2375</v>
      </c>
    </row>
    <row r="1018" customFormat="false" ht="15" hidden="false" customHeight="false" outlineLevel="0" collapsed="false">
      <c r="A1018" s="10" t="s">
        <v>2376</v>
      </c>
      <c r="B1018" s="10" t="s">
        <v>2285</v>
      </c>
      <c r="C1018" s="10" t="s">
        <v>148</v>
      </c>
      <c r="D1018" s="11" t="n">
        <v>46298.8360648148</v>
      </c>
      <c r="E1018" s="10" t="s">
        <v>2377</v>
      </c>
      <c r="F1018" s="10" t="s">
        <v>2285</v>
      </c>
      <c r="G1018" s="10" t="s">
        <v>2287</v>
      </c>
      <c r="H1018" s="10" t="s">
        <v>304</v>
      </c>
      <c r="I1018" s="10" t="s">
        <v>152</v>
      </c>
      <c r="J1018" s="10" t="s">
        <v>248</v>
      </c>
      <c r="K1018" s="10" t="s">
        <v>154</v>
      </c>
      <c r="M1018" s="12" t="n">
        <v>47.3248761935556</v>
      </c>
      <c r="N1018" s="12" t="n">
        <v>5.70238527858951</v>
      </c>
      <c r="O1018" s="12" t="n">
        <v>45.7712810463778</v>
      </c>
      <c r="P1018" s="12" t="n">
        <v>55.5274179693581</v>
      </c>
      <c r="Q1018" s="12" t="n">
        <v>55.1179705923882</v>
      </c>
      <c r="R1018" s="12" t="n">
        <v>52.9017468177693</v>
      </c>
      <c r="S1018" s="12" t="n">
        <v>49.6827159578626</v>
      </c>
      <c r="T1018" s="12" t="n">
        <v>38.5228464296955</v>
      </c>
      <c r="U1018" s="12" t="n">
        <v>36.3103981018066</v>
      </c>
      <c r="V1018" s="12" t="n">
        <v>61.308708190918</v>
      </c>
      <c r="W1018" s="12" t="n">
        <v>24.9983100891113</v>
      </c>
      <c r="X1018" s="13" t="n">
        <v>16.5588679655176</v>
      </c>
      <c r="Y1018" s="13" t="n">
        <v>33.4169390435375</v>
      </c>
      <c r="Z1018" s="13" t="n">
        <v>49.5000000000002</v>
      </c>
      <c r="AA1018" s="10" t="s">
        <v>162</v>
      </c>
      <c r="AG1018" s="13" t="n">
        <v>98.7219730941704</v>
      </c>
      <c r="AH1018" s="13" t="n">
        <v>100</v>
      </c>
      <c r="AI1018" s="13" t="n">
        <v>35</v>
      </c>
      <c r="AJ1018" s="13" t="n">
        <v>68.8</v>
      </c>
      <c r="AK1018" s="13" t="n">
        <v>38.9</v>
      </c>
      <c r="AL1018" s="12" t="n">
        <v>40.0074074074074</v>
      </c>
      <c r="AM1018" s="10" t="s">
        <v>157</v>
      </c>
    </row>
    <row r="1019" customFormat="false" ht="15" hidden="false" customHeight="false" outlineLevel="0" collapsed="false">
      <c r="A1019" s="10" t="s">
        <v>2378</v>
      </c>
      <c r="B1019" s="10" t="s">
        <v>2285</v>
      </c>
      <c r="C1019" s="10" t="s">
        <v>148</v>
      </c>
      <c r="D1019" s="11" t="n">
        <v>46298.836087963</v>
      </c>
      <c r="E1019" s="10" t="s">
        <v>2379</v>
      </c>
      <c r="F1019" s="10" t="s">
        <v>2285</v>
      </c>
      <c r="G1019" s="10" t="s">
        <v>2287</v>
      </c>
      <c r="H1019" s="10" t="s">
        <v>307</v>
      </c>
      <c r="I1019" s="10" t="s">
        <v>152</v>
      </c>
      <c r="J1019" s="10" t="s">
        <v>248</v>
      </c>
      <c r="K1019" s="10" t="s">
        <v>154</v>
      </c>
      <c r="M1019" s="12" t="n">
        <v>43.7869411785077</v>
      </c>
      <c r="N1019" s="12" t="n">
        <v>5.35564757322195</v>
      </c>
      <c r="O1019" s="12" t="n">
        <v>42.0440840874071</v>
      </c>
      <c r="P1019" s="12" t="n">
        <v>54.9500774907763</v>
      </c>
      <c r="Q1019" s="12" t="n">
        <v>51.4199868854327</v>
      </c>
      <c r="R1019" s="12" t="n">
        <v>47.386183801482</v>
      </c>
      <c r="S1019" s="12" t="n">
        <v>49.0562646110164</v>
      </c>
      <c r="T1019" s="12" t="n">
        <v>36.5459713982938</v>
      </c>
      <c r="U1019" s="12" t="n">
        <v>35.5452919006348</v>
      </c>
      <c r="V1019" s="12" t="n">
        <v>57.6145362854004</v>
      </c>
      <c r="W1019" s="12" t="n">
        <v>22.0692443847656</v>
      </c>
      <c r="X1019" s="13" t="n">
        <v>11.762367537372</v>
      </c>
      <c r="Y1019" s="13" t="n">
        <v>50.6511983094997</v>
      </c>
      <c r="Z1019" s="13" t="n">
        <v>41.7000000000001</v>
      </c>
      <c r="AA1019" s="10" t="s">
        <v>155</v>
      </c>
      <c r="AC1019" s="10" t="s">
        <v>156</v>
      </c>
      <c r="AG1019" s="13" t="n">
        <v>98.529169243455</v>
      </c>
      <c r="AH1019" s="13" t="n">
        <v>100</v>
      </c>
      <c r="AI1019" s="13" t="n">
        <v>34.2</v>
      </c>
      <c r="AJ1019" s="13" t="n">
        <v>68.9</v>
      </c>
      <c r="AK1019" s="13" t="n">
        <v>40</v>
      </c>
      <c r="AL1019" s="12" t="n">
        <v>39.3407407407407</v>
      </c>
      <c r="AM1019" s="10" t="s">
        <v>157</v>
      </c>
    </row>
    <row r="1020" customFormat="false" ht="15" hidden="false" customHeight="false" outlineLevel="0" collapsed="false">
      <c r="A1020" s="10" t="s">
        <v>2380</v>
      </c>
      <c r="B1020" s="10" t="s">
        <v>2285</v>
      </c>
      <c r="C1020" s="10" t="s">
        <v>148</v>
      </c>
      <c r="D1020" s="11" t="n">
        <v>46298.8361111111</v>
      </c>
      <c r="E1020" s="10" t="s">
        <v>2381</v>
      </c>
      <c r="F1020" s="10" t="s">
        <v>2285</v>
      </c>
      <c r="G1020" s="10" t="s">
        <v>2287</v>
      </c>
      <c r="H1020" s="10" t="s">
        <v>310</v>
      </c>
      <c r="I1020" s="10" t="s">
        <v>152</v>
      </c>
      <c r="J1020" s="10" t="s">
        <v>248</v>
      </c>
      <c r="K1020" s="10" t="s">
        <v>154</v>
      </c>
      <c r="M1020" s="12" t="n">
        <v>42.8269460627995</v>
      </c>
      <c r="N1020" s="12" t="n">
        <v>5.17773204581897</v>
      </c>
      <c r="O1020" s="12" t="n">
        <v>41.249545629909</v>
      </c>
      <c r="P1020" s="12" t="n">
        <v>55.4170568133334</v>
      </c>
      <c r="Q1020" s="12" t="n">
        <v>50.020442602932</v>
      </c>
      <c r="R1020" s="12" t="n">
        <v>45.9352571374035</v>
      </c>
      <c r="S1020" s="12" t="n">
        <v>45.9851692860685</v>
      </c>
      <c r="T1020" s="12" t="n">
        <v>36.3802020316451</v>
      </c>
      <c r="U1020" s="12" t="n">
        <v>35.8414154052734</v>
      </c>
      <c r="V1020" s="12" t="n">
        <v>60.1348495483398</v>
      </c>
      <c r="W1020" s="12" t="n">
        <v>24.2934341430664</v>
      </c>
      <c r="X1020" s="13" t="n">
        <v>14.3432530781118</v>
      </c>
      <c r="Y1020" s="13" t="n">
        <v>57.9602213249589</v>
      </c>
      <c r="Z1020" s="13" t="n">
        <v>42.0000000000001</v>
      </c>
      <c r="AA1020" s="10" t="s">
        <v>155</v>
      </c>
      <c r="AC1020" s="10" t="s">
        <v>156</v>
      </c>
      <c r="AE1020" s="10" t="s">
        <v>156</v>
      </c>
      <c r="AG1020" s="13" t="n">
        <v>98.0182345870833</v>
      </c>
      <c r="AH1020" s="13" t="n">
        <v>100</v>
      </c>
      <c r="AI1020" s="13" t="n">
        <v>34.5</v>
      </c>
      <c r="AJ1020" s="13" t="n">
        <v>69.1</v>
      </c>
      <c r="AK1020" s="13" t="n">
        <v>37.6</v>
      </c>
      <c r="AL1020" s="12" t="n">
        <v>38.1885822934709</v>
      </c>
      <c r="AM1020" s="10" t="s">
        <v>157</v>
      </c>
    </row>
    <row r="1021" customFormat="false" ht="15" hidden="false" customHeight="false" outlineLevel="0" collapsed="false">
      <c r="A1021" s="10" t="s">
        <v>2382</v>
      </c>
      <c r="B1021" s="10" t="s">
        <v>2285</v>
      </c>
      <c r="C1021" s="10" t="s">
        <v>148</v>
      </c>
      <c r="D1021" s="11" t="n">
        <v>46298.8361342593</v>
      </c>
      <c r="E1021" s="10" t="s">
        <v>2383</v>
      </c>
      <c r="F1021" s="10" t="s">
        <v>2285</v>
      </c>
      <c r="G1021" s="10" t="s">
        <v>2287</v>
      </c>
      <c r="H1021" s="10" t="s">
        <v>313</v>
      </c>
      <c r="I1021" s="10" t="s">
        <v>152</v>
      </c>
      <c r="J1021" s="10" t="s">
        <v>248</v>
      </c>
      <c r="K1021" s="10" t="s">
        <v>154</v>
      </c>
      <c r="M1021" s="12" t="n">
        <v>41.1411849238895</v>
      </c>
      <c r="N1021" s="12" t="n">
        <v>5.55074402762857</v>
      </c>
      <c r="O1021" s="12" t="n">
        <v>39.2711750727695</v>
      </c>
      <c r="P1021" s="12" t="n">
        <v>51.5959375382547</v>
      </c>
      <c r="Q1021" s="12" t="n">
        <v>48.6769926845523</v>
      </c>
      <c r="R1021" s="12" t="n">
        <v>45.7121967106429</v>
      </c>
      <c r="S1021" s="12" t="n">
        <v>48.2513878922925</v>
      </c>
      <c r="T1021" s="12" t="n">
        <v>34.7116193893628</v>
      </c>
      <c r="U1021" s="12" t="n">
        <v>34.4414138793945</v>
      </c>
      <c r="V1021" s="12" t="n">
        <v>54.7587089538574</v>
      </c>
      <c r="W1021" s="12" t="n">
        <v>20.3172950744629</v>
      </c>
      <c r="X1021" s="13" t="n">
        <v>30.6290848862926</v>
      </c>
      <c r="Y1021" s="13" t="n">
        <v>48.1617391821797</v>
      </c>
      <c r="Z1021" s="13" t="n">
        <v>37.4</v>
      </c>
      <c r="AA1021" s="10" t="s">
        <v>162</v>
      </c>
      <c r="AG1021" s="13" t="n">
        <v>98.977137752648</v>
      </c>
      <c r="AH1021" s="13" t="n">
        <v>100</v>
      </c>
      <c r="AI1021" s="13" t="n">
        <v>33.1</v>
      </c>
      <c r="AJ1021" s="13" t="n">
        <v>67.7</v>
      </c>
      <c r="AK1021" s="13" t="n">
        <v>35.6</v>
      </c>
      <c r="AL1021" s="12" t="n">
        <v>36.2242340006871</v>
      </c>
      <c r="AM1021" s="10" t="s">
        <v>157</v>
      </c>
    </row>
    <row r="1022" customFormat="false" ht="15" hidden="false" customHeight="false" outlineLevel="0" collapsed="false">
      <c r="A1022" s="10" t="s">
        <v>2384</v>
      </c>
      <c r="B1022" s="10" t="s">
        <v>2285</v>
      </c>
      <c r="C1022" s="10" t="s">
        <v>148</v>
      </c>
      <c r="D1022" s="11" t="n">
        <v>46298.8361458333</v>
      </c>
      <c r="E1022" s="10" t="s">
        <v>2385</v>
      </c>
      <c r="F1022" s="10" t="s">
        <v>2285</v>
      </c>
      <c r="G1022" s="10" t="s">
        <v>2287</v>
      </c>
      <c r="H1022" s="10" t="s">
        <v>316</v>
      </c>
      <c r="I1022" s="10" t="s">
        <v>152</v>
      </c>
      <c r="J1022" s="10" t="s">
        <v>248</v>
      </c>
      <c r="K1022" s="10" t="s">
        <v>154</v>
      </c>
      <c r="M1022" s="12" t="n">
        <v>41.0622992031317</v>
      </c>
      <c r="N1022" s="12" t="n">
        <v>5.62465914632377</v>
      </c>
      <c r="O1022" s="12" t="n">
        <v>39.3162070062019</v>
      </c>
      <c r="P1022" s="12" t="n">
        <v>53.2905666902718</v>
      </c>
      <c r="Q1022" s="12" t="n">
        <v>46.8065968760091</v>
      </c>
      <c r="R1022" s="12" t="n">
        <v>45.7031154912576</v>
      </c>
      <c r="S1022" s="12" t="n">
        <v>45.3545212580956</v>
      </c>
      <c r="T1022" s="12" t="n">
        <v>33.9975904873824</v>
      </c>
      <c r="U1022" s="12" t="n">
        <v>33.7338714599609</v>
      </c>
      <c r="V1022" s="12" t="n">
        <v>58.4081802368164</v>
      </c>
      <c r="W1022" s="12" t="n">
        <v>24.6743087768555</v>
      </c>
      <c r="X1022" s="13" t="n">
        <v>21.9253587338082</v>
      </c>
      <c r="Y1022" s="13" t="n">
        <v>46.8222035185679</v>
      </c>
      <c r="Z1022" s="13" t="n">
        <v>40.0000000000001</v>
      </c>
      <c r="AA1022" s="10" t="s">
        <v>162</v>
      </c>
      <c r="AG1022" s="13" t="n">
        <v>98.913661468486</v>
      </c>
      <c r="AH1022" s="13" t="n">
        <v>100</v>
      </c>
      <c r="AI1022" s="13" t="n">
        <v>32.8</v>
      </c>
      <c r="AJ1022" s="13" t="n">
        <v>65.7</v>
      </c>
      <c r="AK1022" s="13" t="n">
        <v>35.6</v>
      </c>
      <c r="AL1022" s="12" t="n">
        <v>35.5705263157895</v>
      </c>
      <c r="AM1022" s="10" t="s">
        <v>157</v>
      </c>
    </row>
    <row r="1023" customFormat="false" ht="15" hidden="false" customHeight="false" outlineLevel="0" collapsed="false">
      <c r="A1023" s="10" t="s">
        <v>2386</v>
      </c>
      <c r="B1023" s="10" t="s">
        <v>2285</v>
      </c>
      <c r="C1023" s="10" t="s">
        <v>148</v>
      </c>
      <c r="D1023" s="11" t="n">
        <v>46298.8361689815</v>
      </c>
      <c r="E1023" s="10" t="s">
        <v>2387</v>
      </c>
      <c r="F1023" s="10" t="s">
        <v>2285</v>
      </c>
      <c r="G1023" s="10" t="s">
        <v>2287</v>
      </c>
      <c r="H1023" s="10" t="s">
        <v>319</v>
      </c>
      <c r="I1023" s="10" t="s">
        <v>152</v>
      </c>
      <c r="J1023" s="10" t="s">
        <v>248</v>
      </c>
      <c r="K1023" s="10" t="s">
        <v>154</v>
      </c>
      <c r="M1023" s="12" t="n">
        <v>43.8053818913032</v>
      </c>
      <c r="N1023" s="12" t="n">
        <v>6.07077280941283</v>
      </c>
      <c r="O1023" s="12" t="n">
        <v>42.191620008033</v>
      </c>
      <c r="P1023" s="12" t="n">
        <v>58.0717139268079</v>
      </c>
      <c r="Q1023" s="12" t="n">
        <v>48.4641154589288</v>
      </c>
      <c r="R1023" s="12" t="n">
        <v>52.4144891868255</v>
      </c>
      <c r="S1023" s="12" t="n">
        <v>45.9987938258551</v>
      </c>
      <c r="T1023" s="12" t="n">
        <v>36.1872252071605</v>
      </c>
      <c r="U1023" s="12" t="n">
        <v>35.0685539245606</v>
      </c>
      <c r="V1023" s="12" t="n">
        <v>61.9273223876953</v>
      </c>
      <c r="W1023" s="12" t="n">
        <v>26.8587684631348</v>
      </c>
      <c r="X1023" s="13" t="n">
        <v>11.7173329463832</v>
      </c>
      <c r="Y1023" s="13" t="n">
        <v>50.7053202184886</v>
      </c>
      <c r="Z1023" s="13" t="n">
        <v>41.4000000000001</v>
      </c>
      <c r="AA1023" s="10" t="s">
        <v>155</v>
      </c>
      <c r="AC1023" s="10" t="s">
        <v>156</v>
      </c>
      <c r="AE1023" s="10" t="s">
        <v>156</v>
      </c>
      <c r="AG1023" s="13" t="n">
        <v>96.290345116669</v>
      </c>
      <c r="AH1023" s="13" t="n">
        <v>100</v>
      </c>
      <c r="AI1023" s="13" t="n">
        <v>33.7</v>
      </c>
      <c r="AJ1023" s="13" t="n">
        <v>69</v>
      </c>
      <c r="AK1023" s="13" t="n">
        <v>39.8</v>
      </c>
      <c r="AL1023" s="12" t="n">
        <v>40.6337371916509</v>
      </c>
      <c r="AM1023" s="10" t="s">
        <v>157</v>
      </c>
    </row>
    <row r="1024" customFormat="false" ht="15" hidden="false" customHeight="false" outlineLevel="0" collapsed="false">
      <c r="A1024" s="10" t="s">
        <v>2388</v>
      </c>
      <c r="B1024" s="10" t="s">
        <v>2285</v>
      </c>
      <c r="C1024" s="10" t="s">
        <v>148</v>
      </c>
      <c r="D1024" s="11" t="n">
        <v>46298.8363078704</v>
      </c>
      <c r="E1024" s="10" t="s">
        <v>2389</v>
      </c>
      <c r="F1024" s="10" t="s">
        <v>2285</v>
      </c>
      <c r="G1024" s="10" t="s">
        <v>2287</v>
      </c>
      <c r="H1024" s="10" t="s">
        <v>322</v>
      </c>
      <c r="I1024" s="10" t="s">
        <v>323</v>
      </c>
      <c r="J1024" s="10" t="s">
        <v>248</v>
      </c>
      <c r="K1024" s="10" t="s">
        <v>154</v>
      </c>
      <c r="M1024" s="12" t="n">
        <v>49.0957634249421</v>
      </c>
      <c r="N1024" s="12" t="n">
        <v>5.39641307643577</v>
      </c>
      <c r="O1024" s="12" t="n">
        <v>47.604192521894</v>
      </c>
      <c r="P1024" s="12" t="n">
        <v>59.1777334198238</v>
      </c>
      <c r="Q1024" s="12" t="n">
        <v>56.3675622606653</v>
      </c>
      <c r="R1024" s="12" t="n">
        <v>52.2259933830098</v>
      </c>
      <c r="S1024" s="12" t="n">
        <v>52.1160016000835</v>
      </c>
      <c r="T1024" s="12" t="n">
        <v>41.8792343785113</v>
      </c>
      <c r="U1024" s="12" t="n">
        <v>39.4771003723145</v>
      </c>
      <c r="V1024" s="12" t="n">
        <v>61.4935493469238</v>
      </c>
      <c r="W1024" s="12" t="n">
        <v>22.0164489746094</v>
      </c>
      <c r="X1024" s="13" t="n">
        <v>21.3757439426262</v>
      </c>
      <c r="Y1024" s="13" t="n">
        <v>38.172868609564</v>
      </c>
      <c r="Z1024" s="13" t="n">
        <v>45.5000000000001</v>
      </c>
      <c r="AA1024" s="10" t="s">
        <v>162</v>
      </c>
      <c r="AG1024" s="13" t="n">
        <v>99.0194466818996</v>
      </c>
      <c r="AH1024" s="13" t="n">
        <v>100</v>
      </c>
      <c r="AI1024" s="13" t="n">
        <v>38.6</v>
      </c>
      <c r="AJ1024" s="13" t="n">
        <v>69.5</v>
      </c>
      <c r="AK1024" s="13" t="n">
        <v>39.4</v>
      </c>
      <c r="AL1024" s="12" t="n">
        <v>39.7979677317637</v>
      </c>
      <c r="AM1024" s="10" t="s">
        <v>180</v>
      </c>
    </row>
    <row r="1025" customFormat="false" ht="15" hidden="false" customHeight="false" outlineLevel="0" collapsed="false">
      <c r="A1025" s="10" t="s">
        <v>2390</v>
      </c>
      <c r="B1025" s="10" t="s">
        <v>2285</v>
      </c>
      <c r="C1025" s="10" t="s">
        <v>148</v>
      </c>
      <c r="D1025" s="11" t="n">
        <v>46298.8363425926</v>
      </c>
      <c r="E1025" s="10" t="s">
        <v>2391</v>
      </c>
      <c r="F1025" s="10" t="s">
        <v>2285</v>
      </c>
      <c r="G1025" s="10" t="s">
        <v>2287</v>
      </c>
      <c r="H1025" s="10" t="s">
        <v>326</v>
      </c>
      <c r="I1025" s="10" t="s">
        <v>323</v>
      </c>
      <c r="J1025" s="10" t="s">
        <v>248</v>
      </c>
      <c r="K1025" s="10" t="s">
        <v>154</v>
      </c>
      <c r="M1025" s="12" t="n">
        <v>49.5554530728446</v>
      </c>
      <c r="N1025" s="12" t="n">
        <v>5.56851739730585</v>
      </c>
      <c r="O1025" s="12" t="n">
        <v>48.1067629521303</v>
      </c>
      <c r="P1025" s="12" t="n">
        <v>59.4851054695917</v>
      </c>
      <c r="Q1025" s="12" t="n">
        <v>56.7203277174346</v>
      </c>
      <c r="R1025" s="12" t="n">
        <v>52.7357340346229</v>
      </c>
      <c r="S1025" s="12" t="n">
        <v>51.9059003267345</v>
      </c>
      <c r="T1025" s="12" t="n">
        <v>42.6593860771536</v>
      </c>
      <c r="U1025" s="12" t="n">
        <v>40.2522430419922</v>
      </c>
      <c r="V1025" s="12" t="n">
        <v>61.4178428649902</v>
      </c>
      <c r="W1025" s="12" t="n">
        <v>21.1655998229981</v>
      </c>
      <c r="X1025" s="13" t="n">
        <v>24.2844953069317</v>
      </c>
      <c r="Y1025" s="13" t="n">
        <v>40.061235757667</v>
      </c>
      <c r="Z1025" s="13" t="n">
        <v>46.0000000000001</v>
      </c>
      <c r="AA1025" s="10" t="s">
        <v>162</v>
      </c>
      <c r="AG1025" s="13" t="n">
        <v>98.8361709727349</v>
      </c>
      <c r="AH1025" s="13" t="n">
        <v>100</v>
      </c>
      <c r="AI1025" s="13" t="n">
        <v>39</v>
      </c>
      <c r="AJ1025" s="13" t="n">
        <v>71.3</v>
      </c>
      <c r="AK1025" s="13" t="n">
        <v>41.5</v>
      </c>
      <c r="AL1025" s="12" t="n">
        <v>41.9165537058438</v>
      </c>
      <c r="AM1025" s="10" t="s">
        <v>180</v>
      </c>
    </row>
    <row r="1026" customFormat="false" ht="15" hidden="false" customHeight="false" outlineLevel="0" collapsed="false">
      <c r="A1026" s="10" t="s">
        <v>2392</v>
      </c>
      <c r="B1026" s="10" t="s">
        <v>2285</v>
      </c>
      <c r="C1026" s="10" t="s">
        <v>148</v>
      </c>
      <c r="D1026" s="11" t="n">
        <v>46298.8363541667</v>
      </c>
      <c r="E1026" s="10" t="s">
        <v>2393</v>
      </c>
      <c r="F1026" s="10" t="s">
        <v>2285</v>
      </c>
      <c r="G1026" s="10" t="s">
        <v>2287</v>
      </c>
      <c r="H1026" s="10" t="s">
        <v>329</v>
      </c>
      <c r="I1026" s="10" t="s">
        <v>323</v>
      </c>
      <c r="J1026" s="10" t="s">
        <v>248</v>
      </c>
      <c r="K1026" s="10" t="s">
        <v>154</v>
      </c>
      <c r="M1026" s="12" t="n">
        <v>46.1037500256068</v>
      </c>
      <c r="N1026" s="12" t="n">
        <v>6.16336628233186</v>
      </c>
      <c r="O1026" s="12" t="n">
        <v>44.3464903581907</v>
      </c>
      <c r="P1026" s="12" t="n">
        <v>57.913697623774</v>
      </c>
      <c r="Q1026" s="12" t="n">
        <v>53.7002090151348</v>
      </c>
      <c r="R1026" s="12" t="n">
        <v>48.9439552611435</v>
      </c>
      <c r="S1026" s="12" t="n">
        <v>50.6457149729893</v>
      </c>
      <c r="T1026" s="12" t="n">
        <v>37.8489711702173</v>
      </c>
      <c r="U1026" s="12" t="n">
        <v>35.204833984375</v>
      </c>
      <c r="V1026" s="12" t="n">
        <v>61.7540893554688</v>
      </c>
      <c r="W1026" s="12" t="n">
        <v>26.5492553710938</v>
      </c>
      <c r="X1026" s="13" t="n">
        <v>19.0231267799273</v>
      </c>
      <c r="Y1026" s="13" t="n">
        <v>34.8288814691152</v>
      </c>
      <c r="Z1026" s="13" t="n">
        <v>41.9000000000001</v>
      </c>
      <c r="AA1026" s="10" t="s">
        <v>162</v>
      </c>
      <c r="AG1026" s="13" t="n">
        <v>98.7083484793408</v>
      </c>
      <c r="AH1026" s="13" t="n">
        <v>100</v>
      </c>
      <c r="AI1026" s="13" t="n">
        <v>34.2</v>
      </c>
      <c r="AJ1026" s="13" t="n">
        <v>69.6</v>
      </c>
      <c r="AK1026" s="13" t="n">
        <v>36.7</v>
      </c>
      <c r="AL1026" s="12" t="n">
        <v>35.2048351648352</v>
      </c>
      <c r="AM1026" s="10" t="s">
        <v>180</v>
      </c>
    </row>
    <row r="1027" customFormat="false" ht="15" hidden="false" customHeight="false" outlineLevel="0" collapsed="false">
      <c r="A1027" s="10" t="s">
        <v>2394</v>
      </c>
      <c r="B1027" s="10" t="s">
        <v>2285</v>
      </c>
      <c r="C1027" s="10" t="s">
        <v>148</v>
      </c>
      <c r="D1027" s="11" t="n">
        <v>46298.8363773148</v>
      </c>
      <c r="E1027" s="10" t="s">
        <v>2395</v>
      </c>
      <c r="F1027" s="10" t="s">
        <v>2285</v>
      </c>
      <c r="G1027" s="10" t="s">
        <v>2287</v>
      </c>
      <c r="H1027" s="10" t="s">
        <v>332</v>
      </c>
      <c r="I1027" s="10" t="s">
        <v>323</v>
      </c>
      <c r="J1027" s="10" t="s">
        <v>248</v>
      </c>
      <c r="K1027" s="10" t="s">
        <v>154</v>
      </c>
      <c r="M1027" s="12" t="n">
        <v>45.2646058920257</v>
      </c>
      <c r="N1027" s="12" t="n">
        <v>5.37779438403955</v>
      </c>
      <c r="O1027" s="12" t="n">
        <v>43.6632413662201</v>
      </c>
      <c r="P1027" s="12" t="n">
        <v>56.5590244655625</v>
      </c>
      <c r="Q1027" s="12" t="n">
        <v>52.7178483380342</v>
      </c>
      <c r="R1027" s="12" t="n">
        <v>48.3324353853862</v>
      </c>
      <c r="S1027" s="12" t="n">
        <v>48.1553723879028</v>
      </c>
      <c r="T1027" s="12" t="n">
        <v>37.9534919103873</v>
      </c>
      <c r="U1027" s="12" t="n">
        <v>37.1912956237793</v>
      </c>
      <c r="V1027" s="12" t="n">
        <v>59.5639953613281</v>
      </c>
      <c r="W1027" s="12" t="n">
        <v>22.3726997375488</v>
      </c>
      <c r="X1027" s="13" t="n">
        <v>15.7996001461831</v>
      </c>
      <c r="Y1027" s="13" t="n">
        <v>44.9448588688007</v>
      </c>
      <c r="Z1027" s="13" t="n">
        <v>43.4000000000001</v>
      </c>
      <c r="AA1027" s="10" t="s">
        <v>162</v>
      </c>
      <c r="AG1027" s="13" t="n">
        <v>98.8377528471868</v>
      </c>
      <c r="AH1027" s="13" t="n">
        <v>100</v>
      </c>
      <c r="AI1027" s="13" t="n">
        <v>36.3</v>
      </c>
      <c r="AJ1027" s="13" t="n">
        <v>67.7</v>
      </c>
      <c r="AK1027" s="13" t="n">
        <v>37.3</v>
      </c>
      <c r="AL1027" s="12" t="n">
        <v>37.5173523228926</v>
      </c>
      <c r="AM1027" s="10" t="s">
        <v>180</v>
      </c>
    </row>
    <row r="1028" customFormat="false" ht="15" hidden="false" customHeight="false" outlineLevel="0" collapsed="false">
      <c r="A1028" s="10" t="s">
        <v>2396</v>
      </c>
      <c r="B1028" s="10" t="s">
        <v>2285</v>
      </c>
      <c r="C1028" s="10" t="s">
        <v>148</v>
      </c>
      <c r="D1028" s="11" t="n">
        <v>46298.8364699074</v>
      </c>
      <c r="E1028" s="10" t="s">
        <v>2397</v>
      </c>
      <c r="F1028" s="10" t="s">
        <v>2285</v>
      </c>
      <c r="G1028" s="10" t="s">
        <v>2287</v>
      </c>
      <c r="H1028" s="10" t="s">
        <v>336</v>
      </c>
      <c r="I1028" s="10" t="s">
        <v>323</v>
      </c>
      <c r="J1028" s="10" t="s">
        <v>153</v>
      </c>
      <c r="K1028" s="10" t="s">
        <v>154</v>
      </c>
      <c r="L1028" s="10" t="s">
        <v>807</v>
      </c>
      <c r="M1028" s="12" t="n">
        <v>49.1117043702928</v>
      </c>
      <c r="N1028" s="12" t="n">
        <v>6.95733962804871</v>
      </c>
      <c r="O1028" s="12" t="n">
        <v>47.805938237039</v>
      </c>
      <c r="P1028" s="12" t="n">
        <v>56.190857535419</v>
      </c>
      <c r="Q1028" s="12" t="n">
        <v>56.4866283311756</v>
      </c>
      <c r="R1028" s="12" t="n">
        <v>57.3041026509407</v>
      </c>
      <c r="S1028" s="12" t="n">
        <v>47.7069331356918</v>
      </c>
      <c r="T1028" s="12" t="n">
        <v>38.097803812794</v>
      </c>
      <c r="U1028" s="12" t="n">
        <v>35.6646766662598</v>
      </c>
      <c r="V1028" s="12" t="n">
        <v>60.3793830871582</v>
      </c>
      <c r="W1028" s="12" t="n">
        <v>24.7147064208984</v>
      </c>
      <c r="X1028" s="13" t="n">
        <v>16.9495319024134</v>
      </c>
      <c r="Y1028" s="13" t="n">
        <v>34.9564318074818</v>
      </c>
      <c r="Z1028" s="13" t="n">
        <v>55.6000000000003</v>
      </c>
      <c r="AA1028" s="10" t="s">
        <v>162</v>
      </c>
      <c r="AD1028" s="10" t="s">
        <v>156</v>
      </c>
      <c r="AG1028" s="13" t="n">
        <v>98.5750152160682</v>
      </c>
      <c r="AH1028" s="13" t="n">
        <v>100</v>
      </c>
      <c r="AI1028" s="13" t="n">
        <v>34.3</v>
      </c>
      <c r="AJ1028" s="13" t="n">
        <v>69.5</v>
      </c>
      <c r="AK1028" s="13" t="n">
        <v>35.9</v>
      </c>
      <c r="AL1028" s="12" t="n">
        <v>36.4866589293486</v>
      </c>
      <c r="AM1028" s="10" t="s">
        <v>180</v>
      </c>
      <c r="AN1028" s="10" t="s">
        <v>2398</v>
      </c>
      <c r="AO1028" s="10" t="s">
        <v>2399</v>
      </c>
    </row>
    <row r="1029" customFormat="false" ht="15" hidden="false" customHeight="false" outlineLevel="0" collapsed="false">
      <c r="A1029" s="10" t="s">
        <v>2400</v>
      </c>
      <c r="B1029" s="10" t="s">
        <v>2285</v>
      </c>
      <c r="C1029" s="10" t="s">
        <v>148</v>
      </c>
      <c r="D1029" s="11" t="n">
        <v>46298.8365162037</v>
      </c>
      <c r="E1029" s="10" t="s">
        <v>2401</v>
      </c>
      <c r="F1029" s="10" t="s">
        <v>2285</v>
      </c>
      <c r="G1029" s="10" t="s">
        <v>2287</v>
      </c>
      <c r="H1029" s="10" t="s">
        <v>339</v>
      </c>
      <c r="I1029" s="10" t="s">
        <v>323</v>
      </c>
      <c r="J1029" s="10" t="s">
        <v>153</v>
      </c>
      <c r="K1029" s="10" t="s">
        <v>154</v>
      </c>
      <c r="L1029" s="10" t="s">
        <v>807</v>
      </c>
      <c r="M1029" s="12" t="n">
        <v>46.0578519895687</v>
      </c>
      <c r="N1029" s="12" t="n">
        <v>7.69806622474443</v>
      </c>
      <c r="O1029" s="12" t="n">
        <v>44.4772439865902</v>
      </c>
      <c r="P1029" s="12" t="n">
        <v>55.9618770139558</v>
      </c>
      <c r="Q1029" s="12" t="n">
        <v>53.3909920598635</v>
      </c>
      <c r="R1029" s="12" t="n">
        <v>52.984899081754</v>
      </c>
      <c r="S1029" s="12" t="n">
        <v>49.4082266608518</v>
      </c>
      <c r="T1029" s="12" t="n">
        <v>33.9499450533073</v>
      </c>
      <c r="U1029" s="12" t="n">
        <v>33.1707725524902</v>
      </c>
      <c r="V1029" s="12" t="n">
        <v>58.8200531005859</v>
      </c>
      <c r="W1029" s="12" t="n">
        <v>25.6492805480957</v>
      </c>
      <c r="X1029" s="13" t="n">
        <v>14.470466771722</v>
      </c>
      <c r="Y1029" s="13" t="n">
        <v>38.1611693745585</v>
      </c>
      <c r="Z1029" s="13" t="n">
        <v>52.8000000000003</v>
      </c>
      <c r="AA1029" s="10" t="s">
        <v>162</v>
      </c>
      <c r="AD1029" s="10" t="s">
        <v>156</v>
      </c>
      <c r="AF1029" s="10" t="s">
        <v>156</v>
      </c>
      <c r="AG1029" s="13" t="n">
        <v>96.6544117647059</v>
      </c>
      <c r="AH1029" s="13" t="n">
        <v>100</v>
      </c>
      <c r="AI1029" s="13" t="n">
        <v>32.2</v>
      </c>
      <c r="AJ1029" s="13" t="n">
        <v>66.4</v>
      </c>
      <c r="AK1029" s="13" t="n">
        <v>48.6</v>
      </c>
      <c r="AL1029" s="12" t="n">
        <v>49.361092234724</v>
      </c>
      <c r="AM1029" s="10" t="s">
        <v>180</v>
      </c>
      <c r="AN1029" s="10" t="s">
        <v>2398</v>
      </c>
      <c r="AO1029" s="10" t="s">
        <v>2399</v>
      </c>
    </row>
    <row r="1030" customFormat="false" ht="15" hidden="false" customHeight="false" outlineLevel="0" collapsed="false">
      <c r="A1030" s="10" t="s">
        <v>2402</v>
      </c>
      <c r="B1030" s="10" t="s">
        <v>2285</v>
      </c>
      <c r="C1030" s="10" t="s">
        <v>148</v>
      </c>
      <c r="D1030" s="11" t="n">
        <v>46298.8365277778</v>
      </c>
      <c r="E1030" s="10" t="s">
        <v>2403</v>
      </c>
      <c r="F1030" s="10" t="s">
        <v>2285</v>
      </c>
      <c r="G1030" s="10" t="s">
        <v>2287</v>
      </c>
      <c r="H1030" s="10" t="s">
        <v>342</v>
      </c>
      <c r="I1030" s="10" t="s">
        <v>323</v>
      </c>
      <c r="J1030" s="10" t="s">
        <v>153</v>
      </c>
      <c r="K1030" s="10" t="s">
        <v>154</v>
      </c>
      <c r="L1030" s="10" t="s">
        <v>807</v>
      </c>
      <c r="M1030" s="12" t="n">
        <v>45.59965838713</v>
      </c>
      <c r="N1030" s="12" t="n">
        <v>7.81994847729355</v>
      </c>
      <c r="O1030" s="12" t="n">
        <v>44.4364539914655</v>
      </c>
      <c r="P1030" s="12" t="n">
        <v>57.6316366812831</v>
      </c>
      <c r="Q1030" s="12" t="n">
        <v>44.8808225636372</v>
      </c>
      <c r="R1030" s="12" t="n">
        <v>49.5571076838264</v>
      </c>
      <c r="S1030" s="12" t="n">
        <v>47.8513819201681</v>
      </c>
      <c r="T1030" s="12" t="n">
        <v>34.4011092175494</v>
      </c>
      <c r="U1030" s="12" t="n">
        <v>33.5530891418457</v>
      </c>
      <c r="V1030" s="12" t="n">
        <v>61.3773078918457</v>
      </c>
      <c r="W1030" s="12" t="n">
        <v>27.82421875</v>
      </c>
      <c r="X1030" s="13" t="n">
        <v>14.1302892340654</v>
      </c>
      <c r="Y1030" s="13" t="n">
        <v>30.6206480985538</v>
      </c>
      <c r="Z1030" s="13" t="n">
        <v>40.4000000000001</v>
      </c>
      <c r="AA1030" s="10" t="s">
        <v>162</v>
      </c>
      <c r="AG1030" s="13" t="n">
        <v>97.9891750041004</v>
      </c>
      <c r="AH1030" s="13" t="n">
        <v>100</v>
      </c>
      <c r="AI1030" s="13" t="n">
        <v>32.5</v>
      </c>
      <c r="AJ1030" s="13" t="n">
        <v>69.6</v>
      </c>
      <c r="AK1030" s="13" t="n">
        <v>47.7</v>
      </c>
      <c r="AL1030" s="12" t="n">
        <v>45.9768949886678</v>
      </c>
      <c r="AM1030" s="10" t="s">
        <v>180</v>
      </c>
      <c r="AN1030" s="10" t="s">
        <v>2398</v>
      </c>
      <c r="AO1030" s="10" t="s">
        <v>2399</v>
      </c>
    </row>
    <row r="1031" customFormat="false" ht="15" hidden="false" customHeight="false" outlineLevel="0" collapsed="false">
      <c r="A1031" s="10" t="s">
        <v>2404</v>
      </c>
      <c r="B1031" s="10" t="s">
        <v>2285</v>
      </c>
      <c r="C1031" s="10" t="s">
        <v>148</v>
      </c>
      <c r="D1031" s="11" t="n">
        <v>46298.8365509259</v>
      </c>
      <c r="E1031" s="10" t="s">
        <v>2405</v>
      </c>
      <c r="F1031" s="10" t="s">
        <v>2285</v>
      </c>
      <c r="G1031" s="10" t="s">
        <v>2287</v>
      </c>
      <c r="H1031" s="10" t="s">
        <v>345</v>
      </c>
      <c r="I1031" s="10" t="s">
        <v>323</v>
      </c>
      <c r="J1031" s="10" t="s">
        <v>153</v>
      </c>
      <c r="K1031" s="10" t="s">
        <v>154</v>
      </c>
      <c r="L1031" s="10" t="s">
        <v>807</v>
      </c>
      <c r="M1031" s="12" t="n">
        <v>46.3604951902062</v>
      </c>
      <c r="N1031" s="12" t="n">
        <v>6.8881026063632</v>
      </c>
      <c r="O1031" s="12" t="n">
        <v>45.099059903348</v>
      </c>
      <c r="P1031" s="12" t="n">
        <v>54.5723524362269</v>
      </c>
      <c r="Q1031" s="12" t="n">
        <v>50.7685617146677</v>
      </c>
      <c r="R1031" s="12" t="n">
        <v>52.9886032080406</v>
      </c>
      <c r="S1031" s="12" t="n">
        <v>46.5171645344025</v>
      </c>
      <c r="T1031" s="12" t="n">
        <v>35.3403711466671</v>
      </c>
      <c r="U1031" s="12" t="n">
        <v>34.6764488220215</v>
      </c>
      <c r="V1031" s="12" t="n">
        <v>56.9121055603027</v>
      </c>
      <c r="W1031" s="12" t="n">
        <v>22.2356567382813</v>
      </c>
      <c r="X1031" s="13" t="n">
        <v>15.6558657528724</v>
      </c>
      <c r="Y1031" s="13" t="n">
        <v>34.7649163475106</v>
      </c>
      <c r="Z1031" s="13" t="n">
        <v>52.3000000000002</v>
      </c>
      <c r="AA1031" s="10" t="s">
        <v>162</v>
      </c>
      <c r="AG1031" s="13" t="n">
        <v>98.505832712832</v>
      </c>
      <c r="AH1031" s="13" t="n">
        <v>100</v>
      </c>
      <c r="AI1031" s="13" t="n">
        <v>33.7</v>
      </c>
      <c r="AJ1031" s="13" t="n">
        <v>68.1</v>
      </c>
      <c r="AK1031" s="13" t="n">
        <v>37.1</v>
      </c>
      <c r="AL1031" s="12" t="n">
        <v>37.3672610085376</v>
      </c>
      <c r="AM1031" s="10" t="s">
        <v>180</v>
      </c>
      <c r="AN1031" s="10" t="s">
        <v>2398</v>
      </c>
      <c r="AO1031" s="10" t="s">
        <v>2399</v>
      </c>
    </row>
    <row r="1032" customFormat="false" ht="15" hidden="false" customHeight="false" outlineLevel="0" collapsed="false">
      <c r="A1032" s="10" t="s">
        <v>2406</v>
      </c>
      <c r="B1032" s="10" t="s">
        <v>2285</v>
      </c>
      <c r="C1032" s="10" t="s">
        <v>148</v>
      </c>
      <c r="D1032" s="11" t="n">
        <v>46298.8365625</v>
      </c>
      <c r="E1032" s="10" t="s">
        <v>2407</v>
      </c>
      <c r="F1032" s="10" t="s">
        <v>2285</v>
      </c>
      <c r="G1032" s="10" t="s">
        <v>2287</v>
      </c>
      <c r="H1032" s="10" t="s">
        <v>354</v>
      </c>
      <c r="I1032" s="10" t="s">
        <v>323</v>
      </c>
      <c r="J1032" s="10" t="s">
        <v>153</v>
      </c>
      <c r="K1032" s="10" t="s">
        <v>154</v>
      </c>
      <c r="L1032" s="10" t="s">
        <v>807</v>
      </c>
      <c r="M1032" s="12" t="n">
        <v>45.4677463707553</v>
      </c>
      <c r="N1032" s="12" t="n">
        <v>6.36124438835466</v>
      </c>
      <c r="O1032" s="12" t="n">
        <v>44.5385750389956</v>
      </c>
      <c r="P1032" s="12" t="n">
        <v>52.7812085143263</v>
      </c>
      <c r="Q1032" s="12" t="n">
        <v>47.8790226024715</v>
      </c>
      <c r="R1032" s="12" t="n">
        <v>51.8124724869529</v>
      </c>
      <c r="S1032" s="12" t="n">
        <v>43.8203944473247</v>
      </c>
      <c r="T1032" s="12" t="n">
        <v>34.5184036829611</v>
      </c>
      <c r="U1032" s="12" t="n">
        <v>33.8310356140137</v>
      </c>
      <c r="V1032" s="12" t="n">
        <v>56.5866928100586</v>
      </c>
      <c r="W1032" s="12" t="n">
        <v>22.7556571960449</v>
      </c>
      <c r="X1032" s="13" t="n">
        <v>13.6787329776696</v>
      </c>
      <c r="Y1032" s="13" t="n">
        <v>38.6957403893205</v>
      </c>
      <c r="Z1032" s="13" t="n">
        <v>50.2000000000002</v>
      </c>
      <c r="AA1032" s="10" t="s">
        <v>162</v>
      </c>
      <c r="AG1032" s="13" t="n">
        <v>98.7029968900198</v>
      </c>
      <c r="AH1032" s="13" t="n">
        <v>100</v>
      </c>
      <c r="AI1032" s="13" t="n">
        <v>32.9</v>
      </c>
      <c r="AJ1032" s="13" t="n">
        <v>65.7</v>
      </c>
      <c r="AK1032" s="13" t="n">
        <v>43.8</v>
      </c>
      <c r="AL1032" s="12" t="n">
        <v>43.8333333333334</v>
      </c>
      <c r="AM1032" s="10" t="s">
        <v>180</v>
      </c>
      <c r="AN1032" s="10" t="s">
        <v>2398</v>
      </c>
      <c r="AO1032" s="10" t="s">
        <v>2399</v>
      </c>
    </row>
    <row r="1033" customFormat="false" ht="15" hidden="false" customHeight="false" outlineLevel="0" collapsed="false">
      <c r="A1033" s="10" t="s">
        <v>2408</v>
      </c>
      <c r="B1033" s="10" t="s">
        <v>2285</v>
      </c>
      <c r="C1033" s="10" t="s">
        <v>148</v>
      </c>
      <c r="D1033" s="11" t="n">
        <v>46298.8365856482</v>
      </c>
      <c r="E1033" s="10" t="s">
        <v>2409</v>
      </c>
      <c r="F1033" s="10" t="s">
        <v>2285</v>
      </c>
      <c r="G1033" s="10" t="s">
        <v>2287</v>
      </c>
      <c r="H1033" s="10" t="s">
        <v>357</v>
      </c>
      <c r="I1033" s="10" t="s">
        <v>358</v>
      </c>
      <c r="J1033" s="10" t="s">
        <v>248</v>
      </c>
      <c r="K1033" s="10" t="s">
        <v>154</v>
      </c>
      <c r="M1033" s="12" t="n">
        <v>37.7785580027043</v>
      </c>
      <c r="N1033" s="12" t="n">
        <v>3.77268248269807</v>
      </c>
      <c r="O1033" s="12" t="n">
        <v>36.5957340188896</v>
      </c>
      <c r="P1033" s="12" t="n">
        <v>44.4051556582966</v>
      </c>
      <c r="Q1033" s="12" t="n">
        <v>42.1917371674624</v>
      </c>
      <c r="R1033" s="12" t="n">
        <v>40.8062977962733</v>
      </c>
      <c r="S1033" s="12" t="n">
        <v>42.1308890088766</v>
      </c>
      <c r="T1033" s="12" t="n">
        <v>34.3656301998323</v>
      </c>
      <c r="U1033" s="12" t="n">
        <v>30.5814743041992</v>
      </c>
      <c r="V1033" s="12" t="n">
        <v>49.380428314209</v>
      </c>
      <c r="W1033" s="12" t="n">
        <v>18.7989540100098</v>
      </c>
      <c r="X1033" s="13" t="n">
        <v>36.8546244520962</v>
      </c>
      <c r="Y1033" s="13" t="n">
        <v>71.7468660381159</v>
      </c>
      <c r="Z1033" s="13" t="n">
        <v>37.5000000000001</v>
      </c>
      <c r="AA1033" s="10" t="s">
        <v>155</v>
      </c>
      <c r="AG1033" s="13" t="n">
        <v>98.6647361647362</v>
      </c>
      <c r="AH1033" s="13" t="n">
        <v>100</v>
      </c>
      <c r="AI1033" s="13" t="n">
        <v>29.5</v>
      </c>
      <c r="AJ1033" s="13" t="n">
        <v>67.6</v>
      </c>
      <c r="AK1033" s="13" t="n">
        <v>33.5</v>
      </c>
      <c r="AL1033" s="12" t="n">
        <v>33.5617047798047</v>
      </c>
      <c r="AM1033" s="10" t="s">
        <v>180</v>
      </c>
    </row>
    <row r="1034" customFormat="false" ht="15" hidden="false" customHeight="false" outlineLevel="0" collapsed="false">
      <c r="A1034" s="10" t="s">
        <v>2410</v>
      </c>
      <c r="B1034" s="10" t="s">
        <v>2285</v>
      </c>
      <c r="C1034" s="10" t="s">
        <v>148</v>
      </c>
      <c r="D1034" s="11" t="n">
        <v>46298.8365972222</v>
      </c>
      <c r="E1034" s="10" t="s">
        <v>2411</v>
      </c>
      <c r="F1034" s="10" t="s">
        <v>2285</v>
      </c>
      <c r="G1034" s="10" t="s">
        <v>2287</v>
      </c>
      <c r="H1034" s="10" t="s">
        <v>361</v>
      </c>
      <c r="I1034" s="10" t="s">
        <v>358</v>
      </c>
      <c r="J1034" s="10" t="s">
        <v>153</v>
      </c>
      <c r="K1034" s="10" t="s">
        <v>154</v>
      </c>
      <c r="M1034" s="12" t="n">
        <v>40.5402280457867</v>
      </c>
      <c r="N1034" s="12" t="n">
        <v>6.88119976489136</v>
      </c>
      <c r="O1034" s="12" t="n">
        <v>38.9443658627973</v>
      </c>
      <c r="P1034" s="12" t="n">
        <v>42.1902629277592</v>
      </c>
      <c r="Q1034" s="12" t="n">
        <v>52.4009853342361</v>
      </c>
      <c r="R1034" s="12" t="n">
        <v>45.0952083962273</v>
      </c>
      <c r="S1034" s="12" t="n">
        <v>47.6888366964504</v>
      </c>
      <c r="T1034" s="12" t="n">
        <v>32.0460815275931</v>
      </c>
      <c r="U1034" s="12" t="n">
        <v>31.1410846710205</v>
      </c>
      <c r="V1034" s="12" t="n">
        <v>54.603702545166</v>
      </c>
      <c r="W1034" s="12" t="n">
        <v>23.4626178741455</v>
      </c>
      <c r="X1034" s="13" t="n">
        <v>18.2441439725767</v>
      </c>
      <c r="Y1034" s="13" t="n">
        <v>45.9619413152074</v>
      </c>
      <c r="Z1034" s="13" t="n">
        <v>33.5</v>
      </c>
      <c r="AA1034" s="10" t="s">
        <v>162</v>
      </c>
      <c r="AG1034" s="13" t="n">
        <v>98.0536642822259</v>
      </c>
      <c r="AH1034" s="13" t="n">
        <v>100</v>
      </c>
      <c r="AI1034" s="13" t="n">
        <v>30</v>
      </c>
      <c r="AJ1034" s="13" t="n">
        <v>70.2</v>
      </c>
      <c r="AK1034" s="13" t="n">
        <v>34</v>
      </c>
      <c r="AL1034" s="12" t="n">
        <v>34.2855782716049</v>
      </c>
      <c r="AM1034" s="10" t="s">
        <v>180</v>
      </c>
    </row>
    <row r="1035" customFormat="false" ht="15" hidden="false" customHeight="false" outlineLevel="0" collapsed="false">
      <c r="A1035" s="10" t="s">
        <v>2412</v>
      </c>
      <c r="B1035" s="10" t="s">
        <v>2413</v>
      </c>
      <c r="C1035" s="10" t="s">
        <v>148</v>
      </c>
      <c r="D1035" s="11" t="n">
        <v>46298.8438425926</v>
      </c>
      <c r="E1035" s="10" t="s">
        <v>2414</v>
      </c>
      <c r="F1035" s="10" t="s">
        <v>2415</v>
      </c>
      <c r="G1035" s="10" t="s">
        <v>2416</v>
      </c>
      <c r="H1035" s="10" t="s">
        <v>151</v>
      </c>
      <c r="I1035" s="10" t="s">
        <v>152</v>
      </c>
      <c r="J1035" s="10" t="s">
        <v>153</v>
      </c>
      <c r="K1035" s="10" t="s">
        <v>154</v>
      </c>
      <c r="M1035" s="12" t="n">
        <v>51.77552166899</v>
      </c>
      <c r="N1035" s="12" t="n">
        <v>8.38255859751518</v>
      </c>
      <c r="O1035" s="12" t="n">
        <v>50.4560635180655</v>
      </c>
      <c r="P1035" s="12" t="n">
        <v>64.9892336322415</v>
      </c>
      <c r="Q1035" s="12" t="n">
        <v>50.3516744830027</v>
      </c>
      <c r="R1035" s="12" t="n">
        <v>53.5444879879578</v>
      </c>
      <c r="S1035" s="12" t="n">
        <v>59.3663600621203</v>
      </c>
      <c r="T1035" s="12" t="n">
        <v>39.4619661475883</v>
      </c>
      <c r="U1035" s="12" t="n">
        <v>38.8764495849609</v>
      </c>
      <c r="V1035" s="12" t="n">
        <v>66.2615509033203</v>
      </c>
      <c r="W1035" s="12" t="n">
        <v>27.3851013183594</v>
      </c>
      <c r="X1035" s="13" t="n">
        <v>17.6571670869691</v>
      </c>
      <c r="Y1035" s="13" t="n">
        <v>27.3605748845098</v>
      </c>
      <c r="Z1035" s="13" t="n">
        <v>58.7000000000003</v>
      </c>
      <c r="AA1035" s="10" t="s">
        <v>162</v>
      </c>
      <c r="AG1035" s="13" t="n">
        <v>98.8005203624898</v>
      </c>
      <c r="AH1035" s="13" t="n">
        <v>100</v>
      </c>
      <c r="AI1035" s="13" t="n">
        <v>37.9</v>
      </c>
      <c r="AJ1035" s="13" t="n">
        <v>72.3</v>
      </c>
      <c r="AK1035" s="13" t="n">
        <v>41.6</v>
      </c>
      <c r="AL1035" s="12" t="n">
        <v>41.5672610085376</v>
      </c>
      <c r="AM1035" s="10" t="s">
        <v>157</v>
      </c>
      <c r="AN1035" s="10" t="s">
        <v>632</v>
      </c>
    </row>
    <row r="1036" customFormat="false" ht="15" hidden="false" customHeight="false" outlineLevel="0" collapsed="false">
      <c r="A1036" s="10" t="s">
        <v>2417</v>
      </c>
      <c r="B1036" s="10" t="s">
        <v>2413</v>
      </c>
      <c r="C1036" s="10" t="s">
        <v>148</v>
      </c>
      <c r="D1036" s="11" t="n">
        <v>46298.8438657407</v>
      </c>
      <c r="E1036" s="10" t="s">
        <v>2418</v>
      </c>
      <c r="F1036" s="10" t="s">
        <v>2415</v>
      </c>
      <c r="G1036" s="10" t="s">
        <v>2416</v>
      </c>
      <c r="H1036" s="10" t="s">
        <v>160</v>
      </c>
      <c r="I1036" s="10" t="s">
        <v>152</v>
      </c>
      <c r="J1036" s="10" t="s">
        <v>153</v>
      </c>
      <c r="K1036" s="10" t="s">
        <v>154</v>
      </c>
      <c r="M1036" s="12" t="n">
        <v>48.8809800443194</v>
      </c>
      <c r="N1036" s="12" t="n">
        <v>8.78259767465767</v>
      </c>
      <c r="O1036" s="12" t="n">
        <v>47.3601509862967</v>
      </c>
      <c r="P1036" s="12" t="n">
        <v>64.5544807776069</v>
      </c>
      <c r="Q1036" s="12" t="n">
        <v>47.7858489015645</v>
      </c>
      <c r="R1036" s="12" t="n">
        <v>52.1132918034978</v>
      </c>
      <c r="S1036" s="12" t="n">
        <v>54.5069118378118</v>
      </c>
      <c r="T1036" s="12" t="n">
        <v>37.7099689857571</v>
      </c>
      <c r="U1036" s="12" t="n">
        <v>37.5275421142578</v>
      </c>
      <c r="V1036" s="12" t="n">
        <v>66.3455810546875</v>
      </c>
      <c r="W1036" s="12" t="n">
        <v>28.8180389404297</v>
      </c>
      <c r="X1036" s="13" t="n">
        <v>18.3135196067175</v>
      </c>
      <c r="Y1036" s="13" t="n">
        <v>33.0866620046133</v>
      </c>
      <c r="Z1036" s="13" t="n">
        <v>39.8</v>
      </c>
      <c r="AA1036" s="10" t="s">
        <v>162</v>
      </c>
      <c r="AG1036" s="13" t="n">
        <v>98.8190275800895</v>
      </c>
      <c r="AH1036" s="13" t="n">
        <v>100</v>
      </c>
      <c r="AI1036" s="13" t="n">
        <v>36.5</v>
      </c>
      <c r="AJ1036" s="13" t="n">
        <v>72.7</v>
      </c>
      <c r="AK1036" s="13" t="n">
        <v>38.4</v>
      </c>
      <c r="AL1036" s="12" t="n">
        <v>38.4108504398827</v>
      </c>
      <c r="AM1036" s="10" t="s">
        <v>157</v>
      </c>
      <c r="AN1036" s="10" t="s">
        <v>632</v>
      </c>
    </row>
    <row r="1037" customFormat="false" ht="15" hidden="false" customHeight="false" outlineLevel="0" collapsed="false">
      <c r="A1037" s="10" t="s">
        <v>2419</v>
      </c>
      <c r="B1037" s="10" t="s">
        <v>2413</v>
      </c>
      <c r="C1037" s="10" t="s">
        <v>148</v>
      </c>
      <c r="D1037" s="11" t="n">
        <v>46298.8438888889</v>
      </c>
      <c r="E1037" s="10" t="s">
        <v>2420</v>
      </c>
      <c r="F1037" s="10" t="s">
        <v>2415</v>
      </c>
      <c r="G1037" s="10" t="s">
        <v>2416</v>
      </c>
      <c r="H1037" s="10" t="s">
        <v>166</v>
      </c>
      <c r="I1037" s="10" t="s">
        <v>152</v>
      </c>
      <c r="J1037" s="10" t="s">
        <v>153</v>
      </c>
      <c r="K1037" s="10" t="s">
        <v>154</v>
      </c>
      <c r="M1037" s="12" t="n">
        <v>48.8781296703524</v>
      </c>
      <c r="N1037" s="12" t="n">
        <v>9.02360645577331</v>
      </c>
      <c r="O1037" s="12" t="n">
        <v>47.1869929725223</v>
      </c>
      <c r="P1037" s="12" t="n">
        <v>63.1635558165914</v>
      </c>
      <c r="Q1037" s="12" t="n">
        <v>50.7350725875068</v>
      </c>
      <c r="R1037" s="12" t="n">
        <v>50.4075764956236</v>
      </c>
      <c r="S1037" s="12" t="n">
        <v>56.7521279884575</v>
      </c>
      <c r="T1037" s="12" t="n">
        <v>36.8506327882951</v>
      </c>
      <c r="U1037" s="12" t="n">
        <v>36.4303817749023</v>
      </c>
      <c r="V1037" s="12" t="n">
        <v>64.9418563842773</v>
      </c>
      <c r="W1037" s="12" t="n">
        <v>28.511474609375</v>
      </c>
      <c r="X1037" s="13" t="n">
        <v>21.3392473887538</v>
      </c>
      <c r="Y1037" s="13" t="n">
        <v>31.1375017885248</v>
      </c>
      <c r="Z1037" s="13" t="n">
        <v>38.8</v>
      </c>
      <c r="AA1037" s="10" t="s">
        <v>162</v>
      </c>
      <c r="AG1037" s="13" t="n">
        <v>98.9578908617223</v>
      </c>
      <c r="AH1037" s="13" t="n">
        <v>100</v>
      </c>
      <c r="AI1037" s="13" t="n">
        <v>35.4</v>
      </c>
      <c r="AJ1037" s="13" t="n">
        <v>71.7</v>
      </c>
      <c r="AK1037" s="13" t="n">
        <v>40.2</v>
      </c>
      <c r="AL1037" s="12" t="n">
        <v>39.2698132154045</v>
      </c>
      <c r="AM1037" s="10" t="s">
        <v>157</v>
      </c>
      <c r="AN1037" s="10" t="s">
        <v>632</v>
      </c>
    </row>
    <row r="1038" customFormat="false" ht="15" hidden="false" customHeight="false" outlineLevel="0" collapsed="false">
      <c r="A1038" s="10" t="s">
        <v>2421</v>
      </c>
      <c r="B1038" s="10" t="s">
        <v>2413</v>
      </c>
      <c r="C1038" s="10" t="s">
        <v>148</v>
      </c>
      <c r="D1038" s="11" t="n">
        <v>46298.8439236111</v>
      </c>
      <c r="E1038" s="10" t="s">
        <v>2422</v>
      </c>
      <c r="F1038" s="10" t="s">
        <v>2415</v>
      </c>
      <c r="G1038" s="10" t="s">
        <v>2416</v>
      </c>
      <c r="H1038" s="10" t="s">
        <v>169</v>
      </c>
      <c r="I1038" s="10" t="s">
        <v>152</v>
      </c>
      <c r="J1038" s="10" t="s">
        <v>153</v>
      </c>
      <c r="K1038" s="10" t="s">
        <v>154</v>
      </c>
      <c r="M1038" s="12" t="n">
        <v>50.2381455325581</v>
      </c>
      <c r="N1038" s="12" t="n">
        <v>8.87188676962999</v>
      </c>
      <c r="O1038" s="12" t="n">
        <v>48.6464012041911</v>
      </c>
      <c r="P1038" s="12" t="n">
        <v>64.7803584792237</v>
      </c>
      <c r="Q1038" s="12" t="n">
        <v>47.6323953196893</v>
      </c>
      <c r="R1038" s="12" t="n">
        <v>56.2421047602362</v>
      </c>
      <c r="S1038" s="12" t="n">
        <v>57.287040335639</v>
      </c>
      <c r="T1038" s="12" t="n">
        <v>37.5168525626836</v>
      </c>
      <c r="U1038" s="12" t="n">
        <v>37.3006935119629</v>
      </c>
      <c r="V1038" s="12" t="n">
        <v>66.6471710205078</v>
      </c>
      <c r="W1038" s="12" t="n">
        <v>29.3464775085449</v>
      </c>
      <c r="X1038" s="13" t="n">
        <v>18.722032901828</v>
      </c>
      <c r="Y1038" s="13" t="n">
        <v>25.8032205032172</v>
      </c>
      <c r="Z1038" s="13" t="n">
        <v>39.9</v>
      </c>
      <c r="AA1038" s="10" t="s">
        <v>162</v>
      </c>
      <c r="AG1038" s="13" t="n">
        <v>98.7719241647041</v>
      </c>
      <c r="AH1038" s="13" t="n">
        <v>100</v>
      </c>
      <c r="AI1038" s="13" t="n">
        <v>36.1</v>
      </c>
      <c r="AJ1038" s="13" t="n">
        <v>78.4</v>
      </c>
      <c r="AK1038" s="13" t="n">
        <v>37.6</v>
      </c>
      <c r="AL1038" s="12" t="n">
        <v>37.7399364095018</v>
      </c>
      <c r="AM1038" s="10" t="s">
        <v>157</v>
      </c>
      <c r="AN1038" s="10" t="s">
        <v>632</v>
      </c>
    </row>
    <row r="1039" customFormat="false" ht="15" hidden="false" customHeight="false" outlineLevel="0" collapsed="false">
      <c r="A1039" s="10" t="s">
        <v>2423</v>
      </c>
      <c r="B1039" s="10" t="s">
        <v>2413</v>
      </c>
      <c r="C1039" s="10" t="s">
        <v>148</v>
      </c>
      <c r="D1039" s="11" t="n">
        <v>46298.8439467593</v>
      </c>
      <c r="E1039" s="10" t="s">
        <v>2424</v>
      </c>
      <c r="F1039" s="10" t="s">
        <v>2415</v>
      </c>
      <c r="G1039" s="10" t="s">
        <v>2416</v>
      </c>
      <c r="H1039" s="10" t="s">
        <v>173</v>
      </c>
      <c r="I1039" s="10" t="s">
        <v>152</v>
      </c>
      <c r="J1039" s="10" t="s">
        <v>153</v>
      </c>
      <c r="K1039" s="10" t="s">
        <v>154</v>
      </c>
      <c r="M1039" s="12" t="n">
        <v>50.9434682520261</v>
      </c>
      <c r="N1039" s="12" t="n">
        <v>9.8840224857899</v>
      </c>
      <c r="O1039" s="12" t="n">
        <v>49.5833485703269</v>
      </c>
      <c r="P1039" s="12" t="n">
        <v>65.9937865665254</v>
      </c>
      <c r="Q1039" s="12" t="n">
        <v>48.0965551710446</v>
      </c>
      <c r="R1039" s="12" t="n">
        <v>56.2863954676778</v>
      </c>
      <c r="S1039" s="12" t="n">
        <v>55.3457246399718</v>
      </c>
      <c r="T1039" s="12" t="n">
        <v>37.2620947640863</v>
      </c>
      <c r="U1039" s="12" t="n">
        <v>37.0199089050293</v>
      </c>
      <c r="V1039" s="12" t="n">
        <v>67.0768280029297</v>
      </c>
      <c r="W1039" s="12" t="n">
        <v>30.0569190979004</v>
      </c>
      <c r="X1039" s="13" t="n">
        <v>18.3576127819549</v>
      </c>
      <c r="Y1039" s="13" t="n">
        <v>23.6430921052632</v>
      </c>
      <c r="Z1039" s="13" t="n">
        <v>63.5000000000003</v>
      </c>
      <c r="AA1039" s="10" t="s">
        <v>162</v>
      </c>
      <c r="AG1039" s="13" t="n">
        <v>98.5185185185185</v>
      </c>
      <c r="AH1039" s="13" t="n">
        <v>100</v>
      </c>
      <c r="AI1039" s="13" t="n">
        <v>35.7</v>
      </c>
      <c r="AJ1039" s="13" t="n">
        <v>82.2</v>
      </c>
      <c r="AK1039" s="13" t="n">
        <v>41.4</v>
      </c>
      <c r="AL1039" s="12" t="n">
        <v>42.5888888888889</v>
      </c>
      <c r="AM1039" s="10" t="s">
        <v>157</v>
      </c>
      <c r="AN1039" s="10" t="s">
        <v>632</v>
      </c>
    </row>
    <row r="1040" customFormat="false" ht="15" hidden="false" customHeight="false" outlineLevel="0" collapsed="false">
      <c r="A1040" s="10" t="s">
        <v>2425</v>
      </c>
      <c r="B1040" s="10" t="s">
        <v>2413</v>
      </c>
      <c r="C1040" s="10" t="s">
        <v>148</v>
      </c>
      <c r="D1040" s="11" t="n">
        <v>46298.8439814815</v>
      </c>
      <c r="E1040" s="10" t="s">
        <v>2426</v>
      </c>
      <c r="F1040" s="10" t="s">
        <v>2415</v>
      </c>
      <c r="G1040" s="10" t="s">
        <v>2416</v>
      </c>
      <c r="H1040" s="10" t="s">
        <v>176</v>
      </c>
      <c r="I1040" s="10" t="s">
        <v>152</v>
      </c>
      <c r="J1040" s="10" t="s">
        <v>153</v>
      </c>
      <c r="K1040" s="10" t="s">
        <v>154</v>
      </c>
      <c r="M1040" s="12" t="n">
        <v>50.4679996601654</v>
      </c>
      <c r="N1040" s="12" t="n">
        <v>7.97452067848441</v>
      </c>
      <c r="O1040" s="12" t="n">
        <v>49.26161420889</v>
      </c>
      <c r="P1040" s="12" t="n">
        <v>62.7990052995778</v>
      </c>
      <c r="Q1040" s="12" t="n">
        <v>47.9447817268757</v>
      </c>
      <c r="R1040" s="12" t="n">
        <v>55.7811414336473</v>
      </c>
      <c r="S1040" s="12" t="n">
        <v>54.1656296705193</v>
      </c>
      <c r="T1040" s="12" t="n">
        <v>38.3309640943979</v>
      </c>
      <c r="U1040" s="12" t="n">
        <v>38.1489486694336</v>
      </c>
      <c r="V1040" s="12" t="n">
        <v>64.2895050048828</v>
      </c>
      <c r="W1040" s="12" t="n">
        <v>26.1405563354492</v>
      </c>
      <c r="X1040" s="13" t="n">
        <v>16.5655471289274</v>
      </c>
      <c r="Y1040" s="13" t="n">
        <v>24.1744312026002</v>
      </c>
      <c r="Z1040" s="13" t="n">
        <v>56.5000000000002</v>
      </c>
      <c r="AA1040" s="10" t="s">
        <v>162</v>
      </c>
      <c r="AG1040" s="13" t="n">
        <v>98.8487282463186</v>
      </c>
      <c r="AH1040" s="13" t="n">
        <v>100</v>
      </c>
      <c r="AI1040" s="13" t="n">
        <v>36.9</v>
      </c>
      <c r="AJ1040" s="13" t="n">
        <v>80.9</v>
      </c>
      <c r="AK1040" s="13" t="n">
        <v>43.1</v>
      </c>
      <c r="AL1040" s="12" t="n">
        <v>43.4185185185185</v>
      </c>
      <c r="AM1040" s="10" t="s">
        <v>157</v>
      </c>
      <c r="AN1040" s="10" t="s">
        <v>632</v>
      </c>
    </row>
    <row r="1041" customFormat="false" ht="15" hidden="false" customHeight="false" outlineLevel="0" collapsed="false">
      <c r="A1041" s="10" t="s">
        <v>2427</v>
      </c>
      <c r="B1041" s="10" t="s">
        <v>2413</v>
      </c>
      <c r="C1041" s="10" t="s">
        <v>148</v>
      </c>
      <c r="D1041" s="11" t="n">
        <v>46298.8440046296</v>
      </c>
      <c r="E1041" s="10" t="s">
        <v>2428</v>
      </c>
      <c r="F1041" s="10" t="s">
        <v>2415</v>
      </c>
      <c r="G1041" s="10" t="s">
        <v>2416</v>
      </c>
      <c r="H1041" s="10" t="s">
        <v>179</v>
      </c>
      <c r="I1041" s="10" t="s">
        <v>152</v>
      </c>
      <c r="J1041" s="10" t="s">
        <v>153</v>
      </c>
      <c r="K1041" s="10" t="s">
        <v>154</v>
      </c>
      <c r="M1041" s="12" t="n">
        <v>52.2021252393959</v>
      </c>
      <c r="N1041" s="12" t="n">
        <v>8.07704017383735</v>
      </c>
      <c r="O1041" s="12" t="n">
        <v>51.0174502604012</v>
      </c>
      <c r="P1041" s="12" t="n">
        <v>64.586621027958</v>
      </c>
      <c r="Q1041" s="12" t="n">
        <v>48.5506018243412</v>
      </c>
      <c r="R1041" s="12" t="n">
        <v>56.3690078114216</v>
      </c>
      <c r="S1041" s="12" t="n">
        <v>57.9373315612817</v>
      </c>
      <c r="T1041" s="12" t="n">
        <v>38.8135887234004</v>
      </c>
      <c r="U1041" s="12" t="n">
        <v>38.0574645996094</v>
      </c>
      <c r="V1041" s="12" t="n">
        <v>66.229118347168</v>
      </c>
      <c r="W1041" s="12" t="n">
        <v>28.1716537475586</v>
      </c>
      <c r="X1041" s="13" t="n">
        <v>12.7191143967685</v>
      </c>
      <c r="Y1041" s="13" t="n">
        <v>26.7776846276961</v>
      </c>
      <c r="Z1041" s="13" t="n">
        <v>53.8000000000002</v>
      </c>
      <c r="AA1041" s="10" t="s">
        <v>162</v>
      </c>
      <c r="AG1041" s="13" t="n">
        <v>98.9890607317993</v>
      </c>
      <c r="AH1041" s="13" t="n">
        <v>100</v>
      </c>
      <c r="AI1041" s="13" t="n">
        <v>36.8</v>
      </c>
      <c r="AJ1041" s="13" t="n">
        <v>81.1</v>
      </c>
      <c r="AK1041" s="13" t="n">
        <v>53.2</v>
      </c>
      <c r="AL1041" s="12" t="n">
        <v>51.5666666666667</v>
      </c>
      <c r="AM1041" s="10" t="s">
        <v>157</v>
      </c>
      <c r="AN1041" s="10" t="s">
        <v>632</v>
      </c>
    </row>
    <row r="1042" customFormat="false" ht="15" hidden="false" customHeight="false" outlineLevel="0" collapsed="false">
      <c r="A1042" s="10" t="s">
        <v>2429</v>
      </c>
      <c r="B1042" s="10" t="s">
        <v>2413</v>
      </c>
      <c r="C1042" s="10" t="s">
        <v>148</v>
      </c>
      <c r="D1042" s="11" t="n">
        <v>46298.8440393519</v>
      </c>
      <c r="E1042" s="10" t="s">
        <v>2430</v>
      </c>
      <c r="F1042" s="10" t="s">
        <v>2415</v>
      </c>
      <c r="G1042" s="10" t="s">
        <v>2416</v>
      </c>
      <c r="H1042" s="10" t="s">
        <v>183</v>
      </c>
      <c r="I1042" s="10" t="s">
        <v>152</v>
      </c>
      <c r="J1042" s="10" t="s">
        <v>153</v>
      </c>
      <c r="K1042" s="10" t="s">
        <v>154</v>
      </c>
      <c r="M1042" s="12" t="n">
        <v>49.5531515279167</v>
      </c>
      <c r="N1042" s="12" t="n">
        <v>8.54701753249539</v>
      </c>
      <c r="O1042" s="12" t="n">
        <v>48.4526354745076</v>
      </c>
      <c r="P1042" s="12" t="n">
        <v>60.2030789129022</v>
      </c>
      <c r="Q1042" s="12" t="n">
        <v>44.5978896362047</v>
      </c>
      <c r="R1042" s="12" t="n">
        <v>56.9326466814988</v>
      </c>
      <c r="S1042" s="12" t="n">
        <v>54.2501350962927</v>
      </c>
      <c r="T1042" s="12" t="n">
        <v>36.3537228129266</v>
      </c>
      <c r="U1042" s="12" t="n">
        <v>35.4736099243164</v>
      </c>
      <c r="V1042" s="12" t="n">
        <v>62.7791023254395</v>
      </c>
      <c r="W1042" s="12" t="n">
        <v>27.3054924011231</v>
      </c>
      <c r="X1042" s="13" t="n">
        <v>13.9909838239194</v>
      </c>
      <c r="Y1042" s="13" t="n">
        <v>25.4903208697958</v>
      </c>
      <c r="Z1042" s="13" t="n">
        <v>37.9</v>
      </c>
      <c r="AA1042" s="10" t="s">
        <v>162</v>
      </c>
      <c r="AG1042" s="13" t="n">
        <v>98.8497672272785</v>
      </c>
      <c r="AH1042" s="13" t="n">
        <v>100</v>
      </c>
      <c r="AI1042" s="13" t="n">
        <v>34.5</v>
      </c>
      <c r="AJ1042" s="13" t="n">
        <v>68.8</v>
      </c>
      <c r="AK1042" s="13" t="n">
        <v>42.8</v>
      </c>
      <c r="AL1042" s="12" t="n">
        <v>42.5217030031378</v>
      </c>
      <c r="AM1042" s="10" t="s">
        <v>157</v>
      </c>
      <c r="AN1042" s="10" t="s">
        <v>632</v>
      </c>
    </row>
    <row r="1043" customFormat="false" ht="15" hidden="false" customHeight="false" outlineLevel="0" collapsed="false">
      <c r="A1043" s="10" t="s">
        <v>2431</v>
      </c>
      <c r="B1043" s="10" t="s">
        <v>2413</v>
      </c>
      <c r="C1043" s="10" t="s">
        <v>148</v>
      </c>
      <c r="D1043" s="11" t="n">
        <v>46298.8440972222</v>
      </c>
      <c r="E1043" s="10" t="s">
        <v>2432</v>
      </c>
      <c r="F1043" s="10" t="s">
        <v>2415</v>
      </c>
      <c r="G1043" s="10" t="s">
        <v>2416</v>
      </c>
      <c r="H1043" s="10" t="s">
        <v>186</v>
      </c>
      <c r="I1043" s="10" t="s">
        <v>152</v>
      </c>
      <c r="J1043" s="10" t="s">
        <v>153</v>
      </c>
      <c r="K1043" s="10" t="s">
        <v>154</v>
      </c>
      <c r="M1043" s="12" t="n">
        <v>43.3944573020707</v>
      </c>
      <c r="N1043" s="12" t="n">
        <v>6.50853689884901</v>
      </c>
      <c r="O1043" s="12" t="n">
        <v>42.1605826924396</v>
      </c>
      <c r="P1043" s="12" t="n">
        <v>52.0417729729848</v>
      </c>
      <c r="Q1043" s="12" t="n">
        <v>47.1583046313695</v>
      </c>
      <c r="R1043" s="12" t="n">
        <v>44.4555556957154</v>
      </c>
      <c r="S1043" s="12" t="n">
        <v>49.5476550754113</v>
      </c>
      <c r="T1043" s="12" t="n">
        <v>34.4712978049488</v>
      </c>
      <c r="U1043" s="12" t="n">
        <v>33.9444923400879</v>
      </c>
      <c r="V1043" s="12" t="n">
        <v>53.5769538879395</v>
      </c>
      <c r="W1043" s="12" t="n">
        <v>19.6324615478516</v>
      </c>
      <c r="X1043" s="13" t="n">
        <v>17.4817846092424</v>
      </c>
      <c r="Y1043" s="13" t="n">
        <v>36.7040123764847</v>
      </c>
      <c r="Z1043" s="13" t="n">
        <v>36.6</v>
      </c>
      <c r="AA1043" s="10" t="s">
        <v>162</v>
      </c>
      <c r="AG1043" s="13" t="n">
        <v>98.6243386243386</v>
      </c>
      <c r="AH1043" s="13" t="n">
        <v>100</v>
      </c>
      <c r="AI1043" s="13" t="n">
        <v>32.7</v>
      </c>
      <c r="AJ1043" s="13" t="n">
        <v>64.8</v>
      </c>
      <c r="AK1043" s="13" t="n">
        <v>34</v>
      </c>
      <c r="AL1043" s="12" t="n">
        <v>33.944490750473</v>
      </c>
      <c r="AM1043" s="10" t="s">
        <v>157</v>
      </c>
      <c r="AN1043" s="10" t="s">
        <v>632</v>
      </c>
    </row>
    <row r="1044" customFormat="false" ht="15" hidden="false" customHeight="false" outlineLevel="0" collapsed="false">
      <c r="A1044" s="10" t="s">
        <v>2433</v>
      </c>
      <c r="B1044" s="10" t="s">
        <v>2413</v>
      </c>
      <c r="C1044" s="10" t="s">
        <v>148</v>
      </c>
      <c r="D1044" s="11" t="n">
        <v>46298.8441319445</v>
      </c>
      <c r="E1044" s="10" t="s">
        <v>2434</v>
      </c>
      <c r="F1044" s="10" t="s">
        <v>2415</v>
      </c>
      <c r="G1044" s="10" t="s">
        <v>2416</v>
      </c>
      <c r="H1044" s="10" t="s">
        <v>189</v>
      </c>
      <c r="I1044" s="10" t="s">
        <v>152</v>
      </c>
      <c r="J1044" s="10" t="s">
        <v>153</v>
      </c>
      <c r="K1044" s="10" t="s">
        <v>154</v>
      </c>
      <c r="M1044" s="12" t="n">
        <v>47.4292840487654</v>
      </c>
      <c r="N1044" s="12" t="n">
        <v>4.54160072789534</v>
      </c>
      <c r="O1044" s="12" t="n">
        <v>46.8339772817809</v>
      </c>
      <c r="P1044" s="12" t="n">
        <v>51.6333241322095</v>
      </c>
      <c r="Q1044" s="12" t="n">
        <v>49.078746495837</v>
      </c>
      <c r="R1044" s="12" t="n">
        <v>54.8513281462358</v>
      </c>
      <c r="S1044" s="12" t="n">
        <v>43.6307354305736</v>
      </c>
      <c r="T1044" s="12" t="n">
        <v>41.5476728476657</v>
      </c>
      <c r="U1044" s="12" t="n">
        <v>39.4574165344238</v>
      </c>
      <c r="V1044" s="12" t="n">
        <v>56.4208450317383</v>
      </c>
      <c r="W1044" s="12" t="n">
        <v>16.9634284973145</v>
      </c>
      <c r="X1044" s="13" t="n">
        <v>28.629360879</v>
      </c>
      <c r="Y1044" s="13" t="n">
        <v>44.8621898412262</v>
      </c>
      <c r="Z1044" s="13" t="n">
        <v>44.5000000000001</v>
      </c>
      <c r="AA1044" s="10" t="s">
        <v>162</v>
      </c>
      <c r="AG1044" s="13" t="n">
        <v>98.9151126651127</v>
      </c>
      <c r="AH1044" s="13" t="n">
        <v>100</v>
      </c>
      <c r="AI1044" s="13" t="n">
        <v>37.6</v>
      </c>
      <c r="AJ1044" s="13" t="n">
        <v>67.5</v>
      </c>
      <c r="AK1044" s="13" t="n">
        <v>47.6</v>
      </c>
      <c r="AL1044" s="12" t="n">
        <v>43.4730521821632</v>
      </c>
      <c r="AM1044" s="10" t="s">
        <v>157</v>
      </c>
      <c r="AN1044" s="10" t="s">
        <v>632</v>
      </c>
    </row>
    <row r="1045" customFormat="false" ht="15" hidden="false" customHeight="false" outlineLevel="0" collapsed="false">
      <c r="A1045" s="10" t="s">
        <v>2435</v>
      </c>
      <c r="B1045" s="10" t="s">
        <v>2413</v>
      </c>
      <c r="C1045" s="10" t="s">
        <v>148</v>
      </c>
      <c r="D1045" s="11" t="n">
        <v>46298.8441782407</v>
      </c>
      <c r="E1045" s="10" t="s">
        <v>2436</v>
      </c>
      <c r="F1045" s="10" t="s">
        <v>2415</v>
      </c>
      <c r="G1045" s="10" t="s">
        <v>2416</v>
      </c>
      <c r="H1045" s="10" t="s">
        <v>192</v>
      </c>
      <c r="I1045" s="10" t="s">
        <v>152</v>
      </c>
      <c r="J1045" s="10" t="s">
        <v>153</v>
      </c>
      <c r="K1045" s="10" t="s">
        <v>154</v>
      </c>
      <c r="M1045" s="12" t="n">
        <v>44.574635956185</v>
      </c>
      <c r="N1045" s="12" t="n">
        <v>3.39275250239695</v>
      </c>
      <c r="O1045" s="12" t="n">
        <v>43.7462465054987</v>
      </c>
      <c r="P1045" s="12" t="n">
        <v>48.4537856226086</v>
      </c>
      <c r="Q1045" s="12" t="n">
        <v>49.0934618016055</v>
      </c>
      <c r="R1045" s="12" t="n">
        <v>45.0894146002022</v>
      </c>
      <c r="S1045" s="12" t="n">
        <v>48.9026385194638</v>
      </c>
      <c r="T1045" s="12" t="n">
        <v>40.2907296744138</v>
      </c>
      <c r="U1045" s="12" t="n">
        <v>39.9444427490234</v>
      </c>
      <c r="V1045" s="12" t="n">
        <v>53.5472831726074</v>
      </c>
      <c r="W1045" s="12" t="n">
        <v>13.602840423584</v>
      </c>
      <c r="X1045" s="13" t="n">
        <v>41.1774781227617</v>
      </c>
      <c r="Y1045" s="13" t="n">
        <v>57.2498520756127</v>
      </c>
      <c r="Z1045" s="13" t="n">
        <v>42.1</v>
      </c>
      <c r="AA1045" s="10" t="s">
        <v>155</v>
      </c>
      <c r="AF1045" s="10" t="s">
        <v>156</v>
      </c>
      <c r="AG1045" s="13" t="n">
        <v>98.1237585943468</v>
      </c>
      <c r="AH1045" s="13" t="n">
        <v>100</v>
      </c>
      <c r="AI1045" s="13" t="n">
        <v>35.5</v>
      </c>
      <c r="AJ1045" s="13" t="n">
        <v>65.5</v>
      </c>
      <c r="AK1045" s="13" t="n">
        <v>45.7</v>
      </c>
      <c r="AL1045" s="12" t="n">
        <v>42.5160667665928</v>
      </c>
      <c r="AM1045" s="10" t="s">
        <v>157</v>
      </c>
      <c r="AN1045" s="10" t="s">
        <v>632</v>
      </c>
    </row>
    <row r="1046" customFormat="false" ht="15" hidden="false" customHeight="false" outlineLevel="0" collapsed="false">
      <c r="A1046" s="10" t="s">
        <v>2437</v>
      </c>
      <c r="B1046" s="10" t="s">
        <v>2413</v>
      </c>
      <c r="C1046" s="10" t="s">
        <v>148</v>
      </c>
      <c r="D1046" s="11" t="n">
        <v>46298.8442013889</v>
      </c>
      <c r="E1046" s="10" t="s">
        <v>2438</v>
      </c>
      <c r="F1046" s="10" t="s">
        <v>2415</v>
      </c>
      <c r="G1046" s="10" t="s">
        <v>2416</v>
      </c>
      <c r="H1046" s="10" t="s">
        <v>195</v>
      </c>
      <c r="I1046" s="10" t="s">
        <v>152</v>
      </c>
      <c r="J1046" s="10" t="s">
        <v>153</v>
      </c>
      <c r="K1046" s="10" t="s">
        <v>154</v>
      </c>
      <c r="M1046" s="12" t="n">
        <v>41.6952037956581</v>
      </c>
      <c r="N1046" s="12" t="n">
        <v>5.73638548678324</v>
      </c>
      <c r="O1046" s="12" t="n">
        <v>40.6058546668621</v>
      </c>
      <c r="P1046" s="12" t="n">
        <v>47.1313677764681</v>
      </c>
      <c r="Q1046" s="12" t="n">
        <v>46.7049658053877</v>
      </c>
      <c r="R1046" s="12" t="n">
        <v>40.3732160866883</v>
      </c>
      <c r="S1046" s="12" t="n">
        <v>49.5766517286676</v>
      </c>
      <c r="T1046" s="12" t="n">
        <v>32.9859746301531</v>
      </c>
      <c r="U1046" s="12" t="n">
        <v>32.8359375</v>
      </c>
      <c r="V1046" s="12" t="n">
        <v>51.1644058227539</v>
      </c>
      <c r="W1046" s="12" t="n">
        <v>18.3284683227539</v>
      </c>
      <c r="X1046" s="13" t="n">
        <v>19.6587442225835</v>
      </c>
      <c r="Y1046" s="13" t="n">
        <v>32.8869727251137</v>
      </c>
      <c r="Z1046" s="13" t="n">
        <v>46.1000000000002</v>
      </c>
      <c r="AA1046" s="10" t="s">
        <v>162</v>
      </c>
      <c r="AG1046" s="13" t="n">
        <v>97.9230769230769</v>
      </c>
      <c r="AH1046" s="13" t="n">
        <v>100</v>
      </c>
      <c r="AI1046" s="13" t="n">
        <v>31.7</v>
      </c>
      <c r="AJ1046" s="13" t="n">
        <v>61</v>
      </c>
      <c r="AK1046" s="13" t="n">
        <v>40.2</v>
      </c>
      <c r="AL1046" s="12" t="n">
        <v>39.7112012958118</v>
      </c>
      <c r="AM1046" s="10" t="s">
        <v>157</v>
      </c>
      <c r="AN1046" s="10" t="s">
        <v>632</v>
      </c>
    </row>
    <row r="1047" customFormat="false" ht="15" hidden="false" customHeight="false" outlineLevel="0" collapsed="false">
      <c r="A1047" s="10" t="s">
        <v>2439</v>
      </c>
      <c r="B1047" s="10" t="s">
        <v>2413</v>
      </c>
      <c r="C1047" s="10" t="s">
        <v>148</v>
      </c>
      <c r="D1047" s="11" t="n">
        <v>46298.844212963</v>
      </c>
      <c r="E1047" s="10" t="s">
        <v>2440</v>
      </c>
      <c r="F1047" s="10" t="s">
        <v>2415</v>
      </c>
      <c r="G1047" s="10" t="s">
        <v>2416</v>
      </c>
      <c r="H1047" s="10" t="s">
        <v>198</v>
      </c>
      <c r="I1047" s="10" t="s">
        <v>152</v>
      </c>
      <c r="J1047" s="10" t="s">
        <v>153</v>
      </c>
      <c r="K1047" s="10" t="s">
        <v>154</v>
      </c>
      <c r="M1047" s="12" t="n">
        <v>40.1702808311765</v>
      </c>
      <c r="N1047" s="12" t="n">
        <v>7.09765343830622</v>
      </c>
      <c r="O1047" s="12" t="n">
        <v>38.2670113142272</v>
      </c>
      <c r="P1047" s="12" t="n">
        <v>51.40287399037</v>
      </c>
      <c r="Q1047" s="12" t="n">
        <v>47.3411565451699</v>
      </c>
      <c r="R1047" s="12" t="n">
        <v>44.5423598633291</v>
      </c>
      <c r="S1047" s="12" t="n">
        <v>47.0542747989679</v>
      </c>
      <c r="T1047" s="12" t="n">
        <v>32.9016172175337</v>
      </c>
      <c r="U1047" s="12" t="n">
        <v>32.925106048584</v>
      </c>
      <c r="V1047" s="12" t="n">
        <v>53.632007598877</v>
      </c>
      <c r="W1047" s="12" t="n">
        <v>20.706901550293</v>
      </c>
      <c r="X1047" s="13" t="n">
        <v>40.4772756275865</v>
      </c>
      <c r="Y1047" s="13" t="n">
        <v>53.2824093486227</v>
      </c>
      <c r="Z1047" s="13" t="n">
        <v>34.7</v>
      </c>
      <c r="AA1047" s="10" t="s">
        <v>155</v>
      </c>
      <c r="AG1047" s="13" t="n">
        <v>98.007790165809</v>
      </c>
      <c r="AH1047" s="13" t="n">
        <v>100</v>
      </c>
      <c r="AI1047" s="13" t="n">
        <v>31.7</v>
      </c>
      <c r="AJ1047" s="13" t="n">
        <v>63.3</v>
      </c>
      <c r="AK1047" s="13" t="n">
        <v>34.9</v>
      </c>
      <c r="AL1047" s="12" t="n">
        <v>35.0687630194706</v>
      </c>
      <c r="AM1047" s="10" t="s">
        <v>157</v>
      </c>
      <c r="AN1047" s="10" t="s">
        <v>632</v>
      </c>
    </row>
    <row r="1048" customFormat="false" ht="15" hidden="false" customHeight="false" outlineLevel="0" collapsed="false">
      <c r="A1048" s="10" t="s">
        <v>2441</v>
      </c>
      <c r="B1048" s="10" t="s">
        <v>2413</v>
      </c>
      <c r="C1048" s="10" t="s">
        <v>148</v>
      </c>
      <c r="D1048" s="11" t="n">
        <v>46298.8442361111</v>
      </c>
      <c r="E1048" s="10" t="s">
        <v>2442</v>
      </c>
      <c r="F1048" s="10" t="s">
        <v>2415</v>
      </c>
      <c r="G1048" s="10" t="s">
        <v>2416</v>
      </c>
      <c r="H1048" s="10" t="s">
        <v>201</v>
      </c>
      <c r="I1048" s="10" t="s">
        <v>152</v>
      </c>
      <c r="J1048" s="10" t="s">
        <v>153</v>
      </c>
      <c r="K1048" s="10" t="s">
        <v>154</v>
      </c>
      <c r="M1048" s="12" t="n">
        <v>40.3669718756209</v>
      </c>
      <c r="N1048" s="12" t="n">
        <v>7.5308503800721</v>
      </c>
      <c r="O1048" s="12" t="n">
        <v>39.0143777739108</v>
      </c>
      <c r="P1048" s="12" t="n">
        <v>51.4073172413446</v>
      </c>
      <c r="Q1048" s="12" t="n">
        <v>40.3954761475031</v>
      </c>
      <c r="R1048" s="12" t="n">
        <v>43.9189828017662</v>
      </c>
      <c r="S1048" s="12" t="n">
        <v>46.6556002290043</v>
      </c>
      <c r="T1048" s="12" t="n">
        <v>32.5902278627103</v>
      </c>
      <c r="U1048" s="12" t="n">
        <v>32.0998115539551</v>
      </c>
      <c r="V1048" s="12" t="n">
        <v>54.0923233032227</v>
      </c>
      <c r="W1048" s="12" t="n">
        <v>21.9925117492676</v>
      </c>
      <c r="X1048" s="13" t="n">
        <v>34.8951036856397</v>
      </c>
      <c r="Y1048" s="13" t="n">
        <v>49.2070080769297</v>
      </c>
      <c r="Z1048" s="13" t="n">
        <v>34.5</v>
      </c>
      <c r="AA1048" s="10" t="s">
        <v>162</v>
      </c>
      <c r="AG1048" s="13" t="n">
        <v>97.9319105691057</v>
      </c>
      <c r="AH1048" s="13" t="n">
        <v>100</v>
      </c>
      <c r="AI1048" s="13" t="n">
        <v>31.2</v>
      </c>
      <c r="AJ1048" s="13" t="n">
        <v>62.9</v>
      </c>
      <c r="AK1048" s="13" t="n">
        <v>46.1</v>
      </c>
      <c r="AL1048" s="12" t="n">
        <v>47.1066264280921</v>
      </c>
      <c r="AM1048" s="10" t="s">
        <v>157</v>
      </c>
      <c r="AN1048" s="10" t="s">
        <v>632</v>
      </c>
    </row>
    <row r="1049" customFormat="false" ht="15" hidden="false" customHeight="false" outlineLevel="0" collapsed="false">
      <c r="A1049" s="10" t="s">
        <v>2443</v>
      </c>
      <c r="B1049" s="10" t="s">
        <v>2413</v>
      </c>
      <c r="C1049" s="10" t="s">
        <v>148</v>
      </c>
      <c r="D1049" s="11" t="n">
        <v>46298.8442476852</v>
      </c>
      <c r="E1049" s="10" t="s">
        <v>2444</v>
      </c>
      <c r="F1049" s="10" t="s">
        <v>2415</v>
      </c>
      <c r="G1049" s="10" t="s">
        <v>2416</v>
      </c>
      <c r="H1049" s="10" t="s">
        <v>204</v>
      </c>
      <c r="I1049" s="10" t="s">
        <v>152</v>
      </c>
      <c r="J1049" s="10" t="s">
        <v>153</v>
      </c>
      <c r="K1049" s="10" t="s">
        <v>154</v>
      </c>
      <c r="M1049" s="12" t="n">
        <v>40.6377945347251</v>
      </c>
      <c r="N1049" s="12" t="n">
        <v>6.52852002785589</v>
      </c>
      <c r="O1049" s="12" t="n">
        <v>38.8097723326159</v>
      </c>
      <c r="P1049" s="12" t="n">
        <v>47.1949615335351</v>
      </c>
      <c r="Q1049" s="12" t="n">
        <v>49.8848693344904</v>
      </c>
      <c r="R1049" s="12" t="n">
        <v>44.9084752904159</v>
      </c>
      <c r="S1049" s="12" t="n">
        <v>49.1595565017999</v>
      </c>
      <c r="T1049" s="12" t="n">
        <v>33.1287298274432</v>
      </c>
      <c r="U1049" s="12" t="n">
        <v>32.6884765625</v>
      </c>
      <c r="V1049" s="12" t="n">
        <v>52.7535209655762</v>
      </c>
      <c r="W1049" s="12" t="n">
        <v>20.0650444030762</v>
      </c>
      <c r="X1049" s="13" t="n">
        <v>37.8137159084623</v>
      </c>
      <c r="Y1049" s="13" t="n">
        <v>48.2767522912095</v>
      </c>
      <c r="Z1049" s="13" t="n">
        <v>35.5</v>
      </c>
      <c r="AA1049" s="10" t="s">
        <v>162</v>
      </c>
      <c r="AG1049" s="13" t="n">
        <v>98.0065784717704</v>
      </c>
      <c r="AH1049" s="13" t="n">
        <v>100</v>
      </c>
      <c r="AI1049" s="13" t="n">
        <v>30.8</v>
      </c>
      <c r="AJ1049" s="13" t="n">
        <v>61.2</v>
      </c>
      <c r="AK1049" s="13" t="n">
        <v>34.2</v>
      </c>
      <c r="AL1049" s="12" t="n">
        <v>33.5449917231471</v>
      </c>
      <c r="AM1049" s="10" t="s">
        <v>157</v>
      </c>
      <c r="AN1049" s="10" t="s">
        <v>632</v>
      </c>
    </row>
    <row r="1050" customFormat="false" ht="15" hidden="false" customHeight="false" outlineLevel="0" collapsed="false">
      <c r="A1050" s="10" t="s">
        <v>2445</v>
      </c>
      <c r="B1050" s="10" t="s">
        <v>2413</v>
      </c>
      <c r="C1050" s="10" t="s">
        <v>148</v>
      </c>
      <c r="D1050" s="11" t="n">
        <v>46298.8442708333</v>
      </c>
      <c r="E1050" s="10" t="s">
        <v>2446</v>
      </c>
      <c r="F1050" s="10" t="s">
        <v>2415</v>
      </c>
      <c r="G1050" s="10" t="s">
        <v>2416</v>
      </c>
      <c r="H1050" s="10" t="s">
        <v>207</v>
      </c>
      <c r="I1050" s="10" t="s">
        <v>152</v>
      </c>
      <c r="J1050" s="10" t="s">
        <v>153</v>
      </c>
      <c r="K1050" s="10" t="s">
        <v>154</v>
      </c>
      <c r="M1050" s="12" t="n">
        <v>43.5045056816714</v>
      </c>
      <c r="N1050" s="12" t="n">
        <v>7.80545922126137</v>
      </c>
      <c r="O1050" s="12" t="n">
        <v>41.9065200539727</v>
      </c>
      <c r="P1050" s="12" t="n">
        <v>50.8545307328666</v>
      </c>
      <c r="Q1050" s="12" t="n">
        <v>53.4619594238423</v>
      </c>
      <c r="R1050" s="12" t="n">
        <v>43.1757897283724</v>
      </c>
      <c r="S1050" s="12" t="n">
        <v>50.1139545829605</v>
      </c>
      <c r="T1050" s="12" t="n">
        <v>33.5978200409694</v>
      </c>
      <c r="U1050" s="12" t="n">
        <v>33.1707305908203</v>
      </c>
      <c r="V1050" s="12" t="n">
        <v>54.5753326416016</v>
      </c>
      <c r="W1050" s="12" t="n">
        <v>21.4046020507813</v>
      </c>
      <c r="X1050" s="13" t="n">
        <v>33.2577795665897</v>
      </c>
      <c r="Y1050" s="13" t="n">
        <v>41.8899739445421</v>
      </c>
      <c r="Z1050" s="13" t="n">
        <v>35.4</v>
      </c>
      <c r="AA1050" s="10" t="s">
        <v>162</v>
      </c>
      <c r="AG1050" s="13" t="n">
        <v>97.4586068788967</v>
      </c>
      <c r="AH1050" s="13" t="n">
        <v>100</v>
      </c>
      <c r="AI1050" s="13" t="n">
        <v>30.2</v>
      </c>
      <c r="AJ1050" s="13" t="n">
        <v>63.1</v>
      </c>
      <c r="AK1050" s="13" t="n">
        <v>52.2</v>
      </c>
      <c r="AL1050" s="12" t="n">
        <v>53.0342740785657</v>
      </c>
      <c r="AM1050" s="10" t="s">
        <v>157</v>
      </c>
      <c r="AN1050" s="10" t="s">
        <v>632</v>
      </c>
    </row>
    <row r="1051" customFormat="false" ht="15" hidden="false" customHeight="false" outlineLevel="0" collapsed="false">
      <c r="A1051" s="10" t="s">
        <v>2447</v>
      </c>
      <c r="B1051" s="10" t="s">
        <v>2413</v>
      </c>
      <c r="C1051" s="10" t="s">
        <v>148</v>
      </c>
      <c r="D1051" s="11" t="n">
        <v>46298.8443865741</v>
      </c>
      <c r="E1051" s="10" t="s">
        <v>2448</v>
      </c>
      <c r="F1051" s="10" t="s">
        <v>2415</v>
      </c>
      <c r="G1051" s="10" t="s">
        <v>2416</v>
      </c>
      <c r="H1051" s="10" t="s">
        <v>210</v>
      </c>
      <c r="I1051" s="10" t="s">
        <v>152</v>
      </c>
      <c r="J1051" s="10" t="s">
        <v>153</v>
      </c>
      <c r="K1051" s="10" t="s">
        <v>154</v>
      </c>
      <c r="L1051" s="10" t="s">
        <v>161</v>
      </c>
      <c r="M1051" s="12" t="n">
        <v>46.7090701495996</v>
      </c>
      <c r="N1051" s="12" t="n">
        <v>4.74861298683201</v>
      </c>
      <c r="O1051" s="12" t="n">
        <v>45.876870138319</v>
      </c>
      <c r="P1051" s="12" t="n">
        <v>52.7179887156187</v>
      </c>
      <c r="Q1051" s="12" t="n">
        <v>49.0115361824212</v>
      </c>
      <c r="R1051" s="12" t="n">
        <v>53.9556555347198</v>
      </c>
      <c r="S1051" s="12" t="n">
        <v>44.2851424451559</v>
      </c>
      <c r="T1051" s="12" t="n">
        <v>41.1282674687072</v>
      </c>
      <c r="U1051" s="12" t="n">
        <v>39.5694732666016</v>
      </c>
      <c r="V1051" s="12" t="n">
        <v>57.1853370666504</v>
      </c>
      <c r="W1051" s="12" t="n">
        <v>17.6158638000488</v>
      </c>
      <c r="X1051" s="13" t="n">
        <v>34.1672244967853</v>
      </c>
      <c r="Y1051" s="13" t="n">
        <v>46.338558774538</v>
      </c>
      <c r="Z1051" s="13" t="n">
        <v>43.7000000000001</v>
      </c>
      <c r="AA1051" s="10" t="s">
        <v>162</v>
      </c>
      <c r="AG1051" s="13" t="n">
        <v>99.0242022506552</v>
      </c>
      <c r="AH1051" s="13" t="n">
        <v>100</v>
      </c>
      <c r="AI1051" s="13" t="n">
        <v>36.9</v>
      </c>
      <c r="AJ1051" s="13" t="n">
        <v>68.6</v>
      </c>
      <c r="AK1051" s="13" t="n">
        <v>51.8</v>
      </c>
      <c r="AL1051" s="12" t="n">
        <v>48.1781404767901</v>
      </c>
      <c r="AM1051" s="10" t="s">
        <v>157</v>
      </c>
      <c r="AN1051" s="10" t="s">
        <v>632</v>
      </c>
      <c r="AO1051" s="10" t="s">
        <v>163</v>
      </c>
    </row>
    <row r="1052" customFormat="false" ht="15" hidden="false" customHeight="false" outlineLevel="0" collapsed="false">
      <c r="A1052" s="10" t="s">
        <v>2449</v>
      </c>
      <c r="B1052" s="10" t="s">
        <v>2413</v>
      </c>
      <c r="C1052" s="10" t="s">
        <v>148</v>
      </c>
      <c r="D1052" s="11" t="n">
        <v>46298.8444212963</v>
      </c>
      <c r="E1052" s="10" t="s">
        <v>2450</v>
      </c>
      <c r="F1052" s="10" t="s">
        <v>2415</v>
      </c>
      <c r="G1052" s="10" t="s">
        <v>2416</v>
      </c>
      <c r="H1052" s="10" t="s">
        <v>213</v>
      </c>
      <c r="I1052" s="10" t="s">
        <v>152</v>
      </c>
      <c r="J1052" s="10" t="s">
        <v>153</v>
      </c>
      <c r="K1052" s="10" t="s">
        <v>154</v>
      </c>
      <c r="M1052" s="12" t="n">
        <v>47.5463527415032</v>
      </c>
      <c r="N1052" s="12" t="n">
        <v>7.85836698868081</v>
      </c>
      <c r="O1052" s="12" t="n">
        <v>45.430234562587</v>
      </c>
      <c r="P1052" s="12" t="n">
        <v>56.8919137673026</v>
      </c>
      <c r="Q1052" s="12" t="n">
        <v>57.2304644963334</v>
      </c>
      <c r="R1052" s="12" t="n">
        <v>55.9297831527564</v>
      </c>
      <c r="S1052" s="12" t="n">
        <v>53.1176749976211</v>
      </c>
      <c r="T1052" s="12" t="n">
        <v>35.4786382513513</v>
      </c>
      <c r="U1052" s="12" t="n">
        <v>34.6197509765625</v>
      </c>
      <c r="V1052" s="12" t="n">
        <v>60.3067932128906</v>
      </c>
      <c r="W1052" s="12" t="n">
        <v>25.6870422363281</v>
      </c>
      <c r="X1052" s="13" t="n">
        <v>17.0278247269241</v>
      </c>
      <c r="Y1052" s="13" t="n">
        <v>31.6355961420415</v>
      </c>
      <c r="Z1052" s="13" t="n">
        <v>55.2000000000003</v>
      </c>
      <c r="AA1052" s="10" t="s">
        <v>162</v>
      </c>
      <c r="AG1052" s="13" t="n">
        <v>99.0678262608087</v>
      </c>
      <c r="AH1052" s="13" t="n">
        <v>100</v>
      </c>
      <c r="AI1052" s="13" t="n">
        <v>33.1</v>
      </c>
      <c r="AJ1052" s="13" t="n">
        <v>72.3</v>
      </c>
      <c r="AK1052" s="13" t="n">
        <v>35.7</v>
      </c>
      <c r="AL1052" s="12" t="n">
        <v>35.5351428985928</v>
      </c>
      <c r="AM1052" s="10" t="s">
        <v>157</v>
      </c>
      <c r="AN1052" s="10" t="s">
        <v>632</v>
      </c>
    </row>
    <row r="1053" customFormat="false" ht="15" hidden="false" customHeight="false" outlineLevel="0" collapsed="false">
      <c r="A1053" s="10" t="s">
        <v>2451</v>
      </c>
      <c r="B1053" s="10" t="s">
        <v>2413</v>
      </c>
      <c r="C1053" s="10" t="s">
        <v>148</v>
      </c>
      <c r="D1053" s="11" t="n">
        <v>46298.844525463</v>
      </c>
      <c r="E1053" s="10" t="s">
        <v>2452</v>
      </c>
      <c r="F1053" s="10" t="s">
        <v>2415</v>
      </c>
      <c r="G1053" s="10" t="s">
        <v>2416</v>
      </c>
      <c r="H1053" s="10" t="s">
        <v>216</v>
      </c>
      <c r="I1053" s="10" t="s">
        <v>152</v>
      </c>
      <c r="J1053" s="10" t="s">
        <v>153</v>
      </c>
      <c r="K1053" s="10" t="s">
        <v>154</v>
      </c>
      <c r="M1053" s="12" t="n">
        <v>44.2979550539761</v>
      </c>
      <c r="N1053" s="12" t="n">
        <v>7.55096186506035</v>
      </c>
      <c r="O1053" s="12" t="n">
        <v>42.2885041041609</v>
      </c>
      <c r="P1053" s="12" t="n">
        <v>51.5417731982587</v>
      </c>
      <c r="Q1053" s="12" t="n">
        <v>54.7915585951372</v>
      </c>
      <c r="R1053" s="12" t="n">
        <v>49.5008697772031</v>
      </c>
      <c r="S1053" s="12" t="n">
        <v>53.6015169305543</v>
      </c>
      <c r="T1053" s="12" t="n">
        <v>32.8860352134651</v>
      </c>
      <c r="U1053" s="12" t="n">
        <v>32.0417366027832</v>
      </c>
      <c r="V1053" s="12" t="n">
        <v>57.5030975341797</v>
      </c>
      <c r="W1053" s="12" t="n">
        <v>25.4613609313965</v>
      </c>
      <c r="X1053" s="13" t="n">
        <v>18.8581959744885</v>
      </c>
      <c r="Y1053" s="13" t="n">
        <v>28.1143874761865</v>
      </c>
      <c r="Z1053" s="13" t="n">
        <v>34.4</v>
      </c>
      <c r="AA1053" s="10" t="s">
        <v>162</v>
      </c>
      <c r="AG1053" s="13" t="n">
        <v>98.8071611253197</v>
      </c>
      <c r="AH1053" s="13" t="n">
        <v>100</v>
      </c>
      <c r="AI1053" s="13" t="n">
        <v>31</v>
      </c>
      <c r="AJ1053" s="13" t="n">
        <v>67.7</v>
      </c>
      <c r="AK1053" s="13" t="n">
        <v>34.1</v>
      </c>
      <c r="AL1053" s="12" t="n">
        <v>33.2798404178152</v>
      </c>
      <c r="AM1053" s="10" t="s">
        <v>157</v>
      </c>
      <c r="AN1053" s="10" t="s">
        <v>632</v>
      </c>
    </row>
    <row r="1054" customFormat="false" ht="15" hidden="false" customHeight="false" outlineLevel="0" collapsed="false">
      <c r="A1054" s="10" t="s">
        <v>2453</v>
      </c>
      <c r="B1054" s="10" t="s">
        <v>2413</v>
      </c>
      <c r="C1054" s="10" t="s">
        <v>148</v>
      </c>
      <c r="D1054" s="11" t="n">
        <v>46298.844537037</v>
      </c>
      <c r="E1054" s="10" t="s">
        <v>2454</v>
      </c>
      <c r="F1054" s="10" t="s">
        <v>2415</v>
      </c>
      <c r="G1054" s="10" t="s">
        <v>2416</v>
      </c>
      <c r="H1054" s="10" t="s">
        <v>219</v>
      </c>
      <c r="I1054" s="10" t="s">
        <v>152</v>
      </c>
      <c r="J1054" s="10" t="s">
        <v>153</v>
      </c>
      <c r="K1054" s="10" t="s">
        <v>154</v>
      </c>
      <c r="M1054" s="12" t="n">
        <v>44.0759372565325</v>
      </c>
      <c r="N1054" s="12" t="n">
        <v>6.51504246452813</v>
      </c>
      <c r="O1054" s="12" t="n">
        <v>42.8390129113988</v>
      </c>
      <c r="P1054" s="12" t="n">
        <v>47.9317238797082</v>
      </c>
      <c r="Q1054" s="12" t="n">
        <v>54.481059101663</v>
      </c>
      <c r="R1054" s="12" t="n">
        <v>48.7068969135269</v>
      </c>
      <c r="S1054" s="12" t="n">
        <v>45.8015975312949</v>
      </c>
      <c r="T1054" s="12" t="n">
        <v>33.5746790860364</v>
      </c>
      <c r="U1054" s="12" t="n">
        <v>32.4956893920898</v>
      </c>
      <c r="V1054" s="12" t="n">
        <v>55.3917388916016</v>
      </c>
      <c r="W1054" s="12" t="n">
        <v>22.8960494995117</v>
      </c>
      <c r="X1054" s="13" t="n">
        <v>11.4411455259309</v>
      </c>
      <c r="Y1054" s="13" t="n">
        <v>30.0610741871744</v>
      </c>
      <c r="Z1054" s="13" t="n">
        <v>41.9000000000001</v>
      </c>
      <c r="AA1054" s="10" t="s">
        <v>162</v>
      </c>
      <c r="AC1054" s="10" t="s">
        <v>156</v>
      </c>
      <c r="AF1054" s="10" t="s">
        <v>156</v>
      </c>
      <c r="AG1054" s="13" t="n">
        <v>95.7434001203887</v>
      </c>
      <c r="AH1054" s="13" t="n">
        <v>100</v>
      </c>
      <c r="AI1054" s="13" t="n">
        <v>31.1</v>
      </c>
      <c r="AJ1054" s="13" t="n">
        <v>67.1</v>
      </c>
      <c r="AK1054" s="13" t="n">
        <v>50.9</v>
      </c>
      <c r="AL1054" s="12" t="n">
        <v>49.1643076154989</v>
      </c>
      <c r="AM1054" s="10" t="s">
        <v>157</v>
      </c>
      <c r="AN1054" s="10" t="s">
        <v>632</v>
      </c>
    </row>
    <row r="1055" customFormat="false" ht="15" hidden="false" customHeight="false" outlineLevel="0" collapsed="false">
      <c r="A1055" s="10" t="s">
        <v>2455</v>
      </c>
      <c r="B1055" s="10" t="s">
        <v>2413</v>
      </c>
      <c r="C1055" s="10" t="s">
        <v>148</v>
      </c>
      <c r="D1055" s="11" t="n">
        <v>46298.8445486111</v>
      </c>
      <c r="E1055" s="10" t="s">
        <v>2456</v>
      </c>
      <c r="F1055" s="10" t="s">
        <v>2415</v>
      </c>
      <c r="G1055" s="10" t="s">
        <v>2416</v>
      </c>
      <c r="H1055" s="10" t="s">
        <v>222</v>
      </c>
      <c r="I1055" s="10" t="s">
        <v>152</v>
      </c>
      <c r="J1055" s="10" t="s">
        <v>153</v>
      </c>
      <c r="K1055" s="10" t="s">
        <v>154</v>
      </c>
      <c r="M1055" s="12" t="n">
        <v>42.6313150405122</v>
      </c>
      <c r="N1055" s="12" t="n">
        <v>4.9506688088363</v>
      </c>
      <c r="O1055" s="12" t="n">
        <v>41.4241730479036</v>
      </c>
      <c r="P1055" s="12" t="n">
        <v>47.2227411464065</v>
      </c>
      <c r="Q1055" s="12" t="n">
        <v>52.1894588110582</v>
      </c>
      <c r="R1055" s="12" t="n">
        <v>45.6521014680944</v>
      </c>
      <c r="S1055" s="12" t="n">
        <v>43.9520320403776</v>
      </c>
      <c r="T1055" s="12" t="n">
        <v>37.8492595839919</v>
      </c>
      <c r="U1055" s="12" t="n">
        <v>34.4281959533691</v>
      </c>
      <c r="V1055" s="12" t="n">
        <v>53.1715354919434</v>
      </c>
      <c r="W1055" s="12" t="n">
        <v>18.7433395385742</v>
      </c>
      <c r="X1055" s="13" t="n">
        <v>42.0085413213642</v>
      </c>
      <c r="Y1055" s="13" t="n">
        <v>54.8495590210146</v>
      </c>
      <c r="Z1055" s="13" t="n">
        <v>40.6000000000001</v>
      </c>
      <c r="AA1055" s="10" t="s">
        <v>155</v>
      </c>
      <c r="AG1055" s="13" t="n">
        <v>98.7067112491044</v>
      </c>
      <c r="AH1055" s="13" t="n">
        <v>100</v>
      </c>
      <c r="AI1055" s="13" t="n">
        <v>33.5</v>
      </c>
      <c r="AJ1055" s="13" t="n">
        <v>66.2</v>
      </c>
      <c r="AK1055" s="13" t="n">
        <v>43.5</v>
      </c>
      <c r="AL1055" s="12" t="n">
        <v>36.986030086604</v>
      </c>
      <c r="AM1055" s="10" t="s">
        <v>157</v>
      </c>
      <c r="AN1055" s="10" t="s">
        <v>632</v>
      </c>
    </row>
    <row r="1056" customFormat="false" ht="15" hidden="false" customHeight="false" outlineLevel="0" collapsed="false">
      <c r="A1056" s="10" t="s">
        <v>2457</v>
      </c>
      <c r="B1056" s="10" t="s">
        <v>2413</v>
      </c>
      <c r="C1056" s="10" t="s">
        <v>148</v>
      </c>
      <c r="D1056" s="11" t="n">
        <v>46298.8445717593</v>
      </c>
      <c r="E1056" s="10" t="s">
        <v>2458</v>
      </c>
      <c r="F1056" s="10" t="s">
        <v>2415</v>
      </c>
      <c r="G1056" s="10" t="s">
        <v>2416</v>
      </c>
      <c r="H1056" s="10" t="s">
        <v>225</v>
      </c>
      <c r="I1056" s="10" t="s">
        <v>152</v>
      </c>
      <c r="J1056" s="10" t="s">
        <v>153</v>
      </c>
      <c r="K1056" s="10" t="s">
        <v>154</v>
      </c>
      <c r="M1056" s="12" t="n">
        <v>44.2216422170178</v>
      </c>
      <c r="N1056" s="12" t="n">
        <v>6.27908058554872</v>
      </c>
      <c r="O1056" s="12" t="n">
        <v>43.4165909900224</v>
      </c>
      <c r="P1056" s="12" t="n">
        <v>45.4427256104195</v>
      </c>
      <c r="Q1056" s="12" t="n">
        <v>51.8519829505438</v>
      </c>
      <c r="R1056" s="12" t="n">
        <v>49.5704939272936</v>
      </c>
      <c r="S1056" s="12" t="n">
        <v>42.1345819600986</v>
      </c>
      <c r="T1056" s="12" t="n">
        <v>34.3922978773367</v>
      </c>
      <c r="U1056" s="12" t="n">
        <v>32.1142768859863</v>
      </c>
      <c r="V1056" s="12" t="n">
        <v>52.8476219177246</v>
      </c>
      <c r="W1056" s="12" t="n">
        <v>20.7333450317383</v>
      </c>
      <c r="X1056" s="13" t="n">
        <v>19.7037653757319</v>
      </c>
      <c r="Y1056" s="13" t="n">
        <v>39.4061878927862</v>
      </c>
      <c r="Z1056" s="13" t="n">
        <v>49.2000000000002</v>
      </c>
      <c r="AA1056" s="10" t="s">
        <v>162</v>
      </c>
      <c r="AG1056" s="13" t="n">
        <v>98.3075907590759</v>
      </c>
      <c r="AH1056" s="13" t="n">
        <v>100</v>
      </c>
      <c r="AI1056" s="13" t="n">
        <v>30.8</v>
      </c>
      <c r="AJ1056" s="13" t="n">
        <v>64.7</v>
      </c>
      <c r="AK1056" s="13" t="n">
        <v>48.9</v>
      </c>
      <c r="AL1056" s="12" t="n">
        <v>46.1147366199338</v>
      </c>
      <c r="AM1056" s="10" t="s">
        <v>157</v>
      </c>
      <c r="AN1056" s="10" t="s">
        <v>632</v>
      </c>
    </row>
    <row r="1057" customFormat="false" ht="15" hidden="false" customHeight="false" outlineLevel="0" collapsed="false">
      <c r="A1057" s="10" t="s">
        <v>2459</v>
      </c>
      <c r="B1057" s="10" t="s">
        <v>2413</v>
      </c>
      <c r="C1057" s="10" t="s">
        <v>148</v>
      </c>
      <c r="D1057" s="11" t="n">
        <v>46298.8445949074</v>
      </c>
      <c r="E1057" s="10" t="s">
        <v>2460</v>
      </c>
      <c r="F1057" s="10" t="s">
        <v>2415</v>
      </c>
      <c r="G1057" s="10" t="s">
        <v>2416</v>
      </c>
      <c r="H1057" s="10" t="s">
        <v>228</v>
      </c>
      <c r="I1057" s="10" t="s">
        <v>152</v>
      </c>
      <c r="J1057" s="10" t="s">
        <v>153</v>
      </c>
      <c r="K1057" s="10" t="s">
        <v>154</v>
      </c>
      <c r="M1057" s="12" t="n">
        <v>42.3028236516403</v>
      </c>
      <c r="N1057" s="12" t="n">
        <v>7.0483205608316</v>
      </c>
      <c r="O1057" s="12" t="n">
        <v>40.4216056344907</v>
      </c>
      <c r="P1057" s="12" t="n">
        <v>48.4601456195265</v>
      </c>
      <c r="Q1057" s="12" t="n">
        <v>52.3181447564948</v>
      </c>
      <c r="R1057" s="12" t="n">
        <v>48.2827267383394</v>
      </c>
      <c r="S1057" s="12" t="n">
        <v>49.5067465465937</v>
      </c>
      <c r="T1057" s="12" t="n">
        <v>32.4386282564808</v>
      </c>
      <c r="U1057" s="12" t="n">
        <v>32.1111640930176</v>
      </c>
      <c r="V1057" s="12" t="n">
        <v>54.3811836242676</v>
      </c>
      <c r="W1057" s="12" t="n">
        <v>22.27001953125</v>
      </c>
      <c r="X1057" s="13" t="n">
        <v>23.5982190023394</v>
      </c>
      <c r="Y1057" s="13" t="n">
        <v>33.9959248358614</v>
      </c>
      <c r="Z1057" s="13" t="n">
        <v>34.6</v>
      </c>
      <c r="AA1057" s="10" t="s">
        <v>162</v>
      </c>
      <c r="AG1057" s="13" t="n">
        <v>98.2676534713673</v>
      </c>
      <c r="AH1057" s="13" t="n">
        <v>100</v>
      </c>
      <c r="AI1057" s="13" t="n">
        <v>31.2</v>
      </c>
      <c r="AJ1057" s="13" t="n">
        <v>63.3</v>
      </c>
      <c r="AK1057" s="13" t="n">
        <v>36.1</v>
      </c>
      <c r="AL1057" s="12" t="n">
        <v>35.9555555555556</v>
      </c>
      <c r="AM1057" s="10" t="s">
        <v>157</v>
      </c>
      <c r="AN1057" s="10" t="s">
        <v>632</v>
      </c>
    </row>
    <row r="1058" customFormat="false" ht="15" hidden="false" customHeight="false" outlineLevel="0" collapsed="false">
      <c r="A1058" s="10" t="s">
        <v>2461</v>
      </c>
      <c r="B1058" s="10" t="s">
        <v>2413</v>
      </c>
      <c r="C1058" s="10" t="s">
        <v>148</v>
      </c>
      <c r="D1058" s="11" t="n">
        <v>46298.8446064815</v>
      </c>
      <c r="E1058" s="10" t="s">
        <v>2462</v>
      </c>
      <c r="F1058" s="10" t="s">
        <v>2415</v>
      </c>
      <c r="G1058" s="10" t="s">
        <v>2416</v>
      </c>
      <c r="H1058" s="10" t="s">
        <v>231</v>
      </c>
      <c r="I1058" s="10" t="s">
        <v>152</v>
      </c>
      <c r="J1058" s="10" t="s">
        <v>153</v>
      </c>
      <c r="K1058" s="10" t="s">
        <v>154</v>
      </c>
      <c r="M1058" s="12" t="n">
        <v>43.3125684998276</v>
      </c>
      <c r="N1058" s="12" t="n">
        <v>7.73368675206654</v>
      </c>
      <c r="O1058" s="12" t="n">
        <v>41.3550389751033</v>
      </c>
      <c r="P1058" s="12" t="n">
        <v>50.0263926006743</v>
      </c>
      <c r="Q1058" s="12" t="n">
        <v>53.8299986421186</v>
      </c>
      <c r="R1058" s="12" t="n">
        <v>51.9366045658428</v>
      </c>
      <c r="S1058" s="12" t="n">
        <v>48.8517997882542</v>
      </c>
      <c r="T1058" s="12" t="n">
        <v>32.4797344593407</v>
      </c>
      <c r="U1058" s="12" t="n">
        <v>31.8622570037842</v>
      </c>
      <c r="V1058" s="12" t="n">
        <v>56.0162239074707</v>
      </c>
      <c r="W1058" s="12" t="n">
        <v>24.1539669036865</v>
      </c>
      <c r="X1058" s="13" t="n">
        <v>21.161790140221</v>
      </c>
      <c r="Y1058" s="13" t="n">
        <v>32.9669387230028</v>
      </c>
      <c r="Z1058" s="13" t="n">
        <v>34.3</v>
      </c>
      <c r="AA1058" s="10" t="s">
        <v>162</v>
      </c>
      <c r="AG1058" s="13" t="n">
        <v>98.3745096109228</v>
      </c>
      <c r="AH1058" s="13" t="n">
        <v>100</v>
      </c>
      <c r="AI1058" s="13" t="n">
        <v>30.9</v>
      </c>
      <c r="AJ1058" s="13" t="n">
        <v>64.8</v>
      </c>
      <c r="AK1058" s="13" t="n">
        <v>33.7</v>
      </c>
      <c r="AL1058" s="12" t="n">
        <v>33.0059016393443</v>
      </c>
      <c r="AM1058" s="10" t="s">
        <v>157</v>
      </c>
      <c r="AN1058" s="10" t="s">
        <v>632</v>
      </c>
    </row>
    <row r="1059" customFormat="false" ht="15" hidden="false" customHeight="false" outlineLevel="0" collapsed="false">
      <c r="A1059" s="10" t="s">
        <v>2463</v>
      </c>
      <c r="B1059" s="10" t="s">
        <v>2413</v>
      </c>
      <c r="C1059" s="10" t="s">
        <v>148</v>
      </c>
      <c r="D1059" s="11" t="n">
        <v>46298.8446412037</v>
      </c>
      <c r="E1059" s="10" t="s">
        <v>2464</v>
      </c>
      <c r="F1059" s="10" t="s">
        <v>2415</v>
      </c>
      <c r="G1059" s="10" t="s">
        <v>2416</v>
      </c>
      <c r="H1059" s="10" t="s">
        <v>234</v>
      </c>
      <c r="I1059" s="10" t="s">
        <v>152</v>
      </c>
      <c r="J1059" s="10" t="s">
        <v>153</v>
      </c>
      <c r="K1059" s="10" t="s">
        <v>154</v>
      </c>
      <c r="M1059" s="12" t="n">
        <v>45.9447665834733</v>
      </c>
      <c r="N1059" s="12" t="n">
        <v>6.72083534813621</v>
      </c>
      <c r="O1059" s="12" t="n">
        <v>44.9062605199604</v>
      </c>
      <c r="P1059" s="12" t="n">
        <v>46.2463131293514</v>
      </c>
      <c r="Q1059" s="12" t="n">
        <v>55.6978454633193</v>
      </c>
      <c r="R1059" s="12" t="n">
        <v>52.1825323064479</v>
      </c>
      <c r="S1059" s="12" t="n">
        <v>45.6829471573819</v>
      </c>
      <c r="T1059" s="12" t="n">
        <v>35.9863645202606</v>
      </c>
      <c r="U1059" s="12" t="n">
        <v>32.9439239501953</v>
      </c>
      <c r="V1059" s="12" t="n">
        <v>57.5886154174805</v>
      </c>
      <c r="W1059" s="12" t="n">
        <v>24.6446914672852</v>
      </c>
      <c r="X1059" s="13" t="n">
        <v>13.87092868386</v>
      </c>
      <c r="Y1059" s="13" t="n">
        <v>26.2259353432619</v>
      </c>
      <c r="Z1059" s="13" t="n">
        <v>50.9000000000002</v>
      </c>
      <c r="AA1059" s="10" t="s">
        <v>162</v>
      </c>
      <c r="AG1059" s="13" t="n">
        <v>98.5031904108772</v>
      </c>
      <c r="AH1059" s="13" t="n">
        <v>100</v>
      </c>
      <c r="AI1059" s="13" t="n">
        <v>31.8</v>
      </c>
      <c r="AJ1059" s="13" t="n">
        <v>72.1</v>
      </c>
      <c r="AK1059" s="13" t="n">
        <v>48.7</v>
      </c>
      <c r="AL1059" s="12" t="n">
        <v>42.8188195297343</v>
      </c>
      <c r="AM1059" s="10" t="s">
        <v>157</v>
      </c>
      <c r="AN1059" s="10" t="s">
        <v>632</v>
      </c>
    </row>
    <row r="1060" customFormat="false" ht="15" hidden="false" customHeight="false" outlineLevel="0" collapsed="false">
      <c r="A1060" s="10" t="s">
        <v>2465</v>
      </c>
      <c r="B1060" s="10" t="s">
        <v>2413</v>
      </c>
      <c r="C1060" s="10" t="s">
        <v>148</v>
      </c>
      <c r="D1060" s="11" t="n">
        <v>46298.8446759259</v>
      </c>
      <c r="E1060" s="10" t="s">
        <v>2466</v>
      </c>
      <c r="F1060" s="10" t="s">
        <v>2415</v>
      </c>
      <c r="G1060" s="10" t="s">
        <v>2416</v>
      </c>
      <c r="H1060" s="10" t="s">
        <v>237</v>
      </c>
      <c r="I1060" s="10" t="s">
        <v>152</v>
      </c>
      <c r="J1060" s="10" t="s">
        <v>153</v>
      </c>
      <c r="K1060" s="10" t="s">
        <v>154</v>
      </c>
      <c r="M1060" s="12" t="n">
        <v>46.1047279414134</v>
      </c>
      <c r="N1060" s="12" t="n">
        <v>6.59530439008191</v>
      </c>
      <c r="O1060" s="12" t="n">
        <v>44.9415466337791</v>
      </c>
      <c r="P1060" s="12" t="n">
        <v>47.6797998894968</v>
      </c>
      <c r="Q1060" s="12" t="n">
        <v>56.9406479555368</v>
      </c>
      <c r="R1060" s="12" t="n">
        <v>52.2735081285346</v>
      </c>
      <c r="S1060" s="12" t="n">
        <v>45.8152837315946</v>
      </c>
      <c r="T1060" s="12" t="n">
        <v>35.9184807401756</v>
      </c>
      <c r="U1060" s="12" t="n">
        <v>32.9467620849609</v>
      </c>
      <c r="V1060" s="12" t="n">
        <v>58.9199180603027</v>
      </c>
      <c r="W1060" s="12" t="n">
        <v>25.9731559753418</v>
      </c>
      <c r="X1060" s="13" t="n">
        <v>9.80348517071401</v>
      </c>
      <c r="Y1060" s="13" t="n">
        <v>33.8814976012661</v>
      </c>
      <c r="Z1060" s="13" t="n">
        <v>42.0000000000001</v>
      </c>
      <c r="AA1060" s="10" t="s">
        <v>162</v>
      </c>
      <c r="AC1060" s="10" t="s">
        <v>156</v>
      </c>
      <c r="AG1060" s="13" t="n">
        <v>98.1123835403727</v>
      </c>
      <c r="AH1060" s="13" t="n">
        <v>100</v>
      </c>
      <c r="AI1060" s="13" t="n">
        <v>31.8</v>
      </c>
      <c r="AJ1060" s="13" t="n">
        <v>72.2</v>
      </c>
      <c r="AK1060" s="13" t="n">
        <v>47.9</v>
      </c>
      <c r="AL1060" s="12" t="n">
        <v>41.2483032456783</v>
      </c>
      <c r="AM1060" s="10" t="s">
        <v>157</v>
      </c>
      <c r="AN1060" s="10" t="s">
        <v>632</v>
      </c>
    </row>
    <row r="1061" customFormat="false" ht="15" hidden="false" customHeight="false" outlineLevel="0" collapsed="false">
      <c r="A1061" s="10" t="s">
        <v>2467</v>
      </c>
      <c r="B1061" s="10" t="s">
        <v>2413</v>
      </c>
      <c r="C1061" s="10" t="s">
        <v>148</v>
      </c>
      <c r="D1061" s="11" t="n">
        <v>46298.8446990741</v>
      </c>
      <c r="E1061" s="10" t="s">
        <v>2468</v>
      </c>
      <c r="F1061" s="10" t="s">
        <v>2415</v>
      </c>
      <c r="G1061" s="10" t="s">
        <v>2416</v>
      </c>
      <c r="H1061" s="10" t="s">
        <v>240</v>
      </c>
      <c r="I1061" s="10" t="s">
        <v>152</v>
      </c>
      <c r="J1061" s="10" t="s">
        <v>153</v>
      </c>
      <c r="K1061" s="10" t="s">
        <v>154</v>
      </c>
      <c r="M1061" s="12" t="n">
        <v>50.9978613195957</v>
      </c>
      <c r="N1061" s="12" t="n">
        <v>4.91966133081671</v>
      </c>
      <c r="O1061" s="12" t="n">
        <v>50.6504320007483</v>
      </c>
      <c r="P1061" s="12" t="n">
        <v>57.3298491208011</v>
      </c>
      <c r="Q1061" s="12" t="n">
        <v>49.1422151556141</v>
      </c>
      <c r="R1061" s="12" t="n">
        <v>57.8056340458693</v>
      </c>
      <c r="S1061" s="12" t="n">
        <v>45.1322695332142</v>
      </c>
      <c r="T1061" s="12" t="n">
        <v>44.185270334654</v>
      </c>
      <c r="U1061" s="12" t="n">
        <v>41.3657493591309</v>
      </c>
      <c r="V1061" s="12" t="n">
        <v>60.2300491333008</v>
      </c>
      <c r="W1061" s="12" t="n">
        <v>18.8642997741699</v>
      </c>
      <c r="X1061" s="13" t="n">
        <v>25.48564416771</v>
      </c>
      <c r="Y1061" s="13" t="n">
        <v>35.9057481366022</v>
      </c>
      <c r="Z1061" s="13" t="n">
        <v>47.3000000000001</v>
      </c>
      <c r="AA1061" s="10" t="s">
        <v>162</v>
      </c>
      <c r="AF1061" s="10" t="s">
        <v>156</v>
      </c>
      <c r="AG1061" s="13" t="n">
        <v>98.5174959976476</v>
      </c>
      <c r="AH1061" s="13" t="n">
        <v>100</v>
      </c>
      <c r="AI1061" s="13" t="n">
        <v>40.5</v>
      </c>
      <c r="AJ1061" s="13" t="n">
        <v>71</v>
      </c>
      <c r="AK1061" s="13" t="n">
        <v>52.9</v>
      </c>
      <c r="AL1061" s="12" t="n">
        <v>50.6666666666667</v>
      </c>
      <c r="AM1061" s="10" t="s">
        <v>157</v>
      </c>
      <c r="AN1061" s="10" t="s">
        <v>632</v>
      </c>
    </row>
    <row r="1062" customFormat="false" ht="15" hidden="false" customHeight="false" outlineLevel="0" collapsed="false">
      <c r="A1062" s="10" t="s">
        <v>2469</v>
      </c>
      <c r="B1062" s="10" t="s">
        <v>2413</v>
      </c>
      <c r="C1062" s="10" t="s">
        <v>148</v>
      </c>
      <c r="D1062" s="11" t="n">
        <v>46298.8448611111</v>
      </c>
      <c r="E1062" s="10" t="s">
        <v>2470</v>
      </c>
      <c r="F1062" s="10" t="s">
        <v>2415</v>
      </c>
      <c r="G1062" s="10" t="s">
        <v>2416</v>
      </c>
      <c r="H1062" s="10" t="s">
        <v>247</v>
      </c>
      <c r="I1062" s="10" t="s">
        <v>152</v>
      </c>
      <c r="J1062" s="10" t="s">
        <v>248</v>
      </c>
      <c r="K1062" s="10" t="s">
        <v>154</v>
      </c>
      <c r="M1062" s="12" t="n">
        <v>42.6769274954847</v>
      </c>
      <c r="N1062" s="12" t="n">
        <v>4.88194362451261</v>
      </c>
      <c r="O1062" s="12" t="n">
        <v>41.5150169661315</v>
      </c>
      <c r="P1062" s="12" t="n">
        <v>55.2527828900906</v>
      </c>
      <c r="Q1062" s="12" t="n">
        <v>43.8625700614563</v>
      </c>
      <c r="R1062" s="12" t="n">
        <v>44.2764155130665</v>
      </c>
      <c r="S1062" s="12" t="n">
        <v>45.0937261840434</v>
      </c>
      <c r="T1062" s="12" t="n">
        <v>37.8216915686551</v>
      </c>
      <c r="U1062" s="12" t="n">
        <v>34.9515533447266</v>
      </c>
      <c r="V1062" s="12" t="n">
        <v>58.1956062316895</v>
      </c>
      <c r="W1062" s="12" t="n">
        <v>23.2440528869629</v>
      </c>
      <c r="X1062" s="13" t="n">
        <v>35.374785004901</v>
      </c>
      <c r="Y1062" s="13" t="n">
        <v>61.1963899317564</v>
      </c>
      <c r="Z1062" s="13" t="n">
        <v>40.7000000000001</v>
      </c>
      <c r="AA1062" s="10" t="s">
        <v>155</v>
      </c>
      <c r="AG1062" s="13" t="n">
        <v>98.6760103291269</v>
      </c>
      <c r="AH1062" s="13" t="n">
        <v>100</v>
      </c>
      <c r="AI1062" s="13" t="n">
        <v>34.1</v>
      </c>
      <c r="AJ1062" s="13" t="n">
        <v>64.1</v>
      </c>
      <c r="AK1062" s="13" t="n">
        <v>44</v>
      </c>
      <c r="AL1062" s="12" t="n">
        <v>43.5256756756757</v>
      </c>
      <c r="AM1062" s="10" t="s">
        <v>157</v>
      </c>
      <c r="AN1062" s="10" t="s">
        <v>632</v>
      </c>
    </row>
    <row r="1063" customFormat="false" ht="15" hidden="false" customHeight="false" outlineLevel="0" collapsed="false">
      <c r="A1063" s="10" t="s">
        <v>2471</v>
      </c>
      <c r="B1063" s="10" t="s">
        <v>2413</v>
      </c>
      <c r="C1063" s="10" t="s">
        <v>148</v>
      </c>
      <c r="D1063" s="11" t="n">
        <v>46298.8448842593</v>
      </c>
      <c r="E1063" s="10" t="s">
        <v>2472</v>
      </c>
      <c r="F1063" s="10" t="s">
        <v>2415</v>
      </c>
      <c r="G1063" s="10" t="s">
        <v>2416</v>
      </c>
      <c r="H1063" s="10" t="s">
        <v>251</v>
      </c>
      <c r="I1063" s="10" t="s">
        <v>152</v>
      </c>
      <c r="J1063" s="10" t="s">
        <v>248</v>
      </c>
      <c r="K1063" s="10" t="s">
        <v>261</v>
      </c>
      <c r="L1063" s="10" t="s">
        <v>362</v>
      </c>
      <c r="M1063" s="12" t="n">
        <v>40.5206864835375</v>
      </c>
      <c r="N1063" s="12" t="n">
        <v>5.460990738348</v>
      </c>
      <c r="O1063" s="12" t="n">
        <v>39.2537250553589</v>
      </c>
      <c r="P1063" s="12" t="n">
        <v>52.9588390821732</v>
      </c>
      <c r="R1063" s="12" t="n">
        <v>44.3924422464253</v>
      </c>
      <c r="S1063" s="12" t="n">
        <v>43.4194643385752</v>
      </c>
      <c r="T1063" s="12" t="n">
        <v>34.5257255137468</v>
      </c>
      <c r="U1063" s="12" t="n">
        <v>33.5685844421387</v>
      </c>
      <c r="V1063" s="12" t="n">
        <v>54.7979507446289</v>
      </c>
      <c r="W1063" s="12" t="n">
        <v>21.2293663024902</v>
      </c>
      <c r="X1063" s="13" t="n">
        <v>18.8651622422253</v>
      </c>
      <c r="Y1063" s="13" t="n">
        <v>56.7990758426645</v>
      </c>
      <c r="Z1063" s="13" t="n">
        <v>37.4</v>
      </c>
      <c r="AA1063" s="10" t="s">
        <v>155</v>
      </c>
      <c r="AD1063" s="10" t="s">
        <v>347</v>
      </c>
      <c r="AG1063" s="13" t="n">
        <v>95.5321241258741</v>
      </c>
      <c r="AH1063" s="13" t="n">
        <v>100</v>
      </c>
      <c r="AI1063" s="13" t="n">
        <v>32.7</v>
      </c>
      <c r="AJ1063" s="13" t="n">
        <v>63.3</v>
      </c>
      <c r="AK1063" s="13" t="n">
        <v>35.7</v>
      </c>
      <c r="AL1063" s="12" t="n">
        <v>35.2768421052631</v>
      </c>
      <c r="AM1063" s="10" t="s">
        <v>157</v>
      </c>
      <c r="AN1063" s="10" t="s">
        <v>632</v>
      </c>
      <c r="AO1063" s="10" t="s">
        <v>397</v>
      </c>
    </row>
    <row r="1064" customFormat="false" ht="15" hidden="false" customHeight="false" outlineLevel="0" collapsed="false">
      <c r="A1064" s="10" t="s">
        <v>2473</v>
      </c>
      <c r="B1064" s="10" t="s">
        <v>2413</v>
      </c>
      <c r="C1064" s="10" t="s">
        <v>148</v>
      </c>
      <c r="D1064" s="11" t="n">
        <v>46298.8449074074</v>
      </c>
      <c r="E1064" s="10" t="s">
        <v>2474</v>
      </c>
      <c r="F1064" s="10" t="s">
        <v>2415</v>
      </c>
      <c r="G1064" s="10" t="s">
        <v>2416</v>
      </c>
      <c r="H1064" s="10" t="s">
        <v>254</v>
      </c>
      <c r="I1064" s="10" t="s">
        <v>152</v>
      </c>
      <c r="J1064" s="10" t="s">
        <v>248</v>
      </c>
      <c r="K1064" s="10" t="s">
        <v>154</v>
      </c>
      <c r="M1064" s="12" t="n">
        <v>43.3252418124597</v>
      </c>
      <c r="N1064" s="12" t="n">
        <v>5.72047977843498</v>
      </c>
      <c r="O1064" s="12" t="n">
        <v>42.1339595178906</v>
      </c>
      <c r="P1064" s="12" t="n">
        <v>56.1083368754661</v>
      </c>
      <c r="Q1064" s="12" t="n">
        <v>44.5252420077207</v>
      </c>
      <c r="R1064" s="12" t="n">
        <v>45.8100403646653</v>
      </c>
      <c r="S1064" s="12" t="n">
        <v>45.4923487099311</v>
      </c>
      <c r="T1064" s="12" t="n">
        <v>36.5434552503316</v>
      </c>
      <c r="U1064" s="12" t="n">
        <v>35.4856185913086</v>
      </c>
      <c r="V1064" s="12" t="n">
        <v>58.8849601745606</v>
      </c>
      <c r="W1064" s="12" t="n">
        <v>23.399341583252</v>
      </c>
      <c r="X1064" s="13" t="n">
        <v>12.6437056049663</v>
      </c>
      <c r="Y1064" s="13" t="n">
        <v>60.1981734614696</v>
      </c>
      <c r="Z1064" s="13" t="n">
        <v>41.6000000000001</v>
      </c>
      <c r="AA1064" s="10" t="s">
        <v>155</v>
      </c>
      <c r="AG1064" s="13" t="n">
        <v>98.5088142250656</v>
      </c>
      <c r="AH1064" s="13" t="n">
        <v>100</v>
      </c>
      <c r="AI1064" s="13" t="n">
        <v>34.6</v>
      </c>
      <c r="AJ1064" s="13" t="n">
        <v>65.8</v>
      </c>
      <c r="AK1064" s="13" t="n">
        <v>39.1</v>
      </c>
      <c r="AL1064" s="12" t="n">
        <v>39.2222222222222</v>
      </c>
      <c r="AM1064" s="10" t="s">
        <v>157</v>
      </c>
      <c r="AN1064" s="10" t="s">
        <v>632</v>
      </c>
    </row>
    <row r="1065" customFormat="false" ht="15" hidden="false" customHeight="false" outlineLevel="0" collapsed="false">
      <c r="A1065" s="10" t="s">
        <v>2475</v>
      </c>
      <c r="B1065" s="10" t="s">
        <v>2413</v>
      </c>
      <c r="C1065" s="10" t="s">
        <v>148</v>
      </c>
      <c r="D1065" s="11" t="n">
        <v>46298.8449189815</v>
      </c>
      <c r="E1065" s="10" t="s">
        <v>2476</v>
      </c>
      <c r="F1065" s="10" t="s">
        <v>2415</v>
      </c>
      <c r="G1065" s="10" t="s">
        <v>2416</v>
      </c>
      <c r="H1065" s="10" t="s">
        <v>257</v>
      </c>
      <c r="I1065" s="10" t="s">
        <v>152</v>
      </c>
      <c r="J1065" s="10" t="s">
        <v>248</v>
      </c>
      <c r="K1065" s="10" t="s">
        <v>154</v>
      </c>
      <c r="M1065" s="12" t="n">
        <v>41.1544069423549</v>
      </c>
      <c r="N1065" s="12" t="n">
        <v>5.41879273992956</v>
      </c>
      <c r="O1065" s="12" t="n">
        <v>39.9140989261385</v>
      </c>
      <c r="P1065" s="12" t="n">
        <v>53.1052597162652</v>
      </c>
      <c r="Q1065" s="12" t="n">
        <v>42.4729065418042</v>
      </c>
      <c r="R1065" s="12" t="n">
        <v>44.823544609797</v>
      </c>
      <c r="S1065" s="12" t="n">
        <v>44.1755235419729</v>
      </c>
      <c r="T1065" s="12" t="n">
        <v>34.719001303043</v>
      </c>
      <c r="U1065" s="12" t="n">
        <v>34.2827796936035</v>
      </c>
      <c r="V1065" s="12" t="n">
        <v>55.8590278625488</v>
      </c>
      <c r="W1065" s="12" t="n">
        <v>21.5762481689453</v>
      </c>
      <c r="X1065" s="13" t="n">
        <v>22.335519091394</v>
      </c>
      <c r="Y1065" s="13" t="n">
        <v>51.9436513663602</v>
      </c>
      <c r="Z1065" s="13" t="n">
        <v>40.4000000000001</v>
      </c>
      <c r="AA1065" s="10" t="s">
        <v>155</v>
      </c>
      <c r="AD1065" s="10" t="s">
        <v>156</v>
      </c>
      <c r="AG1065" s="13" t="n">
        <v>96.6873957227362</v>
      </c>
      <c r="AH1065" s="13" t="n">
        <v>100</v>
      </c>
      <c r="AI1065" s="13" t="n">
        <v>33.4</v>
      </c>
      <c r="AJ1065" s="13" t="n">
        <v>64.5</v>
      </c>
      <c r="AK1065" s="13" t="n">
        <v>38.7</v>
      </c>
      <c r="AL1065" s="12" t="n">
        <v>38.0074074074074</v>
      </c>
      <c r="AM1065" s="10" t="s">
        <v>157</v>
      </c>
      <c r="AN1065" s="10" t="s">
        <v>632</v>
      </c>
    </row>
    <row r="1066" customFormat="false" ht="15" hidden="false" customHeight="false" outlineLevel="0" collapsed="false">
      <c r="A1066" s="10" t="s">
        <v>2477</v>
      </c>
      <c r="B1066" s="10" t="s">
        <v>2413</v>
      </c>
      <c r="C1066" s="10" t="s">
        <v>148</v>
      </c>
      <c r="D1066" s="11" t="n">
        <v>46298.8449421296</v>
      </c>
      <c r="E1066" s="10" t="s">
        <v>2478</v>
      </c>
      <c r="F1066" s="10" t="s">
        <v>2415</v>
      </c>
      <c r="G1066" s="10" t="s">
        <v>2416</v>
      </c>
      <c r="H1066" s="10" t="s">
        <v>260</v>
      </c>
      <c r="I1066" s="10" t="s">
        <v>152</v>
      </c>
      <c r="J1066" s="10" t="s">
        <v>248</v>
      </c>
      <c r="K1066" s="10" t="s">
        <v>154</v>
      </c>
      <c r="M1066" s="12" t="n">
        <v>43.4809766532286</v>
      </c>
      <c r="N1066" s="12" t="n">
        <v>5.56039646030151</v>
      </c>
      <c r="O1066" s="12" t="n">
        <v>42.130258844023</v>
      </c>
      <c r="P1066" s="12" t="n">
        <v>55.6761743960579</v>
      </c>
      <c r="Q1066" s="12" t="n">
        <v>45.8650893588464</v>
      </c>
      <c r="R1066" s="12" t="n">
        <v>46.6705293366403</v>
      </c>
      <c r="S1066" s="12" t="n">
        <v>47.050795826629</v>
      </c>
      <c r="T1066" s="12" t="n">
        <v>37.5656343162803</v>
      </c>
      <c r="U1066" s="12" t="n">
        <v>34.8884544372559</v>
      </c>
      <c r="V1066" s="12" t="n">
        <v>58.6957778930664</v>
      </c>
      <c r="W1066" s="12" t="n">
        <v>23.8073234558106</v>
      </c>
      <c r="X1066" s="13" t="n">
        <v>24.1950872015367</v>
      </c>
      <c r="Y1066" s="13" t="n">
        <v>57.2120949994276</v>
      </c>
      <c r="Z1066" s="13" t="n">
        <v>41.0000000000001</v>
      </c>
      <c r="AA1066" s="10" t="s">
        <v>155</v>
      </c>
      <c r="AG1066" s="13" t="n">
        <v>98.3522670403363</v>
      </c>
      <c r="AH1066" s="13" t="n">
        <v>100</v>
      </c>
      <c r="AI1066" s="13" t="n">
        <v>34</v>
      </c>
      <c r="AJ1066" s="13" t="n">
        <v>65.3</v>
      </c>
      <c r="AK1066" s="13" t="n">
        <v>38.1</v>
      </c>
      <c r="AL1066" s="12" t="n">
        <v>37.3367810920705</v>
      </c>
      <c r="AM1066" s="10" t="s">
        <v>157</v>
      </c>
      <c r="AN1066" s="10" t="s">
        <v>632</v>
      </c>
    </row>
    <row r="1067" customFormat="false" ht="15" hidden="false" customHeight="false" outlineLevel="0" collapsed="false">
      <c r="A1067" s="10" t="s">
        <v>2479</v>
      </c>
      <c r="B1067" s="10" t="s">
        <v>2413</v>
      </c>
      <c r="C1067" s="10" t="s">
        <v>148</v>
      </c>
      <c r="D1067" s="11" t="n">
        <v>46298.8449652778</v>
      </c>
      <c r="E1067" s="10" t="s">
        <v>2480</v>
      </c>
      <c r="F1067" s="10" t="s">
        <v>2415</v>
      </c>
      <c r="G1067" s="10" t="s">
        <v>2416</v>
      </c>
      <c r="H1067" s="10" t="s">
        <v>267</v>
      </c>
      <c r="I1067" s="10" t="s">
        <v>152</v>
      </c>
      <c r="J1067" s="10" t="s">
        <v>248</v>
      </c>
      <c r="K1067" s="10" t="s">
        <v>154</v>
      </c>
      <c r="M1067" s="12" t="n">
        <v>42.3772619034709</v>
      </c>
      <c r="N1067" s="12" t="n">
        <v>5.53240665320245</v>
      </c>
      <c r="O1067" s="12" t="n">
        <v>40.9003736727554</v>
      </c>
      <c r="P1067" s="12" t="n">
        <v>54.0650742040672</v>
      </c>
      <c r="Q1067" s="12" t="n">
        <v>46.3770968253893</v>
      </c>
      <c r="R1067" s="12" t="n">
        <v>46.9357659328444</v>
      </c>
      <c r="S1067" s="12" t="n">
        <v>45.9987486857564</v>
      </c>
      <c r="T1067" s="12" t="n">
        <v>35.5762735289176</v>
      </c>
      <c r="U1067" s="12" t="n">
        <v>34.9799385070801</v>
      </c>
      <c r="V1067" s="12" t="n">
        <v>56.4868125915527</v>
      </c>
      <c r="W1067" s="12" t="n">
        <v>21.5068740844727</v>
      </c>
      <c r="X1067" s="13" t="n">
        <v>23.6229662815374</v>
      </c>
      <c r="Y1067" s="13" t="n">
        <v>45.5246404149965</v>
      </c>
      <c r="Z1067" s="13" t="n">
        <v>37.7</v>
      </c>
      <c r="AA1067" s="10" t="s">
        <v>162</v>
      </c>
      <c r="AD1067" s="10" t="s">
        <v>156</v>
      </c>
      <c r="AG1067" s="13" t="n">
        <v>98.2099437278559</v>
      </c>
      <c r="AH1067" s="13" t="n">
        <v>100</v>
      </c>
      <c r="AI1067" s="13" t="n">
        <v>34.1</v>
      </c>
      <c r="AJ1067" s="13" t="n">
        <v>65.1</v>
      </c>
      <c r="AK1067" s="13" t="n">
        <v>37.4</v>
      </c>
      <c r="AL1067" s="12" t="n">
        <v>36.8991691913671</v>
      </c>
      <c r="AM1067" s="10" t="s">
        <v>157</v>
      </c>
      <c r="AN1067" s="10" t="s">
        <v>632</v>
      </c>
    </row>
    <row r="1068" customFormat="false" ht="15" hidden="false" customHeight="false" outlineLevel="0" collapsed="false">
      <c r="A1068" s="10" t="s">
        <v>2481</v>
      </c>
      <c r="B1068" s="10" t="s">
        <v>2413</v>
      </c>
      <c r="C1068" s="10" t="s">
        <v>148</v>
      </c>
      <c r="D1068" s="11" t="n">
        <v>46298.8449884259</v>
      </c>
      <c r="E1068" s="10" t="s">
        <v>2482</v>
      </c>
      <c r="F1068" s="10" t="s">
        <v>2415</v>
      </c>
      <c r="G1068" s="10" t="s">
        <v>2416</v>
      </c>
      <c r="H1068" s="10" t="s">
        <v>271</v>
      </c>
      <c r="I1068" s="10" t="s">
        <v>152</v>
      </c>
      <c r="J1068" s="10" t="s">
        <v>248</v>
      </c>
      <c r="K1068" s="10" t="s">
        <v>154</v>
      </c>
      <c r="M1068" s="12" t="n">
        <v>39.6471612001523</v>
      </c>
      <c r="N1068" s="12" t="n">
        <v>4.77740816096464</v>
      </c>
      <c r="O1068" s="12" t="n">
        <v>38.6206901831413</v>
      </c>
      <c r="P1068" s="12" t="n">
        <v>49.8858165941832</v>
      </c>
      <c r="Q1068" s="12" t="n">
        <v>39.838960368118</v>
      </c>
      <c r="R1068" s="12" t="n">
        <v>41.9206097009299</v>
      </c>
      <c r="S1068" s="12" t="n">
        <v>43.1642376112834</v>
      </c>
      <c r="T1068" s="12" t="n">
        <v>33.5097590814922</v>
      </c>
      <c r="U1068" s="12" t="n">
        <v>32.9835777282715</v>
      </c>
      <c r="V1068" s="12" t="n">
        <v>51.3294258117676</v>
      </c>
      <c r="W1068" s="12" t="n">
        <v>18.3458480834961</v>
      </c>
      <c r="X1068" s="13" t="n">
        <v>27.6465998439469</v>
      </c>
      <c r="Y1068" s="13" t="n">
        <v>54.9402796950963</v>
      </c>
      <c r="Z1068" s="13" t="n">
        <v>38.0000000000001</v>
      </c>
      <c r="AA1068" s="10" t="s">
        <v>155</v>
      </c>
      <c r="AG1068" s="13" t="n">
        <v>98.6465043577113</v>
      </c>
      <c r="AH1068" s="13" t="n">
        <v>100</v>
      </c>
      <c r="AI1068" s="13" t="n">
        <v>31.4</v>
      </c>
      <c r="AJ1068" s="13" t="n">
        <v>61.4</v>
      </c>
      <c r="AK1068" s="13" t="n">
        <v>39.4</v>
      </c>
      <c r="AL1068" s="12" t="n">
        <v>39.602595183425</v>
      </c>
      <c r="AM1068" s="10" t="s">
        <v>157</v>
      </c>
      <c r="AN1068" s="10" t="s">
        <v>632</v>
      </c>
    </row>
    <row r="1069" customFormat="false" ht="15" hidden="false" customHeight="false" outlineLevel="0" collapsed="false">
      <c r="A1069" s="10" t="s">
        <v>2483</v>
      </c>
      <c r="B1069" s="10" t="s">
        <v>2413</v>
      </c>
      <c r="C1069" s="10" t="s">
        <v>148</v>
      </c>
      <c r="D1069" s="11" t="n">
        <v>46298.845</v>
      </c>
      <c r="E1069" s="10" t="s">
        <v>2484</v>
      </c>
      <c r="F1069" s="10" t="s">
        <v>2415</v>
      </c>
      <c r="G1069" s="10" t="s">
        <v>2416</v>
      </c>
      <c r="H1069" s="10" t="s">
        <v>274</v>
      </c>
      <c r="I1069" s="10" t="s">
        <v>152</v>
      </c>
      <c r="J1069" s="10" t="s">
        <v>248</v>
      </c>
      <c r="K1069" s="10" t="s">
        <v>154</v>
      </c>
      <c r="M1069" s="12" t="n">
        <v>38.2096561319769</v>
      </c>
      <c r="N1069" s="12" t="n">
        <v>4.47904244489156</v>
      </c>
      <c r="O1069" s="12" t="n">
        <v>37.1289409818698</v>
      </c>
      <c r="P1069" s="12" t="n">
        <v>48.5332749082301</v>
      </c>
      <c r="Q1069" s="12" t="n">
        <v>39.5200341852081</v>
      </c>
      <c r="R1069" s="12" t="n">
        <v>41.2696991691473</v>
      </c>
      <c r="S1069" s="12" t="n">
        <v>40.8697593291368</v>
      </c>
      <c r="T1069" s="12" t="n">
        <v>32.0588747155589</v>
      </c>
      <c r="U1069" s="12" t="n">
        <v>31.323169708252</v>
      </c>
      <c r="V1069" s="12" t="n">
        <v>50.0683441162109</v>
      </c>
      <c r="W1069" s="12" t="n">
        <v>18.745174407959</v>
      </c>
      <c r="X1069" s="13" t="n">
        <v>14.1508070344495</v>
      </c>
      <c r="Y1069" s="13" t="n">
        <v>60.4155625150566</v>
      </c>
      <c r="Z1069" s="13" t="n">
        <v>37.2000000000001</v>
      </c>
      <c r="AA1069" s="10" t="s">
        <v>155</v>
      </c>
      <c r="AD1069" s="10" t="s">
        <v>156</v>
      </c>
      <c r="AG1069" s="13" t="n">
        <v>97.6568013927446</v>
      </c>
      <c r="AH1069" s="13" t="n">
        <v>100</v>
      </c>
      <c r="AI1069" s="13" t="n">
        <v>30.5</v>
      </c>
      <c r="AJ1069" s="13" t="n">
        <v>59.5</v>
      </c>
      <c r="AK1069" s="13" t="n">
        <v>38.7</v>
      </c>
      <c r="AL1069" s="12" t="n">
        <v>38.4291753439775</v>
      </c>
      <c r="AM1069" s="10" t="s">
        <v>157</v>
      </c>
      <c r="AN1069" s="10" t="s">
        <v>632</v>
      </c>
    </row>
    <row r="1070" customFormat="false" ht="15" hidden="false" customHeight="false" outlineLevel="0" collapsed="false">
      <c r="A1070" s="10" t="s">
        <v>2485</v>
      </c>
      <c r="B1070" s="10" t="s">
        <v>2413</v>
      </c>
      <c r="C1070" s="10" t="s">
        <v>148</v>
      </c>
      <c r="D1070" s="11" t="n">
        <v>46298.8450231482</v>
      </c>
      <c r="E1070" s="10" t="s">
        <v>2486</v>
      </c>
      <c r="F1070" s="10" t="s">
        <v>2415</v>
      </c>
      <c r="G1070" s="10" t="s">
        <v>2416</v>
      </c>
      <c r="H1070" s="10" t="s">
        <v>277</v>
      </c>
      <c r="I1070" s="10" t="s">
        <v>152</v>
      </c>
      <c r="J1070" s="10" t="s">
        <v>248</v>
      </c>
      <c r="K1070" s="10" t="s">
        <v>154</v>
      </c>
      <c r="M1070" s="12" t="n">
        <v>39.2125693164349</v>
      </c>
      <c r="N1070" s="12" t="n">
        <v>3.76385069929898</v>
      </c>
      <c r="O1070" s="12" t="n">
        <v>38.3506765028867</v>
      </c>
      <c r="P1070" s="12" t="n">
        <v>48.1065647433786</v>
      </c>
      <c r="Q1070" s="12" t="n">
        <v>40.4436629874575</v>
      </c>
      <c r="R1070" s="12" t="n">
        <v>41.759361653218</v>
      </c>
      <c r="S1070" s="12" t="n">
        <v>39.4807896948977</v>
      </c>
      <c r="T1070" s="12" t="n">
        <v>34.2954982135575</v>
      </c>
      <c r="U1070" s="12" t="n">
        <v>33.2855377197266</v>
      </c>
      <c r="V1070" s="12" t="n">
        <v>50.4104270935059</v>
      </c>
      <c r="W1070" s="12" t="n">
        <v>17.1248893737793</v>
      </c>
      <c r="X1070" s="13" t="n">
        <v>31.3525134030469</v>
      </c>
      <c r="Y1070" s="13" t="n">
        <v>68.1750623706142</v>
      </c>
      <c r="Z1070" s="13" t="n">
        <v>38.7000000000001</v>
      </c>
      <c r="AA1070" s="10" t="s">
        <v>155</v>
      </c>
      <c r="AG1070" s="13" t="n">
        <v>98.5045751633987</v>
      </c>
      <c r="AH1070" s="13" t="n">
        <v>100</v>
      </c>
      <c r="AI1070" s="13" t="n">
        <v>32.2</v>
      </c>
      <c r="AJ1070" s="13" t="n">
        <v>60.2</v>
      </c>
      <c r="AK1070" s="13" t="n">
        <v>39.3</v>
      </c>
      <c r="AL1070" s="12" t="n">
        <v>39.1421487603306</v>
      </c>
      <c r="AM1070" s="10" t="s">
        <v>157</v>
      </c>
      <c r="AN1070" s="10" t="s">
        <v>632</v>
      </c>
    </row>
    <row r="1071" customFormat="false" ht="15" hidden="false" customHeight="false" outlineLevel="0" collapsed="false">
      <c r="A1071" s="10" t="s">
        <v>2487</v>
      </c>
      <c r="B1071" s="10" t="s">
        <v>2413</v>
      </c>
      <c r="C1071" s="10" t="s">
        <v>148</v>
      </c>
      <c r="D1071" s="11" t="n">
        <v>46298.8450347222</v>
      </c>
      <c r="E1071" s="10" t="s">
        <v>2488</v>
      </c>
      <c r="F1071" s="10" t="s">
        <v>2415</v>
      </c>
      <c r="G1071" s="10" t="s">
        <v>2416</v>
      </c>
      <c r="H1071" s="10" t="s">
        <v>280</v>
      </c>
      <c r="I1071" s="10" t="s">
        <v>152</v>
      </c>
      <c r="J1071" s="10" t="s">
        <v>248</v>
      </c>
      <c r="K1071" s="10" t="s">
        <v>154</v>
      </c>
      <c r="M1071" s="12" t="n">
        <v>39.5011081606019</v>
      </c>
      <c r="N1071" s="12" t="n">
        <v>4.39530819007984</v>
      </c>
      <c r="O1071" s="12" t="n">
        <v>38.2568789107657</v>
      </c>
      <c r="P1071" s="12" t="n">
        <v>49.4142244738282</v>
      </c>
      <c r="Q1071" s="12" t="n">
        <v>42.2455995442337</v>
      </c>
      <c r="R1071" s="12" t="n">
        <v>43.4411770562518</v>
      </c>
      <c r="S1071" s="12" t="n">
        <v>42.002486091276</v>
      </c>
      <c r="T1071" s="12" t="n">
        <v>35.4128612386316</v>
      </c>
      <c r="U1071" s="12" t="n">
        <v>32.7288475036621</v>
      </c>
      <c r="V1071" s="12" t="n">
        <v>51.6032981872559</v>
      </c>
      <c r="W1071" s="12" t="n">
        <v>18.8744506835938</v>
      </c>
      <c r="X1071" s="13" t="n">
        <v>48.2491083138245</v>
      </c>
      <c r="Y1071" s="13" t="n">
        <v>66.7410249181855</v>
      </c>
      <c r="Z1071" s="13" t="n">
        <v>38.6000000000001</v>
      </c>
      <c r="AA1071" s="10" t="s">
        <v>155</v>
      </c>
      <c r="AG1071" s="13" t="n">
        <v>98.6780358006773</v>
      </c>
      <c r="AH1071" s="13" t="n">
        <v>100</v>
      </c>
      <c r="AI1071" s="13" t="n">
        <v>31.9</v>
      </c>
      <c r="AJ1071" s="13" t="n">
        <v>61.1</v>
      </c>
      <c r="AK1071" s="13" t="n">
        <v>38.1</v>
      </c>
      <c r="AL1071" s="12" t="n">
        <v>36.2259259259259</v>
      </c>
      <c r="AM1071" s="10" t="s">
        <v>157</v>
      </c>
      <c r="AN1071" s="10" t="s">
        <v>632</v>
      </c>
    </row>
    <row r="1072" customFormat="false" ht="15" hidden="false" customHeight="false" outlineLevel="0" collapsed="false">
      <c r="A1072" s="10" t="s">
        <v>2489</v>
      </c>
      <c r="B1072" s="10" t="s">
        <v>2413</v>
      </c>
      <c r="C1072" s="10" t="s">
        <v>148</v>
      </c>
      <c r="D1072" s="11" t="n">
        <v>46298.8450462963</v>
      </c>
      <c r="E1072" s="10" t="s">
        <v>2490</v>
      </c>
      <c r="F1072" s="10" t="s">
        <v>2415</v>
      </c>
      <c r="G1072" s="10" t="s">
        <v>2416</v>
      </c>
      <c r="H1072" s="10" t="s">
        <v>283</v>
      </c>
      <c r="I1072" s="10" t="s">
        <v>152</v>
      </c>
      <c r="J1072" s="10" t="s">
        <v>248</v>
      </c>
      <c r="K1072" s="10" t="s">
        <v>154</v>
      </c>
      <c r="M1072" s="12" t="n">
        <v>40.2054631919608</v>
      </c>
      <c r="N1072" s="12" t="n">
        <v>4.95384698919389</v>
      </c>
      <c r="O1072" s="12" t="n">
        <v>38.8654431268585</v>
      </c>
      <c r="P1072" s="12" t="n">
        <v>49.700677729165</v>
      </c>
      <c r="Q1072" s="12" t="n">
        <v>43.6706561278303</v>
      </c>
      <c r="R1072" s="12" t="n">
        <v>44.5129351673144</v>
      </c>
      <c r="S1072" s="12" t="n">
        <v>44.9963690441359</v>
      </c>
      <c r="T1072" s="12" t="n">
        <v>33.8890973043224</v>
      </c>
      <c r="U1072" s="12" t="n">
        <v>33.6057205200195</v>
      </c>
      <c r="V1072" s="12" t="n">
        <v>51.8677978515625</v>
      </c>
      <c r="W1072" s="12" t="n">
        <v>18.262077331543</v>
      </c>
      <c r="X1072" s="13" t="n">
        <v>19.0325935794505</v>
      </c>
      <c r="Y1072" s="13" t="n">
        <v>52.5131765008356</v>
      </c>
      <c r="Z1072" s="13" t="n">
        <v>39.4000000000001</v>
      </c>
      <c r="AA1072" s="10" t="s">
        <v>155</v>
      </c>
      <c r="AD1072" s="10" t="s">
        <v>156</v>
      </c>
      <c r="AG1072" s="13" t="n">
        <v>96.9543492300894</v>
      </c>
      <c r="AH1072" s="13" t="n">
        <v>100</v>
      </c>
      <c r="AI1072" s="13" t="n">
        <v>32.4</v>
      </c>
      <c r="AJ1072" s="13" t="n">
        <v>63.5</v>
      </c>
      <c r="AK1072" s="13" t="n">
        <v>39.1</v>
      </c>
      <c r="AL1072" s="12" t="n">
        <v>38.5087599620493</v>
      </c>
      <c r="AM1072" s="10" t="s">
        <v>157</v>
      </c>
      <c r="AN1072" s="10" t="s">
        <v>632</v>
      </c>
    </row>
    <row r="1073" customFormat="false" ht="15" hidden="false" customHeight="false" outlineLevel="0" collapsed="false">
      <c r="A1073" s="10" t="s">
        <v>2491</v>
      </c>
      <c r="B1073" s="10" t="s">
        <v>2413</v>
      </c>
      <c r="C1073" s="10" t="s">
        <v>148</v>
      </c>
      <c r="D1073" s="11" t="n">
        <v>46298.8451967593</v>
      </c>
      <c r="E1073" s="10" t="s">
        <v>2492</v>
      </c>
      <c r="F1073" s="10" t="s">
        <v>2415</v>
      </c>
      <c r="G1073" s="10" t="s">
        <v>2416</v>
      </c>
      <c r="H1073" s="10" t="s">
        <v>286</v>
      </c>
      <c r="I1073" s="10" t="s">
        <v>152</v>
      </c>
      <c r="J1073" s="10" t="s">
        <v>248</v>
      </c>
      <c r="K1073" s="10" t="s">
        <v>154</v>
      </c>
      <c r="M1073" s="12" t="n">
        <v>39.9073621357722</v>
      </c>
      <c r="N1073" s="12" t="n">
        <v>4.03933829690736</v>
      </c>
      <c r="O1073" s="12" t="n">
        <v>38.7859536727671</v>
      </c>
      <c r="P1073" s="12" t="n">
        <v>50.9206071526421</v>
      </c>
      <c r="Q1073" s="12" t="n">
        <v>42.6592378636538</v>
      </c>
      <c r="R1073" s="12" t="n">
        <v>40.2145817457507</v>
      </c>
      <c r="S1073" s="12" t="n">
        <v>43.5601962911439</v>
      </c>
      <c r="T1073" s="12" t="n">
        <v>36.0703508171</v>
      </c>
      <c r="U1073" s="12" t="n">
        <v>33.168586730957</v>
      </c>
      <c r="V1073" s="12" t="n">
        <v>54.9712829589844</v>
      </c>
      <c r="W1073" s="12" t="n">
        <v>21.8026962280273</v>
      </c>
      <c r="X1073" s="13" t="n">
        <v>46.2792432871485</v>
      </c>
      <c r="Y1073" s="13" t="n">
        <v>70.3047818736482</v>
      </c>
      <c r="Z1073" s="13" t="n">
        <v>39.1000000000001</v>
      </c>
      <c r="AA1073" s="10" t="s">
        <v>155</v>
      </c>
      <c r="AG1073" s="13" t="n">
        <v>98.6021605513131</v>
      </c>
      <c r="AH1073" s="13" t="n">
        <v>100</v>
      </c>
      <c r="AI1073" s="13" t="n">
        <v>32.3</v>
      </c>
      <c r="AJ1073" s="13" t="n">
        <v>62.9</v>
      </c>
      <c r="AK1073" s="13" t="n">
        <v>39.1</v>
      </c>
      <c r="AL1073" s="12" t="n">
        <v>38.3105483870968</v>
      </c>
      <c r="AM1073" s="10" t="s">
        <v>157</v>
      </c>
      <c r="AN1073" s="10" t="s">
        <v>632</v>
      </c>
    </row>
    <row r="1074" customFormat="false" ht="15" hidden="false" customHeight="false" outlineLevel="0" collapsed="false">
      <c r="A1074" s="10" t="s">
        <v>2493</v>
      </c>
      <c r="B1074" s="10" t="s">
        <v>2413</v>
      </c>
      <c r="C1074" s="10" t="s">
        <v>148</v>
      </c>
      <c r="D1074" s="11" t="n">
        <v>46298.8452199074</v>
      </c>
      <c r="E1074" s="10" t="s">
        <v>2494</v>
      </c>
      <c r="F1074" s="10" t="s">
        <v>2415</v>
      </c>
      <c r="G1074" s="10" t="s">
        <v>2416</v>
      </c>
      <c r="H1074" s="10" t="s">
        <v>289</v>
      </c>
      <c r="I1074" s="10" t="s">
        <v>152</v>
      </c>
      <c r="J1074" s="10" t="s">
        <v>248</v>
      </c>
      <c r="K1074" s="10" t="s">
        <v>154</v>
      </c>
      <c r="M1074" s="12" t="n">
        <v>39.5801370770023</v>
      </c>
      <c r="N1074" s="12" t="n">
        <v>3.41178813671893</v>
      </c>
      <c r="O1074" s="12" t="n">
        <v>38.7697928369382</v>
      </c>
      <c r="P1074" s="12" t="n">
        <v>48.0062956703222</v>
      </c>
      <c r="Q1074" s="12" t="n">
        <v>41.9130774571698</v>
      </c>
      <c r="R1074" s="12" t="n">
        <v>40.2736640043076</v>
      </c>
      <c r="S1074" s="12" t="n">
        <v>40.759007875212</v>
      </c>
      <c r="T1074" s="12" t="n">
        <v>35.0737978287017</v>
      </c>
      <c r="U1074" s="12" t="n">
        <v>32.5941314697266</v>
      </c>
      <c r="V1074" s="12" t="n">
        <v>50.6496467590332</v>
      </c>
      <c r="W1074" s="12" t="n">
        <v>18.0555152893066</v>
      </c>
      <c r="X1074" s="13" t="n">
        <v>21.294833017614</v>
      </c>
      <c r="Y1074" s="13" t="n">
        <v>75.1698081612576</v>
      </c>
      <c r="Z1074" s="13" t="n">
        <v>38.8000000000001</v>
      </c>
      <c r="AA1074" s="10" t="s">
        <v>155</v>
      </c>
      <c r="AG1074" s="13" t="n">
        <v>98.8076771938533</v>
      </c>
      <c r="AH1074" s="13" t="n">
        <v>100</v>
      </c>
      <c r="AI1074" s="13" t="n">
        <v>31.7</v>
      </c>
      <c r="AJ1074" s="13" t="n">
        <v>63.2</v>
      </c>
      <c r="AK1074" s="13" t="n">
        <v>39.9</v>
      </c>
      <c r="AL1074" s="12" t="n">
        <v>39.0668701049225</v>
      </c>
      <c r="AM1074" s="10" t="s">
        <v>157</v>
      </c>
      <c r="AN1074" s="10" t="s">
        <v>632</v>
      </c>
    </row>
    <row r="1075" customFormat="false" ht="15" hidden="false" customHeight="false" outlineLevel="0" collapsed="false">
      <c r="A1075" s="10" t="s">
        <v>2495</v>
      </c>
      <c r="B1075" s="10" t="s">
        <v>2413</v>
      </c>
      <c r="C1075" s="10" t="s">
        <v>148</v>
      </c>
      <c r="D1075" s="11" t="n">
        <v>46298.8452314815</v>
      </c>
      <c r="E1075" s="10" t="s">
        <v>2496</v>
      </c>
      <c r="F1075" s="10" t="s">
        <v>2415</v>
      </c>
      <c r="G1075" s="10" t="s">
        <v>2416</v>
      </c>
      <c r="H1075" s="10" t="s">
        <v>292</v>
      </c>
      <c r="I1075" s="10" t="s">
        <v>152</v>
      </c>
      <c r="J1075" s="10" t="s">
        <v>248</v>
      </c>
      <c r="K1075" s="10" t="s">
        <v>154</v>
      </c>
      <c r="M1075" s="12" t="n">
        <v>40.4044514119151</v>
      </c>
      <c r="N1075" s="12" t="n">
        <v>3.36771053081757</v>
      </c>
      <c r="O1075" s="12" t="n">
        <v>39.3607224387348</v>
      </c>
      <c r="P1075" s="12" t="n">
        <v>48.5324141807425</v>
      </c>
      <c r="Q1075" s="12" t="n">
        <v>43.035314816688</v>
      </c>
      <c r="R1075" s="12" t="n">
        <v>42.1126295625904</v>
      </c>
      <c r="S1075" s="12" t="n">
        <v>44.0240773300626</v>
      </c>
      <c r="T1075" s="12" t="n">
        <v>35.8233890569054</v>
      </c>
      <c r="U1075" s="12" t="n">
        <v>33.7231712341309</v>
      </c>
      <c r="V1075" s="12" t="n">
        <v>51.0532531738281</v>
      </c>
      <c r="W1075" s="12" t="n">
        <v>17.3300819396973</v>
      </c>
      <c r="X1075" s="13" t="n">
        <v>18.2307755673627</v>
      </c>
      <c r="Y1075" s="13" t="n">
        <v>73.8796902673092</v>
      </c>
      <c r="Z1075" s="13" t="n">
        <v>39.6000000000001</v>
      </c>
      <c r="AA1075" s="10" t="s">
        <v>155</v>
      </c>
      <c r="AG1075" s="13" t="n">
        <v>98.8548569334596</v>
      </c>
      <c r="AH1075" s="13" t="n">
        <v>100</v>
      </c>
      <c r="AI1075" s="13" t="n">
        <v>32.9</v>
      </c>
      <c r="AJ1075" s="13" t="n">
        <v>61.9</v>
      </c>
      <c r="AK1075" s="13" t="n">
        <v>40.1</v>
      </c>
      <c r="AL1075" s="12" t="n">
        <v>39.6821978743731</v>
      </c>
      <c r="AM1075" s="10" t="s">
        <v>157</v>
      </c>
      <c r="AN1075" s="10" t="s">
        <v>632</v>
      </c>
    </row>
    <row r="1076" customFormat="false" ht="15" hidden="false" customHeight="false" outlineLevel="0" collapsed="false">
      <c r="A1076" s="10" t="s">
        <v>2497</v>
      </c>
      <c r="B1076" s="10" t="s">
        <v>2413</v>
      </c>
      <c r="C1076" s="10" t="s">
        <v>148</v>
      </c>
      <c r="D1076" s="11" t="n">
        <v>46298.8452430556</v>
      </c>
      <c r="E1076" s="10" t="s">
        <v>2498</v>
      </c>
      <c r="F1076" s="10" t="s">
        <v>2415</v>
      </c>
      <c r="G1076" s="10" t="s">
        <v>2416</v>
      </c>
      <c r="H1076" s="10" t="s">
        <v>295</v>
      </c>
      <c r="I1076" s="10" t="s">
        <v>152</v>
      </c>
      <c r="J1076" s="10" t="s">
        <v>248</v>
      </c>
      <c r="K1076" s="10" t="s">
        <v>154</v>
      </c>
      <c r="M1076" s="12" t="n">
        <v>39.0887974811993</v>
      </c>
      <c r="N1076" s="12" t="n">
        <v>4.15111425090328</v>
      </c>
      <c r="O1076" s="12" t="n">
        <v>37.9237048268224</v>
      </c>
      <c r="P1076" s="12" t="n">
        <v>49.2476487125453</v>
      </c>
      <c r="Q1076" s="12" t="n">
        <v>41.6688709495011</v>
      </c>
      <c r="R1076" s="12" t="n">
        <v>41.418877947233</v>
      </c>
      <c r="S1076" s="12" t="n">
        <v>42.1400070378785</v>
      </c>
      <c r="T1076" s="12" t="n">
        <v>33.4933846210431</v>
      </c>
      <c r="U1076" s="12" t="n">
        <v>32.6572303771973</v>
      </c>
      <c r="V1076" s="12" t="n">
        <v>50.8096809387207</v>
      </c>
      <c r="W1076" s="12" t="n">
        <v>18.1524505615234</v>
      </c>
      <c r="X1076" s="13" t="n">
        <v>15.3471600174556</v>
      </c>
      <c r="Y1076" s="13" t="n">
        <v>64.7350651140357</v>
      </c>
      <c r="Z1076" s="13" t="n">
        <v>38.5000000000001</v>
      </c>
      <c r="AA1076" s="10" t="s">
        <v>155</v>
      </c>
      <c r="AG1076" s="13" t="n">
        <v>98.5435409947377</v>
      </c>
      <c r="AH1076" s="13" t="n">
        <v>100</v>
      </c>
      <c r="AI1076" s="13" t="n">
        <v>31.8</v>
      </c>
      <c r="AJ1076" s="13" t="n">
        <v>62</v>
      </c>
      <c r="AK1076" s="13" t="n">
        <v>38.3</v>
      </c>
      <c r="AL1076" s="12" t="n">
        <v>37.7319791271347</v>
      </c>
      <c r="AM1076" s="10" t="s">
        <v>157</v>
      </c>
      <c r="AN1076" s="10" t="s">
        <v>632</v>
      </c>
    </row>
    <row r="1077" customFormat="false" ht="15" hidden="false" customHeight="false" outlineLevel="0" collapsed="false">
      <c r="A1077" s="10" t="s">
        <v>2499</v>
      </c>
      <c r="B1077" s="10" t="s">
        <v>2413</v>
      </c>
      <c r="C1077" s="10" t="s">
        <v>148</v>
      </c>
      <c r="D1077" s="11" t="n">
        <v>46298.8452777778</v>
      </c>
      <c r="E1077" s="10" t="s">
        <v>2500</v>
      </c>
      <c r="F1077" s="10" t="s">
        <v>2415</v>
      </c>
      <c r="G1077" s="10" t="s">
        <v>2416</v>
      </c>
      <c r="H1077" s="10" t="s">
        <v>298</v>
      </c>
      <c r="I1077" s="10" t="s">
        <v>152</v>
      </c>
      <c r="J1077" s="10" t="s">
        <v>248</v>
      </c>
      <c r="K1077" s="10" t="s">
        <v>154</v>
      </c>
      <c r="M1077" s="12" t="n">
        <v>43.1664924229047</v>
      </c>
      <c r="N1077" s="12" t="n">
        <v>4.27929500964869</v>
      </c>
      <c r="O1077" s="12" t="n">
        <v>42.3121457419792</v>
      </c>
      <c r="P1077" s="12" t="n">
        <v>47.8404544781105</v>
      </c>
      <c r="Q1077" s="12" t="n">
        <v>48.3508462610617</v>
      </c>
      <c r="R1077" s="12" t="n">
        <v>46.8130757148367</v>
      </c>
      <c r="S1077" s="12" t="n">
        <v>43.2292207620758</v>
      </c>
      <c r="T1077" s="12" t="n">
        <v>36.0791176705209</v>
      </c>
      <c r="U1077" s="12" t="n">
        <v>33.7345237731934</v>
      </c>
      <c r="V1077" s="12" t="n">
        <v>52.7382545471191</v>
      </c>
      <c r="W1077" s="12" t="n">
        <v>19.0037307739258</v>
      </c>
      <c r="X1077" s="13" t="n">
        <v>16.1684105630294</v>
      </c>
      <c r="Y1077" s="13" t="n">
        <v>50.2274647429648</v>
      </c>
      <c r="Z1077" s="13" t="n">
        <v>43.7000000000001</v>
      </c>
      <c r="AA1077" s="10" t="s">
        <v>155</v>
      </c>
      <c r="AE1077" s="10" t="s">
        <v>156</v>
      </c>
      <c r="AG1077" s="13" t="n">
        <v>97.2978100035833</v>
      </c>
      <c r="AH1077" s="13" t="n">
        <v>100</v>
      </c>
      <c r="AI1077" s="13" t="n">
        <v>32.9</v>
      </c>
      <c r="AJ1077" s="13" t="n">
        <v>62.3</v>
      </c>
      <c r="AK1077" s="13" t="n">
        <v>44</v>
      </c>
      <c r="AL1077" s="12" t="n">
        <v>42.7</v>
      </c>
      <c r="AM1077" s="10" t="s">
        <v>157</v>
      </c>
      <c r="AN1077" s="10" t="s">
        <v>632</v>
      </c>
    </row>
    <row r="1078" customFormat="false" ht="15" hidden="false" customHeight="false" outlineLevel="0" collapsed="false">
      <c r="A1078" s="10" t="s">
        <v>2501</v>
      </c>
      <c r="B1078" s="10" t="s">
        <v>2413</v>
      </c>
      <c r="C1078" s="10" t="s">
        <v>148</v>
      </c>
      <c r="D1078" s="11" t="n">
        <v>46298.8453125</v>
      </c>
      <c r="E1078" s="10" t="s">
        <v>2502</v>
      </c>
      <c r="F1078" s="10" t="s">
        <v>2415</v>
      </c>
      <c r="G1078" s="10" t="s">
        <v>2416</v>
      </c>
      <c r="H1078" s="10" t="s">
        <v>301</v>
      </c>
      <c r="I1078" s="10" t="s">
        <v>152</v>
      </c>
      <c r="J1078" s="10" t="s">
        <v>248</v>
      </c>
      <c r="K1078" s="10" t="s">
        <v>154</v>
      </c>
      <c r="M1078" s="12" t="n">
        <v>41.1562827612226</v>
      </c>
      <c r="N1078" s="12" t="n">
        <v>4.4830133379684</v>
      </c>
      <c r="O1078" s="12" t="n">
        <v>39.8213962849693</v>
      </c>
      <c r="P1078" s="12" t="n">
        <v>51.4482517264931</v>
      </c>
      <c r="Q1078" s="12" t="n">
        <v>45.4685492630742</v>
      </c>
      <c r="R1078" s="12" t="n">
        <v>44.9578750109516</v>
      </c>
      <c r="S1078" s="12" t="n">
        <v>44.2171519169522</v>
      </c>
      <c r="T1078" s="12" t="n">
        <v>36.1927903613374</v>
      </c>
      <c r="U1078" s="12" t="n">
        <v>34.0416412353516</v>
      </c>
      <c r="V1078" s="12" t="n">
        <v>55.4417266845703</v>
      </c>
      <c r="W1078" s="12" t="n">
        <v>21.4000854492188</v>
      </c>
      <c r="X1078" s="13" t="n">
        <v>33.6327381166242</v>
      </c>
      <c r="Y1078" s="13" t="n">
        <v>59.1851399417957</v>
      </c>
      <c r="Z1078" s="13" t="n">
        <v>39.4000000000001</v>
      </c>
      <c r="AA1078" s="10" t="s">
        <v>155</v>
      </c>
      <c r="AC1078" s="10" t="s">
        <v>156</v>
      </c>
      <c r="AG1078" s="13" t="n">
        <v>98.6733883547463</v>
      </c>
      <c r="AH1078" s="13" t="n">
        <v>100</v>
      </c>
      <c r="AI1078" s="13" t="n">
        <v>32.4</v>
      </c>
      <c r="AJ1078" s="13" t="n">
        <v>63.5</v>
      </c>
      <c r="AK1078" s="13" t="n">
        <v>35.6</v>
      </c>
      <c r="AL1078" s="12" t="n">
        <v>35.2081987694038</v>
      </c>
      <c r="AM1078" s="10" t="s">
        <v>157</v>
      </c>
      <c r="AN1078" s="10" t="s">
        <v>632</v>
      </c>
    </row>
    <row r="1079" customFormat="false" ht="15" hidden="false" customHeight="false" outlineLevel="0" collapsed="false">
      <c r="A1079" s="10" t="s">
        <v>2503</v>
      </c>
      <c r="B1079" s="10" t="s">
        <v>2413</v>
      </c>
      <c r="C1079" s="10" t="s">
        <v>148</v>
      </c>
      <c r="D1079" s="11" t="n">
        <v>46298.8454282407</v>
      </c>
      <c r="E1079" s="10" t="s">
        <v>2504</v>
      </c>
      <c r="F1079" s="10" t="s">
        <v>2415</v>
      </c>
      <c r="G1079" s="10" t="s">
        <v>2416</v>
      </c>
      <c r="H1079" s="10" t="s">
        <v>304</v>
      </c>
      <c r="I1079" s="10" t="s">
        <v>152</v>
      </c>
      <c r="J1079" s="10" t="s">
        <v>248</v>
      </c>
      <c r="K1079" s="10" t="s">
        <v>154</v>
      </c>
      <c r="M1079" s="12" t="n">
        <v>48.9863677032524</v>
      </c>
      <c r="N1079" s="12" t="n">
        <v>5.23993718690508</v>
      </c>
      <c r="O1079" s="12" t="n">
        <v>47.5326596853268</v>
      </c>
      <c r="P1079" s="12" t="n">
        <v>56.9439410873696</v>
      </c>
      <c r="Q1079" s="12" t="n">
        <v>55.9458052458587</v>
      </c>
      <c r="R1079" s="12" t="n">
        <v>52.9883231787034</v>
      </c>
      <c r="S1079" s="12" t="n">
        <v>52.6158871879636</v>
      </c>
      <c r="T1079" s="12" t="n">
        <v>40.3447711530359</v>
      </c>
      <c r="U1079" s="12" t="n">
        <v>38.2444915771484</v>
      </c>
      <c r="V1079" s="12" t="n">
        <v>60.1811866760254</v>
      </c>
      <c r="W1079" s="12" t="n">
        <v>21.936695098877</v>
      </c>
      <c r="X1079" s="13" t="n">
        <v>15.0498279394506</v>
      </c>
      <c r="Y1079" s="13" t="n">
        <v>36.8179738627096</v>
      </c>
      <c r="Z1079" s="13" t="n">
        <v>49.1000000000001</v>
      </c>
      <c r="AA1079" s="10" t="s">
        <v>162</v>
      </c>
      <c r="AF1079" s="10" t="s">
        <v>156</v>
      </c>
      <c r="AG1079" s="13" t="n">
        <v>98.6470443953888</v>
      </c>
      <c r="AH1079" s="13" t="n">
        <v>100</v>
      </c>
      <c r="AI1079" s="13" t="n">
        <v>37</v>
      </c>
      <c r="AJ1079" s="13" t="n">
        <v>69.1</v>
      </c>
      <c r="AK1079" s="13" t="n">
        <v>45.2</v>
      </c>
      <c r="AL1079" s="12" t="n">
        <v>44.5071914402543</v>
      </c>
      <c r="AM1079" s="10" t="s">
        <v>157</v>
      </c>
      <c r="AN1079" s="10" t="s">
        <v>632</v>
      </c>
    </row>
    <row r="1080" customFormat="false" ht="15" hidden="false" customHeight="false" outlineLevel="0" collapsed="false">
      <c r="A1080" s="10" t="s">
        <v>2505</v>
      </c>
      <c r="B1080" s="10" t="s">
        <v>2413</v>
      </c>
      <c r="C1080" s="10" t="s">
        <v>148</v>
      </c>
      <c r="D1080" s="11" t="n">
        <v>46298.8454513889</v>
      </c>
      <c r="E1080" s="10" t="s">
        <v>2506</v>
      </c>
      <c r="F1080" s="10" t="s">
        <v>2415</v>
      </c>
      <c r="G1080" s="10" t="s">
        <v>2416</v>
      </c>
      <c r="H1080" s="10" t="s">
        <v>307</v>
      </c>
      <c r="I1080" s="10" t="s">
        <v>152</v>
      </c>
      <c r="J1080" s="10" t="s">
        <v>248</v>
      </c>
      <c r="K1080" s="10" t="s">
        <v>154</v>
      </c>
      <c r="M1080" s="12" t="n">
        <v>46.2382569616164</v>
      </c>
      <c r="N1080" s="12" t="n">
        <v>5.08646477637747</v>
      </c>
      <c r="O1080" s="12" t="n">
        <v>44.7012547596326</v>
      </c>
      <c r="P1080" s="12" t="n">
        <v>55.830782327363</v>
      </c>
      <c r="Q1080" s="12" t="n">
        <v>53.3195586909186</v>
      </c>
      <c r="R1080" s="12" t="n">
        <v>48.926468774924</v>
      </c>
      <c r="S1080" s="12" t="n">
        <v>51.2306926673737</v>
      </c>
      <c r="T1080" s="12" t="n">
        <v>39.6904778176302</v>
      </c>
      <c r="U1080" s="12" t="n">
        <v>37.3259048461914</v>
      </c>
      <c r="V1080" s="12" t="n">
        <v>57.8851280212402</v>
      </c>
      <c r="W1080" s="12" t="n">
        <v>20.5592231750488</v>
      </c>
      <c r="X1080" s="13" t="n">
        <v>22.138399142623</v>
      </c>
      <c r="Y1080" s="13" t="n">
        <v>47.0464622691071</v>
      </c>
      <c r="Z1080" s="13" t="n">
        <v>43.5000000000001</v>
      </c>
      <c r="AA1080" s="10" t="s">
        <v>162</v>
      </c>
      <c r="AG1080" s="13" t="n">
        <v>98.651464109873</v>
      </c>
      <c r="AH1080" s="13" t="n">
        <v>100</v>
      </c>
      <c r="AI1080" s="13" t="n">
        <v>36</v>
      </c>
      <c r="AJ1080" s="13" t="n">
        <v>70.2</v>
      </c>
      <c r="AK1080" s="13" t="n">
        <v>39.8</v>
      </c>
      <c r="AL1080" s="12" t="n">
        <v>39.6459397236042</v>
      </c>
      <c r="AM1080" s="10" t="s">
        <v>157</v>
      </c>
      <c r="AN1080" s="10" t="s">
        <v>632</v>
      </c>
    </row>
    <row r="1081" customFormat="false" ht="15" hidden="false" customHeight="false" outlineLevel="0" collapsed="false">
      <c r="A1081" s="10" t="s">
        <v>2507</v>
      </c>
      <c r="B1081" s="10" t="s">
        <v>2413</v>
      </c>
      <c r="C1081" s="10" t="s">
        <v>148</v>
      </c>
      <c r="D1081" s="11" t="n">
        <v>46298.845462963</v>
      </c>
      <c r="E1081" s="10" t="s">
        <v>2508</v>
      </c>
      <c r="F1081" s="10" t="s">
        <v>2415</v>
      </c>
      <c r="G1081" s="10" t="s">
        <v>2416</v>
      </c>
      <c r="H1081" s="10" t="s">
        <v>310</v>
      </c>
      <c r="I1081" s="10" t="s">
        <v>152</v>
      </c>
      <c r="J1081" s="10" t="s">
        <v>248</v>
      </c>
      <c r="K1081" s="10" t="s">
        <v>154</v>
      </c>
      <c r="M1081" s="12" t="n">
        <v>44.1555516847042</v>
      </c>
      <c r="N1081" s="12" t="n">
        <v>4.98322737430685</v>
      </c>
      <c r="O1081" s="12" t="n">
        <v>42.5423891641508</v>
      </c>
      <c r="P1081" s="12" t="n">
        <v>54.4519096726618</v>
      </c>
      <c r="Q1081" s="12" t="n">
        <v>52.1665378557841</v>
      </c>
      <c r="R1081" s="12" t="n">
        <v>46.8934028505285</v>
      </c>
      <c r="S1081" s="12" t="n">
        <v>47.5936093199854</v>
      </c>
      <c r="T1081" s="12" t="n">
        <v>37.6235641066852</v>
      </c>
      <c r="U1081" s="12" t="n">
        <v>36.7622566223145</v>
      </c>
      <c r="V1081" s="12" t="n">
        <v>58.5565643310547</v>
      </c>
      <c r="W1081" s="12" t="n">
        <v>21.7943077087402</v>
      </c>
      <c r="X1081" s="13" t="n">
        <v>14.8778165661695</v>
      </c>
      <c r="Y1081" s="13" t="n">
        <v>55.1879222015687</v>
      </c>
      <c r="Z1081" s="13" t="n">
        <v>43.2000000000001</v>
      </c>
      <c r="AA1081" s="10" t="s">
        <v>155</v>
      </c>
      <c r="AG1081" s="13" t="n">
        <v>98.8216845878136</v>
      </c>
      <c r="AH1081" s="13" t="n">
        <v>100</v>
      </c>
      <c r="AI1081" s="13" t="n">
        <v>35.8</v>
      </c>
      <c r="AJ1081" s="13" t="n">
        <v>69.7</v>
      </c>
      <c r="AK1081" s="13" t="n">
        <v>42.8</v>
      </c>
      <c r="AL1081" s="12" t="n">
        <v>42.4587447817837</v>
      </c>
      <c r="AM1081" s="10" t="s">
        <v>157</v>
      </c>
      <c r="AN1081" s="10" t="s">
        <v>632</v>
      </c>
    </row>
    <row r="1082" customFormat="false" ht="15" hidden="false" customHeight="false" outlineLevel="0" collapsed="false">
      <c r="A1082" s="10" t="s">
        <v>2509</v>
      </c>
      <c r="B1082" s="10" t="s">
        <v>2413</v>
      </c>
      <c r="C1082" s="10" t="s">
        <v>148</v>
      </c>
      <c r="D1082" s="11" t="n">
        <v>46298.8454861111</v>
      </c>
      <c r="E1082" s="10" t="s">
        <v>2510</v>
      </c>
      <c r="F1082" s="10" t="s">
        <v>2415</v>
      </c>
      <c r="G1082" s="10" t="s">
        <v>2416</v>
      </c>
      <c r="H1082" s="10" t="s">
        <v>313</v>
      </c>
      <c r="I1082" s="10" t="s">
        <v>152</v>
      </c>
      <c r="J1082" s="10" t="s">
        <v>248</v>
      </c>
      <c r="K1082" s="10" t="s">
        <v>154</v>
      </c>
      <c r="M1082" s="12" t="n">
        <v>40.5976480296266</v>
      </c>
      <c r="N1082" s="12" t="n">
        <v>5.79939090842738</v>
      </c>
      <c r="O1082" s="12" t="n">
        <v>38.6745231303881</v>
      </c>
      <c r="P1082" s="12" t="n">
        <v>50.6157448128908</v>
      </c>
      <c r="Q1082" s="12" t="n">
        <v>48.7995659088009</v>
      </c>
      <c r="R1082" s="12" t="n">
        <v>46.4294992561953</v>
      </c>
      <c r="S1082" s="12" t="n">
        <v>46.0860867762614</v>
      </c>
      <c r="T1082" s="12" t="n">
        <v>33.4078460581021</v>
      </c>
      <c r="U1082" s="12" t="n">
        <v>32.9019966125488</v>
      </c>
      <c r="V1082" s="12" t="n">
        <v>53.5047454833984</v>
      </c>
      <c r="W1082" s="12" t="n">
        <v>20.6027488708496</v>
      </c>
      <c r="X1082" s="13" t="n">
        <v>27.692595196355</v>
      </c>
      <c r="Y1082" s="13" t="n">
        <v>43.0343587872532</v>
      </c>
      <c r="Z1082" s="13" t="n">
        <v>35.5</v>
      </c>
      <c r="AA1082" s="10" t="s">
        <v>162</v>
      </c>
      <c r="AG1082" s="13" t="n">
        <v>99.023625100237</v>
      </c>
      <c r="AH1082" s="13" t="n">
        <v>100</v>
      </c>
      <c r="AI1082" s="13" t="n">
        <v>31.9</v>
      </c>
      <c r="AJ1082" s="13" t="n">
        <v>67.2</v>
      </c>
      <c r="AK1082" s="13" t="n">
        <v>34</v>
      </c>
      <c r="AL1082" s="12" t="n">
        <v>32.9019966474204</v>
      </c>
      <c r="AM1082" s="10" t="s">
        <v>157</v>
      </c>
      <c r="AN1082" s="10" t="s">
        <v>632</v>
      </c>
    </row>
    <row r="1083" customFormat="false" ht="15" hidden="false" customHeight="false" outlineLevel="0" collapsed="false">
      <c r="A1083" s="10" t="s">
        <v>2511</v>
      </c>
      <c r="B1083" s="10" t="s">
        <v>2413</v>
      </c>
      <c r="C1083" s="10" t="s">
        <v>148</v>
      </c>
      <c r="D1083" s="11" t="n">
        <v>46298.8454976852</v>
      </c>
      <c r="E1083" s="10" t="s">
        <v>2512</v>
      </c>
      <c r="F1083" s="10" t="s">
        <v>2415</v>
      </c>
      <c r="G1083" s="10" t="s">
        <v>2416</v>
      </c>
      <c r="H1083" s="10" t="s">
        <v>316</v>
      </c>
      <c r="I1083" s="10" t="s">
        <v>152</v>
      </c>
      <c r="J1083" s="10" t="s">
        <v>248</v>
      </c>
      <c r="K1083" s="10" t="s">
        <v>154</v>
      </c>
      <c r="M1083" s="12" t="n">
        <v>42.6927953307391</v>
      </c>
      <c r="N1083" s="12" t="n">
        <v>5.61533254521372</v>
      </c>
      <c r="O1083" s="12" t="n">
        <v>40.9015402989611</v>
      </c>
      <c r="P1083" s="12" t="n">
        <v>54.109385437753</v>
      </c>
      <c r="Q1083" s="12" t="n">
        <v>49.4475729512203</v>
      </c>
      <c r="R1083" s="12" t="n">
        <v>46.6203808061369</v>
      </c>
      <c r="S1083" s="12" t="n">
        <v>48.310503480718</v>
      </c>
      <c r="T1083" s="12" t="n">
        <v>35.4129729305596</v>
      </c>
      <c r="U1083" s="12" t="n">
        <v>34.7212295532227</v>
      </c>
      <c r="V1083" s="12" t="n">
        <v>58.0184707641602</v>
      </c>
      <c r="W1083" s="12" t="n">
        <v>23.2972412109375</v>
      </c>
      <c r="X1083" s="13" t="n">
        <v>14.946328224221</v>
      </c>
      <c r="Y1083" s="13" t="n">
        <v>46.1220619704588</v>
      </c>
      <c r="Z1083" s="13" t="n">
        <v>40.6000000000001</v>
      </c>
      <c r="AA1083" s="10" t="s">
        <v>162</v>
      </c>
      <c r="AG1083" s="13" t="n">
        <v>99.0248944784219</v>
      </c>
      <c r="AH1083" s="13" t="n">
        <v>100</v>
      </c>
      <c r="AI1083" s="13" t="n">
        <v>33.5</v>
      </c>
      <c r="AJ1083" s="13" t="n">
        <v>65</v>
      </c>
      <c r="AK1083" s="13" t="n">
        <v>43.3</v>
      </c>
      <c r="AL1083" s="12" t="n">
        <v>43.3969594594595</v>
      </c>
      <c r="AM1083" s="10" t="s">
        <v>157</v>
      </c>
      <c r="AN1083" s="10" t="s">
        <v>632</v>
      </c>
    </row>
    <row r="1084" customFormat="false" ht="15" hidden="false" customHeight="false" outlineLevel="0" collapsed="false">
      <c r="A1084" s="10" t="s">
        <v>2513</v>
      </c>
      <c r="B1084" s="10" t="s">
        <v>2413</v>
      </c>
      <c r="C1084" s="10" t="s">
        <v>148</v>
      </c>
      <c r="D1084" s="11" t="n">
        <v>46298.8455208333</v>
      </c>
      <c r="E1084" s="10" t="s">
        <v>2514</v>
      </c>
      <c r="F1084" s="10" t="s">
        <v>2415</v>
      </c>
      <c r="G1084" s="10" t="s">
        <v>2416</v>
      </c>
      <c r="H1084" s="10" t="s">
        <v>319</v>
      </c>
      <c r="I1084" s="10" t="s">
        <v>152</v>
      </c>
      <c r="J1084" s="10" t="s">
        <v>248</v>
      </c>
      <c r="K1084" s="10" t="s">
        <v>154</v>
      </c>
      <c r="M1084" s="12" t="n">
        <v>44.4333635263779</v>
      </c>
      <c r="N1084" s="12" t="n">
        <v>6.16971511343072</v>
      </c>
      <c r="O1084" s="12" t="n">
        <v>42.609662497523</v>
      </c>
      <c r="P1084" s="12" t="n">
        <v>58.0393407094228</v>
      </c>
      <c r="Q1084" s="12" t="n">
        <v>50.588421116063</v>
      </c>
      <c r="R1084" s="12" t="n">
        <v>49.7341563812167</v>
      </c>
      <c r="S1084" s="12" t="n">
        <v>46.8109609849632</v>
      </c>
      <c r="T1084" s="12" t="n">
        <v>35.6783799090692</v>
      </c>
      <c r="U1084" s="12" t="n">
        <v>35.1849670410156</v>
      </c>
      <c r="V1084" s="12" t="n">
        <v>61.2092361450195</v>
      </c>
      <c r="W1084" s="12" t="n">
        <v>26.0242691040039</v>
      </c>
      <c r="X1084" s="13" t="n">
        <v>14.34953606476</v>
      </c>
      <c r="Y1084" s="13" t="n">
        <v>42.8319141624346</v>
      </c>
      <c r="Z1084" s="13" t="n">
        <v>41.7000000000001</v>
      </c>
      <c r="AA1084" s="10" t="s">
        <v>162</v>
      </c>
      <c r="AG1084" s="13" t="n">
        <v>98.8833196462115</v>
      </c>
      <c r="AH1084" s="13" t="n">
        <v>100</v>
      </c>
      <c r="AI1084" s="13" t="n">
        <v>34.2</v>
      </c>
      <c r="AJ1084" s="13" t="n">
        <v>68.9</v>
      </c>
      <c r="AK1084" s="13" t="n">
        <v>42.6</v>
      </c>
      <c r="AL1084" s="12" t="n">
        <v>42.3152505600257</v>
      </c>
      <c r="AM1084" s="10" t="s">
        <v>157</v>
      </c>
      <c r="AN1084" s="10" t="s">
        <v>632</v>
      </c>
    </row>
    <row r="1085" customFormat="false" ht="15" hidden="false" customHeight="false" outlineLevel="0" collapsed="false">
      <c r="A1085" s="10" t="s">
        <v>2515</v>
      </c>
      <c r="B1085" s="10" t="s">
        <v>2413</v>
      </c>
      <c r="C1085" s="10" t="s">
        <v>148</v>
      </c>
      <c r="D1085" s="11" t="n">
        <v>46298.8455787037</v>
      </c>
      <c r="E1085" s="10" t="s">
        <v>2516</v>
      </c>
      <c r="F1085" s="10" t="s">
        <v>2415</v>
      </c>
      <c r="K1085" s="10" t="s">
        <v>243</v>
      </c>
      <c r="AN1085" s="10" t="s">
        <v>687</v>
      </c>
      <c r="AO1085" s="10" t="s">
        <v>687</v>
      </c>
    </row>
    <row r="1086" customFormat="false" ht="15" hidden="false" customHeight="false" outlineLevel="0" collapsed="false">
      <c r="A1086" s="10" t="s">
        <v>2517</v>
      </c>
      <c r="B1086" s="10" t="s">
        <v>2413</v>
      </c>
      <c r="C1086" s="10" t="s">
        <v>148</v>
      </c>
      <c r="D1086" s="11" t="n">
        <v>46298.8456712963</v>
      </c>
      <c r="E1086" s="10" t="s">
        <v>2518</v>
      </c>
      <c r="F1086" s="10" t="s">
        <v>2415</v>
      </c>
      <c r="G1086" s="10" t="s">
        <v>2416</v>
      </c>
      <c r="H1086" s="10" t="s">
        <v>322</v>
      </c>
      <c r="I1086" s="10" t="s">
        <v>323</v>
      </c>
      <c r="J1086" s="10" t="s">
        <v>248</v>
      </c>
      <c r="K1086" s="10" t="s">
        <v>154</v>
      </c>
      <c r="M1086" s="12" t="n">
        <v>52.2642769107777</v>
      </c>
      <c r="N1086" s="12" t="n">
        <v>6.2997443779209</v>
      </c>
      <c r="O1086" s="12" t="n">
        <v>50.8921250711713</v>
      </c>
      <c r="P1086" s="12" t="n">
        <v>64.732058525473</v>
      </c>
      <c r="Q1086" s="12" t="n">
        <v>56.0506205211951</v>
      </c>
      <c r="R1086" s="12" t="n">
        <v>55.3991408445029</v>
      </c>
      <c r="S1086" s="12" t="n">
        <v>54.0704159033468</v>
      </c>
      <c r="T1086" s="12" t="n">
        <v>43.9584785158536</v>
      </c>
      <c r="U1086" s="12" t="n">
        <v>41.7260093688965</v>
      </c>
      <c r="V1086" s="12" t="n">
        <v>65.2014694213867</v>
      </c>
      <c r="W1086" s="12" t="n">
        <v>23.4754600524902</v>
      </c>
      <c r="X1086" s="13" t="n">
        <v>17.7382169345542</v>
      </c>
      <c r="Y1086" s="13" t="n">
        <v>36.8434217108554</v>
      </c>
      <c r="Z1086" s="13" t="n">
        <v>47.6000000000001</v>
      </c>
      <c r="AA1086" s="10" t="s">
        <v>162</v>
      </c>
      <c r="AG1086" s="13" t="n">
        <v>98.7796755827694</v>
      </c>
      <c r="AH1086" s="13" t="n">
        <v>100</v>
      </c>
      <c r="AI1086" s="13" t="n">
        <v>40.9</v>
      </c>
      <c r="AJ1086" s="13" t="n">
        <v>70</v>
      </c>
      <c r="AK1086" s="13" t="n">
        <v>43.4</v>
      </c>
      <c r="AL1086" s="12" t="n">
        <v>42.7077208762513</v>
      </c>
      <c r="AM1086" s="10" t="s">
        <v>157</v>
      </c>
      <c r="AN1086" s="10" t="s">
        <v>632</v>
      </c>
    </row>
    <row r="1087" customFormat="false" ht="15" hidden="false" customHeight="false" outlineLevel="0" collapsed="false">
      <c r="A1087" s="10" t="s">
        <v>2519</v>
      </c>
      <c r="B1087" s="10" t="s">
        <v>2413</v>
      </c>
      <c r="C1087" s="10" t="s">
        <v>148</v>
      </c>
      <c r="D1087" s="11" t="n">
        <v>46298.8456944445</v>
      </c>
      <c r="E1087" s="10" t="s">
        <v>2520</v>
      </c>
      <c r="F1087" s="10" t="s">
        <v>2415</v>
      </c>
      <c r="G1087" s="10" t="s">
        <v>2416</v>
      </c>
      <c r="H1087" s="10" t="s">
        <v>326</v>
      </c>
      <c r="I1087" s="10" t="s">
        <v>323</v>
      </c>
      <c r="J1087" s="10" t="s">
        <v>248</v>
      </c>
      <c r="K1087" s="10" t="s">
        <v>154</v>
      </c>
      <c r="M1087" s="12" t="n">
        <v>49.8691393318978</v>
      </c>
      <c r="N1087" s="12" t="n">
        <v>5.07256805738197</v>
      </c>
      <c r="O1087" s="12" t="n">
        <v>48.4888999871108</v>
      </c>
      <c r="P1087" s="12" t="n">
        <v>59.7143008470162</v>
      </c>
      <c r="Q1087" s="12" t="n">
        <v>55.8126985018861</v>
      </c>
      <c r="R1087" s="12" t="n">
        <v>54.6422474026099</v>
      </c>
      <c r="S1087" s="12" t="n">
        <v>51.7616584786495</v>
      </c>
      <c r="T1087" s="12" t="n">
        <v>43.7322194665672</v>
      </c>
      <c r="U1087" s="12" t="n">
        <v>41.4708290100098</v>
      </c>
      <c r="V1087" s="12" t="n">
        <v>60.6780700683594</v>
      </c>
      <c r="W1087" s="12" t="n">
        <v>19.2072410583496</v>
      </c>
      <c r="X1087" s="13" t="n">
        <v>31.8781291454491</v>
      </c>
      <c r="Y1087" s="13" t="n">
        <v>43.2478925071676</v>
      </c>
      <c r="Z1087" s="13" t="n">
        <v>47.0000000000001</v>
      </c>
      <c r="AA1087" s="10" t="s">
        <v>162</v>
      </c>
      <c r="AC1087" s="10" t="s">
        <v>156</v>
      </c>
      <c r="AG1087" s="13" t="n">
        <v>98.329546410839</v>
      </c>
      <c r="AH1087" s="13" t="n">
        <v>100</v>
      </c>
      <c r="AI1087" s="13" t="n">
        <v>40.3</v>
      </c>
      <c r="AJ1087" s="13" t="n">
        <v>70.5</v>
      </c>
      <c r="AK1087" s="13" t="n">
        <v>41.1</v>
      </c>
      <c r="AL1087" s="12" t="n">
        <v>41.1572322592662</v>
      </c>
      <c r="AM1087" s="10" t="s">
        <v>157</v>
      </c>
      <c r="AN1087" s="10" t="s">
        <v>632</v>
      </c>
    </row>
    <row r="1088" customFormat="false" ht="15" hidden="false" customHeight="false" outlineLevel="0" collapsed="false">
      <c r="A1088" s="10" t="s">
        <v>2521</v>
      </c>
      <c r="B1088" s="10" t="s">
        <v>2413</v>
      </c>
      <c r="C1088" s="10" t="s">
        <v>148</v>
      </c>
      <c r="D1088" s="11" t="n">
        <v>46298.8457175926</v>
      </c>
      <c r="E1088" s="10" t="s">
        <v>2522</v>
      </c>
      <c r="F1088" s="10" t="s">
        <v>2415</v>
      </c>
      <c r="G1088" s="10" t="s">
        <v>2416</v>
      </c>
      <c r="H1088" s="10" t="s">
        <v>329</v>
      </c>
      <c r="I1088" s="10" t="s">
        <v>323</v>
      </c>
      <c r="J1088" s="10" t="s">
        <v>248</v>
      </c>
      <c r="K1088" s="10" t="s">
        <v>261</v>
      </c>
      <c r="L1088" s="10" t="s">
        <v>383</v>
      </c>
      <c r="M1088" s="12" t="n">
        <v>45.9426855179282</v>
      </c>
      <c r="N1088" s="12" t="n">
        <v>4.8989106896278</v>
      </c>
      <c r="O1088" s="12" t="n">
        <v>44.6410348649608</v>
      </c>
      <c r="Q1088" s="12" t="n">
        <v>52.3724286029689</v>
      </c>
      <c r="R1088" s="12" t="n">
        <v>49.4940219676324</v>
      </c>
      <c r="S1088" s="12" t="n">
        <v>53.6269295897146</v>
      </c>
      <c r="T1088" s="12" t="n">
        <v>37.9632804263904</v>
      </c>
      <c r="U1088" s="12" t="n">
        <v>36.8083267211914</v>
      </c>
      <c r="V1088" s="12" t="n">
        <v>56.377311706543</v>
      </c>
      <c r="W1088" s="12" t="n">
        <v>19.5689849853516</v>
      </c>
      <c r="X1088" s="13" t="n">
        <v>10.939599688804</v>
      </c>
      <c r="Y1088" s="13" t="n">
        <v>39.8154042011458</v>
      </c>
      <c r="Z1088" s="13" t="n">
        <v>47.5000000000001</v>
      </c>
      <c r="AA1088" s="10" t="s">
        <v>162</v>
      </c>
      <c r="AB1088" s="10" t="s">
        <v>1380</v>
      </c>
      <c r="AC1088" s="10" t="s">
        <v>263</v>
      </c>
      <c r="AE1088" s="10" t="s">
        <v>1380</v>
      </c>
      <c r="AF1088" s="10" t="s">
        <v>161</v>
      </c>
      <c r="AG1088" s="13" t="n">
        <v>65.2258153803571</v>
      </c>
      <c r="AH1088" s="13" t="n">
        <v>74.9100429026157</v>
      </c>
      <c r="AI1088" s="13" t="n">
        <v>35.9</v>
      </c>
      <c r="AJ1088" s="13" t="n">
        <v>67.9</v>
      </c>
      <c r="AK1088" s="13" t="n">
        <v>51.8</v>
      </c>
      <c r="AL1088" s="12" t="n">
        <v>50.35638854979</v>
      </c>
      <c r="AM1088" s="10" t="s">
        <v>157</v>
      </c>
      <c r="AN1088" s="10" t="s">
        <v>632</v>
      </c>
      <c r="AO1088" s="10" t="s">
        <v>2523</v>
      </c>
    </row>
    <row r="1089" customFormat="false" ht="15" hidden="false" customHeight="false" outlineLevel="0" collapsed="false">
      <c r="A1089" s="10" t="s">
        <v>2524</v>
      </c>
      <c r="B1089" s="10" t="s">
        <v>2413</v>
      </c>
      <c r="C1089" s="10" t="s">
        <v>148</v>
      </c>
      <c r="D1089" s="11" t="n">
        <v>46298.8457291667</v>
      </c>
      <c r="E1089" s="10" t="s">
        <v>2525</v>
      </c>
      <c r="F1089" s="10" t="s">
        <v>2415</v>
      </c>
      <c r="G1089" s="10" t="s">
        <v>2416</v>
      </c>
      <c r="H1089" s="10" t="s">
        <v>332</v>
      </c>
      <c r="I1089" s="10" t="s">
        <v>323</v>
      </c>
      <c r="J1089" s="10" t="s">
        <v>248</v>
      </c>
      <c r="K1089" s="10" t="s">
        <v>154</v>
      </c>
      <c r="M1089" s="12" t="n">
        <v>47.0755399422286</v>
      </c>
      <c r="N1089" s="12" t="n">
        <v>4.92296793499429</v>
      </c>
      <c r="O1089" s="12" t="n">
        <v>45.6734637319881</v>
      </c>
      <c r="P1089" s="12" t="n">
        <v>57.175883633701</v>
      </c>
      <c r="Q1089" s="12" t="n">
        <v>52.4948033322012</v>
      </c>
      <c r="R1089" s="12" t="n">
        <v>49.542004403673</v>
      </c>
      <c r="S1089" s="12" t="n">
        <v>51.0148017288803</v>
      </c>
      <c r="T1089" s="12" t="n">
        <v>39.924075364046</v>
      </c>
      <c r="U1089" s="12" t="n">
        <v>39.0515556335449</v>
      </c>
      <c r="V1089" s="12" t="n">
        <v>59.8646583557129</v>
      </c>
      <c r="W1089" s="12" t="n">
        <v>20.813102722168</v>
      </c>
      <c r="X1089" s="13" t="n">
        <v>12.7914583719064</v>
      </c>
      <c r="Y1089" s="13" t="n">
        <v>44.1560204900327</v>
      </c>
      <c r="Z1089" s="13" t="n">
        <v>44.8000000000001</v>
      </c>
      <c r="AA1089" s="10" t="s">
        <v>162</v>
      </c>
      <c r="AC1089" s="10" t="s">
        <v>156</v>
      </c>
      <c r="AG1089" s="13" t="n">
        <v>98.41472303207</v>
      </c>
      <c r="AH1089" s="13" t="n">
        <v>100</v>
      </c>
      <c r="AI1089" s="13" t="n">
        <v>38.2</v>
      </c>
      <c r="AJ1089" s="13" t="n">
        <v>68.2</v>
      </c>
      <c r="AK1089" s="13" t="n">
        <v>42</v>
      </c>
      <c r="AL1089" s="12" t="n">
        <v>42.6444444444445</v>
      </c>
      <c r="AM1089" s="10" t="s">
        <v>157</v>
      </c>
      <c r="AN1089" s="10" t="s">
        <v>632</v>
      </c>
    </row>
    <row r="1090" customFormat="false" ht="15" hidden="false" customHeight="false" outlineLevel="0" collapsed="false">
      <c r="A1090" s="10" t="s">
        <v>2526</v>
      </c>
      <c r="B1090" s="10" t="s">
        <v>2413</v>
      </c>
      <c r="C1090" s="10" t="s">
        <v>148</v>
      </c>
      <c r="D1090" s="11" t="n">
        <v>46298.8457407407</v>
      </c>
      <c r="E1090" s="10" t="s">
        <v>2527</v>
      </c>
      <c r="F1090" s="10" t="s">
        <v>2415</v>
      </c>
      <c r="G1090" s="10" t="s">
        <v>2416</v>
      </c>
      <c r="H1090" s="10" t="s">
        <v>336</v>
      </c>
      <c r="I1090" s="10" t="s">
        <v>323</v>
      </c>
      <c r="J1090" s="10" t="s">
        <v>153</v>
      </c>
      <c r="K1090" s="10" t="s">
        <v>154</v>
      </c>
      <c r="M1090" s="12" t="n">
        <v>50.730981562955</v>
      </c>
      <c r="N1090" s="12" t="n">
        <v>7.20156293095718</v>
      </c>
      <c r="O1090" s="12" t="n">
        <v>49.5876142342039</v>
      </c>
      <c r="P1090" s="12" t="n">
        <v>57.074188662447</v>
      </c>
      <c r="Q1090" s="12" t="n">
        <v>56.9876322310854</v>
      </c>
      <c r="R1090" s="12" t="n">
        <v>59.5655225838012</v>
      </c>
      <c r="S1090" s="12" t="n">
        <v>47.7843986488012</v>
      </c>
      <c r="T1090" s="12" t="n">
        <v>38.355168946561</v>
      </c>
      <c r="U1090" s="12" t="n">
        <v>35.9181518554688</v>
      </c>
      <c r="V1090" s="12" t="n">
        <v>62.2700576782227</v>
      </c>
      <c r="W1090" s="12" t="n">
        <v>26.3519058227539</v>
      </c>
      <c r="X1090" s="13" t="n">
        <v>13.6329782337632</v>
      </c>
      <c r="Y1090" s="13" t="n">
        <v>38.1624643296484</v>
      </c>
      <c r="Z1090" s="13" t="n">
        <v>55.1000000000003</v>
      </c>
      <c r="AA1090" s="10" t="s">
        <v>162</v>
      </c>
      <c r="AC1090" s="10" t="s">
        <v>156</v>
      </c>
      <c r="AG1090" s="13" t="n">
        <v>98.7725446760675</v>
      </c>
      <c r="AH1090" s="13" t="n">
        <v>100</v>
      </c>
      <c r="AI1090" s="13" t="n">
        <v>34.6</v>
      </c>
      <c r="AJ1090" s="13" t="n">
        <v>68.6</v>
      </c>
      <c r="AK1090" s="13" t="n">
        <v>37.1</v>
      </c>
      <c r="AL1090" s="12" t="n">
        <v>35.9181521967627</v>
      </c>
      <c r="AM1090" s="10" t="s">
        <v>157</v>
      </c>
      <c r="AN1090" s="10" t="s">
        <v>632</v>
      </c>
    </row>
    <row r="1091" customFormat="false" ht="15" hidden="false" customHeight="false" outlineLevel="0" collapsed="false">
      <c r="A1091" s="10" t="s">
        <v>2528</v>
      </c>
      <c r="B1091" s="10" t="s">
        <v>2413</v>
      </c>
      <c r="C1091" s="10" t="s">
        <v>148</v>
      </c>
      <c r="D1091" s="11" t="n">
        <v>46298.8457638889</v>
      </c>
      <c r="E1091" s="10" t="s">
        <v>2529</v>
      </c>
      <c r="F1091" s="10" t="s">
        <v>2415</v>
      </c>
      <c r="G1091" s="10" t="s">
        <v>2416</v>
      </c>
      <c r="H1091" s="10" t="s">
        <v>339</v>
      </c>
      <c r="I1091" s="10" t="s">
        <v>323</v>
      </c>
      <c r="J1091" s="10" t="s">
        <v>153</v>
      </c>
      <c r="K1091" s="10" t="s">
        <v>154</v>
      </c>
      <c r="M1091" s="12" t="n">
        <v>46.8518148025116</v>
      </c>
      <c r="N1091" s="12" t="n">
        <v>7.8562282073068</v>
      </c>
      <c r="O1091" s="12" t="n">
        <v>45.5172086752841</v>
      </c>
      <c r="P1091" s="12" t="n">
        <v>55.6664354503097</v>
      </c>
      <c r="Q1091" s="12" t="n">
        <v>49.4213834033041</v>
      </c>
      <c r="R1091" s="12" t="n">
        <v>54.7220700448507</v>
      </c>
      <c r="S1091" s="12" t="n">
        <v>48.4918930688807</v>
      </c>
      <c r="T1091" s="12" t="n">
        <v>34.4101415985724</v>
      </c>
      <c r="U1091" s="12" t="n">
        <v>33.5338706970215</v>
      </c>
      <c r="V1091" s="12" t="n">
        <v>58.9081840515137</v>
      </c>
      <c r="W1091" s="12" t="n">
        <v>25.3743133544922</v>
      </c>
      <c r="X1091" s="13" t="n">
        <v>12.8689979769621</v>
      </c>
      <c r="Y1091" s="13" t="n">
        <v>35.818091738574</v>
      </c>
      <c r="Z1091" s="13" t="n">
        <v>53.9000000000003</v>
      </c>
      <c r="AA1091" s="10" t="s">
        <v>162</v>
      </c>
      <c r="AG1091" s="13" t="n">
        <v>98.7604485219164</v>
      </c>
      <c r="AH1091" s="13" t="n">
        <v>100</v>
      </c>
      <c r="AI1091" s="13" t="n">
        <v>32.6</v>
      </c>
      <c r="AJ1091" s="13" t="n">
        <v>65.5</v>
      </c>
      <c r="AK1091" s="13" t="n">
        <v>35</v>
      </c>
      <c r="AL1091" s="12" t="n">
        <v>34.3366568914956</v>
      </c>
      <c r="AM1091" s="10" t="s">
        <v>157</v>
      </c>
      <c r="AN1091" s="10" t="s">
        <v>632</v>
      </c>
    </row>
    <row r="1092" customFormat="false" ht="15" hidden="false" customHeight="false" outlineLevel="0" collapsed="false">
      <c r="A1092" s="10" t="s">
        <v>2530</v>
      </c>
      <c r="B1092" s="10" t="s">
        <v>2413</v>
      </c>
      <c r="C1092" s="10" t="s">
        <v>148</v>
      </c>
      <c r="D1092" s="11" t="n">
        <v>46298.845775463</v>
      </c>
      <c r="E1092" s="10" t="s">
        <v>2531</v>
      </c>
      <c r="F1092" s="10" t="s">
        <v>2415</v>
      </c>
      <c r="G1092" s="10" t="s">
        <v>2416</v>
      </c>
      <c r="H1092" s="10" t="s">
        <v>342</v>
      </c>
      <c r="I1092" s="10" t="s">
        <v>323</v>
      </c>
      <c r="J1092" s="10" t="s">
        <v>153</v>
      </c>
      <c r="K1092" s="10" t="s">
        <v>154</v>
      </c>
      <c r="M1092" s="12" t="n">
        <v>46.1263265367979</v>
      </c>
      <c r="N1092" s="12" t="n">
        <v>7.30969899647251</v>
      </c>
      <c r="O1092" s="12" t="n">
        <v>44.8567913936751</v>
      </c>
      <c r="P1092" s="12" t="n">
        <v>55.9482785075732</v>
      </c>
      <c r="Q1092" s="12" t="n">
        <v>50.9243049645149</v>
      </c>
      <c r="R1092" s="12" t="n">
        <v>52.3171498487662</v>
      </c>
      <c r="S1092" s="12" t="n">
        <v>45.213502756866</v>
      </c>
      <c r="T1092" s="12" t="n">
        <v>34.058121840524</v>
      </c>
      <c r="U1092" s="12" t="n">
        <v>33.1677513122559</v>
      </c>
      <c r="V1092" s="12" t="n">
        <v>57.700382232666</v>
      </c>
      <c r="W1092" s="12" t="n">
        <v>24.5326309204102</v>
      </c>
      <c r="X1092" s="13" t="n">
        <v>11.6769613520354</v>
      </c>
      <c r="Y1092" s="13" t="n">
        <v>40.1385493072535</v>
      </c>
      <c r="Z1092" s="13" t="n">
        <v>51.5000000000002</v>
      </c>
      <c r="AA1092" s="10" t="s">
        <v>162</v>
      </c>
      <c r="AG1092" s="13" t="n">
        <v>98.6042380408578</v>
      </c>
      <c r="AH1092" s="13" t="n">
        <v>100</v>
      </c>
      <c r="AI1092" s="13" t="n">
        <v>31.9</v>
      </c>
      <c r="AJ1092" s="13" t="n">
        <v>64.6</v>
      </c>
      <c r="AK1092" s="13" t="n">
        <v>47.6</v>
      </c>
      <c r="AL1092" s="12" t="n">
        <v>45.9689690665018</v>
      </c>
      <c r="AM1092" s="10" t="s">
        <v>157</v>
      </c>
      <c r="AN1092" s="10" t="s">
        <v>632</v>
      </c>
    </row>
    <row r="1093" customFormat="false" ht="15" hidden="false" customHeight="false" outlineLevel="0" collapsed="false">
      <c r="A1093" s="10" t="s">
        <v>2532</v>
      </c>
      <c r="B1093" s="10" t="s">
        <v>2413</v>
      </c>
      <c r="C1093" s="10" t="s">
        <v>148</v>
      </c>
      <c r="D1093" s="11" t="n">
        <v>46298.8457986111</v>
      </c>
      <c r="E1093" s="10" t="s">
        <v>2533</v>
      </c>
      <c r="F1093" s="10" t="s">
        <v>2415</v>
      </c>
      <c r="G1093" s="10" t="s">
        <v>2416</v>
      </c>
      <c r="H1093" s="10" t="s">
        <v>345</v>
      </c>
      <c r="I1093" s="10" t="s">
        <v>323</v>
      </c>
      <c r="J1093" s="10" t="s">
        <v>153</v>
      </c>
      <c r="K1093" s="10" t="s">
        <v>154</v>
      </c>
      <c r="M1093" s="12" t="n">
        <v>46.6229580587784</v>
      </c>
      <c r="N1093" s="12" t="n">
        <v>8.80806708161057</v>
      </c>
      <c r="O1093" s="12" t="n">
        <v>45.5424617348631</v>
      </c>
      <c r="P1093" s="12" t="n">
        <v>59.2400857607524</v>
      </c>
      <c r="Q1093" s="12" t="n">
        <v>43.922661104746</v>
      </c>
      <c r="R1093" s="12" t="n">
        <v>51.500875366683</v>
      </c>
      <c r="S1093" s="12" t="n">
        <v>48.8127035667692</v>
      </c>
      <c r="T1093" s="12" t="n">
        <v>33.4363404260574</v>
      </c>
      <c r="U1093" s="12" t="n">
        <v>32.5786361694336</v>
      </c>
      <c r="V1093" s="12" t="n">
        <v>61.8863525390625</v>
      </c>
      <c r="W1093" s="12" t="n">
        <v>29.3077163696289</v>
      </c>
      <c r="X1093" s="13" t="n">
        <v>12.5051808869679</v>
      </c>
      <c r="Y1093" s="13" t="n">
        <v>26.4832139262242</v>
      </c>
      <c r="Z1093" s="13" t="n">
        <v>54.7000000000003</v>
      </c>
      <c r="AA1093" s="10" t="s">
        <v>162</v>
      </c>
      <c r="AG1093" s="13" t="n">
        <v>98.2832867783985</v>
      </c>
      <c r="AH1093" s="13" t="n">
        <v>100</v>
      </c>
      <c r="AI1093" s="13" t="n">
        <v>31.5</v>
      </c>
      <c r="AJ1093" s="13" t="n">
        <v>69.5</v>
      </c>
      <c r="AK1093" s="13" t="n">
        <v>48.6</v>
      </c>
      <c r="AL1093" s="12" t="n">
        <v>46.9742268041237</v>
      </c>
      <c r="AM1093" s="10" t="s">
        <v>157</v>
      </c>
      <c r="AN1093" s="10" t="s">
        <v>632</v>
      </c>
    </row>
    <row r="1094" customFormat="false" ht="15" hidden="false" customHeight="false" outlineLevel="0" collapsed="false">
      <c r="A1094" s="10" t="s">
        <v>2534</v>
      </c>
      <c r="B1094" s="10" t="s">
        <v>2413</v>
      </c>
      <c r="C1094" s="10" t="s">
        <v>148</v>
      </c>
      <c r="D1094" s="11" t="n">
        <v>46298.8458217593</v>
      </c>
      <c r="E1094" s="10" t="s">
        <v>2535</v>
      </c>
      <c r="F1094" s="10" t="s">
        <v>2415</v>
      </c>
      <c r="G1094" s="10" t="s">
        <v>2416</v>
      </c>
      <c r="H1094" s="10" t="s">
        <v>351</v>
      </c>
      <c r="I1094" s="10" t="s">
        <v>323</v>
      </c>
      <c r="J1094" s="10" t="s">
        <v>153</v>
      </c>
      <c r="K1094" s="10" t="s">
        <v>261</v>
      </c>
      <c r="L1094" s="10" t="s">
        <v>383</v>
      </c>
      <c r="M1094" s="12" t="n">
        <v>45.8985228668832</v>
      </c>
      <c r="N1094" s="12" t="n">
        <v>6.84932573499346</v>
      </c>
      <c r="O1094" s="12" t="n">
        <v>45.2247788378993</v>
      </c>
      <c r="Q1094" s="12" t="n">
        <v>49.5741292925517</v>
      </c>
      <c r="R1094" s="12" t="n">
        <v>51.5902069918579</v>
      </c>
      <c r="S1094" s="12" t="n">
        <v>46.5667402450822</v>
      </c>
      <c r="T1094" s="12" t="n">
        <v>35.171619407499</v>
      </c>
      <c r="U1094" s="12" t="n">
        <v>34.2736129760742</v>
      </c>
      <c r="V1094" s="12" t="n">
        <v>56.4446296691895</v>
      </c>
      <c r="W1094" s="12" t="n">
        <v>22.1710166931152</v>
      </c>
      <c r="X1094" s="13" t="n">
        <v>13.9549421148701</v>
      </c>
      <c r="Y1094" s="13" t="n">
        <v>34.0997174505539</v>
      </c>
      <c r="Z1094" s="13" t="n">
        <v>52.3000000000002</v>
      </c>
      <c r="AA1094" s="10" t="s">
        <v>162</v>
      </c>
      <c r="AB1094" s="10" t="s">
        <v>156</v>
      </c>
      <c r="AC1094" s="10" t="s">
        <v>263</v>
      </c>
      <c r="AE1094" s="10" t="s">
        <v>156</v>
      </c>
      <c r="AG1094" s="13" t="n">
        <v>87.2114703156518</v>
      </c>
      <c r="AH1094" s="13" t="n">
        <v>94.6192007850406</v>
      </c>
      <c r="AI1094" s="13" t="n">
        <v>33.3</v>
      </c>
      <c r="AJ1094" s="13" t="n">
        <v>67.6</v>
      </c>
      <c r="AK1094" s="13" t="n">
        <v>52</v>
      </c>
      <c r="AL1094" s="12" t="n">
        <v>52.3377926569754</v>
      </c>
      <c r="AM1094" s="10" t="s">
        <v>157</v>
      </c>
      <c r="AN1094" s="10" t="s">
        <v>632</v>
      </c>
      <c r="AO1094" s="10" t="s">
        <v>2536</v>
      </c>
    </row>
    <row r="1095" customFormat="false" ht="15" hidden="false" customHeight="false" outlineLevel="0" collapsed="false">
      <c r="A1095" s="10" t="s">
        <v>2537</v>
      </c>
      <c r="B1095" s="10" t="s">
        <v>2413</v>
      </c>
      <c r="C1095" s="10" t="s">
        <v>148</v>
      </c>
      <c r="D1095" s="11" t="n">
        <v>46298.8458333333</v>
      </c>
      <c r="E1095" s="10" t="s">
        <v>2538</v>
      </c>
      <c r="F1095" s="10" t="s">
        <v>2415</v>
      </c>
      <c r="G1095" s="10" t="s">
        <v>2416</v>
      </c>
      <c r="H1095" s="10" t="s">
        <v>354</v>
      </c>
      <c r="I1095" s="10" t="s">
        <v>323</v>
      </c>
      <c r="J1095" s="10" t="s">
        <v>153</v>
      </c>
      <c r="K1095" s="10" t="s">
        <v>154</v>
      </c>
      <c r="M1095" s="12" t="n">
        <v>46.1095543983414</v>
      </c>
      <c r="N1095" s="12" t="n">
        <v>6.51377002459639</v>
      </c>
      <c r="O1095" s="12" t="n">
        <v>45.4821491212085</v>
      </c>
      <c r="P1095" s="12" t="n">
        <v>51.9475310769213</v>
      </c>
      <c r="Q1095" s="12" t="n">
        <v>47.5745282944564</v>
      </c>
      <c r="R1095" s="12" t="n">
        <v>51.3160007736262</v>
      </c>
      <c r="S1095" s="12" t="n">
        <v>43.6700037781645</v>
      </c>
      <c r="T1095" s="12" t="n">
        <v>34.8591918708574</v>
      </c>
      <c r="U1095" s="12" t="n">
        <v>32.6509017944336</v>
      </c>
      <c r="V1095" s="12" t="n">
        <v>55.8922004699707</v>
      </c>
      <c r="W1095" s="12" t="n">
        <v>23.2412986755371</v>
      </c>
      <c r="X1095" s="13" t="n">
        <v>16.2267245830929</v>
      </c>
      <c r="Y1095" s="13" t="n">
        <v>46.7371384020332</v>
      </c>
      <c r="Z1095" s="13" t="n">
        <v>51.0000000000002</v>
      </c>
      <c r="AA1095" s="10" t="s">
        <v>162</v>
      </c>
      <c r="AE1095" s="10" t="s">
        <v>156</v>
      </c>
      <c r="AG1095" s="13" t="n">
        <v>98.5422653256705</v>
      </c>
      <c r="AH1095" s="13" t="n">
        <v>100</v>
      </c>
      <c r="AI1095" s="13" t="n">
        <v>31.7</v>
      </c>
      <c r="AJ1095" s="13" t="n">
        <v>65.2</v>
      </c>
      <c r="AK1095" s="13" t="n">
        <v>48.6</v>
      </c>
      <c r="AL1095" s="12" t="n">
        <v>47.5043557813837</v>
      </c>
      <c r="AM1095" s="10" t="s">
        <v>157</v>
      </c>
      <c r="AN1095" s="10" t="s">
        <v>632</v>
      </c>
    </row>
    <row r="1096" customFormat="false" ht="15" hidden="false" customHeight="false" outlineLevel="0" collapsed="false">
      <c r="A1096" s="10" t="s">
        <v>2539</v>
      </c>
      <c r="B1096" s="10" t="s">
        <v>2413</v>
      </c>
      <c r="C1096" s="10" t="s">
        <v>148</v>
      </c>
      <c r="D1096" s="11" t="n">
        <v>46298.8458449074</v>
      </c>
      <c r="E1096" s="10" t="s">
        <v>2540</v>
      </c>
      <c r="F1096" s="10" t="s">
        <v>2415</v>
      </c>
      <c r="G1096" s="10" t="s">
        <v>2416</v>
      </c>
      <c r="H1096" s="10" t="s">
        <v>357</v>
      </c>
      <c r="I1096" s="10" t="s">
        <v>358</v>
      </c>
      <c r="J1096" s="10" t="s">
        <v>248</v>
      </c>
      <c r="K1096" s="10" t="s">
        <v>154</v>
      </c>
      <c r="M1096" s="12" t="n">
        <v>37.2299407617076</v>
      </c>
      <c r="N1096" s="12" t="n">
        <v>4.02636674163763</v>
      </c>
      <c r="O1096" s="12" t="n">
        <v>36.0523777792595</v>
      </c>
      <c r="P1096" s="12" t="n">
        <v>46.7304176762073</v>
      </c>
      <c r="Q1096" s="12" t="n">
        <v>40.0461868088623</v>
      </c>
      <c r="R1096" s="12" t="n">
        <v>39.1100477253381</v>
      </c>
      <c r="S1096" s="12" t="n">
        <v>41.4815271799996</v>
      </c>
      <c r="T1096" s="12" t="n">
        <v>33.4324019942161</v>
      </c>
      <c r="U1096" s="12" t="n">
        <v>29.6701202392578</v>
      </c>
      <c r="V1096" s="12" t="n">
        <v>49.5249214172363</v>
      </c>
      <c r="W1096" s="12" t="n">
        <v>19.8548011779785</v>
      </c>
      <c r="X1096" s="13" t="n">
        <v>34.6918331839511</v>
      </c>
      <c r="Y1096" s="13" t="n">
        <v>66.8139400010545</v>
      </c>
      <c r="Z1096" s="13" t="n">
        <v>36.5000000000001</v>
      </c>
      <c r="AA1096" s="10" t="s">
        <v>155</v>
      </c>
      <c r="AG1096" s="13" t="n">
        <v>98.6641558900946</v>
      </c>
      <c r="AH1096" s="13" t="n">
        <v>100</v>
      </c>
      <c r="AI1096" s="13" t="n">
        <v>28.6</v>
      </c>
      <c r="AJ1096" s="13" t="n">
        <v>66.3</v>
      </c>
      <c r="AK1096" s="13" t="n">
        <v>38.9</v>
      </c>
      <c r="AL1096" s="12" t="n">
        <v>37.416857236685</v>
      </c>
      <c r="AM1096" s="10" t="s">
        <v>157</v>
      </c>
      <c r="AN1096" s="10" t="s">
        <v>632</v>
      </c>
    </row>
    <row r="1097" customFormat="false" ht="15" hidden="false" customHeight="false" outlineLevel="0" collapsed="false">
      <c r="A1097" s="10" t="s">
        <v>2541</v>
      </c>
      <c r="B1097" s="10" t="s">
        <v>2413</v>
      </c>
      <c r="C1097" s="10" t="s">
        <v>148</v>
      </c>
      <c r="D1097" s="11" t="n">
        <v>46298.8458680556</v>
      </c>
      <c r="E1097" s="10" t="s">
        <v>2542</v>
      </c>
      <c r="F1097" s="10" t="s">
        <v>2415</v>
      </c>
      <c r="G1097" s="10" t="s">
        <v>2416</v>
      </c>
      <c r="H1097" s="10" t="s">
        <v>361</v>
      </c>
      <c r="I1097" s="10" t="s">
        <v>358</v>
      </c>
      <c r="J1097" s="10" t="s">
        <v>153</v>
      </c>
      <c r="K1097" s="10" t="s">
        <v>154</v>
      </c>
      <c r="M1097" s="12" t="n">
        <v>41.3928843394506</v>
      </c>
      <c r="N1097" s="12" t="n">
        <v>7.47949455599499</v>
      </c>
      <c r="O1097" s="12" t="n">
        <v>39.6579889241116</v>
      </c>
      <c r="P1097" s="12" t="n">
        <v>52.1959137138891</v>
      </c>
      <c r="Q1097" s="12" t="n">
        <v>52.2626841405942</v>
      </c>
      <c r="R1097" s="12" t="n">
        <v>44.0617637218085</v>
      </c>
      <c r="S1097" s="12" t="n">
        <v>43.54104213799</v>
      </c>
      <c r="T1097" s="12" t="n">
        <v>31.6027431467863</v>
      </c>
      <c r="U1097" s="12" t="n">
        <v>30.0609531402588</v>
      </c>
      <c r="V1097" s="12" t="n">
        <v>54.5023460388184</v>
      </c>
      <c r="W1097" s="12" t="n">
        <v>24.4413928985596</v>
      </c>
      <c r="X1097" s="13" t="n">
        <v>12.2942297695373</v>
      </c>
      <c r="Y1097" s="13" t="n">
        <v>37.8516143938081</v>
      </c>
      <c r="Z1097" s="13" t="n">
        <v>37.1000000000001</v>
      </c>
      <c r="AA1097" s="10" t="s">
        <v>162</v>
      </c>
      <c r="AG1097" s="13" t="n">
        <v>98.092040963753</v>
      </c>
      <c r="AH1097" s="13" t="n">
        <v>100</v>
      </c>
      <c r="AI1097" s="13" t="n">
        <v>28.9</v>
      </c>
      <c r="AJ1097" s="13" t="n">
        <v>69.8</v>
      </c>
      <c r="AK1097" s="13" t="n">
        <v>33.5</v>
      </c>
      <c r="AL1097" s="12" t="n">
        <v>33.2602027688717</v>
      </c>
      <c r="AM1097" s="10" t="s">
        <v>157</v>
      </c>
      <c r="AN1097" s="10" t="s">
        <v>632</v>
      </c>
    </row>
    <row r="1098" customFormat="false" ht="15" hidden="false" customHeight="false" outlineLevel="0" collapsed="false">
      <c r="A1098" s="10" t="s">
        <v>2543</v>
      </c>
      <c r="B1098" s="10" t="s">
        <v>2544</v>
      </c>
      <c r="C1098" s="10" t="s">
        <v>148</v>
      </c>
      <c r="D1098" s="11" t="n">
        <v>46298.8552083333</v>
      </c>
      <c r="E1098" s="10" t="s">
        <v>2545</v>
      </c>
      <c r="F1098" s="10" t="s">
        <v>2546</v>
      </c>
      <c r="G1098" s="10" t="s">
        <v>2547</v>
      </c>
      <c r="H1098" s="10" t="s">
        <v>151</v>
      </c>
      <c r="I1098" s="10" t="s">
        <v>152</v>
      </c>
      <c r="J1098" s="10" t="s">
        <v>153</v>
      </c>
      <c r="K1098" s="10" t="s">
        <v>154</v>
      </c>
      <c r="M1098" s="12" t="n">
        <v>46.5859678208974</v>
      </c>
      <c r="N1098" s="12" t="n">
        <v>7.32584783558518</v>
      </c>
      <c r="O1098" s="12" t="n">
        <v>45.0454414752664</v>
      </c>
      <c r="P1098" s="12" t="n">
        <v>60.4877296554428</v>
      </c>
      <c r="Q1098" s="12" t="n">
        <v>44.8858602350542</v>
      </c>
      <c r="R1098" s="12" t="n">
        <v>52.1251991145812</v>
      </c>
      <c r="S1098" s="12" t="n">
        <v>52.9455186911503</v>
      </c>
      <c r="T1098" s="12" t="n">
        <v>36.4161670049509</v>
      </c>
      <c r="U1098" s="12" t="n">
        <v>36.2275428771973</v>
      </c>
      <c r="V1098" s="12" t="n">
        <v>63.3767814636231</v>
      </c>
      <c r="W1098" s="12" t="n">
        <v>27.1492385864258</v>
      </c>
      <c r="X1098" s="13" t="n">
        <v>19.7757327032293</v>
      </c>
      <c r="Y1098" s="13" t="n">
        <v>32.250341997264</v>
      </c>
      <c r="Z1098" s="13" t="n">
        <v>38.5</v>
      </c>
      <c r="AA1098" s="10" t="s">
        <v>162</v>
      </c>
      <c r="AG1098" s="13" t="n">
        <v>98.8546255506608</v>
      </c>
      <c r="AH1098" s="13" t="n">
        <v>100</v>
      </c>
      <c r="AI1098" s="13" t="n">
        <v>35.2</v>
      </c>
      <c r="AJ1098" s="13" t="n">
        <v>71.4</v>
      </c>
      <c r="AK1098" s="13" t="n">
        <v>36</v>
      </c>
      <c r="AL1098" s="12" t="n">
        <v>36.6034443977297</v>
      </c>
      <c r="AM1098" s="10" t="s">
        <v>157</v>
      </c>
      <c r="AN1098" s="10" t="s">
        <v>632</v>
      </c>
    </row>
    <row r="1099" customFormat="false" ht="15" hidden="false" customHeight="false" outlineLevel="0" collapsed="false">
      <c r="A1099" s="10" t="s">
        <v>2548</v>
      </c>
      <c r="B1099" s="10" t="s">
        <v>2544</v>
      </c>
      <c r="C1099" s="10" t="s">
        <v>148</v>
      </c>
      <c r="D1099" s="11" t="n">
        <v>46298.8552430556</v>
      </c>
      <c r="E1099" s="10" t="s">
        <v>2549</v>
      </c>
      <c r="F1099" s="10" t="s">
        <v>2546</v>
      </c>
      <c r="G1099" s="10" t="s">
        <v>2547</v>
      </c>
      <c r="H1099" s="10" t="s">
        <v>160</v>
      </c>
      <c r="I1099" s="10" t="s">
        <v>152</v>
      </c>
      <c r="J1099" s="10" t="s">
        <v>153</v>
      </c>
      <c r="K1099" s="10" t="s">
        <v>154</v>
      </c>
      <c r="M1099" s="12" t="n">
        <v>46.1451847964698</v>
      </c>
      <c r="N1099" s="12" t="n">
        <v>8.29644103825193</v>
      </c>
      <c r="O1099" s="12" t="n">
        <v>44.5661606234253</v>
      </c>
      <c r="P1099" s="12" t="n">
        <v>62.4964150893715</v>
      </c>
      <c r="Q1099" s="12" t="n">
        <v>45.1469609612482</v>
      </c>
      <c r="R1099" s="12" t="n">
        <v>51.798868438059</v>
      </c>
      <c r="S1099" s="12" t="n">
        <v>50.0023916086482</v>
      </c>
      <c r="T1099" s="12" t="n">
        <v>36.2113357921118</v>
      </c>
      <c r="U1099" s="12" t="n">
        <v>35.9013442993164</v>
      </c>
      <c r="V1099" s="12" t="n">
        <v>65.0005264282227</v>
      </c>
      <c r="W1099" s="12" t="n">
        <v>29.0991821289063</v>
      </c>
      <c r="X1099" s="13" t="n">
        <v>21.5882972610611</v>
      </c>
      <c r="Y1099" s="13" t="n">
        <v>37.183968588393</v>
      </c>
      <c r="Z1099" s="13" t="n">
        <v>38.1</v>
      </c>
      <c r="AA1099" s="10" t="s">
        <v>162</v>
      </c>
      <c r="AG1099" s="13" t="n">
        <v>98.7073141911852</v>
      </c>
      <c r="AH1099" s="13" t="n">
        <v>100</v>
      </c>
      <c r="AI1099" s="13" t="n">
        <v>34.8</v>
      </c>
      <c r="AJ1099" s="13" t="n">
        <v>73.6</v>
      </c>
      <c r="AK1099" s="13" t="n">
        <v>35.7</v>
      </c>
      <c r="AL1099" s="12" t="n">
        <v>36.3042442715998</v>
      </c>
      <c r="AM1099" s="10" t="s">
        <v>157</v>
      </c>
      <c r="AN1099" s="10" t="s">
        <v>632</v>
      </c>
    </row>
    <row r="1100" customFormat="false" ht="15" hidden="false" customHeight="false" outlineLevel="0" collapsed="false">
      <c r="A1100" s="10" t="s">
        <v>2550</v>
      </c>
      <c r="B1100" s="10" t="s">
        <v>2544</v>
      </c>
      <c r="C1100" s="10" t="s">
        <v>148</v>
      </c>
      <c r="D1100" s="11" t="n">
        <v>46298.8552546296</v>
      </c>
      <c r="E1100" s="10" t="s">
        <v>2551</v>
      </c>
      <c r="F1100" s="10" t="s">
        <v>2546</v>
      </c>
      <c r="G1100" s="10" t="s">
        <v>2547</v>
      </c>
      <c r="H1100" s="10" t="s">
        <v>166</v>
      </c>
      <c r="I1100" s="10" t="s">
        <v>152</v>
      </c>
      <c r="J1100" s="10" t="s">
        <v>153</v>
      </c>
      <c r="K1100" s="10" t="s">
        <v>154</v>
      </c>
      <c r="M1100" s="12" t="n">
        <v>45.7679111171495</v>
      </c>
      <c r="N1100" s="12" t="n">
        <v>7.86506654046131</v>
      </c>
      <c r="O1100" s="12" t="n">
        <v>44.3062575490414</v>
      </c>
      <c r="P1100" s="12" t="n">
        <v>59.8150797009014</v>
      </c>
      <c r="Q1100" s="12" t="n">
        <v>46.0048298809357</v>
      </c>
      <c r="R1100" s="12" t="n">
        <v>49.3089971261792</v>
      </c>
      <c r="S1100" s="12" t="n">
        <v>50.4449680003822</v>
      </c>
      <c r="T1100" s="12" t="n">
        <v>35.867122455337</v>
      </c>
      <c r="U1100" s="12" t="n">
        <v>35.5694694519043</v>
      </c>
      <c r="V1100" s="12" t="n">
        <v>61.7697448730469</v>
      </c>
      <c r="W1100" s="12" t="n">
        <v>26.2002754211426</v>
      </c>
      <c r="X1100" s="13" t="n">
        <v>23.5804605350725</v>
      </c>
      <c r="Y1100" s="13" t="n">
        <v>35.7127645414615</v>
      </c>
      <c r="Z1100" s="13" t="n">
        <v>38.1</v>
      </c>
      <c r="AA1100" s="10" t="s">
        <v>162</v>
      </c>
      <c r="AG1100" s="13" t="n">
        <v>98.5738089927444</v>
      </c>
      <c r="AH1100" s="13" t="n">
        <v>100</v>
      </c>
      <c r="AI1100" s="13" t="n">
        <v>34.4</v>
      </c>
      <c r="AJ1100" s="13" t="n">
        <v>75.6</v>
      </c>
      <c r="AK1100" s="13" t="n">
        <v>40.2</v>
      </c>
      <c r="AL1100" s="12" t="n">
        <v>40.5037037037037</v>
      </c>
      <c r="AM1100" s="10" t="s">
        <v>157</v>
      </c>
      <c r="AN1100" s="10" t="s">
        <v>632</v>
      </c>
    </row>
    <row r="1101" customFormat="false" ht="15" hidden="false" customHeight="false" outlineLevel="0" collapsed="false">
      <c r="A1101" s="10" t="s">
        <v>2552</v>
      </c>
      <c r="B1101" s="10" t="s">
        <v>2544</v>
      </c>
      <c r="C1101" s="10" t="s">
        <v>148</v>
      </c>
      <c r="D1101" s="11" t="n">
        <v>46298.8552777778</v>
      </c>
      <c r="E1101" s="10" t="s">
        <v>2553</v>
      </c>
      <c r="F1101" s="10" t="s">
        <v>2546</v>
      </c>
      <c r="G1101" s="10" t="s">
        <v>2547</v>
      </c>
      <c r="H1101" s="10" t="s">
        <v>169</v>
      </c>
      <c r="I1101" s="10" t="s">
        <v>152</v>
      </c>
      <c r="J1101" s="10" t="s">
        <v>153</v>
      </c>
      <c r="K1101" s="10" t="s">
        <v>154</v>
      </c>
      <c r="M1101" s="12" t="n">
        <v>46.6537535270858</v>
      </c>
      <c r="N1101" s="12" t="n">
        <v>7.30014113099979</v>
      </c>
      <c r="O1101" s="12" t="n">
        <v>45.0937344251574</v>
      </c>
      <c r="P1101" s="12" t="n">
        <v>60.7524143009871</v>
      </c>
      <c r="Q1101" s="12" t="n">
        <v>46.145474863179</v>
      </c>
      <c r="R1101" s="12" t="n">
        <v>52.7281090704518</v>
      </c>
      <c r="S1101" s="12" t="n">
        <v>51.6723352456332</v>
      </c>
      <c r="T1101" s="12" t="n">
        <v>36.7320348621246</v>
      </c>
      <c r="U1101" s="12" t="n">
        <v>36.4538459777832</v>
      </c>
      <c r="V1101" s="12" t="n">
        <v>62.7834320068359</v>
      </c>
      <c r="W1101" s="12" t="n">
        <v>26.3295860290527</v>
      </c>
      <c r="X1101" s="13" t="n">
        <v>21.2286717035329</v>
      </c>
      <c r="Y1101" s="13" t="n">
        <v>31.5431218456372</v>
      </c>
      <c r="Z1101" s="13" t="n">
        <v>38.6</v>
      </c>
      <c r="AA1101" s="10" t="s">
        <v>162</v>
      </c>
      <c r="AG1101" s="13" t="n">
        <v>98.8215892053973</v>
      </c>
      <c r="AH1101" s="13" t="n">
        <v>100</v>
      </c>
      <c r="AI1101" s="13" t="n">
        <v>35</v>
      </c>
      <c r="AJ1101" s="13" t="n">
        <v>72.5</v>
      </c>
      <c r="AK1101" s="13" t="n">
        <v>36</v>
      </c>
      <c r="AL1101" s="12" t="n">
        <v>36.4538443346647</v>
      </c>
      <c r="AM1101" s="10" t="s">
        <v>157</v>
      </c>
      <c r="AN1101" s="10" t="s">
        <v>632</v>
      </c>
    </row>
    <row r="1102" customFormat="false" ht="15" hidden="false" customHeight="false" outlineLevel="0" collapsed="false">
      <c r="A1102" s="10" t="s">
        <v>2554</v>
      </c>
      <c r="B1102" s="10" t="s">
        <v>2544</v>
      </c>
      <c r="C1102" s="10" t="s">
        <v>148</v>
      </c>
      <c r="D1102" s="11" t="n">
        <v>46298.8553009259</v>
      </c>
      <c r="E1102" s="10" t="s">
        <v>2555</v>
      </c>
      <c r="F1102" s="10" t="s">
        <v>2546</v>
      </c>
      <c r="G1102" s="10" t="s">
        <v>2547</v>
      </c>
      <c r="H1102" s="10" t="s">
        <v>173</v>
      </c>
      <c r="I1102" s="10" t="s">
        <v>152</v>
      </c>
      <c r="J1102" s="10" t="s">
        <v>153</v>
      </c>
      <c r="K1102" s="10" t="s">
        <v>154</v>
      </c>
      <c r="M1102" s="12" t="n">
        <v>48.876001852457</v>
      </c>
      <c r="N1102" s="12" t="n">
        <v>9.41051616333864</v>
      </c>
      <c r="O1102" s="12" t="n">
        <v>47.3178491266066</v>
      </c>
      <c r="P1102" s="12" t="n">
        <v>64.818775045699</v>
      </c>
      <c r="Q1102" s="12" t="n">
        <v>48.0331120870997</v>
      </c>
      <c r="R1102" s="12" t="n">
        <v>52.1308595693454</v>
      </c>
      <c r="S1102" s="12" t="n">
        <v>55.20537056032</v>
      </c>
      <c r="T1102" s="12" t="n">
        <v>36.5752251172811</v>
      </c>
      <c r="U1102" s="12" t="n">
        <v>36.2773323059082</v>
      </c>
      <c r="V1102" s="12" t="n">
        <v>67.4969863891602</v>
      </c>
      <c r="W1102" s="12" t="n">
        <v>31.219654083252</v>
      </c>
      <c r="X1102" s="13" t="n">
        <v>22.0807480179249</v>
      </c>
      <c r="Y1102" s="13" t="n">
        <v>31.2004481213375</v>
      </c>
      <c r="Z1102" s="13" t="n">
        <v>39.2</v>
      </c>
      <c r="AA1102" s="10" t="s">
        <v>162</v>
      </c>
      <c r="AG1102" s="13" t="n">
        <v>98.7994891443167</v>
      </c>
      <c r="AH1102" s="13" t="n">
        <v>100</v>
      </c>
      <c r="AI1102" s="13" t="n">
        <v>35</v>
      </c>
      <c r="AJ1102" s="13" t="n">
        <v>80</v>
      </c>
      <c r="AK1102" s="13" t="n">
        <v>37.9</v>
      </c>
      <c r="AL1102" s="12" t="n">
        <v>39.0633101165006</v>
      </c>
      <c r="AM1102" s="10" t="s">
        <v>157</v>
      </c>
      <c r="AN1102" s="10" t="s">
        <v>632</v>
      </c>
    </row>
    <row r="1103" customFormat="false" ht="15" hidden="false" customHeight="false" outlineLevel="0" collapsed="false">
      <c r="A1103" s="10" t="s">
        <v>2556</v>
      </c>
      <c r="B1103" s="10" t="s">
        <v>2544</v>
      </c>
      <c r="C1103" s="10" t="s">
        <v>148</v>
      </c>
      <c r="D1103" s="11" t="n">
        <v>46298.8553125</v>
      </c>
      <c r="E1103" s="10" t="s">
        <v>2557</v>
      </c>
      <c r="F1103" s="10" t="s">
        <v>2546</v>
      </c>
      <c r="G1103" s="10" t="s">
        <v>2547</v>
      </c>
      <c r="H1103" s="10" t="s">
        <v>176</v>
      </c>
      <c r="I1103" s="10" t="s">
        <v>152</v>
      </c>
      <c r="J1103" s="10" t="s">
        <v>153</v>
      </c>
      <c r="K1103" s="10" t="s">
        <v>154</v>
      </c>
      <c r="M1103" s="12" t="n">
        <v>47.651689552624</v>
      </c>
      <c r="N1103" s="12" t="n">
        <v>7.61308713030061</v>
      </c>
      <c r="O1103" s="12" t="n">
        <v>45.8844781142238</v>
      </c>
      <c r="P1103" s="12" t="n">
        <v>62.8571000721144</v>
      </c>
      <c r="Q1103" s="12" t="n">
        <v>48.9469569157358</v>
      </c>
      <c r="R1103" s="12" t="n">
        <v>53.1299489460835</v>
      </c>
      <c r="S1103" s="12" t="n">
        <v>53.6932444266639</v>
      </c>
      <c r="T1103" s="12" t="n">
        <v>37.0743076608808</v>
      </c>
      <c r="U1103" s="12" t="n">
        <v>36.6568107604981</v>
      </c>
      <c r="V1103" s="12" t="n">
        <v>65.221565246582</v>
      </c>
      <c r="W1103" s="12" t="n">
        <v>28.564754486084</v>
      </c>
      <c r="X1103" s="13" t="n">
        <v>21.0546711673584</v>
      </c>
      <c r="Y1103" s="13" t="n">
        <v>29.5495568994177</v>
      </c>
      <c r="Z1103" s="13" t="n">
        <v>48.8000000000002</v>
      </c>
      <c r="AA1103" s="10" t="s">
        <v>162</v>
      </c>
      <c r="AD1103" s="10" t="s">
        <v>156</v>
      </c>
      <c r="AG1103" s="13" t="n">
        <v>98.1925418569254</v>
      </c>
      <c r="AH1103" s="13" t="n">
        <v>100</v>
      </c>
      <c r="AI1103" s="13" t="n">
        <v>35.3</v>
      </c>
      <c r="AJ1103" s="13" t="n">
        <v>83.1</v>
      </c>
      <c r="AK1103" s="13" t="n">
        <v>40.7</v>
      </c>
      <c r="AL1103" s="12" t="n">
        <v>42.3814814814815</v>
      </c>
      <c r="AM1103" s="10" t="s">
        <v>157</v>
      </c>
      <c r="AN1103" s="10" t="s">
        <v>632</v>
      </c>
    </row>
    <row r="1104" customFormat="false" ht="15" hidden="false" customHeight="false" outlineLevel="0" collapsed="false">
      <c r="A1104" s="10" t="s">
        <v>2558</v>
      </c>
      <c r="B1104" s="10" t="s">
        <v>2544</v>
      </c>
      <c r="C1104" s="10" t="s">
        <v>148</v>
      </c>
      <c r="D1104" s="11" t="n">
        <v>46298.8553356482</v>
      </c>
      <c r="E1104" s="10" t="s">
        <v>2559</v>
      </c>
      <c r="F1104" s="10" t="s">
        <v>2546</v>
      </c>
      <c r="G1104" s="10" t="s">
        <v>2547</v>
      </c>
      <c r="H1104" s="10" t="s">
        <v>179</v>
      </c>
      <c r="I1104" s="10" t="s">
        <v>152</v>
      </c>
      <c r="J1104" s="10" t="s">
        <v>153</v>
      </c>
      <c r="K1104" s="10" t="s">
        <v>154</v>
      </c>
      <c r="M1104" s="12" t="n">
        <v>49.588389265105</v>
      </c>
      <c r="N1104" s="12" t="n">
        <v>8.06616181954572</v>
      </c>
      <c r="O1104" s="12" t="n">
        <v>48.0169619290579</v>
      </c>
      <c r="P1104" s="12" t="n">
        <v>65.3095592987843</v>
      </c>
      <c r="Q1104" s="12" t="n">
        <v>47.73724244905</v>
      </c>
      <c r="R1104" s="12" t="n">
        <v>55.9062533201761</v>
      </c>
      <c r="S1104" s="12" t="n">
        <v>56.6407460393132</v>
      </c>
      <c r="T1104" s="12" t="n">
        <v>37.7497395177643</v>
      </c>
      <c r="U1104" s="12" t="n">
        <v>36.8035316467285</v>
      </c>
      <c r="V1104" s="12" t="n">
        <v>69.504768371582</v>
      </c>
      <c r="W1104" s="12" t="n">
        <v>32.7012367248535</v>
      </c>
      <c r="X1104" s="13" t="n">
        <v>18.3921784237325</v>
      </c>
      <c r="Y1104" s="13" t="n">
        <v>27.5468330424944</v>
      </c>
      <c r="Z1104" s="13" t="n">
        <v>51.4000000000002</v>
      </c>
      <c r="AA1104" s="10" t="s">
        <v>162</v>
      </c>
      <c r="AC1104" s="10" t="s">
        <v>156</v>
      </c>
      <c r="AG1104" s="13" t="n">
        <v>98.0706114028507</v>
      </c>
      <c r="AH1104" s="13" t="n">
        <v>100</v>
      </c>
      <c r="AI1104" s="13" t="n">
        <v>35.6</v>
      </c>
      <c r="AJ1104" s="13" t="n">
        <v>78</v>
      </c>
      <c r="AK1104" s="13" t="n">
        <v>44.9</v>
      </c>
      <c r="AL1104" s="12" t="n">
        <v>46.1123966942149</v>
      </c>
      <c r="AM1104" s="10" t="s">
        <v>157</v>
      </c>
      <c r="AN1104" s="10" t="s">
        <v>632</v>
      </c>
    </row>
    <row r="1105" customFormat="false" ht="15" hidden="false" customHeight="false" outlineLevel="0" collapsed="false">
      <c r="A1105" s="10" t="s">
        <v>2560</v>
      </c>
      <c r="B1105" s="10" t="s">
        <v>2544</v>
      </c>
      <c r="C1105" s="10" t="s">
        <v>148</v>
      </c>
      <c r="D1105" s="11" t="n">
        <v>46298.8553819444</v>
      </c>
      <c r="E1105" s="10" t="s">
        <v>2561</v>
      </c>
      <c r="F1105" s="10" t="s">
        <v>2546</v>
      </c>
      <c r="G1105" s="10" t="s">
        <v>2547</v>
      </c>
      <c r="H1105" s="10" t="s">
        <v>183</v>
      </c>
      <c r="I1105" s="10" t="s">
        <v>152</v>
      </c>
      <c r="J1105" s="10" t="s">
        <v>153</v>
      </c>
      <c r="K1105" s="10" t="s">
        <v>261</v>
      </c>
      <c r="L1105" s="10" t="s">
        <v>346</v>
      </c>
      <c r="M1105" s="12" t="n">
        <v>46.8990712430478</v>
      </c>
      <c r="N1105" s="12" t="n">
        <v>8.07553736855939</v>
      </c>
      <c r="O1105" s="12" t="n">
        <v>45.2994108065585</v>
      </c>
      <c r="P1105" s="12" t="n">
        <v>61.0525539389147</v>
      </c>
      <c r="R1105" s="12" t="n">
        <v>53.6655201551685</v>
      </c>
      <c r="S1105" s="12" t="n">
        <v>53.0655570725868</v>
      </c>
      <c r="T1105" s="12" t="n">
        <v>35.1884011112533</v>
      </c>
      <c r="U1105" s="12" t="n">
        <v>34.8297309875488</v>
      </c>
      <c r="V1105" s="12" t="n">
        <v>64.6788940429688</v>
      </c>
      <c r="W1105" s="12" t="n">
        <v>29.8491630554199</v>
      </c>
      <c r="X1105" s="13" t="n">
        <v>18.3154808685747</v>
      </c>
      <c r="Y1105" s="13" t="n">
        <v>29.505576503625</v>
      </c>
      <c r="Z1105" s="13" t="n">
        <v>37.1</v>
      </c>
      <c r="AA1105" s="10" t="s">
        <v>162</v>
      </c>
      <c r="AD1105" s="10" t="s">
        <v>347</v>
      </c>
      <c r="AE1105" s="10" t="s">
        <v>156</v>
      </c>
      <c r="AG1105" s="13" t="n">
        <v>93.4448414433891</v>
      </c>
      <c r="AH1105" s="13" t="n">
        <v>100</v>
      </c>
      <c r="AI1105" s="13" t="n">
        <v>33.7</v>
      </c>
      <c r="AJ1105" s="13" t="n">
        <v>73.5</v>
      </c>
      <c r="AK1105" s="13" t="n">
        <v>45.3</v>
      </c>
      <c r="AL1105" s="12" t="n">
        <v>47.8599366238563</v>
      </c>
      <c r="AM1105" s="10" t="s">
        <v>157</v>
      </c>
      <c r="AN1105" s="10" t="s">
        <v>632</v>
      </c>
      <c r="AO1105" s="10" t="s">
        <v>1156</v>
      </c>
    </row>
    <row r="1106" customFormat="false" ht="15" hidden="false" customHeight="false" outlineLevel="0" collapsed="false">
      <c r="A1106" s="10" t="s">
        <v>2562</v>
      </c>
      <c r="B1106" s="10" t="s">
        <v>2544</v>
      </c>
      <c r="C1106" s="10" t="s">
        <v>148</v>
      </c>
      <c r="D1106" s="11" t="n">
        <v>46298.8554050926</v>
      </c>
      <c r="E1106" s="10" t="s">
        <v>2563</v>
      </c>
      <c r="F1106" s="10" t="s">
        <v>2546</v>
      </c>
      <c r="G1106" s="10" t="s">
        <v>2547</v>
      </c>
      <c r="H1106" s="10" t="s">
        <v>186</v>
      </c>
      <c r="I1106" s="10" t="s">
        <v>152</v>
      </c>
      <c r="J1106" s="10" t="s">
        <v>153</v>
      </c>
      <c r="K1106" s="10" t="s">
        <v>154</v>
      </c>
      <c r="M1106" s="12" t="n">
        <v>40.5638432140783</v>
      </c>
      <c r="N1106" s="12" t="n">
        <v>5.98552025567764</v>
      </c>
      <c r="O1106" s="12" t="n">
        <v>38.9814186835778</v>
      </c>
      <c r="P1106" s="12" t="n">
        <v>52.1746938972473</v>
      </c>
      <c r="Q1106" s="12" t="n">
        <v>44.2827493459068</v>
      </c>
      <c r="R1106" s="12" t="n">
        <v>44.4658744507163</v>
      </c>
      <c r="S1106" s="12" t="n">
        <v>45.4366714774169</v>
      </c>
      <c r="T1106" s="12" t="n">
        <v>33.6847735868561</v>
      </c>
      <c r="U1106" s="12" t="n">
        <v>33.2452278137207</v>
      </c>
      <c r="V1106" s="12" t="n">
        <v>54.4216613769531</v>
      </c>
      <c r="W1106" s="12" t="n">
        <v>21.1764335632324</v>
      </c>
      <c r="X1106" s="13" t="n">
        <v>26.8414849734826</v>
      </c>
      <c r="Y1106" s="13" t="n">
        <v>51.138372529062</v>
      </c>
      <c r="Z1106" s="13" t="n">
        <v>35.6</v>
      </c>
      <c r="AA1106" s="10" t="s">
        <v>155</v>
      </c>
      <c r="AG1106" s="13" t="n">
        <v>98.5065963060686</v>
      </c>
      <c r="AH1106" s="13" t="n">
        <v>100</v>
      </c>
      <c r="AI1106" s="13" t="n">
        <v>32.3</v>
      </c>
      <c r="AJ1106" s="13" t="n">
        <v>65.6</v>
      </c>
      <c r="AK1106" s="13" t="n">
        <v>34.2</v>
      </c>
      <c r="AL1106" s="12" t="n">
        <v>34.0577712609971</v>
      </c>
      <c r="AM1106" s="10" t="s">
        <v>157</v>
      </c>
      <c r="AN1106" s="10" t="s">
        <v>632</v>
      </c>
    </row>
    <row r="1107" customFormat="false" ht="15" hidden="false" customHeight="false" outlineLevel="0" collapsed="false">
      <c r="A1107" s="10" t="s">
        <v>2564</v>
      </c>
      <c r="B1107" s="10" t="s">
        <v>2544</v>
      </c>
      <c r="C1107" s="10" t="s">
        <v>148</v>
      </c>
      <c r="D1107" s="11" t="n">
        <v>46298.8554398148</v>
      </c>
      <c r="E1107" s="10" t="s">
        <v>2565</v>
      </c>
      <c r="F1107" s="10" t="s">
        <v>2546</v>
      </c>
      <c r="G1107" s="10" t="s">
        <v>2547</v>
      </c>
      <c r="H1107" s="10" t="s">
        <v>189</v>
      </c>
      <c r="I1107" s="10" t="s">
        <v>152</v>
      </c>
      <c r="J1107" s="10" t="s">
        <v>153</v>
      </c>
      <c r="K1107" s="10" t="s">
        <v>154</v>
      </c>
      <c r="M1107" s="12" t="n">
        <v>46.5034117926738</v>
      </c>
      <c r="N1107" s="12" t="n">
        <v>6.14188442514789</v>
      </c>
      <c r="O1107" s="12" t="n">
        <v>45.1245445576388</v>
      </c>
      <c r="P1107" s="12" t="n">
        <v>55.7262969575721</v>
      </c>
      <c r="Q1107" s="12" t="n">
        <v>49.7875484882924</v>
      </c>
      <c r="R1107" s="12" t="n">
        <v>54.6438142037278</v>
      </c>
      <c r="S1107" s="12" t="n">
        <v>48.2795387744472</v>
      </c>
      <c r="T1107" s="12" t="n">
        <v>34.9229381799141</v>
      </c>
      <c r="U1107" s="12" t="n">
        <v>33.6581153869629</v>
      </c>
      <c r="V1107" s="12" t="n">
        <v>58.0397491455078</v>
      </c>
      <c r="W1107" s="12" t="n">
        <v>24.3816337585449</v>
      </c>
      <c r="X1107" s="13" t="n">
        <v>10.1875127386371</v>
      </c>
      <c r="Y1107" s="13" t="n">
        <v>36.3993817514777</v>
      </c>
      <c r="Z1107" s="13" t="n">
        <v>48.5000000000002</v>
      </c>
      <c r="AA1107" s="10" t="s">
        <v>162</v>
      </c>
      <c r="AG1107" s="13" t="n">
        <v>98.7645208639128</v>
      </c>
      <c r="AH1107" s="13" t="n">
        <v>100</v>
      </c>
      <c r="AI1107" s="13" t="n">
        <v>32.5</v>
      </c>
      <c r="AJ1107" s="13" t="n">
        <v>73.3</v>
      </c>
      <c r="AK1107" s="13" t="n">
        <v>41.7</v>
      </c>
      <c r="AL1107" s="12" t="n">
        <v>40.514064516129</v>
      </c>
      <c r="AM1107" s="10" t="s">
        <v>157</v>
      </c>
      <c r="AN1107" s="10" t="s">
        <v>632</v>
      </c>
    </row>
    <row r="1108" customFormat="false" ht="15" hidden="false" customHeight="false" outlineLevel="0" collapsed="false">
      <c r="A1108" s="10" t="s">
        <v>2566</v>
      </c>
      <c r="B1108" s="10" t="s">
        <v>2544</v>
      </c>
      <c r="C1108" s="10" t="s">
        <v>148</v>
      </c>
      <c r="D1108" s="11" t="n">
        <v>46298.855474537</v>
      </c>
      <c r="E1108" s="10" t="s">
        <v>2567</v>
      </c>
      <c r="F1108" s="10" t="s">
        <v>2546</v>
      </c>
      <c r="G1108" s="10" t="s">
        <v>2547</v>
      </c>
      <c r="H1108" s="10" t="s">
        <v>192</v>
      </c>
      <c r="I1108" s="10" t="s">
        <v>152</v>
      </c>
      <c r="J1108" s="10" t="s">
        <v>153</v>
      </c>
      <c r="K1108" s="10" t="s">
        <v>154</v>
      </c>
      <c r="M1108" s="12" t="n">
        <v>42.4451600798151</v>
      </c>
      <c r="N1108" s="12" t="n">
        <v>4.01258925051454</v>
      </c>
      <c r="O1108" s="12" t="n">
        <v>41.3967318764116</v>
      </c>
      <c r="P1108" s="12" t="n">
        <v>48.7111776300442</v>
      </c>
      <c r="Q1108" s="12" t="n">
        <v>45.236880356179</v>
      </c>
      <c r="R1108" s="12" t="n">
        <v>46.5056710778757</v>
      </c>
      <c r="S1108" s="12" t="n">
        <v>45.7746396755858</v>
      </c>
      <c r="T1108" s="12" t="n">
        <v>35.9941730099411</v>
      </c>
      <c r="U1108" s="12" t="n">
        <v>33.194091796875</v>
      </c>
      <c r="V1108" s="12" t="n">
        <v>51.3873558044434</v>
      </c>
      <c r="W1108" s="12" t="n">
        <v>18.1932640075684</v>
      </c>
      <c r="X1108" s="13" t="n">
        <v>9.91408155775749</v>
      </c>
      <c r="Y1108" s="13" t="n">
        <v>53.0859400297908</v>
      </c>
      <c r="Z1108" s="13" t="n">
        <v>41.6000000000001</v>
      </c>
      <c r="AA1108" s="10" t="s">
        <v>155</v>
      </c>
      <c r="AG1108" s="13" t="n">
        <v>98.7802537583964</v>
      </c>
      <c r="AH1108" s="13" t="n">
        <v>100</v>
      </c>
      <c r="AI1108" s="13" t="n">
        <v>32</v>
      </c>
      <c r="AJ1108" s="13" t="n">
        <v>62.8</v>
      </c>
      <c r="AK1108" s="13" t="n">
        <v>33.4</v>
      </c>
      <c r="AL1108" s="12" t="n">
        <v>33.194090813538</v>
      </c>
      <c r="AM1108" s="10" t="s">
        <v>157</v>
      </c>
      <c r="AN1108" s="10" t="s">
        <v>632</v>
      </c>
    </row>
    <row r="1109" customFormat="false" ht="15" hidden="false" customHeight="false" outlineLevel="0" collapsed="false">
      <c r="A1109" s="10" t="s">
        <v>2568</v>
      </c>
      <c r="B1109" s="10" t="s">
        <v>2544</v>
      </c>
      <c r="C1109" s="10" t="s">
        <v>148</v>
      </c>
      <c r="D1109" s="11" t="n">
        <v>46298.8554861111</v>
      </c>
      <c r="E1109" s="10" t="s">
        <v>2569</v>
      </c>
      <c r="F1109" s="10" t="s">
        <v>2546</v>
      </c>
      <c r="G1109" s="10" t="s">
        <v>2547</v>
      </c>
      <c r="H1109" s="10" t="s">
        <v>195</v>
      </c>
      <c r="I1109" s="10" t="s">
        <v>152</v>
      </c>
      <c r="J1109" s="10" t="s">
        <v>153</v>
      </c>
      <c r="K1109" s="10" t="s">
        <v>154</v>
      </c>
      <c r="M1109" s="12" t="n">
        <v>37.8448427925076</v>
      </c>
      <c r="N1109" s="12" t="n">
        <v>4.15786481002484</v>
      </c>
      <c r="O1109" s="12" t="n">
        <v>36.6111002233441</v>
      </c>
      <c r="P1109" s="12" t="n">
        <v>45.4952897684475</v>
      </c>
      <c r="Q1109" s="12" t="n">
        <v>42.554853781191</v>
      </c>
      <c r="R1109" s="12" t="n">
        <v>41.9295501829069</v>
      </c>
      <c r="S1109" s="12" t="n">
        <v>40.6738462693025</v>
      </c>
      <c r="T1109" s="12" t="n">
        <v>32.7731918979954</v>
      </c>
      <c r="U1109" s="12" t="n">
        <v>32.5436897277832</v>
      </c>
      <c r="V1109" s="12" t="n">
        <v>49.1464920043945</v>
      </c>
      <c r="W1109" s="12" t="n">
        <v>16.6028022766113</v>
      </c>
      <c r="X1109" s="13" t="n">
        <v>30.9609627238039</v>
      </c>
      <c r="Y1109" s="13" t="n">
        <v>52.4848840622248</v>
      </c>
      <c r="Z1109" s="13" t="n">
        <v>34.7</v>
      </c>
      <c r="AA1109" s="10" t="s">
        <v>155</v>
      </c>
      <c r="AG1109" s="13" t="n">
        <v>98.697551535939</v>
      </c>
      <c r="AH1109" s="13" t="n">
        <v>100</v>
      </c>
      <c r="AI1109" s="13" t="n">
        <v>31.4</v>
      </c>
      <c r="AJ1109" s="13" t="n">
        <v>60.9</v>
      </c>
      <c r="AK1109" s="13" t="n">
        <v>39.6</v>
      </c>
      <c r="AL1109" s="12" t="n">
        <v>39.8489631336406</v>
      </c>
      <c r="AM1109" s="10" t="s">
        <v>157</v>
      </c>
      <c r="AN1109" s="10" t="s">
        <v>632</v>
      </c>
    </row>
    <row r="1110" customFormat="false" ht="15" hidden="false" customHeight="false" outlineLevel="0" collapsed="false">
      <c r="A1110" s="10" t="s">
        <v>2570</v>
      </c>
      <c r="B1110" s="10" t="s">
        <v>2544</v>
      </c>
      <c r="C1110" s="10" t="s">
        <v>148</v>
      </c>
      <c r="D1110" s="11" t="n">
        <v>46298.8555092593</v>
      </c>
      <c r="E1110" s="10" t="s">
        <v>2571</v>
      </c>
      <c r="F1110" s="10" t="s">
        <v>2546</v>
      </c>
      <c r="G1110" s="10" t="s">
        <v>2547</v>
      </c>
      <c r="H1110" s="10" t="s">
        <v>198</v>
      </c>
      <c r="I1110" s="10" t="s">
        <v>152</v>
      </c>
      <c r="J1110" s="10" t="s">
        <v>153</v>
      </c>
      <c r="K1110" s="10" t="s">
        <v>154</v>
      </c>
      <c r="M1110" s="12" t="n">
        <v>39.9326246271597</v>
      </c>
      <c r="N1110" s="12" t="n">
        <v>6.27240554520825</v>
      </c>
      <c r="O1110" s="12" t="n">
        <v>38.1289688114964</v>
      </c>
      <c r="P1110" s="12" t="n">
        <v>50.9571200047851</v>
      </c>
      <c r="Q1110" s="12" t="n">
        <v>46.4823054947055</v>
      </c>
      <c r="R1110" s="12" t="n">
        <v>44.3379086073168</v>
      </c>
      <c r="S1110" s="12" t="n">
        <v>46.4514229856288</v>
      </c>
      <c r="T1110" s="12" t="n">
        <v>33.2940374825203</v>
      </c>
      <c r="U1110" s="12" t="n">
        <v>32.9591979980469</v>
      </c>
      <c r="V1110" s="12" t="n">
        <v>51.9756393432617</v>
      </c>
      <c r="W1110" s="12" t="n">
        <v>19.0164413452148</v>
      </c>
      <c r="X1110" s="13" t="n">
        <v>37.004628973596</v>
      </c>
      <c r="Y1110" s="13" t="n">
        <v>52.788011903075</v>
      </c>
      <c r="Z1110" s="13" t="n">
        <v>35.2</v>
      </c>
      <c r="AA1110" s="10" t="s">
        <v>155</v>
      </c>
      <c r="AG1110" s="13" t="n">
        <v>98.7545479988805</v>
      </c>
      <c r="AH1110" s="13" t="n">
        <v>100</v>
      </c>
      <c r="AI1110" s="13" t="n">
        <v>31.8</v>
      </c>
      <c r="AJ1110" s="13" t="n">
        <v>61.7</v>
      </c>
      <c r="AK1110" s="13" t="n">
        <v>32.3</v>
      </c>
      <c r="AL1110" s="12" t="n">
        <v>33.3782991202346</v>
      </c>
      <c r="AM1110" s="10" t="s">
        <v>157</v>
      </c>
      <c r="AN1110" s="10" t="s">
        <v>632</v>
      </c>
    </row>
    <row r="1111" customFormat="false" ht="15" hidden="false" customHeight="false" outlineLevel="0" collapsed="false">
      <c r="A1111" s="10" t="s">
        <v>2572</v>
      </c>
      <c r="B1111" s="10" t="s">
        <v>2544</v>
      </c>
      <c r="C1111" s="10" t="s">
        <v>148</v>
      </c>
      <c r="D1111" s="11" t="n">
        <v>46298.8555208333</v>
      </c>
      <c r="E1111" s="10" t="s">
        <v>2573</v>
      </c>
      <c r="F1111" s="10" t="s">
        <v>2546</v>
      </c>
      <c r="G1111" s="10" t="s">
        <v>2547</v>
      </c>
      <c r="H1111" s="10" t="s">
        <v>201</v>
      </c>
      <c r="I1111" s="10" t="s">
        <v>152</v>
      </c>
      <c r="J1111" s="10" t="s">
        <v>153</v>
      </c>
      <c r="K1111" s="10" t="s">
        <v>261</v>
      </c>
      <c r="L1111" s="10" t="s">
        <v>362</v>
      </c>
      <c r="M1111" s="12" t="n">
        <v>39.3926242484892</v>
      </c>
      <c r="N1111" s="12" t="n">
        <v>6.33043871574808</v>
      </c>
      <c r="O1111" s="12" t="n">
        <v>38.1603107897634</v>
      </c>
      <c r="P1111" s="12" t="n">
        <v>50.9413980318152</v>
      </c>
      <c r="R1111" s="12" t="n">
        <v>41.7607563102604</v>
      </c>
      <c r="S1111" s="12" t="n">
        <v>44.6217992480939</v>
      </c>
      <c r="T1111" s="12" t="n">
        <v>33.0401909972527</v>
      </c>
      <c r="U1111" s="12" t="n">
        <v>32.7600708007813</v>
      </c>
      <c r="V1111" s="12" t="n">
        <v>52.9297409057617</v>
      </c>
      <c r="W1111" s="12" t="n">
        <v>20.1696701049805</v>
      </c>
      <c r="X1111" s="13" t="n">
        <v>37.6890982503365</v>
      </c>
      <c r="Y1111" s="13" t="n">
        <v>60.3970390309556</v>
      </c>
      <c r="Z1111" s="13" t="n">
        <v>35.4</v>
      </c>
      <c r="AA1111" s="10" t="s">
        <v>155</v>
      </c>
      <c r="AD1111" s="10" t="s">
        <v>347</v>
      </c>
      <c r="AG1111" s="13" t="n">
        <v>93.9626172951919</v>
      </c>
      <c r="AH1111" s="13" t="n">
        <v>100</v>
      </c>
      <c r="AI1111" s="13" t="n">
        <v>31.9</v>
      </c>
      <c r="AJ1111" s="13" t="n">
        <v>62.2</v>
      </c>
      <c r="AK1111" s="13" t="n">
        <v>43.8</v>
      </c>
      <c r="AL1111" s="12" t="n">
        <v>44.4130908905826</v>
      </c>
      <c r="AM1111" s="10" t="s">
        <v>157</v>
      </c>
      <c r="AN1111" s="10" t="s">
        <v>632</v>
      </c>
      <c r="AO1111" s="10" t="s">
        <v>397</v>
      </c>
    </row>
    <row r="1112" customFormat="false" ht="15" hidden="false" customHeight="false" outlineLevel="0" collapsed="false">
      <c r="A1112" s="10" t="s">
        <v>2574</v>
      </c>
      <c r="B1112" s="10" t="s">
        <v>2544</v>
      </c>
      <c r="C1112" s="10" t="s">
        <v>148</v>
      </c>
      <c r="D1112" s="11" t="n">
        <v>46298.8556018519</v>
      </c>
      <c r="E1112" s="10" t="s">
        <v>2575</v>
      </c>
      <c r="F1112" s="10" t="s">
        <v>2546</v>
      </c>
      <c r="G1112" s="10" t="s">
        <v>2547</v>
      </c>
      <c r="H1112" s="10" t="s">
        <v>204</v>
      </c>
      <c r="I1112" s="10" t="s">
        <v>152</v>
      </c>
      <c r="J1112" s="10" t="s">
        <v>153</v>
      </c>
      <c r="K1112" s="10" t="s">
        <v>154</v>
      </c>
      <c r="M1112" s="12" t="n">
        <v>38.9301384785053</v>
      </c>
      <c r="N1112" s="12" t="n">
        <v>6.44078610200147</v>
      </c>
      <c r="O1112" s="12" t="n">
        <v>36.9661859407177</v>
      </c>
      <c r="P1112" s="12" t="n">
        <v>47.8965651618857</v>
      </c>
      <c r="Q1112" s="12" t="n">
        <v>47.4121233378935</v>
      </c>
      <c r="R1112" s="12" t="n">
        <v>42.5570212065582</v>
      </c>
      <c r="S1112" s="12" t="n">
        <v>49.2661762138168</v>
      </c>
      <c r="T1112" s="12" t="n">
        <v>32.1831278525569</v>
      </c>
      <c r="U1112" s="12" t="n">
        <v>31.9225177764893</v>
      </c>
      <c r="V1112" s="12" t="n">
        <v>51.7972717285156</v>
      </c>
      <c r="W1112" s="12" t="n">
        <v>19.8747539520264</v>
      </c>
      <c r="X1112" s="13" t="n">
        <v>38.4703196347032</v>
      </c>
      <c r="Y1112" s="13" t="n">
        <v>54.0147665340993</v>
      </c>
      <c r="Z1112" s="13" t="n">
        <v>34.1</v>
      </c>
      <c r="AA1112" s="10" t="s">
        <v>155</v>
      </c>
      <c r="AF1112" s="10" t="s">
        <v>156</v>
      </c>
      <c r="AG1112" s="13" t="n">
        <v>98.6056644880174</v>
      </c>
      <c r="AH1112" s="13" t="n">
        <v>100</v>
      </c>
      <c r="AI1112" s="13" t="n">
        <v>31</v>
      </c>
      <c r="AJ1112" s="13" t="n">
        <v>63.5</v>
      </c>
      <c r="AK1112" s="13" t="n">
        <v>32</v>
      </c>
      <c r="AL1112" s="12" t="n">
        <v>32.2599984233761</v>
      </c>
      <c r="AM1112" s="10" t="s">
        <v>157</v>
      </c>
      <c r="AN1112" s="10" t="s">
        <v>632</v>
      </c>
    </row>
    <row r="1113" customFormat="false" ht="15" hidden="false" customHeight="false" outlineLevel="0" collapsed="false">
      <c r="A1113" s="10" t="s">
        <v>2576</v>
      </c>
      <c r="B1113" s="10" t="s">
        <v>2544</v>
      </c>
      <c r="C1113" s="10" t="s">
        <v>148</v>
      </c>
      <c r="D1113" s="11" t="n">
        <v>46298.8556134259</v>
      </c>
      <c r="E1113" s="10" t="s">
        <v>2577</v>
      </c>
      <c r="F1113" s="10" t="s">
        <v>2546</v>
      </c>
      <c r="G1113" s="10" t="s">
        <v>2547</v>
      </c>
      <c r="H1113" s="10" t="s">
        <v>207</v>
      </c>
      <c r="I1113" s="10" t="s">
        <v>152</v>
      </c>
      <c r="J1113" s="10" t="s">
        <v>153</v>
      </c>
      <c r="K1113" s="10" t="s">
        <v>154</v>
      </c>
      <c r="M1113" s="12" t="n">
        <v>42.7779803974407</v>
      </c>
      <c r="N1113" s="12" t="n">
        <v>6.64969430655914</v>
      </c>
      <c r="O1113" s="12" t="n">
        <v>40.7554544644692</v>
      </c>
      <c r="P1113" s="12" t="n">
        <v>54.3294288324126</v>
      </c>
      <c r="Q1113" s="12" t="n">
        <v>51.4991853112025</v>
      </c>
      <c r="R1113" s="12" t="n">
        <v>48.8997218089889</v>
      </c>
      <c r="S1113" s="12" t="n">
        <v>48.9827058730689</v>
      </c>
      <c r="T1113" s="12" t="n">
        <v>34.0021771831405</v>
      </c>
      <c r="U1113" s="12" t="n">
        <v>33.6181526184082</v>
      </c>
      <c r="V1113" s="12" t="n">
        <v>58.7643814086914</v>
      </c>
      <c r="W1113" s="12" t="n">
        <v>25.1462287902832</v>
      </c>
      <c r="X1113" s="13" t="n">
        <v>24.7215766477642</v>
      </c>
      <c r="Y1113" s="13" t="n">
        <v>38.1667751231756</v>
      </c>
      <c r="Z1113" s="13" t="n">
        <v>36.1</v>
      </c>
      <c r="AA1113" s="10" t="s">
        <v>162</v>
      </c>
      <c r="AG1113" s="13" t="n">
        <v>98.8649418684803</v>
      </c>
      <c r="AH1113" s="13" t="n">
        <v>100</v>
      </c>
      <c r="AI1113" s="13" t="n">
        <v>32.3</v>
      </c>
      <c r="AJ1113" s="13" t="n">
        <v>66.3</v>
      </c>
      <c r="AK1113" s="13" t="n">
        <v>33.7</v>
      </c>
      <c r="AL1113" s="12" t="n">
        <v>34.4121137385754</v>
      </c>
      <c r="AM1113" s="10" t="s">
        <v>157</v>
      </c>
      <c r="AN1113" s="10" t="s">
        <v>632</v>
      </c>
    </row>
    <row r="1114" customFormat="false" ht="15" hidden="false" customHeight="false" outlineLevel="0" collapsed="false">
      <c r="A1114" s="10" t="s">
        <v>2578</v>
      </c>
      <c r="B1114" s="10" t="s">
        <v>2544</v>
      </c>
      <c r="C1114" s="10" t="s">
        <v>148</v>
      </c>
      <c r="D1114" s="11" t="n">
        <v>46298.8556365741</v>
      </c>
      <c r="E1114" s="10" t="s">
        <v>2579</v>
      </c>
      <c r="F1114" s="10" t="s">
        <v>2546</v>
      </c>
      <c r="G1114" s="10" t="s">
        <v>2547</v>
      </c>
      <c r="H1114" s="10" t="s">
        <v>210</v>
      </c>
      <c r="I1114" s="10" t="s">
        <v>152</v>
      </c>
      <c r="J1114" s="10" t="s">
        <v>153</v>
      </c>
      <c r="K1114" s="10" t="s">
        <v>154</v>
      </c>
      <c r="M1114" s="12" t="n">
        <v>49.3406779305494</v>
      </c>
      <c r="N1114" s="12" t="n">
        <v>4.11806343219589</v>
      </c>
      <c r="O1114" s="12" t="n">
        <v>48.208666199735</v>
      </c>
      <c r="P1114" s="12" t="n">
        <v>58.1167246387573</v>
      </c>
      <c r="Q1114" s="12" t="n">
        <v>50.3702730476592</v>
      </c>
      <c r="R1114" s="12" t="n">
        <v>55.5942515502138</v>
      </c>
      <c r="S1114" s="12" t="n">
        <v>51.4425608017286</v>
      </c>
      <c r="T1114" s="12" t="n">
        <v>44.032676045226</v>
      </c>
      <c r="U1114" s="12" t="n">
        <v>43.0328598022461</v>
      </c>
      <c r="V1114" s="12" t="n">
        <v>61.8168182373047</v>
      </c>
      <c r="W1114" s="12" t="n">
        <v>18.7839584350586</v>
      </c>
      <c r="X1114" s="13" t="n">
        <v>38.5164354751046</v>
      </c>
      <c r="Y1114" s="13" t="n">
        <v>61.2338618837189</v>
      </c>
      <c r="Z1114" s="13" t="n">
        <v>49.0000000000001</v>
      </c>
      <c r="AA1114" s="10" t="s">
        <v>155</v>
      </c>
      <c r="AD1114" s="10" t="s">
        <v>156</v>
      </c>
      <c r="AG1114" s="13" t="n">
        <v>97.671144347505</v>
      </c>
      <c r="AH1114" s="13" t="n">
        <v>100</v>
      </c>
      <c r="AI1114" s="13" t="n">
        <v>41.8</v>
      </c>
      <c r="AJ1114" s="13" t="n">
        <v>73.6</v>
      </c>
      <c r="AK1114" s="13" t="n">
        <v>45.1</v>
      </c>
      <c r="AL1114" s="12" t="n">
        <v>45.1900843044039</v>
      </c>
      <c r="AM1114" s="10" t="s">
        <v>157</v>
      </c>
      <c r="AN1114" s="10" t="s">
        <v>632</v>
      </c>
    </row>
    <row r="1115" customFormat="false" ht="15" hidden="false" customHeight="false" outlineLevel="0" collapsed="false">
      <c r="A1115" s="10" t="s">
        <v>2580</v>
      </c>
      <c r="B1115" s="10" t="s">
        <v>2544</v>
      </c>
      <c r="C1115" s="10" t="s">
        <v>148</v>
      </c>
      <c r="D1115" s="11" t="n">
        <v>46298.8556597222</v>
      </c>
      <c r="E1115" s="10" t="s">
        <v>2581</v>
      </c>
      <c r="F1115" s="10" t="s">
        <v>2546</v>
      </c>
      <c r="G1115" s="10" t="s">
        <v>2547</v>
      </c>
      <c r="H1115" s="10" t="s">
        <v>213</v>
      </c>
      <c r="I1115" s="10" t="s">
        <v>152</v>
      </c>
      <c r="J1115" s="10" t="s">
        <v>153</v>
      </c>
      <c r="K1115" s="10" t="s">
        <v>154</v>
      </c>
      <c r="M1115" s="12" t="n">
        <v>43.7062301693442</v>
      </c>
      <c r="N1115" s="12" t="n">
        <v>5.76597209173298</v>
      </c>
      <c r="O1115" s="12" t="n">
        <v>41.9599049785786</v>
      </c>
      <c r="P1115" s="12" t="n">
        <v>52.312540288154</v>
      </c>
      <c r="Q1115" s="12" t="n">
        <v>51.5019832560735</v>
      </c>
      <c r="R1115" s="12" t="n">
        <v>48.7033319324255</v>
      </c>
      <c r="S1115" s="12" t="n">
        <v>49.0810458332864</v>
      </c>
      <c r="T1115" s="12" t="n">
        <v>35.1237347775721</v>
      </c>
      <c r="U1115" s="12" t="n">
        <v>34.4013442993164</v>
      </c>
      <c r="V1115" s="12" t="n">
        <v>57.0468559265137</v>
      </c>
      <c r="W1115" s="12" t="n">
        <v>22.6455116271973</v>
      </c>
      <c r="X1115" s="13" t="n">
        <v>22.2881631881348</v>
      </c>
      <c r="Y1115" s="13" t="n">
        <v>36.9053496213355</v>
      </c>
      <c r="Z1115" s="13" t="n">
        <v>44.7000000000001</v>
      </c>
      <c r="AA1115" s="10" t="s">
        <v>162</v>
      </c>
      <c r="AG1115" s="13" t="n">
        <v>98.8403239202658</v>
      </c>
      <c r="AH1115" s="13" t="n">
        <v>100</v>
      </c>
      <c r="AI1115" s="13" t="n">
        <v>33.3</v>
      </c>
      <c r="AJ1115" s="13" t="n">
        <v>72.1</v>
      </c>
      <c r="AK1115" s="13" t="n">
        <v>35.7</v>
      </c>
      <c r="AL1115" s="12" t="n">
        <v>35.7102945016684</v>
      </c>
      <c r="AM1115" s="10" t="s">
        <v>157</v>
      </c>
      <c r="AN1115" s="10" t="s">
        <v>632</v>
      </c>
    </row>
    <row r="1116" customFormat="false" ht="15" hidden="false" customHeight="false" outlineLevel="0" collapsed="false">
      <c r="A1116" s="10" t="s">
        <v>2582</v>
      </c>
      <c r="B1116" s="10" t="s">
        <v>2544</v>
      </c>
      <c r="C1116" s="10" t="s">
        <v>148</v>
      </c>
      <c r="D1116" s="11" t="n">
        <v>46298.8557407407</v>
      </c>
      <c r="E1116" s="10" t="s">
        <v>2583</v>
      </c>
      <c r="F1116" s="10" t="s">
        <v>2546</v>
      </c>
      <c r="G1116" s="10" t="s">
        <v>2547</v>
      </c>
      <c r="H1116" s="10" t="s">
        <v>216</v>
      </c>
      <c r="I1116" s="10" t="s">
        <v>152</v>
      </c>
      <c r="J1116" s="10" t="s">
        <v>153</v>
      </c>
      <c r="K1116" s="10" t="s">
        <v>154</v>
      </c>
      <c r="M1116" s="12" t="n">
        <v>40.998821717828</v>
      </c>
      <c r="N1116" s="12" t="n">
        <v>6.55605005359729</v>
      </c>
      <c r="O1116" s="12" t="n">
        <v>39.1175927217193</v>
      </c>
      <c r="P1116" s="12" t="n">
        <v>51.3652188534598</v>
      </c>
      <c r="Q1116" s="12" t="n">
        <v>50.3171975088259</v>
      </c>
      <c r="R1116" s="12" t="n">
        <v>41.9973252966769</v>
      </c>
      <c r="S1116" s="12" t="n">
        <v>49.7708871115676</v>
      </c>
      <c r="T1116" s="12" t="n">
        <v>32.0522562822188</v>
      </c>
      <c r="U1116" s="12" t="n">
        <v>31.1332206726074</v>
      </c>
      <c r="V1116" s="12" t="n">
        <v>57.0684547424316</v>
      </c>
      <c r="W1116" s="12" t="n">
        <v>25.9352340698242</v>
      </c>
      <c r="X1116" s="13" t="n">
        <v>22.6473279338507</v>
      </c>
      <c r="Y1116" s="13" t="n">
        <v>33.4372564302416</v>
      </c>
      <c r="Z1116" s="13" t="n">
        <v>33.5</v>
      </c>
      <c r="AA1116" s="10" t="s">
        <v>162</v>
      </c>
      <c r="AG1116" s="13" t="n">
        <v>98.7793039577778</v>
      </c>
      <c r="AH1116" s="13" t="n">
        <v>100</v>
      </c>
      <c r="AI1116" s="13" t="n">
        <v>30.1</v>
      </c>
      <c r="AJ1116" s="13" t="n">
        <v>66.5</v>
      </c>
      <c r="AK1116" s="13" t="n">
        <v>33.4</v>
      </c>
      <c r="AL1116" s="12" t="n">
        <v>33.1652631578947</v>
      </c>
      <c r="AM1116" s="10" t="s">
        <v>157</v>
      </c>
      <c r="AN1116" s="10" t="s">
        <v>632</v>
      </c>
    </row>
    <row r="1117" customFormat="false" ht="15" hidden="false" customHeight="false" outlineLevel="0" collapsed="false">
      <c r="A1117" s="10" t="s">
        <v>2584</v>
      </c>
      <c r="B1117" s="10" t="s">
        <v>2544</v>
      </c>
      <c r="C1117" s="10" t="s">
        <v>148</v>
      </c>
      <c r="D1117" s="11" t="n">
        <v>46298.8557523148</v>
      </c>
      <c r="E1117" s="10" t="s">
        <v>2585</v>
      </c>
      <c r="F1117" s="10" t="s">
        <v>2546</v>
      </c>
      <c r="G1117" s="10" t="s">
        <v>2547</v>
      </c>
      <c r="H1117" s="10" t="s">
        <v>219</v>
      </c>
      <c r="I1117" s="10" t="s">
        <v>152</v>
      </c>
      <c r="J1117" s="10" t="s">
        <v>153</v>
      </c>
      <c r="K1117" s="10" t="s">
        <v>154</v>
      </c>
      <c r="M1117" s="12" t="n">
        <v>42.1263718902445</v>
      </c>
      <c r="N1117" s="12" t="n">
        <v>5.10876307232051</v>
      </c>
      <c r="O1117" s="12" t="n">
        <v>40.8008916017104</v>
      </c>
      <c r="P1117" s="12" t="n">
        <v>48.8177746833594</v>
      </c>
      <c r="Q1117" s="12" t="n">
        <v>49.7878260765138</v>
      </c>
      <c r="R1117" s="12" t="n">
        <v>44.1219302450327</v>
      </c>
      <c r="S1117" s="12" t="n">
        <v>48.7951726636805</v>
      </c>
      <c r="T1117" s="12" t="n">
        <v>33.3906538964405</v>
      </c>
      <c r="U1117" s="12" t="n">
        <v>32.5336608886719</v>
      </c>
      <c r="V1117" s="12" t="n">
        <v>54.0524063110352</v>
      </c>
      <c r="W1117" s="12" t="n">
        <v>21.5187454223633</v>
      </c>
      <c r="X1117" s="13" t="n">
        <v>11.5673062838729</v>
      </c>
      <c r="Y1117" s="13" t="n">
        <v>42.1195254137982</v>
      </c>
      <c r="Z1117" s="13" t="n">
        <v>43.1000000000001</v>
      </c>
      <c r="AA1117" s="10" t="s">
        <v>162</v>
      </c>
      <c r="AC1117" s="10" t="s">
        <v>156</v>
      </c>
      <c r="AG1117" s="13" t="n">
        <v>96.9441367754395</v>
      </c>
      <c r="AH1117" s="13" t="n">
        <v>100</v>
      </c>
      <c r="AI1117" s="13" t="n">
        <v>31.2</v>
      </c>
      <c r="AJ1117" s="13" t="n">
        <v>65.6</v>
      </c>
      <c r="AK1117" s="13" t="n">
        <v>46.1</v>
      </c>
      <c r="AL1117" s="12" t="n">
        <v>44.830209742281</v>
      </c>
      <c r="AM1117" s="10" t="s">
        <v>157</v>
      </c>
      <c r="AN1117" s="10" t="s">
        <v>632</v>
      </c>
    </row>
    <row r="1118" customFormat="false" ht="15" hidden="false" customHeight="false" outlineLevel="0" collapsed="false">
      <c r="A1118" s="10" t="s">
        <v>2586</v>
      </c>
      <c r="B1118" s="10" t="s">
        <v>2544</v>
      </c>
      <c r="C1118" s="10" t="s">
        <v>148</v>
      </c>
      <c r="D1118" s="11" t="n">
        <v>46298.8557638889</v>
      </c>
      <c r="E1118" s="10" t="s">
        <v>2587</v>
      </c>
      <c r="F1118" s="10" t="s">
        <v>2546</v>
      </c>
      <c r="G1118" s="10" t="s">
        <v>2547</v>
      </c>
      <c r="H1118" s="10" t="s">
        <v>222</v>
      </c>
      <c r="I1118" s="10" t="s">
        <v>152</v>
      </c>
      <c r="J1118" s="10" t="s">
        <v>153</v>
      </c>
      <c r="K1118" s="10" t="s">
        <v>154</v>
      </c>
      <c r="M1118" s="12" t="n">
        <v>45.1614738247502</v>
      </c>
      <c r="N1118" s="12" t="n">
        <v>3.50979279915113</v>
      </c>
      <c r="O1118" s="12" t="n">
        <v>44.1447204859996</v>
      </c>
      <c r="P1118" s="12" t="n">
        <v>49.6340376019977</v>
      </c>
      <c r="Q1118" s="12" t="n">
        <v>51.0244648720155</v>
      </c>
      <c r="R1118" s="12" t="n">
        <v>47.8816110053429</v>
      </c>
      <c r="S1118" s="12" t="n">
        <v>47.8954704531917</v>
      </c>
      <c r="T1118" s="12" t="n">
        <v>40.4438179053755</v>
      </c>
      <c r="U1118" s="12" t="n">
        <v>39.6506462097168</v>
      </c>
      <c r="V1118" s="12" t="n">
        <v>54.5423698425293</v>
      </c>
      <c r="W1118" s="12" t="n">
        <v>14.8917236328125</v>
      </c>
      <c r="X1118" s="13" t="n">
        <v>37.4492968171725</v>
      </c>
      <c r="Y1118" s="13" t="n">
        <v>54.4307920059215</v>
      </c>
      <c r="Z1118" s="13" t="n">
        <v>45.0000000000001</v>
      </c>
      <c r="AA1118" s="10" t="s">
        <v>155</v>
      </c>
      <c r="AG1118" s="13" t="n">
        <v>98.4593408835833</v>
      </c>
      <c r="AH1118" s="13" t="n">
        <v>100</v>
      </c>
      <c r="AI1118" s="13" t="n">
        <v>38.6</v>
      </c>
      <c r="AJ1118" s="13" t="n">
        <v>65.7</v>
      </c>
      <c r="AK1118" s="13" t="n">
        <v>45.3</v>
      </c>
      <c r="AL1118" s="12" t="n">
        <v>45.3190082644628</v>
      </c>
      <c r="AM1118" s="10" t="s">
        <v>157</v>
      </c>
      <c r="AN1118" s="10" t="s">
        <v>632</v>
      </c>
    </row>
    <row r="1119" customFormat="false" ht="15" hidden="false" customHeight="false" outlineLevel="0" collapsed="false">
      <c r="A1119" s="10" t="s">
        <v>2588</v>
      </c>
      <c r="B1119" s="10" t="s">
        <v>2544</v>
      </c>
      <c r="C1119" s="10" t="s">
        <v>148</v>
      </c>
      <c r="D1119" s="11" t="n">
        <v>46298.855787037</v>
      </c>
      <c r="E1119" s="10" t="s">
        <v>2589</v>
      </c>
      <c r="F1119" s="10" t="s">
        <v>2546</v>
      </c>
      <c r="G1119" s="10" t="s">
        <v>2547</v>
      </c>
      <c r="H1119" s="10" t="s">
        <v>225</v>
      </c>
      <c r="I1119" s="10" t="s">
        <v>152</v>
      </c>
      <c r="J1119" s="10" t="s">
        <v>153</v>
      </c>
      <c r="K1119" s="10" t="s">
        <v>154</v>
      </c>
      <c r="M1119" s="12" t="n">
        <v>40.1065605817536</v>
      </c>
      <c r="N1119" s="12" t="n">
        <v>5.57934956123535</v>
      </c>
      <c r="O1119" s="12" t="n">
        <v>38.5058643650255</v>
      </c>
      <c r="P1119" s="12" t="n">
        <v>46.9581900272173</v>
      </c>
      <c r="Q1119" s="12" t="n">
        <v>48.4217929223571</v>
      </c>
      <c r="R1119" s="12" t="n">
        <v>45.5962128529506</v>
      </c>
      <c r="S1119" s="12" t="n">
        <v>45.2064226926383</v>
      </c>
      <c r="T1119" s="12" t="n">
        <v>32.0885247349655</v>
      </c>
      <c r="U1119" s="12" t="n">
        <v>31.5707721710205</v>
      </c>
      <c r="V1119" s="12" t="n">
        <v>55.2977104187012</v>
      </c>
      <c r="W1119" s="12" t="n">
        <v>23.7269382476807</v>
      </c>
      <c r="X1119" s="13" t="n">
        <v>20.8336717840414</v>
      </c>
      <c r="Y1119" s="13" t="n">
        <v>35.2232420870225</v>
      </c>
      <c r="Z1119" s="13" t="n">
        <v>34</v>
      </c>
      <c r="AA1119" s="10" t="s">
        <v>162</v>
      </c>
      <c r="AG1119" s="13" t="n">
        <v>98.4328775885504</v>
      </c>
      <c r="AH1119" s="13" t="n">
        <v>100</v>
      </c>
      <c r="AI1119" s="13" t="n">
        <v>30.6</v>
      </c>
      <c r="AJ1119" s="13" t="n">
        <v>64.8</v>
      </c>
      <c r="AK1119" s="13" t="n">
        <v>42.2</v>
      </c>
      <c r="AL1119" s="12" t="n">
        <v>40.9651898119318</v>
      </c>
      <c r="AM1119" s="10" t="s">
        <v>157</v>
      </c>
      <c r="AN1119" s="10" t="s">
        <v>632</v>
      </c>
    </row>
    <row r="1120" customFormat="false" ht="15" hidden="false" customHeight="false" outlineLevel="0" collapsed="false">
      <c r="A1120" s="10" t="s">
        <v>2590</v>
      </c>
      <c r="B1120" s="10" t="s">
        <v>2544</v>
      </c>
      <c r="C1120" s="10" t="s">
        <v>148</v>
      </c>
      <c r="D1120" s="11" t="n">
        <v>46298.8557986111</v>
      </c>
      <c r="E1120" s="10" t="s">
        <v>2591</v>
      </c>
      <c r="F1120" s="10" t="s">
        <v>2546</v>
      </c>
      <c r="G1120" s="10" t="s">
        <v>2547</v>
      </c>
      <c r="H1120" s="10" t="s">
        <v>228</v>
      </c>
      <c r="I1120" s="10" t="s">
        <v>152</v>
      </c>
      <c r="J1120" s="10" t="s">
        <v>153</v>
      </c>
      <c r="K1120" s="10" t="s">
        <v>154</v>
      </c>
      <c r="M1120" s="12" t="n">
        <v>40.758218894854</v>
      </c>
      <c r="N1120" s="12" t="n">
        <v>5.87552269523986</v>
      </c>
      <c r="O1120" s="12" t="n">
        <v>39.2148479594012</v>
      </c>
      <c r="P1120" s="12" t="n">
        <v>50.0517814663788</v>
      </c>
      <c r="Q1120" s="12" t="n">
        <v>49.0409256930279</v>
      </c>
      <c r="R1120" s="12" t="n">
        <v>39.1244587716739</v>
      </c>
      <c r="S1120" s="12" t="n">
        <v>48.6761258612949</v>
      </c>
      <c r="T1120" s="12" t="n">
        <v>33.3380773765064</v>
      </c>
      <c r="U1120" s="12" t="n">
        <v>32.6367378234863</v>
      </c>
      <c r="V1120" s="12" t="n">
        <v>56.2298164367676</v>
      </c>
      <c r="W1120" s="12" t="n">
        <v>23.5930786132813</v>
      </c>
      <c r="X1120" s="13" t="n">
        <v>24.7119078104994</v>
      </c>
      <c r="Y1120" s="13" t="n">
        <v>42.1143461559873</v>
      </c>
      <c r="Z1120" s="13" t="n">
        <v>35.2</v>
      </c>
      <c r="AA1120" s="10" t="s">
        <v>162</v>
      </c>
      <c r="AG1120" s="13" t="n">
        <v>98.3102330099744</v>
      </c>
      <c r="AH1120" s="13" t="n">
        <v>100</v>
      </c>
      <c r="AI1120" s="13" t="n">
        <v>31.4</v>
      </c>
      <c r="AJ1120" s="13" t="n">
        <v>63.3</v>
      </c>
      <c r="AK1120" s="13" t="n">
        <v>34.3</v>
      </c>
      <c r="AL1120" s="12" t="n">
        <v>36.1259259259259</v>
      </c>
      <c r="AM1120" s="10" t="s">
        <v>157</v>
      </c>
      <c r="AN1120" s="10" t="s">
        <v>632</v>
      </c>
    </row>
    <row r="1121" customFormat="false" ht="15" hidden="false" customHeight="false" outlineLevel="0" collapsed="false">
      <c r="A1121" s="10" t="s">
        <v>2592</v>
      </c>
      <c r="B1121" s="10" t="s">
        <v>2544</v>
      </c>
      <c r="C1121" s="10" t="s">
        <v>148</v>
      </c>
      <c r="D1121" s="11" t="n">
        <v>46298.8558101852</v>
      </c>
      <c r="E1121" s="10" t="s">
        <v>2593</v>
      </c>
      <c r="F1121" s="10" t="s">
        <v>2546</v>
      </c>
      <c r="G1121" s="10" t="s">
        <v>2547</v>
      </c>
      <c r="H1121" s="10" t="s">
        <v>231</v>
      </c>
      <c r="I1121" s="10" t="s">
        <v>152</v>
      </c>
      <c r="J1121" s="10" t="s">
        <v>153</v>
      </c>
      <c r="K1121" s="10" t="s">
        <v>154</v>
      </c>
      <c r="M1121" s="12" t="n">
        <v>41.844267104</v>
      </c>
      <c r="N1121" s="12" t="n">
        <v>6.57033889843319</v>
      </c>
      <c r="O1121" s="12" t="n">
        <v>39.907032742241</v>
      </c>
      <c r="P1121" s="12" t="n">
        <v>50.6232405270407</v>
      </c>
      <c r="Q1121" s="12" t="n">
        <v>51.5292898064229</v>
      </c>
      <c r="R1121" s="12" t="n">
        <v>43.944324552543</v>
      </c>
      <c r="S1121" s="12" t="n">
        <v>51.2435806152135</v>
      </c>
      <c r="T1121" s="12" t="n">
        <v>33.1101270236079</v>
      </c>
      <c r="U1121" s="12" t="n">
        <v>32.1679344177246</v>
      </c>
      <c r="V1121" s="12" t="n">
        <v>54.2096748352051</v>
      </c>
      <c r="W1121" s="12" t="n">
        <v>22.0417404174805</v>
      </c>
      <c r="X1121" s="13" t="n">
        <v>23.0256363327363</v>
      </c>
      <c r="Y1121" s="13" t="n">
        <v>36.5340619403083</v>
      </c>
      <c r="Z1121" s="13" t="n">
        <v>35.4</v>
      </c>
      <c r="AA1121" s="10" t="s">
        <v>162</v>
      </c>
      <c r="AG1121" s="13" t="n">
        <v>98.5912406877529</v>
      </c>
      <c r="AH1121" s="13" t="n">
        <v>100</v>
      </c>
      <c r="AI1121" s="13" t="n">
        <v>31.2</v>
      </c>
      <c r="AJ1121" s="13" t="n">
        <v>65.3</v>
      </c>
      <c r="AK1121" s="13" t="n">
        <v>35.4</v>
      </c>
      <c r="AL1121" s="12" t="n">
        <v>34.8352790811375</v>
      </c>
      <c r="AM1121" s="10" t="s">
        <v>157</v>
      </c>
      <c r="AN1121" s="10" t="s">
        <v>632</v>
      </c>
    </row>
    <row r="1122" customFormat="false" ht="15" hidden="false" customHeight="false" outlineLevel="0" collapsed="false">
      <c r="A1122" s="10" t="s">
        <v>2594</v>
      </c>
      <c r="B1122" s="10" t="s">
        <v>2544</v>
      </c>
      <c r="C1122" s="10" t="s">
        <v>148</v>
      </c>
      <c r="D1122" s="11" t="n">
        <v>46298.8558333333</v>
      </c>
      <c r="E1122" s="10" t="s">
        <v>2595</v>
      </c>
      <c r="F1122" s="10" t="s">
        <v>2546</v>
      </c>
      <c r="G1122" s="10" t="s">
        <v>2547</v>
      </c>
      <c r="H1122" s="10" t="s">
        <v>234</v>
      </c>
      <c r="I1122" s="10" t="s">
        <v>152</v>
      </c>
      <c r="J1122" s="10" t="s">
        <v>153</v>
      </c>
      <c r="K1122" s="10" t="s">
        <v>154</v>
      </c>
      <c r="L1122" s="10" t="s">
        <v>156</v>
      </c>
      <c r="M1122" s="12" t="n">
        <v>44.254074407408</v>
      </c>
      <c r="N1122" s="12" t="n">
        <v>5.7079742137659</v>
      </c>
      <c r="O1122" s="12" t="n">
        <v>43.1039798226683</v>
      </c>
      <c r="P1122" s="12" t="n">
        <v>47.113485091535</v>
      </c>
      <c r="Q1122" s="12" t="n">
        <v>53.2130714343125</v>
      </c>
      <c r="R1122" s="12" t="n">
        <v>52.4719231803763</v>
      </c>
      <c r="S1122" s="12" t="n">
        <v>45.8138016969851</v>
      </c>
      <c r="T1122" s="12" t="n">
        <v>35.5851916328022</v>
      </c>
      <c r="U1122" s="12" t="n">
        <v>32.9496002197266</v>
      </c>
      <c r="V1122" s="12" t="n">
        <v>56.1638298034668</v>
      </c>
      <c r="W1122" s="12" t="n">
        <v>23.2142295837402</v>
      </c>
      <c r="X1122" s="13" t="n">
        <v>13.1284417324007</v>
      </c>
      <c r="Y1122" s="13" t="n">
        <v>35.1421342461676</v>
      </c>
      <c r="Z1122" s="13" t="n">
        <v>42.1000000000001</v>
      </c>
      <c r="AA1122" s="10" t="s">
        <v>162</v>
      </c>
      <c r="AC1122" s="10" t="s">
        <v>156</v>
      </c>
      <c r="AE1122" s="10" t="s">
        <v>156</v>
      </c>
      <c r="AG1122" s="13" t="n">
        <v>92.6809755020967</v>
      </c>
      <c r="AH1122" s="13" t="n">
        <v>100</v>
      </c>
      <c r="AI1122" s="13" t="n">
        <v>31.8</v>
      </c>
      <c r="AJ1122" s="13" t="n">
        <v>72.3</v>
      </c>
      <c r="AK1122" s="13" t="n">
        <v>51.1</v>
      </c>
      <c r="AL1122" s="12" t="n">
        <v>49.2248699447499</v>
      </c>
      <c r="AM1122" s="10" t="s">
        <v>157</v>
      </c>
      <c r="AN1122" s="10" t="s">
        <v>632</v>
      </c>
      <c r="AO1122" s="10" t="s">
        <v>2596</v>
      </c>
    </row>
    <row r="1123" customFormat="false" ht="15" hidden="false" customHeight="false" outlineLevel="0" collapsed="false">
      <c r="A1123" s="10" t="s">
        <v>2597</v>
      </c>
      <c r="B1123" s="10" t="s">
        <v>2544</v>
      </c>
      <c r="C1123" s="10" t="s">
        <v>148</v>
      </c>
      <c r="D1123" s="11" t="n">
        <v>46298.8558564815</v>
      </c>
      <c r="E1123" s="10" t="s">
        <v>2598</v>
      </c>
      <c r="F1123" s="10" t="s">
        <v>2546</v>
      </c>
      <c r="G1123" s="10" t="s">
        <v>2547</v>
      </c>
      <c r="H1123" s="10" t="s">
        <v>237</v>
      </c>
      <c r="I1123" s="10" t="s">
        <v>152</v>
      </c>
      <c r="J1123" s="10" t="s">
        <v>153</v>
      </c>
      <c r="K1123" s="10" t="s">
        <v>154</v>
      </c>
      <c r="M1123" s="12" t="n">
        <v>44.3902815893735</v>
      </c>
      <c r="N1123" s="12" t="n">
        <v>5.53592743599132</v>
      </c>
      <c r="O1123" s="12" t="n">
        <v>43.2683994711517</v>
      </c>
      <c r="P1123" s="12" t="n">
        <v>45.637008923025</v>
      </c>
      <c r="Q1123" s="12" t="n">
        <v>52.5046224892545</v>
      </c>
      <c r="R1123" s="12" t="n">
        <v>51.2671196549425</v>
      </c>
      <c r="S1123" s="12" t="n">
        <v>46.4067580702381</v>
      </c>
      <c r="T1123" s="12" t="n">
        <v>34.778994636625</v>
      </c>
      <c r="U1123" s="12" t="n">
        <v>33.6126976013184</v>
      </c>
      <c r="V1123" s="12" t="n">
        <v>56.4916687011719</v>
      </c>
      <c r="W1123" s="12" t="n">
        <v>22.8789710998535</v>
      </c>
      <c r="X1123" s="13" t="n">
        <v>10.5593748454424</v>
      </c>
      <c r="Y1123" s="13" t="n">
        <v>36.5287600771552</v>
      </c>
      <c r="Z1123" s="13" t="n">
        <v>46.2000000000002</v>
      </c>
      <c r="AA1123" s="10" t="s">
        <v>162</v>
      </c>
      <c r="AC1123" s="10" t="s">
        <v>156</v>
      </c>
      <c r="AE1123" s="10" t="s">
        <v>156</v>
      </c>
      <c r="AG1123" s="13" t="n">
        <v>97.4996986136227</v>
      </c>
      <c r="AH1123" s="13" t="n">
        <v>100</v>
      </c>
      <c r="AI1123" s="13" t="n">
        <v>32.5</v>
      </c>
      <c r="AJ1123" s="13" t="n">
        <v>71.7</v>
      </c>
      <c r="AK1123" s="13" t="n">
        <v>47.4</v>
      </c>
      <c r="AL1123" s="12" t="n">
        <v>42.2190082644628</v>
      </c>
      <c r="AM1123" s="10" t="s">
        <v>157</v>
      </c>
      <c r="AN1123" s="10" t="s">
        <v>632</v>
      </c>
    </row>
    <row r="1124" customFormat="false" ht="15" hidden="false" customHeight="false" outlineLevel="0" collapsed="false">
      <c r="A1124" s="10" t="s">
        <v>2599</v>
      </c>
      <c r="B1124" s="10" t="s">
        <v>2544</v>
      </c>
      <c r="C1124" s="10" t="s">
        <v>148</v>
      </c>
      <c r="D1124" s="11" t="n">
        <v>46298.8558796296</v>
      </c>
      <c r="E1124" s="10" t="s">
        <v>2600</v>
      </c>
      <c r="F1124" s="10" t="s">
        <v>2546</v>
      </c>
      <c r="G1124" s="10" t="s">
        <v>2547</v>
      </c>
      <c r="H1124" s="10" t="s">
        <v>240</v>
      </c>
      <c r="I1124" s="10" t="s">
        <v>152</v>
      </c>
      <c r="J1124" s="10" t="s">
        <v>153</v>
      </c>
      <c r="K1124" s="10" t="s">
        <v>154</v>
      </c>
      <c r="M1124" s="12" t="n">
        <v>47.9976635085153</v>
      </c>
      <c r="N1124" s="12" t="n">
        <v>5.19507664863696</v>
      </c>
      <c r="O1124" s="12" t="n">
        <v>47.2575387512124</v>
      </c>
      <c r="P1124" s="12" t="n">
        <v>58.7272127977575</v>
      </c>
      <c r="Q1124" s="12" t="n">
        <v>45.1755548409972</v>
      </c>
      <c r="R1124" s="12" t="n">
        <v>53.7010671620442</v>
      </c>
      <c r="S1124" s="12" t="n">
        <v>46.0846474901973</v>
      </c>
      <c r="T1124" s="12" t="n">
        <v>40.2210542937725</v>
      </c>
      <c r="U1124" s="12" t="n">
        <v>38.9196815490723</v>
      </c>
      <c r="V1124" s="12" t="n">
        <v>63.2189979553223</v>
      </c>
      <c r="W1124" s="12" t="n">
        <v>24.29931640625</v>
      </c>
      <c r="X1124" s="13" t="n">
        <v>10.0251844213532</v>
      </c>
      <c r="Y1124" s="13" t="n">
        <v>39.3838740382327</v>
      </c>
      <c r="Z1124" s="13" t="n">
        <v>45.0000000000001</v>
      </c>
      <c r="AA1124" s="10" t="s">
        <v>162</v>
      </c>
      <c r="AG1124" s="13" t="n">
        <v>98.8009404388715</v>
      </c>
      <c r="AH1124" s="13" t="n">
        <v>100</v>
      </c>
      <c r="AI1124" s="13" t="n">
        <v>38</v>
      </c>
      <c r="AJ1124" s="13" t="n">
        <v>70.4</v>
      </c>
      <c r="AK1124" s="13" t="n">
        <v>46.4</v>
      </c>
      <c r="AL1124" s="12" t="n">
        <v>45.5773521079203</v>
      </c>
      <c r="AM1124" s="10" t="s">
        <v>157</v>
      </c>
      <c r="AN1124" s="10" t="s">
        <v>632</v>
      </c>
    </row>
    <row r="1125" customFormat="false" ht="15" hidden="false" customHeight="false" outlineLevel="0" collapsed="false">
      <c r="A1125" s="10" t="s">
        <v>2601</v>
      </c>
      <c r="B1125" s="10" t="s">
        <v>2544</v>
      </c>
      <c r="C1125" s="10" t="s">
        <v>148</v>
      </c>
      <c r="D1125" s="11" t="n">
        <v>46298.8559259259</v>
      </c>
      <c r="E1125" s="10" t="s">
        <v>2602</v>
      </c>
      <c r="F1125" s="10" t="s">
        <v>2546</v>
      </c>
      <c r="K1125" s="10" t="s">
        <v>243</v>
      </c>
      <c r="AN1125" s="10" t="s">
        <v>687</v>
      </c>
      <c r="AO1125" s="10" t="s">
        <v>687</v>
      </c>
    </row>
    <row r="1126" customFormat="false" ht="15" hidden="false" customHeight="false" outlineLevel="0" collapsed="false">
      <c r="A1126" s="10" t="s">
        <v>2603</v>
      </c>
      <c r="B1126" s="10" t="s">
        <v>2544</v>
      </c>
      <c r="C1126" s="10" t="s">
        <v>148</v>
      </c>
      <c r="D1126" s="11" t="n">
        <v>46298.8560300926</v>
      </c>
      <c r="E1126" s="10" t="s">
        <v>2604</v>
      </c>
      <c r="F1126" s="10" t="s">
        <v>2546</v>
      </c>
      <c r="G1126" s="10" t="s">
        <v>2547</v>
      </c>
      <c r="H1126" s="10" t="s">
        <v>247</v>
      </c>
      <c r="I1126" s="10" t="s">
        <v>152</v>
      </c>
      <c r="J1126" s="10" t="s">
        <v>248</v>
      </c>
      <c r="K1126" s="10" t="s">
        <v>154</v>
      </c>
      <c r="M1126" s="12" t="n">
        <v>41.6237516801815</v>
      </c>
      <c r="N1126" s="12" t="n">
        <v>4.74399020301706</v>
      </c>
      <c r="O1126" s="12" t="n">
        <v>40.4306353815245</v>
      </c>
      <c r="P1126" s="12" t="n">
        <v>54.2606661519341</v>
      </c>
      <c r="Q1126" s="12" t="n">
        <v>43.9833369819223</v>
      </c>
      <c r="R1126" s="12" t="n">
        <v>43.1908488046555</v>
      </c>
      <c r="S1126" s="12" t="n">
        <v>46.4200073021259</v>
      </c>
      <c r="T1126" s="12" t="n">
        <v>37.2622051795174</v>
      </c>
      <c r="U1126" s="12" t="n">
        <v>34.3742637634277</v>
      </c>
      <c r="V1126" s="12" t="n">
        <v>57.4736137390137</v>
      </c>
      <c r="W1126" s="12" t="n">
        <v>23.0993499755859</v>
      </c>
      <c r="X1126" s="13" t="n">
        <v>42.5567417076903</v>
      </c>
      <c r="Y1126" s="13" t="n">
        <v>64.7805003964084</v>
      </c>
      <c r="Z1126" s="13" t="n">
        <v>40.4000000000001</v>
      </c>
      <c r="AA1126" s="10" t="s">
        <v>155</v>
      </c>
      <c r="AC1126" s="10" t="s">
        <v>156</v>
      </c>
      <c r="AG1126" s="13" t="n">
        <v>97.382170751414</v>
      </c>
      <c r="AH1126" s="13" t="n">
        <v>100</v>
      </c>
      <c r="AI1126" s="13" t="n">
        <v>33.5</v>
      </c>
      <c r="AJ1126" s="13" t="n">
        <v>64.3</v>
      </c>
      <c r="AK1126" s="13" t="n">
        <v>43.3</v>
      </c>
      <c r="AL1126" s="12" t="n">
        <v>43.1770270270271</v>
      </c>
      <c r="AM1126" s="10" t="s">
        <v>157</v>
      </c>
      <c r="AN1126" s="10" t="s">
        <v>632</v>
      </c>
    </row>
    <row r="1127" customFormat="false" ht="15" hidden="false" customHeight="false" outlineLevel="0" collapsed="false">
      <c r="A1127" s="10" t="s">
        <v>2605</v>
      </c>
      <c r="B1127" s="10" t="s">
        <v>2544</v>
      </c>
      <c r="C1127" s="10" t="s">
        <v>148</v>
      </c>
      <c r="D1127" s="11" t="n">
        <v>46298.8560416667</v>
      </c>
      <c r="E1127" s="10" t="s">
        <v>2606</v>
      </c>
      <c r="F1127" s="10" t="s">
        <v>2546</v>
      </c>
      <c r="G1127" s="10" t="s">
        <v>2547</v>
      </c>
      <c r="H1127" s="10" t="s">
        <v>251</v>
      </c>
      <c r="I1127" s="10" t="s">
        <v>152</v>
      </c>
      <c r="J1127" s="10" t="s">
        <v>248</v>
      </c>
      <c r="K1127" s="10" t="s">
        <v>154</v>
      </c>
      <c r="M1127" s="12" t="n">
        <v>39.9228630991974</v>
      </c>
      <c r="N1127" s="12" t="n">
        <v>5.39717574651358</v>
      </c>
      <c r="O1127" s="12" t="n">
        <v>38.4761733546083</v>
      </c>
      <c r="P1127" s="12" t="n">
        <v>52.3112728754679</v>
      </c>
      <c r="Q1127" s="12" t="n">
        <v>42.7809922293927</v>
      </c>
      <c r="R1127" s="12" t="n">
        <v>43.4249206226172</v>
      </c>
      <c r="S1127" s="12" t="n">
        <v>43.4458852200679</v>
      </c>
      <c r="T1127" s="12" t="n">
        <v>34.1086094572818</v>
      </c>
      <c r="U1127" s="12" t="n">
        <v>33.3912925720215</v>
      </c>
      <c r="V1127" s="12" t="n">
        <v>55.1756744384766</v>
      </c>
      <c r="W1127" s="12" t="n">
        <v>21.7843818664551</v>
      </c>
      <c r="X1127" s="13" t="n">
        <v>24.1070171321286</v>
      </c>
      <c r="Y1127" s="13" t="n">
        <v>56.7913635296879</v>
      </c>
      <c r="Z1127" s="13" t="n">
        <v>36.2</v>
      </c>
      <c r="AA1127" s="10" t="s">
        <v>155</v>
      </c>
      <c r="AG1127" s="13" t="n">
        <v>98.6342592592593</v>
      </c>
      <c r="AH1127" s="13" t="n">
        <v>100</v>
      </c>
      <c r="AI1127" s="13" t="n">
        <v>32.5</v>
      </c>
      <c r="AJ1127" s="13" t="n">
        <v>63.9</v>
      </c>
      <c r="AK1127" s="13" t="n">
        <v>35.2</v>
      </c>
      <c r="AL1127" s="12" t="n">
        <v>34.4505991585667</v>
      </c>
      <c r="AM1127" s="10" t="s">
        <v>157</v>
      </c>
      <c r="AN1127" s="10" t="s">
        <v>632</v>
      </c>
    </row>
    <row r="1128" customFormat="false" ht="15" hidden="false" customHeight="false" outlineLevel="0" collapsed="false">
      <c r="A1128" s="10" t="s">
        <v>2607</v>
      </c>
      <c r="B1128" s="10" t="s">
        <v>2544</v>
      </c>
      <c r="C1128" s="10" t="s">
        <v>148</v>
      </c>
      <c r="D1128" s="11" t="n">
        <v>46298.8560648148</v>
      </c>
      <c r="E1128" s="10" t="s">
        <v>2608</v>
      </c>
      <c r="F1128" s="10" t="s">
        <v>2546</v>
      </c>
      <c r="G1128" s="10" t="s">
        <v>2547</v>
      </c>
      <c r="H1128" s="10" t="s">
        <v>254</v>
      </c>
      <c r="I1128" s="10" t="s">
        <v>152</v>
      </c>
      <c r="J1128" s="10" t="s">
        <v>248</v>
      </c>
      <c r="K1128" s="10" t="s">
        <v>154</v>
      </c>
      <c r="L1128" s="10" t="s">
        <v>161</v>
      </c>
      <c r="M1128" s="12" t="n">
        <v>41.5376110912613</v>
      </c>
      <c r="N1128" s="12" t="n">
        <v>5.51039568393564</v>
      </c>
      <c r="O1128" s="12" t="n">
        <v>40.2341858087122</v>
      </c>
      <c r="P1128" s="12" t="n">
        <v>54.3715489967242</v>
      </c>
      <c r="Q1128" s="12" t="n">
        <v>43.4875656646342</v>
      </c>
      <c r="R1128" s="12" t="n">
        <v>44.036451071351</v>
      </c>
      <c r="S1128" s="12" t="n">
        <v>43.8451484086065</v>
      </c>
      <c r="T1128" s="12" t="n">
        <v>34.9793308424697</v>
      </c>
      <c r="U1128" s="12" t="n">
        <v>34.1111640930176</v>
      </c>
      <c r="V1128" s="12" t="n">
        <v>56.3811836242676</v>
      </c>
      <c r="W1128" s="12" t="n">
        <v>22.27001953125</v>
      </c>
      <c r="X1128" s="13" t="n">
        <v>15.3536531462481</v>
      </c>
      <c r="Y1128" s="13" t="n">
        <v>57.8070777651341</v>
      </c>
      <c r="Z1128" s="13" t="n">
        <v>40.1000000000001</v>
      </c>
      <c r="AA1128" s="10" t="s">
        <v>155</v>
      </c>
      <c r="AG1128" s="13" t="n">
        <v>98.9273021602813</v>
      </c>
      <c r="AH1128" s="13" t="n">
        <v>100</v>
      </c>
      <c r="AI1128" s="13" t="n">
        <v>33.2</v>
      </c>
      <c r="AJ1128" s="13" t="n">
        <v>65.3</v>
      </c>
      <c r="AK1128" s="13" t="n">
        <v>38.8</v>
      </c>
      <c r="AL1128" s="12" t="n">
        <v>39.5051831119545</v>
      </c>
      <c r="AM1128" s="10" t="s">
        <v>157</v>
      </c>
      <c r="AN1128" s="10" t="s">
        <v>632</v>
      </c>
      <c r="AO1128" s="10" t="s">
        <v>163</v>
      </c>
    </row>
    <row r="1129" customFormat="false" ht="15" hidden="false" customHeight="false" outlineLevel="0" collapsed="false">
      <c r="A1129" s="10" t="s">
        <v>2609</v>
      </c>
      <c r="B1129" s="10" t="s">
        <v>2544</v>
      </c>
      <c r="C1129" s="10" t="s">
        <v>148</v>
      </c>
      <c r="D1129" s="11" t="n">
        <v>46298.8560763889</v>
      </c>
      <c r="E1129" s="10" t="s">
        <v>2610</v>
      </c>
      <c r="F1129" s="10" t="s">
        <v>2546</v>
      </c>
      <c r="G1129" s="10" t="s">
        <v>2547</v>
      </c>
      <c r="H1129" s="10" t="s">
        <v>257</v>
      </c>
      <c r="I1129" s="10" t="s">
        <v>152</v>
      </c>
      <c r="J1129" s="10" t="s">
        <v>248</v>
      </c>
      <c r="K1129" s="10" t="s">
        <v>154</v>
      </c>
      <c r="M1129" s="12" t="n">
        <v>41.1756451096493</v>
      </c>
      <c r="N1129" s="12" t="n">
        <v>5.27322434795717</v>
      </c>
      <c r="O1129" s="12" t="n">
        <v>39.6565343094937</v>
      </c>
      <c r="P1129" s="12" t="n">
        <v>53.3560954861647</v>
      </c>
      <c r="Q1129" s="12" t="n">
        <v>44.6740685126751</v>
      </c>
      <c r="R1129" s="12" t="n">
        <v>44.4733868295681</v>
      </c>
      <c r="S1129" s="12" t="n">
        <v>46.117901313555</v>
      </c>
      <c r="T1129" s="12" t="n">
        <v>34.6892132598877</v>
      </c>
      <c r="U1129" s="12" t="n">
        <v>34.1452255249023</v>
      </c>
      <c r="V1129" s="12" t="n">
        <v>55.6698570251465</v>
      </c>
      <c r="W1129" s="12" t="n">
        <v>21.5246315002441</v>
      </c>
      <c r="X1129" s="13" t="n">
        <v>21.8791018306063</v>
      </c>
      <c r="Y1129" s="13" t="n">
        <v>51.2669959820847</v>
      </c>
      <c r="Z1129" s="13" t="n">
        <v>38.5</v>
      </c>
      <c r="AA1129" s="10" t="s">
        <v>155</v>
      </c>
      <c r="AG1129" s="13" t="n">
        <v>98.8667320475101</v>
      </c>
      <c r="AH1129" s="13" t="n">
        <v>100</v>
      </c>
      <c r="AI1129" s="13" t="n">
        <v>33.2</v>
      </c>
      <c r="AJ1129" s="13" t="n">
        <v>66.5</v>
      </c>
      <c r="AK1129" s="13" t="n">
        <v>34.6</v>
      </c>
      <c r="AL1129" s="12" t="n">
        <v>34.9577712609971</v>
      </c>
      <c r="AM1129" s="10" t="s">
        <v>157</v>
      </c>
      <c r="AN1129" s="10" t="s">
        <v>632</v>
      </c>
    </row>
    <row r="1130" customFormat="false" ht="15" hidden="false" customHeight="false" outlineLevel="0" collapsed="false">
      <c r="A1130" s="10" t="s">
        <v>2611</v>
      </c>
      <c r="B1130" s="10" t="s">
        <v>2544</v>
      </c>
      <c r="C1130" s="10" t="s">
        <v>148</v>
      </c>
      <c r="D1130" s="11" t="n">
        <v>46298.856099537</v>
      </c>
      <c r="E1130" s="10" t="s">
        <v>2612</v>
      </c>
      <c r="F1130" s="10" t="s">
        <v>2546</v>
      </c>
      <c r="G1130" s="10" t="s">
        <v>2547</v>
      </c>
      <c r="H1130" s="10" t="s">
        <v>260</v>
      </c>
      <c r="I1130" s="10" t="s">
        <v>152</v>
      </c>
      <c r="J1130" s="10" t="s">
        <v>248</v>
      </c>
      <c r="K1130" s="10" t="s">
        <v>261</v>
      </c>
      <c r="L1130" s="10" t="s">
        <v>262</v>
      </c>
      <c r="M1130" s="12" t="n">
        <v>42.5792217664114</v>
      </c>
      <c r="N1130" s="12" t="n">
        <v>5.57060367758352</v>
      </c>
      <c r="O1130" s="12" t="n">
        <v>41.0663099197898</v>
      </c>
      <c r="P1130" s="12" t="n">
        <v>55.3520590454759</v>
      </c>
      <c r="R1130" s="12" t="n">
        <v>47.0298851611075</v>
      </c>
      <c r="S1130" s="12" t="n">
        <v>46.6780154779838</v>
      </c>
      <c r="T1130" s="12" t="n">
        <v>37.0847077818217</v>
      </c>
      <c r="U1130" s="12" t="n">
        <v>34.0707740783691</v>
      </c>
      <c r="V1130" s="12" t="n">
        <v>58.4384918212891</v>
      </c>
      <c r="W1130" s="12" t="n">
        <v>24.3677177429199</v>
      </c>
      <c r="X1130" s="13" t="n">
        <v>27.4222099178684</v>
      </c>
      <c r="Y1130" s="13" t="n">
        <v>57.0038339247813</v>
      </c>
      <c r="Z1130" s="13" t="n">
        <v>40.6000000000001</v>
      </c>
      <c r="AA1130" s="10" t="s">
        <v>155</v>
      </c>
      <c r="AD1130" s="10" t="s">
        <v>263</v>
      </c>
      <c r="AG1130" s="13" t="n">
        <v>95.4340202718932</v>
      </c>
      <c r="AH1130" s="13" t="n">
        <v>96.2970969239884</v>
      </c>
      <c r="AI1130" s="13" t="n">
        <v>33.1</v>
      </c>
      <c r="AJ1130" s="13" t="n">
        <v>67.3</v>
      </c>
      <c r="AK1130" s="13" t="n">
        <v>34.8</v>
      </c>
      <c r="AL1130" s="12" t="n">
        <v>35.98</v>
      </c>
      <c r="AM1130" s="10" t="s">
        <v>157</v>
      </c>
      <c r="AN1130" s="10" t="s">
        <v>632</v>
      </c>
      <c r="AO1130" s="10" t="s">
        <v>2300</v>
      </c>
    </row>
    <row r="1131" customFormat="false" ht="15" hidden="false" customHeight="false" outlineLevel="0" collapsed="false">
      <c r="A1131" s="10" t="s">
        <v>2613</v>
      </c>
      <c r="B1131" s="10" t="s">
        <v>2544</v>
      </c>
      <c r="C1131" s="10" t="s">
        <v>148</v>
      </c>
      <c r="D1131" s="11" t="n">
        <v>46298.8561111111</v>
      </c>
      <c r="E1131" s="10" t="s">
        <v>2614</v>
      </c>
      <c r="F1131" s="10" t="s">
        <v>2546</v>
      </c>
      <c r="G1131" s="10" t="s">
        <v>2547</v>
      </c>
      <c r="H1131" s="10" t="s">
        <v>267</v>
      </c>
      <c r="I1131" s="10" t="s">
        <v>152</v>
      </c>
      <c r="J1131" s="10" t="s">
        <v>248</v>
      </c>
      <c r="K1131" s="10" t="s">
        <v>154</v>
      </c>
      <c r="M1131" s="12" t="n">
        <v>41.6485849941706</v>
      </c>
      <c r="N1131" s="12" t="n">
        <v>5.52483998607652</v>
      </c>
      <c r="O1131" s="12" t="n">
        <v>39.964036827117</v>
      </c>
      <c r="P1131" s="12" t="n">
        <v>53.2671336129673</v>
      </c>
      <c r="Q1131" s="12" t="n">
        <v>46.6480503603409</v>
      </c>
      <c r="R1131" s="12" t="n">
        <v>46.002926889226</v>
      </c>
      <c r="S1131" s="12" t="n">
        <v>46.5865536903251</v>
      </c>
      <c r="T1131" s="12" t="n">
        <v>34.8513419342249</v>
      </c>
      <c r="U1131" s="12" t="n">
        <v>34.3594207763672</v>
      </c>
      <c r="V1131" s="12" t="n">
        <v>55.3825874328613</v>
      </c>
      <c r="W1131" s="12" t="n">
        <v>21.0231666564941</v>
      </c>
      <c r="X1131" s="13" t="n">
        <v>25.8884278469341</v>
      </c>
      <c r="Y1131" s="13" t="n">
        <v>46.1438450899032</v>
      </c>
      <c r="Z1131" s="13" t="n">
        <v>37.6</v>
      </c>
      <c r="AA1131" s="10" t="s">
        <v>162</v>
      </c>
      <c r="AG1131" s="13" t="n">
        <v>98.990470626894</v>
      </c>
      <c r="AH1131" s="13" t="n">
        <v>100</v>
      </c>
      <c r="AI1131" s="13" t="n">
        <v>33.4</v>
      </c>
      <c r="AJ1131" s="13" t="n">
        <v>67.2</v>
      </c>
      <c r="AK1131" s="13" t="n">
        <v>35.4</v>
      </c>
      <c r="AL1131" s="12" t="n">
        <v>36.2463157894737</v>
      </c>
      <c r="AM1131" s="10" t="s">
        <v>157</v>
      </c>
      <c r="AN1131" s="10" t="s">
        <v>632</v>
      </c>
    </row>
    <row r="1132" customFormat="false" ht="15" hidden="false" customHeight="false" outlineLevel="0" collapsed="false">
      <c r="A1132" s="10" t="s">
        <v>2615</v>
      </c>
      <c r="B1132" s="10" t="s">
        <v>2544</v>
      </c>
      <c r="C1132" s="10" t="s">
        <v>148</v>
      </c>
      <c r="D1132" s="11" t="n">
        <v>46298.8561342593</v>
      </c>
      <c r="E1132" s="10" t="s">
        <v>2616</v>
      </c>
      <c r="F1132" s="10" t="s">
        <v>2546</v>
      </c>
      <c r="G1132" s="10" t="s">
        <v>2547</v>
      </c>
      <c r="H1132" s="10" t="s">
        <v>271</v>
      </c>
      <c r="I1132" s="10" t="s">
        <v>152</v>
      </c>
      <c r="J1132" s="10" t="s">
        <v>248</v>
      </c>
      <c r="K1132" s="10" t="s">
        <v>154</v>
      </c>
      <c r="M1132" s="12" t="n">
        <v>38.6386221635427</v>
      </c>
      <c r="N1132" s="12" t="n">
        <v>4.92324058983331</v>
      </c>
      <c r="O1132" s="12" t="n">
        <v>37.4404969079776</v>
      </c>
      <c r="P1132" s="12" t="n">
        <v>49.1354481936482</v>
      </c>
      <c r="Q1132" s="12" t="n">
        <v>39.4381168489186</v>
      </c>
      <c r="R1132" s="12" t="n">
        <v>43.7844216896084</v>
      </c>
      <c r="S1132" s="12" t="n">
        <v>41.3823387747851</v>
      </c>
      <c r="T1132" s="12" t="n">
        <v>32.5354477984376</v>
      </c>
      <c r="U1132" s="12" t="n">
        <v>32.151554107666</v>
      </c>
      <c r="V1132" s="12" t="n">
        <v>51.5431137084961</v>
      </c>
      <c r="W1132" s="12" t="n">
        <v>19.3915596008301</v>
      </c>
      <c r="X1132" s="13" t="n">
        <v>20.4349965765149</v>
      </c>
      <c r="Y1132" s="13" t="n">
        <v>52.2274049982883</v>
      </c>
      <c r="Z1132" s="13" t="n">
        <v>37.9000000000001</v>
      </c>
      <c r="AA1132" s="10" t="s">
        <v>155</v>
      </c>
      <c r="AG1132" s="13" t="n">
        <v>98.3936503926398</v>
      </c>
      <c r="AH1132" s="13" t="n">
        <v>100</v>
      </c>
      <c r="AI1132" s="13" t="n">
        <v>31.3</v>
      </c>
      <c r="AJ1132" s="13" t="n">
        <v>61.3</v>
      </c>
      <c r="AK1132" s="13" t="n">
        <v>37.2</v>
      </c>
      <c r="AL1132" s="12" t="n">
        <v>37.1926944971537</v>
      </c>
      <c r="AM1132" s="10" t="s">
        <v>157</v>
      </c>
      <c r="AN1132" s="10" t="s">
        <v>632</v>
      </c>
    </row>
    <row r="1133" customFormat="false" ht="15" hidden="false" customHeight="false" outlineLevel="0" collapsed="false">
      <c r="A1133" s="10" t="s">
        <v>2617</v>
      </c>
      <c r="B1133" s="10" t="s">
        <v>2544</v>
      </c>
      <c r="C1133" s="10" t="s">
        <v>148</v>
      </c>
      <c r="D1133" s="11" t="n">
        <v>46298.8561574074</v>
      </c>
      <c r="E1133" s="10" t="s">
        <v>2618</v>
      </c>
      <c r="F1133" s="10" t="s">
        <v>2546</v>
      </c>
      <c r="G1133" s="10" t="s">
        <v>2547</v>
      </c>
      <c r="H1133" s="10" t="s">
        <v>274</v>
      </c>
      <c r="I1133" s="10" t="s">
        <v>152</v>
      </c>
      <c r="J1133" s="10" t="s">
        <v>248</v>
      </c>
      <c r="K1133" s="10" t="s">
        <v>154</v>
      </c>
      <c r="M1133" s="12" t="n">
        <v>37.511420877942</v>
      </c>
      <c r="N1133" s="12" t="n">
        <v>4.23967481083469</v>
      </c>
      <c r="O1133" s="12" t="n">
        <v>36.3953299735217</v>
      </c>
      <c r="P1133" s="12" t="n">
        <v>47.5401678315157</v>
      </c>
      <c r="Q1133" s="12" t="n">
        <v>39.0046447799832</v>
      </c>
      <c r="R1133" s="12" t="n">
        <v>40.2949871405967</v>
      </c>
      <c r="S1133" s="12" t="n">
        <v>40.5181666425525</v>
      </c>
      <c r="T1133" s="12" t="n">
        <v>31.9780319544726</v>
      </c>
      <c r="U1133" s="12" t="n">
        <v>31.87082862854</v>
      </c>
      <c r="V1133" s="12" t="n">
        <v>49.604419708252</v>
      </c>
      <c r="W1133" s="12" t="n">
        <v>17.7335910797119</v>
      </c>
      <c r="X1133" s="13" t="n">
        <v>20.9802473693927</v>
      </c>
      <c r="Y1133" s="13" t="n">
        <v>58.1502676758353</v>
      </c>
      <c r="Z1133" s="13" t="n">
        <v>37.4000000000001</v>
      </c>
      <c r="AA1133" s="10" t="s">
        <v>155</v>
      </c>
      <c r="AG1133" s="13" t="n">
        <v>98.2815820849101</v>
      </c>
      <c r="AH1133" s="13" t="n">
        <v>100</v>
      </c>
      <c r="AI1133" s="13" t="n">
        <v>30.7</v>
      </c>
      <c r="AJ1133" s="13" t="n">
        <v>60.9</v>
      </c>
      <c r="AK1133" s="13" t="n">
        <v>38.5</v>
      </c>
      <c r="AL1133" s="12" t="n">
        <v>38.1876033057851</v>
      </c>
      <c r="AM1133" s="10" t="s">
        <v>157</v>
      </c>
      <c r="AN1133" s="10" t="s">
        <v>632</v>
      </c>
    </row>
    <row r="1134" customFormat="false" ht="15" hidden="false" customHeight="false" outlineLevel="0" collapsed="false">
      <c r="A1134" s="10" t="s">
        <v>2619</v>
      </c>
      <c r="B1134" s="10" t="s">
        <v>2544</v>
      </c>
      <c r="C1134" s="10" t="s">
        <v>148</v>
      </c>
      <c r="D1134" s="11" t="n">
        <v>46298.8561689815</v>
      </c>
      <c r="E1134" s="10" t="s">
        <v>2620</v>
      </c>
      <c r="F1134" s="10" t="s">
        <v>2546</v>
      </c>
      <c r="G1134" s="10" t="s">
        <v>2547</v>
      </c>
      <c r="H1134" s="10" t="s">
        <v>277</v>
      </c>
      <c r="I1134" s="10" t="s">
        <v>152</v>
      </c>
      <c r="J1134" s="10" t="s">
        <v>248</v>
      </c>
      <c r="K1134" s="10" t="s">
        <v>154</v>
      </c>
      <c r="M1134" s="12" t="n">
        <v>39.8033832889424</v>
      </c>
      <c r="N1134" s="12" t="n">
        <v>3.94943191757267</v>
      </c>
      <c r="O1134" s="12" t="n">
        <v>38.8222133832586</v>
      </c>
      <c r="P1134" s="12" t="n">
        <v>49.2891038320017</v>
      </c>
      <c r="Q1134" s="12" t="n">
        <v>42.3070602476931</v>
      </c>
      <c r="R1134" s="12" t="n">
        <v>41.9966238895589</v>
      </c>
      <c r="S1134" s="12" t="n">
        <v>40.9227813027834</v>
      </c>
      <c r="T1134" s="12" t="n">
        <v>34.5506542283907</v>
      </c>
      <c r="U1134" s="12" t="n">
        <v>33.57470703125</v>
      </c>
      <c r="V1134" s="12" t="n">
        <v>52.1062812805176</v>
      </c>
      <c r="W1134" s="12" t="n">
        <v>18.5315742492676</v>
      </c>
      <c r="X1134" s="13" t="n">
        <v>28.9673913043478</v>
      </c>
      <c r="Y1134" s="13" t="n">
        <v>67.0793950850662</v>
      </c>
      <c r="Z1134" s="13" t="n">
        <v>39.1000000000001</v>
      </c>
      <c r="AA1134" s="10" t="s">
        <v>155</v>
      </c>
      <c r="AG1134" s="13" t="n">
        <v>98.6319248607453</v>
      </c>
      <c r="AH1134" s="13" t="n">
        <v>100</v>
      </c>
      <c r="AI1134" s="13" t="n">
        <v>32.4</v>
      </c>
      <c r="AJ1134" s="13" t="n">
        <v>62.7</v>
      </c>
      <c r="AK1134" s="13" t="n">
        <v>38</v>
      </c>
      <c r="AL1134" s="12" t="n">
        <v>38.3516214421252</v>
      </c>
      <c r="AM1134" s="10" t="s">
        <v>157</v>
      </c>
      <c r="AN1134" s="10" t="s">
        <v>632</v>
      </c>
    </row>
    <row r="1135" customFormat="false" ht="15" hidden="false" customHeight="false" outlineLevel="0" collapsed="false">
      <c r="A1135" s="10" t="s">
        <v>2621</v>
      </c>
      <c r="B1135" s="10" t="s">
        <v>2544</v>
      </c>
      <c r="C1135" s="10" t="s">
        <v>148</v>
      </c>
      <c r="D1135" s="11" t="n">
        <v>46298.8561921296</v>
      </c>
      <c r="E1135" s="10" t="s">
        <v>2622</v>
      </c>
      <c r="F1135" s="10" t="s">
        <v>2546</v>
      </c>
      <c r="G1135" s="10" t="s">
        <v>2547</v>
      </c>
      <c r="H1135" s="10" t="s">
        <v>280</v>
      </c>
      <c r="I1135" s="10" t="s">
        <v>152</v>
      </c>
      <c r="J1135" s="10" t="s">
        <v>248</v>
      </c>
      <c r="K1135" s="10" t="s">
        <v>154</v>
      </c>
      <c r="M1135" s="12" t="n">
        <v>38.7559857891554</v>
      </c>
      <c r="N1135" s="12" t="n">
        <v>4.12835411807209</v>
      </c>
      <c r="O1135" s="12" t="n">
        <v>37.5336947984612</v>
      </c>
      <c r="P1135" s="12" t="n">
        <v>48.8922768416923</v>
      </c>
      <c r="Q1135" s="12" t="n">
        <v>41.9402786983419</v>
      </c>
      <c r="R1135" s="12" t="n">
        <v>42.1215918573304</v>
      </c>
      <c r="S1135" s="12" t="n">
        <v>40.8832362381003</v>
      </c>
      <c r="T1135" s="12" t="n">
        <v>33.5360026048911</v>
      </c>
      <c r="U1135" s="12" t="n">
        <v>32.379940032959</v>
      </c>
      <c r="V1135" s="12" t="n">
        <v>51.3373947143555</v>
      </c>
      <c r="W1135" s="12" t="n">
        <v>18.9574546813965</v>
      </c>
      <c r="X1135" s="13" t="n">
        <v>10.4718424943581</v>
      </c>
      <c r="Y1135" s="13" t="n">
        <v>69.3419107156753</v>
      </c>
      <c r="Z1135" s="13" t="n">
        <v>38.4000000000001</v>
      </c>
      <c r="AA1135" s="10" t="s">
        <v>155</v>
      </c>
      <c r="AG1135" s="13" t="n">
        <v>98.3757575757576</v>
      </c>
      <c r="AH1135" s="13" t="n">
        <v>100</v>
      </c>
      <c r="AI1135" s="13" t="n">
        <v>31.5</v>
      </c>
      <c r="AJ1135" s="13" t="n">
        <v>62.5</v>
      </c>
      <c r="AK1135" s="13" t="n">
        <v>34.4</v>
      </c>
      <c r="AL1135" s="12" t="n">
        <v>34.8047991646705</v>
      </c>
      <c r="AM1135" s="10" t="s">
        <v>157</v>
      </c>
      <c r="AN1135" s="10" t="s">
        <v>632</v>
      </c>
    </row>
    <row r="1136" customFormat="false" ht="15" hidden="false" customHeight="false" outlineLevel="0" collapsed="false">
      <c r="A1136" s="10" t="s">
        <v>2623</v>
      </c>
      <c r="B1136" s="10" t="s">
        <v>2544</v>
      </c>
      <c r="C1136" s="10" t="s">
        <v>148</v>
      </c>
      <c r="D1136" s="11" t="n">
        <v>46298.8562037037</v>
      </c>
      <c r="E1136" s="10" t="s">
        <v>2624</v>
      </c>
      <c r="F1136" s="10" t="s">
        <v>2546</v>
      </c>
      <c r="G1136" s="10" t="s">
        <v>2547</v>
      </c>
      <c r="H1136" s="10" t="s">
        <v>283</v>
      </c>
      <c r="I1136" s="10" t="s">
        <v>152</v>
      </c>
      <c r="J1136" s="10" t="s">
        <v>248</v>
      </c>
      <c r="K1136" s="10" t="s">
        <v>154</v>
      </c>
      <c r="M1136" s="12" t="n">
        <v>40.4120751419911</v>
      </c>
      <c r="N1136" s="12" t="n">
        <v>4.98429304755377</v>
      </c>
      <c r="O1136" s="12" t="n">
        <v>39.0468464928078</v>
      </c>
      <c r="P1136" s="12" t="n">
        <v>50.7958869578853</v>
      </c>
      <c r="Q1136" s="12" t="n">
        <v>43.7469325751751</v>
      </c>
      <c r="R1136" s="12" t="n">
        <v>45.1480058916259</v>
      </c>
      <c r="S1136" s="12" t="n">
        <v>43.0188371989009</v>
      </c>
      <c r="T1136" s="12" t="n">
        <v>34.4548712220151</v>
      </c>
      <c r="U1136" s="12" t="n">
        <v>33.9747047424316</v>
      </c>
      <c r="V1136" s="12" t="n">
        <v>52.4006729125977</v>
      </c>
      <c r="W1136" s="12" t="n">
        <v>18.425968170166</v>
      </c>
      <c r="X1136" s="13" t="n">
        <v>19.9157284877214</v>
      </c>
      <c r="Y1136" s="13" t="n">
        <v>52.8540391072487</v>
      </c>
      <c r="Z1136" s="13" t="n">
        <v>39.5000000000001</v>
      </c>
      <c r="AA1136" s="10" t="s">
        <v>155</v>
      </c>
      <c r="AG1136" s="13" t="n">
        <v>98.0916400271239</v>
      </c>
      <c r="AH1136" s="13" t="n">
        <v>100</v>
      </c>
      <c r="AI1136" s="13" t="n">
        <v>32.8</v>
      </c>
      <c r="AJ1136" s="13" t="n">
        <v>63.1</v>
      </c>
      <c r="AK1136" s="13" t="n">
        <v>46.6</v>
      </c>
      <c r="AL1136" s="12" t="n">
        <v>48.0041255763783</v>
      </c>
      <c r="AM1136" s="10" t="s">
        <v>157</v>
      </c>
      <c r="AN1136" s="10" t="s">
        <v>632</v>
      </c>
    </row>
    <row r="1137" customFormat="false" ht="15" hidden="false" customHeight="false" outlineLevel="0" collapsed="false">
      <c r="A1137" s="10" t="s">
        <v>2625</v>
      </c>
      <c r="B1137" s="10" t="s">
        <v>2544</v>
      </c>
      <c r="C1137" s="10" t="s">
        <v>148</v>
      </c>
      <c r="D1137" s="11" t="n">
        <v>46298.8563194444</v>
      </c>
      <c r="E1137" s="10" t="s">
        <v>2626</v>
      </c>
      <c r="F1137" s="10" t="s">
        <v>2546</v>
      </c>
      <c r="G1137" s="10" t="s">
        <v>2547</v>
      </c>
      <c r="H1137" s="10" t="s">
        <v>286</v>
      </c>
      <c r="I1137" s="10" t="s">
        <v>152</v>
      </c>
      <c r="J1137" s="10" t="s">
        <v>248</v>
      </c>
      <c r="K1137" s="10" t="s">
        <v>154</v>
      </c>
      <c r="M1137" s="12" t="n">
        <v>39.312096586595</v>
      </c>
      <c r="N1137" s="12" t="n">
        <v>4.21503885822148</v>
      </c>
      <c r="O1137" s="12" t="n">
        <v>38.0016577223021</v>
      </c>
      <c r="P1137" s="12" t="n">
        <v>50.51019703669</v>
      </c>
      <c r="Q1137" s="12" t="n">
        <v>42.0929321661228</v>
      </c>
      <c r="R1137" s="12" t="n">
        <v>40.4643980511461</v>
      </c>
      <c r="S1137" s="12" t="n">
        <v>44.397784624025</v>
      </c>
      <c r="T1137" s="12" t="n">
        <v>34.3094055998281</v>
      </c>
      <c r="U1137" s="12" t="n">
        <v>33.005485534668</v>
      </c>
      <c r="V1137" s="12" t="n">
        <v>53.6251792907715</v>
      </c>
      <c r="W1137" s="12" t="n">
        <v>20.6196937561035</v>
      </c>
      <c r="X1137" s="13" t="n">
        <v>12.6812807820661</v>
      </c>
      <c r="Y1137" s="13" t="n">
        <v>68.3340156562085</v>
      </c>
      <c r="Z1137" s="13" t="n">
        <v>39.3000000000001</v>
      </c>
      <c r="AA1137" s="10" t="s">
        <v>155</v>
      </c>
      <c r="AG1137" s="13" t="n">
        <v>98.5475884834036</v>
      </c>
      <c r="AH1137" s="13" t="n">
        <v>100</v>
      </c>
      <c r="AI1137" s="13" t="n">
        <v>32.1</v>
      </c>
      <c r="AJ1137" s="13" t="n">
        <v>64</v>
      </c>
      <c r="AK1137" s="13" t="n">
        <v>37</v>
      </c>
      <c r="AL1137" s="12" t="n">
        <v>36.8259259259259</v>
      </c>
      <c r="AM1137" s="10" t="s">
        <v>157</v>
      </c>
      <c r="AN1137" s="10" t="s">
        <v>632</v>
      </c>
    </row>
    <row r="1138" customFormat="false" ht="15" hidden="false" customHeight="false" outlineLevel="0" collapsed="false">
      <c r="A1138" s="10" t="s">
        <v>2627</v>
      </c>
      <c r="B1138" s="10" t="s">
        <v>2544</v>
      </c>
      <c r="C1138" s="10" t="s">
        <v>148</v>
      </c>
      <c r="D1138" s="11" t="n">
        <v>46298.8563425926</v>
      </c>
      <c r="E1138" s="10" t="s">
        <v>2628</v>
      </c>
      <c r="F1138" s="10" t="s">
        <v>2546</v>
      </c>
      <c r="G1138" s="10" t="s">
        <v>2547</v>
      </c>
      <c r="H1138" s="10" t="s">
        <v>289</v>
      </c>
      <c r="I1138" s="10" t="s">
        <v>152</v>
      </c>
      <c r="J1138" s="10" t="s">
        <v>248</v>
      </c>
      <c r="K1138" s="10" t="s">
        <v>154</v>
      </c>
      <c r="M1138" s="12" t="n">
        <v>38.3635749553991</v>
      </c>
      <c r="N1138" s="12" t="n">
        <v>3.72506326663611</v>
      </c>
      <c r="O1138" s="12" t="n">
        <v>37.4395720890822</v>
      </c>
      <c r="P1138" s="12" t="n">
        <v>48.4841301409044</v>
      </c>
      <c r="Q1138" s="12" t="n">
        <v>41.4243349556596</v>
      </c>
      <c r="R1138" s="12" t="n">
        <v>39.1774541189701</v>
      </c>
      <c r="S1138" s="12" t="n">
        <v>38.5764798650578</v>
      </c>
      <c r="T1138" s="12" t="n">
        <v>34.4976204073827</v>
      </c>
      <c r="U1138" s="12" t="n">
        <v>31.9685859680176</v>
      </c>
      <c r="V1138" s="12" t="n">
        <v>54.9179420471191</v>
      </c>
      <c r="W1138" s="12" t="n">
        <v>22.9493560791016</v>
      </c>
      <c r="X1138" s="13" t="n">
        <v>28.2668031388605</v>
      </c>
      <c r="Y1138" s="13" t="n">
        <v>74.010007960878</v>
      </c>
      <c r="Z1138" s="13" t="n">
        <v>37.9000000000001</v>
      </c>
      <c r="AA1138" s="10" t="s">
        <v>155</v>
      </c>
      <c r="AG1138" s="13" t="n">
        <v>98.5486130568787</v>
      </c>
      <c r="AH1138" s="13" t="n">
        <v>100</v>
      </c>
      <c r="AI1138" s="13" t="n">
        <v>31.1</v>
      </c>
      <c r="AJ1138" s="13" t="n">
        <v>61.7</v>
      </c>
      <c r="AK1138" s="13" t="n">
        <v>38.4</v>
      </c>
      <c r="AL1138" s="12" t="n">
        <v>38.2563881019247</v>
      </c>
      <c r="AM1138" s="10" t="s">
        <v>157</v>
      </c>
      <c r="AN1138" s="10" t="s">
        <v>632</v>
      </c>
    </row>
    <row r="1139" customFormat="false" ht="15" hidden="false" customHeight="false" outlineLevel="0" collapsed="false">
      <c r="A1139" s="10" t="s">
        <v>2629</v>
      </c>
      <c r="B1139" s="10" t="s">
        <v>2544</v>
      </c>
      <c r="C1139" s="10" t="s">
        <v>148</v>
      </c>
      <c r="D1139" s="11" t="n">
        <v>46298.8563541667</v>
      </c>
      <c r="E1139" s="10" t="s">
        <v>2630</v>
      </c>
      <c r="F1139" s="10" t="s">
        <v>2546</v>
      </c>
      <c r="G1139" s="10" t="s">
        <v>2547</v>
      </c>
      <c r="H1139" s="10" t="s">
        <v>292</v>
      </c>
      <c r="I1139" s="10" t="s">
        <v>152</v>
      </c>
      <c r="J1139" s="10" t="s">
        <v>248</v>
      </c>
      <c r="K1139" s="10" t="s">
        <v>154</v>
      </c>
      <c r="M1139" s="12" t="n">
        <v>39.730631589183</v>
      </c>
      <c r="N1139" s="12" t="n">
        <v>3.83531259189153</v>
      </c>
      <c r="O1139" s="12" t="n">
        <v>38.5890629765726</v>
      </c>
      <c r="P1139" s="12" t="n">
        <v>49.2171664656608</v>
      </c>
      <c r="Q1139" s="12" t="n">
        <v>43.0441483536374</v>
      </c>
      <c r="R1139" s="12" t="n">
        <v>41.8591778590367</v>
      </c>
      <c r="S1139" s="12" t="n">
        <v>42.4225838301217</v>
      </c>
      <c r="T1139" s="12" t="n">
        <v>35.0480085295399</v>
      </c>
      <c r="U1139" s="12" t="n">
        <v>32.7458763122559</v>
      </c>
      <c r="V1139" s="12" t="n">
        <v>53.4202270507813</v>
      </c>
      <c r="W1139" s="12" t="n">
        <v>20.6743507385254</v>
      </c>
      <c r="X1139" s="13" t="n">
        <v>21.622178235947</v>
      </c>
      <c r="Y1139" s="13" t="n">
        <v>70.3607510211554</v>
      </c>
      <c r="Z1139" s="13" t="n">
        <v>38.8000000000001</v>
      </c>
      <c r="AA1139" s="10" t="s">
        <v>155</v>
      </c>
      <c r="AG1139" s="13" t="n">
        <v>98.7180356013373</v>
      </c>
      <c r="AH1139" s="13" t="n">
        <v>100</v>
      </c>
      <c r="AI1139" s="13" t="n">
        <v>31.9</v>
      </c>
      <c r="AJ1139" s="13" t="n">
        <v>61.7</v>
      </c>
      <c r="AK1139" s="13" t="n">
        <v>36.3</v>
      </c>
      <c r="AL1139" s="12" t="n">
        <v>36.3148148148148</v>
      </c>
      <c r="AM1139" s="10" t="s">
        <v>157</v>
      </c>
      <c r="AN1139" s="10" t="s">
        <v>632</v>
      </c>
    </row>
    <row r="1140" customFormat="false" ht="15" hidden="false" customHeight="false" outlineLevel="0" collapsed="false">
      <c r="A1140" s="10" t="s">
        <v>2631</v>
      </c>
      <c r="B1140" s="10" t="s">
        <v>2544</v>
      </c>
      <c r="C1140" s="10" t="s">
        <v>148</v>
      </c>
      <c r="D1140" s="11" t="n">
        <v>46298.8563657407</v>
      </c>
      <c r="E1140" s="10" t="s">
        <v>2632</v>
      </c>
      <c r="F1140" s="10" t="s">
        <v>2546</v>
      </c>
      <c r="G1140" s="10" t="s">
        <v>2547</v>
      </c>
      <c r="H1140" s="10" t="s">
        <v>295</v>
      </c>
      <c r="I1140" s="10" t="s">
        <v>152</v>
      </c>
      <c r="J1140" s="10" t="s">
        <v>248</v>
      </c>
      <c r="K1140" s="10" t="s">
        <v>154</v>
      </c>
      <c r="M1140" s="12" t="n">
        <v>38.527763484997</v>
      </c>
      <c r="N1140" s="12" t="n">
        <v>4.24659062576253</v>
      </c>
      <c r="O1140" s="12" t="n">
        <v>37.3489104041067</v>
      </c>
      <c r="P1140" s="12" t="n">
        <v>48.8523225380743</v>
      </c>
      <c r="Q1140" s="12" t="n">
        <v>41.2377830632105</v>
      </c>
      <c r="R1140" s="12" t="n">
        <v>41.6565351923226</v>
      </c>
      <c r="S1140" s="12" t="n">
        <v>40.9191326679328</v>
      </c>
      <c r="T1140" s="12" t="n">
        <v>33.1660788871211</v>
      </c>
      <c r="U1140" s="12" t="n">
        <v>32.686336517334</v>
      </c>
      <c r="V1140" s="12" t="n">
        <v>51.081428527832</v>
      </c>
      <c r="W1140" s="12" t="n">
        <v>18.3950920104981</v>
      </c>
      <c r="X1140" s="13" t="n">
        <v>19.5115054257538</v>
      </c>
      <c r="Y1140" s="13" t="n">
        <v>61.7334134530416</v>
      </c>
      <c r="Z1140" s="13" t="n">
        <v>38.3000000000001</v>
      </c>
      <c r="AA1140" s="10" t="s">
        <v>155</v>
      </c>
      <c r="AG1140" s="13" t="n">
        <v>98.6895348837209</v>
      </c>
      <c r="AH1140" s="13" t="n">
        <v>100</v>
      </c>
      <c r="AI1140" s="13" t="n">
        <v>31.5</v>
      </c>
      <c r="AJ1140" s="13" t="n">
        <v>62.1</v>
      </c>
      <c r="AK1140" s="13" t="n">
        <v>36.3</v>
      </c>
      <c r="AL1140" s="12" t="n">
        <v>37.5105483870968</v>
      </c>
      <c r="AM1140" s="10" t="s">
        <v>157</v>
      </c>
      <c r="AN1140" s="10" t="s">
        <v>632</v>
      </c>
    </row>
    <row r="1141" customFormat="false" ht="15" hidden="false" customHeight="false" outlineLevel="0" collapsed="false">
      <c r="A1141" s="10" t="s">
        <v>2633</v>
      </c>
      <c r="B1141" s="10" t="s">
        <v>2544</v>
      </c>
      <c r="C1141" s="10" t="s">
        <v>148</v>
      </c>
      <c r="D1141" s="11" t="n">
        <v>46298.8563888889</v>
      </c>
      <c r="E1141" s="10" t="s">
        <v>2634</v>
      </c>
      <c r="F1141" s="10" t="s">
        <v>2546</v>
      </c>
      <c r="G1141" s="10" t="s">
        <v>2547</v>
      </c>
      <c r="H1141" s="10" t="s">
        <v>298</v>
      </c>
      <c r="I1141" s="10" t="s">
        <v>152</v>
      </c>
      <c r="J1141" s="10" t="s">
        <v>248</v>
      </c>
      <c r="K1141" s="10" t="s">
        <v>154</v>
      </c>
      <c r="M1141" s="12" t="n">
        <v>43.3024293497141</v>
      </c>
      <c r="N1141" s="12" t="n">
        <v>4.82376340367728</v>
      </c>
      <c r="O1141" s="12" t="n">
        <v>42.3523460940361</v>
      </c>
      <c r="P1141" s="12" t="n">
        <v>48.4685159840679</v>
      </c>
      <c r="Q1141" s="12" t="n">
        <v>49.3260336189627</v>
      </c>
      <c r="R1141" s="12" t="n">
        <v>47.2982514138679</v>
      </c>
      <c r="S1141" s="12" t="n">
        <v>43.5595309995564</v>
      </c>
      <c r="T1141" s="12" t="n">
        <v>35.5577158109308</v>
      </c>
      <c r="U1141" s="12" t="n">
        <v>33.4373626708984</v>
      </c>
      <c r="V1141" s="12" t="n">
        <v>52.505729675293</v>
      </c>
      <c r="W1141" s="12" t="n">
        <v>19.0683670043945</v>
      </c>
      <c r="X1141" s="13" t="n">
        <v>17.8943603783591</v>
      </c>
      <c r="Y1141" s="13" t="n">
        <v>41.7909159298038</v>
      </c>
      <c r="Z1141" s="13" t="n">
        <v>45.5000000000001</v>
      </c>
      <c r="AA1141" s="10" t="s">
        <v>162</v>
      </c>
      <c r="AC1141" s="10" t="s">
        <v>156</v>
      </c>
      <c r="AE1141" s="10" t="s">
        <v>156</v>
      </c>
      <c r="AG1141" s="13" t="n">
        <v>97.15672178289</v>
      </c>
      <c r="AH1141" s="13" t="n">
        <v>100</v>
      </c>
      <c r="AI1141" s="13" t="n">
        <v>32.6</v>
      </c>
      <c r="AJ1141" s="13" t="n">
        <v>62.1</v>
      </c>
      <c r="AK1141" s="13" t="n">
        <v>43.4</v>
      </c>
      <c r="AL1141" s="12" t="n">
        <v>44.6128865979381</v>
      </c>
      <c r="AM1141" s="10" t="s">
        <v>157</v>
      </c>
      <c r="AN1141" s="10" t="s">
        <v>632</v>
      </c>
    </row>
    <row r="1142" customFormat="false" ht="15" hidden="false" customHeight="false" outlineLevel="0" collapsed="false">
      <c r="A1142" s="10" t="s">
        <v>2635</v>
      </c>
      <c r="B1142" s="10" t="s">
        <v>2544</v>
      </c>
      <c r="C1142" s="10" t="s">
        <v>148</v>
      </c>
      <c r="D1142" s="11" t="n">
        <v>46298.8564236111</v>
      </c>
      <c r="E1142" s="10" t="s">
        <v>2636</v>
      </c>
      <c r="F1142" s="10" t="s">
        <v>2546</v>
      </c>
      <c r="G1142" s="10" t="s">
        <v>2547</v>
      </c>
      <c r="H1142" s="10" t="s">
        <v>301</v>
      </c>
      <c r="I1142" s="10" t="s">
        <v>152</v>
      </c>
      <c r="J1142" s="10" t="s">
        <v>248</v>
      </c>
      <c r="K1142" s="10" t="s">
        <v>154</v>
      </c>
      <c r="M1142" s="12" t="n">
        <v>40.5960796873881</v>
      </c>
      <c r="N1142" s="12" t="n">
        <v>4.81057199285054</v>
      </c>
      <c r="O1142" s="12" t="n">
        <v>39.1842772006772</v>
      </c>
      <c r="P1142" s="12" t="n">
        <v>52.4914807854162</v>
      </c>
      <c r="Q1142" s="12" t="n">
        <v>45.1493194545733</v>
      </c>
      <c r="R1142" s="12" t="n">
        <v>44.5060441754916</v>
      </c>
      <c r="S1142" s="12" t="n">
        <v>42.1645689158926</v>
      </c>
      <c r="T1142" s="12" t="n">
        <v>34.6976147143798</v>
      </c>
      <c r="U1142" s="12" t="n">
        <v>33.4979667663574</v>
      </c>
      <c r="V1142" s="12" t="n">
        <v>57.5567741394043</v>
      </c>
      <c r="W1142" s="12" t="n">
        <v>24.0588073730469</v>
      </c>
      <c r="X1142" s="13" t="n">
        <v>27.7735699937432</v>
      </c>
      <c r="Y1142" s="13" t="n">
        <v>59.5031887685097</v>
      </c>
      <c r="Z1142" s="13" t="n">
        <v>39.2000000000001</v>
      </c>
      <c r="AA1142" s="10" t="s">
        <v>155</v>
      </c>
      <c r="AG1142" s="13" t="n">
        <v>98.4396779944892</v>
      </c>
      <c r="AH1142" s="13" t="n">
        <v>100</v>
      </c>
      <c r="AI1142" s="13" t="n">
        <v>32.3</v>
      </c>
      <c r="AJ1142" s="13" t="n">
        <v>63.2</v>
      </c>
      <c r="AK1142" s="13" t="n">
        <v>35.5</v>
      </c>
      <c r="AL1142" s="12" t="n">
        <v>35.5941385222038</v>
      </c>
      <c r="AM1142" s="10" t="s">
        <v>157</v>
      </c>
      <c r="AN1142" s="10" t="s">
        <v>632</v>
      </c>
    </row>
    <row r="1143" customFormat="false" ht="15" hidden="false" customHeight="false" outlineLevel="0" collapsed="false">
      <c r="A1143" s="10" t="s">
        <v>2637</v>
      </c>
      <c r="B1143" s="10" t="s">
        <v>2544</v>
      </c>
      <c r="C1143" s="10" t="s">
        <v>148</v>
      </c>
      <c r="D1143" s="11" t="n">
        <v>46298.8564467593</v>
      </c>
      <c r="E1143" s="10" t="s">
        <v>2638</v>
      </c>
      <c r="F1143" s="10" t="s">
        <v>2546</v>
      </c>
      <c r="G1143" s="10" t="s">
        <v>2547</v>
      </c>
      <c r="H1143" s="10" t="s">
        <v>304</v>
      </c>
      <c r="I1143" s="10" t="s">
        <v>152</v>
      </c>
      <c r="J1143" s="10" t="s">
        <v>248</v>
      </c>
      <c r="K1143" s="10" t="s">
        <v>154</v>
      </c>
      <c r="M1143" s="12" t="n">
        <v>47.4346479218899</v>
      </c>
      <c r="N1143" s="12" t="n">
        <v>5.55713536235216</v>
      </c>
      <c r="O1143" s="12" t="n">
        <v>45.8914971288053</v>
      </c>
      <c r="P1143" s="12" t="n">
        <v>53.9697454139493</v>
      </c>
      <c r="Q1143" s="12" t="n">
        <v>55.6465976659471</v>
      </c>
      <c r="R1143" s="12" t="n">
        <v>52.7573307639576</v>
      </c>
      <c r="S1143" s="12" t="n">
        <v>51.7986981517936</v>
      </c>
      <c r="T1143" s="12" t="n">
        <v>38.6646475283642</v>
      </c>
      <c r="U1143" s="12" t="n">
        <v>36.2537422180176</v>
      </c>
      <c r="V1143" s="12" t="n">
        <v>59.5644187927246</v>
      </c>
      <c r="W1143" s="12" t="n">
        <v>23.310676574707</v>
      </c>
      <c r="X1143" s="13" t="n">
        <v>17.7760907323694</v>
      </c>
      <c r="Y1143" s="13" t="n">
        <v>37.9332160069936</v>
      </c>
      <c r="Z1143" s="13" t="n">
        <v>49.7000000000002</v>
      </c>
      <c r="AA1143" s="10" t="s">
        <v>162</v>
      </c>
      <c r="AG1143" s="13" t="n">
        <v>98.5769684325109</v>
      </c>
      <c r="AH1143" s="13" t="n">
        <v>100</v>
      </c>
      <c r="AI1143" s="13" t="n">
        <v>35.3</v>
      </c>
      <c r="AJ1143" s="13" t="n">
        <v>68.9</v>
      </c>
      <c r="AK1143" s="13" t="n">
        <v>43.7</v>
      </c>
      <c r="AL1143" s="12" t="n">
        <v>43.157994778584</v>
      </c>
      <c r="AM1143" s="10" t="s">
        <v>157</v>
      </c>
      <c r="AN1143" s="10" t="s">
        <v>632</v>
      </c>
    </row>
    <row r="1144" customFormat="false" ht="15" hidden="false" customHeight="false" outlineLevel="0" collapsed="false">
      <c r="A1144" s="10" t="s">
        <v>2639</v>
      </c>
      <c r="B1144" s="10" t="s">
        <v>2544</v>
      </c>
      <c r="C1144" s="10" t="s">
        <v>148</v>
      </c>
      <c r="D1144" s="11" t="n">
        <v>46298.8564699074</v>
      </c>
      <c r="E1144" s="10" t="s">
        <v>2640</v>
      </c>
      <c r="F1144" s="10" t="s">
        <v>2546</v>
      </c>
      <c r="G1144" s="10" t="s">
        <v>2547</v>
      </c>
      <c r="H1144" s="10" t="s">
        <v>307</v>
      </c>
      <c r="I1144" s="10" t="s">
        <v>152</v>
      </c>
      <c r="J1144" s="10" t="s">
        <v>248</v>
      </c>
      <c r="K1144" s="10" t="s">
        <v>154</v>
      </c>
      <c r="M1144" s="12" t="n">
        <v>45.5774835428628</v>
      </c>
      <c r="N1144" s="12" t="n">
        <v>5.5994083772348</v>
      </c>
      <c r="O1144" s="12" t="n">
        <v>43.8039062695805</v>
      </c>
      <c r="P1144" s="12" t="n">
        <v>55.8823178379639</v>
      </c>
      <c r="Q1144" s="12" t="n">
        <v>52.8694248547874</v>
      </c>
      <c r="R1144" s="12" t="n">
        <v>48.3866335642864</v>
      </c>
      <c r="S1144" s="12" t="n">
        <v>53.9727867578723</v>
      </c>
      <c r="T1144" s="12" t="n">
        <v>37.6642052990809</v>
      </c>
      <c r="U1144" s="12" t="n">
        <v>36.6259078979492</v>
      </c>
      <c r="V1144" s="12" t="n">
        <v>58.3771514892578</v>
      </c>
      <c r="W1144" s="12" t="n">
        <v>21.7512435913086</v>
      </c>
      <c r="X1144" s="13" t="n">
        <v>11.2526129237481</v>
      </c>
      <c r="Y1144" s="13" t="n">
        <v>46.3339543760793</v>
      </c>
      <c r="Z1144" s="13" t="n">
        <v>42.8000000000001</v>
      </c>
      <c r="AA1144" s="10" t="s">
        <v>162</v>
      </c>
      <c r="AG1144" s="13" t="n">
        <v>99.1149645310213</v>
      </c>
      <c r="AH1144" s="13" t="n">
        <v>100</v>
      </c>
      <c r="AI1144" s="13" t="n">
        <v>35.3</v>
      </c>
      <c r="AJ1144" s="13" t="n">
        <v>69.5</v>
      </c>
      <c r="AK1144" s="13" t="n">
        <v>45.4</v>
      </c>
      <c r="AL1144" s="12" t="n">
        <v>45.6651898119318</v>
      </c>
      <c r="AM1144" s="10" t="s">
        <v>157</v>
      </c>
      <c r="AN1144" s="10" t="s">
        <v>632</v>
      </c>
    </row>
    <row r="1145" customFormat="false" ht="15" hidden="false" customHeight="false" outlineLevel="0" collapsed="false">
      <c r="A1145" s="10" t="s">
        <v>2641</v>
      </c>
      <c r="B1145" s="10" t="s">
        <v>2544</v>
      </c>
      <c r="C1145" s="10" t="s">
        <v>148</v>
      </c>
      <c r="D1145" s="11" t="n">
        <v>46298.8564814815</v>
      </c>
      <c r="E1145" s="10" t="s">
        <v>2642</v>
      </c>
      <c r="F1145" s="10" t="s">
        <v>2546</v>
      </c>
      <c r="G1145" s="10" t="s">
        <v>2547</v>
      </c>
      <c r="H1145" s="10" t="s">
        <v>310</v>
      </c>
      <c r="I1145" s="10" t="s">
        <v>152</v>
      </c>
      <c r="J1145" s="10" t="s">
        <v>248</v>
      </c>
      <c r="K1145" s="10" t="s">
        <v>154</v>
      </c>
      <c r="M1145" s="12" t="n">
        <v>43.6920885365946</v>
      </c>
      <c r="N1145" s="12" t="n">
        <v>5.2738595409735</v>
      </c>
      <c r="O1145" s="12" t="n">
        <v>42.038650275004</v>
      </c>
      <c r="P1145" s="12" t="n">
        <v>55.0328538593636</v>
      </c>
      <c r="Q1145" s="12" t="n">
        <v>51.2507262515207</v>
      </c>
      <c r="R1145" s="12" t="n">
        <v>47.2615210493406</v>
      </c>
      <c r="S1145" s="12" t="n">
        <v>46.6165317592432</v>
      </c>
      <c r="T1145" s="12" t="n">
        <v>36.8404063954311</v>
      </c>
      <c r="U1145" s="12" t="n">
        <v>35.8878059387207</v>
      </c>
      <c r="V1145" s="12" t="n">
        <v>60.031005859375</v>
      </c>
      <c r="W1145" s="12" t="n">
        <v>24.1431999206543</v>
      </c>
      <c r="X1145" s="13" t="n">
        <v>13.6540686463556</v>
      </c>
      <c r="Y1145" s="13" t="n">
        <v>53.6887774778249</v>
      </c>
      <c r="Z1145" s="13" t="n">
        <v>42.4000000000001</v>
      </c>
      <c r="AA1145" s="10" t="s">
        <v>155</v>
      </c>
      <c r="AG1145" s="13" t="n">
        <v>98.9392551892552</v>
      </c>
      <c r="AH1145" s="13" t="n">
        <v>100</v>
      </c>
      <c r="AI1145" s="13" t="n">
        <v>34.9</v>
      </c>
      <c r="AJ1145" s="13" t="n">
        <v>69.7</v>
      </c>
      <c r="AK1145" s="13" t="n">
        <v>37.8</v>
      </c>
      <c r="AL1145" s="12" t="n">
        <v>37.8305263157895</v>
      </c>
      <c r="AM1145" s="10" t="s">
        <v>157</v>
      </c>
      <c r="AN1145" s="10" t="s">
        <v>632</v>
      </c>
    </row>
    <row r="1146" customFormat="false" ht="15" hidden="false" customHeight="false" outlineLevel="0" collapsed="false">
      <c r="A1146" s="10" t="s">
        <v>2643</v>
      </c>
      <c r="B1146" s="10" t="s">
        <v>2544</v>
      </c>
      <c r="C1146" s="10" t="s">
        <v>148</v>
      </c>
      <c r="D1146" s="11" t="n">
        <v>46298.8565046296</v>
      </c>
      <c r="E1146" s="10" t="s">
        <v>2644</v>
      </c>
      <c r="F1146" s="10" t="s">
        <v>2546</v>
      </c>
      <c r="G1146" s="10" t="s">
        <v>2547</v>
      </c>
      <c r="H1146" s="10" t="s">
        <v>313</v>
      </c>
      <c r="I1146" s="10" t="s">
        <v>152</v>
      </c>
      <c r="J1146" s="10" t="s">
        <v>248</v>
      </c>
      <c r="K1146" s="10" t="s">
        <v>154</v>
      </c>
      <c r="M1146" s="12" t="n">
        <v>40.4438208785437</v>
      </c>
      <c r="N1146" s="12" t="n">
        <v>5.53423201174968</v>
      </c>
      <c r="O1146" s="12" t="n">
        <v>38.7243598026647</v>
      </c>
      <c r="P1146" s="12" t="n">
        <v>50.2181698082171</v>
      </c>
      <c r="Q1146" s="12" t="n">
        <v>49.0334827874805</v>
      </c>
      <c r="R1146" s="12" t="n">
        <v>44.3957346311236</v>
      </c>
      <c r="S1146" s="12" t="n">
        <v>45.8851790474269</v>
      </c>
      <c r="T1146" s="12" t="n">
        <v>33.6418382372875</v>
      </c>
      <c r="U1146" s="12" t="n">
        <v>33.4445762634277</v>
      </c>
      <c r="V1146" s="12" t="n">
        <v>53.5593643188477</v>
      </c>
      <c r="W1146" s="12" t="n">
        <v>20.1147880554199</v>
      </c>
      <c r="X1146" s="13" t="n">
        <v>27.9041289561278</v>
      </c>
      <c r="Y1146" s="13" t="n">
        <v>46.8122766589854</v>
      </c>
      <c r="Z1146" s="13" t="n">
        <v>35.8</v>
      </c>
      <c r="AA1146" s="10" t="s">
        <v>162</v>
      </c>
      <c r="AC1146" s="10" t="s">
        <v>156</v>
      </c>
      <c r="AG1146" s="13" t="n">
        <v>97.6826881252719</v>
      </c>
      <c r="AH1146" s="13" t="n">
        <v>100</v>
      </c>
      <c r="AI1146" s="13" t="n">
        <v>32.4</v>
      </c>
      <c r="AJ1146" s="13" t="n">
        <v>69.2</v>
      </c>
      <c r="AK1146" s="13" t="n">
        <v>33.4</v>
      </c>
      <c r="AL1146" s="12" t="n">
        <v>33.8267059070843</v>
      </c>
      <c r="AM1146" s="10" t="s">
        <v>157</v>
      </c>
      <c r="AN1146" s="10" t="s">
        <v>632</v>
      </c>
    </row>
    <row r="1147" customFormat="false" ht="15" hidden="false" customHeight="false" outlineLevel="0" collapsed="false">
      <c r="A1147" s="10" t="s">
        <v>2645</v>
      </c>
      <c r="B1147" s="10" t="s">
        <v>2544</v>
      </c>
      <c r="C1147" s="10" t="s">
        <v>148</v>
      </c>
      <c r="D1147" s="11" t="n">
        <v>46298.8565162037</v>
      </c>
      <c r="E1147" s="10" t="s">
        <v>2646</v>
      </c>
      <c r="F1147" s="10" t="s">
        <v>2546</v>
      </c>
      <c r="G1147" s="10" t="s">
        <v>2547</v>
      </c>
      <c r="H1147" s="10" t="s">
        <v>316</v>
      </c>
      <c r="I1147" s="10" t="s">
        <v>152</v>
      </c>
      <c r="J1147" s="10" t="s">
        <v>248</v>
      </c>
      <c r="K1147" s="10" t="s">
        <v>154</v>
      </c>
      <c r="M1147" s="12" t="n">
        <v>41.2815843170506</v>
      </c>
      <c r="N1147" s="12" t="n">
        <v>5.36965252752346</v>
      </c>
      <c r="O1147" s="12" t="n">
        <v>39.6524653374013</v>
      </c>
      <c r="P1147" s="12" t="n">
        <v>52.1218288019998</v>
      </c>
      <c r="Q1147" s="12" t="n">
        <v>47.2810406041571</v>
      </c>
      <c r="R1147" s="12" t="n">
        <v>44.1901321818797</v>
      </c>
      <c r="S1147" s="12" t="n">
        <v>46.5570132917816</v>
      </c>
      <c r="T1147" s="12" t="n">
        <v>34.049415665952</v>
      </c>
      <c r="U1147" s="12" t="n">
        <v>33.4821281433106</v>
      </c>
      <c r="V1147" s="12" t="n">
        <v>56.51416015625</v>
      </c>
      <c r="W1147" s="12" t="n">
        <v>23.0320320129395</v>
      </c>
      <c r="X1147" s="13" t="n">
        <v>17.0961264485153</v>
      </c>
      <c r="Y1147" s="13" t="n">
        <v>50.3337334395297</v>
      </c>
      <c r="Z1147" s="13" t="n">
        <v>40.0000000000001</v>
      </c>
      <c r="AA1147" s="10" t="s">
        <v>155</v>
      </c>
      <c r="AG1147" s="13" t="n">
        <v>98.5582716950258</v>
      </c>
      <c r="AH1147" s="13" t="n">
        <v>100</v>
      </c>
      <c r="AI1147" s="13" t="n">
        <v>32.5</v>
      </c>
      <c r="AJ1147" s="13" t="n">
        <v>67.1</v>
      </c>
      <c r="AK1147" s="13" t="n">
        <v>36.1</v>
      </c>
      <c r="AL1147" s="12" t="n">
        <v>36.1885822934709</v>
      </c>
      <c r="AM1147" s="10" t="s">
        <v>157</v>
      </c>
      <c r="AN1147" s="10" t="s">
        <v>632</v>
      </c>
    </row>
    <row r="1148" customFormat="false" ht="15" hidden="false" customHeight="false" outlineLevel="0" collapsed="false">
      <c r="A1148" s="10" t="s">
        <v>2647</v>
      </c>
      <c r="B1148" s="10" t="s">
        <v>2544</v>
      </c>
      <c r="C1148" s="10" t="s">
        <v>148</v>
      </c>
      <c r="D1148" s="11" t="n">
        <v>46298.8565393519</v>
      </c>
      <c r="E1148" s="10" t="s">
        <v>2648</v>
      </c>
      <c r="F1148" s="10" t="s">
        <v>2546</v>
      </c>
      <c r="G1148" s="10" t="s">
        <v>2547</v>
      </c>
      <c r="H1148" s="10" t="s">
        <v>319</v>
      </c>
      <c r="I1148" s="10" t="s">
        <v>152</v>
      </c>
      <c r="J1148" s="10" t="s">
        <v>248</v>
      </c>
      <c r="K1148" s="10" t="s">
        <v>154</v>
      </c>
      <c r="M1148" s="12" t="n">
        <v>42.919877999514</v>
      </c>
      <c r="N1148" s="12" t="n">
        <v>5.59824987028584</v>
      </c>
      <c r="O1148" s="12" t="n">
        <v>41.3904875299112</v>
      </c>
      <c r="P1148" s="12" t="n">
        <v>55.9221153453026</v>
      </c>
      <c r="Q1148" s="12" t="n">
        <v>49.3102915854275</v>
      </c>
      <c r="R1148" s="12" t="n">
        <v>46.9064564893415</v>
      </c>
      <c r="S1148" s="12" t="n">
        <v>45.9963840589336</v>
      </c>
      <c r="T1148" s="12" t="n">
        <v>35.4674407862602</v>
      </c>
      <c r="U1148" s="12" t="n">
        <v>34.4530448913574</v>
      </c>
      <c r="V1148" s="12" t="n">
        <v>60.2649078369141</v>
      </c>
      <c r="W1148" s="12" t="n">
        <v>25.8118629455566</v>
      </c>
      <c r="X1148" s="13" t="n">
        <v>12.3507297655905</v>
      </c>
      <c r="Y1148" s="13" t="n">
        <v>48.9237800383311</v>
      </c>
      <c r="Z1148" s="13" t="n">
        <v>40.6000000000001</v>
      </c>
      <c r="AA1148" s="10" t="s">
        <v>162</v>
      </c>
      <c r="AC1148" s="10" t="s">
        <v>156</v>
      </c>
      <c r="AE1148" s="10" t="s">
        <v>156</v>
      </c>
      <c r="AG1148" s="13" t="n">
        <v>96.2924405536496</v>
      </c>
      <c r="AH1148" s="13" t="n">
        <v>100</v>
      </c>
      <c r="AI1148" s="13" t="n">
        <v>33.1</v>
      </c>
      <c r="AJ1148" s="13" t="n">
        <v>68</v>
      </c>
      <c r="AK1148" s="13" t="n">
        <v>40.1</v>
      </c>
      <c r="AL1148" s="12" t="n">
        <v>41.2620243384697</v>
      </c>
      <c r="AM1148" s="10" t="s">
        <v>157</v>
      </c>
      <c r="AN1148" s="10" t="s">
        <v>632</v>
      </c>
    </row>
    <row r="1149" customFormat="false" ht="15" hidden="false" customHeight="false" outlineLevel="0" collapsed="false">
      <c r="A1149" s="10" t="s">
        <v>2649</v>
      </c>
      <c r="B1149" s="10" t="s">
        <v>2544</v>
      </c>
      <c r="C1149" s="10" t="s">
        <v>148</v>
      </c>
      <c r="D1149" s="11" t="n">
        <v>46298.8566782407</v>
      </c>
      <c r="E1149" s="10" t="s">
        <v>2650</v>
      </c>
      <c r="F1149" s="10" t="s">
        <v>2546</v>
      </c>
      <c r="G1149" s="10" t="s">
        <v>2547</v>
      </c>
      <c r="H1149" s="10" t="s">
        <v>322</v>
      </c>
      <c r="I1149" s="10" t="s">
        <v>323</v>
      </c>
      <c r="J1149" s="10" t="s">
        <v>248</v>
      </c>
      <c r="K1149" s="10" t="s">
        <v>154</v>
      </c>
      <c r="M1149" s="12" t="n">
        <v>51.607083313803</v>
      </c>
      <c r="N1149" s="12" t="n">
        <v>4.5271627240422</v>
      </c>
      <c r="O1149" s="12" t="n">
        <v>50.3750414587488</v>
      </c>
      <c r="P1149" s="12" t="n">
        <v>59.3030385939088</v>
      </c>
      <c r="Q1149" s="12" t="n">
        <v>58.0508685155707</v>
      </c>
      <c r="R1149" s="12" t="n">
        <v>55.0828392186618</v>
      </c>
      <c r="S1149" s="12" t="n">
        <v>53.0308159846695</v>
      </c>
      <c r="T1149" s="12" t="n">
        <v>45.3322998456187</v>
      </c>
      <c r="U1149" s="12" t="n">
        <v>42.9458770751953</v>
      </c>
      <c r="V1149" s="12" t="n">
        <v>61.3772315979004</v>
      </c>
      <c r="W1149" s="12" t="n">
        <v>18.4313545227051</v>
      </c>
      <c r="X1149" s="13" t="n">
        <v>21.0262170494467</v>
      </c>
      <c r="Y1149" s="13" t="n">
        <v>44.878474296776</v>
      </c>
      <c r="Z1149" s="13" t="n">
        <v>49.0000000000001</v>
      </c>
      <c r="AA1149" s="10" t="s">
        <v>162</v>
      </c>
      <c r="AG1149" s="13" t="n">
        <v>98.7165876330007</v>
      </c>
      <c r="AH1149" s="13" t="n">
        <v>100</v>
      </c>
      <c r="AI1149" s="13" t="n">
        <v>42.1</v>
      </c>
      <c r="AJ1149" s="13" t="n">
        <v>71.9</v>
      </c>
      <c r="AK1149" s="13" t="n">
        <v>42.2</v>
      </c>
      <c r="AL1149" s="12" t="n">
        <v>43.2553216312802</v>
      </c>
      <c r="AM1149" s="10" t="s">
        <v>180</v>
      </c>
      <c r="AN1149" s="10" t="s">
        <v>632</v>
      </c>
    </row>
    <row r="1150" customFormat="false" ht="15" hidden="false" customHeight="false" outlineLevel="0" collapsed="false">
      <c r="A1150" s="10" t="s">
        <v>2651</v>
      </c>
      <c r="B1150" s="10" t="s">
        <v>2544</v>
      </c>
      <c r="C1150" s="10" t="s">
        <v>148</v>
      </c>
      <c r="D1150" s="11" t="n">
        <v>46298.8567013889</v>
      </c>
      <c r="E1150" s="10" t="s">
        <v>2652</v>
      </c>
      <c r="F1150" s="10" t="s">
        <v>2546</v>
      </c>
      <c r="G1150" s="10" t="s">
        <v>2547</v>
      </c>
      <c r="H1150" s="10" t="s">
        <v>326</v>
      </c>
      <c r="I1150" s="10" t="s">
        <v>323</v>
      </c>
      <c r="J1150" s="10" t="s">
        <v>248</v>
      </c>
      <c r="K1150" s="10" t="s">
        <v>154</v>
      </c>
      <c r="M1150" s="12" t="n">
        <v>49.8121894377449</v>
      </c>
      <c r="N1150" s="12" t="n">
        <v>4.50850898098987</v>
      </c>
      <c r="O1150" s="12" t="n">
        <v>48.5384267588259</v>
      </c>
      <c r="P1150" s="12" t="n">
        <v>58.6109760014091</v>
      </c>
      <c r="Q1150" s="12" t="n">
        <v>55.4687157624646</v>
      </c>
      <c r="R1150" s="12" t="n">
        <v>53.8260321676921</v>
      </c>
      <c r="S1150" s="12" t="n">
        <v>51.5149034417664</v>
      </c>
      <c r="T1150" s="12" t="n">
        <v>43.1921854346534</v>
      </c>
      <c r="U1150" s="12" t="n">
        <v>41.9572334289551</v>
      </c>
      <c r="V1150" s="12" t="n">
        <v>61.1622886657715</v>
      </c>
      <c r="W1150" s="12" t="n">
        <v>19.2050552368164</v>
      </c>
      <c r="X1150" s="13" t="n">
        <v>23.0803760261734</v>
      </c>
      <c r="Y1150" s="13" t="n">
        <v>48.4509206425939</v>
      </c>
      <c r="Z1150" s="13" t="n">
        <v>47.8000000000001</v>
      </c>
      <c r="AA1150" s="10" t="s">
        <v>162</v>
      </c>
      <c r="AG1150" s="13" t="n">
        <v>98.9730445555128</v>
      </c>
      <c r="AH1150" s="13" t="n">
        <v>100</v>
      </c>
      <c r="AI1150" s="13" t="n">
        <v>41.1</v>
      </c>
      <c r="AJ1150" s="13" t="n">
        <v>71.3</v>
      </c>
      <c r="AK1150" s="13" t="n">
        <v>41.7</v>
      </c>
      <c r="AL1150" s="12" t="n">
        <v>41.9572322592662</v>
      </c>
      <c r="AM1150" s="10" t="s">
        <v>180</v>
      </c>
      <c r="AN1150" s="10" t="s">
        <v>632</v>
      </c>
    </row>
    <row r="1151" customFormat="false" ht="15" hidden="false" customHeight="false" outlineLevel="0" collapsed="false">
      <c r="A1151" s="10" t="s">
        <v>2653</v>
      </c>
      <c r="B1151" s="10" t="s">
        <v>2544</v>
      </c>
      <c r="C1151" s="10" t="s">
        <v>148</v>
      </c>
      <c r="D1151" s="11" t="n">
        <v>46298.856712963</v>
      </c>
      <c r="E1151" s="10" t="s">
        <v>2654</v>
      </c>
      <c r="F1151" s="10" t="s">
        <v>2546</v>
      </c>
      <c r="G1151" s="10" t="s">
        <v>2547</v>
      </c>
      <c r="H1151" s="10" t="s">
        <v>329</v>
      </c>
      <c r="I1151" s="10" t="s">
        <v>323</v>
      </c>
      <c r="J1151" s="10" t="s">
        <v>248</v>
      </c>
      <c r="K1151" s="10" t="s">
        <v>154</v>
      </c>
      <c r="M1151" s="12" t="n">
        <v>48.4062092176892</v>
      </c>
      <c r="N1151" s="12" t="n">
        <v>5.25422004819122</v>
      </c>
      <c r="O1151" s="12" t="n">
        <v>46.9462153099603</v>
      </c>
      <c r="P1151" s="12" t="n">
        <v>58.7404689421034</v>
      </c>
      <c r="Q1151" s="12" t="n">
        <v>53.8693667296337</v>
      </c>
      <c r="R1151" s="12" t="n">
        <v>51.744019037956</v>
      </c>
      <c r="S1151" s="12" t="n">
        <v>51.9330203491828</v>
      </c>
      <c r="T1151" s="12" t="n">
        <v>40.6019743487858</v>
      </c>
      <c r="U1151" s="12" t="n">
        <v>38.4522438049316</v>
      </c>
      <c r="V1151" s="12" t="n">
        <v>61.1307983398438</v>
      </c>
      <c r="W1151" s="12" t="n">
        <v>22.6785545349121</v>
      </c>
      <c r="X1151" s="13" t="n">
        <v>16.3215848665945</v>
      </c>
      <c r="Y1151" s="13" t="n">
        <v>39.6110771257823</v>
      </c>
      <c r="Z1151" s="13" t="n">
        <v>48.9000000000001</v>
      </c>
      <c r="AA1151" s="10" t="s">
        <v>162</v>
      </c>
      <c r="AG1151" s="13" t="n">
        <v>98.7522944306327</v>
      </c>
      <c r="AH1151" s="13" t="n">
        <v>100</v>
      </c>
      <c r="AI1151" s="13" t="n">
        <v>37.2</v>
      </c>
      <c r="AJ1151" s="13" t="n">
        <v>69.5</v>
      </c>
      <c r="AK1151" s="13" t="n">
        <v>38.3</v>
      </c>
      <c r="AL1151" s="12" t="n">
        <v>38.4522445869246</v>
      </c>
      <c r="AM1151" s="10" t="s">
        <v>180</v>
      </c>
      <c r="AN1151" s="10" t="s">
        <v>632</v>
      </c>
    </row>
    <row r="1152" customFormat="false" ht="15" hidden="false" customHeight="false" outlineLevel="0" collapsed="false">
      <c r="A1152" s="10" t="s">
        <v>2655</v>
      </c>
      <c r="B1152" s="10" t="s">
        <v>2544</v>
      </c>
      <c r="C1152" s="10" t="s">
        <v>148</v>
      </c>
      <c r="D1152" s="11" t="n">
        <v>46298.8567361111</v>
      </c>
      <c r="E1152" s="10" t="s">
        <v>2656</v>
      </c>
      <c r="F1152" s="10" t="s">
        <v>2546</v>
      </c>
      <c r="G1152" s="10" t="s">
        <v>2547</v>
      </c>
      <c r="H1152" s="10" t="s">
        <v>332</v>
      </c>
      <c r="I1152" s="10" t="s">
        <v>323</v>
      </c>
      <c r="J1152" s="10" t="s">
        <v>248</v>
      </c>
      <c r="K1152" s="10" t="s">
        <v>154</v>
      </c>
      <c r="M1152" s="12" t="n">
        <v>46.4556930690923</v>
      </c>
      <c r="N1152" s="12" t="n">
        <v>4.38826441513256</v>
      </c>
      <c r="O1152" s="12" t="n">
        <v>45.095842569212</v>
      </c>
      <c r="P1152" s="12" t="n">
        <v>54.2594708902396</v>
      </c>
      <c r="Q1152" s="12" t="n">
        <v>53.2525153156112</v>
      </c>
      <c r="R1152" s="12" t="n">
        <v>49.931411844352</v>
      </c>
      <c r="S1152" s="12" t="n">
        <v>49.3907437855863</v>
      </c>
      <c r="T1152" s="12" t="n">
        <v>39.6908790437799</v>
      </c>
      <c r="U1152" s="12" t="n">
        <v>38.9600715637207</v>
      </c>
      <c r="V1152" s="12" t="n">
        <v>57.4894561767578</v>
      </c>
      <c r="W1152" s="12" t="n">
        <v>18.5293846130371</v>
      </c>
      <c r="X1152" s="13" t="n">
        <v>13.3779563694161</v>
      </c>
      <c r="Y1152" s="13" t="n">
        <v>46.7131552142913</v>
      </c>
      <c r="Z1152" s="13" t="n">
        <v>44.8000000000001</v>
      </c>
      <c r="AA1152" s="10" t="s">
        <v>162</v>
      </c>
      <c r="AG1152" s="13" t="n">
        <v>98.7018869592116</v>
      </c>
      <c r="AH1152" s="13" t="n">
        <v>100</v>
      </c>
      <c r="AI1152" s="13" t="n">
        <v>38.1</v>
      </c>
      <c r="AJ1152" s="13" t="n">
        <v>68.4</v>
      </c>
      <c r="AK1152" s="13" t="n">
        <v>39.3</v>
      </c>
      <c r="AL1152" s="12" t="n">
        <v>39.2747062224091</v>
      </c>
      <c r="AM1152" s="10" t="s">
        <v>180</v>
      </c>
      <c r="AN1152" s="10" t="s">
        <v>632</v>
      </c>
    </row>
    <row r="1153" customFormat="false" ht="15" hidden="false" customHeight="false" outlineLevel="0" collapsed="false">
      <c r="A1153" s="10" t="s">
        <v>2657</v>
      </c>
      <c r="B1153" s="10" t="s">
        <v>2544</v>
      </c>
      <c r="C1153" s="10" t="s">
        <v>148</v>
      </c>
      <c r="D1153" s="11" t="n">
        <v>46298.8567476852</v>
      </c>
      <c r="E1153" s="10" t="s">
        <v>2658</v>
      </c>
      <c r="F1153" s="10" t="s">
        <v>2546</v>
      </c>
      <c r="G1153" s="10" t="s">
        <v>2547</v>
      </c>
      <c r="H1153" s="10" t="s">
        <v>336</v>
      </c>
      <c r="I1153" s="10" t="s">
        <v>323</v>
      </c>
      <c r="J1153" s="10" t="s">
        <v>153</v>
      </c>
      <c r="K1153" s="10" t="s">
        <v>154</v>
      </c>
      <c r="M1153" s="12" t="n">
        <v>51.3586835915837</v>
      </c>
      <c r="N1153" s="12" t="n">
        <v>6.50546756404787</v>
      </c>
      <c r="O1153" s="12" t="n">
        <v>49.9773696636349</v>
      </c>
      <c r="P1153" s="12" t="n">
        <v>55.4120714458765</v>
      </c>
      <c r="Q1153" s="12" t="n">
        <v>60.1365520234201</v>
      </c>
      <c r="R1153" s="12" t="n">
        <v>58.8041482041651</v>
      </c>
      <c r="S1153" s="12" t="n">
        <v>51.9583448268165</v>
      </c>
      <c r="T1153" s="12" t="n">
        <v>39.7871340023335</v>
      </c>
      <c r="U1153" s="12" t="n">
        <v>37.5034446716309</v>
      </c>
      <c r="V1153" s="12" t="n">
        <v>62.2420234680176</v>
      </c>
      <c r="W1153" s="12" t="n">
        <v>24.7385787963867</v>
      </c>
      <c r="X1153" s="13" t="n">
        <v>12.7302799666514</v>
      </c>
      <c r="Y1153" s="13" t="n">
        <v>35.1881236048732</v>
      </c>
      <c r="Z1153" s="13" t="n">
        <v>56.4000000000002</v>
      </c>
      <c r="AA1153" s="10" t="s">
        <v>162</v>
      </c>
      <c r="AG1153" s="13" t="n">
        <v>98.5241123476418</v>
      </c>
      <c r="AH1153" s="13" t="n">
        <v>100</v>
      </c>
      <c r="AI1153" s="13" t="n">
        <v>36.1</v>
      </c>
      <c r="AJ1153" s="13" t="n">
        <v>72.3</v>
      </c>
      <c r="AK1153" s="13" t="n">
        <v>36.1</v>
      </c>
      <c r="AL1153" s="12" t="n">
        <v>37.1275433041535</v>
      </c>
      <c r="AM1153" s="10" t="s">
        <v>180</v>
      </c>
      <c r="AN1153" s="10" t="s">
        <v>632</v>
      </c>
    </row>
    <row r="1154" customFormat="false" ht="15" hidden="false" customHeight="false" outlineLevel="0" collapsed="false">
      <c r="A1154" s="10" t="s">
        <v>2659</v>
      </c>
      <c r="B1154" s="10" t="s">
        <v>2544</v>
      </c>
      <c r="C1154" s="10" t="s">
        <v>148</v>
      </c>
      <c r="D1154" s="11" t="n">
        <v>46298.8567592593</v>
      </c>
      <c r="E1154" s="10" t="s">
        <v>2660</v>
      </c>
      <c r="F1154" s="10" t="s">
        <v>2546</v>
      </c>
      <c r="G1154" s="10" t="s">
        <v>2547</v>
      </c>
      <c r="H1154" s="10" t="s">
        <v>339</v>
      </c>
      <c r="I1154" s="10" t="s">
        <v>323</v>
      </c>
      <c r="J1154" s="10" t="s">
        <v>153</v>
      </c>
      <c r="K1154" s="10" t="s">
        <v>154</v>
      </c>
      <c r="M1154" s="12" t="n">
        <v>49.1745747112898</v>
      </c>
      <c r="N1154" s="12" t="n">
        <v>6.86188575990531</v>
      </c>
      <c r="O1154" s="12" t="n">
        <v>47.6151184855936</v>
      </c>
      <c r="P1154" s="12" t="n">
        <v>55.5428068704723</v>
      </c>
      <c r="Q1154" s="12" t="n">
        <v>57.9452193679693</v>
      </c>
      <c r="R1154" s="12" t="n">
        <v>54.6927424922134</v>
      </c>
      <c r="S1154" s="12" t="n">
        <v>52.742057846945</v>
      </c>
      <c r="T1154" s="12" t="n">
        <v>38.1041612045296</v>
      </c>
      <c r="U1154" s="12" t="n">
        <v>36.1369514465332</v>
      </c>
      <c r="V1154" s="12" t="n">
        <v>59.4310035705566</v>
      </c>
      <c r="W1154" s="12" t="n">
        <v>23.2940521240234</v>
      </c>
      <c r="X1154" s="13" t="n">
        <v>20.398890322286</v>
      </c>
      <c r="Y1154" s="13" t="n">
        <v>42.3778155788705</v>
      </c>
      <c r="Z1154" s="13" t="n">
        <v>54.1000000000002</v>
      </c>
      <c r="AA1154" s="10" t="s">
        <v>162</v>
      </c>
      <c r="AG1154" s="13" t="n">
        <v>98.7575398838717</v>
      </c>
      <c r="AH1154" s="13" t="n">
        <v>100</v>
      </c>
      <c r="AI1154" s="13" t="n">
        <v>34.3</v>
      </c>
      <c r="AJ1154" s="13" t="n">
        <v>69.1</v>
      </c>
      <c r="AK1154" s="13" t="n">
        <v>42.1</v>
      </c>
      <c r="AL1154" s="12" t="n">
        <v>42.9280991735537</v>
      </c>
      <c r="AM1154" s="10" t="s">
        <v>180</v>
      </c>
      <c r="AN1154" s="10" t="s">
        <v>632</v>
      </c>
    </row>
    <row r="1155" customFormat="false" ht="15" hidden="false" customHeight="false" outlineLevel="0" collapsed="false">
      <c r="A1155" s="10" t="s">
        <v>2661</v>
      </c>
      <c r="B1155" s="10" t="s">
        <v>2544</v>
      </c>
      <c r="C1155" s="10" t="s">
        <v>148</v>
      </c>
      <c r="D1155" s="11" t="n">
        <v>46298.8567708333</v>
      </c>
      <c r="E1155" s="10" t="s">
        <v>2662</v>
      </c>
      <c r="F1155" s="10" t="s">
        <v>2546</v>
      </c>
      <c r="G1155" s="10" t="s">
        <v>2547</v>
      </c>
      <c r="H1155" s="10" t="s">
        <v>342</v>
      </c>
      <c r="I1155" s="10" t="s">
        <v>323</v>
      </c>
      <c r="J1155" s="10" t="s">
        <v>153</v>
      </c>
      <c r="K1155" s="10" t="s">
        <v>154</v>
      </c>
      <c r="M1155" s="12" t="n">
        <v>45.3641298978859</v>
      </c>
      <c r="N1155" s="12" t="n">
        <v>6.63321759750997</v>
      </c>
      <c r="O1155" s="12" t="n">
        <v>44.1646016545458</v>
      </c>
      <c r="P1155" s="12" t="n">
        <v>52.3686708761141</v>
      </c>
      <c r="Q1155" s="12" t="n">
        <v>53.7729733738459</v>
      </c>
      <c r="R1155" s="12" t="n">
        <v>51.7825837886816</v>
      </c>
      <c r="S1155" s="12" t="n">
        <v>46.1496880569298</v>
      </c>
      <c r="T1155" s="12" t="n">
        <v>34.1344841471949</v>
      </c>
      <c r="U1155" s="12" t="n">
        <v>33.4878044128418</v>
      </c>
      <c r="V1155" s="12" t="n">
        <v>55.9820137023926</v>
      </c>
      <c r="W1155" s="12" t="n">
        <v>22.4942092895508</v>
      </c>
      <c r="X1155" s="13" t="n">
        <v>13.5127623106499</v>
      </c>
      <c r="Y1155" s="13" t="n">
        <v>30.9939624156514</v>
      </c>
      <c r="Z1155" s="13" t="n">
        <v>49.1000000000002</v>
      </c>
      <c r="AA1155" s="10" t="s">
        <v>162</v>
      </c>
      <c r="AD1155" s="10" t="s">
        <v>156</v>
      </c>
      <c r="AF1155" s="10" t="s">
        <v>156</v>
      </c>
      <c r="AG1155" s="13" t="n">
        <v>95.6672674092239</v>
      </c>
      <c r="AH1155" s="13" t="n">
        <v>100</v>
      </c>
      <c r="AI1155" s="13" t="n">
        <v>32.5</v>
      </c>
      <c r="AJ1155" s="13" t="n">
        <v>67.3</v>
      </c>
      <c r="AK1155" s="13" t="n">
        <v>52.7</v>
      </c>
      <c r="AL1155" s="12" t="n">
        <v>52.7407602042822</v>
      </c>
      <c r="AM1155" s="10" t="s">
        <v>180</v>
      </c>
      <c r="AN1155" s="10" t="s">
        <v>632</v>
      </c>
    </row>
    <row r="1156" customFormat="false" ht="15" hidden="false" customHeight="false" outlineLevel="0" collapsed="false">
      <c r="A1156" s="10" t="s">
        <v>2663</v>
      </c>
      <c r="B1156" s="10" t="s">
        <v>2544</v>
      </c>
      <c r="C1156" s="10" t="s">
        <v>148</v>
      </c>
      <c r="D1156" s="11" t="n">
        <v>46298.8568055556</v>
      </c>
      <c r="E1156" s="10" t="s">
        <v>2664</v>
      </c>
      <c r="F1156" s="10" t="s">
        <v>2546</v>
      </c>
      <c r="G1156" s="10" t="s">
        <v>2547</v>
      </c>
      <c r="H1156" s="10" t="s">
        <v>345</v>
      </c>
      <c r="I1156" s="10" t="s">
        <v>323</v>
      </c>
      <c r="J1156" s="10" t="s">
        <v>153</v>
      </c>
      <c r="K1156" s="10" t="s">
        <v>261</v>
      </c>
      <c r="L1156" s="10" t="s">
        <v>383</v>
      </c>
      <c r="M1156" s="12" t="n">
        <v>43.9710408267024</v>
      </c>
      <c r="N1156" s="12" t="n">
        <v>6.34323902244329</v>
      </c>
      <c r="O1156" s="12" t="n">
        <v>42.9581031816184</v>
      </c>
      <c r="Q1156" s="12" t="n">
        <v>49.6589209602836</v>
      </c>
      <c r="R1156" s="12" t="n">
        <v>50.6791739350235</v>
      </c>
      <c r="S1156" s="12" t="n">
        <v>47.6156133542686</v>
      </c>
      <c r="T1156" s="12" t="n">
        <v>34.6357233235447</v>
      </c>
      <c r="U1156" s="12" t="n">
        <v>33.9133491516113</v>
      </c>
      <c r="V1156" s="12" t="n">
        <v>56.118293762207</v>
      </c>
      <c r="W1156" s="12" t="n">
        <v>22.2049446105957</v>
      </c>
      <c r="X1156" s="13" t="n">
        <v>14.5742305078163</v>
      </c>
      <c r="Y1156" s="13" t="n">
        <v>33.894876525229</v>
      </c>
      <c r="Z1156" s="13" t="n">
        <v>40.4000000000001</v>
      </c>
      <c r="AA1156" s="10" t="s">
        <v>162</v>
      </c>
      <c r="AB1156" s="10" t="s">
        <v>1380</v>
      </c>
      <c r="AC1156" s="10" t="s">
        <v>263</v>
      </c>
      <c r="AE1156" s="10" t="s">
        <v>1380</v>
      </c>
      <c r="AF1156" s="10" t="s">
        <v>1380</v>
      </c>
      <c r="AG1156" s="13" t="n">
        <v>70.4638752052545</v>
      </c>
      <c r="AH1156" s="13" t="n">
        <v>83.4040321109287</v>
      </c>
      <c r="AI1156" s="13" t="n">
        <v>32.9</v>
      </c>
      <c r="AJ1156" s="13" t="n">
        <v>68.6</v>
      </c>
      <c r="AK1156" s="13" t="n">
        <v>46</v>
      </c>
      <c r="AL1156" s="12" t="n">
        <v>45.8683329136238</v>
      </c>
      <c r="AM1156" s="10" t="s">
        <v>180</v>
      </c>
      <c r="AN1156" s="10" t="s">
        <v>632</v>
      </c>
      <c r="AO1156" s="10" t="s">
        <v>2665</v>
      </c>
    </row>
    <row r="1157" customFormat="false" ht="15" hidden="false" customHeight="false" outlineLevel="0" collapsed="false">
      <c r="A1157" s="10" t="s">
        <v>2666</v>
      </c>
      <c r="B1157" s="10" t="s">
        <v>2544</v>
      </c>
      <c r="C1157" s="10" t="s">
        <v>148</v>
      </c>
      <c r="D1157" s="11" t="n">
        <v>46298.8568287037</v>
      </c>
      <c r="E1157" s="10" t="s">
        <v>2667</v>
      </c>
      <c r="F1157" s="10" t="s">
        <v>2546</v>
      </c>
      <c r="G1157" s="10" t="s">
        <v>2547</v>
      </c>
      <c r="H1157" s="10" t="s">
        <v>351</v>
      </c>
      <c r="I1157" s="10" t="s">
        <v>323</v>
      </c>
      <c r="J1157" s="10" t="s">
        <v>153</v>
      </c>
      <c r="K1157" s="10" t="s">
        <v>261</v>
      </c>
      <c r="L1157" s="10" t="s">
        <v>383</v>
      </c>
      <c r="M1157" s="12" t="n">
        <v>45.6468677668976</v>
      </c>
      <c r="N1157" s="12" t="n">
        <v>5.46537236931894</v>
      </c>
      <c r="O1157" s="12" t="n">
        <v>44.7117291077324</v>
      </c>
      <c r="P1157" s="12" t="n">
        <v>49.8902185852076</v>
      </c>
      <c r="R1157" s="12" t="n">
        <v>50.6747486731488</v>
      </c>
      <c r="T1157" s="12" t="n">
        <v>35.8394683891438</v>
      </c>
      <c r="U1157" s="12" t="n">
        <v>33.6941337585449</v>
      </c>
      <c r="V1157" s="12" t="n">
        <v>54.6626014709473</v>
      </c>
      <c r="W1157" s="12" t="n">
        <v>20.9684677124023</v>
      </c>
      <c r="X1157" s="13" t="n">
        <v>15.7066739675252</v>
      </c>
      <c r="Y1157" s="13" t="n">
        <v>40.0438051513173</v>
      </c>
      <c r="Z1157" s="13" t="n">
        <v>47.6000000000002</v>
      </c>
      <c r="AA1157" s="10" t="s">
        <v>162</v>
      </c>
      <c r="AB1157" s="10" t="s">
        <v>1380</v>
      </c>
      <c r="AD1157" s="10" t="s">
        <v>263</v>
      </c>
      <c r="AE1157" s="10" t="s">
        <v>1380</v>
      </c>
      <c r="AF1157" s="10" t="s">
        <v>263</v>
      </c>
      <c r="AG1157" s="13" t="n">
        <v>52.3586362032463</v>
      </c>
      <c r="AH1157" s="13" t="n">
        <v>68.3607533521524</v>
      </c>
      <c r="AI1157" s="13" t="n">
        <v>32.8</v>
      </c>
      <c r="AJ1157" s="13" t="n">
        <v>64.3</v>
      </c>
      <c r="AK1157" s="13" t="n">
        <v>50.5</v>
      </c>
      <c r="AL1157" s="12" t="n">
        <v>50.9119551118274</v>
      </c>
      <c r="AM1157" s="10" t="s">
        <v>180</v>
      </c>
      <c r="AN1157" s="10" t="s">
        <v>632</v>
      </c>
      <c r="AO1157" s="10" t="s">
        <v>2668</v>
      </c>
    </row>
    <row r="1158" customFormat="false" ht="15" hidden="false" customHeight="false" outlineLevel="0" collapsed="false">
      <c r="A1158" s="10" t="s">
        <v>2669</v>
      </c>
      <c r="B1158" s="10" t="s">
        <v>2544</v>
      </c>
      <c r="C1158" s="10" t="s">
        <v>148</v>
      </c>
      <c r="D1158" s="11" t="n">
        <v>46298.8568402778</v>
      </c>
      <c r="E1158" s="10" t="s">
        <v>2670</v>
      </c>
      <c r="F1158" s="10" t="s">
        <v>2546</v>
      </c>
      <c r="G1158" s="10" t="s">
        <v>2547</v>
      </c>
      <c r="H1158" s="10" t="s">
        <v>354</v>
      </c>
      <c r="I1158" s="10" t="s">
        <v>323</v>
      </c>
      <c r="J1158" s="10" t="s">
        <v>153</v>
      </c>
      <c r="K1158" s="10" t="s">
        <v>154</v>
      </c>
      <c r="L1158" s="10" t="s">
        <v>1404</v>
      </c>
      <c r="M1158" s="12" t="n">
        <v>45.5747739179413</v>
      </c>
      <c r="N1158" s="12" t="n">
        <v>6.11239547266899</v>
      </c>
      <c r="O1158" s="12" t="n">
        <v>44.4777851973748</v>
      </c>
      <c r="P1158" s="12" t="n">
        <v>50.3476678176609</v>
      </c>
      <c r="Q1158" s="12" t="n">
        <v>52.383243210502</v>
      </c>
      <c r="R1158" s="12" t="n">
        <v>52.4629344029998</v>
      </c>
      <c r="S1158" s="12" t="n">
        <v>46.4559337388181</v>
      </c>
      <c r="T1158" s="12" t="n">
        <v>34.6957209995429</v>
      </c>
      <c r="U1158" s="12" t="n">
        <v>33.5281944274902</v>
      </c>
      <c r="V1158" s="12" t="n">
        <v>56.2144775390625</v>
      </c>
      <c r="W1158" s="12" t="n">
        <v>22.6862831115723</v>
      </c>
      <c r="X1158" s="13" t="n">
        <v>10.5135779178871</v>
      </c>
      <c r="Y1158" s="13" t="n">
        <v>33.974581740555</v>
      </c>
      <c r="Z1158" s="13" t="n">
        <v>47.6000000000002</v>
      </c>
      <c r="AA1158" s="10" t="s">
        <v>162</v>
      </c>
      <c r="AC1158" s="10" t="s">
        <v>156</v>
      </c>
      <c r="AD1158" s="10" t="s">
        <v>156</v>
      </c>
      <c r="AF1158" s="10" t="s">
        <v>156</v>
      </c>
      <c r="AG1158" s="13" t="n">
        <v>93.4254771457063</v>
      </c>
      <c r="AH1158" s="13" t="n">
        <v>100</v>
      </c>
      <c r="AI1158" s="13" t="n">
        <v>32.6</v>
      </c>
      <c r="AJ1158" s="13" t="n">
        <v>65.3</v>
      </c>
      <c r="AK1158" s="13" t="n">
        <v>42.7</v>
      </c>
      <c r="AL1158" s="12" t="n">
        <v>42.5105762236891</v>
      </c>
      <c r="AM1158" s="10" t="s">
        <v>180</v>
      </c>
      <c r="AN1158" s="10" t="s">
        <v>632</v>
      </c>
      <c r="AO1158" s="10" t="s">
        <v>1405</v>
      </c>
    </row>
    <row r="1159" customFormat="false" ht="15" hidden="false" customHeight="false" outlineLevel="0" collapsed="false">
      <c r="A1159" s="10" t="s">
        <v>2671</v>
      </c>
      <c r="B1159" s="10" t="s">
        <v>2544</v>
      </c>
      <c r="C1159" s="10" t="s">
        <v>148</v>
      </c>
      <c r="D1159" s="11" t="n">
        <v>46298.8568518519</v>
      </c>
      <c r="E1159" s="10" t="s">
        <v>2672</v>
      </c>
      <c r="F1159" s="10" t="s">
        <v>2546</v>
      </c>
      <c r="G1159" s="10" t="s">
        <v>2547</v>
      </c>
      <c r="H1159" s="10" t="s">
        <v>357</v>
      </c>
      <c r="I1159" s="10" t="s">
        <v>358</v>
      </c>
      <c r="J1159" s="10" t="s">
        <v>248</v>
      </c>
      <c r="K1159" s="10" t="s">
        <v>154</v>
      </c>
      <c r="M1159" s="12" t="n">
        <v>37.8370631088046</v>
      </c>
      <c r="N1159" s="12" t="n">
        <v>4.29359248692878</v>
      </c>
      <c r="O1159" s="12" t="n">
        <v>36.5982899528158</v>
      </c>
      <c r="P1159" s="12" t="n">
        <v>47.5697430513937</v>
      </c>
      <c r="Q1159" s="12" t="n">
        <v>39.9485120972756</v>
      </c>
      <c r="R1159" s="12" t="n">
        <v>40.1128448783161</v>
      </c>
      <c r="S1159" s="12" t="n">
        <v>43.742140545393</v>
      </c>
      <c r="T1159" s="12" t="n">
        <v>34.0695041350231</v>
      </c>
      <c r="U1159" s="12" t="n">
        <v>30.3729591369629</v>
      </c>
      <c r="V1159" s="12" t="n">
        <v>52.0395736694336</v>
      </c>
      <c r="W1159" s="12" t="n">
        <v>21.6666145324707</v>
      </c>
      <c r="X1159" s="13" t="n">
        <v>36.2602970267797</v>
      </c>
      <c r="Y1159" s="13" t="n">
        <v>68.292538899879</v>
      </c>
      <c r="Z1159" s="13" t="n">
        <v>37.4000000000001</v>
      </c>
      <c r="AA1159" s="10" t="s">
        <v>155</v>
      </c>
      <c r="AG1159" s="13" t="n">
        <v>98.3563235080587</v>
      </c>
      <c r="AH1159" s="13" t="n">
        <v>100</v>
      </c>
      <c r="AI1159" s="13" t="n">
        <v>29.3</v>
      </c>
      <c r="AJ1159" s="13" t="n">
        <v>67.1</v>
      </c>
      <c r="AK1159" s="13" t="n">
        <v>33.8</v>
      </c>
      <c r="AL1159" s="12" t="n">
        <v>33.3297228524046</v>
      </c>
      <c r="AM1159" s="10" t="s">
        <v>180</v>
      </c>
      <c r="AN1159" s="10" t="s">
        <v>632</v>
      </c>
    </row>
    <row r="1160" customFormat="false" ht="15" hidden="false" customHeight="false" outlineLevel="0" collapsed="false">
      <c r="A1160" s="10" t="s">
        <v>2673</v>
      </c>
      <c r="B1160" s="10" t="s">
        <v>2544</v>
      </c>
      <c r="C1160" s="10" t="s">
        <v>148</v>
      </c>
      <c r="D1160" s="11" t="n">
        <v>46298.8568634259</v>
      </c>
      <c r="E1160" s="10" t="s">
        <v>2674</v>
      </c>
      <c r="F1160" s="10" t="s">
        <v>2546</v>
      </c>
      <c r="G1160" s="10" t="s">
        <v>2547</v>
      </c>
      <c r="H1160" s="10" t="s">
        <v>361</v>
      </c>
      <c r="I1160" s="10" t="s">
        <v>358</v>
      </c>
      <c r="J1160" s="10" t="s">
        <v>153</v>
      </c>
      <c r="K1160" s="10" t="s">
        <v>154</v>
      </c>
      <c r="M1160" s="12" t="n">
        <v>40.4483128294801</v>
      </c>
      <c r="N1160" s="12" t="n">
        <v>7.04464783545697</v>
      </c>
      <c r="O1160" s="12" t="n">
        <v>38.3653050964459</v>
      </c>
      <c r="P1160" s="12" t="n">
        <v>49.1954230733454</v>
      </c>
      <c r="Q1160" s="12" t="n">
        <v>51.8321546037779</v>
      </c>
      <c r="R1160" s="12" t="n">
        <v>47.1027783288932</v>
      </c>
      <c r="S1160" s="12" t="n">
        <v>46.8721893019826</v>
      </c>
      <c r="T1160" s="12" t="n">
        <v>31.9146702541344</v>
      </c>
      <c r="U1160" s="12" t="n">
        <v>30.3524379730225</v>
      </c>
      <c r="V1160" s="12" t="n">
        <v>54.6145515441895</v>
      </c>
      <c r="W1160" s="12" t="n">
        <v>24.262113571167</v>
      </c>
      <c r="X1160" s="13" t="n">
        <v>13.0177584520569</v>
      </c>
      <c r="Y1160" s="13" t="n">
        <v>44.3006799354238</v>
      </c>
      <c r="Z1160" s="13" t="n">
        <v>34.7000000000001</v>
      </c>
      <c r="AA1160" s="10" t="s">
        <v>162</v>
      </c>
      <c r="AG1160" s="13" t="n">
        <v>98.3006672226856</v>
      </c>
      <c r="AH1160" s="13" t="n">
        <v>100</v>
      </c>
      <c r="AI1160" s="13" t="n">
        <v>29.2</v>
      </c>
      <c r="AJ1160" s="13" t="n">
        <v>69.8</v>
      </c>
      <c r="AK1160" s="13" t="n">
        <v>32.1</v>
      </c>
      <c r="AL1160" s="12" t="n">
        <v>30.3524380704042</v>
      </c>
      <c r="AM1160" s="10" t="s">
        <v>180</v>
      </c>
      <c r="AN1160" s="10" t="s">
        <v>632</v>
      </c>
    </row>
    <row r="1161" customFormat="false" ht="15" hidden="false" customHeight="false" outlineLevel="0" collapsed="false">
      <c r="A1161" s="10" t="s">
        <v>2675</v>
      </c>
      <c r="B1161" s="10" t="s">
        <v>2676</v>
      </c>
      <c r="C1161" s="10" t="s">
        <v>148</v>
      </c>
      <c r="D1161" s="11" t="n">
        <v>46298.864525463</v>
      </c>
      <c r="E1161" s="10" t="s">
        <v>2677</v>
      </c>
      <c r="F1161" s="10" t="s">
        <v>2678</v>
      </c>
      <c r="G1161" s="10" t="s">
        <v>2679</v>
      </c>
      <c r="H1161" s="10" t="s">
        <v>151</v>
      </c>
      <c r="I1161" s="10" t="s">
        <v>152</v>
      </c>
      <c r="J1161" s="10" t="s">
        <v>153</v>
      </c>
      <c r="K1161" s="10" t="s">
        <v>154</v>
      </c>
      <c r="M1161" s="12" t="n">
        <v>52.2438813475103</v>
      </c>
      <c r="N1161" s="12" t="n">
        <v>7.95825569761165</v>
      </c>
      <c r="O1161" s="12" t="n">
        <v>50.9763108001604</v>
      </c>
      <c r="P1161" s="12" t="n">
        <v>63.6068540274379</v>
      </c>
      <c r="Q1161" s="12" t="n">
        <v>50.8176552709376</v>
      </c>
      <c r="R1161" s="12" t="n">
        <v>58.9468772072489</v>
      </c>
      <c r="S1161" s="12" t="n">
        <v>55.8184512341586</v>
      </c>
      <c r="T1161" s="12" t="n">
        <v>39.9501859298487</v>
      </c>
      <c r="U1161" s="12" t="n">
        <v>39.4878044128418</v>
      </c>
      <c r="V1161" s="12" t="n">
        <v>65.5870742797852</v>
      </c>
      <c r="W1161" s="12" t="n">
        <v>26.0992698669434</v>
      </c>
      <c r="X1161" s="13" t="n">
        <v>16.4092066331797</v>
      </c>
      <c r="Y1161" s="13" t="n">
        <v>30.0041285350581</v>
      </c>
      <c r="Z1161" s="13" t="n">
        <v>59.5000000000003</v>
      </c>
      <c r="AA1161" s="10" t="s">
        <v>162</v>
      </c>
      <c r="AG1161" s="13" t="n">
        <v>98.924511605745</v>
      </c>
      <c r="AH1161" s="13" t="n">
        <v>100</v>
      </c>
      <c r="AI1161" s="13" t="n">
        <v>38.5</v>
      </c>
      <c r="AJ1161" s="13" t="n">
        <v>73.3</v>
      </c>
      <c r="AK1161" s="13" t="n">
        <v>57.3</v>
      </c>
      <c r="AL1161" s="12" t="n">
        <v>57.8153115003716</v>
      </c>
      <c r="AM1161" s="10" t="s">
        <v>157</v>
      </c>
      <c r="AN1161" s="10" t="s">
        <v>632</v>
      </c>
    </row>
    <row r="1162" customFormat="false" ht="15" hidden="false" customHeight="false" outlineLevel="0" collapsed="false">
      <c r="A1162" s="10" t="s">
        <v>2680</v>
      </c>
      <c r="B1162" s="10" t="s">
        <v>2676</v>
      </c>
      <c r="C1162" s="10" t="s">
        <v>148</v>
      </c>
      <c r="D1162" s="11" t="n">
        <v>46298.8645486111</v>
      </c>
      <c r="E1162" s="10" t="s">
        <v>2681</v>
      </c>
      <c r="F1162" s="10" t="s">
        <v>2678</v>
      </c>
      <c r="G1162" s="10" t="s">
        <v>2679</v>
      </c>
      <c r="H1162" s="10" t="s">
        <v>160</v>
      </c>
      <c r="I1162" s="10" t="s">
        <v>152</v>
      </c>
      <c r="J1162" s="10" t="s">
        <v>153</v>
      </c>
      <c r="K1162" s="10" t="s">
        <v>154</v>
      </c>
      <c r="L1162" s="10" t="s">
        <v>161</v>
      </c>
      <c r="M1162" s="12" t="n">
        <v>50.9630486119047</v>
      </c>
      <c r="N1162" s="12" t="n">
        <v>7.56158229983721</v>
      </c>
      <c r="O1162" s="12" t="n">
        <v>49.5232337795128</v>
      </c>
      <c r="P1162" s="12" t="n">
        <v>62.8097098501105</v>
      </c>
      <c r="Q1162" s="12" t="n">
        <v>50.9742986868863</v>
      </c>
      <c r="R1162" s="12" t="n">
        <v>59.4886021705774</v>
      </c>
      <c r="S1162" s="12" t="n">
        <v>53.1184706178235</v>
      </c>
      <c r="T1162" s="12" t="n">
        <v>40.4964044372525</v>
      </c>
      <c r="U1162" s="12" t="n">
        <v>40.0344581604004</v>
      </c>
      <c r="V1162" s="12" t="n">
        <v>65.3197479248047</v>
      </c>
      <c r="W1162" s="12" t="n">
        <v>25.2852897644043</v>
      </c>
      <c r="X1162" s="13" t="n">
        <v>17.2231011951052</v>
      </c>
      <c r="Y1162" s="13" t="n">
        <v>31.121897151234</v>
      </c>
      <c r="Z1162" s="13" t="n">
        <v>46.5000000000001</v>
      </c>
      <c r="AA1162" s="10" t="s">
        <v>162</v>
      </c>
      <c r="AD1162" s="10" t="s">
        <v>161</v>
      </c>
      <c r="AG1162" s="13" t="n">
        <v>97.1946621257667</v>
      </c>
      <c r="AH1162" s="13" t="n">
        <v>98.132960330837</v>
      </c>
      <c r="AI1162" s="13" t="n">
        <v>38.6</v>
      </c>
      <c r="AJ1162" s="13" t="n">
        <v>75.6</v>
      </c>
      <c r="AK1162" s="13" t="n">
        <v>47</v>
      </c>
      <c r="AL1162" s="12" t="n">
        <v>47.2531490121312</v>
      </c>
      <c r="AM1162" s="10" t="s">
        <v>157</v>
      </c>
      <c r="AN1162" s="10" t="s">
        <v>632</v>
      </c>
      <c r="AO1162" s="10" t="s">
        <v>2682</v>
      </c>
    </row>
    <row r="1163" customFormat="false" ht="15" hidden="false" customHeight="false" outlineLevel="0" collapsed="false">
      <c r="A1163" s="10" t="s">
        <v>2683</v>
      </c>
      <c r="B1163" s="10" t="s">
        <v>2676</v>
      </c>
      <c r="C1163" s="10" t="s">
        <v>148</v>
      </c>
      <c r="D1163" s="11" t="n">
        <v>46298.8645717593</v>
      </c>
      <c r="E1163" s="10" t="s">
        <v>2684</v>
      </c>
      <c r="F1163" s="10" t="s">
        <v>2678</v>
      </c>
      <c r="G1163" s="10" t="s">
        <v>2679</v>
      </c>
      <c r="H1163" s="10" t="s">
        <v>166</v>
      </c>
      <c r="I1163" s="10" t="s">
        <v>152</v>
      </c>
      <c r="J1163" s="10" t="s">
        <v>153</v>
      </c>
      <c r="K1163" s="10" t="s">
        <v>154</v>
      </c>
      <c r="M1163" s="12" t="n">
        <v>51.4851616334144</v>
      </c>
      <c r="N1163" s="12" t="n">
        <v>8.59828838308277</v>
      </c>
      <c r="O1163" s="12" t="n">
        <v>49.8872939753102</v>
      </c>
      <c r="P1163" s="12" t="n">
        <v>64.7736025973483</v>
      </c>
      <c r="Q1163" s="12" t="n">
        <v>53.2893202566428</v>
      </c>
      <c r="R1163" s="12" t="n">
        <v>58.2606710035166</v>
      </c>
      <c r="S1163" s="12" t="n">
        <v>54.2652316553136</v>
      </c>
      <c r="T1163" s="12" t="n">
        <v>38.9700707960696</v>
      </c>
      <c r="U1163" s="12" t="n">
        <v>38.4928283691406</v>
      </c>
      <c r="V1163" s="12" t="n">
        <v>67.3670196533203</v>
      </c>
      <c r="W1163" s="12" t="n">
        <v>28.8741912841797</v>
      </c>
      <c r="X1163" s="13" t="n">
        <v>15.4472397658365</v>
      </c>
      <c r="Y1163" s="13" t="n">
        <v>27.8195094315869</v>
      </c>
      <c r="Z1163" s="13" t="n">
        <v>40.7</v>
      </c>
      <c r="AA1163" s="10" t="s">
        <v>162</v>
      </c>
      <c r="AG1163" s="13" t="n">
        <v>98.7035311173242</v>
      </c>
      <c r="AH1163" s="13" t="n">
        <v>100</v>
      </c>
      <c r="AI1163" s="13" t="n">
        <v>37.4</v>
      </c>
      <c r="AJ1163" s="13" t="n">
        <v>75.9</v>
      </c>
      <c r="AK1163" s="13" t="n">
        <v>49.9</v>
      </c>
      <c r="AL1163" s="12" t="n">
        <v>49.4962837837838</v>
      </c>
      <c r="AM1163" s="10" t="s">
        <v>157</v>
      </c>
      <c r="AN1163" s="10" t="s">
        <v>632</v>
      </c>
    </row>
    <row r="1164" customFormat="false" ht="15" hidden="false" customHeight="false" outlineLevel="0" collapsed="false">
      <c r="A1164" s="10" t="s">
        <v>2685</v>
      </c>
      <c r="B1164" s="10" t="s">
        <v>2676</v>
      </c>
      <c r="C1164" s="10" t="s">
        <v>148</v>
      </c>
      <c r="D1164" s="11" t="n">
        <v>46298.8645949074</v>
      </c>
      <c r="E1164" s="10" t="s">
        <v>2686</v>
      </c>
      <c r="F1164" s="10" t="s">
        <v>2678</v>
      </c>
      <c r="G1164" s="10" t="s">
        <v>2679</v>
      </c>
      <c r="H1164" s="10" t="s">
        <v>169</v>
      </c>
      <c r="I1164" s="10" t="s">
        <v>152</v>
      </c>
      <c r="J1164" s="10" t="s">
        <v>153</v>
      </c>
      <c r="K1164" s="10" t="s">
        <v>154</v>
      </c>
      <c r="M1164" s="12" t="n">
        <v>50.9539344611912</v>
      </c>
      <c r="N1164" s="12" t="n">
        <v>7.67065918923436</v>
      </c>
      <c r="O1164" s="12" t="n">
        <v>49.6374240010033</v>
      </c>
      <c r="P1164" s="12" t="n">
        <v>61.8227968543184</v>
      </c>
      <c r="Q1164" s="12" t="n">
        <v>50.4537024785157</v>
      </c>
      <c r="R1164" s="12" t="n">
        <v>58.0150435080531</v>
      </c>
      <c r="S1164" s="12" t="n">
        <v>53.8068676834679</v>
      </c>
      <c r="T1164" s="12" t="n">
        <v>38.7163558766082</v>
      </c>
      <c r="U1164" s="12" t="n">
        <v>38.1814765930176</v>
      </c>
      <c r="V1164" s="12" t="n">
        <v>63.5433387756348</v>
      </c>
      <c r="W1164" s="12" t="n">
        <v>25.3618621826172</v>
      </c>
      <c r="X1164" s="13" t="n">
        <v>16.5315709699589</v>
      </c>
      <c r="Y1164" s="13" t="n">
        <v>28.5583829939466</v>
      </c>
      <c r="Z1164" s="13" t="n">
        <v>58.6000000000003</v>
      </c>
      <c r="AA1164" s="10" t="s">
        <v>162</v>
      </c>
      <c r="AG1164" s="13" t="n">
        <v>98.9593620153161</v>
      </c>
      <c r="AH1164" s="13" t="n">
        <v>100</v>
      </c>
      <c r="AI1164" s="13" t="n">
        <v>37.1</v>
      </c>
      <c r="AJ1164" s="13" t="n">
        <v>75.2</v>
      </c>
      <c r="AK1164" s="13" t="n">
        <v>43.3</v>
      </c>
      <c r="AL1164" s="12" t="n">
        <v>43.1966414141414</v>
      </c>
      <c r="AM1164" s="10" t="s">
        <v>157</v>
      </c>
      <c r="AN1164" s="10" t="s">
        <v>632</v>
      </c>
    </row>
    <row r="1165" customFormat="false" ht="15" hidden="false" customHeight="false" outlineLevel="0" collapsed="false">
      <c r="A1165" s="10" t="s">
        <v>2687</v>
      </c>
      <c r="B1165" s="10" t="s">
        <v>2676</v>
      </c>
      <c r="C1165" s="10" t="s">
        <v>148</v>
      </c>
      <c r="D1165" s="11" t="n">
        <v>46298.8646180556</v>
      </c>
      <c r="E1165" s="10" t="s">
        <v>2688</v>
      </c>
      <c r="F1165" s="10" t="s">
        <v>2678</v>
      </c>
      <c r="G1165" s="10" t="s">
        <v>2679</v>
      </c>
      <c r="H1165" s="10" t="s">
        <v>173</v>
      </c>
      <c r="I1165" s="10" t="s">
        <v>152</v>
      </c>
      <c r="J1165" s="10" t="s">
        <v>153</v>
      </c>
      <c r="K1165" s="10" t="s">
        <v>154</v>
      </c>
      <c r="M1165" s="12" t="n">
        <v>52.9209434939373</v>
      </c>
      <c r="N1165" s="12" t="n">
        <v>9.41206384883833</v>
      </c>
      <c r="O1165" s="12" t="n">
        <v>51.6028231307519</v>
      </c>
      <c r="P1165" s="12" t="n">
        <v>66.6732105662096</v>
      </c>
      <c r="Q1165" s="12" t="n">
        <v>52.1167303137898</v>
      </c>
      <c r="R1165" s="12" t="n">
        <v>56.9504969217386</v>
      </c>
      <c r="S1165" s="12" t="n">
        <v>56.9898060052108</v>
      </c>
      <c r="T1165" s="12" t="n">
        <v>39.3113071458897</v>
      </c>
      <c r="U1165" s="12" t="n">
        <v>38.6369400024414</v>
      </c>
      <c r="V1165" s="12" t="n">
        <v>67.9325408935547</v>
      </c>
      <c r="W1165" s="12" t="n">
        <v>29.2956008911133</v>
      </c>
      <c r="X1165" s="13" t="n">
        <v>15.2342464042865</v>
      </c>
      <c r="Y1165" s="13" t="n">
        <v>26.2103960677027</v>
      </c>
      <c r="Z1165" s="13" t="n">
        <v>46.5000000000001</v>
      </c>
      <c r="AA1165" s="10" t="s">
        <v>162</v>
      </c>
      <c r="AG1165" s="13" t="n">
        <v>98.463103301813</v>
      </c>
      <c r="AH1165" s="13" t="n">
        <v>100</v>
      </c>
      <c r="AI1165" s="13" t="n">
        <v>37.3</v>
      </c>
      <c r="AJ1165" s="13" t="n">
        <v>84.4</v>
      </c>
      <c r="AK1165" s="13" t="n">
        <v>56.6</v>
      </c>
      <c r="AL1165" s="12" t="n">
        <v>57.9711964325559</v>
      </c>
      <c r="AM1165" s="10" t="s">
        <v>157</v>
      </c>
      <c r="AN1165" s="10" t="s">
        <v>632</v>
      </c>
    </row>
    <row r="1166" customFormat="false" ht="15" hidden="false" customHeight="false" outlineLevel="0" collapsed="false">
      <c r="A1166" s="10" t="s">
        <v>2689</v>
      </c>
      <c r="B1166" s="10" t="s">
        <v>2676</v>
      </c>
      <c r="C1166" s="10" t="s">
        <v>148</v>
      </c>
      <c r="D1166" s="11" t="n">
        <v>46298.8646527778</v>
      </c>
      <c r="E1166" s="10" t="s">
        <v>2690</v>
      </c>
      <c r="F1166" s="10" t="s">
        <v>2678</v>
      </c>
      <c r="G1166" s="10" t="s">
        <v>2679</v>
      </c>
      <c r="H1166" s="10" t="s">
        <v>176</v>
      </c>
      <c r="I1166" s="10" t="s">
        <v>152</v>
      </c>
      <c r="J1166" s="10" t="s">
        <v>153</v>
      </c>
      <c r="K1166" s="10" t="s">
        <v>154</v>
      </c>
      <c r="M1166" s="12" t="n">
        <v>54.5342684438849</v>
      </c>
      <c r="N1166" s="12" t="n">
        <v>7.77882177222078</v>
      </c>
      <c r="O1166" s="12" t="n">
        <v>53.1685789478709</v>
      </c>
      <c r="P1166" s="12" t="n">
        <v>66.211606839703</v>
      </c>
      <c r="Q1166" s="12" t="n">
        <v>55.2247268625058</v>
      </c>
      <c r="R1166" s="12" t="n">
        <v>60.4924856626771</v>
      </c>
      <c r="S1166" s="12" t="n">
        <v>57.5746860133346</v>
      </c>
      <c r="T1166" s="12" t="n">
        <v>41.5674348015261</v>
      </c>
      <c r="U1166" s="12" t="n">
        <v>40.6716575622559</v>
      </c>
      <c r="V1166" s="12" t="n">
        <v>67.4436416625977</v>
      </c>
      <c r="W1166" s="12" t="n">
        <v>26.7719841003418</v>
      </c>
      <c r="X1166" s="13" t="n">
        <v>14.1247254321459</v>
      </c>
      <c r="Y1166" s="13" t="n">
        <v>30.9373941882776</v>
      </c>
      <c r="Z1166" s="13" t="n">
        <v>58.1000000000002</v>
      </c>
      <c r="AA1166" s="10" t="s">
        <v>162</v>
      </c>
      <c r="AG1166" s="13" t="n">
        <v>99.0276153793246</v>
      </c>
      <c r="AH1166" s="13" t="n">
        <v>100</v>
      </c>
      <c r="AI1166" s="13" t="n">
        <v>39.4</v>
      </c>
      <c r="AJ1166" s="13" t="n">
        <v>84.2</v>
      </c>
      <c r="AK1166" s="13" t="n">
        <v>51.8</v>
      </c>
      <c r="AL1166" s="12" t="n">
        <v>52.9777925021796</v>
      </c>
      <c r="AM1166" s="10" t="s">
        <v>157</v>
      </c>
      <c r="AN1166" s="10" t="s">
        <v>632</v>
      </c>
    </row>
    <row r="1167" customFormat="false" ht="15" hidden="false" customHeight="false" outlineLevel="0" collapsed="false">
      <c r="A1167" s="10" t="s">
        <v>2691</v>
      </c>
      <c r="B1167" s="10" t="s">
        <v>2676</v>
      </c>
      <c r="C1167" s="10" t="s">
        <v>148</v>
      </c>
      <c r="D1167" s="11" t="n">
        <v>46298.8646759259</v>
      </c>
      <c r="E1167" s="10" t="s">
        <v>2692</v>
      </c>
      <c r="F1167" s="10" t="s">
        <v>2678</v>
      </c>
      <c r="G1167" s="10" t="s">
        <v>2679</v>
      </c>
      <c r="H1167" s="10" t="s">
        <v>179</v>
      </c>
      <c r="I1167" s="10" t="s">
        <v>152</v>
      </c>
      <c r="J1167" s="10" t="s">
        <v>153</v>
      </c>
      <c r="K1167" s="10" t="s">
        <v>154</v>
      </c>
      <c r="M1167" s="12" t="n">
        <v>53.6427933718147</v>
      </c>
      <c r="N1167" s="12" t="n">
        <v>7.32273270519445</v>
      </c>
      <c r="O1167" s="12" t="n">
        <v>52.5899204890959</v>
      </c>
      <c r="P1167" s="12" t="n">
        <v>64.5389195116021</v>
      </c>
      <c r="Q1167" s="12" t="n">
        <v>51.3368011343612</v>
      </c>
      <c r="R1167" s="12" t="n">
        <v>56.9650864887069</v>
      </c>
      <c r="S1167" s="12" t="n">
        <v>58.3432583238479</v>
      </c>
      <c r="T1167" s="12" t="n">
        <v>40.9532365298748</v>
      </c>
      <c r="U1167" s="12" t="n">
        <v>40.1808242797852</v>
      </c>
      <c r="V1167" s="12" t="n">
        <v>66.0554885864258</v>
      </c>
      <c r="W1167" s="12" t="n">
        <v>25.8746643066406</v>
      </c>
      <c r="X1167" s="13" t="n">
        <v>13.0446066504461</v>
      </c>
      <c r="Y1167" s="13" t="n">
        <v>32.6747769667478</v>
      </c>
      <c r="Z1167" s="13" t="n">
        <v>55.3000000000002</v>
      </c>
      <c r="AA1167" s="10" t="s">
        <v>162</v>
      </c>
      <c r="AG1167" s="13" t="n">
        <v>98.7094914820033</v>
      </c>
      <c r="AH1167" s="13" t="n">
        <v>100</v>
      </c>
      <c r="AI1167" s="13" t="n">
        <v>39</v>
      </c>
      <c r="AJ1167" s="13" t="n">
        <v>80.6</v>
      </c>
      <c r="AK1167" s="13" t="n">
        <v>54</v>
      </c>
      <c r="AL1167" s="12" t="n">
        <v>52.3357357357358</v>
      </c>
      <c r="AM1167" s="10" t="s">
        <v>157</v>
      </c>
      <c r="AN1167" s="10" t="s">
        <v>632</v>
      </c>
    </row>
    <row r="1168" customFormat="false" ht="15" hidden="false" customHeight="false" outlineLevel="0" collapsed="false">
      <c r="A1168" s="10" t="s">
        <v>2693</v>
      </c>
      <c r="B1168" s="10" t="s">
        <v>2676</v>
      </c>
      <c r="C1168" s="10" t="s">
        <v>148</v>
      </c>
      <c r="D1168" s="11" t="n">
        <v>46298.8647106482</v>
      </c>
      <c r="E1168" s="10" t="s">
        <v>2694</v>
      </c>
      <c r="F1168" s="10" t="s">
        <v>2678</v>
      </c>
      <c r="G1168" s="10" t="s">
        <v>2679</v>
      </c>
      <c r="H1168" s="10" t="s">
        <v>183</v>
      </c>
      <c r="I1168" s="10" t="s">
        <v>152</v>
      </c>
      <c r="J1168" s="10" t="s">
        <v>153</v>
      </c>
      <c r="K1168" s="10" t="s">
        <v>154</v>
      </c>
      <c r="M1168" s="12" t="n">
        <v>51.9848353049075</v>
      </c>
      <c r="N1168" s="12" t="n">
        <v>8.13570799965455</v>
      </c>
      <c r="O1168" s="12" t="n">
        <v>50.7322263308604</v>
      </c>
      <c r="P1168" s="12" t="n">
        <v>62.8189213517955</v>
      </c>
      <c r="Q1168" s="12" t="n">
        <v>49.3430835681538</v>
      </c>
      <c r="R1168" s="12" t="n">
        <v>59.4632653667546</v>
      </c>
      <c r="S1168" s="12" t="n">
        <v>55.9688806004529</v>
      </c>
      <c r="T1168" s="12" t="n">
        <v>38.4610242278115</v>
      </c>
      <c r="U1168" s="12" t="n">
        <v>37.4757995605469</v>
      </c>
      <c r="V1168" s="12" t="n">
        <v>65.9000015258789</v>
      </c>
      <c r="W1168" s="12" t="n">
        <v>28.424201965332</v>
      </c>
      <c r="X1168" s="13" t="n">
        <v>12.428643211941</v>
      </c>
      <c r="Y1168" s="13" t="n">
        <v>30.2519831626811</v>
      </c>
      <c r="Z1168" s="13" t="n">
        <v>58.6000000000003</v>
      </c>
      <c r="AA1168" s="10" t="s">
        <v>162</v>
      </c>
      <c r="AG1168" s="13" t="n">
        <v>99.0591595267238</v>
      </c>
      <c r="AH1168" s="13" t="n">
        <v>100</v>
      </c>
      <c r="AI1168" s="13" t="n">
        <v>36.4</v>
      </c>
      <c r="AJ1168" s="13" t="n">
        <v>74.3</v>
      </c>
      <c r="AK1168" s="13" t="n">
        <v>50.8</v>
      </c>
      <c r="AL1168" s="12" t="n">
        <v>50.3757522969363</v>
      </c>
      <c r="AM1168" s="10" t="s">
        <v>157</v>
      </c>
      <c r="AN1168" s="10" t="s">
        <v>632</v>
      </c>
    </row>
    <row r="1169" customFormat="false" ht="15" hidden="false" customHeight="false" outlineLevel="0" collapsed="false">
      <c r="A1169" s="10" t="s">
        <v>2695</v>
      </c>
      <c r="B1169" s="10" t="s">
        <v>2676</v>
      </c>
      <c r="C1169" s="10" t="s">
        <v>148</v>
      </c>
      <c r="D1169" s="11" t="n">
        <v>46298.8647453704</v>
      </c>
      <c r="E1169" s="10" t="s">
        <v>2696</v>
      </c>
      <c r="F1169" s="10" t="s">
        <v>2678</v>
      </c>
      <c r="G1169" s="10" t="s">
        <v>2679</v>
      </c>
      <c r="H1169" s="10" t="s">
        <v>186</v>
      </c>
      <c r="I1169" s="10" t="s">
        <v>152</v>
      </c>
      <c r="J1169" s="10" t="s">
        <v>153</v>
      </c>
      <c r="K1169" s="10" t="s">
        <v>154</v>
      </c>
      <c r="M1169" s="12" t="n">
        <v>45.3960928515113</v>
      </c>
      <c r="N1169" s="12" t="n">
        <v>7.14004371854698</v>
      </c>
      <c r="O1169" s="12" t="n">
        <v>43.9116341449562</v>
      </c>
      <c r="P1169" s="12" t="n">
        <v>56.0185920158493</v>
      </c>
      <c r="Q1169" s="12" t="n">
        <v>47.9795915340855</v>
      </c>
      <c r="R1169" s="12" t="n">
        <v>54.087854635199</v>
      </c>
      <c r="S1169" s="12" t="n">
        <v>47.1784111568049</v>
      </c>
      <c r="T1169" s="12" t="n">
        <v>35.6866343489471</v>
      </c>
      <c r="U1169" s="12" t="n">
        <v>35.0941314697266</v>
      </c>
      <c r="V1169" s="12" t="n">
        <v>58.7184715270996</v>
      </c>
      <c r="W1169" s="12" t="n">
        <v>23.6243400573731</v>
      </c>
      <c r="X1169" s="13" t="n">
        <v>16.6866674666987</v>
      </c>
      <c r="Y1169" s="13" t="n">
        <v>34.7137885515421</v>
      </c>
      <c r="Z1169" s="13" t="n">
        <v>41.3000000000001</v>
      </c>
      <c r="AA1169" s="10" t="s">
        <v>162</v>
      </c>
      <c r="AG1169" s="13" t="n">
        <v>98.4464528324178</v>
      </c>
      <c r="AH1169" s="13" t="n">
        <v>100</v>
      </c>
      <c r="AI1169" s="13" t="n">
        <v>34.2</v>
      </c>
      <c r="AJ1169" s="13" t="n">
        <v>65.7</v>
      </c>
      <c r="AK1169" s="13" t="n">
        <v>35.5</v>
      </c>
      <c r="AL1169" s="12" t="n">
        <v>35.4212292411184</v>
      </c>
      <c r="AM1169" s="10" t="s">
        <v>157</v>
      </c>
      <c r="AN1169" s="10" t="s">
        <v>632</v>
      </c>
    </row>
    <row r="1170" customFormat="false" ht="15" hidden="false" customHeight="false" outlineLevel="0" collapsed="false">
      <c r="A1170" s="10" t="s">
        <v>2697</v>
      </c>
      <c r="B1170" s="10" t="s">
        <v>2676</v>
      </c>
      <c r="C1170" s="10" t="s">
        <v>148</v>
      </c>
      <c r="D1170" s="11" t="n">
        <v>46298.8647685185</v>
      </c>
      <c r="E1170" s="10" t="s">
        <v>2698</v>
      </c>
      <c r="F1170" s="10" t="s">
        <v>2678</v>
      </c>
      <c r="G1170" s="10" t="s">
        <v>2679</v>
      </c>
      <c r="H1170" s="10" t="s">
        <v>189</v>
      </c>
      <c r="I1170" s="10" t="s">
        <v>152</v>
      </c>
      <c r="J1170" s="10" t="s">
        <v>153</v>
      </c>
      <c r="K1170" s="10" t="s">
        <v>261</v>
      </c>
      <c r="L1170" s="10" t="s">
        <v>262</v>
      </c>
      <c r="M1170" s="12" t="n">
        <v>50.2630172875716</v>
      </c>
      <c r="N1170" s="12" t="n">
        <v>4.21945333727624</v>
      </c>
      <c r="O1170" s="12" t="n">
        <v>49.8013534094802</v>
      </c>
      <c r="P1170" s="12" t="n">
        <v>54.4263717335248</v>
      </c>
      <c r="R1170" s="12" t="n">
        <v>56.2272849288168</v>
      </c>
      <c r="S1170" s="12" t="n">
        <v>46.0997089048753</v>
      </c>
      <c r="T1170" s="12" t="n">
        <v>44.5882495178474</v>
      </c>
      <c r="U1170" s="12" t="n">
        <v>41.2181510925293</v>
      </c>
      <c r="V1170" s="12" t="n">
        <v>59.2233695983887</v>
      </c>
      <c r="W1170" s="12" t="n">
        <v>18.0052185058594</v>
      </c>
      <c r="X1170" s="13" t="n">
        <v>28.3147515887643</v>
      </c>
      <c r="Y1170" s="13" t="n">
        <v>44.6666868094792</v>
      </c>
      <c r="Z1170" s="13" t="n">
        <v>47.4000000000001</v>
      </c>
      <c r="AA1170" s="10" t="s">
        <v>162</v>
      </c>
      <c r="AD1170" s="10" t="s">
        <v>263</v>
      </c>
      <c r="AG1170" s="13" t="n">
        <v>96.2178033606605</v>
      </c>
      <c r="AH1170" s="13" t="n">
        <v>97.3176735081497</v>
      </c>
      <c r="AI1170" s="13" t="n">
        <v>39.9</v>
      </c>
      <c r="AJ1170" s="13" t="n">
        <v>73.9</v>
      </c>
      <c r="AK1170" s="13" t="n">
        <v>52.4</v>
      </c>
      <c r="AL1170" s="12" t="n">
        <v>47.8515423354719</v>
      </c>
      <c r="AM1170" s="10" t="s">
        <v>157</v>
      </c>
      <c r="AN1170" s="10" t="s">
        <v>632</v>
      </c>
      <c r="AO1170" s="10" t="s">
        <v>264</v>
      </c>
    </row>
    <row r="1171" customFormat="false" ht="15" hidden="false" customHeight="false" outlineLevel="0" collapsed="false">
      <c r="A1171" s="10" t="s">
        <v>2699</v>
      </c>
      <c r="B1171" s="10" t="s">
        <v>2676</v>
      </c>
      <c r="C1171" s="10" t="s">
        <v>148</v>
      </c>
      <c r="D1171" s="11" t="n">
        <v>46298.8648032407</v>
      </c>
      <c r="E1171" s="10" t="s">
        <v>2700</v>
      </c>
      <c r="F1171" s="10" t="s">
        <v>2678</v>
      </c>
      <c r="G1171" s="10" t="s">
        <v>2679</v>
      </c>
      <c r="H1171" s="10" t="s">
        <v>192</v>
      </c>
      <c r="I1171" s="10" t="s">
        <v>152</v>
      </c>
      <c r="J1171" s="10" t="s">
        <v>153</v>
      </c>
      <c r="K1171" s="10" t="s">
        <v>154</v>
      </c>
      <c r="M1171" s="12" t="n">
        <v>46.8330683572104</v>
      </c>
      <c r="N1171" s="12" t="n">
        <v>3.90598595346573</v>
      </c>
      <c r="O1171" s="12" t="n">
        <v>46.1184092838742</v>
      </c>
      <c r="P1171" s="12" t="n">
        <v>49.5905972233919</v>
      </c>
      <c r="Q1171" s="12" t="n">
        <v>51.7256324324251</v>
      </c>
      <c r="R1171" s="12" t="n">
        <v>50.6519836136627</v>
      </c>
      <c r="S1171" s="12" t="n">
        <v>46.549729130073</v>
      </c>
      <c r="T1171" s="12" t="n">
        <v>40.6514697538861</v>
      </c>
      <c r="U1171" s="12" t="n">
        <v>36.4515800476074</v>
      </c>
      <c r="V1171" s="12" t="n">
        <v>52.9726257324219</v>
      </c>
      <c r="W1171" s="12" t="n">
        <v>16.5210456848145</v>
      </c>
      <c r="X1171" s="13" t="n">
        <v>19.7355871520594</v>
      </c>
      <c r="Y1171" s="13" t="n">
        <v>45.7410749658846</v>
      </c>
      <c r="Z1171" s="13" t="n">
        <v>44.6000000000001</v>
      </c>
      <c r="AA1171" s="10" t="s">
        <v>162</v>
      </c>
      <c r="AG1171" s="13" t="n">
        <v>98.2710886806056</v>
      </c>
      <c r="AH1171" s="13" t="n">
        <v>100</v>
      </c>
      <c r="AI1171" s="13" t="n">
        <v>33.9</v>
      </c>
      <c r="AJ1171" s="13" t="n">
        <v>64.2</v>
      </c>
      <c r="AK1171" s="13" t="n">
        <v>46.3</v>
      </c>
      <c r="AL1171" s="12" t="n">
        <v>44</v>
      </c>
      <c r="AM1171" s="10" t="s">
        <v>157</v>
      </c>
      <c r="AN1171" s="10" t="s">
        <v>632</v>
      </c>
    </row>
    <row r="1172" customFormat="false" ht="15" hidden="false" customHeight="false" outlineLevel="0" collapsed="false">
      <c r="A1172" s="10" t="s">
        <v>2701</v>
      </c>
      <c r="B1172" s="10" t="s">
        <v>2676</v>
      </c>
      <c r="C1172" s="10" t="s">
        <v>148</v>
      </c>
      <c r="D1172" s="11" t="n">
        <v>46298.8648148148</v>
      </c>
      <c r="E1172" s="10" t="s">
        <v>2702</v>
      </c>
      <c r="F1172" s="10" t="s">
        <v>2678</v>
      </c>
      <c r="G1172" s="10" t="s">
        <v>2679</v>
      </c>
      <c r="H1172" s="10" t="s">
        <v>195</v>
      </c>
      <c r="I1172" s="10" t="s">
        <v>152</v>
      </c>
      <c r="J1172" s="10" t="s">
        <v>153</v>
      </c>
      <c r="K1172" s="10" t="s">
        <v>154</v>
      </c>
      <c r="M1172" s="12" t="n">
        <v>45.433680174326</v>
      </c>
      <c r="N1172" s="12" t="n">
        <v>7.51422302673644</v>
      </c>
      <c r="O1172" s="12" t="n">
        <v>44.1998884176609</v>
      </c>
      <c r="P1172" s="12" t="n">
        <v>50.715320048993</v>
      </c>
      <c r="Q1172" s="12" t="n">
        <v>53.6665203075598</v>
      </c>
      <c r="R1172" s="12" t="n">
        <v>53.4517396825649</v>
      </c>
      <c r="S1172" s="12" t="n">
        <v>42.7725254960572</v>
      </c>
      <c r="T1172" s="12" t="n">
        <v>34.682466799891</v>
      </c>
      <c r="U1172" s="12" t="n">
        <v>34.1572303771973</v>
      </c>
      <c r="V1172" s="12" t="n">
        <v>56.8065948486328</v>
      </c>
      <c r="W1172" s="12" t="n">
        <v>22.6493644714356</v>
      </c>
      <c r="X1172" s="13" t="n">
        <v>21.3618087828312</v>
      </c>
      <c r="Y1172" s="13" t="n">
        <v>39.7668529058535</v>
      </c>
      <c r="Z1172" s="13" t="n">
        <v>53.2000000000002</v>
      </c>
      <c r="AA1172" s="10" t="s">
        <v>162</v>
      </c>
      <c r="AG1172" s="13" t="n">
        <v>98.2455240342687</v>
      </c>
      <c r="AH1172" s="13" t="n">
        <v>100</v>
      </c>
      <c r="AI1172" s="13" t="n">
        <v>33.3</v>
      </c>
      <c r="AJ1172" s="13" t="n">
        <v>63.5</v>
      </c>
      <c r="AK1172" s="13" t="n">
        <v>36.8</v>
      </c>
      <c r="AL1172" s="12" t="n">
        <v>36.0269325670737</v>
      </c>
      <c r="AM1172" s="10" t="s">
        <v>157</v>
      </c>
      <c r="AN1172" s="10" t="s">
        <v>632</v>
      </c>
    </row>
    <row r="1173" customFormat="false" ht="15" hidden="false" customHeight="false" outlineLevel="0" collapsed="false">
      <c r="A1173" s="10" t="s">
        <v>2703</v>
      </c>
      <c r="B1173" s="10" t="s">
        <v>2676</v>
      </c>
      <c r="C1173" s="10" t="s">
        <v>148</v>
      </c>
      <c r="D1173" s="11" t="n">
        <v>46298.864837963</v>
      </c>
      <c r="E1173" s="10" t="s">
        <v>2704</v>
      </c>
      <c r="F1173" s="10" t="s">
        <v>2678</v>
      </c>
      <c r="G1173" s="10" t="s">
        <v>2679</v>
      </c>
      <c r="H1173" s="10" t="s">
        <v>198</v>
      </c>
      <c r="I1173" s="10" t="s">
        <v>152</v>
      </c>
      <c r="J1173" s="10" t="s">
        <v>153</v>
      </c>
      <c r="K1173" s="10" t="s">
        <v>154</v>
      </c>
      <c r="M1173" s="12" t="n">
        <v>44.4338596090138</v>
      </c>
      <c r="N1173" s="12" t="n">
        <v>8.04280753584109</v>
      </c>
      <c r="O1173" s="12" t="n">
        <v>42.1522177816177</v>
      </c>
      <c r="P1173" s="12" t="n">
        <v>55.8342426318477</v>
      </c>
      <c r="Q1173" s="12" t="n">
        <v>53.9769586335387</v>
      </c>
      <c r="R1173" s="12" t="n">
        <v>53.700442970432</v>
      </c>
      <c r="S1173" s="12" t="n">
        <v>49.3445982518566</v>
      </c>
      <c r="T1173" s="12" t="n">
        <v>34.8634275244004</v>
      </c>
      <c r="U1173" s="12" t="n">
        <v>34.6600723266602</v>
      </c>
      <c r="V1173" s="12" t="n">
        <v>59.2110366821289</v>
      </c>
      <c r="W1173" s="12" t="n">
        <v>24.5509643554688</v>
      </c>
      <c r="X1173" s="13" t="n">
        <v>28.9413319370683</v>
      </c>
      <c r="Y1173" s="13" t="n">
        <v>42.8229486124617</v>
      </c>
      <c r="Z1173" s="13" t="n">
        <v>36.9</v>
      </c>
      <c r="AA1173" s="10" t="s">
        <v>162</v>
      </c>
      <c r="AG1173" s="13" t="n">
        <v>98.6023527676365</v>
      </c>
      <c r="AH1173" s="13" t="n">
        <v>100</v>
      </c>
      <c r="AI1173" s="13" t="n">
        <v>33.8</v>
      </c>
      <c r="AJ1173" s="13" t="n">
        <v>64.1</v>
      </c>
      <c r="AK1173" s="13" t="n">
        <v>35.4</v>
      </c>
      <c r="AL1173" s="12" t="n">
        <v>35.6822660670245</v>
      </c>
      <c r="AM1173" s="10" t="s">
        <v>157</v>
      </c>
      <c r="AN1173" s="10" t="s">
        <v>632</v>
      </c>
    </row>
    <row r="1174" customFormat="false" ht="15" hidden="false" customHeight="false" outlineLevel="0" collapsed="false">
      <c r="A1174" s="10" t="s">
        <v>2705</v>
      </c>
      <c r="B1174" s="10" t="s">
        <v>2676</v>
      </c>
      <c r="C1174" s="10" t="s">
        <v>148</v>
      </c>
      <c r="D1174" s="11" t="n">
        <v>46298.864849537</v>
      </c>
      <c r="E1174" s="10" t="s">
        <v>2706</v>
      </c>
      <c r="F1174" s="10" t="s">
        <v>2678</v>
      </c>
      <c r="G1174" s="10" t="s">
        <v>2679</v>
      </c>
      <c r="H1174" s="10" t="s">
        <v>201</v>
      </c>
      <c r="I1174" s="10" t="s">
        <v>152</v>
      </c>
      <c r="J1174" s="10" t="s">
        <v>153</v>
      </c>
      <c r="K1174" s="10" t="s">
        <v>154</v>
      </c>
      <c r="M1174" s="12" t="n">
        <v>43.7655698327733</v>
      </c>
      <c r="N1174" s="12" t="n">
        <v>8.72057873568868</v>
      </c>
      <c r="O1174" s="12" t="n">
        <v>42.3533408384993</v>
      </c>
      <c r="P1174" s="12" t="n">
        <v>57.2331227479253</v>
      </c>
      <c r="Q1174" s="12" t="n">
        <v>43.2300943232551</v>
      </c>
      <c r="R1174" s="12" t="n">
        <v>47.655746318319</v>
      </c>
      <c r="S1174" s="12" t="n">
        <v>49.3367511755992</v>
      </c>
      <c r="T1174" s="12" t="n">
        <v>33.8370830774659</v>
      </c>
      <c r="U1174" s="12" t="n">
        <v>33.5799407958984</v>
      </c>
      <c r="V1174" s="12" t="n">
        <v>58.2583732604981</v>
      </c>
      <c r="W1174" s="12" t="n">
        <v>24.6784324645996</v>
      </c>
      <c r="X1174" s="13" t="n">
        <v>28.182706283209</v>
      </c>
      <c r="Y1174" s="13" t="n">
        <v>42.0143439205128</v>
      </c>
      <c r="Z1174" s="13" t="n">
        <v>36.3</v>
      </c>
      <c r="AA1174" s="10" t="s">
        <v>162</v>
      </c>
      <c r="AG1174" s="13" t="n">
        <v>98.7122646501946</v>
      </c>
      <c r="AH1174" s="13" t="n">
        <v>100</v>
      </c>
      <c r="AI1174" s="13" t="n">
        <v>32.7</v>
      </c>
      <c r="AJ1174" s="13" t="n">
        <v>63.7</v>
      </c>
      <c r="AK1174" s="13" t="n">
        <v>37.3</v>
      </c>
      <c r="AL1174" s="12" t="n">
        <v>37.2925925925926</v>
      </c>
      <c r="AM1174" s="10" t="s">
        <v>157</v>
      </c>
      <c r="AN1174" s="10" t="s">
        <v>632</v>
      </c>
    </row>
    <row r="1175" customFormat="false" ht="15" hidden="false" customHeight="false" outlineLevel="0" collapsed="false">
      <c r="A1175" s="10" t="s">
        <v>2707</v>
      </c>
      <c r="B1175" s="10" t="s">
        <v>2676</v>
      </c>
      <c r="C1175" s="10" t="s">
        <v>148</v>
      </c>
      <c r="D1175" s="11" t="n">
        <v>46298.8648726852</v>
      </c>
      <c r="E1175" s="10" t="s">
        <v>2708</v>
      </c>
      <c r="F1175" s="10" t="s">
        <v>2678</v>
      </c>
      <c r="G1175" s="10" t="s">
        <v>2679</v>
      </c>
      <c r="H1175" s="10" t="s">
        <v>204</v>
      </c>
      <c r="I1175" s="10" t="s">
        <v>152</v>
      </c>
      <c r="J1175" s="10" t="s">
        <v>153</v>
      </c>
      <c r="K1175" s="10" t="s">
        <v>154</v>
      </c>
      <c r="M1175" s="12" t="n">
        <v>43.728032027113</v>
      </c>
      <c r="N1175" s="12" t="n">
        <v>7.45875898037455</v>
      </c>
      <c r="O1175" s="12" t="n">
        <v>41.544792051808</v>
      </c>
      <c r="P1175" s="12" t="n">
        <v>53.1877917307045</v>
      </c>
      <c r="Q1175" s="12" t="n">
        <v>53.6433929630093</v>
      </c>
      <c r="R1175" s="12" t="n">
        <v>49.5126163050244</v>
      </c>
      <c r="S1175" s="12" t="n">
        <v>52.7080686028763</v>
      </c>
      <c r="T1175" s="12" t="n">
        <v>34.253221529496</v>
      </c>
      <c r="U1175" s="12" t="n">
        <v>34.1026458740234</v>
      </c>
      <c r="V1175" s="12" t="n">
        <v>57.0644187927246</v>
      </c>
      <c r="W1175" s="12" t="n">
        <v>22.9617729187012</v>
      </c>
      <c r="X1175" s="13" t="n">
        <v>23.5998617680728</v>
      </c>
      <c r="Y1175" s="13" t="n">
        <v>38.8852890991166</v>
      </c>
      <c r="Z1175" s="13" t="n">
        <v>36.1</v>
      </c>
      <c r="AA1175" s="10" t="s">
        <v>162</v>
      </c>
      <c r="AG1175" s="13" t="n">
        <v>98.8196875266798</v>
      </c>
      <c r="AH1175" s="13" t="n">
        <v>100</v>
      </c>
      <c r="AI1175" s="13" t="n">
        <v>32.8</v>
      </c>
      <c r="AJ1175" s="13" t="n">
        <v>66.4</v>
      </c>
      <c r="AK1175" s="13" t="n">
        <v>36.7</v>
      </c>
      <c r="AL1175" s="12" t="n">
        <v>37.7777777777778</v>
      </c>
      <c r="AM1175" s="10" t="s">
        <v>157</v>
      </c>
      <c r="AN1175" s="10" t="s">
        <v>632</v>
      </c>
    </row>
    <row r="1176" customFormat="false" ht="15" hidden="false" customHeight="false" outlineLevel="0" collapsed="false">
      <c r="A1176" s="10" t="s">
        <v>2709</v>
      </c>
      <c r="B1176" s="10" t="s">
        <v>2676</v>
      </c>
      <c r="C1176" s="10" t="s">
        <v>148</v>
      </c>
      <c r="D1176" s="11" t="n">
        <v>46298.8649537037</v>
      </c>
      <c r="E1176" s="10" t="s">
        <v>2710</v>
      </c>
      <c r="F1176" s="10" t="s">
        <v>2678</v>
      </c>
      <c r="G1176" s="10" t="s">
        <v>2679</v>
      </c>
      <c r="H1176" s="10" t="s">
        <v>207</v>
      </c>
      <c r="I1176" s="10" t="s">
        <v>152</v>
      </c>
      <c r="J1176" s="10" t="s">
        <v>153</v>
      </c>
      <c r="K1176" s="10" t="s">
        <v>154</v>
      </c>
      <c r="M1176" s="12" t="n">
        <v>46.7039611717129</v>
      </c>
      <c r="N1176" s="12" t="n">
        <v>7.8676800929515</v>
      </c>
      <c r="O1176" s="12" t="n">
        <v>44.7609074075178</v>
      </c>
      <c r="P1176" s="12" t="n">
        <v>57.4218106159676</v>
      </c>
      <c r="Q1176" s="12" t="n">
        <v>55.8493245584143</v>
      </c>
      <c r="R1176" s="12" t="n">
        <v>52.8573625499082</v>
      </c>
      <c r="S1176" s="12" t="n">
        <v>52.4062416202376</v>
      </c>
      <c r="T1176" s="12" t="n">
        <v>35.1903464272194</v>
      </c>
      <c r="U1176" s="12" t="n">
        <v>34.8736114501953</v>
      </c>
      <c r="V1176" s="12" t="n">
        <v>58.6699256896973</v>
      </c>
      <c r="W1176" s="12" t="n">
        <v>23.796314239502</v>
      </c>
      <c r="X1176" s="13" t="n">
        <v>18.711121936596</v>
      </c>
      <c r="Y1176" s="13" t="n">
        <v>32.3334332608859</v>
      </c>
      <c r="Z1176" s="13" t="n">
        <v>54.6000000000003</v>
      </c>
      <c r="AA1176" s="10" t="s">
        <v>162</v>
      </c>
      <c r="AG1176" s="13" t="n">
        <v>98.5414127986411</v>
      </c>
      <c r="AH1176" s="13" t="n">
        <v>100</v>
      </c>
      <c r="AI1176" s="13" t="n">
        <v>33.9</v>
      </c>
      <c r="AJ1176" s="13" t="n">
        <v>68.2</v>
      </c>
      <c r="AK1176" s="13" t="n">
        <v>34.6</v>
      </c>
      <c r="AL1176" s="12" t="n">
        <v>34.8736114732725</v>
      </c>
      <c r="AM1176" s="10" t="s">
        <v>157</v>
      </c>
      <c r="AN1176" s="10" t="s">
        <v>632</v>
      </c>
    </row>
    <row r="1177" customFormat="false" ht="15" hidden="false" customHeight="false" outlineLevel="0" collapsed="false">
      <c r="A1177" s="10" t="s">
        <v>2711</v>
      </c>
      <c r="B1177" s="10" t="s">
        <v>2676</v>
      </c>
      <c r="C1177" s="10" t="s">
        <v>148</v>
      </c>
      <c r="D1177" s="11" t="n">
        <v>46298.865</v>
      </c>
      <c r="E1177" s="10" t="s">
        <v>2712</v>
      </c>
      <c r="F1177" s="10" t="s">
        <v>2678</v>
      </c>
      <c r="G1177" s="10" t="s">
        <v>2679</v>
      </c>
      <c r="H1177" s="10" t="s">
        <v>210</v>
      </c>
      <c r="I1177" s="10" t="s">
        <v>152</v>
      </c>
      <c r="J1177" s="10" t="s">
        <v>153</v>
      </c>
      <c r="K1177" s="10" t="s">
        <v>154</v>
      </c>
      <c r="M1177" s="12" t="n">
        <v>51.9879899314449</v>
      </c>
      <c r="N1177" s="12" t="n">
        <v>3.36625310002739</v>
      </c>
      <c r="O1177" s="12" t="n">
        <v>51.2363166609498</v>
      </c>
      <c r="P1177" s="12" t="n">
        <v>56.9131395585329</v>
      </c>
      <c r="Q1177" s="12" t="n">
        <v>54.225444658787</v>
      </c>
      <c r="R1177" s="12" t="n">
        <v>56.8617110640326</v>
      </c>
      <c r="S1177" s="12" t="n">
        <v>51.8618435282344</v>
      </c>
      <c r="T1177" s="12" t="n">
        <v>47.9329661985258</v>
      </c>
      <c r="U1177" s="12" t="n">
        <v>46.5179023742676</v>
      </c>
      <c r="V1177" s="12" t="n">
        <v>59.9062881469727</v>
      </c>
      <c r="W1177" s="12" t="n">
        <v>13.3883857727051</v>
      </c>
      <c r="X1177" s="13" t="n">
        <v>38.1289094370411</v>
      </c>
      <c r="Y1177" s="13" t="n">
        <v>59.4638486343681</v>
      </c>
      <c r="Z1177" s="13" t="n">
        <v>50.5</v>
      </c>
      <c r="AA1177" s="10" t="s">
        <v>155</v>
      </c>
      <c r="AG1177" s="13" t="n">
        <v>99.0129098770561</v>
      </c>
      <c r="AH1177" s="13" t="n">
        <v>100</v>
      </c>
      <c r="AI1177" s="13" t="n">
        <v>43.8</v>
      </c>
      <c r="AJ1177" s="13" t="n">
        <v>73.9</v>
      </c>
      <c r="AK1177" s="13" t="n">
        <v>49.9</v>
      </c>
      <c r="AL1177" s="12" t="n">
        <v>47.0088533824704</v>
      </c>
      <c r="AM1177" s="10" t="s">
        <v>157</v>
      </c>
      <c r="AN1177" s="10" t="s">
        <v>632</v>
      </c>
    </row>
    <row r="1178" customFormat="false" ht="15" hidden="false" customHeight="false" outlineLevel="0" collapsed="false">
      <c r="A1178" s="10" t="s">
        <v>2713</v>
      </c>
      <c r="B1178" s="10" t="s">
        <v>2676</v>
      </c>
      <c r="C1178" s="10" t="s">
        <v>148</v>
      </c>
      <c r="D1178" s="11" t="n">
        <v>46298.8650347222</v>
      </c>
      <c r="E1178" s="10" t="s">
        <v>2714</v>
      </c>
      <c r="F1178" s="10" t="s">
        <v>2678</v>
      </c>
      <c r="G1178" s="10" t="s">
        <v>2679</v>
      </c>
      <c r="H1178" s="10" t="s">
        <v>213</v>
      </c>
      <c r="I1178" s="10" t="s">
        <v>152</v>
      </c>
      <c r="J1178" s="10" t="s">
        <v>153</v>
      </c>
      <c r="K1178" s="10" t="s">
        <v>154</v>
      </c>
      <c r="M1178" s="12" t="n">
        <v>51.4171316048789</v>
      </c>
      <c r="N1178" s="12" t="n">
        <v>7.60944856120733</v>
      </c>
      <c r="O1178" s="12" t="n">
        <v>49.4938075312389</v>
      </c>
      <c r="P1178" s="12" t="n">
        <v>61.3699691428816</v>
      </c>
      <c r="Q1178" s="12" t="n">
        <v>59.5501455226273</v>
      </c>
      <c r="R1178" s="12" t="n">
        <v>60.019574201635</v>
      </c>
      <c r="S1178" s="12" t="n">
        <v>56.7461123945526</v>
      </c>
      <c r="T1178" s="12" t="n">
        <v>37.9772528815467</v>
      </c>
      <c r="U1178" s="12" t="n">
        <v>36.814884185791</v>
      </c>
      <c r="V1178" s="12" t="n">
        <v>64.4801788330078</v>
      </c>
      <c r="W1178" s="12" t="n">
        <v>27.6652946472168</v>
      </c>
      <c r="X1178" s="13" t="n">
        <v>14.8039691801425</v>
      </c>
      <c r="Y1178" s="13" t="n">
        <v>35.6378159361568</v>
      </c>
      <c r="Z1178" s="13" t="n">
        <v>53.3000000000002</v>
      </c>
      <c r="AA1178" s="10" t="s">
        <v>162</v>
      </c>
      <c r="AC1178" s="10" t="s">
        <v>156</v>
      </c>
      <c r="AG1178" s="13" t="n">
        <v>98.0756380180564</v>
      </c>
      <c r="AH1178" s="13" t="n">
        <v>100</v>
      </c>
      <c r="AI1178" s="13" t="n">
        <v>35.6</v>
      </c>
      <c r="AJ1178" s="13" t="n">
        <v>78.4</v>
      </c>
      <c r="AK1178" s="13" t="n">
        <v>37.1</v>
      </c>
      <c r="AL1178" s="12" t="n">
        <v>36.8148854535295</v>
      </c>
      <c r="AM1178" s="10" t="s">
        <v>157</v>
      </c>
      <c r="AN1178" s="10" t="s">
        <v>632</v>
      </c>
    </row>
    <row r="1179" customFormat="false" ht="15" hidden="false" customHeight="false" outlineLevel="0" collapsed="false">
      <c r="A1179" s="10" t="s">
        <v>2715</v>
      </c>
      <c r="B1179" s="10" t="s">
        <v>2676</v>
      </c>
      <c r="C1179" s="10" t="s">
        <v>148</v>
      </c>
      <c r="D1179" s="11" t="n">
        <v>46298.865150463</v>
      </c>
      <c r="E1179" s="10" t="s">
        <v>2716</v>
      </c>
      <c r="F1179" s="10" t="s">
        <v>2678</v>
      </c>
      <c r="G1179" s="10" t="s">
        <v>2679</v>
      </c>
      <c r="H1179" s="10" t="s">
        <v>216</v>
      </c>
      <c r="I1179" s="10" t="s">
        <v>152</v>
      </c>
      <c r="J1179" s="10" t="s">
        <v>153</v>
      </c>
      <c r="K1179" s="10" t="s">
        <v>154</v>
      </c>
      <c r="M1179" s="12" t="n">
        <v>46.0670840930978</v>
      </c>
      <c r="N1179" s="12" t="n">
        <v>7.32623046962625</v>
      </c>
      <c r="O1179" s="12" t="n">
        <v>44.2986922489183</v>
      </c>
      <c r="P1179" s="12" t="n">
        <v>52.5614055135042</v>
      </c>
      <c r="Q1179" s="12" t="n">
        <v>55.5987799079921</v>
      </c>
      <c r="R1179" s="12" t="n">
        <v>51.7320360966801</v>
      </c>
      <c r="S1179" s="12" t="n">
        <v>53.0878493210365</v>
      </c>
      <c r="T1179" s="12" t="n">
        <v>33.8623097296957</v>
      </c>
      <c r="U1179" s="12" t="n">
        <v>32.8360595703125</v>
      </c>
      <c r="V1179" s="12" t="n">
        <v>58.1586685180664</v>
      </c>
      <c r="W1179" s="12" t="n">
        <v>25.3226089477539</v>
      </c>
      <c r="X1179" s="13" t="n">
        <v>15.4265786038537</v>
      </c>
      <c r="Y1179" s="13" t="n">
        <v>33.9938044304167</v>
      </c>
      <c r="Z1179" s="13" t="n">
        <v>52.2000000000003</v>
      </c>
      <c r="AA1179" s="10" t="s">
        <v>162</v>
      </c>
      <c r="AG1179" s="13" t="n">
        <v>98.8045738045738</v>
      </c>
      <c r="AH1179" s="13" t="n">
        <v>100</v>
      </c>
      <c r="AI1179" s="13" t="n">
        <v>31.8</v>
      </c>
      <c r="AJ1179" s="13" t="n">
        <v>68.3</v>
      </c>
      <c r="AK1179" s="13" t="n">
        <v>36.4</v>
      </c>
      <c r="AL1179" s="12" t="n">
        <v>37.2074074074074</v>
      </c>
      <c r="AM1179" s="10" t="s">
        <v>157</v>
      </c>
      <c r="AN1179" s="10" t="s">
        <v>632</v>
      </c>
    </row>
    <row r="1180" customFormat="false" ht="15" hidden="false" customHeight="false" outlineLevel="0" collapsed="false">
      <c r="A1180" s="10" t="s">
        <v>2717</v>
      </c>
      <c r="B1180" s="10" t="s">
        <v>2676</v>
      </c>
      <c r="C1180" s="10" t="s">
        <v>148</v>
      </c>
      <c r="D1180" s="11" t="n">
        <v>46298.8651736111</v>
      </c>
      <c r="E1180" s="10" t="s">
        <v>2718</v>
      </c>
      <c r="F1180" s="10" t="s">
        <v>2678</v>
      </c>
      <c r="G1180" s="10" t="s">
        <v>2679</v>
      </c>
      <c r="H1180" s="10" t="s">
        <v>219</v>
      </c>
      <c r="I1180" s="10" t="s">
        <v>152</v>
      </c>
      <c r="J1180" s="10" t="s">
        <v>153</v>
      </c>
      <c r="K1180" s="10" t="s">
        <v>154</v>
      </c>
      <c r="M1180" s="12" t="n">
        <v>44.9054767153386</v>
      </c>
      <c r="N1180" s="12" t="n">
        <v>6.6677806963698</v>
      </c>
      <c r="O1180" s="12" t="n">
        <v>43.7128758463855</v>
      </c>
      <c r="P1180" s="12" t="n">
        <v>48.9262945588287</v>
      </c>
      <c r="Q1180" s="12" t="n">
        <v>54.1485217628721</v>
      </c>
      <c r="R1180" s="12" t="n">
        <v>45.3322876932627</v>
      </c>
      <c r="S1180" s="12" t="n">
        <v>49.8248838003747</v>
      </c>
      <c r="T1180" s="12" t="n">
        <v>33.8162655025817</v>
      </c>
      <c r="U1180" s="12" t="n">
        <v>31.827543258667</v>
      </c>
      <c r="V1180" s="12" t="n">
        <v>55.226692199707</v>
      </c>
      <c r="W1180" s="12" t="n">
        <v>23.39914894104</v>
      </c>
      <c r="X1180" s="13" t="n">
        <v>13.5613099070923</v>
      </c>
      <c r="Y1180" s="13" t="n">
        <v>28.3702051329225</v>
      </c>
      <c r="Z1180" s="13" t="n">
        <v>51.9000000000003</v>
      </c>
      <c r="AA1180" s="10" t="s">
        <v>162</v>
      </c>
      <c r="AG1180" s="13" t="n">
        <v>98.4190573190743</v>
      </c>
      <c r="AH1180" s="13" t="n">
        <v>100</v>
      </c>
      <c r="AI1180" s="13" t="n">
        <v>30.8</v>
      </c>
      <c r="AJ1180" s="13" t="n">
        <v>67</v>
      </c>
      <c r="AK1180" s="13" t="n">
        <v>46</v>
      </c>
      <c r="AL1180" s="12" t="n">
        <v>42.8666666666667</v>
      </c>
      <c r="AM1180" s="10" t="s">
        <v>157</v>
      </c>
      <c r="AN1180" s="10" t="s">
        <v>632</v>
      </c>
    </row>
    <row r="1181" customFormat="false" ht="15" hidden="false" customHeight="false" outlineLevel="0" collapsed="false">
      <c r="A1181" s="10" t="s">
        <v>2719</v>
      </c>
      <c r="B1181" s="10" t="s">
        <v>2676</v>
      </c>
      <c r="C1181" s="10" t="s">
        <v>148</v>
      </c>
      <c r="D1181" s="11" t="n">
        <v>46298.8652083333</v>
      </c>
      <c r="E1181" s="10" t="s">
        <v>2720</v>
      </c>
      <c r="F1181" s="10" t="s">
        <v>2678</v>
      </c>
      <c r="G1181" s="10" t="s">
        <v>2679</v>
      </c>
      <c r="H1181" s="10" t="s">
        <v>222</v>
      </c>
      <c r="I1181" s="10" t="s">
        <v>152</v>
      </c>
      <c r="J1181" s="10" t="s">
        <v>153</v>
      </c>
      <c r="K1181" s="10" t="s">
        <v>154</v>
      </c>
      <c r="M1181" s="12" t="n">
        <v>49.0367007678932</v>
      </c>
      <c r="N1181" s="12" t="n">
        <v>3.81758768825697</v>
      </c>
      <c r="O1181" s="12" t="n">
        <v>48.1749562612228</v>
      </c>
      <c r="P1181" s="12" t="n">
        <v>52.6492245666624</v>
      </c>
      <c r="Q1181" s="12" t="n">
        <v>55.623713577037</v>
      </c>
      <c r="R1181" s="12" t="n">
        <v>52.578650476531</v>
      </c>
      <c r="S1181" s="12" t="n">
        <v>49.0462140914351</v>
      </c>
      <c r="T1181" s="12" t="n">
        <v>43.5109608054432</v>
      </c>
      <c r="U1181" s="12" t="n">
        <v>43.2002449035645</v>
      </c>
      <c r="V1181" s="12" t="n">
        <v>57.5491333007813</v>
      </c>
      <c r="W1181" s="12" t="n">
        <v>14.3488883972168</v>
      </c>
      <c r="X1181" s="13" t="n">
        <v>18.1492161407479</v>
      </c>
      <c r="Y1181" s="13" t="n">
        <v>50.1679046593543</v>
      </c>
      <c r="Z1181" s="13" t="n">
        <v>48.5000000000001</v>
      </c>
      <c r="AA1181" s="10" t="s">
        <v>155</v>
      </c>
      <c r="AC1181" s="10" t="s">
        <v>156</v>
      </c>
      <c r="AG1181" s="13" t="n">
        <v>98.3054496523884</v>
      </c>
      <c r="AH1181" s="13" t="n">
        <v>100</v>
      </c>
      <c r="AI1181" s="13" t="n">
        <v>42.2</v>
      </c>
      <c r="AJ1181" s="13" t="n">
        <v>68</v>
      </c>
      <c r="AK1181" s="13" t="n">
        <v>43.1</v>
      </c>
      <c r="AL1181" s="12" t="n">
        <v>43.2002449022493</v>
      </c>
      <c r="AM1181" s="10" t="s">
        <v>157</v>
      </c>
      <c r="AN1181" s="10" t="s">
        <v>632</v>
      </c>
    </row>
    <row r="1182" customFormat="false" ht="15" hidden="false" customHeight="false" outlineLevel="0" collapsed="false">
      <c r="A1182" s="10" t="s">
        <v>2721</v>
      </c>
      <c r="B1182" s="10" t="s">
        <v>2676</v>
      </c>
      <c r="C1182" s="10" t="s">
        <v>148</v>
      </c>
      <c r="D1182" s="11" t="n">
        <v>46298.8652314815</v>
      </c>
      <c r="E1182" s="10" t="s">
        <v>2722</v>
      </c>
      <c r="F1182" s="10" t="s">
        <v>2678</v>
      </c>
      <c r="G1182" s="10" t="s">
        <v>2679</v>
      </c>
      <c r="H1182" s="10" t="s">
        <v>225</v>
      </c>
      <c r="I1182" s="10" t="s">
        <v>152</v>
      </c>
      <c r="J1182" s="10" t="s">
        <v>153</v>
      </c>
      <c r="K1182" s="10" t="s">
        <v>154</v>
      </c>
      <c r="M1182" s="12" t="n">
        <v>46.1814242376923</v>
      </c>
      <c r="N1182" s="12" t="n">
        <v>6.56221884792474</v>
      </c>
      <c r="O1182" s="12" t="n">
        <v>45.186429250662</v>
      </c>
      <c r="P1182" s="12" t="n">
        <v>49.8040789209778</v>
      </c>
      <c r="Q1182" s="12" t="n">
        <v>54.0570941080055</v>
      </c>
      <c r="R1182" s="12" t="n">
        <v>51.9569314294696</v>
      </c>
      <c r="S1182" s="12" t="n">
        <v>45.9003493402906</v>
      </c>
      <c r="T1182" s="12" t="n">
        <v>35.1997566285504</v>
      </c>
      <c r="U1182" s="12" t="n">
        <v>32.6019973754883</v>
      </c>
      <c r="V1182" s="12" t="n">
        <v>55.4193992614746</v>
      </c>
      <c r="W1182" s="12" t="n">
        <v>22.8174018859863</v>
      </c>
      <c r="X1182" s="13" t="n">
        <v>16.2947068653529</v>
      </c>
      <c r="Y1182" s="13" t="n">
        <v>39.3015000346086</v>
      </c>
      <c r="Z1182" s="13" t="n">
        <v>51.7000000000002</v>
      </c>
      <c r="AA1182" s="10" t="s">
        <v>162</v>
      </c>
      <c r="AC1182" s="10" t="s">
        <v>156</v>
      </c>
      <c r="AG1182" s="13" t="n">
        <v>96.6854050746668</v>
      </c>
      <c r="AH1182" s="13" t="n">
        <v>100</v>
      </c>
      <c r="AI1182" s="13" t="n">
        <v>31.6</v>
      </c>
      <c r="AJ1182" s="13" t="n">
        <v>66.9</v>
      </c>
      <c r="AK1182" s="13" t="n">
        <v>49.3</v>
      </c>
      <c r="AL1182" s="12" t="n">
        <v>47.5472036189871</v>
      </c>
      <c r="AM1182" s="10" t="s">
        <v>157</v>
      </c>
      <c r="AN1182" s="10" t="s">
        <v>632</v>
      </c>
    </row>
    <row r="1183" customFormat="false" ht="15" hidden="false" customHeight="false" outlineLevel="0" collapsed="false">
      <c r="A1183" s="10" t="s">
        <v>2723</v>
      </c>
      <c r="B1183" s="10" t="s">
        <v>2676</v>
      </c>
      <c r="C1183" s="10" t="s">
        <v>148</v>
      </c>
      <c r="D1183" s="11" t="n">
        <v>46298.8652546296</v>
      </c>
      <c r="E1183" s="10" t="s">
        <v>2724</v>
      </c>
      <c r="F1183" s="10" t="s">
        <v>2678</v>
      </c>
      <c r="G1183" s="10" t="s">
        <v>2679</v>
      </c>
      <c r="H1183" s="10" t="s">
        <v>228</v>
      </c>
      <c r="I1183" s="10" t="s">
        <v>152</v>
      </c>
      <c r="J1183" s="10" t="s">
        <v>153</v>
      </c>
      <c r="K1183" s="10" t="s">
        <v>154</v>
      </c>
      <c r="M1183" s="12" t="n">
        <v>45.6864506471871</v>
      </c>
      <c r="N1183" s="12" t="n">
        <v>6.54063751202475</v>
      </c>
      <c r="O1183" s="12" t="n">
        <v>44.1627260524346</v>
      </c>
      <c r="P1183" s="12" t="n">
        <v>53.3211640011723</v>
      </c>
      <c r="Q1183" s="12" t="n">
        <v>53.2998321020041</v>
      </c>
      <c r="R1183" s="12" t="n">
        <v>49.8911405557418</v>
      </c>
      <c r="S1183" s="12" t="n">
        <v>51.5089282513472</v>
      </c>
      <c r="T1183" s="12" t="n">
        <v>34.8273229025505</v>
      </c>
      <c r="U1183" s="12" t="n">
        <v>34.2251052856445</v>
      </c>
      <c r="V1183" s="12" t="n">
        <v>57.596305847168</v>
      </c>
      <c r="W1183" s="12" t="n">
        <v>23.3712005615234</v>
      </c>
      <c r="X1183" s="13" t="n">
        <v>14.2386700655643</v>
      </c>
      <c r="Y1183" s="13" t="n">
        <v>37.7852941468205</v>
      </c>
      <c r="Z1183" s="13" t="n">
        <v>51.2000000000002</v>
      </c>
      <c r="AA1183" s="10" t="s">
        <v>162</v>
      </c>
      <c r="AC1183" s="10" t="s">
        <v>156</v>
      </c>
      <c r="AG1183" s="13" t="n">
        <v>97.9186091686092</v>
      </c>
      <c r="AH1183" s="13" t="n">
        <v>100</v>
      </c>
      <c r="AI1183" s="13" t="n">
        <v>33</v>
      </c>
      <c r="AJ1183" s="13" t="n">
        <v>64.6</v>
      </c>
      <c r="AK1183" s="13" t="n">
        <v>34.7</v>
      </c>
      <c r="AL1183" s="12" t="n">
        <v>34.9630233570289</v>
      </c>
      <c r="AM1183" s="10" t="s">
        <v>157</v>
      </c>
      <c r="AN1183" s="10" t="s">
        <v>632</v>
      </c>
    </row>
    <row r="1184" customFormat="false" ht="15" hidden="false" customHeight="false" outlineLevel="0" collapsed="false">
      <c r="A1184" s="10" t="s">
        <v>2725</v>
      </c>
      <c r="B1184" s="10" t="s">
        <v>2676</v>
      </c>
      <c r="C1184" s="10" t="s">
        <v>148</v>
      </c>
      <c r="D1184" s="11" t="n">
        <v>46298.8652777778</v>
      </c>
      <c r="E1184" s="10" t="s">
        <v>2726</v>
      </c>
      <c r="F1184" s="10" t="s">
        <v>2678</v>
      </c>
      <c r="G1184" s="10" t="s">
        <v>2679</v>
      </c>
      <c r="H1184" s="10" t="s">
        <v>231</v>
      </c>
      <c r="I1184" s="10" t="s">
        <v>152</v>
      </c>
      <c r="J1184" s="10" t="s">
        <v>153</v>
      </c>
      <c r="K1184" s="10" t="s">
        <v>154</v>
      </c>
      <c r="M1184" s="12" t="n">
        <v>44.9619952462218</v>
      </c>
      <c r="N1184" s="12" t="n">
        <v>7.72895759186248</v>
      </c>
      <c r="O1184" s="12" t="n">
        <v>43.1661060440275</v>
      </c>
      <c r="P1184" s="12" t="n">
        <v>51.6363831757502</v>
      </c>
      <c r="Q1184" s="12" t="n">
        <v>54.4677084642995</v>
      </c>
      <c r="R1184" s="12" t="n">
        <v>53.3863199005055</v>
      </c>
      <c r="S1184" s="12" t="n">
        <v>50.9628047500079</v>
      </c>
      <c r="T1184" s="12" t="n">
        <v>33.1152702228176</v>
      </c>
      <c r="U1184" s="12" t="n">
        <v>32.2934799194336</v>
      </c>
      <c r="V1184" s="12" t="n">
        <v>56.5754356384277</v>
      </c>
      <c r="W1184" s="12" t="n">
        <v>24.2819557189941</v>
      </c>
      <c r="X1184" s="13" t="n">
        <v>17.8552676282546</v>
      </c>
      <c r="Y1184" s="13" t="n">
        <v>37.7335763041665</v>
      </c>
      <c r="Z1184" s="13" t="n">
        <v>51.2000000000002</v>
      </c>
      <c r="AA1184" s="10" t="s">
        <v>162</v>
      </c>
      <c r="AC1184" s="10" t="s">
        <v>156</v>
      </c>
      <c r="AE1184" s="10" t="s">
        <v>156</v>
      </c>
      <c r="AG1184" s="13" t="n">
        <v>94.6898945192926</v>
      </c>
      <c r="AH1184" s="13" t="n">
        <v>100</v>
      </c>
      <c r="AI1184" s="13" t="n">
        <v>31.3</v>
      </c>
      <c r="AJ1184" s="13" t="n">
        <v>66.3</v>
      </c>
      <c r="AK1184" s="13" t="n">
        <v>46.2</v>
      </c>
      <c r="AL1184" s="12" t="n">
        <v>47.1116749763328</v>
      </c>
      <c r="AM1184" s="10" t="s">
        <v>157</v>
      </c>
      <c r="AN1184" s="10" t="s">
        <v>632</v>
      </c>
    </row>
    <row r="1185" customFormat="false" ht="15" hidden="false" customHeight="false" outlineLevel="0" collapsed="false">
      <c r="A1185" s="10" t="s">
        <v>2727</v>
      </c>
      <c r="B1185" s="10" t="s">
        <v>2676</v>
      </c>
      <c r="C1185" s="10" t="s">
        <v>148</v>
      </c>
      <c r="D1185" s="11" t="n">
        <v>46298.8653125</v>
      </c>
      <c r="E1185" s="10" t="s">
        <v>2728</v>
      </c>
      <c r="F1185" s="10" t="s">
        <v>2678</v>
      </c>
      <c r="G1185" s="10" t="s">
        <v>2679</v>
      </c>
      <c r="H1185" s="10" t="s">
        <v>234</v>
      </c>
      <c r="I1185" s="10" t="s">
        <v>152</v>
      </c>
      <c r="J1185" s="10" t="s">
        <v>153</v>
      </c>
      <c r="K1185" s="10" t="s">
        <v>261</v>
      </c>
      <c r="L1185" s="10" t="s">
        <v>383</v>
      </c>
      <c r="M1185" s="12" t="n">
        <v>47.3310858885795</v>
      </c>
      <c r="N1185" s="12" t="n">
        <v>7.65604433111247</v>
      </c>
      <c r="O1185" s="12" t="n">
        <v>46.1332610877029</v>
      </c>
      <c r="Q1185" s="12" t="n">
        <v>56.7182561939824</v>
      </c>
      <c r="R1185" s="12" t="n">
        <v>57.1328950796378</v>
      </c>
      <c r="S1185" s="12" t="n">
        <v>45.8034866350412</v>
      </c>
      <c r="T1185" s="12" t="n">
        <v>34.50476147256</v>
      </c>
      <c r="U1185" s="12" t="n">
        <v>31.9779853820801</v>
      </c>
      <c r="V1185" s="12" t="n">
        <v>60.7694435119629</v>
      </c>
      <c r="W1185" s="12" t="n">
        <v>28.7914581298828</v>
      </c>
      <c r="X1185" s="13" t="n">
        <v>10.19243610757</v>
      </c>
      <c r="Y1185" s="13" t="n">
        <v>30.4824561403509</v>
      </c>
      <c r="Z1185" s="13" t="n">
        <v>54.9000000000003</v>
      </c>
      <c r="AA1185" s="10" t="s">
        <v>162</v>
      </c>
      <c r="AB1185" s="10" t="s">
        <v>156</v>
      </c>
      <c r="AC1185" s="10" t="s">
        <v>347</v>
      </c>
      <c r="AE1185" s="10" t="s">
        <v>156</v>
      </c>
      <c r="AG1185" s="13" t="n">
        <v>89.7992558976246</v>
      </c>
      <c r="AH1185" s="13" t="n">
        <v>99.5420908459054</v>
      </c>
      <c r="AI1185" s="13" t="n">
        <v>30.8</v>
      </c>
      <c r="AJ1185" s="13" t="n">
        <v>72.3</v>
      </c>
      <c r="AK1185" s="13" t="n">
        <v>48.8</v>
      </c>
      <c r="AL1185" s="12" t="n">
        <v>44.6333333333334</v>
      </c>
      <c r="AM1185" s="10" t="s">
        <v>157</v>
      </c>
      <c r="AN1185" s="10" t="s">
        <v>632</v>
      </c>
      <c r="AO1185" s="10" t="s">
        <v>952</v>
      </c>
    </row>
    <row r="1186" customFormat="false" ht="15" hidden="false" customHeight="false" outlineLevel="0" collapsed="false">
      <c r="A1186" s="10" t="s">
        <v>2729</v>
      </c>
      <c r="B1186" s="10" t="s">
        <v>2676</v>
      </c>
      <c r="C1186" s="10" t="s">
        <v>148</v>
      </c>
      <c r="D1186" s="11" t="n">
        <v>46298.8653472222</v>
      </c>
      <c r="E1186" s="10" t="s">
        <v>2730</v>
      </c>
      <c r="F1186" s="10" t="s">
        <v>2678</v>
      </c>
      <c r="G1186" s="10" t="s">
        <v>2679</v>
      </c>
      <c r="H1186" s="10" t="s">
        <v>237</v>
      </c>
      <c r="I1186" s="10" t="s">
        <v>152</v>
      </c>
      <c r="J1186" s="10" t="s">
        <v>153</v>
      </c>
      <c r="K1186" s="10" t="s">
        <v>154</v>
      </c>
      <c r="M1186" s="12" t="n">
        <v>47.3913372150992</v>
      </c>
      <c r="N1186" s="12" t="n">
        <v>7.17598777813405</v>
      </c>
      <c r="O1186" s="12" t="n">
        <v>46.2413707331449</v>
      </c>
      <c r="P1186" s="12" t="n">
        <v>49.3911093985333</v>
      </c>
      <c r="Q1186" s="12" t="n">
        <v>57.5100120253261</v>
      </c>
      <c r="R1186" s="12" t="n">
        <v>54.9690547885675</v>
      </c>
      <c r="S1186" s="12" t="n">
        <v>45.8854866021539</v>
      </c>
      <c r="T1186" s="12" t="n">
        <v>35.4908230850938</v>
      </c>
      <c r="U1186" s="12" t="n">
        <v>32.843921661377</v>
      </c>
      <c r="V1186" s="12" t="n">
        <v>59.6702499389648</v>
      </c>
      <c r="W1186" s="12" t="n">
        <v>26.8263282775879</v>
      </c>
      <c r="X1186" s="13" t="n">
        <v>8.06949299981946</v>
      </c>
      <c r="Y1186" s="13" t="n">
        <v>27.7266236643853</v>
      </c>
      <c r="Z1186" s="13" t="n">
        <v>55.0000000000003</v>
      </c>
      <c r="AA1186" s="10" t="s">
        <v>162</v>
      </c>
      <c r="AC1186" s="10" t="s">
        <v>156</v>
      </c>
      <c r="AE1186" s="10" t="s">
        <v>156</v>
      </c>
      <c r="AG1186" s="13" t="n">
        <v>97.0059308203638</v>
      </c>
      <c r="AH1186" s="13" t="n">
        <v>100</v>
      </c>
      <c r="AI1186" s="13" t="n">
        <v>31.7</v>
      </c>
      <c r="AJ1186" s="13" t="n">
        <v>72</v>
      </c>
      <c r="AK1186" s="13" t="n">
        <v>47.2</v>
      </c>
      <c r="AL1186" s="12" t="n">
        <v>41.6917355371901</v>
      </c>
      <c r="AM1186" s="10" t="s">
        <v>157</v>
      </c>
      <c r="AN1186" s="10" t="s">
        <v>632</v>
      </c>
    </row>
    <row r="1187" customFormat="false" ht="15" hidden="false" customHeight="false" outlineLevel="0" collapsed="false">
      <c r="A1187" s="10" t="s">
        <v>2731</v>
      </c>
      <c r="B1187" s="10" t="s">
        <v>2676</v>
      </c>
      <c r="C1187" s="10" t="s">
        <v>148</v>
      </c>
      <c r="D1187" s="11" t="n">
        <v>46298.8653819444</v>
      </c>
      <c r="E1187" s="10" t="s">
        <v>2732</v>
      </c>
      <c r="F1187" s="10" t="s">
        <v>2678</v>
      </c>
      <c r="G1187" s="10" t="s">
        <v>2679</v>
      </c>
      <c r="H1187" s="10" t="s">
        <v>240</v>
      </c>
      <c r="I1187" s="10" t="s">
        <v>152</v>
      </c>
      <c r="J1187" s="10" t="s">
        <v>153</v>
      </c>
      <c r="K1187" s="10" t="s">
        <v>154</v>
      </c>
      <c r="M1187" s="12" t="n">
        <v>51.0182446072741</v>
      </c>
      <c r="N1187" s="12" t="n">
        <v>5.37144310950038</v>
      </c>
      <c r="O1187" s="12" t="n">
        <v>50.8010683316987</v>
      </c>
      <c r="P1187" s="12" t="n">
        <v>58.3799467523378</v>
      </c>
      <c r="Q1187" s="12" t="n">
        <v>47.1385072399615</v>
      </c>
      <c r="R1187" s="12" t="n">
        <v>55.5325791575949</v>
      </c>
      <c r="S1187" s="12" t="n">
        <v>46.2870301175499</v>
      </c>
      <c r="T1187" s="12" t="n">
        <v>42.640319521514</v>
      </c>
      <c r="U1187" s="12" t="n">
        <v>40.1054878234863</v>
      </c>
      <c r="V1187" s="12" t="n">
        <v>60.6139945983887</v>
      </c>
      <c r="W1187" s="12" t="n">
        <v>20.5085067749023</v>
      </c>
      <c r="X1187" s="13" t="n">
        <v>17.5638882756736</v>
      </c>
      <c r="Y1187" s="13" t="n">
        <v>39.8015284829754</v>
      </c>
      <c r="Z1187" s="13" t="n">
        <v>54.5000000000002</v>
      </c>
      <c r="AA1187" s="10" t="s">
        <v>162</v>
      </c>
      <c r="AG1187" s="13" t="n">
        <v>98.5751590640608</v>
      </c>
      <c r="AH1187" s="13" t="n">
        <v>100</v>
      </c>
      <c r="AI1187" s="13" t="n">
        <v>39.2</v>
      </c>
      <c r="AJ1187" s="13" t="n">
        <v>71.1</v>
      </c>
      <c r="AK1187" s="13" t="n">
        <v>52.3</v>
      </c>
      <c r="AL1187" s="12" t="n">
        <v>50.5492959372115</v>
      </c>
      <c r="AM1187" s="10" t="s">
        <v>157</v>
      </c>
      <c r="AN1187" s="10" t="s">
        <v>632</v>
      </c>
    </row>
    <row r="1188" customFormat="false" ht="15" hidden="false" customHeight="false" outlineLevel="0" collapsed="false">
      <c r="A1188" s="10" t="s">
        <v>2733</v>
      </c>
      <c r="B1188" s="10" t="s">
        <v>2676</v>
      </c>
      <c r="C1188" s="10" t="s">
        <v>148</v>
      </c>
      <c r="D1188" s="11" t="n">
        <v>46298.8655439815</v>
      </c>
      <c r="E1188" s="10" t="s">
        <v>2734</v>
      </c>
      <c r="F1188" s="10" t="s">
        <v>2678</v>
      </c>
      <c r="G1188" s="10" t="s">
        <v>2679</v>
      </c>
      <c r="H1188" s="10" t="s">
        <v>247</v>
      </c>
      <c r="I1188" s="10" t="s">
        <v>152</v>
      </c>
      <c r="J1188" s="10" t="s">
        <v>248</v>
      </c>
      <c r="K1188" s="10" t="s">
        <v>154</v>
      </c>
      <c r="M1188" s="12" t="n">
        <v>43.9874523769192</v>
      </c>
      <c r="N1188" s="12" t="n">
        <v>5.30724152707288</v>
      </c>
      <c r="O1188" s="12" t="n">
        <v>42.5990098232511</v>
      </c>
      <c r="P1188" s="12" t="n">
        <v>56.6078378205351</v>
      </c>
      <c r="Q1188" s="12" t="n">
        <v>46.777156378884</v>
      </c>
      <c r="R1188" s="12" t="n">
        <v>47.5199229947466</v>
      </c>
      <c r="S1188" s="12" t="n">
        <v>47.6523584465852</v>
      </c>
      <c r="T1188" s="12" t="n">
        <v>38.2989761474417</v>
      </c>
      <c r="U1188" s="12" t="n">
        <v>35.4856185913086</v>
      </c>
      <c r="V1188" s="12" t="n">
        <v>58.8849601745606</v>
      </c>
      <c r="W1188" s="12" t="n">
        <v>23.399341583252</v>
      </c>
      <c r="X1188" s="13" t="n">
        <v>33.2389636253588</v>
      </c>
      <c r="Y1188" s="13" t="n">
        <v>52.3527344436418</v>
      </c>
      <c r="Z1188" s="13" t="n">
        <v>41.6000000000001</v>
      </c>
      <c r="AA1188" s="10" t="s">
        <v>155</v>
      </c>
      <c r="AG1188" s="13" t="n">
        <v>98.3948897747467</v>
      </c>
      <c r="AH1188" s="13" t="n">
        <v>100</v>
      </c>
      <c r="AI1188" s="13" t="n">
        <v>34.6</v>
      </c>
      <c r="AJ1188" s="13" t="n">
        <v>65.8</v>
      </c>
      <c r="AK1188" s="13" t="n">
        <v>44.8</v>
      </c>
      <c r="AL1188" s="12" t="n">
        <v>43.5358525345622</v>
      </c>
      <c r="AM1188" s="10" t="s">
        <v>157</v>
      </c>
      <c r="AN1188" s="10" t="s">
        <v>632</v>
      </c>
    </row>
    <row r="1189" customFormat="false" ht="15" hidden="false" customHeight="false" outlineLevel="0" collapsed="false">
      <c r="A1189" s="10" t="s">
        <v>2735</v>
      </c>
      <c r="B1189" s="10" t="s">
        <v>2676</v>
      </c>
      <c r="C1189" s="10" t="s">
        <v>148</v>
      </c>
      <c r="D1189" s="11" t="n">
        <v>46298.8655555556</v>
      </c>
      <c r="E1189" s="10" t="s">
        <v>2736</v>
      </c>
      <c r="F1189" s="10" t="s">
        <v>2678</v>
      </c>
      <c r="G1189" s="10" t="s">
        <v>2679</v>
      </c>
      <c r="H1189" s="10" t="s">
        <v>251</v>
      </c>
      <c r="I1189" s="10" t="s">
        <v>152</v>
      </c>
      <c r="J1189" s="10" t="s">
        <v>248</v>
      </c>
      <c r="K1189" s="10" t="s">
        <v>154</v>
      </c>
      <c r="M1189" s="12" t="n">
        <v>43.6266403061622</v>
      </c>
      <c r="N1189" s="12" t="n">
        <v>5.5934568660034</v>
      </c>
      <c r="O1189" s="12" t="n">
        <v>42.2497808694857</v>
      </c>
      <c r="P1189" s="12" t="n">
        <v>55.0806261394094</v>
      </c>
      <c r="Q1189" s="12" t="n">
        <v>46.3228475773116</v>
      </c>
      <c r="R1189" s="12" t="n">
        <v>49.7879692488067</v>
      </c>
      <c r="S1189" s="12" t="n">
        <v>45.3222270537273</v>
      </c>
      <c r="T1189" s="12" t="n">
        <v>37.0426784307893</v>
      </c>
      <c r="U1189" s="12" t="n">
        <v>36.0543937683106</v>
      </c>
      <c r="V1189" s="12" t="n">
        <v>57.5008354187012</v>
      </c>
      <c r="W1189" s="12" t="n">
        <v>21.4464416503906</v>
      </c>
      <c r="X1189" s="13" t="n">
        <v>18.902797022146</v>
      </c>
      <c r="Y1189" s="13" t="n">
        <v>48.9948568610413</v>
      </c>
      <c r="Z1189" s="13" t="n">
        <v>39.8</v>
      </c>
      <c r="AA1189" s="10" t="s">
        <v>162</v>
      </c>
      <c r="AG1189" s="13" t="n">
        <v>98.50328490793</v>
      </c>
      <c r="AH1189" s="13" t="n">
        <v>100</v>
      </c>
      <c r="AI1189" s="13" t="n">
        <v>35.2</v>
      </c>
      <c r="AJ1189" s="13" t="n">
        <v>65.3</v>
      </c>
      <c r="AK1189" s="13" t="n">
        <v>37.4</v>
      </c>
      <c r="AL1189" s="12" t="n">
        <v>37.4172807017544</v>
      </c>
      <c r="AM1189" s="10" t="s">
        <v>157</v>
      </c>
      <c r="AN1189" s="10" t="s">
        <v>632</v>
      </c>
    </row>
    <row r="1190" customFormat="false" ht="15" hidden="false" customHeight="false" outlineLevel="0" collapsed="false">
      <c r="A1190" s="10" t="s">
        <v>2737</v>
      </c>
      <c r="B1190" s="10" t="s">
        <v>2676</v>
      </c>
      <c r="C1190" s="10" t="s">
        <v>148</v>
      </c>
      <c r="D1190" s="11" t="n">
        <v>46298.8655787037</v>
      </c>
      <c r="E1190" s="10" t="s">
        <v>2738</v>
      </c>
      <c r="F1190" s="10" t="s">
        <v>2678</v>
      </c>
      <c r="G1190" s="10" t="s">
        <v>2679</v>
      </c>
      <c r="H1190" s="10" t="s">
        <v>254</v>
      </c>
      <c r="I1190" s="10" t="s">
        <v>152</v>
      </c>
      <c r="J1190" s="10" t="s">
        <v>248</v>
      </c>
      <c r="K1190" s="10" t="s">
        <v>154</v>
      </c>
      <c r="M1190" s="12" t="n">
        <v>44.5514977629693</v>
      </c>
      <c r="N1190" s="12" t="n">
        <v>5.51581982647765</v>
      </c>
      <c r="O1190" s="12" t="n">
        <v>43.2452420123486</v>
      </c>
      <c r="P1190" s="12" t="n">
        <v>56.4618071304826</v>
      </c>
      <c r="Q1190" s="12" t="n">
        <v>47.3013743220572</v>
      </c>
      <c r="R1190" s="12" t="n">
        <v>49.2656669559038</v>
      </c>
      <c r="S1190" s="12" t="n">
        <v>45.4364662425381</v>
      </c>
      <c r="T1190" s="12" t="n">
        <v>37.7683096944483</v>
      </c>
      <c r="U1190" s="12" t="n">
        <v>36.5657463073731</v>
      </c>
      <c r="V1190" s="12" t="n">
        <v>59.764575958252</v>
      </c>
      <c r="W1190" s="12" t="n">
        <v>23.1988296508789</v>
      </c>
      <c r="X1190" s="13" t="n">
        <v>24.2258888312518</v>
      </c>
      <c r="Y1190" s="13" t="n">
        <v>54.0580982402937</v>
      </c>
      <c r="Z1190" s="13" t="n">
        <v>42.5000000000001</v>
      </c>
      <c r="AA1190" s="10" t="s">
        <v>155</v>
      </c>
      <c r="AG1190" s="13" t="n">
        <v>98.9360652178204</v>
      </c>
      <c r="AH1190" s="13" t="n">
        <v>100</v>
      </c>
      <c r="AI1190" s="13" t="n">
        <v>35.7</v>
      </c>
      <c r="AJ1190" s="13" t="n">
        <v>66.2</v>
      </c>
      <c r="AK1190" s="13" t="n">
        <v>36.9</v>
      </c>
      <c r="AL1190" s="12" t="n">
        <v>36.5657478115105</v>
      </c>
      <c r="AM1190" s="10" t="s">
        <v>157</v>
      </c>
      <c r="AN1190" s="10" t="s">
        <v>632</v>
      </c>
    </row>
    <row r="1191" customFormat="false" ht="15" hidden="false" customHeight="false" outlineLevel="0" collapsed="false">
      <c r="A1191" s="10" t="s">
        <v>2739</v>
      </c>
      <c r="B1191" s="10" t="s">
        <v>2676</v>
      </c>
      <c r="C1191" s="10" t="s">
        <v>148</v>
      </c>
      <c r="D1191" s="11" t="n">
        <v>46298.8655902778</v>
      </c>
      <c r="E1191" s="10" t="s">
        <v>2740</v>
      </c>
      <c r="F1191" s="10" t="s">
        <v>2678</v>
      </c>
      <c r="G1191" s="10" t="s">
        <v>2679</v>
      </c>
      <c r="H1191" s="10" t="s">
        <v>257</v>
      </c>
      <c r="I1191" s="10" t="s">
        <v>152</v>
      </c>
      <c r="J1191" s="10" t="s">
        <v>248</v>
      </c>
      <c r="K1191" s="10" t="s">
        <v>154</v>
      </c>
      <c r="M1191" s="12" t="n">
        <v>44.5531135219609</v>
      </c>
      <c r="N1191" s="12" t="n">
        <v>5.30297466859351</v>
      </c>
      <c r="O1191" s="12" t="n">
        <v>43.1537926980078</v>
      </c>
      <c r="P1191" s="12" t="n">
        <v>55.8299540805719</v>
      </c>
      <c r="Q1191" s="12" t="n">
        <v>48.7599401870516</v>
      </c>
      <c r="R1191" s="12" t="n">
        <v>49.8729016948548</v>
      </c>
      <c r="S1191" s="12" t="n">
        <v>46.3652347682859</v>
      </c>
      <c r="T1191" s="12" t="n">
        <v>37.8471512033002</v>
      </c>
      <c r="U1191" s="12" t="n">
        <v>36.379940032959</v>
      </c>
      <c r="V1191" s="12" t="n">
        <v>59.6292877197266</v>
      </c>
      <c r="W1191" s="12" t="n">
        <v>23.2493476867676</v>
      </c>
      <c r="X1191" s="13" t="n">
        <v>26.4860199423081</v>
      </c>
      <c r="Y1191" s="13" t="n">
        <v>51.3014740954414</v>
      </c>
      <c r="Z1191" s="13" t="n">
        <v>42.4000000000001</v>
      </c>
      <c r="AA1191" s="10" t="s">
        <v>155</v>
      </c>
      <c r="AD1191" s="10" t="s">
        <v>156</v>
      </c>
      <c r="AE1191" s="10" t="s">
        <v>156</v>
      </c>
      <c r="AG1191" s="13" t="n">
        <v>96.7796535654621</v>
      </c>
      <c r="AH1191" s="13" t="n">
        <v>100</v>
      </c>
      <c r="AI1191" s="13" t="n">
        <v>35.5</v>
      </c>
      <c r="AJ1191" s="13" t="n">
        <v>66.5</v>
      </c>
      <c r="AK1191" s="13" t="n">
        <v>44.4</v>
      </c>
      <c r="AL1191" s="12" t="n">
        <v>44.5508301158301</v>
      </c>
      <c r="AM1191" s="10" t="s">
        <v>157</v>
      </c>
      <c r="AN1191" s="10" t="s">
        <v>632</v>
      </c>
    </row>
    <row r="1192" customFormat="false" ht="15" hidden="false" customHeight="false" outlineLevel="0" collapsed="false">
      <c r="A1192" s="10" t="s">
        <v>2741</v>
      </c>
      <c r="B1192" s="10" t="s">
        <v>2676</v>
      </c>
      <c r="C1192" s="10" t="s">
        <v>148</v>
      </c>
      <c r="D1192" s="11" t="n">
        <v>46298.8656134259</v>
      </c>
      <c r="E1192" s="10" t="s">
        <v>2742</v>
      </c>
      <c r="F1192" s="10" t="s">
        <v>2678</v>
      </c>
      <c r="G1192" s="10" t="s">
        <v>2679</v>
      </c>
      <c r="H1192" s="10" t="s">
        <v>260</v>
      </c>
      <c r="I1192" s="10" t="s">
        <v>152</v>
      </c>
      <c r="J1192" s="10" t="s">
        <v>248</v>
      </c>
      <c r="K1192" s="10" t="s">
        <v>154</v>
      </c>
      <c r="M1192" s="12" t="n">
        <v>45.7591826988284</v>
      </c>
      <c r="N1192" s="12" t="n">
        <v>5.45635136995623</v>
      </c>
      <c r="O1192" s="12" t="n">
        <v>44.2685273254602</v>
      </c>
      <c r="P1192" s="12" t="n">
        <v>56.7851297012104</v>
      </c>
      <c r="Q1192" s="12" t="n">
        <v>50.309942147273</v>
      </c>
      <c r="R1192" s="12" t="n">
        <v>50.6711917101291</v>
      </c>
      <c r="S1192" s="12" t="n">
        <v>47.6687101131688</v>
      </c>
      <c r="T1192" s="12" t="n">
        <v>39.2942755774621</v>
      </c>
      <c r="U1192" s="12" t="n">
        <v>36.7714233398438</v>
      </c>
      <c r="V1192" s="12" t="n">
        <v>60.448974609375</v>
      </c>
      <c r="W1192" s="12" t="n">
        <v>23.6775512695313</v>
      </c>
      <c r="X1192" s="13" t="n">
        <v>21.9344694118912</v>
      </c>
      <c r="Y1192" s="13" t="n">
        <v>46.1227287388453</v>
      </c>
      <c r="Z1192" s="13" t="n">
        <v>42.8000000000001</v>
      </c>
      <c r="AA1192" s="10" t="s">
        <v>162</v>
      </c>
      <c r="AG1192" s="13" t="n">
        <v>98.532761269135</v>
      </c>
      <c r="AH1192" s="13" t="n">
        <v>100</v>
      </c>
      <c r="AI1192" s="13" t="n">
        <v>35.9</v>
      </c>
      <c r="AJ1192" s="13" t="n">
        <v>66.6</v>
      </c>
      <c r="AK1192" s="13" t="n">
        <v>40.4</v>
      </c>
      <c r="AL1192" s="12" t="n">
        <v>40.4481481481482</v>
      </c>
      <c r="AM1192" s="10" t="s">
        <v>157</v>
      </c>
      <c r="AN1192" s="10" t="s">
        <v>632</v>
      </c>
    </row>
    <row r="1193" customFormat="false" ht="15" hidden="false" customHeight="false" outlineLevel="0" collapsed="false">
      <c r="A1193" s="10" t="s">
        <v>2743</v>
      </c>
      <c r="B1193" s="10" t="s">
        <v>2676</v>
      </c>
      <c r="C1193" s="10" t="s">
        <v>148</v>
      </c>
      <c r="D1193" s="11" t="n">
        <v>46298.865625</v>
      </c>
      <c r="E1193" s="10" t="s">
        <v>2744</v>
      </c>
      <c r="F1193" s="10" t="s">
        <v>2678</v>
      </c>
      <c r="G1193" s="10" t="s">
        <v>2679</v>
      </c>
      <c r="H1193" s="10" t="s">
        <v>267</v>
      </c>
      <c r="I1193" s="10" t="s">
        <v>152</v>
      </c>
      <c r="J1193" s="10" t="s">
        <v>248</v>
      </c>
      <c r="K1193" s="10" t="s">
        <v>154</v>
      </c>
      <c r="M1193" s="12" t="n">
        <v>45.5250140050081</v>
      </c>
      <c r="N1193" s="12" t="n">
        <v>5.56280661820574</v>
      </c>
      <c r="O1193" s="12" t="n">
        <v>43.8983100619987</v>
      </c>
      <c r="P1193" s="12" t="n">
        <v>56.1701852098179</v>
      </c>
      <c r="Q1193" s="12" t="n">
        <v>50.4535665442474</v>
      </c>
      <c r="R1193" s="12" t="n">
        <v>50.9064779238116</v>
      </c>
      <c r="S1193" s="12" t="n">
        <v>49.9580076760003</v>
      </c>
      <c r="T1193" s="12" t="n">
        <v>38.0907343289984</v>
      </c>
      <c r="U1193" s="12" t="n">
        <v>37.6941337585449</v>
      </c>
      <c r="V1193" s="12" t="n">
        <v>58.6626014709473</v>
      </c>
      <c r="W1193" s="12" t="n">
        <v>20.9684677124023</v>
      </c>
      <c r="X1193" s="13" t="n">
        <v>20.4351585386313</v>
      </c>
      <c r="Y1193" s="13" t="n">
        <v>40.0998851449883</v>
      </c>
      <c r="Z1193" s="13" t="n">
        <v>43.9000000000001</v>
      </c>
      <c r="AA1193" s="10" t="s">
        <v>162</v>
      </c>
      <c r="AG1193" s="13" t="n">
        <v>98.5113145181795</v>
      </c>
      <c r="AH1193" s="13" t="n">
        <v>100</v>
      </c>
      <c r="AI1193" s="13" t="n">
        <v>36.8</v>
      </c>
      <c r="AJ1193" s="13" t="n">
        <v>68.3</v>
      </c>
      <c r="AK1193" s="13" t="n">
        <v>38.4</v>
      </c>
      <c r="AL1193" s="12" t="n">
        <v>38.4627565982405</v>
      </c>
      <c r="AM1193" s="10" t="s">
        <v>157</v>
      </c>
      <c r="AN1193" s="10" t="s">
        <v>632</v>
      </c>
    </row>
    <row r="1194" customFormat="false" ht="15" hidden="false" customHeight="false" outlineLevel="0" collapsed="false">
      <c r="A1194" s="10" t="s">
        <v>2745</v>
      </c>
      <c r="B1194" s="10" t="s">
        <v>2676</v>
      </c>
      <c r="C1194" s="10" t="s">
        <v>148</v>
      </c>
      <c r="D1194" s="11" t="n">
        <v>46298.8656944444</v>
      </c>
      <c r="E1194" s="10" t="s">
        <v>2746</v>
      </c>
      <c r="F1194" s="10" t="s">
        <v>2678</v>
      </c>
      <c r="G1194" s="10" t="s">
        <v>2679</v>
      </c>
      <c r="H1194" s="10" t="s">
        <v>271</v>
      </c>
      <c r="I1194" s="10" t="s">
        <v>152</v>
      </c>
      <c r="J1194" s="10" t="s">
        <v>248</v>
      </c>
      <c r="K1194" s="10" t="s">
        <v>154</v>
      </c>
      <c r="M1194" s="12" t="n">
        <v>42.0663628836376</v>
      </c>
      <c r="N1194" s="12" t="n">
        <v>5.58765083204739</v>
      </c>
      <c r="O1194" s="12" t="n">
        <v>40.8212180942698</v>
      </c>
      <c r="P1194" s="12" t="n">
        <v>52.9793586080451</v>
      </c>
      <c r="Q1194" s="12" t="n">
        <v>42.8584410752226</v>
      </c>
      <c r="R1194" s="12" t="n">
        <v>49.7737483351892</v>
      </c>
      <c r="S1194" s="12" t="n">
        <v>42.5482088565228</v>
      </c>
      <c r="T1194" s="12" t="n">
        <v>35.0819152704371</v>
      </c>
      <c r="U1194" s="12" t="n">
        <v>34.5359382629395</v>
      </c>
      <c r="V1194" s="12" t="n">
        <v>56.2060699462891</v>
      </c>
      <c r="W1194" s="12" t="n">
        <v>21.6701316833496</v>
      </c>
      <c r="X1194" s="13" t="n">
        <v>15.1487724855753</v>
      </c>
      <c r="Y1194" s="13" t="n">
        <v>50.6867292680167</v>
      </c>
      <c r="Z1194" s="13" t="n">
        <v>40.2000000000001</v>
      </c>
      <c r="AA1194" s="10" t="s">
        <v>155</v>
      </c>
      <c r="AG1194" s="13" t="n">
        <v>98.6264380000223</v>
      </c>
      <c r="AH1194" s="13" t="n">
        <v>100</v>
      </c>
      <c r="AI1194" s="13" t="n">
        <v>33.4</v>
      </c>
      <c r="AJ1194" s="13" t="n">
        <v>62.7</v>
      </c>
      <c r="AK1194" s="13" t="n">
        <v>40.8</v>
      </c>
      <c r="AL1194" s="12" t="n">
        <v>40.252358542039</v>
      </c>
      <c r="AM1194" s="10" t="s">
        <v>157</v>
      </c>
      <c r="AN1194" s="10" t="s">
        <v>632</v>
      </c>
    </row>
    <row r="1195" customFormat="false" ht="15" hidden="false" customHeight="false" outlineLevel="0" collapsed="false">
      <c r="A1195" s="10" t="s">
        <v>2747</v>
      </c>
      <c r="B1195" s="10" t="s">
        <v>2676</v>
      </c>
      <c r="C1195" s="10" t="s">
        <v>148</v>
      </c>
      <c r="D1195" s="11" t="n">
        <v>46298.8657060185</v>
      </c>
      <c r="E1195" s="10" t="s">
        <v>2748</v>
      </c>
      <c r="F1195" s="10" t="s">
        <v>2678</v>
      </c>
      <c r="G1195" s="10" t="s">
        <v>2679</v>
      </c>
      <c r="H1195" s="10" t="s">
        <v>274</v>
      </c>
      <c r="I1195" s="10" t="s">
        <v>152</v>
      </c>
      <c r="J1195" s="10" t="s">
        <v>248</v>
      </c>
      <c r="K1195" s="10" t="s">
        <v>154</v>
      </c>
      <c r="M1195" s="12" t="n">
        <v>41.8809041882274</v>
      </c>
      <c r="N1195" s="12" t="n">
        <v>5.30192825994238</v>
      </c>
      <c r="O1195" s="12" t="n">
        <v>40.5917680106957</v>
      </c>
      <c r="P1195" s="12" t="n">
        <v>52.7426421326716</v>
      </c>
      <c r="Q1195" s="12" t="n">
        <v>43.7817213534728</v>
      </c>
      <c r="R1195" s="12" t="n">
        <v>48.6868063989938</v>
      </c>
      <c r="S1195" s="12" t="n">
        <v>42.4253194629828</v>
      </c>
      <c r="T1195" s="12" t="n">
        <v>34.7301989155891</v>
      </c>
      <c r="U1195" s="12" t="n">
        <v>34.168586730957</v>
      </c>
      <c r="V1195" s="12" t="n">
        <v>55.3979530334473</v>
      </c>
      <c r="W1195" s="12" t="n">
        <v>21.2293663024902</v>
      </c>
      <c r="X1195" s="13" t="n">
        <v>17.6609024864422</v>
      </c>
      <c r="Y1195" s="13" t="n">
        <v>45.5195436406426</v>
      </c>
      <c r="Z1195" s="13" t="n">
        <v>40.1000000000001</v>
      </c>
      <c r="AA1195" s="10" t="s">
        <v>162</v>
      </c>
      <c r="AG1195" s="13" t="n">
        <v>98.6163141231821</v>
      </c>
      <c r="AH1195" s="13" t="n">
        <v>100</v>
      </c>
      <c r="AI1195" s="13" t="n">
        <v>33.3</v>
      </c>
      <c r="AJ1195" s="13" t="n">
        <v>63.9</v>
      </c>
      <c r="AK1195" s="13" t="n">
        <v>38.2</v>
      </c>
      <c r="AL1195" s="12" t="n">
        <v>37.8333333333333</v>
      </c>
      <c r="AM1195" s="10" t="s">
        <v>157</v>
      </c>
      <c r="AN1195" s="10" t="s">
        <v>632</v>
      </c>
    </row>
    <row r="1196" customFormat="false" ht="15" hidden="false" customHeight="false" outlineLevel="0" collapsed="false">
      <c r="A1196" s="10" t="s">
        <v>2749</v>
      </c>
      <c r="B1196" s="10" t="s">
        <v>2676</v>
      </c>
      <c r="C1196" s="10" t="s">
        <v>148</v>
      </c>
      <c r="D1196" s="11" t="n">
        <v>46298.8657291667</v>
      </c>
      <c r="E1196" s="10" t="s">
        <v>2750</v>
      </c>
      <c r="F1196" s="10" t="s">
        <v>2678</v>
      </c>
      <c r="G1196" s="10" t="s">
        <v>2679</v>
      </c>
      <c r="H1196" s="10" t="s">
        <v>277</v>
      </c>
      <c r="I1196" s="10" t="s">
        <v>152</v>
      </c>
      <c r="J1196" s="10" t="s">
        <v>248</v>
      </c>
      <c r="K1196" s="10" t="s">
        <v>261</v>
      </c>
      <c r="L1196" s="10" t="s">
        <v>362</v>
      </c>
      <c r="M1196" s="12" t="n">
        <v>43.6751700485955</v>
      </c>
      <c r="N1196" s="12" t="n">
        <v>4.59351344142328</v>
      </c>
      <c r="O1196" s="12" t="n">
        <v>42.7654842219645</v>
      </c>
      <c r="P1196" s="12" t="n">
        <v>52.9615359752056</v>
      </c>
      <c r="R1196" s="12" t="n">
        <v>48.4702598341796</v>
      </c>
      <c r="S1196" s="12" t="n">
        <v>42.8906795831741</v>
      </c>
      <c r="T1196" s="12" t="n">
        <v>38.0433444359031</v>
      </c>
      <c r="U1196" s="12" t="n">
        <v>35.8134765625</v>
      </c>
      <c r="V1196" s="12" t="n">
        <v>57.2034606933594</v>
      </c>
      <c r="W1196" s="12" t="n">
        <v>21.3899841308594</v>
      </c>
      <c r="X1196" s="13" t="n">
        <v>23.5949391990754</v>
      </c>
      <c r="Y1196" s="13" t="n">
        <v>52.0441160197219</v>
      </c>
      <c r="Z1196" s="13" t="n">
        <v>41.6000000000001</v>
      </c>
      <c r="AA1196" s="10" t="s">
        <v>155</v>
      </c>
      <c r="AD1196" s="10" t="s">
        <v>347</v>
      </c>
      <c r="AG1196" s="13" t="n">
        <v>95.5666008648242</v>
      </c>
      <c r="AH1196" s="13" t="n">
        <v>100</v>
      </c>
      <c r="AI1196" s="13" t="n">
        <v>34.6</v>
      </c>
      <c r="AJ1196" s="13" t="n">
        <v>65.9</v>
      </c>
      <c r="AK1196" s="13" t="n">
        <v>42.7</v>
      </c>
      <c r="AL1196" s="12" t="n">
        <v>42.7591857766096</v>
      </c>
      <c r="AM1196" s="10" t="s">
        <v>157</v>
      </c>
      <c r="AN1196" s="10" t="s">
        <v>632</v>
      </c>
      <c r="AO1196" s="10" t="s">
        <v>397</v>
      </c>
    </row>
    <row r="1197" customFormat="false" ht="15" hidden="false" customHeight="false" outlineLevel="0" collapsed="false">
      <c r="A1197" s="10" t="s">
        <v>2751</v>
      </c>
      <c r="B1197" s="10" t="s">
        <v>2676</v>
      </c>
      <c r="C1197" s="10" t="s">
        <v>148</v>
      </c>
      <c r="D1197" s="11" t="n">
        <v>46298.8657407407</v>
      </c>
      <c r="E1197" s="10" t="s">
        <v>2752</v>
      </c>
      <c r="F1197" s="10" t="s">
        <v>2678</v>
      </c>
      <c r="G1197" s="10" t="s">
        <v>2679</v>
      </c>
      <c r="H1197" s="10" t="s">
        <v>280</v>
      </c>
      <c r="I1197" s="10" t="s">
        <v>152</v>
      </c>
      <c r="J1197" s="10" t="s">
        <v>248</v>
      </c>
      <c r="K1197" s="10" t="s">
        <v>261</v>
      </c>
      <c r="L1197" s="10" t="s">
        <v>383</v>
      </c>
      <c r="M1197" s="12" t="n">
        <v>43.1601490900369</v>
      </c>
      <c r="N1197" s="12" t="n">
        <v>5.90696487936766</v>
      </c>
      <c r="O1197" s="12" t="n">
        <v>41.7508632378566</v>
      </c>
      <c r="P1197" s="12" t="n">
        <v>55.5777720788572</v>
      </c>
      <c r="R1197" s="12" t="n">
        <v>48.2600486672721</v>
      </c>
      <c r="S1197" s="12" t="n">
        <v>45.1820531690712</v>
      </c>
      <c r="T1197" s="12" t="n">
        <v>36.7813205377562</v>
      </c>
      <c r="U1197" s="12" t="n">
        <v>34.2196807861328</v>
      </c>
      <c r="V1197" s="12" t="n">
        <v>58.8636779785156</v>
      </c>
      <c r="W1197" s="12" t="n">
        <v>24.6439971923828</v>
      </c>
      <c r="X1197" s="13" t="n">
        <v>22.5166494100804</v>
      </c>
      <c r="Y1197" s="13" t="n">
        <v>52.4012220219606</v>
      </c>
      <c r="Z1197" s="13" t="n">
        <v>40.3000000000001</v>
      </c>
      <c r="AA1197" s="10" t="s">
        <v>155</v>
      </c>
      <c r="AB1197" s="10" t="s">
        <v>156</v>
      </c>
      <c r="AD1197" s="10" t="s">
        <v>263</v>
      </c>
      <c r="AE1197" s="10" t="s">
        <v>156</v>
      </c>
      <c r="AF1197" s="10" t="s">
        <v>156</v>
      </c>
      <c r="AG1197" s="13" t="n">
        <v>81.0667136432406</v>
      </c>
      <c r="AH1197" s="13" t="n">
        <v>94.0809516901204</v>
      </c>
      <c r="AI1197" s="13" t="n">
        <v>33.3</v>
      </c>
      <c r="AJ1197" s="13" t="n">
        <v>65.7</v>
      </c>
      <c r="AK1197" s="13" t="n">
        <v>40.5</v>
      </c>
      <c r="AL1197" s="12" t="n">
        <v>39.664110056926</v>
      </c>
      <c r="AM1197" s="10" t="s">
        <v>157</v>
      </c>
      <c r="AN1197" s="10" t="s">
        <v>632</v>
      </c>
      <c r="AO1197" s="10" t="s">
        <v>1969</v>
      </c>
    </row>
    <row r="1198" customFormat="false" ht="15" hidden="false" customHeight="false" outlineLevel="0" collapsed="false">
      <c r="A1198" s="10" t="s">
        <v>2753</v>
      </c>
      <c r="B1198" s="10" t="s">
        <v>2676</v>
      </c>
      <c r="C1198" s="10" t="s">
        <v>148</v>
      </c>
      <c r="D1198" s="11" t="n">
        <v>46298.8657638889</v>
      </c>
      <c r="E1198" s="10" t="s">
        <v>2754</v>
      </c>
      <c r="F1198" s="10" t="s">
        <v>2678</v>
      </c>
      <c r="G1198" s="10" t="s">
        <v>2679</v>
      </c>
      <c r="H1198" s="10" t="s">
        <v>283</v>
      </c>
      <c r="I1198" s="10" t="s">
        <v>152</v>
      </c>
      <c r="J1198" s="10" t="s">
        <v>248</v>
      </c>
      <c r="K1198" s="10" t="s">
        <v>154</v>
      </c>
      <c r="M1198" s="12" t="n">
        <v>44.4191707007314</v>
      </c>
      <c r="N1198" s="12" t="n">
        <v>5.37393275053219</v>
      </c>
      <c r="O1198" s="12" t="n">
        <v>43.0240299992836</v>
      </c>
      <c r="P1198" s="12" t="n">
        <v>55.3387232500349</v>
      </c>
      <c r="Q1198" s="12" t="n">
        <v>48.1879840629413</v>
      </c>
      <c r="R1198" s="12" t="n">
        <v>49.978963234716</v>
      </c>
      <c r="S1198" s="12" t="n">
        <v>47.6388830055675</v>
      </c>
      <c r="T1198" s="12" t="n">
        <v>37.4495705052201</v>
      </c>
      <c r="U1198" s="12" t="n">
        <v>36.297966003418</v>
      </c>
      <c r="V1198" s="12" t="n">
        <v>57.4146003723145</v>
      </c>
      <c r="W1198" s="12" t="n">
        <v>21.1166343688965</v>
      </c>
      <c r="X1198" s="13" t="n">
        <v>24.5300041452293</v>
      </c>
      <c r="Y1198" s="13" t="n">
        <v>49.8841774158153</v>
      </c>
      <c r="Z1198" s="13" t="n">
        <v>42.0000000000001</v>
      </c>
      <c r="AA1198" s="10" t="s">
        <v>162</v>
      </c>
      <c r="AD1198" s="10" t="s">
        <v>156</v>
      </c>
      <c r="AG1198" s="13" t="n">
        <v>96.7240566037736</v>
      </c>
      <c r="AH1198" s="13" t="n">
        <v>100</v>
      </c>
      <c r="AI1198" s="13" t="n">
        <v>35.1</v>
      </c>
      <c r="AJ1198" s="13" t="n">
        <v>66</v>
      </c>
      <c r="AK1198" s="13" t="n">
        <v>42.4</v>
      </c>
      <c r="AL1198" s="12" t="n">
        <v>42.7611570247934</v>
      </c>
      <c r="AM1198" s="10" t="s">
        <v>157</v>
      </c>
      <c r="AN1198" s="10" t="s">
        <v>632</v>
      </c>
    </row>
    <row r="1199" customFormat="false" ht="15" hidden="false" customHeight="false" outlineLevel="0" collapsed="false">
      <c r="A1199" s="10" t="s">
        <v>2755</v>
      </c>
      <c r="B1199" s="10" t="s">
        <v>2676</v>
      </c>
      <c r="C1199" s="10" t="s">
        <v>148</v>
      </c>
      <c r="D1199" s="11" t="n">
        <v>46298.8658912037</v>
      </c>
      <c r="E1199" s="10" t="s">
        <v>2756</v>
      </c>
      <c r="F1199" s="10" t="s">
        <v>2678</v>
      </c>
      <c r="G1199" s="10" t="s">
        <v>2679</v>
      </c>
      <c r="H1199" s="10" t="s">
        <v>286</v>
      </c>
      <c r="I1199" s="10" t="s">
        <v>152</v>
      </c>
      <c r="J1199" s="10" t="s">
        <v>248</v>
      </c>
      <c r="K1199" s="10" t="s">
        <v>154</v>
      </c>
      <c r="M1199" s="12" t="n">
        <v>40.7164175855251</v>
      </c>
      <c r="N1199" s="12" t="n">
        <v>4.39734860257867</v>
      </c>
      <c r="O1199" s="12" t="n">
        <v>39.4363852138506</v>
      </c>
      <c r="P1199" s="12" t="n">
        <v>52.5031076529549</v>
      </c>
      <c r="Q1199" s="12" t="n">
        <v>44.2791990247295</v>
      </c>
      <c r="R1199" s="12" t="n">
        <v>42.7433053323123</v>
      </c>
      <c r="S1199" s="12" t="n">
        <v>43.4202758738256</v>
      </c>
      <c r="T1199" s="12" t="n">
        <v>36.4491757214227</v>
      </c>
      <c r="U1199" s="12" t="n">
        <v>33.5083236694336</v>
      </c>
      <c r="V1199" s="12" t="n">
        <v>58.0750312805176</v>
      </c>
      <c r="W1199" s="12" t="n">
        <v>24.566707611084</v>
      </c>
      <c r="X1199" s="13" t="n">
        <v>43.7002760969322</v>
      </c>
      <c r="Y1199" s="13" t="n">
        <v>67.6735706933208</v>
      </c>
      <c r="Z1199" s="13" t="n">
        <v>39.8000000000001</v>
      </c>
      <c r="AA1199" s="10" t="s">
        <v>155</v>
      </c>
      <c r="AG1199" s="13" t="n">
        <v>98.5373298449172</v>
      </c>
      <c r="AH1199" s="13" t="n">
        <v>100</v>
      </c>
      <c r="AI1199" s="13" t="n">
        <v>32.6</v>
      </c>
      <c r="AJ1199" s="13" t="n">
        <v>64.6</v>
      </c>
      <c r="AK1199" s="13" t="n">
        <v>37.2</v>
      </c>
      <c r="AL1199" s="12" t="n">
        <v>37.3407407407407</v>
      </c>
      <c r="AM1199" s="10" t="s">
        <v>157</v>
      </c>
      <c r="AN1199" s="10" t="s">
        <v>632</v>
      </c>
    </row>
    <row r="1200" customFormat="false" ht="15" hidden="false" customHeight="false" outlineLevel="0" collapsed="false">
      <c r="A1200" s="10" t="s">
        <v>2757</v>
      </c>
      <c r="B1200" s="10" t="s">
        <v>2676</v>
      </c>
      <c r="C1200" s="10" t="s">
        <v>148</v>
      </c>
      <c r="D1200" s="11" t="n">
        <v>46298.8659490741</v>
      </c>
      <c r="E1200" s="10" t="s">
        <v>2758</v>
      </c>
      <c r="F1200" s="10" t="s">
        <v>2678</v>
      </c>
      <c r="G1200" s="10" t="s">
        <v>2679</v>
      </c>
      <c r="H1200" s="10" t="s">
        <v>289</v>
      </c>
      <c r="I1200" s="10" t="s">
        <v>152</v>
      </c>
      <c r="J1200" s="10" t="s">
        <v>248</v>
      </c>
      <c r="K1200" s="10" t="s">
        <v>154</v>
      </c>
      <c r="M1200" s="12" t="n">
        <v>41.1084552906776</v>
      </c>
      <c r="N1200" s="12" t="n">
        <v>4.25510273841537</v>
      </c>
      <c r="O1200" s="12" t="n">
        <v>40.0087960567031</v>
      </c>
      <c r="P1200" s="12" t="n">
        <v>52.45271964413</v>
      </c>
      <c r="Q1200" s="12" t="n">
        <v>43.5223225184849</v>
      </c>
      <c r="R1200" s="12" t="n">
        <v>43.0024442521032</v>
      </c>
      <c r="S1200" s="12" t="n">
        <v>41.8995932252241</v>
      </c>
      <c r="T1200" s="12" t="n">
        <v>36.5037260019147</v>
      </c>
      <c r="U1200" s="12" t="n">
        <v>33.9458770751953</v>
      </c>
      <c r="V1200" s="12" t="n">
        <v>56.9292945861816</v>
      </c>
      <c r="W1200" s="12" t="n">
        <v>22.9834175109863</v>
      </c>
      <c r="X1200" s="13" t="n">
        <v>31.9179238981107</v>
      </c>
      <c r="Y1200" s="13" t="n">
        <v>69.9789516139197</v>
      </c>
      <c r="Z1200" s="13" t="n">
        <v>40.0000000000001</v>
      </c>
      <c r="AA1200" s="10" t="s">
        <v>155</v>
      </c>
      <c r="AG1200" s="13" t="n">
        <v>98.0583844176389</v>
      </c>
      <c r="AH1200" s="13" t="n">
        <v>100</v>
      </c>
      <c r="AI1200" s="13" t="n">
        <v>33.1</v>
      </c>
      <c r="AJ1200" s="13" t="n">
        <v>62.9</v>
      </c>
      <c r="AK1200" s="13" t="n">
        <v>41.4</v>
      </c>
      <c r="AL1200" s="12" t="n">
        <v>40.4884297520661</v>
      </c>
      <c r="AM1200" s="10" t="s">
        <v>157</v>
      </c>
      <c r="AN1200" s="10" t="s">
        <v>632</v>
      </c>
    </row>
    <row r="1201" customFormat="false" ht="15" hidden="false" customHeight="false" outlineLevel="0" collapsed="false">
      <c r="A1201" s="10" t="s">
        <v>2759</v>
      </c>
      <c r="B1201" s="10" t="s">
        <v>2676</v>
      </c>
      <c r="C1201" s="10" t="s">
        <v>148</v>
      </c>
      <c r="D1201" s="11" t="n">
        <v>46298.8659606482</v>
      </c>
      <c r="E1201" s="10" t="s">
        <v>2760</v>
      </c>
      <c r="F1201" s="10" t="s">
        <v>2678</v>
      </c>
      <c r="G1201" s="10" t="s">
        <v>2679</v>
      </c>
      <c r="H1201" s="10" t="s">
        <v>292</v>
      </c>
      <c r="I1201" s="10" t="s">
        <v>152</v>
      </c>
      <c r="J1201" s="10" t="s">
        <v>248</v>
      </c>
      <c r="K1201" s="10" t="s">
        <v>154</v>
      </c>
      <c r="M1201" s="12" t="n">
        <v>42.5690617037839</v>
      </c>
      <c r="N1201" s="12" t="n">
        <v>3.88097113260956</v>
      </c>
      <c r="O1201" s="12" t="n">
        <v>41.429088687964</v>
      </c>
      <c r="P1201" s="12" t="n">
        <v>52.1256564522562</v>
      </c>
      <c r="Q1201" s="12" t="n">
        <v>45.3914815596402</v>
      </c>
      <c r="R1201" s="12" t="n">
        <v>44.474563001667</v>
      </c>
      <c r="S1201" s="12" t="n">
        <v>46.5843863945626</v>
      </c>
      <c r="T1201" s="12" t="n">
        <v>37.6909255524974</v>
      </c>
      <c r="U1201" s="12" t="n">
        <v>35.4118156433106</v>
      </c>
      <c r="V1201" s="12" t="n">
        <v>53.2006492614746</v>
      </c>
      <c r="W1201" s="12" t="n">
        <v>17.7888336181641</v>
      </c>
      <c r="X1201" s="13" t="n">
        <v>21.8436816852625</v>
      </c>
      <c r="Y1201" s="13" t="n">
        <v>64.5529909434177</v>
      </c>
      <c r="Z1201" s="13" t="n">
        <v>41.3000000000001</v>
      </c>
      <c r="AA1201" s="10" t="s">
        <v>155</v>
      </c>
      <c r="AG1201" s="13" t="n">
        <v>98.4363865017816</v>
      </c>
      <c r="AH1201" s="13" t="n">
        <v>100</v>
      </c>
      <c r="AI1201" s="13" t="n">
        <v>34.6</v>
      </c>
      <c r="AJ1201" s="13" t="n">
        <v>63.2</v>
      </c>
      <c r="AK1201" s="13" t="n">
        <v>43.1</v>
      </c>
      <c r="AL1201" s="12" t="n">
        <v>42.791198156682</v>
      </c>
      <c r="AM1201" s="10" t="s">
        <v>157</v>
      </c>
      <c r="AN1201" s="10" t="s">
        <v>632</v>
      </c>
    </row>
    <row r="1202" customFormat="false" ht="15" hidden="false" customHeight="false" outlineLevel="0" collapsed="false">
      <c r="A1202" s="10" t="s">
        <v>2761</v>
      </c>
      <c r="B1202" s="10" t="s">
        <v>2676</v>
      </c>
      <c r="C1202" s="10" t="s">
        <v>148</v>
      </c>
      <c r="D1202" s="11" t="n">
        <v>46298.8659837963</v>
      </c>
      <c r="E1202" s="10" t="s">
        <v>2762</v>
      </c>
      <c r="F1202" s="10" t="s">
        <v>2678</v>
      </c>
      <c r="G1202" s="10" t="s">
        <v>2679</v>
      </c>
      <c r="H1202" s="10" t="s">
        <v>295</v>
      </c>
      <c r="I1202" s="10" t="s">
        <v>152</v>
      </c>
      <c r="J1202" s="10" t="s">
        <v>248</v>
      </c>
      <c r="K1202" s="10" t="s">
        <v>154</v>
      </c>
      <c r="M1202" s="12" t="n">
        <v>41.2463868372215</v>
      </c>
      <c r="N1202" s="12" t="n">
        <v>5.04072549024851</v>
      </c>
      <c r="O1202" s="12" t="n">
        <v>39.9534379404227</v>
      </c>
      <c r="P1202" s="12" t="n">
        <v>52.488745231825</v>
      </c>
      <c r="Q1202" s="12" t="n">
        <v>44.292063285793</v>
      </c>
      <c r="R1202" s="12" t="n">
        <v>45.1405174962655</v>
      </c>
      <c r="S1202" s="12" t="n">
        <v>43.8878314882065</v>
      </c>
      <c r="T1202" s="12" t="n">
        <v>34.7477015646172</v>
      </c>
      <c r="U1202" s="12" t="n">
        <v>33.2856178283691</v>
      </c>
      <c r="V1202" s="12" t="n">
        <v>55.5158157348633</v>
      </c>
      <c r="W1202" s="12" t="n">
        <v>22.2301979064941</v>
      </c>
      <c r="X1202" s="13" t="n">
        <v>23.9148516247269</v>
      </c>
      <c r="Y1202" s="13" t="n">
        <v>54.5287939663072</v>
      </c>
      <c r="Z1202" s="13" t="n">
        <v>39.4000000000001</v>
      </c>
      <c r="AA1202" s="10" t="s">
        <v>155</v>
      </c>
      <c r="AG1202" s="13" t="n">
        <v>98.1133902266975</v>
      </c>
      <c r="AH1202" s="13" t="n">
        <v>100</v>
      </c>
      <c r="AI1202" s="13" t="n">
        <v>32.4</v>
      </c>
      <c r="AJ1202" s="13" t="n">
        <v>63.6</v>
      </c>
      <c r="AK1202" s="13" t="n">
        <v>35.5</v>
      </c>
      <c r="AL1202" s="12" t="n">
        <v>35.0273684210526</v>
      </c>
      <c r="AM1202" s="10" t="s">
        <v>157</v>
      </c>
      <c r="AN1202" s="10" t="s">
        <v>632</v>
      </c>
    </row>
    <row r="1203" customFormat="false" ht="15" hidden="false" customHeight="false" outlineLevel="0" collapsed="false">
      <c r="A1203" s="10" t="s">
        <v>2763</v>
      </c>
      <c r="B1203" s="10" t="s">
        <v>2676</v>
      </c>
      <c r="C1203" s="10" t="s">
        <v>148</v>
      </c>
      <c r="D1203" s="11" t="n">
        <v>46298.8660069444</v>
      </c>
      <c r="E1203" s="10" t="s">
        <v>2764</v>
      </c>
      <c r="F1203" s="10" t="s">
        <v>2678</v>
      </c>
      <c r="G1203" s="10" t="s">
        <v>2679</v>
      </c>
      <c r="H1203" s="10" t="s">
        <v>298</v>
      </c>
      <c r="I1203" s="10" t="s">
        <v>152</v>
      </c>
      <c r="J1203" s="10" t="s">
        <v>248</v>
      </c>
      <c r="K1203" s="10" t="s">
        <v>154</v>
      </c>
      <c r="M1203" s="12" t="n">
        <v>47.1276452897514</v>
      </c>
      <c r="N1203" s="12" t="n">
        <v>4.44731512309816</v>
      </c>
      <c r="O1203" s="12" t="n">
        <v>46.0786788645269</v>
      </c>
      <c r="P1203" s="12" t="n">
        <v>51.9458533595814</v>
      </c>
      <c r="Q1203" s="12" t="n">
        <v>52.5804918229358</v>
      </c>
      <c r="R1203" s="12" t="n">
        <v>50.816042916755</v>
      </c>
      <c r="S1203" s="12" t="n">
        <v>50.2015968943049</v>
      </c>
      <c r="T1203" s="12" t="n">
        <v>39.2919020686933</v>
      </c>
      <c r="U1203" s="12" t="n">
        <v>37.0692367553711</v>
      </c>
      <c r="V1203" s="12" t="n">
        <v>54.5862808227539</v>
      </c>
      <c r="W1203" s="12" t="n">
        <v>17.5170440673828</v>
      </c>
      <c r="X1203" s="13" t="n">
        <v>17.3206472671713</v>
      </c>
      <c r="Y1203" s="13" t="n">
        <v>45.974025974026</v>
      </c>
      <c r="Z1203" s="13" t="n">
        <v>50.4000000000002</v>
      </c>
      <c r="AA1203" s="10" t="s">
        <v>162</v>
      </c>
      <c r="AG1203" s="13" t="n">
        <v>98.5395965070762</v>
      </c>
      <c r="AH1203" s="13" t="n">
        <v>100</v>
      </c>
      <c r="AI1203" s="13" t="n">
        <v>36.3</v>
      </c>
      <c r="AJ1203" s="13" t="n">
        <v>63.4</v>
      </c>
      <c r="AK1203" s="13" t="n">
        <v>50.6</v>
      </c>
      <c r="AL1203" s="12" t="n">
        <v>51.1613513416975</v>
      </c>
      <c r="AM1203" s="10" t="s">
        <v>157</v>
      </c>
      <c r="AN1203" s="10" t="s">
        <v>632</v>
      </c>
    </row>
    <row r="1204" customFormat="false" ht="15" hidden="false" customHeight="false" outlineLevel="0" collapsed="false">
      <c r="A1204" s="10" t="s">
        <v>2765</v>
      </c>
      <c r="B1204" s="10" t="s">
        <v>2676</v>
      </c>
      <c r="C1204" s="10" t="s">
        <v>148</v>
      </c>
      <c r="D1204" s="11" t="n">
        <v>46298.8660185185</v>
      </c>
      <c r="E1204" s="10" t="s">
        <v>2766</v>
      </c>
      <c r="F1204" s="10" t="s">
        <v>2678</v>
      </c>
      <c r="G1204" s="10" t="s">
        <v>2679</v>
      </c>
      <c r="H1204" s="10" t="s">
        <v>301</v>
      </c>
      <c r="I1204" s="10" t="s">
        <v>152</v>
      </c>
      <c r="J1204" s="10" t="s">
        <v>248</v>
      </c>
      <c r="K1204" s="10" t="s">
        <v>154</v>
      </c>
      <c r="M1204" s="12" t="n">
        <v>43.9423778483768</v>
      </c>
      <c r="N1204" s="12" t="n">
        <v>5.36462533836081</v>
      </c>
      <c r="O1204" s="12" t="n">
        <v>42.4447028228246</v>
      </c>
      <c r="P1204" s="12" t="n">
        <v>56.8049001738302</v>
      </c>
      <c r="Q1204" s="12" t="n">
        <v>48.2749248147011</v>
      </c>
      <c r="R1204" s="12" t="n">
        <v>48.6180668842687</v>
      </c>
      <c r="S1204" s="12" t="n">
        <v>45.9374687018969</v>
      </c>
      <c r="T1204" s="12" t="n">
        <v>36.9540984793763</v>
      </c>
      <c r="U1204" s="12" t="n">
        <v>35.6742630004883</v>
      </c>
      <c r="V1204" s="12" t="n">
        <v>60.5211410522461</v>
      </c>
      <c r="W1204" s="12" t="n">
        <v>24.8468780517578</v>
      </c>
      <c r="X1204" s="13" t="n">
        <v>24.0463630284568</v>
      </c>
      <c r="Y1204" s="13" t="n">
        <v>49.2859796418753</v>
      </c>
      <c r="Z1204" s="13" t="n">
        <v>41.7000000000001</v>
      </c>
      <c r="AA1204" s="10" t="s">
        <v>162</v>
      </c>
      <c r="AE1204" s="10" t="s">
        <v>156</v>
      </c>
      <c r="AG1204" s="13" t="n">
        <v>97.9035730912477</v>
      </c>
      <c r="AH1204" s="13" t="n">
        <v>100</v>
      </c>
      <c r="AI1204" s="13" t="n">
        <v>34.8</v>
      </c>
      <c r="AJ1204" s="13" t="n">
        <v>65.6</v>
      </c>
      <c r="AK1204" s="13" t="n">
        <v>43.2</v>
      </c>
      <c r="AL1204" s="12" t="n">
        <v>43.6212903225806</v>
      </c>
      <c r="AM1204" s="10" t="s">
        <v>157</v>
      </c>
      <c r="AN1204" s="10" t="s">
        <v>632</v>
      </c>
    </row>
    <row r="1205" customFormat="false" ht="15" hidden="false" customHeight="false" outlineLevel="0" collapsed="false">
      <c r="A1205" s="10" t="s">
        <v>2767</v>
      </c>
      <c r="B1205" s="10" t="s">
        <v>2676</v>
      </c>
      <c r="C1205" s="10" t="s">
        <v>148</v>
      </c>
      <c r="D1205" s="11" t="n">
        <v>46298.8660416667</v>
      </c>
      <c r="E1205" s="10" t="s">
        <v>2768</v>
      </c>
      <c r="F1205" s="10" t="s">
        <v>2678</v>
      </c>
      <c r="G1205" s="10" t="s">
        <v>2679</v>
      </c>
      <c r="H1205" s="10" t="s">
        <v>304</v>
      </c>
      <c r="I1205" s="10" t="s">
        <v>152</v>
      </c>
      <c r="J1205" s="10" t="s">
        <v>248</v>
      </c>
      <c r="K1205" s="10" t="s">
        <v>154</v>
      </c>
      <c r="M1205" s="12" t="n">
        <v>50.9009383866212</v>
      </c>
      <c r="N1205" s="12" t="n">
        <v>4.98157114567743</v>
      </c>
      <c r="O1205" s="12" t="n">
        <v>49.7135825115289</v>
      </c>
      <c r="P1205" s="12" t="n">
        <v>56.568089778156</v>
      </c>
      <c r="Q1205" s="12" t="n">
        <v>58.1456387499436</v>
      </c>
      <c r="R1205" s="12" t="n">
        <v>54.8881363920937</v>
      </c>
      <c r="S1205" s="12" t="n">
        <v>52.7653109935692</v>
      </c>
      <c r="T1205" s="12" t="n">
        <v>42.2200737262077</v>
      </c>
      <c r="U1205" s="12" t="n">
        <v>40.2095985412598</v>
      </c>
      <c r="V1205" s="12" t="n">
        <v>60.0528411865234</v>
      </c>
      <c r="W1205" s="12" t="n">
        <v>19.8432426452637</v>
      </c>
      <c r="X1205" s="13" t="n">
        <v>13.9528063967469</v>
      </c>
      <c r="Y1205" s="13" t="n">
        <v>39.2758694844676</v>
      </c>
      <c r="Z1205" s="13" t="n">
        <v>54.1000000000002</v>
      </c>
      <c r="AA1205" s="10" t="s">
        <v>162</v>
      </c>
      <c r="AC1205" s="10" t="s">
        <v>156</v>
      </c>
      <c r="AG1205" s="13" t="n">
        <v>98.4278786945813</v>
      </c>
      <c r="AH1205" s="13" t="n">
        <v>100</v>
      </c>
      <c r="AI1205" s="13" t="n">
        <v>39</v>
      </c>
      <c r="AJ1205" s="13" t="n">
        <v>70.2</v>
      </c>
      <c r="AK1205" s="13" t="n">
        <v>45.8</v>
      </c>
      <c r="AL1205" s="12" t="n">
        <v>46.2967094372565</v>
      </c>
      <c r="AM1205" s="10" t="s">
        <v>157</v>
      </c>
      <c r="AN1205" s="10" t="s">
        <v>632</v>
      </c>
    </row>
    <row r="1206" customFormat="false" ht="15" hidden="false" customHeight="false" outlineLevel="0" collapsed="false">
      <c r="A1206" s="10" t="s">
        <v>2769</v>
      </c>
      <c r="B1206" s="10" t="s">
        <v>2676</v>
      </c>
      <c r="C1206" s="10" t="s">
        <v>148</v>
      </c>
      <c r="D1206" s="11" t="n">
        <v>46298.8660648148</v>
      </c>
      <c r="E1206" s="10" t="s">
        <v>2770</v>
      </c>
      <c r="F1206" s="10" t="s">
        <v>2678</v>
      </c>
      <c r="G1206" s="10" t="s">
        <v>2679</v>
      </c>
      <c r="H1206" s="10" t="s">
        <v>307</v>
      </c>
      <c r="I1206" s="10" t="s">
        <v>152</v>
      </c>
      <c r="J1206" s="10" t="s">
        <v>248</v>
      </c>
      <c r="K1206" s="10" t="s">
        <v>154</v>
      </c>
      <c r="M1206" s="12" t="n">
        <v>46.1035545246159</v>
      </c>
      <c r="N1206" s="12" t="n">
        <v>5.21066783436433</v>
      </c>
      <c r="O1206" s="12" t="n">
        <v>44.5262230732306</v>
      </c>
      <c r="P1206" s="12" t="n">
        <v>55.4881423993829</v>
      </c>
      <c r="Q1206" s="12" t="n">
        <v>53.7306750250159</v>
      </c>
      <c r="R1206" s="12" t="n">
        <v>49.2607193484148</v>
      </c>
      <c r="S1206" s="12" t="n">
        <v>50.6470635614897</v>
      </c>
      <c r="T1206" s="12" t="n">
        <v>38.050437637502</v>
      </c>
      <c r="U1206" s="12" t="n">
        <v>36.8480644226074</v>
      </c>
      <c r="V1206" s="12" t="n">
        <v>57.273193359375</v>
      </c>
      <c r="W1206" s="12" t="n">
        <v>20.4251289367676</v>
      </c>
      <c r="X1206" s="13" t="n">
        <v>10.1051649563226</v>
      </c>
      <c r="Y1206" s="13" t="n">
        <v>42.5303197353914</v>
      </c>
      <c r="Z1206" s="13" t="n">
        <v>43.2000000000001</v>
      </c>
      <c r="AA1206" s="10" t="s">
        <v>162</v>
      </c>
      <c r="AC1206" s="10" t="s">
        <v>156</v>
      </c>
      <c r="AG1206" s="13" t="n">
        <v>98.3895193591455</v>
      </c>
      <c r="AH1206" s="13" t="n">
        <v>100</v>
      </c>
      <c r="AI1206" s="13" t="n">
        <v>35.9</v>
      </c>
      <c r="AJ1206" s="13" t="n">
        <v>69.3</v>
      </c>
      <c r="AK1206" s="13" t="n">
        <v>40.2</v>
      </c>
      <c r="AL1206" s="12" t="n">
        <v>40.8481481481482</v>
      </c>
      <c r="AM1206" s="10" t="s">
        <v>157</v>
      </c>
      <c r="AN1206" s="10" t="s">
        <v>632</v>
      </c>
    </row>
    <row r="1207" customFormat="false" ht="15" hidden="false" customHeight="false" outlineLevel="0" collapsed="false">
      <c r="A1207" s="10" t="s">
        <v>2771</v>
      </c>
      <c r="B1207" s="10" t="s">
        <v>2676</v>
      </c>
      <c r="C1207" s="10" t="s">
        <v>148</v>
      </c>
      <c r="D1207" s="11" t="n">
        <v>46298.8660763889</v>
      </c>
      <c r="E1207" s="10" t="s">
        <v>2772</v>
      </c>
      <c r="F1207" s="10" t="s">
        <v>2678</v>
      </c>
      <c r="G1207" s="10" t="s">
        <v>2679</v>
      </c>
      <c r="H1207" s="10" t="s">
        <v>310</v>
      </c>
      <c r="I1207" s="10" t="s">
        <v>152</v>
      </c>
      <c r="J1207" s="10" t="s">
        <v>248</v>
      </c>
      <c r="K1207" s="10" t="s">
        <v>154</v>
      </c>
      <c r="M1207" s="12" t="n">
        <v>44.8878364619314</v>
      </c>
      <c r="N1207" s="12" t="n">
        <v>4.86314842090705</v>
      </c>
      <c r="O1207" s="12" t="n">
        <v>43.4723327283183</v>
      </c>
      <c r="P1207" s="12" t="n">
        <v>55.4279388728565</v>
      </c>
      <c r="Q1207" s="12" t="n">
        <v>52.3550167040653</v>
      </c>
      <c r="R1207" s="12" t="n">
        <v>47.9153409990913</v>
      </c>
      <c r="S1207" s="12" t="n">
        <v>47.5732235001846</v>
      </c>
      <c r="T1207" s="12" t="n">
        <v>38.478842140698</v>
      </c>
      <c r="U1207" s="12" t="n">
        <v>37.4168395996094</v>
      </c>
      <c r="V1207" s="12" t="n">
        <v>58.2950859069824</v>
      </c>
      <c r="W1207" s="12" t="n">
        <v>20.8782463073731</v>
      </c>
      <c r="X1207" s="13" t="n">
        <v>14.0261357815121</v>
      </c>
      <c r="Y1207" s="13" t="n">
        <v>51.650813102042</v>
      </c>
      <c r="Z1207" s="13" t="n">
        <v>43.5000000000001</v>
      </c>
      <c r="AA1207" s="10" t="s">
        <v>155</v>
      </c>
      <c r="AC1207" s="10" t="s">
        <v>156</v>
      </c>
      <c r="AG1207" s="13" t="n">
        <v>97.7284997693161</v>
      </c>
      <c r="AH1207" s="13" t="n">
        <v>100</v>
      </c>
      <c r="AI1207" s="13" t="n">
        <v>36.5</v>
      </c>
      <c r="AJ1207" s="13" t="n">
        <v>68.8</v>
      </c>
      <c r="AK1207" s="13" t="n">
        <v>42.9</v>
      </c>
      <c r="AL1207" s="12" t="n">
        <v>42.8444677419355</v>
      </c>
      <c r="AM1207" s="10" t="s">
        <v>157</v>
      </c>
      <c r="AN1207" s="10" t="s">
        <v>632</v>
      </c>
    </row>
    <row r="1208" customFormat="false" ht="15" hidden="false" customHeight="false" outlineLevel="0" collapsed="false">
      <c r="A1208" s="10" t="s">
        <v>2773</v>
      </c>
      <c r="B1208" s="10" t="s">
        <v>2676</v>
      </c>
      <c r="C1208" s="10" t="s">
        <v>148</v>
      </c>
      <c r="D1208" s="11" t="n">
        <v>46298.866099537</v>
      </c>
      <c r="E1208" s="10" t="s">
        <v>2774</v>
      </c>
      <c r="F1208" s="10" t="s">
        <v>2678</v>
      </c>
      <c r="G1208" s="10" t="s">
        <v>2679</v>
      </c>
      <c r="H1208" s="10" t="s">
        <v>313</v>
      </c>
      <c r="I1208" s="10" t="s">
        <v>152</v>
      </c>
      <c r="J1208" s="10" t="s">
        <v>248</v>
      </c>
      <c r="K1208" s="10" t="s">
        <v>154</v>
      </c>
      <c r="M1208" s="12" t="n">
        <v>42.8719271059583</v>
      </c>
      <c r="N1208" s="12" t="n">
        <v>5.75258676601559</v>
      </c>
      <c r="O1208" s="12" t="n">
        <v>41.1208951420076</v>
      </c>
      <c r="P1208" s="12" t="n">
        <v>52.970883744347</v>
      </c>
      <c r="Q1208" s="12" t="n">
        <v>50.965173796326</v>
      </c>
      <c r="R1208" s="12" t="n">
        <v>47.9575145046968</v>
      </c>
      <c r="S1208" s="12" t="n">
        <v>47.3200163289165</v>
      </c>
      <c r="T1208" s="12" t="n">
        <v>35.0335447563676</v>
      </c>
      <c r="U1208" s="12" t="n">
        <v>34.7414131164551</v>
      </c>
      <c r="V1208" s="12" t="n">
        <v>54.5763206481934</v>
      </c>
      <c r="W1208" s="12" t="n">
        <v>19.8349075317383</v>
      </c>
      <c r="X1208" s="13" t="n">
        <v>20.5678602790516</v>
      </c>
      <c r="Y1208" s="13" t="n">
        <v>38.3820643748442</v>
      </c>
      <c r="Z1208" s="13" t="n">
        <v>37.7</v>
      </c>
      <c r="AA1208" s="10" t="s">
        <v>162</v>
      </c>
      <c r="AC1208" s="10" t="s">
        <v>156</v>
      </c>
      <c r="AG1208" s="13" t="n">
        <v>98.4597156398104</v>
      </c>
      <c r="AH1208" s="13" t="n">
        <v>100</v>
      </c>
      <c r="AI1208" s="13" t="n">
        <v>33.4</v>
      </c>
      <c r="AJ1208" s="13" t="n">
        <v>68</v>
      </c>
      <c r="AK1208" s="13" t="n">
        <v>35</v>
      </c>
      <c r="AL1208" s="12" t="n">
        <v>35.549386333962</v>
      </c>
      <c r="AM1208" s="10" t="s">
        <v>157</v>
      </c>
      <c r="AN1208" s="10" t="s">
        <v>632</v>
      </c>
    </row>
    <row r="1209" customFormat="false" ht="15" hidden="false" customHeight="false" outlineLevel="0" collapsed="false">
      <c r="A1209" s="10" t="s">
        <v>2775</v>
      </c>
      <c r="B1209" s="10" t="s">
        <v>2676</v>
      </c>
      <c r="C1209" s="10" t="s">
        <v>148</v>
      </c>
      <c r="D1209" s="11" t="n">
        <v>46298.8661226852</v>
      </c>
      <c r="E1209" s="10" t="s">
        <v>2776</v>
      </c>
      <c r="F1209" s="10" t="s">
        <v>2678</v>
      </c>
      <c r="G1209" s="10" t="s">
        <v>2679</v>
      </c>
      <c r="H1209" s="10" t="s">
        <v>316</v>
      </c>
      <c r="I1209" s="10" t="s">
        <v>152</v>
      </c>
      <c r="J1209" s="10" t="s">
        <v>248</v>
      </c>
      <c r="K1209" s="10" t="s">
        <v>154</v>
      </c>
      <c r="M1209" s="12" t="n">
        <v>43.5953224688621</v>
      </c>
      <c r="N1209" s="12" t="n">
        <v>5.4534001417443</v>
      </c>
      <c r="O1209" s="12" t="n">
        <v>42.0772416413373</v>
      </c>
      <c r="P1209" s="12" t="n">
        <v>54.8620899416661</v>
      </c>
      <c r="Q1209" s="12" t="n">
        <v>49.9098320363404</v>
      </c>
      <c r="R1209" s="12" t="n">
        <v>47.0444602233757</v>
      </c>
      <c r="S1209" s="12" t="n">
        <v>47.3817184793705</v>
      </c>
      <c r="T1209" s="12" t="n">
        <v>35.8851790836992</v>
      </c>
      <c r="U1209" s="12" t="n">
        <v>35.5638771057129</v>
      </c>
      <c r="V1209" s="12" t="n">
        <v>57.8422622680664</v>
      </c>
      <c r="W1209" s="12" t="n">
        <v>22.2783851623535</v>
      </c>
      <c r="X1209" s="13" t="n">
        <v>15.0760342290293</v>
      </c>
      <c r="Y1209" s="13" t="n">
        <v>44.6241892407478</v>
      </c>
      <c r="Z1209" s="13" t="n">
        <v>41.4000000000001</v>
      </c>
      <c r="AA1209" s="10" t="s">
        <v>162</v>
      </c>
      <c r="AC1209" s="10" t="s">
        <v>156</v>
      </c>
      <c r="AE1209" s="10" t="s">
        <v>156</v>
      </c>
      <c r="AG1209" s="13" t="n">
        <v>97.5074404761905</v>
      </c>
      <c r="AH1209" s="13" t="n">
        <v>100</v>
      </c>
      <c r="AI1209" s="13" t="n">
        <v>34.3</v>
      </c>
      <c r="AJ1209" s="13" t="n">
        <v>66.9</v>
      </c>
      <c r="AK1209" s="13" t="n">
        <v>39</v>
      </c>
      <c r="AL1209" s="12" t="n">
        <v>39.1296296296296</v>
      </c>
      <c r="AM1209" s="10" t="s">
        <v>157</v>
      </c>
      <c r="AN1209" s="10" t="s">
        <v>632</v>
      </c>
    </row>
    <row r="1210" customFormat="false" ht="15" hidden="false" customHeight="false" outlineLevel="0" collapsed="false">
      <c r="A1210" s="10" t="s">
        <v>2777</v>
      </c>
      <c r="B1210" s="10" t="s">
        <v>2676</v>
      </c>
      <c r="C1210" s="10" t="s">
        <v>148</v>
      </c>
      <c r="D1210" s="11" t="n">
        <v>46298.8661342593</v>
      </c>
      <c r="E1210" s="10" t="s">
        <v>2778</v>
      </c>
      <c r="F1210" s="10" t="s">
        <v>2678</v>
      </c>
      <c r="G1210" s="10" t="s">
        <v>2679</v>
      </c>
      <c r="H1210" s="10" t="s">
        <v>319</v>
      </c>
      <c r="I1210" s="10" t="s">
        <v>152</v>
      </c>
      <c r="J1210" s="10" t="s">
        <v>248</v>
      </c>
      <c r="K1210" s="10" t="s">
        <v>154</v>
      </c>
      <c r="M1210" s="12" t="n">
        <v>45.461251546098</v>
      </c>
      <c r="N1210" s="12" t="n">
        <v>6.0914659376051</v>
      </c>
      <c r="O1210" s="12" t="n">
        <v>43.7218084724701</v>
      </c>
      <c r="P1210" s="12" t="n">
        <v>58.997421019054</v>
      </c>
      <c r="Q1210" s="12" t="n">
        <v>51.3022782510697</v>
      </c>
      <c r="R1210" s="12" t="n">
        <v>50.1174578588619</v>
      </c>
      <c r="S1210" s="12" t="n">
        <v>48.0337487285128</v>
      </c>
      <c r="T1210" s="12" t="n">
        <v>37.4399004141096</v>
      </c>
      <c r="U1210" s="12" t="n">
        <v>36.291015625</v>
      </c>
      <c r="V1210" s="12" t="n">
        <v>61.6280403137207</v>
      </c>
      <c r="W1210" s="12" t="n">
        <v>25.3370246887207</v>
      </c>
      <c r="X1210" s="13" t="n">
        <v>23.0617122070891</v>
      </c>
      <c r="Y1210" s="13" t="n">
        <v>43.4237797140682</v>
      </c>
      <c r="Z1210" s="13" t="n">
        <v>42.3000000000001</v>
      </c>
      <c r="AA1210" s="10" t="s">
        <v>162</v>
      </c>
      <c r="AG1210" s="13" t="n">
        <v>98.6398531375167</v>
      </c>
      <c r="AH1210" s="13" t="n">
        <v>100</v>
      </c>
      <c r="AI1210" s="13" t="n">
        <v>35</v>
      </c>
      <c r="AJ1210" s="13" t="n">
        <v>68.3</v>
      </c>
      <c r="AK1210" s="13" t="n">
        <v>40.1</v>
      </c>
      <c r="AL1210" s="12" t="n">
        <v>41.5408908918406</v>
      </c>
      <c r="AM1210" s="10" t="s">
        <v>157</v>
      </c>
      <c r="AN1210" s="10" t="s">
        <v>632</v>
      </c>
    </row>
    <row r="1211" customFormat="false" ht="15" hidden="false" customHeight="false" outlineLevel="0" collapsed="false">
      <c r="A1211" s="10" t="s">
        <v>2779</v>
      </c>
      <c r="B1211" s="10" t="s">
        <v>2676</v>
      </c>
      <c r="C1211" s="10" t="s">
        <v>148</v>
      </c>
      <c r="D1211" s="11" t="n">
        <v>46298.8663078704</v>
      </c>
      <c r="E1211" s="10" t="s">
        <v>2780</v>
      </c>
      <c r="F1211" s="10" t="s">
        <v>2678</v>
      </c>
      <c r="G1211" s="10" t="s">
        <v>2679</v>
      </c>
      <c r="H1211" s="10" t="s">
        <v>322</v>
      </c>
      <c r="I1211" s="10" t="s">
        <v>323</v>
      </c>
      <c r="J1211" s="10" t="s">
        <v>248</v>
      </c>
      <c r="K1211" s="10" t="s">
        <v>154</v>
      </c>
      <c r="M1211" s="12" t="n">
        <v>54.5791101662677</v>
      </c>
      <c r="N1211" s="12" t="n">
        <v>4.28728985955734</v>
      </c>
      <c r="O1211" s="12" t="n">
        <v>53.4553188091855</v>
      </c>
      <c r="P1211" s="12" t="n">
        <v>63.4268925514652</v>
      </c>
      <c r="Q1211" s="12" t="n">
        <v>59.1917882092587</v>
      </c>
      <c r="R1211" s="12" t="n">
        <v>56.3494100364256</v>
      </c>
      <c r="S1211" s="12" t="n">
        <v>56.3337481676242</v>
      </c>
      <c r="T1211" s="12" t="n">
        <v>48.8077438666184</v>
      </c>
      <c r="U1211" s="12" t="n">
        <v>46.9653511047363</v>
      </c>
      <c r="V1211" s="12" t="n">
        <v>65.3812637329102</v>
      </c>
      <c r="W1211" s="12" t="n">
        <v>18.4159126281738</v>
      </c>
      <c r="X1211" s="13" t="n">
        <v>24.6760901260483</v>
      </c>
      <c r="Y1211" s="13" t="n">
        <v>48.1185825517791</v>
      </c>
      <c r="Z1211" s="13" t="n">
        <v>52.0000000000001</v>
      </c>
      <c r="AA1211" s="10" t="s">
        <v>162</v>
      </c>
      <c r="AG1211" s="13" t="n">
        <v>98.847061949978</v>
      </c>
      <c r="AH1211" s="13" t="n">
        <v>100</v>
      </c>
      <c r="AI1211" s="13" t="n">
        <v>46</v>
      </c>
      <c r="AJ1211" s="13" t="n">
        <v>70.9</v>
      </c>
      <c r="AK1211" s="13" t="n">
        <v>47.6</v>
      </c>
      <c r="AL1211" s="12" t="n">
        <v>46.9653526382174</v>
      </c>
      <c r="AM1211" s="10" t="s">
        <v>157</v>
      </c>
      <c r="AN1211" s="10" t="s">
        <v>632</v>
      </c>
    </row>
    <row r="1212" customFormat="false" ht="15" hidden="false" customHeight="false" outlineLevel="0" collapsed="false">
      <c r="A1212" s="10" t="s">
        <v>2781</v>
      </c>
      <c r="B1212" s="10" t="s">
        <v>2676</v>
      </c>
      <c r="C1212" s="10" t="s">
        <v>148</v>
      </c>
      <c r="D1212" s="11" t="n">
        <v>46298.8663194445</v>
      </c>
      <c r="E1212" s="10" t="s">
        <v>2782</v>
      </c>
      <c r="F1212" s="10" t="s">
        <v>2678</v>
      </c>
      <c r="H1212" s="10" t="s">
        <v>326</v>
      </c>
      <c r="I1212" s="10" t="s">
        <v>323</v>
      </c>
      <c r="J1212" s="10" t="s">
        <v>248</v>
      </c>
      <c r="K1212" s="10" t="s">
        <v>1343</v>
      </c>
      <c r="L1212" s="10" t="s">
        <v>1886</v>
      </c>
      <c r="AN1212" s="10" t="s">
        <v>2783</v>
      </c>
      <c r="AO1212" s="10" t="s">
        <v>2784</v>
      </c>
    </row>
    <row r="1213" customFormat="false" ht="15" hidden="false" customHeight="false" outlineLevel="0" collapsed="false">
      <c r="A1213" s="10" t="s">
        <v>2785</v>
      </c>
      <c r="B1213" s="10" t="s">
        <v>2676</v>
      </c>
      <c r="C1213" s="10" t="s">
        <v>148</v>
      </c>
      <c r="D1213" s="11" t="n">
        <v>46298.8663425926</v>
      </c>
      <c r="E1213" s="10" t="s">
        <v>2786</v>
      </c>
      <c r="F1213" s="10" t="s">
        <v>2678</v>
      </c>
      <c r="G1213" s="10" t="s">
        <v>2679</v>
      </c>
      <c r="H1213" s="10" t="s">
        <v>329</v>
      </c>
      <c r="I1213" s="10" t="s">
        <v>323</v>
      </c>
      <c r="J1213" s="10" t="s">
        <v>248</v>
      </c>
      <c r="K1213" s="10" t="s">
        <v>154</v>
      </c>
      <c r="M1213" s="12" t="n">
        <v>50.5111609964557</v>
      </c>
      <c r="N1213" s="12" t="n">
        <v>5.39503725108213</v>
      </c>
      <c r="O1213" s="12" t="n">
        <v>49.1436425471599</v>
      </c>
      <c r="P1213" s="12" t="n">
        <v>61.4854792426614</v>
      </c>
      <c r="Q1213" s="12" t="n">
        <v>55.3511823515302</v>
      </c>
      <c r="R1213" s="12" t="n">
        <v>52.5115531559796</v>
      </c>
      <c r="S1213" s="12" t="n">
        <v>53.3605339910571</v>
      </c>
      <c r="T1213" s="12" t="n">
        <v>42.2140709506932</v>
      </c>
      <c r="U1213" s="12" t="n">
        <v>40.3089790344238</v>
      </c>
      <c r="V1213" s="12" t="n">
        <v>62.9972114562988</v>
      </c>
      <c r="W1213" s="12" t="n">
        <v>22.688232421875</v>
      </c>
      <c r="X1213" s="13" t="n">
        <v>13.6956377838088</v>
      </c>
      <c r="Y1213" s="13" t="n">
        <v>40.4426204187904</v>
      </c>
      <c r="Z1213" s="13" t="n">
        <v>49.9000000000001</v>
      </c>
      <c r="AA1213" s="10" t="s">
        <v>162</v>
      </c>
      <c r="AG1213" s="13" t="n">
        <v>98.8300714168893</v>
      </c>
      <c r="AH1213" s="13" t="n">
        <v>100</v>
      </c>
      <c r="AI1213" s="13" t="n">
        <v>39.5</v>
      </c>
      <c r="AJ1213" s="13" t="n">
        <v>68</v>
      </c>
      <c r="AK1213" s="13" t="n">
        <v>41.4</v>
      </c>
      <c r="AL1213" s="12" t="n">
        <v>40.3089774632148</v>
      </c>
      <c r="AM1213" s="10" t="s">
        <v>157</v>
      </c>
      <c r="AN1213" s="10" t="s">
        <v>632</v>
      </c>
    </row>
    <row r="1214" customFormat="false" ht="15" hidden="false" customHeight="false" outlineLevel="0" collapsed="false">
      <c r="A1214" s="10" t="s">
        <v>2787</v>
      </c>
      <c r="B1214" s="10" t="s">
        <v>2676</v>
      </c>
      <c r="C1214" s="10" t="s">
        <v>148</v>
      </c>
      <c r="D1214" s="11" t="n">
        <v>46298.8663541667</v>
      </c>
      <c r="E1214" s="10" t="s">
        <v>2788</v>
      </c>
      <c r="F1214" s="10" t="s">
        <v>2678</v>
      </c>
      <c r="G1214" s="10" t="s">
        <v>2679</v>
      </c>
      <c r="H1214" s="10" t="s">
        <v>332</v>
      </c>
      <c r="I1214" s="10" t="s">
        <v>323</v>
      </c>
      <c r="J1214" s="10" t="s">
        <v>248</v>
      </c>
      <c r="K1214" s="10" t="s">
        <v>154</v>
      </c>
      <c r="M1214" s="12" t="n">
        <v>49.6347887598623</v>
      </c>
      <c r="N1214" s="12" t="n">
        <v>4.15621483389124</v>
      </c>
      <c r="O1214" s="12" t="n">
        <v>48.4320801600966</v>
      </c>
      <c r="P1214" s="12" t="n">
        <v>57.1352240152448</v>
      </c>
      <c r="Q1214" s="12" t="n">
        <v>55.4820013518645</v>
      </c>
      <c r="R1214" s="12" t="n">
        <v>52.1464701008487</v>
      </c>
      <c r="S1214" s="12" t="n">
        <v>52.3422158785483</v>
      </c>
      <c r="T1214" s="12" t="n">
        <v>43.182149826581</v>
      </c>
      <c r="U1214" s="12" t="n">
        <v>42.1777534484863</v>
      </c>
      <c r="V1214" s="12" t="n">
        <v>59.8887100219727</v>
      </c>
      <c r="W1214" s="12" t="n">
        <v>17.7109565734863</v>
      </c>
      <c r="X1214" s="13" t="n">
        <v>21.2433992463483</v>
      </c>
      <c r="Y1214" s="13" t="n">
        <v>47.4372061955714</v>
      </c>
      <c r="Z1214" s="13" t="n">
        <v>47.7000000000001</v>
      </c>
      <c r="AA1214" s="10" t="s">
        <v>162</v>
      </c>
      <c r="AG1214" s="13" t="n">
        <v>98.6118015510042</v>
      </c>
      <c r="AH1214" s="13" t="n">
        <v>100</v>
      </c>
      <c r="AI1214" s="13" t="n">
        <v>41.4</v>
      </c>
      <c r="AJ1214" s="13" t="n">
        <v>68.8</v>
      </c>
      <c r="AK1214" s="13" t="n">
        <v>45.9</v>
      </c>
      <c r="AL1214" s="12" t="n">
        <v>46.1096632996633</v>
      </c>
      <c r="AM1214" s="10" t="s">
        <v>157</v>
      </c>
      <c r="AN1214" s="10" t="s">
        <v>632</v>
      </c>
    </row>
    <row r="1215" customFormat="false" ht="15" hidden="false" customHeight="false" outlineLevel="0" collapsed="false">
      <c r="A1215" s="10" t="s">
        <v>2789</v>
      </c>
      <c r="B1215" s="10" t="s">
        <v>2676</v>
      </c>
      <c r="C1215" s="10" t="s">
        <v>148</v>
      </c>
      <c r="D1215" s="11" t="n">
        <v>46298.8663773148</v>
      </c>
      <c r="E1215" s="10" t="s">
        <v>2790</v>
      </c>
      <c r="F1215" s="10" t="s">
        <v>2678</v>
      </c>
      <c r="G1215" s="10" t="s">
        <v>2679</v>
      </c>
      <c r="H1215" s="10" t="s">
        <v>336</v>
      </c>
      <c r="I1215" s="10" t="s">
        <v>323</v>
      </c>
      <c r="J1215" s="10" t="s">
        <v>153</v>
      </c>
      <c r="K1215" s="10" t="s">
        <v>154</v>
      </c>
      <c r="M1215" s="12" t="n">
        <v>52.8704539039622</v>
      </c>
      <c r="N1215" s="12" t="n">
        <v>5.90977126770629</v>
      </c>
      <c r="O1215" s="12" t="n">
        <v>51.6788555178644</v>
      </c>
      <c r="P1215" s="12" t="n">
        <v>57.4360112481866</v>
      </c>
      <c r="Q1215" s="12" t="n">
        <v>60.6653418564599</v>
      </c>
      <c r="R1215" s="12" t="n">
        <v>58.4420361810976</v>
      </c>
      <c r="S1215" s="12" t="n">
        <v>52.9937724130648</v>
      </c>
      <c r="T1215" s="12" t="n">
        <v>42.3440187622038</v>
      </c>
      <c r="U1215" s="12" t="n">
        <v>40.3251075744629</v>
      </c>
      <c r="V1215" s="12" t="n">
        <v>63.6963043212891</v>
      </c>
      <c r="W1215" s="12" t="n">
        <v>23.3711967468262</v>
      </c>
      <c r="X1215" s="13" t="n">
        <v>13.9523253875646</v>
      </c>
      <c r="Y1215" s="13" t="n">
        <v>39.5854864699672</v>
      </c>
      <c r="Z1215" s="13" t="n">
        <v>57.2000000000002</v>
      </c>
      <c r="AA1215" s="10" t="s">
        <v>162</v>
      </c>
      <c r="AG1215" s="13" t="n">
        <v>98.7977602108037</v>
      </c>
      <c r="AH1215" s="13" t="n">
        <v>100</v>
      </c>
      <c r="AI1215" s="13" t="n">
        <v>39.1</v>
      </c>
      <c r="AJ1215" s="13" t="n">
        <v>70.7</v>
      </c>
      <c r="AK1215" s="13" t="n">
        <v>39.7</v>
      </c>
      <c r="AL1215" s="12" t="n">
        <v>39.9969715030732</v>
      </c>
      <c r="AM1215" s="10" t="s">
        <v>157</v>
      </c>
      <c r="AN1215" s="10" t="s">
        <v>632</v>
      </c>
    </row>
    <row r="1216" customFormat="false" ht="15" hidden="false" customHeight="false" outlineLevel="0" collapsed="false">
      <c r="A1216" s="10" t="s">
        <v>2791</v>
      </c>
      <c r="B1216" s="10" t="s">
        <v>2676</v>
      </c>
      <c r="C1216" s="10" t="s">
        <v>148</v>
      </c>
      <c r="D1216" s="11" t="n">
        <v>46298.8663888889</v>
      </c>
      <c r="E1216" s="10" t="s">
        <v>2792</v>
      </c>
      <c r="F1216" s="10" t="s">
        <v>2678</v>
      </c>
      <c r="G1216" s="10" t="s">
        <v>2679</v>
      </c>
      <c r="H1216" s="10" t="s">
        <v>339</v>
      </c>
      <c r="I1216" s="10" t="s">
        <v>323</v>
      </c>
      <c r="J1216" s="10" t="s">
        <v>153</v>
      </c>
      <c r="K1216" s="10" t="s">
        <v>154</v>
      </c>
      <c r="M1216" s="12" t="n">
        <v>49.4183849585485</v>
      </c>
      <c r="N1216" s="12" t="n">
        <v>6.40415162240965</v>
      </c>
      <c r="O1216" s="12" t="n">
        <v>48.070908730752</v>
      </c>
      <c r="P1216" s="12" t="n">
        <v>54.8375898701561</v>
      </c>
      <c r="Q1216" s="12" t="n">
        <v>56.852479715714</v>
      </c>
      <c r="R1216" s="12" t="n">
        <v>53.5400306425754</v>
      </c>
      <c r="S1216" s="12" t="n">
        <v>53.3751942724552</v>
      </c>
      <c r="T1216" s="12" t="n">
        <v>38.6372227948598</v>
      </c>
      <c r="U1216" s="12" t="n">
        <v>36.2452278137207</v>
      </c>
      <c r="V1216" s="12" t="n">
        <v>57.7698593139648</v>
      </c>
      <c r="W1216" s="12" t="n">
        <v>21.5246315002441</v>
      </c>
      <c r="X1216" s="13" t="n">
        <v>19.2729371032891</v>
      </c>
      <c r="Y1216" s="13" t="n">
        <v>42.395726988918</v>
      </c>
      <c r="Z1216" s="13" t="n">
        <v>54.5000000000002</v>
      </c>
      <c r="AA1216" s="10" t="s">
        <v>162</v>
      </c>
      <c r="AG1216" s="13" t="n">
        <v>98.3684578215055</v>
      </c>
      <c r="AH1216" s="13" t="n">
        <v>100</v>
      </c>
      <c r="AI1216" s="13" t="n">
        <v>35.3</v>
      </c>
      <c r="AJ1216" s="13" t="n">
        <v>68.6</v>
      </c>
      <c r="AK1216" s="13" t="n">
        <v>38.5</v>
      </c>
      <c r="AL1216" s="12" t="n">
        <v>38.8499939414041</v>
      </c>
      <c r="AM1216" s="10" t="s">
        <v>157</v>
      </c>
      <c r="AN1216" s="10" t="s">
        <v>632</v>
      </c>
    </row>
    <row r="1217" customFormat="false" ht="15" hidden="false" customHeight="false" outlineLevel="0" collapsed="false">
      <c r="A1217" s="10" t="s">
        <v>2793</v>
      </c>
      <c r="B1217" s="10" t="s">
        <v>2676</v>
      </c>
      <c r="C1217" s="10" t="s">
        <v>148</v>
      </c>
      <c r="D1217" s="11" t="n">
        <v>46298.866412037</v>
      </c>
      <c r="E1217" s="10" t="s">
        <v>2794</v>
      </c>
      <c r="F1217" s="10" t="s">
        <v>2678</v>
      </c>
      <c r="G1217" s="10" t="s">
        <v>2679</v>
      </c>
      <c r="H1217" s="10" t="s">
        <v>342</v>
      </c>
      <c r="I1217" s="10" t="s">
        <v>323</v>
      </c>
      <c r="J1217" s="10" t="s">
        <v>153</v>
      </c>
      <c r="K1217" s="10" t="s">
        <v>154</v>
      </c>
      <c r="M1217" s="12" t="n">
        <v>47.474481236471</v>
      </c>
      <c r="N1217" s="12" t="n">
        <v>6.18789515534742</v>
      </c>
      <c r="O1217" s="12" t="n">
        <v>46.2477337974974</v>
      </c>
      <c r="P1217" s="12" t="n">
        <v>53.7855440602214</v>
      </c>
      <c r="Q1217" s="12" t="n">
        <v>54.6270807174041</v>
      </c>
      <c r="R1217" s="12" t="n">
        <v>52.407465805555</v>
      </c>
      <c r="S1217" s="12" t="n">
        <v>48.1257307926374</v>
      </c>
      <c r="T1217" s="12" t="n">
        <v>36.0634715149927</v>
      </c>
      <c r="U1217" s="12" t="n">
        <v>34.8594207763672</v>
      </c>
      <c r="V1217" s="12" t="n">
        <v>56.7072448730469</v>
      </c>
      <c r="W1217" s="12" t="n">
        <v>21.8478240966797</v>
      </c>
      <c r="X1217" s="13" t="n">
        <v>10.3297229779443</v>
      </c>
      <c r="Y1217" s="13" t="n">
        <v>37.2705028831511</v>
      </c>
      <c r="Z1217" s="13" t="n">
        <v>52.3000000000002</v>
      </c>
      <c r="AA1217" s="10" t="s">
        <v>162</v>
      </c>
      <c r="AG1217" s="13" t="n">
        <v>97.9781723080018</v>
      </c>
      <c r="AH1217" s="13" t="n">
        <v>100</v>
      </c>
      <c r="AI1217" s="13" t="n">
        <v>33.9</v>
      </c>
      <c r="AJ1217" s="13" t="n">
        <v>67.7</v>
      </c>
      <c r="AK1217" s="13" t="n">
        <v>34.5</v>
      </c>
      <c r="AL1217" s="12" t="n">
        <v>34.8594188861986</v>
      </c>
      <c r="AM1217" s="10" t="s">
        <v>157</v>
      </c>
      <c r="AN1217" s="10" t="s">
        <v>632</v>
      </c>
    </row>
    <row r="1218" customFormat="false" ht="15" hidden="false" customHeight="false" outlineLevel="0" collapsed="false">
      <c r="A1218" s="10" t="s">
        <v>2795</v>
      </c>
      <c r="B1218" s="10" t="s">
        <v>2676</v>
      </c>
      <c r="C1218" s="10" t="s">
        <v>148</v>
      </c>
      <c r="D1218" s="11" t="n">
        <v>46298.8664351852</v>
      </c>
      <c r="E1218" s="10" t="s">
        <v>2796</v>
      </c>
      <c r="F1218" s="10" t="s">
        <v>2678</v>
      </c>
      <c r="G1218" s="10" t="s">
        <v>2679</v>
      </c>
      <c r="H1218" s="10" t="s">
        <v>345</v>
      </c>
      <c r="I1218" s="10" t="s">
        <v>323</v>
      </c>
      <c r="J1218" s="10" t="s">
        <v>153</v>
      </c>
      <c r="K1218" s="10" t="s">
        <v>154</v>
      </c>
      <c r="M1218" s="12" t="n">
        <v>49.6154240748176</v>
      </c>
      <c r="N1218" s="12" t="n">
        <v>8.28210675304727</v>
      </c>
      <c r="O1218" s="12" t="n">
        <v>48.3675225167183</v>
      </c>
      <c r="P1218" s="12" t="n">
        <v>61.4800977623981</v>
      </c>
      <c r="Q1218" s="12" t="n">
        <v>48.7238853476223</v>
      </c>
      <c r="R1218" s="12" t="n">
        <v>54.5586326014664</v>
      </c>
      <c r="S1218" s="12" t="n">
        <v>53.3460020509697</v>
      </c>
      <c r="T1218" s="12" t="n">
        <v>36.8555866864478</v>
      </c>
      <c r="U1218" s="12" t="n">
        <v>34.3275451660156</v>
      </c>
      <c r="V1218" s="12" t="n">
        <v>63.1455841064453</v>
      </c>
      <c r="W1218" s="12" t="n">
        <v>28.8180389404297</v>
      </c>
      <c r="X1218" s="13" t="n">
        <v>13.6919816102311</v>
      </c>
      <c r="Y1218" s="13" t="n">
        <v>28.0986658202185</v>
      </c>
      <c r="Z1218" s="13" t="n">
        <v>55.3000000000003</v>
      </c>
      <c r="AA1218" s="10" t="s">
        <v>162</v>
      </c>
      <c r="AG1218" s="13" t="n">
        <v>98.7492416582407</v>
      </c>
      <c r="AH1218" s="13" t="n">
        <v>100</v>
      </c>
      <c r="AI1218" s="13" t="n">
        <v>33.3</v>
      </c>
      <c r="AJ1218" s="13" t="n">
        <v>69.5</v>
      </c>
      <c r="AK1218" s="13" t="n">
        <v>47.3</v>
      </c>
      <c r="AL1218" s="12" t="n">
        <v>48.0412371134021</v>
      </c>
      <c r="AM1218" s="10" t="s">
        <v>157</v>
      </c>
      <c r="AN1218" s="10" t="s">
        <v>632</v>
      </c>
    </row>
    <row r="1219" customFormat="false" ht="15" hidden="false" customHeight="false" outlineLevel="0" collapsed="false">
      <c r="A1219" s="10" t="s">
        <v>2797</v>
      </c>
      <c r="B1219" s="10" t="s">
        <v>2676</v>
      </c>
      <c r="C1219" s="10" t="s">
        <v>148</v>
      </c>
      <c r="D1219" s="11" t="n">
        <v>46298.8664467593</v>
      </c>
      <c r="E1219" s="10" t="s">
        <v>2798</v>
      </c>
      <c r="F1219" s="10" t="s">
        <v>2678</v>
      </c>
      <c r="G1219" s="10" t="s">
        <v>2679</v>
      </c>
      <c r="H1219" s="10" t="s">
        <v>351</v>
      </c>
      <c r="I1219" s="10" t="s">
        <v>323</v>
      </c>
      <c r="J1219" s="10" t="s">
        <v>153</v>
      </c>
      <c r="K1219" s="10" t="s">
        <v>154</v>
      </c>
      <c r="M1219" s="12" t="n">
        <v>48.4919175288109</v>
      </c>
      <c r="N1219" s="12" t="n">
        <v>6.62956627548686</v>
      </c>
      <c r="O1219" s="12" t="n">
        <v>47.3347245662986</v>
      </c>
      <c r="P1219" s="12" t="n">
        <v>55.475935059135</v>
      </c>
      <c r="Q1219" s="12" t="n">
        <v>55.5832024545381</v>
      </c>
      <c r="R1219" s="12" t="n">
        <v>53.7520206171228</v>
      </c>
      <c r="S1219" s="12" t="n">
        <v>46.9500208558707</v>
      </c>
      <c r="T1219" s="12" t="n">
        <v>36.9409308633361</v>
      </c>
      <c r="U1219" s="12" t="n">
        <v>35.6537437438965</v>
      </c>
      <c r="V1219" s="12" t="n">
        <v>58.0201110839844</v>
      </c>
      <c r="W1219" s="12" t="n">
        <v>22.3663673400879</v>
      </c>
      <c r="X1219" s="13" t="n">
        <v>10.62861812981</v>
      </c>
      <c r="Y1219" s="13" t="n">
        <v>43.2282231151672</v>
      </c>
      <c r="Z1219" s="13" t="n">
        <v>54.0000000000002</v>
      </c>
      <c r="AA1219" s="10" t="s">
        <v>162</v>
      </c>
      <c r="AF1219" s="10" t="s">
        <v>156</v>
      </c>
      <c r="AG1219" s="13" t="n">
        <v>98.0906953129175</v>
      </c>
      <c r="AH1219" s="13" t="n">
        <v>100</v>
      </c>
      <c r="AI1219" s="13" t="n">
        <v>34.7</v>
      </c>
      <c r="AJ1219" s="13" t="n">
        <v>68.3</v>
      </c>
      <c r="AK1219" s="13" t="n">
        <v>52</v>
      </c>
      <c r="AL1219" s="12" t="n">
        <v>50.5515329628206</v>
      </c>
      <c r="AM1219" s="10" t="s">
        <v>157</v>
      </c>
      <c r="AN1219" s="10" t="s">
        <v>632</v>
      </c>
    </row>
    <row r="1220" customFormat="false" ht="15" hidden="false" customHeight="false" outlineLevel="0" collapsed="false">
      <c r="A1220" s="10" t="s">
        <v>2799</v>
      </c>
      <c r="B1220" s="10" t="s">
        <v>2676</v>
      </c>
      <c r="C1220" s="10" t="s">
        <v>148</v>
      </c>
      <c r="D1220" s="11" t="n">
        <v>46298.8664699074</v>
      </c>
      <c r="E1220" s="10" t="s">
        <v>2800</v>
      </c>
      <c r="F1220" s="10" t="s">
        <v>2678</v>
      </c>
      <c r="G1220" s="10" t="s">
        <v>2679</v>
      </c>
      <c r="H1220" s="10" t="s">
        <v>354</v>
      </c>
      <c r="I1220" s="10" t="s">
        <v>323</v>
      </c>
      <c r="J1220" s="10" t="s">
        <v>153</v>
      </c>
      <c r="K1220" s="10" t="s">
        <v>154</v>
      </c>
      <c r="M1220" s="12" t="n">
        <v>47.0811424565365</v>
      </c>
      <c r="N1220" s="12" t="n">
        <v>5.56394946663894</v>
      </c>
      <c r="O1220" s="12" t="n">
        <v>46.376496948105</v>
      </c>
      <c r="P1220" s="12" t="n">
        <v>51.8230107688067</v>
      </c>
      <c r="Q1220" s="12" t="n">
        <v>51.8016804864532</v>
      </c>
      <c r="R1220" s="12" t="n">
        <v>51.5116480784674</v>
      </c>
      <c r="S1220" s="12" t="n">
        <v>44.0772618250016</v>
      </c>
      <c r="T1220" s="12" t="n">
        <v>36.8917289289276</v>
      </c>
      <c r="U1220" s="12" t="n">
        <v>34.811164855957</v>
      </c>
      <c r="V1220" s="12" t="n">
        <v>55.5601348876953</v>
      </c>
      <c r="W1220" s="12" t="n">
        <v>20.7489700317383</v>
      </c>
      <c r="X1220" s="13" t="n">
        <v>15.4066055258881</v>
      </c>
      <c r="Y1220" s="13" t="n">
        <v>41.0363942419317</v>
      </c>
      <c r="Z1220" s="13" t="n">
        <v>49.3000000000002</v>
      </c>
      <c r="AA1220" s="10" t="s">
        <v>162</v>
      </c>
      <c r="AG1220" s="13" t="n">
        <v>98.3333333333333</v>
      </c>
      <c r="AH1220" s="13" t="n">
        <v>100</v>
      </c>
      <c r="AI1220" s="13" t="n">
        <v>33.9</v>
      </c>
      <c r="AJ1220" s="13" t="n">
        <v>66</v>
      </c>
      <c r="AK1220" s="13" t="n">
        <v>50.1</v>
      </c>
      <c r="AL1220" s="12" t="n">
        <v>47.5260295049576</v>
      </c>
      <c r="AM1220" s="10" t="s">
        <v>157</v>
      </c>
      <c r="AN1220" s="10" t="s">
        <v>632</v>
      </c>
    </row>
    <row r="1221" customFormat="false" ht="15" hidden="false" customHeight="false" outlineLevel="0" collapsed="false">
      <c r="A1221" s="10" t="s">
        <v>2801</v>
      </c>
      <c r="B1221" s="10" t="s">
        <v>2676</v>
      </c>
      <c r="C1221" s="10" t="s">
        <v>148</v>
      </c>
      <c r="D1221" s="11" t="n">
        <v>46298.8664930556</v>
      </c>
      <c r="E1221" s="10" t="s">
        <v>2802</v>
      </c>
      <c r="F1221" s="10" t="s">
        <v>2678</v>
      </c>
      <c r="G1221" s="10" t="s">
        <v>2679</v>
      </c>
      <c r="H1221" s="10" t="s">
        <v>357</v>
      </c>
      <c r="I1221" s="10" t="s">
        <v>358</v>
      </c>
      <c r="J1221" s="10" t="s">
        <v>248</v>
      </c>
      <c r="K1221" s="10" t="s">
        <v>154</v>
      </c>
      <c r="M1221" s="12" t="n">
        <v>39.2615091518851</v>
      </c>
      <c r="N1221" s="12" t="n">
        <v>4.99992749715615</v>
      </c>
      <c r="O1221" s="12" t="n">
        <v>37.6475865321485</v>
      </c>
      <c r="P1221" s="12" t="n">
        <v>50.3195317964826</v>
      </c>
      <c r="Q1221" s="12" t="n">
        <v>41.7424053539549</v>
      </c>
      <c r="R1221" s="12" t="n">
        <v>41.4319289861971</v>
      </c>
      <c r="S1221" s="12" t="n">
        <v>49.28432438111</v>
      </c>
      <c r="T1221" s="12" t="n">
        <v>34.4883173424782</v>
      </c>
      <c r="U1221" s="12" t="n">
        <v>30.7729587554932</v>
      </c>
      <c r="V1221" s="12" t="n">
        <v>53.8888244628906</v>
      </c>
      <c r="W1221" s="12" t="n">
        <v>23.1158657073975</v>
      </c>
      <c r="X1221" s="13" t="n">
        <v>29.7900874635569</v>
      </c>
      <c r="Y1221" s="13" t="n">
        <v>62.4139941690962</v>
      </c>
      <c r="Z1221" s="13" t="n">
        <v>37.6000000000001</v>
      </c>
      <c r="AA1221" s="10" t="s">
        <v>155</v>
      </c>
      <c r="AG1221" s="13" t="n">
        <v>98.4274563820018</v>
      </c>
      <c r="AH1221" s="13" t="n">
        <v>100</v>
      </c>
      <c r="AI1221" s="13" t="n">
        <v>29.7</v>
      </c>
      <c r="AJ1221" s="13" t="n">
        <v>67.5</v>
      </c>
      <c r="AK1221" s="13" t="n">
        <v>35.3</v>
      </c>
      <c r="AL1221" s="12" t="n">
        <v>35.3</v>
      </c>
      <c r="AM1221" s="10" t="s">
        <v>157</v>
      </c>
      <c r="AN1221" s="10" t="s">
        <v>632</v>
      </c>
    </row>
    <row r="1222" customFormat="false" ht="15" hidden="false" customHeight="false" outlineLevel="0" collapsed="false">
      <c r="A1222" s="10" t="s">
        <v>2803</v>
      </c>
      <c r="B1222" s="10" t="s">
        <v>2676</v>
      </c>
      <c r="C1222" s="10" t="s">
        <v>148</v>
      </c>
      <c r="D1222" s="11" t="n">
        <v>46298.8665046296</v>
      </c>
      <c r="E1222" s="10" t="s">
        <v>2804</v>
      </c>
      <c r="F1222" s="10" t="s">
        <v>2678</v>
      </c>
      <c r="G1222" s="10" t="s">
        <v>2679</v>
      </c>
      <c r="H1222" s="10" t="s">
        <v>361</v>
      </c>
      <c r="I1222" s="10" t="s">
        <v>358</v>
      </c>
      <c r="J1222" s="10" t="s">
        <v>153</v>
      </c>
      <c r="K1222" s="10" t="s">
        <v>154</v>
      </c>
      <c r="M1222" s="12" t="n">
        <v>41.7778401424174</v>
      </c>
      <c r="N1222" s="12" t="n">
        <v>8.01068725025897</v>
      </c>
      <c r="O1222" s="12" t="n">
        <v>39.4577592529773</v>
      </c>
      <c r="P1222" s="12" t="n">
        <v>53.3361753488071</v>
      </c>
      <c r="Q1222" s="12" t="n">
        <v>54.1031477044039</v>
      </c>
      <c r="R1222" s="12" t="n">
        <v>48.885538259653</v>
      </c>
      <c r="S1222" s="12" t="n">
        <v>47.9942843317986</v>
      </c>
      <c r="T1222" s="12" t="n">
        <v>33.670443893659</v>
      </c>
      <c r="U1222" s="12" t="n">
        <v>29.9439220428467</v>
      </c>
      <c r="V1222" s="12" t="n">
        <v>55.9932518005371</v>
      </c>
      <c r="W1222" s="12" t="n">
        <v>26.0493297576904</v>
      </c>
      <c r="X1222" s="13" t="n">
        <v>32.8514262358969</v>
      </c>
      <c r="Y1222" s="13" t="n">
        <v>41.0067771155912</v>
      </c>
      <c r="Z1222" s="13" t="n">
        <v>36.9000000000001</v>
      </c>
      <c r="AA1222" s="10" t="s">
        <v>162</v>
      </c>
      <c r="AG1222" s="13" t="n">
        <v>98.6451262048532</v>
      </c>
      <c r="AH1222" s="13" t="n">
        <v>100</v>
      </c>
      <c r="AI1222" s="13" t="n">
        <v>28.8</v>
      </c>
      <c r="AJ1222" s="13" t="n">
        <v>69.1</v>
      </c>
      <c r="AK1222" s="13" t="n">
        <v>29.7</v>
      </c>
      <c r="AL1222" s="12" t="n">
        <v>29.9439225181598</v>
      </c>
      <c r="AM1222" s="10" t="s">
        <v>157</v>
      </c>
      <c r="AN1222" s="10" t="s">
        <v>632</v>
      </c>
    </row>
    <row r="1223" customFormat="false" ht="15" hidden="false" customHeight="false" outlineLevel="0" collapsed="false">
      <c r="A1223" s="10" t="s">
        <v>2805</v>
      </c>
      <c r="B1223" s="10" t="s">
        <v>2806</v>
      </c>
      <c r="C1223" s="10" t="s">
        <v>148</v>
      </c>
      <c r="D1223" s="11" t="n">
        <v>46298.8752662037</v>
      </c>
      <c r="E1223" s="10" t="s">
        <v>2807</v>
      </c>
      <c r="F1223" s="10" t="s">
        <v>2806</v>
      </c>
      <c r="G1223" s="10" t="s">
        <v>2808</v>
      </c>
      <c r="H1223" s="10" t="s">
        <v>151</v>
      </c>
      <c r="I1223" s="10" t="s">
        <v>152</v>
      </c>
      <c r="J1223" s="10" t="s">
        <v>153</v>
      </c>
      <c r="K1223" s="10" t="s">
        <v>154</v>
      </c>
      <c r="M1223" s="12" t="n">
        <v>53.2278804885846</v>
      </c>
      <c r="N1223" s="12" t="n">
        <v>8.28398228755364</v>
      </c>
      <c r="O1223" s="12" t="n">
        <v>51.9052668409386</v>
      </c>
      <c r="P1223" s="12" t="n">
        <v>65.689745925657</v>
      </c>
      <c r="Q1223" s="12" t="n">
        <v>50.5220939897065</v>
      </c>
      <c r="R1223" s="12" t="n">
        <v>58.7143797970274</v>
      </c>
      <c r="S1223" s="12" t="n">
        <v>58.6081243132453</v>
      </c>
      <c r="T1223" s="12" t="n">
        <v>40.7291100061792</v>
      </c>
      <c r="U1223" s="12" t="n">
        <v>39.7480659484863</v>
      </c>
      <c r="V1223" s="12" t="n">
        <v>66.6924057006836</v>
      </c>
      <c r="W1223" s="12" t="n">
        <v>26.9443397521973</v>
      </c>
      <c r="X1223" s="13" t="n">
        <v>14.0502057918351</v>
      </c>
      <c r="Y1223" s="13" t="n">
        <v>24.0268456375839</v>
      </c>
      <c r="Z1223" s="13" t="n">
        <v>42.1</v>
      </c>
      <c r="AA1223" s="10" t="s">
        <v>162</v>
      </c>
      <c r="AD1223" s="10" t="s">
        <v>156</v>
      </c>
      <c r="AG1223" s="13" t="n">
        <v>98.0035176463748</v>
      </c>
      <c r="AH1223" s="13" t="n">
        <v>100</v>
      </c>
      <c r="AI1223" s="13" t="n">
        <v>38.8</v>
      </c>
      <c r="AJ1223" s="13" t="n">
        <v>72.2</v>
      </c>
      <c r="AK1223" s="13" t="n">
        <v>42.3</v>
      </c>
      <c r="AL1223" s="12" t="n">
        <v>42.3606545838708</v>
      </c>
      <c r="AM1223" s="10" t="s">
        <v>180</v>
      </c>
    </row>
    <row r="1224" customFormat="false" ht="15" hidden="false" customHeight="false" outlineLevel="0" collapsed="false">
      <c r="A1224" s="10" t="s">
        <v>2809</v>
      </c>
      <c r="B1224" s="10" t="s">
        <v>2806</v>
      </c>
      <c r="C1224" s="10" t="s">
        <v>148</v>
      </c>
      <c r="D1224" s="11" t="n">
        <v>46298.8753009259</v>
      </c>
      <c r="E1224" s="10" t="s">
        <v>2810</v>
      </c>
      <c r="F1224" s="10" t="s">
        <v>2806</v>
      </c>
      <c r="G1224" s="10" t="s">
        <v>2808</v>
      </c>
      <c r="H1224" s="10" t="s">
        <v>160</v>
      </c>
      <c r="I1224" s="10" t="s">
        <v>152</v>
      </c>
      <c r="J1224" s="10" t="s">
        <v>153</v>
      </c>
      <c r="K1224" s="10" t="s">
        <v>154</v>
      </c>
      <c r="M1224" s="12" t="n">
        <v>53.1024402951066</v>
      </c>
      <c r="N1224" s="12" t="n">
        <v>8.95733399294779</v>
      </c>
      <c r="O1224" s="12" t="n">
        <v>51.3768809050062</v>
      </c>
      <c r="P1224" s="12" t="n">
        <v>67.8174127503278</v>
      </c>
      <c r="Q1224" s="12" t="n">
        <v>52.7845415091787</v>
      </c>
      <c r="R1224" s="12" t="n">
        <v>60.3110782048769</v>
      </c>
      <c r="S1224" s="12" t="n">
        <v>58.2543270091402</v>
      </c>
      <c r="T1224" s="12" t="n">
        <v>40.5799139158359</v>
      </c>
      <c r="U1224" s="12" t="n">
        <v>39.6070213317871</v>
      </c>
      <c r="V1224" s="12" t="n">
        <v>70.2391891479492</v>
      </c>
      <c r="W1224" s="12" t="n">
        <v>30.6321678161621</v>
      </c>
      <c r="X1224" s="13" t="n">
        <v>15.9311827956989</v>
      </c>
      <c r="Y1224" s="13" t="n">
        <v>25.5559139784946</v>
      </c>
      <c r="Z1224" s="13" t="n">
        <v>41.8</v>
      </c>
      <c r="AA1224" s="10" t="s">
        <v>162</v>
      </c>
      <c r="AD1224" s="10" t="s">
        <v>156</v>
      </c>
      <c r="AF1224" s="10" t="s">
        <v>156</v>
      </c>
      <c r="AG1224" s="13" t="n">
        <v>97.4230043997486</v>
      </c>
      <c r="AH1224" s="13" t="n">
        <v>100</v>
      </c>
      <c r="AI1224" s="13" t="n">
        <v>38.5</v>
      </c>
      <c r="AJ1224" s="13" t="n">
        <v>77.5</v>
      </c>
      <c r="AK1224" s="13" t="n">
        <v>44.4</v>
      </c>
      <c r="AL1224" s="12" t="n">
        <v>46.1605028462998</v>
      </c>
      <c r="AM1224" s="10" t="s">
        <v>180</v>
      </c>
    </row>
    <row r="1225" customFormat="false" ht="15" hidden="false" customHeight="false" outlineLevel="0" collapsed="false">
      <c r="A1225" s="10" t="s">
        <v>2811</v>
      </c>
      <c r="B1225" s="10" t="s">
        <v>2806</v>
      </c>
      <c r="C1225" s="10" t="s">
        <v>148</v>
      </c>
      <c r="D1225" s="11" t="n">
        <v>46298.8753240741</v>
      </c>
      <c r="E1225" s="10" t="s">
        <v>2812</v>
      </c>
      <c r="F1225" s="10" t="s">
        <v>2806</v>
      </c>
      <c r="G1225" s="10" t="s">
        <v>2808</v>
      </c>
      <c r="H1225" s="10" t="s">
        <v>166</v>
      </c>
      <c r="I1225" s="10" t="s">
        <v>152</v>
      </c>
      <c r="J1225" s="10" t="s">
        <v>153</v>
      </c>
      <c r="K1225" s="10" t="s">
        <v>154</v>
      </c>
      <c r="M1225" s="12" t="n">
        <v>53.138418636797</v>
      </c>
      <c r="N1225" s="12" t="n">
        <v>9.5035360606165</v>
      </c>
      <c r="O1225" s="12" t="n">
        <v>51.4013209054064</v>
      </c>
      <c r="P1225" s="12" t="n">
        <v>68.0730011709427</v>
      </c>
      <c r="Q1225" s="12" t="n">
        <v>54.4149931898814</v>
      </c>
      <c r="R1225" s="12" t="n">
        <v>58.4376440395494</v>
      </c>
      <c r="S1225" s="12" t="n">
        <v>58.8391424698907</v>
      </c>
      <c r="T1225" s="12" t="n">
        <v>39.2925449899379</v>
      </c>
      <c r="U1225" s="12" t="n">
        <v>38.8205642700195</v>
      </c>
      <c r="V1225" s="12" t="n">
        <v>71.0696563720703</v>
      </c>
      <c r="W1225" s="12" t="n">
        <v>32.2490921020508</v>
      </c>
      <c r="X1225" s="13" t="n">
        <v>15.2479206259101</v>
      </c>
      <c r="Y1225" s="13" t="n">
        <v>23.3284794037071</v>
      </c>
      <c r="Z1225" s="13" t="n">
        <v>63.1000000000003</v>
      </c>
      <c r="AA1225" s="10" t="s">
        <v>162</v>
      </c>
      <c r="AD1225" s="10" t="s">
        <v>156</v>
      </c>
      <c r="AG1225" s="13" t="n">
        <v>98.112430835543</v>
      </c>
      <c r="AH1225" s="13" t="n">
        <v>100</v>
      </c>
      <c r="AI1225" s="13" t="n">
        <v>37.6</v>
      </c>
      <c r="AJ1225" s="13" t="n">
        <v>80.6</v>
      </c>
      <c r="AK1225" s="13" t="n">
        <v>57.9</v>
      </c>
      <c r="AL1225" s="12" t="n">
        <v>60.0372277781833</v>
      </c>
      <c r="AM1225" s="10" t="s">
        <v>180</v>
      </c>
    </row>
    <row r="1226" customFormat="false" ht="15" hidden="false" customHeight="false" outlineLevel="0" collapsed="false">
      <c r="A1226" s="10" t="s">
        <v>2813</v>
      </c>
      <c r="B1226" s="10" t="s">
        <v>2806</v>
      </c>
      <c r="C1226" s="10" t="s">
        <v>148</v>
      </c>
      <c r="D1226" s="11" t="n">
        <v>46298.8753703704</v>
      </c>
      <c r="E1226" s="10" t="s">
        <v>2814</v>
      </c>
      <c r="F1226" s="10" t="s">
        <v>2806</v>
      </c>
      <c r="G1226" s="10" t="s">
        <v>2808</v>
      </c>
      <c r="H1226" s="10" t="s">
        <v>169</v>
      </c>
      <c r="I1226" s="10" t="s">
        <v>152</v>
      </c>
      <c r="J1226" s="10" t="s">
        <v>153</v>
      </c>
      <c r="K1226" s="10" t="s">
        <v>154</v>
      </c>
      <c r="M1226" s="12" t="n">
        <v>52.4074520891903</v>
      </c>
      <c r="N1226" s="12" t="n">
        <v>8.00070218016001</v>
      </c>
      <c r="O1226" s="12" t="n">
        <v>51.071646454831</v>
      </c>
      <c r="P1226" s="12" t="n">
        <v>65.2012689411705</v>
      </c>
      <c r="Q1226" s="12" t="n">
        <v>50.2716949296673</v>
      </c>
      <c r="R1226" s="12" t="n">
        <v>58.1900863130778</v>
      </c>
      <c r="S1226" s="12" t="n">
        <v>56.8464387168094</v>
      </c>
      <c r="T1226" s="12" t="n">
        <v>39.7540044177811</v>
      </c>
      <c r="U1226" s="12" t="n">
        <v>39.1956672668457</v>
      </c>
      <c r="V1226" s="12" t="n">
        <v>68.1448516845703</v>
      </c>
      <c r="W1226" s="12" t="n">
        <v>28.9491844177246</v>
      </c>
      <c r="X1226" s="13" t="n">
        <v>15.2557873678194</v>
      </c>
      <c r="Y1226" s="13" t="n">
        <v>25.3089454129751</v>
      </c>
      <c r="Z1226" s="13" t="n">
        <v>54.2000000000002</v>
      </c>
      <c r="AA1226" s="10" t="s">
        <v>162</v>
      </c>
      <c r="AG1226" s="13" t="n">
        <v>98.6244996899487</v>
      </c>
      <c r="AH1226" s="13" t="n">
        <v>100</v>
      </c>
      <c r="AI1226" s="13" t="n">
        <v>38.1</v>
      </c>
      <c r="AJ1226" s="13" t="n">
        <v>76.7</v>
      </c>
      <c r="AK1226" s="13" t="n">
        <v>40.7</v>
      </c>
      <c r="AL1226" s="12" t="n">
        <v>41.5854171221539</v>
      </c>
      <c r="AM1226" s="10" t="s">
        <v>180</v>
      </c>
    </row>
    <row r="1227" customFormat="false" ht="15" hidden="false" customHeight="false" outlineLevel="0" collapsed="false">
      <c r="A1227" s="10" t="s">
        <v>2815</v>
      </c>
      <c r="B1227" s="10" t="s">
        <v>2806</v>
      </c>
      <c r="C1227" s="10" t="s">
        <v>148</v>
      </c>
      <c r="D1227" s="11" t="n">
        <v>46298.8753935185</v>
      </c>
      <c r="E1227" s="10" t="s">
        <v>2816</v>
      </c>
      <c r="F1227" s="10" t="s">
        <v>2806</v>
      </c>
      <c r="G1227" s="10" t="s">
        <v>2808</v>
      </c>
      <c r="H1227" s="10" t="s">
        <v>173</v>
      </c>
      <c r="I1227" s="10" t="s">
        <v>152</v>
      </c>
      <c r="J1227" s="10" t="s">
        <v>153</v>
      </c>
      <c r="K1227" s="10" t="s">
        <v>154</v>
      </c>
      <c r="M1227" s="12" t="n">
        <v>54.0761741970942</v>
      </c>
      <c r="N1227" s="12" t="n">
        <v>9.94449873180409</v>
      </c>
      <c r="O1227" s="12" t="n">
        <v>52.6644218121772</v>
      </c>
      <c r="P1227" s="12" t="n">
        <v>68.7431105406827</v>
      </c>
      <c r="Q1227" s="12" t="n">
        <v>52.4526213877211</v>
      </c>
      <c r="R1227" s="12" t="n">
        <v>57.8753241097654</v>
      </c>
      <c r="S1227" s="12" t="n">
        <v>59.1909548766459</v>
      </c>
      <c r="T1227" s="12" t="n">
        <v>39.6050435329362</v>
      </c>
      <c r="U1227" s="12" t="n">
        <v>39.1823577880859</v>
      </c>
      <c r="V1227" s="12" t="n">
        <v>70.6613235473633</v>
      </c>
      <c r="W1227" s="12" t="n">
        <v>31.4789657592773</v>
      </c>
      <c r="X1227" s="13" t="n">
        <v>15.1798814128603</v>
      </c>
      <c r="Y1227" s="13" t="n">
        <v>24.9421008596961</v>
      </c>
      <c r="Z1227" s="13" t="n">
        <v>47.4000000000001</v>
      </c>
      <c r="AA1227" s="10" t="s">
        <v>162</v>
      </c>
      <c r="AD1227" s="10" t="s">
        <v>156</v>
      </c>
      <c r="AG1227" s="13" t="n">
        <v>96.6608063759962</v>
      </c>
      <c r="AH1227" s="13" t="n">
        <v>100</v>
      </c>
      <c r="AI1227" s="13" t="n">
        <v>37.8</v>
      </c>
      <c r="AJ1227" s="13" t="n">
        <v>86.5</v>
      </c>
      <c r="AK1227" s="13" t="n">
        <v>58</v>
      </c>
      <c r="AL1227" s="12" t="n">
        <v>60.7752873598025</v>
      </c>
      <c r="AM1227" s="10" t="s">
        <v>180</v>
      </c>
    </row>
    <row r="1228" customFormat="false" ht="15" hidden="false" customHeight="false" outlineLevel="0" collapsed="false">
      <c r="A1228" s="10" t="s">
        <v>2817</v>
      </c>
      <c r="B1228" s="10" t="s">
        <v>2806</v>
      </c>
      <c r="C1228" s="10" t="s">
        <v>148</v>
      </c>
      <c r="D1228" s="11" t="n">
        <v>46298.8754166667</v>
      </c>
      <c r="E1228" s="10" t="s">
        <v>2818</v>
      </c>
      <c r="F1228" s="10" t="s">
        <v>2806</v>
      </c>
      <c r="G1228" s="10" t="s">
        <v>2808</v>
      </c>
      <c r="H1228" s="10" t="s">
        <v>176</v>
      </c>
      <c r="I1228" s="10" t="s">
        <v>152</v>
      </c>
      <c r="J1228" s="10" t="s">
        <v>153</v>
      </c>
      <c r="K1228" s="10" t="s">
        <v>154</v>
      </c>
      <c r="M1228" s="12" t="n">
        <v>56.2950643043521</v>
      </c>
      <c r="N1228" s="12" t="n">
        <v>8.1085068273364</v>
      </c>
      <c r="O1228" s="12" t="n">
        <v>54.9303648250278</v>
      </c>
      <c r="P1228" s="12" t="n">
        <v>68.8855971578006</v>
      </c>
      <c r="Q1228" s="12" t="n">
        <v>56.4462650458635</v>
      </c>
      <c r="R1228" s="12" t="n">
        <v>62.6103940892132</v>
      </c>
      <c r="S1228" s="12" t="n">
        <v>58.7043014827876</v>
      </c>
      <c r="T1228" s="12" t="n">
        <v>42.8216417647433</v>
      </c>
      <c r="U1228" s="12" t="n">
        <v>42.0725517272949</v>
      </c>
      <c r="V1228" s="12" t="n">
        <v>71.1079406738281</v>
      </c>
      <c r="W1228" s="12" t="n">
        <v>29.0353889465332</v>
      </c>
      <c r="X1228" s="13" t="n">
        <v>11.7969606767977</v>
      </c>
      <c r="Y1228" s="13" t="n">
        <v>29.3916877419932</v>
      </c>
      <c r="Z1228" s="13" t="n">
        <v>59.6000000000002</v>
      </c>
      <c r="AA1228" s="10" t="s">
        <v>162</v>
      </c>
      <c r="AG1228" s="13" t="n">
        <v>98.7010978815525</v>
      </c>
      <c r="AH1228" s="13" t="n">
        <v>100</v>
      </c>
      <c r="AI1228" s="13" t="n">
        <v>40.2</v>
      </c>
      <c r="AJ1228" s="13" t="n">
        <v>88.5</v>
      </c>
      <c r="AK1228" s="13" t="n">
        <v>55.3</v>
      </c>
      <c r="AL1228" s="12" t="n">
        <v>57.3840436917653</v>
      </c>
      <c r="AM1228" s="10" t="s">
        <v>180</v>
      </c>
    </row>
    <row r="1229" customFormat="false" ht="15" hidden="false" customHeight="false" outlineLevel="0" collapsed="false">
      <c r="A1229" s="10" t="s">
        <v>2819</v>
      </c>
      <c r="B1229" s="10" t="s">
        <v>2806</v>
      </c>
      <c r="C1229" s="10" t="s">
        <v>148</v>
      </c>
      <c r="D1229" s="11" t="n">
        <v>46298.875474537</v>
      </c>
      <c r="E1229" s="10" t="s">
        <v>2820</v>
      </c>
      <c r="F1229" s="10" t="s">
        <v>2806</v>
      </c>
      <c r="G1229" s="10" t="s">
        <v>2808</v>
      </c>
      <c r="H1229" s="10" t="s">
        <v>179</v>
      </c>
      <c r="I1229" s="10" t="s">
        <v>152</v>
      </c>
      <c r="J1229" s="10" t="s">
        <v>153</v>
      </c>
      <c r="K1229" s="10" t="s">
        <v>154</v>
      </c>
      <c r="M1229" s="12" t="n">
        <v>54.8760063468323</v>
      </c>
      <c r="N1229" s="12" t="n">
        <v>7.42728692185711</v>
      </c>
      <c r="O1229" s="12" t="n">
        <v>53.8334522651945</v>
      </c>
      <c r="P1229" s="12" t="n">
        <v>66.038212960726</v>
      </c>
      <c r="Q1229" s="12" t="n">
        <v>52.5962927722969</v>
      </c>
      <c r="R1229" s="12" t="n">
        <v>58.3977306070667</v>
      </c>
      <c r="S1229" s="12" t="n">
        <v>59.1202457478689</v>
      </c>
      <c r="T1229" s="12" t="n">
        <v>41.9878912378712</v>
      </c>
      <c r="U1229" s="12" t="n">
        <v>40.7297286987305</v>
      </c>
      <c r="V1229" s="12" t="n">
        <v>68.3417816162109</v>
      </c>
      <c r="W1229" s="12" t="n">
        <v>27.6120529174805</v>
      </c>
      <c r="X1229" s="13" t="n">
        <v>10.9043421482207</v>
      </c>
      <c r="Y1229" s="13" t="n">
        <v>30.4840768112071</v>
      </c>
      <c r="Z1229" s="13" t="n">
        <v>55.1000000000002</v>
      </c>
      <c r="AA1229" s="10" t="s">
        <v>162</v>
      </c>
      <c r="AG1229" s="13" t="n">
        <v>98.5944206008584</v>
      </c>
      <c r="AH1229" s="13" t="n">
        <v>100</v>
      </c>
      <c r="AI1229" s="13" t="n">
        <v>39.6</v>
      </c>
      <c r="AJ1229" s="13" t="n">
        <v>79.4</v>
      </c>
      <c r="AK1229" s="13" t="n">
        <v>54.6</v>
      </c>
      <c r="AL1229" s="12" t="n">
        <v>53.7599366238563</v>
      </c>
      <c r="AM1229" s="10" t="s">
        <v>180</v>
      </c>
    </row>
    <row r="1230" customFormat="false" ht="15" hidden="false" customHeight="false" outlineLevel="0" collapsed="false">
      <c r="A1230" s="10" t="s">
        <v>2821</v>
      </c>
      <c r="B1230" s="10" t="s">
        <v>2806</v>
      </c>
      <c r="C1230" s="10" t="s">
        <v>148</v>
      </c>
      <c r="D1230" s="11" t="n">
        <v>46298.8755324074</v>
      </c>
      <c r="E1230" s="10" t="s">
        <v>2822</v>
      </c>
      <c r="F1230" s="10" t="s">
        <v>2806</v>
      </c>
      <c r="G1230" s="10" t="s">
        <v>2808</v>
      </c>
      <c r="H1230" s="10" t="s">
        <v>183</v>
      </c>
      <c r="I1230" s="10" t="s">
        <v>152</v>
      </c>
      <c r="J1230" s="10" t="s">
        <v>153</v>
      </c>
      <c r="K1230" s="10" t="s">
        <v>154</v>
      </c>
      <c r="M1230" s="12" t="n">
        <v>51.2357521288967</v>
      </c>
      <c r="N1230" s="12" t="n">
        <v>7.78722159589242</v>
      </c>
      <c r="O1230" s="12" t="n">
        <v>50.1238345183107</v>
      </c>
      <c r="P1230" s="12" t="n">
        <v>61.9695660745603</v>
      </c>
      <c r="Q1230" s="12" t="n">
        <v>48.3089193874014</v>
      </c>
      <c r="R1230" s="12" t="n">
        <v>57.4668595981316</v>
      </c>
      <c r="S1230" s="12" t="n">
        <v>54.9347768293313</v>
      </c>
      <c r="T1230" s="12" t="n">
        <v>38.1563988813978</v>
      </c>
      <c r="U1230" s="12" t="n">
        <v>37.558765411377</v>
      </c>
      <c r="V1230" s="12" t="n">
        <v>64.13525390625</v>
      </c>
      <c r="W1230" s="12" t="n">
        <v>26.5764884948731</v>
      </c>
      <c r="X1230" s="13" t="n">
        <v>14.3045612060019</v>
      </c>
      <c r="Y1230" s="13" t="n">
        <v>28.5387605762634</v>
      </c>
      <c r="Z1230" s="13" t="n">
        <v>58.3000000000003</v>
      </c>
      <c r="AA1230" s="10" t="s">
        <v>162</v>
      </c>
      <c r="AD1230" s="10" t="s">
        <v>156</v>
      </c>
      <c r="AG1230" s="13" t="n">
        <v>98.4091538568065</v>
      </c>
      <c r="AH1230" s="13" t="n">
        <v>100</v>
      </c>
      <c r="AI1230" s="13" t="n">
        <v>36.5</v>
      </c>
      <c r="AJ1230" s="13" t="n">
        <v>73.8</v>
      </c>
      <c r="AK1230" s="13" t="n">
        <v>41.5</v>
      </c>
      <c r="AL1230" s="12" t="n">
        <v>42.0259259259259</v>
      </c>
      <c r="AM1230" s="10" t="s">
        <v>180</v>
      </c>
    </row>
    <row r="1231" customFormat="false" ht="15" hidden="false" customHeight="false" outlineLevel="0" collapsed="false">
      <c r="A1231" s="10" t="s">
        <v>2823</v>
      </c>
      <c r="B1231" s="10" t="s">
        <v>2806</v>
      </c>
      <c r="C1231" s="10" t="s">
        <v>148</v>
      </c>
      <c r="D1231" s="11" t="n">
        <v>46298.8755671296</v>
      </c>
      <c r="E1231" s="10" t="s">
        <v>2824</v>
      </c>
      <c r="F1231" s="10" t="s">
        <v>2806</v>
      </c>
      <c r="G1231" s="10" t="s">
        <v>2808</v>
      </c>
      <c r="H1231" s="10" t="s">
        <v>186</v>
      </c>
      <c r="I1231" s="10" t="s">
        <v>152</v>
      </c>
      <c r="J1231" s="10" t="s">
        <v>153</v>
      </c>
      <c r="K1231" s="10" t="s">
        <v>154</v>
      </c>
      <c r="M1231" s="12" t="n">
        <v>44.731887505277</v>
      </c>
      <c r="N1231" s="12" t="n">
        <v>6.60916705212538</v>
      </c>
      <c r="O1231" s="12" t="n">
        <v>43.205139983779</v>
      </c>
      <c r="P1231" s="12" t="n">
        <v>54.753433454039</v>
      </c>
      <c r="Q1231" s="12" t="n">
        <v>47.5944634755203</v>
      </c>
      <c r="R1231" s="12" t="n">
        <v>51.5485497022051</v>
      </c>
      <c r="S1231" s="12" t="n">
        <v>49.0244534726944</v>
      </c>
      <c r="T1231" s="12" t="n">
        <v>35.5200243257695</v>
      </c>
      <c r="U1231" s="12" t="n">
        <v>34.6884574890137</v>
      </c>
      <c r="V1231" s="12" t="n">
        <v>56.4034614562988</v>
      </c>
      <c r="W1231" s="12" t="n">
        <v>21.7150039672852</v>
      </c>
      <c r="X1231" s="13" t="n">
        <v>15.9586513461377</v>
      </c>
      <c r="Y1231" s="13" t="n">
        <v>33.571668204311</v>
      </c>
      <c r="Z1231" s="13" t="n">
        <v>37.5</v>
      </c>
      <c r="AA1231" s="10" t="s">
        <v>162</v>
      </c>
      <c r="AG1231" s="13" t="n">
        <v>98.4060497890208</v>
      </c>
      <c r="AH1231" s="13" t="n">
        <v>100</v>
      </c>
      <c r="AI1231" s="13" t="n">
        <v>33.8</v>
      </c>
      <c r="AJ1231" s="13" t="n">
        <v>65.1</v>
      </c>
      <c r="AK1231" s="13" t="n">
        <v>34.9</v>
      </c>
      <c r="AL1231" s="12" t="n">
        <v>34.6884559508288</v>
      </c>
      <c r="AM1231" s="10" t="s">
        <v>180</v>
      </c>
    </row>
    <row r="1232" customFormat="false" ht="15" hidden="false" customHeight="false" outlineLevel="0" collapsed="false">
      <c r="A1232" s="10" t="s">
        <v>2825</v>
      </c>
      <c r="B1232" s="10" t="s">
        <v>2806</v>
      </c>
      <c r="C1232" s="10" t="s">
        <v>148</v>
      </c>
      <c r="D1232" s="11" t="n">
        <v>46298.8756365741</v>
      </c>
      <c r="E1232" s="10" t="s">
        <v>2826</v>
      </c>
      <c r="F1232" s="10" t="s">
        <v>2806</v>
      </c>
      <c r="G1232" s="10" t="s">
        <v>2808</v>
      </c>
      <c r="H1232" s="10" t="s">
        <v>189</v>
      </c>
      <c r="I1232" s="10" t="s">
        <v>152</v>
      </c>
      <c r="J1232" s="10" t="s">
        <v>153</v>
      </c>
      <c r="K1232" s="10" t="s">
        <v>154</v>
      </c>
      <c r="M1232" s="12" t="n">
        <v>52.4061696862811</v>
      </c>
      <c r="N1232" s="12" t="n">
        <v>3.53494906719</v>
      </c>
      <c r="O1232" s="12" t="n">
        <v>51.8747492101502</v>
      </c>
      <c r="P1232" s="12" t="n">
        <v>54.8841352397299</v>
      </c>
      <c r="Q1232" s="12" t="n">
        <v>55.1055962861028</v>
      </c>
      <c r="R1232" s="12" t="n">
        <v>58.1560535107207</v>
      </c>
      <c r="S1232" s="12" t="n">
        <v>49.6462387365112</v>
      </c>
      <c r="T1232" s="12" t="n">
        <v>48.3854504158979</v>
      </c>
      <c r="U1232" s="12" t="n">
        <v>46.2307929992676</v>
      </c>
      <c r="V1232" s="12" t="n">
        <v>60.2176856994629</v>
      </c>
      <c r="W1232" s="12" t="n">
        <v>13.9868927001953</v>
      </c>
      <c r="X1232" s="13" t="n">
        <v>39.5487723954877</v>
      </c>
      <c r="Y1232" s="13" t="n">
        <v>57.1738138686131</v>
      </c>
      <c r="Z1232" s="13" t="n">
        <v>51.4000000000001</v>
      </c>
      <c r="AA1232" s="10" t="s">
        <v>155</v>
      </c>
      <c r="AG1232" s="13" t="n">
        <v>98.6054880791723</v>
      </c>
      <c r="AH1232" s="13" t="n">
        <v>100</v>
      </c>
      <c r="AI1232" s="13" t="n">
        <v>44.7</v>
      </c>
      <c r="AJ1232" s="13" t="n">
        <v>73.7</v>
      </c>
      <c r="AK1232" s="13" t="n">
        <v>50.1</v>
      </c>
      <c r="AL1232" s="12" t="n">
        <v>48.9962962962963</v>
      </c>
      <c r="AM1232" s="10" t="s">
        <v>180</v>
      </c>
    </row>
    <row r="1233" customFormat="false" ht="15" hidden="false" customHeight="false" outlineLevel="0" collapsed="false">
      <c r="A1233" s="10" t="s">
        <v>2827</v>
      </c>
      <c r="B1233" s="10" t="s">
        <v>2806</v>
      </c>
      <c r="C1233" s="10" t="s">
        <v>148</v>
      </c>
      <c r="D1233" s="11" t="n">
        <v>46298.8757523148</v>
      </c>
      <c r="E1233" s="10" t="s">
        <v>2828</v>
      </c>
      <c r="F1233" s="10" t="s">
        <v>2806</v>
      </c>
      <c r="G1233" s="10" t="s">
        <v>2808</v>
      </c>
      <c r="H1233" s="10" t="s">
        <v>192</v>
      </c>
      <c r="I1233" s="10" t="s">
        <v>152</v>
      </c>
      <c r="J1233" s="10" t="s">
        <v>153</v>
      </c>
      <c r="K1233" s="10" t="s">
        <v>154</v>
      </c>
      <c r="M1233" s="12" t="n">
        <v>45.3058069338974</v>
      </c>
      <c r="N1233" s="12" t="n">
        <v>3.43943217496033</v>
      </c>
      <c r="O1233" s="12" t="n">
        <v>44.5605619997925</v>
      </c>
      <c r="P1233" s="12" t="n">
        <v>49.5432768424053</v>
      </c>
      <c r="Q1233" s="12" t="n">
        <v>50.407028934102</v>
      </c>
      <c r="R1233" s="12" t="n">
        <v>46.8999837213966</v>
      </c>
      <c r="S1233" s="12" t="n">
        <v>46.0187747745553</v>
      </c>
      <c r="T1233" s="12" t="n">
        <v>40.0186958602413</v>
      </c>
      <c r="U1233" s="12" t="n">
        <v>35.8179016113281</v>
      </c>
      <c r="V1233" s="12" t="n">
        <v>51.941822052002</v>
      </c>
      <c r="W1233" s="12" t="n">
        <v>16.1239204406738</v>
      </c>
      <c r="X1233" s="13" t="n">
        <v>16.264828806594</v>
      </c>
      <c r="Y1233" s="13" t="n">
        <v>66.5122181217039</v>
      </c>
      <c r="Z1233" s="13" t="n">
        <v>44.2000000000001</v>
      </c>
      <c r="AA1233" s="10" t="s">
        <v>155</v>
      </c>
      <c r="AG1233" s="13" t="n">
        <v>98.6777410164507</v>
      </c>
      <c r="AH1233" s="13" t="n">
        <v>100</v>
      </c>
      <c r="AI1233" s="13" t="n">
        <v>33.1</v>
      </c>
      <c r="AJ1233" s="13" t="n">
        <v>63.2</v>
      </c>
      <c r="AK1233" s="13" t="n">
        <v>45.8</v>
      </c>
      <c r="AL1233" s="12" t="n">
        <v>42.5570945945946</v>
      </c>
      <c r="AM1233" s="10" t="s">
        <v>157</v>
      </c>
    </row>
    <row r="1234" customFormat="false" ht="15" hidden="false" customHeight="false" outlineLevel="0" collapsed="false">
      <c r="A1234" s="10" t="s">
        <v>2829</v>
      </c>
      <c r="B1234" s="10" t="s">
        <v>2806</v>
      </c>
      <c r="C1234" s="10" t="s">
        <v>148</v>
      </c>
      <c r="D1234" s="11" t="n">
        <v>46298.875787037</v>
      </c>
      <c r="E1234" s="10" t="s">
        <v>2830</v>
      </c>
      <c r="F1234" s="10" t="s">
        <v>2806</v>
      </c>
      <c r="G1234" s="10" t="s">
        <v>2808</v>
      </c>
      <c r="H1234" s="10" t="s">
        <v>195</v>
      </c>
      <c r="I1234" s="10" t="s">
        <v>152</v>
      </c>
      <c r="J1234" s="10" t="s">
        <v>153</v>
      </c>
      <c r="K1234" s="10" t="s">
        <v>154</v>
      </c>
      <c r="M1234" s="12" t="n">
        <v>43.4319639744107</v>
      </c>
      <c r="N1234" s="12" t="n">
        <v>6.6924682008901</v>
      </c>
      <c r="O1234" s="12" t="n">
        <v>42.1404942837026</v>
      </c>
      <c r="P1234" s="12" t="n">
        <v>49.8561842902186</v>
      </c>
      <c r="Q1234" s="12" t="n">
        <v>51.296418157305</v>
      </c>
      <c r="R1234" s="12" t="n">
        <v>50.0845832295027</v>
      </c>
      <c r="S1234" s="12" t="n">
        <v>41.5500815778841</v>
      </c>
      <c r="T1234" s="12" t="n">
        <v>33.816943409535</v>
      </c>
      <c r="U1234" s="12" t="n">
        <v>33.4430389404297</v>
      </c>
      <c r="V1234" s="12" t="n">
        <v>53.2133102416992</v>
      </c>
      <c r="W1234" s="12" t="n">
        <v>19.7702713012695</v>
      </c>
      <c r="X1234" s="13" t="n">
        <v>24.1131508460182</v>
      </c>
      <c r="Y1234" s="13" t="n">
        <v>40.5840465146665</v>
      </c>
      <c r="Z1234" s="13" t="n">
        <v>50.0000000000002</v>
      </c>
      <c r="AA1234" s="10" t="s">
        <v>162</v>
      </c>
      <c r="AG1234" s="13" t="n">
        <v>98.3740359897172</v>
      </c>
      <c r="AH1234" s="13" t="n">
        <v>100</v>
      </c>
      <c r="AI1234" s="13" t="n">
        <v>32.6</v>
      </c>
      <c r="AJ1234" s="13" t="n">
        <v>62.3</v>
      </c>
      <c r="AK1234" s="13" t="n">
        <v>37</v>
      </c>
      <c r="AL1234" s="12" t="n">
        <v>37</v>
      </c>
      <c r="AM1234" s="10" t="s">
        <v>157</v>
      </c>
    </row>
    <row r="1235" customFormat="false" ht="15" hidden="false" customHeight="false" outlineLevel="0" collapsed="false">
      <c r="A1235" s="10" t="s">
        <v>2831</v>
      </c>
      <c r="B1235" s="10" t="s">
        <v>2806</v>
      </c>
      <c r="C1235" s="10" t="s">
        <v>148</v>
      </c>
      <c r="D1235" s="11" t="n">
        <v>46298.8758101852</v>
      </c>
      <c r="E1235" s="10" t="s">
        <v>2832</v>
      </c>
      <c r="F1235" s="10" t="s">
        <v>2806</v>
      </c>
      <c r="G1235" s="10" t="s">
        <v>2808</v>
      </c>
      <c r="H1235" s="10" t="s">
        <v>198</v>
      </c>
      <c r="I1235" s="10" t="s">
        <v>152</v>
      </c>
      <c r="J1235" s="10" t="s">
        <v>153</v>
      </c>
      <c r="K1235" s="10" t="s">
        <v>154</v>
      </c>
      <c r="L1235" s="10" t="s">
        <v>807</v>
      </c>
      <c r="M1235" s="12" t="n">
        <v>42.2053553366181</v>
      </c>
      <c r="N1235" s="12" t="n">
        <v>7.37143906989067</v>
      </c>
      <c r="O1235" s="12" t="n">
        <v>40.0986572922887</v>
      </c>
      <c r="P1235" s="12" t="n">
        <v>52.2071038770246</v>
      </c>
      <c r="Q1235" s="12" t="n">
        <v>51.1926763093507</v>
      </c>
      <c r="R1235" s="12" t="n">
        <v>51.7271373940152</v>
      </c>
      <c r="S1235" s="12" t="n">
        <v>46.090547861551</v>
      </c>
      <c r="T1235" s="12" t="n">
        <v>33.4877214299979</v>
      </c>
      <c r="U1235" s="12" t="n">
        <v>33.2515563964844</v>
      </c>
      <c r="V1235" s="12" t="n">
        <v>55.7509231567383</v>
      </c>
      <c r="W1235" s="12" t="n">
        <v>22.4993667602539</v>
      </c>
      <c r="X1235" s="13" t="n">
        <v>31.460874065927</v>
      </c>
      <c r="Y1235" s="13" t="n">
        <v>44.0041406527998</v>
      </c>
      <c r="Z1235" s="13" t="n">
        <v>35.8</v>
      </c>
      <c r="AA1235" s="10" t="s">
        <v>162</v>
      </c>
      <c r="AG1235" s="13" t="n">
        <v>98.2925278219396</v>
      </c>
      <c r="AH1235" s="13" t="n">
        <v>100</v>
      </c>
      <c r="AI1235" s="13" t="n">
        <v>32.4</v>
      </c>
      <c r="AJ1235" s="13" t="n">
        <v>62.4</v>
      </c>
      <c r="AK1235" s="13" t="n">
        <v>34</v>
      </c>
      <c r="AL1235" s="12" t="n">
        <v>34.9263157894737</v>
      </c>
      <c r="AM1235" s="10" t="s">
        <v>157</v>
      </c>
      <c r="AN1235" s="10" t="s">
        <v>2833</v>
      </c>
      <c r="AO1235" s="10" t="s">
        <v>2834</v>
      </c>
    </row>
    <row r="1236" customFormat="false" ht="15" hidden="false" customHeight="false" outlineLevel="0" collapsed="false">
      <c r="A1236" s="10" t="s">
        <v>2835</v>
      </c>
      <c r="B1236" s="10" t="s">
        <v>2806</v>
      </c>
      <c r="C1236" s="10" t="s">
        <v>148</v>
      </c>
      <c r="D1236" s="11" t="n">
        <v>46298.8758449074</v>
      </c>
      <c r="E1236" s="10" t="s">
        <v>2836</v>
      </c>
      <c r="F1236" s="10" t="s">
        <v>2806</v>
      </c>
      <c r="G1236" s="10" t="s">
        <v>2808</v>
      </c>
      <c r="H1236" s="10" t="s">
        <v>201</v>
      </c>
      <c r="I1236" s="10" t="s">
        <v>152</v>
      </c>
      <c r="J1236" s="10" t="s">
        <v>153</v>
      </c>
      <c r="K1236" s="10" t="s">
        <v>154</v>
      </c>
      <c r="L1236" s="10" t="s">
        <v>807</v>
      </c>
      <c r="M1236" s="12" t="n">
        <v>42.5562095729794</v>
      </c>
      <c r="N1236" s="12" t="n">
        <v>7.51875498256964</v>
      </c>
      <c r="O1236" s="12" t="n">
        <v>41.2667393157145</v>
      </c>
      <c r="P1236" s="12" t="n">
        <v>54.2829519494194</v>
      </c>
      <c r="Q1236" s="12" t="n">
        <v>42.2731140232428</v>
      </c>
      <c r="R1236" s="12" t="n">
        <v>46.9558865555409</v>
      </c>
      <c r="S1236" s="12" t="n">
        <v>46.9756556408691</v>
      </c>
      <c r="T1236" s="12" t="n">
        <v>33.9598733488865</v>
      </c>
      <c r="U1236" s="12" t="n">
        <v>33.5475692749023</v>
      </c>
      <c r="V1236" s="12" t="n">
        <v>56.0693664550781</v>
      </c>
      <c r="W1236" s="12" t="n">
        <v>22.5217971801758</v>
      </c>
      <c r="X1236" s="13" t="n">
        <v>25.6858206387438</v>
      </c>
      <c r="Y1236" s="13" t="n">
        <v>44.6025837530107</v>
      </c>
      <c r="Z1236" s="13" t="n">
        <v>35.8</v>
      </c>
      <c r="AA1236" s="10" t="s">
        <v>162</v>
      </c>
      <c r="AG1236" s="13" t="n">
        <v>98.2150537634409</v>
      </c>
      <c r="AH1236" s="13" t="n">
        <v>100</v>
      </c>
      <c r="AI1236" s="13" t="n">
        <v>32.4</v>
      </c>
      <c r="AJ1236" s="13" t="n">
        <v>62</v>
      </c>
      <c r="AK1236" s="13" t="n">
        <v>37.2</v>
      </c>
      <c r="AL1236" s="12" t="n">
        <v>38.2141252371917</v>
      </c>
      <c r="AM1236" s="10" t="s">
        <v>157</v>
      </c>
      <c r="AN1236" s="10" t="s">
        <v>2833</v>
      </c>
      <c r="AO1236" s="10" t="s">
        <v>2834</v>
      </c>
    </row>
    <row r="1237" customFormat="false" ht="15" hidden="false" customHeight="false" outlineLevel="0" collapsed="false">
      <c r="A1237" s="10" t="s">
        <v>2837</v>
      </c>
      <c r="B1237" s="10" t="s">
        <v>2806</v>
      </c>
      <c r="C1237" s="10" t="s">
        <v>148</v>
      </c>
      <c r="D1237" s="11" t="n">
        <v>46298.8760300926</v>
      </c>
      <c r="E1237" s="10" t="s">
        <v>2838</v>
      </c>
      <c r="F1237" s="10" t="s">
        <v>2806</v>
      </c>
      <c r="G1237" s="10" t="s">
        <v>2808</v>
      </c>
      <c r="H1237" s="10" t="s">
        <v>207</v>
      </c>
      <c r="I1237" s="10" t="s">
        <v>152</v>
      </c>
      <c r="J1237" s="10" t="s">
        <v>153</v>
      </c>
      <c r="K1237" s="10" t="s">
        <v>154</v>
      </c>
      <c r="L1237" s="10" t="s">
        <v>807</v>
      </c>
      <c r="M1237" s="12" t="n">
        <v>45.812986613586</v>
      </c>
      <c r="N1237" s="12" t="n">
        <v>7.60825268014968</v>
      </c>
      <c r="O1237" s="12" t="n">
        <v>43.8048572200398</v>
      </c>
      <c r="P1237" s="12" t="n">
        <v>56.5300852798151</v>
      </c>
      <c r="Q1237" s="12" t="n">
        <v>54.5082915325554</v>
      </c>
      <c r="R1237" s="12" t="n">
        <v>50.4377937692832</v>
      </c>
      <c r="S1237" s="12" t="n">
        <v>52.5971532143369</v>
      </c>
      <c r="T1237" s="12" t="n">
        <v>34.9721652252607</v>
      </c>
      <c r="U1237" s="12" t="n">
        <v>34.6948890686035</v>
      </c>
      <c r="V1237" s="12" t="n">
        <v>59.3973617553711</v>
      </c>
      <c r="W1237" s="12" t="n">
        <v>24.7024726867676</v>
      </c>
      <c r="X1237" s="13" t="n">
        <v>19.3553248641413</v>
      </c>
      <c r="Y1237" s="13" t="n">
        <v>32.561768069432</v>
      </c>
      <c r="Z1237" s="13" t="n">
        <v>53.5000000000002</v>
      </c>
      <c r="AA1237" s="10" t="s">
        <v>162</v>
      </c>
      <c r="AG1237" s="13" t="n">
        <v>99.0133859995611</v>
      </c>
      <c r="AH1237" s="13" t="n">
        <v>100</v>
      </c>
      <c r="AI1237" s="13" t="n">
        <v>33.4</v>
      </c>
      <c r="AJ1237" s="13" t="n">
        <v>66.8</v>
      </c>
      <c r="AK1237" s="13" t="n">
        <v>34.9</v>
      </c>
      <c r="AL1237" s="12" t="n">
        <v>34.6948906874081</v>
      </c>
      <c r="AM1237" s="10" t="s">
        <v>157</v>
      </c>
      <c r="AN1237" s="10" t="s">
        <v>2833</v>
      </c>
      <c r="AO1237" s="10" t="s">
        <v>2834</v>
      </c>
    </row>
    <row r="1238" customFormat="false" ht="15" hidden="false" customHeight="false" outlineLevel="0" collapsed="false">
      <c r="A1238" s="10" t="s">
        <v>2839</v>
      </c>
      <c r="B1238" s="10" t="s">
        <v>2806</v>
      </c>
      <c r="C1238" s="10" t="s">
        <v>148</v>
      </c>
      <c r="D1238" s="11" t="n">
        <v>46298.8760532407</v>
      </c>
      <c r="E1238" s="10" t="s">
        <v>2840</v>
      </c>
      <c r="F1238" s="10" t="s">
        <v>2806</v>
      </c>
      <c r="G1238" s="10" t="s">
        <v>2808</v>
      </c>
      <c r="H1238" s="10" t="s">
        <v>210</v>
      </c>
      <c r="I1238" s="10" t="s">
        <v>152</v>
      </c>
      <c r="J1238" s="10" t="s">
        <v>153</v>
      </c>
      <c r="K1238" s="10" t="s">
        <v>154</v>
      </c>
      <c r="L1238" s="10" t="s">
        <v>807</v>
      </c>
      <c r="M1238" s="12" t="n">
        <v>50.1861309157669</v>
      </c>
      <c r="N1238" s="12" t="n">
        <v>3.68573218119153</v>
      </c>
      <c r="O1238" s="12" t="n">
        <v>49.5192746112445</v>
      </c>
      <c r="P1238" s="12" t="n">
        <v>54.280696273353</v>
      </c>
      <c r="Q1238" s="12" t="n">
        <v>52.4392963431289</v>
      </c>
      <c r="R1238" s="12" t="n">
        <v>56.2614562561462</v>
      </c>
      <c r="S1238" s="12" t="n">
        <v>48.5154417279632</v>
      </c>
      <c r="T1238" s="12" t="n">
        <v>46.1459379229289</v>
      </c>
      <c r="U1238" s="12" t="n">
        <v>46.1962966918945</v>
      </c>
      <c r="V1238" s="12" t="n">
        <v>58.5739135742188</v>
      </c>
      <c r="W1238" s="12" t="n">
        <v>12.3776168823242</v>
      </c>
      <c r="X1238" s="13" t="n">
        <v>44.5372810058707</v>
      </c>
      <c r="Y1238" s="13" t="n">
        <v>62.0105856792863</v>
      </c>
      <c r="Z1238" s="13" t="n">
        <v>48.6000000000001</v>
      </c>
      <c r="AA1238" s="10" t="s">
        <v>155</v>
      </c>
      <c r="AG1238" s="13" t="n">
        <v>98.6726874657909</v>
      </c>
      <c r="AH1238" s="13" t="n">
        <v>100</v>
      </c>
      <c r="AI1238" s="13" t="n">
        <v>40.7</v>
      </c>
      <c r="AJ1238" s="13" t="n">
        <v>77.8</v>
      </c>
      <c r="AK1238" s="13" t="n">
        <v>49.5</v>
      </c>
      <c r="AL1238" s="12" t="n">
        <v>46.1962962962963</v>
      </c>
      <c r="AM1238" s="10" t="s">
        <v>157</v>
      </c>
      <c r="AN1238" s="10" t="s">
        <v>2833</v>
      </c>
      <c r="AO1238" s="10" t="s">
        <v>2834</v>
      </c>
    </row>
    <row r="1239" customFormat="false" ht="15" hidden="false" customHeight="false" outlineLevel="0" collapsed="false">
      <c r="A1239" s="10" t="s">
        <v>2841</v>
      </c>
      <c r="B1239" s="10" t="s">
        <v>2806</v>
      </c>
      <c r="C1239" s="10" t="s">
        <v>148</v>
      </c>
      <c r="D1239" s="11" t="n">
        <v>46298.8760763889</v>
      </c>
      <c r="E1239" s="10" t="s">
        <v>2842</v>
      </c>
      <c r="F1239" s="10" t="s">
        <v>2806</v>
      </c>
      <c r="G1239" s="10" t="s">
        <v>2808</v>
      </c>
      <c r="H1239" s="10" t="s">
        <v>213</v>
      </c>
      <c r="I1239" s="10" t="s">
        <v>152</v>
      </c>
      <c r="J1239" s="10" t="s">
        <v>153</v>
      </c>
      <c r="K1239" s="10" t="s">
        <v>154</v>
      </c>
      <c r="L1239" s="10" t="s">
        <v>807</v>
      </c>
      <c r="M1239" s="12" t="n">
        <v>49.6581574610567</v>
      </c>
      <c r="N1239" s="12" t="n">
        <v>6.63267629559185</v>
      </c>
      <c r="O1239" s="12" t="n">
        <v>47.9134321277661</v>
      </c>
      <c r="P1239" s="12" t="n">
        <v>58.9132680764339</v>
      </c>
      <c r="Q1239" s="12" t="n">
        <v>56.4870463279948</v>
      </c>
      <c r="R1239" s="12" t="n">
        <v>57.1879500586663</v>
      </c>
      <c r="S1239" s="12" t="n">
        <v>53.5534154811896</v>
      </c>
      <c r="T1239" s="12" t="n">
        <v>37.6073285207187</v>
      </c>
      <c r="U1239" s="12" t="n">
        <v>36.8205642700195</v>
      </c>
      <c r="V1239" s="12" t="n">
        <v>62.5168914794922</v>
      </c>
      <c r="W1239" s="12" t="n">
        <v>25.6963272094727</v>
      </c>
      <c r="X1239" s="13" t="n">
        <v>12.9612779294308</v>
      </c>
      <c r="Y1239" s="13" t="n">
        <v>41.871398240825</v>
      </c>
      <c r="Z1239" s="13" t="n">
        <v>52.0000000000002</v>
      </c>
      <c r="AA1239" s="10" t="s">
        <v>162</v>
      </c>
      <c r="AG1239" s="13" t="n">
        <v>98.8378483706894</v>
      </c>
      <c r="AH1239" s="13" t="n">
        <v>100</v>
      </c>
      <c r="AI1239" s="13" t="n">
        <v>35.6</v>
      </c>
      <c r="AJ1239" s="13" t="n">
        <v>78.6</v>
      </c>
      <c r="AK1239" s="13" t="n">
        <v>37.4</v>
      </c>
      <c r="AL1239" s="12" t="n">
        <v>37.8697947214076</v>
      </c>
      <c r="AM1239" s="10" t="s">
        <v>157</v>
      </c>
      <c r="AN1239" s="10" t="s">
        <v>2833</v>
      </c>
      <c r="AO1239" s="10" t="s">
        <v>2834</v>
      </c>
    </row>
    <row r="1240" customFormat="false" ht="15" hidden="false" customHeight="false" outlineLevel="0" collapsed="false">
      <c r="A1240" s="10" t="s">
        <v>2843</v>
      </c>
      <c r="B1240" s="10" t="s">
        <v>2806</v>
      </c>
      <c r="C1240" s="10" t="s">
        <v>148</v>
      </c>
      <c r="D1240" s="11" t="n">
        <v>46298.8761805556</v>
      </c>
      <c r="E1240" s="10" t="s">
        <v>2844</v>
      </c>
      <c r="F1240" s="10" t="s">
        <v>2806</v>
      </c>
      <c r="G1240" s="10" t="s">
        <v>2808</v>
      </c>
      <c r="H1240" s="10" t="s">
        <v>216</v>
      </c>
      <c r="I1240" s="10" t="s">
        <v>152</v>
      </c>
      <c r="J1240" s="10" t="s">
        <v>153</v>
      </c>
      <c r="K1240" s="10" t="s">
        <v>154</v>
      </c>
      <c r="L1240" s="10" t="s">
        <v>807</v>
      </c>
      <c r="M1240" s="12" t="n">
        <v>46.6459161847014</v>
      </c>
      <c r="N1240" s="12" t="n">
        <v>7.29757795954873</v>
      </c>
      <c r="O1240" s="12" t="n">
        <v>44.9572079805186</v>
      </c>
      <c r="P1240" s="12" t="n">
        <v>52.1682217747663</v>
      </c>
      <c r="Q1240" s="12" t="n">
        <v>56.1194892295862</v>
      </c>
      <c r="R1240" s="12" t="n">
        <v>50.6911793197553</v>
      </c>
      <c r="S1240" s="12" t="n">
        <v>54.0555306759077</v>
      </c>
      <c r="T1240" s="12" t="n">
        <v>34.5473586898821</v>
      </c>
      <c r="U1240" s="12" t="n">
        <v>33.3995666503906</v>
      </c>
      <c r="V1240" s="12" t="n">
        <v>58.0698051452637</v>
      </c>
      <c r="W1240" s="12" t="n">
        <v>24.6702384948731</v>
      </c>
      <c r="X1240" s="13" t="n">
        <v>11.8706218287146</v>
      </c>
      <c r="Y1240" s="13" t="n">
        <v>31.5587830481316</v>
      </c>
      <c r="Z1240" s="13" t="n">
        <v>53.2000000000003</v>
      </c>
      <c r="AA1240" s="10" t="s">
        <v>162</v>
      </c>
      <c r="AG1240" s="13" t="n">
        <v>98.8225501938732</v>
      </c>
      <c r="AH1240" s="13" t="n">
        <v>100</v>
      </c>
      <c r="AI1240" s="13" t="n">
        <v>32</v>
      </c>
      <c r="AJ1240" s="13" t="n">
        <v>68.1</v>
      </c>
      <c r="AK1240" s="13" t="n">
        <v>34.8</v>
      </c>
      <c r="AL1240" s="12" t="n">
        <v>34.6592635658915</v>
      </c>
      <c r="AM1240" s="10" t="s">
        <v>157</v>
      </c>
      <c r="AN1240" s="10" t="s">
        <v>2833</v>
      </c>
      <c r="AO1240" s="10" t="s">
        <v>2834</v>
      </c>
    </row>
    <row r="1241" customFormat="false" ht="15" hidden="false" customHeight="false" outlineLevel="0" collapsed="false">
      <c r="A1241" s="10" t="s">
        <v>2845</v>
      </c>
      <c r="B1241" s="10" t="s">
        <v>2806</v>
      </c>
      <c r="C1241" s="10" t="s">
        <v>148</v>
      </c>
      <c r="D1241" s="11" t="n">
        <v>46298.8762037037</v>
      </c>
      <c r="E1241" s="10" t="s">
        <v>2846</v>
      </c>
      <c r="F1241" s="10" t="s">
        <v>2806</v>
      </c>
      <c r="G1241" s="10" t="s">
        <v>2808</v>
      </c>
      <c r="H1241" s="10" t="s">
        <v>219</v>
      </c>
      <c r="I1241" s="10" t="s">
        <v>152</v>
      </c>
      <c r="J1241" s="10" t="s">
        <v>153</v>
      </c>
      <c r="K1241" s="10" t="s">
        <v>154</v>
      </c>
      <c r="L1241" s="10" t="s">
        <v>807</v>
      </c>
      <c r="M1241" s="12" t="n">
        <v>44.3426472102284</v>
      </c>
      <c r="N1241" s="12" t="n">
        <v>6.9644193746756</v>
      </c>
      <c r="O1241" s="12" t="n">
        <v>43.3636064513952</v>
      </c>
      <c r="P1241" s="12" t="n">
        <v>46.5969880507526</v>
      </c>
      <c r="Q1241" s="12" t="n">
        <v>53.9039371435483</v>
      </c>
      <c r="R1241" s="12" t="n">
        <v>43.5710537552642</v>
      </c>
      <c r="S1241" s="12" t="n">
        <v>48.4215589175688</v>
      </c>
      <c r="T1241" s="12" t="n">
        <v>31.9531257459614</v>
      </c>
      <c r="U1241" s="12" t="n">
        <v>30.7332210540772</v>
      </c>
      <c r="V1241" s="12" t="n">
        <v>55.9864540100098</v>
      </c>
      <c r="W1241" s="12" t="n">
        <v>25.2532329559326</v>
      </c>
      <c r="X1241" s="13" t="n">
        <v>10.1534166962212</v>
      </c>
      <c r="Y1241" s="13" t="n">
        <v>30.1879669141622</v>
      </c>
      <c r="Z1241" s="13" t="n">
        <v>51.8000000000003</v>
      </c>
      <c r="AA1241" s="10" t="s">
        <v>162</v>
      </c>
      <c r="AG1241" s="13" t="n">
        <v>98.5156549376733</v>
      </c>
      <c r="AH1241" s="13" t="n">
        <v>100</v>
      </c>
      <c r="AI1241" s="13" t="n">
        <v>29.7</v>
      </c>
      <c r="AJ1241" s="13" t="n">
        <v>66.1</v>
      </c>
      <c r="AK1241" s="13" t="n">
        <v>47.2</v>
      </c>
      <c r="AL1241" s="12" t="n">
        <v>44.1226637970648</v>
      </c>
      <c r="AM1241" s="10" t="s">
        <v>157</v>
      </c>
      <c r="AN1241" s="10" t="s">
        <v>2833</v>
      </c>
      <c r="AO1241" s="10" t="s">
        <v>2834</v>
      </c>
    </row>
    <row r="1242" customFormat="false" ht="15" hidden="false" customHeight="false" outlineLevel="0" collapsed="false">
      <c r="A1242" s="10" t="s">
        <v>2847</v>
      </c>
      <c r="B1242" s="10" t="s">
        <v>2806</v>
      </c>
      <c r="C1242" s="10" t="s">
        <v>148</v>
      </c>
      <c r="D1242" s="11" t="n">
        <v>46298.8762152778</v>
      </c>
      <c r="E1242" s="10" t="s">
        <v>2848</v>
      </c>
      <c r="F1242" s="10" t="s">
        <v>2806</v>
      </c>
      <c r="G1242" s="10" t="s">
        <v>2808</v>
      </c>
      <c r="H1242" s="10" t="s">
        <v>222</v>
      </c>
      <c r="I1242" s="10" t="s">
        <v>152</v>
      </c>
      <c r="J1242" s="10" t="s">
        <v>153</v>
      </c>
      <c r="K1242" s="10" t="s">
        <v>154</v>
      </c>
      <c r="L1242" s="10" t="s">
        <v>807</v>
      </c>
      <c r="M1242" s="12" t="n">
        <v>48.8847274743875</v>
      </c>
      <c r="N1242" s="12" t="n">
        <v>3.04644203874668</v>
      </c>
      <c r="O1242" s="12" t="n">
        <v>48.129954320711</v>
      </c>
      <c r="P1242" s="12" t="n">
        <v>52.0859857904096</v>
      </c>
      <c r="Q1242" s="12" t="n">
        <v>54.6030185358536</v>
      </c>
      <c r="R1242" s="12" t="n">
        <v>50.6137324869711</v>
      </c>
      <c r="S1242" s="12" t="n">
        <v>49.942748105365</v>
      </c>
      <c r="T1242" s="12" t="n">
        <v>45.1356730450804</v>
      </c>
      <c r="U1242" s="12" t="n">
        <v>44.1033210754395</v>
      </c>
      <c r="V1242" s="12" t="n">
        <v>56.597095489502</v>
      </c>
      <c r="W1242" s="12" t="n">
        <v>12.4937744140625</v>
      </c>
      <c r="X1242" s="13" t="n">
        <v>45.8601562301214</v>
      </c>
      <c r="Y1242" s="13" t="n">
        <v>66.1866110277092</v>
      </c>
      <c r="Z1242" s="13" t="n">
        <v>47.4</v>
      </c>
      <c r="AA1242" s="10" t="s">
        <v>155</v>
      </c>
      <c r="AG1242" s="13" t="n">
        <v>98.6285212372169</v>
      </c>
      <c r="AH1242" s="13" t="n">
        <v>100</v>
      </c>
      <c r="AI1242" s="13" t="n">
        <v>43.2</v>
      </c>
      <c r="AJ1242" s="13" t="n">
        <v>66.5</v>
      </c>
      <c r="AK1242" s="13" t="n">
        <v>50.1</v>
      </c>
      <c r="AL1242" s="12" t="n">
        <v>50.0027206999626</v>
      </c>
      <c r="AM1242" s="10" t="s">
        <v>157</v>
      </c>
      <c r="AN1242" s="10" t="s">
        <v>2833</v>
      </c>
      <c r="AO1242" s="10" t="s">
        <v>2834</v>
      </c>
    </row>
    <row r="1243" customFormat="false" ht="15" hidden="false" customHeight="false" outlineLevel="0" collapsed="false">
      <c r="A1243" s="10" t="s">
        <v>2849</v>
      </c>
      <c r="B1243" s="10" t="s">
        <v>2806</v>
      </c>
      <c r="C1243" s="10" t="s">
        <v>148</v>
      </c>
      <c r="D1243" s="11" t="n">
        <v>46298.8762268519</v>
      </c>
      <c r="E1243" s="10" t="s">
        <v>2850</v>
      </c>
      <c r="F1243" s="10" t="s">
        <v>2806</v>
      </c>
      <c r="G1243" s="10" t="s">
        <v>2808</v>
      </c>
      <c r="H1243" s="10" t="s">
        <v>225</v>
      </c>
      <c r="I1243" s="10" t="s">
        <v>152</v>
      </c>
      <c r="J1243" s="10" t="s">
        <v>153</v>
      </c>
      <c r="K1243" s="10" t="s">
        <v>154</v>
      </c>
      <c r="L1243" s="10" t="s">
        <v>807</v>
      </c>
      <c r="M1243" s="12" t="n">
        <v>45.2825545301392</v>
      </c>
      <c r="N1243" s="12" t="n">
        <v>6.08901734992998</v>
      </c>
      <c r="O1243" s="12" t="n">
        <v>44.2789048088476</v>
      </c>
      <c r="P1243" s="12" t="n">
        <v>49.3261561290054</v>
      </c>
      <c r="Q1243" s="12" t="n">
        <v>52.9088408492322</v>
      </c>
      <c r="R1243" s="12" t="n">
        <v>50.0421472665021</v>
      </c>
      <c r="S1243" s="12" t="n">
        <v>44.4535545884517</v>
      </c>
      <c r="T1243" s="12" t="n">
        <v>35.0645964757414</v>
      </c>
      <c r="U1243" s="12" t="n">
        <v>32.3878059387207</v>
      </c>
      <c r="V1243" s="12" t="n">
        <v>54.8820152282715</v>
      </c>
      <c r="W1243" s="12" t="n">
        <v>22.4942092895508</v>
      </c>
      <c r="X1243" s="13" t="n">
        <v>15.3995000240373</v>
      </c>
      <c r="Y1243" s="13" t="n">
        <v>36.7157828950531</v>
      </c>
      <c r="Z1243" s="13" t="n">
        <v>48.0000000000002</v>
      </c>
      <c r="AA1243" s="10" t="s">
        <v>162</v>
      </c>
      <c r="AG1243" s="13" t="n">
        <v>98.5829383886256</v>
      </c>
      <c r="AH1243" s="13" t="n">
        <v>100</v>
      </c>
      <c r="AI1243" s="13" t="n">
        <v>31.4</v>
      </c>
      <c r="AJ1243" s="13" t="n">
        <v>66.2</v>
      </c>
      <c r="AK1243" s="13" t="n">
        <v>49.6</v>
      </c>
      <c r="AL1243" s="12" t="n">
        <v>46.3724808414147</v>
      </c>
      <c r="AM1243" s="10" t="s">
        <v>157</v>
      </c>
      <c r="AN1243" s="10" t="s">
        <v>2833</v>
      </c>
      <c r="AO1243" s="10" t="s">
        <v>2834</v>
      </c>
    </row>
    <row r="1244" customFormat="false" ht="15" hidden="false" customHeight="false" outlineLevel="0" collapsed="false">
      <c r="A1244" s="10" t="s">
        <v>2851</v>
      </c>
      <c r="B1244" s="10" t="s">
        <v>2806</v>
      </c>
      <c r="C1244" s="10" t="s">
        <v>148</v>
      </c>
      <c r="D1244" s="11" t="n">
        <v>46298.87625</v>
      </c>
      <c r="E1244" s="10" t="s">
        <v>2852</v>
      </c>
      <c r="F1244" s="10" t="s">
        <v>2806</v>
      </c>
      <c r="G1244" s="10" t="s">
        <v>2808</v>
      </c>
      <c r="H1244" s="10" t="s">
        <v>228</v>
      </c>
      <c r="I1244" s="10" t="s">
        <v>152</v>
      </c>
      <c r="J1244" s="10" t="s">
        <v>153</v>
      </c>
      <c r="K1244" s="10" t="s">
        <v>154</v>
      </c>
      <c r="L1244" s="10" t="s">
        <v>807</v>
      </c>
      <c r="M1244" s="12" t="n">
        <v>45.8640986780146</v>
      </c>
      <c r="N1244" s="12" t="n">
        <v>5.94722731337388</v>
      </c>
      <c r="O1244" s="12" t="n">
        <v>44.3449922681553</v>
      </c>
      <c r="P1244" s="12" t="n">
        <v>52.2057173672844</v>
      </c>
      <c r="Q1244" s="12" t="n">
        <v>53.4366366077872</v>
      </c>
      <c r="R1244" s="12" t="n">
        <v>50.8017598352168</v>
      </c>
      <c r="S1244" s="12" t="n">
        <v>50.4196403348139</v>
      </c>
      <c r="T1244" s="12" t="n">
        <v>35.55035735124</v>
      </c>
      <c r="U1244" s="12" t="n">
        <v>34.5251045227051</v>
      </c>
      <c r="V1244" s="12" t="n">
        <v>56.1201057434082</v>
      </c>
      <c r="W1244" s="12" t="n">
        <v>21.5950012207031</v>
      </c>
      <c r="X1244" s="13" t="n">
        <v>18.3575905662382</v>
      </c>
      <c r="Y1244" s="13" t="n">
        <v>37.828003824498</v>
      </c>
      <c r="Z1244" s="13" t="n">
        <v>50.7000000000002</v>
      </c>
      <c r="AA1244" s="10" t="s">
        <v>162</v>
      </c>
      <c r="AG1244" s="13" t="n">
        <v>98.4366013071896</v>
      </c>
      <c r="AH1244" s="13" t="n">
        <v>100</v>
      </c>
      <c r="AI1244" s="13" t="n">
        <v>33.3</v>
      </c>
      <c r="AJ1244" s="13" t="n">
        <v>64.9</v>
      </c>
      <c r="AK1244" s="13" t="n">
        <v>34</v>
      </c>
      <c r="AL1244" s="12" t="n">
        <v>34.1969715030732</v>
      </c>
      <c r="AM1244" s="10" t="s">
        <v>157</v>
      </c>
      <c r="AN1244" s="10" t="s">
        <v>2833</v>
      </c>
      <c r="AO1244" s="10" t="s">
        <v>2834</v>
      </c>
    </row>
    <row r="1245" customFormat="false" ht="15" hidden="false" customHeight="false" outlineLevel="0" collapsed="false">
      <c r="A1245" s="10" t="s">
        <v>2853</v>
      </c>
      <c r="B1245" s="10" t="s">
        <v>2806</v>
      </c>
      <c r="C1245" s="10" t="s">
        <v>148</v>
      </c>
      <c r="D1245" s="11" t="n">
        <v>46298.8762731482</v>
      </c>
      <c r="E1245" s="10" t="s">
        <v>2854</v>
      </c>
      <c r="F1245" s="10" t="s">
        <v>2806</v>
      </c>
      <c r="G1245" s="10" t="s">
        <v>2808</v>
      </c>
      <c r="H1245" s="10" t="s">
        <v>231</v>
      </c>
      <c r="I1245" s="10" t="s">
        <v>152</v>
      </c>
      <c r="J1245" s="10" t="s">
        <v>153</v>
      </c>
      <c r="K1245" s="10" t="s">
        <v>154</v>
      </c>
      <c r="L1245" s="10" t="s">
        <v>807</v>
      </c>
      <c r="M1245" s="12" t="n">
        <v>45.5145999988662</v>
      </c>
      <c r="N1245" s="12" t="n">
        <v>7.42589400747491</v>
      </c>
      <c r="O1245" s="12" t="n">
        <v>43.7241772854514</v>
      </c>
      <c r="P1245" s="12" t="n">
        <v>51.7918722949412</v>
      </c>
      <c r="Q1245" s="12" t="n">
        <v>54.6229416706298</v>
      </c>
      <c r="R1245" s="12" t="n">
        <v>52.1970133105068</v>
      </c>
      <c r="S1245" s="12" t="n">
        <v>51.6608237645305</v>
      </c>
      <c r="T1245" s="12" t="n">
        <v>33.2648982492364</v>
      </c>
      <c r="U1245" s="12" t="n">
        <v>32.7821273803711</v>
      </c>
      <c r="V1245" s="12" t="n">
        <v>56.7865715026856</v>
      </c>
      <c r="W1245" s="12" t="n">
        <v>24.0044441223145</v>
      </c>
      <c r="X1245" s="13" t="n">
        <v>16.3565184179257</v>
      </c>
      <c r="Y1245" s="13" t="n">
        <v>38.8749787811917</v>
      </c>
      <c r="Z1245" s="13" t="n">
        <v>52.3000000000003</v>
      </c>
      <c r="AA1245" s="10" t="s">
        <v>162</v>
      </c>
      <c r="AG1245" s="13" t="n">
        <v>98.8630165722677</v>
      </c>
      <c r="AH1245" s="13" t="n">
        <v>100</v>
      </c>
      <c r="AI1245" s="13" t="n">
        <v>31.8</v>
      </c>
      <c r="AJ1245" s="13" t="n">
        <v>66.4</v>
      </c>
      <c r="AK1245" s="13" t="n">
        <v>34.5</v>
      </c>
      <c r="AL1245" s="12" t="n">
        <v>33.6263929618769</v>
      </c>
      <c r="AM1245" s="10" t="s">
        <v>157</v>
      </c>
      <c r="AN1245" s="10" t="s">
        <v>2833</v>
      </c>
      <c r="AO1245" s="10" t="s">
        <v>2834</v>
      </c>
    </row>
    <row r="1246" customFormat="false" ht="15" hidden="false" customHeight="false" outlineLevel="0" collapsed="false">
      <c r="A1246" s="10" t="s">
        <v>2855</v>
      </c>
      <c r="B1246" s="10" t="s">
        <v>2806</v>
      </c>
      <c r="C1246" s="10" t="s">
        <v>148</v>
      </c>
      <c r="D1246" s="11" t="n">
        <v>46298.8762962963</v>
      </c>
      <c r="E1246" s="10" t="s">
        <v>2856</v>
      </c>
      <c r="F1246" s="10" t="s">
        <v>2806</v>
      </c>
      <c r="G1246" s="10" t="s">
        <v>2808</v>
      </c>
      <c r="H1246" s="10" t="s">
        <v>234</v>
      </c>
      <c r="I1246" s="10" t="s">
        <v>152</v>
      </c>
      <c r="J1246" s="10" t="s">
        <v>153</v>
      </c>
      <c r="K1246" s="10" t="s">
        <v>154</v>
      </c>
      <c r="L1246" s="10" t="s">
        <v>807</v>
      </c>
      <c r="M1246" s="12" t="n">
        <v>45.4782784053961</v>
      </c>
      <c r="N1246" s="12" t="n">
        <v>7.19155610859175</v>
      </c>
      <c r="O1246" s="12" t="n">
        <v>44.3707995789626</v>
      </c>
      <c r="P1246" s="12" t="n">
        <v>47.6498218404537</v>
      </c>
      <c r="Q1246" s="12" t="n">
        <v>54.6991199455388</v>
      </c>
      <c r="R1246" s="12" t="n">
        <v>53.9373529116395</v>
      </c>
      <c r="S1246" s="12" t="n">
        <v>42.9558685557311</v>
      </c>
      <c r="T1246" s="12" t="n">
        <v>34.8450585409777</v>
      </c>
      <c r="U1246" s="12" t="n">
        <v>31.880823135376</v>
      </c>
      <c r="V1246" s="12" t="n">
        <v>57.3205070495606</v>
      </c>
      <c r="W1246" s="12" t="n">
        <v>25.4396839141846</v>
      </c>
      <c r="X1246" s="13" t="n">
        <v>13.2567388422448</v>
      </c>
      <c r="Y1246" s="13" t="n">
        <v>25.8793039614957</v>
      </c>
      <c r="Z1246" s="13" t="n">
        <v>50.0000000000002</v>
      </c>
      <c r="AA1246" s="10" t="s">
        <v>162</v>
      </c>
      <c r="AG1246" s="13" t="n">
        <v>98.5940535766853</v>
      </c>
      <c r="AH1246" s="13" t="n">
        <v>100</v>
      </c>
      <c r="AI1246" s="13" t="n">
        <v>30.7</v>
      </c>
      <c r="AJ1246" s="13" t="n">
        <v>72.3</v>
      </c>
      <c r="AK1246" s="13" t="n">
        <v>50.5</v>
      </c>
      <c r="AL1246" s="12" t="n">
        <v>43.3079501805954</v>
      </c>
      <c r="AM1246" s="10" t="s">
        <v>157</v>
      </c>
      <c r="AN1246" s="10" t="s">
        <v>2833</v>
      </c>
      <c r="AO1246" s="10" t="s">
        <v>2834</v>
      </c>
    </row>
    <row r="1247" customFormat="false" ht="15" hidden="false" customHeight="false" outlineLevel="0" collapsed="false">
      <c r="A1247" s="10" t="s">
        <v>2857</v>
      </c>
      <c r="B1247" s="10" t="s">
        <v>2806</v>
      </c>
      <c r="C1247" s="10" t="s">
        <v>148</v>
      </c>
      <c r="D1247" s="11" t="n">
        <v>46298.8763194445</v>
      </c>
      <c r="E1247" s="10" t="s">
        <v>2858</v>
      </c>
      <c r="F1247" s="10" t="s">
        <v>2806</v>
      </c>
      <c r="G1247" s="10" t="s">
        <v>2808</v>
      </c>
      <c r="H1247" s="10" t="s">
        <v>237</v>
      </c>
      <c r="I1247" s="10" t="s">
        <v>152</v>
      </c>
      <c r="J1247" s="10" t="s">
        <v>153</v>
      </c>
      <c r="K1247" s="10" t="s">
        <v>261</v>
      </c>
      <c r="L1247" s="10" t="s">
        <v>823</v>
      </c>
      <c r="M1247" s="12" t="n">
        <v>47.1254371129253</v>
      </c>
      <c r="N1247" s="12" t="n">
        <v>7.49119609100415</v>
      </c>
      <c r="O1247" s="12" t="n">
        <v>46.0164850630183</v>
      </c>
      <c r="Q1247" s="12" t="n">
        <v>57.9032595046812</v>
      </c>
      <c r="R1247" s="12" t="n">
        <v>54.9957481103344</v>
      </c>
      <c r="S1247" s="12" t="n">
        <v>45.7267735286049</v>
      </c>
      <c r="T1247" s="12" t="n">
        <v>35.2702233458117</v>
      </c>
      <c r="U1247" s="12" t="n">
        <v>32.546760559082</v>
      </c>
      <c r="V1247" s="12" t="n">
        <v>60.5750732421875</v>
      </c>
      <c r="W1247" s="12" t="n">
        <v>28.0283126831055</v>
      </c>
      <c r="X1247" s="13" t="n">
        <v>9.9988183214711</v>
      </c>
      <c r="Y1247" s="13" t="n">
        <v>26.9549962277185</v>
      </c>
      <c r="Z1247" s="13" t="n">
        <v>54.8000000000003</v>
      </c>
      <c r="AA1247" s="10" t="s">
        <v>162</v>
      </c>
      <c r="AC1247" s="10" t="s">
        <v>347</v>
      </c>
      <c r="AE1247" s="10" t="s">
        <v>156</v>
      </c>
      <c r="AG1247" s="13" t="n">
        <v>94.7652683262986</v>
      </c>
      <c r="AH1247" s="13" t="n">
        <v>100</v>
      </c>
      <c r="AI1247" s="13" t="n">
        <v>31.4</v>
      </c>
      <c r="AJ1247" s="13" t="n">
        <v>71.8</v>
      </c>
      <c r="AK1247" s="13" t="n">
        <v>51</v>
      </c>
      <c r="AL1247" s="12" t="n">
        <v>46.2976356938318</v>
      </c>
      <c r="AM1247" s="10" t="s">
        <v>157</v>
      </c>
      <c r="AN1247" s="10" t="s">
        <v>2833</v>
      </c>
      <c r="AO1247" s="10" t="s">
        <v>2859</v>
      </c>
    </row>
    <row r="1248" customFormat="false" ht="15" hidden="false" customHeight="false" outlineLevel="0" collapsed="false">
      <c r="A1248" s="10" t="s">
        <v>2860</v>
      </c>
      <c r="B1248" s="10" t="s">
        <v>2806</v>
      </c>
      <c r="C1248" s="10" t="s">
        <v>148</v>
      </c>
      <c r="D1248" s="11" t="n">
        <v>46298.8763425926</v>
      </c>
      <c r="E1248" s="10" t="s">
        <v>2861</v>
      </c>
      <c r="F1248" s="10" t="s">
        <v>2806</v>
      </c>
      <c r="G1248" s="10" t="s">
        <v>2808</v>
      </c>
      <c r="H1248" s="10" t="s">
        <v>240</v>
      </c>
      <c r="I1248" s="10" t="s">
        <v>152</v>
      </c>
      <c r="J1248" s="10" t="s">
        <v>153</v>
      </c>
      <c r="K1248" s="10" t="s">
        <v>154</v>
      </c>
      <c r="L1248" s="10" t="s">
        <v>807</v>
      </c>
      <c r="M1248" s="12" t="n">
        <v>51.3352751130718</v>
      </c>
      <c r="N1248" s="12" t="n">
        <v>5.5261992913509</v>
      </c>
      <c r="O1248" s="12" t="n">
        <v>51.1670298474734</v>
      </c>
      <c r="P1248" s="12" t="n">
        <v>57.9636000651973</v>
      </c>
      <c r="Q1248" s="12" t="n">
        <v>47.0840715045328</v>
      </c>
      <c r="R1248" s="12" t="n">
        <v>56.9386933011843</v>
      </c>
      <c r="S1248" s="12" t="n">
        <v>46.2576874284123</v>
      </c>
      <c r="T1248" s="12" t="n">
        <v>41.4109273906646</v>
      </c>
      <c r="U1248" s="12" t="n">
        <v>39.3168411254883</v>
      </c>
      <c r="V1248" s="12" t="n">
        <v>60.1950874328613</v>
      </c>
      <c r="W1248" s="12" t="n">
        <v>20.8782463073731</v>
      </c>
      <c r="X1248" s="13" t="n">
        <v>12.0264086555241</v>
      </c>
      <c r="Y1248" s="13" t="n">
        <v>41.2417109396207</v>
      </c>
      <c r="Z1248" s="13" t="n">
        <v>55.4000000000002</v>
      </c>
      <c r="AA1248" s="10" t="s">
        <v>162</v>
      </c>
      <c r="AE1248" s="10" t="s">
        <v>156</v>
      </c>
      <c r="AG1248" s="13" t="n">
        <v>98.4142734471902</v>
      </c>
      <c r="AH1248" s="13" t="n">
        <v>100</v>
      </c>
      <c r="AI1248" s="13" t="n">
        <v>38.4</v>
      </c>
      <c r="AJ1248" s="13" t="n">
        <v>70.7</v>
      </c>
      <c r="AK1248" s="13" t="n">
        <v>51.8</v>
      </c>
      <c r="AL1248" s="12" t="n">
        <v>50.3107334878903</v>
      </c>
      <c r="AM1248" s="10" t="s">
        <v>157</v>
      </c>
      <c r="AN1248" s="10" t="s">
        <v>2833</v>
      </c>
      <c r="AO1248" s="10" t="s">
        <v>2834</v>
      </c>
    </row>
    <row r="1249" customFormat="false" ht="15" hidden="false" customHeight="false" outlineLevel="0" collapsed="false">
      <c r="A1249" s="10" t="s">
        <v>2862</v>
      </c>
      <c r="B1249" s="10" t="s">
        <v>2806</v>
      </c>
      <c r="C1249" s="10" t="s">
        <v>148</v>
      </c>
      <c r="D1249" s="11" t="n">
        <v>46298.8764930556</v>
      </c>
      <c r="E1249" s="10" t="s">
        <v>2863</v>
      </c>
      <c r="F1249" s="10" t="s">
        <v>2806</v>
      </c>
      <c r="G1249" s="10" t="s">
        <v>2808</v>
      </c>
      <c r="H1249" s="10" t="s">
        <v>247</v>
      </c>
      <c r="I1249" s="10" t="s">
        <v>152</v>
      </c>
      <c r="J1249" s="10" t="s">
        <v>248</v>
      </c>
      <c r="K1249" s="10" t="s">
        <v>154</v>
      </c>
      <c r="M1249" s="12" t="n">
        <v>44.2851660610015</v>
      </c>
      <c r="N1249" s="12" t="n">
        <v>5.29136621216465</v>
      </c>
      <c r="O1249" s="12" t="n">
        <v>42.9483689020818</v>
      </c>
      <c r="P1249" s="12" t="n">
        <v>57.2495504535089</v>
      </c>
      <c r="Q1249" s="12" t="n">
        <v>46.2410323707846</v>
      </c>
      <c r="R1249" s="12" t="n">
        <v>48.1026134083911</v>
      </c>
      <c r="S1249" s="12" t="n">
        <v>46.0845447765456</v>
      </c>
      <c r="T1249" s="12" t="n">
        <v>38.4299254146376</v>
      </c>
      <c r="U1249" s="12" t="n">
        <v>35.6543922424316</v>
      </c>
      <c r="V1249" s="12" t="n">
        <v>59.2961387634277</v>
      </c>
      <c r="W1249" s="12" t="n">
        <v>23.6417465209961</v>
      </c>
      <c r="X1249" s="13" t="n">
        <v>30.2336706835259</v>
      </c>
      <c r="Y1249" s="13" t="n">
        <v>52.3709367447769</v>
      </c>
      <c r="Z1249" s="13" t="n">
        <v>41.5000000000001</v>
      </c>
      <c r="AA1249" s="10" t="s">
        <v>155</v>
      </c>
      <c r="AG1249" s="13" t="n">
        <v>98.964957104492</v>
      </c>
      <c r="AH1249" s="13" t="n">
        <v>100</v>
      </c>
      <c r="AI1249" s="13" t="n">
        <v>34.8</v>
      </c>
      <c r="AJ1249" s="13" t="n">
        <v>64.9</v>
      </c>
      <c r="AK1249" s="13" t="n">
        <v>43.6</v>
      </c>
      <c r="AL1249" s="12" t="n">
        <v>43.4208064516129</v>
      </c>
      <c r="AM1249" s="10" t="s">
        <v>157</v>
      </c>
    </row>
    <row r="1250" customFormat="false" ht="15" hidden="false" customHeight="false" outlineLevel="0" collapsed="false">
      <c r="A1250" s="10" t="s">
        <v>2864</v>
      </c>
      <c r="B1250" s="10" t="s">
        <v>2806</v>
      </c>
      <c r="C1250" s="10" t="s">
        <v>148</v>
      </c>
      <c r="D1250" s="11" t="n">
        <v>46298.8765162037</v>
      </c>
      <c r="E1250" s="10" t="s">
        <v>2865</v>
      </c>
      <c r="F1250" s="10" t="s">
        <v>2806</v>
      </c>
      <c r="G1250" s="10" t="s">
        <v>2808</v>
      </c>
      <c r="H1250" s="10" t="s">
        <v>251</v>
      </c>
      <c r="I1250" s="10" t="s">
        <v>152</v>
      </c>
      <c r="J1250" s="10" t="s">
        <v>248</v>
      </c>
      <c r="K1250" s="10" t="s">
        <v>261</v>
      </c>
      <c r="L1250" s="10" t="s">
        <v>362</v>
      </c>
      <c r="M1250" s="12" t="n">
        <v>43.8484665992094</v>
      </c>
      <c r="N1250" s="12" t="n">
        <v>5.60806819236738</v>
      </c>
      <c r="O1250" s="12" t="n">
        <v>42.5226367364564</v>
      </c>
      <c r="P1250" s="12" t="n">
        <v>55.6316060215125</v>
      </c>
      <c r="R1250" s="12" t="n">
        <v>49.2554196794298</v>
      </c>
      <c r="S1250" s="12" t="n">
        <v>45.8573389538922</v>
      </c>
      <c r="T1250" s="12" t="n">
        <v>37.0162906226826</v>
      </c>
      <c r="U1250" s="12" t="n">
        <v>36.3430404663086</v>
      </c>
      <c r="V1250" s="12" t="n">
        <v>58.6174125671387</v>
      </c>
      <c r="W1250" s="12" t="n">
        <v>22.2743721008301</v>
      </c>
      <c r="X1250" s="13" t="n">
        <v>20.2918569678066</v>
      </c>
      <c r="Y1250" s="13" t="n">
        <v>47.465745794809</v>
      </c>
      <c r="Z1250" s="13" t="n">
        <v>42.4000000000001</v>
      </c>
      <c r="AA1250" s="10" t="s">
        <v>162</v>
      </c>
      <c r="AD1250" s="10" t="s">
        <v>347</v>
      </c>
      <c r="AG1250" s="13" t="n">
        <v>96.075430503976</v>
      </c>
      <c r="AH1250" s="13" t="n">
        <v>100</v>
      </c>
      <c r="AI1250" s="13" t="n">
        <v>35.5</v>
      </c>
      <c r="AJ1250" s="13" t="n">
        <v>65.2</v>
      </c>
      <c r="AK1250" s="13" t="n">
        <v>37.3</v>
      </c>
      <c r="AL1250" s="12" t="n">
        <v>37.3449934716379</v>
      </c>
      <c r="AM1250" s="10" t="s">
        <v>157</v>
      </c>
      <c r="AO1250" s="10" t="s">
        <v>397</v>
      </c>
    </row>
    <row r="1251" customFormat="false" ht="15" hidden="false" customHeight="false" outlineLevel="0" collapsed="false">
      <c r="A1251" s="10" t="s">
        <v>2866</v>
      </c>
      <c r="B1251" s="10" t="s">
        <v>2806</v>
      </c>
      <c r="C1251" s="10" t="s">
        <v>148</v>
      </c>
      <c r="D1251" s="11" t="n">
        <v>46298.8765393519</v>
      </c>
      <c r="E1251" s="10" t="s">
        <v>2867</v>
      </c>
      <c r="F1251" s="10" t="s">
        <v>2806</v>
      </c>
      <c r="G1251" s="10" t="s">
        <v>2808</v>
      </c>
      <c r="H1251" s="10" t="s">
        <v>254</v>
      </c>
      <c r="I1251" s="10" t="s">
        <v>152</v>
      </c>
      <c r="J1251" s="10" t="s">
        <v>248</v>
      </c>
      <c r="K1251" s="10" t="s">
        <v>261</v>
      </c>
      <c r="L1251" s="10" t="s">
        <v>346</v>
      </c>
      <c r="M1251" s="12" t="n">
        <v>46.0690626053814</v>
      </c>
      <c r="N1251" s="12" t="n">
        <v>6.54371332260775</v>
      </c>
      <c r="O1251" s="12" t="n">
        <v>44.8533225476509</v>
      </c>
      <c r="P1251" s="12" t="n">
        <v>58.480695290659</v>
      </c>
      <c r="R1251" s="12" t="n">
        <v>50.5683264078643</v>
      </c>
      <c r="S1251" s="12" t="n">
        <v>47.7260562826686</v>
      </c>
      <c r="T1251" s="12" t="n">
        <v>37.9689071542712</v>
      </c>
      <c r="U1251" s="12" t="n">
        <v>36.862907409668</v>
      </c>
      <c r="V1251" s="12" t="n">
        <v>61.0636940002441</v>
      </c>
      <c r="W1251" s="12" t="n">
        <v>24.2007865905762</v>
      </c>
      <c r="X1251" s="13" t="n">
        <v>11.169923047917</v>
      </c>
      <c r="Y1251" s="13" t="n">
        <v>50.3428627292153</v>
      </c>
      <c r="Z1251" s="13" t="n">
        <v>42.8000000000001</v>
      </c>
      <c r="AA1251" s="10" t="s">
        <v>155</v>
      </c>
      <c r="AD1251" s="10" t="s">
        <v>347</v>
      </c>
      <c r="AG1251" s="13" t="n">
        <v>90.4626541338185</v>
      </c>
      <c r="AH1251" s="13" t="n">
        <v>100</v>
      </c>
      <c r="AI1251" s="13" t="n">
        <v>36</v>
      </c>
      <c r="AJ1251" s="13" t="n">
        <v>66.4</v>
      </c>
      <c r="AK1251" s="13" t="n">
        <v>45.5</v>
      </c>
      <c r="AL1251" s="12" t="n">
        <v>45.5513513513514</v>
      </c>
      <c r="AM1251" s="10" t="s">
        <v>157</v>
      </c>
      <c r="AO1251" s="10" t="s">
        <v>1551</v>
      </c>
    </row>
    <row r="1252" customFormat="false" ht="15" hidden="false" customHeight="false" outlineLevel="0" collapsed="false">
      <c r="A1252" s="10" t="s">
        <v>2868</v>
      </c>
      <c r="B1252" s="10" t="s">
        <v>2806</v>
      </c>
      <c r="C1252" s="10" t="s">
        <v>148</v>
      </c>
      <c r="D1252" s="11" t="n">
        <v>46298.8765625</v>
      </c>
      <c r="E1252" s="10" t="s">
        <v>2869</v>
      </c>
      <c r="F1252" s="10" t="s">
        <v>2806</v>
      </c>
      <c r="G1252" s="10" t="s">
        <v>2808</v>
      </c>
      <c r="H1252" s="10" t="s">
        <v>257</v>
      </c>
      <c r="I1252" s="10" t="s">
        <v>152</v>
      </c>
      <c r="J1252" s="10" t="s">
        <v>248</v>
      </c>
      <c r="K1252" s="10" t="s">
        <v>154</v>
      </c>
      <c r="M1252" s="12" t="n">
        <v>45.2113651443368</v>
      </c>
      <c r="N1252" s="12" t="n">
        <v>5.38756211362443</v>
      </c>
      <c r="O1252" s="12" t="n">
        <v>43.808685905812</v>
      </c>
      <c r="P1252" s="12" t="n">
        <v>56.1754676672831</v>
      </c>
      <c r="Q1252" s="12" t="n">
        <v>49.5638543469792</v>
      </c>
      <c r="R1252" s="12" t="n">
        <v>50.1208348284312</v>
      </c>
      <c r="S1252" s="12" t="n">
        <v>47.3898710049972</v>
      </c>
      <c r="T1252" s="12" t="n">
        <v>38.0736558696457</v>
      </c>
      <c r="U1252" s="12" t="n">
        <v>36.668586730957</v>
      </c>
      <c r="V1252" s="12" t="n">
        <v>59.943473815918</v>
      </c>
      <c r="W1252" s="12" t="n">
        <v>23.2748870849609</v>
      </c>
      <c r="X1252" s="13" t="n">
        <v>23.5848939523685</v>
      </c>
      <c r="Y1252" s="13" t="n">
        <v>47.9379971952294</v>
      </c>
      <c r="Z1252" s="13" t="n">
        <v>42.6000000000001</v>
      </c>
      <c r="AA1252" s="10" t="s">
        <v>162</v>
      </c>
      <c r="AG1252" s="13" t="n">
        <v>98.423071285484</v>
      </c>
      <c r="AH1252" s="13" t="n">
        <v>100</v>
      </c>
      <c r="AI1252" s="13" t="n">
        <v>35.8</v>
      </c>
      <c r="AJ1252" s="13" t="n">
        <v>66.4</v>
      </c>
      <c r="AK1252" s="13" t="n">
        <v>39.7</v>
      </c>
      <c r="AL1252" s="12" t="n">
        <v>40.3333333333333</v>
      </c>
      <c r="AM1252" s="10" t="s">
        <v>157</v>
      </c>
    </row>
    <row r="1253" customFormat="false" ht="15" hidden="false" customHeight="false" outlineLevel="0" collapsed="false">
      <c r="A1253" s="10" t="s">
        <v>2870</v>
      </c>
      <c r="B1253" s="10" t="s">
        <v>2806</v>
      </c>
      <c r="C1253" s="10" t="s">
        <v>148</v>
      </c>
      <c r="D1253" s="11" t="n">
        <v>46298.8765856482</v>
      </c>
      <c r="E1253" s="10" t="s">
        <v>2871</v>
      </c>
      <c r="F1253" s="10" t="s">
        <v>2806</v>
      </c>
      <c r="G1253" s="10" t="s">
        <v>2808</v>
      </c>
      <c r="H1253" s="10" t="s">
        <v>260</v>
      </c>
      <c r="I1253" s="10" t="s">
        <v>152</v>
      </c>
      <c r="J1253" s="10" t="s">
        <v>248</v>
      </c>
      <c r="K1253" s="10" t="s">
        <v>154</v>
      </c>
      <c r="M1253" s="12" t="n">
        <v>46.0260295384348</v>
      </c>
      <c r="N1253" s="12" t="n">
        <v>5.48971511850883</v>
      </c>
      <c r="O1253" s="12" t="n">
        <v>44.6223497009349</v>
      </c>
      <c r="P1253" s="12" t="n">
        <v>57.1126459439596</v>
      </c>
      <c r="Q1253" s="12" t="n">
        <v>50.149638835671</v>
      </c>
      <c r="R1253" s="12" t="n">
        <v>50.6598814542477</v>
      </c>
      <c r="S1253" s="12" t="n">
        <v>48.624991236307</v>
      </c>
      <c r="T1253" s="12" t="n">
        <v>39.403519205887</v>
      </c>
      <c r="U1253" s="12" t="n">
        <v>36.8657493591309</v>
      </c>
      <c r="V1253" s="12" t="n">
        <v>60.497200012207</v>
      </c>
      <c r="W1253" s="12" t="n">
        <v>23.6314506530762</v>
      </c>
      <c r="X1253" s="13" t="n">
        <v>21.2422391664454</v>
      </c>
      <c r="Y1253" s="13" t="n">
        <v>44.8781659775173</v>
      </c>
      <c r="Z1253" s="13" t="n">
        <v>42.8000000000001</v>
      </c>
      <c r="AA1253" s="10" t="s">
        <v>162</v>
      </c>
      <c r="AD1253" s="10" t="s">
        <v>156</v>
      </c>
      <c r="AG1253" s="13" t="n">
        <v>98.0691964285714</v>
      </c>
      <c r="AH1253" s="13" t="n">
        <v>100</v>
      </c>
      <c r="AI1253" s="13" t="n">
        <v>36</v>
      </c>
      <c r="AJ1253" s="13" t="n">
        <v>66.5</v>
      </c>
      <c r="AK1253" s="13" t="n">
        <v>42.9</v>
      </c>
      <c r="AL1253" s="12" t="n">
        <v>43.1330012127027</v>
      </c>
      <c r="AM1253" s="10" t="s">
        <v>157</v>
      </c>
    </row>
    <row r="1254" customFormat="false" ht="15" hidden="false" customHeight="false" outlineLevel="0" collapsed="false">
      <c r="A1254" s="10" t="s">
        <v>2872</v>
      </c>
      <c r="B1254" s="10" t="s">
        <v>2806</v>
      </c>
      <c r="C1254" s="10" t="s">
        <v>148</v>
      </c>
      <c r="D1254" s="11" t="n">
        <v>46298.8765972222</v>
      </c>
      <c r="E1254" s="10" t="s">
        <v>2873</v>
      </c>
      <c r="F1254" s="10" t="s">
        <v>2806</v>
      </c>
      <c r="G1254" s="10" t="s">
        <v>2808</v>
      </c>
      <c r="H1254" s="10" t="s">
        <v>267</v>
      </c>
      <c r="I1254" s="10" t="s">
        <v>152</v>
      </c>
      <c r="J1254" s="10" t="s">
        <v>248</v>
      </c>
      <c r="K1254" s="10" t="s">
        <v>261</v>
      </c>
      <c r="L1254" s="10" t="s">
        <v>383</v>
      </c>
      <c r="M1254" s="12" t="n">
        <v>46.4145006848126</v>
      </c>
      <c r="N1254" s="12" t="n">
        <v>5.76684434762364</v>
      </c>
      <c r="O1254" s="12" t="n">
        <v>44.9880392301234</v>
      </c>
      <c r="P1254" s="12" t="n">
        <v>57.5200484078778</v>
      </c>
      <c r="R1254" s="12" t="n">
        <v>52.3177672450327</v>
      </c>
      <c r="S1254" s="12" t="n">
        <v>50.8558487446172</v>
      </c>
      <c r="T1254" s="12" t="n">
        <v>38.8395336044834</v>
      </c>
      <c r="U1254" s="12" t="n">
        <v>38.2095985412598</v>
      </c>
      <c r="V1254" s="12" t="n">
        <v>61.2849617004395</v>
      </c>
      <c r="W1254" s="12" t="n">
        <v>23.0753631591797</v>
      </c>
      <c r="X1254" s="13" t="n">
        <v>15.9266086827422</v>
      </c>
      <c r="Y1254" s="13" t="n">
        <v>41.8696722629814</v>
      </c>
      <c r="Z1254" s="13" t="n">
        <v>44.0000000000001</v>
      </c>
      <c r="AA1254" s="10" t="s">
        <v>162</v>
      </c>
      <c r="AD1254" s="10" t="s">
        <v>347</v>
      </c>
      <c r="AE1254" s="10" t="s">
        <v>156</v>
      </c>
      <c r="AG1254" s="13" t="n">
        <v>89.8277394976661</v>
      </c>
      <c r="AH1254" s="13" t="n">
        <v>100</v>
      </c>
      <c r="AI1254" s="13" t="n">
        <v>37</v>
      </c>
      <c r="AJ1254" s="13" t="n">
        <v>68.2</v>
      </c>
      <c r="AK1254" s="13" t="n">
        <v>43.6</v>
      </c>
      <c r="AL1254" s="12" t="n">
        <v>44.2967094372565</v>
      </c>
      <c r="AM1254" s="10" t="s">
        <v>157</v>
      </c>
      <c r="AO1254" s="10" t="s">
        <v>973</v>
      </c>
    </row>
    <row r="1255" customFormat="false" ht="15" hidden="false" customHeight="false" outlineLevel="0" collapsed="false">
      <c r="A1255" s="10" t="s">
        <v>2874</v>
      </c>
      <c r="B1255" s="10" t="s">
        <v>2806</v>
      </c>
      <c r="C1255" s="10" t="s">
        <v>148</v>
      </c>
      <c r="D1255" s="11" t="n">
        <v>46298.8766319445</v>
      </c>
      <c r="E1255" s="10" t="s">
        <v>2875</v>
      </c>
      <c r="F1255" s="10" t="s">
        <v>2806</v>
      </c>
      <c r="G1255" s="10" t="s">
        <v>2808</v>
      </c>
      <c r="H1255" s="10" t="s">
        <v>271</v>
      </c>
      <c r="I1255" s="10" t="s">
        <v>152</v>
      </c>
      <c r="J1255" s="10" t="s">
        <v>248</v>
      </c>
      <c r="K1255" s="10" t="s">
        <v>154</v>
      </c>
      <c r="M1255" s="12" t="n">
        <v>41.9038431769055</v>
      </c>
      <c r="N1255" s="12" t="n">
        <v>5.42675191263021</v>
      </c>
      <c r="O1255" s="12" t="n">
        <v>40.6615096338948</v>
      </c>
      <c r="P1255" s="12" t="n">
        <v>52.4981131053003</v>
      </c>
      <c r="Q1255" s="12" t="n">
        <v>43.195565377044</v>
      </c>
      <c r="R1255" s="12" t="n">
        <v>49.1719398525809</v>
      </c>
      <c r="S1255" s="12" t="n">
        <v>42.4771933467949</v>
      </c>
      <c r="T1255" s="12" t="n">
        <v>35.3380462058464</v>
      </c>
      <c r="U1255" s="12" t="n">
        <v>34.6126747131348</v>
      </c>
      <c r="V1255" s="12" t="n">
        <v>56.1443710327148</v>
      </c>
      <c r="W1255" s="12" t="n">
        <v>21.5316963195801</v>
      </c>
      <c r="X1255" s="13" t="n">
        <v>29.3700393725392</v>
      </c>
      <c r="Y1255" s="13" t="n">
        <v>51.7644730537675</v>
      </c>
      <c r="Z1255" s="13" t="n">
        <v>40.1000000000001</v>
      </c>
      <c r="AA1255" s="10" t="s">
        <v>155</v>
      </c>
      <c r="AE1255" s="10" t="s">
        <v>156</v>
      </c>
      <c r="AG1255" s="13" t="n">
        <v>98.1827106961333</v>
      </c>
      <c r="AH1255" s="13" t="n">
        <v>100</v>
      </c>
      <c r="AI1255" s="13" t="n">
        <v>33.5</v>
      </c>
      <c r="AJ1255" s="13" t="n">
        <v>62.2</v>
      </c>
      <c r="AK1255" s="13" t="n">
        <v>37.3</v>
      </c>
      <c r="AL1255" s="12" t="n">
        <v>37.7518518518519</v>
      </c>
      <c r="AM1255" s="10" t="s">
        <v>157</v>
      </c>
    </row>
    <row r="1256" customFormat="false" ht="15" hidden="false" customHeight="false" outlineLevel="0" collapsed="false">
      <c r="A1256" s="10" t="s">
        <v>2876</v>
      </c>
      <c r="B1256" s="10" t="s">
        <v>2806</v>
      </c>
      <c r="C1256" s="10" t="s">
        <v>148</v>
      </c>
      <c r="D1256" s="11" t="n">
        <v>46298.8766435185</v>
      </c>
      <c r="E1256" s="10" t="s">
        <v>2877</v>
      </c>
      <c r="F1256" s="10" t="s">
        <v>2806</v>
      </c>
      <c r="G1256" s="10" t="s">
        <v>2808</v>
      </c>
      <c r="H1256" s="10" t="s">
        <v>274</v>
      </c>
      <c r="I1256" s="10" t="s">
        <v>152</v>
      </c>
      <c r="J1256" s="10" t="s">
        <v>248</v>
      </c>
      <c r="K1256" s="10" t="s">
        <v>154</v>
      </c>
      <c r="M1256" s="12" t="n">
        <v>42.364728522751</v>
      </c>
      <c r="N1256" s="12" t="n">
        <v>5.30432063247196</v>
      </c>
      <c r="O1256" s="12" t="n">
        <v>41.0483876200099</v>
      </c>
      <c r="P1256" s="12" t="n">
        <v>53.4717400480659</v>
      </c>
      <c r="Q1256" s="12" t="n">
        <v>44.7833485010128</v>
      </c>
      <c r="R1256" s="12" t="n">
        <v>48.5099774273959</v>
      </c>
      <c r="S1256" s="12" t="n">
        <v>42.7685443354091</v>
      </c>
      <c r="T1256" s="12" t="n">
        <v>35.2910982502303</v>
      </c>
      <c r="U1256" s="12" t="n">
        <v>34.7708282470703</v>
      </c>
      <c r="V1256" s="12" t="n">
        <v>55.9749259948731</v>
      </c>
      <c r="W1256" s="12" t="n">
        <v>21.2040977478027</v>
      </c>
      <c r="X1256" s="13" t="n">
        <v>15.4636247455862</v>
      </c>
      <c r="Y1256" s="13" t="n">
        <v>46.6997207364983</v>
      </c>
      <c r="Z1256" s="13" t="n">
        <v>40.3000000000001</v>
      </c>
      <c r="AA1256" s="10" t="s">
        <v>162</v>
      </c>
      <c r="AG1256" s="13" t="n">
        <v>98.6321195144725</v>
      </c>
      <c r="AH1256" s="13" t="n">
        <v>100</v>
      </c>
      <c r="AI1256" s="13" t="n">
        <v>33.6</v>
      </c>
      <c r="AJ1256" s="13" t="n">
        <v>63.8</v>
      </c>
      <c r="AK1256" s="13" t="n">
        <v>35.2</v>
      </c>
      <c r="AL1256" s="12" t="n">
        <v>36.3269325670737</v>
      </c>
      <c r="AM1256" s="10" t="s">
        <v>157</v>
      </c>
    </row>
    <row r="1257" customFormat="false" ht="15" hidden="false" customHeight="false" outlineLevel="0" collapsed="false">
      <c r="A1257" s="10" t="s">
        <v>2878</v>
      </c>
      <c r="B1257" s="10" t="s">
        <v>2806</v>
      </c>
      <c r="C1257" s="10" t="s">
        <v>148</v>
      </c>
      <c r="D1257" s="11" t="n">
        <v>46298.8766550926</v>
      </c>
      <c r="E1257" s="10" t="s">
        <v>2879</v>
      </c>
      <c r="F1257" s="10" t="s">
        <v>2806</v>
      </c>
      <c r="G1257" s="10" t="s">
        <v>2808</v>
      </c>
      <c r="H1257" s="10" t="s">
        <v>277</v>
      </c>
      <c r="I1257" s="10" t="s">
        <v>152</v>
      </c>
      <c r="J1257" s="10" t="s">
        <v>248</v>
      </c>
      <c r="K1257" s="10" t="s">
        <v>154</v>
      </c>
      <c r="M1257" s="12" t="n">
        <v>43.7518628749017</v>
      </c>
      <c r="N1257" s="12" t="n">
        <v>4.70361495501464</v>
      </c>
      <c r="O1257" s="12" t="n">
        <v>42.6256062564161</v>
      </c>
      <c r="P1257" s="12" t="n">
        <v>53.524307950668</v>
      </c>
      <c r="Q1257" s="12" t="n">
        <v>46.8594948438489</v>
      </c>
      <c r="R1257" s="12" t="n">
        <v>48.0989532286746</v>
      </c>
      <c r="S1257" s="12" t="n">
        <v>44.2059481673353</v>
      </c>
      <c r="T1257" s="12" t="n">
        <v>38.1300418628117</v>
      </c>
      <c r="U1257" s="12" t="n">
        <v>35.8345222473145</v>
      </c>
      <c r="V1257" s="12" t="n">
        <v>57.883903503418</v>
      </c>
      <c r="W1257" s="12" t="n">
        <v>22.0493812561035</v>
      </c>
      <c r="X1257" s="13" t="n">
        <v>25.1090090304749</v>
      </c>
      <c r="Y1257" s="13" t="n">
        <v>52.1182301222331</v>
      </c>
      <c r="Z1257" s="13" t="n">
        <v>41.8000000000001</v>
      </c>
      <c r="AA1257" s="10" t="s">
        <v>155</v>
      </c>
      <c r="AG1257" s="13" t="n">
        <v>98.4910353890923</v>
      </c>
      <c r="AH1257" s="13" t="n">
        <v>100</v>
      </c>
      <c r="AI1257" s="13" t="n">
        <v>35</v>
      </c>
      <c r="AJ1257" s="13" t="n">
        <v>64.4</v>
      </c>
      <c r="AK1257" s="13" t="n">
        <v>39.5</v>
      </c>
      <c r="AL1257" s="12" t="n">
        <v>39.3555555555556</v>
      </c>
      <c r="AM1257" s="10" t="s">
        <v>157</v>
      </c>
    </row>
    <row r="1258" customFormat="false" ht="15" hidden="false" customHeight="false" outlineLevel="0" collapsed="false">
      <c r="A1258" s="10" t="s">
        <v>2880</v>
      </c>
      <c r="B1258" s="10" t="s">
        <v>2806</v>
      </c>
      <c r="C1258" s="10" t="s">
        <v>148</v>
      </c>
      <c r="D1258" s="11" t="n">
        <v>46298.8766782407</v>
      </c>
      <c r="E1258" s="10" t="s">
        <v>2881</v>
      </c>
      <c r="F1258" s="10" t="s">
        <v>2806</v>
      </c>
      <c r="G1258" s="10" t="s">
        <v>2808</v>
      </c>
      <c r="H1258" s="10" t="s">
        <v>280</v>
      </c>
      <c r="I1258" s="10" t="s">
        <v>152</v>
      </c>
      <c r="J1258" s="10" t="s">
        <v>248</v>
      </c>
      <c r="K1258" s="10" t="s">
        <v>154</v>
      </c>
      <c r="M1258" s="12" t="n">
        <v>43.3139946769494</v>
      </c>
      <c r="N1258" s="12" t="n">
        <v>5.28320907991639</v>
      </c>
      <c r="O1258" s="12" t="n">
        <v>41.9438657952889</v>
      </c>
      <c r="P1258" s="12" t="n">
        <v>54.6313053228266</v>
      </c>
      <c r="Q1258" s="12" t="n">
        <v>46.0800386929433</v>
      </c>
      <c r="R1258" s="12" t="n">
        <v>48.1479511924073</v>
      </c>
      <c r="S1258" s="12" t="n">
        <v>45.9885241553992</v>
      </c>
      <c r="T1258" s="12" t="n">
        <v>37.3140517904103</v>
      </c>
      <c r="U1258" s="12" t="n">
        <v>34.6827774047852</v>
      </c>
      <c r="V1258" s="12" t="n">
        <v>58.0071258544922</v>
      </c>
      <c r="W1258" s="12" t="n">
        <v>23.324348449707</v>
      </c>
      <c r="X1258" s="13" t="n">
        <v>21.5857934890774</v>
      </c>
      <c r="Y1258" s="13" t="n">
        <v>52.4107946737431</v>
      </c>
      <c r="Z1258" s="13" t="n">
        <v>40.8000000000001</v>
      </c>
      <c r="AA1258" s="10" t="s">
        <v>155</v>
      </c>
      <c r="AG1258" s="13" t="n">
        <v>98.646721982003</v>
      </c>
      <c r="AH1258" s="13" t="n">
        <v>100</v>
      </c>
      <c r="AI1258" s="13" t="n">
        <v>33.8</v>
      </c>
      <c r="AJ1258" s="13" t="n">
        <v>64.9</v>
      </c>
      <c r="AK1258" s="13" t="n">
        <v>39.9</v>
      </c>
      <c r="AL1258" s="12" t="n">
        <v>39.9087599620493</v>
      </c>
      <c r="AM1258" s="10" t="s">
        <v>157</v>
      </c>
    </row>
    <row r="1259" customFormat="false" ht="15" hidden="false" customHeight="false" outlineLevel="0" collapsed="false">
      <c r="A1259" s="10" t="s">
        <v>2882</v>
      </c>
      <c r="B1259" s="10" t="s">
        <v>2806</v>
      </c>
      <c r="C1259" s="10" t="s">
        <v>148</v>
      </c>
      <c r="D1259" s="11" t="n">
        <v>46298.8766898148</v>
      </c>
      <c r="E1259" s="10" t="s">
        <v>2883</v>
      </c>
      <c r="F1259" s="10" t="s">
        <v>2806</v>
      </c>
      <c r="G1259" s="10" t="s">
        <v>2808</v>
      </c>
      <c r="H1259" s="10" t="s">
        <v>283</v>
      </c>
      <c r="I1259" s="10" t="s">
        <v>152</v>
      </c>
      <c r="J1259" s="10" t="s">
        <v>248</v>
      </c>
      <c r="K1259" s="10" t="s">
        <v>154</v>
      </c>
      <c r="M1259" s="12" t="n">
        <v>45.3190737608256</v>
      </c>
      <c r="N1259" s="12" t="n">
        <v>5.24710442041157</v>
      </c>
      <c r="O1259" s="12" t="n">
        <v>43.7960572844424</v>
      </c>
      <c r="P1259" s="12" t="n">
        <v>54.90917618014</v>
      </c>
      <c r="Q1259" s="12" t="n">
        <v>49.7292436098985</v>
      </c>
      <c r="R1259" s="12" t="n">
        <v>51.5241717148634</v>
      </c>
      <c r="S1259" s="12" t="n">
        <v>48.7477341224157</v>
      </c>
      <c r="T1259" s="12" t="n">
        <v>39.3477556389352</v>
      </c>
      <c r="U1259" s="12" t="n">
        <v>36.8940925598145</v>
      </c>
      <c r="V1259" s="12" t="n">
        <v>57.9423828125</v>
      </c>
      <c r="W1259" s="12" t="n">
        <v>21.0482902526856</v>
      </c>
      <c r="X1259" s="13" t="n">
        <v>34.1467384354256</v>
      </c>
      <c r="Y1259" s="13" t="n">
        <v>48.0602671564923</v>
      </c>
      <c r="Z1259" s="13" t="n">
        <v>42.6000000000001</v>
      </c>
      <c r="AA1259" s="10" t="s">
        <v>162</v>
      </c>
      <c r="AG1259" s="13" t="n">
        <v>98.4390199242398</v>
      </c>
      <c r="AH1259" s="13" t="n">
        <v>100</v>
      </c>
      <c r="AI1259" s="13" t="n">
        <v>35.7</v>
      </c>
      <c r="AJ1259" s="13" t="n">
        <v>66.5</v>
      </c>
      <c r="AK1259" s="13" t="n">
        <v>39.2</v>
      </c>
      <c r="AL1259" s="12" t="n">
        <v>40.262962962963</v>
      </c>
      <c r="AM1259" s="10" t="s">
        <v>157</v>
      </c>
    </row>
    <row r="1260" customFormat="false" ht="15" hidden="false" customHeight="false" outlineLevel="0" collapsed="false">
      <c r="A1260" s="10" t="s">
        <v>2884</v>
      </c>
      <c r="B1260" s="10" t="s">
        <v>2806</v>
      </c>
      <c r="C1260" s="10" t="s">
        <v>148</v>
      </c>
      <c r="D1260" s="11" t="n">
        <v>46298.8768518519</v>
      </c>
      <c r="E1260" s="10" t="s">
        <v>2885</v>
      </c>
      <c r="F1260" s="10" t="s">
        <v>2806</v>
      </c>
      <c r="G1260" s="10" t="s">
        <v>2808</v>
      </c>
      <c r="H1260" s="10" t="s">
        <v>286</v>
      </c>
      <c r="I1260" s="10" t="s">
        <v>152</v>
      </c>
      <c r="J1260" s="10" t="s">
        <v>248</v>
      </c>
      <c r="K1260" s="10" t="s">
        <v>154</v>
      </c>
      <c r="M1260" s="12" t="n">
        <v>41.7763236076332</v>
      </c>
      <c r="N1260" s="12" t="n">
        <v>4.79398147202099</v>
      </c>
      <c r="O1260" s="12" t="n">
        <v>40.3393157044066</v>
      </c>
      <c r="P1260" s="12" t="n">
        <v>53.6241208613021</v>
      </c>
      <c r="Q1260" s="12" t="n">
        <v>46.4589118065873</v>
      </c>
      <c r="R1260" s="12" t="n">
        <v>43.6274636928659</v>
      </c>
      <c r="S1260" s="12" t="n">
        <v>46.2845203500745</v>
      </c>
      <c r="T1260" s="12" t="n">
        <v>36.851412315487</v>
      </c>
      <c r="U1260" s="12" t="n">
        <v>33.811164855957</v>
      </c>
      <c r="V1260" s="12" t="n">
        <v>59.0237922668457</v>
      </c>
      <c r="W1260" s="12" t="n">
        <v>25.2126274108887</v>
      </c>
      <c r="X1260" s="13" t="n">
        <v>37.3035448741352</v>
      </c>
      <c r="Y1260" s="13" t="n">
        <v>59.5255692189879</v>
      </c>
      <c r="Z1260" s="13" t="n">
        <v>39.8000000000001</v>
      </c>
      <c r="AA1260" s="10" t="s">
        <v>155</v>
      </c>
      <c r="AG1260" s="13" t="n">
        <v>98.6264677211132</v>
      </c>
      <c r="AH1260" s="13" t="n">
        <v>100</v>
      </c>
      <c r="AI1260" s="13" t="n">
        <v>32.9</v>
      </c>
      <c r="AJ1260" s="13" t="n">
        <v>65</v>
      </c>
      <c r="AK1260" s="13" t="n">
        <v>38.5</v>
      </c>
      <c r="AL1260" s="12" t="n">
        <v>37.6555555555556</v>
      </c>
      <c r="AM1260" s="10" t="s">
        <v>157</v>
      </c>
    </row>
    <row r="1261" customFormat="false" ht="15" hidden="false" customHeight="false" outlineLevel="0" collapsed="false">
      <c r="A1261" s="10" t="s">
        <v>2886</v>
      </c>
      <c r="B1261" s="10" t="s">
        <v>2806</v>
      </c>
      <c r="C1261" s="10" t="s">
        <v>148</v>
      </c>
      <c r="D1261" s="11" t="n">
        <v>46298.8768634259</v>
      </c>
      <c r="E1261" s="10" t="s">
        <v>2887</v>
      </c>
      <c r="F1261" s="10" t="s">
        <v>2806</v>
      </c>
      <c r="G1261" s="10" t="s">
        <v>2808</v>
      </c>
      <c r="H1261" s="10" t="s">
        <v>289</v>
      </c>
      <c r="I1261" s="10" t="s">
        <v>152</v>
      </c>
      <c r="J1261" s="10" t="s">
        <v>248</v>
      </c>
      <c r="K1261" s="10" t="s">
        <v>154</v>
      </c>
      <c r="M1261" s="12" t="n">
        <v>41.1564112585695</v>
      </c>
      <c r="N1261" s="12" t="n">
        <v>4.1141910067106</v>
      </c>
      <c r="O1261" s="12" t="n">
        <v>40.0256576084167</v>
      </c>
      <c r="P1261" s="12" t="n">
        <v>51.3633439040886</v>
      </c>
      <c r="Q1261" s="12" t="n">
        <v>44.4240949094153</v>
      </c>
      <c r="R1261" s="12" t="n">
        <v>43.5917847127655</v>
      </c>
      <c r="S1261" s="12" t="n">
        <v>42.930163100632</v>
      </c>
      <c r="T1261" s="12" t="n">
        <v>36.5495557324714</v>
      </c>
      <c r="U1261" s="12" t="n">
        <v>33.9458770751953</v>
      </c>
      <c r="V1261" s="12" t="n">
        <v>54.6202278137207</v>
      </c>
      <c r="W1261" s="12" t="n">
        <v>20.6743507385254</v>
      </c>
      <c r="X1261" s="13" t="n">
        <v>32.6622555440134</v>
      </c>
      <c r="Y1261" s="13" t="n">
        <v>68.6588229980579</v>
      </c>
      <c r="Z1261" s="13" t="n">
        <v>40.0000000000001</v>
      </c>
      <c r="AA1261" s="10" t="s">
        <v>155</v>
      </c>
      <c r="AG1261" s="13" t="n">
        <v>98.4624278741926</v>
      </c>
      <c r="AH1261" s="13" t="n">
        <v>100</v>
      </c>
      <c r="AI1261" s="13" t="n">
        <v>33.1</v>
      </c>
      <c r="AJ1261" s="13" t="n">
        <v>62.9</v>
      </c>
      <c r="AK1261" s="13" t="n">
        <v>41</v>
      </c>
      <c r="AL1261" s="12" t="n">
        <v>40.0692929881489</v>
      </c>
      <c r="AM1261" s="10" t="s">
        <v>157</v>
      </c>
    </row>
    <row r="1262" customFormat="false" ht="15" hidden="false" customHeight="false" outlineLevel="0" collapsed="false">
      <c r="A1262" s="10" t="s">
        <v>2888</v>
      </c>
      <c r="B1262" s="10" t="s">
        <v>2806</v>
      </c>
      <c r="C1262" s="10" t="s">
        <v>148</v>
      </c>
      <c r="D1262" s="11" t="n">
        <v>46298.8768865741</v>
      </c>
      <c r="E1262" s="10" t="s">
        <v>2889</v>
      </c>
      <c r="F1262" s="10" t="s">
        <v>2806</v>
      </c>
      <c r="G1262" s="10" t="s">
        <v>2808</v>
      </c>
      <c r="H1262" s="10" t="s">
        <v>292</v>
      </c>
      <c r="I1262" s="10" t="s">
        <v>152</v>
      </c>
      <c r="J1262" s="10" t="s">
        <v>248</v>
      </c>
      <c r="K1262" s="10" t="s">
        <v>154</v>
      </c>
      <c r="M1262" s="12" t="n">
        <v>44.0165796338306</v>
      </c>
      <c r="N1262" s="12" t="n">
        <v>4.19127439173018</v>
      </c>
      <c r="O1262" s="12" t="n">
        <v>42.7900157472324</v>
      </c>
      <c r="P1262" s="12" t="n">
        <v>54.0013592963272</v>
      </c>
      <c r="Q1262" s="12" t="n">
        <v>47.2621329569459</v>
      </c>
      <c r="R1262" s="12" t="n">
        <v>46.3621378320477</v>
      </c>
      <c r="S1262" s="12" t="n">
        <v>47.4129189497941</v>
      </c>
      <c r="T1262" s="12" t="n">
        <v>37.9962937403435</v>
      </c>
      <c r="U1262" s="12" t="n">
        <v>36.0553207397461</v>
      </c>
      <c r="V1262" s="12" t="n">
        <v>58.0952491760254</v>
      </c>
      <c r="W1262" s="12" t="n">
        <v>22.0399284362793</v>
      </c>
      <c r="X1262" s="13" t="n">
        <v>15.872056559667</v>
      </c>
      <c r="Y1262" s="13" t="n">
        <v>58.3225953589144</v>
      </c>
      <c r="Z1262" s="13" t="n">
        <v>41.8000000000001</v>
      </c>
      <c r="AA1262" s="10" t="s">
        <v>155</v>
      </c>
      <c r="AG1262" s="13" t="n">
        <v>98.6290123040241</v>
      </c>
      <c r="AH1262" s="13" t="n">
        <v>100</v>
      </c>
      <c r="AI1262" s="13" t="n">
        <v>34.9</v>
      </c>
      <c r="AJ1262" s="13" t="n">
        <v>64.7</v>
      </c>
      <c r="AK1262" s="13" t="n">
        <v>40.8</v>
      </c>
      <c r="AL1262" s="12" t="n">
        <v>39.3148148148148</v>
      </c>
      <c r="AM1262" s="10" t="s">
        <v>157</v>
      </c>
    </row>
    <row r="1263" customFormat="false" ht="15" hidden="false" customHeight="false" outlineLevel="0" collapsed="false">
      <c r="A1263" s="10" t="s">
        <v>2890</v>
      </c>
      <c r="B1263" s="10" t="s">
        <v>2806</v>
      </c>
      <c r="C1263" s="10" t="s">
        <v>148</v>
      </c>
      <c r="D1263" s="11" t="n">
        <v>46298.8768981482</v>
      </c>
      <c r="E1263" s="10" t="s">
        <v>2891</v>
      </c>
      <c r="F1263" s="10" t="s">
        <v>2806</v>
      </c>
      <c r="G1263" s="10" t="s">
        <v>2808</v>
      </c>
      <c r="H1263" s="10" t="s">
        <v>295</v>
      </c>
      <c r="I1263" s="10" t="s">
        <v>152</v>
      </c>
      <c r="J1263" s="10" t="s">
        <v>248</v>
      </c>
      <c r="K1263" s="10" t="s">
        <v>154</v>
      </c>
      <c r="M1263" s="12" t="n">
        <v>41.6097851216075</v>
      </c>
      <c r="N1263" s="12" t="n">
        <v>4.64948576627461</v>
      </c>
      <c r="O1263" s="12" t="n">
        <v>40.1801098552144</v>
      </c>
      <c r="P1263" s="12" t="n">
        <v>51.3666325070504</v>
      </c>
      <c r="Q1263" s="12" t="n">
        <v>45.3064271259143</v>
      </c>
      <c r="R1263" s="12" t="n">
        <v>45.7436400510342</v>
      </c>
      <c r="S1263" s="12" t="n">
        <v>45.859593910333</v>
      </c>
      <c r="T1263" s="12" t="n">
        <v>35.0210347964694</v>
      </c>
      <c r="U1263" s="12" t="n">
        <v>34.1771011352539</v>
      </c>
      <c r="V1263" s="12" t="n">
        <v>54.1504096984863</v>
      </c>
      <c r="W1263" s="12" t="n">
        <v>19.9733085632324</v>
      </c>
      <c r="X1263" s="13" t="n">
        <v>14.2806444744127</v>
      </c>
      <c r="Y1263" s="13" t="n">
        <v>52.610783826626</v>
      </c>
      <c r="Z1263" s="13" t="n">
        <v>40.2000000000001</v>
      </c>
      <c r="AA1263" s="10" t="s">
        <v>155</v>
      </c>
      <c r="AG1263" s="13" t="n">
        <v>98.5244755244755</v>
      </c>
      <c r="AH1263" s="13" t="n">
        <v>100</v>
      </c>
      <c r="AI1263" s="13" t="n">
        <v>33.3</v>
      </c>
      <c r="AJ1263" s="13" t="n">
        <v>64.2</v>
      </c>
      <c r="AK1263" s="13" t="n">
        <v>35.7</v>
      </c>
      <c r="AL1263" s="12" t="n">
        <v>34.9310850439883</v>
      </c>
      <c r="AM1263" s="10" t="s">
        <v>157</v>
      </c>
    </row>
    <row r="1264" customFormat="false" ht="15" hidden="false" customHeight="false" outlineLevel="0" collapsed="false">
      <c r="A1264" s="10" t="s">
        <v>2892</v>
      </c>
      <c r="B1264" s="10" t="s">
        <v>2806</v>
      </c>
      <c r="C1264" s="10" t="s">
        <v>148</v>
      </c>
      <c r="D1264" s="11" t="n">
        <v>46298.8769097222</v>
      </c>
      <c r="E1264" s="10" t="s">
        <v>2893</v>
      </c>
      <c r="F1264" s="10" t="s">
        <v>2806</v>
      </c>
      <c r="G1264" s="10" t="s">
        <v>2808</v>
      </c>
      <c r="H1264" s="10" t="s">
        <v>298</v>
      </c>
      <c r="I1264" s="10" t="s">
        <v>152</v>
      </c>
      <c r="J1264" s="10" t="s">
        <v>248</v>
      </c>
      <c r="K1264" s="10" t="s">
        <v>154</v>
      </c>
      <c r="M1264" s="12" t="n">
        <v>48.3650500655789</v>
      </c>
      <c r="N1264" s="12" t="n">
        <v>4.73344082015415</v>
      </c>
      <c r="O1264" s="12" t="n">
        <v>47.6085659313707</v>
      </c>
      <c r="P1264" s="12" t="n">
        <v>51.3159453838579</v>
      </c>
      <c r="Q1264" s="12" t="n">
        <v>54.2088911251627</v>
      </c>
      <c r="R1264" s="12" t="n">
        <v>51.6851327885185</v>
      </c>
      <c r="S1264" s="12" t="n">
        <v>48.683239510265</v>
      </c>
      <c r="T1264" s="12" t="n">
        <v>39.9326070105626</v>
      </c>
      <c r="U1264" s="12" t="n">
        <v>38.0777816772461</v>
      </c>
      <c r="V1264" s="12" t="n">
        <v>55.7586212158203</v>
      </c>
      <c r="W1264" s="12" t="n">
        <v>17.6808395385742</v>
      </c>
      <c r="X1264" s="13" t="n">
        <v>12.9441253772024</v>
      </c>
      <c r="Y1264" s="13" t="n">
        <v>44.1314611116519</v>
      </c>
      <c r="Z1264" s="13" t="n">
        <v>52.0000000000002</v>
      </c>
      <c r="AA1264" s="10" t="s">
        <v>162</v>
      </c>
      <c r="AC1264" s="10" t="s">
        <v>156</v>
      </c>
      <c r="AG1264" s="13" t="n">
        <v>97.3098418111206</v>
      </c>
      <c r="AH1264" s="13" t="n">
        <v>100</v>
      </c>
      <c r="AI1264" s="13" t="n">
        <v>37</v>
      </c>
      <c r="AJ1264" s="13" t="n">
        <v>64.8</v>
      </c>
      <c r="AK1264" s="13" t="n">
        <v>49.3</v>
      </c>
      <c r="AL1264" s="12" t="n">
        <v>49.55898755263</v>
      </c>
      <c r="AM1264" s="10" t="s">
        <v>157</v>
      </c>
    </row>
    <row r="1265" customFormat="false" ht="15" hidden="false" customHeight="false" outlineLevel="0" collapsed="false">
      <c r="A1265" s="10" t="s">
        <v>2894</v>
      </c>
      <c r="B1265" s="10" t="s">
        <v>2806</v>
      </c>
      <c r="C1265" s="10" t="s">
        <v>148</v>
      </c>
      <c r="D1265" s="11" t="n">
        <v>46298.8769444445</v>
      </c>
      <c r="E1265" s="10" t="s">
        <v>2895</v>
      </c>
      <c r="F1265" s="10" t="s">
        <v>2806</v>
      </c>
      <c r="G1265" s="10" t="s">
        <v>2808</v>
      </c>
      <c r="H1265" s="10" t="s">
        <v>301</v>
      </c>
      <c r="I1265" s="10" t="s">
        <v>152</v>
      </c>
      <c r="J1265" s="10" t="s">
        <v>248</v>
      </c>
      <c r="K1265" s="10" t="s">
        <v>154</v>
      </c>
      <c r="M1265" s="12" t="n">
        <v>43.8487099146401</v>
      </c>
      <c r="N1265" s="12" t="n">
        <v>5.40256449272574</v>
      </c>
      <c r="O1265" s="12" t="n">
        <v>42.3735483487539</v>
      </c>
      <c r="P1265" s="12" t="n">
        <v>56.4779174623115</v>
      </c>
      <c r="Q1265" s="12" t="n">
        <v>48.1763959284182</v>
      </c>
      <c r="R1265" s="12" t="n">
        <v>48.6273137525113</v>
      </c>
      <c r="S1265" s="12" t="n">
        <v>45.3910766000133</v>
      </c>
      <c r="T1265" s="12" t="n">
        <v>36.4767266089883</v>
      </c>
      <c r="U1265" s="12" t="n">
        <v>35.2742614746094</v>
      </c>
      <c r="V1265" s="12" t="n">
        <v>59.7934799194336</v>
      </c>
      <c r="W1265" s="12" t="n">
        <v>24.5192184448242</v>
      </c>
      <c r="X1265" s="13" t="n">
        <v>21.7095909567649</v>
      </c>
      <c r="Y1265" s="13" t="n">
        <v>46.2580118867265</v>
      </c>
      <c r="Z1265" s="13" t="n">
        <v>41.3000000000001</v>
      </c>
      <c r="AA1265" s="10" t="s">
        <v>162</v>
      </c>
      <c r="AG1265" s="13" t="n">
        <v>98.6129147178138</v>
      </c>
      <c r="AH1265" s="13" t="n">
        <v>100</v>
      </c>
      <c r="AI1265" s="13" t="n">
        <v>34.4</v>
      </c>
      <c r="AJ1265" s="13" t="n">
        <v>65.2</v>
      </c>
      <c r="AK1265" s="13" t="n">
        <v>37.4</v>
      </c>
      <c r="AL1265" s="12" t="n">
        <v>36.9936842105263</v>
      </c>
      <c r="AM1265" s="10" t="s">
        <v>157</v>
      </c>
    </row>
    <row r="1266" customFormat="false" ht="15" hidden="false" customHeight="false" outlineLevel="0" collapsed="false">
      <c r="A1266" s="10" t="s">
        <v>2896</v>
      </c>
      <c r="B1266" s="10" t="s">
        <v>2806</v>
      </c>
      <c r="C1266" s="10" t="s">
        <v>148</v>
      </c>
      <c r="D1266" s="11" t="n">
        <v>46298.8769791667</v>
      </c>
      <c r="E1266" s="10" t="s">
        <v>2897</v>
      </c>
      <c r="F1266" s="10" t="s">
        <v>2806</v>
      </c>
      <c r="G1266" s="10" t="s">
        <v>2808</v>
      </c>
      <c r="H1266" s="10" t="s">
        <v>304</v>
      </c>
      <c r="I1266" s="10" t="s">
        <v>152</v>
      </c>
      <c r="J1266" s="10" t="s">
        <v>248</v>
      </c>
      <c r="K1266" s="10" t="s">
        <v>154</v>
      </c>
      <c r="M1266" s="12" t="n">
        <v>51.6558713858566</v>
      </c>
      <c r="N1266" s="12" t="n">
        <v>4.81708799532474</v>
      </c>
      <c r="O1266" s="12" t="n">
        <v>50.5561883015491</v>
      </c>
      <c r="P1266" s="12" t="n">
        <v>56.7576352285946</v>
      </c>
      <c r="Q1266" s="12" t="n">
        <v>58.6730338728594</v>
      </c>
      <c r="R1266" s="12" t="n">
        <v>55.0716728281919</v>
      </c>
      <c r="S1266" s="12" t="n">
        <v>53.4820437719455</v>
      </c>
      <c r="T1266" s="12" t="n">
        <v>42.8925103828187</v>
      </c>
      <c r="U1266" s="12" t="n">
        <v>40.7288475036621</v>
      </c>
      <c r="V1266" s="12" t="n">
        <v>60.9869346618652</v>
      </c>
      <c r="W1266" s="12" t="n">
        <v>20.2580871582031</v>
      </c>
      <c r="X1266" s="13" t="n">
        <v>12.3097594159054</v>
      </c>
      <c r="Y1266" s="13" t="n">
        <v>40.0119996281805</v>
      </c>
      <c r="Z1266" s="13" t="n">
        <v>53.7000000000002</v>
      </c>
      <c r="AA1266" s="10" t="s">
        <v>162</v>
      </c>
      <c r="AG1266" s="13" t="n">
        <v>98.8390254495644</v>
      </c>
      <c r="AH1266" s="13" t="n">
        <v>100</v>
      </c>
      <c r="AI1266" s="13" t="n">
        <v>39.9</v>
      </c>
      <c r="AJ1266" s="13" t="n">
        <v>69.1</v>
      </c>
      <c r="AK1266" s="13" t="n">
        <v>44.3</v>
      </c>
      <c r="AL1266" s="12" t="n">
        <v>44.2259259259259</v>
      </c>
      <c r="AM1266" s="10" t="s">
        <v>157</v>
      </c>
    </row>
    <row r="1267" customFormat="false" ht="15" hidden="false" customHeight="false" outlineLevel="0" collapsed="false">
      <c r="A1267" s="10" t="s">
        <v>2898</v>
      </c>
      <c r="B1267" s="10" t="s">
        <v>2806</v>
      </c>
      <c r="C1267" s="10" t="s">
        <v>148</v>
      </c>
      <c r="D1267" s="11" t="n">
        <v>46298.8770023148</v>
      </c>
      <c r="E1267" s="10" t="s">
        <v>2899</v>
      </c>
      <c r="F1267" s="10" t="s">
        <v>2806</v>
      </c>
      <c r="G1267" s="10" t="s">
        <v>2808</v>
      </c>
      <c r="H1267" s="10" t="s">
        <v>307</v>
      </c>
      <c r="I1267" s="10" t="s">
        <v>152</v>
      </c>
      <c r="J1267" s="10" t="s">
        <v>248</v>
      </c>
      <c r="K1267" s="10" t="s">
        <v>154</v>
      </c>
      <c r="M1267" s="12" t="n">
        <v>46.7387586020726</v>
      </c>
      <c r="N1267" s="12" t="n">
        <v>5.40189242521762</v>
      </c>
      <c r="O1267" s="12" t="n">
        <v>45.1599589272856</v>
      </c>
      <c r="P1267" s="12" t="n">
        <v>56.6886328819103</v>
      </c>
      <c r="Q1267" s="12" t="n">
        <v>54.204749014645</v>
      </c>
      <c r="R1267" s="12" t="n">
        <v>49.6317518170999</v>
      </c>
      <c r="S1267" s="12" t="n">
        <v>51.4362252511181</v>
      </c>
      <c r="T1267" s="12" t="n">
        <v>38.3397837457323</v>
      </c>
      <c r="U1267" s="12" t="n">
        <v>37.2054862976074</v>
      </c>
      <c r="V1267" s="12" t="n">
        <v>59.3367538452148</v>
      </c>
      <c r="W1267" s="12" t="n">
        <v>22.1312675476074</v>
      </c>
      <c r="X1267" s="13" t="n">
        <v>10.0903688665951</v>
      </c>
      <c r="Y1267" s="13" t="n">
        <v>40.1003222532102</v>
      </c>
      <c r="Z1267" s="13" t="n">
        <v>43.5000000000001</v>
      </c>
      <c r="AA1267" s="10" t="s">
        <v>162</v>
      </c>
      <c r="AG1267" s="13" t="n">
        <v>98.7542942785126</v>
      </c>
      <c r="AH1267" s="13" t="n">
        <v>100</v>
      </c>
      <c r="AI1267" s="13" t="n">
        <v>36.3</v>
      </c>
      <c r="AJ1267" s="13" t="n">
        <v>68.2</v>
      </c>
      <c r="AK1267" s="13" t="n">
        <v>39.3</v>
      </c>
      <c r="AL1267" s="12" t="n">
        <v>39.7007449468706</v>
      </c>
      <c r="AM1267" s="10" t="s">
        <v>157</v>
      </c>
    </row>
    <row r="1268" customFormat="false" ht="15" hidden="false" customHeight="false" outlineLevel="0" collapsed="false">
      <c r="A1268" s="10" t="s">
        <v>2900</v>
      </c>
      <c r="B1268" s="10" t="s">
        <v>2806</v>
      </c>
      <c r="C1268" s="10" t="s">
        <v>148</v>
      </c>
      <c r="D1268" s="11" t="n">
        <v>46298.8770138889</v>
      </c>
      <c r="E1268" s="10" t="s">
        <v>2901</v>
      </c>
      <c r="F1268" s="10" t="s">
        <v>2806</v>
      </c>
      <c r="G1268" s="10" t="s">
        <v>2808</v>
      </c>
      <c r="H1268" s="10" t="s">
        <v>310</v>
      </c>
      <c r="I1268" s="10" t="s">
        <v>152</v>
      </c>
      <c r="J1268" s="10" t="s">
        <v>248</v>
      </c>
      <c r="K1268" s="10" t="s">
        <v>154</v>
      </c>
      <c r="M1268" s="12" t="n">
        <v>45.9981316766041</v>
      </c>
      <c r="N1268" s="12" t="n">
        <v>4.90641394438253</v>
      </c>
      <c r="O1268" s="12" t="n">
        <v>44.4945045556067</v>
      </c>
      <c r="P1268" s="12" t="n">
        <v>56.0557503312569</v>
      </c>
      <c r="Q1268" s="12" t="n">
        <v>53.0332373976708</v>
      </c>
      <c r="R1268" s="12" t="n">
        <v>50.016679587877</v>
      </c>
      <c r="S1268" s="12" t="n">
        <v>48.4039173507544</v>
      </c>
      <c r="T1268" s="12" t="n">
        <v>39.4191644400969</v>
      </c>
      <c r="U1268" s="12" t="n">
        <v>37.9083251953125</v>
      </c>
      <c r="V1268" s="12" t="n">
        <v>58.5926551818848</v>
      </c>
      <c r="W1268" s="12" t="n">
        <v>20.6843299865723</v>
      </c>
      <c r="X1268" s="13" t="n">
        <v>26.8307802124522</v>
      </c>
      <c r="Y1268" s="13" t="n">
        <v>51.5304636943393</v>
      </c>
      <c r="Z1268" s="13" t="n">
        <v>44.2000000000001</v>
      </c>
      <c r="AA1268" s="10" t="s">
        <v>155</v>
      </c>
      <c r="AC1268" s="10" t="s">
        <v>156</v>
      </c>
      <c r="AG1268" s="13" t="n">
        <v>98.5842592592593</v>
      </c>
      <c r="AH1268" s="13" t="n">
        <v>100</v>
      </c>
      <c r="AI1268" s="13" t="n">
        <v>37</v>
      </c>
      <c r="AJ1268" s="13" t="n">
        <v>69</v>
      </c>
      <c r="AK1268" s="13" t="n">
        <v>43.3</v>
      </c>
      <c r="AL1268" s="12" t="n">
        <v>43.2855407969639</v>
      </c>
      <c r="AM1268" s="10" t="s">
        <v>157</v>
      </c>
    </row>
    <row r="1269" customFormat="false" ht="15" hidden="false" customHeight="false" outlineLevel="0" collapsed="false">
      <c r="A1269" s="10" t="s">
        <v>2902</v>
      </c>
      <c r="B1269" s="10" t="s">
        <v>2806</v>
      </c>
      <c r="C1269" s="10" t="s">
        <v>148</v>
      </c>
      <c r="D1269" s="11" t="n">
        <v>46298.877037037</v>
      </c>
      <c r="E1269" s="10" t="s">
        <v>2903</v>
      </c>
      <c r="F1269" s="10" t="s">
        <v>2806</v>
      </c>
      <c r="G1269" s="10" t="s">
        <v>2808</v>
      </c>
      <c r="H1269" s="10" t="s">
        <v>313</v>
      </c>
      <c r="I1269" s="10" t="s">
        <v>152</v>
      </c>
      <c r="J1269" s="10" t="s">
        <v>248</v>
      </c>
      <c r="K1269" s="10" t="s">
        <v>154</v>
      </c>
      <c r="M1269" s="12" t="n">
        <v>43.5285223963174</v>
      </c>
      <c r="N1269" s="12" t="n">
        <v>6.02403533857723</v>
      </c>
      <c r="O1269" s="12" t="n">
        <v>41.694549839872</v>
      </c>
      <c r="P1269" s="12" t="n">
        <v>53.9595114264407</v>
      </c>
      <c r="Q1269" s="12" t="n">
        <v>51.7009377345827</v>
      </c>
      <c r="R1269" s="12" t="n">
        <v>48.7271268855759</v>
      </c>
      <c r="S1269" s="12" t="n">
        <v>48.9292552548683</v>
      </c>
      <c r="T1269" s="12" t="n">
        <v>34.9696331265875</v>
      </c>
      <c r="U1269" s="12" t="n">
        <v>34.4821281433106</v>
      </c>
      <c r="V1269" s="12" t="n">
        <v>55.8822860717773</v>
      </c>
      <c r="W1269" s="12" t="n">
        <v>21.4001579284668</v>
      </c>
      <c r="X1269" s="13" t="n">
        <v>18.6694202684762</v>
      </c>
      <c r="Y1269" s="13" t="n">
        <v>35.9453213354969</v>
      </c>
      <c r="Z1269" s="13" t="n">
        <v>41.0000000000001</v>
      </c>
      <c r="AA1269" s="10" t="s">
        <v>162</v>
      </c>
      <c r="AG1269" s="13" t="n">
        <v>98.9201809426529</v>
      </c>
      <c r="AH1269" s="13" t="n">
        <v>100</v>
      </c>
      <c r="AI1269" s="13" t="n">
        <v>33.5</v>
      </c>
      <c r="AJ1269" s="13" t="n">
        <v>68.1</v>
      </c>
      <c r="AK1269" s="13" t="n">
        <v>34.3</v>
      </c>
      <c r="AL1269" s="12" t="n">
        <v>34.4821270255169</v>
      </c>
      <c r="AM1269" s="10" t="s">
        <v>157</v>
      </c>
    </row>
    <row r="1270" customFormat="false" ht="15" hidden="false" customHeight="false" outlineLevel="0" collapsed="false">
      <c r="A1270" s="10" t="s">
        <v>2904</v>
      </c>
      <c r="B1270" s="10" t="s">
        <v>2806</v>
      </c>
      <c r="C1270" s="10" t="s">
        <v>148</v>
      </c>
      <c r="D1270" s="11" t="n">
        <v>46298.8770486111</v>
      </c>
      <c r="E1270" s="10" t="s">
        <v>2905</v>
      </c>
      <c r="F1270" s="10" t="s">
        <v>2806</v>
      </c>
      <c r="G1270" s="10" t="s">
        <v>2808</v>
      </c>
      <c r="H1270" s="10" t="s">
        <v>316</v>
      </c>
      <c r="I1270" s="10" t="s">
        <v>152</v>
      </c>
      <c r="J1270" s="10" t="s">
        <v>248</v>
      </c>
      <c r="K1270" s="10" t="s">
        <v>154</v>
      </c>
      <c r="M1270" s="12" t="n">
        <v>43.7470341882116</v>
      </c>
      <c r="N1270" s="12" t="n">
        <v>5.41851322691197</v>
      </c>
      <c r="O1270" s="12" t="n">
        <v>42.2533275265771</v>
      </c>
      <c r="P1270" s="12" t="n">
        <v>53.9896977634537</v>
      </c>
      <c r="Q1270" s="12" t="n">
        <v>51.0537155040086</v>
      </c>
      <c r="R1270" s="12" t="n">
        <v>47.6683131534309</v>
      </c>
      <c r="S1270" s="12" t="n">
        <v>47.5085103712178</v>
      </c>
      <c r="T1270" s="12" t="n">
        <v>35.6426855311746</v>
      </c>
      <c r="U1270" s="12" t="n">
        <v>35.1196784973145</v>
      </c>
      <c r="V1270" s="12" t="n">
        <v>56.6872482299805</v>
      </c>
      <c r="W1270" s="12" t="n">
        <v>21.567569732666</v>
      </c>
      <c r="X1270" s="13" t="n">
        <v>14.2303674864685</v>
      </c>
      <c r="Y1270" s="13" t="n">
        <v>41.9646757193049</v>
      </c>
      <c r="Z1270" s="13" t="n">
        <v>41.2000000000001</v>
      </c>
      <c r="AA1270" s="10" t="s">
        <v>162</v>
      </c>
      <c r="AC1270" s="10" t="s">
        <v>156</v>
      </c>
      <c r="AE1270" s="10" t="s">
        <v>156</v>
      </c>
      <c r="AG1270" s="13" t="n">
        <v>96.6749899019572</v>
      </c>
      <c r="AH1270" s="13" t="n">
        <v>100</v>
      </c>
      <c r="AI1270" s="13" t="n">
        <v>34.2</v>
      </c>
      <c r="AJ1270" s="13" t="n">
        <v>66.6</v>
      </c>
      <c r="AK1270" s="13" t="n">
        <v>38.2</v>
      </c>
      <c r="AL1270" s="12" t="n">
        <v>39</v>
      </c>
      <c r="AM1270" s="10" t="s">
        <v>157</v>
      </c>
    </row>
    <row r="1271" customFormat="false" ht="15" hidden="false" customHeight="false" outlineLevel="0" collapsed="false">
      <c r="A1271" s="10" t="s">
        <v>2906</v>
      </c>
      <c r="B1271" s="10" t="s">
        <v>2806</v>
      </c>
      <c r="C1271" s="10" t="s">
        <v>148</v>
      </c>
      <c r="D1271" s="11" t="n">
        <v>46298.8770717593</v>
      </c>
      <c r="E1271" s="10" t="s">
        <v>2907</v>
      </c>
      <c r="F1271" s="10" t="s">
        <v>2806</v>
      </c>
      <c r="G1271" s="10" t="s">
        <v>2808</v>
      </c>
      <c r="H1271" s="10" t="s">
        <v>319</v>
      </c>
      <c r="I1271" s="10" t="s">
        <v>152</v>
      </c>
      <c r="J1271" s="10" t="s">
        <v>248</v>
      </c>
      <c r="K1271" s="10" t="s">
        <v>154</v>
      </c>
      <c r="M1271" s="12" t="n">
        <v>46.3876742739527</v>
      </c>
      <c r="N1271" s="12" t="n">
        <v>5.87407939162568</v>
      </c>
      <c r="O1271" s="12" t="n">
        <v>44.7187487047004</v>
      </c>
      <c r="P1271" s="12" t="n">
        <v>58.4838656267624</v>
      </c>
      <c r="Q1271" s="12" t="n">
        <v>52.539924800348</v>
      </c>
      <c r="R1271" s="12" t="n">
        <v>51.696383445247</v>
      </c>
      <c r="S1271" s="12" t="n">
        <v>48.8493164911154</v>
      </c>
      <c r="T1271" s="12" t="n">
        <v>38.3001713613999</v>
      </c>
      <c r="U1271" s="12" t="n">
        <v>36.9259071350098</v>
      </c>
      <c r="V1271" s="12" t="n">
        <v>62.2200546264648</v>
      </c>
      <c r="W1271" s="12" t="n">
        <v>25.2941474914551</v>
      </c>
      <c r="X1271" s="13" t="n">
        <v>21.5977181536628</v>
      </c>
      <c r="Y1271" s="13" t="n">
        <v>43.9670494577422</v>
      </c>
      <c r="Z1271" s="13" t="n">
        <v>43.1000000000001</v>
      </c>
      <c r="AA1271" s="10" t="s">
        <v>162</v>
      </c>
      <c r="AG1271" s="13" t="n">
        <v>98.7524436129738</v>
      </c>
      <c r="AH1271" s="13" t="n">
        <v>100</v>
      </c>
      <c r="AI1271" s="13" t="n">
        <v>35.6</v>
      </c>
      <c r="AJ1271" s="13" t="n">
        <v>69.8</v>
      </c>
      <c r="AK1271" s="13" t="n">
        <v>40.2</v>
      </c>
      <c r="AL1271" s="12" t="n">
        <v>42.3176717267552</v>
      </c>
      <c r="AM1271" s="10" t="s">
        <v>157</v>
      </c>
    </row>
    <row r="1272" customFormat="false" ht="15" hidden="false" customHeight="false" outlineLevel="0" collapsed="false">
      <c r="A1272" s="10" t="s">
        <v>2908</v>
      </c>
      <c r="B1272" s="10" t="s">
        <v>2806</v>
      </c>
      <c r="C1272" s="10" t="s">
        <v>148</v>
      </c>
      <c r="D1272" s="11" t="n">
        <v>46298.8772569444</v>
      </c>
      <c r="E1272" s="10" t="s">
        <v>2909</v>
      </c>
      <c r="F1272" s="10" t="s">
        <v>2806</v>
      </c>
      <c r="G1272" s="10" t="s">
        <v>2808</v>
      </c>
      <c r="H1272" s="10" t="s">
        <v>322</v>
      </c>
      <c r="I1272" s="10" t="s">
        <v>323</v>
      </c>
      <c r="J1272" s="10" t="s">
        <v>248</v>
      </c>
      <c r="K1272" s="10" t="s">
        <v>154</v>
      </c>
      <c r="M1272" s="12" t="n">
        <v>56.0084603925343</v>
      </c>
      <c r="N1272" s="12" t="n">
        <v>3.45250932369127</v>
      </c>
      <c r="O1272" s="12" t="n">
        <v>55.0205297224257</v>
      </c>
      <c r="P1272" s="12" t="n">
        <v>62.6825418352464</v>
      </c>
      <c r="Q1272" s="12" t="n">
        <v>60.8119469048443</v>
      </c>
      <c r="R1272" s="12" t="n">
        <v>58.1260090546087</v>
      </c>
      <c r="S1272" s="12" t="n">
        <v>57.8181436353367</v>
      </c>
      <c r="T1272" s="12" t="n">
        <v>51.4171527996747</v>
      </c>
      <c r="U1272" s="12" t="n">
        <v>49.6839370727539</v>
      </c>
      <c r="V1272" s="12" t="n">
        <v>64.1847686767578</v>
      </c>
      <c r="W1272" s="12" t="n">
        <v>14.5008316040039</v>
      </c>
      <c r="X1272" s="13" t="n">
        <v>29.2577773041263</v>
      </c>
      <c r="Y1272" s="13" t="n">
        <v>55.4007576271351</v>
      </c>
      <c r="Z1272" s="13" t="n">
        <v>54.6</v>
      </c>
      <c r="AA1272" s="10" t="s">
        <v>155</v>
      </c>
      <c r="AG1272" s="13" t="n">
        <v>98.9578539653321</v>
      </c>
      <c r="AH1272" s="13" t="n">
        <v>100</v>
      </c>
      <c r="AI1272" s="13" t="n">
        <v>48.8</v>
      </c>
      <c r="AJ1272" s="13" t="n">
        <v>71.6</v>
      </c>
      <c r="AK1272" s="13" t="n">
        <v>50.1</v>
      </c>
      <c r="AL1272" s="12" t="n">
        <v>50.4795348837209</v>
      </c>
      <c r="AM1272" s="10" t="s">
        <v>180</v>
      </c>
    </row>
    <row r="1273" customFormat="false" ht="15" hidden="false" customHeight="false" outlineLevel="0" collapsed="false">
      <c r="A1273" s="10" t="s">
        <v>2910</v>
      </c>
      <c r="B1273" s="10" t="s">
        <v>2806</v>
      </c>
      <c r="C1273" s="10" t="s">
        <v>148</v>
      </c>
      <c r="D1273" s="11" t="n">
        <v>46298.8772685185</v>
      </c>
      <c r="E1273" s="10" t="s">
        <v>2911</v>
      </c>
      <c r="F1273" s="10" t="s">
        <v>2806</v>
      </c>
      <c r="G1273" s="10" t="s">
        <v>2808</v>
      </c>
      <c r="H1273" s="10" t="s">
        <v>326</v>
      </c>
      <c r="I1273" s="10" t="s">
        <v>323</v>
      </c>
      <c r="J1273" s="10" t="s">
        <v>248</v>
      </c>
      <c r="K1273" s="10" t="s">
        <v>154</v>
      </c>
      <c r="M1273" s="12" t="n">
        <v>54.7891398406475</v>
      </c>
      <c r="N1273" s="12" t="n">
        <v>3.52840096392085</v>
      </c>
      <c r="O1273" s="12" t="n">
        <v>53.7948612660378</v>
      </c>
      <c r="P1273" s="12" t="n">
        <v>61.6726338614781</v>
      </c>
      <c r="Q1273" s="12" t="n">
        <v>59.7509908910817</v>
      </c>
      <c r="R1273" s="12" t="n">
        <v>57.3316164697327</v>
      </c>
      <c r="S1273" s="12" t="n">
        <v>55.5934047140197</v>
      </c>
      <c r="T1273" s="12" t="n">
        <v>50.4999590361556</v>
      </c>
      <c r="U1273" s="12" t="n">
        <v>48.6149520874023</v>
      </c>
      <c r="V1273" s="12" t="n">
        <v>63.0487861633301</v>
      </c>
      <c r="W1273" s="12" t="n">
        <v>14.4338340759277</v>
      </c>
      <c r="X1273" s="13" t="n">
        <v>32.7282209696508</v>
      </c>
      <c r="Y1273" s="13" t="n">
        <v>59.9141475939262</v>
      </c>
      <c r="Z1273" s="13" t="n">
        <v>53.6</v>
      </c>
      <c r="AA1273" s="10" t="s">
        <v>155</v>
      </c>
      <c r="AG1273" s="13" t="n">
        <v>98.899965282944</v>
      </c>
      <c r="AH1273" s="13" t="n">
        <v>100</v>
      </c>
      <c r="AI1273" s="13" t="n">
        <v>47.7</v>
      </c>
      <c r="AJ1273" s="13" t="n">
        <v>71.3</v>
      </c>
      <c r="AK1273" s="13" t="n">
        <v>48.2</v>
      </c>
      <c r="AL1273" s="12" t="n">
        <v>48.6149527012823</v>
      </c>
      <c r="AM1273" s="10" t="s">
        <v>180</v>
      </c>
    </row>
    <row r="1274" customFormat="false" ht="15" hidden="false" customHeight="false" outlineLevel="0" collapsed="false">
      <c r="A1274" s="10" t="s">
        <v>2912</v>
      </c>
      <c r="B1274" s="10" t="s">
        <v>2806</v>
      </c>
      <c r="C1274" s="10" t="s">
        <v>148</v>
      </c>
      <c r="D1274" s="11" t="n">
        <v>46298.8772916667</v>
      </c>
      <c r="E1274" s="10" t="s">
        <v>2913</v>
      </c>
      <c r="F1274" s="10" t="s">
        <v>2806</v>
      </c>
      <c r="G1274" s="10" t="s">
        <v>2808</v>
      </c>
      <c r="H1274" s="10" t="s">
        <v>329</v>
      </c>
      <c r="I1274" s="10" t="s">
        <v>323</v>
      </c>
      <c r="J1274" s="10" t="s">
        <v>248</v>
      </c>
      <c r="K1274" s="10" t="s">
        <v>154</v>
      </c>
      <c r="M1274" s="12" t="n">
        <v>52.3614820554537</v>
      </c>
      <c r="N1274" s="12" t="n">
        <v>4.48560487289803</v>
      </c>
      <c r="O1274" s="12" t="n">
        <v>51.1667526783256</v>
      </c>
      <c r="P1274" s="12" t="n">
        <v>61.4079857305908</v>
      </c>
      <c r="Q1274" s="12" t="n">
        <v>57.3442618073753</v>
      </c>
      <c r="R1274" s="12" t="n">
        <v>54.9102354726983</v>
      </c>
      <c r="S1274" s="12" t="n">
        <v>54.3159161637881</v>
      </c>
      <c r="T1274" s="12" t="n">
        <v>45.4981478031595</v>
      </c>
      <c r="U1274" s="12" t="n">
        <v>43.9988250732422</v>
      </c>
      <c r="V1274" s="12" t="n">
        <v>63.7904815673828</v>
      </c>
      <c r="W1274" s="12" t="n">
        <v>19.7916564941406</v>
      </c>
      <c r="X1274" s="13" t="n">
        <v>18.5906942456962</v>
      </c>
      <c r="Y1274" s="13" t="n">
        <v>45.9875981093621</v>
      </c>
      <c r="Z1274" s="13" t="n">
        <v>51.2000000000001</v>
      </c>
      <c r="AA1274" s="10" t="s">
        <v>162</v>
      </c>
      <c r="AD1274" s="10" t="s">
        <v>156</v>
      </c>
      <c r="AG1274" s="13" t="n">
        <v>98.762312633833</v>
      </c>
      <c r="AH1274" s="13" t="n">
        <v>100</v>
      </c>
      <c r="AI1274" s="13" t="n">
        <v>42.6</v>
      </c>
      <c r="AJ1274" s="13" t="n">
        <v>69.1</v>
      </c>
      <c r="AK1274" s="13" t="n">
        <v>43.3</v>
      </c>
      <c r="AL1274" s="12" t="n">
        <v>43.352207114919</v>
      </c>
      <c r="AM1274" s="10" t="s">
        <v>180</v>
      </c>
    </row>
    <row r="1275" customFormat="false" ht="15" hidden="false" customHeight="false" outlineLevel="0" collapsed="false">
      <c r="A1275" s="10" t="s">
        <v>2914</v>
      </c>
      <c r="B1275" s="10" t="s">
        <v>2806</v>
      </c>
      <c r="C1275" s="10" t="s">
        <v>148</v>
      </c>
      <c r="D1275" s="11" t="n">
        <v>46298.8773032407</v>
      </c>
      <c r="E1275" s="10" t="s">
        <v>2915</v>
      </c>
      <c r="F1275" s="10" t="s">
        <v>2806</v>
      </c>
      <c r="G1275" s="10" t="s">
        <v>2808</v>
      </c>
      <c r="H1275" s="10" t="s">
        <v>332</v>
      </c>
      <c r="I1275" s="10" t="s">
        <v>323</v>
      </c>
      <c r="J1275" s="10" t="s">
        <v>248</v>
      </c>
      <c r="K1275" s="10" t="s">
        <v>154</v>
      </c>
      <c r="M1275" s="12" t="n">
        <v>50.4526385701203</v>
      </c>
      <c r="N1275" s="12" t="n">
        <v>3.89245854861996</v>
      </c>
      <c r="O1275" s="12" t="n">
        <v>49.3241538828059</v>
      </c>
      <c r="P1275" s="12" t="n">
        <v>58.135499082376</v>
      </c>
      <c r="Q1275" s="12" t="n">
        <v>55.7724884658563</v>
      </c>
      <c r="R1275" s="12" t="n">
        <v>52.7371272969914</v>
      </c>
      <c r="S1275" s="12" t="n">
        <v>52.872262378208</v>
      </c>
      <c r="T1275" s="12" t="n">
        <v>44.5147618480327</v>
      </c>
      <c r="U1275" s="12" t="n">
        <v>43.5153045654297</v>
      </c>
      <c r="V1275" s="12" t="n">
        <v>60.9983139038086</v>
      </c>
      <c r="W1275" s="12" t="n">
        <v>17.4830093383789</v>
      </c>
      <c r="X1275" s="13" t="n">
        <v>21.8161900557545</v>
      </c>
      <c r="Y1275" s="13" t="n">
        <v>52.6863524141201</v>
      </c>
      <c r="Z1275" s="13" t="n">
        <v>48.9000000000001</v>
      </c>
      <c r="AA1275" s="10" t="s">
        <v>155</v>
      </c>
      <c r="AD1275" s="10" t="s">
        <v>156</v>
      </c>
      <c r="AG1275" s="13" t="n">
        <v>98.705679195649</v>
      </c>
      <c r="AH1275" s="13" t="n">
        <v>100</v>
      </c>
      <c r="AI1275" s="13" t="n">
        <v>42.8</v>
      </c>
      <c r="AJ1275" s="13" t="n">
        <v>68</v>
      </c>
      <c r="AK1275" s="13" t="n">
        <v>43.4</v>
      </c>
      <c r="AL1275" s="12" t="n">
        <v>43.5153063885267</v>
      </c>
      <c r="AM1275" s="10" t="s">
        <v>180</v>
      </c>
    </row>
    <row r="1276" customFormat="false" ht="15" hidden="false" customHeight="false" outlineLevel="0" collapsed="false">
      <c r="A1276" s="10" t="s">
        <v>2916</v>
      </c>
      <c r="B1276" s="10" t="s">
        <v>2806</v>
      </c>
      <c r="C1276" s="10" t="s">
        <v>148</v>
      </c>
      <c r="D1276" s="11" t="n">
        <v>46298.877337963</v>
      </c>
      <c r="E1276" s="10" t="s">
        <v>2917</v>
      </c>
      <c r="F1276" s="10" t="s">
        <v>2806</v>
      </c>
      <c r="G1276" s="10" t="s">
        <v>2808</v>
      </c>
      <c r="H1276" s="10" t="s">
        <v>336</v>
      </c>
      <c r="I1276" s="10" t="s">
        <v>323</v>
      </c>
      <c r="J1276" s="10" t="s">
        <v>153</v>
      </c>
      <c r="K1276" s="10" t="s">
        <v>154</v>
      </c>
      <c r="M1276" s="12" t="n">
        <v>54.63103490973</v>
      </c>
      <c r="N1276" s="12" t="n">
        <v>5.6772326711941</v>
      </c>
      <c r="O1276" s="12" t="n">
        <v>53.6941391910056</v>
      </c>
      <c r="P1276" s="12" t="n">
        <v>57.1728900217583</v>
      </c>
      <c r="Q1276" s="12" t="n">
        <v>62.101136207735</v>
      </c>
      <c r="R1276" s="12" t="n">
        <v>60.1026915894988</v>
      </c>
      <c r="S1276" s="12" t="n">
        <v>54.5399450790107</v>
      </c>
      <c r="T1276" s="12" t="n">
        <v>43.7494118857446</v>
      </c>
      <c r="U1276" s="12" t="n">
        <v>41.6018447875977</v>
      </c>
      <c r="V1276" s="12" t="n">
        <v>64.5292892456055</v>
      </c>
      <c r="W1276" s="12" t="n">
        <v>22.9274444580078</v>
      </c>
      <c r="X1276" s="13" t="n">
        <v>11.8655094293412</v>
      </c>
      <c r="Y1276" s="13" t="n">
        <v>42.9831006612785</v>
      </c>
      <c r="Z1276" s="13" t="n">
        <v>58.9000000000002</v>
      </c>
      <c r="AA1276" s="10" t="s">
        <v>162</v>
      </c>
      <c r="AD1276" s="10" t="s">
        <v>156</v>
      </c>
      <c r="AG1276" s="13" t="n">
        <v>98.3825788379868</v>
      </c>
      <c r="AH1276" s="13" t="n">
        <v>100</v>
      </c>
      <c r="AI1276" s="13" t="n">
        <v>40.4</v>
      </c>
      <c r="AJ1276" s="13" t="n">
        <v>71.4</v>
      </c>
      <c r="AK1276" s="13" t="n">
        <v>40.6</v>
      </c>
      <c r="AL1276" s="12" t="n">
        <v>41.6018446499895</v>
      </c>
      <c r="AM1276" s="10" t="s">
        <v>180</v>
      </c>
    </row>
    <row r="1277" customFormat="false" ht="15" hidden="false" customHeight="false" outlineLevel="0" collapsed="false">
      <c r="A1277" s="10" t="s">
        <v>2918</v>
      </c>
      <c r="B1277" s="10" t="s">
        <v>2806</v>
      </c>
      <c r="C1277" s="10" t="s">
        <v>148</v>
      </c>
      <c r="D1277" s="11" t="n">
        <v>46298.8773611111</v>
      </c>
      <c r="E1277" s="10" t="s">
        <v>2919</v>
      </c>
      <c r="F1277" s="10" t="s">
        <v>2806</v>
      </c>
      <c r="G1277" s="10" t="s">
        <v>2808</v>
      </c>
      <c r="H1277" s="10" t="s">
        <v>339</v>
      </c>
      <c r="I1277" s="10" t="s">
        <v>323</v>
      </c>
      <c r="J1277" s="10" t="s">
        <v>153</v>
      </c>
      <c r="K1277" s="10" t="s">
        <v>154</v>
      </c>
      <c r="M1277" s="12" t="n">
        <v>50.8451389580402</v>
      </c>
      <c r="N1277" s="12" t="n">
        <v>6.36998981882799</v>
      </c>
      <c r="O1277" s="12" t="n">
        <v>49.5374820065014</v>
      </c>
      <c r="P1277" s="12" t="n">
        <v>55.7101971606299</v>
      </c>
      <c r="Q1277" s="12" t="n">
        <v>58.4610759670481</v>
      </c>
      <c r="R1277" s="12" t="n">
        <v>55.7693399708959</v>
      </c>
      <c r="S1277" s="12" t="n">
        <v>53.789648399882</v>
      </c>
      <c r="T1277" s="12" t="n">
        <v>39.5305814251769</v>
      </c>
      <c r="U1277" s="12" t="n">
        <v>36.9310340881348</v>
      </c>
      <c r="V1277" s="12" t="n">
        <v>60.3012428283691</v>
      </c>
      <c r="W1277" s="12" t="n">
        <v>23.3702087402344</v>
      </c>
      <c r="X1277" s="13" t="n">
        <v>15.7023264989089</v>
      </c>
      <c r="Y1277" s="13" t="n">
        <v>45.6546129282817</v>
      </c>
      <c r="Z1277" s="13" t="n">
        <v>54.9000000000002</v>
      </c>
      <c r="AA1277" s="10" t="s">
        <v>162</v>
      </c>
      <c r="AG1277" s="13" t="n">
        <v>98.4714937839938</v>
      </c>
      <c r="AH1277" s="13" t="n">
        <v>100</v>
      </c>
      <c r="AI1277" s="13" t="n">
        <v>36</v>
      </c>
      <c r="AJ1277" s="13" t="n">
        <v>68.8</v>
      </c>
      <c r="AK1277" s="13" t="n">
        <v>36.6</v>
      </c>
      <c r="AL1277" s="12" t="n">
        <v>36.9310337120507</v>
      </c>
      <c r="AM1277" s="10" t="s">
        <v>180</v>
      </c>
    </row>
    <row r="1278" customFormat="false" ht="15" hidden="false" customHeight="false" outlineLevel="0" collapsed="false">
      <c r="A1278" s="10" t="s">
        <v>2920</v>
      </c>
      <c r="B1278" s="10" t="s">
        <v>2806</v>
      </c>
      <c r="C1278" s="10" t="s">
        <v>148</v>
      </c>
      <c r="D1278" s="11" t="n">
        <v>46298.8773842593</v>
      </c>
      <c r="E1278" s="10" t="s">
        <v>2921</v>
      </c>
      <c r="F1278" s="10" t="s">
        <v>2806</v>
      </c>
      <c r="G1278" s="10" t="s">
        <v>2808</v>
      </c>
      <c r="H1278" s="10" t="s">
        <v>342</v>
      </c>
      <c r="I1278" s="10" t="s">
        <v>323</v>
      </c>
      <c r="J1278" s="10" t="s">
        <v>153</v>
      </c>
      <c r="K1278" s="10" t="s">
        <v>154</v>
      </c>
      <c r="M1278" s="12" t="n">
        <v>48.9602368455364</v>
      </c>
      <c r="N1278" s="12" t="n">
        <v>5.83605846965907</v>
      </c>
      <c r="O1278" s="12" t="n">
        <v>47.9298515556129</v>
      </c>
      <c r="P1278" s="12" t="n">
        <v>53.6781413564374</v>
      </c>
      <c r="Q1278" s="12" t="n">
        <v>55.8724992790803</v>
      </c>
      <c r="R1278" s="12" t="n">
        <v>53.6337783615155</v>
      </c>
      <c r="S1278" s="12" t="n">
        <v>48.5391787141742</v>
      </c>
      <c r="T1278" s="12" t="n">
        <v>38.5480666465505</v>
      </c>
      <c r="U1278" s="12" t="n">
        <v>36.0338706970215</v>
      </c>
      <c r="V1278" s="12" t="n">
        <v>57.2999496459961</v>
      </c>
      <c r="W1278" s="12" t="n">
        <v>21.2660789489746</v>
      </c>
      <c r="X1278" s="13" t="n">
        <v>14.8374664879357</v>
      </c>
      <c r="Y1278" s="13" t="n">
        <v>40.8735478105451</v>
      </c>
      <c r="Z1278" s="13" t="n">
        <v>54.0000000000002</v>
      </c>
      <c r="AA1278" s="10" t="s">
        <v>162</v>
      </c>
      <c r="AG1278" s="13" t="n">
        <v>98.2521607902319</v>
      </c>
      <c r="AH1278" s="13" t="n">
        <v>100</v>
      </c>
      <c r="AI1278" s="13" t="n">
        <v>35.1</v>
      </c>
      <c r="AJ1278" s="13" t="n">
        <v>68</v>
      </c>
      <c r="AK1278" s="13" t="n">
        <v>36.5</v>
      </c>
      <c r="AL1278" s="12" t="n">
        <v>36.3755060962792</v>
      </c>
      <c r="AM1278" s="10" t="s">
        <v>180</v>
      </c>
    </row>
    <row r="1279" customFormat="false" ht="15" hidden="false" customHeight="false" outlineLevel="0" collapsed="false">
      <c r="A1279" s="10" t="s">
        <v>2922</v>
      </c>
      <c r="B1279" s="10" t="s">
        <v>2806</v>
      </c>
      <c r="C1279" s="10" t="s">
        <v>148</v>
      </c>
      <c r="D1279" s="11" t="n">
        <v>46298.8774074074</v>
      </c>
      <c r="E1279" s="10" t="s">
        <v>2923</v>
      </c>
      <c r="F1279" s="10" t="s">
        <v>2806</v>
      </c>
      <c r="G1279" s="10" t="s">
        <v>2808</v>
      </c>
      <c r="H1279" s="10" t="s">
        <v>345</v>
      </c>
      <c r="I1279" s="10" t="s">
        <v>323</v>
      </c>
      <c r="J1279" s="10" t="s">
        <v>153</v>
      </c>
      <c r="K1279" s="10" t="s">
        <v>154</v>
      </c>
      <c r="M1279" s="12" t="n">
        <v>50.4954749940393</v>
      </c>
      <c r="N1279" s="12" t="n">
        <v>7.58549126209679</v>
      </c>
      <c r="O1279" s="12" t="n">
        <v>49.2795033195089</v>
      </c>
      <c r="P1279" s="12" t="n">
        <v>60.8120224753057</v>
      </c>
      <c r="Q1279" s="12" t="n">
        <v>51.3009315694717</v>
      </c>
      <c r="R1279" s="12" t="n">
        <v>55.0744382610047</v>
      </c>
      <c r="S1279" s="12" t="n">
        <v>53.9506637796355</v>
      </c>
      <c r="T1279" s="12" t="n">
        <v>38.1503145414381</v>
      </c>
      <c r="U1279" s="12" t="n">
        <v>35.7537422180176</v>
      </c>
      <c r="V1279" s="12" t="n">
        <v>62.5162739562965</v>
      </c>
      <c r="W1279" s="12" t="n">
        <v>26.762531738279</v>
      </c>
      <c r="X1279" s="13" t="n">
        <v>14.1343584847191</v>
      </c>
      <c r="Y1279" s="13" t="n">
        <v>27.665686742548</v>
      </c>
      <c r="Z1279" s="13" t="n">
        <v>57.2000000000003</v>
      </c>
      <c r="AA1279" s="10" t="s">
        <v>162</v>
      </c>
      <c r="AD1279" s="10" t="s">
        <v>156</v>
      </c>
      <c r="AG1279" s="13" t="n">
        <v>97.3961774710618</v>
      </c>
      <c r="AH1279" s="13" t="n">
        <v>100</v>
      </c>
      <c r="AI1279" s="13" t="n">
        <v>34.8</v>
      </c>
      <c r="AJ1279" s="13" t="n">
        <v>68.4</v>
      </c>
      <c r="AK1279" s="13" t="n">
        <v>49.9</v>
      </c>
      <c r="AL1279" s="12" t="n">
        <v>50.6515329628206</v>
      </c>
      <c r="AM1279" s="10" t="s">
        <v>180</v>
      </c>
    </row>
    <row r="1280" customFormat="false" ht="15" hidden="false" customHeight="false" outlineLevel="0" collapsed="false">
      <c r="A1280" s="10" t="s">
        <v>2924</v>
      </c>
      <c r="B1280" s="10" t="s">
        <v>2806</v>
      </c>
      <c r="C1280" s="10" t="s">
        <v>148</v>
      </c>
      <c r="D1280" s="11" t="n">
        <v>46298.8774189815</v>
      </c>
      <c r="E1280" s="10" t="s">
        <v>2925</v>
      </c>
      <c r="F1280" s="10" t="s">
        <v>2806</v>
      </c>
      <c r="G1280" s="10" t="s">
        <v>2808</v>
      </c>
      <c r="H1280" s="10" t="s">
        <v>351</v>
      </c>
      <c r="I1280" s="10" t="s">
        <v>323</v>
      </c>
      <c r="J1280" s="10" t="s">
        <v>153</v>
      </c>
      <c r="K1280" s="10" t="s">
        <v>154</v>
      </c>
      <c r="M1280" s="12" t="n">
        <v>50.4945901160212</v>
      </c>
      <c r="N1280" s="12" t="n">
        <v>6.46229291441794</v>
      </c>
      <c r="O1280" s="12" t="n">
        <v>49.4114737252267</v>
      </c>
      <c r="P1280" s="12" t="n">
        <v>56.7201281426445</v>
      </c>
      <c r="Q1280" s="12" t="n">
        <v>57.8742343666207</v>
      </c>
      <c r="R1280" s="12" t="n">
        <v>56.277638195575</v>
      </c>
      <c r="S1280" s="12" t="n">
        <v>49.9820154293653</v>
      </c>
      <c r="T1280" s="12" t="n">
        <v>39.5952478424815</v>
      </c>
      <c r="U1280" s="12" t="n">
        <v>37.6018447875977</v>
      </c>
      <c r="V1280" s="12" t="n">
        <v>60.5292892456055</v>
      </c>
      <c r="W1280" s="12" t="n">
        <v>22.9274444580078</v>
      </c>
      <c r="X1280" s="13" t="n">
        <v>17.9580812627788</v>
      </c>
      <c r="Y1280" s="13" t="n">
        <v>48.5927521476832</v>
      </c>
      <c r="Z1280" s="13" t="n">
        <v>54.9000000000002</v>
      </c>
      <c r="AA1280" s="10" t="s">
        <v>162</v>
      </c>
      <c r="AD1280" s="10" t="s">
        <v>156</v>
      </c>
      <c r="AF1280" s="10" t="s">
        <v>156</v>
      </c>
      <c r="AG1280" s="13" t="n">
        <v>96.8425083928164</v>
      </c>
      <c r="AH1280" s="13" t="n">
        <v>100</v>
      </c>
      <c r="AI1280" s="13" t="n">
        <v>36.4</v>
      </c>
      <c r="AJ1280" s="13" t="n">
        <v>67.4</v>
      </c>
      <c r="AK1280" s="13" t="n">
        <v>48.8</v>
      </c>
      <c r="AL1280" s="12" t="n">
        <v>49.2021721982858</v>
      </c>
      <c r="AM1280" s="10" t="s">
        <v>180</v>
      </c>
    </row>
    <row r="1281" customFormat="false" ht="15" hidden="false" customHeight="false" outlineLevel="0" collapsed="false">
      <c r="A1281" s="10" t="s">
        <v>2926</v>
      </c>
      <c r="B1281" s="10" t="s">
        <v>2806</v>
      </c>
      <c r="C1281" s="10" t="s">
        <v>148</v>
      </c>
      <c r="D1281" s="11" t="n">
        <v>46298.8774421296</v>
      </c>
      <c r="E1281" s="10" t="s">
        <v>2927</v>
      </c>
      <c r="F1281" s="10" t="s">
        <v>2806</v>
      </c>
      <c r="G1281" s="10" t="s">
        <v>2808</v>
      </c>
      <c r="H1281" s="10" t="s">
        <v>354</v>
      </c>
      <c r="I1281" s="10" t="s">
        <v>323</v>
      </c>
      <c r="J1281" s="10" t="s">
        <v>153</v>
      </c>
      <c r="K1281" s="10" t="s">
        <v>154</v>
      </c>
      <c r="M1281" s="12" t="n">
        <v>47.9064890965308</v>
      </c>
      <c r="N1281" s="12" t="n">
        <v>5.36402586716238</v>
      </c>
      <c r="O1281" s="12" t="n">
        <v>47.1940661240578</v>
      </c>
      <c r="P1281" s="12" t="n">
        <v>51.9744581745866</v>
      </c>
      <c r="Q1281" s="12" t="n">
        <v>53.2697886246428</v>
      </c>
      <c r="R1281" s="12" t="n">
        <v>52.8767979958958</v>
      </c>
      <c r="S1281" s="12" t="n">
        <v>44.6974075502257</v>
      </c>
      <c r="T1281" s="12" t="n">
        <v>37.6488602958397</v>
      </c>
      <c r="U1281" s="12" t="n">
        <v>35.6799392700195</v>
      </c>
      <c r="V1281" s="12" t="n">
        <v>55.7178840637207</v>
      </c>
      <c r="W1281" s="12" t="n">
        <v>20.0379447937012</v>
      </c>
      <c r="X1281" s="13" t="n">
        <v>14.6225127846134</v>
      </c>
      <c r="Y1281" s="13" t="n">
        <v>45.1501524661549</v>
      </c>
      <c r="Z1281" s="13" t="n">
        <v>49.8000000000002</v>
      </c>
      <c r="AA1281" s="10" t="s">
        <v>162</v>
      </c>
      <c r="AG1281" s="13" t="n">
        <v>98.6088686088686</v>
      </c>
      <c r="AH1281" s="13" t="n">
        <v>100</v>
      </c>
      <c r="AI1281" s="13" t="n">
        <v>34.8</v>
      </c>
      <c r="AJ1281" s="13" t="n">
        <v>65.8</v>
      </c>
      <c r="AK1281" s="13" t="n">
        <v>49.4</v>
      </c>
      <c r="AL1281" s="12" t="n">
        <v>47.4237113402062</v>
      </c>
      <c r="AM1281" s="10" t="s">
        <v>180</v>
      </c>
    </row>
    <row r="1282" customFormat="false" ht="15" hidden="false" customHeight="false" outlineLevel="0" collapsed="false">
      <c r="A1282" s="10" t="s">
        <v>2928</v>
      </c>
      <c r="B1282" s="10" t="s">
        <v>2806</v>
      </c>
      <c r="C1282" s="10" t="s">
        <v>148</v>
      </c>
      <c r="D1282" s="11" t="n">
        <v>46298.8774652778</v>
      </c>
      <c r="E1282" s="10" t="s">
        <v>2929</v>
      </c>
      <c r="F1282" s="10" t="s">
        <v>2806</v>
      </c>
      <c r="G1282" s="10" t="s">
        <v>2808</v>
      </c>
      <c r="H1282" s="10" t="s">
        <v>357</v>
      </c>
      <c r="I1282" s="10" t="s">
        <v>358</v>
      </c>
      <c r="J1282" s="10" t="s">
        <v>248</v>
      </c>
      <c r="K1282" s="10" t="s">
        <v>154</v>
      </c>
      <c r="M1282" s="12" t="n">
        <v>39.5637960984433</v>
      </c>
      <c r="N1282" s="12" t="n">
        <v>5.04152956049357</v>
      </c>
      <c r="O1282" s="12" t="n">
        <v>37.7940240837291</v>
      </c>
      <c r="P1282" s="12" t="n">
        <v>48.5255501879421</v>
      </c>
      <c r="Q1282" s="12" t="n">
        <v>49.0010234937192</v>
      </c>
      <c r="R1282" s="12" t="n">
        <v>41.9319202752159</v>
      </c>
      <c r="S1282" s="12" t="n">
        <v>47.0237319727897</v>
      </c>
      <c r="T1282" s="12" t="n">
        <v>34.8211532050479</v>
      </c>
      <c r="U1282" s="12" t="n">
        <v>31.0843143463135</v>
      </c>
      <c r="V1282" s="12" t="n">
        <v>53.379638671875</v>
      </c>
      <c r="W1282" s="12" t="n">
        <v>22.2953243255615</v>
      </c>
      <c r="X1282" s="13" t="n">
        <v>31.5457413249211</v>
      </c>
      <c r="Y1282" s="13" t="n">
        <v>60.5657132608168</v>
      </c>
      <c r="Z1282" s="13" t="n">
        <v>38.0000000000001</v>
      </c>
      <c r="AA1282" s="10" t="s">
        <v>155</v>
      </c>
      <c r="AG1282" s="13" t="n">
        <v>98.4001910219675</v>
      </c>
      <c r="AH1282" s="13" t="n">
        <v>100</v>
      </c>
      <c r="AI1282" s="13" t="n">
        <v>30</v>
      </c>
      <c r="AJ1282" s="13" t="n">
        <v>68.2</v>
      </c>
      <c r="AK1282" s="13" t="n">
        <v>30.1</v>
      </c>
      <c r="AL1282" s="12" t="n">
        <v>31.0843136524492</v>
      </c>
      <c r="AM1282" s="10" t="s">
        <v>180</v>
      </c>
    </row>
    <row r="1283" customFormat="false" ht="15" hidden="false" customHeight="false" outlineLevel="0" collapsed="false">
      <c r="A1283" s="10" t="s">
        <v>2930</v>
      </c>
      <c r="B1283" s="10" t="s">
        <v>2806</v>
      </c>
      <c r="C1283" s="10" t="s">
        <v>148</v>
      </c>
      <c r="D1283" s="11" t="n">
        <v>46298.8774768519</v>
      </c>
      <c r="E1283" s="10" t="s">
        <v>2931</v>
      </c>
      <c r="F1283" s="10" t="s">
        <v>2806</v>
      </c>
      <c r="G1283" s="10" t="s">
        <v>2808</v>
      </c>
      <c r="H1283" s="10" t="s">
        <v>361</v>
      </c>
      <c r="I1283" s="10" t="s">
        <v>358</v>
      </c>
      <c r="J1283" s="10" t="s">
        <v>153</v>
      </c>
      <c r="K1283" s="10" t="s">
        <v>154</v>
      </c>
      <c r="M1283" s="12" t="n">
        <v>42.8078728216602</v>
      </c>
      <c r="N1283" s="12" t="n">
        <v>7.8397386335838</v>
      </c>
      <c r="O1283" s="12" t="n">
        <v>40.5491003749671</v>
      </c>
      <c r="P1283" s="12" t="n">
        <v>51.2526128078772</v>
      </c>
      <c r="Q1283" s="12" t="n">
        <v>52.9836126485793</v>
      </c>
      <c r="R1283" s="12" t="n">
        <v>49.1873006772585</v>
      </c>
      <c r="S1283" s="12" t="n">
        <v>51.9775000263704</v>
      </c>
      <c r="T1283" s="12" t="n">
        <v>31.5688879396822</v>
      </c>
      <c r="U1283" s="12" t="n">
        <v>30.8495998382568</v>
      </c>
      <c r="V1283" s="12" t="n">
        <v>55.6166000366211</v>
      </c>
      <c r="W1283" s="12" t="n">
        <v>24.7670001983643</v>
      </c>
      <c r="X1283" s="13" t="n">
        <v>13.2557734710456</v>
      </c>
      <c r="Y1283" s="13" t="n">
        <v>33.2511314842753</v>
      </c>
      <c r="Z1283" s="13" t="n">
        <v>37.8000000000001</v>
      </c>
      <c r="AA1283" s="10" t="s">
        <v>162</v>
      </c>
      <c r="AG1283" s="13" t="n">
        <v>98.185443668993</v>
      </c>
      <c r="AH1283" s="13" t="n">
        <v>100</v>
      </c>
      <c r="AI1283" s="13" t="n">
        <v>29.7</v>
      </c>
      <c r="AJ1283" s="13" t="n">
        <v>70.2</v>
      </c>
      <c r="AK1283" s="13" t="n">
        <v>42.8</v>
      </c>
      <c r="AL1283" s="12" t="n">
        <v>41.9745668825508</v>
      </c>
      <c r="AM1283" s="10" t="s">
        <v>180</v>
      </c>
    </row>
    <row r="1284" customFormat="false" ht="15" hidden="false" customHeight="false" outlineLevel="0" collapsed="false">
      <c r="A1284" s="10" t="s">
        <v>2932</v>
      </c>
      <c r="B1284" s="10" t="s">
        <v>2933</v>
      </c>
      <c r="C1284" s="10" t="s">
        <v>148</v>
      </c>
      <c r="D1284" s="11" t="n">
        <v>46298.886087963</v>
      </c>
      <c r="E1284" s="10" t="s">
        <v>2934</v>
      </c>
      <c r="F1284" s="10" t="s">
        <v>2935</v>
      </c>
      <c r="G1284" s="10" t="s">
        <v>2936</v>
      </c>
      <c r="H1284" s="10" t="s">
        <v>151</v>
      </c>
      <c r="I1284" s="10" t="s">
        <v>152</v>
      </c>
      <c r="J1284" s="10" t="s">
        <v>153</v>
      </c>
      <c r="K1284" s="10" t="s">
        <v>154</v>
      </c>
      <c r="M1284" s="12" t="n">
        <v>49.3656009438858</v>
      </c>
      <c r="N1284" s="12" t="n">
        <v>7.84189008514363</v>
      </c>
      <c r="O1284" s="12" t="n">
        <v>47.9092181640326</v>
      </c>
      <c r="P1284" s="12" t="n">
        <v>61.6112285384022</v>
      </c>
      <c r="Q1284" s="12" t="n">
        <v>49.4071994450854</v>
      </c>
      <c r="R1284" s="12" t="n">
        <v>56.3595259592556</v>
      </c>
      <c r="S1284" s="12" t="n">
        <v>52.7481104079367</v>
      </c>
      <c r="T1284" s="12" t="n">
        <v>37.7150166396395</v>
      </c>
      <c r="U1284" s="12" t="n">
        <v>37.364673614502</v>
      </c>
      <c r="V1284" s="12" t="n">
        <v>64.1473541259766</v>
      </c>
      <c r="W1284" s="12" t="n">
        <v>26.7826805114746</v>
      </c>
      <c r="X1284" s="13" t="n">
        <v>18.1315532452437</v>
      </c>
      <c r="Y1284" s="13" t="n">
        <v>29.9493901799191</v>
      </c>
      <c r="Z1284" s="13" t="n">
        <v>55.1000000000002</v>
      </c>
      <c r="AA1284" s="10" t="s">
        <v>162</v>
      </c>
      <c r="AD1284" s="10" t="s">
        <v>156</v>
      </c>
      <c r="AG1284" s="13" t="n">
        <v>97.8192039541733</v>
      </c>
      <c r="AH1284" s="13" t="n">
        <v>100</v>
      </c>
      <c r="AI1284" s="13" t="n">
        <v>36</v>
      </c>
      <c r="AJ1284" s="13" t="n">
        <v>71.2</v>
      </c>
      <c r="AK1284" s="13" t="n">
        <v>40</v>
      </c>
      <c r="AL1284" s="12" t="n">
        <v>41.2148148148148</v>
      </c>
      <c r="AM1284" s="10" t="s">
        <v>180</v>
      </c>
      <c r="AN1284" s="10" t="s">
        <v>632</v>
      </c>
    </row>
    <row r="1285" customFormat="false" ht="15" hidden="false" customHeight="false" outlineLevel="0" collapsed="false">
      <c r="A1285" s="10" t="s">
        <v>2937</v>
      </c>
      <c r="B1285" s="10" t="s">
        <v>2933</v>
      </c>
      <c r="C1285" s="10" t="s">
        <v>148</v>
      </c>
      <c r="D1285" s="11" t="n">
        <v>46298.8861111111</v>
      </c>
      <c r="E1285" s="10" t="s">
        <v>2938</v>
      </c>
      <c r="F1285" s="10" t="s">
        <v>2935</v>
      </c>
      <c r="G1285" s="10" t="s">
        <v>2936</v>
      </c>
      <c r="H1285" s="10" t="s">
        <v>160</v>
      </c>
      <c r="I1285" s="10" t="s">
        <v>152</v>
      </c>
      <c r="J1285" s="10" t="s">
        <v>153</v>
      </c>
      <c r="K1285" s="10" t="s">
        <v>154</v>
      </c>
      <c r="M1285" s="12" t="n">
        <v>47.9500789877606</v>
      </c>
      <c r="N1285" s="12" t="n">
        <v>7.74570383692459</v>
      </c>
      <c r="O1285" s="12" t="n">
        <v>46.5053319548744</v>
      </c>
      <c r="P1285" s="12" t="n">
        <v>61.5471513892314</v>
      </c>
      <c r="Q1285" s="12" t="n">
        <v>48.454572332878</v>
      </c>
      <c r="R1285" s="12" t="n">
        <v>52.2485537404334</v>
      </c>
      <c r="S1285" s="12" t="n">
        <v>52.8662199799911</v>
      </c>
      <c r="T1285" s="12" t="n">
        <v>37.8375395499877</v>
      </c>
      <c r="U1285" s="12" t="n">
        <v>37.4388961791992</v>
      </c>
      <c r="V1285" s="12" t="n">
        <v>64.8881301879883</v>
      </c>
      <c r="W1285" s="12" t="n">
        <v>27.4492340087891</v>
      </c>
      <c r="X1285" s="13" t="n">
        <v>20.702047869407</v>
      </c>
      <c r="Y1285" s="13" t="n">
        <v>32.6693996102798</v>
      </c>
      <c r="Z1285" s="13" t="n">
        <v>39.8</v>
      </c>
      <c r="AA1285" s="10" t="s">
        <v>162</v>
      </c>
      <c r="AD1285" s="10" t="s">
        <v>156</v>
      </c>
      <c r="AF1285" s="10" t="s">
        <v>156</v>
      </c>
      <c r="AG1285" s="13" t="n">
        <v>96.3828524349082</v>
      </c>
      <c r="AH1285" s="13" t="n">
        <v>100</v>
      </c>
      <c r="AI1285" s="13" t="n">
        <v>36.4</v>
      </c>
      <c r="AJ1285" s="13" t="n">
        <v>73</v>
      </c>
      <c r="AK1285" s="13" t="n">
        <v>38.5</v>
      </c>
      <c r="AL1285" s="12" t="n">
        <v>38.3319648093842</v>
      </c>
      <c r="AM1285" s="10" t="s">
        <v>180</v>
      </c>
      <c r="AN1285" s="10" t="s">
        <v>632</v>
      </c>
    </row>
    <row r="1286" customFormat="false" ht="15" hidden="false" customHeight="false" outlineLevel="0" collapsed="false">
      <c r="A1286" s="10" t="s">
        <v>2939</v>
      </c>
      <c r="B1286" s="10" t="s">
        <v>2933</v>
      </c>
      <c r="C1286" s="10" t="s">
        <v>148</v>
      </c>
      <c r="D1286" s="11" t="n">
        <v>46298.8861342593</v>
      </c>
      <c r="E1286" s="10" t="s">
        <v>2940</v>
      </c>
      <c r="F1286" s="10" t="s">
        <v>2935</v>
      </c>
      <c r="G1286" s="10" t="s">
        <v>2936</v>
      </c>
      <c r="H1286" s="10" t="s">
        <v>166</v>
      </c>
      <c r="I1286" s="10" t="s">
        <v>152</v>
      </c>
      <c r="J1286" s="10" t="s">
        <v>153</v>
      </c>
      <c r="K1286" s="10" t="s">
        <v>154</v>
      </c>
      <c r="M1286" s="12" t="n">
        <v>48.8266619238909</v>
      </c>
      <c r="N1286" s="12" t="n">
        <v>8.32412160055023</v>
      </c>
      <c r="O1286" s="12" t="n">
        <v>47.2765841558389</v>
      </c>
      <c r="P1286" s="12" t="n">
        <v>63.2418902606093</v>
      </c>
      <c r="Q1286" s="12" t="n">
        <v>50.0037432409174</v>
      </c>
      <c r="R1286" s="12" t="n">
        <v>52.8445583810986</v>
      </c>
      <c r="S1286" s="12" t="n">
        <v>54.1628034767761</v>
      </c>
      <c r="T1286" s="12" t="n">
        <v>37.1476457096001</v>
      </c>
      <c r="U1286" s="12" t="n">
        <v>36.9303817749023</v>
      </c>
      <c r="V1286" s="12" t="n">
        <v>65.4418563842773</v>
      </c>
      <c r="W1286" s="12" t="n">
        <v>28.511474609375</v>
      </c>
      <c r="X1286" s="13" t="n">
        <v>17.6881159215159</v>
      </c>
      <c r="Y1286" s="13" t="n">
        <v>28.5937969958069</v>
      </c>
      <c r="Z1286" s="13" t="n">
        <v>39.3</v>
      </c>
      <c r="AA1286" s="10" t="s">
        <v>162</v>
      </c>
      <c r="AD1286" s="10" t="s">
        <v>156</v>
      </c>
      <c r="AG1286" s="13" t="n">
        <v>98.2358870967742</v>
      </c>
      <c r="AH1286" s="13" t="n">
        <v>100</v>
      </c>
      <c r="AI1286" s="13" t="n">
        <v>35.9</v>
      </c>
      <c r="AJ1286" s="13" t="n">
        <v>72.2</v>
      </c>
      <c r="AK1286" s="13" t="n">
        <v>39.3</v>
      </c>
      <c r="AL1286" s="12" t="n">
        <v>39.1777368273105</v>
      </c>
      <c r="AM1286" s="10" t="s">
        <v>180</v>
      </c>
      <c r="AN1286" s="10" t="s">
        <v>632</v>
      </c>
    </row>
    <row r="1287" customFormat="false" ht="15" hidden="false" customHeight="false" outlineLevel="0" collapsed="false">
      <c r="A1287" s="10" t="s">
        <v>2941</v>
      </c>
      <c r="B1287" s="10" t="s">
        <v>2933</v>
      </c>
      <c r="C1287" s="10" t="s">
        <v>148</v>
      </c>
      <c r="D1287" s="11" t="n">
        <v>46298.8861574074</v>
      </c>
      <c r="E1287" s="10" t="s">
        <v>2942</v>
      </c>
      <c r="F1287" s="10" t="s">
        <v>2935</v>
      </c>
      <c r="G1287" s="10" t="s">
        <v>2936</v>
      </c>
      <c r="H1287" s="10" t="s">
        <v>169</v>
      </c>
      <c r="I1287" s="10" t="s">
        <v>152</v>
      </c>
      <c r="J1287" s="10" t="s">
        <v>153</v>
      </c>
      <c r="K1287" s="10" t="s">
        <v>154</v>
      </c>
      <c r="M1287" s="12" t="n">
        <v>48.573947902112</v>
      </c>
      <c r="N1287" s="12" t="n">
        <v>7.06843563463994</v>
      </c>
      <c r="O1287" s="12" t="n">
        <v>47.1205510292663</v>
      </c>
      <c r="P1287" s="12" t="n">
        <v>61.1144921174592</v>
      </c>
      <c r="Q1287" s="12" t="n">
        <v>49.0940384934997</v>
      </c>
      <c r="R1287" s="12" t="n">
        <v>53.3414561726355</v>
      </c>
      <c r="S1287" s="12" t="n">
        <v>53.7103378069198</v>
      </c>
      <c r="T1287" s="12" t="n">
        <v>37.4662080401901</v>
      </c>
      <c r="U1287" s="12" t="n">
        <v>37.0332221984863</v>
      </c>
      <c r="V1287" s="12" t="n">
        <v>64.3324508666992</v>
      </c>
      <c r="W1287" s="12" t="n">
        <v>27.2992286682129</v>
      </c>
      <c r="X1287" s="13" t="n">
        <v>15.8302729887657</v>
      </c>
      <c r="Y1287" s="13" t="n">
        <v>30.4792228232357</v>
      </c>
      <c r="Z1287" s="13" t="n">
        <v>49.5000000000001</v>
      </c>
      <c r="AA1287" s="10" t="s">
        <v>162</v>
      </c>
      <c r="AD1287" s="10" t="s">
        <v>156</v>
      </c>
      <c r="AG1287" s="13" t="n">
        <v>98.4750503269022</v>
      </c>
      <c r="AH1287" s="13" t="n">
        <v>100</v>
      </c>
      <c r="AI1287" s="13" t="n">
        <v>36</v>
      </c>
      <c r="AJ1287" s="13" t="n">
        <v>72.4</v>
      </c>
      <c r="AK1287" s="13" t="n">
        <v>37.8</v>
      </c>
      <c r="AL1287" s="12" t="n">
        <v>37.9214076246335</v>
      </c>
      <c r="AM1287" s="10" t="s">
        <v>180</v>
      </c>
      <c r="AN1287" s="10" t="s">
        <v>632</v>
      </c>
    </row>
    <row r="1288" customFormat="false" ht="15" hidden="false" customHeight="false" outlineLevel="0" collapsed="false">
      <c r="A1288" s="10" t="s">
        <v>2943</v>
      </c>
      <c r="B1288" s="10" t="s">
        <v>2933</v>
      </c>
      <c r="C1288" s="10" t="s">
        <v>148</v>
      </c>
      <c r="D1288" s="11" t="n">
        <v>46298.8861805556</v>
      </c>
      <c r="E1288" s="10" t="s">
        <v>2944</v>
      </c>
      <c r="F1288" s="10" t="s">
        <v>2935</v>
      </c>
      <c r="G1288" s="10" t="s">
        <v>2936</v>
      </c>
      <c r="H1288" s="10" t="s">
        <v>173</v>
      </c>
      <c r="I1288" s="10" t="s">
        <v>152</v>
      </c>
      <c r="J1288" s="10" t="s">
        <v>153</v>
      </c>
      <c r="K1288" s="10" t="s">
        <v>154</v>
      </c>
      <c r="M1288" s="12" t="n">
        <v>49.6418399008556</v>
      </c>
      <c r="N1288" s="12" t="n">
        <v>8.8709744898831</v>
      </c>
      <c r="O1288" s="12" t="n">
        <v>48.2290339550467</v>
      </c>
      <c r="P1288" s="12" t="n">
        <v>63.7199694587295</v>
      </c>
      <c r="Q1288" s="12" t="n">
        <v>50.0074678818423</v>
      </c>
      <c r="R1288" s="12" t="n">
        <v>52.4779223020872</v>
      </c>
      <c r="S1288" s="12" t="n">
        <v>54.389088813312</v>
      </c>
      <c r="T1288" s="12" t="n">
        <v>37.1179879208089</v>
      </c>
      <c r="U1288" s="12" t="n">
        <v>36.9127006530762</v>
      </c>
      <c r="V1288" s="12" t="n">
        <v>66.3118743896484</v>
      </c>
      <c r="W1288" s="12" t="n">
        <v>29.3991737365723</v>
      </c>
      <c r="X1288" s="13" t="n">
        <v>18.2771417911913</v>
      </c>
      <c r="Y1288" s="13" t="n">
        <v>28.8638639621419</v>
      </c>
      <c r="Z1288" s="13" t="n">
        <v>39.2</v>
      </c>
      <c r="AA1288" s="10" t="s">
        <v>162</v>
      </c>
      <c r="AD1288" s="10" t="s">
        <v>156</v>
      </c>
      <c r="AG1288" s="13" t="n">
        <v>97.1592643467644</v>
      </c>
      <c r="AH1288" s="13" t="n">
        <v>100</v>
      </c>
      <c r="AI1288" s="13" t="n">
        <v>35.8</v>
      </c>
      <c r="AJ1288" s="13" t="n">
        <v>75</v>
      </c>
      <c r="AK1288" s="13" t="n">
        <v>45.7</v>
      </c>
      <c r="AL1288" s="12" t="n">
        <v>47.0270967741936</v>
      </c>
      <c r="AM1288" s="10" t="s">
        <v>180</v>
      </c>
      <c r="AN1288" s="10" t="s">
        <v>632</v>
      </c>
    </row>
    <row r="1289" customFormat="false" ht="15" hidden="false" customHeight="false" outlineLevel="0" collapsed="false">
      <c r="A1289" s="10" t="s">
        <v>2945</v>
      </c>
      <c r="B1289" s="10" t="s">
        <v>2933</v>
      </c>
      <c r="C1289" s="10" t="s">
        <v>148</v>
      </c>
      <c r="D1289" s="11" t="n">
        <v>46298.8862037037</v>
      </c>
      <c r="E1289" s="10" t="s">
        <v>2946</v>
      </c>
      <c r="F1289" s="10" t="s">
        <v>2935</v>
      </c>
      <c r="G1289" s="10" t="s">
        <v>2936</v>
      </c>
      <c r="H1289" s="10" t="s">
        <v>176</v>
      </c>
      <c r="I1289" s="10" t="s">
        <v>152</v>
      </c>
      <c r="J1289" s="10" t="s">
        <v>153</v>
      </c>
      <c r="K1289" s="10" t="s">
        <v>261</v>
      </c>
      <c r="L1289" s="10" t="s">
        <v>383</v>
      </c>
      <c r="M1289" s="12" t="n">
        <v>49.7757239041011</v>
      </c>
      <c r="N1289" s="12" t="n">
        <v>7.66567986516959</v>
      </c>
      <c r="O1289" s="12" t="n">
        <v>48.0870407402438</v>
      </c>
      <c r="P1289" s="12" t="n">
        <v>63.3279791119185</v>
      </c>
      <c r="R1289" s="12" t="n">
        <v>54.9357644573471</v>
      </c>
      <c r="S1289" s="12" t="n">
        <v>55.5172601214565</v>
      </c>
      <c r="T1289" s="12" t="n">
        <v>37.6259733726802</v>
      </c>
      <c r="U1289" s="12" t="n">
        <v>37.2744941711426</v>
      </c>
      <c r="V1289" s="12" t="n">
        <v>65.2017211914063</v>
      </c>
      <c r="W1289" s="12" t="n">
        <v>27.9272270202637</v>
      </c>
      <c r="X1289" s="13" t="n">
        <v>15.414409610149</v>
      </c>
      <c r="Y1289" s="13" t="n">
        <v>26.495270706447</v>
      </c>
      <c r="Z1289" s="13" t="n">
        <v>48.9000000000001</v>
      </c>
      <c r="AA1289" s="10" t="s">
        <v>162</v>
      </c>
      <c r="AD1289" s="10" t="s">
        <v>347</v>
      </c>
      <c r="AF1289" s="10" t="s">
        <v>156</v>
      </c>
      <c r="AG1289" s="13" t="n">
        <v>92.4884050948359</v>
      </c>
      <c r="AH1289" s="13" t="n">
        <v>100</v>
      </c>
      <c r="AI1289" s="13" t="n">
        <v>36</v>
      </c>
      <c r="AJ1289" s="13" t="n">
        <v>80.9</v>
      </c>
      <c r="AK1289" s="13" t="n">
        <v>49.1</v>
      </c>
      <c r="AL1289" s="12" t="n">
        <v>50.1070945945946</v>
      </c>
      <c r="AM1289" s="10" t="s">
        <v>180</v>
      </c>
      <c r="AN1289" s="10" t="s">
        <v>632</v>
      </c>
      <c r="AO1289" s="10" t="s">
        <v>750</v>
      </c>
    </row>
    <row r="1290" customFormat="false" ht="15" hidden="false" customHeight="false" outlineLevel="0" collapsed="false">
      <c r="A1290" s="10" t="s">
        <v>2947</v>
      </c>
      <c r="B1290" s="10" t="s">
        <v>2933</v>
      </c>
      <c r="C1290" s="10" t="s">
        <v>148</v>
      </c>
      <c r="D1290" s="11" t="n">
        <v>46298.8862384259</v>
      </c>
      <c r="E1290" s="10" t="s">
        <v>2948</v>
      </c>
      <c r="F1290" s="10" t="s">
        <v>2935</v>
      </c>
      <c r="G1290" s="10" t="s">
        <v>2936</v>
      </c>
      <c r="H1290" s="10" t="s">
        <v>179</v>
      </c>
      <c r="I1290" s="10" t="s">
        <v>152</v>
      </c>
      <c r="J1290" s="10" t="s">
        <v>153</v>
      </c>
      <c r="K1290" s="10" t="s">
        <v>154</v>
      </c>
      <c r="M1290" s="12" t="n">
        <v>49.9989637398814</v>
      </c>
      <c r="N1290" s="12" t="n">
        <v>7.43107870321374</v>
      </c>
      <c r="O1290" s="12" t="n">
        <v>48.4561186265829</v>
      </c>
      <c r="P1290" s="12" t="n">
        <v>62.9306569646065</v>
      </c>
      <c r="Q1290" s="12" t="n">
        <v>50.1468981405239</v>
      </c>
      <c r="R1290" s="12" t="n">
        <v>55.9036636277422</v>
      </c>
      <c r="S1290" s="12" t="n">
        <v>56.2522000425975</v>
      </c>
      <c r="T1290" s="12" t="n">
        <v>37.7227972497364</v>
      </c>
      <c r="U1290" s="12" t="n">
        <v>37.2757987976074</v>
      </c>
      <c r="V1290" s="12" t="n">
        <v>66.5063858032227</v>
      </c>
      <c r="W1290" s="12" t="n">
        <v>29.2305870056152</v>
      </c>
      <c r="X1290" s="13" t="n">
        <v>12.5373044115536</v>
      </c>
      <c r="Y1290" s="13" t="n">
        <v>31.4656572753991</v>
      </c>
      <c r="Z1290" s="13" t="n">
        <v>51.3000000000002</v>
      </c>
      <c r="AA1290" s="10" t="s">
        <v>162</v>
      </c>
      <c r="AD1290" s="10" t="s">
        <v>156</v>
      </c>
      <c r="AF1290" s="10" t="s">
        <v>156</v>
      </c>
      <c r="AG1290" s="13" t="n">
        <v>95.8150545107067</v>
      </c>
      <c r="AH1290" s="13" t="n">
        <v>100</v>
      </c>
      <c r="AI1290" s="13" t="n">
        <v>36.2</v>
      </c>
      <c r="AJ1290" s="13" t="n">
        <v>74.1</v>
      </c>
      <c r="AK1290" s="13" t="n">
        <v>48.5</v>
      </c>
      <c r="AL1290" s="12" t="n">
        <v>48.1077702702703</v>
      </c>
      <c r="AM1290" s="10" t="s">
        <v>180</v>
      </c>
      <c r="AN1290" s="10" t="s">
        <v>632</v>
      </c>
    </row>
    <row r="1291" customFormat="false" ht="15" hidden="false" customHeight="false" outlineLevel="0" collapsed="false">
      <c r="A1291" s="10" t="s">
        <v>2949</v>
      </c>
      <c r="B1291" s="10" t="s">
        <v>2933</v>
      </c>
      <c r="C1291" s="10" t="s">
        <v>148</v>
      </c>
      <c r="D1291" s="11" t="n">
        <v>46298.8863425926</v>
      </c>
      <c r="E1291" s="10" t="s">
        <v>2950</v>
      </c>
      <c r="F1291" s="10" t="s">
        <v>2935</v>
      </c>
      <c r="G1291" s="10" t="s">
        <v>2936</v>
      </c>
      <c r="H1291" s="10" t="s">
        <v>183</v>
      </c>
      <c r="I1291" s="10" t="s">
        <v>152</v>
      </c>
      <c r="J1291" s="10" t="s">
        <v>153</v>
      </c>
      <c r="K1291" s="10" t="s">
        <v>154</v>
      </c>
      <c r="M1291" s="12" t="n">
        <v>48.1544536469604</v>
      </c>
      <c r="N1291" s="12" t="n">
        <v>7.42013384769953</v>
      </c>
      <c r="O1291" s="12" t="n">
        <v>46.8382523258595</v>
      </c>
      <c r="P1291" s="12" t="n">
        <v>60.0093558711818</v>
      </c>
      <c r="Q1291" s="12" t="n">
        <v>46.0432900956574</v>
      </c>
      <c r="R1291" s="12" t="n">
        <v>54.3440659844635</v>
      </c>
      <c r="S1291" s="12" t="n">
        <v>52.7373985600738</v>
      </c>
      <c r="T1291" s="12" t="n">
        <v>36.4182475397069</v>
      </c>
      <c r="U1291" s="12" t="n">
        <v>35.989990234375</v>
      </c>
      <c r="V1291" s="12" t="n">
        <v>62.6307640075684</v>
      </c>
      <c r="W1291" s="12" t="n">
        <v>26.6407737731934</v>
      </c>
      <c r="X1291" s="13" t="n">
        <v>14.5625060427342</v>
      </c>
      <c r="Y1291" s="13" t="n">
        <v>26.7069515614425</v>
      </c>
      <c r="Z1291" s="13" t="n">
        <v>51.0000000000002</v>
      </c>
      <c r="AA1291" s="10" t="s">
        <v>162</v>
      </c>
      <c r="AG1291" s="13" t="n">
        <v>98.9931280029096</v>
      </c>
      <c r="AH1291" s="13" t="n">
        <v>100</v>
      </c>
      <c r="AI1291" s="13" t="n">
        <v>34.9</v>
      </c>
      <c r="AJ1291" s="13" t="n">
        <v>73.3</v>
      </c>
      <c r="AK1291" s="13" t="n">
        <v>45.5</v>
      </c>
      <c r="AL1291" s="12" t="n">
        <v>45.8979723502304</v>
      </c>
      <c r="AM1291" s="10" t="s">
        <v>157</v>
      </c>
      <c r="AN1291" s="10" t="s">
        <v>632</v>
      </c>
    </row>
    <row r="1292" customFormat="false" ht="15" hidden="false" customHeight="false" outlineLevel="0" collapsed="false">
      <c r="A1292" s="10" t="s">
        <v>2951</v>
      </c>
      <c r="B1292" s="10" t="s">
        <v>2933</v>
      </c>
      <c r="C1292" s="10" t="s">
        <v>148</v>
      </c>
      <c r="D1292" s="11" t="n">
        <v>46298.8863657407</v>
      </c>
      <c r="E1292" s="10" t="s">
        <v>2952</v>
      </c>
      <c r="F1292" s="10" t="s">
        <v>2935</v>
      </c>
      <c r="G1292" s="10" t="s">
        <v>2936</v>
      </c>
      <c r="H1292" s="10" t="s">
        <v>186</v>
      </c>
      <c r="I1292" s="10" t="s">
        <v>152</v>
      </c>
      <c r="J1292" s="10" t="s">
        <v>153</v>
      </c>
      <c r="K1292" s="10" t="s">
        <v>154</v>
      </c>
      <c r="M1292" s="12" t="n">
        <v>41.9562385546721</v>
      </c>
      <c r="N1292" s="12" t="n">
        <v>6.46561466079549</v>
      </c>
      <c r="O1292" s="12" t="n">
        <v>40.6369039610736</v>
      </c>
      <c r="P1292" s="12" t="n">
        <v>52.5251451768737</v>
      </c>
      <c r="Q1292" s="12" t="n">
        <v>43.3211651797203</v>
      </c>
      <c r="R1292" s="12" t="n">
        <v>48.918456186011</v>
      </c>
      <c r="S1292" s="12" t="n">
        <v>43.9694102342108</v>
      </c>
      <c r="T1292" s="12" t="n">
        <v>33.6694844499047</v>
      </c>
      <c r="U1292" s="12" t="n">
        <v>33.148063659668</v>
      </c>
      <c r="V1292" s="12" t="n">
        <v>54.7373352050781</v>
      </c>
      <c r="W1292" s="12" t="n">
        <v>21.5892715454102</v>
      </c>
      <c r="X1292" s="13" t="n">
        <v>22.3310958516575</v>
      </c>
      <c r="Y1292" s="13" t="n">
        <v>41.2442455571844</v>
      </c>
      <c r="Z1292" s="13" t="n">
        <v>35.5</v>
      </c>
      <c r="AA1292" s="10" t="s">
        <v>162</v>
      </c>
      <c r="AG1292" s="13" t="n">
        <v>98.0890755666553</v>
      </c>
      <c r="AH1292" s="13" t="n">
        <v>100</v>
      </c>
      <c r="AI1292" s="13" t="n">
        <v>32.2</v>
      </c>
      <c r="AJ1292" s="13" t="n">
        <v>65.6</v>
      </c>
      <c r="AK1292" s="13" t="n">
        <v>36.2</v>
      </c>
      <c r="AL1292" s="12" t="n">
        <v>35.7606545838708</v>
      </c>
      <c r="AM1292" s="10" t="s">
        <v>157</v>
      </c>
      <c r="AN1292" s="10" t="s">
        <v>632</v>
      </c>
    </row>
    <row r="1293" customFormat="false" ht="15" hidden="false" customHeight="false" outlineLevel="0" collapsed="false">
      <c r="A1293" s="10" t="s">
        <v>2953</v>
      </c>
      <c r="B1293" s="10" t="s">
        <v>2933</v>
      </c>
      <c r="C1293" s="10" t="s">
        <v>148</v>
      </c>
      <c r="D1293" s="11" t="n">
        <v>46298.886400463</v>
      </c>
      <c r="E1293" s="10" t="s">
        <v>2954</v>
      </c>
      <c r="F1293" s="10" t="s">
        <v>2935</v>
      </c>
      <c r="G1293" s="10" t="s">
        <v>2936</v>
      </c>
      <c r="H1293" s="10" t="s">
        <v>189</v>
      </c>
      <c r="I1293" s="10" t="s">
        <v>152</v>
      </c>
      <c r="J1293" s="10" t="s">
        <v>153</v>
      </c>
      <c r="K1293" s="10" t="s">
        <v>261</v>
      </c>
      <c r="L1293" s="10" t="s">
        <v>383</v>
      </c>
      <c r="M1293" s="12" t="n">
        <v>47.0748201678094</v>
      </c>
      <c r="N1293" s="12" t="n">
        <v>4.68185754507568</v>
      </c>
      <c r="O1293" s="12" t="n">
        <v>46.4972022233662</v>
      </c>
      <c r="P1293" s="12" t="n">
        <v>51.3619517279161</v>
      </c>
      <c r="R1293" s="12" t="n">
        <v>54.2984217455871</v>
      </c>
      <c r="S1293" s="12" t="n">
        <v>43.4309074233608</v>
      </c>
      <c r="T1293" s="12" t="n">
        <v>40.7105382857677</v>
      </c>
      <c r="U1293" s="12" t="n">
        <v>40.7851867675781</v>
      </c>
      <c r="V1293" s="12" t="n">
        <v>56.8768463134766</v>
      </c>
      <c r="W1293" s="12" t="n">
        <v>16.0916595458984</v>
      </c>
      <c r="X1293" s="13" t="n">
        <v>29.2765790175626</v>
      </c>
      <c r="Y1293" s="13" t="n">
        <v>41.2629332734343</v>
      </c>
      <c r="Z1293" s="13" t="n">
        <v>43.1000000000001</v>
      </c>
      <c r="AA1293" s="10" t="s">
        <v>162</v>
      </c>
      <c r="AB1293" s="10" t="s">
        <v>1380</v>
      </c>
      <c r="AD1293" s="10" t="s">
        <v>263</v>
      </c>
      <c r="AE1293" s="10" t="s">
        <v>1380</v>
      </c>
      <c r="AF1293" s="10" t="s">
        <v>1380</v>
      </c>
      <c r="AG1293" s="13" t="n">
        <v>69.1831779331779</v>
      </c>
      <c r="AH1293" s="13" t="n">
        <v>81.3024475524476</v>
      </c>
      <c r="AI1293" s="13" t="n">
        <v>35.2</v>
      </c>
      <c r="AJ1293" s="13" t="n">
        <v>72.9</v>
      </c>
      <c r="AK1293" s="13" t="n">
        <v>52.1</v>
      </c>
      <c r="AL1293" s="12" t="n">
        <v>45.9974884792627</v>
      </c>
      <c r="AM1293" s="10" t="s">
        <v>157</v>
      </c>
      <c r="AN1293" s="10" t="s">
        <v>632</v>
      </c>
      <c r="AO1293" s="10" t="s">
        <v>2955</v>
      </c>
    </row>
    <row r="1294" customFormat="false" ht="15" hidden="false" customHeight="false" outlineLevel="0" collapsed="false">
      <c r="A1294" s="10" t="s">
        <v>2956</v>
      </c>
      <c r="B1294" s="10" t="s">
        <v>2933</v>
      </c>
      <c r="C1294" s="10" t="s">
        <v>148</v>
      </c>
      <c r="D1294" s="11" t="n">
        <v>46298.8864583333</v>
      </c>
      <c r="E1294" s="10" t="s">
        <v>2957</v>
      </c>
      <c r="F1294" s="10" t="s">
        <v>2935</v>
      </c>
      <c r="G1294" s="10" t="s">
        <v>2936</v>
      </c>
      <c r="H1294" s="10" t="s">
        <v>192</v>
      </c>
      <c r="I1294" s="10" t="s">
        <v>152</v>
      </c>
      <c r="J1294" s="10" t="s">
        <v>153</v>
      </c>
      <c r="K1294" s="10" t="s">
        <v>154</v>
      </c>
      <c r="M1294" s="12" t="n">
        <v>42.145274065514</v>
      </c>
      <c r="N1294" s="12" t="n">
        <v>3.42815990840882</v>
      </c>
      <c r="O1294" s="12" t="n">
        <v>41.1639141690231</v>
      </c>
      <c r="P1294" s="12" t="n">
        <v>46.9640728905088</v>
      </c>
      <c r="Q1294" s="12" t="n">
        <v>46.2145289398038</v>
      </c>
      <c r="R1294" s="12" t="n">
        <v>46.2100899512685</v>
      </c>
      <c r="S1294" s="12" t="n">
        <v>45.0515714414784</v>
      </c>
      <c r="T1294" s="12" t="n">
        <v>38.1518516540527</v>
      </c>
      <c r="U1294" s="12" t="n">
        <v>38.1518516540527</v>
      </c>
      <c r="V1294" s="12" t="n">
        <v>50.9281845092773</v>
      </c>
      <c r="W1294" s="12" t="n">
        <v>12.7763328552246</v>
      </c>
      <c r="X1294" s="13" t="n">
        <v>39.4405057101945</v>
      </c>
      <c r="Y1294" s="13" t="n">
        <v>64.4023795387606</v>
      </c>
      <c r="Z1294" s="13" t="n">
        <v>40.6</v>
      </c>
      <c r="AA1294" s="10" t="s">
        <v>155</v>
      </c>
      <c r="AG1294" s="13" t="n">
        <v>98.6494401378122</v>
      </c>
      <c r="AH1294" s="13" t="n">
        <v>100</v>
      </c>
      <c r="AI1294" s="13" t="n">
        <v>33.5</v>
      </c>
      <c r="AJ1294" s="13" t="n">
        <v>64.9</v>
      </c>
      <c r="AK1294" s="13" t="n">
        <v>42.6</v>
      </c>
      <c r="AL1294" s="12" t="n">
        <v>38.1518518518519</v>
      </c>
      <c r="AM1294" s="10" t="s">
        <v>157</v>
      </c>
      <c r="AN1294" s="10" t="s">
        <v>632</v>
      </c>
    </row>
    <row r="1295" customFormat="false" ht="15" hidden="false" customHeight="false" outlineLevel="0" collapsed="false">
      <c r="A1295" s="10" t="s">
        <v>2958</v>
      </c>
      <c r="B1295" s="10" t="s">
        <v>2933</v>
      </c>
      <c r="C1295" s="10" t="s">
        <v>148</v>
      </c>
      <c r="D1295" s="11" t="n">
        <v>46298.8864814815</v>
      </c>
      <c r="E1295" s="10" t="s">
        <v>2959</v>
      </c>
      <c r="F1295" s="10" t="s">
        <v>2935</v>
      </c>
      <c r="G1295" s="10" t="s">
        <v>2936</v>
      </c>
      <c r="H1295" s="10" t="s">
        <v>195</v>
      </c>
      <c r="I1295" s="10" t="s">
        <v>152</v>
      </c>
      <c r="J1295" s="10" t="s">
        <v>153</v>
      </c>
      <c r="K1295" s="10" t="s">
        <v>261</v>
      </c>
      <c r="L1295" s="10" t="s">
        <v>346</v>
      </c>
      <c r="M1295" s="12" t="n">
        <v>39.8312409697861</v>
      </c>
      <c r="N1295" s="12" t="n">
        <v>5.58374750842033</v>
      </c>
      <c r="O1295" s="12" t="n">
        <v>38.7970069202617</v>
      </c>
      <c r="P1295" s="12" t="n">
        <v>48.0939050468577</v>
      </c>
      <c r="R1295" s="12" t="n">
        <v>46.662837555074</v>
      </c>
      <c r="S1295" s="12" t="n">
        <v>39.91405340681</v>
      </c>
      <c r="T1295" s="12" t="n">
        <v>32.6382994905868</v>
      </c>
      <c r="U1295" s="12" t="n">
        <v>32.1054878234863</v>
      </c>
      <c r="V1295" s="12" t="n">
        <v>51.1685752868652</v>
      </c>
      <c r="W1295" s="12" t="n">
        <v>19.0630874633789</v>
      </c>
      <c r="X1295" s="13" t="n">
        <v>30.52053214852</v>
      </c>
      <c r="Y1295" s="13" t="n">
        <v>42.3548165546012</v>
      </c>
      <c r="Z1295" s="13" t="n">
        <v>34.6</v>
      </c>
      <c r="AA1295" s="10" t="s">
        <v>162</v>
      </c>
      <c r="AD1295" s="10" t="s">
        <v>347</v>
      </c>
      <c r="AG1295" s="13" t="n">
        <v>93.6944881389326</v>
      </c>
      <c r="AH1295" s="13" t="n">
        <v>100</v>
      </c>
      <c r="AI1295" s="13" t="n">
        <v>31.2</v>
      </c>
      <c r="AJ1295" s="13" t="n">
        <v>63.1</v>
      </c>
      <c r="AK1295" s="13" t="n">
        <v>39.4</v>
      </c>
      <c r="AL1295" s="12" t="n">
        <v>38.6604176618104</v>
      </c>
      <c r="AM1295" s="10" t="s">
        <v>157</v>
      </c>
      <c r="AN1295" s="10" t="s">
        <v>632</v>
      </c>
      <c r="AO1295" s="10" t="s">
        <v>928</v>
      </c>
    </row>
    <row r="1296" customFormat="false" ht="15" hidden="false" customHeight="false" outlineLevel="0" collapsed="false">
      <c r="A1296" s="10" t="s">
        <v>2960</v>
      </c>
      <c r="B1296" s="10" t="s">
        <v>2933</v>
      </c>
      <c r="C1296" s="10" t="s">
        <v>148</v>
      </c>
      <c r="D1296" s="11" t="n">
        <v>46298.8865046296</v>
      </c>
      <c r="E1296" s="10" t="s">
        <v>2961</v>
      </c>
      <c r="F1296" s="10" t="s">
        <v>2935</v>
      </c>
      <c r="G1296" s="10" t="s">
        <v>2936</v>
      </c>
      <c r="H1296" s="10" t="s">
        <v>198</v>
      </c>
      <c r="I1296" s="10" t="s">
        <v>152</v>
      </c>
      <c r="J1296" s="10" t="s">
        <v>153</v>
      </c>
      <c r="K1296" s="10" t="s">
        <v>261</v>
      </c>
      <c r="L1296" s="10" t="s">
        <v>362</v>
      </c>
      <c r="M1296" s="12" t="n">
        <v>39.274625362861</v>
      </c>
      <c r="N1296" s="12" t="n">
        <v>6.19340955289067</v>
      </c>
      <c r="O1296" s="12" t="n">
        <v>37.6635652744644</v>
      </c>
      <c r="P1296" s="12" t="n">
        <v>49.8074457543595</v>
      </c>
      <c r="R1296" s="12" t="n">
        <v>47.8287278039597</v>
      </c>
      <c r="S1296" s="12" t="n">
        <v>42.8178390711176</v>
      </c>
      <c r="T1296" s="12" t="n">
        <v>32.4706711928573</v>
      </c>
      <c r="U1296" s="12" t="n">
        <v>32.1884574890137</v>
      </c>
      <c r="V1296" s="12" t="n">
        <v>51.6566543579102</v>
      </c>
      <c r="W1296" s="12" t="n">
        <v>19.4681968688965</v>
      </c>
      <c r="X1296" s="13" t="n">
        <v>37.7327571693137</v>
      </c>
      <c r="Y1296" s="13" t="n">
        <v>52.5596273640496</v>
      </c>
      <c r="Z1296" s="13" t="n">
        <v>35</v>
      </c>
      <c r="AA1296" s="10" t="s">
        <v>155</v>
      </c>
      <c r="AD1296" s="10" t="s">
        <v>347</v>
      </c>
      <c r="AG1296" s="13" t="n">
        <v>95.3275127859451</v>
      </c>
      <c r="AH1296" s="13" t="n">
        <v>100</v>
      </c>
      <c r="AI1296" s="13" t="n">
        <v>31.3</v>
      </c>
      <c r="AJ1296" s="13" t="n">
        <v>62.6</v>
      </c>
      <c r="AK1296" s="13" t="n">
        <v>35</v>
      </c>
      <c r="AL1296" s="12" t="n">
        <v>34.6367810920705</v>
      </c>
      <c r="AM1296" s="10" t="s">
        <v>157</v>
      </c>
      <c r="AN1296" s="10" t="s">
        <v>632</v>
      </c>
      <c r="AO1296" s="10" t="s">
        <v>397</v>
      </c>
    </row>
    <row r="1297" customFormat="false" ht="15" hidden="false" customHeight="false" outlineLevel="0" collapsed="false">
      <c r="A1297" s="10" t="s">
        <v>2962</v>
      </c>
      <c r="B1297" s="10" t="s">
        <v>2933</v>
      </c>
      <c r="C1297" s="10" t="s">
        <v>148</v>
      </c>
      <c r="D1297" s="11" t="n">
        <v>46298.8865277778</v>
      </c>
      <c r="E1297" s="10" t="s">
        <v>2963</v>
      </c>
      <c r="F1297" s="10" t="s">
        <v>2935</v>
      </c>
      <c r="G1297" s="10" t="s">
        <v>2936</v>
      </c>
      <c r="H1297" s="10" t="s">
        <v>201</v>
      </c>
      <c r="I1297" s="10" t="s">
        <v>152</v>
      </c>
      <c r="J1297" s="10" t="s">
        <v>153</v>
      </c>
      <c r="K1297" s="10" t="s">
        <v>261</v>
      </c>
      <c r="L1297" s="10" t="s">
        <v>383</v>
      </c>
      <c r="M1297" s="12" t="n">
        <v>39.6394192396571</v>
      </c>
      <c r="N1297" s="12" t="n">
        <v>6.62767594443207</v>
      </c>
      <c r="O1297" s="12" t="n">
        <v>38.3262899551698</v>
      </c>
      <c r="P1297" s="12" t="n">
        <v>50.9177078116462</v>
      </c>
      <c r="R1297" s="12" t="n">
        <v>42.159227879778</v>
      </c>
      <c r="S1297" s="12" t="n">
        <v>45.0747465700935</v>
      </c>
      <c r="T1297" s="12" t="n">
        <v>32.8120897930963</v>
      </c>
      <c r="U1297" s="12" t="n">
        <v>32.8212280273438</v>
      </c>
      <c r="V1297" s="12" t="n">
        <v>52.8552703857422</v>
      </c>
      <c r="W1297" s="12" t="n">
        <v>20.0340423583984</v>
      </c>
      <c r="X1297" s="13" t="n">
        <v>40.2767885515171</v>
      </c>
      <c r="Y1297" s="13" t="n">
        <v>56.8808143675831</v>
      </c>
      <c r="Z1297" s="13" t="n">
        <v>35.3</v>
      </c>
      <c r="AA1297" s="10" t="s">
        <v>155</v>
      </c>
      <c r="AB1297" s="10" t="s">
        <v>156</v>
      </c>
      <c r="AD1297" s="10" t="s">
        <v>263</v>
      </c>
      <c r="AE1297" s="10" t="s">
        <v>156</v>
      </c>
      <c r="AF1297" s="10" t="s">
        <v>156</v>
      </c>
      <c r="AG1297" s="13" t="n">
        <v>81.9999281183172</v>
      </c>
      <c r="AH1297" s="13" t="n">
        <v>95.3564432943375</v>
      </c>
      <c r="AI1297" s="13" t="n">
        <v>31.6</v>
      </c>
      <c r="AJ1297" s="13" t="n">
        <v>63.1</v>
      </c>
      <c r="AK1297" s="13" t="n">
        <v>46.8</v>
      </c>
      <c r="AL1297" s="12" t="n">
        <v>46.4608121526443</v>
      </c>
      <c r="AM1297" s="10" t="s">
        <v>157</v>
      </c>
      <c r="AN1297" s="10" t="s">
        <v>632</v>
      </c>
      <c r="AO1297" s="10" t="s">
        <v>2964</v>
      </c>
    </row>
    <row r="1298" customFormat="false" ht="15" hidden="false" customHeight="false" outlineLevel="0" collapsed="false">
      <c r="A1298" s="10" t="s">
        <v>2965</v>
      </c>
      <c r="B1298" s="10" t="s">
        <v>2933</v>
      </c>
      <c r="C1298" s="10" t="s">
        <v>148</v>
      </c>
      <c r="D1298" s="11" t="n">
        <v>46298.8866203704</v>
      </c>
      <c r="E1298" s="10" t="s">
        <v>2966</v>
      </c>
      <c r="F1298" s="10" t="s">
        <v>2935</v>
      </c>
      <c r="G1298" s="10" t="s">
        <v>2936</v>
      </c>
      <c r="H1298" s="10" t="s">
        <v>204</v>
      </c>
      <c r="I1298" s="10" t="s">
        <v>152</v>
      </c>
      <c r="J1298" s="10" t="s">
        <v>153</v>
      </c>
      <c r="K1298" s="10" t="s">
        <v>154</v>
      </c>
      <c r="M1298" s="12" t="n">
        <v>40.0822527118194</v>
      </c>
      <c r="N1298" s="12" t="n">
        <v>6.73054519333283</v>
      </c>
      <c r="O1298" s="12" t="n">
        <v>38.1992476722919</v>
      </c>
      <c r="P1298" s="12" t="n">
        <v>49.5058258950144</v>
      </c>
      <c r="Q1298" s="12" t="n">
        <v>48.803269651998</v>
      </c>
      <c r="R1298" s="12" t="n">
        <v>43.1912263418855</v>
      </c>
      <c r="S1298" s="12" t="n">
        <v>50.2108524896892</v>
      </c>
      <c r="T1298" s="12" t="n">
        <v>32.1339905443008</v>
      </c>
      <c r="U1298" s="12" t="n">
        <v>31.8395500183106</v>
      </c>
      <c r="V1298" s="12" t="n">
        <v>52.4273262023926</v>
      </c>
      <c r="W1298" s="12" t="n">
        <v>20.587776184082</v>
      </c>
      <c r="X1298" s="13" t="n">
        <v>29.3922381143341</v>
      </c>
      <c r="Y1298" s="13" t="n">
        <v>47.371117943234</v>
      </c>
      <c r="Z1298" s="13" t="n">
        <v>34.1</v>
      </c>
      <c r="AA1298" s="10" t="s">
        <v>162</v>
      </c>
      <c r="AD1298" s="10" t="s">
        <v>156</v>
      </c>
      <c r="AG1298" s="13" t="n">
        <v>98.2869238348965</v>
      </c>
      <c r="AH1298" s="13" t="n">
        <v>100</v>
      </c>
      <c r="AI1298" s="13" t="n">
        <v>30.9</v>
      </c>
      <c r="AJ1298" s="13" t="n">
        <v>64</v>
      </c>
      <c r="AK1298" s="13" t="n">
        <v>31.7</v>
      </c>
      <c r="AL1298" s="12" t="n">
        <v>31.839549264295</v>
      </c>
      <c r="AM1298" s="10" t="s">
        <v>157</v>
      </c>
      <c r="AN1298" s="10" t="s">
        <v>632</v>
      </c>
    </row>
    <row r="1299" customFormat="false" ht="15" hidden="false" customHeight="false" outlineLevel="0" collapsed="false">
      <c r="A1299" s="10" t="s">
        <v>2967</v>
      </c>
      <c r="B1299" s="10" t="s">
        <v>2933</v>
      </c>
      <c r="C1299" s="10" t="s">
        <v>148</v>
      </c>
      <c r="D1299" s="11" t="n">
        <v>46298.8866435185</v>
      </c>
      <c r="E1299" s="10" t="s">
        <v>2968</v>
      </c>
      <c r="F1299" s="10" t="s">
        <v>2935</v>
      </c>
      <c r="G1299" s="10" t="s">
        <v>2936</v>
      </c>
      <c r="H1299" s="10" t="s">
        <v>207</v>
      </c>
      <c r="I1299" s="10" t="s">
        <v>152</v>
      </c>
      <c r="J1299" s="10" t="s">
        <v>153</v>
      </c>
      <c r="K1299" s="10" t="s">
        <v>154</v>
      </c>
      <c r="M1299" s="12" t="n">
        <v>43.7332028994519</v>
      </c>
      <c r="N1299" s="12" t="n">
        <v>7.0435901575996</v>
      </c>
      <c r="O1299" s="12" t="n">
        <v>42.0415535596217</v>
      </c>
      <c r="P1299" s="12" t="n">
        <v>55.474577606192</v>
      </c>
      <c r="Q1299" s="12" t="n">
        <v>51.3989858888134</v>
      </c>
      <c r="R1299" s="12" t="n">
        <v>43.048757568374</v>
      </c>
      <c r="S1299" s="12" t="n">
        <v>51.4677252175567</v>
      </c>
      <c r="T1299" s="12" t="n">
        <v>34.2525365973757</v>
      </c>
      <c r="U1299" s="12" t="n">
        <v>33.7599983215332</v>
      </c>
      <c r="V1299" s="12" t="n">
        <v>59.2950668334961</v>
      </c>
      <c r="W1299" s="12" t="n">
        <v>25.5350685119629</v>
      </c>
      <c r="X1299" s="13" t="n">
        <v>22.9656263708717</v>
      </c>
      <c r="Y1299" s="13" t="n">
        <v>36.9493012471016</v>
      </c>
      <c r="Z1299" s="13" t="n">
        <v>36.4</v>
      </c>
      <c r="AA1299" s="10" t="s">
        <v>162</v>
      </c>
      <c r="AG1299" s="13" t="n">
        <v>98.9719495743592</v>
      </c>
      <c r="AH1299" s="13" t="n">
        <v>100</v>
      </c>
      <c r="AI1299" s="13" t="n">
        <v>32.5</v>
      </c>
      <c r="AJ1299" s="13" t="n">
        <v>65</v>
      </c>
      <c r="AK1299" s="13" t="n">
        <v>33.6</v>
      </c>
      <c r="AL1299" s="12" t="n">
        <v>33.7599984233761</v>
      </c>
      <c r="AM1299" s="10" t="s">
        <v>157</v>
      </c>
      <c r="AN1299" s="10" t="s">
        <v>632</v>
      </c>
    </row>
    <row r="1300" customFormat="false" ht="15" hidden="false" customHeight="false" outlineLevel="0" collapsed="false">
      <c r="A1300" s="10" t="s">
        <v>2969</v>
      </c>
      <c r="B1300" s="10" t="s">
        <v>2933</v>
      </c>
      <c r="C1300" s="10" t="s">
        <v>148</v>
      </c>
      <c r="D1300" s="11" t="n">
        <v>46298.8866666667</v>
      </c>
      <c r="E1300" s="10" t="s">
        <v>2970</v>
      </c>
      <c r="F1300" s="10" t="s">
        <v>2935</v>
      </c>
      <c r="G1300" s="10" t="s">
        <v>2936</v>
      </c>
      <c r="H1300" s="10" t="s">
        <v>210</v>
      </c>
      <c r="I1300" s="10" t="s">
        <v>152</v>
      </c>
      <c r="J1300" s="10" t="s">
        <v>153</v>
      </c>
      <c r="K1300" s="10" t="s">
        <v>154</v>
      </c>
      <c r="M1300" s="12" t="n">
        <v>48.3916218166255</v>
      </c>
      <c r="N1300" s="12" t="n">
        <v>3.43982019025081</v>
      </c>
      <c r="O1300" s="12" t="n">
        <v>47.3987338894085</v>
      </c>
      <c r="P1300" s="12" t="n">
        <v>54.955382488608</v>
      </c>
      <c r="Q1300" s="12" t="n">
        <v>51.7514070960913</v>
      </c>
      <c r="R1300" s="12" t="n">
        <v>53.9334257151666</v>
      </c>
      <c r="S1300" s="12" t="n">
        <v>48.9292354678972</v>
      </c>
      <c r="T1300" s="12" t="n">
        <v>43.8112633693365</v>
      </c>
      <c r="U1300" s="12" t="n">
        <v>42.8940925598145</v>
      </c>
      <c r="V1300" s="12" t="n">
        <v>58.3856239318848</v>
      </c>
      <c r="W1300" s="12" t="n">
        <v>15.4915313720703</v>
      </c>
      <c r="X1300" s="13" t="n">
        <v>40.9097337182121</v>
      </c>
      <c r="Y1300" s="13" t="n">
        <v>60.9910906655797</v>
      </c>
      <c r="Z1300" s="13" t="n">
        <v>48.6000000000001</v>
      </c>
      <c r="AA1300" s="10" t="s">
        <v>155</v>
      </c>
      <c r="AG1300" s="13" t="n">
        <v>98.968418626095</v>
      </c>
      <c r="AH1300" s="13" t="n">
        <v>100</v>
      </c>
      <c r="AI1300" s="13" t="n">
        <v>41.7</v>
      </c>
      <c r="AJ1300" s="13" t="n">
        <v>72.5</v>
      </c>
      <c r="AK1300" s="13" t="n">
        <v>45.2</v>
      </c>
      <c r="AL1300" s="12" t="n">
        <v>44.9834778797371</v>
      </c>
      <c r="AM1300" s="10" t="s">
        <v>157</v>
      </c>
      <c r="AN1300" s="10" t="s">
        <v>632</v>
      </c>
    </row>
    <row r="1301" customFormat="false" ht="15" hidden="false" customHeight="false" outlineLevel="0" collapsed="false">
      <c r="A1301" s="10" t="s">
        <v>2971</v>
      </c>
      <c r="B1301" s="10" t="s">
        <v>2933</v>
      </c>
      <c r="C1301" s="10" t="s">
        <v>148</v>
      </c>
      <c r="D1301" s="11" t="n">
        <v>46298.8867013889</v>
      </c>
      <c r="E1301" s="10" t="s">
        <v>2972</v>
      </c>
      <c r="F1301" s="10" t="s">
        <v>2935</v>
      </c>
      <c r="G1301" s="10" t="s">
        <v>2936</v>
      </c>
      <c r="H1301" s="10" t="s">
        <v>213</v>
      </c>
      <c r="I1301" s="10" t="s">
        <v>152</v>
      </c>
      <c r="J1301" s="10" t="s">
        <v>153</v>
      </c>
      <c r="K1301" s="10" t="s">
        <v>154</v>
      </c>
      <c r="M1301" s="12" t="n">
        <v>46.1563923622094</v>
      </c>
      <c r="N1301" s="12" t="n">
        <v>6.34391357751896</v>
      </c>
      <c r="O1301" s="12" t="n">
        <v>44.3184656452613</v>
      </c>
      <c r="P1301" s="12" t="n">
        <v>56.1215314993787</v>
      </c>
      <c r="Q1301" s="12" t="n">
        <v>53.8856204045896</v>
      </c>
      <c r="R1301" s="12" t="n">
        <v>51.58746143558</v>
      </c>
      <c r="S1301" s="12" t="n">
        <v>52.536315838803</v>
      </c>
      <c r="T1301" s="12" t="n">
        <v>35.4402620590963</v>
      </c>
      <c r="U1301" s="12" t="n">
        <v>34.6809844970703</v>
      </c>
      <c r="V1301" s="12" t="n">
        <v>61.5020561218262</v>
      </c>
      <c r="W1301" s="12" t="n">
        <v>26.8210716247559</v>
      </c>
      <c r="X1301" s="13" t="n">
        <v>13.8728054102675</v>
      </c>
      <c r="Y1301" s="13" t="n">
        <v>41.6870440083952</v>
      </c>
      <c r="Z1301" s="13" t="n">
        <v>48.4000000000002</v>
      </c>
      <c r="AA1301" s="10" t="s">
        <v>162</v>
      </c>
      <c r="AG1301" s="13" t="n">
        <v>98.9432255682717</v>
      </c>
      <c r="AH1301" s="13" t="n">
        <v>100</v>
      </c>
      <c r="AI1301" s="13" t="n">
        <v>33.2</v>
      </c>
      <c r="AJ1301" s="13" t="n">
        <v>71.4</v>
      </c>
      <c r="AK1301" s="13" t="n">
        <v>35.4</v>
      </c>
      <c r="AL1301" s="12" t="n">
        <v>35.2164222873901</v>
      </c>
      <c r="AM1301" s="10" t="s">
        <v>157</v>
      </c>
      <c r="AN1301" s="10" t="s">
        <v>632</v>
      </c>
    </row>
    <row r="1302" customFormat="false" ht="15" hidden="false" customHeight="false" outlineLevel="0" collapsed="false">
      <c r="A1302" s="10" t="s">
        <v>2973</v>
      </c>
      <c r="B1302" s="10" t="s">
        <v>2933</v>
      </c>
      <c r="C1302" s="10" t="s">
        <v>148</v>
      </c>
      <c r="D1302" s="11" t="n">
        <v>46298.8867939815</v>
      </c>
      <c r="E1302" s="10" t="s">
        <v>2974</v>
      </c>
      <c r="F1302" s="10" t="s">
        <v>2935</v>
      </c>
      <c r="G1302" s="10" t="s">
        <v>2936</v>
      </c>
      <c r="H1302" s="10" t="s">
        <v>216</v>
      </c>
      <c r="I1302" s="10" t="s">
        <v>152</v>
      </c>
      <c r="J1302" s="10" t="s">
        <v>153</v>
      </c>
      <c r="K1302" s="10" t="s">
        <v>154</v>
      </c>
      <c r="M1302" s="12" t="n">
        <v>42.7327022173807</v>
      </c>
      <c r="N1302" s="12" t="n">
        <v>5.96369359599543</v>
      </c>
      <c r="O1302" s="12" t="n">
        <v>40.9610668436832</v>
      </c>
      <c r="P1302" s="12" t="n">
        <v>47.5447231182302</v>
      </c>
      <c r="Q1302" s="12" t="n">
        <v>52.2639054779868</v>
      </c>
      <c r="R1302" s="12" t="n">
        <v>47.8441775291068</v>
      </c>
      <c r="S1302" s="12" t="n">
        <v>51.5853178451739</v>
      </c>
      <c r="T1302" s="12" t="n">
        <v>33.1549938613205</v>
      </c>
      <c r="U1302" s="12" t="n">
        <v>32.3303833007813</v>
      </c>
      <c r="V1302" s="12" t="n">
        <v>54.7819938659668</v>
      </c>
      <c r="W1302" s="12" t="n">
        <v>22.4516105651856</v>
      </c>
      <c r="X1302" s="13" t="n">
        <v>16.053350269927</v>
      </c>
      <c r="Y1302" s="13" t="n">
        <v>36.0889171165449</v>
      </c>
      <c r="Z1302" s="13" t="n">
        <v>45.2000000000002</v>
      </c>
      <c r="AA1302" s="10" t="s">
        <v>162</v>
      </c>
      <c r="AG1302" s="13" t="n">
        <v>98.4948954058653</v>
      </c>
      <c r="AH1302" s="13" t="n">
        <v>100</v>
      </c>
      <c r="AI1302" s="13" t="n">
        <v>31.3</v>
      </c>
      <c r="AJ1302" s="13" t="n">
        <v>67.6</v>
      </c>
      <c r="AK1302" s="13" t="n">
        <v>33.6</v>
      </c>
      <c r="AL1302" s="12" t="n">
        <v>33.2161290322581</v>
      </c>
      <c r="AM1302" s="10" t="s">
        <v>157</v>
      </c>
      <c r="AN1302" s="10" t="s">
        <v>632</v>
      </c>
    </row>
    <row r="1303" customFormat="false" ht="15" hidden="false" customHeight="false" outlineLevel="0" collapsed="false">
      <c r="A1303" s="10" t="s">
        <v>2975</v>
      </c>
      <c r="B1303" s="10" t="s">
        <v>2933</v>
      </c>
      <c r="C1303" s="10" t="s">
        <v>148</v>
      </c>
      <c r="D1303" s="11" t="n">
        <v>46298.8868055556</v>
      </c>
      <c r="E1303" s="10" t="s">
        <v>2976</v>
      </c>
      <c r="F1303" s="10" t="s">
        <v>2935</v>
      </c>
      <c r="G1303" s="10" t="s">
        <v>2936</v>
      </c>
      <c r="H1303" s="10" t="s">
        <v>219</v>
      </c>
      <c r="I1303" s="10" t="s">
        <v>152</v>
      </c>
      <c r="J1303" s="10" t="s">
        <v>153</v>
      </c>
      <c r="K1303" s="10" t="s">
        <v>154</v>
      </c>
      <c r="M1303" s="12" t="n">
        <v>41.7748403089998</v>
      </c>
      <c r="N1303" s="12" t="n">
        <v>6.54817060794499</v>
      </c>
      <c r="O1303" s="12" t="n">
        <v>40.6815944330684</v>
      </c>
      <c r="P1303" s="12" t="n">
        <v>39.6075403822994</v>
      </c>
      <c r="Q1303" s="12" t="n">
        <v>52.0718312890189</v>
      </c>
      <c r="R1303" s="12" t="n">
        <v>45.0636367309554</v>
      </c>
      <c r="S1303" s="12" t="n">
        <v>47.5332825964245</v>
      </c>
      <c r="T1303" s="12" t="n">
        <v>30.8099742693516</v>
      </c>
      <c r="U1303" s="12" t="n">
        <v>30.0247039794922</v>
      </c>
      <c r="V1303" s="12" t="n">
        <v>53.3592147827148</v>
      </c>
      <c r="W1303" s="12" t="n">
        <v>23.3345108032227</v>
      </c>
      <c r="X1303" s="13" t="n">
        <v>12.3642206464292</v>
      </c>
      <c r="Y1303" s="13" t="n">
        <v>29.9949539213343</v>
      </c>
      <c r="Z1303" s="13" t="n">
        <v>42.4000000000001</v>
      </c>
      <c r="AA1303" s="10" t="s">
        <v>162</v>
      </c>
      <c r="AC1303" s="10" t="s">
        <v>156</v>
      </c>
      <c r="AF1303" s="10" t="s">
        <v>156</v>
      </c>
      <c r="AG1303" s="13" t="n">
        <v>96.5461538461538</v>
      </c>
      <c r="AH1303" s="13" t="n">
        <v>100</v>
      </c>
      <c r="AI1303" s="13" t="n">
        <v>29</v>
      </c>
      <c r="AJ1303" s="13" t="n">
        <v>65.1</v>
      </c>
      <c r="AK1303" s="13" t="n">
        <v>49.1</v>
      </c>
      <c r="AL1303" s="12" t="n">
        <v>47.1144862477642</v>
      </c>
      <c r="AM1303" s="10" t="s">
        <v>157</v>
      </c>
      <c r="AN1303" s="10" t="s">
        <v>632</v>
      </c>
    </row>
    <row r="1304" customFormat="false" ht="15" hidden="false" customHeight="false" outlineLevel="0" collapsed="false">
      <c r="A1304" s="10" t="s">
        <v>2977</v>
      </c>
      <c r="B1304" s="10" t="s">
        <v>2933</v>
      </c>
      <c r="C1304" s="10" t="s">
        <v>148</v>
      </c>
      <c r="D1304" s="11" t="n">
        <v>46298.8868287037</v>
      </c>
      <c r="E1304" s="10" t="s">
        <v>2978</v>
      </c>
      <c r="F1304" s="10" t="s">
        <v>2935</v>
      </c>
      <c r="G1304" s="10" t="s">
        <v>2936</v>
      </c>
      <c r="H1304" s="10" t="s">
        <v>222</v>
      </c>
      <c r="I1304" s="10" t="s">
        <v>152</v>
      </c>
      <c r="J1304" s="10" t="s">
        <v>153</v>
      </c>
      <c r="K1304" s="10" t="s">
        <v>154</v>
      </c>
      <c r="M1304" s="12" t="n">
        <v>41.7836470880417</v>
      </c>
      <c r="N1304" s="12" t="n">
        <v>5.48349167518203</v>
      </c>
      <c r="O1304" s="12" t="n">
        <v>40.6365394108544</v>
      </c>
      <c r="P1304" s="12" t="n">
        <v>42.9391145336672</v>
      </c>
      <c r="Q1304" s="12" t="n">
        <v>51.0536733627746</v>
      </c>
      <c r="R1304" s="12" t="n">
        <v>45.0670118657025</v>
      </c>
      <c r="S1304" s="12" t="n">
        <v>46.174400136098</v>
      </c>
      <c r="T1304" s="12" t="n">
        <v>33.9639748246272</v>
      </c>
      <c r="U1304" s="12" t="n">
        <v>31.1303825378418</v>
      </c>
      <c r="V1304" s="12" t="n">
        <v>52.8228645324707</v>
      </c>
      <c r="W1304" s="12" t="n">
        <v>21.6924819946289</v>
      </c>
      <c r="X1304" s="13" t="n">
        <v>16.7069983544671</v>
      </c>
      <c r="Y1304" s="13" t="n">
        <v>35.7262123705353</v>
      </c>
      <c r="Z1304" s="13" t="n">
        <v>44.0000000000002</v>
      </c>
      <c r="AA1304" s="10" t="s">
        <v>162</v>
      </c>
      <c r="AG1304" s="13" t="n">
        <v>98.4819236910465</v>
      </c>
      <c r="AH1304" s="13" t="n">
        <v>100</v>
      </c>
      <c r="AI1304" s="13" t="n">
        <v>30.1</v>
      </c>
      <c r="AJ1304" s="13" t="n">
        <v>66.4</v>
      </c>
      <c r="AK1304" s="13" t="n">
        <v>42.8</v>
      </c>
      <c r="AL1304" s="12" t="n">
        <v>39.1</v>
      </c>
      <c r="AM1304" s="10" t="s">
        <v>157</v>
      </c>
      <c r="AN1304" s="10" t="s">
        <v>632</v>
      </c>
    </row>
    <row r="1305" customFormat="false" ht="15" hidden="false" customHeight="false" outlineLevel="0" collapsed="false">
      <c r="A1305" s="10" t="s">
        <v>2979</v>
      </c>
      <c r="B1305" s="10" t="s">
        <v>2933</v>
      </c>
      <c r="C1305" s="10" t="s">
        <v>148</v>
      </c>
      <c r="D1305" s="11" t="n">
        <v>46298.8868518519</v>
      </c>
      <c r="E1305" s="10" t="s">
        <v>2980</v>
      </c>
      <c r="F1305" s="10" t="s">
        <v>2935</v>
      </c>
      <c r="G1305" s="10" t="s">
        <v>2936</v>
      </c>
      <c r="H1305" s="10" t="s">
        <v>225</v>
      </c>
      <c r="I1305" s="10" t="s">
        <v>152</v>
      </c>
      <c r="J1305" s="10" t="s">
        <v>153</v>
      </c>
      <c r="K1305" s="10" t="s">
        <v>154</v>
      </c>
      <c r="M1305" s="12" t="n">
        <v>41.4141039484748</v>
      </c>
      <c r="N1305" s="12" t="n">
        <v>5.98709794706429</v>
      </c>
      <c r="O1305" s="12" t="n">
        <v>39.8309473251761</v>
      </c>
      <c r="P1305" s="12" t="n">
        <v>46.7213169491731</v>
      </c>
      <c r="Q1305" s="12" t="n">
        <v>51.4983316412113</v>
      </c>
      <c r="R1305" s="12" t="n">
        <v>47.4159187895983</v>
      </c>
      <c r="S1305" s="12" t="n">
        <v>44.7857194475483</v>
      </c>
      <c r="T1305" s="12" t="n">
        <v>32.1243711266507</v>
      </c>
      <c r="U1305" s="12" t="n">
        <v>31.4076728820801</v>
      </c>
      <c r="V1305" s="12" t="n">
        <v>53.4882202148438</v>
      </c>
      <c r="W1305" s="12" t="n">
        <v>22.0805473327637</v>
      </c>
      <c r="X1305" s="13" t="n">
        <v>18.071077919365</v>
      </c>
      <c r="Y1305" s="13" t="n">
        <v>38.5875809484019</v>
      </c>
      <c r="Z1305" s="13" t="n">
        <v>44.0000000000002</v>
      </c>
      <c r="AA1305" s="10" t="s">
        <v>162</v>
      </c>
      <c r="AG1305" s="13" t="n">
        <v>98.2553366174056</v>
      </c>
      <c r="AH1305" s="13" t="n">
        <v>100</v>
      </c>
      <c r="AI1305" s="13" t="n">
        <v>30.4</v>
      </c>
      <c r="AJ1305" s="13" t="n">
        <v>65.9</v>
      </c>
      <c r="AK1305" s="13" t="n">
        <v>39.4</v>
      </c>
      <c r="AL1305" s="12" t="n">
        <v>37.3730218216319</v>
      </c>
      <c r="AM1305" s="10" t="s">
        <v>157</v>
      </c>
      <c r="AN1305" s="10" t="s">
        <v>632</v>
      </c>
    </row>
    <row r="1306" customFormat="false" ht="15" hidden="false" customHeight="false" outlineLevel="0" collapsed="false">
      <c r="A1306" s="10" t="s">
        <v>2981</v>
      </c>
      <c r="B1306" s="10" t="s">
        <v>2933</v>
      </c>
      <c r="C1306" s="10" t="s">
        <v>148</v>
      </c>
      <c r="D1306" s="11" t="n">
        <v>46298.8868634259</v>
      </c>
      <c r="E1306" s="10" t="s">
        <v>2982</v>
      </c>
      <c r="F1306" s="10" t="s">
        <v>2935</v>
      </c>
      <c r="G1306" s="10" t="s">
        <v>2936</v>
      </c>
      <c r="H1306" s="10" t="s">
        <v>228</v>
      </c>
      <c r="I1306" s="10" t="s">
        <v>152</v>
      </c>
      <c r="J1306" s="10" t="s">
        <v>153</v>
      </c>
      <c r="K1306" s="10" t="s">
        <v>154</v>
      </c>
      <c r="M1306" s="12" t="n">
        <v>41.2282777876454</v>
      </c>
      <c r="N1306" s="12" t="n">
        <v>6.17546741173179</v>
      </c>
      <c r="O1306" s="12" t="n">
        <v>39.6670334276014</v>
      </c>
      <c r="P1306" s="12" t="n">
        <v>49.2817747794002</v>
      </c>
      <c r="Q1306" s="12" t="n">
        <v>51.1069542505209</v>
      </c>
      <c r="R1306" s="12" t="n">
        <v>41.379832897565</v>
      </c>
      <c r="S1306" s="12" t="n">
        <v>48.2767171959278</v>
      </c>
      <c r="T1306" s="12" t="n">
        <v>32.738097890904</v>
      </c>
      <c r="U1306" s="12" t="n">
        <v>32.6065216064453</v>
      </c>
      <c r="V1306" s="12" t="n">
        <v>54.0397644042969</v>
      </c>
      <c r="W1306" s="12" t="n">
        <v>21.4332427978516</v>
      </c>
      <c r="X1306" s="13" t="n">
        <v>24.4338817172786</v>
      </c>
      <c r="Y1306" s="13" t="n">
        <v>36.2647025091433</v>
      </c>
      <c r="Z1306" s="13" t="n">
        <v>34.6</v>
      </c>
      <c r="AA1306" s="10" t="s">
        <v>162</v>
      </c>
      <c r="AF1306" s="10" t="s">
        <v>156</v>
      </c>
      <c r="AG1306" s="13" t="n">
        <v>98.1796116504854</v>
      </c>
      <c r="AH1306" s="13" t="n">
        <v>100</v>
      </c>
      <c r="AI1306" s="13" t="n">
        <v>31.3</v>
      </c>
      <c r="AJ1306" s="13" t="n">
        <v>65</v>
      </c>
      <c r="AK1306" s="13" t="n">
        <v>33.8</v>
      </c>
      <c r="AL1306" s="12" t="n">
        <v>34.1378947368421</v>
      </c>
      <c r="AM1306" s="10" t="s">
        <v>157</v>
      </c>
      <c r="AN1306" s="10" t="s">
        <v>632</v>
      </c>
    </row>
    <row r="1307" customFormat="false" ht="15" hidden="false" customHeight="false" outlineLevel="0" collapsed="false">
      <c r="A1307" s="10" t="s">
        <v>2983</v>
      </c>
      <c r="B1307" s="10" t="s">
        <v>2933</v>
      </c>
      <c r="C1307" s="10" t="s">
        <v>148</v>
      </c>
      <c r="D1307" s="11" t="n">
        <v>46298.8869097222</v>
      </c>
      <c r="E1307" s="10" t="s">
        <v>2984</v>
      </c>
      <c r="F1307" s="10" t="s">
        <v>2935</v>
      </c>
      <c r="G1307" s="10" t="s">
        <v>2936</v>
      </c>
      <c r="H1307" s="10" t="s">
        <v>231</v>
      </c>
      <c r="I1307" s="10" t="s">
        <v>152</v>
      </c>
      <c r="J1307" s="10" t="s">
        <v>153</v>
      </c>
      <c r="K1307" s="10" t="s">
        <v>154</v>
      </c>
      <c r="M1307" s="12" t="n">
        <v>42.652693241038</v>
      </c>
      <c r="N1307" s="12" t="n">
        <v>6.71150822799752</v>
      </c>
      <c r="O1307" s="12" t="n">
        <v>40.8459926730807</v>
      </c>
      <c r="P1307" s="12" t="n">
        <v>50.6167787303535</v>
      </c>
      <c r="Q1307" s="12" t="n">
        <v>52.3428929633728</v>
      </c>
      <c r="R1307" s="12" t="n">
        <v>46.0385050427799</v>
      </c>
      <c r="S1307" s="12" t="n">
        <v>50.5244742532141</v>
      </c>
      <c r="T1307" s="12" t="n">
        <v>32.663320362377</v>
      </c>
      <c r="U1307" s="12" t="n">
        <v>31.9065208435059</v>
      </c>
      <c r="V1307" s="12" t="n">
        <v>55.5680465698242</v>
      </c>
      <c r="W1307" s="12" t="n">
        <v>23.6615257263184</v>
      </c>
      <c r="X1307" s="13" t="n">
        <v>16.0870241154469</v>
      </c>
      <c r="Y1307" s="13" t="n">
        <v>30.2261566178017</v>
      </c>
      <c r="Z1307" s="13" t="n">
        <v>46.6000000000002</v>
      </c>
      <c r="AA1307" s="10" t="s">
        <v>162</v>
      </c>
      <c r="AC1307" s="10" t="s">
        <v>156</v>
      </c>
      <c r="AG1307" s="13" t="n">
        <v>98.4673708476286</v>
      </c>
      <c r="AH1307" s="13" t="n">
        <v>100</v>
      </c>
      <c r="AI1307" s="13" t="n">
        <v>30.6</v>
      </c>
      <c r="AJ1307" s="13" t="n">
        <v>64.3</v>
      </c>
      <c r="AK1307" s="13" t="n">
        <v>33.5</v>
      </c>
      <c r="AL1307" s="12" t="n">
        <v>33.4378947368421</v>
      </c>
      <c r="AM1307" s="10" t="s">
        <v>157</v>
      </c>
      <c r="AN1307" s="10" t="s">
        <v>632</v>
      </c>
    </row>
    <row r="1308" customFormat="false" ht="15" hidden="false" customHeight="false" outlineLevel="0" collapsed="false">
      <c r="A1308" s="10" t="s">
        <v>2985</v>
      </c>
      <c r="B1308" s="10" t="s">
        <v>2933</v>
      </c>
      <c r="C1308" s="10" t="s">
        <v>148</v>
      </c>
      <c r="D1308" s="11" t="n">
        <v>46298.8869444444</v>
      </c>
      <c r="E1308" s="10" t="s">
        <v>2986</v>
      </c>
      <c r="F1308" s="10" t="s">
        <v>2935</v>
      </c>
      <c r="G1308" s="10" t="s">
        <v>2936</v>
      </c>
      <c r="H1308" s="10" t="s">
        <v>234</v>
      </c>
      <c r="I1308" s="10" t="s">
        <v>152</v>
      </c>
      <c r="J1308" s="10" t="s">
        <v>153</v>
      </c>
      <c r="K1308" s="10" t="s">
        <v>154</v>
      </c>
      <c r="M1308" s="12" t="n">
        <v>46.3486572169682</v>
      </c>
      <c r="N1308" s="12" t="n">
        <v>6.71252778628854</v>
      </c>
      <c r="O1308" s="12" t="n">
        <v>45.2734752316875</v>
      </c>
      <c r="P1308" s="12" t="n">
        <v>47.5012098635851</v>
      </c>
      <c r="Q1308" s="12" t="n">
        <v>54.5436528589687</v>
      </c>
      <c r="R1308" s="12" t="n">
        <v>53.4833463715613</v>
      </c>
      <c r="S1308" s="12" t="n">
        <v>47.6385521297809</v>
      </c>
      <c r="T1308" s="12" t="n">
        <v>33.3120834786992</v>
      </c>
      <c r="U1308" s="12" t="n">
        <v>30.5729598999023</v>
      </c>
      <c r="V1308" s="12" t="n">
        <v>57.5057029724121</v>
      </c>
      <c r="W1308" s="12" t="n">
        <v>26.9327430725098</v>
      </c>
      <c r="X1308" s="13" t="n">
        <v>8.7556895272596</v>
      </c>
      <c r="Y1308" s="13" t="n">
        <v>35.557456706123</v>
      </c>
      <c r="Z1308" s="13" t="n">
        <v>51.6000000000003</v>
      </c>
      <c r="AA1308" s="10" t="s">
        <v>162</v>
      </c>
      <c r="AC1308" s="10" t="s">
        <v>156</v>
      </c>
      <c r="AE1308" s="10" t="s">
        <v>156</v>
      </c>
      <c r="AG1308" s="13" t="n">
        <v>95.8125208125208</v>
      </c>
      <c r="AH1308" s="13" t="n">
        <v>100</v>
      </c>
      <c r="AI1308" s="13" t="n">
        <v>29.5</v>
      </c>
      <c r="AJ1308" s="13" t="n">
        <v>67.3</v>
      </c>
      <c r="AK1308" s="13" t="n">
        <v>46.6</v>
      </c>
      <c r="AL1308" s="12" t="n">
        <v>43.4388769610605</v>
      </c>
      <c r="AM1308" s="10" t="s">
        <v>157</v>
      </c>
      <c r="AN1308" s="10" t="s">
        <v>632</v>
      </c>
    </row>
    <row r="1309" customFormat="false" ht="15" hidden="false" customHeight="false" outlineLevel="0" collapsed="false">
      <c r="A1309" s="10" t="s">
        <v>2987</v>
      </c>
      <c r="B1309" s="10" t="s">
        <v>2933</v>
      </c>
      <c r="C1309" s="10" t="s">
        <v>148</v>
      </c>
      <c r="D1309" s="11" t="n">
        <v>46298.8869907407</v>
      </c>
      <c r="E1309" s="10" t="s">
        <v>2988</v>
      </c>
      <c r="F1309" s="10" t="s">
        <v>2935</v>
      </c>
      <c r="G1309" s="10" t="s">
        <v>2936</v>
      </c>
      <c r="H1309" s="10" t="s">
        <v>237</v>
      </c>
      <c r="I1309" s="10" t="s">
        <v>152</v>
      </c>
      <c r="J1309" s="10" t="s">
        <v>153</v>
      </c>
      <c r="K1309" s="10" t="s">
        <v>154</v>
      </c>
      <c r="M1309" s="12" t="n">
        <v>48.2648810323322</v>
      </c>
      <c r="N1309" s="12" t="n">
        <v>7.18176686150181</v>
      </c>
      <c r="O1309" s="12" t="n">
        <v>47.3587824776758</v>
      </c>
      <c r="P1309" s="12" t="n">
        <v>46.5833359603634</v>
      </c>
      <c r="Q1309" s="12" t="n">
        <v>58.0843765329963</v>
      </c>
      <c r="R1309" s="12" t="n">
        <v>53.4447168981222</v>
      </c>
      <c r="S1309" s="12" t="n">
        <v>49.1602743101285</v>
      </c>
      <c r="T1309" s="12" t="n">
        <v>35.2826331209357</v>
      </c>
      <c r="U1309" s="12" t="n">
        <v>32.4751472473145</v>
      </c>
      <c r="V1309" s="12" t="n">
        <v>60.0337066650391</v>
      </c>
      <c r="W1309" s="12" t="n">
        <v>27.5585594177246</v>
      </c>
      <c r="X1309" s="13" t="n">
        <v>9.48732444656034</v>
      </c>
      <c r="Y1309" s="13" t="n">
        <v>30.5492739823852</v>
      </c>
      <c r="Z1309" s="13" t="n">
        <v>55.3000000000003</v>
      </c>
      <c r="AA1309" s="10" t="s">
        <v>162</v>
      </c>
      <c r="AG1309" s="13" t="n">
        <v>99.0947958130621</v>
      </c>
      <c r="AH1309" s="13" t="n">
        <v>100</v>
      </c>
      <c r="AI1309" s="13" t="n">
        <v>31.3</v>
      </c>
      <c r="AJ1309" s="13" t="n">
        <v>72.7</v>
      </c>
      <c r="AK1309" s="13" t="n">
        <v>48.9</v>
      </c>
      <c r="AL1309" s="12" t="n">
        <v>46.0291803072274</v>
      </c>
      <c r="AM1309" s="10" t="s">
        <v>157</v>
      </c>
      <c r="AN1309" s="10" t="s">
        <v>632</v>
      </c>
    </row>
    <row r="1310" customFormat="false" ht="15" hidden="false" customHeight="false" outlineLevel="0" collapsed="false">
      <c r="A1310" s="10" t="s">
        <v>2989</v>
      </c>
      <c r="B1310" s="10" t="s">
        <v>2933</v>
      </c>
      <c r="C1310" s="10" t="s">
        <v>148</v>
      </c>
      <c r="D1310" s="11" t="n">
        <v>46298.887025463</v>
      </c>
      <c r="E1310" s="10" t="s">
        <v>2990</v>
      </c>
      <c r="F1310" s="10" t="s">
        <v>2935</v>
      </c>
      <c r="G1310" s="10" t="s">
        <v>2936</v>
      </c>
      <c r="H1310" s="10" t="s">
        <v>240</v>
      </c>
      <c r="I1310" s="10" t="s">
        <v>152</v>
      </c>
      <c r="J1310" s="10" t="s">
        <v>153</v>
      </c>
      <c r="K1310" s="10" t="s">
        <v>154</v>
      </c>
      <c r="M1310" s="12" t="n">
        <v>49.2896717319574</v>
      </c>
      <c r="N1310" s="12" t="n">
        <v>5.14471224213637</v>
      </c>
      <c r="O1310" s="12" t="n">
        <v>48.6571425966654</v>
      </c>
      <c r="P1310" s="12" t="n">
        <v>58.8284337528784</v>
      </c>
      <c r="Q1310" s="12" t="n">
        <v>45.3886151295131</v>
      </c>
      <c r="R1310" s="12" t="n">
        <v>55.6784250433173</v>
      </c>
      <c r="S1310" s="12" t="n">
        <v>47.1792678695398</v>
      </c>
      <c r="T1310" s="12" t="n">
        <v>43.1322877859338</v>
      </c>
      <c r="U1310" s="12" t="n">
        <v>39.936710357666</v>
      </c>
      <c r="V1310" s="12" t="n">
        <v>61.2674255371094</v>
      </c>
      <c r="W1310" s="12" t="n">
        <v>21.3307151794434</v>
      </c>
      <c r="X1310" s="13" t="n">
        <v>29.9104782868681</v>
      </c>
      <c r="Y1310" s="13" t="n">
        <v>42.9825549652919</v>
      </c>
      <c r="Z1310" s="13" t="n">
        <v>46.2000000000001</v>
      </c>
      <c r="AA1310" s="10" t="s">
        <v>162</v>
      </c>
      <c r="AG1310" s="13" t="n">
        <v>98.7674504198372</v>
      </c>
      <c r="AH1310" s="13" t="n">
        <v>100</v>
      </c>
      <c r="AI1310" s="13" t="n">
        <v>39</v>
      </c>
      <c r="AJ1310" s="13" t="n">
        <v>72</v>
      </c>
      <c r="AK1310" s="13" t="n">
        <v>48.9</v>
      </c>
      <c r="AL1310" s="12" t="n">
        <v>46.7176734432521</v>
      </c>
      <c r="AM1310" s="10" t="s">
        <v>157</v>
      </c>
      <c r="AN1310" s="10" t="s">
        <v>632</v>
      </c>
    </row>
    <row r="1311" customFormat="false" ht="15" hidden="false" customHeight="false" outlineLevel="0" collapsed="false">
      <c r="A1311" s="10" t="s">
        <v>2991</v>
      </c>
      <c r="B1311" s="10" t="s">
        <v>2933</v>
      </c>
      <c r="C1311" s="10" t="s">
        <v>148</v>
      </c>
      <c r="D1311" s="11" t="n">
        <v>46298.8871759259</v>
      </c>
      <c r="E1311" s="10" t="s">
        <v>2992</v>
      </c>
      <c r="F1311" s="10" t="s">
        <v>2935</v>
      </c>
      <c r="G1311" s="10" t="s">
        <v>2936</v>
      </c>
      <c r="H1311" s="10" t="s">
        <v>247</v>
      </c>
      <c r="I1311" s="10" t="s">
        <v>152</v>
      </c>
      <c r="J1311" s="10" t="s">
        <v>248</v>
      </c>
      <c r="K1311" s="10" t="s">
        <v>154</v>
      </c>
      <c r="M1311" s="12" t="n">
        <v>43.3872083304184</v>
      </c>
      <c r="N1311" s="12" t="n">
        <v>5.13141570342147</v>
      </c>
      <c r="O1311" s="12" t="n">
        <v>42.1240315253894</v>
      </c>
      <c r="P1311" s="12" t="n">
        <v>56.8387379667349</v>
      </c>
      <c r="Q1311" s="12" t="n">
        <v>47.3014990095927</v>
      </c>
      <c r="R1311" s="12" t="n">
        <v>46.1959687134583</v>
      </c>
      <c r="S1311" s="12" t="n">
        <v>44.9794812450227</v>
      </c>
      <c r="T1311" s="12" t="n">
        <v>37.9935037540413</v>
      </c>
      <c r="U1311" s="12" t="n">
        <v>35.1941337585449</v>
      </c>
      <c r="V1311" s="12" t="n">
        <v>59.1535758972168</v>
      </c>
      <c r="W1311" s="12" t="n">
        <v>23.9594421386719</v>
      </c>
      <c r="X1311" s="13" t="n">
        <v>33.9616320879023</v>
      </c>
      <c r="Y1311" s="13" t="n">
        <v>56.8253046578973</v>
      </c>
      <c r="Z1311" s="13" t="n">
        <v>41.4000000000001</v>
      </c>
      <c r="AA1311" s="10" t="s">
        <v>155</v>
      </c>
      <c r="AC1311" s="10" t="s">
        <v>156</v>
      </c>
      <c r="AF1311" s="10" t="s">
        <v>156</v>
      </c>
      <c r="AG1311" s="13" t="n">
        <v>97.3434205091415</v>
      </c>
      <c r="AH1311" s="13" t="n">
        <v>100</v>
      </c>
      <c r="AI1311" s="13" t="n">
        <v>34.3</v>
      </c>
      <c r="AJ1311" s="13" t="n">
        <v>65.8</v>
      </c>
      <c r="AK1311" s="13" t="n">
        <v>42.9</v>
      </c>
      <c r="AL1311" s="12" t="n">
        <v>43.3217741935484</v>
      </c>
      <c r="AM1311" s="10" t="s">
        <v>157</v>
      </c>
      <c r="AN1311" s="10" t="s">
        <v>632</v>
      </c>
    </row>
    <row r="1312" customFormat="false" ht="15" hidden="false" customHeight="false" outlineLevel="0" collapsed="false">
      <c r="A1312" s="10" t="s">
        <v>2993</v>
      </c>
      <c r="B1312" s="10" t="s">
        <v>2933</v>
      </c>
      <c r="C1312" s="10" t="s">
        <v>148</v>
      </c>
      <c r="D1312" s="11" t="n">
        <v>46298.8871875</v>
      </c>
      <c r="E1312" s="10" t="s">
        <v>2994</v>
      </c>
      <c r="F1312" s="10" t="s">
        <v>2935</v>
      </c>
      <c r="G1312" s="10" t="s">
        <v>2936</v>
      </c>
      <c r="H1312" s="10" t="s">
        <v>251</v>
      </c>
      <c r="I1312" s="10" t="s">
        <v>152</v>
      </c>
      <c r="J1312" s="10" t="s">
        <v>248</v>
      </c>
      <c r="K1312" s="10" t="s">
        <v>154</v>
      </c>
      <c r="L1312" s="10" t="s">
        <v>161</v>
      </c>
      <c r="M1312" s="12" t="n">
        <v>42.5159842342558</v>
      </c>
      <c r="N1312" s="12" t="n">
        <v>5.6799302854944</v>
      </c>
      <c r="O1312" s="12" t="n">
        <v>41.088773364462</v>
      </c>
      <c r="P1312" s="12" t="n">
        <v>54.9614880509485</v>
      </c>
      <c r="Q1312" s="12" t="n">
        <v>45.7876486099359</v>
      </c>
      <c r="R1312" s="12" t="n">
        <v>46.390948788569</v>
      </c>
      <c r="S1312" s="12" t="n">
        <v>45.5635114167261</v>
      </c>
      <c r="T1312" s="12" t="n">
        <v>35.7787474059721</v>
      </c>
      <c r="U1312" s="12" t="n">
        <v>35.0026473999023</v>
      </c>
      <c r="V1312" s="12" t="n">
        <v>57.0645370483398</v>
      </c>
      <c r="W1312" s="12" t="n">
        <v>22.0618896484375</v>
      </c>
      <c r="X1312" s="13" t="n">
        <v>21.6674974420862</v>
      </c>
      <c r="Y1312" s="13" t="n">
        <v>49.0070047485374</v>
      </c>
      <c r="Z1312" s="13" t="n">
        <v>41.3000000000001</v>
      </c>
      <c r="AA1312" s="10" t="s">
        <v>162</v>
      </c>
      <c r="AG1312" s="13" t="n">
        <v>98.9743456584961</v>
      </c>
      <c r="AH1312" s="13" t="n">
        <v>100</v>
      </c>
      <c r="AI1312" s="13" t="n">
        <v>34.1</v>
      </c>
      <c r="AJ1312" s="13" t="n">
        <v>65.9</v>
      </c>
      <c r="AK1312" s="13" t="n">
        <v>37.7</v>
      </c>
      <c r="AL1312" s="12" t="n">
        <v>37.4900843044039</v>
      </c>
      <c r="AM1312" s="10" t="s">
        <v>157</v>
      </c>
      <c r="AN1312" s="10" t="s">
        <v>632</v>
      </c>
      <c r="AO1312" s="10" t="s">
        <v>163</v>
      </c>
    </row>
    <row r="1313" customFormat="false" ht="15" hidden="false" customHeight="false" outlineLevel="0" collapsed="false">
      <c r="A1313" s="10" t="s">
        <v>2995</v>
      </c>
      <c r="B1313" s="10" t="s">
        <v>2933</v>
      </c>
      <c r="C1313" s="10" t="s">
        <v>148</v>
      </c>
      <c r="D1313" s="11" t="n">
        <v>46298.8872106482</v>
      </c>
      <c r="E1313" s="10" t="s">
        <v>2996</v>
      </c>
      <c r="F1313" s="10" t="s">
        <v>2935</v>
      </c>
      <c r="G1313" s="10" t="s">
        <v>2936</v>
      </c>
      <c r="H1313" s="10" t="s">
        <v>254</v>
      </c>
      <c r="I1313" s="10" t="s">
        <v>152</v>
      </c>
      <c r="J1313" s="10" t="s">
        <v>248</v>
      </c>
      <c r="K1313" s="10" t="s">
        <v>154</v>
      </c>
      <c r="M1313" s="12" t="n">
        <v>43.8634111247445</v>
      </c>
      <c r="N1313" s="12" t="n">
        <v>5.76540254450356</v>
      </c>
      <c r="O1313" s="12" t="n">
        <v>42.4613794471301</v>
      </c>
      <c r="P1313" s="12" t="n">
        <v>56.5948800436027</v>
      </c>
      <c r="Q1313" s="12" t="n">
        <v>47.1888690610353</v>
      </c>
      <c r="R1313" s="12" t="n">
        <v>46.9370897682957</v>
      </c>
      <c r="S1313" s="12" t="n">
        <v>46.8642658545773</v>
      </c>
      <c r="T1313" s="12" t="n">
        <v>36.4396960598896</v>
      </c>
      <c r="U1313" s="12" t="n">
        <v>35.536735534668</v>
      </c>
      <c r="V1313" s="12" t="n">
        <v>59.1298141479492</v>
      </c>
      <c r="W1313" s="12" t="n">
        <v>23.5930786132813</v>
      </c>
      <c r="X1313" s="13" t="n">
        <v>11.6263171935441</v>
      </c>
      <c r="Y1313" s="13" t="n">
        <v>52.4101307189543</v>
      </c>
      <c r="Z1313" s="13" t="n">
        <v>41.5000000000001</v>
      </c>
      <c r="AA1313" s="10" t="s">
        <v>155</v>
      </c>
      <c r="AG1313" s="13" t="n">
        <v>99.0046055563809</v>
      </c>
      <c r="AH1313" s="13" t="n">
        <v>100</v>
      </c>
      <c r="AI1313" s="13" t="n">
        <v>34.3</v>
      </c>
      <c r="AJ1313" s="13" t="n">
        <v>66.2</v>
      </c>
      <c r="AK1313" s="13" t="n">
        <v>38.4</v>
      </c>
      <c r="AL1313" s="12" t="n">
        <v>37.7007449468706</v>
      </c>
      <c r="AM1313" s="10" t="s">
        <v>157</v>
      </c>
      <c r="AN1313" s="10" t="s">
        <v>632</v>
      </c>
    </row>
    <row r="1314" customFormat="false" ht="15" hidden="false" customHeight="false" outlineLevel="0" collapsed="false">
      <c r="A1314" s="10" t="s">
        <v>2997</v>
      </c>
      <c r="B1314" s="10" t="s">
        <v>2933</v>
      </c>
      <c r="C1314" s="10" t="s">
        <v>148</v>
      </c>
      <c r="D1314" s="11" t="n">
        <v>46298.8872453704</v>
      </c>
      <c r="E1314" s="10" t="s">
        <v>2998</v>
      </c>
      <c r="F1314" s="10" t="s">
        <v>2935</v>
      </c>
      <c r="G1314" s="10" t="s">
        <v>2936</v>
      </c>
      <c r="H1314" s="10" t="s">
        <v>257</v>
      </c>
      <c r="I1314" s="10" t="s">
        <v>152</v>
      </c>
      <c r="J1314" s="10" t="s">
        <v>248</v>
      </c>
      <c r="K1314" s="10" t="s">
        <v>154</v>
      </c>
      <c r="M1314" s="12" t="n">
        <v>43.3156250891974</v>
      </c>
      <c r="N1314" s="12" t="n">
        <v>5.52126268761393</v>
      </c>
      <c r="O1314" s="12" t="n">
        <v>41.7616422838986</v>
      </c>
      <c r="P1314" s="12" t="n">
        <v>55.3497331598237</v>
      </c>
      <c r="Q1314" s="12" t="n">
        <v>48.2892768182067</v>
      </c>
      <c r="R1314" s="12" t="n">
        <v>46.8130421169329</v>
      </c>
      <c r="S1314" s="12" t="n">
        <v>47.6721164206532</v>
      </c>
      <c r="T1314" s="12" t="n">
        <v>36.1435637968379</v>
      </c>
      <c r="U1314" s="12" t="n">
        <v>35.1168403625488</v>
      </c>
      <c r="V1314" s="12" t="n">
        <v>58.1307983398438</v>
      </c>
      <c r="W1314" s="12" t="n">
        <v>23.0139579772949</v>
      </c>
      <c r="X1314" s="13" t="n">
        <v>15.0487480703029</v>
      </c>
      <c r="Y1314" s="13" t="n">
        <v>47.1490015107361</v>
      </c>
      <c r="Z1314" s="13" t="n">
        <v>41.2000000000001</v>
      </c>
      <c r="AA1314" s="10" t="s">
        <v>162</v>
      </c>
      <c r="AG1314" s="13" t="n">
        <v>98.9648692810458</v>
      </c>
      <c r="AH1314" s="13" t="n">
        <v>100</v>
      </c>
      <c r="AI1314" s="13" t="n">
        <v>34.2</v>
      </c>
      <c r="AJ1314" s="13" t="n">
        <v>66.5</v>
      </c>
      <c r="AK1314" s="13" t="n">
        <v>36.4</v>
      </c>
      <c r="AL1314" s="12" t="n">
        <v>35.4522445869246</v>
      </c>
      <c r="AM1314" s="10" t="s">
        <v>157</v>
      </c>
      <c r="AN1314" s="10" t="s">
        <v>632</v>
      </c>
    </row>
    <row r="1315" customFormat="false" ht="15" hidden="false" customHeight="false" outlineLevel="0" collapsed="false">
      <c r="A1315" s="10" t="s">
        <v>2999</v>
      </c>
      <c r="B1315" s="10" t="s">
        <v>2933</v>
      </c>
      <c r="C1315" s="10" t="s">
        <v>148</v>
      </c>
      <c r="D1315" s="11" t="n">
        <v>46298.8872685185</v>
      </c>
      <c r="E1315" s="10" t="s">
        <v>3000</v>
      </c>
      <c r="F1315" s="10" t="s">
        <v>2935</v>
      </c>
      <c r="G1315" s="10" t="s">
        <v>2936</v>
      </c>
      <c r="H1315" s="10" t="s">
        <v>260</v>
      </c>
      <c r="I1315" s="10" t="s">
        <v>152</v>
      </c>
      <c r="J1315" s="10" t="s">
        <v>248</v>
      </c>
      <c r="K1315" s="10" t="s">
        <v>154</v>
      </c>
      <c r="M1315" s="12" t="n">
        <v>44.4169961245937</v>
      </c>
      <c r="N1315" s="12" t="n">
        <v>5.56875314561246</v>
      </c>
      <c r="O1315" s="12" t="n">
        <v>42.887488483361</v>
      </c>
      <c r="P1315" s="12" t="n">
        <v>56.8578362372397</v>
      </c>
      <c r="Q1315" s="12" t="n">
        <v>49.1744655109754</v>
      </c>
      <c r="R1315" s="12" t="n">
        <v>47.8161066158234</v>
      </c>
      <c r="S1315" s="12" t="n">
        <v>47.6215938868859</v>
      </c>
      <c r="T1315" s="12" t="n">
        <v>38.1439033138261</v>
      </c>
      <c r="U1315" s="12" t="n">
        <v>35.2253570556641</v>
      </c>
      <c r="V1315" s="12" t="n">
        <v>59.6746711730957</v>
      </c>
      <c r="W1315" s="12" t="n">
        <v>24.4493141174316</v>
      </c>
      <c r="X1315" s="13" t="n">
        <v>23.2812909997376</v>
      </c>
      <c r="Y1315" s="13" t="n">
        <v>48.316277442491</v>
      </c>
      <c r="Z1315" s="13" t="n">
        <v>41.4000000000001</v>
      </c>
      <c r="AA1315" s="10" t="s">
        <v>162</v>
      </c>
      <c r="AG1315" s="13" t="n">
        <v>99.1221795955524</v>
      </c>
      <c r="AH1315" s="13" t="n">
        <v>100</v>
      </c>
      <c r="AI1315" s="13" t="n">
        <v>34.3</v>
      </c>
      <c r="AJ1315" s="13" t="n">
        <v>66.9</v>
      </c>
      <c r="AK1315" s="13" t="n">
        <v>35.1</v>
      </c>
      <c r="AL1315" s="12" t="n">
        <v>35.5638753416019</v>
      </c>
      <c r="AM1315" s="10" t="s">
        <v>157</v>
      </c>
      <c r="AN1315" s="10" t="s">
        <v>632</v>
      </c>
    </row>
    <row r="1316" customFormat="false" ht="15" hidden="false" customHeight="false" outlineLevel="0" collapsed="false">
      <c r="A1316" s="10" t="s">
        <v>3001</v>
      </c>
      <c r="B1316" s="10" t="s">
        <v>2933</v>
      </c>
      <c r="C1316" s="10" t="s">
        <v>148</v>
      </c>
      <c r="D1316" s="11" t="n">
        <v>46298.8872800926</v>
      </c>
      <c r="E1316" s="10" t="s">
        <v>3002</v>
      </c>
      <c r="F1316" s="10" t="s">
        <v>2935</v>
      </c>
      <c r="G1316" s="10" t="s">
        <v>2936</v>
      </c>
      <c r="H1316" s="10" t="s">
        <v>267</v>
      </c>
      <c r="I1316" s="10" t="s">
        <v>152</v>
      </c>
      <c r="J1316" s="10" t="s">
        <v>248</v>
      </c>
      <c r="K1316" s="10" t="s">
        <v>154</v>
      </c>
      <c r="M1316" s="12" t="n">
        <v>44.8832165992175</v>
      </c>
      <c r="N1316" s="12" t="n">
        <v>5.78276339713481</v>
      </c>
      <c r="O1316" s="12" t="n">
        <v>43.2361750290035</v>
      </c>
      <c r="P1316" s="12" t="n">
        <v>56.3247334421764</v>
      </c>
      <c r="Q1316" s="12" t="n">
        <v>50.5326214847151</v>
      </c>
      <c r="R1316" s="12" t="n">
        <v>48.6464817491255</v>
      </c>
      <c r="S1316" s="12" t="n">
        <v>49.7309355144228</v>
      </c>
      <c r="T1316" s="12" t="n">
        <v>36.931621833356</v>
      </c>
      <c r="U1316" s="12" t="n">
        <v>36.3444900512695</v>
      </c>
      <c r="V1316" s="12" t="n">
        <v>58.8826179504395</v>
      </c>
      <c r="W1316" s="12" t="n">
        <v>22.5381278991699</v>
      </c>
      <c r="X1316" s="13" t="n">
        <v>15.7297735821226</v>
      </c>
      <c r="Y1316" s="13" t="n">
        <v>38.6230547975514</v>
      </c>
      <c r="Z1316" s="13" t="n">
        <v>42.0000000000001</v>
      </c>
      <c r="AA1316" s="10" t="s">
        <v>162</v>
      </c>
      <c r="AG1316" s="13" t="n">
        <v>99.075664023967</v>
      </c>
      <c r="AH1316" s="13" t="n">
        <v>100</v>
      </c>
      <c r="AI1316" s="13" t="n">
        <v>35.1</v>
      </c>
      <c r="AJ1316" s="13" t="n">
        <v>67.2</v>
      </c>
      <c r="AK1316" s="13" t="n">
        <v>36.6</v>
      </c>
      <c r="AL1316" s="12" t="n">
        <v>37.0940838531844</v>
      </c>
      <c r="AM1316" s="10" t="s">
        <v>157</v>
      </c>
      <c r="AN1316" s="10" t="s">
        <v>632</v>
      </c>
    </row>
    <row r="1317" customFormat="false" ht="15" hidden="false" customHeight="false" outlineLevel="0" collapsed="false">
      <c r="A1317" s="10" t="s">
        <v>3003</v>
      </c>
      <c r="B1317" s="10" t="s">
        <v>2933</v>
      </c>
      <c r="C1317" s="10" t="s">
        <v>148</v>
      </c>
      <c r="D1317" s="11" t="n">
        <v>46298.8873148148</v>
      </c>
      <c r="E1317" s="10" t="s">
        <v>3004</v>
      </c>
      <c r="F1317" s="10" t="s">
        <v>2935</v>
      </c>
      <c r="G1317" s="10" t="s">
        <v>2936</v>
      </c>
      <c r="H1317" s="10" t="s">
        <v>271</v>
      </c>
      <c r="I1317" s="10" t="s">
        <v>152</v>
      </c>
      <c r="J1317" s="10" t="s">
        <v>248</v>
      </c>
      <c r="K1317" s="10" t="s">
        <v>154</v>
      </c>
      <c r="M1317" s="12" t="n">
        <v>40.6635220367467</v>
      </c>
      <c r="N1317" s="12" t="n">
        <v>5.92837343994926</v>
      </c>
      <c r="O1317" s="12" t="n">
        <v>39.2932398636931</v>
      </c>
      <c r="P1317" s="12" t="n">
        <v>51.1985624411215</v>
      </c>
      <c r="Q1317" s="12" t="n">
        <v>43.0336041698228</v>
      </c>
      <c r="R1317" s="12" t="n">
        <v>46.5819176831828</v>
      </c>
      <c r="S1317" s="12" t="n">
        <v>43.5612976673839</v>
      </c>
      <c r="T1317" s="12" t="n">
        <v>34.0717923113359</v>
      </c>
      <c r="U1317" s="12" t="n">
        <v>33.6436920166016</v>
      </c>
      <c r="V1317" s="12" t="n">
        <v>57.240119934082</v>
      </c>
      <c r="W1317" s="12" t="n">
        <v>23.5964279174805</v>
      </c>
      <c r="X1317" s="13" t="n">
        <v>19.1397757057535</v>
      </c>
      <c r="Y1317" s="13" t="n">
        <v>52.7546942809264</v>
      </c>
      <c r="Z1317" s="13" t="n">
        <v>36.9</v>
      </c>
      <c r="AA1317" s="10" t="s">
        <v>155</v>
      </c>
      <c r="AG1317" s="13" t="n">
        <v>98.7818336162988</v>
      </c>
      <c r="AH1317" s="13" t="n">
        <v>100</v>
      </c>
      <c r="AI1317" s="13" t="n">
        <v>32.5</v>
      </c>
      <c r="AJ1317" s="13" t="n">
        <v>62</v>
      </c>
      <c r="AK1317" s="13" t="n">
        <v>35.9</v>
      </c>
      <c r="AL1317" s="12" t="n">
        <v>35.6448895276703</v>
      </c>
      <c r="AM1317" s="10" t="s">
        <v>157</v>
      </c>
      <c r="AN1317" s="10" t="s">
        <v>632</v>
      </c>
    </row>
    <row r="1318" customFormat="false" ht="15" hidden="false" customHeight="false" outlineLevel="0" collapsed="false">
      <c r="A1318" s="10" t="s">
        <v>3005</v>
      </c>
      <c r="B1318" s="10" t="s">
        <v>2933</v>
      </c>
      <c r="C1318" s="10" t="s">
        <v>148</v>
      </c>
      <c r="D1318" s="11" t="n">
        <v>46298.887337963</v>
      </c>
      <c r="E1318" s="10" t="s">
        <v>3006</v>
      </c>
      <c r="F1318" s="10" t="s">
        <v>2935</v>
      </c>
      <c r="G1318" s="10" t="s">
        <v>2936</v>
      </c>
      <c r="H1318" s="10" t="s">
        <v>274</v>
      </c>
      <c r="I1318" s="10" t="s">
        <v>152</v>
      </c>
      <c r="J1318" s="10" t="s">
        <v>248</v>
      </c>
      <c r="K1318" s="10" t="s">
        <v>154</v>
      </c>
      <c r="M1318" s="12" t="n">
        <v>39.5236598123445</v>
      </c>
      <c r="N1318" s="12" t="n">
        <v>4.85526982145518</v>
      </c>
      <c r="O1318" s="12" t="n">
        <v>38.1627117256476</v>
      </c>
      <c r="P1318" s="12" t="n">
        <v>50.8409301184664</v>
      </c>
      <c r="Q1318" s="12" t="n">
        <v>43.1258164726939</v>
      </c>
      <c r="R1318" s="12" t="n">
        <v>42.9390913073098</v>
      </c>
      <c r="S1318" s="12" t="n">
        <v>42.203659491584</v>
      </c>
      <c r="T1318" s="12" t="n">
        <v>33.4315014310228</v>
      </c>
      <c r="U1318" s="12" t="n">
        <v>32.9824600219727</v>
      </c>
      <c r="V1318" s="12" t="n">
        <v>52.9685516357422</v>
      </c>
      <c r="W1318" s="12" t="n">
        <v>19.9860916137695</v>
      </c>
      <c r="X1318" s="13" t="n">
        <v>18.8074056263525</v>
      </c>
      <c r="Y1318" s="13" t="n">
        <v>54.9386871844193</v>
      </c>
      <c r="Z1318" s="13" t="n">
        <v>38.6000000000001</v>
      </c>
      <c r="AA1318" s="10" t="s">
        <v>155</v>
      </c>
      <c r="AG1318" s="13" t="n">
        <v>98.6948267679165</v>
      </c>
      <c r="AH1318" s="13" t="n">
        <v>100</v>
      </c>
      <c r="AI1318" s="13" t="n">
        <v>31.8</v>
      </c>
      <c r="AJ1318" s="13" t="n">
        <v>62.3</v>
      </c>
      <c r="AK1318" s="13" t="n">
        <v>36.9</v>
      </c>
      <c r="AL1318" s="12" t="n">
        <v>36.3185185185185</v>
      </c>
      <c r="AM1318" s="10" t="s">
        <v>157</v>
      </c>
      <c r="AN1318" s="10" t="s">
        <v>632</v>
      </c>
    </row>
    <row r="1319" customFormat="false" ht="15" hidden="false" customHeight="false" outlineLevel="0" collapsed="false">
      <c r="A1319" s="10" t="s">
        <v>3007</v>
      </c>
      <c r="B1319" s="10" t="s">
        <v>2933</v>
      </c>
      <c r="C1319" s="10" t="s">
        <v>148</v>
      </c>
      <c r="D1319" s="11" t="n">
        <v>46298.887349537</v>
      </c>
      <c r="E1319" s="10" t="s">
        <v>3008</v>
      </c>
      <c r="F1319" s="10" t="s">
        <v>2935</v>
      </c>
      <c r="G1319" s="10" t="s">
        <v>2936</v>
      </c>
      <c r="H1319" s="10" t="s">
        <v>277</v>
      </c>
      <c r="I1319" s="10" t="s">
        <v>152</v>
      </c>
      <c r="J1319" s="10" t="s">
        <v>248</v>
      </c>
      <c r="K1319" s="10" t="s">
        <v>154</v>
      </c>
      <c r="M1319" s="12" t="n">
        <v>41.1210894573977</v>
      </c>
      <c r="N1319" s="12" t="n">
        <v>4.56178862967275</v>
      </c>
      <c r="O1319" s="12" t="n">
        <v>39.8088896281296</v>
      </c>
      <c r="P1319" s="12" t="n">
        <v>51.9921171095091</v>
      </c>
      <c r="Q1319" s="12" t="n">
        <v>44.6861065811128</v>
      </c>
      <c r="R1319" s="12" t="n">
        <v>44.4271927829807</v>
      </c>
      <c r="S1319" s="12" t="n">
        <v>43.3829697082002</v>
      </c>
      <c r="T1319" s="12" t="n">
        <v>36.2617413903913</v>
      </c>
      <c r="U1319" s="12" t="n">
        <v>33.9630737304688</v>
      </c>
      <c r="V1319" s="12" t="n">
        <v>54.4646606445313</v>
      </c>
      <c r="W1319" s="12" t="n">
        <v>20.5015869140625</v>
      </c>
      <c r="X1319" s="13" t="n">
        <v>37.5462565321046</v>
      </c>
      <c r="Y1319" s="13" t="n">
        <v>59.8738129831349</v>
      </c>
      <c r="Z1319" s="13" t="n">
        <v>39.4000000000001</v>
      </c>
      <c r="AA1319" s="10" t="s">
        <v>155</v>
      </c>
      <c r="AG1319" s="13" t="n">
        <v>98.9460223662473</v>
      </c>
      <c r="AH1319" s="13" t="n">
        <v>100</v>
      </c>
      <c r="AI1319" s="13" t="n">
        <v>32.8</v>
      </c>
      <c r="AJ1319" s="13" t="n">
        <v>62.8</v>
      </c>
      <c r="AK1319" s="13" t="n">
        <v>38</v>
      </c>
      <c r="AL1319" s="12" t="n">
        <v>37.2444444444444</v>
      </c>
      <c r="AM1319" s="10" t="s">
        <v>157</v>
      </c>
      <c r="AN1319" s="10" t="s">
        <v>632</v>
      </c>
    </row>
    <row r="1320" customFormat="false" ht="15" hidden="false" customHeight="false" outlineLevel="0" collapsed="false">
      <c r="A1320" s="10" t="s">
        <v>3009</v>
      </c>
      <c r="B1320" s="10" t="s">
        <v>2933</v>
      </c>
      <c r="C1320" s="10" t="s">
        <v>148</v>
      </c>
      <c r="D1320" s="11" t="n">
        <v>46298.8873726852</v>
      </c>
      <c r="E1320" s="10" t="s">
        <v>3010</v>
      </c>
      <c r="F1320" s="10" t="s">
        <v>2935</v>
      </c>
      <c r="G1320" s="10" t="s">
        <v>2936</v>
      </c>
      <c r="H1320" s="10" t="s">
        <v>280</v>
      </c>
      <c r="I1320" s="10" t="s">
        <v>152</v>
      </c>
      <c r="J1320" s="10" t="s">
        <v>248</v>
      </c>
      <c r="K1320" s="10" t="s">
        <v>154</v>
      </c>
      <c r="M1320" s="12" t="n">
        <v>41.2366109021615</v>
      </c>
      <c r="N1320" s="12" t="n">
        <v>5.08800539157024</v>
      </c>
      <c r="O1320" s="12" t="n">
        <v>39.7779212378912</v>
      </c>
      <c r="P1320" s="12" t="n">
        <v>53.2897261887904</v>
      </c>
      <c r="Q1320" s="12" t="n">
        <v>45.6198079233236</v>
      </c>
      <c r="R1320" s="12" t="n">
        <v>44.6854995284688</v>
      </c>
      <c r="S1320" s="12" t="n">
        <v>44.1646341832966</v>
      </c>
      <c r="T1320" s="12" t="n">
        <v>36.0348571311566</v>
      </c>
      <c r="U1320" s="12" t="n">
        <v>33.4902153015137</v>
      </c>
      <c r="V1320" s="12" t="n">
        <v>56.1957778930664</v>
      </c>
      <c r="W1320" s="12" t="n">
        <v>22.7055625915527</v>
      </c>
      <c r="X1320" s="13" t="n">
        <v>38.4068351956744</v>
      </c>
      <c r="Y1320" s="13" t="n">
        <v>58.2850300105055</v>
      </c>
      <c r="Z1320" s="13" t="n">
        <v>39.2000000000001</v>
      </c>
      <c r="AA1320" s="10" t="s">
        <v>155</v>
      </c>
      <c r="AG1320" s="13" t="n">
        <v>99.0071571964738</v>
      </c>
      <c r="AH1320" s="13" t="n">
        <v>100</v>
      </c>
      <c r="AI1320" s="13" t="n">
        <v>32.3</v>
      </c>
      <c r="AJ1320" s="13" t="n">
        <v>63</v>
      </c>
      <c r="AK1320" s="13" t="n">
        <v>35.6</v>
      </c>
      <c r="AL1320" s="12" t="n">
        <v>35.5728172372704</v>
      </c>
      <c r="AM1320" s="10" t="s">
        <v>157</v>
      </c>
      <c r="AN1320" s="10" t="s">
        <v>632</v>
      </c>
    </row>
    <row r="1321" customFormat="false" ht="15" hidden="false" customHeight="false" outlineLevel="0" collapsed="false">
      <c r="A1321" s="10" t="s">
        <v>3011</v>
      </c>
      <c r="B1321" s="10" t="s">
        <v>2933</v>
      </c>
      <c r="C1321" s="10" t="s">
        <v>148</v>
      </c>
      <c r="D1321" s="11" t="n">
        <v>46298.8873958333</v>
      </c>
      <c r="E1321" s="10" t="s">
        <v>3012</v>
      </c>
      <c r="F1321" s="10" t="s">
        <v>2935</v>
      </c>
      <c r="G1321" s="10" t="s">
        <v>2936</v>
      </c>
      <c r="H1321" s="10" t="s">
        <v>283</v>
      </c>
      <c r="I1321" s="10" t="s">
        <v>152</v>
      </c>
      <c r="J1321" s="10" t="s">
        <v>248</v>
      </c>
      <c r="K1321" s="10" t="s">
        <v>154</v>
      </c>
      <c r="M1321" s="12" t="n">
        <v>42.9064184745193</v>
      </c>
      <c r="N1321" s="12" t="n">
        <v>5.21521313127056</v>
      </c>
      <c r="O1321" s="12" t="n">
        <v>41.3638794389109</v>
      </c>
      <c r="P1321" s="12" t="n">
        <v>53.2944191117765</v>
      </c>
      <c r="Q1321" s="12" t="n">
        <v>48.3863357037537</v>
      </c>
      <c r="R1321" s="12" t="n">
        <v>47.5224780950493</v>
      </c>
      <c r="S1321" s="12" t="n">
        <v>46.2722434098714</v>
      </c>
      <c r="T1321" s="12" t="n">
        <v>36.2323284092118</v>
      </c>
      <c r="U1321" s="12" t="n">
        <v>35.0708274841309</v>
      </c>
      <c r="V1321" s="12" t="n">
        <v>55.7090911865234</v>
      </c>
      <c r="W1321" s="12" t="n">
        <v>20.6382637023926</v>
      </c>
      <c r="X1321" s="13" t="n">
        <v>25.7997157346155</v>
      </c>
      <c r="Y1321" s="13" t="n">
        <v>48.6664093070593</v>
      </c>
      <c r="Z1321" s="13" t="n">
        <v>40.6000000000001</v>
      </c>
      <c r="AA1321" s="10" t="s">
        <v>162</v>
      </c>
      <c r="AG1321" s="13" t="n">
        <v>98.8362816510579</v>
      </c>
      <c r="AH1321" s="13" t="n">
        <v>100</v>
      </c>
      <c r="AI1321" s="13" t="n">
        <v>33.9</v>
      </c>
      <c r="AJ1321" s="13" t="n">
        <v>64.1</v>
      </c>
      <c r="AK1321" s="13" t="n">
        <v>36.8</v>
      </c>
      <c r="AL1321" s="12" t="n">
        <v>37.119514024937</v>
      </c>
      <c r="AM1321" s="10" t="s">
        <v>157</v>
      </c>
      <c r="AN1321" s="10" t="s">
        <v>632</v>
      </c>
    </row>
    <row r="1322" customFormat="false" ht="15" hidden="false" customHeight="false" outlineLevel="0" collapsed="false">
      <c r="A1322" s="10" t="s">
        <v>3013</v>
      </c>
      <c r="B1322" s="10" t="s">
        <v>2933</v>
      </c>
      <c r="C1322" s="10" t="s">
        <v>148</v>
      </c>
      <c r="D1322" s="11" t="n">
        <v>46298.8875462963</v>
      </c>
      <c r="E1322" s="10" t="s">
        <v>3014</v>
      </c>
      <c r="F1322" s="10" t="s">
        <v>2935</v>
      </c>
      <c r="G1322" s="10" t="s">
        <v>2936</v>
      </c>
      <c r="H1322" s="10" t="s">
        <v>286</v>
      </c>
      <c r="I1322" s="10" t="s">
        <v>152</v>
      </c>
      <c r="J1322" s="10" t="s">
        <v>248</v>
      </c>
      <c r="K1322" s="10" t="s">
        <v>154</v>
      </c>
      <c r="M1322" s="12" t="n">
        <v>40.785983360496</v>
      </c>
      <c r="N1322" s="12" t="n">
        <v>4.89129203966893</v>
      </c>
      <c r="O1322" s="12" t="n">
        <v>39.2548855598511</v>
      </c>
      <c r="P1322" s="12" t="n">
        <v>53.0969413689486</v>
      </c>
      <c r="Q1322" s="12" t="n">
        <v>45.0318057745941</v>
      </c>
      <c r="R1322" s="12" t="n">
        <v>43.9197558139986</v>
      </c>
      <c r="S1322" s="12" t="n">
        <v>44.4324997734385</v>
      </c>
      <c r="T1322" s="12" t="n">
        <v>34.6610725178257</v>
      </c>
      <c r="U1322" s="12" t="n">
        <v>33.4083251953125</v>
      </c>
      <c r="V1322" s="12" t="n">
        <v>58.1849592208869</v>
      </c>
      <c r="W1322" s="12" t="n">
        <v>24.7766340255744</v>
      </c>
      <c r="X1322" s="13" t="n">
        <v>12.3789104159261</v>
      </c>
      <c r="Y1322" s="13" t="n">
        <v>59.5849626733025</v>
      </c>
      <c r="Z1322" s="13" t="n">
        <v>39.7000000000001</v>
      </c>
      <c r="AA1322" s="10" t="s">
        <v>155</v>
      </c>
      <c r="AG1322" s="13" t="n">
        <v>98.5936473165389</v>
      </c>
      <c r="AH1322" s="13" t="n">
        <v>100</v>
      </c>
      <c r="AI1322" s="13" t="n">
        <v>32.5</v>
      </c>
      <c r="AJ1322" s="13" t="n">
        <v>64.5</v>
      </c>
      <c r="AK1322" s="13" t="n">
        <v>39.5</v>
      </c>
      <c r="AL1322" s="12" t="n">
        <v>37.2407407407407</v>
      </c>
      <c r="AM1322" s="10" t="s">
        <v>157</v>
      </c>
      <c r="AN1322" s="10" t="s">
        <v>632</v>
      </c>
    </row>
    <row r="1323" customFormat="false" ht="15" hidden="false" customHeight="false" outlineLevel="0" collapsed="false">
      <c r="A1323" s="10" t="s">
        <v>3015</v>
      </c>
      <c r="B1323" s="10" t="s">
        <v>2933</v>
      </c>
      <c r="C1323" s="10" t="s">
        <v>148</v>
      </c>
      <c r="D1323" s="11" t="n">
        <v>46298.8875578704</v>
      </c>
      <c r="E1323" s="10" t="s">
        <v>3016</v>
      </c>
      <c r="F1323" s="10" t="s">
        <v>2935</v>
      </c>
      <c r="G1323" s="10" t="s">
        <v>2936</v>
      </c>
      <c r="H1323" s="10" t="s">
        <v>289</v>
      </c>
      <c r="I1323" s="10" t="s">
        <v>152</v>
      </c>
      <c r="J1323" s="10" t="s">
        <v>248</v>
      </c>
      <c r="K1323" s="10" t="s">
        <v>154</v>
      </c>
      <c r="M1323" s="12" t="n">
        <v>41.0930640249981</v>
      </c>
      <c r="N1323" s="12" t="n">
        <v>3.97777740313635</v>
      </c>
      <c r="O1323" s="12" t="n">
        <v>39.9886584358101</v>
      </c>
      <c r="P1323" s="12" t="n">
        <v>51.4761066622484</v>
      </c>
      <c r="Q1323" s="12" t="n">
        <v>44.3188569863121</v>
      </c>
      <c r="R1323" s="12" t="n">
        <v>42.7000120845758</v>
      </c>
      <c r="S1323" s="12" t="n">
        <v>43.077246574164</v>
      </c>
      <c r="T1323" s="12" t="n">
        <v>36.928137387193</v>
      </c>
      <c r="U1323" s="12" t="n">
        <v>34.1629104614258</v>
      </c>
      <c r="V1323" s="12" t="n">
        <v>53.8130226135254</v>
      </c>
      <c r="W1323" s="12" t="n">
        <v>19.6501121520996</v>
      </c>
      <c r="X1323" s="13" t="n">
        <v>40.0163446132671</v>
      </c>
      <c r="Y1323" s="13" t="n">
        <v>68.7280234846285</v>
      </c>
      <c r="Z1323" s="13" t="n">
        <v>40.1000000000001</v>
      </c>
      <c r="AA1323" s="10" t="s">
        <v>155</v>
      </c>
      <c r="AG1323" s="13" t="n">
        <v>98.6140566677978</v>
      </c>
      <c r="AH1323" s="13" t="n">
        <v>100</v>
      </c>
      <c r="AI1323" s="13" t="n">
        <v>33.3</v>
      </c>
      <c r="AJ1323" s="13" t="n">
        <v>63.7</v>
      </c>
      <c r="AK1323" s="13" t="n">
        <v>40.4</v>
      </c>
      <c r="AL1323" s="12" t="n">
        <v>40.4096143234807</v>
      </c>
      <c r="AM1323" s="10" t="s">
        <v>157</v>
      </c>
      <c r="AN1323" s="10" t="s">
        <v>632</v>
      </c>
    </row>
    <row r="1324" customFormat="false" ht="15" hidden="false" customHeight="false" outlineLevel="0" collapsed="false">
      <c r="A1324" s="10" t="s">
        <v>3017</v>
      </c>
      <c r="B1324" s="10" t="s">
        <v>2933</v>
      </c>
      <c r="C1324" s="10" t="s">
        <v>148</v>
      </c>
      <c r="D1324" s="11" t="n">
        <v>46298.8875810185</v>
      </c>
      <c r="E1324" s="10" t="s">
        <v>3018</v>
      </c>
      <c r="F1324" s="10" t="s">
        <v>2935</v>
      </c>
      <c r="G1324" s="10" t="s">
        <v>2936</v>
      </c>
      <c r="H1324" s="10" t="s">
        <v>292</v>
      </c>
      <c r="I1324" s="10" t="s">
        <v>152</v>
      </c>
      <c r="J1324" s="10" t="s">
        <v>248</v>
      </c>
      <c r="K1324" s="10" t="s">
        <v>154</v>
      </c>
      <c r="M1324" s="12" t="n">
        <v>42.0638507591058</v>
      </c>
      <c r="N1324" s="12" t="n">
        <v>4.06605663513832</v>
      </c>
      <c r="O1324" s="12" t="n">
        <v>40.8661706582107</v>
      </c>
      <c r="P1324" s="12" t="n">
        <v>51.378676949828</v>
      </c>
      <c r="Q1324" s="12" t="n">
        <v>46.2718980724737</v>
      </c>
      <c r="R1324" s="12" t="n">
        <v>44.5836101063511</v>
      </c>
      <c r="S1324" s="12" t="n">
        <v>44.7819138953863</v>
      </c>
      <c r="T1324" s="12" t="n">
        <v>36.6587620188933</v>
      </c>
      <c r="U1324" s="12" t="n">
        <v>34.1600723266602</v>
      </c>
      <c r="V1324" s="12" t="n">
        <v>52.689453125</v>
      </c>
      <c r="W1324" s="12" t="n">
        <v>18.5293807983398</v>
      </c>
      <c r="X1324" s="13" t="n">
        <v>20.7309728341839</v>
      </c>
      <c r="Y1324" s="13" t="n">
        <v>57.4127492313057</v>
      </c>
      <c r="Z1324" s="13" t="n">
        <v>40.0000000000001</v>
      </c>
      <c r="AA1324" s="10" t="s">
        <v>155</v>
      </c>
      <c r="AG1324" s="13" t="n">
        <v>98.7654449824679</v>
      </c>
      <c r="AH1324" s="13" t="n">
        <v>100</v>
      </c>
      <c r="AI1324" s="13" t="n">
        <v>33.3</v>
      </c>
      <c r="AJ1324" s="13" t="n">
        <v>63.6</v>
      </c>
      <c r="AK1324" s="13" t="n">
        <v>37.5</v>
      </c>
      <c r="AL1324" s="12" t="n">
        <v>37.7888888888889</v>
      </c>
      <c r="AM1324" s="10" t="s">
        <v>157</v>
      </c>
      <c r="AN1324" s="10" t="s">
        <v>632</v>
      </c>
    </row>
    <row r="1325" customFormat="false" ht="15" hidden="false" customHeight="false" outlineLevel="0" collapsed="false">
      <c r="A1325" s="10" t="s">
        <v>3019</v>
      </c>
      <c r="B1325" s="10" t="s">
        <v>2933</v>
      </c>
      <c r="C1325" s="10" t="s">
        <v>148</v>
      </c>
      <c r="D1325" s="11" t="n">
        <v>46298.8876041667</v>
      </c>
      <c r="E1325" s="10" t="s">
        <v>3020</v>
      </c>
      <c r="F1325" s="10" t="s">
        <v>2935</v>
      </c>
      <c r="G1325" s="10" t="s">
        <v>2936</v>
      </c>
      <c r="H1325" s="10" t="s">
        <v>295</v>
      </c>
      <c r="I1325" s="10" t="s">
        <v>152</v>
      </c>
      <c r="J1325" s="10" t="s">
        <v>248</v>
      </c>
      <c r="K1325" s="10" t="s">
        <v>154</v>
      </c>
      <c r="M1325" s="12" t="n">
        <v>40.4382782364844</v>
      </c>
      <c r="N1325" s="12" t="n">
        <v>4.56262525756816</v>
      </c>
      <c r="O1325" s="12" t="n">
        <v>39.1139300909579</v>
      </c>
      <c r="P1325" s="12" t="n">
        <v>50.7725022888982</v>
      </c>
      <c r="Q1325" s="12" t="n">
        <v>44.0632432390696</v>
      </c>
      <c r="R1325" s="12" t="n">
        <v>44.429928294449</v>
      </c>
      <c r="S1325" s="12" t="n">
        <v>43.7951114185792</v>
      </c>
      <c r="T1325" s="12" t="n">
        <v>34.3462356506576</v>
      </c>
      <c r="U1325" s="12" t="n">
        <v>33.8444900512695</v>
      </c>
      <c r="V1325" s="12" t="n">
        <v>53.4769515991211</v>
      </c>
      <c r="W1325" s="12" t="n">
        <v>19.6324615478516</v>
      </c>
      <c r="X1325" s="13" t="n">
        <v>17.126582833107</v>
      </c>
      <c r="Y1325" s="13" t="n">
        <v>55.641239100907</v>
      </c>
      <c r="Z1325" s="13" t="n">
        <v>39.5000000000001</v>
      </c>
      <c r="AA1325" s="10" t="s">
        <v>155</v>
      </c>
      <c r="AC1325" s="10" t="s">
        <v>156</v>
      </c>
      <c r="AG1325" s="13" t="n">
        <v>98.5576715464007</v>
      </c>
      <c r="AH1325" s="13" t="n">
        <v>100</v>
      </c>
      <c r="AI1325" s="13" t="n">
        <v>32.6</v>
      </c>
      <c r="AJ1325" s="13" t="n">
        <v>64.7</v>
      </c>
      <c r="AK1325" s="13" t="n">
        <v>37.6</v>
      </c>
      <c r="AL1325" s="12" t="n">
        <v>37.3555555555556</v>
      </c>
      <c r="AM1325" s="10" t="s">
        <v>157</v>
      </c>
      <c r="AN1325" s="10" t="s">
        <v>632</v>
      </c>
    </row>
    <row r="1326" customFormat="false" ht="15" hidden="false" customHeight="false" outlineLevel="0" collapsed="false">
      <c r="A1326" s="10" t="s">
        <v>3021</v>
      </c>
      <c r="B1326" s="10" t="s">
        <v>2933</v>
      </c>
      <c r="C1326" s="10" t="s">
        <v>148</v>
      </c>
      <c r="D1326" s="11" t="n">
        <v>46298.887650463</v>
      </c>
      <c r="E1326" s="10" t="s">
        <v>3022</v>
      </c>
      <c r="F1326" s="10" t="s">
        <v>2935</v>
      </c>
      <c r="G1326" s="10" t="s">
        <v>2936</v>
      </c>
      <c r="H1326" s="10" t="s">
        <v>298</v>
      </c>
      <c r="I1326" s="10" t="s">
        <v>152</v>
      </c>
      <c r="J1326" s="10" t="s">
        <v>248</v>
      </c>
      <c r="K1326" s="10" t="s">
        <v>154</v>
      </c>
      <c r="M1326" s="12" t="n">
        <v>47.646919681082</v>
      </c>
      <c r="N1326" s="12" t="n">
        <v>4.99374044328946</v>
      </c>
      <c r="O1326" s="12" t="n">
        <v>46.7802569750733</v>
      </c>
      <c r="P1326" s="12" t="n">
        <v>50.9940110433409</v>
      </c>
      <c r="Q1326" s="12" t="n">
        <v>53.9924829938232</v>
      </c>
      <c r="R1326" s="12" t="n">
        <v>50.1242972252465</v>
      </c>
      <c r="S1326" s="12" t="n">
        <v>48.6878501288819</v>
      </c>
      <c r="T1326" s="12" t="n">
        <v>38.7870727819921</v>
      </c>
      <c r="U1326" s="12" t="n">
        <v>36.5203323364258</v>
      </c>
      <c r="V1326" s="12" t="n">
        <v>56.5702896118164</v>
      </c>
      <c r="W1326" s="12" t="n">
        <v>20.0499572753906</v>
      </c>
      <c r="X1326" s="13" t="n">
        <v>12.9302681358665</v>
      </c>
      <c r="Y1326" s="13" t="n">
        <v>41.0907361849042</v>
      </c>
      <c r="Z1326" s="13" t="n">
        <v>51.7000000000002</v>
      </c>
      <c r="AA1326" s="10" t="s">
        <v>162</v>
      </c>
      <c r="AG1326" s="13" t="n">
        <v>98.7042402971065</v>
      </c>
      <c r="AH1326" s="13" t="n">
        <v>100</v>
      </c>
      <c r="AI1326" s="13" t="n">
        <v>35.7</v>
      </c>
      <c r="AJ1326" s="13" t="n">
        <v>64.6</v>
      </c>
      <c r="AK1326" s="13" t="n">
        <v>43.8</v>
      </c>
      <c r="AL1326" s="12" t="n">
        <v>42.8652892561984</v>
      </c>
      <c r="AM1326" s="10" t="s">
        <v>157</v>
      </c>
      <c r="AN1326" s="10" t="s">
        <v>632</v>
      </c>
    </row>
    <row r="1327" customFormat="false" ht="15" hidden="false" customHeight="false" outlineLevel="0" collapsed="false">
      <c r="A1327" s="10" t="s">
        <v>3023</v>
      </c>
      <c r="B1327" s="10" t="s">
        <v>2933</v>
      </c>
      <c r="C1327" s="10" t="s">
        <v>148</v>
      </c>
      <c r="D1327" s="11" t="n">
        <v>46298.887662037</v>
      </c>
      <c r="E1327" s="10" t="s">
        <v>3024</v>
      </c>
      <c r="F1327" s="10" t="s">
        <v>2935</v>
      </c>
      <c r="G1327" s="10" t="s">
        <v>2936</v>
      </c>
      <c r="H1327" s="10" t="s">
        <v>301</v>
      </c>
      <c r="I1327" s="10" t="s">
        <v>152</v>
      </c>
      <c r="J1327" s="10" t="s">
        <v>248</v>
      </c>
      <c r="K1327" s="10" t="s">
        <v>154</v>
      </c>
      <c r="M1327" s="12" t="n">
        <v>42.6359880493009</v>
      </c>
      <c r="N1327" s="12" t="n">
        <v>5.10227283503435</v>
      </c>
      <c r="O1327" s="12" t="n">
        <v>41.1394890556879</v>
      </c>
      <c r="P1327" s="12" t="n">
        <v>53.7136789318668</v>
      </c>
      <c r="Q1327" s="12" t="n">
        <v>48.0366473274397</v>
      </c>
      <c r="R1327" s="12" t="n">
        <v>46.1869433707967</v>
      </c>
      <c r="S1327" s="12" t="n">
        <v>45.6488319147102</v>
      </c>
      <c r="T1327" s="12" t="n">
        <v>35.5135044043763</v>
      </c>
      <c r="U1327" s="12" t="n">
        <v>34.5969696044922</v>
      </c>
      <c r="V1327" s="12" t="n">
        <v>56.5201072692871</v>
      </c>
      <c r="W1327" s="12" t="n">
        <v>21.9231376647949</v>
      </c>
      <c r="X1327" s="13" t="n">
        <v>14.0752027324137</v>
      </c>
      <c r="Y1327" s="13" t="n">
        <v>49.4595506652077</v>
      </c>
      <c r="Z1327" s="13" t="n">
        <v>40.8000000000001</v>
      </c>
      <c r="AA1327" s="10" t="s">
        <v>162</v>
      </c>
      <c r="AG1327" s="13" t="n">
        <v>98.6780895871805</v>
      </c>
      <c r="AH1327" s="13" t="n">
        <v>100</v>
      </c>
      <c r="AI1327" s="13" t="n">
        <v>33.7</v>
      </c>
      <c r="AJ1327" s="13" t="n">
        <v>65.3</v>
      </c>
      <c r="AK1327" s="13" t="n">
        <v>39.5</v>
      </c>
      <c r="AL1327" s="12" t="n">
        <v>39.9069715370019</v>
      </c>
      <c r="AM1327" s="10" t="s">
        <v>157</v>
      </c>
      <c r="AN1327" s="10" t="s">
        <v>632</v>
      </c>
    </row>
    <row r="1328" customFormat="false" ht="15" hidden="false" customHeight="false" outlineLevel="0" collapsed="false">
      <c r="A1328" s="10" t="s">
        <v>3025</v>
      </c>
      <c r="B1328" s="10" t="s">
        <v>2933</v>
      </c>
      <c r="C1328" s="10" t="s">
        <v>148</v>
      </c>
      <c r="D1328" s="11" t="n">
        <v>46298.8877199074</v>
      </c>
      <c r="E1328" s="10" t="s">
        <v>3026</v>
      </c>
      <c r="F1328" s="10" t="s">
        <v>2935</v>
      </c>
      <c r="G1328" s="10" t="s">
        <v>2936</v>
      </c>
      <c r="H1328" s="10" t="s">
        <v>304</v>
      </c>
      <c r="I1328" s="10" t="s">
        <v>152</v>
      </c>
      <c r="J1328" s="10" t="s">
        <v>248</v>
      </c>
      <c r="K1328" s="10" t="s">
        <v>154</v>
      </c>
      <c r="M1328" s="12" t="n">
        <v>52.2078769707317</v>
      </c>
      <c r="N1328" s="12" t="n">
        <v>4.95783340976109</v>
      </c>
      <c r="O1328" s="12" t="n">
        <v>50.9669487979201</v>
      </c>
      <c r="P1328" s="12" t="n">
        <v>57.9190206677278</v>
      </c>
      <c r="Q1328" s="12" t="n">
        <v>59.410872524722</v>
      </c>
      <c r="R1328" s="12" t="n">
        <v>55.4571879745238</v>
      </c>
      <c r="S1328" s="12" t="n">
        <v>55.8488154892151</v>
      </c>
      <c r="T1328" s="12" t="n">
        <v>43.5487692088288</v>
      </c>
      <c r="U1328" s="12" t="n">
        <v>41.566951751709</v>
      </c>
      <c r="V1328" s="12" t="n">
        <v>62.1368751525879</v>
      </c>
      <c r="W1328" s="12" t="n">
        <v>20.5699234008789</v>
      </c>
      <c r="X1328" s="13" t="n">
        <v>13.3581771509559</v>
      </c>
      <c r="Y1328" s="13" t="n">
        <v>37.3836684936123</v>
      </c>
      <c r="Z1328" s="13" t="n">
        <v>55.1000000000002</v>
      </c>
      <c r="AA1328" s="10" t="s">
        <v>162</v>
      </c>
      <c r="AF1328" s="10" t="s">
        <v>156</v>
      </c>
      <c r="AG1328" s="13" t="n">
        <v>98.641078533929</v>
      </c>
      <c r="AH1328" s="13" t="n">
        <v>100</v>
      </c>
      <c r="AI1328" s="13" t="n">
        <v>40.4</v>
      </c>
      <c r="AJ1328" s="13" t="n">
        <v>70.5</v>
      </c>
      <c r="AK1328" s="13" t="n">
        <v>45</v>
      </c>
      <c r="AL1328" s="12" t="n">
        <v>44.8592592592593</v>
      </c>
      <c r="AM1328" s="10" t="s">
        <v>157</v>
      </c>
      <c r="AN1328" s="10" t="s">
        <v>632</v>
      </c>
    </row>
    <row r="1329" customFormat="false" ht="15" hidden="false" customHeight="false" outlineLevel="0" collapsed="false">
      <c r="A1329" s="10" t="s">
        <v>3027</v>
      </c>
      <c r="B1329" s="10" t="s">
        <v>2933</v>
      </c>
      <c r="C1329" s="10" t="s">
        <v>148</v>
      </c>
      <c r="D1329" s="11" t="n">
        <v>46298.8877430556</v>
      </c>
      <c r="E1329" s="10" t="s">
        <v>3028</v>
      </c>
      <c r="F1329" s="10" t="s">
        <v>2935</v>
      </c>
      <c r="G1329" s="10" t="s">
        <v>2936</v>
      </c>
      <c r="H1329" s="10" t="s">
        <v>307</v>
      </c>
      <c r="I1329" s="10" t="s">
        <v>152</v>
      </c>
      <c r="J1329" s="10" t="s">
        <v>248</v>
      </c>
      <c r="K1329" s="10" t="s">
        <v>154</v>
      </c>
      <c r="M1329" s="12" t="n">
        <v>47.0799704999256</v>
      </c>
      <c r="N1329" s="12" t="n">
        <v>5.64892827937435</v>
      </c>
      <c r="O1329" s="12" t="n">
        <v>45.4087764955887</v>
      </c>
      <c r="P1329" s="12" t="n">
        <v>57.208064045141</v>
      </c>
      <c r="Q1329" s="12" t="n">
        <v>55.2182904974348</v>
      </c>
      <c r="R1329" s="12" t="n">
        <v>49.9909611011869</v>
      </c>
      <c r="S1329" s="12" t="n">
        <v>52.3053845637716</v>
      </c>
      <c r="T1329" s="12" t="n">
        <v>39.7050511391933</v>
      </c>
      <c r="U1329" s="12" t="n">
        <v>37.1509017944336</v>
      </c>
      <c r="V1329" s="12" t="n">
        <v>60.3545407104507</v>
      </c>
      <c r="W1329" s="12" t="n">
        <v>23.2036389160171</v>
      </c>
      <c r="X1329" s="13" t="n">
        <v>19.9187663366144</v>
      </c>
      <c r="Y1329" s="13" t="n">
        <v>40.0279848026974</v>
      </c>
      <c r="Z1329" s="13" t="n">
        <v>43.5000000000001</v>
      </c>
      <c r="AA1329" s="10" t="s">
        <v>162</v>
      </c>
      <c r="AC1329" s="10" t="s">
        <v>156</v>
      </c>
      <c r="AG1329" s="13" t="n">
        <v>98.6096738338891</v>
      </c>
      <c r="AH1329" s="13" t="n">
        <v>100</v>
      </c>
      <c r="AI1329" s="13" t="n">
        <v>36.2</v>
      </c>
      <c r="AJ1329" s="13" t="n">
        <v>69.7</v>
      </c>
      <c r="AK1329" s="13" t="n">
        <v>39.7</v>
      </c>
      <c r="AL1329" s="12" t="n">
        <v>39.7713152263375</v>
      </c>
      <c r="AM1329" s="10" t="s">
        <v>157</v>
      </c>
      <c r="AN1329" s="10" t="s">
        <v>632</v>
      </c>
    </row>
    <row r="1330" customFormat="false" ht="15" hidden="false" customHeight="false" outlineLevel="0" collapsed="false">
      <c r="A1330" s="10" t="s">
        <v>3029</v>
      </c>
      <c r="B1330" s="10" t="s">
        <v>2933</v>
      </c>
      <c r="C1330" s="10" t="s">
        <v>148</v>
      </c>
      <c r="D1330" s="11" t="n">
        <v>46298.8877662037</v>
      </c>
      <c r="E1330" s="10" t="s">
        <v>3030</v>
      </c>
      <c r="F1330" s="10" t="s">
        <v>2935</v>
      </c>
      <c r="G1330" s="10" t="s">
        <v>2936</v>
      </c>
      <c r="H1330" s="10" t="s">
        <v>310</v>
      </c>
      <c r="I1330" s="10" t="s">
        <v>152</v>
      </c>
      <c r="J1330" s="10" t="s">
        <v>248</v>
      </c>
      <c r="K1330" s="10" t="s">
        <v>154</v>
      </c>
      <c r="M1330" s="12" t="n">
        <v>46.3922235921381</v>
      </c>
      <c r="N1330" s="12" t="n">
        <v>5.40725152062287</v>
      </c>
      <c r="O1330" s="12" t="n">
        <v>44.7336903825084</v>
      </c>
      <c r="P1330" s="12" t="n">
        <v>57.4065066973641</v>
      </c>
      <c r="Q1330" s="12" t="n">
        <v>54.366007724655</v>
      </c>
      <c r="R1330" s="12" t="n">
        <v>49.6591781797045</v>
      </c>
      <c r="S1330" s="12" t="n">
        <v>51.1429309020209</v>
      </c>
      <c r="T1330" s="12" t="n">
        <v>39.4410506128264</v>
      </c>
      <c r="U1330" s="12" t="n">
        <v>37.936710357666</v>
      </c>
      <c r="V1330" s="12" t="n">
        <v>61.4494209289551</v>
      </c>
      <c r="W1330" s="12" t="n">
        <v>23.5127105712891</v>
      </c>
      <c r="X1330" s="13" t="n">
        <v>28.7325412060634</v>
      </c>
      <c r="Y1330" s="13" t="n">
        <v>49.8502349904018</v>
      </c>
      <c r="Z1330" s="13" t="n">
        <v>44.2000000000001</v>
      </c>
      <c r="AA1330" s="10" t="s">
        <v>162</v>
      </c>
      <c r="AC1330" s="10" t="s">
        <v>156</v>
      </c>
      <c r="AG1330" s="13" t="n">
        <v>98.1746992355995</v>
      </c>
      <c r="AH1330" s="13" t="n">
        <v>100</v>
      </c>
      <c r="AI1330" s="13" t="n">
        <v>37</v>
      </c>
      <c r="AJ1330" s="13" t="n">
        <v>70</v>
      </c>
      <c r="AK1330" s="13" t="n">
        <v>42.8</v>
      </c>
      <c r="AL1330" s="12" t="n">
        <v>41.8888888888889</v>
      </c>
      <c r="AM1330" s="10" t="s">
        <v>157</v>
      </c>
      <c r="AN1330" s="10" t="s">
        <v>632</v>
      </c>
    </row>
    <row r="1331" customFormat="false" ht="15" hidden="false" customHeight="false" outlineLevel="0" collapsed="false">
      <c r="A1331" s="10" t="s">
        <v>3031</v>
      </c>
      <c r="B1331" s="10" t="s">
        <v>2933</v>
      </c>
      <c r="C1331" s="10" t="s">
        <v>148</v>
      </c>
      <c r="D1331" s="11" t="n">
        <v>46298.8878009259</v>
      </c>
      <c r="E1331" s="10" t="s">
        <v>3032</v>
      </c>
      <c r="F1331" s="10" t="s">
        <v>2935</v>
      </c>
      <c r="G1331" s="10" t="s">
        <v>2936</v>
      </c>
      <c r="H1331" s="10" t="s">
        <v>313</v>
      </c>
      <c r="I1331" s="10" t="s">
        <v>152</v>
      </c>
      <c r="J1331" s="10" t="s">
        <v>248</v>
      </c>
      <c r="K1331" s="10" t="s">
        <v>154</v>
      </c>
      <c r="L1331" s="10" t="s">
        <v>156</v>
      </c>
      <c r="M1331" s="12" t="n">
        <v>42.6693773004416</v>
      </c>
      <c r="N1331" s="12" t="n">
        <v>5.92341295537635</v>
      </c>
      <c r="O1331" s="12" t="n">
        <v>41.0615241543597</v>
      </c>
      <c r="P1331" s="12" t="n">
        <v>52.1785808606466</v>
      </c>
      <c r="Q1331" s="12" t="n">
        <v>52.7063355890224</v>
      </c>
      <c r="R1331" s="12" t="n">
        <v>47.8961024202906</v>
      </c>
      <c r="S1331" s="12" t="n">
        <v>48.3115808785603</v>
      </c>
      <c r="T1331" s="12" t="n">
        <v>34.6557655447872</v>
      </c>
      <c r="U1331" s="12" t="n">
        <v>34.4190292358398</v>
      </c>
      <c r="V1331" s="12" t="n">
        <v>55.3719635009766</v>
      </c>
      <c r="W1331" s="12" t="n">
        <v>20.9529342651367</v>
      </c>
      <c r="X1331" s="13" t="n">
        <v>20.245267227844</v>
      </c>
      <c r="Y1331" s="13" t="n">
        <v>38.4922913049794</v>
      </c>
      <c r="Z1331" s="13" t="n">
        <v>41.2000000000001</v>
      </c>
      <c r="AA1331" s="10" t="s">
        <v>162</v>
      </c>
      <c r="AC1331" s="10" t="s">
        <v>156</v>
      </c>
      <c r="AE1331" s="10" t="s">
        <v>156</v>
      </c>
      <c r="AG1331" s="13" t="n">
        <v>94.0986956861316</v>
      </c>
      <c r="AH1331" s="13" t="n">
        <v>100</v>
      </c>
      <c r="AI1331" s="13" t="n">
        <v>33.4</v>
      </c>
      <c r="AJ1331" s="13" t="n">
        <v>69.3</v>
      </c>
      <c r="AK1331" s="13" t="n">
        <v>34.4</v>
      </c>
      <c r="AL1331" s="12" t="n">
        <v>34.7918136430524</v>
      </c>
      <c r="AM1331" s="10" t="s">
        <v>157</v>
      </c>
      <c r="AN1331" s="10" t="s">
        <v>632</v>
      </c>
      <c r="AO1331" s="10" t="s">
        <v>3033</v>
      </c>
    </row>
    <row r="1332" customFormat="false" ht="15" hidden="false" customHeight="false" outlineLevel="0" collapsed="false">
      <c r="A1332" s="10" t="s">
        <v>3034</v>
      </c>
      <c r="B1332" s="10" t="s">
        <v>2933</v>
      </c>
      <c r="C1332" s="10" t="s">
        <v>148</v>
      </c>
      <c r="D1332" s="11" t="n">
        <v>46298.8878587963</v>
      </c>
      <c r="E1332" s="10" t="s">
        <v>3035</v>
      </c>
      <c r="F1332" s="10" t="s">
        <v>2935</v>
      </c>
      <c r="G1332" s="10" t="s">
        <v>2936</v>
      </c>
      <c r="H1332" s="10" t="s">
        <v>316</v>
      </c>
      <c r="I1332" s="10" t="s">
        <v>152</v>
      </c>
      <c r="J1332" s="10" t="s">
        <v>248</v>
      </c>
      <c r="K1332" s="10" t="s">
        <v>261</v>
      </c>
      <c r="L1332" s="10" t="s">
        <v>346</v>
      </c>
      <c r="M1332" s="12" t="n">
        <v>43.7231177506194</v>
      </c>
      <c r="N1332" s="12" t="n">
        <v>5.0230918218423</v>
      </c>
      <c r="O1332" s="12" t="n">
        <v>42.5212234116275</v>
      </c>
      <c r="Q1332" s="12" t="n">
        <v>51.6232311810099</v>
      </c>
      <c r="R1332" s="12" t="n">
        <v>47.0516368533628</v>
      </c>
      <c r="S1332" s="12" t="n">
        <v>49.0837574944731</v>
      </c>
      <c r="T1332" s="12" t="n">
        <v>36.0608527495635</v>
      </c>
      <c r="U1332" s="12" t="n">
        <v>35.4599990844727</v>
      </c>
      <c r="V1332" s="12" t="n">
        <v>56.1300430297852</v>
      </c>
      <c r="W1332" s="12" t="n">
        <v>20.6700439453125</v>
      </c>
      <c r="X1332" s="13" t="n">
        <v>12.0830743076084</v>
      </c>
      <c r="Y1332" s="13" t="n">
        <v>43.7909947856536</v>
      </c>
      <c r="Z1332" s="13" t="n">
        <v>41.2000000000001</v>
      </c>
      <c r="AA1332" s="10" t="s">
        <v>162</v>
      </c>
      <c r="AC1332" s="10" t="s">
        <v>347</v>
      </c>
      <c r="AE1332" s="10" t="s">
        <v>156</v>
      </c>
      <c r="AG1332" s="13" t="n">
        <v>92.3882084041493</v>
      </c>
      <c r="AH1332" s="13" t="n">
        <v>100</v>
      </c>
      <c r="AI1332" s="13" t="n">
        <v>34.2</v>
      </c>
      <c r="AJ1332" s="13" t="n">
        <v>66.7</v>
      </c>
      <c r="AK1332" s="13" t="n">
        <v>37.9</v>
      </c>
      <c r="AL1332" s="12" t="n">
        <v>37.6647088016707</v>
      </c>
      <c r="AM1332" s="10" t="s">
        <v>157</v>
      </c>
      <c r="AN1332" s="10" t="s">
        <v>632</v>
      </c>
      <c r="AO1332" s="10" t="s">
        <v>3036</v>
      </c>
    </row>
    <row r="1333" customFormat="false" ht="15" hidden="false" customHeight="false" outlineLevel="0" collapsed="false">
      <c r="A1333" s="10" t="s">
        <v>3037</v>
      </c>
      <c r="B1333" s="10" t="s">
        <v>2933</v>
      </c>
      <c r="C1333" s="10" t="s">
        <v>148</v>
      </c>
      <c r="D1333" s="11" t="n">
        <v>46298.8878935185</v>
      </c>
      <c r="E1333" s="10" t="s">
        <v>3038</v>
      </c>
      <c r="F1333" s="10" t="s">
        <v>2935</v>
      </c>
      <c r="G1333" s="10" t="s">
        <v>2936</v>
      </c>
      <c r="H1333" s="10" t="s">
        <v>319</v>
      </c>
      <c r="I1333" s="10" t="s">
        <v>152</v>
      </c>
      <c r="J1333" s="10" t="s">
        <v>248</v>
      </c>
      <c r="K1333" s="10" t="s">
        <v>154</v>
      </c>
      <c r="M1333" s="12" t="n">
        <v>45.5325606745883</v>
      </c>
      <c r="N1333" s="12" t="n">
        <v>5.693422616584</v>
      </c>
      <c r="O1333" s="12" t="n">
        <v>43.9157492365398</v>
      </c>
      <c r="P1333" s="12" t="n">
        <v>57.901148703246</v>
      </c>
      <c r="Q1333" s="12" t="n">
        <v>52.6990516620352</v>
      </c>
      <c r="R1333" s="12" t="n">
        <v>49.3887525989375</v>
      </c>
      <c r="S1333" s="12" t="n">
        <v>49.2289576310089</v>
      </c>
      <c r="T1333" s="12" t="n">
        <v>37.6695251570214</v>
      </c>
      <c r="U1333" s="12" t="n">
        <v>36.4297828674316</v>
      </c>
      <c r="V1333" s="12" t="n">
        <v>60.512580871582</v>
      </c>
      <c r="W1333" s="12" t="n">
        <v>24.0827980041504</v>
      </c>
      <c r="X1333" s="13" t="n">
        <v>10.6883939115602</v>
      </c>
      <c r="Y1333" s="13" t="n">
        <v>43.677830993308</v>
      </c>
      <c r="Z1333" s="13" t="n">
        <v>42.5000000000001</v>
      </c>
      <c r="AA1333" s="10" t="s">
        <v>162</v>
      </c>
      <c r="AC1333" s="10" t="s">
        <v>156</v>
      </c>
      <c r="AG1333" s="13" t="n">
        <v>97.2252344198507</v>
      </c>
      <c r="AH1333" s="13" t="n">
        <v>100</v>
      </c>
      <c r="AI1333" s="13" t="n">
        <v>35.1</v>
      </c>
      <c r="AJ1333" s="13" t="n">
        <v>69.4</v>
      </c>
      <c r="AK1333" s="13" t="n">
        <v>43.8</v>
      </c>
      <c r="AL1333" s="12" t="n">
        <v>44.4783004930493</v>
      </c>
      <c r="AM1333" s="10" t="s">
        <v>157</v>
      </c>
      <c r="AN1333" s="10" t="s">
        <v>632</v>
      </c>
    </row>
    <row r="1334" customFormat="false" ht="15" hidden="false" customHeight="false" outlineLevel="0" collapsed="false">
      <c r="A1334" s="10" t="s">
        <v>3039</v>
      </c>
      <c r="B1334" s="10" t="s">
        <v>2933</v>
      </c>
      <c r="C1334" s="10" t="s">
        <v>148</v>
      </c>
      <c r="D1334" s="11" t="n">
        <v>46298.8879513889</v>
      </c>
      <c r="E1334" s="10" t="s">
        <v>3040</v>
      </c>
      <c r="F1334" s="10" t="s">
        <v>2935</v>
      </c>
      <c r="K1334" s="10" t="s">
        <v>243</v>
      </c>
      <c r="AN1334" s="10" t="s">
        <v>687</v>
      </c>
      <c r="AO1334" s="10" t="s">
        <v>687</v>
      </c>
    </row>
    <row r="1335" customFormat="false" ht="15" hidden="false" customHeight="false" outlineLevel="0" collapsed="false">
      <c r="A1335" s="10" t="s">
        <v>3041</v>
      </c>
      <c r="B1335" s="10" t="s">
        <v>2933</v>
      </c>
      <c r="C1335" s="10" t="s">
        <v>148</v>
      </c>
      <c r="D1335" s="11" t="n">
        <v>46298.8882060185</v>
      </c>
      <c r="E1335" s="10" t="s">
        <v>3042</v>
      </c>
      <c r="F1335" s="10" t="s">
        <v>2935</v>
      </c>
      <c r="G1335" s="10" t="s">
        <v>2936</v>
      </c>
      <c r="H1335" s="10" t="s">
        <v>322</v>
      </c>
      <c r="I1335" s="10" t="s">
        <v>323</v>
      </c>
      <c r="J1335" s="10" t="s">
        <v>248</v>
      </c>
      <c r="K1335" s="10" t="s">
        <v>154</v>
      </c>
      <c r="M1335" s="12" t="n">
        <v>57.1134458953683</v>
      </c>
      <c r="N1335" s="12" t="n">
        <v>2.52221541688346</v>
      </c>
      <c r="O1335" s="12" t="n">
        <v>56.4311186599053</v>
      </c>
      <c r="P1335" s="12" t="n">
        <v>61.9655159049901</v>
      </c>
      <c r="Q1335" s="12" t="n">
        <v>60.6366436951088</v>
      </c>
      <c r="R1335" s="12" t="n">
        <v>58.3001042658987</v>
      </c>
      <c r="S1335" s="12" t="n">
        <v>58.0652322261207</v>
      </c>
      <c r="T1335" s="12" t="n">
        <v>54.1639542155543</v>
      </c>
      <c r="U1335" s="12" t="n">
        <v>52.5560111999512</v>
      </c>
      <c r="V1335" s="12" t="n">
        <v>63.7009239196777</v>
      </c>
      <c r="W1335" s="12" t="n">
        <v>11.1449127197266</v>
      </c>
      <c r="X1335" s="13" t="n">
        <v>49.3897063809588</v>
      </c>
      <c r="Y1335" s="13" t="n">
        <v>73.6217535769987</v>
      </c>
      <c r="Z1335" s="13" t="n">
        <v>57</v>
      </c>
      <c r="AA1335" s="10" t="s">
        <v>155</v>
      </c>
      <c r="AG1335" s="13" t="n">
        <v>97.9997341839447</v>
      </c>
      <c r="AH1335" s="13" t="n">
        <v>100</v>
      </c>
      <c r="AI1335" s="13" t="n">
        <v>51.4</v>
      </c>
      <c r="AJ1335" s="13" t="n">
        <v>73.3</v>
      </c>
      <c r="AK1335" s="13" t="n">
        <v>53</v>
      </c>
      <c r="AL1335" s="12" t="n">
        <v>52.5560117302053</v>
      </c>
      <c r="AM1335" s="10" t="s">
        <v>180</v>
      </c>
      <c r="AN1335" s="10" t="s">
        <v>632</v>
      </c>
    </row>
    <row r="1336" customFormat="false" ht="15" hidden="false" customHeight="false" outlineLevel="0" collapsed="false">
      <c r="A1336" s="10" t="s">
        <v>3043</v>
      </c>
      <c r="B1336" s="10" t="s">
        <v>2933</v>
      </c>
      <c r="C1336" s="10" t="s">
        <v>148</v>
      </c>
      <c r="D1336" s="11" t="n">
        <v>46298.8882291667</v>
      </c>
      <c r="E1336" s="10" t="s">
        <v>3044</v>
      </c>
      <c r="F1336" s="10" t="s">
        <v>2935</v>
      </c>
      <c r="G1336" s="10" t="s">
        <v>2936</v>
      </c>
      <c r="H1336" s="10" t="s">
        <v>326</v>
      </c>
      <c r="I1336" s="10" t="s">
        <v>323</v>
      </c>
      <c r="J1336" s="10" t="s">
        <v>248</v>
      </c>
      <c r="K1336" s="10" t="s">
        <v>154</v>
      </c>
      <c r="M1336" s="12" t="n">
        <v>56.0771160006756</v>
      </c>
      <c r="N1336" s="12" t="n">
        <v>2.87287853147792</v>
      </c>
      <c r="O1336" s="12" t="n">
        <v>55.2123594324349</v>
      </c>
      <c r="P1336" s="12" t="n">
        <v>61.2908323420003</v>
      </c>
      <c r="Q1336" s="12" t="n">
        <v>60.4490531035951</v>
      </c>
      <c r="R1336" s="12" t="n">
        <v>58.6328552374535</v>
      </c>
      <c r="S1336" s="12" t="n">
        <v>56.8978459355004</v>
      </c>
      <c r="T1336" s="12" t="n">
        <v>52.7719371345678</v>
      </c>
      <c r="U1336" s="12" t="n">
        <v>51.521053314209</v>
      </c>
      <c r="V1336" s="12" t="n">
        <v>63.9378242492676</v>
      </c>
      <c r="W1336" s="12" t="n">
        <v>12.4167709350586</v>
      </c>
      <c r="X1336" s="13" t="n">
        <v>47.9975048782828</v>
      </c>
      <c r="Y1336" s="13" t="n">
        <v>68.2735677041681</v>
      </c>
      <c r="Z1336" s="13" t="n">
        <v>55.2</v>
      </c>
      <c r="AA1336" s="10" t="s">
        <v>155</v>
      </c>
      <c r="AG1336" s="13" t="n">
        <v>98.3003946354732</v>
      </c>
      <c r="AH1336" s="13" t="n">
        <v>100</v>
      </c>
      <c r="AI1336" s="13" t="n">
        <v>49.5</v>
      </c>
      <c r="AJ1336" s="13" t="n">
        <v>73.5</v>
      </c>
      <c r="AK1336" s="13" t="n">
        <v>52.2</v>
      </c>
      <c r="AL1336" s="12" t="n">
        <v>50.990903815465</v>
      </c>
      <c r="AM1336" s="10" t="s">
        <v>180</v>
      </c>
      <c r="AN1336" s="10" t="s">
        <v>632</v>
      </c>
    </row>
    <row r="1337" customFormat="false" ht="15" hidden="false" customHeight="false" outlineLevel="0" collapsed="false">
      <c r="A1337" s="10" t="s">
        <v>3045</v>
      </c>
      <c r="B1337" s="10" t="s">
        <v>2933</v>
      </c>
      <c r="C1337" s="10" t="s">
        <v>148</v>
      </c>
      <c r="D1337" s="11" t="n">
        <v>46298.8882523148</v>
      </c>
      <c r="E1337" s="10" t="s">
        <v>3046</v>
      </c>
      <c r="F1337" s="10" t="s">
        <v>2935</v>
      </c>
      <c r="G1337" s="10" t="s">
        <v>2936</v>
      </c>
      <c r="H1337" s="10" t="s">
        <v>329</v>
      </c>
      <c r="I1337" s="10" t="s">
        <v>323</v>
      </c>
      <c r="J1337" s="10" t="s">
        <v>248</v>
      </c>
      <c r="K1337" s="10" t="s">
        <v>154</v>
      </c>
      <c r="M1337" s="12" t="n">
        <v>54.8235028227206</v>
      </c>
      <c r="N1337" s="12" t="n">
        <v>3.9853293800312</v>
      </c>
      <c r="O1337" s="12" t="n">
        <v>53.7531541018755</v>
      </c>
      <c r="P1337" s="12" t="n">
        <v>63.2463246980762</v>
      </c>
      <c r="Q1337" s="12" t="n">
        <v>58.5626682980618</v>
      </c>
      <c r="R1337" s="12" t="n">
        <v>56.7788348712618</v>
      </c>
      <c r="S1337" s="12" t="n">
        <v>56.6451745759873</v>
      </c>
      <c r="T1337" s="12" t="n">
        <v>49.6292110380828</v>
      </c>
      <c r="U1337" s="12" t="n">
        <v>47.6209831237793</v>
      </c>
      <c r="V1337" s="12" t="n">
        <v>65.7186431884766</v>
      </c>
      <c r="W1337" s="12" t="n">
        <v>18.0976600646973</v>
      </c>
      <c r="X1337" s="13" t="n">
        <v>28.7871956717764</v>
      </c>
      <c r="Y1337" s="13" t="n">
        <v>53.2724676886084</v>
      </c>
      <c r="Z1337" s="13" t="n">
        <v>53.1000000000001</v>
      </c>
      <c r="AA1337" s="10" t="s">
        <v>155</v>
      </c>
      <c r="AG1337" s="13" t="n">
        <v>97.99344648577</v>
      </c>
      <c r="AH1337" s="13" t="n">
        <v>100</v>
      </c>
      <c r="AI1337" s="13" t="n">
        <v>46.9</v>
      </c>
      <c r="AJ1337" s="13" t="n">
        <v>72.3</v>
      </c>
      <c r="AK1337" s="13" t="n">
        <v>47.6</v>
      </c>
      <c r="AL1337" s="12" t="n">
        <v>47.6209834233563</v>
      </c>
      <c r="AM1337" s="10" t="s">
        <v>180</v>
      </c>
      <c r="AN1337" s="10" t="s">
        <v>632</v>
      </c>
    </row>
    <row r="1338" customFormat="false" ht="15" hidden="false" customHeight="false" outlineLevel="0" collapsed="false">
      <c r="A1338" s="10" t="s">
        <v>3047</v>
      </c>
      <c r="B1338" s="10" t="s">
        <v>2933</v>
      </c>
      <c r="C1338" s="10" t="s">
        <v>148</v>
      </c>
      <c r="D1338" s="11" t="n">
        <v>46298.8882638889</v>
      </c>
      <c r="E1338" s="10" t="s">
        <v>3048</v>
      </c>
      <c r="F1338" s="10" t="s">
        <v>2935</v>
      </c>
      <c r="G1338" s="10" t="s">
        <v>2936</v>
      </c>
      <c r="H1338" s="10" t="s">
        <v>332</v>
      </c>
      <c r="I1338" s="10" t="s">
        <v>323</v>
      </c>
      <c r="J1338" s="10" t="s">
        <v>248</v>
      </c>
      <c r="K1338" s="10" t="s">
        <v>261</v>
      </c>
      <c r="L1338" s="10" t="s">
        <v>362</v>
      </c>
      <c r="M1338" s="12" t="n">
        <v>52.7628746538084</v>
      </c>
      <c r="N1338" s="12" t="n">
        <v>4.0442134930908</v>
      </c>
      <c r="O1338" s="12" t="n">
        <v>51.8076226555617</v>
      </c>
      <c r="Q1338" s="12" t="n">
        <v>57.8098381746267</v>
      </c>
      <c r="R1338" s="12" t="n">
        <v>54.6607365011055</v>
      </c>
      <c r="S1338" s="12" t="n">
        <v>56.2658774574275</v>
      </c>
      <c r="T1338" s="12" t="n">
        <v>46.7234468600847</v>
      </c>
      <c r="U1338" s="12" t="n">
        <v>45.9209823608398</v>
      </c>
      <c r="V1338" s="12" t="n">
        <v>63.5427436828613</v>
      </c>
      <c r="W1338" s="12" t="n">
        <v>17.6217613220215</v>
      </c>
      <c r="X1338" s="13" t="n">
        <v>22.7955339106469</v>
      </c>
      <c r="Y1338" s="13" t="n">
        <v>51.1830752125777</v>
      </c>
      <c r="Z1338" s="13" t="n">
        <v>51.4000000000001</v>
      </c>
      <c r="AA1338" s="10" t="s">
        <v>155</v>
      </c>
      <c r="AC1338" s="10" t="s">
        <v>347</v>
      </c>
      <c r="AG1338" s="13" t="n">
        <v>95.6345284092611</v>
      </c>
      <c r="AH1338" s="13" t="n">
        <v>100</v>
      </c>
      <c r="AI1338" s="13" t="n">
        <v>45.2</v>
      </c>
      <c r="AJ1338" s="13" t="n">
        <v>70.6</v>
      </c>
      <c r="AK1338" s="13" t="n">
        <v>52.3</v>
      </c>
      <c r="AL1338" s="12" t="n">
        <v>51.497520661157</v>
      </c>
      <c r="AM1338" s="10" t="s">
        <v>180</v>
      </c>
      <c r="AN1338" s="10" t="s">
        <v>632</v>
      </c>
      <c r="AO1338" s="10" t="s">
        <v>418</v>
      </c>
    </row>
    <row r="1339" customFormat="false" ht="15" hidden="false" customHeight="false" outlineLevel="0" collapsed="false">
      <c r="A1339" s="10" t="s">
        <v>3049</v>
      </c>
      <c r="B1339" s="10" t="s">
        <v>2933</v>
      </c>
      <c r="C1339" s="10" t="s">
        <v>148</v>
      </c>
      <c r="D1339" s="11" t="n">
        <v>46298.888275463</v>
      </c>
      <c r="E1339" s="10" t="s">
        <v>3050</v>
      </c>
      <c r="F1339" s="10" t="s">
        <v>2935</v>
      </c>
      <c r="G1339" s="10" t="s">
        <v>2936</v>
      </c>
      <c r="H1339" s="10" t="s">
        <v>336</v>
      </c>
      <c r="I1339" s="10" t="s">
        <v>323</v>
      </c>
      <c r="J1339" s="10" t="s">
        <v>153</v>
      </c>
      <c r="K1339" s="10" t="s">
        <v>154</v>
      </c>
      <c r="M1339" s="12" t="n">
        <v>57.5869688791809</v>
      </c>
      <c r="N1339" s="12" t="n">
        <v>4.94207590633571</v>
      </c>
      <c r="O1339" s="12" t="n">
        <v>56.6578805085744</v>
      </c>
      <c r="P1339" s="12" t="n">
        <v>62.3813615022979</v>
      </c>
      <c r="Q1339" s="12" t="n">
        <v>63.1948259269229</v>
      </c>
      <c r="R1339" s="12" t="n">
        <v>62.4444556931401</v>
      </c>
      <c r="S1339" s="12" t="n">
        <v>56.5536451379224</v>
      </c>
      <c r="T1339" s="12" t="n">
        <v>47.3534431552089</v>
      </c>
      <c r="U1339" s="12" t="n">
        <v>45.3804473876953</v>
      </c>
      <c r="V1339" s="12" t="n">
        <v>66.2395782470703</v>
      </c>
      <c r="W1339" s="12" t="n">
        <v>20.859130859375</v>
      </c>
      <c r="X1339" s="13" t="n">
        <v>9.74197218056777</v>
      </c>
      <c r="Y1339" s="13" t="n">
        <v>50.6685971353224</v>
      </c>
      <c r="Z1339" s="13" t="n">
        <v>60.7000000000002</v>
      </c>
      <c r="AA1339" s="10" t="s">
        <v>155</v>
      </c>
      <c r="AG1339" s="13" t="n">
        <v>98.7812602157568</v>
      </c>
      <c r="AH1339" s="13" t="n">
        <v>100</v>
      </c>
      <c r="AI1339" s="13" t="n">
        <v>43.2</v>
      </c>
      <c r="AJ1339" s="13" t="n">
        <v>72.8</v>
      </c>
      <c r="AK1339" s="13" t="n">
        <v>44.1</v>
      </c>
      <c r="AL1339" s="12" t="n">
        <v>44.0402011547774</v>
      </c>
      <c r="AM1339" s="10" t="s">
        <v>180</v>
      </c>
      <c r="AN1339" s="10" t="s">
        <v>632</v>
      </c>
    </row>
    <row r="1340" customFormat="false" ht="15" hidden="false" customHeight="false" outlineLevel="0" collapsed="false">
      <c r="A1340" s="10" t="s">
        <v>3051</v>
      </c>
      <c r="B1340" s="10" t="s">
        <v>2933</v>
      </c>
      <c r="C1340" s="10" t="s">
        <v>148</v>
      </c>
      <c r="D1340" s="11" t="n">
        <v>46298.8882986111</v>
      </c>
      <c r="E1340" s="10" t="s">
        <v>3052</v>
      </c>
      <c r="F1340" s="10" t="s">
        <v>2935</v>
      </c>
      <c r="G1340" s="10" t="s">
        <v>2936</v>
      </c>
      <c r="H1340" s="10" t="s">
        <v>339</v>
      </c>
      <c r="I1340" s="10" t="s">
        <v>323</v>
      </c>
      <c r="J1340" s="10" t="s">
        <v>153</v>
      </c>
      <c r="K1340" s="10" t="s">
        <v>154</v>
      </c>
      <c r="M1340" s="12" t="n">
        <v>52.6979649670359</v>
      </c>
      <c r="N1340" s="12" t="n">
        <v>6.05017921686544</v>
      </c>
      <c r="O1340" s="12" t="n">
        <v>51.5695964572462</v>
      </c>
      <c r="P1340" s="12" t="n">
        <v>57.5894105355857</v>
      </c>
      <c r="Q1340" s="12" t="n">
        <v>59.0301440438992</v>
      </c>
      <c r="R1340" s="12" t="n">
        <v>58.3494053656014</v>
      </c>
      <c r="S1340" s="12" t="n">
        <v>53.53142154045</v>
      </c>
      <c r="T1340" s="12" t="n">
        <v>41.4490496864177</v>
      </c>
      <c r="U1340" s="12" t="n">
        <v>38.9338722229004</v>
      </c>
      <c r="V1340" s="12" t="n">
        <v>60.199951171875</v>
      </c>
      <c r="W1340" s="12" t="n">
        <v>21.2660789489746</v>
      </c>
      <c r="X1340" s="13" t="n">
        <v>14.5587934036669</v>
      </c>
      <c r="Y1340" s="13" t="n">
        <v>50.6990679094541</v>
      </c>
      <c r="Z1340" s="13" t="n">
        <v>56.9000000000002</v>
      </c>
      <c r="AA1340" s="10" t="s">
        <v>155</v>
      </c>
      <c r="AG1340" s="13" t="n">
        <v>98.4483519253797</v>
      </c>
      <c r="AH1340" s="13" t="n">
        <v>100</v>
      </c>
      <c r="AI1340" s="13" t="n">
        <v>38</v>
      </c>
      <c r="AJ1340" s="13" t="n">
        <v>70.9</v>
      </c>
      <c r="AK1340" s="13" t="n">
        <v>38.7</v>
      </c>
      <c r="AL1340" s="12" t="n">
        <v>38.9338722294655</v>
      </c>
      <c r="AM1340" s="10" t="s">
        <v>180</v>
      </c>
      <c r="AN1340" s="10" t="s">
        <v>632</v>
      </c>
    </row>
    <row r="1341" customFormat="false" ht="15" hidden="false" customHeight="false" outlineLevel="0" collapsed="false">
      <c r="A1341" s="10" t="s">
        <v>3053</v>
      </c>
      <c r="B1341" s="10" t="s">
        <v>2933</v>
      </c>
      <c r="C1341" s="10" t="s">
        <v>148</v>
      </c>
      <c r="D1341" s="11" t="n">
        <v>46298.8883101852</v>
      </c>
      <c r="E1341" s="10" t="s">
        <v>3054</v>
      </c>
      <c r="F1341" s="10" t="s">
        <v>2935</v>
      </c>
      <c r="G1341" s="10" t="s">
        <v>2936</v>
      </c>
      <c r="H1341" s="10" t="s">
        <v>342</v>
      </c>
      <c r="I1341" s="10" t="s">
        <v>323</v>
      </c>
      <c r="J1341" s="10" t="s">
        <v>153</v>
      </c>
      <c r="K1341" s="10" t="s">
        <v>154</v>
      </c>
      <c r="M1341" s="12" t="n">
        <v>49.8166835566749</v>
      </c>
      <c r="N1341" s="12" t="n">
        <v>5.550133763623</v>
      </c>
      <c r="O1341" s="12" t="n">
        <v>48.7663968699587</v>
      </c>
      <c r="P1341" s="12" t="n">
        <v>55.9845096649526</v>
      </c>
      <c r="Q1341" s="12" t="n">
        <v>54.4718543393519</v>
      </c>
      <c r="R1341" s="12" t="n">
        <v>54.9416153282752</v>
      </c>
      <c r="S1341" s="12" t="n">
        <v>50.3458414420467</v>
      </c>
      <c r="T1341" s="12" t="n">
        <v>39.6941009821236</v>
      </c>
      <c r="U1341" s="12" t="n">
        <v>37.5253562927246</v>
      </c>
      <c r="V1341" s="12" t="n">
        <v>58.5975189208984</v>
      </c>
      <c r="W1341" s="12" t="n">
        <v>21.0721626281738</v>
      </c>
      <c r="X1341" s="13" t="n">
        <v>14.6079452899136</v>
      </c>
      <c r="Y1341" s="13" t="n">
        <v>42.1860553851573</v>
      </c>
      <c r="Z1341" s="13" t="n">
        <v>52.2000000000002</v>
      </c>
      <c r="AA1341" s="10" t="s">
        <v>162</v>
      </c>
      <c r="AG1341" s="13" t="n">
        <v>98.280760965197</v>
      </c>
      <c r="AH1341" s="13" t="n">
        <v>100</v>
      </c>
      <c r="AI1341" s="13" t="n">
        <v>36.6</v>
      </c>
      <c r="AJ1341" s="13" t="n">
        <v>69.2</v>
      </c>
      <c r="AK1341" s="13" t="n">
        <v>37.4</v>
      </c>
      <c r="AL1341" s="12" t="n">
        <v>37.5253566772211</v>
      </c>
      <c r="AM1341" s="10" t="s">
        <v>180</v>
      </c>
      <c r="AN1341" s="10" t="s">
        <v>632</v>
      </c>
    </row>
    <row r="1342" customFormat="false" ht="15" hidden="false" customHeight="false" outlineLevel="0" collapsed="false">
      <c r="A1342" s="10" t="s">
        <v>3055</v>
      </c>
      <c r="B1342" s="10" t="s">
        <v>2933</v>
      </c>
      <c r="C1342" s="10" t="s">
        <v>148</v>
      </c>
      <c r="D1342" s="11" t="n">
        <v>46298.8883333333</v>
      </c>
      <c r="E1342" s="10" t="s">
        <v>3056</v>
      </c>
      <c r="F1342" s="10" t="s">
        <v>2935</v>
      </c>
      <c r="G1342" s="10" t="s">
        <v>2936</v>
      </c>
      <c r="H1342" s="10" t="s">
        <v>345</v>
      </c>
      <c r="I1342" s="10" t="s">
        <v>323</v>
      </c>
      <c r="J1342" s="10" t="s">
        <v>153</v>
      </c>
      <c r="K1342" s="10" t="s">
        <v>154</v>
      </c>
      <c r="M1342" s="12" t="n">
        <v>51.3666210623604</v>
      </c>
      <c r="N1342" s="12" t="n">
        <v>7.0866816138876</v>
      </c>
      <c r="O1342" s="12" t="n">
        <v>50.4300378729076</v>
      </c>
      <c r="P1342" s="12" t="n">
        <v>61.7929159953938</v>
      </c>
      <c r="Q1342" s="12" t="n">
        <v>51.9618768365062</v>
      </c>
      <c r="R1342" s="12" t="n">
        <v>53.9169499861302</v>
      </c>
      <c r="S1342" s="12" t="n">
        <v>51.8078961494641</v>
      </c>
      <c r="T1342" s="12" t="n">
        <v>40.1322894426306</v>
      </c>
      <c r="U1342" s="12" t="n">
        <v>39.2140007019043</v>
      </c>
      <c r="V1342" s="12" t="n">
        <v>63.7058792114258</v>
      </c>
      <c r="W1342" s="12" t="n">
        <v>24.4918785095215</v>
      </c>
      <c r="X1342" s="13" t="n">
        <v>10.7927524269937</v>
      </c>
      <c r="Y1342" s="13" t="n">
        <v>31.2325590535707</v>
      </c>
      <c r="Z1342" s="13" t="n">
        <v>57.6000000000002</v>
      </c>
      <c r="AA1342" s="10" t="s">
        <v>162</v>
      </c>
      <c r="AE1342" s="10" t="s">
        <v>156</v>
      </c>
      <c r="AG1342" s="13" t="n">
        <v>97.5575153374233</v>
      </c>
      <c r="AH1342" s="13" t="n">
        <v>100</v>
      </c>
      <c r="AI1342" s="13" t="n">
        <v>38.3</v>
      </c>
      <c r="AJ1342" s="13" t="n">
        <v>70.5</v>
      </c>
      <c r="AK1342" s="13" t="n">
        <v>41.3</v>
      </c>
      <c r="AL1342" s="12" t="n">
        <v>39.5483676686988</v>
      </c>
      <c r="AM1342" s="10" t="s">
        <v>180</v>
      </c>
      <c r="AN1342" s="10" t="s">
        <v>632</v>
      </c>
    </row>
    <row r="1343" customFormat="false" ht="15" hidden="false" customHeight="false" outlineLevel="0" collapsed="false">
      <c r="A1343" s="10" t="s">
        <v>3057</v>
      </c>
      <c r="B1343" s="10" t="s">
        <v>2933</v>
      </c>
      <c r="C1343" s="10" t="s">
        <v>148</v>
      </c>
      <c r="D1343" s="11" t="n">
        <v>46298.8883449074</v>
      </c>
      <c r="E1343" s="10" t="s">
        <v>3058</v>
      </c>
      <c r="F1343" s="10" t="s">
        <v>2935</v>
      </c>
      <c r="G1343" s="10" t="s">
        <v>2936</v>
      </c>
      <c r="H1343" s="10" t="s">
        <v>351</v>
      </c>
      <c r="I1343" s="10" t="s">
        <v>323</v>
      </c>
      <c r="J1343" s="10" t="s">
        <v>153</v>
      </c>
      <c r="K1343" s="10" t="s">
        <v>154</v>
      </c>
      <c r="M1343" s="12" t="n">
        <v>50.0280932720909</v>
      </c>
      <c r="N1343" s="12" t="n">
        <v>5.89302193325161</v>
      </c>
      <c r="O1343" s="12" t="n">
        <v>49.0956868767086</v>
      </c>
      <c r="P1343" s="12" t="n">
        <v>57.8030471675062</v>
      </c>
      <c r="Q1343" s="12" t="n">
        <v>49.8620845810803</v>
      </c>
      <c r="R1343" s="12" t="n">
        <v>54.8361537238612</v>
      </c>
      <c r="S1343" s="12" t="n">
        <v>52.2531990713629</v>
      </c>
      <c r="T1343" s="12" t="n">
        <v>40.9331510795639</v>
      </c>
      <c r="U1343" s="12" t="n">
        <v>38.505485534668</v>
      </c>
      <c r="V1343" s="12" t="n">
        <v>59.7402229309082</v>
      </c>
      <c r="W1343" s="12" t="n">
        <v>21.2347373962402</v>
      </c>
      <c r="X1343" s="13" t="n">
        <v>19.4600980188694</v>
      </c>
      <c r="Y1343" s="13" t="n">
        <v>38.7557669896713</v>
      </c>
      <c r="Z1343" s="13" t="n">
        <v>55.1000000000002</v>
      </c>
      <c r="AA1343" s="10" t="s">
        <v>162</v>
      </c>
      <c r="AG1343" s="13" t="n">
        <v>98.1095727352462</v>
      </c>
      <c r="AH1343" s="13" t="n">
        <v>100</v>
      </c>
      <c r="AI1343" s="13" t="n">
        <v>37.6</v>
      </c>
      <c r="AJ1343" s="13" t="n">
        <v>69.5</v>
      </c>
      <c r="AK1343" s="13" t="n">
        <v>38.8</v>
      </c>
      <c r="AL1343" s="12" t="n">
        <v>38.5054870553176</v>
      </c>
      <c r="AM1343" s="10" t="s">
        <v>180</v>
      </c>
      <c r="AN1343" s="10" t="s">
        <v>632</v>
      </c>
    </row>
    <row r="1344" customFormat="false" ht="15" hidden="false" customHeight="false" outlineLevel="0" collapsed="false">
      <c r="A1344" s="10" t="s">
        <v>3059</v>
      </c>
      <c r="B1344" s="10" t="s">
        <v>2933</v>
      </c>
      <c r="C1344" s="10" t="s">
        <v>148</v>
      </c>
      <c r="D1344" s="11" t="n">
        <v>46298.8883564815</v>
      </c>
      <c r="E1344" s="10" t="s">
        <v>3060</v>
      </c>
      <c r="F1344" s="10" t="s">
        <v>2935</v>
      </c>
      <c r="G1344" s="10" t="s">
        <v>2936</v>
      </c>
      <c r="H1344" s="10" t="s">
        <v>354</v>
      </c>
      <c r="I1344" s="10" t="s">
        <v>323</v>
      </c>
      <c r="J1344" s="10" t="s">
        <v>153</v>
      </c>
      <c r="K1344" s="10" t="s">
        <v>154</v>
      </c>
      <c r="M1344" s="12" t="n">
        <v>47.8882577895249</v>
      </c>
      <c r="N1344" s="12" t="n">
        <v>5.21634755246328</v>
      </c>
      <c r="O1344" s="12" t="n">
        <v>47.157645036475</v>
      </c>
      <c r="P1344" s="12" t="n">
        <v>52.8528715677307</v>
      </c>
      <c r="Q1344" s="12" t="n">
        <v>51.3121959241692</v>
      </c>
      <c r="R1344" s="12" t="n">
        <v>53.0830438822014</v>
      </c>
      <c r="S1344" s="12" t="n">
        <v>45.5608611960489</v>
      </c>
      <c r="T1344" s="12" t="n">
        <v>38.9133923472723</v>
      </c>
      <c r="U1344" s="12" t="n">
        <v>37.0629081726074</v>
      </c>
      <c r="V1344" s="12" t="n">
        <v>56.7130241394043</v>
      </c>
      <c r="W1344" s="12" t="n">
        <v>19.6501159667969</v>
      </c>
      <c r="X1344" s="13" t="n">
        <v>16.0869989588756</v>
      </c>
      <c r="Y1344" s="13" t="n">
        <v>39.2617777199375</v>
      </c>
      <c r="Z1344" s="13" t="n">
        <v>50.4000000000002</v>
      </c>
      <c r="AA1344" s="10" t="s">
        <v>162</v>
      </c>
      <c r="AG1344" s="13" t="n">
        <v>97.9727145225042</v>
      </c>
      <c r="AH1344" s="13" t="n">
        <v>100</v>
      </c>
      <c r="AI1344" s="13" t="n">
        <v>36.2</v>
      </c>
      <c r="AJ1344" s="13" t="n">
        <v>66.6</v>
      </c>
      <c r="AK1344" s="13" t="n">
        <v>45.2</v>
      </c>
      <c r="AL1344" s="12" t="n">
        <v>40.7037037037037</v>
      </c>
      <c r="AM1344" s="10" t="s">
        <v>180</v>
      </c>
      <c r="AN1344" s="10" t="s">
        <v>632</v>
      </c>
    </row>
    <row r="1345" customFormat="false" ht="15" hidden="false" customHeight="false" outlineLevel="0" collapsed="false">
      <c r="A1345" s="10" t="s">
        <v>3061</v>
      </c>
      <c r="B1345" s="10" t="s">
        <v>2933</v>
      </c>
      <c r="C1345" s="10" t="s">
        <v>148</v>
      </c>
      <c r="D1345" s="11" t="n">
        <v>46298.8883796296</v>
      </c>
      <c r="E1345" s="10" t="s">
        <v>3062</v>
      </c>
      <c r="F1345" s="10" t="s">
        <v>2935</v>
      </c>
      <c r="G1345" s="10" t="s">
        <v>2936</v>
      </c>
      <c r="H1345" s="10" t="s">
        <v>357</v>
      </c>
      <c r="I1345" s="10" t="s">
        <v>358</v>
      </c>
      <c r="J1345" s="10" t="s">
        <v>248</v>
      </c>
      <c r="K1345" s="10" t="s">
        <v>154</v>
      </c>
      <c r="M1345" s="12" t="n">
        <v>40.2637523460184</v>
      </c>
      <c r="N1345" s="12" t="n">
        <v>5.07246175820023</v>
      </c>
      <c r="O1345" s="12" t="n">
        <v>38.7384455668047</v>
      </c>
      <c r="P1345" s="12" t="n">
        <v>50.434688206796</v>
      </c>
      <c r="Q1345" s="12" t="n">
        <v>42.8031343733662</v>
      </c>
      <c r="R1345" s="12" t="n">
        <v>41.9531840730768</v>
      </c>
      <c r="S1345" s="12" t="n">
        <v>50.7528788307338</v>
      </c>
      <c r="T1345" s="12" t="n">
        <v>35.8207795534376</v>
      </c>
      <c r="U1345" s="12" t="n">
        <v>32.1502532958984</v>
      </c>
      <c r="V1345" s="12" t="n">
        <v>61.605152130127</v>
      </c>
      <c r="W1345" s="12" t="n">
        <v>29.4548988342285</v>
      </c>
      <c r="X1345" s="13" t="n">
        <v>31.2679528403001</v>
      </c>
      <c r="Y1345" s="13" t="n">
        <v>65.1639871382637</v>
      </c>
      <c r="Z1345" s="13" t="n">
        <v>39.0000000000001</v>
      </c>
      <c r="AA1345" s="10" t="s">
        <v>155</v>
      </c>
      <c r="AG1345" s="13" t="n">
        <v>98.3399209486166</v>
      </c>
      <c r="AH1345" s="13" t="n">
        <v>100</v>
      </c>
      <c r="AI1345" s="13" t="n">
        <v>31.1</v>
      </c>
      <c r="AJ1345" s="13" t="n">
        <v>68.1</v>
      </c>
      <c r="AK1345" s="13" t="n">
        <v>32.4</v>
      </c>
      <c r="AL1345" s="12" t="n">
        <v>32.1502514434718</v>
      </c>
      <c r="AM1345" s="10" t="s">
        <v>180</v>
      </c>
      <c r="AN1345" s="10" t="s">
        <v>632</v>
      </c>
    </row>
    <row r="1346" customFormat="false" ht="15" hidden="false" customHeight="false" outlineLevel="0" collapsed="false">
      <c r="A1346" s="10" t="s">
        <v>3063</v>
      </c>
      <c r="B1346" s="10" t="s">
        <v>2933</v>
      </c>
      <c r="C1346" s="10" t="s">
        <v>148</v>
      </c>
      <c r="D1346" s="11" t="n">
        <v>46298.8884027778</v>
      </c>
      <c r="E1346" s="10" t="s">
        <v>3064</v>
      </c>
      <c r="F1346" s="10" t="s">
        <v>2935</v>
      </c>
      <c r="G1346" s="10" t="s">
        <v>2936</v>
      </c>
      <c r="H1346" s="10" t="s">
        <v>361</v>
      </c>
      <c r="I1346" s="10" t="s">
        <v>358</v>
      </c>
      <c r="J1346" s="10" t="s">
        <v>153</v>
      </c>
      <c r="K1346" s="10" t="s">
        <v>154</v>
      </c>
      <c r="M1346" s="12" t="n">
        <v>42.6273654354154</v>
      </c>
      <c r="N1346" s="12" t="n">
        <v>7.39727559374812</v>
      </c>
      <c r="O1346" s="12" t="n">
        <v>40.4675766958218</v>
      </c>
      <c r="P1346" s="12" t="n">
        <v>52.0182926159878</v>
      </c>
      <c r="Q1346" s="12" t="n">
        <v>54.0124595630023</v>
      </c>
      <c r="R1346" s="12" t="n">
        <v>50.4177174760848</v>
      </c>
      <c r="S1346" s="12" t="n">
        <v>48.0468280766647</v>
      </c>
      <c r="T1346" s="12" t="n">
        <v>32.8508827075986</v>
      </c>
      <c r="U1346" s="12" t="n">
        <v>31.6467609405518</v>
      </c>
      <c r="V1346" s="12" t="n">
        <v>56.7750434875488</v>
      </c>
      <c r="W1346" s="12" t="n">
        <v>25.1282825469971</v>
      </c>
      <c r="X1346" s="13" t="n">
        <v>10.1841245598405</v>
      </c>
      <c r="Y1346" s="13" t="n">
        <v>43.881252386407</v>
      </c>
      <c r="Z1346" s="13" t="n">
        <v>38.6000000000001</v>
      </c>
      <c r="AA1346" s="10" t="s">
        <v>162</v>
      </c>
      <c r="AG1346" s="13" t="n">
        <v>98.3959674810323</v>
      </c>
      <c r="AH1346" s="13" t="n">
        <v>100</v>
      </c>
      <c r="AI1346" s="13" t="n">
        <v>30.5</v>
      </c>
      <c r="AJ1346" s="13" t="n">
        <v>70.9</v>
      </c>
      <c r="AK1346" s="13" t="n">
        <v>47</v>
      </c>
      <c r="AL1346" s="12" t="n">
        <v>46.2855846640723</v>
      </c>
      <c r="AM1346" s="10" t="s">
        <v>180</v>
      </c>
      <c r="AN1346" s="10" t="s">
        <v>632</v>
      </c>
    </row>
    <row r="1347" customFormat="false" ht="15" hidden="false" customHeight="false" outlineLevel="0" collapsed="false">
      <c r="A1347" s="10" t="s">
        <v>3065</v>
      </c>
      <c r="B1347" s="10" t="s">
        <v>3066</v>
      </c>
      <c r="C1347" s="10" t="s">
        <v>148</v>
      </c>
      <c r="D1347" s="11" t="n">
        <v>46298.8964814815</v>
      </c>
      <c r="E1347" s="10" t="s">
        <v>3067</v>
      </c>
      <c r="F1347" s="10" t="s">
        <v>3068</v>
      </c>
      <c r="G1347" s="10" t="s">
        <v>3069</v>
      </c>
      <c r="H1347" s="10" t="s">
        <v>151</v>
      </c>
      <c r="I1347" s="10" t="s">
        <v>152</v>
      </c>
      <c r="J1347" s="10" t="s">
        <v>153</v>
      </c>
      <c r="K1347" s="10" t="s">
        <v>154</v>
      </c>
      <c r="M1347" s="12" t="n">
        <v>55.292973826121</v>
      </c>
      <c r="N1347" s="12" t="n">
        <v>7.64812178790091</v>
      </c>
      <c r="O1347" s="12" t="n">
        <v>54.0858890683616</v>
      </c>
      <c r="P1347" s="12" t="n">
        <v>65.935474148865</v>
      </c>
      <c r="Q1347" s="12" t="n">
        <v>55.9878666563764</v>
      </c>
      <c r="R1347" s="12" t="n">
        <v>61.2244245031197</v>
      </c>
      <c r="S1347" s="12" t="n">
        <v>56.8153281638443</v>
      </c>
      <c r="T1347" s="12" t="n">
        <v>42.4520210528558</v>
      </c>
      <c r="U1347" s="12" t="n">
        <v>41.7140007019043</v>
      </c>
      <c r="V1347" s="12" t="n">
        <v>67.3477249145508</v>
      </c>
      <c r="W1347" s="12" t="n">
        <v>25.6337242126465</v>
      </c>
      <c r="X1347" s="13" t="n">
        <v>11.6792451108333</v>
      </c>
      <c r="Y1347" s="13" t="n">
        <v>32.5920112430301</v>
      </c>
      <c r="Z1347" s="13" t="n">
        <v>60.1000000000002</v>
      </c>
      <c r="AA1347" s="10" t="s">
        <v>162</v>
      </c>
      <c r="AG1347" s="13" t="n">
        <v>98.919441034159</v>
      </c>
      <c r="AH1347" s="13" t="n">
        <v>100</v>
      </c>
      <c r="AI1347" s="13" t="n">
        <v>40.8</v>
      </c>
      <c r="AJ1347" s="13" t="n">
        <v>73</v>
      </c>
      <c r="AK1347" s="13" t="n">
        <v>51</v>
      </c>
      <c r="AL1347" s="12" t="n">
        <v>50.5590383609416</v>
      </c>
      <c r="AM1347" s="10" t="s">
        <v>157</v>
      </c>
    </row>
    <row r="1348" customFormat="false" ht="15" hidden="false" customHeight="false" outlineLevel="0" collapsed="false">
      <c r="A1348" s="10" t="s">
        <v>3070</v>
      </c>
      <c r="B1348" s="10" t="s">
        <v>3066</v>
      </c>
      <c r="C1348" s="10" t="s">
        <v>148</v>
      </c>
      <c r="D1348" s="11" t="n">
        <v>46298.8965162037</v>
      </c>
      <c r="E1348" s="10" t="s">
        <v>3071</v>
      </c>
      <c r="F1348" s="10" t="s">
        <v>3068</v>
      </c>
      <c r="G1348" s="10" t="s">
        <v>3069</v>
      </c>
      <c r="H1348" s="10" t="s">
        <v>160</v>
      </c>
      <c r="I1348" s="10" t="s">
        <v>152</v>
      </c>
      <c r="J1348" s="10" t="s">
        <v>153</v>
      </c>
      <c r="K1348" s="10" t="s">
        <v>154</v>
      </c>
      <c r="M1348" s="12" t="n">
        <v>53.7174751797908</v>
      </c>
      <c r="N1348" s="12" t="n">
        <v>7.19774345670739</v>
      </c>
      <c r="O1348" s="12" t="n">
        <v>52.2985238220072</v>
      </c>
      <c r="P1348" s="12" t="n">
        <v>64.9813354339129</v>
      </c>
      <c r="Q1348" s="12" t="n">
        <v>56.0524572868825</v>
      </c>
      <c r="R1348" s="12" t="n">
        <v>59.2312790305852</v>
      </c>
      <c r="S1348" s="12" t="n">
        <v>56.8075047121134</v>
      </c>
      <c r="T1348" s="12" t="n">
        <v>43.0601748044072</v>
      </c>
      <c r="U1348" s="12" t="n">
        <v>42.3054885864258</v>
      </c>
      <c r="V1348" s="12" t="n">
        <v>67.3610229492188</v>
      </c>
      <c r="W1348" s="12" t="n">
        <v>25.055534362793</v>
      </c>
      <c r="X1348" s="13" t="n">
        <v>14.3235832642539</v>
      </c>
      <c r="Y1348" s="13" t="n">
        <v>30.1820964318573</v>
      </c>
      <c r="Z1348" s="13" t="n">
        <v>60.5000000000002</v>
      </c>
      <c r="AA1348" s="10" t="s">
        <v>162</v>
      </c>
      <c r="AG1348" s="13" t="n">
        <v>98.8527793536303</v>
      </c>
      <c r="AH1348" s="13" t="n">
        <v>100</v>
      </c>
      <c r="AI1348" s="13" t="n">
        <v>41.4</v>
      </c>
      <c r="AJ1348" s="13" t="n">
        <v>73.3</v>
      </c>
      <c r="AK1348" s="13" t="n">
        <v>44.4</v>
      </c>
      <c r="AL1348" s="12" t="n">
        <v>44.8007449468706</v>
      </c>
      <c r="AM1348" s="10" t="s">
        <v>157</v>
      </c>
    </row>
    <row r="1349" customFormat="false" ht="15" hidden="false" customHeight="false" outlineLevel="0" collapsed="false">
      <c r="A1349" s="10" t="s">
        <v>3072</v>
      </c>
      <c r="B1349" s="10" t="s">
        <v>3066</v>
      </c>
      <c r="C1349" s="10" t="s">
        <v>148</v>
      </c>
      <c r="D1349" s="11" t="n">
        <v>46298.8965509259</v>
      </c>
      <c r="E1349" s="10" t="s">
        <v>3073</v>
      </c>
      <c r="F1349" s="10" t="s">
        <v>3068</v>
      </c>
      <c r="G1349" s="10" t="s">
        <v>3069</v>
      </c>
      <c r="H1349" s="10" t="s">
        <v>166</v>
      </c>
      <c r="I1349" s="10" t="s">
        <v>152</v>
      </c>
      <c r="J1349" s="10" t="s">
        <v>153</v>
      </c>
      <c r="K1349" s="10" t="s">
        <v>154</v>
      </c>
      <c r="M1349" s="12" t="n">
        <v>53.9421770519766</v>
      </c>
      <c r="N1349" s="12" t="n">
        <v>8.23925913731831</v>
      </c>
      <c r="O1349" s="12" t="n">
        <v>52.3849399425829</v>
      </c>
      <c r="P1349" s="12" t="n">
        <v>66.5104456741941</v>
      </c>
      <c r="Q1349" s="12" t="n">
        <v>57.1888731501047</v>
      </c>
      <c r="R1349" s="12" t="n">
        <v>59.1693009021943</v>
      </c>
      <c r="S1349" s="12" t="n">
        <v>57.0576123627431</v>
      </c>
      <c r="T1349" s="12" t="n">
        <v>40.8892442157535</v>
      </c>
      <c r="U1349" s="12" t="n">
        <v>39.9736099243164</v>
      </c>
      <c r="V1349" s="12" t="n">
        <v>67.7656326293945</v>
      </c>
      <c r="W1349" s="12" t="n">
        <v>27.7920227050781</v>
      </c>
      <c r="X1349" s="13" t="n">
        <v>12.1553491016262</v>
      </c>
      <c r="Y1349" s="13" t="n">
        <v>25.111829211735</v>
      </c>
      <c r="Z1349" s="13" t="n">
        <v>59.7000000000003</v>
      </c>
      <c r="AA1349" s="10" t="s">
        <v>162</v>
      </c>
      <c r="AG1349" s="13" t="n">
        <v>99.1279975085643</v>
      </c>
      <c r="AH1349" s="13" t="n">
        <v>100</v>
      </c>
      <c r="AI1349" s="13" t="n">
        <v>39</v>
      </c>
      <c r="AJ1349" s="13" t="n">
        <v>73.3</v>
      </c>
      <c r="AK1349" s="13" t="n">
        <v>42.4</v>
      </c>
      <c r="AL1349" s="12" t="n">
        <v>42.6566003660709</v>
      </c>
      <c r="AM1349" s="10" t="s">
        <v>157</v>
      </c>
    </row>
    <row r="1350" customFormat="false" ht="15" hidden="false" customHeight="false" outlineLevel="0" collapsed="false">
      <c r="A1350" s="10" t="s">
        <v>3074</v>
      </c>
      <c r="B1350" s="10" t="s">
        <v>3066</v>
      </c>
      <c r="C1350" s="10" t="s">
        <v>148</v>
      </c>
      <c r="D1350" s="11" t="n">
        <v>46298.8965856481</v>
      </c>
      <c r="E1350" s="10" t="s">
        <v>3075</v>
      </c>
      <c r="F1350" s="10" t="s">
        <v>3068</v>
      </c>
      <c r="G1350" s="10" t="s">
        <v>3069</v>
      </c>
      <c r="H1350" s="10" t="s">
        <v>169</v>
      </c>
      <c r="I1350" s="10" t="s">
        <v>152</v>
      </c>
      <c r="J1350" s="10" t="s">
        <v>153</v>
      </c>
      <c r="K1350" s="10" t="s">
        <v>154</v>
      </c>
      <c r="M1350" s="12" t="n">
        <v>55.1512368170443</v>
      </c>
      <c r="N1350" s="12" t="n">
        <v>7.27637867191915</v>
      </c>
      <c r="O1350" s="12" t="n">
        <v>53.9320152333163</v>
      </c>
      <c r="P1350" s="12" t="n">
        <v>66.314927976807</v>
      </c>
      <c r="Q1350" s="12" t="n">
        <v>55.2521243204597</v>
      </c>
      <c r="R1350" s="12" t="n">
        <v>60.4754268632647</v>
      </c>
      <c r="S1350" s="12" t="n">
        <v>58.9187652201177</v>
      </c>
      <c r="T1350" s="12" t="n">
        <v>42.2961597437032</v>
      </c>
      <c r="U1350" s="12" t="n">
        <v>41.1792869567871</v>
      </c>
      <c r="V1350" s="12" t="n">
        <v>67.7876052856445</v>
      </c>
      <c r="W1350" s="12" t="n">
        <v>26.6083183288574</v>
      </c>
      <c r="X1350" s="13" t="n">
        <v>10.7455535504614</v>
      </c>
      <c r="Y1350" s="13" t="n">
        <v>32.688988880921</v>
      </c>
      <c r="Z1350" s="13" t="n">
        <v>61.0000000000003</v>
      </c>
      <c r="AA1350" s="10" t="s">
        <v>162</v>
      </c>
      <c r="AC1350" s="10" t="s">
        <v>156</v>
      </c>
      <c r="AG1350" s="13" t="n">
        <v>98.2448941671957</v>
      </c>
      <c r="AH1350" s="13" t="n">
        <v>100</v>
      </c>
      <c r="AI1350" s="13" t="n">
        <v>40.2</v>
      </c>
      <c r="AJ1350" s="13" t="n">
        <v>74.7</v>
      </c>
      <c r="AK1350" s="13" t="n">
        <v>52</v>
      </c>
      <c r="AL1350" s="12" t="n">
        <v>51.7</v>
      </c>
      <c r="AM1350" s="10" t="s">
        <v>157</v>
      </c>
    </row>
    <row r="1351" customFormat="false" ht="15" hidden="false" customHeight="false" outlineLevel="0" collapsed="false">
      <c r="A1351" s="10" t="s">
        <v>3076</v>
      </c>
      <c r="B1351" s="10" t="s">
        <v>3066</v>
      </c>
      <c r="C1351" s="10" t="s">
        <v>148</v>
      </c>
      <c r="D1351" s="11" t="n">
        <v>46298.8966203704</v>
      </c>
      <c r="E1351" s="10" t="s">
        <v>3077</v>
      </c>
      <c r="F1351" s="10" t="s">
        <v>3068</v>
      </c>
      <c r="G1351" s="10" t="s">
        <v>3069</v>
      </c>
      <c r="H1351" s="10" t="s">
        <v>173</v>
      </c>
      <c r="I1351" s="10" t="s">
        <v>152</v>
      </c>
      <c r="J1351" s="10" t="s">
        <v>153</v>
      </c>
      <c r="K1351" s="10" t="s">
        <v>154</v>
      </c>
      <c r="M1351" s="12" t="n">
        <v>54.3250942238075</v>
      </c>
      <c r="N1351" s="12" t="n">
        <v>7.88563521105223</v>
      </c>
      <c r="O1351" s="12" t="n">
        <v>53.0928988548704</v>
      </c>
      <c r="P1351" s="12" t="n">
        <v>65.8538756091185</v>
      </c>
      <c r="Q1351" s="12" t="n">
        <v>54.8627773613473</v>
      </c>
      <c r="R1351" s="12" t="n">
        <v>58.0124170759876</v>
      </c>
      <c r="S1351" s="12" t="n">
        <v>57.4819890951345</v>
      </c>
      <c r="T1351" s="12" t="n">
        <v>41.9504703258076</v>
      </c>
      <c r="U1351" s="12" t="n">
        <v>40.9987678527832</v>
      </c>
      <c r="V1351" s="12" t="n">
        <v>66.9631500244141</v>
      </c>
      <c r="W1351" s="12" t="n">
        <v>25.9643821716309</v>
      </c>
      <c r="X1351" s="13" t="n">
        <v>11.3254143047984</v>
      </c>
      <c r="Y1351" s="13" t="n">
        <v>27.6867530779507</v>
      </c>
      <c r="Z1351" s="13" t="n">
        <v>62.1000000000003</v>
      </c>
      <c r="AA1351" s="10" t="s">
        <v>162</v>
      </c>
      <c r="AG1351" s="13" t="n">
        <v>99.1302791696492</v>
      </c>
      <c r="AH1351" s="13" t="n">
        <v>100</v>
      </c>
      <c r="AI1351" s="13" t="n">
        <v>39.7</v>
      </c>
      <c r="AJ1351" s="13" t="n">
        <v>73.2</v>
      </c>
      <c r="AK1351" s="13" t="n">
        <v>49.2</v>
      </c>
      <c r="AL1351" s="12" t="n">
        <v>49.2945852534562</v>
      </c>
      <c r="AM1351" s="10" t="s">
        <v>157</v>
      </c>
    </row>
    <row r="1352" customFormat="false" ht="15" hidden="false" customHeight="false" outlineLevel="0" collapsed="false">
      <c r="A1352" s="10" t="s">
        <v>3078</v>
      </c>
      <c r="B1352" s="10" t="s">
        <v>3066</v>
      </c>
      <c r="C1352" s="10" t="s">
        <v>148</v>
      </c>
      <c r="D1352" s="11" t="n">
        <v>46298.8966666667</v>
      </c>
      <c r="E1352" s="10" t="s">
        <v>3079</v>
      </c>
      <c r="F1352" s="10" t="s">
        <v>3068</v>
      </c>
      <c r="G1352" s="10" t="s">
        <v>3069</v>
      </c>
      <c r="H1352" s="10" t="s">
        <v>176</v>
      </c>
      <c r="I1352" s="10" t="s">
        <v>152</v>
      </c>
      <c r="J1352" s="10" t="s">
        <v>153</v>
      </c>
      <c r="K1352" s="10" t="s">
        <v>154</v>
      </c>
      <c r="M1352" s="12" t="n">
        <v>54.9248037819441</v>
      </c>
      <c r="N1352" s="12" t="n">
        <v>6.40791800651776</v>
      </c>
      <c r="O1352" s="12" t="n">
        <v>53.7296425967161</v>
      </c>
      <c r="P1352" s="12" t="n">
        <v>64.5214053802572</v>
      </c>
      <c r="Q1352" s="12" t="n">
        <v>56.6059845297369</v>
      </c>
      <c r="R1352" s="12" t="n">
        <v>59.9112595646127</v>
      </c>
      <c r="S1352" s="12" t="n">
        <v>57.1294596914988</v>
      </c>
      <c r="T1352" s="12" t="n">
        <v>43.6645845249732</v>
      </c>
      <c r="U1352" s="12" t="n">
        <v>41.625358581543</v>
      </c>
      <c r="V1352" s="12" t="n">
        <v>66.4214782714844</v>
      </c>
      <c r="W1352" s="12" t="n">
        <v>24.7961196899414</v>
      </c>
      <c r="X1352" s="13" t="n">
        <v>14.4477254247443</v>
      </c>
      <c r="Y1352" s="13" t="n">
        <v>35.4081967446969</v>
      </c>
      <c r="Z1352" s="13" t="n">
        <v>60.2000000000002</v>
      </c>
      <c r="AA1352" s="10" t="s">
        <v>162</v>
      </c>
      <c r="AG1352" s="13" t="n">
        <v>99.214504076087</v>
      </c>
      <c r="AH1352" s="13" t="n">
        <v>100</v>
      </c>
      <c r="AI1352" s="13" t="n">
        <v>40.7</v>
      </c>
      <c r="AJ1352" s="13" t="n">
        <v>73.3</v>
      </c>
      <c r="AK1352" s="13" t="n">
        <v>48.3</v>
      </c>
      <c r="AL1352" s="12" t="n">
        <v>48.3241258863642</v>
      </c>
      <c r="AM1352" s="10" t="s">
        <v>157</v>
      </c>
    </row>
    <row r="1353" customFormat="false" ht="15" hidden="false" customHeight="false" outlineLevel="0" collapsed="false">
      <c r="A1353" s="10" t="s">
        <v>3080</v>
      </c>
      <c r="B1353" s="10" t="s">
        <v>3066</v>
      </c>
      <c r="C1353" s="10" t="s">
        <v>148</v>
      </c>
      <c r="D1353" s="11" t="n">
        <v>46298.8967013889</v>
      </c>
      <c r="E1353" s="10" t="s">
        <v>3081</v>
      </c>
      <c r="F1353" s="10" t="s">
        <v>3068</v>
      </c>
      <c r="G1353" s="10" t="s">
        <v>3069</v>
      </c>
      <c r="H1353" s="10" t="s">
        <v>179</v>
      </c>
      <c r="I1353" s="10" t="s">
        <v>152</v>
      </c>
      <c r="J1353" s="10" t="s">
        <v>153</v>
      </c>
      <c r="K1353" s="10" t="s">
        <v>154</v>
      </c>
      <c r="L1353" s="10" t="s">
        <v>161</v>
      </c>
      <c r="M1353" s="12" t="n">
        <v>57.2326718913609</v>
      </c>
      <c r="N1353" s="12" t="n">
        <v>6.81417988476004</v>
      </c>
      <c r="O1353" s="12" t="n">
        <v>56.1260972250496</v>
      </c>
      <c r="P1353" s="12" t="n">
        <v>67.9188097394514</v>
      </c>
      <c r="Q1353" s="12" t="n">
        <v>56.4471273030639</v>
      </c>
      <c r="R1353" s="12" t="n">
        <v>61.9487311568653</v>
      </c>
      <c r="S1353" s="12" t="n">
        <v>60.0775321924486</v>
      </c>
      <c r="T1353" s="12" t="n">
        <v>44.826003929774</v>
      </c>
      <c r="U1353" s="12" t="n">
        <v>43.0336608886719</v>
      </c>
      <c r="V1353" s="12" t="n">
        <v>70.0615463256836</v>
      </c>
      <c r="W1353" s="12" t="n">
        <v>27.0278854370117</v>
      </c>
      <c r="X1353" s="13" t="n">
        <v>12.7889843322717</v>
      </c>
      <c r="Y1353" s="13" t="n">
        <v>32.1931602483673</v>
      </c>
      <c r="Z1353" s="13" t="n">
        <v>62.5000000000003</v>
      </c>
      <c r="AA1353" s="10" t="s">
        <v>162</v>
      </c>
      <c r="AG1353" s="13" t="n">
        <v>99.3073438168934</v>
      </c>
      <c r="AH1353" s="13" t="n">
        <v>100</v>
      </c>
      <c r="AI1353" s="13" t="n">
        <v>41.7</v>
      </c>
      <c r="AJ1353" s="13" t="n">
        <v>76.1</v>
      </c>
      <c r="AK1353" s="13" t="n">
        <v>56.5</v>
      </c>
      <c r="AL1353" s="12" t="n">
        <v>57.2406176910242</v>
      </c>
      <c r="AM1353" s="10" t="s">
        <v>157</v>
      </c>
      <c r="AO1353" s="10" t="s">
        <v>163</v>
      </c>
    </row>
    <row r="1354" customFormat="false" ht="15" hidden="false" customHeight="false" outlineLevel="0" collapsed="false">
      <c r="A1354" s="10" t="s">
        <v>3082</v>
      </c>
      <c r="B1354" s="10" t="s">
        <v>3066</v>
      </c>
      <c r="C1354" s="10" t="s">
        <v>148</v>
      </c>
      <c r="D1354" s="11" t="n">
        <v>46298.8967361111</v>
      </c>
      <c r="E1354" s="10" t="s">
        <v>3083</v>
      </c>
      <c r="F1354" s="10" t="s">
        <v>3068</v>
      </c>
      <c r="G1354" s="10" t="s">
        <v>3069</v>
      </c>
      <c r="H1354" s="10" t="s">
        <v>183</v>
      </c>
      <c r="I1354" s="10" t="s">
        <v>152</v>
      </c>
      <c r="J1354" s="10" t="s">
        <v>153</v>
      </c>
      <c r="K1354" s="10" t="s">
        <v>154</v>
      </c>
      <c r="M1354" s="12" t="n">
        <v>54.6747159401046</v>
      </c>
      <c r="N1354" s="12" t="n">
        <v>7.4805931131688</v>
      </c>
      <c r="O1354" s="12" t="n">
        <v>53.6043384848533</v>
      </c>
      <c r="P1354" s="12" t="n">
        <v>65.1469862429924</v>
      </c>
      <c r="Q1354" s="12" t="n">
        <v>52.4751765097139</v>
      </c>
      <c r="R1354" s="12" t="n">
        <v>60.942729139936</v>
      </c>
      <c r="S1354" s="12" t="n">
        <v>57.4267651655628</v>
      </c>
      <c r="T1354" s="12" t="n">
        <v>41.5376632852163</v>
      </c>
      <c r="U1354" s="12" t="n">
        <v>40.5073204040527</v>
      </c>
      <c r="V1354" s="12" t="n">
        <v>67.3546142578125</v>
      </c>
      <c r="W1354" s="12" t="n">
        <v>26.8472938537598</v>
      </c>
      <c r="X1354" s="13" t="n">
        <v>10.3053352010045</v>
      </c>
      <c r="Y1354" s="13" t="n">
        <v>29.3599355508299</v>
      </c>
      <c r="Z1354" s="13" t="n">
        <v>61.1000000000003</v>
      </c>
      <c r="AA1354" s="10" t="s">
        <v>162</v>
      </c>
      <c r="AG1354" s="13" t="n">
        <v>99.1301657649361</v>
      </c>
      <c r="AH1354" s="13" t="n">
        <v>100</v>
      </c>
      <c r="AI1354" s="13" t="n">
        <v>39.1</v>
      </c>
      <c r="AJ1354" s="13" t="n">
        <v>75.4</v>
      </c>
      <c r="AK1354" s="13" t="n">
        <v>50.2</v>
      </c>
      <c r="AL1354" s="12" t="n">
        <v>49.4965207373272</v>
      </c>
      <c r="AM1354" s="10" t="s">
        <v>157</v>
      </c>
    </row>
    <row r="1355" customFormat="false" ht="15" hidden="false" customHeight="false" outlineLevel="0" collapsed="false">
      <c r="A1355" s="10" t="s">
        <v>3084</v>
      </c>
      <c r="B1355" s="10" t="s">
        <v>3066</v>
      </c>
      <c r="C1355" s="10" t="s">
        <v>148</v>
      </c>
      <c r="D1355" s="11" t="n">
        <v>46298.8968055556</v>
      </c>
      <c r="E1355" s="10" t="s">
        <v>3085</v>
      </c>
      <c r="F1355" s="10" t="s">
        <v>3068</v>
      </c>
      <c r="G1355" s="10" t="s">
        <v>3069</v>
      </c>
      <c r="H1355" s="10" t="s">
        <v>186</v>
      </c>
      <c r="I1355" s="10" t="s">
        <v>152</v>
      </c>
      <c r="J1355" s="10" t="s">
        <v>153</v>
      </c>
      <c r="K1355" s="10" t="s">
        <v>154</v>
      </c>
      <c r="M1355" s="12" t="n">
        <v>48.1483596971842</v>
      </c>
      <c r="N1355" s="12" t="n">
        <v>7.35641997508606</v>
      </c>
      <c r="O1355" s="12" t="n">
        <v>46.7342553479884</v>
      </c>
      <c r="P1355" s="12" t="n">
        <v>59.7973586643758</v>
      </c>
      <c r="Q1355" s="12" t="n">
        <v>49.5322292124385</v>
      </c>
      <c r="R1355" s="12" t="n">
        <v>56.0842410807881</v>
      </c>
      <c r="S1355" s="12" t="n">
        <v>49.384793461104</v>
      </c>
      <c r="T1355" s="12" t="n">
        <v>39.2356635417993</v>
      </c>
      <c r="U1355" s="12" t="n">
        <v>36.925106048584</v>
      </c>
      <c r="V1355" s="12" t="n">
        <v>61.416877746582</v>
      </c>
      <c r="W1355" s="12" t="n">
        <v>24.4917716979981</v>
      </c>
      <c r="X1355" s="13" t="n">
        <v>23.8929179395098</v>
      </c>
      <c r="Y1355" s="13" t="n">
        <v>36.8335548663418</v>
      </c>
      <c r="Z1355" s="13" t="n">
        <v>42.8000000000001</v>
      </c>
      <c r="AA1355" s="10" t="s">
        <v>162</v>
      </c>
      <c r="AG1355" s="13" t="n">
        <v>98.9775192724923</v>
      </c>
      <c r="AH1355" s="13" t="n">
        <v>100</v>
      </c>
      <c r="AI1355" s="13" t="n">
        <v>35.7</v>
      </c>
      <c r="AJ1355" s="13" t="n">
        <v>67.3</v>
      </c>
      <c r="AK1355" s="13" t="n">
        <v>37</v>
      </c>
      <c r="AL1355" s="12" t="n">
        <v>37.6630233570289</v>
      </c>
      <c r="AM1355" s="10" t="s">
        <v>157</v>
      </c>
    </row>
    <row r="1356" customFormat="false" ht="15" hidden="false" customHeight="false" outlineLevel="0" collapsed="false">
      <c r="A1356" s="10" t="s">
        <v>3086</v>
      </c>
      <c r="B1356" s="10" t="s">
        <v>3066</v>
      </c>
      <c r="C1356" s="10" t="s">
        <v>148</v>
      </c>
      <c r="D1356" s="11" t="n">
        <v>46298.896875</v>
      </c>
      <c r="E1356" s="10" t="s">
        <v>3087</v>
      </c>
      <c r="F1356" s="10" t="s">
        <v>3068</v>
      </c>
      <c r="G1356" s="10" t="s">
        <v>3069</v>
      </c>
      <c r="H1356" s="10" t="s">
        <v>189</v>
      </c>
      <c r="I1356" s="10" t="s">
        <v>152</v>
      </c>
      <c r="J1356" s="10" t="s">
        <v>153</v>
      </c>
      <c r="K1356" s="10" t="s">
        <v>154</v>
      </c>
      <c r="M1356" s="12" t="n">
        <v>54.2115905055182</v>
      </c>
      <c r="N1356" s="12" t="n">
        <v>3.4602544907377</v>
      </c>
      <c r="O1356" s="12" t="n">
        <v>53.5250794884533</v>
      </c>
      <c r="P1356" s="12" t="n">
        <v>57.7326016656401</v>
      </c>
      <c r="Q1356" s="12" t="n">
        <v>58.9219287177636</v>
      </c>
      <c r="R1356" s="12" t="n">
        <v>58.9816792715575</v>
      </c>
      <c r="S1356" s="12" t="n">
        <v>51.7336479500177</v>
      </c>
      <c r="T1356" s="12" t="n">
        <v>49.3253240587191</v>
      </c>
      <c r="U1356" s="12" t="n">
        <v>47.5994186401367</v>
      </c>
      <c r="V1356" s="12" t="n">
        <v>62.4554405212402</v>
      </c>
      <c r="W1356" s="12" t="n">
        <v>14.8560218811035</v>
      </c>
      <c r="X1356" s="13" t="n">
        <v>27.0832673737534</v>
      </c>
      <c r="Y1356" s="13" t="n">
        <v>51.1168276080418</v>
      </c>
      <c r="Z1356" s="13" t="n">
        <v>52.2000000000001</v>
      </c>
      <c r="AA1356" s="10" t="s">
        <v>155</v>
      </c>
      <c r="AG1356" s="13" t="n">
        <v>99.1275146721903</v>
      </c>
      <c r="AH1356" s="13" t="n">
        <v>100</v>
      </c>
      <c r="AI1356" s="13" t="n">
        <v>45.5</v>
      </c>
      <c r="AJ1356" s="13" t="n">
        <v>74</v>
      </c>
      <c r="AK1356" s="13" t="n">
        <v>51.3</v>
      </c>
      <c r="AL1356" s="12" t="n">
        <v>49.7222222222222</v>
      </c>
      <c r="AM1356" s="10" t="s">
        <v>157</v>
      </c>
    </row>
    <row r="1357" customFormat="false" ht="15" hidden="false" customHeight="false" outlineLevel="0" collapsed="false">
      <c r="A1357" s="10" t="s">
        <v>3088</v>
      </c>
      <c r="B1357" s="10" t="s">
        <v>3066</v>
      </c>
      <c r="C1357" s="10" t="s">
        <v>148</v>
      </c>
      <c r="D1357" s="11" t="n">
        <v>46298.8970023148</v>
      </c>
      <c r="E1357" s="10" t="s">
        <v>3089</v>
      </c>
      <c r="F1357" s="10" t="s">
        <v>3068</v>
      </c>
      <c r="G1357" s="10" t="s">
        <v>3069</v>
      </c>
      <c r="H1357" s="10" t="s">
        <v>192</v>
      </c>
      <c r="I1357" s="10" t="s">
        <v>152</v>
      </c>
      <c r="J1357" s="10" t="s">
        <v>153</v>
      </c>
      <c r="K1357" s="10" t="s">
        <v>154</v>
      </c>
      <c r="M1357" s="12" t="n">
        <v>46.322750426923</v>
      </c>
      <c r="N1357" s="12" t="n">
        <v>3.92561647272312</v>
      </c>
      <c r="O1357" s="12" t="n">
        <v>45.5377772937925</v>
      </c>
      <c r="P1357" s="12" t="n">
        <v>49.5902761604426</v>
      </c>
      <c r="Q1357" s="12" t="n">
        <v>52.6041066211453</v>
      </c>
      <c r="R1357" s="12" t="n">
        <v>49.3184032837641</v>
      </c>
      <c r="S1357" s="12" t="n">
        <v>45.8713628705401</v>
      </c>
      <c r="T1357" s="12" t="n">
        <v>40.9467753338939</v>
      </c>
      <c r="U1357" s="12" t="n">
        <v>40.9518508911133</v>
      </c>
      <c r="V1357" s="12" t="n">
        <v>54.9807319641113</v>
      </c>
      <c r="W1357" s="12" t="n">
        <v>14.0288810729981</v>
      </c>
      <c r="X1357" s="13" t="n">
        <v>27.7040447815096</v>
      </c>
      <c r="Y1357" s="13" t="n">
        <v>47.3298122065728</v>
      </c>
      <c r="Z1357" s="13" t="n">
        <v>43.4</v>
      </c>
      <c r="AA1357" s="10" t="s">
        <v>162</v>
      </c>
      <c r="AG1357" s="13" t="n">
        <v>98.7539843523616</v>
      </c>
      <c r="AH1357" s="13" t="n">
        <v>100</v>
      </c>
      <c r="AI1357" s="13" t="n">
        <v>36.3</v>
      </c>
      <c r="AJ1357" s="13" t="n">
        <v>67.7</v>
      </c>
      <c r="AK1357" s="13" t="n">
        <v>45.6</v>
      </c>
      <c r="AL1357" s="12" t="n">
        <v>40.9518518518519</v>
      </c>
      <c r="AM1357" s="10" t="s">
        <v>157</v>
      </c>
    </row>
    <row r="1358" customFormat="false" ht="15" hidden="false" customHeight="false" outlineLevel="0" collapsed="false">
      <c r="A1358" s="10" t="s">
        <v>3090</v>
      </c>
      <c r="B1358" s="10" t="s">
        <v>3066</v>
      </c>
      <c r="C1358" s="10" t="s">
        <v>148</v>
      </c>
      <c r="D1358" s="11" t="n">
        <v>46298.897037037</v>
      </c>
      <c r="E1358" s="10" t="s">
        <v>3091</v>
      </c>
      <c r="F1358" s="10" t="s">
        <v>3068</v>
      </c>
      <c r="G1358" s="10" t="s">
        <v>3069</v>
      </c>
      <c r="H1358" s="10" t="s">
        <v>195</v>
      </c>
      <c r="I1358" s="10" t="s">
        <v>152</v>
      </c>
      <c r="J1358" s="10" t="s">
        <v>153</v>
      </c>
      <c r="K1358" s="10" t="s">
        <v>154</v>
      </c>
      <c r="M1358" s="12" t="n">
        <v>47.4952617666109</v>
      </c>
      <c r="N1358" s="12" t="n">
        <v>7.3249294054678</v>
      </c>
      <c r="O1358" s="12" t="n">
        <v>46.4471443130665</v>
      </c>
      <c r="P1358" s="12" t="n">
        <v>51.5651558795435</v>
      </c>
      <c r="Q1358" s="12" t="n">
        <v>54.8930546618924</v>
      </c>
      <c r="R1358" s="12" t="n">
        <v>53.8982575520967</v>
      </c>
      <c r="S1358" s="12" t="n">
        <v>45.1114904917005</v>
      </c>
      <c r="T1358" s="12" t="n">
        <v>35.9903326317501</v>
      </c>
      <c r="U1358" s="12" t="n">
        <v>35.3475685119629</v>
      </c>
      <c r="V1358" s="12" t="n">
        <v>57.2395782470703</v>
      </c>
      <c r="W1358" s="12" t="n">
        <v>21.8920097351074</v>
      </c>
      <c r="X1358" s="13" t="n">
        <v>15.5111315497606</v>
      </c>
      <c r="Y1358" s="13" t="n">
        <v>45.2308815971001</v>
      </c>
      <c r="Z1358" s="13" t="n">
        <v>53.7000000000002</v>
      </c>
      <c r="AA1358" s="10" t="s">
        <v>162</v>
      </c>
      <c r="AF1358" s="10" t="s">
        <v>156</v>
      </c>
      <c r="AG1358" s="13" t="n">
        <v>98.1259788177209</v>
      </c>
      <c r="AH1358" s="13" t="n">
        <v>100</v>
      </c>
      <c r="AI1358" s="13" t="n">
        <v>34.2</v>
      </c>
      <c r="AJ1358" s="13" t="n">
        <v>63.8</v>
      </c>
      <c r="AK1358" s="13" t="n">
        <v>38.7</v>
      </c>
      <c r="AL1358" s="12" t="n">
        <v>38.5851851851852</v>
      </c>
      <c r="AM1358" s="10" t="s">
        <v>157</v>
      </c>
    </row>
    <row r="1359" customFormat="false" ht="15" hidden="false" customHeight="false" outlineLevel="0" collapsed="false">
      <c r="A1359" s="10" t="s">
        <v>3092</v>
      </c>
      <c r="B1359" s="10" t="s">
        <v>3066</v>
      </c>
      <c r="C1359" s="10" t="s">
        <v>148</v>
      </c>
      <c r="D1359" s="11" t="n">
        <v>46298.8970486111</v>
      </c>
      <c r="E1359" s="10" t="s">
        <v>3093</v>
      </c>
      <c r="F1359" s="10" t="s">
        <v>3068</v>
      </c>
      <c r="G1359" s="10" t="s">
        <v>3069</v>
      </c>
      <c r="H1359" s="10" t="s">
        <v>198</v>
      </c>
      <c r="I1359" s="10" t="s">
        <v>152</v>
      </c>
      <c r="J1359" s="10" t="s">
        <v>153</v>
      </c>
      <c r="K1359" s="10" t="s">
        <v>154</v>
      </c>
      <c r="M1359" s="12" t="n">
        <v>44.508124904797</v>
      </c>
      <c r="N1359" s="12" t="n">
        <v>7.99589817377813</v>
      </c>
      <c r="O1359" s="12" t="n">
        <v>42.6101056912704</v>
      </c>
      <c r="P1359" s="12" t="n">
        <v>53.8195346776722</v>
      </c>
      <c r="Q1359" s="12" t="n">
        <v>54.7692346471027</v>
      </c>
      <c r="R1359" s="12" t="n">
        <v>53.9196213362763</v>
      </c>
      <c r="S1359" s="12" t="n">
        <v>44.8613462844513</v>
      </c>
      <c r="T1359" s="12" t="n">
        <v>34.2894538787776</v>
      </c>
      <c r="U1359" s="12" t="n">
        <v>33.982780456543</v>
      </c>
      <c r="V1359" s="12" t="n">
        <v>57.9688301086426</v>
      </c>
      <c r="W1359" s="12" t="n">
        <v>23.9860496520996</v>
      </c>
      <c r="X1359" s="13" t="n">
        <v>22.2544769572173</v>
      </c>
      <c r="Y1359" s="13" t="n">
        <v>39.1133818444548</v>
      </c>
      <c r="Z1359" s="13" t="n">
        <v>36.4</v>
      </c>
      <c r="AA1359" s="10" t="s">
        <v>162</v>
      </c>
      <c r="AG1359" s="13" t="n">
        <v>98.4953997865094</v>
      </c>
      <c r="AH1359" s="13" t="n">
        <v>100</v>
      </c>
      <c r="AI1359" s="13" t="n">
        <v>33.1</v>
      </c>
      <c r="AJ1359" s="13" t="n">
        <v>64.2</v>
      </c>
      <c r="AK1359" s="13" t="n">
        <v>34.2</v>
      </c>
      <c r="AL1359" s="12" t="n">
        <v>34.3057215682153</v>
      </c>
      <c r="AM1359" s="10" t="s">
        <v>157</v>
      </c>
    </row>
    <row r="1360" customFormat="false" ht="15" hidden="false" customHeight="false" outlineLevel="0" collapsed="false">
      <c r="A1360" s="10" t="s">
        <v>3094</v>
      </c>
      <c r="B1360" s="10" t="s">
        <v>3066</v>
      </c>
      <c r="C1360" s="10" t="s">
        <v>148</v>
      </c>
      <c r="D1360" s="11" t="n">
        <v>46298.8971643519</v>
      </c>
      <c r="E1360" s="10" t="s">
        <v>3095</v>
      </c>
      <c r="F1360" s="10" t="s">
        <v>3068</v>
      </c>
      <c r="G1360" s="10" t="s">
        <v>3069</v>
      </c>
      <c r="H1360" s="10" t="s">
        <v>201</v>
      </c>
      <c r="I1360" s="10" t="s">
        <v>152</v>
      </c>
      <c r="J1360" s="10" t="s">
        <v>153</v>
      </c>
      <c r="K1360" s="10" t="s">
        <v>154</v>
      </c>
      <c r="M1360" s="12" t="n">
        <v>43.2789821994848</v>
      </c>
      <c r="N1360" s="12" t="n">
        <v>7.74079102621507</v>
      </c>
      <c r="O1360" s="12" t="n">
        <v>41.5357607735639</v>
      </c>
      <c r="P1360" s="12" t="n">
        <v>56.7741118140786</v>
      </c>
      <c r="Q1360" s="12" t="n">
        <v>46.055899148228</v>
      </c>
      <c r="R1360" s="12" t="n">
        <v>47.4431838266611</v>
      </c>
      <c r="S1360" s="12" t="n">
        <v>49.8186015605645</v>
      </c>
      <c r="T1360" s="12" t="n">
        <v>33.486181548652</v>
      </c>
      <c r="U1360" s="12" t="n">
        <v>33.1452255249023</v>
      </c>
      <c r="V1360" s="12" t="n">
        <v>58.8280372619629</v>
      </c>
      <c r="W1360" s="12" t="n">
        <v>25.6828117370606</v>
      </c>
      <c r="X1360" s="13" t="n">
        <v>22.8671478065409</v>
      </c>
      <c r="Y1360" s="13" t="n">
        <v>35.7158116681064</v>
      </c>
      <c r="Z1360" s="13" t="n">
        <v>35.5</v>
      </c>
      <c r="AA1360" s="10" t="s">
        <v>162</v>
      </c>
      <c r="AG1360" s="13" t="n">
        <v>98.8622589531681</v>
      </c>
      <c r="AH1360" s="13" t="n">
        <v>100</v>
      </c>
      <c r="AI1360" s="13" t="n">
        <v>32.2</v>
      </c>
      <c r="AJ1360" s="13" t="n">
        <v>65.5</v>
      </c>
      <c r="AK1360" s="13" t="n">
        <v>33.3</v>
      </c>
      <c r="AL1360" s="12" t="n">
        <v>33.4910137691823</v>
      </c>
      <c r="AM1360" s="10" t="s">
        <v>157</v>
      </c>
    </row>
    <row r="1361" customFormat="false" ht="15" hidden="false" customHeight="false" outlineLevel="0" collapsed="false">
      <c r="A1361" s="10" t="s">
        <v>3096</v>
      </c>
      <c r="B1361" s="10" t="s">
        <v>3066</v>
      </c>
      <c r="C1361" s="10" t="s">
        <v>148</v>
      </c>
      <c r="D1361" s="11" t="n">
        <v>46298.8971875</v>
      </c>
      <c r="E1361" s="10" t="s">
        <v>3097</v>
      </c>
      <c r="F1361" s="10" t="s">
        <v>3068</v>
      </c>
      <c r="G1361" s="10" t="s">
        <v>3069</v>
      </c>
      <c r="H1361" s="10" t="s">
        <v>204</v>
      </c>
      <c r="I1361" s="10" t="s">
        <v>152</v>
      </c>
      <c r="J1361" s="10" t="s">
        <v>153</v>
      </c>
      <c r="K1361" s="10" t="s">
        <v>154</v>
      </c>
      <c r="M1361" s="12" t="n">
        <v>45.1029440280007</v>
      </c>
      <c r="N1361" s="12" t="n">
        <v>7.52437945780632</v>
      </c>
      <c r="O1361" s="12" t="n">
        <v>42.933861616771</v>
      </c>
      <c r="P1361" s="12" t="n">
        <v>54.5099630963991</v>
      </c>
      <c r="Q1361" s="12" t="n">
        <v>54.5839286414999</v>
      </c>
      <c r="R1361" s="12" t="n">
        <v>54.0718562854866</v>
      </c>
      <c r="S1361" s="12" t="n">
        <v>51.7237697978844</v>
      </c>
      <c r="T1361" s="12" t="n">
        <v>34.7135983949729</v>
      </c>
      <c r="U1361" s="12" t="n">
        <v>34.3103981018066</v>
      </c>
      <c r="V1361" s="12" t="n">
        <v>57.4088478088379</v>
      </c>
      <c r="W1361" s="12" t="n">
        <v>23.0984497070313</v>
      </c>
      <c r="X1361" s="13" t="n">
        <v>17.8392960466497</v>
      </c>
      <c r="Y1361" s="13" t="n">
        <v>34.5446621129121</v>
      </c>
      <c r="Z1361" s="13" t="n">
        <v>36.4</v>
      </c>
      <c r="AA1361" s="10" t="s">
        <v>162</v>
      </c>
      <c r="AG1361" s="13" t="n">
        <v>98.8538107264894</v>
      </c>
      <c r="AH1361" s="13" t="n">
        <v>100</v>
      </c>
      <c r="AI1361" s="13" t="n">
        <v>33</v>
      </c>
      <c r="AJ1361" s="13" t="n">
        <v>66.8</v>
      </c>
      <c r="AK1361" s="13" t="n">
        <v>34.2</v>
      </c>
      <c r="AL1361" s="12" t="n">
        <v>33.9594188861986</v>
      </c>
      <c r="AM1361" s="10" t="s">
        <v>157</v>
      </c>
    </row>
    <row r="1362" customFormat="false" ht="15" hidden="false" customHeight="false" outlineLevel="0" collapsed="false">
      <c r="A1362" s="10" t="s">
        <v>3098</v>
      </c>
      <c r="B1362" s="10" t="s">
        <v>3066</v>
      </c>
      <c r="C1362" s="10" t="s">
        <v>148</v>
      </c>
      <c r="D1362" s="11" t="n">
        <v>46298.8972222222</v>
      </c>
      <c r="E1362" s="10" t="s">
        <v>3099</v>
      </c>
      <c r="F1362" s="10" t="s">
        <v>3068</v>
      </c>
      <c r="G1362" s="10" t="s">
        <v>3069</v>
      </c>
      <c r="H1362" s="10" t="s">
        <v>207</v>
      </c>
      <c r="I1362" s="10" t="s">
        <v>152</v>
      </c>
      <c r="J1362" s="10" t="s">
        <v>153</v>
      </c>
      <c r="K1362" s="10" t="s">
        <v>154</v>
      </c>
      <c r="L1362" s="10" t="s">
        <v>161</v>
      </c>
      <c r="M1362" s="12" t="n">
        <v>47.4010217703272</v>
      </c>
      <c r="N1362" s="12" t="n">
        <v>7.67847584436463</v>
      </c>
      <c r="O1362" s="12" t="n">
        <v>45.8610339812001</v>
      </c>
      <c r="P1362" s="12" t="n">
        <v>56.962029181598</v>
      </c>
      <c r="Q1362" s="12" t="n">
        <v>56.3587100749019</v>
      </c>
      <c r="R1362" s="12" t="n">
        <v>47.6626888577817</v>
      </c>
      <c r="S1362" s="12" t="n">
        <v>53.7156478732493</v>
      </c>
      <c r="T1362" s="12" t="n">
        <v>35.5551653965232</v>
      </c>
      <c r="U1362" s="12" t="n">
        <v>35.2251052856445</v>
      </c>
      <c r="V1362" s="12" t="n">
        <v>59.7168769836426</v>
      </c>
      <c r="W1362" s="12" t="n">
        <v>24.4917716979981</v>
      </c>
      <c r="X1362" s="13" t="n">
        <v>15.6315721147605</v>
      </c>
      <c r="Y1362" s="13" t="n">
        <v>38.7297156951837</v>
      </c>
      <c r="Z1362" s="13" t="n">
        <v>52.9000000000002</v>
      </c>
      <c r="AA1362" s="10" t="s">
        <v>162</v>
      </c>
      <c r="AC1362" s="10" t="s">
        <v>156</v>
      </c>
      <c r="AG1362" s="13" t="n">
        <v>98.2976877137461</v>
      </c>
      <c r="AH1362" s="13" t="n">
        <v>100</v>
      </c>
      <c r="AI1362" s="13" t="n">
        <v>34</v>
      </c>
      <c r="AJ1362" s="13" t="n">
        <v>65.6</v>
      </c>
      <c r="AK1362" s="13" t="n">
        <v>35.2</v>
      </c>
      <c r="AL1362" s="12" t="n">
        <v>35.2251061593441</v>
      </c>
      <c r="AM1362" s="10" t="s">
        <v>157</v>
      </c>
      <c r="AO1362" s="10" t="s">
        <v>163</v>
      </c>
    </row>
    <row r="1363" customFormat="false" ht="15" hidden="false" customHeight="false" outlineLevel="0" collapsed="false">
      <c r="A1363" s="10" t="s">
        <v>3100</v>
      </c>
      <c r="B1363" s="10" t="s">
        <v>3066</v>
      </c>
      <c r="C1363" s="10" t="s">
        <v>148</v>
      </c>
      <c r="D1363" s="11" t="n">
        <v>46298.8972569444</v>
      </c>
      <c r="E1363" s="10" t="s">
        <v>3101</v>
      </c>
      <c r="F1363" s="10" t="s">
        <v>3068</v>
      </c>
      <c r="G1363" s="10" t="s">
        <v>3069</v>
      </c>
      <c r="H1363" s="10" t="s">
        <v>210</v>
      </c>
      <c r="I1363" s="10" t="s">
        <v>152</v>
      </c>
      <c r="J1363" s="10" t="s">
        <v>153</v>
      </c>
      <c r="K1363" s="10" t="s">
        <v>154</v>
      </c>
      <c r="L1363" s="10" t="s">
        <v>161</v>
      </c>
      <c r="M1363" s="12" t="n">
        <v>52.4240678965187</v>
      </c>
      <c r="N1363" s="12" t="n">
        <v>3.20765748707184</v>
      </c>
      <c r="O1363" s="12" t="n">
        <v>51.7651390742288</v>
      </c>
      <c r="P1363" s="12" t="n">
        <v>56.0806578348336</v>
      </c>
      <c r="Q1363" s="12" t="n">
        <v>56.2520534143573</v>
      </c>
      <c r="R1363" s="12" t="n">
        <v>57.1898999118995</v>
      </c>
      <c r="S1363" s="12" t="n">
        <v>50.1978881036035</v>
      </c>
      <c r="T1363" s="12" t="n">
        <v>47.7817397746254</v>
      </c>
      <c r="U1363" s="12" t="n">
        <v>47.4193534851074</v>
      </c>
      <c r="V1363" s="12" t="n">
        <v>59.9428291320801</v>
      </c>
      <c r="W1363" s="12" t="n">
        <v>12.5234756469727</v>
      </c>
      <c r="X1363" s="13" t="n">
        <v>33.8922751888098</v>
      </c>
      <c r="Y1363" s="13" t="n">
        <v>55.6661162242891</v>
      </c>
      <c r="Z1363" s="13" t="n">
        <v>52.1000000000001</v>
      </c>
      <c r="AA1363" s="10" t="s">
        <v>155</v>
      </c>
      <c r="AG1363" s="13" t="n">
        <v>99.1930433106904</v>
      </c>
      <c r="AH1363" s="13" t="n">
        <v>100</v>
      </c>
      <c r="AI1363" s="13" t="n">
        <v>46.2</v>
      </c>
      <c r="AJ1363" s="13" t="n">
        <v>69.3</v>
      </c>
      <c r="AK1363" s="13" t="n">
        <v>49.1</v>
      </c>
      <c r="AL1363" s="12" t="n">
        <v>48.6626084098028</v>
      </c>
      <c r="AM1363" s="10" t="s">
        <v>157</v>
      </c>
      <c r="AO1363" s="10" t="s">
        <v>163</v>
      </c>
    </row>
    <row r="1364" customFormat="false" ht="15" hidden="false" customHeight="false" outlineLevel="0" collapsed="false">
      <c r="A1364" s="10" t="s">
        <v>3102</v>
      </c>
      <c r="B1364" s="10" t="s">
        <v>3066</v>
      </c>
      <c r="C1364" s="10" t="s">
        <v>148</v>
      </c>
      <c r="D1364" s="11" t="n">
        <v>46298.8973032407</v>
      </c>
      <c r="E1364" s="10" t="s">
        <v>3103</v>
      </c>
      <c r="F1364" s="10" t="s">
        <v>3068</v>
      </c>
      <c r="G1364" s="10" t="s">
        <v>3069</v>
      </c>
      <c r="H1364" s="10" t="s">
        <v>213</v>
      </c>
      <c r="I1364" s="10" t="s">
        <v>152</v>
      </c>
      <c r="J1364" s="10" t="s">
        <v>153</v>
      </c>
      <c r="K1364" s="10" t="s">
        <v>154</v>
      </c>
      <c r="M1364" s="12" t="n">
        <v>50.225054308854</v>
      </c>
      <c r="N1364" s="12" t="n">
        <v>5.53110104432161</v>
      </c>
      <c r="O1364" s="12" t="n">
        <v>48.9278930616729</v>
      </c>
      <c r="P1364" s="12" t="n">
        <v>56.6639762941191</v>
      </c>
      <c r="Q1364" s="12" t="n">
        <v>56.6221393989225</v>
      </c>
      <c r="R1364" s="12" t="n">
        <v>54.6667869172273</v>
      </c>
      <c r="S1364" s="12" t="n">
        <v>53.3658911667127</v>
      </c>
      <c r="T1364" s="12" t="n">
        <v>39.678683767502</v>
      </c>
      <c r="U1364" s="12" t="n">
        <v>37.9902153015137</v>
      </c>
      <c r="V1364" s="12" t="n">
        <v>59.5453720092773</v>
      </c>
      <c r="W1364" s="12" t="n">
        <v>21.5551567077637</v>
      </c>
      <c r="X1364" s="13" t="n">
        <v>14.1390719849934</v>
      </c>
      <c r="Y1364" s="13" t="n">
        <v>44.1790636479692</v>
      </c>
      <c r="Z1364" s="13" t="n">
        <v>53.7000000000002</v>
      </c>
      <c r="AA1364" s="10" t="s">
        <v>162</v>
      </c>
      <c r="AG1364" s="13" t="n">
        <v>99.1552570395247</v>
      </c>
      <c r="AH1364" s="13" t="n">
        <v>100</v>
      </c>
      <c r="AI1364" s="13" t="n">
        <v>36.8</v>
      </c>
      <c r="AJ1364" s="13" t="n">
        <v>67.5</v>
      </c>
      <c r="AK1364" s="13" t="n">
        <v>37.9</v>
      </c>
      <c r="AL1364" s="12" t="n">
        <v>38.4205278592375</v>
      </c>
      <c r="AM1364" s="10" t="s">
        <v>157</v>
      </c>
    </row>
    <row r="1365" customFormat="false" ht="15" hidden="false" customHeight="false" outlineLevel="0" collapsed="false">
      <c r="A1365" s="10" t="s">
        <v>3104</v>
      </c>
      <c r="B1365" s="10" t="s">
        <v>3066</v>
      </c>
      <c r="C1365" s="10" t="s">
        <v>148</v>
      </c>
      <c r="D1365" s="11" t="n">
        <v>46298.8974189815</v>
      </c>
      <c r="E1365" s="10" t="s">
        <v>3105</v>
      </c>
      <c r="F1365" s="10" t="s">
        <v>3068</v>
      </c>
      <c r="G1365" s="10" t="s">
        <v>3069</v>
      </c>
      <c r="H1365" s="10" t="s">
        <v>216</v>
      </c>
      <c r="I1365" s="10" t="s">
        <v>152</v>
      </c>
      <c r="J1365" s="10" t="s">
        <v>153</v>
      </c>
      <c r="K1365" s="10" t="s">
        <v>154</v>
      </c>
      <c r="M1365" s="12" t="n">
        <v>47.6217696913933</v>
      </c>
      <c r="N1365" s="12" t="n">
        <v>7.09650645404138</v>
      </c>
      <c r="O1365" s="12" t="n">
        <v>46.0849742934577</v>
      </c>
      <c r="P1365" s="12" t="n">
        <v>52.6925658221762</v>
      </c>
      <c r="Q1365" s="12" t="n">
        <v>57.5342347279197</v>
      </c>
      <c r="R1365" s="12" t="n">
        <v>52.0121141948675</v>
      </c>
      <c r="S1365" s="12" t="n">
        <v>54.6040643870752</v>
      </c>
      <c r="T1365" s="12" t="n">
        <v>36.4203323954735</v>
      </c>
      <c r="U1365" s="12" t="n">
        <v>34.0646743774414</v>
      </c>
      <c r="V1365" s="12" t="n">
        <v>60.0984153747559</v>
      </c>
      <c r="W1365" s="12" t="n">
        <v>26.0337409973145</v>
      </c>
      <c r="X1365" s="13" t="n">
        <v>18.8890851289297</v>
      </c>
      <c r="Y1365" s="13" t="n">
        <v>35.6844674223692</v>
      </c>
      <c r="Z1365" s="13" t="n">
        <v>54.0000000000003</v>
      </c>
      <c r="AA1365" s="10" t="s">
        <v>162</v>
      </c>
      <c r="AD1365" s="10" t="s">
        <v>156</v>
      </c>
      <c r="AG1365" s="13" t="n">
        <v>97.7985051190252</v>
      </c>
      <c r="AH1365" s="13" t="n">
        <v>100</v>
      </c>
      <c r="AI1365" s="13" t="n">
        <v>32.7</v>
      </c>
      <c r="AJ1365" s="13" t="n">
        <v>67.9</v>
      </c>
      <c r="AK1365" s="13" t="n">
        <v>34.8</v>
      </c>
      <c r="AL1365" s="12" t="n">
        <v>34.8866589293486</v>
      </c>
      <c r="AM1365" s="10" t="s">
        <v>157</v>
      </c>
    </row>
    <row r="1366" customFormat="false" ht="15" hidden="false" customHeight="false" outlineLevel="0" collapsed="false">
      <c r="A1366" s="10" t="s">
        <v>3106</v>
      </c>
      <c r="B1366" s="10" t="s">
        <v>3066</v>
      </c>
      <c r="C1366" s="10" t="s">
        <v>148</v>
      </c>
      <c r="D1366" s="11" t="n">
        <v>46298.8974537037</v>
      </c>
      <c r="E1366" s="10" t="s">
        <v>3107</v>
      </c>
      <c r="F1366" s="10" t="s">
        <v>3068</v>
      </c>
      <c r="G1366" s="10" t="s">
        <v>3069</v>
      </c>
      <c r="H1366" s="10" t="s">
        <v>219</v>
      </c>
      <c r="I1366" s="10" t="s">
        <v>152</v>
      </c>
      <c r="J1366" s="10" t="s">
        <v>153</v>
      </c>
      <c r="K1366" s="10" t="s">
        <v>154</v>
      </c>
      <c r="M1366" s="12" t="n">
        <v>46.1366413564931</v>
      </c>
      <c r="N1366" s="12" t="n">
        <v>7.04823725078858</v>
      </c>
      <c r="O1366" s="12" t="n">
        <v>45.1402491212929</v>
      </c>
      <c r="P1366" s="12" t="n">
        <v>47.0688666039084</v>
      </c>
      <c r="Q1366" s="12" t="n">
        <v>56.4004284643258</v>
      </c>
      <c r="R1366" s="12" t="n">
        <v>47.7577753928716</v>
      </c>
      <c r="S1366" s="12" t="n">
        <v>48.7898661522304</v>
      </c>
      <c r="T1366" s="12" t="n">
        <v>34.5870878755753</v>
      </c>
      <c r="U1366" s="12" t="n">
        <v>32.1332206726074</v>
      </c>
      <c r="V1366" s="12" t="n">
        <v>58.0684547424316</v>
      </c>
      <c r="W1366" s="12" t="n">
        <v>25.9352340698242</v>
      </c>
      <c r="X1366" s="13" t="n">
        <v>12.4337195818248</v>
      </c>
      <c r="Y1366" s="13" t="n">
        <v>31.5986084431737</v>
      </c>
      <c r="Z1366" s="13" t="n">
        <v>53.2000000000003</v>
      </c>
      <c r="AA1366" s="10" t="s">
        <v>162</v>
      </c>
      <c r="AC1366" s="10" t="s">
        <v>156</v>
      </c>
      <c r="AG1366" s="13" t="n">
        <v>97.3098458092859</v>
      </c>
      <c r="AH1366" s="13" t="n">
        <v>100</v>
      </c>
      <c r="AI1366" s="13" t="n">
        <v>31.1</v>
      </c>
      <c r="AJ1366" s="13" t="n">
        <v>67.5</v>
      </c>
      <c r="AK1366" s="13" t="n">
        <v>47.7</v>
      </c>
      <c r="AL1366" s="12" t="n">
        <v>43.2333333333334</v>
      </c>
      <c r="AM1366" s="10" t="s">
        <v>157</v>
      </c>
    </row>
    <row r="1367" customFormat="false" ht="15" hidden="false" customHeight="false" outlineLevel="0" collapsed="false">
      <c r="A1367" s="10" t="s">
        <v>3108</v>
      </c>
      <c r="B1367" s="10" t="s">
        <v>3066</v>
      </c>
      <c r="C1367" s="10" t="s">
        <v>148</v>
      </c>
      <c r="D1367" s="11" t="n">
        <v>46298.8974768519</v>
      </c>
      <c r="E1367" s="10" t="s">
        <v>3109</v>
      </c>
      <c r="F1367" s="10" t="s">
        <v>3068</v>
      </c>
      <c r="G1367" s="10" t="s">
        <v>3069</v>
      </c>
      <c r="H1367" s="10" t="s">
        <v>222</v>
      </c>
      <c r="I1367" s="10" t="s">
        <v>152</v>
      </c>
      <c r="J1367" s="10" t="s">
        <v>153</v>
      </c>
      <c r="K1367" s="10" t="s">
        <v>154</v>
      </c>
      <c r="M1367" s="12" t="n">
        <v>44.3219759661392</v>
      </c>
      <c r="N1367" s="12" t="n">
        <v>6.55662284439134</v>
      </c>
      <c r="O1367" s="12" t="n">
        <v>43.3947841140972</v>
      </c>
      <c r="P1367" s="12" t="n">
        <v>44.2285335952708</v>
      </c>
      <c r="Q1367" s="12" t="n">
        <v>54.4119299055166</v>
      </c>
      <c r="R1367" s="12" t="n">
        <v>44.9224710771028</v>
      </c>
      <c r="S1367" s="12" t="n">
        <v>47.8047058840363</v>
      </c>
      <c r="T1367" s="12" t="n">
        <v>34.1245759326745</v>
      </c>
      <c r="U1367" s="12" t="n">
        <v>31.9275436401367</v>
      </c>
      <c r="V1367" s="12" t="n">
        <v>55.3266906738281</v>
      </c>
      <c r="W1367" s="12" t="n">
        <v>23.3991470336914</v>
      </c>
      <c r="X1367" s="13" t="n">
        <v>11.0357369422711</v>
      </c>
      <c r="Y1367" s="13" t="n">
        <v>33.4802283780926</v>
      </c>
      <c r="Z1367" s="13" t="n">
        <v>40.5000000000001</v>
      </c>
      <c r="AA1367" s="10" t="s">
        <v>162</v>
      </c>
      <c r="AC1367" s="10" t="s">
        <v>156</v>
      </c>
      <c r="AG1367" s="13" t="n">
        <v>97.2556987849722</v>
      </c>
      <c r="AH1367" s="13" t="n">
        <v>100</v>
      </c>
      <c r="AI1367" s="13" t="n">
        <v>30.9</v>
      </c>
      <c r="AJ1367" s="13" t="n">
        <v>67.1</v>
      </c>
      <c r="AK1367" s="13" t="n">
        <v>46.4</v>
      </c>
      <c r="AL1367" s="12" t="n">
        <v>41.8713412629219</v>
      </c>
      <c r="AM1367" s="10" t="s">
        <v>157</v>
      </c>
    </row>
    <row r="1368" customFormat="false" ht="15" hidden="false" customHeight="false" outlineLevel="0" collapsed="false">
      <c r="A1368" s="10" t="s">
        <v>3110</v>
      </c>
      <c r="B1368" s="10" t="s">
        <v>3066</v>
      </c>
      <c r="C1368" s="10" t="s">
        <v>148</v>
      </c>
      <c r="D1368" s="11" t="n">
        <v>46298.8975115741</v>
      </c>
      <c r="E1368" s="10" t="s">
        <v>3111</v>
      </c>
      <c r="F1368" s="10" t="s">
        <v>3068</v>
      </c>
      <c r="G1368" s="10" t="s">
        <v>3069</v>
      </c>
      <c r="H1368" s="10" t="s">
        <v>225</v>
      </c>
      <c r="I1368" s="10" t="s">
        <v>152</v>
      </c>
      <c r="J1368" s="10" t="s">
        <v>153</v>
      </c>
      <c r="K1368" s="10" t="s">
        <v>154</v>
      </c>
      <c r="M1368" s="12" t="n">
        <v>47.3951127120703</v>
      </c>
      <c r="N1368" s="12" t="n">
        <v>6.68149851776023</v>
      </c>
      <c r="O1368" s="12" t="n">
        <v>46.3485623429558</v>
      </c>
      <c r="P1368" s="12" t="n">
        <v>52.1365212572777</v>
      </c>
      <c r="Q1368" s="12" t="n">
        <v>55.6238173340809</v>
      </c>
      <c r="R1368" s="12" t="n">
        <v>51.823854898807</v>
      </c>
      <c r="S1368" s="12" t="n">
        <v>47.3664230361061</v>
      </c>
      <c r="T1368" s="12" t="n">
        <v>35.7461602672758</v>
      </c>
      <c r="U1368" s="12" t="n">
        <v>33.5034446716309</v>
      </c>
      <c r="V1368" s="12" t="n">
        <v>56.5266914367676</v>
      </c>
      <c r="W1368" s="12" t="n">
        <v>23.0232467651367</v>
      </c>
      <c r="X1368" s="13" t="n">
        <v>14.7206923018531</v>
      </c>
      <c r="Y1368" s="13" t="n">
        <v>37.1656784271388</v>
      </c>
      <c r="Z1368" s="13" t="n">
        <v>53.2000000000003</v>
      </c>
      <c r="AA1368" s="10" t="s">
        <v>162</v>
      </c>
      <c r="AC1368" s="10" t="s">
        <v>156</v>
      </c>
      <c r="AE1368" s="10" t="s">
        <v>156</v>
      </c>
      <c r="AG1368" s="13" t="n">
        <v>97.2241811949551</v>
      </c>
      <c r="AH1368" s="13" t="n">
        <v>100</v>
      </c>
      <c r="AI1368" s="13" t="n">
        <v>32.1</v>
      </c>
      <c r="AJ1368" s="13" t="n">
        <v>68.3</v>
      </c>
      <c r="AK1368" s="13" t="n">
        <v>49.5</v>
      </c>
      <c r="AL1368" s="12" t="n">
        <v>48.4537895469499</v>
      </c>
      <c r="AM1368" s="10" t="s">
        <v>157</v>
      </c>
    </row>
    <row r="1369" customFormat="false" ht="15" hidden="false" customHeight="false" outlineLevel="0" collapsed="false">
      <c r="A1369" s="10" t="s">
        <v>3112</v>
      </c>
      <c r="B1369" s="10" t="s">
        <v>3066</v>
      </c>
      <c r="C1369" s="10" t="s">
        <v>148</v>
      </c>
      <c r="D1369" s="11" t="n">
        <v>46298.8975462963</v>
      </c>
      <c r="E1369" s="10" t="s">
        <v>3113</v>
      </c>
      <c r="F1369" s="10" t="s">
        <v>3068</v>
      </c>
      <c r="G1369" s="10" t="s">
        <v>3069</v>
      </c>
      <c r="H1369" s="10" t="s">
        <v>228</v>
      </c>
      <c r="I1369" s="10" t="s">
        <v>152</v>
      </c>
      <c r="J1369" s="10" t="s">
        <v>153</v>
      </c>
      <c r="K1369" s="10" t="s">
        <v>154</v>
      </c>
      <c r="M1369" s="12" t="n">
        <v>46.363315356139</v>
      </c>
      <c r="N1369" s="12" t="n">
        <v>6.65165726607158</v>
      </c>
      <c r="O1369" s="12" t="n">
        <v>44.8227655490131</v>
      </c>
      <c r="P1369" s="12" t="n">
        <v>51.8192638184703</v>
      </c>
      <c r="Q1369" s="12" t="n">
        <v>55.1464980191655</v>
      </c>
      <c r="R1369" s="12" t="n">
        <v>50.5179535076918</v>
      </c>
      <c r="S1369" s="12" t="n">
        <v>52.3159806299513</v>
      </c>
      <c r="T1369" s="12" t="n">
        <v>34.8949754963094</v>
      </c>
      <c r="U1369" s="12" t="n">
        <v>33.8565788269043</v>
      </c>
      <c r="V1369" s="12" t="n">
        <v>55.6397666931152</v>
      </c>
      <c r="W1369" s="12" t="n">
        <v>21.7831878662109</v>
      </c>
      <c r="X1369" s="13" t="n">
        <v>12.6982917139073</v>
      </c>
      <c r="Y1369" s="13" t="n">
        <v>32.6784744519289</v>
      </c>
      <c r="Z1369" s="13" t="n">
        <v>52.3000000000002</v>
      </c>
      <c r="AA1369" s="10" t="s">
        <v>162</v>
      </c>
      <c r="AC1369" s="10" t="s">
        <v>156</v>
      </c>
      <c r="AE1369" s="10" t="s">
        <v>156</v>
      </c>
      <c r="AG1369" s="13" t="n">
        <v>97.8365026099926</v>
      </c>
      <c r="AH1369" s="13" t="n">
        <v>100</v>
      </c>
      <c r="AI1369" s="13" t="n">
        <v>32.9</v>
      </c>
      <c r="AJ1369" s="13" t="n">
        <v>66.6</v>
      </c>
      <c r="AK1369" s="13" t="n">
        <v>34.7</v>
      </c>
      <c r="AL1369" s="12" t="n">
        <v>35.3824704202366</v>
      </c>
      <c r="AM1369" s="10" t="s">
        <v>157</v>
      </c>
    </row>
    <row r="1370" customFormat="false" ht="15" hidden="false" customHeight="false" outlineLevel="0" collapsed="false">
      <c r="A1370" s="10" t="s">
        <v>3114</v>
      </c>
      <c r="B1370" s="10" t="s">
        <v>3066</v>
      </c>
      <c r="C1370" s="10" t="s">
        <v>148</v>
      </c>
      <c r="D1370" s="11" t="n">
        <v>46298.8975694445</v>
      </c>
      <c r="E1370" s="10" t="s">
        <v>3115</v>
      </c>
      <c r="F1370" s="10" t="s">
        <v>3068</v>
      </c>
      <c r="G1370" s="10" t="s">
        <v>3069</v>
      </c>
      <c r="H1370" s="10" t="s">
        <v>231</v>
      </c>
      <c r="I1370" s="10" t="s">
        <v>152</v>
      </c>
      <c r="J1370" s="10" t="s">
        <v>153</v>
      </c>
      <c r="K1370" s="10" t="s">
        <v>154</v>
      </c>
      <c r="M1370" s="12" t="n">
        <v>46.8911559847017</v>
      </c>
      <c r="N1370" s="12" t="n">
        <v>7.27214285796422</v>
      </c>
      <c r="O1370" s="12" t="n">
        <v>45.2562296671308</v>
      </c>
      <c r="P1370" s="12" t="n">
        <v>53.199535194113</v>
      </c>
      <c r="Q1370" s="12" t="n">
        <v>56.3163953874932</v>
      </c>
      <c r="R1370" s="12" t="n">
        <v>51.1132037638708</v>
      </c>
      <c r="S1370" s="12" t="n">
        <v>52.9250875816775</v>
      </c>
      <c r="T1370" s="12" t="n">
        <v>34.3492596595185</v>
      </c>
      <c r="U1370" s="12" t="n">
        <v>33.3871383666992</v>
      </c>
      <c r="V1370" s="12" t="n">
        <v>58.2948799133301</v>
      </c>
      <c r="W1370" s="12" t="n">
        <v>24.9077415466309</v>
      </c>
      <c r="X1370" s="13" t="n">
        <v>10.9156598492233</v>
      </c>
      <c r="Y1370" s="13" t="n">
        <v>38.6188640774094</v>
      </c>
      <c r="Z1370" s="13" t="n">
        <v>52.1000000000002</v>
      </c>
      <c r="AA1370" s="10" t="s">
        <v>162</v>
      </c>
      <c r="AC1370" s="10" t="s">
        <v>156</v>
      </c>
      <c r="AG1370" s="13" t="n">
        <v>98.1333590760698</v>
      </c>
      <c r="AH1370" s="13" t="n">
        <v>100</v>
      </c>
      <c r="AI1370" s="13" t="n">
        <v>32.1</v>
      </c>
      <c r="AJ1370" s="13" t="n">
        <v>65.3</v>
      </c>
      <c r="AK1370" s="13" t="n">
        <v>36.2</v>
      </c>
      <c r="AL1370" s="12" t="n">
        <v>37.0185185185185</v>
      </c>
      <c r="AM1370" s="10" t="s">
        <v>157</v>
      </c>
    </row>
    <row r="1371" customFormat="false" ht="15" hidden="false" customHeight="false" outlineLevel="0" collapsed="false">
      <c r="A1371" s="10" t="s">
        <v>3116</v>
      </c>
      <c r="B1371" s="10" t="s">
        <v>3066</v>
      </c>
      <c r="C1371" s="10" t="s">
        <v>148</v>
      </c>
      <c r="D1371" s="11" t="n">
        <v>46298.8976041667</v>
      </c>
      <c r="E1371" s="10" t="s">
        <v>3117</v>
      </c>
      <c r="F1371" s="10" t="s">
        <v>3068</v>
      </c>
      <c r="G1371" s="10" t="s">
        <v>3069</v>
      </c>
      <c r="H1371" s="10" t="s">
        <v>234</v>
      </c>
      <c r="I1371" s="10" t="s">
        <v>152</v>
      </c>
      <c r="J1371" s="10" t="s">
        <v>153</v>
      </c>
      <c r="K1371" s="10" t="s">
        <v>154</v>
      </c>
      <c r="M1371" s="12" t="n">
        <v>47.7222047879168</v>
      </c>
      <c r="N1371" s="12" t="n">
        <v>7.355208477014</v>
      </c>
      <c r="O1371" s="12" t="n">
        <v>46.8505590149509</v>
      </c>
      <c r="P1371" s="12" t="n">
        <v>48.0428004548028</v>
      </c>
      <c r="Q1371" s="12" t="n">
        <v>56.2357545631166</v>
      </c>
      <c r="R1371" s="12" t="n">
        <v>54.4544092646162</v>
      </c>
      <c r="S1371" s="12" t="n">
        <v>45.9102832948675</v>
      </c>
      <c r="T1371" s="12" t="n">
        <v>34.0931238607301</v>
      </c>
      <c r="U1371" s="12" t="n">
        <v>31.5836620330811</v>
      </c>
      <c r="V1371" s="12" t="n">
        <v>58.5379295349121</v>
      </c>
      <c r="W1371" s="12" t="n">
        <v>26.9542675018311</v>
      </c>
      <c r="X1371" s="13" t="n">
        <v>8.37323772006385</v>
      </c>
      <c r="Y1371" s="13" t="n">
        <v>36.2158846979454</v>
      </c>
      <c r="Z1371" s="13" t="n">
        <v>54.6000000000003</v>
      </c>
      <c r="AA1371" s="10" t="s">
        <v>162</v>
      </c>
      <c r="AC1371" s="10" t="s">
        <v>156</v>
      </c>
      <c r="AG1371" s="13" t="n">
        <v>98.207722007722</v>
      </c>
      <c r="AH1371" s="13" t="n">
        <v>100</v>
      </c>
      <c r="AI1371" s="13" t="n">
        <v>30.4</v>
      </c>
      <c r="AJ1371" s="13" t="n">
        <v>72.1</v>
      </c>
      <c r="AK1371" s="13" t="n">
        <v>50.1</v>
      </c>
      <c r="AL1371" s="12" t="n">
        <v>46.693536645837</v>
      </c>
      <c r="AM1371" s="10" t="s">
        <v>157</v>
      </c>
    </row>
    <row r="1372" customFormat="false" ht="15" hidden="false" customHeight="false" outlineLevel="0" collapsed="false">
      <c r="A1372" s="10" t="s">
        <v>3118</v>
      </c>
      <c r="B1372" s="10" t="s">
        <v>3066</v>
      </c>
      <c r="C1372" s="10" t="s">
        <v>148</v>
      </c>
      <c r="D1372" s="11" t="n">
        <v>46298.8976388889</v>
      </c>
      <c r="E1372" s="10" t="s">
        <v>3119</v>
      </c>
      <c r="F1372" s="10" t="s">
        <v>3068</v>
      </c>
      <c r="G1372" s="10" t="s">
        <v>3069</v>
      </c>
      <c r="H1372" s="10" t="s">
        <v>237</v>
      </c>
      <c r="I1372" s="10" t="s">
        <v>152</v>
      </c>
      <c r="J1372" s="10" t="s">
        <v>153</v>
      </c>
      <c r="K1372" s="10" t="s">
        <v>154</v>
      </c>
      <c r="M1372" s="12" t="n">
        <v>48.0039936562972</v>
      </c>
      <c r="N1372" s="12" t="n">
        <v>7.61349610716217</v>
      </c>
      <c r="O1372" s="12" t="n">
        <v>47.0896862111826</v>
      </c>
      <c r="P1372" s="12" t="n">
        <v>47.5448836867822</v>
      </c>
      <c r="Q1372" s="12" t="n">
        <v>57.7330213832104</v>
      </c>
      <c r="R1372" s="12" t="n">
        <v>54.5782302351383</v>
      </c>
      <c r="S1372" s="12" t="n">
        <v>46.3978891147897</v>
      </c>
      <c r="T1372" s="12" t="n">
        <v>35.2483737765172</v>
      </c>
      <c r="U1372" s="12" t="n">
        <v>32.4354057312012</v>
      </c>
      <c r="V1372" s="12" t="n">
        <v>60.1862106323242</v>
      </c>
      <c r="W1372" s="12" t="n">
        <v>27.7508049011231</v>
      </c>
      <c r="X1372" s="13" t="n">
        <v>11.5412093823972</v>
      </c>
      <c r="Y1372" s="13" t="n">
        <v>35.4938670109748</v>
      </c>
      <c r="Z1372" s="13" t="n">
        <v>54.9000000000003</v>
      </c>
      <c r="AA1372" s="10" t="s">
        <v>162</v>
      </c>
      <c r="AC1372" s="10" t="s">
        <v>156</v>
      </c>
      <c r="AG1372" s="13" t="n">
        <v>97.1086814785095</v>
      </c>
      <c r="AH1372" s="13" t="n">
        <v>100</v>
      </c>
      <c r="AI1372" s="13" t="n">
        <v>31.3</v>
      </c>
      <c r="AJ1372" s="13" t="n">
        <v>71.3</v>
      </c>
      <c r="AK1372" s="13" t="n">
        <v>52.7</v>
      </c>
      <c r="AL1372" s="12" t="n">
        <v>48.5097480935801</v>
      </c>
      <c r="AM1372" s="10" t="s">
        <v>157</v>
      </c>
    </row>
    <row r="1373" customFormat="false" ht="15" hidden="false" customHeight="false" outlineLevel="0" collapsed="false">
      <c r="A1373" s="10" t="s">
        <v>3120</v>
      </c>
      <c r="B1373" s="10" t="s">
        <v>3066</v>
      </c>
      <c r="C1373" s="10" t="s">
        <v>148</v>
      </c>
      <c r="D1373" s="11" t="n">
        <v>46298.8976736111</v>
      </c>
      <c r="E1373" s="10" t="s">
        <v>3121</v>
      </c>
      <c r="F1373" s="10" t="s">
        <v>3068</v>
      </c>
      <c r="G1373" s="10" t="s">
        <v>3069</v>
      </c>
      <c r="H1373" s="10" t="s">
        <v>240</v>
      </c>
      <c r="I1373" s="10" t="s">
        <v>152</v>
      </c>
      <c r="J1373" s="10" t="s">
        <v>153</v>
      </c>
      <c r="K1373" s="10" t="s">
        <v>154</v>
      </c>
      <c r="M1373" s="12" t="n">
        <v>53.1342577891826</v>
      </c>
      <c r="N1373" s="12" t="n">
        <v>4.31145223903067</v>
      </c>
      <c r="O1373" s="12" t="n">
        <v>52.7595931925573</v>
      </c>
      <c r="P1373" s="12" t="n">
        <v>60.1440596247536</v>
      </c>
      <c r="Q1373" s="12" t="n">
        <v>52.1805986755843</v>
      </c>
      <c r="R1373" s="12" t="n">
        <v>57.6488722038823</v>
      </c>
      <c r="S1373" s="12" t="n">
        <v>49.3160962308119</v>
      </c>
      <c r="T1373" s="12" t="n">
        <v>46.3964613372373</v>
      </c>
      <c r="U1373" s="12" t="n">
        <v>45.0408515930176</v>
      </c>
      <c r="V1373" s="12" t="n">
        <v>62.4147262573242</v>
      </c>
      <c r="W1373" s="12" t="n">
        <v>17.3738746643066</v>
      </c>
      <c r="X1373" s="13" t="n">
        <v>26.5051183135385</v>
      </c>
      <c r="Y1373" s="13" t="n">
        <v>43.1206524710671</v>
      </c>
      <c r="Z1373" s="13" t="n">
        <v>56.0000000000001</v>
      </c>
      <c r="AA1373" s="10" t="s">
        <v>162</v>
      </c>
      <c r="AC1373" s="10" t="s">
        <v>156</v>
      </c>
      <c r="AG1373" s="13" t="n">
        <v>97.9966660713223</v>
      </c>
      <c r="AH1373" s="13" t="n">
        <v>100</v>
      </c>
      <c r="AI1373" s="13" t="n">
        <v>44.3</v>
      </c>
      <c r="AJ1373" s="13" t="n">
        <v>70.4</v>
      </c>
      <c r="AK1373" s="13" t="n">
        <v>51.4</v>
      </c>
      <c r="AL1373" s="12" t="n">
        <v>50.4039780869358</v>
      </c>
      <c r="AM1373" s="10" t="s">
        <v>157</v>
      </c>
    </row>
    <row r="1374" customFormat="false" ht="15" hidden="false" customHeight="false" outlineLevel="0" collapsed="false">
      <c r="A1374" s="10" t="s">
        <v>3122</v>
      </c>
      <c r="B1374" s="10" t="s">
        <v>3066</v>
      </c>
      <c r="C1374" s="10" t="s">
        <v>148</v>
      </c>
      <c r="D1374" s="11" t="n">
        <v>46298.8978125</v>
      </c>
      <c r="E1374" s="10" t="s">
        <v>3123</v>
      </c>
      <c r="F1374" s="10" t="s">
        <v>3068</v>
      </c>
      <c r="G1374" s="10" t="s">
        <v>3069</v>
      </c>
      <c r="H1374" s="10" t="s">
        <v>247</v>
      </c>
      <c r="I1374" s="10" t="s">
        <v>152</v>
      </c>
      <c r="J1374" s="10" t="s">
        <v>248</v>
      </c>
      <c r="K1374" s="10" t="s">
        <v>154</v>
      </c>
      <c r="L1374" s="10" t="s">
        <v>807</v>
      </c>
      <c r="M1374" s="12" t="n">
        <v>46.2168128089218</v>
      </c>
      <c r="N1374" s="12" t="n">
        <v>5.32160684036561</v>
      </c>
      <c r="O1374" s="12" t="n">
        <v>44.9350922582398</v>
      </c>
      <c r="P1374" s="12" t="n">
        <v>59.054840304443</v>
      </c>
      <c r="Q1374" s="12" t="n">
        <v>49.7543655692845</v>
      </c>
      <c r="R1374" s="12" t="n">
        <v>49.4632362637269</v>
      </c>
      <c r="S1374" s="12" t="n">
        <v>51.1827336698524</v>
      </c>
      <c r="T1374" s="12" t="n">
        <v>39.469650526718</v>
      </c>
      <c r="U1374" s="12" t="n">
        <v>36.9979667663574</v>
      </c>
      <c r="V1374" s="12" t="n">
        <v>60.9472007751465</v>
      </c>
      <c r="W1374" s="12" t="n">
        <v>23.9492340087891</v>
      </c>
      <c r="X1374" s="13" t="n">
        <v>24.481705507147</v>
      </c>
      <c r="Y1374" s="13" t="n">
        <v>48.9521975158803</v>
      </c>
      <c r="Z1374" s="13" t="n">
        <v>42.7000000000001</v>
      </c>
      <c r="AA1374" s="10" t="s">
        <v>162</v>
      </c>
      <c r="AC1374" s="10" t="s">
        <v>156</v>
      </c>
      <c r="AD1374" s="10" t="s">
        <v>156</v>
      </c>
      <c r="AF1374" s="10" t="s">
        <v>156</v>
      </c>
      <c r="AG1374" s="13" t="n">
        <v>95.920911104081</v>
      </c>
      <c r="AH1374" s="13" t="n">
        <v>100</v>
      </c>
      <c r="AI1374" s="13" t="n">
        <v>35.8</v>
      </c>
      <c r="AJ1374" s="13" t="n">
        <v>66.7</v>
      </c>
      <c r="AK1374" s="13" t="n">
        <v>43.7</v>
      </c>
      <c r="AL1374" s="12" t="n">
        <v>44.2486730389278</v>
      </c>
      <c r="AM1374" s="10" t="s">
        <v>157</v>
      </c>
      <c r="AN1374" s="10" t="s">
        <v>3124</v>
      </c>
      <c r="AO1374" s="10" t="s">
        <v>3125</v>
      </c>
    </row>
    <row r="1375" customFormat="false" ht="15" hidden="false" customHeight="false" outlineLevel="0" collapsed="false">
      <c r="A1375" s="10" t="s">
        <v>3126</v>
      </c>
      <c r="B1375" s="10" t="s">
        <v>3066</v>
      </c>
      <c r="C1375" s="10" t="s">
        <v>148</v>
      </c>
      <c r="D1375" s="11" t="n">
        <v>46298.8978356482</v>
      </c>
      <c r="E1375" s="10" t="s">
        <v>3127</v>
      </c>
      <c r="F1375" s="10" t="s">
        <v>3068</v>
      </c>
      <c r="G1375" s="10" t="s">
        <v>3069</v>
      </c>
      <c r="H1375" s="10" t="s">
        <v>251</v>
      </c>
      <c r="I1375" s="10" t="s">
        <v>152</v>
      </c>
      <c r="J1375" s="10" t="s">
        <v>248</v>
      </c>
      <c r="K1375" s="10" t="s">
        <v>154</v>
      </c>
      <c r="L1375" s="10" t="s">
        <v>807</v>
      </c>
      <c r="M1375" s="12" t="n">
        <v>44.4496942225883</v>
      </c>
      <c r="N1375" s="12" t="n">
        <v>5.33884966570471</v>
      </c>
      <c r="O1375" s="12" t="n">
        <v>43.0558871885358</v>
      </c>
      <c r="P1375" s="12" t="n">
        <v>55.4364645567285</v>
      </c>
      <c r="Q1375" s="12" t="n">
        <v>48.5882240166005</v>
      </c>
      <c r="R1375" s="12" t="n">
        <v>48.9883010065451</v>
      </c>
      <c r="S1375" s="12" t="n">
        <v>47.0742901124403</v>
      </c>
      <c r="T1375" s="12" t="n">
        <v>37.6727897017865</v>
      </c>
      <c r="U1375" s="12" t="n">
        <v>36.6657485961914</v>
      </c>
      <c r="V1375" s="12" t="n">
        <v>57.8257369995117</v>
      </c>
      <c r="W1375" s="12" t="n">
        <v>21.1599884033203</v>
      </c>
      <c r="X1375" s="13" t="n">
        <v>19.0695937474993</v>
      </c>
      <c r="Y1375" s="13" t="n">
        <v>43.2322370117457</v>
      </c>
      <c r="Z1375" s="13" t="n">
        <v>42.6000000000001</v>
      </c>
      <c r="AA1375" s="10" t="s">
        <v>162</v>
      </c>
      <c r="AD1375" s="10" t="s">
        <v>156</v>
      </c>
      <c r="AG1375" s="13" t="n">
        <v>98.4040738115862</v>
      </c>
      <c r="AH1375" s="13" t="n">
        <v>100</v>
      </c>
      <c r="AI1375" s="13" t="n">
        <v>35.8</v>
      </c>
      <c r="AJ1375" s="13" t="n">
        <v>66.3</v>
      </c>
      <c r="AK1375" s="13" t="n">
        <v>38</v>
      </c>
      <c r="AL1375" s="12" t="n">
        <v>37.4099706744868</v>
      </c>
      <c r="AM1375" s="10" t="s">
        <v>157</v>
      </c>
      <c r="AN1375" s="10" t="s">
        <v>3124</v>
      </c>
      <c r="AO1375" s="10" t="s">
        <v>3125</v>
      </c>
    </row>
    <row r="1376" customFormat="false" ht="15" hidden="false" customHeight="false" outlineLevel="0" collapsed="false">
      <c r="A1376" s="10" t="s">
        <v>3128</v>
      </c>
      <c r="B1376" s="10" t="s">
        <v>3066</v>
      </c>
      <c r="C1376" s="10" t="s">
        <v>148</v>
      </c>
      <c r="D1376" s="11" t="n">
        <v>46298.8978472222</v>
      </c>
      <c r="E1376" s="10" t="s">
        <v>3129</v>
      </c>
      <c r="F1376" s="10" t="s">
        <v>3068</v>
      </c>
      <c r="G1376" s="10" t="s">
        <v>3069</v>
      </c>
      <c r="H1376" s="10" t="s">
        <v>254</v>
      </c>
      <c r="I1376" s="10" t="s">
        <v>152</v>
      </c>
      <c r="J1376" s="10" t="s">
        <v>248</v>
      </c>
      <c r="K1376" s="10" t="s">
        <v>154</v>
      </c>
      <c r="L1376" s="10" t="s">
        <v>807</v>
      </c>
      <c r="M1376" s="12" t="n">
        <v>46.3290616433333</v>
      </c>
      <c r="N1376" s="12" t="n">
        <v>5.75434974030091</v>
      </c>
      <c r="O1376" s="12" t="n">
        <v>44.8874940105043</v>
      </c>
      <c r="P1376" s="12" t="n">
        <v>58.0883706946657</v>
      </c>
      <c r="Q1376" s="12" t="n">
        <v>49.6787494216012</v>
      </c>
      <c r="R1376" s="12" t="n">
        <v>51.3573105826854</v>
      </c>
      <c r="S1376" s="12" t="n">
        <v>48.8262018241375</v>
      </c>
      <c r="T1376" s="12" t="n">
        <v>39.7827087519943</v>
      </c>
      <c r="U1376" s="12" t="n">
        <v>37.5095977783203</v>
      </c>
      <c r="V1376" s="12" t="n">
        <v>60.916877746582</v>
      </c>
      <c r="W1376" s="12" t="n">
        <v>23.4072799682617</v>
      </c>
      <c r="X1376" s="13" t="n">
        <v>23.4560848146553</v>
      </c>
      <c r="Y1376" s="13" t="n">
        <v>47.9086669039279</v>
      </c>
      <c r="Z1376" s="13" t="n">
        <v>43.3000000000001</v>
      </c>
      <c r="AA1376" s="10" t="s">
        <v>162</v>
      </c>
      <c r="AG1376" s="13" t="n">
        <v>98.823638298857</v>
      </c>
      <c r="AH1376" s="13" t="n">
        <v>100</v>
      </c>
      <c r="AI1376" s="13" t="n">
        <v>36.3</v>
      </c>
      <c r="AJ1376" s="13" t="n">
        <v>67.5</v>
      </c>
      <c r="AK1376" s="13" t="n">
        <v>37.5</v>
      </c>
      <c r="AL1376" s="12" t="n">
        <v>38.2381749601045</v>
      </c>
      <c r="AM1376" s="10" t="s">
        <v>157</v>
      </c>
      <c r="AN1376" s="10" t="s">
        <v>3124</v>
      </c>
      <c r="AO1376" s="10" t="s">
        <v>3125</v>
      </c>
    </row>
    <row r="1377" customFormat="false" ht="15" hidden="false" customHeight="false" outlineLevel="0" collapsed="false">
      <c r="A1377" s="10" t="s">
        <v>3130</v>
      </c>
      <c r="B1377" s="10" t="s">
        <v>3066</v>
      </c>
      <c r="C1377" s="10" t="s">
        <v>148</v>
      </c>
      <c r="D1377" s="11" t="n">
        <v>46298.8978703704</v>
      </c>
      <c r="E1377" s="10" t="s">
        <v>3131</v>
      </c>
      <c r="F1377" s="10" t="s">
        <v>3068</v>
      </c>
      <c r="G1377" s="10" t="s">
        <v>3069</v>
      </c>
      <c r="H1377" s="10" t="s">
        <v>257</v>
      </c>
      <c r="I1377" s="10" t="s">
        <v>152</v>
      </c>
      <c r="J1377" s="10" t="s">
        <v>248</v>
      </c>
      <c r="K1377" s="10" t="s">
        <v>154</v>
      </c>
      <c r="L1377" s="10" t="s">
        <v>807</v>
      </c>
      <c r="M1377" s="12" t="n">
        <v>46.0434396441701</v>
      </c>
      <c r="N1377" s="12" t="n">
        <v>5.43450011498719</v>
      </c>
      <c r="O1377" s="12" t="n">
        <v>44.4430534472719</v>
      </c>
      <c r="P1377" s="12" t="n">
        <v>56.9009401250402</v>
      </c>
      <c r="Q1377" s="12" t="n">
        <v>51.2535704996734</v>
      </c>
      <c r="R1377" s="12" t="n">
        <v>49.6900019165752</v>
      </c>
      <c r="S1377" s="12" t="n">
        <v>51.7803119285529</v>
      </c>
      <c r="T1377" s="12" t="n">
        <v>39.9947047212046</v>
      </c>
      <c r="U1377" s="12" t="n">
        <v>37.5902137756348</v>
      </c>
      <c r="V1377" s="12" t="n">
        <v>60.2957801818848</v>
      </c>
      <c r="W1377" s="12" t="n">
        <v>22.70556640625</v>
      </c>
      <c r="X1377" s="13" t="n">
        <v>35.260212961057</v>
      </c>
      <c r="Y1377" s="13" t="n">
        <v>46.9899133559144</v>
      </c>
      <c r="Z1377" s="13" t="n">
        <v>43.3000000000001</v>
      </c>
      <c r="AA1377" s="10" t="s">
        <v>162</v>
      </c>
      <c r="AD1377" s="10" t="s">
        <v>156</v>
      </c>
      <c r="AF1377" s="10" t="s">
        <v>156</v>
      </c>
      <c r="AG1377" s="13" t="n">
        <v>98.1395775941231</v>
      </c>
      <c r="AH1377" s="13" t="n">
        <v>100</v>
      </c>
      <c r="AI1377" s="13" t="n">
        <v>36.4</v>
      </c>
      <c r="AJ1377" s="13" t="n">
        <v>67.1</v>
      </c>
      <c r="AK1377" s="13" t="n">
        <v>37.3</v>
      </c>
      <c r="AL1377" s="12" t="n">
        <v>37.2714248463401</v>
      </c>
      <c r="AM1377" s="10" t="s">
        <v>157</v>
      </c>
      <c r="AN1377" s="10" t="s">
        <v>3124</v>
      </c>
      <c r="AO1377" s="10" t="s">
        <v>3125</v>
      </c>
    </row>
    <row r="1378" customFormat="false" ht="15" hidden="false" customHeight="false" outlineLevel="0" collapsed="false">
      <c r="A1378" s="10" t="s">
        <v>3132</v>
      </c>
      <c r="B1378" s="10" t="s">
        <v>3066</v>
      </c>
      <c r="C1378" s="10" t="s">
        <v>148</v>
      </c>
      <c r="D1378" s="11" t="n">
        <v>46298.8979050926</v>
      </c>
      <c r="E1378" s="10" t="s">
        <v>3133</v>
      </c>
      <c r="F1378" s="10" t="s">
        <v>3068</v>
      </c>
      <c r="G1378" s="10" t="s">
        <v>3069</v>
      </c>
      <c r="H1378" s="10" t="s">
        <v>260</v>
      </c>
      <c r="I1378" s="10" t="s">
        <v>152</v>
      </c>
      <c r="J1378" s="10" t="s">
        <v>248</v>
      </c>
      <c r="K1378" s="10" t="s">
        <v>154</v>
      </c>
      <c r="L1378" s="10" t="s">
        <v>807</v>
      </c>
      <c r="M1378" s="12" t="n">
        <v>46.2651924960394</v>
      </c>
      <c r="N1378" s="12" t="n">
        <v>5.35888017401411</v>
      </c>
      <c r="O1378" s="12" t="n">
        <v>44.8216909483116</v>
      </c>
      <c r="P1378" s="12" t="n">
        <v>57.5395152624875</v>
      </c>
      <c r="Q1378" s="12" t="n">
        <v>51.3921319166819</v>
      </c>
      <c r="R1378" s="12" t="n">
        <v>49.5276317877467</v>
      </c>
      <c r="S1378" s="12" t="n">
        <v>49.9291861764724</v>
      </c>
      <c r="T1378" s="12" t="n">
        <v>39.6614711030905</v>
      </c>
      <c r="U1378" s="12" t="n">
        <v>37.3785820007324</v>
      </c>
      <c r="V1378" s="12" t="n">
        <v>59.8622703552246</v>
      </c>
      <c r="W1378" s="12" t="n">
        <v>22.4836883544922</v>
      </c>
      <c r="X1378" s="13" t="n">
        <v>22.6606199202695</v>
      </c>
      <c r="Y1378" s="13" t="n">
        <v>41.8546617633425</v>
      </c>
      <c r="Z1378" s="13" t="n">
        <v>43.0000000000001</v>
      </c>
      <c r="AA1378" s="10" t="s">
        <v>162</v>
      </c>
      <c r="AD1378" s="10" t="s">
        <v>156</v>
      </c>
      <c r="AF1378" s="10" t="s">
        <v>156</v>
      </c>
      <c r="AG1378" s="13" t="n">
        <v>98.0798666363568</v>
      </c>
      <c r="AH1378" s="13" t="n">
        <v>100</v>
      </c>
      <c r="AI1378" s="13" t="n">
        <v>36.2</v>
      </c>
      <c r="AJ1378" s="13" t="n">
        <v>66.6</v>
      </c>
      <c r="AK1378" s="13" t="n">
        <v>37.2</v>
      </c>
      <c r="AL1378" s="12" t="n">
        <v>37.3785831406349</v>
      </c>
      <c r="AM1378" s="10" t="s">
        <v>157</v>
      </c>
      <c r="AN1378" s="10" t="s">
        <v>3124</v>
      </c>
      <c r="AO1378" s="10" t="s">
        <v>3125</v>
      </c>
    </row>
    <row r="1379" customFormat="false" ht="15" hidden="false" customHeight="false" outlineLevel="0" collapsed="false">
      <c r="A1379" s="10" t="s">
        <v>3134</v>
      </c>
      <c r="B1379" s="10" t="s">
        <v>3066</v>
      </c>
      <c r="C1379" s="10" t="s">
        <v>148</v>
      </c>
      <c r="D1379" s="11" t="n">
        <v>46298.8979398148</v>
      </c>
      <c r="E1379" s="10" t="s">
        <v>3135</v>
      </c>
      <c r="F1379" s="10" t="s">
        <v>3068</v>
      </c>
      <c r="G1379" s="10" t="s">
        <v>3069</v>
      </c>
      <c r="H1379" s="10" t="s">
        <v>267</v>
      </c>
      <c r="I1379" s="10" t="s">
        <v>152</v>
      </c>
      <c r="J1379" s="10" t="s">
        <v>248</v>
      </c>
      <c r="K1379" s="10" t="s">
        <v>261</v>
      </c>
      <c r="L1379" s="10" t="s">
        <v>802</v>
      </c>
      <c r="M1379" s="12" t="n">
        <v>46.7546357697008</v>
      </c>
      <c r="N1379" s="12" t="n">
        <v>5.36956000019056</v>
      </c>
      <c r="O1379" s="12" t="n">
        <v>45.4522780066176</v>
      </c>
      <c r="P1379" s="12" t="n">
        <v>57.4950296997964</v>
      </c>
      <c r="R1379" s="12" t="n">
        <v>50.7865963581359</v>
      </c>
      <c r="S1379" s="12" t="n">
        <v>50.9773373009679</v>
      </c>
      <c r="T1379" s="12" t="n">
        <v>39.2345493906733</v>
      </c>
      <c r="U1379" s="12" t="n">
        <v>38.6553230285645</v>
      </c>
      <c r="V1379" s="12" t="n">
        <v>60.6952514648438</v>
      </c>
      <c r="W1379" s="12" t="n">
        <v>22.0399284362793</v>
      </c>
      <c r="X1379" s="13" t="n">
        <v>14.187093619785</v>
      </c>
      <c r="Y1379" s="13" t="n">
        <v>43.9879445097166</v>
      </c>
      <c r="Z1379" s="13" t="n">
        <v>44.4000000000001</v>
      </c>
      <c r="AA1379" s="10" t="s">
        <v>162</v>
      </c>
      <c r="AD1379" s="10" t="s">
        <v>347</v>
      </c>
      <c r="AF1379" s="10" t="s">
        <v>156</v>
      </c>
      <c r="AG1379" s="13" t="n">
        <v>92.2315328958439</v>
      </c>
      <c r="AH1379" s="13" t="n">
        <v>100</v>
      </c>
      <c r="AI1379" s="13" t="n">
        <v>37.5</v>
      </c>
      <c r="AJ1379" s="13" t="n">
        <v>67.3</v>
      </c>
      <c r="AK1379" s="13" t="n">
        <v>38.3</v>
      </c>
      <c r="AL1379" s="12" t="n">
        <v>38.6553216312802</v>
      </c>
      <c r="AM1379" s="10" t="s">
        <v>157</v>
      </c>
      <c r="AN1379" s="10" t="s">
        <v>3124</v>
      </c>
      <c r="AO1379" s="10" t="s">
        <v>3136</v>
      </c>
    </row>
    <row r="1380" customFormat="false" ht="15" hidden="false" customHeight="false" outlineLevel="0" collapsed="false">
      <c r="A1380" s="10" t="s">
        <v>3137</v>
      </c>
      <c r="B1380" s="10" t="s">
        <v>3066</v>
      </c>
      <c r="C1380" s="10" t="s">
        <v>148</v>
      </c>
      <c r="D1380" s="11" t="n">
        <v>46298.8979861111</v>
      </c>
      <c r="E1380" s="10" t="s">
        <v>3138</v>
      </c>
      <c r="F1380" s="10" t="s">
        <v>3068</v>
      </c>
      <c r="G1380" s="10" t="s">
        <v>3069</v>
      </c>
      <c r="H1380" s="10" t="s">
        <v>271</v>
      </c>
      <c r="I1380" s="10" t="s">
        <v>152</v>
      </c>
      <c r="J1380" s="10" t="s">
        <v>248</v>
      </c>
      <c r="K1380" s="10" t="s">
        <v>154</v>
      </c>
      <c r="L1380" s="10" t="s">
        <v>807</v>
      </c>
      <c r="M1380" s="12" t="n">
        <v>41.803911127479</v>
      </c>
      <c r="N1380" s="12" t="n">
        <v>5.62746121283066</v>
      </c>
      <c r="O1380" s="12" t="n">
        <v>40.3721306904553</v>
      </c>
      <c r="P1380" s="12" t="n">
        <v>52.3735051945278</v>
      </c>
      <c r="Q1380" s="12" t="n">
        <v>44.6708022549522</v>
      </c>
      <c r="R1380" s="12" t="n">
        <v>48.6353756293272</v>
      </c>
      <c r="S1380" s="12" t="n">
        <v>44.0269814014211</v>
      </c>
      <c r="T1380" s="12" t="n">
        <v>34.9622853815636</v>
      </c>
      <c r="U1380" s="12" t="n">
        <v>34.323169708252</v>
      </c>
      <c r="V1380" s="12" t="n">
        <v>57.1009330749512</v>
      </c>
      <c r="W1380" s="12" t="n">
        <v>22.7777633666992</v>
      </c>
      <c r="X1380" s="13" t="n">
        <v>17.1886622696714</v>
      </c>
      <c r="Y1380" s="13" t="n">
        <v>51.6056589471298</v>
      </c>
      <c r="Z1380" s="13" t="n">
        <v>40.2000000000001</v>
      </c>
      <c r="AA1380" s="10" t="s">
        <v>155</v>
      </c>
      <c r="AD1380" s="10" t="s">
        <v>156</v>
      </c>
      <c r="AF1380" s="10" t="s">
        <v>156</v>
      </c>
      <c r="AG1380" s="13" t="n">
        <v>97.9576682859126</v>
      </c>
      <c r="AH1380" s="13" t="n">
        <v>100</v>
      </c>
      <c r="AI1380" s="13" t="n">
        <v>33.5</v>
      </c>
      <c r="AJ1380" s="13" t="n">
        <v>62.5</v>
      </c>
      <c r="AK1380" s="13" t="n">
        <v>35.3</v>
      </c>
      <c r="AL1380" s="12" t="n">
        <v>35.0307917888563</v>
      </c>
      <c r="AM1380" s="10" t="s">
        <v>157</v>
      </c>
      <c r="AN1380" s="10" t="s">
        <v>3124</v>
      </c>
      <c r="AO1380" s="10" t="s">
        <v>3125</v>
      </c>
    </row>
    <row r="1381" customFormat="false" ht="15" hidden="false" customHeight="false" outlineLevel="0" collapsed="false">
      <c r="A1381" s="10" t="s">
        <v>3139</v>
      </c>
      <c r="B1381" s="10" t="s">
        <v>3066</v>
      </c>
      <c r="C1381" s="10" t="s">
        <v>148</v>
      </c>
      <c r="D1381" s="11" t="n">
        <v>46298.8980092593</v>
      </c>
      <c r="E1381" s="10" t="s">
        <v>3140</v>
      </c>
      <c r="F1381" s="10" t="s">
        <v>3068</v>
      </c>
      <c r="G1381" s="10" t="s">
        <v>3069</v>
      </c>
      <c r="H1381" s="10" t="s">
        <v>274</v>
      </c>
      <c r="I1381" s="10" t="s">
        <v>152</v>
      </c>
      <c r="J1381" s="10" t="s">
        <v>248</v>
      </c>
      <c r="K1381" s="10" t="s">
        <v>154</v>
      </c>
      <c r="L1381" s="10" t="s">
        <v>807</v>
      </c>
      <c r="M1381" s="12" t="n">
        <v>41.4572298384116</v>
      </c>
      <c r="N1381" s="12" t="n">
        <v>5.11078878721405</v>
      </c>
      <c r="O1381" s="12" t="n">
        <v>40.0397567396442</v>
      </c>
      <c r="P1381" s="12" t="n">
        <v>52.6435692992908</v>
      </c>
      <c r="Q1381" s="12" t="n">
        <v>45.7946056517286</v>
      </c>
      <c r="R1381" s="12" t="n">
        <v>46.8421626545206</v>
      </c>
      <c r="S1381" s="12" t="n">
        <v>43.500299806448</v>
      </c>
      <c r="T1381" s="12" t="n">
        <v>34.7235566301033</v>
      </c>
      <c r="U1381" s="12" t="n">
        <v>34.4591979980469</v>
      </c>
      <c r="V1381" s="12" t="n">
        <v>54.8924446105957</v>
      </c>
      <c r="W1381" s="12" t="n">
        <v>20.4332466125488</v>
      </c>
      <c r="X1381" s="13" t="n">
        <v>19.1373220592957</v>
      </c>
      <c r="Y1381" s="13" t="n">
        <v>47.9900918946194</v>
      </c>
      <c r="Z1381" s="13" t="n">
        <v>40.2000000000001</v>
      </c>
      <c r="AA1381" s="10" t="s">
        <v>162</v>
      </c>
      <c r="AD1381" s="10" t="s">
        <v>156</v>
      </c>
      <c r="AF1381" s="10" t="s">
        <v>156</v>
      </c>
      <c r="AG1381" s="13" t="n">
        <v>97.9555462361082</v>
      </c>
      <c r="AH1381" s="13" t="n">
        <v>100</v>
      </c>
      <c r="AI1381" s="13" t="n">
        <v>33.3</v>
      </c>
      <c r="AJ1381" s="13" t="n">
        <v>63.2</v>
      </c>
      <c r="AK1381" s="13" t="n">
        <v>35.5</v>
      </c>
      <c r="AL1381" s="12" t="n">
        <v>35.8178947368421</v>
      </c>
      <c r="AM1381" s="10" t="s">
        <v>157</v>
      </c>
      <c r="AN1381" s="10" t="s">
        <v>3124</v>
      </c>
      <c r="AO1381" s="10" t="s">
        <v>3125</v>
      </c>
    </row>
    <row r="1382" customFormat="false" ht="15" hidden="false" customHeight="false" outlineLevel="0" collapsed="false">
      <c r="A1382" s="10" t="s">
        <v>3141</v>
      </c>
      <c r="B1382" s="10" t="s">
        <v>3066</v>
      </c>
      <c r="C1382" s="10" t="s">
        <v>148</v>
      </c>
      <c r="D1382" s="11" t="n">
        <v>46298.8980555556</v>
      </c>
      <c r="E1382" s="10" t="s">
        <v>3142</v>
      </c>
      <c r="F1382" s="10" t="s">
        <v>3068</v>
      </c>
      <c r="G1382" s="10" t="s">
        <v>3069</v>
      </c>
      <c r="H1382" s="10" t="s">
        <v>277</v>
      </c>
      <c r="I1382" s="10" t="s">
        <v>152</v>
      </c>
      <c r="J1382" s="10" t="s">
        <v>248</v>
      </c>
      <c r="K1382" s="10" t="s">
        <v>154</v>
      </c>
      <c r="L1382" s="10" t="s">
        <v>807</v>
      </c>
      <c r="M1382" s="12" t="n">
        <v>43.0492490409121</v>
      </c>
      <c r="N1382" s="12" t="n">
        <v>4.93669394241669</v>
      </c>
      <c r="O1382" s="12" t="n">
        <v>41.7222691273106</v>
      </c>
      <c r="P1382" s="12" t="n">
        <v>54.4632752191399</v>
      </c>
      <c r="Q1382" s="12" t="n">
        <v>46.9323396091073</v>
      </c>
      <c r="R1382" s="12" t="n">
        <v>47.1275558564782</v>
      </c>
      <c r="S1382" s="12" t="n">
        <v>44.468829437782</v>
      </c>
      <c r="T1382" s="12" t="n">
        <v>37.507030713555</v>
      </c>
      <c r="U1382" s="12" t="n">
        <v>35.1514434814453</v>
      </c>
      <c r="V1382" s="12" t="n">
        <v>57.1174125671387</v>
      </c>
      <c r="W1382" s="12" t="n">
        <v>21.9659690856934</v>
      </c>
      <c r="X1382" s="13" t="n">
        <v>33.5606546854942</v>
      </c>
      <c r="Y1382" s="13" t="n">
        <v>53.9393453145058</v>
      </c>
      <c r="Z1382" s="13" t="n">
        <v>40.9000000000001</v>
      </c>
      <c r="AA1382" s="10" t="s">
        <v>155</v>
      </c>
      <c r="AD1382" s="10" t="s">
        <v>156</v>
      </c>
      <c r="AG1382" s="13" t="n">
        <v>98.0113077872752</v>
      </c>
      <c r="AH1382" s="13" t="n">
        <v>100</v>
      </c>
      <c r="AI1382" s="13" t="n">
        <v>34</v>
      </c>
      <c r="AJ1382" s="13" t="n">
        <v>63.7</v>
      </c>
      <c r="AK1382" s="13" t="n">
        <v>37.2</v>
      </c>
      <c r="AL1382" s="12" t="n">
        <v>37.1662108126037</v>
      </c>
      <c r="AM1382" s="10" t="s">
        <v>157</v>
      </c>
      <c r="AN1382" s="10" t="s">
        <v>3124</v>
      </c>
      <c r="AO1382" s="10" t="s">
        <v>3125</v>
      </c>
    </row>
    <row r="1383" customFormat="false" ht="15" hidden="false" customHeight="false" outlineLevel="0" collapsed="false">
      <c r="A1383" s="10" t="s">
        <v>3143</v>
      </c>
      <c r="B1383" s="10" t="s">
        <v>3066</v>
      </c>
      <c r="C1383" s="10" t="s">
        <v>148</v>
      </c>
      <c r="D1383" s="11" t="n">
        <v>46298.8980787037</v>
      </c>
      <c r="E1383" s="10" t="s">
        <v>3144</v>
      </c>
      <c r="F1383" s="10" t="s">
        <v>3068</v>
      </c>
      <c r="G1383" s="10" t="s">
        <v>3069</v>
      </c>
      <c r="H1383" s="10" t="s">
        <v>280</v>
      </c>
      <c r="I1383" s="10" t="s">
        <v>152</v>
      </c>
      <c r="J1383" s="10" t="s">
        <v>248</v>
      </c>
      <c r="K1383" s="10" t="s">
        <v>154</v>
      </c>
      <c r="L1383" s="10" t="s">
        <v>807</v>
      </c>
      <c r="M1383" s="12" t="n">
        <v>42.8417040869959</v>
      </c>
      <c r="N1383" s="12" t="n">
        <v>5.40110721698897</v>
      </c>
      <c r="O1383" s="12" t="n">
        <v>41.3368127931383</v>
      </c>
      <c r="P1383" s="12" t="n">
        <v>54.3551044346925</v>
      </c>
      <c r="Q1383" s="12" t="n">
        <v>47.4903825315578</v>
      </c>
      <c r="R1383" s="12" t="n">
        <v>47.1503489358085</v>
      </c>
      <c r="S1383" s="12" t="n">
        <v>46.652677116366</v>
      </c>
      <c r="T1383" s="12" t="n">
        <v>36.1986743575386</v>
      </c>
      <c r="U1383" s="12" t="n">
        <v>33.6799392700195</v>
      </c>
      <c r="V1383" s="12" t="n">
        <v>56.9292869567871</v>
      </c>
      <c r="W1383" s="12" t="n">
        <v>23.2493476867676</v>
      </c>
      <c r="X1383" s="13" t="n">
        <v>21.3097754877294</v>
      </c>
      <c r="Y1383" s="13" t="n">
        <v>45.9820100801428</v>
      </c>
      <c r="Z1383" s="13" t="n">
        <v>39.7000000000001</v>
      </c>
      <c r="AA1383" s="10" t="s">
        <v>162</v>
      </c>
      <c r="AD1383" s="10" t="s">
        <v>156</v>
      </c>
      <c r="AF1383" s="10" t="s">
        <v>156</v>
      </c>
      <c r="AG1383" s="13" t="n">
        <v>97.1283796972229</v>
      </c>
      <c r="AH1383" s="13" t="n">
        <v>100</v>
      </c>
      <c r="AI1383" s="13" t="n">
        <v>32.8</v>
      </c>
      <c r="AJ1383" s="13" t="n">
        <v>63.8</v>
      </c>
      <c r="AK1383" s="13" t="n">
        <v>34.9</v>
      </c>
      <c r="AL1383" s="12" t="n">
        <v>35.4105263157895</v>
      </c>
      <c r="AM1383" s="10" t="s">
        <v>157</v>
      </c>
      <c r="AN1383" s="10" t="s">
        <v>3124</v>
      </c>
      <c r="AO1383" s="10" t="s">
        <v>3125</v>
      </c>
    </row>
    <row r="1384" customFormat="false" ht="15" hidden="false" customHeight="false" outlineLevel="0" collapsed="false">
      <c r="A1384" s="10" t="s">
        <v>3145</v>
      </c>
      <c r="B1384" s="10" t="s">
        <v>3066</v>
      </c>
      <c r="C1384" s="10" t="s">
        <v>148</v>
      </c>
      <c r="D1384" s="11" t="n">
        <v>46298.8981134259</v>
      </c>
      <c r="E1384" s="10" t="s">
        <v>3146</v>
      </c>
      <c r="F1384" s="10" t="s">
        <v>3068</v>
      </c>
      <c r="G1384" s="10" t="s">
        <v>3069</v>
      </c>
      <c r="H1384" s="10" t="s">
        <v>283</v>
      </c>
      <c r="I1384" s="10" t="s">
        <v>152</v>
      </c>
      <c r="J1384" s="10" t="s">
        <v>248</v>
      </c>
      <c r="K1384" s="10" t="s">
        <v>261</v>
      </c>
      <c r="L1384" s="10" t="s">
        <v>817</v>
      </c>
      <c r="M1384" s="12" t="n">
        <v>44.7614681238266</v>
      </c>
      <c r="N1384" s="12" t="n">
        <v>5.1429526638568</v>
      </c>
      <c r="O1384" s="12" t="n">
        <v>43.408967419873</v>
      </c>
      <c r="P1384" s="12" t="n">
        <v>54.9729246809766</v>
      </c>
      <c r="R1384" s="12" t="n">
        <v>49.8906510936755</v>
      </c>
      <c r="S1384" s="12" t="n">
        <v>49.5888342930828</v>
      </c>
      <c r="T1384" s="12" t="n">
        <v>38.7168332200914</v>
      </c>
      <c r="U1384" s="12" t="n">
        <v>36.2785835266113</v>
      </c>
      <c r="V1384" s="12" t="n">
        <v>57.0535202026367</v>
      </c>
      <c r="W1384" s="12" t="n">
        <v>20.7749366760254</v>
      </c>
      <c r="X1384" s="13" t="n">
        <v>32.8568111711831</v>
      </c>
      <c r="Y1384" s="13" t="n">
        <v>46.2146339845434</v>
      </c>
      <c r="Z1384" s="13" t="n">
        <v>41.9000000000001</v>
      </c>
      <c r="AA1384" s="10" t="s">
        <v>162</v>
      </c>
      <c r="AD1384" s="10" t="s">
        <v>347</v>
      </c>
      <c r="AF1384" s="10" t="s">
        <v>156</v>
      </c>
      <c r="AG1384" s="13" t="n">
        <v>93.2251082251082</v>
      </c>
      <c r="AH1384" s="13" t="n">
        <v>100</v>
      </c>
      <c r="AI1384" s="13" t="n">
        <v>35.1</v>
      </c>
      <c r="AJ1384" s="13" t="n">
        <v>65.5</v>
      </c>
      <c r="AK1384" s="13" t="n">
        <v>38.2</v>
      </c>
      <c r="AL1384" s="12" t="n">
        <v>38.3408353098704</v>
      </c>
      <c r="AM1384" s="10" t="s">
        <v>157</v>
      </c>
      <c r="AN1384" s="10" t="s">
        <v>3124</v>
      </c>
      <c r="AO1384" s="10" t="s">
        <v>3147</v>
      </c>
    </row>
    <row r="1385" customFormat="false" ht="15" hidden="false" customHeight="false" outlineLevel="0" collapsed="false">
      <c r="A1385" s="10" t="s">
        <v>3148</v>
      </c>
      <c r="B1385" s="10" t="s">
        <v>3066</v>
      </c>
      <c r="C1385" s="10" t="s">
        <v>148</v>
      </c>
      <c r="D1385" s="11" t="n">
        <v>46298.8981365741</v>
      </c>
      <c r="E1385" s="10" t="s">
        <v>3149</v>
      </c>
      <c r="F1385" s="10" t="s">
        <v>3068</v>
      </c>
      <c r="G1385" s="10" t="s">
        <v>3069</v>
      </c>
      <c r="K1385" s="10" t="s">
        <v>243</v>
      </c>
      <c r="AN1385" s="10" t="s">
        <v>3150</v>
      </c>
      <c r="AO1385" s="10" t="s">
        <v>3150</v>
      </c>
    </row>
    <row r="1386" customFormat="false" ht="15" hidden="false" customHeight="false" outlineLevel="0" collapsed="false">
      <c r="A1386" s="10" t="s">
        <v>3151</v>
      </c>
      <c r="B1386" s="10" t="s">
        <v>3066</v>
      </c>
      <c r="C1386" s="10" t="s">
        <v>148</v>
      </c>
      <c r="D1386" s="11" t="n">
        <v>46298.8982986111</v>
      </c>
      <c r="E1386" s="10" t="s">
        <v>3152</v>
      </c>
      <c r="F1386" s="10" t="s">
        <v>3068</v>
      </c>
      <c r="G1386" s="10" t="s">
        <v>3069</v>
      </c>
      <c r="H1386" s="10" t="s">
        <v>286</v>
      </c>
      <c r="I1386" s="10" t="s">
        <v>152</v>
      </c>
      <c r="J1386" s="10" t="s">
        <v>248</v>
      </c>
      <c r="K1386" s="10" t="s">
        <v>154</v>
      </c>
      <c r="M1386" s="12" t="n">
        <v>43.0357910202224</v>
      </c>
      <c r="N1386" s="12" t="n">
        <v>5.16724392752808</v>
      </c>
      <c r="O1386" s="12" t="n">
        <v>41.477692319223</v>
      </c>
      <c r="P1386" s="12" t="n">
        <v>55.5068150566257</v>
      </c>
      <c r="Q1386" s="12" t="n">
        <v>48.8549473919759</v>
      </c>
      <c r="R1386" s="12" t="n">
        <v>46.0512545996301</v>
      </c>
      <c r="S1386" s="12" t="n">
        <v>46.2365752506837</v>
      </c>
      <c r="T1386" s="12" t="n">
        <v>37.224888253391</v>
      </c>
      <c r="U1386" s="12" t="n">
        <v>34.6173515319824</v>
      </c>
      <c r="V1386" s="12" t="n">
        <v>59.2881584167481</v>
      </c>
      <c r="W1386" s="12" t="n">
        <v>24.6708068847656</v>
      </c>
      <c r="X1386" s="13" t="n">
        <v>32.7714831317632</v>
      </c>
      <c r="Y1386" s="13" t="n">
        <v>52.6127731805644</v>
      </c>
      <c r="Z1386" s="13" t="n">
        <v>40.5000000000001</v>
      </c>
      <c r="AA1386" s="10" t="s">
        <v>155</v>
      </c>
      <c r="AG1386" s="13" t="n">
        <v>98.9676953315302</v>
      </c>
      <c r="AH1386" s="13" t="n">
        <v>100</v>
      </c>
      <c r="AI1386" s="13" t="n">
        <v>33.4</v>
      </c>
      <c r="AJ1386" s="13" t="n">
        <v>64.8</v>
      </c>
      <c r="AK1386" s="13" t="n">
        <v>37.5</v>
      </c>
      <c r="AL1386" s="12" t="n">
        <v>38.0518518518519</v>
      </c>
      <c r="AM1386" s="10" t="s">
        <v>157</v>
      </c>
    </row>
    <row r="1387" customFormat="false" ht="15" hidden="false" customHeight="false" outlineLevel="0" collapsed="false">
      <c r="A1387" s="10" t="s">
        <v>3153</v>
      </c>
      <c r="B1387" s="10" t="s">
        <v>3066</v>
      </c>
      <c r="C1387" s="10" t="s">
        <v>148</v>
      </c>
      <c r="D1387" s="11" t="n">
        <v>46298.8983217593</v>
      </c>
      <c r="E1387" s="10" t="s">
        <v>3154</v>
      </c>
      <c r="F1387" s="10" t="s">
        <v>3068</v>
      </c>
      <c r="G1387" s="10" t="s">
        <v>3069</v>
      </c>
      <c r="H1387" s="10" t="s">
        <v>289</v>
      </c>
      <c r="I1387" s="10" t="s">
        <v>152</v>
      </c>
      <c r="J1387" s="10" t="s">
        <v>248</v>
      </c>
      <c r="K1387" s="10" t="s">
        <v>154</v>
      </c>
      <c r="M1387" s="12" t="n">
        <v>41.8654410297391</v>
      </c>
      <c r="N1387" s="12" t="n">
        <v>4.59644735437253</v>
      </c>
      <c r="O1387" s="12" t="n">
        <v>40.5097845787051</v>
      </c>
      <c r="P1387" s="12" t="n">
        <v>52.5286624382597</v>
      </c>
      <c r="Q1387" s="12" t="n">
        <v>45.984935191485</v>
      </c>
      <c r="R1387" s="12" t="n">
        <v>44.2299038638999</v>
      </c>
      <c r="S1387" s="12" t="n">
        <v>45.9478672436385</v>
      </c>
      <c r="T1387" s="12" t="n">
        <v>36.8316716196411</v>
      </c>
      <c r="U1387" s="12" t="n">
        <v>34.2487182617188</v>
      </c>
      <c r="V1387" s="12" t="n">
        <v>54.9924430847168</v>
      </c>
      <c r="W1387" s="12" t="n">
        <v>20.7437248229981</v>
      </c>
      <c r="X1387" s="13" t="n">
        <v>34.1904917216696</v>
      </c>
      <c r="Y1387" s="13" t="n">
        <v>60.9120325468419</v>
      </c>
      <c r="Z1387" s="13" t="n">
        <v>40.3000000000001</v>
      </c>
      <c r="AA1387" s="10" t="s">
        <v>155</v>
      </c>
      <c r="AF1387" s="10" t="s">
        <v>156</v>
      </c>
      <c r="AG1387" s="13" t="n">
        <v>98.7615495464949</v>
      </c>
      <c r="AH1387" s="13" t="n">
        <v>100</v>
      </c>
      <c r="AI1387" s="13" t="n">
        <v>33.4</v>
      </c>
      <c r="AJ1387" s="13" t="n">
        <v>63.3</v>
      </c>
      <c r="AK1387" s="13" t="n">
        <v>38.3</v>
      </c>
      <c r="AL1387" s="12" t="n">
        <v>39.2730521821632</v>
      </c>
      <c r="AM1387" s="10" t="s">
        <v>157</v>
      </c>
    </row>
    <row r="1388" customFormat="false" ht="15" hidden="false" customHeight="false" outlineLevel="0" collapsed="false">
      <c r="A1388" s="10" t="s">
        <v>3155</v>
      </c>
      <c r="B1388" s="10" t="s">
        <v>3066</v>
      </c>
      <c r="C1388" s="10" t="s">
        <v>148</v>
      </c>
      <c r="D1388" s="11" t="n">
        <v>46298.8983449074</v>
      </c>
      <c r="E1388" s="10" t="s">
        <v>3156</v>
      </c>
      <c r="F1388" s="10" t="s">
        <v>3068</v>
      </c>
      <c r="G1388" s="10" t="s">
        <v>3069</v>
      </c>
      <c r="H1388" s="10" t="s">
        <v>292</v>
      </c>
      <c r="I1388" s="10" t="s">
        <v>152</v>
      </c>
      <c r="J1388" s="10" t="s">
        <v>248</v>
      </c>
      <c r="K1388" s="10" t="s">
        <v>154</v>
      </c>
      <c r="M1388" s="12" t="n">
        <v>42.701237341019</v>
      </c>
      <c r="N1388" s="12" t="n">
        <v>4.32329679787712</v>
      </c>
      <c r="O1388" s="12" t="n">
        <v>41.4380239238753</v>
      </c>
      <c r="P1388" s="12" t="n">
        <v>52.0075469588577</v>
      </c>
      <c r="Q1388" s="12" t="n">
        <v>47.6161961769981</v>
      </c>
      <c r="R1388" s="12" t="n">
        <v>45.7736127143979</v>
      </c>
      <c r="S1388" s="12" t="n">
        <v>44.8622122650282</v>
      </c>
      <c r="T1388" s="12" t="n">
        <v>36.7717783206025</v>
      </c>
      <c r="U1388" s="12" t="n">
        <v>34.2487182617188</v>
      </c>
      <c r="V1388" s="12" t="n">
        <v>53.5756378173828</v>
      </c>
      <c r="W1388" s="12" t="n">
        <v>19.3269195556641</v>
      </c>
      <c r="X1388" s="13" t="n">
        <v>18.0144115292234</v>
      </c>
      <c r="Y1388" s="13" t="n">
        <v>49.7177228962657</v>
      </c>
      <c r="Z1388" s="13" t="n">
        <v>40.3000000000001</v>
      </c>
      <c r="AA1388" s="10" t="s">
        <v>162</v>
      </c>
      <c r="AG1388" s="13" t="n">
        <v>98.5374438645467</v>
      </c>
      <c r="AH1388" s="13" t="n">
        <v>100</v>
      </c>
      <c r="AI1388" s="13" t="n">
        <v>33.4</v>
      </c>
      <c r="AJ1388" s="13" t="n">
        <v>63.3</v>
      </c>
      <c r="AK1388" s="13" t="n">
        <v>39.3</v>
      </c>
      <c r="AL1388" s="12" t="n">
        <v>39.2730521821632</v>
      </c>
      <c r="AM1388" s="10" t="s">
        <v>157</v>
      </c>
    </row>
    <row r="1389" customFormat="false" ht="15" hidden="false" customHeight="false" outlineLevel="0" collapsed="false">
      <c r="A1389" s="10" t="s">
        <v>3157</v>
      </c>
      <c r="B1389" s="10" t="s">
        <v>3066</v>
      </c>
      <c r="C1389" s="10" t="s">
        <v>148</v>
      </c>
      <c r="D1389" s="11" t="n">
        <v>46298.8983680556</v>
      </c>
      <c r="E1389" s="10" t="s">
        <v>3158</v>
      </c>
      <c r="F1389" s="10" t="s">
        <v>3068</v>
      </c>
      <c r="G1389" s="10" t="s">
        <v>3069</v>
      </c>
      <c r="H1389" s="10" t="s">
        <v>295</v>
      </c>
      <c r="I1389" s="10" t="s">
        <v>152</v>
      </c>
      <c r="J1389" s="10" t="s">
        <v>248</v>
      </c>
      <c r="K1389" s="10" t="s">
        <v>154</v>
      </c>
      <c r="M1389" s="12" t="n">
        <v>41.9317391336929</v>
      </c>
      <c r="N1389" s="12" t="n">
        <v>4.89911866739094</v>
      </c>
      <c r="O1389" s="12" t="n">
        <v>40.489800986979</v>
      </c>
      <c r="P1389" s="12" t="n">
        <v>52.7210600998543</v>
      </c>
      <c r="Q1389" s="12" t="n">
        <v>45.8199300749664</v>
      </c>
      <c r="R1389" s="12" t="n">
        <v>45.6103503773452</v>
      </c>
      <c r="S1389" s="12" t="n">
        <v>46.0440533815669</v>
      </c>
      <c r="T1389" s="12" t="n">
        <v>35.1783426643932</v>
      </c>
      <c r="U1389" s="12" t="n">
        <v>34.0827789306641</v>
      </c>
      <c r="V1389" s="12" t="n">
        <v>54.7849807739258</v>
      </c>
      <c r="W1389" s="12" t="n">
        <v>20.7022018432617</v>
      </c>
      <c r="X1389" s="13" t="n">
        <v>12.86388189573</v>
      </c>
      <c r="Y1389" s="13" t="n">
        <v>50.0313673730436</v>
      </c>
      <c r="Z1389" s="13" t="n">
        <v>40.2000000000001</v>
      </c>
      <c r="AA1389" s="10" t="s">
        <v>155</v>
      </c>
      <c r="AG1389" s="13" t="n">
        <v>99.0837463874582</v>
      </c>
      <c r="AH1389" s="13" t="n">
        <v>100</v>
      </c>
      <c r="AI1389" s="13" t="n">
        <v>33.2</v>
      </c>
      <c r="AJ1389" s="13" t="n">
        <v>64.3</v>
      </c>
      <c r="AK1389" s="13" t="n">
        <v>39.2</v>
      </c>
      <c r="AL1389" s="12" t="n">
        <v>39.3087599620493</v>
      </c>
      <c r="AM1389" s="10" t="s">
        <v>157</v>
      </c>
    </row>
    <row r="1390" customFormat="false" ht="15" hidden="false" customHeight="false" outlineLevel="0" collapsed="false">
      <c r="A1390" s="10" t="s">
        <v>3159</v>
      </c>
      <c r="B1390" s="10" t="s">
        <v>3066</v>
      </c>
      <c r="C1390" s="10" t="s">
        <v>148</v>
      </c>
      <c r="D1390" s="11" t="n">
        <v>46298.8983912037</v>
      </c>
      <c r="E1390" s="10" t="s">
        <v>3160</v>
      </c>
      <c r="F1390" s="10" t="s">
        <v>3068</v>
      </c>
      <c r="G1390" s="10" t="s">
        <v>3069</v>
      </c>
      <c r="H1390" s="10" t="s">
        <v>298</v>
      </c>
      <c r="I1390" s="10" t="s">
        <v>152</v>
      </c>
      <c r="J1390" s="10" t="s">
        <v>248</v>
      </c>
      <c r="K1390" s="10" t="s">
        <v>154</v>
      </c>
      <c r="M1390" s="12" t="n">
        <v>49.8928630876215</v>
      </c>
      <c r="N1390" s="12" t="n">
        <v>4.56137242066716</v>
      </c>
      <c r="O1390" s="12" t="n">
        <v>49.0628816519894</v>
      </c>
      <c r="P1390" s="12" t="n">
        <v>54.1955175273659</v>
      </c>
      <c r="Q1390" s="12" t="n">
        <v>55.4271217875327</v>
      </c>
      <c r="R1390" s="12" t="n">
        <v>52.2718354353919</v>
      </c>
      <c r="S1390" s="12" t="n">
        <v>50.4610866337548</v>
      </c>
      <c r="T1390" s="12" t="n">
        <v>41.6025463039644</v>
      </c>
      <c r="U1390" s="12" t="n">
        <v>39.6079978942871</v>
      </c>
      <c r="V1390" s="12" t="n">
        <v>58.8374671936035</v>
      </c>
      <c r="W1390" s="12" t="n">
        <v>19.2294692993164</v>
      </c>
      <c r="X1390" s="13" t="n">
        <v>14.0107815764983</v>
      </c>
      <c r="Y1390" s="13" t="n">
        <v>46.1922070624594</v>
      </c>
      <c r="Z1390" s="13" t="n">
        <v>52.8000000000002</v>
      </c>
      <c r="AA1390" s="10" t="s">
        <v>162</v>
      </c>
      <c r="AG1390" s="13" t="n">
        <v>98.7669094693028</v>
      </c>
      <c r="AH1390" s="13" t="n">
        <v>100</v>
      </c>
      <c r="AI1390" s="13" t="n">
        <v>38.6</v>
      </c>
      <c r="AJ1390" s="13" t="n">
        <v>64.6</v>
      </c>
      <c r="AK1390" s="13" t="n">
        <v>47</v>
      </c>
      <c r="AL1390" s="12" t="n">
        <v>47.2666666666667</v>
      </c>
      <c r="AM1390" s="10" t="s">
        <v>157</v>
      </c>
    </row>
    <row r="1391" customFormat="false" ht="15" hidden="false" customHeight="false" outlineLevel="0" collapsed="false">
      <c r="A1391" s="10" t="s">
        <v>3161</v>
      </c>
      <c r="B1391" s="10" t="s">
        <v>3066</v>
      </c>
      <c r="C1391" s="10" t="s">
        <v>148</v>
      </c>
      <c r="D1391" s="11" t="n">
        <v>46298.8984259259</v>
      </c>
      <c r="E1391" s="10" t="s">
        <v>3162</v>
      </c>
      <c r="F1391" s="10" t="s">
        <v>3068</v>
      </c>
      <c r="G1391" s="10" t="s">
        <v>3069</v>
      </c>
      <c r="H1391" s="10" t="s">
        <v>301</v>
      </c>
      <c r="I1391" s="10" t="s">
        <v>152</v>
      </c>
      <c r="J1391" s="10" t="s">
        <v>248</v>
      </c>
      <c r="K1391" s="10" t="s">
        <v>154</v>
      </c>
      <c r="M1391" s="12" t="n">
        <v>44.064667117219</v>
      </c>
      <c r="N1391" s="12" t="n">
        <v>5.20287419452126</v>
      </c>
      <c r="O1391" s="12" t="n">
        <v>42.5787307272686</v>
      </c>
      <c r="P1391" s="12" t="n">
        <v>54.6240843261897</v>
      </c>
      <c r="Q1391" s="12" t="n">
        <v>49.887542696367</v>
      </c>
      <c r="R1391" s="12" t="n">
        <v>48.2580180786076</v>
      </c>
      <c r="S1391" s="12" t="n">
        <v>46.4914719855304</v>
      </c>
      <c r="T1391" s="12" t="n">
        <v>37.3052008392986</v>
      </c>
      <c r="U1391" s="12" t="n">
        <v>35.07470703125</v>
      </c>
      <c r="V1391" s="12" t="n">
        <v>57.8067741394043</v>
      </c>
      <c r="W1391" s="12" t="n">
        <v>22.7320671081543</v>
      </c>
      <c r="X1391" s="13" t="n">
        <v>20.814155114343</v>
      </c>
      <c r="Y1391" s="13" t="n">
        <v>39.6319597643235</v>
      </c>
      <c r="Z1391" s="13" t="n">
        <v>43.3000000000001</v>
      </c>
      <c r="AA1391" s="10" t="s">
        <v>162</v>
      </c>
      <c r="AG1391" s="13" t="n">
        <v>98.9498742364355</v>
      </c>
      <c r="AH1391" s="13" t="n">
        <v>100</v>
      </c>
      <c r="AI1391" s="13" t="n">
        <v>33.9</v>
      </c>
      <c r="AJ1391" s="13" t="n">
        <v>64.2</v>
      </c>
      <c r="AK1391" s="13" t="n">
        <v>34.7</v>
      </c>
      <c r="AL1391" s="12" t="n">
        <v>34.760070776681</v>
      </c>
      <c r="AM1391" s="10" t="s">
        <v>157</v>
      </c>
    </row>
    <row r="1392" customFormat="false" ht="15" hidden="false" customHeight="false" outlineLevel="0" collapsed="false">
      <c r="A1392" s="10" t="s">
        <v>3163</v>
      </c>
      <c r="B1392" s="10" t="s">
        <v>3066</v>
      </c>
      <c r="C1392" s="10" t="s">
        <v>148</v>
      </c>
      <c r="D1392" s="11" t="n">
        <v>46298.8984606482</v>
      </c>
      <c r="E1392" s="10" t="s">
        <v>3164</v>
      </c>
      <c r="F1392" s="10" t="s">
        <v>3068</v>
      </c>
      <c r="G1392" s="10" t="s">
        <v>3069</v>
      </c>
      <c r="H1392" s="10" t="s">
        <v>304</v>
      </c>
      <c r="I1392" s="10" t="s">
        <v>152</v>
      </c>
      <c r="J1392" s="10" t="s">
        <v>248</v>
      </c>
      <c r="K1392" s="10" t="s">
        <v>154</v>
      </c>
      <c r="M1392" s="12" t="n">
        <v>54.0151929316791</v>
      </c>
      <c r="N1392" s="12" t="n">
        <v>4.29744838227801</v>
      </c>
      <c r="O1392" s="12" t="n">
        <v>53.0031711253631</v>
      </c>
      <c r="P1392" s="12" t="n">
        <v>58.3006945587474</v>
      </c>
      <c r="Q1392" s="12" t="n">
        <v>60.408061550637</v>
      </c>
      <c r="R1392" s="12" t="n">
        <v>56.9860677308236</v>
      </c>
      <c r="S1392" s="12" t="n">
        <v>56.0319336854165</v>
      </c>
      <c r="T1392" s="12" t="n">
        <v>46.2491911086915</v>
      </c>
      <c r="U1392" s="12" t="n">
        <v>44.246768951416</v>
      </c>
      <c r="V1392" s="12" t="n">
        <v>62.6981925964356</v>
      </c>
      <c r="W1392" s="12" t="n">
        <v>18.4514236450195</v>
      </c>
      <c r="X1392" s="13" t="n">
        <v>14.6032947707934</v>
      </c>
      <c r="Y1392" s="13" t="n">
        <v>43.6348151127304</v>
      </c>
      <c r="Z1392" s="13" t="n">
        <v>55.9000000000002</v>
      </c>
      <c r="AA1392" s="10" t="s">
        <v>162</v>
      </c>
      <c r="AG1392" s="13" t="n">
        <v>98.9288500546107</v>
      </c>
      <c r="AH1392" s="13" t="n">
        <v>100</v>
      </c>
      <c r="AI1392" s="13" t="n">
        <v>43.2</v>
      </c>
      <c r="AJ1392" s="13" t="n">
        <v>70.2</v>
      </c>
      <c r="AK1392" s="13" t="n">
        <v>45.7</v>
      </c>
      <c r="AL1392" s="12" t="n">
        <v>46.0783734660033</v>
      </c>
      <c r="AM1392" s="10" t="s">
        <v>157</v>
      </c>
    </row>
    <row r="1393" customFormat="false" ht="15" hidden="false" customHeight="false" outlineLevel="0" collapsed="false">
      <c r="A1393" s="10" t="s">
        <v>3165</v>
      </c>
      <c r="B1393" s="10" t="s">
        <v>3066</v>
      </c>
      <c r="C1393" s="10" t="s">
        <v>148</v>
      </c>
      <c r="D1393" s="11" t="n">
        <v>46298.8984837963</v>
      </c>
      <c r="E1393" s="10" t="s">
        <v>3166</v>
      </c>
      <c r="F1393" s="10" t="s">
        <v>3068</v>
      </c>
      <c r="G1393" s="10" t="s">
        <v>3069</v>
      </c>
      <c r="H1393" s="10" t="s">
        <v>307</v>
      </c>
      <c r="I1393" s="10" t="s">
        <v>152</v>
      </c>
      <c r="J1393" s="10" t="s">
        <v>248</v>
      </c>
      <c r="K1393" s="10" t="s">
        <v>154</v>
      </c>
      <c r="M1393" s="12" t="n">
        <v>47.5272994021734</v>
      </c>
      <c r="N1393" s="12" t="n">
        <v>5.29896848131473</v>
      </c>
      <c r="O1393" s="12" t="n">
        <v>45.9262867168005</v>
      </c>
      <c r="P1393" s="12" t="n">
        <v>56.5928207887641</v>
      </c>
      <c r="Q1393" s="12" t="n">
        <v>55.4987473465579</v>
      </c>
      <c r="R1393" s="12" t="n">
        <v>49.969991917423</v>
      </c>
      <c r="S1393" s="12" t="n">
        <v>52.732098321906</v>
      </c>
      <c r="T1393" s="12" t="n">
        <v>40.1960928988146</v>
      </c>
      <c r="U1393" s="12" t="n">
        <v>37.7771034240723</v>
      </c>
      <c r="V1393" s="12" t="n">
        <v>59.214599609375</v>
      </c>
      <c r="W1393" s="12" t="n">
        <v>21.4374961853027</v>
      </c>
      <c r="X1393" s="13" t="n">
        <v>18.812315478701</v>
      </c>
      <c r="Y1393" s="13" t="n">
        <v>38.588781105019</v>
      </c>
      <c r="Z1393" s="13" t="n">
        <v>43.8000000000001</v>
      </c>
      <c r="AA1393" s="10" t="s">
        <v>162</v>
      </c>
      <c r="AG1393" s="13" t="n">
        <v>98.9607245711424</v>
      </c>
      <c r="AH1393" s="13" t="n">
        <v>100</v>
      </c>
      <c r="AI1393" s="13" t="n">
        <v>36.9</v>
      </c>
      <c r="AJ1393" s="13" t="n">
        <v>67.8</v>
      </c>
      <c r="AK1393" s="13" t="n">
        <v>38.4</v>
      </c>
      <c r="AL1393" s="12" t="n">
        <v>38.0979677317637</v>
      </c>
      <c r="AM1393" s="10" t="s">
        <v>157</v>
      </c>
    </row>
    <row r="1394" customFormat="false" ht="15" hidden="false" customHeight="false" outlineLevel="0" collapsed="false">
      <c r="A1394" s="10" t="s">
        <v>3167</v>
      </c>
      <c r="B1394" s="10" t="s">
        <v>3066</v>
      </c>
      <c r="C1394" s="10" t="s">
        <v>148</v>
      </c>
      <c r="D1394" s="11" t="n">
        <v>46298.8985069445</v>
      </c>
      <c r="E1394" s="10" t="s">
        <v>3168</v>
      </c>
      <c r="F1394" s="10" t="s">
        <v>3068</v>
      </c>
      <c r="G1394" s="10" t="s">
        <v>3069</v>
      </c>
      <c r="H1394" s="10" t="s">
        <v>310</v>
      </c>
      <c r="I1394" s="10" t="s">
        <v>152</v>
      </c>
      <c r="J1394" s="10" t="s">
        <v>248</v>
      </c>
      <c r="K1394" s="10" t="s">
        <v>154</v>
      </c>
      <c r="M1394" s="12" t="n">
        <v>46.8362430314233</v>
      </c>
      <c r="N1394" s="12" t="n">
        <v>5.27507356010668</v>
      </c>
      <c r="O1394" s="12" t="n">
        <v>45.2743819076681</v>
      </c>
      <c r="P1394" s="12" t="n">
        <v>56.9086122505382</v>
      </c>
      <c r="Q1394" s="12" t="n">
        <v>55.3468201339515</v>
      </c>
      <c r="R1394" s="12" t="n">
        <v>50.2468400649083</v>
      </c>
      <c r="S1394" s="12" t="n">
        <v>49.5931652776291</v>
      </c>
      <c r="T1394" s="12" t="n">
        <v>40.9729219255297</v>
      </c>
      <c r="U1394" s="12" t="n">
        <v>37.9225196838379</v>
      </c>
      <c r="V1394" s="12" t="n">
        <v>60.4700469970703</v>
      </c>
      <c r="W1394" s="12" t="n">
        <v>22.5475273132324</v>
      </c>
      <c r="X1394" s="13" t="n">
        <v>34.8272384174909</v>
      </c>
      <c r="Y1394" s="13" t="n">
        <v>47.0710242061426</v>
      </c>
      <c r="Z1394" s="13" t="n">
        <v>44.0000000000001</v>
      </c>
      <c r="AA1394" s="10" t="s">
        <v>162</v>
      </c>
      <c r="AG1394" s="13" t="n">
        <v>98.5957736877982</v>
      </c>
      <c r="AH1394" s="13" t="n">
        <v>100</v>
      </c>
      <c r="AI1394" s="13" t="n">
        <v>37</v>
      </c>
      <c r="AJ1394" s="13" t="n">
        <v>69.5</v>
      </c>
      <c r="AK1394" s="13" t="n">
        <v>43.1</v>
      </c>
      <c r="AL1394" s="12" t="n">
        <v>41.8148148148148</v>
      </c>
      <c r="AM1394" s="10" t="s">
        <v>157</v>
      </c>
    </row>
    <row r="1395" customFormat="false" ht="15" hidden="false" customHeight="false" outlineLevel="0" collapsed="false">
      <c r="A1395" s="10" t="s">
        <v>3169</v>
      </c>
      <c r="B1395" s="10" t="s">
        <v>3066</v>
      </c>
      <c r="C1395" s="10" t="s">
        <v>148</v>
      </c>
      <c r="D1395" s="11" t="n">
        <v>46298.8985300926</v>
      </c>
      <c r="E1395" s="10" t="s">
        <v>3170</v>
      </c>
      <c r="F1395" s="10" t="s">
        <v>3068</v>
      </c>
      <c r="G1395" s="10" t="s">
        <v>3069</v>
      </c>
      <c r="H1395" s="10" t="s">
        <v>313</v>
      </c>
      <c r="I1395" s="10" t="s">
        <v>152</v>
      </c>
      <c r="J1395" s="10" t="s">
        <v>248</v>
      </c>
      <c r="K1395" s="10" t="s">
        <v>261</v>
      </c>
      <c r="L1395" s="10" t="s">
        <v>362</v>
      </c>
      <c r="M1395" s="12" t="n">
        <v>45.4026418544954</v>
      </c>
      <c r="N1395" s="12" t="n">
        <v>6.04557681631211</v>
      </c>
      <c r="O1395" s="12" t="n">
        <v>43.7553186966694</v>
      </c>
      <c r="P1395" s="12" t="n">
        <v>54.2684100637287</v>
      </c>
      <c r="R1395" s="12" t="n">
        <v>51.1689659536802</v>
      </c>
      <c r="S1395" s="12" t="n">
        <v>52.2017524590565</v>
      </c>
      <c r="T1395" s="12" t="n">
        <v>36.5067251653121</v>
      </c>
      <c r="U1395" s="12" t="n">
        <v>35.7414131164551</v>
      </c>
      <c r="V1395" s="12" t="n">
        <v>59.3865737915039</v>
      </c>
      <c r="W1395" s="12" t="n">
        <v>23.6451606750488</v>
      </c>
      <c r="X1395" s="13" t="n">
        <v>13.7108272195942</v>
      </c>
      <c r="Y1395" s="13" t="n">
        <v>34.2076688477844</v>
      </c>
      <c r="Z1395" s="13" t="n">
        <v>41.9000000000001</v>
      </c>
      <c r="AA1395" s="10" t="s">
        <v>162</v>
      </c>
      <c r="AD1395" s="10" t="s">
        <v>347</v>
      </c>
      <c r="AF1395" s="10" t="s">
        <v>156</v>
      </c>
      <c r="AG1395" s="13" t="n">
        <v>95.7101286871024</v>
      </c>
      <c r="AH1395" s="13" t="n">
        <v>100</v>
      </c>
      <c r="AI1395" s="13" t="n">
        <v>34.4</v>
      </c>
      <c r="AJ1395" s="13" t="n">
        <v>69</v>
      </c>
      <c r="AK1395" s="13" t="n">
        <v>38.7</v>
      </c>
      <c r="AL1395" s="12" t="n">
        <v>39.5259259259259</v>
      </c>
      <c r="AM1395" s="10" t="s">
        <v>157</v>
      </c>
      <c r="AO1395" s="10" t="s">
        <v>397</v>
      </c>
    </row>
    <row r="1396" customFormat="false" ht="15" hidden="false" customHeight="false" outlineLevel="0" collapsed="false">
      <c r="A1396" s="10" t="s">
        <v>3171</v>
      </c>
      <c r="B1396" s="10" t="s">
        <v>3066</v>
      </c>
      <c r="C1396" s="10" t="s">
        <v>148</v>
      </c>
      <c r="D1396" s="11" t="n">
        <v>46298.8985416667</v>
      </c>
      <c r="E1396" s="10" t="s">
        <v>3172</v>
      </c>
      <c r="F1396" s="10" t="s">
        <v>3068</v>
      </c>
      <c r="G1396" s="10" t="s">
        <v>3069</v>
      </c>
      <c r="H1396" s="10" t="s">
        <v>316</v>
      </c>
      <c r="I1396" s="10" t="s">
        <v>152</v>
      </c>
      <c r="J1396" s="10" t="s">
        <v>248</v>
      </c>
      <c r="K1396" s="10" t="s">
        <v>154</v>
      </c>
      <c r="M1396" s="12" t="n">
        <v>46.5361239677631</v>
      </c>
      <c r="N1396" s="12" t="n">
        <v>5.49287796175179</v>
      </c>
      <c r="O1396" s="12" t="n">
        <v>45.0463530347048</v>
      </c>
      <c r="P1396" s="12" t="n">
        <v>55.5215723799589</v>
      </c>
      <c r="Q1396" s="12" t="n">
        <v>54.3616724389883</v>
      </c>
      <c r="R1396" s="12" t="n">
        <v>50.4943702070718</v>
      </c>
      <c r="S1396" s="12" t="n">
        <v>50.768454688027</v>
      </c>
      <c r="T1396" s="12" t="n">
        <v>38.4494554983255</v>
      </c>
      <c r="U1396" s="12" t="n">
        <v>36.3941345214844</v>
      </c>
      <c r="V1396" s="12" t="n">
        <v>58.2478904724121</v>
      </c>
      <c r="W1396" s="12" t="n">
        <v>21.8537559509277</v>
      </c>
      <c r="X1396" s="13" t="n">
        <v>18.4472975532625</v>
      </c>
      <c r="Y1396" s="13" t="n">
        <v>37.0395381587291</v>
      </c>
      <c r="Z1396" s="13" t="n">
        <v>46.6000000000001</v>
      </c>
      <c r="AA1396" s="10" t="s">
        <v>162</v>
      </c>
      <c r="AC1396" s="10" t="s">
        <v>156</v>
      </c>
      <c r="AE1396" s="10" t="s">
        <v>156</v>
      </c>
      <c r="AG1396" s="13" t="n">
        <v>97.0949944026867</v>
      </c>
      <c r="AH1396" s="13" t="n">
        <v>100</v>
      </c>
      <c r="AI1396" s="13" t="n">
        <v>35.5</v>
      </c>
      <c r="AJ1396" s="13" t="n">
        <v>67</v>
      </c>
      <c r="AK1396" s="13" t="n">
        <v>39.8</v>
      </c>
      <c r="AL1396" s="12" t="n">
        <v>40.1666666666667</v>
      </c>
      <c r="AM1396" s="10" t="s">
        <v>157</v>
      </c>
    </row>
    <row r="1397" customFormat="false" ht="15" hidden="false" customHeight="false" outlineLevel="0" collapsed="false">
      <c r="A1397" s="10" t="s">
        <v>3173</v>
      </c>
      <c r="B1397" s="10" t="s">
        <v>3066</v>
      </c>
      <c r="C1397" s="10" t="s">
        <v>148</v>
      </c>
      <c r="D1397" s="11" t="n">
        <v>46298.8985648148</v>
      </c>
      <c r="E1397" s="10" t="s">
        <v>3174</v>
      </c>
      <c r="F1397" s="10" t="s">
        <v>3068</v>
      </c>
      <c r="G1397" s="10" t="s">
        <v>3069</v>
      </c>
      <c r="H1397" s="10" t="s">
        <v>319</v>
      </c>
      <c r="I1397" s="10" t="s">
        <v>152</v>
      </c>
      <c r="J1397" s="10" t="s">
        <v>248</v>
      </c>
      <c r="K1397" s="10" t="s">
        <v>261</v>
      </c>
      <c r="L1397" s="10" t="s">
        <v>383</v>
      </c>
      <c r="M1397" s="12" t="n">
        <v>45.0396042901845</v>
      </c>
      <c r="N1397" s="12" t="n">
        <v>5.00521483599218</v>
      </c>
      <c r="O1397" s="12" t="n">
        <v>43.7883033901637</v>
      </c>
      <c r="P1397" s="12" t="n">
        <v>55.2549213726028</v>
      </c>
      <c r="R1397" s="12" t="n">
        <v>50.4507171325231</v>
      </c>
      <c r="S1397" s="12" t="n">
        <v>48.6170898456574</v>
      </c>
      <c r="T1397" s="12" t="n">
        <v>38.4083412093252</v>
      </c>
      <c r="U1397" s="12" t="n">
        <v>37.4506454467773</v>
      </c>
      <c r="V1397" s="12" t="n">
        <v>57.7819671630859</v>
      </c>
      <c r="W1397" s="12" t="n">
        <v>20.3313217163086</v>
      </c>
      <c r="X1397" s="13" t="n">
        <v>22.9880732480445</v>
      </c>
      <c r="Y1397" s="13" t="n">
        <v>50.1265649586098</v>
      </c>
      <c r="Z1397" s="13" t="n">
        <v>42.6</v>
      </c>
      <c r="AA1397" s="10" t="s">
        <v>155</v>
      </c>
      <c r="AB1397" s="10" t="s">
        <v>156</v>
      </c>
      <c r="AD1397" s="10" t="s">
        <v>263</v>
      </c>
      <c r="AE1397" s="10" t="s">
        <v>1380</v>
      </c>
      <c r="AF1397" s="10" t="s">
        <v>1380</v>
      </c>
      <c r="AG1397" s="13" t="n">
        <v>78.5550499802945</v>
      </c>
      <c r="AH1397" s="13" t="n">
        <v>91.0617677618143</v>
      </c>
      <c r="AI1397" s="13" t="n">
        <v>36.4</v>
      </c>
      <c r="AJ1397" s="13" t="n">
        <v>63.5</v>
      </c>
      <c r="AK1397" s="13" t="n">
        <v>41.4</v>
      </c>
      <c r="AL1397" s="12" t="n">
        <v>42.2344853175348</v>
      </c>
      <c r="AM1397" s="10" t="s">
        <v>157</v>
      </c>
      <c r="AO1397" s="10" t="s">
        <v>3175</v>
      </c>
    </row>
    <row r="1398" customFormat="false" ht="15" hidden="false" customHeight="false" outlineLevel="0" collapsed="false">
      <c r="A1398" s="10" t="s">
        <v>3176</v>
      </c>
      <c r="B1398" s="10" t="s">
        <v>3066</v>
      </c>
      <c r="C1398" s="10" t="s">
        <v>148</v>
      </c>
      <c r="D1398" s="11" t="n">
        <v>46298.8994675926</v>
      </c>
      <c r="E1398" s="10" t="s">
        <v>3177</v>
      </c>
      <c r="F1398" s="10" t="s">
        <v>3068</v>
      </c>
      <c r="G1398" s="10" t="s">
        <v>3069</v>
      </c>
      <c r="H1398" s="10" t="s">
        <v>322</v>
      </c>
      <c r="I1398" s="10" t="s">
        <v>323</v>
      </c>
      <c r="J1398" s="10" t="s">
        <v>248</v>
      </c>
      <c r="K1398" s="10" t="s">
        <v>154</v>
      </c>
      <c r="M1398" s="12" t="n">
        <v>58.0500617186974</v>
      </c>
      <c r="N1398" s="12" t="n">
        <v>2.28935102428631</v>
      </c>
      <c r="O1398" s="12" t="n">
        <v>57.4446185839483</v>
      </c>
      <c r="P1398" s="12" t="n">
        <v>62.4279822712047</v>
      </c>
      <c r="Q1398" s="12" t="n">
        <v>60.5819290636262</v>
      </c>
      <c r="R1398" s="12" t="n">
        <v>60.2562739015713</v>
      </c>
      <c r="S1398" s="12" t="n">
        <v>58.4905122421684</v>
      </c>
      <c r="T1398" s="12" t="n">
        <v>55.2710159201452</v>
      </c>
      <c r="U1398" s="12" t="n">
        <v>54.6185188293457</v>
      </c>
      <c r="V1398" s="12" t="n">
        <v>64.3063430786133</v>
      </c>
      <c r="W1398" s="12" t="n">
        <v>9.68782424926758</v>
      </c>
      <c r="X1398" s="13" t="n">
        <v>52.4830519546504</v>
      </c>
      <c r="Y1398" s="13" t="n">
        <v>79.9149331513929</v>
      </c>
      <c r="Z1398" s="13" t="n">
        <v>57.9</v>
      </c>
      <c r="AA1398" s="10" t="s">
        <v>170</v>
      </c>
      <c r="AG1398" s="13" t="n">
        <v>98.2738205629342</v>
      </c>
      <c r="AH1398" s="13" t="n">
        <v>100</v>
      </c>
      <c r="AI1398" s="13" t="n">
        <v>51.7</v>
      </c>
      <c r="AJ1398" s="13" t="n">
        <v>71.4</v>
      </c>
      <c r="AK1398" s="13" t="n">
        <v>55.8</v>
      </c>
      <c r="AL1398" s="12" t="n">
        <v>54.6185185185185</v>
      </c>
      <c r="AM1398" s="10" t="s">
        <v>157</v>
      </c>
    </row>
    <row r="1399" customFormat="false" ht="15" hidden="false" customHeight="false" outlineLevel="0" collapsed="false">
      <c r="A1399" s="10" t="s">
        <v>3178</v>
      </c>
      <c r="B1399" s="10" t="s">
        <v>3066</v>
      </c>
      <c r="C1399" s="10" t="s">
        <v>148</v>
      </c>
      <c r="D1399" s="11" t="n">
        <v>46298.8995023148</v>
      </c>
      <c r="E1399" s="10" t="s">
        <v>3179</v>
      </c>
      <c r="F1399" s="10" t="s">
        <v>3068</v>
      </c>
      <c r="G1399" s="10" t="s">
        <v>3069</v>
      </c>
      <c r="H1399" s="10" t="s">
        <v>326</v>
      </c>
      <c r="I1399" s="10" t="s">
        <v>323</v>
      </c>
      <c r="J1399" s="10" t="s">
        <v>248</v>
      </c>
      <c r="K1399" s="10" t="s">
        <v>154</v>
      </c>
      <c r="M1399" s="12" t="n">
        <v>58.8196831661896</v>
      </c>
      <c r="N1399" s="12" t="n">
        <v>2.60504638352466</v>
      </c>
      <c r="O1399" s="12" t="n">
        <v>58.1958435825367</v>
      </c>
      <c r="P1399" s="12" t="n">
        <v>64.2606356005282</v>
      </c>
      <c r="Q1399" s="12" t="n">
        <v>61.0493440546702</v>
      </c>
      <c r="R1399" s="12" t="n">
        <v>60.9807388475363</v>
      </c>
      <c r="S1399" s="12" t="n">
        <v>59.2149283521368</v>
      </c>
      <c r="T1399" s="12" t="n">
        <v>56.446282898725</v>
      </c>
      <c r="U1399" s="12" t="n">
        <v>55.2871170043945</v>
      </c>
      <c r="V1399" s="12" t="n">
        <v>66.0084838867188</v>
      </c>
      <c r="W1399" s="12" t="n">
        <v>10.7213668823242</v>
      </c>
      <c r="X1399" s="13" t="n">
        <v>61.0945076524241</v>
      </c>
      <c r="Y1399" s="13" t="n">
        <v>76.3338989035975</v>
      </c>
      <c r="Z1399" s="13" t="n">
        <v>57.6</v>
      </c>
      <c r="AA1399" s="10" t="s">
        <v>170</v>
      </c>
      <c r="AC1399" s="10" t="s">
        <v>156</v>
      </c>
      <c r="AG1399" s="13" t="n">
        <v>98.7287631162735</v>
      </c>
      <c r="AH1399" s="13" t="n">
        <v>100</v>
      </c>
      <c r="AI1399" s="13" t="n">
        <v>54.2</v>
      </c>
      <c r="AJ1399" s="13" t="n">
        <v>71.7</v>
      </c>
      <c r="AK1399" s="13" t="n">
        <v>54.6</v>
      </c>
      <c r="AL1399" s="12" t="n">
        <v>54.8784606895102</v>
      </c>
      <c r="AM1399" s="10" t="s">
        <v>157</v>
      </c>
    </row>
    <row r="1400" customFormat="false" ht="15" hidden="false" customHeight="false" outlineLevel="0" collapsed="false">
      <c r="A1400" s="10" t="s">
        <v>3180</v>
      </c>
      <c r="B1400" s="10" t="s">
        <v>3066</v>
      </c>
      <c r="C1400" s="10" t="s">
        <v>148</v>
      </c>
      <c r="D1400" s="11" t="n">
        <v>46298.899525463</v>
      </c>
      <c r="E1400" s="10" t="s">
        <v>3181</v>
      </c>
      <c r="F1400" s="10" t="s">
        <v>3068</v>
      </c>
      <c r="G1400" s="10" t="s">
        <v>3069</v>
      </c>
      <c r="H1400" s="10" t="s">
        <v>329</v>
      </c>
      <c r="I1400" s="10" t="s">
        <v>323</v>
      </c>
      <c r="J1400" s="10" t="s">
        <v>248</v>
      </c>
      <c r="K1400" s="10" t="s">
        <v>154</v>
      </c>
      <c r="M1400" s="12" t="n">
        <v>57.0993703717548</v>
      </c>
      <c r="N1400" s="12" t="n">
        <v>3.23798171981386</v>
      </c>
      <c r="O1400" s="12" t="n">
        <v>56.2104913444697</v>
      </c>
      <c r="P1400" s="12" t="n">
        <v>63.7306799092607</v>
      </c>
      <c r="Q1400" s="12" t="n">
        <v>61.9577292734092</v>
      </c>
      <c r="R1400" s="12" t="n">
        <v>57.9570604743926</v>
      </c>
      <c r="S1400" s="12" t="n">
        <v>58.3565449294275</v>
      </c>
      <c r="T1400" s="12" t="n">
        <v>53.3751943948388</v>
      </c>
      <c r="U1400" s="12" t="n">
        <v>51.7715072631836</v>
      </c>
      <c r="V1400" s="12" t="n">
        <v>65.3708877563477</v>
      </c>
      <c r="W1400" s="12" t="n">
        <v>13.5993804931641</v>
      </c>
      <c r="X1400" s="13" t="n">
        <v>44.784594753164</v>
      </c>
      <c r="Y1400" s="13" t="n">
        <v>62.323987930601</v>
      </c>
      <c r="Z1400" s="13" t="n">
        <v>56.4</v>
      </c>
      <c r="AA1400" s="10" t="s">
        <v>155</v>
      </c>
      <c r="AG1400" s="13" t="n">
        <v>98.8340547145194</v>
      </c>
      <c r="AH1400" s="13" t="n">
        <v>100</v>
      </c>
      <c r="AI1400" s="13" t="n">
        <v>51</v>
      </c>
      <c r="AJ1400" s="13" t="n">
        <v>70.9</v>
      </c>
      <c r="AK1400" s="13" t="n">
        <v>52.4</v>
      </c>
      <c r="AL1400" s="12" t="n">
        <v>52.4659098327213</v>
      </c>
      <c r="AM1400" s="10" t="s">
        <v>157</v>
      </c>
    </row>
    <row r="1401" customFormat="false" ht="15" hidden="false" customHeight="false" outlineLevel="0" collapsed="false">
      <c r="A1401" s="10" t="s">
        <v>3182</v>
      </c>
      <c r="B1401" s="10" t="s">
        <v>3066</v>
      </c>
      <c r="C1401" s="10" t="s">
        <v>148</v>
      </c>
      <c r="D1401" s="11" t="n">
        <v>46298.8995486111</v>
      </c>
      <c r="E1401" s="10" t="s">
        <v>3183</v>
      </c>
      <c r="F1401" s="10" t="s">
        <v>3068</v>
      </c>
      <c r="G1401" s="10" t="s">
        <v>3069</v>
      </c>
      <c r="H1401" s="10" t="s">
        <v>332</v>
      </c>
      <c r="I1401" s="10" t="s">
        <v>323</v>
      </c>
      <c r="J1401" s="10" t="s">
        <v>248</v>
      </c>
      <c r="K1401" s="10" t="s">
        <v>154</v>
      </c>
      <c r="M1401" s="12" t="n">
        <v>54.7427847296328</v>
      </c>
      <c r="N1401" s="12" t="n">
        <v>3.08271712026252</v>
      </c>
      <c r="O1401" s="12" t="n">
        <v>53.875010391289</v>
      </c>
      <c r="P1401" s="12" t="n">
        <v>60.3417882455055</v>
      </c>
      <c r="Q1401" s="12" t="n">
        <v>59.251983007504</v>
      </c>
      <c r="R1401" s="12" t="n">
        <v>56.1563884014664</v>
      </c>
      <c r="S1401" s="12" t="n">
        <v>56.4929100320435</v>
      </c>
      <c r="T1401" s="12" t="n">
        <v>50.9011939321143</v>
      </c>
      <c r="U1401" s="12" t="n">
        <v>49.1374130249023</v>
      </c>
      <c r="V1401" s="12" t="n">
        <v>62.8750419616699</v>
      </c>
      <c r="W1401" s="12" t="n">
        <v>13.7376289367676</v>
      </c>
      <c r="X1401" s="13" t="n">
        <v>41.3435572931361</v>
      </c>
      <c r="Y1401" s="13" t="n">
        <v>63.9403893434364</v>
      </c>
      <c r="Z1401" s="13" t="n">
        <v>53.8000000000001</v>
      </c>
      <c r="AA1401" s="10" t="s">
        <v>155</v>
      </c>
      <c r="AG1401" s="13" t="n">
        <v>98.8623911700835</v>
      </c>
      <c r="AH1401" s="13" t="n">
        <v>100</v>
      </c>
      <c r="AI1401" s="13" t="n">
        <v>48.3</v>
      </c>
      <c r="AJ1401" s="13" t="n">
        <v>69.9</v>
      </c>
      <c r="AK1401" s="13" t="n">
        <v>48.7</v>
      </c>
      <c r="AL1401" s="12" t="n">
        <v>49.1374143367669</v>
      </c>
      <c r="AM1401" s="10" t="s">
        <v>157</v>
      </c>
    </row>
    <row r="1402" customFormat="false" ht="15" hidden="false" customHeight="false" outlineLevel="0" collapsed="false">
      <c r="A1402" s="10" t="s">
        <v>3184</v>
      </c>
      <c r="B1402" s="10" t="s">
        <v>3066</v>
      </c>
      <c r="C1402" s="10" t="s">
        <v>148</v>
      </c>
      <c r="D1402" s="11" t="n">
        <v>46298.8995601852</v>
      </c>
      <c r="E1402" s="10" t="s">
        <v>3185</v>
      </c>
      <c r="F1402" s="10" t="s">
        <v>3068</v>
      </c>
      <c r="G1402" s="10" t="s">
        <v>3069</v>
      </c>
      <c r="H1402" s="10" t="s">
        <v>336</v>
      </c>
      <c r="I1402" s="10" t="s">
        <v>323</v>
      </c>
      <c r="J1402" s="10" t="s">
        <v>153</v>
      </c>
      <c r="K1402" s="10" t="s">
        <v>154</v>
      </c>
      <c r="M1402" s="12" t="n">
        <v>58.2376835627245</v>
      </c>
      <c r="N1402" s="12" t="n">
        <v>4.31648242777296</v>
      </c>
      <c r="O1402" s="12" t="n">
        <v>57.6427312356604</v>
      </c>
      <c r="P1402" s="12" t="n">
        <v>60.5597139173938</v>
      </c>
      <c r="Q1402" s="12" t="n">
        <v>63.3406255220428</v>
      </c>
      <c r="R1402" s="12" t="n">
        <v>62.4632054263196</v>
      </c>
      <c r="S1402" s="12" t="n">
        <v>56.2728843702844</v>
      </c>
      <c r="T1402" s="12" t="n">
        <v>49.5919878623198</v>
      </c>
      <c r="U1402" s="12" t="n">
        <v>47.715145111084</v>
      </c>
      <c r="V1402" s="12" t="n">
        <v>66.3374633789063</v>
      </c>
      <c r="W1402" s="12" t="n">
        <v>18.6223182678223</v>
      </c>
      <c r="X1402" s="13" t="n">
        <v>10.7933625863721</v>
      </c>
      <c r="Y1402" s="13" t="n">
        <v>52.4327096047477</v>
      </c>
      <c r="Z1402" s="13" t="n">
        <v>59.9000000000002</v>
      </c>
      <c r="AA1402" s="10" t="s">
        <v>155</v>
      </c>
      <c r="AC1402" s="10" t="s">
        <v>156</v>
      </c>
      <c r="AG1402" s="13" t="n">
        <v>98.1874907146041</v>
      </c>
      <c r="AH1402" s="13" t="n">
        <v>100</v>
      </c>
      <c r="AI1402" s="13" t="n">
        <v>46.1</v>
      </c>
      <c r="AJ1402" s="13" t="n">
        <v>72.1</v>
      </c>
      <c r="AK1402" s="13" t="n">
        <v>46.7</v>
      </c>
      <c r="AL1402" s="12" t="n">
        <v>47.1079987387009</v>
      </c>
      <c r="AM1402" s="10" t="s">
        <v>157</v>
      </c>
    </row>
    <row r="1403" customFormat="false" ht="15" hidden="false" customHeight="false" outlineLevel="0" collapsed="false">
      <c r="A1403" s="10" t="s">
        <v>3186</v>
      </c>
      <c r="B1403" s="10" t="s">
        <v>3066</v>
      </c>
      <c r="C1403" s="10" t="s">
        <v>148</v>
      </c>
      <c r="D1403" s="11" t="n">
        <v>46298.8995833333</v>
      </c>
      <c r="E1403" s="10" t="s">
        <v>3187</v>
      </c>
      <c r="F1403" s="10" t="s">
        <v>3068</v>
      </c>
      <c r="G1403" s="10" t="s">
        <v>3069</v>
      </c>
      <c r="H1403" s="10" t="s">
        <v>339</v>
      </c>
      <c r="I1403" s="10" t="s">
        <v>323</v>
      </c>
      <c r="J1403" s="10" t="s">
        <v>153</v>
      </c>
      <c r="K1403" s="10" t="s">
        <v>154</v>
      </c>
      <c r="M1403" s="12" t="n">
        <v>54.2391805629582</v>
      </c>
      <c r="N1403" s="12" t="n">
        <v>5.80479423284377</v>
      </c>
      <c r="O1403" s="12" t="n">
        <v>53.2849563975262</v>
      </c>
      <c r="P1403" s="12" t="n">
        <v>58.8484193794145</v>
      </c>
      <c r="Q1403" s="12" t="n">
        <v>59.9540931926591</v>
      </c>
      <c r="R1403" s="12" t="n">
        <v>58.1605580293243</v>
      </c>
      <c r="S1403" s="12" t="n">
        <v>54.975172878447</v>
      </c>
      <c r="T1403" s="12" t="n">
        <v>42.0830834351388</v>
      </c>
      <c r="U1403" s="12" t="n">
        <v>40.3514442443848</v>
      </c>
      <c r="V1403" s="12" t="n">
        <v>62.3174133300781</v>
      </c>
      <c r="W1403" s="12" t="n">
        <v>21.9659690856934</v>
      </c>
      <c r="X1403" s="13" t="n">
        <v>11.8463372586691</v>
      </c>
      <c r="Y1403" s="13" t="n">
        <v>55.8395443980342</v>
      </c>
      <c r="Z1403" s="13" t="n">
        <v>56.8000000000002</v>
      </c>
      <c r="AA1403" s="10" t="s">
        <v>155</v>
      </c>
      <c r="AG1403" s="13" t="n">
        <v>98.8327540900229</v>
      </c>
      <c r="AH1403" s="13" t="n">
        <v>100</v>
      </c>
      <c r="AI1403" s="13" t="n">
        <v>39.2</v>
      </c>
      <c r="AJ1403" s="13" t="n">
        <v>68.9</v>
      </c>
      <c r="AK1403" s="13" t="n">
        <v>39.6</v>
      </c>
      <c r="AL1403" s="12" t="n">
        <v>40.0430396721922</v>
      </c>
      <c r="AM1403" s="10" t="s">
        <v>157</v>
      </c>
    </row>
    <row r="1404" customFormat="false" ht="15" hidden="false" customHeight="false" outlineLevel="0" collapsed="false">
      <c r="A1404" s="10" t="s">
        <v>3188</v>
      </c>
      <c r="B1404" s="10" t="s">
        <v>3066</v>
      </c>
      <c r="C1404" s="10" t="s">
        <v>148</v>
      </c>
      <c r="D1404" s="11" t="n">
        <v>46298.8996180556</v>
      </c>
      <c r="E1404" s="10" t="s">
        <v>3189</v>
      </c>
      <c r="F1404" s="10" t="s">
        <v>3068</v>
      </c>
      <c r="G1404" s="10" t="s">
        <v>3069</v>
      </c>
      <c r="H1404" s="10" t="s">
        <v>342</v>
      </c>
      <c r="I1404" s="10" t="s">
        <v>323</v>
      </c>
      <c r="J1404" s="10" t="s">
        <v>153</v>
      </c>
      <c r="K1404" s="10" t="s">
        <v>154</v>
      </c>
      <c r="M1404" s="12" t="n">
        <v>51.940310644397</v>
      </c>
      <c r="N1404" s="12" t="n">
        <v>5.12218878182581</v>
      </c>
      <c r="O1404" s="12" t="n">
        <v>51.1692055578626</v>
      </c>
      <c r="P1404" s="12" t="n">
        <v>58.5106629417056</v>
      </c>
      <c r="Q1404" s="12" t="n">
        <v>55.710379669377</v>
      </c>
      <c r="R1404" s="12" t="n">
        <v>55.0322494791878</v>
      </c>
      <c r="S1404" s="12" t="n">
        <v>51.5417249246154</v>
      </c>
      <c r="T1404" s="12" t="n">
        <v>40.9495237139775</v>
      </c>
      <c r="U1404" s="12" t="n">
        <v>39.066951751709</v>
      </c>
      <c r="V1404" s="12" t="n">
        <v>61.3287582397461</v>
      </c>
      <c r="W1404" s="12" t="n">
        <v>22.2618064880371</v>
      </c>
      <c r="X1404" s="13" t="n">
        <v>10.027880807455</v>
      </c>
      <c r="Y1404" s="13" t="n">
        <v>48.8391369508611</v>
      </c>
      <c r="Z1404" s="13" t="n">
        <v>54.4000000000002</v>
      </c>
      <c r="AA1404" s="10" t="s">
        <v>162</v>
      </c>
      <c r="AD1404" s="10" t="s">
        <v>156</v>
      </c>
      <c r="AG1404" s="13" t="n">
        <v>97.3216322805645</v>
      </c>
      <c r="AH1404" s="13" t="n">
        <v>100</v>
      </c>
      <c r="AI1404" s="13" t="n">
        <v>37.9</v>
      </c>
      <c r="AJ1404" s="13" t="n">
        <v>68</v>
      </c>
      <c r="AK1404" s="13" t="n">
        <v>46.5</v>
      </c>
      <c r="AL1404" s="12" t="n">
        <v>43.0737542087542</v>
      </c>
      <c r="AM1404" s="10" t="s">
        <v>157</v>
      </c>
    </row>
    <row r="1405" customFormat="false" ht="15" hidden="false" customHeight="false" outlineLevel="0" collapsed="false">
      <c r="A1405" s="10" t="s">
        <v>3190</v>
      </c>
      <c r="B1405" s="10" t="s">
        <v>3066</v>
      </c>
      <c r="C1405" s="10" t="s">
        <v>148</v>
      </c>
      <c r="D1405" s="11" t="n">
        <v>46298.8996412037</v>
      </c>
      <c r="E1405" s="10" t="s">
        <v>3191</v>
      </c>
      <c r="F1405" s="10" t="s">
        <v>3068</v>
      </c>
      <c r="G1405" s="10" t="s">
        <v>3069</v>
      </c>
      <c r="H1405" s="10" t="s">
        <v>345</v>
      </c>
      <c r="I1405" s="10" t="s">
        <v>323</v>
      </c>
      <c r="J1405" s="10" t="s">
        <v>153</v>
      </c>
      <c r="K1405" s="10" t="s">
        <v>154</v>
      </c>
      <c r="M1405" s="12" t="n">
        <v>52.5156028595908</v>
      </c>
      <c r="N1405" s="12" t="n">
        <v>6.74844976403831</v>
      </c>
      <c r="O1405" s="12" t="n">
        <v>51.6539837975832</v>
      </c>
      <c r="P1405" s="12" t="n">
        <v>62.9576292358347</v>
      </c>
      <c r="Q1405" s="12" t="n">
        <v>51.2455420531458</v>
      </c>
      <c r="R1405" s="12" t="n">
        <v>54.4467774450584</v>
      </c>
      <c r="S1405" s="12" t="n">
        <v>54.508626354831</v>
      </c>
      <c r="T1405" s="12" t="n">
        <v>42.3369573633099</v>
      </c>
      <c r="U1405" s="12" t="n">
        <v>40.168586730957</v>
      </c>
      <c r="V1405" s="12" t="n">
        <v>64.2030563354492</v>
      </c>
      <c r="W1405" s="12" t="n">
        <v>24.0344696044922</v>
      </c>
      <c r="X1405" s="13" t="n">
        <v>17.1147257631408</v>
      </c>
      <c r="Y1405" s="13" t="n">
        <v>29.315719620976</v>
      </c>
      <c r="Z1405" s="13" t="n">
        <v>57.5000000000002</v>
      </c>
      <c r="AA1405" s="10" t="s">
        <v>162</v>
      </c>
      <c r="AG1405" s="13" t="n">
        <v>97.9176740812379</v>
      </c>
      <c r="AH1405" s="13" t="n">
        <v>100</v>
      </c>
      <c r="AI1405" s="13" t="n">
        <v>39.3</v>
      </c>
      <c r="AJ1405" s="13" t="n">
        <v>69.9</v>
      </c>
      <c r="AK1405" s="13" t="n">
        <v>45.4</v>
      </c>
      <c r="AL1405" s="12" t="n">
        <v>43.8333333333333</v>
      </c>
      <c r="AM1405" s="10" t="s">
        <v>157</v>
      </c>
    </row>
    <row r="1406" customFormat="false" ht="15" hidden="false" customHeight="false" outlineLevel="0" collapsed="false">
      <c r="A1406" s="10" t="s">
        <v>3192</v>
      </c>
      <c r="B1406" s="10" t="s">
        <v>3066</v>
      </c>
      <c r="C1406" s="10" t="s">
        <v>148</v>
      </c>
      <c r="D1406" s="11" t="n">
        <v>46298.8996643519</v>
      </c>
      <c r="E1406" s="10" t="s">
        <v>3193</v>
      </c>
      <c r="F1406" s="10" t="s">
        <v>3068</v>
      </c>
      <c r="G1406" s="10" t="s">
        <v>3069</v>
      </c>
      <c r="H1406" s="10" t="s">
        <v>351</v>
      </c>
      <c r="I1406" s="10" t="s">
        <v>323</v>
      </c>
      <c r="J1406" s="10" t="s">
        <v>153</v>
      </c>
      <c r="K1406" s="10" t="s">
        <v>154</v>
      </c>
      <c r="M1406" s="12" t="n">
        <v>52.219304567789</v>
      </c>
      <c r="N1406" s="12" t="n">
        <v>5.45550782691979</v>
      </c>
      <c r="O1406" s="12" t="n">
        <v>51.4809975859755</v>
      </c>
      <c r="P1406" s="12" t="n">
        <v>58.6836257878588</v>
      </c>
      <c r="Q1406" s="12" t="n">
        <v>53.0506846468214</v>
      </c>
      <c r="R1406" s="12" t="n">
        <v>54.4850130997557</v>
      </c>
      <c r="S1406" s="12" t="n">
        <v>54.4345476928315</v>
      </c>
      <c r="T1406" s="12" t="n">
        <v>42.4645350171753</v>
      </c>
      <c r="U1406" s="12" t="n">
        <v>40.4932899475098</v>
      </c>
      <c r="V1406" s="12" t="n">
        <v>61.3498687744141</v>
      </c>
      <c r="W1406" s="12" t="n">
        <v>20.8565788269043</v>
      </c>
      <c r="X1406" s="13" t="n">
        <v>16.9844675818683</v>
      </c>
      <c r="Y1406" s="13" t="n">
        <v>47.1422301333789</v>
      </c>
      <c r="Z1406" s="13" t="n">
        <v>56.0000000000002</v>
      </c>
      <c r="AA1406" s="10" t="s">
        <v>162</v>
      </c>
      <c r="AE1406" s="10" t="s">
        <v>156</v>
      </c>
      <c r="AG1406" s="13" t="n">
        <v>98.2346459710645</v>
      </c>
      <c r="AH1406" s="13" t="n">
        <v>100</v>
      </c>
      <c r="AI1406" s="13" t="n">
        <v>39.4</v>
      </c>
      <c r="AJ1406" s="13" t="n">
        <v>67.6</v>
      </c>
      <c r="AK1406" s="13" t="n">
        <v>40.3</v>
      </c>
      <c r="AL1406" s="12" t="n">
        <v>40.4932909396679</v>
      </c>
      <c r="AM1406" s="10" t="s">
        <v>157</v>
      </c>
    </row>
    <row r="1407" customFormat="false" ht="15" hidden="false" customHeight="false" outlineLevel="0" collapsed="false">
      <c r="A1407" s="10" t="s">
        <v>3194</v>
      </c>
      <c r="B1407" s="10" t="s">
        <v>3066</v>
      </c>
      <c r="C1407" s="10" t="s">
        <v>148</v>
      </c>
      <c r="D1407" s="11" t="n">
        <v>46298.8996759259</v>
      </c>
      <c r="E1407" s="10" t="s">
        <v>3195</v>
      </c>
      <c r="F1407" s="10" t="s">
        <v>3068</v>
      </c>
      <c r="G1407" s="10" t="s">
        <v>3069</v>
      </c>
      <c r="H1407" s="10" t="s">
        <v>354</v>
      </c>
      <c r="I1407" s="10" t="s">
        <v>323</v>
      </c>
      <c r="J1407" s="10" t="s">
        <v>153</v>
      </c>
      <c r="K1407" s="10" t="s">
        <v>154</v>
      </c>
      <c r="M1407" s="12" t="n">
        <v>50.5304317911795</v>
      </c>
      <c r="N1407" s="12" t="n">
        <v>4.59938585230599</v>
      </c>
      <c r="O1407" s="12" t="n">
        <v>50.0096407267912</v>
      </c>
      <c r="P1407" s="12" t="n">
        <v>55.3200532102139</v>
      </c>
      <c r="Q1407" s="12" t="n">
        <v>53.7093708928869</v>
      </c>
      <c r="R1407" s="12" t="n">
        <v>52.9958215575899</v>
      </c>
      <c r="S1407" s="12" t="n">
        <v>47.7286253760258</v>
      </c>
      <c r="T1407" s="12" t="n">
        <v>41.6413561758274</v>
      </c>
      <c r="U1407" s="12" t="n">
        <v>39.6919479370117</v>
      </c>
      <c r="V1407" s="12" t="n">
        <v>57.7260971069336</v>
      </c>
      <c r="W1407" s="12" t="n">
        <v>18.0341491699219</v>
      </c>
      <c r="X1407" s="13" t="n">
        <v>12.977369165488</v>
      </c>
      <c r="Y1407" s="13" t="n">
        <v>47.4199333198626</v>
      </c>
      <c r="Z1407" s="13" t="n">
        <v>52.3000000000002</v>
      </c>
      <c r="AA1407" s="10" t="s">
        <v>162</v>
      </c>
      <c r="AG1407" s="13" t="n">
        <v>98.5365853658537</v>
      </c>
      <c r="AH1407" s="13" t="n">
        <v>100</v>
      </c>
      <c r="AI1407" s="13" t="n">
        <v>38.9</v>
      </c>
      <c r="AJ1407" s="13" t="n">
        <v>66.8</v>
      </c>
      <c r="AK1407" s="13" t="n">
        <v>51.6</v>
      </c>
      <c r="AL1407" s="12" t="n">
        <v>49.1882187093542</v>
      </c>
      <c r="AM1407" s="10" t="s">
        <v>157</v>
      </c>
    </row>
    <row r="1408" customFormat="false" ht="15" hidden="false" customHeight="false" outlineLevel="0" collapsed="false">
      <c r="A1408" s="10" t="s">
        <v>3196</v>
      </c>
      <c r="B1408" s="10" t="s">
        <v>3066</v>
      </c>
      <c r="C1408" s="10" t="s">
        <v>148</v>
      </c>
      <c r="D1408" s="11" t="n">
        <v>46298.8997106482</v>
      </c>
      <c r="E1408" s="10" t="s">
        <v>3197</v>
      </c>
      <c r="F1408" s="10" t="s">
        <v>3068</v>
      </c>
      <c r="G1408" s="10" t="s">
        <v>3069</v>
      </c>
      <c r="H1408" s="10" t="s">
        <v>357</v>
      </c>
      <c r="I1408" s="10" t="s">
        <v>358</v>
      </c>
      <c r="J1408" s="10" t="s">
        <v>248</v>
      </c>
      <c r="K1408" s="10" t="s">
        <v>154</v>
      </c>
      <c r="M1408" s="12" t="n">
        <v>39.1583246090796</v>
      </c>
      <c r="N1408" s="12" t="n">
        <v>5.20087736502206</v>
      </c>
      <c r="O1408" s="12" t="n">
        <v>37.5614274598179</v>
      </c>
      <c r="P1408" s="12" t="n">
        <v>50.9814056119778</v>
      </c>
      <c r="Q1408" s="12" t="n">
        <v>42.611272204725</v>
      </c>
      <c r="R1408" s="12" t="n">
        <v>42.1892862820625</v>
      </c>
      <c r="S1408" s="12" t="n">
        <v>46.4831373128881</v>
      </c>
      <c r="T1408" s="12" t="n">
        <v>34.1854824135253</v>
      </c>
      <c r="U1408" s="12" t="n">
        <v>30.6559276580811</v>
      </c>
      <c r="V1408" s="12" t="n">
        <v>54.1828269958496</v>
      </c>
      <c r="W1408" s="12" t="n">
        <v>23.5268993377686</v>
      </c>
      <c r="X1408" s="13" t="n">
        <v>29.6243333075674</v>
      </c>
      <c r="Y1408" s="13" t="n">
        <v>58.5587848805751</v>
      </c>
      <c r="Z1408" s="13" t="n">
        <v>37.6000000000001</v>
      </c>
      <c r="AA1408" s="10" t="s">
        <v>155</v>
      </c>
      <c r="AG1408" s="13" t="n">
        <v>98.6672259614468</v>
      </c>
      <c r="AH1408" s="13" t="n">
        <v>100</v>
      </c>
      <c r="AI1408" s="13" t="n">
        <v>29.6</v>
      </c>
      <c r="AJ1408" s="13" t="n">
        <v>66.8</v>
      </c>
      <c r="AK1408" s="13" t="n">
        <v>36.3</v>
      </c>
      <c r="AL1408" s="12" t="n">
        <v>31.0422135799874</v>
      </c>
      <c r="AM1408" s="10" t="s">
        <v>157</v>
      </c>
    </row>
    <row r="1409" customFormat="false" ht="15" hidden="false" customHeight="false" outlineLevel="0" collapsed="false">
      <c r="A1409" s="10" t="s">
        <v>3198</v>
      </c>
      <c r="B1409" s="10" t="s">
        <v>3066</v>
      </c>
      <c r="C1409" s="10" t="s">
        <v>148</v>
      </c>
      <c r="D1409" s="11" t="n">
        <v>46298.8997337963</v>
      </c>
      <c r="E1409" s="10" t="s">
        <v>3199</v>
      </c>
      <c r="F1409" s="10" t="s">
        <v>3068</v>
      </c>
      <c r="G1409" s="10" t="s">
        <v>3069</v>
      </c>
      <c r="H1409" s="10" t="s">
        <v>361</v>
      </c>
      <c r="I1409" s="10" t="s">
        <v>358</v>
      </c>
      <c r="J1409" s="10" t="s">
        <v>153</v>
      </c>
      <c r="K1409" s="10" t="s">
        <v>154</v>
      </c>
      <c r="M1409" s="12" t="n">
        <v>44.4849954995545</v>
      </c>
      <c r="N1409" s="12" t="n">
        <v>8.49071611231028</v>
      </c>
      <c r="O1409" s="12" t="n">
        <v>42.2232009846069</v>
      </c>
      <c r="P1409" s="12" t="n">
        <v>54.1781677148003</v>
      </c>
      <c r="Q1409" s="12" t="n">
        <v>56.3321808431632</v>
      </c>
      <c r="R1409" s="12" t="n">
        <v>51.1441074944465</v>
      </c>
      <c r="S1409" s="12" t="n">
        <v>52.1564346130206</v>
      </c>
      <c r="T1409" s="12" t="n">
        <v>34.451318147371</v>
      </c>
      <c r="U1409" s="12" t="n">
        <v>31.1439228057861</v>
      </c>
      <c r="V1409" s="12" t="n">
        <v>59.1028594970703</v>
      </c>
      <c r="W1409" s="12" t="n">
        <v>27.9589366912842</v>
      </c>
      <c r="X1409" s="13" t="n">
        <v>24.2355645945707</v>
      </c>
      <c r="Y1409" s="13" t="n">
        <v>35.9793085153418</v>
      </c>
      <c r="Z1409" s="13" t="n">
        <v>38.1000000000001</v>
      </c>
      <c r="AA1409" s="10" t="s">
        <v>162</v>
      </c>
      <c r="AG1409" s="13" t="n">
        <v>98.612673415823</v>
      </c>
      <c r="AH1409" s="13" t="n">
        <v>100</v>
      </c>
      <c r="AI1409" s="13" t="n">
        <v>30</v>
      </c>
      <c r="AJ1409" s="13" t="n">
        <v>70.3</v>
      </c>
      <c r="AK1409" s="13" t="n">
        <v>46</v>
      </c>
      <c r="AL1409" s="12" t="n">
        <v>45.9679492038932</v>
      </c>
      <c r="AM1409" s="10" t="s">
        <v>157</v>
      </c>
    </row>
    <row r="1410" customFormat="false" ht="15" hidden="false" customHeight="false" outlineLevel="0" collapsed="false">
      <c r="A1410" s="10" t="s">
        <v>3200</v>
      </c>
      <c r="B1410" s="10" t="s">
        <v>3201</v>
      </c>
      <c r="C1410" s="10" t="s">
        <v>148</v>
      </c>
      <c r="D1410" s="11" t="n">
        <v>46298.9073842593</v>
      </c>
      <c r="E1410" s="10" t="s">
        <v>3202</v>
      </c>
      <c r="F1410" s="10" t="s">
        <v>3203</v>
      </c>
      <c r="G1410" s="10" t="s">
        <v>3204</v>
      </c>
      <c r="H1410" s="10" t="s">
        <v>151</v>
      </c>
      <c r="I1410" s="10" t="s">
        <v>152</v>
      </c>
      <c r="J1410" s="10" t="s">
        <v>153</v>
      </c>
      <c r="K1410" s="10" t="s">
        <v>154</v>
      </c>
      <c r="M1410" s="12" t="n">
        <v>53.2211402031649</v>
      </c>
      <c r="N1410" s="12" t="n">
        <v>7.55153312451919</v>
      </c>
      <c r="O1410" s="12" t="n">
        <v>51.8572649858613</v>
      </c>
      <c r="P1410" s="12" t="n">
        <v>65.3571588434602</v>
      </c>
      <c r="Q1410" s="12" t="n">
        <v>53.9132076789308</v>
      </c>
      <c r="R1410" s="12" t="n">
        <v>58.5652040649246</v>
      </c>
      <c r="S1410" s="12" t="n">
        <v>56.597775005705</v>
      </c>
      <c r="T1410" s="12" t="n">
        <v>40.5403994903419</v>
      </c>
      <c r="U1410" s="12" t="n">
        <v>39.5707740783691</v>
      </c>
      <c r="V1410" s="12" t="n">
        <v>67.2817611694336</v>
      </c>
      <c r="W1410" s="12" t="n">
        <v>27.7109870910645</v>
      </c>
      <c r="X1410" s="13" t="n">
        <v>11.2853893209554</v>
      </c>
      <c r="Y1410" s="13" t="n">
        <v>28.8432572008238</v>
      </c>
      <c r="Z1410" s="13" t="n">
        <v>58.0000000000002</v>
      </c>
      <c r="AA1410" s="10" t="s">
        <v>162</v>
      </c>
      <c r="AG1410" s="13" t="n">
        <v>99.0259048430794</v>
      </c>
      <c r="AH1410" s="13" t="n">
        <v>100</v>
      </c>
      <c r="AI1410" s="13" t="n">
        <v>38.6</v>
      </c>
      <c r="AJ1410" s="13" t="n">
        <v>72.8</v>
      </c>
      <c r="AK1410" s="13" t="n">
        <v>42.3</v>
      </c>
      <c r="AL1410" s="12" t="n">
        <v>42.2459397236042</v>
      </c>
      <c r="AM1410" s="10" t="s">
        <v>157</v>
      </c>
    </row>
    <row r="1411" customFormat="false" ht="15" hidden="false" customHeight="false" outlineLevel="0" collapsed="false">
      <c r="A1411" s="10" t="s">
        <v>3205</v>
      </c>
      <c r="B1411" s="10" t="s">
        <v>3201</v>
      </c>
      <c r="C1411" s="10" t="s">
        <v>148</v>
      </c>
      <c r="D1411" s="11" t="n">
        <v>46298.9074189815</v>
      </c>
      <c r="E1411" s="10" t="s">
        <v>3206</v>
      </c>
      <c r="F1411" s="10" t="s">
        <v>3203</v>
      </c>
      <c r="G1411" s="10" t="s">
        <v>3204</v>
      </c>
      <c r="H1411" s="10" t="s">
        <v>160</v>
      </c>
      <c r="I1411" s="10" t="s">
        <v>152</v>
      </c>
      <c r="J1411" s="10" t="s">
        <v>153</v>
      </c>
      <c r="K1411" s="10" t="s">
        <v>154</v>
      </c>
      <c r="M1411" s="12" t="n">
        <v>51.5540947973129</v>
      </c>
      <c r="N1411" s="12" t="n">
        <v>7.69849980305279</v>
      </c>
      <c r="O1411" s="12" t="n">
        <v>50.0199525030169</v>
      </c>
      <c r="P1411" s="12" t="n">
        <v>64.3507715213199</v>
      </c>
      <c r="Q1411" s="12" t="n">
        <v>53.8373984866373</v>
      </c>
      <c r="R1411" s="12" t="n">
        <v>56.5119907987498</v>
      </c>
      <c r="S1411" s="12" t="n">
        <v>55.3929375408891</v>
      </c>
      <c r="T1411" s="12" t="n">
        <v>39.9690279810043</v>
      </c>
      <c r="U1411" s="12" t="n">
        <v>39.4679336547852</v>
      </c>
      <c r="V1411" s="12" t="n">
        <v>66.2514419555664</v>
      </c>
      <c r="W1411" s="12" t="n">
        <v>26.7835083007813</v>
      </c>
      <c r="X1411" s="13" t="n">
        <v>14.4597019365755</v>
      </c>
      <c r="Y1411" s="13" t="n">
        <v>27.5360028263032</v>
      </c>
      <c r="Z1411" s="13" t="n">
        <v>59.1000000000003</v>
      </c>
      <c r="AA1411" s="10" t="s">
        <v>162</v>
      </c>
      <c r="AG1411" s="13" t="n">
        <v>98.6761953689773</v>
      </c>
      <c r="AH1411" s="13" t="n">
        <v>100</v>
      </c>
      <c r="AI1411" s="13" t="n">
        <v>38.5</v>
      </c>
      <c r="AJ1411" s="13" t="n">
        <v>72.6</v>
      </c>
      <c r="AK1411" s="13" t="n">
        <v>39.6</v>
      </c>
      <c r="AL1411" s="12" t="n">
        <v>39.8220291149885</v>
      </c>
      <c r="AM1411" s="10" t="s">
        <v>157</v>
      </c>
    </row>
    <row r="1412" customFormat="false" ht="15" hidden="false" customHeight="false" outlineLevel="0" collapsed="false">
      <c r="A1412" s="10" t="s">
        <v>3207</v>
      </c>
      <c r="B1412" s="10" t="s">
        <v>3201</v>
      </c>
      <c r="C1412" s="10" t="s">
        <v>148</v>
      </c>
      <c r="D1412" s="11" t="n">
        <v>46298.9074768519</v>
      </c>
      <c r="E1412" s="10" t="s">
        <v>3208</v>
      </c>
      <c r="F1412" s="10" t="s">
        <v>3203</v>
      </c>
      <c r="G1412" s="10" t="s">
        <v>3204</v>
      </c>
      <c r="H1412" s="10" t="s">
        <v>166</v>
      </c>
      <c r="I1412" s="10" t="s">
        <v>152</v>
      </c>
      <c r="J1412" s="10" t="s">
        <v>153</v>
      </c>
      <c r="K1412" s="10" t="s">
        <v>154</v>
      </c>
      <c r="M1412" s="12" t="n">
        <v>51.9867417669993</v>
      </c>
      <c r="N1412" s="12" t="n">
        <v>7.79958807865789</v>
      </c>
      <c r="O1412" s="12" t="n">
        <v>50.4955409241889</v>
      </c>
      <c r="P1412" s="12" t="n">
        <v>64.0976599029653</v>
      </c>
      <c r="Q1412" s="12" t="n">
        <v>54.3599568386865</v>
      </c>
      <c r="R1412" s="12" t="n">
        <v>56.9267004565532</v>
      </c>
      <c r="S1412" s="12" t="n">
        <v>56.0437564191546</v>
      </c>
      <c r="T1412" s="12" t="n">
        <v>39.9219976639692</v>
      </c>
      <c r="U1412" s="12" t="n">
        <v>39.4161911010742</v>
      </c>
      <c r="V1412" s="12" t="n">
        <v>66.2654342651367</v>
      </c>
      <c r="W1412" s="12" t="n">
        <v>26.8492431640625</v>
      </c>
      <c r="X1412" s="13" t="n">
        <v>15.0915075425373</v>
      </c>
      <c r="Y1412" s="13" t="n">
        <v>25.4998874248159</v>
      </c>
      <c r="Z1412" s="13" t="n">
        <v>59.2000000000003</v>
      </c>
      <c r="AA1412" s="10" t="s">
        <v>162</v>
      </c>
      <c r="AG1412" s="13" t="n">
        <v>98.6451899483882</v>
      </c>
      <c r="AH1412" s="13" t="n">
        <v>100</v>
      </c>
      <c r="AI1412" s="13" t="n">
        <v>38.4</v>
      </c>
      <c r="AJ1412" s="13" t="n">
        <v>74.2</v>
      </c>
      <c r="AK1412" s="13" t="n">
        <v>54.7</v>
      </c>
      <c r="AL1412" s="12" t="n">
        <v>54.0088180508268</v>
      </c>
      <c r="AM1412" s="10" t="s">
        <v>157</v>
      </c>
    </row>
    <row r="1413" customFormat="false" ht="15" hidden="false" customHeight="false" outlineLevel="0" collapsed="false">
      <c r="A1413" s="10" t="s">
        <v>3209</v>
      </c>
      <c r="B1413" s="10" t="s">
        <v>3201</v>
      </c>
      <c r="C1413" s="10" t="s">
        <v>148</v>
      </c>
      <c r="D1413" s="11" t="n">
        <v>46298.9075</v>
      </c>
      <c r="E1413" s="10" t="s">
        <v>3210</v>
      </c>
      <c r="F1413" s="10" t="s">
        <v>3203</v>
      </c>
      <c r="G1413" s="10" t="s">
        <v>3204</v>
      </c>
      <c r="H1413" s="10" t="s">
        <v>169</v>
      </c>
      <c r="I1413" s="10" t="s">
        <v>152</v>
      </c>
      <c r="J1413" s="10" t="s">
        <v>153</v>
      </c>
      <c r="K1413" s="10" t="s">
        <v>154</v>
      </c>
      <c r="M1413" s="12" t="n">
        <v>52.727964730234</v>
      </c>
      <c r="N1413" s="12" t="n">
        <v>7.30713258014205</v>
      </c>
      <c r="O1413" s="12" t="n">
        <v>51.4105062697955</v>
      </c>
      <c r="P1413" s="12" t="n">
        <v>64.867928896397</v>
      </c>
      <c r="Q1413" s="12" t="n">
        <v>52.1974564775522</v>
      </c>
      <c r="R1413" s="12" t="n">
        <v>58.1804510976252</v>
      </c>
      <c r="S1413" s="12" t="n">
        <v>56.4738866495397</v>
      </c>
      <c r="T1413" s="12" t="n">
        <v>40.3370952757592</v>
      </c>
      <c r="U1413" s="12" t="n">
        <v>39.5736122131348</v>
      </c>
      <c r="V1413" s="12" t="n">
        <v>66.2709426879883</v>
      </c>
      <c r="W1413" s="12" t="n">
        <v>26.6973304748535</v>
      </c>
      <c r="X1413" s="13" t="n">
        <v>11.5074340701082</v>
      </c>
      <c r="Y1413" s="13" t="n">
        <v>26.1757045183229</v>
      </c>
      <c r="Z1413" s="13" t="n">
        <v>59.3000000000003</v>
      </c>
      <c r="AA1413" s="10" t="s">
        <v>162</v>
      </c>
      <c r="AG1413" s="13" t="n">
        <v>98.8980716253444</v>
      </c>
      <c r="AH1413" s="13" t="n">
        <v>100</v>
      </c>
      <c r="AI1413" s="13" t="n">
        <v>38.6</v>
      </c>
      <c r="AJ1413" s="13" t="n">
        <v>72.9</v>
      </c>
      <c r="AK1413" s="13" t="n">
        <v>46</v>
      </c>
      <c r="AL1413" s="12" t="n">
        <v>46.6217030031378</v>
      </c>
      <c r="AM1413" s="10" t="s">
        <v>157</v>
      </c>
    </row>
    <row r="1414" customFormat="false" ht="15" hidden="false" customHeight="false" outlineLevel="0" collapsed="false">
      <c r="A1414" s="10" t="s">
        <v>3211</v>
      </c>
      <c r="B1414" s="10" t="s">
        <v>3201</v>
      </c>
      <c r="C1414" s="10" t="s">
        <v>148</v>
      </c>
      <c r="D1414" s="11" t="n">
        <v>46298.9075231482</v>
      </c>
      <c r="E1414" s="10" t="s">
        <v>3212</v>
      </c>
      <c r="F1414" s="10" t="s">
        <v>3203</v>
      </c>
      <c r="G1414" s="10" t="s">
        <v>3204</v>
      </c>
      <c r="H1414" s="10" t="s">
        <v>173</v>
      </c>
      <c r="I1414" s="10" t="s">
        <v>152</v>
      </c>
      <c r="J1414" s="10" t="s">
        <v>153</v>
      </c>
      <c r="K1414" s="10" t="s">
        <v>154</v>
      </c>
      <c r="M1414" s="12" t="n">
        <v>54.5361186294315</v>
      </c>
      <c r="N1414" s="12" t="n">
        <v>8.57192298141895</v>
      </c>
      <c r="O1414" s="12" t="n">
        <v>53.1921269583251</v>
      </c>
      <c r="P1414" s="12" t="n">
        <v>67.9044019046237</v>
      </c>
      <c r="Q1414" s="12" t="n">
        <v>55.5800952088418</v>
      </c>
      <c r="R1414" s="12" t="n">
        <v>56.9684439666401</v>
      </c>
      <c r="S1414" s="12" t="n">
        <v>58.6068878831165</v>
      </c>
      <c r="T1414" s="12" t="n">
        <v>40.8371135325643</v>
      </c>
      <c r="U1414" s="12" t="n">
        <v>39.735408782959</v>
      </c>
      <c r="V1414" s="12" t="n">
        <v>69.7345657348633</v>
      </c>
      <c r="W1414" s="12" t="n">
        <v>29.9991569519043</v>
      </c>
      <c r="X1414" s="13" t="n">
        <v>12.3374506465751</v>
      </c>
      <c r="Y1414" s="13" t="n">
        <v>30.0258992284566</v>
      </c>
      <c r="Z1414" s="13" t="n">
        <v>62.2000000000003</v>
      </c>
      <c r="AA1414" s="10" t="s">
        <v>162</v>
      </c>
      <c r="AG1414" s="13" t="n">
        <v>98.9835248561338</v>
      </c>
      <c r="AH1414" s="13" t="n">
        <v>100</v>
      </c>
      <c r="AI1414" s="13" t="n">
        <v>38.6</v>
      </c>
      <c r="AJ1414" s="13" t="n">
        <v>78.6</v>
      </c>
      <c r="AK1414" s="13" t="n">
        <v>55.3</v>
      </c>
      <c r="AL1414" s="12" t="n">
        <v>56.6704856872375</v>
      </c>
      <c r="AM1414" s="10" t="s">
        <v>157</v>
      </c>
    </row>
    <row r="1415" customFormat="false" ht="15" hidden="false" customHeight="false" outlineLevel="0" collapsed="false">
      <c r="A1415" s="10" t="s">
        <v>3213</v>
      </c>
      <c r="B1415" s="10" t="s">
        <v>3201</v>
      </c>
      <c r="C1415" s="10" t="s">
        <v>148</v>
      </c>
      <c r="D1415" s="11" t="n">
        <v>46298.9075578704</v>
      </c>
      <c r="E1415" s="10" t="s">
        <v>3214</v>
      </c>
      <c r="F1415" s="10" t="s">
        <v>3203</v>
      </c>
      <c r="G1415" s="10" t="s">
        <v>3204</v>
      </c>
      <c r="H1415" s="10" t="s">
        <v>176</v>
      </c>
      <c r="I1415" s="10" t="s">
        <v>152</v>
      </c>
      <c r="J1415" s="10" t="s">
        <v>153</v>
      </c>
      <c r="K1415" s="10" t="s">
        <v>154</v>
      </c>
      <c r="M1415" s="12" t="n">
        <v>52.8608606163315</v>
      </c>
      <c r="N1415" s="12" t="n">
        <v>6.44453624654358</v>
      </c>
      <c r="O1415" s="12" t="n">
        <v>51.4056807238997</v>
      </c>
      <c r="P1415" s="12" t="n">
        <v>64.5660096711486</v>
      </c>
      <c r="Q1415" s="12" t="n">
        <v>56.2117250037765</v>
      </c>
      <c r="R1415" s="12" t="n">
        <v>57.6593578363398</v>
      </c>
      <c r="S1415" s="12" t="n">
        <v>55.9536937548168</v>
      </c>
      <c r="T1415" s="12" t="n">
        <v>41.7652110290014</v>
      </c>
      <c r="U1415" s="12" t="n">
        <v>39.3878059387207</v>
      </c>
      <c r="V1415" s="12" t="n">
        <v>66.7211227416992</v>
      </c>
      <c r="W1415" s="12" t="n">
        <v>27.3333168029785</v>
      </c>
      <c r="X1415" s="13" t="n">
        <v>12.8433096755806</v>
      </c>
      <c r="Y1415" s="13" t="n">
        <v>37.4337015230402</v>
      </c>
      <c r="Z1415" s="13" t="n">
        <v>52.4000000000002</v>
      </c>
      <c r="AA1415" s="10" t="s">
        <v>162</v>
      </c>
      <c r="AG1415" s="13" t="n">
        <v>99.2486857174396</v>
      </c>
      <c r="AH1415" s="13" t="n">
        <v>100</v>
      </c>
      <c r="AI1415" s="13" t="n">
        <v>38.4</v>
      </c>
      <c r="AJ1415" s="13" t="n">
        <v>73.2</v>
      </c>
      <c r="AK1415" s="13" t="n">
        <v>48.6</v>
      </c>
      <c r="AL1415" s="12" t="n">
        <v>48.9470352472288</v>
      </c>
      <c r="AM1415" s="10" t="s">
        <v>157</v>
      </c>
    </row>
    <row r="1416" customFormat="false" ht="15" hidden="false" customHeight="false" outlineLevel="0" collapsed="false">
      <c r="A1416" s="10" t="s">
        <v>3215</v>
      </c>
      <c r="B1416" s="10" t="s">
        <v>3201</v>
      </c>
      <c r="C1416" s="10" t="s">
        <v>148</v>
      </c>
      <c r="D1416" s="11" t="n">
        <v>46298.9075925926</v>
      </c>
      <c r="E1416" s="10" t="s">
        <v>3216</v>
      </c>
      <c r="F1416" s="10" t="s">
        <v>3203</v>
      </c>
      <c r="G1416" s="10" t="s">
        <v>3204</v>
      </c>
      <c r="H1416" s="10" t="s">
        <v>179</v>
      </c>
      <c r="I1416" s="10" t="s">
        <v>152</v>
      </c>
      <c r="J1416" s="10" t="s">
        <v>153</v>
      </c>
      <c r="K1416" s="10" t="s">
        <v>154</v>
      </c>
      <c r="L1416" s="10" t="s">
        <v>161</v>
      </c>
      <c r="M1416" s="12" t="n">
        <v>54.5536621757654</v>
      </c>
      <c r="N1416" s="12" t="n">
        <v>6.85248676201146</v>
      </c>
      <c r="O1416" s="12" t="n">
        <v>53.3599772856814</v>
      </c>
      <c r="P1416" s="12" t="n">
        <v>66.0735202752959</v>
      </c>
      <c r="Q1416" s="12" t="n">
        <v>53.2002567247781</v>
      </c>
      <c r="R1416" s="12" t="n">
        <v>58.9918654880284</v>
      </c>
      <c r="S1416" s="12" t="n">
        <v>59.2495459291839</v>
      </c>
      <c r="T1416" s="12" t="n">
        <v>42.5765026082991</v>
      </c>
      <c r="U1416" s="12" t="n">
        <v>40.484058380127</v>
      </c>
      <c r="V1416" s="12" t="n">
        <v>68.153564453125</v>
      </c>
      <c r="W1416" s="12" t="n">
        <v>27.6695060729981</v>
      </c>
      <c r="X1416" s="13" t="n">
        <v>13.042949341802</v>
      </c>
      <c r="Y1416" s="13" t="n">
        <v>33.9983609076474</v>
      </c>
      <c r="Z1416" s="13" t="n">
        <v>55.5000000000002</v>
      </c>
      <c r="AA1416" s="10" t="s">
        <v>162</v>
      </c>
      <c r="AG1416" s="13" t="n">
        <v>99.0248665373252</v>
      </c>
      <c r="AH1416" s="13" t="n">
        <v>100</v>
      </c>
      <c r="AI1416" s="13" t="n">
        <v>39.1</v>
      </c>
      <c r="AJ1416" s="13" t="n">
        <v>74.8</v>
      </c>
      <c r="AK1416" s="13" t="n">
        <v>53.5</v>
      </c>
      <c r="AL1416" s="12" t="n">
        <v>53.6376288659794</v>
      </c>
      <c r="AM1416" s="10" t="s">
        <v>157</v>
      </c>
      <c r="AO1416" s="10" t="s">
        <v>163</v>
      </c>
    </row>
    <row r="1417" customFormat="false" ht="15" hidden="false" customHeight="false" outlineLevel="0" collapsed="false">
      <c r="A1417" s="10" t="s">
        <v>3217</v>
      </c>
      <c r="B1417" s="10" t="s">
        <v>3201</v>
      </c>
      <c r="C1417" s="10" t="s">
        <v>148</v>
      </c>
      <c r="D1417" s="11" t="n">
        <v>46298.9076388889</v>
      </c>
      <c r="E1417" s="10" t="s">
        <v>3218</v>
      </c>
      <c r="F1417" s="10" t="s">
        <v>3203</v>
      </c>
      <c r="G1417" s="10" t="s">
        <v>3204</v>
      </c>
      <c r="H1417" s="10" t="s">
        <v>183</v>
      </c>
      <c r="I1417" s="10" t="s">
        <v>152</v>
      </c>
      <c r="J1417" s="10" t="s">
        <v>153</v>
      </c>
      <c r="K1417" s="10" t="s">
        <v>154</v>
      </c>
      <c r="M1417" s="12" t="n">
        <v>51.5524842250707</v>
      </c>
      <c r="N1417" s="12" t="n">
        <v>7.27692822957261</v>
      </c>
      <c r="O1417" s="12" t="n">
        <v>50.273927782763</v>
      </c>
      <c r="P1417" s="12" t="n">
        <v>63.2768167900022</v>
      </c>
      <c r="Q1417" s="12" t="n">
        <v>50.7585410240622</v>
      </c>
      <c r="R1417" s="12" t="n">
        <v>55.8683045303552</v>
      </c>
      <c r="S1417" s="12" t="n">
        <v>56.9061680759585</v>
      </c>
      <c r="T1417" s="12" t="n">
        <v>39.0766148939845</v>
      </c>
      <c r="U1417" s="12" t="n">
        <v>38.1878051757813</v>
      </c>
      <c r="V1417" s="12" t="n">
        <v>65.0274963378906</v>
      </c>
      <c r="W1417" s="12" t="n">
        <v>26.8396911621094</v>
      </c>
      <c r="X1417" s="13" t="n">
        <v>11.5506196088982</v>
      </c>
      <c r="Y1417" s="13" t="n">
        <v>27.6200965143847</v>
      </c>
      <c r="Z1417" s="13" t="n">
        <v>52.2000000000002</v>
      </c>
      <c r="AA1417" s="10" t="s">
        <v>162</v>
      </c>
      <c r="AG1417" s="13" t="n">
        <v>98.9534458087917</v>
      </c>
      <c r="AH1417" s="13" t="n">
        <v>99.9900169711491</v>
      </c>
      <c r="AI1417" s="13" t="n">
        <v>37.2</v>
      </c>
      <c r="AJ1417" s="13" t="n">
        <v>72</v>
      </c>
      <c r="AK1417" s="13" t="n">
        <v>51.9</v>
      </c>
      <c r="AL1417" s="12" t="n">
        <v>51.3711340206186</v>
      </c>
      <c r="AM1417" s="10" t="s">
        <v>157</v>
      </c>
    </row>
    <row r="1418" customFormat="false" ht="15" hidden="false" customHeight="false" outlineLevel="0" collapsed="false">
      <c r="A1418" s="10" t="s">
        <v>3219</v>
      </c>
      <c r="B1418" s="10" t="s">
        <v>3201</v>
      </c>
      <c r="C1418" s="10" t="s">
        <v>148</v>
      </c>
      <c r="D1418" s="11" t="n">
        <v>46298.9076851852</v>
      </c>
      <c r="E1418" s="10" t="s">
        <v>3220</v>
      </c>
      <c r="F1418" s="10" t="s">
        <v>3203</v>
      </c>
      <c r="G1418" s="10" t="s">
        <v>3204</v>
      </c>
      <c r="H1418" s="10" t="s">
        <v>186</v>
      </c>
      <c r="I1418" s="10" t="s">
        <v>152</v>
      </c>
      <c r="J1418" s="10" t="s">
        <v>153</v>
      </c>
      <c r="K1418" s="10" t="s">
        <v>154</v>
      </c>
      <c r="M1418" s="12" t="n">
        <v>44.8241616966113</v>
      </c>
      <c r="N1418" s="12" t="n">
        <v>6.65647948767571</v>
      </c>
      <c r="O1418" s="12" t="n">
        <v>43.4674511423126</v>
      </c>
      <c r="P1418" s="12" t="n">
        <v>56.4603290557861</v>
      </c>
      <c r="Q1418" s="12" t="n">
        <v>44.6119819403895</v>
      </c>
      <c r="R1418" s="12" t="n">
        <v>49.1873807724317</v>
      </c>
      <c r="S1418" s="12" t="n">
        <v>50.4826760158172</v>
      </c>
      <c r="T1418" s="12" t="n">
        <v>36.4972052758213</v>
      </c>
      <c r="U1418" s="12" t="n">
        <v>36.0173530578613</v>
      </c>
      <c r="V1418" s="12" t="n">
        <v>59.2406349182129</v>
      </c>
      <c r="W1418" s="12" t="n">
        <v>23.2232818603516</v>
      </c>
      <c r="X1418" s="13" t="n">
        <v>21.7911784170981</v>
      </c>
      <c r="Y1418" s="13" t="n">
        <v>41.0771985829408</v>
      </c>
      <c r="Z1418" s="13" t="n">
        <v>38.5</v>
      </c>
      <c r="AA1418" s="10" t="s">
        <v>162</v>
      </c>
      <c r="AG1418" s="13" t="n">
        <v>98.8569889162562</v>
      </c>
      <c r="AH1418" s="13" t="n">
        <v>100</v>
      </c>
      <c r="AI1418" s="13" t="n">
        <v>34.8</v>
      </c>
      <c r="AJ1418" s="13" t="n">
        <v>66.2</v>
      </c>
      <c r="AK1418" s="13" t="n">
        <v>35.7</v>
      </c>
      <c r="AL1418" s="12" t="n">
        <v>36.0173523228926</v>
      </c>
      <c r="AM1418" s="10" t="s">
        <v>157</v>
      </c>
    </row>
    <row r="1419" customFormat="false" ht="15" hidden="false" customHeight="false" outlineLevel="0" collapsed="false">
      <c r="A1419" s="10" t="s">
        <v>3221</v>
      </c>
      <c r="B1419" s="10" t="s">
        <v>3201</v>
      </c>
      <c r="C1419" s="10" t="s">
        <v>148</v>
      </c>
      <c r="D1419" s="11" t="n">
        <v>46298.9077546296</v>
      </c>
      <c r="E1419" s="10" t="s">
        <v>3222</v>
      </c>
      <c r="F1419" s="10" t="s">
        <v>3203</v>
      </c>
      <c r="G1419" s="10" t="s">
        <v>3204</v>
      </c>
      <c r="H1419" s="10" t="s">
        <v>189</v>
      </c>
      <c r="I1419" s="10" t="s">
        <v>152</v>
      </c>
      <c r="J1419" s="10" t="s">
        <v>153</v>
      </c>
      <c r="K1419" s="10" t="s">
        <v>154</v>
      </c>
      <c r="M1419" s="12" t="n">
        <v>52.8364863917747</v>
      </c>
      <c r="N1419" s="12" t="n">
        <v>3.21310633219066</v>
      </c>
      <c r="O1419" s="12" t="n">
        <v>51.9008051182166</v>
      </c>
      <c r="P1419" s="12" t="n">
        <v>57.1851789357463</v>
      </c>
      <c r="Q1419" s="12" t="n">
        <v>57.0139246250032</v>
      </c>
      <c r="R1419" s="12" t="n">
        <v>57.2363618331261</v>
      </c>
      <c r="S1419" s="12" t="n">
        <v>54.959611262138</v>
      </c>
      <c r="T1419" s="12" t="n">
        <v>48.9246695401776</v>
      </c>
      <c r="U1419" s="12" t="n">
        <v>46.6390151977539</v>
      </c>
      <c r="V1419" s="12" t="n">
        <v>59.9404830932617</v>
      </c>
      <c r="W1419" s="12" t="n">
        <v>13.3014678955078</v>
      </c>
      <c r="X1419" s="13" t="n">
        <v>37.1365062979212</v>
      </c>
      <c r="Y1419" s="13" t="n">
        <v>57.0667421473705</v>
      </c>
      <c r="Z1419" s="13" t="n">
        <v>51.7000000000001</v>
      </c>
      <c r="AA1419" s="10" t="s">
        <v>155</v>
      </c>
      <c r="AG1419" s="13" t="n">
        <v>99.0811082790989</v>
      </c>
      <c r="AH1419" s="13" t="n">
        <v>100</v>
      </c>
      <c r="AI1419" s="13" t="n">
        <v>45.6</v>
      </c>
      <c r="AJ1419" s="13" t="n">
        <v>72.4</v>
      </c>
      <c r="AK1419" s="13" t="n">
        <v>47.7</v>
      </c>
      <c r="AL1419" s="12" t="n">
        <v>48.45705218107</v>
      </c>
      <c r="AM1419" s="10" t="s">
        <v>157</v>
      </c>
    </row>
    <row r="1420" customFormat="false" ht="15" hidden="false" customHeight="false" outlineLevel="0" collapsed="false">
      <c r="A1420" s="10" t="s">
        <v>3223</v>
      </c>
      <c r="B1420" s="10" t="s">
        <v>3201</v>
      </c>
      <c r="C1420" s="10" t="s">
        <v>148</v>
      </c>
      <c r="D1420" s="11" t="n">
        <v>46298.9078125</v>
      </c>
      <c r="E1420" s="10" t="s">
        <v>3224</v>
      </c>
      <c r="F1420" s="10" t="s">
        <v>3203</v>
      </c>
      <c r="G1420" s="10" t="s">
        <v>3204</v>
      </c>
      <c r="H1420" s="10" t="s">
        <v>192</v>
      </c>
      <c r="I1420" s="10" t="s">
        <v>152</v>
      </c>
      <c r="J1420" s="10" t="s">
        <v>153</v>
      </c>
      <c r="K1420" s="10" t="s">
        <v>154</v>
      </c>
      <c r="M1420" s="12" t="n">
        <v>45.6215717164676</v>
      </c>
      <c r="N1420" s="12" t="n">
        <v>3.42590479297041</v>
      </c>
      <c r="O1420" s="12" t="n">
        <v>44.9222335227872</v>
      </c>
      <c r="P1420" s="12" t="n">
        <v>49.1080407352975</v>
      </c>
      <c r="Q1420" s="12" t="n">
        <v>48.7690340024429</v>
      </c>
      <c r="R1420" s="12" t="n">
        <v>50.3300000532046</v>
      </c>
      <c r="S1420" s="12" t="n">
        <v>45.4960678712562</v>
      </c>
      <c r="T1420" s="12" t="n">
        <v>41.8628381695723</v>
      </c>
      <c r="U1420" s="12" t="n">
        <v>40.7662124633789</v>
      </c>
      <c r="V1420" s="12" t="n">
        <v>53.097339630127</v>
      </c>
      <c r="W1420" s="12" t="n">
        <v>12.3311271667481</v>
      </c>
      <c r="X1420" s="13" t="n">
        <v>43.6463812504161</v>
      </c>
      <c r="Y1420" s="13" t="n">
        <v>61.1691856981157</v>
      </c>
      <c r="Z1420" s="13" t="n">
        <v>44.2</v>
      </c>
      <c r="AA1420" s="10" t="s">
        <v>155</v>
      </c>
      <c r="AG1420" s="13" t="n">
        <v>98.9883012028341</v>
      </c>
      <c r="AH1420" s="13" t="n">
        <v>100</v>
      </c>
      <c r="AI1420" s="13" t="n">
        <v>37.6</v>
      </c>
      <c r="AJ1420" s="13" t="n">
        <v>67.3</v>
      </c>
      <c r="AK1420" s="13" t="n">
        <v>45.6</v>
      </c>
      <c r="AL1420" s="12" t="n">
        <v>42</v>
      </c>
      <c r="AM1420" s="10" t="s">
        <v>157</v>
      </c>
    </row>
    <row r="1421" customFormat="false" ht="15" hidden="false" customHeight="false" outlineLevel="0" collapsed="false">
      <c r="A1421" s="10" t="s">
        <v>3225</v>
      </c>
      <c r="B1421" s="10" t="s">
        <v>3201</v>
      </c>
      <c r="C1421" s="10" t="s">
        <v>148</v>
      </c>
      <c r="D1421" s="11" t="n">
        <v>46298.9078472222</v>
      </c>
      <c r="E1421" s="10" t="s">
        <v>3226</v>
      </c>
      <c r="F1421" s="10" t="s">
        <v>3203</v>
      </c>
      <c r="G1421" s="10" t="s">
        <v>3204</v>
      </c>
      <c r="H1421" s="10" t="s">
        <v>195</v>
      </c>
      <c r="I1421" s="10" t="s">
        <v>152</v>
      </c>
      <c r="J1421" s="10" t="s">
        <v>153</v>
      </c>
      <c r="K1421" s="10" t="s">
        <v>154</v>
      </c>
      <c r="M1421" s="12" t="n">
        <v>44.2289001731369</v>
      </c>
      <c r="N1421" s="12" t="n">
        <v>5.79974670671203</v>
      </c>
      <c r="O1421" s="12" t="n">
        <v>42.6929175962783</v>
      </c>
      <c r="P1421" s="12" t="n">
        <v>52.0370434943713</v>
      </c>
      <c r="Q1421" s="12" t="n">
        <v>51.3949101866318</v>
      </c>
      <c r="R1421" s="12" t="n">
        <v>49.5793699160754</v>
      </c>
      <c r="S1421" s="12" t="n">
        <v>48.524087041335</v>
      </c>
      <c r="T1421" s="12" t="n">
        <v>35.8400515969996</v>
      </c>
      <c r="U1421" s="12" t="n">
        <v>35.3940925598145</v>
      </c>
      <c r="V1421" s="12" t="n">
        <v>56.4423828125</v>
      </c>
      <c r="W1421" s="12" t="n">
        <v>21.0482902526856</v>
      </c>
      <c r="X1421" s="13" t="n">
        <v>21.6831497010492</v>
      </c>
      <c r="Y1421" s="13" t="n">
        <v>38.6883766404693</v>
      </c>
      <c r="Z1421" s="13" t="n">
        <v>45.3000000000001</v>
      </c>
      <c r="AA1421" s="10" t="s">
        <v>162</v>
      </c>
      <c r="AG1421" s="13" t="n">
        <v>99.0295528346293</v>
      </c>
      <c r="AH1421" s="13" t="n">
        <v>100</v>
      </c>
      <c r="AI1421" s="13" t="n">
        <v>34.2</v>
      </c>
      <c r="AJ1421" s="13" t="n">
        <v>65</v>
      </c>
      <c r="AK1421" s="13" t="n">
        <v>36.1</v>
      </c>
      <c r="AL1421" s="12" t="n">
        <v>35.394090813538</v>
      </c>
      <c r="AM1421" s="10" t="s">
        <v>157</v>
      </c>
    </row>
    <row r="1422" customFormat="false" ht="15" hidden="false" customHeight="false" outlineLevel="0" collapsed="false">
      <c r="A1422" s="10" t="s">
        <v>3227</v>
      </c>
      <c r="B1422" s="10" t="s">
        <v>3201</v>
      </c>
      <c r="C1422" s="10" t="s">
        <v>148</v>
      </c>
      <c r="D1422" s="11" t="n">
        <v>46298.9078703704</v>
      </c>
      <c r="E1422" s="10" t="s">
        <v>3228</v>
      </c>
      <c r="F1422" s="10" t="s">
        <v>3203</v>
      </c>
      <c r="G1422" s="10" t="s">
        <v>3204</v>
      </c>
      <c r="H1422" s="10" t="s">
        <v>198</v>
      </c>
      <c r="I1422" s="10" t="s">
        <v>152</v>
      </c>
      <c r="J1422" s="10" t="s">
        <v>153</v>
      </c>
      <c r="K1422" s="10" t="s">
        <v>154</v>
      </c>
      <c r="M1422" s="12" t="n">
        <v>44.0082954749515</v>
      </c>
      <c r="N1422" s="12" t="n">
        <v>7.32615263547455</v>
      </c>
      <c r="O1422" s="12" t="n">
        <v>41.9700009353277</v>
      </c>
      <c r="P1422" s="12" t="n">
        <v>54.7886803954099</v>
      </c>
      <c r="Q1422" s="12" t="n">
        <v>52.3717270488587</v>
      </c>
      <c r="R1422" s="12" t="n">
        <v>53.5675006930782</v>
      </c>
      <c r="S1422" s="12" t="n">
        <v>47.8039118106713</v>
      </c>
      <c r="T1422" s="12" t="n">
        <v>35.2588554821141</v>
      </c>
      <c r="U1422" s="12" t="n">
        <v>35.0902137756348</v>
      </c>
      <c r="V1422" s="12" t="n">
        <v>57.7957801818848</v>
      </c>
      <c r="W1422" s="12" t="n">
        <v>22.70556640625</v>
      </c>
      <c r="X1422" s="13" t="n">
        <v>30.3597600592297</v>
      </c>
      <c r="Y1422" s="13" t="n">
        <v>43.8564283879546</v>
      </c>
      <c r="Z1422" s="13" t="n">
        <v>37.5</v>
      </c>
      <c r="AA1422" s="10" t="s">
        <v>162</v>
      </c>
      <c r="AG1422" s="13" t="n">
        <v>99.1268010664111</v>
      </c>
      <c r="AH1422" s="13" t="n">
        <v>100</v>
      </c>
      <c r="AI1422" s="13" t="n">
        <v>33.9</v>
      </c>
      <c r="AJ1422" s="13" t="n">
        <v>64.6</v>
      </c>
      <c r="AK1422" s="13" t="n">
        <v>34.5</v>
      </c>
      <c r="AL1422" s="12" t="n">
        <v>34.7714248463401</v>
      </c>
      <c r="AM1422" s="10" t="s">
        <v>157</v>
      </c>
    </row>
    <row r="1423" customFormat="false" ht="15" hidden="false" customHeight="false" outlineLevel="0" collapsed="false">
      <c r="A1423" s="10" t="s">
        <v>3229</v>
      </c>
      <c r="B1423" s="10" t="s">
        <v>3201</v>
      </c>
      <c r="C1423" s="10" t="s">
        <v>148</v>
      </c>
      <c r="D1423" s="11" t="n">
        <v>46298.9078935185</v>
      </c>
      <c r="E1423" s="10" t="s">
        <v>3230</v>
      </c>
      <c r="F1423" s="10" t="s">
        <v>3203</v>
      </c>
      <c r="G1423" s="10" t="s">
        <v>3204</v>
      </c>
      <c r="H1423" s="10" t="s">
        <v>201</v>
      </c>
      <c r="I1423" s="10" t="s">
        <v>152</v>
      </c>
      <c r="J1423" s="10" t="s">
        <v>153</v>
      </c>
      <c r="K1423" s="10" t="s">
        <v>154</v>
      </c>
      <c r="M1423" s="12" t="n">
        <v>43.7870366489821</v>
      </c>
      <c r="N1423" s="12" t="n">
        <v>7.47395440056565</v>
      </c>
      <c r="O1423" s="12" t="n">
        <v>42.2903913136038</v>
      </c>
      <c r="P1423" s="12" t="n">
        <v>56.5751433863065</v>
      </c>
      <c r="Q1423" s="12" t="n">
        <v>44.5487177552345</v>
      </c>
      <c r="R1423" s="12" t="n">
        <v>49.0943341821924</v>
      </c>
      <c r="S1423" s="12" t="n">
        <v>48.4478169531788</v>
      </c>
      <c r="T1423" s="12" t="n">
        <v>35.109055987286</v>
      </c>
      <c r="U1423" s="12" t="n">
        <v>34.9289817810059</v>
      </c>
      <c r="V1423" s="12" t="n">
        <v>58.3741416931152</v>
      </c>
      <c r="W1423" s="12" t="n">
        <v>23.4451599121094</v>
      </c>
      <c r="X1423" s="13" t="n">
        <v>26.5175301956499</v>
      </c>
      <c r="Y1423" s="13" t="n">
        <v>41.5325770488595</v>
      </c>
      <c r="Z1423" s="13" t="n">
        <v>36.7</v>
      </c>
      <c r="AA1423" s="10" t="s">
        <v>162</v>
      </c>
      <c r="AG1423" s="13" t="n">
        <v>98.9852592150088</v>
      </c>
      <c r="AH1423" s="13" t="n">
        <v>100</v>
      </c>
      <c r="AI1423" s="13" t="n">
        <v>33.7</v>
      </c>
      <c r="AJ1423" s="13" t="n">
        <v>65.4</v>
      </c>
      <c r="AK1423" s="13" t="n">
        <v>35.6</v>
      </c>
      <c r="AL1423" s="12" t="n">
        <v>35.66923545626</v>
      </c>
      <c r="AM1423" s="10" t="s">
        <v>157</v>
      </c>
    </row>
    <row r="1424" customFormat="false" ht="15" hidden="false" customHeight="false" outlineLevel="0" collapsed="false">
      <c r="A1424" s="10" t="s">
        <v>3231</v>
      </c>
      <c r="B1424" s="10" t="s">
        <v>3201</v>
      </c>
      <c r="C1424" s="10" t="s">
        <v>148</v>
      </c>
      <c r="D1424" s="11" t="n">
        <v>46298.9080092593</v>
      </c>
      <c r="E1424" s="10" t="s">
        <v>3232</v>
      </c>
      <c r="F1424" s="10" t="s">
        <v>3203</v>
      </c>
      <c r="G1424" s="10" t="s">
        <v>3204</v>
      </c>
      <c r="H1424" s="10" t="s">
        <v>204</v>
      </c>
      <c r="I1424" s="10" t="s">
        <v>152</v>
      </c>
      <c r="J1424" s="10" t="s">
        <v>153</v>
      </c>
      <c r="K1424" s="10" t="s">
        <v>154</v>
      </c>
      <c r="M1424" s="12" t="n">
        <v>44.7218290297201</v>
      </c>
      <c r="N1424" s="12" t="n">
        <v>7.52784686943817</v>
      </c>
      <c r="O1424" s="12" t="n">
        <v>42.7249217679429</v>
      </c>
      <c r="P1424" s="12" t="n">
        <v>55.9547247262033</v>
      </c>
      <c r="Q1424" s="12" t="n">
        <v>53.3766182026285</v>
      </c>
      <c r="R1424" s="12" t="n">
        <v>55.5406509235739</v>
      </c>
      <c r="S1424" s="12" t="n">
        <v>51.8860533965195</v>
      </c>
      <c r="T1424" s="12" t="n">
        <v>35.2962847458787</v>
      </c>
      <c r="U1424" s="12" t="n">
        <v>34.8310356140137</v>
      </c>
      <c r="V1424" s="12" t="n">
        <v>58.2012443542481</v>
      </c>
      <c r="W1424" s="12" t="n">
        <v>23.3702087402344</v>
      </c>
      <c r="X1424" s="13" t="n">
        <v>26.7995394196943</v>
      </c>
      <c r="Y1424" s="13" t="n">
        <v>39.4540469359323</v>
      </c>
      <c r="Z1424" s="13" t="n">
        <v>37.1</v>
      </c>
      <c r="AA1424" s="10" t="s">
        <v>162</v>
      </c>
      <c r="AC1424" s="10" t="s">
        <v>156</v>
      </c>
      <c r="AD1424" s="10" t="s">
        <v>156</v>
      </c>
      <c r="AG1424" s="13" t="n">
        <v>95.6185065330057</v>
      </c>
      <c r="AH1424" s="13" t="n">
        <v>100</v>
      </c>
      <c r="AI1424" s="13" t="n">
        <v>33.9</v>
      </c>
      <c r="AJ1424" s="13" t="n">
        <v>66.7</v>
      </c>
      <c r="AK1424" s="13" t="n">
        <v>34.5</v>
      </c>
      <c r="AL1424" s="12" t="n">
        <v>34.8310337120507</v>
      </c>
      <c r="AM1424" s="10" t="s">
        <v>157</v>
      </c>
    </row>
    <row r="1425" customFormat="false" ht="15" hidden="false" customHeight="false" outlineLevel="0" collapsed="false">
      <c r="A1425" s="10" t="s">
        <v>3233</v>
      </c>
      <c r="B1425" s="10" t="s">
        <v>3201</v>
      </c>
      <c r="C1425" s="10" t="s">
        <v>148</v>
      </c>
      <c r="D1425" s="11" t="n">
        <v>46298.9081018519</v>
      </c>
      <c r="E1425" s="10" t="s">
        <v>3234</v>
      </c>
      <c r="F1425" s="10" t="s">
        <v>3203</v>
      </c>
      <c r="G1425" s="10" t="s">
        <v>3204</v>
      </c>
      <c r="H1425" s="10" t="s">
        <v>207</v>
      </c>
      <c r="I1425" s="10" t="s">
        <v>152</v>
      </c>
      <c r="J1425" s="10" t="s">
        <v>153</v>
      </c>
      <c r="K1425" s="10" t="s">
        <v>154</v>
      </c>
      <c r="M1425" s="12" t="n">
        <v>46.8235200107756</v>
      </c>
      <c r="N1425" s="12" t="n">
        <v>7.57108379076264</v>
      </c>
      <c r="O1425" s="12" t="n">
        <v>45.3495682107534</v>
      </c>
      <c r="P1425" s="12" t="n">
        <v>58.0859365070576</v>
      </c>
      <c r="Q1425" s="12" t="n">
        <v>54.2288933301285</v>
      </c>
      <c r="R1425" s="12" t="n">
        <v>47.7046260928528</v>
      </c>
      <c r="S1425" s="12" t="n">
        <v>54.3399932527803</v>
      </c>
      <c r="T1425" s="12" t="n">
        <v>35.5055216006969</v>
      </c>
      <c r="U1425" s="12" t="n">
        <v>34.9941329956055</v>
      </c>
      <c r="V1425" s="12" t="n">
        <v>60.0706024169922</v>
      </c>
      <c r="W1425" s="12" t="n">
        <v>25.0764694213867</v>
      </c>
      <c r="X1425" s="13" t="n">
        <v>18.5288739299817</v>
      </c>
      <c r="Y1425" s="13" t="n">
        <v>37.5652611772189</v>
      </c>
      <c r="Z1425" s="13" t="n">
        <v>52.9000000000002</v>
      </c>
      <c r="AA1425" s="10" t="s">
        <v>162</v>
      </c>
      <c r="AC1425" s="10" t="s">
        <v>156</v>
      </c>
      <c r="AD1425" s="10" t="s">
        <v>156</v>
      </c>
      <c r="AG1425" s="13" t="n">
        <v>96.6546274238582</v>
      </c>
      <c r="AH1425" s="13" t="n">
        <v>100</v>
      </c>
      <c r="AI1425" s="13" t="n">
        <v>34.1</v>
      </c>
      <c r="AJ1425" s="13" t="n">
        <v>65.6</v>
      </c>
      <c r="AK1425" s="13" t="n">
        <v>34.8</v>
      </c>
      <c r="AL1425" s="12" t="n">
        <v>35.3212292411184</v>
      </c>
      <c r="AM1425" s="10" t="s">
        <v>157</v>
      </c>
    </row>
    <row r="1426" customFormat="false" ht="15" hidden="false" customHeight="false" outlineLevel="0" collapsed="false">
      <c r="A1426" s="10" t="s">
        <v>3235</v>
      </c>
      <c r="B1426" s="10" t="s">
        <v>3201</v>
      </c>
      <c r="C1426" s="10" t="s">
        <v>148</v>
      </c>
      <c r="D1426" s="11" t="n">
        <v>46298.9081481482</v>
      </c>
      <c r="E1426" s="10" t="s">
        <v>3236</v>
      </c>
      <c r="F1426" s="10" t="s">
        <v>3203</v>
      </c>
      <c r="G1426" s="10" t="s">
        <v>3204</v>
      </c>
      <c r="H1426" s="10" t="s">
        <v>210</v>
      </c>
      <c r="I1426" s="10" t="s">
        <v>152</v>
      </c>
      <c r="J1426" s="10" t="s">
        <v>153</v>
      </c>
      <c r="K1426" s="10" t="s">
        <v>154</v>
      </c>
      <c r="M1426" s="12" t="n">
        <v>52.2467447317383</v>
      </c>
      <c r="N1426" s="12" t="n">
        <v>3.57218750803942</v>
      </c>
      <c r="O1426" s="12" t="n">
        <v>51.4411496364277</v>
      </c>
      <c r="P1426" s="12" t="n">
        <v>56.9620978171814</v>
      </c>
      <c r="Q1426" s="12" t="n">
        <v>55.0595406866015</v>
      </c>
      <c r="R1426" s="12" t="n">
        <v>58.7016606667804</v>
      </c>
      <c r="S1426" s="12" t="n">
        <v>52.1787646650118</v>
      </c>
      <c r="T1426" s="12" t="n">
        <v>48.4562740460507</v>
      </c>
      <c r="U1426" s="12" t="n">
        <v>46.0351371765137</v>
      </c>
      <c r="V1426" s="12" t="n">
        <v>61.0620803833008</v>
      </c>
      <c r="W1426" s="12" t="n">
        <v>15.0269432067871</v>
      </c>
      <c r="X1426" s="13" t="n">
        <v>41.7222670283745</v>
      </c>
      <c r="Y1426" s="13" t="n">
        <v>58.342987022509</v>
      </c>
      <c r="Z1426" s="13" t="n">
        <v>50.3</v>
      </c>
      <c r="AA1426" s="10" t="s">
        <v>155</v>
      </c>
      <c r="AC1426" s="10" t="s">
        <v>156</v>
      </c>
      <c r="AG1426" s="13" t="n">
        <v>98.1060687799861</v>
      </c>
      <c r="AH1426" s="13" t="n">
        <v>100</v>
      </c>
      <c r="AI1426" s="13" t="n">
        <v>45</v>
      </c>
      <c r="AJ1426" s="13" t="n">
        <v>71.7</v>
      </c>
      <c r="AK1426" s="13" t="n">
        <v>47.7</v>
      </c>
      <c r="AL1426" s="12" t="n">
        <v>47.4108973357904</v>
      </c>
      <c r="AM1426" s="10" t="s">
        <v>157</v>
      </c>
    </row>
    <row r="1427" customFormat="false" ht="15" hidden="false" customHeight="false" outlineLevel="0" collapsed="false">
      <c r="A1427" s="10" t="s">
        <v>3237</v>
      </c>
      <c r="B1427" s="10" t="s">
        <v>3201</v>
      </c>
      <c r="C1427" s="10" t="s">
        <v>148</v>
      </c>
      <c r="D1427" s="11" t="n">
        <v>46298.908275463</v>
      </c>
      <c r="E1427" s="10" t="s">
        <v>3238</v>
      </c>
      <c r="F1427" s="10" t="s">
        <v>3203</v>
      </c>
      <c r="G1427" s="10" t="s">
        <v>3204</v>
      </c>
      <c r="H1427" s="10" t="s">
        <v>213</v>
      </c>
      <c r="I1427" s="10" t="s">
        <v>152</v>
      </c>
      <c r="J1427" s="10" t="s">
        <v>153</v>
      </c>
      <c r="K1427" s="10" t="s">
        <v>154</v>
      </c>
      <c r="M1427" s="12" t="n">
        <v>48.7267901193685</v>
      </c>
      <c r="N1427" s="12" t="n">
        <v>5.74666251412156</v>
      </c>
      <c r="O1427" s="12" t="n">
        <v>47.1065828229523</v>
      </c>
      <c r="P1427" s="12" t="n">
        <v>59.052647937929</v>
      </c>
      <c r="Q1427" s="12" t="n">
        <v>55.2396483135619</v>
      </c>
      <c r="R1427" s="12" t="n">
        <v>54.1585694222429</v>
      </c>
      <c r="S1427" s="12" t="n">
        <v>52.652131879056</v>
      </c>
      <c r="T1427" s="12" t="n">
        <v>38.6409725973221</v>
      </c>
      <c r="U1427" s="12" t="n">
        <v>36.3878059387207</v>
      </c>
      <c r="V1427" s="12" t="n">
        <v>62.4870719909668</v>
      </c>
      <c r="W1427" s="12" t="n">
        <v>26.0992660522461</v>
      </c>
      <c r="X1427" s="13" t="n">
        <v>13.1956960634916</v>
      </c>
      <c r="Y1427" s="13" t="n">
        <v>44.4108387416168</v>
      </c>
      <c r="Z1427" s="13" t="n">
        <v>48.7000000000001</v>
      </c>
      <c r="AA1427" s="10" t="s">
        <v>162</v>
      </c>
      <c r="AC1427" s="10" t="s">
        <v>156</v>
      </c>
      <c r="AG1427" s="13" t="n">
        <v>98.2557079013772</v>
      </c>
      <c r="AH1427" s="13" t="n">
        <v>100</v>
      </c>
      <c r="AI1427" s="13" t="n">
        <v>35.4</v>
      </c>
      <c r="AJ1427" s="13" t="n">
        <v>70.2</v>
      </c>
      <c r="AK1427" s="13" t="n">
        <v>38.6</v>
      </c>
      <c r="AL1427" s="12" t="n">
        <v>40.5555555555556</v>
      </c>
      <c r="AM1427" s="10" t="s">
        <v>157</v>
      </c>
    </row>
    <row r="1428" customFormat="false" ht="15" hidden="false" customHeight="false" outlineLevel="0" collapsed="false">
      <c r="A1428" s="10" t="s">
        <v>3239</v>
      </c>
      <c r="B1428" s="10" t="s">
        <v>3201</v>
      </c>
      <c r="C1428" s="10" t="s">
        <v>148</v>
      </c>
      <c r="D1428" s="11" t="n">
        <v>46298.9083680556</v>
      </c>
      <c r="E1428" s="10" t="s">
        <v>3240</v>
      </c>
      <c r="F1428" s="10" t="s">
        <v>3203</v>
      </c>
      <c r="G1428" s="10" t="s">
        <v>3204</v>
      </c>
      <c r="H1428" s="10" t="s">
        <v>216</v>
      </c>
      <c r="I1428" s="10" t="s">
        <v>152</v>
      </c>
      <c r="J1428" s="10" t="s">
        <v>153</v>
      </c>
      <c r="K1428" s="10" t="s">
        <v>154</v>
      </c>
      <c r="M1428" s="12" t="n">
        <v>45.4440388609148</v>
      </c>
      <c r="N1428" s="12" t="n">
        <v>6.82186883907438</v>
      </c>
      <c r="O1428" s="12" t="n">
        <v>43.5619139089881</v>
      </c>
      <c r="P1428" s="12" t="n">
        <v>52.5289813051656</v>
      </c>
      <c r="Q1428" s="12" t="n">
        <v>56.0165176873283</v>
      </c>
      <c r="R1428" s="12" t="n">
        <v>51.4804478653285</v>
      </c>
      <c r="S1428" s="12" t="n">
        <v>52.3945583193722</v>
      </c>
      <c r="T1428" s="12" t="n">
        <v>34.0963338022014</v>
      </c>
      <c r="U1428" s="12" t="n">
        <v>33.0474128723145</v>
      </c>
      <c r="V1428" s="12" t="n">
        <v>58.6475296020508</v>
      </c>
      <c r="W1428" s="12" t="n">
        <v>25.6001167297363</v>
      </c>
      <c r="X1428" s="13" t="n">
        <v>14.1846529221751</v>
      </c>
      <c r="Y1428" s="13" t="n">
        <v>33.5185028887985</v>
      </c>
      <c r="Z1428" s="13" t="n">
        <v>47.3000000000002</v>
      </c>
      <c r="AA1428" s="10" t="s">
        <v>162</v>
      </c>
      <c r="AG1428" s="13" t="n">
        <v>98.560139146217</v>
      </c>
      <c r="AH1428" s="13" t="n">
        <v>100</v>
      </c>
      <c r="AI1428" s="13" t="n">
        <v>32</v>
      </c>
      <c r="AJ1428" s="13" t="n">
        <v>68.9</v>
      </c>
      <c r="AK1428" s="13" t="n">
        <v>35.9</v>
      </c>
      <c r="AL1428" s="12" t="n">
        <v>35.3319142955305</v>
      </c>
      <c r="AM1428" s="10" t="s">
        <v>157</v>
      </c>
    </row>
    <row r="1429" customFormat="false" ht="15" hidden="false" customHeight="false" outlineLevel="0" collapsed="false">
      <c r="A1429" s="10" t="s">
        <v>3241</v>
      </c>
      <c r="B1429" s="10" t="s">
        <v>3201</v>
      </c>
      <c r="C1429" s="10" t="s">
        <v>148</v>
      </c>
      <c r="D1429" s="11" t="n">
        <v>46298.9083912037</v>
      </c>
      <c r="E1429" s="10" t="s">
        <v>3242</v>
      </c>
      <c r="F1429" s="10" t="s">
        <v>3203</v>
      </c>
      <c r="G1429" s="10" t="s">
        <v>3204</v>
      </c>
      <c r="H1429" s="10" t="s">
        <v>219</v>
      </c>
      <c r="I1429" s="10" t="s">
        <v>152</v>
      </c>
      <c r="J1429" s="10" t="s">
        <v>153</v>
      </c>
      <c r="K1429" s="10" t="s">
        <v>154</v>
      </c>
      <c r="M1429" s="12" t="n">
        <v>45.9852320675295</v>
      </c>
      <c r="N1429" s="12" t="n">
        <v>6.76918734745941</v>
      </c>
      <c r="O1429" s="12" t="n">
        <v>44.8658086004789</v>
      </c>
      <c r="P1429" s="12" t="n">
        <v>47.2902440294335</v>
      </c>
      <c r="Q1429" s="12" t="n">
        <v>55.3411399530096</v>
      </c>
      <c r="R1429" s="12" t="n">
        <v>48.8346816358545</v>
      </c>
      <c r="S1429" s="12" t="n">
        <v>49.7031661021255</v>
      </c>
      <c r="T1429" s="12" t="n">
        <v>34.4508604416542</v>
      </c>
      <c r="U1429" s="12" t="n">
        <v>32.2247047424316</v>
      </c>
      <c r="V1429" s="12" t="n">
        <v>57.2698059082031</v>
      </c>
      <c r="W1429" s="12" t="n">
        <v>25.0451011657715</v>
      </c>
      <c r="X1429" s="13" t="n">
        <v>13.3806863677899</v>
      </c>
      <c r="Y1429" s="13" t="n">
        <v>29.8710352039038</v>
      </c>
      <c r="Z1429" s="13" t="n">
        <v>52.4000000000003</v>
      </c>
      <c r="AA1429" s="10" t="s">
        <v>162</v>
      </c>
      <c r="AG1429" s="13" t="n">
        <v>98.6772142485313</v>
      </c>
      <c r="AH1429" s="13" t="n">
        <v>100</v>
      </c>
      <c r="AI1429" s="13" t="n">
        <v>31.2</v>
      </c>
      <c r="AJ1429" s="13" t="n">
        <v>67.3</v>
      </c>
      <c r="AK1429" s="13" t="n">
        <v>46.6</v>
      </c>
      <c r="AL1429" s="12" t="n">
        <v>44.5119962511715</v>
      </c>
      <c r="AM1429" s="10" t="s">
        <v>157</v>
      </c>
    </row>
    <row r="1430" customFormat="false" ht="15" hidden="false" customHeight="false" outlineLevel="0" collapsed="false">
      <c r="A1430" s="10" t="s">
        <v>3243</v>
      </c>
      <c r="B1430" s="10" t="s">
        <v>3201</v>
      </c>
      <c r="C1430" s="10" t="s">
        <v>148</v>
      </c>
      <c r="D1430" s="11" t="n">
        <v>46298.9084143519</v>
      </c>
      <c r="E1430" s="10" t="s">
        <v>3244</v>
      </c>
      <c r="F1430" s="10" t="s">
        <v>3203</v>
      </c>
      <c r="G1430" s="10" t="s">
        <v>3204</v>
      </c>
      <c r="H1430" s="10" t="s">
        <v>222</v>
      </c>
      <c r="I1430" s="10" t="s">
        <v>152</v>
      </c>
      <c r="J1430" s="10" t="s">
        <v>153</v>
      </c>
      <c r="K1430" s="10" t="s">
        <v>154</v>
      </c>
      <c r="M1430" s="12" t="n">
        <v>43.8003128448101</v>
      </c>
      <c r="N1430" s="12" t="n">
        <v>6.45178638671826</v>
      </c>
      <c r="O1430" s="12" t="n">
        <v>42.7017128991348</v>
      </c>
      <c r="P1430" s="12" t="n">
        <v>45.1811576701225</v>
      </c>
      <c r="Q1430" s="12" t="n">
        <v>53.2610972187934</v>
      </c>
      <c r="R1430" s="12" t="n">
        <v>46.7534837382102</v>
      </c>
      <c r="S1430" s="12" t="n">
        <v>46.8373226240947</v>
      </c>
      <c r="T1430" s="12" t="n">
        <v>34.2071318338546</v>
      </c>
      <c r="U1430" s="12" t="n">
        <v>31.8218669891357</v>
      </c>
      <c r="V1430" s="12" t="n">
        <v>55.091739654541</v>
      </c>
      <c r="W1430" s="12" t="n">
        <v>23.2698726654053</v>
      </c>
      <c r="X1430" s="13" t="n">
        <v>16.8089245751943</v>
      </c>
      <c r="Y1430" s="13" t="n">
        <v>28.8631737570707</v>
      </c>
      <c r="Z1430" s="13" t="n">
        <v>40.3000000000001</v>
      </c>
      <c r="AA1430" s="10" t="s">
        <v>162</v>
      </c>
      <c r="AG1430" s="13" t="n">
        <v>98.3150353245547</v>
      </c>
      <c r="AH1430" s="13" t="n">
        <v>100</v>
      </c>
      <c r="AI1430" s="13" t="n">
        <v>30.8</v>
      </c>
      <c r="AJ1430" s="13" t="n">
        <v>66.8</v>
      </c>
      <c r="AK1430" s="13" t="n">
        <v>44.6</v>
      </c>
      <c r="AL1430" s="12" t="n">
        <v>40.64311422011</v>
      </c>
      <c r="AM1430" s="10" t="s">
        <v>157</v>
      </c>
    </row>
    <row r="1431" customFormat="false" ht="15" hidden="false" customHeight="false" outlineLevel="0" collapsed="false">
      <c r="A1431" s="10" t="s">
        <v>3245</v>
      </c>
      <c r="B1431" s="10" t="s">
        <v>3201</v>
      </c>
      <c r="C1431" s="10" t="s">
        <v>148</v>
      </c>
      <c r="D1431" s="11" t="n">
        <v>46298.9084375</v>
      </c>
      <c r="E1431" s="10" t="s">
        <v>3246</v>
      </c>
      <c r="F1431" s="10" t="s">
        <v>3203</v>
      </c>
      <c r="G1431" s="10" t="s">
        <v>3204</v>
      </c>
      <c r="H1431" s="10" t="s">
        <v>225</v>
      </c>
      <c r="I1431" s="10" t="s">
        <v>152</v>
      </c>
      <c r="J1431" s="10" t="s">
        <v>153</v>
      </c>
      <c r="K1431" s="10" t="s">
        <v>154</v>
      </c>
      <c r="M1431" s="12" t="n">
        <v>44.1852735750156</v>
      </c>
      <c r="N1431" s="12" t="n">
        <v>6.34254957186147</v>
      </c>
      <c r="O1431" s="12" t="n">
        <v>42.7333320816091</v>
      </c>
      <c r="P1431" s="12" t="n">
        <v>49.2183186051889</v>
      </c>
      <c r="Q1431" s="12" t="n">
        <v>53.7983613836354</v>
      </c>
      <c r="R1431" s="12" t="n">
        <v>51.7771033205538</v>
      </c>
      <c r="S1431" s="12" t="n">
        <v>45.2225184607048</v>
      </c>
      <c r="T1431" s="12" t="n">
        <v>34.1792156108936</v>
      </c>
      <c r="U1431" s="12" t="n">
        <v>33.290641784668</v>
      </c>
      <c r="V1431" s="12" t="n">
        <v>55.8494911193848</v>
      </c>
      <c r="W1431" s="12" t="n">
        <v>22.5588493347168</v>
      </c>
      <c r="X1431" s="13" t="n">
        <v>17.64717705465</v>
      </c>
      <c r="Y1431" s="13" t="n">
        <v>34.215022209716</v>
      </c>
      <c r="Z1431" s="13" t="n">
        <v>46.3000000000002</v>
      </c>
      <c r="AA1431" s="10" t="s">
        <v>162</v>
      </c>
      <c r="AC1431" s="10" t="s">
        <v>156</v>
      </c>
      <c r="AG1431" s="13" t="n">
        <v>98.3727459664663</v>
      </c>
      <c r="AH1431" s="13" t="n">
        <v>100</v>
      </c>
      <c r="AI1431" s="13" t="n">
        <v>32.3</v>
      </c>
      <c r="AJ1431" s="13" t="n">
        <v>67.2</v>
      </c>
      <c r="AK1431" s="13" t="n">
        <v>35.7</v>
      </c>
      <c r="AL1431" s="12" t="n">
        <v>35.4513227347971</v>
      </c>
      <c r="AM1431" s="10" t="s">
        <v>157</v>
      </c>
    </row>
    <row r="1432" customFormat="false" ht="15" hidden="false" customHeight="false" outlineLevel="0" collapsed="false">
      <c r="A1432" s="10" t="s">
        <v>3247</v>
      </c>
      <c r="B1432" s="10" t="s">
        <v>3201</v>
      </c>
      <c r="C1432" s="10" t="s">
        <v>148</v>
      </c>
      <c r="D1432" s="11" t="n">
        <v>46298.9084490741</v>
      </c>
      <c r="E1432" s="10" t="s">
        <v>3248</v>
      </c>
      <c r="F1432" s="10" t="s">
        <v>3203</v>
      </c>
      <c r="G1432" s="10" t="s">
        <v>3204</v>
      </c>
      <c r="H1432" s="10" t="s">
        <v>228</v>
      </c>
      <c r="I1432" s="10" t="s">
        <v>152</v>
      </c>
      <c r="J1432" s="10" t="s">
        <v>153</v>
      </c>
      <c r="K1432" s="10" t="s">
        <v>154</v>
      </c>
      <c r="M1432" s="12" t="n">
        <v>44.1169649645488</v>
      </c>
      <c r="N1432" s="12" t="n">
        <v>6.58903699972363</v>
      </c>
      <c r="O1432" s="12" t="n">
        <v>42.3985652674618</v>
      </c>
      <c r="P1432" s="12" t="n">
        <v>52.3311552625606</v>
      </c>
      <c r="Q1432" s="12" t="n">
        <v>54.0828626033688</v>
      </c>
      <c r="R1432" s="12" t="n">
        <v>45.1883783094471</v>
      </c>
      <c r="S1432" s="12" t="n">
        <v>50.952620931518</v>
      </c>
      <c r="T1432" s="12" t="n">
        <v>34.6781275506234</v>
      </c>
      <c r="U1432" s="12" t="n">
        <v>34.2622566223145</v>
      </c>
      <c r="V1432" s="12" t="n">
        <v>56.8283233642578</v>
      </c>
      <c r="W1432" s="12" t="n">
        <v>22.5660667419434</v>
      </c>
      <c r="X1432" s="13" t="n">
        <v>22.0883937234434</v>
      </c>
      <c r="Y1432" s="13" t="n">
        <v>32.0954197196293</v>
      </c>
      <c r="Z1432" s="13" t="n">
        <v>36.7</v>
      </c>
      <c r="AA1432" s="10" t="s">
        <v>162</v>
      </c>
      <c r="AG1432" s="13" t="n">
        <v>98.6869909751266</v>
      </c>
      <c r="AH1432" s="13" t="n">
        <v>100</v>
      </c>
      <c r="AI1432" s="13" t="n">
        <v>33.3</v>
      </c>
      <c r="AJ1432" s="13" t="n">
        <v>67.2</v>
      </c>
      <c r="AK1432" s="13" t="n">
        <v>43.7</v>
      </c>
      <c r="AL1432" s="12" t="n">
        <v>43.9510135135135</v>
      </c>
      <c r="AM1432" s="10" t="s">
        <v>157</v>
      </c>
    </row>
    <row r="1433" customFormat="false" ht="15" hidden="false" customHeight="false" outlineLevel="0" collapsed="false">
      <c r="A1433" s="10" t="s">
        <v>3249</v>
      </c>
      <c r="B1433" s="10" t="s">
        <v>3201</v>
      </c>
      <c r="C1433" s="10" t="s">
        <v>148</v>
      </c>
      <c r="D1433" s="11" t="n">
        <v>46298.9084837963</v>
      </c>
      <c r="E1433" s="10" t="s">
        <v>3250</v>
      </c>
      <c r="F1433" s="10" t="s">
        <v>3203</v>
      </c>
      <c r="G1433" s="10" t="s">
        <v>3204</v>
      </c>
      <c r="H1433" s="10" t="s">
        <v>231</v>
      </c>
      <c r="I1433" s="10" t="s">
        <v>152</v>
      </c>
      <c r="J1433" s="10" t="s">
        <v>153</v>
      </c>
      <c r="K1433" s="10" t="s">
        <v>154</v>
      </c>
      <c r="M1433" s="12" t="n">
        <v>44.9783839853569</v>
      </c>
      <c r="N1433" s="12" t="n">
        <v>6.59572036038689</v>
      </c>
      <c r="O1433" s="12" t="n">
        <v>43.2072392214931</v>
      </c>
      <c r="P1433" s="12" t="n">
        <v>52.4899724840411</v>
      </c>
      <c r="Q1433" s="12" t="n">
        <v>54.3769386393314</v>
      </c>
      <c r="R1433" s="12" t="n">
        <v>48.822901244202</v>
      </c>
      <c r="S1433" s="12" t="n">
        <v>52.0562297180093</v>
      </c>
      <c r="T1433" s="12" t="n">
        <v>34.643683371126</v>
      </c>
      <c r="U1433" s="12" t="n">
        <v>33.8509025573731</v>
      </c>
      <c r="V1433" s="12" t="n">
        <v>57.0922012329102</v>
      </c>
      <c r="W1433" s="12" t="n">
        <v>23.2412986755371</v>
      </c>
      <c r="X1433" s="13" t="n">
        <v>16.6963324074599</v>
      </c>
      <c r="Y1433" s="13" t="n">
        <v>32.1682444305878</v>
      </c>
      <c r="Z1433" s="13" t="n">
        <v>48.4000000000002</v>
      </c>
      <c r="AA1433" s="10" t="s">
        <v>162</v>
      </c>
      <c r="AC1433" s="10" t="s">
        <v>156</v>
      </c>
      <c r="AG1433" s="13" t="n">
        <v>97.9685452162516</v>
      </c>
      <c r="AH1433" s="13" t="n">
        <v>100</v>
      </c>
      <c r="AI1433" s="13" t="n">
        <v>32.9</v>
      </c>
      <c r="AJ1433" s="13" t="n">
        <v>66.4</v>
      </c>
      <c r="AK1433" s="13" t="n">
        <v>44.8</v>
      </c>
      <c r="AL1433" s="12" t="n">
        <v>44.0666666666667</v>
      </c>
      <c r="AM1433" s="10" t="s">
        <v>157</v>
      </c>
    </row>
    <row r="1434" customFormat="false" ht="15" hidden="false" customHeight="false" outlineLevel="0" collapsed="false">
      <c r="A1434" s="10" t="s">
        <v>3251</v>
      </c>
      <c r="B1434" s="10" t="s">
        <v>3201</v>
      </c>
      <c r="C1434" s="10" t="s">
        <v>148</v>
      </c>
      <c r="D1434" s="11" t="n">
        <v>46298.9084953704</v>
      </c>
      <c r="E1434" s="10" t="s">
        <v>3252</v>
      </c>
      <c r="F1434" s="10" t="s">
        <v>3203</v>
      </c>
      <c r="G1434" s="10" t="s">
        <v>3204</v>
      </c>
      <c r="H1434" s="10" t="s">
        <v>234</v>
      </c>
      <c r="I1434" s="10" t="s">
        <v>152</v>
      </c>
      <c r="J1434" s="10" t="s">
        <v>153</v>
      </c>
      <c r="K1434" s="10" t="s">
        <v>154</v>
      </c>
      <c r="M1434" s="12" t="n">
        <v>46.083367523663</v>
      </c>
      <c r="N1434" s="12" t="n">
        <v>6.57754782395485</v>
      </c>
      <c r="O1434" s="12" t="n">
        <v>45.1942336778266</v>
      </c>
      <c r="P1434" s="12" t="n">
        <v>45.5145234213528</v>
      </c>
      <c r="Q1434" s="12" t="n">
        <v>54.7971938772086</v>
      </c>
      <c r="R1434" s="12" t="n">
        <v>51.4815413405302</v>
      </c>
      <c r="S1434" s="12" t="n">
        <v>46.6011591064743</v>
      </c>
      <c r="T1434" s="12" t="n">
        <v>34.9702489845091</v>
      </c>
      <c r="U1434" s="12" t="n">
        <v>32.4609527587891</v>
      </c>
      <c r="V1434" s="12" t="n">
        <v>56.90234375</v>
      </c>
      <c r="W1434" s="12" t="n">
        <v>24.4413909912109</v>
      </c>
      <c r="X1434" s="13" t="n">
        <v>10.5356231933345</v>
      </c>
      <c r="Y1434" s="13" t="n">
        <v>31.8222524513972</v>
      </c>
      <c r="Z1434" s="13" t="n">
        <v>50.2000000000002</v>
      </c>
      <c r="AA1434" s="10" t="s">
        <v>162</v>
      </c>
      <c r="AG1434" s="13" t="n">
        <v>98.6700818755313</v>
      </c>
      <c r="AH1434" s="13" t="n">
        <v>100</v>
      </c>
      <c r="AI1434" s="13" t="n">
        <v>31.3</v>
      </c>
      <c r="AJ1434" s="13" t="n">
        <v>72.2</v>
      </c>
      <c r="AK1434" s="13" t="n">
        <v>51.2</v>
      </c>
      <c r="AL1434" s="12" t="n">
        <v>46.8314815920579</v>
      </c>
      <c r="AM1434" s="10" t="s">
        <v>157</v>
      </c>
    </row>
    <row r="1435" customFormat="false" ht="15" hidden="false" customHeight="false" outlineLevel="0" collapsed="false">
      <c r="A1435" s="10" t="s">
        <v>3253</v>
      </c>
      <c r="B1435" s="10" t="s">
        <v>3201</v>
      </c>
      <c r="C1435" s="10" t="s">
        <v>148</v>
      </c>
      <c r="D1435" s="11" t="n">
        <v>46298.9085416667</v>
      </c>
      <c r="E1435" s="10" t="s">
        <v>3254</v>
      </c>
      <c r="F1435" s="10" t="s">
        <v>3203</v>
      </c>
      <c r="G1435" s="10" t="s">
        <v>3204</v>
      </c>
      <c r="H1435" s="10" t="s">
        <v>237</v>
      </c>
      <c r="I1435" s="10" t="s">
        <v>152</v>
      </c>
      <c r="J1435" s="10" t="s">
        <v>153</v>
      </c>
      <c r="K1435" s="10" t="s">
        <v>154</v>
      </c>
      <c r="M1435" s="12" t="n">
        <v>46.3387654050655</v>
      </c>
      <c r="N1435" s="12" t="n">
        <v>6.26899230559747</v>
      </c>
      <c r="O1435" s="12" t="n">
        <v>45.4122962705884</v>
      </c>
      <c r="P1435" s="12" t="n">
        <v>48.3228095213442</v>
      </c>
      <c r="Q1435" s="12" t="n">
        <v>55.1298110605917</v>
      </c>
      <c r="R1435" s="12" t="n">
        <v>51.3940954723299</v>
      </c>
      <c r="S1435" s="12" t="n">
        <v>44.9499976723282</v>
      </c>
      <c r="T1435" s="12" t="n">
        <v>35.830323298785</v>
      </c>
      <c r="U1435" s="12" t="n">
        <v>33.3212127685547</v>
      </c>
      <c r="V1435" s="12" t="n">
        <v>56.9259796142578</v>
      </c>
      <c r="W1435" s="12" t="n">
        <v>23.6047668457031</v>
      </c>
      <c r="X1435" s="13" t="n">
        <v>10.8558257119488</v>
      </c>
      <c r="Y1435" s="13" t="n">
        <v>29.7122462636627</v>
      </c>
      <c r="Z1435" s="13" t="n">
        <v>49.6000000000002</v>
      </c>
      <c r="AA1435" s="10" t="s">
        <v>162</v>
      </c>
      <c r="AG1435" s="13" t="n">
        <v>98.7113618252737</v>
      </c>
      <c r="AH1435" s="13" t="n">
        <v>100</v>
      </c>
      <c r="AI1435" s="13" t="n">
        <v>32.2</v>
      </c>
      <c r="AJ1435" s="13" t="n">
        <v>71.7</v>
      </c>
      <c r="AK1435" s="13" t="n">
        <v>50.4</v>
      </c>
      <c r="AL1435" s="12" t="n">
        <v>45.3666666666667</v>
      </c>
      <c r="AM1435" s="10" t="s">
        <v>157</v>
      </c>
    </row>
    <row r="1436" customFormat="false" ht="15" hidden="false" customHeight="false" outlineLevel="0" collapsed="false">
      <c r="A1436" s="10" t="s">
        <v>3255</v>
      </c>
      <c r="B1436" s="10" t="s">
        <v>3201</v>
      </c>
      <c r="C1436" s="10" t="s">
        <v>148</v>
      </c>
      <c r="D1436" s="11" t="n">
        <v>46298.9085648148</v>
      </c>
      <c r="E1436" s="10" t="s">
        <v>3256</v>
      </c>
      <c r="F1436" s="10" t="s">
        <v>3203</v>
      </c>
      <c r="G1436" s="10" t="s">
        <v>3204</v>
      </c>
      <c r="H1436" s="10" t="s">
        <v>240</v>
      </c>
      <c r="I1436" s="10" t="s">
        <v>152</v>
      </c>
      <c r="J1436" s="10" t="s">
        <v>153</v>
      </c>
      <c r="K1436" s="10" t="s">
        <v>154</v>
      </c>
      <c r="M1436" s="12" t="n">
        <v>50.2648979369474</v>
      </c>
      <c r="N1436" s="12" t="n">
        <v>4.39233193981449</v>
      </c>
      <c r="O1436" s="12" t="n">
        <v>49.6743324968064</v>
      </c>
      <c r="P1436" s="12" t="n">
        <v>59.4809251709364</v>
      </c>
      <c r="Q1436" s="12" t="n">
        <v>46.6053048642089</v>
      </c>
      <c r="R1436" s="12" t="n">
        <v>53.3666116744885</v>
      </c>
      <c r="S1436" s="12" t="n">
        <v>50.9115438772683</v>
      </c>
      <c r="T1436" s="12" t="n">
        <v>44.9290532513966</v>
      </c>
      <c r="U1436" s="12" t="n">
        <v>42.0572319030762</v>
      </c>
      <c r="V1436" s="12" t="n">
        <v>62.1603355407715</v>
      </c>
      <c r="W1436" s="12" t="n">
        <v>20.1031036376953</v>
      </c>
      <c r="X1436" s="13" t="n">
        <v>32.0838707299996</v>
      </c>
      <c r="Y1436" s="13" t="n">
        <v>43.9871761801231</v>
      </c>
      <c r="Z1436" s="13" t="n">
        <v>47.9000000000001</v>
      </c>
      <c r="AA1436" s="10" t="s">
        <v>162</v>
      </c>
      <c r="AG1436" s="13" t="n">
        <v>99.0777521394982</v>
      </c>
      <c r="AH1436" s="13" t="n">
        <v>100</v>
      </c>
      <c r="AI1436" s="13" t="n">
        <v>41.2</v>
      </c>
      <c r="AJ1436" s="13" t="n">
        <v>71.4</v>
      </c>
      <c r="AK1436" s="13" t="n">
        <v>49.8</v>
      </c>
      <c r="AL1436" s="12" t="n">
        <v>47.1319791271347</v>
      </c>
      <c r="AM1436" s="10" t="s">
        <v>157</v>
      </c>
    </row>
    <row r="1437" customFormat="false" ht="15" hidden="false" customHeight="false" outlineLevel="0" collapsed="false">
      <c r="A1437" s="10" t="s">
        <v>3257</v>
      </c>
      <c r="B1437" s="10" t="s">
        <v>3201</v>
      </c>
      <c r="C1437" s="10" t="s">
        <v>148</v>
      </c>
      <c r="D1437" s="11" t="n">
        <v>46298.9087615741</v>
      </c>
      <c r="E1437" s="10" t="s">
        <v>3258</v>
      </c>
      <c r="F1437" s="10" t="s">
        <v>3203</v>
      </c>
      <c r="G1437" s="10" t="s">
        <v>3204</v>
      </c>
      <c r="H1437" s="10" t="s">
        <v>247</v>
      </c>
      <c r="I1437" s="10" t="s">
        <v>152</v>
      </c>
      <c r="J1437" s="10" t="s">
        <v>248</v>
      </c>
      <c r="K1437" s="10" t="s">
        <v>154</v>
      </c>
      <c r="M1437" s="12" t="n">
        <v>46.2471127823628</v>
      </c>
      <c r="N1437" s="12" t="n">
        <v>5.59128517742221</v>
      </c>
      <c r="O1437" s="12" t="n">
        <v>44.7396114780262</v>
      </c>
      <c r="P1437" s="12" t="n">
        <v>59.2848680194592</v>
      </c>
      <c r="Q1437" s="12" t="n">
        <v>49.3951017365817</v>
      </c>
      <c r="R1437" s="12" t="n">
        <v>50.5736646724653</v>
      </c>
      <c r="S1437" s="12" t="n">
        <v>49.2378113856214</v>
      </c>
      <c r="T1437" s="12" t="n">
        <v>39.8880051863069</v>
      </c>
      <c r="U1437" s="12" t="n">
        <v>37.2458763122559</v>
      </c>
      <c r="V1437" s="12" t="n">
        <v>60.9690170288086</v>
      </c>
      <c r="W1437" s="12" t="n">
        <v>23.7231407165527</v>
      </c>
      <c r="X1437" s="13" t="n">
        <v>29.6802402256173</v>
      </c>
      <c r="Y1437" s="13" t="n">
        <v>50.0760849716964</v>
      </c>
      <c r="Z1437" s="13" t="n">
        <v>43.3000000000001</v>
      </c>
      <c r="AA1437" s="10" t="s">
        <v>155</v>
      </c>
      <c r="AG1437" s="13" t="n">
        <v>98.9043404972609</v>
      </c>
      <c r="AH1437" s="13" t="n">
        <v>100</v>
      </c>
      <c r="AI1437" s="13" t="n">
        <v>36.4</v>
      </c>
      <c r="AJ1437" s="13" t="n">
        <v>66.2</v>
      </c>
      <c r="AK1437" s="13" t="n">
        <v>47.7</v>
      </c>
      <c r="AL1437" s="12" t="n">
        <v>47.3888500909948</v>
      </c>
      <c r="AM1437" s="10" t="s">
        <v>157</v>
      </c>
    </row>
    <row r="1438" customFormat="false" ht="15" hidden="false" customHeight="false" outlineLevel="0" collapsed="false">
      <c r="A1438" s="10" t="s">
        <v>3259</v>
      </c>
      <c r="B1438" s="10" t="s">
        <v>3201</v>
      </c>
      <c r="C1438" s="10" t="s">
        <v>148</v>
      </c>
      <c r="D1438" s="11" t="n">
        <v>46298.9087847222</v>
      </c>
      <c r="E1438" s="10" t="s">
        <v>3260</v>
      </c>
      <c r="F1438" s="10" t="s">
        <v>3203</v>
      </c>
      <c r="G1438" s="10" t="s">
        <v>3204</v>
      </c>
      <c r="H1438" s="10" t="s">
        <v>251</v>
      </c>
      <c r="I1438" s="10" t="s">
        <v>152</v>
      </c>
      <c r="J1438" s="10" t="s">
        <v>248</v>
      </c>
      <c r="K1438" s="10" t="s">
        <v>154</v>
      </c>
      <c r="M1438" s="12" t="n">
        <v>45.7802074737115</v>
      </c>
      <c r="N1438" s="12" t="n">
        <v>5.36654402435909</v>
      </c>
      <c r="O1438" s="12" t="n">
        <v>44.3733191347131</v>
      </c>
      <c r="P1438" s="12" t="n">
        <v>56.8078136327979</v>
      </c>
      <c r="Q1438" s="12" t="n">
        <v>49.5986697998914</v>
      </c>
      <c r="R1438" s="12" t="n">
        <v>50.8235760058965</v>
      </c>
      <c r="S1438" s="12" t="n">
        <v>47.6036757522309</v>
      </c>
      <c r="T1438" s="12" t="n">
        <v>39.0960260097862</v>
      </c>
      <c r="U1438" s="12" t="n">
        <v>37.8134765625</v>
      </c>
      <c r="V1438" s="12" t="n">
        <v>59.2034606933594</v>
      </c>
      <c r="W1438" s="12" t="n">
        <v>21.3899841308594</v>
      </c>
      <c r="X1438" s="13" t="n">
        <v>27.5291511953619</v>
      </c>
      <c r="Y1438" s="13" t="n">
        <v>46.9361387966039</v>
      </c>
      <c r="Z1438" s="13" t="n">
        <v>43.6000000000001</v>
      </c>
      <c r="AA1438" s="10" t="s">
        <v>162</v>
      </c>
      <c r="AG1438" s="13" t="n">
        <v>98.6061151079137</v>
      </c>
      <c r="AH1438" s="13" t="n">
        <v>100</v>
      </c>
      <c r="AI1438" s="13" t="n">
        <v>36.6</v>
      </c>
      <c r="AJ1438" s="13" t="n">
        <v>67.9</v>
      </c>
      <c r="AK1438" s="13" t="n">
        <v>38.6</v>
      </c>
      <c r="AL1438" s="12" t="n">
        <v>38.5443870593356</v>
      </c>
      <c r="AM1438" s="10" t="s">
        <v>157</v>
      </c>
    </row>
    <row r="1439" customFormat="false" ht="15" hidden="false" customHeight="false" outlineLevel="0" collapsed="false">
      <c r="A1439" s="10" t="s">
        <v>3261</v>
      </c>
      <c r="B1439" s="10" t="s">
        <v>3201</v>
      </c>
      <c r="C1439" s="10" t="s">
        <v>148</v>
      </c>
      <c r="D1439" s="11" t="n">
        <v>46298.9088078704</v>
      </c>
      <c r="E1439" s="10" t="s">
        <v>3262</v>
      </c>
      <c r="F1439" s="10" t="s">
        <v>3203</v>
      </c>
      <c r="G1439" s="10" t="s">
        <v>3204</v>
      </c>
      <c r="H1439" s="10" t="s">
        <v>254</v>
      </c>
      <c r="I1439" s="10" t="s">
        <v>152</v>
      </c>
      <c r="J1439" s="10" t="s">
        <v>248</v>
      </c>
      <c r="K1439" s="10" t="s">
        <v>154</v>
      </c>
      <c r="M1439" s="12" t="n">
        <v>46.5258127594639</v>
      </c>
      <c r="N1439" s="12" t="n">
        <v>6.2242699207028</v>
      </c>
      <c r="O1439" s="12" t="n">
        <v>44.9448445149812</v>
      </c>
      <c r="P1439" s="12" t="n">
        <v>58.7385040176997</v>
      </c>
      <c r="Q1439" s="12" t="n">
        <v>52.453170072031</v>
      </c>
      <c r="R1439" s="12" t="n">
        <v>51.4152257471187</v>
      </c>
      <c r="S1439" s="12" t="n">
        <v>47.861794525963</v>
      </c>
      <c r="T1439" s="12" t="n">
        <v>38.0163084431032</v>
      </c>
      <c r="U1439" s="12" t="n">
        <v>37.0714263916016</v>
      </c>
      <c r="V1439" s="12" t="n">
        <v>61.1844367980957</v>
      </c>
      <c r="W1439" s="12" t="n">
        <v>24.1130104064941</v>
      </c>
      <c r="X1439" s="13" t="n">
        <v>11.1578310361737</v>
      </c>
      <c r="Y1439" s="13" t="n">
        <v>44.3287459699717</v>
      </c>
      <c r="Z1439" s="13" t="n">
        <v>43.1000000000001</v>
      </c>
      <c r="AA1439" s="10" t="s">
        <v>162</v>
      </c>
      <c r="AD1439" s="10" t="s">
        <v>156</v>
      </c>
      <c r="AG1439" s="13" t="n">
        <v>98.4459098566087</v>
      </c>
      <c r="AH1439" s="13" t="n">
        <v>100</v>
      </c>
      <c r="AI1439" s="13" t="n">
        <v>36.2</v>
      </c>
      <c r="AJ1439" s="13" t="n">
        <v>66.9</v>
      </c>
      <c r="AK1439" s="13" t="n">
        <v>40.9</v>
      </c>
      <c r="AL1439" s="12" t="n">
        <v>40.7481481481482</v>
      </c>
      <c r="AM1439" s="10" t="s">
        <v>157</v>
      </c>
    </row>
    <row r="1440" customFormat="false" ht="15" hidden="false" customHeight="false" outlineLevel="0" collapsed="false">
      <c r="A1440" s="10" t="s">
        <v>3263</v>
      </c>
      <c r="B1440" s="10" t="s">
        <v>3201</v>
      </c>
      <c r="C1440" s="10" t="s">
        <v>148</v>
      </c>
      <c r="D1440" s="11" t="n">
        <v>46298.9088310185</v>
      </c>
      <c r="E1440" s="10" t="s">
        <v>3264</v>
      </c>
      <c r="F1440" s="10" t="s">
        <v>3203</v>
      </c>
      <c r="G1440" s="10" t="s">
        <v>3204</v>
      </c>
      <c r="H1440" s="10" t="s">
        <v>257</v>
      </c>
      <c r="I1440" s="10" t="s">
        <v>152</v>
      </c>
      <c r="J1440" s="10" t="s">
        <v>248</v>
      </c>
      <c r="K1440" s="10" t="s">
        <v>154</v>
      </c>
      <c r="M1440" s="12" t="n">
        <v>47.1037825050337</v>
      </c>
      <c r="N1440" s="12" t="n">
        <v>5.2122906452359</v>
      </c>
      <c r="O1440" s="12" t="n">
        <v>45.6218678834933</v>
      </c>
      <c r="P1440" s="12" t="n">
        <v>57.491600227489</v>
      </c>
      <c r="Q1440" s="12" t="n">
        <v>52.5839714182641</v>
      </c>
      <c r="R1440" s="12" t="n">
        <v>51.6027597660221</v>
      </c>
      <c r="S1440" s="12" t="n">
        <v>49.3386780272901</v>
      </c>
      <c r="T1440" s="12" t="n">
        <v>40.8904392700766</v>
      </c>
      <c r="U1440" s="12" t="n">
        <v>38.4591979980469</v>
      </c>
      <c r="V1440" s="12" t="n">
        <v>60.8911743164063</v>
      </c>
      <c r="W1440" s="12" t="n">
        <v>22.4319763183594</v>
      </c>
      <c r="X1440" s="13" t="n">
        <v>29.9113326486191</v>
      </c>
      <c r="Y1440" s="13" t="n">
        <v>47.8709470728467</v>
      </c>
      <c r="Z1440" s="13" t="n">
        <v>44.2000000000001</v>
      </c>
      <c r="AA1440" s="10" t="s">
        <v>162</v>
      </c>
      <c r="AG1440" s="13" t="n">
        <v>98.6768944676895</v>
      </c>
      <c r="AH1440" s="13" t="n">
        <v>100</v>
      </c>
      <c r="AI1440" s="13" t="n">
        <v>37.3</v>
      </c>
      <c r="AJ1440" s="13" t="n">
        <v>67.2</v>
      </c>
      <c r="AK1440" s="13" t="n">
        <v>38.3</v>
      </c>
      <c r="AL1440" s="12" t="n">
        <v>38.459198549506</v>
      </c>
      <c r="AM1440" s="10" t="s">
        <v>157</v>
      </c>
    </row>
    <row r="1441" customFormat="false" ht="15" hidden="false" customHeight="false" outlineLevel="0" collapsed="false">
      <c r="A1441" s="10" t="s">
        <v>3265</v>
      </c>
      <c r="B1441" s="10" t="s">
        <v>3201</v>
      </c>
      <c r="C1441" s="10" t="s">
        <v>148</v>
      </c>
      <c r="D1441" s="11" t="n">
        <v>46298.9088425926</v>
      </c>
      <c r="E1441" s="10" t="s">
        <v>3266</v>
      </c>
      <c r="F1441" s="10" t="s">
        <v>3203</v>
      </c>
      <c r="G1441" s="10" t="s">
        <v>3204</v>
      </c>
      <c r="H1441" s="10" t="s">
        <v>260</v>
      </c>
      <c r="I1441" s="10" t="s">
        <v>152</v>
      </c>
      <c r="J1441" s="10" t="s">
        <v>248</v>
      </c>
      <c r="K1441" s="10" t="s">
        <v>154</v>
      </c>
      <c r="M1441" s="12" t="n">
        <v>47.2728800050202</v>
      </c>
      <c r="N1441" s="12" t="n">
        <v>5.67243757248801</v>
      </c>
      <c r="O1441" s="12" t="n">
        <v>45.6963511603166</v>
      </c>
      <c r="P1441" s="12" t="n">
        <v>58.7227814343367</v>
      </c>
      <c r="Q1441" s="12" t="n">
        <v>52.6369662651649</v>
      </c>
      <c r="R1441" s="12" t="n">
        <v>53.186313058383</v>
      </c>
      <c r="S1441" s="12" t="n">
        <v>49.3008394867233</v>
      </c>
      <c r="T1441" s="12" t="n">
        <v>40.1893670682638</v>
      </c>
      <c r="U1441" s="12" t="n">
        <v>37.6629104614258</v>
      </c>
      <c r="V1441" s="12" t="n">
        <v>61.6480903625488</v>
      </c>
      <c r="W1441" s="12" t="n">
        <v>23.9851799011231</v>
      </c>
      <c r="X1441" s="13" t="n">
        <v>19.4231965020678</v>
      </c>
      <c r="Y1441" s="13" t="n">
        <v>41.7985135762014</v>
      </c>
      <c r="Z1441" s="13" t="n">
        <v>43.6000000000001</v>
      </c>
      <c r="AA1441" s="10" t="s">
        <v>162</v>
      </c>
      <c r="AG1441" s="13" t="n">
        <v>98.9191986253222</v>
      </c>
      <c r="AH1441" s="13" t="n">
        <v>100</v>
      </c>
      <c r="AI1441" s="13" t="n">
        <v>36.8</v>
      </c>
      <c r="AJ1441" s="13" t="n">
        <v>67.2</v>
      </c>
      <c r="AK1441" s="13" t="n">
        <v>39</v>
      </c>
      <c r="AL1441" s="12" t="n">
        <v>39.36</v>
      </c>
      <c r="AM1441" s="10" t="s">
        <v>157</v>
      </c>
    </row>
    <row r="1442" customFormat="false" ht="15" hidden="false" customHeight="false" outlineLevel="0" collapsed="false">
      <c r="A1442" s="10" t="s">
        <v>3267</v>
      </c>
      <c r="B1442" s="10" t="s">
        <v>3201</v>
      </c>
      <c r="C1442" s="10" t="s">
        <v>148</v>
      </c>
      <c r="D1442" s="11" t="n">
        <v>46298.9088657407</v>
      </c>
      <c r="E1442" s="10" t="s">
        <v>3268</v>
      </c>
      <c r="F1442" s="10" t="s">
        <v>3203</v>
      </c>
      <c r="G1442" s="10" t="s">
        <v>3204</v>
      </c>
      <c r="H1442" s="10" t="s">
        <v>267</v>
      </c>
      <c r="I1442" s="10" t="s">
        <v>152</v>
      </c>
      <c r="J1442" s="10" t="s">
        <v>248</v>
      </c>
      <c r="K1442" s="10" t="s">
        <v>154</v>
      </c>
      <c r="M1442" s="12" t="n">
        <v>48.0239127338623</v>
      </c>
      <c r="N1442" s="12" t="n">
        <v>5.25318932353664</v>
      </c>
      <c r="O1442" s="12" t="n">
        <v>46.5929317923247</v>
      </c>
      <c r="P1442" s="12" t="n">
        <v>57.672202095821</v>
      </c>
      <c r="Q1442" s="12" t="n">
        <v>53.6924500521443</v>
      </c>
      <c r="R1442" s="12" t="n">
        <v>52.6612953816362</v>
      </c>
      <c r="S1442" s="12" t="n">
        <v>52.0278677728098</v>
      </c>
      <c r="T1442" s="12" t="n">
        <v>40.3922831780827</v>
      </c>
      <c r="U1442" s="12" t="n">
        <v>39.4514465332031</v>
      </c>
      <c r="V1442" s="12" t="n">
        <v>60.3044776916504</v>
      </c>
      <c r="W1442" s="12" t="n">
        <v>20.8530311584473</v>
      </c>
      <c r="X1442" s="13" t="n">
        <v>21.2862843801229</v>
      </c>
      <c r="Y1442" s="13" t="n">
        <v>39.9471775595701</v>
      </c>
      <c r="Z1442" s="13" t="n">
        <v>45.2000000000001</v>
      </c>
      <c r="AA1442" s="10" t="s">
        <v>162</v>
      </c>
      <c r="AD1442" s="10" t="s">
        <v>156</v>
      </c>
      <c r="AG1442" s="13" t="n">
        <v>97.4244807420851</v>
      </c>
      <c r="AH1442" s="13" t="n">
        <v>100</v>
      </c>
      <c r="AI1442" s="13" t="n">
        <v>38.3</v>
      </c>
      <c r="AJ1442" s="13" t="n">
        <v>68</v>
      </c>
      <c r="AK1442" s="13" t="n">
        <v>39.1</v>
      </c>
      <c r="AL1442" s="12" t="n">
        <v>40.1449934716379</v>
      </c>
      <c r="AM1442" s="10" t="s">
        <v>157</v>
      </c>
    </row>
    <row r="1443" customFormat="false" ht="15" hidden="false" customHeight="false" outlineLevel="0" collapsed="false">
      <c r="A1443" s="10" t="s">
        <v>3269</v>
      </c>
      <c r="B1443" s="10" t="s">
        <v>3201</v>
      </c>
      <c r="C1443" s="10" t="s">
        <v>148</v>
      </c>
      <c r="D1443" s="11" t="n">
        <v>46298.908900463</v>
      </c>
      <c r="E1443" s="10" t="s">
        <v>3270</v>
      </c>
      <c r="F1443" s="10" t="s">
        <v>3203</v>
      </c>
      <c r="G1443" s="10" t="s">
        <v>3204</v>
      </c>
      <c r="H1443" s="10" t="s">
        <v>271</v>
      </c>
      <c r="I1443" s="10" t="s">
        <v>152</v>
      </c>
      <c r="J1443" s="10" t="s">
        <v>248</v>
      </c>
      <c r="K1443" s="10" t="s">
        <v>154</v>
      </c>
      <c r="M1443" s="12" t="n">
        <v>43.1891227081233</v>
      </c>
      <c r="N1443" s="12" t="n">
        <v>5.53291939542785</v>
      </c>
      <c r="O1443" s="12" t="n">
        <v>41.8627490300518</v>
      </c>
      <c r="P1443" s="12" t="n">
        <v>54.0915437358572</v>
      </c>
      <c r="Q1443" s="12" t="n">
        <v>46.8411982573743</v>
      </c>
      <c r="R1443" s="12" t="n">
        <v>49.6773384738587</v>
      </c>
      <c r="S1443" s="12" t="n">
        <v>44.477462607608</v>
      </c>
      <c r="T1443" s="12" t="n">
        <v>36.4709734212957</v>
      </c>
      <c r="U1443" s="12" t="n">
        <v>35.7514457702637</v>
      </c>
      <c r="V1443" s="12" t="n">
        <v>57.717414855957</v>
      </c>
      <c r="W1443" s="12" t="n">
        <v>21.9659690856934</v>
      </c>
      <c r="X1443" s="13" t="n">
        <v>15.830950111217</v>
      </c>
      <c r="Y1443" s="13" t="n">
        <v>48.3921194788688</v>
      </c>
      <c r="Z1443" s="13" t="n">
        <v>41.2000000000001</v>
      </c>
      <c r="AA1443" s="10" t="s">
        <v>162</v>
      </c>
      <c r="AC1443" s="10" t="s">
        <v>156</v>
      </c>
      <c r="AG1443" s="13" t="n">
        <v>98.0526561769746</v>
      </c>
      <c r="AH1443" s="13" t="n">
        <v>100</v>
      </c>
      <c r="AI1443" s="13" t="n">
        <v>34.6</v>
      </c>
      <c r="AJ1443" s="13" t="n">
        <v>64.3</v>
      </c>
      <c r="AK1443" s="13" t="n">
        <v>35.2</v>
      </c>
      <c r="AL1443" s="12" t="n">
        <v>35.7514447130545</v>
      </c>
      <c r="AM1443" s="10" t="s">
        <v>157</v>
      </c>
    </row>
    <row r="1444" customFormat="false" ht="15" hidden="false" customHeight="false" outlineLevel="0" collapsed="false">
      <c r="A1444" s="10" t="s">
        <v>3271</v>
      </c>
      <c r="B1444" s="10" t="s">
        <v>3201</v>
      </c>
      <c r="C1444" s="10" t="s">
        <v>148</v>
      </c>
      <c r="D1444" s="11" t="n">
        <v>46298.9089236111</v>
      </c>
      <c r="E1444" s="10" t="s">
        <v>3272</v>
      </c>
      <c r="F1444" s="10" t="s">
        <v>3203</v>
      </c>
      <c r="G1444" s="10" t="s">
        <v>3204</v>
      </c>
      <c r="H1444" s="10" t="s">
        <v>274</v>
      </c>
      <c r="I1444" s="10" t="s">
        <v>152</v>
      </c>
      <c r="J1444" s="10" t="s">
        <v>248</v>
      </c>
      <c r="K1444" s="10" t="s">
        <v>154</v>
      </c>
      <c r="M1444" s="12" t="n">
        <v>42.6170768755327</v>
      </c>
      <c r="N1444" s="12" t="n">
        <v>5.49346953805158</v>
      </c>
      <c r="O1444" s="12" t="n">
        <v>41.2066304379468</v>
      </c>
      <c r="P1444" s="12" t="n">
        <v>54.2648889916237</v>
      </c>
      <c r="Q1444" s="12" t="n">
        <v>45.5556209622618</v>
      </c>
      <c r="R1444" s="12" t="n">
        <v>48.8480499020323</v>
      </c>
      <c r="S1444" s="12" t="n">
        <v>44.367717636094</v>
      </c>
      <c r="T1444" s="12" t="n">
        <v>35.6695945837145</v>
      </c>
      <c r="U1444" s="12" t="n">
        <v>34.7402000427246</v>
      </c>
      <c r="V1444" s="12" t="n">
        <v>57.9892272949219</v>
      </c>
      <c r="W1444" s="12" t="n">
        <v>23.2490272521973</v>
      </c>
      <c r="X1444" s="13" t="n">
        <v>17.2255929398787</v>
      </c>
      <c r="Y1444" s="13" t="n">
        <v>44.4254458540173</v>
      </c>
      <c r="Z1444" s="13" t="n">
        <v>40.4000000000001</v>
      </c>
      <c r="AA1444" s="10" t="s">
        <v>162</v>
      </c>
      <c r="AD1444" s="10" t="s">
        <v>156</v>
      </c>
      <c r="AG1444" s="13" t="n">
        <v>97.9109098928003</v>
      </c>
      <c r="AH1444" s="13" t="n">
        <v>100</v>
      </c>
      <c r="AI1444" s="13" t="n">
        <v>33.9</v>
      </c>
      <c r="AJ1444" s="13" t="n">
        <v>63.5</v>
      </c>
      <c r="AK1444" s="13" t="n">
        <v>35.1</v>
      </c>
      <c r="AL1444" s="12" t="n">
        <v>35.0475677948287</v>
      </c>
      <c r="AM1444" s="10" t="s">
        <v>157</v>
      </c>
    </row>
    <row r="1445" customFormat="false" ht="15" hidden="false" customHeight="false" outlineLevel="0" collapsed="false">
      <c r="A1445" s="10" t="s">
        <v>3273</v>
      </c>
      <c r="B1445" s="10" t="s">
        <v>3201</v>
      </c>
      <c r="C1445" s="10" t="s">
        <v>148</v>
      </c>
      <c r="D1445" s="11" t="n">
        <v>46298.9089467593</v>
      </c>
      <c r="E1445" s="10" t="s">
        <v>3274</v>
      </c>
      <c r="F1445" s="10" t="s">
        <v>3203</v>
      </c>
      <c r="G1445" s="10" t="s">
        <v>3204</v>
      </c>
      <c r="H1445" s="10" t="s">
        <v>277</v>
      </c>
      <c r="I1445" s="10" t="s">
        <v>152</v>
      </c>
      <c r="J1445" s="10" t="s">
        <v>248</v>
      </c>
      <c r="K1445" s="10" t="s">
        <v>261</v>
      </c>
      <c r="L1445" s="10" t="s">
        <v>346</v>
      </c>
      <c r="M1445" s="12" t="n">
        <v>44.0846371836495</v>
      </c>
      <c r="N1445" s="12" t="n">
        <v>5.17427963048682</v>
      </c>
      <c r="O1445" s="12" t="n">
        <v>42.9390359969444</v>
      </c>
      <c r="P1445" s="12" t="n">
        <v>55.6897481029423</v>
      </c>
      <c r="R1445" s="12" t="n">
        <v>49.8345077745207</v>
      </c>
      <c r="S1445" s="12" t="n">
        <v>44.6528563525284</v>
      </c>
      <c r="T1445" s="12" t="n">
        <v>37.27128624009</v>
      </c>
      <c r="U1445" s="12" t="n">
        <v>36.57470703125</v>
      </c>
      <c r="V1445" s="12" t="n">
        <v>58.984432220459</v>
      </c>
      <c r="W1445" s="12" t="n">
        <v>22.409725189209</v>
      </c>
      <c r="X1445" s="13" t="n">
        <v>13.0496724197383</v>
      </c>
      <c r="Y1445" s="13" t="n">
        <v>51.2150414693018</v>
      </c>
      <c r="Z1445" s="13" t="n">
        <v>42.1000000000001</v>
      </c>
      <c r="AA1445" s="10" t="s">
        <v>155</v>
      </c>
      <c r="AD1445" s="10" t="s">
        <v>347</v>
      </c>
      <c r="AG1445" s="13" t="n">
        <v>93.3915254237288</v>
      </c>
      <c r="AH1445" s="13" t="n">
        <v>100</v>
      </c>
      <c r="AI1445" s="13" t="n">
        <v>35.4</v>
      </c>
      <c r="AJ1445" s="13" t="n">
        <v>65.7</v>
      </c>
      <c r="AK1445" s="13" t="n">
        <v>39</v>
      </c>
      <c r="AL1445" s="12" t="n">
        <v>39.8888888888889</v>
      </c>
      <c r="AM1445" s="10" t="s">
        <v>157</v>
      </c>
      <c r="AO1445" s="10" t="s">
        <v>1156</v>
      </c>
    </row>
    <row r="1446" customFormat="false" ht="15" hidden="false" customHeight="false" outlineLevel="0" collapsed="false">
      <c r="A1446" s="10" t="s">
        <v>3275</v>
      </c>
      <c r="B1446" s="10" t="s">
        <v>3201</v>
      </c>
      <c r="C1446" s="10" t="s">
        <v>148</v>
      </c>
      <c r="D1446" s="11" t="n">
        <v>46298.9089583333</v>
      </c>
      <c r="E1446" s="10" t="s">
        <v>3276</v>
      </c>
      <c r="F1446" s="10" t="s">
        <v>3203</v>
      </c>
      <c r="G1446" s="10" t="s">
        <v>3204</v>
      </c>
      <c r="H1446" s="10" t="s">
        <v>280</v>
      </c>
      <c r="I1446" s="10" t="s">
        <v>152</v>
      </c>
      <c r="J1446" s="10" t="s">
        <v>248</v>
      </c>
      <c r="K1446" s="10" t="s">
        <v>261</v>
      </c>
      <c r="L1446" s="10" t="s">
        <v>362</v>
      </c>
      <c r="M1446" s="12" t="n">
        <v>44.2445154538047</v>
      </c>
      <c r="N1446" s="12" t="n">
        <v>5.5487539425149</v>
      </c>
      <c r="O1446" s="12" t="n">
        <v>42.8943376055008</v>
      </c>
      <c r="P1446" s="12" t="n">
        <v>56.7147587663378</v>
      </c>
      <c r="R1446" s="12" t="n">
        <v>49.3900229115739</v>
      </c>
      <c r="S1446" s="12" t="n">
        <v>47.283860031083</v>
      </c>
      <c r="T1446" s="12" t="n">
        <v>36.7205881655238</v>
      </c>
      <c r="U1446" s="12" t="n">
        <v>35.7026481628418</v>
      </c>
      <c r="V1446" s="12" t="n">
        <v>59.5519790649414</v>
      </c>
      <c r="W1446" s="12" t="n">
        <v>23.8493309020996</v>
      </c>
      <c r="X1446" s="13" t="n">
        <v>11.1789350572365</v>
      </c>
      <c r="Y1446" s="13" t="n">
        <v>51.6898576498202</v>
      </c>
      <c r="Z1446" s="13" t="n">
        <v>42.0000000000001</v>
      </c>
      <c r="AA1446" s="10" t="s">
        <v>155</v>
      </c>
      <c r="AD1446" s="10" t="s">
        <v>347</v>
      </c>
      <c r="AG1446" s="13" t="n">
        <v>94.9300380228137</v>
      </c>
      <c r="AH1446" s="13" t="n">
        <v>100</v>
      </c>
      <c r="AI1446" s="13" t="n">
        <v>34.8</v>
      </c>
      <c r="AJ1446" s="13" t="n">
        <v>66.6</v>
      </c>
      <c r="AK1446" s="13" t="n">
        <v>38.2</v>
      </c>
      <c r="AL1446" s="12" t="n">
        <v>38.1900843044039</v>
      </c>
      <c r="AM1446" s="10" t="s">
        <v>157</v>
      </c>
      <c r="AO1446" s="10" t="s">
        <v>397</v>
      </c>
    </row>
    <row r="1447" customFormat="false" ht="15" hidden="false" customHeight="false" outlineLevel="0" collapsed="false">
      <c r="A1447" s="10" t="s">
        <v>3277</v>
      </c>
      <c r="B1447" s="10" t="s">
        <v>3201</v>
      </c>
      <c r="C1447" s="10" t="s">
        <v>148</v>
      </c>
      <c r="D1447" s="11" t="n">
        <v>46298.9089930556</v>
      </c>
      <c r="E1447" s="10" t="s">
        <v>3278</v>
      </c>
      <c r="F1447" s="10" t="s">
        <v>3203</v>
      </c>
      <c r="G1447" s="10" t="s">
        <v>3204</v>
      </c>
      <c r="H1447" s="10" t="s">
        <v>283</v>
      </c>
      <c r="I1447" s="10" t="s">
        <v>152</v>
      </c>
      <c r="J1447" s="10" t="s">
        <v>248</v>
      </c>
      <c r="K1447" s="10" t="s">
        <v>154</v>
      </c>
      <c r="M1447" s="12" t="n">
        <v>45.7723049418577</v>
      </c>
      <c r="N1447" s="12" t="n">
        <v>5.05478177421413</v>
      </c>
      <c r="O1447" s="12" t="n">
        <v>44.3873121274606</v>
      </c>
      <c r="P1447" s="12" t="n">
        <v>55.7483055836291</v>
      </c>
      <c r="Q1447" s="12" t="n">
        <v>50.6409107558315</v>
      </c>
      <c r="R1447" s="12" t="n">
        <v>51.3281337959372</v>
      </c>
      <c r="S1447" s="12" t="n">
        <v>49.4279027182386</v>
      </c>
      <c r="T1447" s="12" t="n">
        <v>39.826946748968</v>
      </c>
      <c r="U1447" s="12" t="n">
        <v>37.3630752563477</v>
      </c>
      <c r="V1447" s="12" t="n">
        <v>57.8646583557129</v>
      </c>
      <c r="W1447" s="12" t="n">
        <v>20.5015830993652</v>
      </c>
      <c r="X1447" s="13" t="n">
        <v>31.9555575534178</v>
      </c>
      <c r="Y1447" s="13" t="n">
        <v>47.0534028589409</v>
      </c>
      <c r="Z1447" s="13" t="n">
        <v>42.8000000000001</v>
      </c>
      <c r="AA1447" s="10" t="s">
        <v>162</v>
      </c>
      <c r="AD1447" s="10" t="s">
        <v>156</v>
      </c>
      <c r="AG1447" s="13" t="n">
        <v>96.8164508758568</v>
      </c>
      <c r="AH1447" s="13" t="n">
        <v>100</v>
      </c>
      <c r="AI1447" s="13" t="n">
        <v>36.2</v>
      </c>
      <c r="AJ1447" s="13" t="n">
        <v>66.2</v>
      </c>
      <c r="AK1447" s="13" t="n">
        <v>39.2</v>
      </c>
      <c r="AL1447" s="12" t="n">
        <v>39.3981927400037</v>
      </c>
      <c r="AM1447" s="10" t="s">
        <v>157</v>
      </c>
    </row>
    <row r="1448" customFormat="false" ht="15" hidden="false" customHeight="false" outlineLevel="0" collapsed="false">
      <c r="A1448" s="10" t="s">
        <v>3279</v>
      </c>
      <c r="B1448" s="10" t="s">
        <v>3201</v>
      </c>
      <c r="C1448" s="10" t="s">
        <v>148</v>
      </c>
      <c r="D1448" s="11" t="n">
        <v>46298.9091435185</v>
      </c>
      <c r="E1448" s="10" t="s">
        <v>3280</v>
      </c>
      <c r="F1448" s="10" t="s">
        <v>3203</v>
      </c>
      <c r="G1448" s="10" t="s">
        <v>3204</v>
      </c>
      <c r="H1448" s="10" t="s">
        <v>286</v>
      </c>
      <c r="I1448" s="10" t="s">
        <v>152</v>
      </c>
      <c r="J1448" s="10" t="s">
        <v>248</v>
      </c>
      <c r="K1448" s="10" t="s">
        <v>154</v>
      </c>
      <c r="M1448" s="12" t="n">
        <v>42.5051309216539</v>
      </c>
      <c r="N1448" s="12" t="n">
        <v>5.00999791210281</v>
      </c>
      <c r="O1448" s="12" t="n">
        <v>41.0273288160597</v>
      </c>
      <c r="P1448" s="12" t="n">
        <v>54.6616211268021</v>
      </c>
      <c r="Q1448" s="12" t="n">
        <v>47.1960956723709</v>
      </c>
      <c r="R1448" s="12" t="n">
        <v>45.8200369748627</v>
      </c>
      <c r="S1448" s="12" t="n">
        <v>45.456128483047</v>
      </c>
      <c r="T1448" s="12" t="n">
        <v>35.6969524792057</v>
      </c>
      <c r="U1448" s="12" t="n">
        <v>34.5827789306641</v>
      </c>
      <c r="V1448" s="12" t="n">
        <v>59.3408203125</v>
      </c>
      <c r="W1448" s="12" t="n">
        <v>24.7580413818359</v>
      </c>
      <c r="X1448" s="13" t="n">
        <v>11.1960462026884</v>
      </c>
      <c r="Y1448" s="13" t="n">
        <v>53.8153243419719</v>
      </c>
      <c r="Z1448" s="13" t="n">
        <v>40.7000000000001</v>
      </c>
      <c r="AA1448" s="10" t="s">
        <v>155</v>
      </c>
      <c r="AG1448" s="13" t="n">
        <v>98.6352784409528</v>
      </c>
      <c r="AH1448" s="13" t="n">
        <v>100</v>
      </c>
      <c r="AI1448" s="13" t="n">
        <v>33.7</v>
      </c>
      <c r="AJ1448" s="13" t="n">
        <v>64.8</v>
      </c>
      <c r="AK1448" s="13" t="n">
        <v>38.4</v>
      </c>
      <c r="AL1448" s="12" t="n">
        <v>38.3074074074074</v>
      </c>
      <c r="AM1448" s="10" t="s">
        <v>157</v>
      </c>
    </row>
    <row r="1449" customFormat="false" ht="15" hidden="false" customHeight="false" outlineLevel="0" collapsed="false">
      <c r="A1449" s="10" t="s">
        <v>3281</v>
      </c>
      <c r="B1449" s="10" t="s">
        <v>3201</v>
      </c>
      <c r="C1449" s="10" t="s">
        <v>148</v>
      </c>
      <c r="D1449" s="11" t="n">
        <v>46298.9091666667</v>
      </c>
      <c r="E1449" s="10" t="s">
        <v>3282</v>
      </c>
      <c r="F1449" s="10" t="s">
        <v>3203</v>
      </c>
      <c r="G1449" s="10" t="s">
        <v>3204</v>
      </c>
      <c r="H1449" s="10" t="s">
        <v>289</v>
      </c>
      <c r="I1449" s="10" t="s">
        <v>152</v>
      </c>
      <c r="J1449" s="10" t="s">
        <v>248</v>
      </c>
      <c r="K1449" s="10" t="s">
        <v>154</v>
      </c>
      <c r="M1449" s="12" t="n">
        <v>41.9298251905261</v>
      </c>
      <c r="N1449" s="12" t="n">
        <v>4.61161716634116</v>
      </c>
      <c r="O1449" s="12" t="n">
        <v>40.5766365541033</v>
      </c>
      <c r="P1449" s="12" t="n">
        <v>53.0407277019184</v>
      </c>
      <c r="Q1449" s="12" t="n">
        <v>45.7868819199444</v>
      </c>
      <c r="R1449" s="12" t="n">
        <v>44.6826009975493</v>
      </c>
      <c r="S1449" s="12" t="n">
        <v>45.5242069590472</v>
      </c>
      <c r="T1449" s="12" t="n">
        <v>35.7586741113336</v>
      </c>
      <c r="U1449" s="12" t="n">
        <v>34.5714263916016</v>
      </c>
      <c r="V1449" s="12" t="n">
        <v>54.415454864502</v>
      </c>
      <c r="W1449" s="12" t="n">
        <v>19.8440284729004</v>
      </c>
      <c r="X1449" s="13" t="n">
        <v>24.3156370315425</v>
      </c>
      <c r="Y1449" s="13" t="n">
        <v>58.4990521940824</v>
      </c>
      <c r="Z1449" s="13" t="n">
        <v>40.6000000000001</v>
      </c>
      <c r="AA1449" s="10" t="s">
        <v>155</v>
      </c>
      <c r="AG1449" s="13" t="n">
        <v>98.6996234834751</v>
      </c>
      <c r="AH1449" s="13" t="n">
        <v>100</v>
      </c>
      <c r="AI1449" s="13" t="n">
        <v>33.7</v>
      </c>
      <c r="AJ1449" s="13" t="n">
        <v>64.4</v>
      </c>
      <c r="AK1449" s="13" t="n">
        <v>38.5</v>
      </c>
      <c r="AL1449" s="12" t="n">
        <v>38.2481481481482</v>
      </c>
      <c r="AM1449" s="10" t="s">
        <v>157</v>
      </c>
    </row>
    <row r="1450" customFormat="false" ht="15" hidden="false" customHeight="false" outlineLevel="0" collapsed="false">
      <c r="A1450" s="10" t="s">
        <v>3283</v>
      </c>
      <c r="B1450" s="10" t="s">
        <v>3201</v>
      </c>
      <c r="C1450" s="10" t="s">
        <v>148</v>
      </c>
      <c r="D1450" s="11" t="n">
        <v>46298.9091782407</v>
      </c>
      <c r="E1450" s="10" t="s">
        <v>3284</v>
      </c>
      <c r="F1450" s="10" t="s">
        <v>3203</v>
      </c>
      <c r="G1450" s="10" t="s">
        <v>3204</v>
      </c>
      <c r="H1450" s="10" t="s">
        <v>292</v>
      </c>
      <c r="I1450" s="10" t="s">
        <v>152</v>
      </c>
      <c r="J1450" s="10" t="s">
        <v>248</v>
      </c>
      <c r="K1450" s="10" t="s">
        <v>154</v>
      </c>
      <c r="M1450" s="12" t="n">
        <v>43.3084859905018</v>
      </c>
      <c r="N1450" s="12" t="n">
        <v>4.4954393955396</v>
      </c>
      <c r="O1450" s="12" t="n">
        <v>41.9832007335354</v>
      </c>
      <c r="P1450" s="12" t="n">
        <v>52.6770613527415</v>
      </c>
      <c r="Q1450" s="12" t="n">
        <v>47.8948156300575</v>
      </c>
      <c r="R1450" s="12" t="n">
        <v>47.5212098007202</v>
      </c>
      <c r="S1450" s="12" t="n">
        <v>45.5413369420105</v>
      </c>
      <c r="T1450" s="12" t="n">
        <v>37.0445897463782</v>
      </c>
      <c r="U1450" s="12" t="n">
        <v>34.5600700378418</v>
      </c>
      <c r="V1450" s="12" t="n">
        <v>54.1455459594727</v>
      </c>
      <c r="W1450" s="12" t="n">
        <v>19.5854759216309</v>
      </c>
      <c r="X1450" s="13" t="n">
        <v>19.4576588541383</v>
      </c>
      <c r="Y1450" s="13" t="n">
        <v>46.5660073371725</v>
      </c>
      <c r="Z1450" s="13" t="n">
        <v>43.1000000000001</v>
      </c>
      <c r="AA1450" s="10" t="s">
        <v>162</v>
      </c>
      <c r="AG1450" s="13" t="n">
        <v>98.7561547227418</v>
      </c>
      <c r="AH1450" s="13" t="n">
        <v>100</v>
      </c>
      <c r="AI1450" s="13" t="n">
        <v>33.7</v>
      </c>
      <c r="AJ1450" s="13" t="n">
        <v>64</v>
      </c>
      <c r="AK1450" s="13" t="n">
        <v>37.1</v>
      </c>
      <c r="AL1450" s="12" t="n">
        <v>36.2515789473684</v>
      </c>
      <c r="AM1450" s="10" t="s">
        <v>157</v>
      </c>
    </row>
    <row r="1451" customFormat="false" ht="15" hidden="false" customHeight="false" outlineLevel="0" collapsed="false">
      <c r="A1451" s="10" t="s">
        <v>3285</v>
      </c>
      <c r="B1451" s="10" t="s">
        <v>3201</v>
      </c>
      <c r="C1451" s="10" t="s">
        <v>148</v>
      </c>
      <c r="D1451" s="11" t="n">
        <v>46298.9091898148</v>
      </c>
      <c r="E1451" s="10" t="s">
        <v>3286</v>
      </c>
      <c r="F1451" s="10" t="s">
        <v>3203</v>
      </c>
      <c r="G1451" s="10" t="s">
        <v>3204</v>
      </c>
      <c r="H1451" s="10" t="s">
        <v>295</v>
      </c>
      <c r="I1451" s="10" t="s">
        <v>152</v>
      </c>
      <c r="J1451" s="10" t="s">
        <v>248</v>
      </c>
      <c r="K1451" s="10" t="s">
        <v>154</v>
      </c>
      <c r="M1451" s="12" t="n">
        <v>43.2875168580666</v>
      </c>
      <c r="N1451" s="12" t="n">
        <v>5.13410148735476</v>
      </c>
      <c r="O1451" s="12" t="n">
        <v>41.6936166559628</v>
      </c>
      <c r="P1451" s="12" t="n">
        <v>54.2145162386945</v>
      </c>
      <c r="Q1451" s="12" t="n">
        <v>47.9269070456404</v>
      </c>
      <c r="R1451" s="12" t="n">
        <v>48.2062893178659</v>
      </c>
      <c r="S1451" s="12" t="n">
        <v>46.8154860753862</v>
      </c>
      <c r="T1451" s="12" t="n">
        <v>36.0633340975582</v>
      </c>
      <c r="U1451" s="12" t="n">
        <v>35.2054862976074</v>
      </c>
      <c r="V1451" s="12" t="n">
        <v>56.4402236938477</v>
      </c>
      <c r="W1451" s="12" t="n">
        <v>21.2347373962402</v>
      </c>
      <c r="X1451" s="13" t="n">
        <v>13.6315119404329</v>
      </c>
      <c r="Y1451" s="13" t="n">
        <v>49.0181453427811</v>
      </c>
      <c r="Z1451" s="13" t="n">
        <v>41.5000000000001</v>
      </c>
      <c r="AA1451" s="10" t="s">
        <v>162</v>
      </c>
      <c r="AG1451" s="13" t="n">
        <v>98.4727797687642</v>
      </c>
      <c r="AH1451" s="13" t="n">
        <v>100</v>
      </c>
      <c r="AI1451" s="13" t="n">
        <v>34.3</v>
      </c>
      <c r="AJ1451" s="13" t="n">
        <v>66.2</v>
      </c>
      <c r="AK1451" s="13" t="n">
        <v>38.6</v>
      </c>
      <c r="AL1451" s="12" t="n">
        <v>39.0259259259259</v>
      </c>
      <c r="AM1451" s="10" t="s">
        <v>157</v>
      </c>
    </row>
    <row r="1452" customFormat="false" ht="15" hidden="false" customHeight="false" outlineLevel="0" collapsed="false">
      <c r="A1452" s="10" t="s">
        <v>3287</v>
      </c>
      <c r="B1452" s="10" t="s">
        <v>3201</v>
      </c>
      <c r="C1452" s="10" t="s">
        <v>148</v>
      </c>
      <c r="D1452" s="11" t="n">
        <v>46298.9092013889</v>
      </c>
      <c r="E1452" s="10" t="s">
        <v>3288</v>
      </c>
      <c r="F1452" s="10" t="s">
        <v>3203</v>
      </c>
      <c r="G1452" s="10" t="s">
        <v>3204</v>
      </c>
      <c r="H1452" s="10" t="s">
        <v>298</v>
      </c>
      <c r="I1452" s="10" t="s">
        <v>152</v>
      </c>
      <c r="J1452" s="10" t="s">
        <v>248</v>
      </c>
      <c r="K1452" s="10" t="s">
        <v>154</v>
      </c>
      <c r="M1452" s="12" t="n">
        <v>50.3754874587774</v>
      </c>
      <c r="N1452" s="12" t="n">
        <v>4.40847067276259</v>
      </c>
      <c r="O1452" s="12" t="n">
        <v>49.5160537213562</v>
      </c>
      <c r="P1452" s="12" t="n">
        <v>53.3661102142887</v>
      </c>
      <c r="Q1452" s="12" t="n">
        <v>55.9526636791848</v>
      </c>
      <c r="R1452" s="12" t="n">
        <v>53.3414272666896</v>
      </c>
      <c r="S1452" s="12" t="n">
        <v>52.3604029044568</v>
      </c>
      <c r="T1452" s="12" t="n">
        <v>42.5638273353167</v>
      </c>
      <c r="U1452" s="12" t="n">
        <v>40.7238235473633</v>
      </c>
      <c r="V1452" s="12" t="n">
        <v>57.698299407959</v>
      </c>
      <c r="W1452" s="12" t="n">
        <v>16.9744758605957</v>
      </c>
      <c r="X1452" s="13" t="n">
        <v>16.8700801617679</v>
      </c>
      <c r="Y1452" s="13" t="n">
        <v>47.6288486073999</v>
      </c>
      <c r="Z1452" s="13" t="n">
        <v>53.2000000000002</v>
      </c>
      <c r="AA1452" s="10" t="s">
        <v>162</v>
      </c>
      <c r="AG1452" s="13" t="n">
        <v>98.4990752596386</v>
      </c>
      <c r="AH1452" s="13" t="n">
        <v>100</v>
      </c>
      <c r="AI1452" s="13" t="n">
        <v>40</v>
      </c>
      <c r="AJ1452" s="13" t="n">
        <v>65.5</v>
      </c>
      <c r="AK1452" s="13" t="n">
        <v>51.4</v>
      </c>
      <c r="AL1452" s="12" t="n">
        <v>50.6042182902194</v>
      </c>
      <c r="AM1452" s="10" t="s">
        <v>157</v>
      </c>
    </row>
    <row r="1453" customFormat="false" ht="15" hidden="false" customHeight="false" outlineLevel="0" collapsed="false">
      <c r="A1453" s="10" t="s">
        <v>3289</v>
      </c>
      <c r="B1453" s="10" t="s">
        <v>3201</v>
      </c>
      <c r="C1453" s="10" t="s">
        <v>148</v>
      </c>
      <c r="D1453" s="11" t="n">
        <v>46298.909224537</v>
      </c>
      <c r="E1453" s="10" t="s">
        <v>3290</v>
      </c>
      <c r="F1453" s="10" t="s">
        <v>3203</v>
      </c>
      <c r="G1453" s="10" t="s">
        <v>3204</v>
      </c>
      <c r="H1453" s="10" t="s">
        <v>301</v>
      </c>
      <c r="I1453" s="10" t="s">
        <v>152</v>
      </c>
      <c r="J1453" s="10" t="s">
        <v>248</v>
      </c>
      <c r="K1453" s="10" t="s">
        <v>154</v>
      </c>
      <c r="L1453" s="10" t="s">
        <v>161</v>
      </c>
      <c r="M1453" s="12" t="n">
        <v>46.3156415170062</v>
      </c>
      <c r="N1453" s="12" t="n">
        <v>5.70876355012387</v>
      </c>
      <c r="O1453" s="12" t="n">
        <v>44.6618659558642</v>
      </c>
      <c r="P1453" s="12" t="n">
        <v>57.2951631948577</v>
      </c>
      <c r="Q1453" s="12" t="n">
        <v>54.572012416434</v>
      </c>
      <c r="R1453" s="12" t="n">
        <v>51.9426540255812</v>
      </c>
      <c r="S1453" s="12" t="n">
        <v>48.6411200742109</v>
      </c>
      <c r="T1453" s="12" t="n">
        <v>38.0290683225369</v>
      </c>
      <c r="U1453" s="12" t="n">
        <v>37.208797454834</v>
      </c>
      <c r="V1453" s="12" t="n">
        <v>59.6796607971191</v>
      </c>
      <c r="W1453" s="12" t="n">
        <v>22.4708633422852</v>
      </c>
      <c r="X1453" s="13" t="n">
        <v>18.6410017241867</v>
      </c>
      <c r="Y1453" s="13" t="n">
        <v>40.1919217614969</v>
      </c>
      <c r="Z1453" s="13" t="n">
        <v>42.8000000000001</v>
      </c>
      <c r="AA1453" s="10" t="s">
        <v>162</v>
      </c>
      <c r="AD1453" s="10" t="s">
        <v>156</v>
      </c>
      <c r="AE1453" s="10" t="s">
        <v>156</v>
      </c>
      <c r="AG1453" s="13" t="n">
        <v>95.5827524720376</v>
      </c>
      <c r="AH1453" s="13" t="n">
        <v>99.9513697519857</v>
      </c>
      <c r="AI1453" s="13" t="n">
        <v>36.1</v>
      </c>
      <c r="AJ1453" s="13" t="n">
        <v>64.7</v>
      </c>
      <c r="AK1453" s="13" t="n">
        <v>44.2</v>
      </c>
      <c r="AL1453" s="12" t="n">
        <v>45.6333333333334</v>
      </c>
      <c r="AM1453" s="10" t="s">
        <v>157</v>
      </c>
      <c r="AO1453" s="10" t="s">
        <v>163</v>
      </c>
    </row>
    <row r="1454" customFormat="false" ht="15" hidden="false" customHeight="false" outlineLevel="0" collapsed="false">
      <c r="A1454" s="10" t="s">
        <v>3291</v>
      </c>
      <c r="B1454" s="10" t="s">
        <v>3201</v>
      </c>
      <c r="C1454" s="10" t="s">
        <v>148</v>
      </c>
      <c r="D1454" s="11" t="n">
        <v>46298.9092592593</v>
      </c>
      <c r="E1454" s="10" t="s">
        <v>3292</v>
      </c>
      <c r="F1454" s="10" t="s">
        <v>3203</v>
      </c>
      <c r="G1454" s="10" t="s">
        <v>3204</v>
      </c>
      <c r="H1454" s="10" t="s">
        <v>304</v>
      </c>
      <c r="I1454" s="10" t="s">
        <v>152</v>
      </c>
      <c r="J1454" s="10" t="s">
        <v>248</v>
      </c>
      <c r="K1454" s="10" t="s">
        <v>154</v>
      </c>
      <c r="M1454" s="12" t="n">
        <v>54.8015675189929</v>
      </c>
      <c r="N1454" s="12" t="n">
        <v>4.12752015902246</v>
      </c>
      <c r="O1454" s="12" t="n">
        <v>53.8657225055567</v>
      </c>
      <c r="P1454" s="12" t="n">
        <v>59.37807439955</v>
      </c>
      <c r="Q1454" s="12" t="n">
        <v>61.1018478741951</v>
      </c>
      <c r="R1454" s="12" t="n">
        <v>57.4394610891951</v>
      </c>
      <c r="S1454" s="12" t="n">
        <v>55.9312353320057</v>
      </c>
      <c r="T1454" s="12" t="n">
        <v>47.6334747796365</v>
      </c>
      <c r="U1454" s="12" t="n">
        <v>45.7963676452637</v>
      </c>
      <c r="V1454" s="12" t="n">
        <v>63.3593902587891</v>
      </c>
      <c r="W1454" s="12" t="n">
        <v>17.5630226135254</v>
      </c>
      <c r="X1454" s="13" t="n">
        <v>16.9780992565803</v>
      </c>
      <c r="Y1454" s="13" t="n">
        <v>46.0652334070056</v>
      </c>
      <c r="Z1454" s="13" t="n">
        <v>57.6000000000001</v>
      </c>
      <c r="AA1454" s="10" t="s">
        <v>162</v>
      </c>
      <c r="AG1454" s="13" t="n">
        <v>98.75</v>
      </c>
      <c r="AH1454" s="13" t="n">
        <v>100</v>
      </c>
      <c r="AI1454" s="13" t="n">
        <v>44.8</v>
      </c>
      <c r="AJ1454" s="13" t="n">
        <v>70.5</v>
      </c>
      <c r="AK1454" s="13" t="n">
        <v>53.5</v>
      </c>
      <c r="AL1454" s="12" t="n">
        <v>53.3666666666667</v>
      </c>
      <c r="AM1454" s="10" t="s">
        <v>157</v>
      </c>
    </row>
    <row r="1455" customFormat="false" ht="15" hidden="false" customHeight="false" outlineLevel="0" collapsed="false">
      <c r="A1455" s="10" t="s">
        <v>3293</v>
      </c>
      <c r="B1455" s="10" t="s">
        <v>3201</v>
      </c>
      <c r="C1455" s="10" t="s">
        <v>148</v>
      </c>
      <c r="D1455" s="11" t="n">
        <v>46298.9092824074</v>
      </c>
      <c r="E1455" s="10" t="s">
        <v>3294</v>
      </c>
      <c r="F1455" s="10" t="s">
        <v>3203</v>
      </c>
      <c r="G1455" s="10" t="s">
        <v>3204</v>
      </c>
      <c r="H1455" s="10" t="s">
        <v>307</v>
      </c>
      <c r="I1455" s="10" t="s">
        <v>152</v>
      </c>
      <c r="J1455" s="10" t="s">
        <v>248</v>
      </c>
      <c r="K1455" s="10" t="s">
        <v>154</v>
      </c>
      <c r="M1455" s="12" t="n">
        <v>48.6649821287864</v>
      </c>
      <c r="N1455" s="12" t="n">
        <v>5.45877873291898</v>
      </c>
      <c r="O1455" s="12" t="n">
        <v>46.9537969845701</v>
      </c>
      <c r="P1455" s="12" t="n">
        <v>57.2645997684758</v>
      </c>
      <c r="Q1455" s="12" t="n">
        <v>56.4769483073165</v>
      </c>
      <c r="R1455" s="12" t="n">
        <v>52.4219005325903</v>
      </c>
      <c r="S1455" s="12" t="n">
        <v>55.2700080094413</v>
      </c>
      <c r="T1455" s="12" t="n">
        <v>40.1626917376956</v>
      </c>
      <c r="U1455" s="12" t="n">
        <v>39.1310348510742</v>
      </c>
      <c r="V1455" s="12" t="n">
        <v>60.3324737548828</v>
      </c>
      <c r="W1455" s="12" t="n">
        <v>21.2014389038086</v>
      </c>
      <c r="X1455" s="13" t="n">
        <v>10.9682487725041</v>
      </c>
      <c r="Y1455" s="13" t="n">
        <v>37.4559738134206</v>
      </c>
      <c r="Z1455" s="13" t="n">
        <v>45.3000000000001</v>
      </c>
      <c r="AA1455" s="10" t="s">
        <v>162</v>
      </c>
      <c r="AF1455" s="10" t="s">
        <v>156</v>
      </c>
      <c r="AG1455" s="13" t="n">
        <v>98.3010489735504</v>
      </c>
      <c r="AH1455" s="13" t="n">
        <v>100</v>
      </c>
      <c r="AI1455" s="13" t="n">
        <v>38.2</v>
      </c>
      <c r="AJ1455" s="13" t="n">
        <v>71</v>
      </c>
      <c r="AK1455" s="13" t="n">
        <v>41.8</v>
      </c>
      <c r="AL1455" s="12" t="n">
        <v>41.6966907290707</v>
      </c>
      <c r="AM1455" s="10" t="s">
        <v>157</v>
      </c>
    </row>
    <row r="1456" customFormat="false" ht="15" hidden="false" customHeight="false" outlineLevel="0" collapsed="false">
      <c r="A1456" s="10" t="s">
        <v>3295</v>
      </c>
      <c r="B1456" s="10" t="s">
        <v>3201</v>
      </c>
      <c r="C1456" s="10" t="s">
        <v>148</v>
      </c>
      <c r="D1456" s="11" t="n">
        <v>46298.9092939815</v>
      </c>
      <c r="E1456" s="10" t="s">
        <v>3296</v>
      </c>
      <c r="F1456" s="10" t="s">
        <v>3203</v>
      </c>
      <c r="G1456" s="10" t="s">
        <v>3204</v>
      </c>
      <c r="H1456" s="10" t="s">
        <v>310</v>
      </c>
      <c r="I1456" s="10" t="s">
        <v>152</v>
      </c>
      <c r="J1456" s="10" t="s">
        <v>248</v>
      </c>
      <c r="K1456" s="10" t="s">
        <v>154</v>
      </c>
      <c r="M1456" s="12" t="n">
        <v>47.8515180636749</v>
      </c>
      <c r="N1456" s="12" t="n">
        <v>4.97031961323377</v>
      </c>
      <c r="O1456" s="12" t="n">
        <v>46.4415815430499</v>
      </c>
      <c r="P1456" s="12" t="n">
        <v>57.2785220271221</v>
      </c>
      <c r="Q1456" s="12" t="n">
        <v>55.9714156575357</v>
      </c>
      <c r="R1456" s="12" t="n">
        <v>51.6133143896585</v>
      </c>
      <c r="S1456" s="12" t="n">
        <v>50.0530077994899</v>
      </c>
      <c r="T1456" s="12" t="n">
        <v>42.3902988482981</v>
      </c>
      <c r="U1456" s="12" t="n">
        <v>39.5638771057129</v>
      </c>
      <c r="V1456" s="12" t="n">
        <v>59.3885116577148</v>
      </c>
      <c r="W1456" s="12" t="n">
        <v>19.824634552002</v>
      </c>
      <c r="X1456" s="13" t="n">
        <v>37.4896872747484</v>
      </c>
      <c r="Y1456" s="13" t="n">
        <v>48.6413255868484</v>
      </c>
      <c r="Z1456" s="13" t="n">
        <v>45.4000000000001</v>
      </c>
      <c r="AA1456" s="10" t="s">
        <v>162</v>
      </c>
      <c r="AC1456" s="10" t="s">
        <v>156</v>
      </c>
      <c r="AG1456" s="13" t="n">
        <v>97.9557982850143</v>
      </c>
      <c r="AH1456" s="13" t="n">
        <v>100</v>
      </c>
      <c r="AI1456" s="13" t="n">
        <v>38.3</v>
      </c>
      <c r="AJ1456" s="13" t="n">
        <v>70.9</v>
      </c>
      <c r="AK1456" s="13" t="n">
        <v>44.6</v>
      </c>
      <c r="AL1456" s="12" t="n">
        <v>44.703394686907</v>
      </c>
      <c r="AM1456" s="10" t="s">
        <v>157</v>
      </c>
    </row>
    <row r="1457" customFormat="false" ht="15" hidden="false" customHeight="false" outlineLevel="0" collapsed="false">
      <c r="A1457" s="10" t="s">
        <v>3297</v>
      </c>
      <c r="B1457" s="10" t="s">
        <v>3201</v>
      </c>
      <c r="C1457" s="10" t="s">
        <v>148</v>
      </c>
      <c r="D1457" s="11" t="n">
        <v>46298.9093055556</v>
      </c>
      <c r="E1457" s="10" t="s">
        <v>3298</v>
      </c>
      <c r="F1457" s="10" t="s">
        <v>3203</v>
      </c>
      <c r="G1457" s="10" t="s">
        <v>3204</v>
      </c>
      <c r="H1457" s="10" t="s">
        <v>313</v>
      </c>
      <c r="I1457" s="10" t="s">
        <v>152</v>
      </c>
      <c r="J1457" s="10" t="s">
        <v>248</v>
      </c>
      <c r="K1457" s="10" t="s">
        <v>154</v>
      </c>
      <c r="M1457" s="12" t="n">
        <v>45.6296307877045</v>
      </c>
      <c r="N1457" s="12" t="n">
        <v>5.97665931204163</v>
      </c>
      <c r="O1457" s="12" t="n">
        <v>43.870171642351</v>
      </c>
      <c r="P1457" s="12" t="n">
        <v>55.0410305223343</v>
      </c>
      <c r="Q1457" s="12" t="n">
        <v>53.8668491219821</v>
      </c>
      <c r="R1457" s="12" t="n">
        <v>51.3606972711012</v>
      </c>
      <c r="S1457" s="12" t="n">
        <v>49.4737190391378</v>
      </c>
      <c r="T1457" s="12" t="n">
        <v>37.0384975078074</v>
      </c>
      <c r="U1457" s="12" t="n">
        <v>36.307674407959</v>
      </c>
      <c r="V1457" s="12" t="n">
        <v>57.5220832824707</v>
      </c>
      <c r="W1457" s="12" t="n">
        <v>21.2144088745117</v>
      </c>
      <c r="X1457" s="13" t="n">
        <v>17.8033592638445</v>
      </c>
      <c r="Y1457" s="13" t="n">
        <v>36.1933886435448</v>
      </c>
      <c r="Z1457" s="13" t="n">
        <v>43.0000000000001</v>
      </c>
      <c r="AA1457" s="10" t="s">
        <v>162</v>
      </c>
      <c r="AG1457" s="13" t="n">
        <v>98.7969622841287</v>
      </c>
      <c r="AH1457" s="13" t="n">
        <v>100</v>
      </c>
      <c r="AI1457" s="13" t="n">
        <v>35.3</v>
      </c>
      <c r="AJ1457" s="13" t="n">
        <v>70.8</v>
      </c>
      <c r="AK1457" s="13" t="n">
        <v>35.9</v>
      </c>
      <c r="AL1457" s="12" t="n">
        <v>36.30767368225</v>
      </c>
      <c r="AM1457" s="10" t="s">
        <v>157</v>
      </c>
    </row>
    <row r="1458" customFormat="false" ht="15" hidden="false" customHeight="false" outlineLevel="0" collapsed="false">
      <c r="A1458" s="10" t="s">
        <v>3299</v>
      </c>
      <c r="B1458" s="10" t="s">
        <v>3201</v>
      </c>
      <c r="C1458" s="10" t="s">
        <v>148</v>
      </c>
      <c r="D1458" s="11" t="n">
        <v>46298.9093287037</v>
      </c>
      <c r="E1458" s="10" t="s">
        <v>3300</v>
      </c>
      <c r="F1458" s="10" t="s">
        <v>3203</v>
      </c>
      <c r="G1458" s="10" t="s">
        <v>3204</v>
      </c>
      <c r="H1458" s="10" t="s">
        <v>316</v>
      </c>
      <c r="I1458" s="10" t="s">
        <v>152</v>
      </c>
      <c r="J1458" s="10" t="s">
        <v>248</v>
      </c>
      <c r="K1458" s="10" t="s">
        <v>154</v>
      </c>
      <c r="M1458" s="12" t="n">
        <v>47.1913911305964</v>
      </c>
      <c r="N1458" s="12" t="n">
        <v>5.3097040246625</v>
      </c>
      <c r="O1458" s="12" t="n">
        <v>45.6877329765858</v>
      </c>
      <c r="P1458" s="12" t="n">
        <v>55.9914504965514</v>
      </c>
      <c r="Q1458" s="12" t="n">
        <v>54.1971837408869</v>
      </c>
      <c r="R1458" s="12" t="n">
        <v>49.9011172537045</v>
      </c>
      <c r="S1458" s="12" t="n">
        <v>52.2207767634616</v>
      </c>
      <c r="T1458" s="12" t="n">
        <v>39.4522520286194</v>
      </c>
      <c r="U1458" s="12" t="n">
        <v>37.3259048461914</v>
      </c>
      <c r="V1458" s="12" t="n">
        <v>59.0771522521973</v>
      </c>
      <c r="W1458" s="12" t="n">
        <v>21.7512474060059</v>
      </c>
      <c r="X1458" s="13" t="n">
        <v>18.4782236819597</v>
      </c>
      <c r="Y1458" s="13" t="n">
        <v>38.9544630332889</v>
      </c>
      <c r="Z1458" s="13" t="n">
        <v>45.2000000000001</v>
      </c>
      <c r="AA1458" s="10" t="s">
        <v>162</v>
      </c>
      <c r="AG1458" s="13" t="n">
        <v>98.7232749012058</v>
      </c>
      <c r="AH1458" s="13" t="n">
        <v>100</v>
      </c>
      <c r="AI1458" s="13" t="n">
        <v>36</v>
      </c>
      <c r="AJ1458" s="13" t="n">
        <v>70.2</v>
      </c>
      <c r="AK1458" s="13" t="n">
        <v>37</v>
      </c>
      <c r="AL1458" s="12" t="n">
        <v>37.3259060332142</v>
      </c>
      <c r="AM1458" s="10" t="s">
        <v>157</v>
      </c>
    </row>
    <row r="1459" customFormat="false" ht="15" hidden="false" customHeight="false" outlineLevel="0" collapsed="false">
      <c r="A1459" s="10" t="s">
        <v>3301</v>
      </c>
      <c r="B1459" s="10" t="s">
        <v>3201</v>
      </c>
      <c r="C1459" s="10" t="s">
        <v>148</v>
      </c>
      <c r="D1459" s="11" t="n">
        <v>46298.9093402778</v>
      </c>
      <c r="E1459" s="10" t="s">
        <v>3302</v>
      </c>
      <c r="F1459" s="10" t="s">
        <v>3203</v>
      </c>
      <c r="G1459" s="10" t="s">
        <v>3204</v>
      </c>
      <c r="H1459" s="10" t="s">
        <v>319</v>
      </c>
      <c r="I1459" s="10" t="s">
        <v>152</v>
      </c>
      <c r="J1459" s="10" t="s">
        <v>248</v>
      </c>
      <c r="K1459" s="10" t="s">
        <v>154</v>
      </c>
      <c r="M1459" s="12" t="n">
        <v>46.8080391573097</v>
      </c>
      <c r="N1459" s="12" t="n">
        <v>6.02333335170341</v>
      </c>
      <c r="O1459" s="12" t="n">
        <v>45.0551055272197</v>
      </c>
      <c r="P1459" s="12" t="n">
        <v>58.9600802916566</v>
      </c>
      <c r="Q1459" s="12" t="n">
        <v>53.9538703053856</v>
      </c>
      <c r="R1459" s="12" t="n">
        <v>50.9049168329548</v>
      </c>
      <c r="S1459" s="12" t="n">
        <v>50.2585807241835</v>
      </c>
      <c r="T1459" s="12" t="n">
        <v>39.3003243996196</v>
      </c>
      <c r="U1459" s="12" t="n">
        <v>37.2708282470703</v>
      </c>
      <c r="V1459" s="12" t="n">
        <v>61.3200798034668</v>
      </c>
      <c r="W1459" s="12" t="n">
        <v>24.0492515563965</v>
      </c>
      <c r="X1459" s="13" t="n">
        <v>21.5693071521224</v>
      </c>
      <c r="Y1459" s="13" t="n">
        <v>39.8052064230442</v>
      </c>
      <c r="Z1459" s="13" t="n">
        <v>42.8000000000001</v>
      </c>
      <c r="AA1459" s="10" t="s">
        <v>162</v>
      </c>
      <c r="AG1459" s="13" t="n">
        <v>98.634548783447</v>
      </c>
      <c r="AH1459" s="13" t="n">
        <v>100</v>
      </c>
      <c r="AI1459" s="13" t="n">
        <v>36.1</v>
      </c>
      <c r="AJ1459" s="13" t="n">
        <v>66.3</v>
      </c>
      <c r="AK1459" s="13" t="n">
        <v>45.7</v>
      </c>
      <c r="AL1459" s="12" t="n">
        <v>46.1666666666667</v>
      </c>
      <c r="AM1459" s="10" t="s">
        <v>157</v>
      </c>
    </row>
    <row r="1460" customFormat="false" ht="15" hidden="false" customHeight="false" outlineLevel="0" collapsed="false">
      <c r="A1460" s="10" t="s">
        <v>3303</v>
      </c>
      <c r="B1460" s="10" t="s">
        <v>3201</v>
      </c>
      <c r="C1460" s="10" t="s">
        <v>148</v>
      </c>
      <c r="D1460" s="11" t="n">
        <v>46298.9094212963</v>
      </c>
      <c r="E1460" s="10" t="s">
        <v>3304</v>
      </c>
      <c r="F1460" s="10" t="s">
        <v>3203</v>
      </c>
      <c r="G1460" s="10" t="s">
        <v>3204</v>
      </c>
      <c r="K1460" s="10" t="s">
        <v>243</v>
      </c>
      <c r="AN1460" s="10" t="s">
        <v>244</v>
      </c>
      <c r="AO1460" s="10" t="s">
        <v>244</v>
      </c>
    </row>
    <row r="1461" customFormat="false" ht="15" hidden="false" customHeight="false" outlineLevel="0" collapsed="false">
      <c r="A1461" s="10" t="s">
        <v>3305</v>
      </c>
      <c r="B1461" s="10" t="s">
        <v>3201</v>
      </c>
      <c r="C1461" s="10" t="s">
        <v>148</v>
      </c>
      <c r="D1461" s="11" t="n">
        <v>46298.9098148148</v>
      </c>
      <c r="E1461" s="10" t="s">
        <v>3306</v>
      </c>
      <c r="F1461" s="10" t="s">
        <v>3203</v>
      </c>
      <c r="G1461" s="10" t="s">
        <v>3204</v>
      </c>
      <c r="H1461" s="10" t="s">
        <v>322</v>
      </c>
      <c r="I1461" s="10" t="s">
        <v>323</v>
      </c>
      <c r="J1461" s="10" t="s">
        <v>248</v>
      </c>
      <c r="K1461" s="10" t="s">
        <v>154</v>
      </c>
      <c r="M1461" s="12" t="n">
        <v>59.9031880860726</v>
      </c>
      <c r="N1461" s="12" t="n">
        <v>1.84803104471507</v>
      </c>
      <c r="O1461" s="12" t="n">
        <v>59.4120920458334</v>
      </c>
      <c r="P1461" s="12" t="n">
        <v>64.2880198647567</v>
      </c>
      <c r="Q1461" s="12" t="n">
        <v>62.0318483449656</v>
      </c>
      <c r="R1461" s="12" t="n">
        <v>60.8874352257852</v>
      </c>
      <c r="S1461" s="12" t="n">
        <v>60.4760373512011</v>
      </c>
      <c r="T1461" s="12" t="n">
        <v>58.1156148361227</v>
      </c>
      <c r="U1461" s="12" t="n">
        <v>57.1759071350098</v>
      </c>
      <c r="V1461" s="12" t="n">
        <v>64.9296569824219</v>
      </c>
      <c r="W1461" s="12" t="n">
        <v>7.75374984741211</v>
      </c>
      <c r="X1461" s="13" t="n">
        <v>72.1285651116516</v>
      </c>
      <c r="Y1461" s="13" t="n">
        <v>87.2107377109588</v>
      </c>
      <c r="Z1461" s="13" t="n">
        <v>59.8</v>
      </c>
      <c r="AA1461" s="10" t="s">
        <v>170</v>
      </c>
      <c r="AC1461" s="10" t="s">
        <v>156</v>
      </c>
      <c r="AG1461" s="13" t="n">
        <v>98.3260869565217</v>
      </c>
      <c r="AH1461" s="13" t="n">
        <v>100</v>
      </c>
      <c r="AI1461" s="13" t="n">
        <v>56.3</v>
      </c>
      <c r="AJ1461" s="13" t="n">
        <v>70.4</v>
      </c>
      <c r="AK1461" s="13" t="n">
        <v>57.2</v>
      </c>
      <c r="AL1461" s="12" t="n">
        <v>57.4873684210526</v>
      </c>
      <c r="AM1461" s="10" t="s">
        <v>157</v>
      </c>
    </row>
    <row r="1462" customFormat="false" ht="15" hidden="false" customHeight="false" outlineLevel="0" collapsed="false">
      <c r="A1462" s="10" t="s">
        <v>3307</v>
      </c>
      <c r="B1462" s="10" t="s">
        <v>3201</v>
      </c>
      <c r="C1462" s="10" t="s">
        <v>148</v>
      </c>
      <c r="D1462" s="11" t="n">
        <v>46298.9098611111</v>
      </c>
      <c r="E1462" s="10" t="s">
        <v>3308</v>
      </c>
      <c r="F1462" s="10" t="s">
        <v>3203</v>
      </c>
      <c r="G1462" s="10" t="s">
        <v>3204</v>
      </c>
      <c r="H1462" s="10" t="s">
        <v>326</v>
      </c>
      <c r="I1462" s="10" t="s">
        <v>323</v>
      </c>
      <c r="J1462" s="10" t="s">
        <v>248</v>
      </c>
      <c r="K1462" s="10" t="s">
        <v>154</v>
      </c>
      <c r="M1462" s="12" t="n">
        <v>59.4920686364868</v>
      </c>
      <c r="N1462" s="12" t="n">
        <v>2.1416335593564</v>
      </c>
      <c r="O1462" s="12" t="n">
        <v>58.9127079332306</v>
      </c>
      <c r="P1462" s="12" t="n">
        <v>64.2356712957134</v>
      </c>
      <c r="Q1462" s="12" t="n">
        <v>61.8262906214907</v>
      </c>
      <c r="R1462" s="12" t="n">
        <v>60.8728146464288</v>
      </c>
      <c r="S1462" s="12" t="n">
        <v>59.9055271786078</v>
      </c>
      <c r="T1462" s="12" t="n">
        <v>56.8702653174853</v>
      </c>
      <c r="U1462" s="12" t="n">
        <v>56.3709678649902</v>
      </c>
      <c r="V1462" s="12" t="n">
        <v>65.8285751342773</v>
      </c>
      <c r="W1462" s="12" t="n">
        <v>9.45760726928711</v>
      </c>
      <c r="X1462" s="13" t="n">
        <v>61.9935061588414</v>
      </c>
      <c r="Y1462" s="13" t="n">
        <v>80.5792918620832</v>
      </c>
      <c r="Z1462" s="13" t="n">
        <v>59.1</v>
      </c>
      <c r="AA1462" s="10" t="s">
        <v>170</v>
      </c>
      <c r="AG1462" s="13" t="n">
        <v>98.8738279657562</v>
      </c>
      <c r="AH1462" s="13" t="n">
        <v>100</v>
      </c>
      <c r="AI1462" s="13" t="n">
        <v>55.5</v>
      </c>
      <c r="AJ1462" s="13" t="n">
        <v>72</v>
      </c>
      <c r="AK1462" s="13" t="n">
        <v>55.7</v>
      </c>
      <c r="AL1462" s="12" t="n">
        <v>56.1396915072525</v>
      </c>
      <c r="AM1462" s="10" t="s">
        <v>157</v>
      </c>
    </row>
    <row r="1463" customFormat="false" ht="15" hidden="false" customHeight="false" outlineLevel="0" collapsed="false">
      <c r="A1463" s="10" t="s">
        <v>3309</v>
      </c>
      <c r="B1463" s="10" t="s">
        <v>3201</v>
      </c>
      <c r="C1463" s="10" t="s">
        <v>148</v>
      </c>
      <c r="D1463" s="11" t="n">
        <v>46298.9098958333</v>
      </c>
      <c r="E1463" s="10" t="s">
        <v>3310</v>
      </c>
      <c r="F1463" s="10" t="s">
        <v>3203</v>
      </c>
      <c r="G1463" s="10" t="s">
        <v>3204</v>
      </c>
      <c r="H1463" s="10" t="s">
        <v>329</v>
      </c>
      <c r="I1463" s="10" t="s">
        <v>323</v>
      </c>
      <c r="J1463" s="10" t="s">
        <v>248</v>
      </c>
      <c r="K1463" s="10" t="s">
        <v>154</v>
      </c>
      <c r="M1463" s="12" t="n">
        <v>57.2581796592847</v>
      </c>
      <c r="N1463" s="12" t="n">
        <v>2.55876661897679</v>
      </c>
      <c r="O1463" s="12" t="n">
        <v>56.5965801471755</v>
      </c>
      <c r="P1463" s="12" t="n">
        <v>63.3989561701614</v>
      </c>
      <c r="Q1463" s="12" t="n">
        <v>59.3624921461583</v>
      </c>
      <c r="R1463" s="12" t="n">
        <v>58.0306268925723</v>
      </c>
      <c r="S1463" s="12" t="n">
        <v>58.6088843255381</v>
      </c>
      <c r="T1463" s="12" t="n">
        <v>54.0145118657799</v>
      </c>
      <c r="U1463" s="12" t="n">
        <v>53.6026382446289</v>
      </c>
      <c r="V1463" s="12" t="n">
        <v>64.5682678222656</v>
      </c>
      <c r="W1463" s="12" t="n">
        <v>10.9656295776367</v>
      </c>
      <c r="X1463" s="13" t="n">
        <v>44.9720705141762</v>
      </c>
      <c r="Y1463" s="13" t="n">
        <v>77.4735323024098</v>
      </c>
      <c r="Z1463" s="13" t="n">
        <v>57.7</v>
      </c>
      <c r="AA1463" s="10" t="s">
        <v>155</v>
      </c>
      <c r="AG1463" s="13" t="n">
        <v>98.4819897084048</v>
      </c>
      <c r="AH1463" s="13" t="n">
        <v>100</v>
      </c>
      <c r="AI1463" s="13" t="n">
        <v>52.7</v>
      </c>
      <c r="AJ1463" s="13" t="n">
        <v>69.8</v>
      </c>
      <c r="AK1463" s="13" t="n">
        <v>53.3</v>
      </c>
      <c r="AL1463" s="12" t="n">
        <v>53.3629530166071</v>
      </c>
      <c r="AM1463" s="10" t="s">
        <v>157</v>
      </c>
    </row>
    <row r="1464" customFormat="false" ht="15" hidden="false" customHeight="false" outlineLevel="0" collapsed="false">
      <c r="A1464" s="10" t="s">
        <v>3311</v>
      </c>
      <c r="B1464" s="10" t="s">
        <v>3201</v>
      </c>
      <c r="C1464" s="10" t="s">
        <v>148</v>
      </c>
      <c r="D1464" s="11" t="n">
        <v>46298.9099189815</v>
      </c>
      <c r="E1464" s="10" t="s">
        <v>3312</v>
      </c>
      <c r="F1464" s="10" t="s">
        <v>3203</v>
      </c>
      <c r="G1464" s="10" t="s">
        <v>3204</v>
      </c>
      <c r="H1464" s="10" t="s">
        <v>332</v>
      </c>
      <c r="I1464" s="10" t="s">
        <v>323</v>
      </c>
      <c r="J1464" s="10" t="s">
        <v>248</v>
      </c>
      <c r="K1464" s="10" t="s">
        <v>154</v>
      </c>
      <c r="M1464" s="12" t="n">
        <v>54.9980628922345</v>
      </c>
      <c r="N1464" s="12" t="n">
        <v>2.95941101664563</v>
      </c>
      <c r="O1464" s="12" t="n">
        <v>54.189571622857</v>
      </c>
      <c r="P1464" s="12" t="n">
        <v>61.9639510680848</v>
      </c>
      <c r="Q1464" s="12" t="n">
        <v>58.07570345187</v>
      </c>
      <c r="R1464" s="12" t="n">
        <v>56.3064247326077</v>
      </c>
      <c r="S1464" s="12" t="n">
        <v>56.083776861821</v>
      </c>
      <c r="T1464" s="12" t="n">
        <v>50.9404697584642</v>
      </c>
      <c r="U1464" s="12" t="n">
        <v>50.2598762512207</v>
      </c>
      <c r="V1464" s="12" t="n">
        <v>62.7255020141602</v>
      </c>
      <c r="W1464" s="12" t="n">
        <v>12.4656257629395</v>
      </c>
      <c r="X1464" s="13" t="n">
        <v>39.0440753718148</v>
      </c>
      <c r="Y1464" s="13" t="n">
        <v>69.8708004729722</v>
      </c>
      <c r="Z1464" s="13" t="n">
        <v>54.9</v>
      </c>
      <c r="AA1464" s="10" t="s">
        <v>155</v>
      </c>
      <c r="AG1464" s="13" t="n">
        <v>98.8091409951337</v>
      </c>
      <c r="AH1464" s="13" t="n">
        <v>100</v>
      </c>
      <c r="AI1464" s="13" t="n">
        <v>49.5</v>
      </c>
      <c r="AJ1464" s="13" t="n">
        <v>69.1</v>
      </c>
      <c r="AK1464" s="13" t="n">
        <v>50</v>
      </c>
      <c r="AL1464" s="12" t="n">
        <v>50.0563494132986</v>
      </c>
      <c r="AM1464" s="10" t="s">
        <v>157</v>
      </c>
    </row>
    <row r="1465" customFormat="false" ht="15" hidden="false" customHeight="false" outlineLevel="0" collapsed="false">
      <c r="A1465" s="10" t="s">
        <v>3313</v>
      </c>
      <c r="B1465" s="10" t="s">
        <v>3201</v>
      </c>
      <c r="C1465" s="10" t="s">
        <v>148</v>
      </c>
      <c r="D1465" s="11" t="n">
        <v>46298.9099305556</v>
      </c>
      <c r="E1465" s="10" t="s">
        <v>3314</v>
      </c>
      <c r="F1465" s="10" t="s">
        <v>3203</v>
      </c>
      <c r="G1465" s="10" t="s">
        <v>3204</v>
      </c>
      <c r="H1465" s="10" t="s">
        <v>336</v>
      </c>
      <c r="I1465" s="10" t="s">
        <v>323</v>
      </c>
      <c r="J1465" s="10" t="s">
        <v>153</v>
      </c>
      <c r="K1465" s="10" t="s">
        <v>154</v>
      </c>
      <c r="M1465" s="12" t="n">
        <v>57.9586687871535</v>
      </c>
      <c r="N1465" s="12" t="n">
        <v>3.6600907798455</v>
      </c>
      <c r="O1465" s="12" t="n">
        <v>57.2658514563547</v>
      </c>
      <c r="P1465" s="12" t="n">
        <v>60.4630626412511</v>
      </c>
      <c r="Q1465" s="12" t="n">
        <v>63.3903156331657</v>
      </c>
      <c r="R1465" s="12" t="n">
        <v>61.8433373721437</v>
      </c>
      <c r="S1465" s="12" t="n">
        <v>57.1238446820123</v>
      </c>
      <c r="T1465" s="12" t="n">
        <v>50.843475041195</v>
      </c>
      <c r="U1465" s="12" t="n">
        <v>49.1072006225586</v>
      </c>
      <c r="V1465" s="12" t="n">
        <v>65.0984344482422</v>
      </c>
      <c r="W1465" s="12" t="n">
        <v>15.9912338256836</v>
      </c>
      <c r="X1465" s="13" t="n">
        <v>13.650005516937</v>
      </c>
      <c r="Y1465" s="13" t="n">
        <v>57.5030343153481</v>
      </c>
      <c r="Z1465" s="13" t="n">
        <v>59.8000000000001</v>
      </c>
      <c r="AA1465" s="10" t="s">
        <v>155</v>
      </c>
      <c r="AG1465" s="13" t="n">
        <v>98.7351701147171</v>
      </c>
      <c r="AH1465" s="13" t="n">
        <v>100</v>
      </c>
      <c r="AI1465" s="13" t="n">
        <v>48.2</v>
      </c>
      <c r="AJ1465" s="13" t="n">
        <v>71.6</v>
      </c>
      <c r="AK1465" s="13" t="n">
        <v>49.6</v>
      </c>
      <c r="AL1465" s="12" t="n">
        <v>49.6536312200784</v>
      </c>
      <c r="AM1465" s="10" t="s">
        <v>157</v>
      </c>
    </row>
    <row r="1466" customFormat="false" ht="15" hidden="false" customHeight="false" outlineLevel="0" collapsed="false">
      <c r="A1466" s="10" t="s">
        <v>3315</v>
      </c>
      <c r="B1466" s="10" t="s">
        <v>3201</v>
      </c>
      <c r="C1466" s="10" t="s">
        <v>148</v>
      </c>
      <c r="D1466" s="11" t="n">
        <v>46298.9099537037</v>
      </c>
      <c r="E1466" s="10" t="s">
        <v>3316</v>
      </c>
      <c r="F1466" s="10" t="s">
        <v>3203</v>
      </c>
      <c r="G1466" s="10" t="s">
        <v>3204</v>
      </c>
      <c r="H1466" s="10" t="s">
        <v>339</v>
      </c>
      <c r="I1466" s="10" t="s">
        <v>323</v>
      </c>
      <c r="J1466" s="10" t="s">
        <v>153</v>
      </c>
      <c r="K1466" s="10" t="s">
        <v>154</v>
      </c>
      <c r="M1466" s="12" t="n">
        <v>52.651710531832</v>
      </c>
      <c r="N1466" s="12" t="n">
        <v>4.82360820795566</v>
      </c>
      <c r="O1466" s="12" t="n">
        <v>51.7874575901025</v>
      </c>
      <c r="P1466" s="12" t="n">
        <v>56.7117813287566</v>
      </c>
      <c r="Q1466" s="12" t="n">
        <v>57.9378982890736</v>
      </c>
      <c r="R1466" s="12" t="n">
        <v>55.1352087856379</v>
      </c>
      <c r="S1466" s="12" t="n">
        <v>54.4062513331468</v>
      </c>
      <c r="T1466" s="12" t="n">
        <v>42.5297367573278</v>
      </c>
      <c r="U1466" s="12" t="n">
        <v>40.6165542602539</v>
      </c>
      <c r="V1466" s="12" t="n">
        <v>58.9333915710449</v>
      </c>
      <c r="W1466" s="12" t="n">
        <v>18.316837310791</v>
      </c>
      <c r="X1466" s="13" t="n">
        <v>11.5233006764881</v>
      </c>
      <c r="Y1466" s="13" t="n">
        <v>54.2236070304577</v>
      </c>
      <c r="Z1466" s="13" t="n">
        <v>55.5000000000002</v>
      </c>
      <c r="AA1466" s="10" t="s">
        <v>155</v>
      </c>
      <c r="AG1466" s="13" t="n">
        <v>98.9028148331989</v>
      </c>
      <c r="AH1466" s="13" t="n">
        <v>100</v>
      </c>
      <c r="AI1466" s="13" t="n">
        <v>39.5</v>
      </c>
      <c r="AJ1466" s="13" t="n">
        <v>68.3</v>
      </c>
      <c r="AK1466" s="13" t="n">
        <v>43.4</v>
      </c>
      <c r="AL1466" s="12" t="n">
        <v>43.7666666666667</v>
      </c>
      <c r="AM1466" s="10" t="s">
        <v>157</v>
      </c>
    </row>
    <row r="1467" customFormat="false" ht="15" hidden="false" customHeight="false" outlineLevel="0" collapsed="false">
      <c r="A1467" s="10" t="s">
        <v>3317</v>
      </c>
      <c r="B1467" s="10" t="s">
        <v>3201</v>
      </c>
      <c r="C1467" s="10" t="s">
        <v>148</v>
      </c>
      <c r="D1467" s="11" t="n">
        <v>46298.9099884259</v>
      </c>
      <c r="E1467" s="10" t="s">
        <v>3318</v>
      </c>
      <c r="F1467" s="10" t="s">
        <v>3203</v>
      </c>
      <c r="G1467" s="10" t="s">
        <v>3204</v>
      </c>
      <c r="H1467" s="10" t="s">
        <v>342</v>
      </c>
      <c r="I1467" s="10" t="s">
        <v>323</v>
      </c>
      <c r="J1467" s="10" t="s">
        <v>153</v>
      </c>
      <c r="K1467" s="10" t="s">
        <v>154</v>
      </c>
      <c r="M1467" s="12" t="n">
        <v>50.4590095274196</v>
      </c>
      <c r="N1467" s="12" t="n">
        <v>4.18247443893458</v>
      </c>
      <c r="O1467" s="12" t="n">
        <v>49.6286181789333</v>
      </c>
      <c r="P1467" s="12" t="n">
        <v>55.0301232953866</v>
      </c>
      <c r="Q1467" s="12" t="n">
        <v>54.9658782961644</v>
      </c>
      <c r="R1467" s="12" t="n">
        <v>53.3217605389355</v>
      </c>
      <c r="S1467" s="12" t="n">
        <v>51.1211061859278</v>
      </c>
      <c r="T1467" s="12" t="n">
        <v>41.8120717074088</v>
      </c>
      <c r="U1467" s="12" t="n">
        <v>39.8004608154297</v>
      </c>
      <c r="V1467" s="12" t="n">
        <v>57.2422103881836</v>
      </c>
      <c r="W1467" s="12" t="n">
        <v>17.4417495727539</v>
      </c>
      <c r="X1467" s="13" t="n">
        <v>10.2106878227678</v>
      </c>
      <c r="Y1467" s="13" t="n">
        <v>50.3620612229624</v>
      </c>
      <c r="Z1467" s="13" t="n">
        <v>52.2000000000002</v>
      </c>
      <c r="AA1467" s="10" t="s">
        <v>155</v>
      </c>
      <c r="AG1467" s="13" t="n">
        <v>98.9703703703704</v>
      </c>
      <c r="AH1467" s="13" t="n">
        <v>100</v>
      </c>
      <c r="AI1467" s="13" t="n">
        <v>39</v>
      </c>
      <c r="AJ1467" s="13" t="n">
        <v>67.2</v>
      </c>
      <c r="AK1467" s="13" t="n">
        <v>50.9</v>
      </c>
      <c r="AL1467" s="12" t="n">
        <v>47.5467354589613</v>
      </c>
      <c r="AM1467" s="10" t="s">
        <v>157</v>
      </c>
    </row>
    <row r="1468" customFormat="false" ht="15" hidden="false" customHeight="false" outlineLevel="0" collapsed="false">
      <c r="A1468" s="10" t="s">
        <v>3319</v>
      </c>
      <c r="B1468" s="10" t="s">
        <v>3201</v>
      </c>
      <c r="C1468" s="10" t="s">
        <v>148</v>
      </c>
      <c r="D1468" s="11" t="n">
        <v>46298.9100115741</v>
      </c>
      <c r="E1468" s="10" t="s">
        <v>3320</v>
      </c>
      <c r="F1468" s="10" t="s">
        <v>3203</v>
      </c>
      <c r="G1468" s="10" t="s">
        <v>3204</v>
      </c>
      <c r="H1468" s="10" t="s">
        <v>345</v>
      </c>
      <c r="I1468" s="10" t="s">
        <v>323</v>
      </c>
      <c r="J1468" s="10" t="s">
        <v>153</v>
      </c>
      <c r="K1468" s="10" t="s">
        <v>154</v>
      </c>
      <c r="M1468" s="12" t="n">
        <v>52.6982035726165</v>
      </c>
      <c r="N1468" s="12" t="n">
        <v>5.99126825161874</v>
      </c>
      <c r="O1468" s="12" t="n">
        <v>51.9427726904874</v>
      </c>
      <c r="P1468" s="12" t="n">
        <v>61.2869494688704</v>
      </c>
      <c r="Q1468" s="12" t="n">
        <v>52.473649036527</v>
      </c>
      <c r="R1468" s="12" t="n">
        <v>55.5816656761644</v>
      </c>
      <c r="S1468" s="12" t="n">
        <v>53.1173760653765</v>
      </c>
      <c r="T1468" s="12" t="n">
        <v>43.4318106431082</v>
      </c>
      <c r="U1468" s="12" t="n">
        <v>41.4203300476074</v>
      </c>
      <c r="V1468" s="12" t="n">
        <v>63.0947227478027</v>
      </c>
      <c r="W1468" s="12" t="n">
        <v>21.6743927001953</v>
      </c>
      <c r="X1468" s="13" t="n">
        <v>16.4989816948987</v>
      </c>
      <c r="Y1468" s="13" t="n">
        <v>34.4565177624117</v>
      </c>
      <c r="Z1468" s="13" t="n">
        <v>57.7000000000002</v>
      </c>
      <c r="AA1468" s="10" t="s">
        <v>162</v>
      </c>
      <c r="AG1468" s="13" t="n">
        <v>98.5778173162463</v>
      </c>
      <c r="AH1468" s="13" t="n">
        <v>100</v>
      </c>
      <c r="AI1468" s="13" t="n">
        <v>40.6</v>
      </c>
      <c r="AJ1468" s="13" t="n">
        <v>69.5</v>
      </c>
      <c r="AK1468" s="13" t="n">
        <v>53.3</v>
      </c>
      <c r="AL1468" s="12" t="n">
        <v>53.6559259090291</v>
      </c>
      <c r="AM1468" s="10" t="s">
        <v>157</v>
      </c>
    </row>
    <row r="1469" customFormat="false" ht="15" hidden="false" customHeight="false" outlineLevel="0" collapsed="false">
      <c r="A1469" s="10" t="s">
        <v>3321</v>
      </c>
      <c r="B1469" s="10" t="s">
        <v>3201</v>
      </c>
      <c r="C1469" s="10" t="s">
        <v>148</v>
      </c>
      <c r="D1469" s="11" t="n">
        <v>46298.9100347222</v>
      </c>
      <c r="E1469" s="10" t="s">
        <v>3322</v>
      </c>
      <c r="F1469" s="10" t="s">
        <v>3203</v>
      </c>
      <c r="G1469" s="10" t="s">
        <v>3204</v>
      </c>
      <c r="H1469" s="10" t="s">
        <v>351</v>
      </c>
      <c r="I1469" s="10" t="s">
        <v>323</v>
      </c>
      <c r="J1469" s="10" t="s">
        <v>153</v>
      </c>
      <c r="K1469" s="10" t="s">
        <v>154</v>
      </c>
      <c r="M1469" s="12" t="n">
        <v>51.3925018389488</v>
      </c>
      <c r="N1469" s="12" t="n">
        <v>5.38358205626029</v>
      </c>
      <c r="O1469" s="12" t="n">
        <v>50.4926999620435</v>
      </c>
      <c r="P1469" s="12" t="n">
        <v>57.2191848187407</v>
      </c>
      <c r="Q1469" s="12" t="n">
        <v>55.6633319507228</v>
      </c>
      <c r="R1469" s="12" t="n">
        <v>54.6282980885145</v>
      </c>
      <c r="S1469" s="12" t="n">
        <v>51.8400921920003</v>
      </c>
      <c r="T1469" s="12" t="n">
        <v>40.7670054167442</v>
      </c>
      <c r="U1469" s="12" t="n">
        <v>38.7458763122559</v>
      </c>
      <c r="V1469" s="12" t="n">
        <v>58.5827178955078</v>
      </c>
      <c r="W1469" s="12" t="n">
        <v>19.836841583252</v>
      </c>
      <c r="X1469" s="13" t="n">
        <v>14.502245508982</v>
      </c>
      <c r="Y1469" s="13" t="n">
        <v>55.9406921451215</v>
      </c>
      <c r="Z1469" s="13" t="n">
        <v>54.2000000000002</v>
      </c>
      <c r="AA1469" s="10" t="s">
        <v>155</v>
      </c>
      <c r="AG1469" s="13" t="n">
        <v>98.555001084834</v>
      </c>
      <c r="AH1469" s="13" t="n">
        <v>100</v>
      </c>
      <c r="AI1469" s="13" t="n">
        <v>37.9</v>
      </c>
      <c r="AJ1469" s="13" t="n">
        <v>67.7</v>
      </c>
      <c r="AK1469" s="13" t="n">
        <v>49.6</v>
      </c>
      <c r="AL1469" s="12" t="n">
        <v>49.5438223512216</v>
      </c>
      <c r="AM1469" s="10" t="s">
        <v>157</v>
      </c>
    </row>
    <row r="1470" customFormat="false" ht="15" hidden="false" customHeight="false" outlineLevel="0" collapsed="false">
      <c r="A1470" s="10" t="s">
        <v>3323</v>
      </c>
      <c r="B1470" s="10" t="s">
        <v>3201</v>
      </c>
      <c r="C1470" s="10" t="s">
        <v>148</v>
      </c>
      <c r="D1470" s="11" t="n">
        <v>46298.9100462963</v>
      </c>
      <c r="E1470" s="10" t="s">
        <v>3324</v>
      </c>
      <c r="F1470" s="10" t="s">
        <v>3203</v>
      </c>
      <c r="G1470" s="10" t="s">
        <v>3204</v>
      </c>
      <c r="H1470" s="10" t="s">
        <v>354</v>
      </c>
      <c r="I1470" s="10" t="s">
        <v>323</v>
      </c>
      <c r="J1470" s="10" t="s">
        <v>153</v>
      </c>
      <c r="K1470" s="10" t="s">
        <v>154</v>
      </c>
      <c r="M1470" s="12" t="n">
        <v>49.4286823945202</v>
      </c>
      <c r="N1470" s="12" t="n">
        <v>4.40101376660004</v>
      </c>
      <c r="O1470" s="12" t="n">
        <v>48.7213793670623</v>
      </c>
      <c r="P1470" s="12" t="n">
        <v>53.860638725704</v>
      </c>
      <c r="Q1470" s="12" t="n">
        <v>52.9146887857736</v>
      </c>
      <c r="R1470" s="12" t="n">
        <v>53.0364091142477</v>
      </c>
      <c r="S1470" s="12" t="n">
        <v>48.8627335871571</v>
      </c>
      <c r="T1470" s="12" t="n">
        <v>40.8970019821594</v>
      </c>
      <c r="U1470" s="12" t="n">
        <v>38.9061393737793</v>
      </c>
      <c r="V1470" s="12" t="n">
        <v>57.2634811401367</v>
      </c>
      <c r="W1470" s="12" t="n">
        <v>18.3573417663574</v>
      </c>
      <c r="X1470" s="13" t="n">
        <v>12.0655526863137</v>
      </c>
      <c r="Y1470" s="13" t="n">
        <v>48.2652251238407</v>
      </c>
      <c r="Z1470" s="13" t="n">
        <v>50.7000000000001</v>
      </c>
      <c r="AA1470" s="10" t="s">
        <v>162</v>
      </c>
      <c r="AG1470" s="13" t="n">
        <v>98.8429604322263</v>
      </c>
      <c r="AH1470" s="13" t="n">
        <v>100</v>
      </c>
      <c r="AI1470" s="13" t="n">
        <v>38.1</v>
      </c>
      <c r="AJ1470" s="13" t="n">
        <v>66.5</v>
      </c>
      <c r="AK1470" s="13" t="n">
        <v>48.4</v>
      </c>
      <c r="AL1470" s="12" t="n">
        <v>46.7073506040603</v>
      </c>
      <c r="AM1470" s="10" t="s">
        <v>157</v>
      </c>
    </row>
    <row r="1471" customFormat="false" ht="15" hidden="false" customHeight="false" outlineLevel="0" collapsed="false">
      <c r="A1471" s="10" t="s">
        <v>3325</v>
      </c>
      <c r="B1471" s="10" t="s">
        <v>3201</v>
      </c>
      <c r="C1471" s="10" t="s">
        <v>148</v>
      </c>
      <c r="D1471" s="11" t="n">
        <v>46298.9100694444</v>
      </c>
      <c r="E1471" s="10" t="s">
        <v>3326</v>
      </c>
      <c r="F1471" s="10" t="s">
        <v>3203</v>
      </c>
      <c r="G1471" s="10" t="s">
        <v>3204</v>
      </c>
      <c r="H1471" s="10" t="s">
        <v>357</v>
      </c>
      <c r="I1471" s="10" t="s">
        <v>358</v>
      </c>
      <c r="J1471" s="10" t="s">
        <v>248</v>
      </c>
      <c r="K1471" s="10" t="s">
        <v>154</v>
      </c>
      <c r="L1471" s="10" t="s">
        <v>161</v>
      </c>
      <c r="M1471" s="12" t="n">
        <v>39.7230873732958</v>
      </c>
      <c r="N1471" s="12" t="n">
        <v>5.13138917896381</v>
      </c>
      <c r="O1471" s="12" t="n">
        <v>38.0745083902542</v>
      </c>
      <c r="P1471" s="12" t="n">
        <v>47.5786529618306</v>
      </c>
      <c r="Q1471" s="12" t="n">
        <v>50.8807241162812</v>
      </c>
      <c r="R1471" s="12" t="n">
        <v>43.5113006761339</v>
      </c>
      <c r="S1471" s="12" t="n">
        <v>46.955920374307</v>
      </c>
      <c r="T1471" s="12" t="n">
        <v>34.0316673879965</v>
      </c>
      <c r="U1471" s="12" t="n">
        <v>30.7809829711914</v>
      </c>
      <c r="V1471" s="12" t="n">
        <v>57.6020584106445</v>
      </c>
      <c r="W1471" s="12" t="n">
        <v>26.8210754394531</v>
      </c>
      <c r="X1471" s="13" t="n">
        <v>24.3586975297979</v>
      </c>
      <c r="Y1471" s="13" t="n">
        <v>53.8247826337306</v>
      </c>
      <c r="Z1471" s="13" t="n">
        <v>37.3000000000001</v>
      </c>
      <c r="AA1471" s="10" t="s">
        <v>155</v>
      </c>
      <c r="AD1471" s="10" t="s">
        <v>161</v>
      </c>
      <c r="AG1471" s="13" t="n">
        <v>97.2403222306987</v>
      </c>
      <c r="AH1471" s="13" t="n">
        <v>98.2866621406925</v>
      </c>
      <c r="AI1471" s="13" t="n">
        <v>29.3</v>
      </c>
      <c r="AJ1471" s="13" t="n">
        <v>67.5</v>
      </c>
      <c r="AK1471" s="13" t="n">
        <v>35.8</v>
      </c>
      <c r="AL1471" s="12" t="n">
        <v>35.4126430976431</v>
      </c>
      <c r="AM1471" s="10" t="s">
        <v>157</v>
      </c>
      <c r="AO1471" s="10" t="s">
        <v>2682</v>
      </c>
    </row>
    <row r="1472" customFormat="false" ht="15" hidden="false" customHeight="false" outlineLevel="0" collapsed="false">
      <c r="A1472" s="10" t="s">
        <v>3327</v>
      </c>
      <c r="B1472" s="10" t="s">
        <v>3201</v>
      </c>
      <c r="C1472" s="10" t="s">
        <v>148</v>
      </c>
      <c r="D1472" s="11" t="n">
        <v>46298.9100810185</v>
      </c>
      <c r="E1472" s="10" t="s">
        <v>3328</v>
      </c>
      <c r="F1472" s="10" t="s">
        <v>3203</v>
      </c>
      <c r="G1472" s="10" t="s">
        <v>3204</v>
      </c>
      <c r="H1472" s="10" t="s">
        <v>361</v>
      </c>
      <c r="I1472" s="10" t="s">
        <v>358</v>
      </c>
      <c r="J1472" s="10" t="s">
        <v>153</v>
      </c>
      <c r="K1472" s="10" t="s">
        <v>154</v>
      </c>
      <c r="M1472" s="12" t="n">
        <v>43.9648238886688</v>
      </c>
      <c r="N1472" s="12" t="n">
        <v>8.05243640799506</v>
      </c>
      <c r="O1472" s="12" t="n">
        <v>41.6068262894911</v>
      </c>
      <c r="P1472" s="12" t="n">
        <v>53.2835062774811</v>
      </c>
      <c r="Q1472" s="12" t="n">
        <v>55.7468889458326</v>
      </c>
      <c r="R1472" s="12" t="n">
        <v>51.3559077309195</v>
      </c>
      <c r="S1472" s="12" t="n">
        <v>53.3901595374481</v>
      </c>
      <c r="T1472" s="12" t="n">
        <v>34.0083559680725</v>
      </c>
      <c r="U1472" s="12" t="n">
        <v>30.7212142944336</v>
      </c>
      <c r="V1472" s="12" t="n">
        <v>58.1251335144043</v>
      </c>
      <c r="W1472" s="12" t="n">
        <v>27.4039192199707</v>
      </c>
      <c r="X1472" s="13" t="n">
        <v>21.5440596168486</v>
      </c>
      <c r="Y1472" s="13" t="n">
        <v>36.9804652851985</v>
      </c>
      <c r="Z1472" s="13" t="n">
        <v>37.4000000000001</v>
      </c>
      <c r="AA1472" s="10" t="s">
        <v>162</v>
      </c>
      <c r="AC1472" s="10" t="s">
        <v>156</v>
      </c>
      <c r="AF1472" s="10" t="s">
        <v>156</v>
      </c>
      <c r="AG1472" s="13" t="n">
        <v>98.4528745590692</v>
      </c>
      <c r="AH1472" s="13" t="n">
        <v>100</v>
      </c>
      <c r="AI1472" s="13" t="n">
        <v>29.6</v>
      </c>
      <c r="AJ1472" s="13" t="n">
        <v>69.1</v>
      </c>
      <c r="AK1472" s="13" t="n">
        <v>33</v>
      </c>
      <c r="AL1472" s="12" t="n">
        <v>31.1313826991802</v>
      </c>
      <c r="AM1472" s="10" t="s">
        <v>157</v>
      </c>
    </row>
    <row r="1473" customFormat="false" ht="15" hidden="false" customHeight="false" outlineLevel="0" collapsed="false">
      <c r="A1473" s="10" t="s">
        <v>3329</v>
      </c>
      <c r="B1473" s="10" t="s">
        <v>3330</v>
      </c>
      <c r="C1473" s="10" t="s">
        <v>148</v>
      </c>
      <c r="D1473" s="11" t="n">
        <v>46298.9297106482</v>
      </c>
      <c r="E1473" s="10" t="s">
        <v>3331</v>
      </c>
      <c r="F1473" s="10" t="s">
        <v>3332</v>
      </c>
      <c r="G1473" s="10" t="s">
        <v>3333</v>
      </c>
      <c r="H1473" s="10" t="s">
        <v>151</v>
      </c>
      <c r="I1473" s="10" t="s">
        <v>152</v>
      </c>
      <c r="J1473" s="10" t="s">
        <v>153</v>
      </c>
      <c r="K1473" s="10" t="s">
        <v>154</v>
      </c>
      <c r="L1473" s="10" t="s">
        <v>807</v>
      </c>
      <c r="M1473" s="12" t="n">
        <v>56.9312698553361</v>
      </c>
      <c r="N1473" s="12" t="n">
        <v>7.33041543520391</v>
      </c>
      <c r="O1473" s="12" t="n">
        <v>55.7829727322401</v>
      </c>
      <c r="P1473" s="12" t="n">
        <v>68.2284006083253</v>
      </c>
      <c r="Q1473" s="12" t="n">
        <v>56.0790891862012</v>
      </c>
      <c r="R1473" s="12" t="n">
        <v>59.1718418574707</v>
      </c>
      <c r="S1473" s="12" t="n">
        <v>62.2297703690482</v>
      </c>
      <c r="T1473" s="12" t="n">
        <v>44.8660573250663</v>
      </c>
      <c r="U1473" s="12" t="n">
        <v>42.7281951904297</v>
      </c>
      <c r="V1473" s="12" t="n">
        <v>69.3397521972656</v>
      </c>
      <c r="W1473" s="12" t="n">
        <v>26.6115570068359</v>
      </c>
      <c r="X1473" s="13" t="n">
        <v>14.4431554524362</v>
      </c>
      <c r="Y1473" s="13" t="n">
        <v>29.497523981023</v>
      </c>
      <c r="Z1473" s="13" t="n">
        <v>60.6000000000002</v>
      </c>
      <c r="AA1473" s="10" t="s">
        <v>162</v>
      </c>
      <c r="AG1473" s="13" t="n">
        <v>99.0770603170246</v>
      </c>
      <c r="AH1473" s="13" t="n">
        <v>100</v>
      </c>
      <c r="AI1473" s="13" t="n">
        <v>41.8</v>
      </c>
      <c r="AJ1473" s="13" t="n">
        <v>74.5</v>
      </c>
      <c r="AK1473" s="13" t="n">
        <v>55.6</v>
      </c>
      <c r="AL1473" s="12" t="n">
        <v>55.1159793814433</v>
      </c>
      <c r="AM1473" s="10" t="s">
        <v>157</v>
      </c>
      <c r="AN1473" s="10" t="s">
        <v>632</v>
      </c>
      <c r="AO1473" s="10" t="s">
        <v>3334</v>
      </c>
    </row>
    <row r="1474" customFormat="false" ht="15" hidden="false" customHeight="false" outlineLevel="0" collapsed="false">
      <c r="A1474" s="10" t="s">
        <v>3335</v>
      </c>
      <c r="B1474" s="10" t="s">
        <v>3330</v>
      </c>
      <c r="C1474" s="10" t="s">
        <v>148</v>
      </c>
      <c r="D1474" s="11" t="n">
        <v>46298.9297453704</v>
      </c>
      <c r="E1474" s="10" t="s">
        <v>3336</v>
      </c>
      <c r="F1474" s="10" t="s">
        <v>3332</v>
      </c>
      <c r="G1474" s="10" t="s">
        <v>3333</v>
      </c>
      <c r="H1474" s="10" t="s">
        <v>160</v>
      </c>
      <c r="I1474" s="10" t="s">
        <v>152</v>
      </c>
      <c r="J1474" s="10" t="s">
        <v>153</v>
      </c>
      <c r="K1474" s="10" t="s">
        <v>154</v>
      </c>
      <c r="L1474" s="10" t="s">
        <v>807</v>
      </c>
      <c r="M1474" s="12" t="n">
        <v>55.7671834528598</v>
      </c>
      <c r="N1474" s="12" t="n">
        <v>7.23477636704286</v>
      </c>
      <c r="O1474" s="12" t="n">
        <v>54.52935155832</v>
      </c>
      <c r="P1474" s="12" t="n">
        <v>66.8274843152234</v>
      </c>
      <c r="Q1474" s="12" t="n">
        <v>57.3768184970239</v>
      </c>
      <c r="R1474" s="12" t="n">
        <v>58.5705425055452</v>
      </c>
      <c r="S1474" s="12" t="n">
        <v>60.3786569656432</v>
      </c>
      <c r="T1474" s="12" t="n">
        <v>44.0859081934264</v>
      </c>
      <c r="U1474" s="12" t="n">
        <v>43.1367111206055</v>
      </c>
      <c r="V1474" s="12" t="n">
        <v>68.5881500244141</v>
      </c>
      <c r="W1474" s="12" t="n">
        <v>25.4514389038086</v>
      </c>
      <c r="X1474" s="13" t="n">
        <v>11.2954340936656</v>
      </c>
      <c r="Y1474" s="13" t="n">
        <v>32.1149105990062</v>
      </c>
      <c r="Z1474" s="13" t="n">
        <v>62.0000000000002</v>
      </c>
      <c r="AA1474" s="10" t="s">
        <v>162</v>
      </c>
      <c r="AG1474" s="13" t="n">
        <v>98.6024979505232</v>
      </c>
      <c r="AH1474" s="13" t="n">
        <v>100</v>
      </c>
      <c r="AI1474" s="13" t="n">
        <v>42.2</v>
      </c>
      <c r="AJ1474" s="13" t="n">
        <v>75.2</v>
      </c>
      <c r="AK1474" s="13" t="n">
        <v>46.1</v>
      </c>
      <c r="AL1474" s="12" t="n">
        <v>45.7180120140041</v>
      </c>
      <c r="AM1474" s="10" t="s">
        <v>157</v>
      </c>
      <c r="AN1474" s="10" t="s">
        <v>632</v>
      </c>
      <c r="AO1474" s="10" t="s">
        <v>3334</v>
      </c>
    </row>
    <row r="1475" customFormat="false" ht="15" hidden="false" customHeight="false" outlineLevel="0" collapsed="false">
      <c r="A1475" s="10" t="s">
        <v>3337</v>
      </c>
      <c r="B1475" s="10" t="s">
        <v>3330</v>
      </c>
      <c r="C1475" s="10" t="s">
        <v>148</v>
      </c>
      <c r="D1475" s="11" t="n">
        <v>46298.9298032407</v>
      </c>
      <c r="E1475" s="10" t="s">
        <v>3338</v>
      </c>
      <c r="F1475" s="10" t="s">
        <v>3332</v>
      </c>
      <c r="G1475" s="10" t="s">
        <v>3333</v>
      </c>
      <c r="H1475" s="10" t="s">
        <v>166</v>
      </c>
      <c r="I1475" s="10" t="s">
        <v>152</v>
      </c>
      <c r="J1475" s="10" t="s">
        <v>153</v>
      </c>
      <c r="K1475" s="10" t="s">
        <v>154</v>
      </c>
      <c r="L1475" s="10" t="s">
        <v>807</v>
      </c>
      <c r="M1475" s="12" t="n">
        <v>55.6566084324424</v>
      </c>
      <c r="N1475" s="12" t="n">
        <v>7.77364870564414</v>
      </c>
      <c r="O1475" s="12" t="n">
        <v>54.3252684391773</v>
      </c>
      <c r="P1475" s="12" t="n">
        <v>67.5916731362493</v>
      </c>
      <c r="Q1475" s="12" t="n">
        <v>57.0197387207826</v>
      </c>
      <c r="R1475" s="12" t="n">
        <v>58.8947014653348</v>
      </c>
      <c r="S1475" s="12" t="n">
        <v>59.9314186857861</v>
      </c>
      <c r="T1475" s="12" t="n">
        <v>42.7166345306094</v>
      </c>
      <c r="U1475" s="12" t="n">
        <v>41.6622581481934</v>
      </c>
      <c r="V1475" s="12" t="n">
        <v>69.0099563598633</v>
      </c>
      <c r="W1475" s="12" t="n">
        <v>27.3476982116699</v>
      </c>
      <c r="X1475" s="13" t="n">
        <v>10.1588766047944</v>
      </c>
      <c r="Y1475" s="13" t="n">
        <v>31.4915010398912</v>
      </c>
      <c r="Z1475" s="13" t="n">
        <v>61.1000000000003</v>
      </c>
      <c r="AA1475" s="10" t="s">
        <v>162</v>
      </c>
      <c r="AG1475" s="13" t="n">
        <v>98.9960911799992</v>
      </c>
      <c r="AH1475" s="13" t="n">
        <v>100</v>
      </c>
      <c r="AI1475" s="13" t="n">
        <v>40.7</v>
      </c>
      <c r="AJ1475" s="13" t="n">
        <v>74.6</v>
      </c>
      <c r="AK1475" s="13" t="n">
        <v>45.4</v>
      </c>
      <c r="AL1475" s="12" t="n">
        <v>45.7222222222222</v>
      </c>
      <c r="AM1475" s="10" t="s">
        <v>157</v>
      </c>
      <c r="AN1475" s="10" t="s">
        <v>632</v>
      </c>
      <c r="AO1475" s="10" t="s">
        <v>3334</v>
      </c>
    </row>
    <row r="1476" customFormat="false" ht="15" hidden="false" customHeight="false" outlineLevel="0" collapsed="false">
      <c r="A1476" s="10" t="s">
        <v>3339</v>
      </c>
      <c r="B1476" s="10" t="s">
        <v>3330</v>
      </c>
      <c r="C1476" s="10" t="s">
        <v>148</v>
      </c>
      <c r="D1476" s="11" t="n">
        <v>46298.929849537</v>
      </c>
      <c r="E1476" s="10" t="s">
        <v>3340</v>
      </c>
      <c r="F1476" s="10" t="s">
        <v>3332</v>
      </c>
      <c r="G1476" s="10" t="s">
        <v>3333</v>
      </c>
      <c r="H1476" s="10" t="s">
        <v>169</v>
      </c>
      <c r="I1476" s="10" t="s">
        <v>152</v>
      </c>
      <c r="J1476" s="10" t="s">
        <v>153</v>
      </c>
      <c r="K1476" s="10" t="s">
        <v>154</v>
      </c>
      <c r="L1476" s="10" t="s">
        <v>807</v>
      </c>
      <c r="M1476" s="12" t="n">
        <v>56.4050422132988</v>
      </c>
      <c r="N1476" s="12" t="n">
        <v>7.15082197278158</v>
      </c>
      <c r="O1476" s="12" t="n">
        <v>55.262353611725</v>
      </c>
      <c r="P1476" s="12" t="n">
        <v>68.0301511643808</v>
      </c>
      <c r="Q1476" s="12" t="n">
        <v>54.8514675961265</v>
      </c>
      <c r="R1476" s="12" t="n">
        <v>59.2457060637559</v>
      </c>
      <c r="S1476" s="12" t="n">
        <v>60.8497974096671</v>
      </c>
      <c r="T1476" s="12" t="n">
        <v>44.8040507820291</v>
      </c>
      <c r="U1476" s="12" t="n">
        <v>42.6220283508301</v>
      </c>
      <c r="V1476" s="12" t="n">
        <v>69.4142074584961</v>
      </c>
      <c r="W1476" s="12" t="n">
        <v>26.792179107666</v>
      </c>
      <c r="X1476" s="13" t="n">
        <v>14.7282568941555</v>
      </c>
      <c r="Y1476" s="13" t="n">
        <v>27.7768634335455</v>
      </c>
      <c r="Z1476" s="13" t="n">
        <v>61.9000000000003</v>
      </c>
      <c r="AA1476" s="10" t="s">
        <v>162</v>
      </c>
      <c r="AG1476" s="13" t="n">
        <v>99.0275438691802</v>
      </c>
      <c r="AH1476" s="13" t="n">
        <v>100</v>
      </c>
      <c r="AI1476" s="13" t="n">
        <v>41.3</v>
      </c>
      <c r="AJ1476" s="13" t="n">
        <v>75.4</v>
      </c>
      <c r="AK1476" s="13" t="n">
        <v>52.6</v>
      </c>
      <c r="AL1476" s="12" t="n">
        <v>51.6348822393823</v>
      </c>
      <c r="AM1476" s="10" t="s">
        <v>157</v>
      </c>
      <c r="AN1476" s="10" t="s">
        <v>632</v>
      </c>
      <c r="AO1476" s="10" t="s">
        <v>3334</v>
      </c>
    </row>
    <row r="1477" customFormat="false" ht="15" hidden="false" customHeight="false" outlineLevel="0" collapsed="false">
      <c r="A1477" s="10" t="s">
        <v>3341</v>
      </c>
      <c r="B1477" s="10" t="s">
        <v>3330</v>
      </c>
      <c r="C1477" s="10" t="s">
        <v>148</v>
      </c>
      <c r="D1477" s="11" t="n">
        <v>46298.9298726852</v>
      </c>
      <c r="E1477" s="10" t="s">
        <v>3342</v>
      </c>
      <c r="F1477" s="10" t="s">
        <v>3332</v>
      </c>
      <c r="G1477" s="10" t="s">
        <v>3333</v>
      </c>
      <c r="H1477" s="10" t="s">
        <v>173</v>
      </c>
      <c r="I1477" s="10" t="s">
        <v>152</v>
      </c>
      <c r="J1477" s="10" t="s">
        <v>153</v>
      </c>
      <c r="K1477" s="10" t="s">
        <v>154</v>
      </c>
      <c r="L1477" s="10" t="s">
        <v>807</v>
      </c>
      <c r="M1477" s="12" t="n">
        <v>56.1587577480275</v>
      </c>
      <c r="N1477" s="12" t="n">
        <v>7.61019294324808</v>
      </c>
      <c r="O1477" s="12" t="n">
        <v>55.1039041059473</v>
      </c>
      <c r="P1477" s="12" t="n">
        <v>67.8468398813342</v>
      </c>
      <c r="Q1477" s="12" t="n">
        <v>54.9676246623524</v>
      </c>
      <c r="R1477" s="12" t="n">
        <v>57.5709291626532</v>
      </c>
      <c r="S1477" s="12" t="n">
        <v>60.7929610439167</v>
      </c>
      <c r="T1477" s="12" t="n">
        <v>44.2442432534144</v>
      </c>
      <c r="U1477" s="12" t="n">
        <v>41.8764495849609</v>
      </c>
      <c r="V1477" s="12" t="n">
        <v>69.2615509033203</v>
      </c>
      <c r="W1477" s="12" t="n">
        <v>27.3851013183594</v>
      </c>
      <c r="X1477" s="13" t="n">
        <v>15.8364176376514</v>
      </c>
      <c r="Y1477" s="13" t="n">
        <v>32.4103267077907</v>
      </c>
      <c r="Z1477" s="13" t="n">
        <v>61.7000000000003</v>
      </c>
      <c r="AA1477" s="10" t="s">
        <v>162</v>
      </c>
      <c r="AG1477" s="13" t="n">
        <v>98.7804217520041</v>
      </c>
      <c r="AH1477" s="13" t="n">
        <v>100</v>
      </c>
      <c r="AI1477" s="13" t="n">
        <v>40.9</v>
      </c>
      <c r="AJ1477" s="13" t="n">
        <v>75.3</v>
      </c>
      <c r="AK1477" s="13" t="n">
        <v>55.7</v>
      </c>
      <c r="AL1477" s="12" t="n">
        <v>55.5023493760293</v>
      </c>
      <c r="AM1477" s="10" t="s">
        <v>157</v>
      </c>
      <c r="AN1477" s="10" t="s">
        <v>632</v>
      </c>
      <c r="AO1477" s="10" t="s">
        <v>3334</v>
      </c>
    </row>
    <row r="1478" customFormat="false" ht="15" hidden="false" customHeight="false" outlineLevel="0" collapsed="false">
      <c r="A1478" s="10" t="s">
        <v>3343</v>
      </c>
      <c r="B1478" s="10" t="s">
        <v>3330</v>
      </c>
      <c r="C1478" s="10" t="s">
        <v>148</v>
      </c>
      <c r="D1478" s="11" t="n">
        <v>46298.9299074074</v>
      </c>
      <c r="E1478" s="10" t="s">
        <v>3344</v>
      </c>
      <c r="F1478" s="10" t="s">
        <v>3332</v>
      </c>
      <c r="G1478" s="10" t="s">
        <v>3333</v>
      </c>
      <c r="H1478" s="10" t="s">
        <v>176</v>
      </c>
      <c r="I1478" s="10" t="s">
        <v>152</v>
      </c>
      <c r="J1478" s="10" t="s">
        <v>153</v>
      </c>
      <c r="K1478" s="10" t="s">
        <v>261</v>
      </c>
      <c r="L1478" s="10" t="s">
        <v>3345</v>
      </c>
      <c r="M1478" s="12" t="n">
        <v>55.9485294150321</v>
      </c>
      <c r="N1478" s="12" t="n">
        <v>5.87841871119581</v>
      </c>
      <c r="O1478" s="12" t="n">
        <v>54.8508383790742</v>
      </c>
      <c r="P1478" s="12" t="n">
        <v>66.7267991363184</v>
      </c>
      <c r="R1478" s="12" t="n">
        <v>59.7499743031047</v>
      </c>
      <c r="S1478" s="12" t="n">
        <v>58.0729442635887</v>
      </c>
      <c r="T1478" s="12" t="n">
        <v>45.859110033278</v>
      </c>
      <c r="U1478" s="12" t="n">
        <v>43.5677528381348</v>
      </c>
      <c r="V1478" s="12" t="n">
        <v>68.9120864868164</v>
      </c>
      <c r="W1478" s="12" t="n">
        <v>25.3443336486816</v>
      </c>
      <c r="X1478" s="13" t="n">
        <v>10.0053980917395</v>
      </c>
      <c r="Y1478" s="13" t="n">
        <v>40.2143813576551</v>
      </c>
      <c r="Z1478" s="13" t="n">
        <v>54.1000000000001</v>
      </c>
      <c r="AA1478" s="10" t="s">
        <v>162</v>
      </c>
      <c r="AD1478" s="10" t="s">
        <v>263</v>
      </c>
      <c r="AG1478" s="13" t="n">
        <v>95.7785536829383</v>
      </c>
      <c r="AH1478" s="13" t="n">
        <v>96.6037735849057</v>
      </c>
      <c r="AI1478" s="13" t="n">
        <v>42.3</v>
      </c>
      <c r="AJ1478" s="13" t="n">
        <v>75</v>
      </c>
      <c r="AK1478" s="13" t="n">
        <v>56</v>
      </c>
      <c r="AL1478" s="12" t="n">
        <v>54.3582348313936</v>
      </c>
      <c r="AM1478" s="10" t="s">
        <v>157</v>
      </c>
      <c r="AN1478" s="10" t="s">
        <v>632</v>
      </c>
      <c r="AO1478" s="10" t="s">
        <v>3346</v>
      </c>
    </row>
    <row r="1479" customFormat="false" ht="15" hidden="false" customHeight="false" outlineLevel="0" collapsed="false">
      <c r="A1479" s="10" t="s">
        <v>3347</v>
      </c>
      <c r="B1479" s="10" t="s">
        <v>3330</v>
      </c>
      <c r="C1479" s="10" t="s">
        <v>148</v>
      </c>
      <c r="D1479" s="11" t="n">
        <v>46298.9299421296</v>
      </c>
      <c r="E1479" s="10" t="s">
        <v>3348</v>
      </c>
      <c r="F1479" s="10" t="s">
        <v>3332</v>
      </c>
      <c r="G1479" s="10" t="s">
        <v>3333</v>
      </c>
      <c r="H1479" s="10" t="s">
        <v>179</v>
      </c>
      <c r="I1479" s="10" t="s">
        <v>152</v>
      </c>
      <c r="J1479" s="10" t="s">
        <v>153</v>
      </c>
      <c r="K1479" s="10" t="s">
        <v>154</v>
      </c>
      <c r="L1479" s="10" t="s">
        <v>807</v>
      </c>
      <c r="M1479" s="12" t="n">
        <v>58.3354244382923</v>
      </c>
      <c r="N1479" s="12" t="n">
        <v>6.72890159617567</v>
      </c>
      <c r="O1479" s="12" t="n">
        <v>57.3745268722839</v>
      </c>
      <c r="P1479" s="12" t="n">
        <v>69.6846921991336</v>
      </c>
      <c r="Q1479" s="12" t="n">
        <v>55.8369713893584</v>
      </c>
      <c r="R1479" s="12" t="n">
        <v>60.3410440469043</v>
      </c>
      <c r="S1479" s="12" t="n">
        <v>62.4980832633579</v>
      </c>
      <c r="T1479" s="12" t="n">
        <v>46.5848977699155</v>
      </c>
      <c r="U1479" s="12" t="n">
        <v>43.8013458251953</v>
      </c>
      <c r="V1479" s="12" t="n">
        <v>71.4465942382813</v>
      </c>
      <c r="W1479" s="12" t="n">
        <v>27.6452484130859</v>
      </c>
      <c r="X1479" s="13" t="n">
        <v>10.7914343282883</v>
      </c>
      <c r="Y1479" s="13" t="n">
        <v>35.7535573153398</v>
      </c>
      <c r="Z1479" s="13" t="n">
        <v>57.8000000000002</v>
      </c>
      <c r="AA1479" s="10" t="s">
        <v>162</v>
      </c>
      <c r="AG1479" s="13" t="n">
        <v>99.1328987504452</v>
      </c>
      <c r="AH1479" s="13" t="n">
        <v>100</v>
      </c>
      <c r="AI1479" s="13" t="n">
        <v>42.7</v>
      </c>
      <c r="AJ1479" s="13" t="n">
        <v>81.5</v>
      </c>
      <c r="AK1479" s="13" t="n">
        <v>58.5</v>
      </c>
      <c r="AL1479" s="12" t="n">
        <v>58.5</v>
      </c>
      <c r="AM1479" s="10" t="s">
        <v>157</v>
      </c>
      <c r="AN1479" s="10" t="s">
        <v>632</v>
      </c>
      <c r="AO1479" s="10" t="s">
        <v>3334</v>
      </c>
    </row>
    <row r="1480" customFormat="false" ht="15" hidden="false" customHeight="false" outlineLevel="0" collapsed="false">
      <c r="A1480" s="10" t="s">
        <v>3349</v>
      </c>
      <c r="B1480" s="10" t="s">
        <v>3330</v>
      </c>
      <c r="C1480" s="10" t="s">
        <v>148</v>
      </c>
      <c r="D1480" s="11" t="n">
        <v>46298.9299652778</v>
      </c>
      <c r="E1480" s="10" t="s">
        <v>3350</v>
      </c>
      <c r="F1480" s="10" t="s">
        <v>3332</v>
      </c>
      <c r="G1480" s="10" t="s">
        <v>3333</v>
      </c>
      <c r="H1480" s="10" t="s">
        <v>183</v>
      </c>
      <c r="I1480" s="10" t="s">
        <v>152</v>
      </c>
      <c r="J1480" s="10" t="s">
        <v>153</v>
      </c>
      <c r="K1480" s="10" t="s">
        <v>154</v>
      </c>
      <c r="L1480" s="10" t="s">
        <v>807</v>
      </c>
      <c r="M1480" s="12" t="n">
        <v>54.2916702570406</v>
      </c>
      <c r="N1480" s="12" t="n">
        <v>6.988887216903</v>
      </c>
      <c r="O1480" s="12" t="n">
        <v>53.3172910178492</v>
      </c>
      <c r="P1480" s="12" t="n">
        <v>65.0230530428756</v>
      </c>
      <c r="Q1480" s="12" t="n">
        <v>51.4444821421436</v>
      </c>
      <c r="R1480" s="12" t="n">
        <v>57.6346644997776</v>
      </c>
      <c r="S1480" s="12" t="n">
        <v>58.4842873452937</v>
      </c>
      <c r="T1480" s="12" t="n">
        <v>42.8686299992455</v>
      </c>
      <c r="U1480" s="12" t="n">
        <v>40.6792869567871</v>
      </c>
      <c r="V1480" s="12" t="n">
        <v>66.9205856323242</v>
      </c>
      <c r="W1480" s="12" t="n">
        <v>26.2412986755371</v>
      </c>
      <c r="X1480" s="13" t="n">
        <v>15.2068881751194</v>
      </c>
      <c r="Y1480" s="13" t="n">
        <v>29.3575175218405</v>
      </c>
      <c r="Z1480" s="13" t="n">
        <v>60.5000000000003</v>
      </c>
      <c r="AA1480" s="10" t="s">
        <v>162</v>
      </c>
      <c r="AG1480" s="13" t="n">
        <v>99.026193870278</v>
      </c>
      <c r="AH1480" s="13" t="n">
        <v>100</v>
      </c>
      <c r="AI1480" s="13" t="n">
        <v>39.7</v>
      </c>
      <c r="AJ1480" s="13" t="n">
        <v>74.2</v>
      </c>
      <c r="AK1480" s="13" t="n">
        <v>55.2</v>
      </c>
      <c r="AL1480" s="12" t="n">
        <v>54.3447980660759</v>
      </c>
      <c r="AM1480" s="10" t="s">
        <v>157</v>
      </c>
      <c r="AN1480" s="10" t="s">
        <v>632</v>
      </c>
      <c r="AO1480" s="10" t="s">
        <v>3334</v>
      </c>
    </row>
    <row r="1481" customFormat="false" ht="15" hidden="false" customHeight="false" outlineLevel="0" collapsed="false">
      <c r="A1481" s="10" t="s">
        <v>3351</v>
      </c>
      <c r="B1481" s="10" t="s">
        <v>3330</v>
      </c>
      <c r="C1481" s="10" t="s">
        <v>148</v>
      </c>
      <c r="D1481" s="11" t="n">
        <v>46298.9300231482</v>
      </c>
      <c r="E1481" s="10" t="s">
        <v>3352</v>
      </c>
      <c r="F1481" s="10" t="s">
        <v>3332</v>
      </c>
      <c r="G1481" s="10" t="s">
        <v>3333</v>
      </c>
      <c r="H1481" s="10" t="s">
        <v>186</v>
      </c>
      <c r="I1481" s="10" t="s">
        <v>152</v>
      </c>
      <c r="J1481" s="10" t="s">
        <v>153</v>
      </c>
      <c r="K1481" s="10" t="s">
        <v>154</v>
      </c>
      <c r="L1481" s="10" t="s">
        <v>807</v>
      </c>
      <c r="M1481" s="12" t="n">
        <v>47.8418993160745</v>
      </c>
      <c r="N1481" s="12" t="n">
        <v>6.81854105157417</v>
      </c>
      <c r="O1481" s="12" t="n">
        <v>46.5436742606043</v>
      </c>
      <c r="P1481" s="12" t="n">
        <v>58.0946113047159</v>
      </c>
      <c r="Q1481" s="12" t="n">
        <v>48.8060899364359</v>
      </c>
      <c r="R1481" s="12" t="n">
        <v>55.0711402913829</v>
      </c>
      <c r="S1481" s="12" t="n">
        <v>50.0305078157892</v>
      </c>
      <c r="T1481" s="12" t="n">
        <v>38.1117856480578</v>
      </c>
      <c r="U1481" s="12" t="n">
        <v>37.3444900512695</v>
      </c>
      <c r="V1481" s="12" t="n">
        <v>59.2811851501465</v>
      </c>
      <c r="W1481" s="12" t="n">
        <v>21.936695098877</v>
      </c>
      <c r="X1481" s="13" t="n">
        <v>13.3340758764865</v>
      </c>
      <c r="Y1481" s="13" t="n">
        <v>33.0151821515473</v>
      </c>
      <c r="Z1481" s="13" t="n">
        <v>55.3000000000002</v>
      </c>
      <c r="AA1481" s="10" t="s">
        <v>162</v>
      </c>
      <c r="AG1481" s="13" t="n">
        <v>98.8900750682053</v>
      </c>
      <c r="AH1481" s="13" t="n">
        <v>100</v>
      </c>
      <c r="AI1481" s="13" t="n">
        <v>36.1</v>
      </c>
      <c r="AJ1481" s="13" t="n">
        <v>68.2</v>
      </c>
      <c r="AK1481" s="13" t="n">
        <v>37.7</v>
      </c>
      <c r="AL1481" s="12" t="n">
        <v>37.7944281524927</v>
      </c>
      <c r="AM1481" s="10" t="s">
        <v>157</v>
      </c>
      <c r="AN1481" s="10" t="s">
        <v>632</v>
      </c>
      <c r="AO1481" s="10" t="s">
        <v>3334</v>
      </c>
    </row>
    <row r="1482" customFormat="false" ht="15" hidden="false" customHeight="false" outlineLevel="0" collapsed="false">
      <c r="A1482" s="10" t="s">
        <v>3353</v>
      </c>
      <c r="B1482" s="10" t="s">
        <v>3330</v>
      </c>
      <c r="C1482" s="10" t="s">
        <v>148</v>
      </c>
      <c r="D1482" s="11" t="n">
        <v>46298.9300810185</v>
      </c>
      <c r="E1482" s="10" t="s">
        <v>3354</v>
      </c>
      <c r="F1482" s="10" t="s">
        <v>3332</v>
      </c>
      <c r="G1482" s="10" t="s">
        <v>3333</v>
      </c>
      <c r="H1482" s="10" t="s">
        <v>189</v>
      </c>
      <c r="I1482" s="10" t="s">
        <v>152</v>
      </c>
      <c r="J1482" s="10" t="s">
        <v>153</v>
      </c>
      <c r="K1482" s="10" t="s">
        <v>154</v>
      </c>
      <c r="L1482" s="10" t="s">
        <v>807</v>
      </c>
      <c r="M1482" s="12" t="n">
        <v>50.496925689797</v>
      </c>
      <c r="N1482" s="12" t="n">
        <v>5.56126499207622</v>
      </c>
      <c r="O1482" s="12" t="n">
        <v>49.6224181304344</v>
      </c>
      <c r="P1482" s="12" t="n">
        <v>51.1014732633721</v>
      </c>
      <c r="Q1482" s="12" t="n">
        <v>57.4376571659771</v>
      </c>
      <c r="R1482" s="12" t="n">
        <v>55.48819033552</v>
      </c>
      <c r="S1482" s="12" t="n">
        <v>51.6268686279934</v>
      </c>
      <c r="T1482" s="12" t="n">
        <v>38.9516239162043</v>
      </c>
      <c r="U1482" s="12" t="n">
        <v>35.4757995605469</v>
      </c>
      <c r="V1482" s="12" t="n">
        <v>59.0491104125977</v>
      </c>
      <c r="W1482" s="12" t="n">
        <v>23.5733108520508</v>
      </c>
      <c r="X1482" s="13" t="n">
        <v>5.82973352253573</v>
      </c>
      <c r="Y1482" s="13" t="n">
        <v>40.6552570304109</v>
      </c>
      <c r="Z1482" s="13" t="n">
        <v>51.7000000000002</v>
      </c>
      <c r="AA1482" s="10" t="s">
        <v>162</v>
      </c>
      <c r="AG1482" s="13" t="n">
        <v>99.1295765234354</v>
      </c>
      <c r="AH1482" s="13" t="n">
        <v>100</v>
      </c>
      <c r="AI1482" s="13" t="n">
        <v>34.4</v>
      </c>
      <c r="AJ1482" s="13" t="n">
        <v>72.3</v>
      </c>
      <c r="AK1482" s="13" t="n">
        <v>48.7</v>
      </c>
      <c r="AL1482" s="12" t="n">
        <v>43.2636310151289</v>
      </c>
      <c r="AM1482" s="10" t="s">
        <v>157</v>
      </c>
      <c r="AN1482" s="10" t="s">
        <v>632</v>
      </c>
      <c r="AO1482" s="10" t="s">
        <v>3334</v>
      </c>
    </row>
    <row r="1483" customFormat="false" ht="15" hidden="false" customHeight="false" outlineLevel="0" collapsed="false">
      <c r="A1483" s="10" t="s">
        <v>3355</v>
      </c>
      <c r="B1483" s="10" t="s">
        <v>3330</v>
      </c>
      <c r="C1483" s="10" t="s">
        <v>148</v>
      </c>
      <c r="D1483" s="11" t="n">
        <v>46298.930150463</v>
      </c>
      <c r="E1483" s="10" t="s">
        <v>3356</v>
      </c>
      <c r="F1483" s="10" t="s">
        <v>3332</v>
      </c>
      <c r="G1483" s="10" t="s">
        <v>3333</v>
      </c>
      <c r="H1483" s="10" t="s">
        <v>192</v>
      </c>
      <c r="I1483" s="10" t="s">
        <v>152</v>
      </c>
      <c r="J1483" s="10" t="s">
        <v>153</v>
      </c>
      <c r="K1483" s="10" t="s">
        <v>154</v>
      </c>
      <c r="L1483" s="10" t="s">
        <v>807</v>
      </c>
      <c r="M1483" s="12" t="n">
        <v>48.840045670097</v>
      </c>
      <c r="N1483" s="12" t="n">
        <v>2.58754743723452</v>
      </c>
      <c r="O1483" s="12" t="n">
        <v>48.2145384473772</v>
      </c>
      <c r="P1483" s="12" t="n">
        <v>50.0487582298771</v>
      </c>
      <c r="Q1483" s="12" t="n">
        <v>53.0183342699533</v>
      </c>
      <c r="R1483" s="12" t="n">
        <v>50.6363502299461</v>
      </c>
      <c r="S1483" s="12" t="n">
        <v>51.6362451998005</v>
      </c>
      <c r="T1483" s="12" t="n">
        <v>45.2014755306159</v>
      </c>
      <c r="U1483" s="12" t="n">
        <v>45.2777786254883</v>
      </c>
      <c r="V1483" s="12" t="n">
        <v>55.1448631286621</v>
      </c>
      <c r="W1483" s="12" t="n">
        <v>9.86708450317383</v>
      </c>
      <c r="X1483" s="13" t="n">
        <v>38.6894406663504</v>
      </c>
      <c r="Y1483" s="13" t="n">
        <v>68.0520849807581</v>
      </c>
      <c r="Z1483" s="13" t="n">
        <v>47.7000000000001</v>
      </c>
      <c r="AA1483" s="10" t="s">
        <v>155</v>
      </c>
      <c r="AG1483" s="13" t="n">
        <v>98.7752679101447</v>
      </c>
      <c r="AH1483" s="13" t="n">
        <v>100</v>
      </c>
      <c r="AI1483" s="13" t="n">
        <v>41.5</v>
      </c>
      <c r="AJ1483" s="13" t="n">
        <v>67</v>
      </c>
      <c r="AK1483" s="13" t="n">
        <v>46.3</v>
      </c>
      <c r="AL1483" s="12" t="n">
        <v>45.2777777777778</v>
      </c>
      <c r="AM1483" s="10" t="s">
        <v>157</v>
      </c>
      <c r="AN1483" s="10" t="s">
        <v>632</v>
      </c>
      <c r="AO1483" s="10" t="s">
        <v>3334</v>
      </c>
    </row>
    <row r="1484" customFormat="false" ht="15" hidden="false" customHeight="false" outlineLevel="0" collapsed="false">
      <c r="A1484" s="10" t="s">
        <v>3357</v>
      </c>
      <c r="B1484" s="10" t="s">
        <v>3330</v>
      </c>
      <c r="C1484" s="10" t="s">
        <v>148</v>
      </c>
      <c r="D1484" s="11" t="n">
        <v>46298.930162037</v>
      </c>
      <c r="E1484" s="10" t="s">
        <v>3358</v>
      </c>
      <c r="F1484" s="10" t="s">
        <v>3332</v>
      </c>
      <c r="G1484" s="10" t="s">
        <v>3333</v>
      </c>
      <c r="H1484" s="10" t="s">
        <v>195</v>
      </c>
      <c r="I1484" s="10" t="s">
        <v>152</v>
      </c>
      <c r="J1484" s="10" t="s">
        <v>153</v>
      </c>
      <c r="K1484" s="10" t="s">
        <v>154</v>
      </c>
      <c r="L1484" s="10" t="s">
        <v>807</v>
      </c>
      <c r="M1484" s="12" t="n">
        <v>46.1652135646546</v>
      </c>
      <c r="N1484" s="12" t="n">
        <v>5.87617301466307</v>
      </c>
      <c r="O1484" s="12" t="n">
        <v>44.8414528383697</v>
      </c>
      <c r="P1484" s="12" t="n">
        <v>51.1422749277499</v>
      </c>
      <c r="Q1484" s="12" t="n">
        <v>54.5114837883055</v>
      </c>
      <c r="R1484" s="12" t="n">
        <v>52.9881858884628</v>
      </c>
      <c r="S1484" s="12" t="n">
        <v>46.8495419569717</v>
      </c>
      <c r="T1484" s="12" t="n">
        <v>36.9434102828402</v>
      </c>
      <c r="U1484" s="12" t="n">
        <v>36.5328598022461</v>
      </c>
      <c r="V1484" s="12" t="n">
        <v>55.6493301391602</v>
      </c>
      <c r="W1484" s="12" t="n">
        <v>19.1164703369141</v>
      </c>
      <c r="X1484" s="13" t="n">
        <v>18.9346136807194</v>
      </c>
      <c r="Y1484" s="13" t="n">
        <v>39.80172176391</v>
      </c>
      <c r="Z1484" s="13" t="n">
        <v>50.1000000000002</v>
      </c>
      <c r="AA1484" s="10" t="s">
        <v>162</v>
      </c>
      <c r="AG1484" s="13" t="n">
        <v>98.3444215484251</v>
      </c>
      <c r="AH1484" s="13" t="n">
        <v>100</v>
      </c>
      <c r="AI1484" s="13" t="n">
        <v>35.3</v>
      </c>
      <c r="AJ1484" s="13" t="n">
        <v>67.1</v>
      </c>
      <c r="AK1484" s="13" t="n">
        <v>36.7</v>
      </c>
      <c r="AL1484" s="12" t="n">
        <v>36.9785923753666</v>
      </c>
      <c r="AM1484" s="10" t="s">
        <v>157</v>
      </c>
      <c r="AN1484" s="10" t="s">
        <v>632</v>
      </c>
      <c r="AO1484" s="10" t="s">
        <v>3334</v>
      </c>
    </row>
    <row r="1485" customFormat="false" ht="15" hidden="false" customHeight="false" outlineLevel="0" collapsed="false">
      <c r="A1485" s="10" t="s">
        <v>3359</v>
      </c>
      <c r="B1485" s="10" t="s">
        <v>3330</v>
      </c>
      <c r="C1485" s="10" t="s">
        <v>148</v>
      </c>
      <c r="D1485" s="11" t="n">
        <v>46298.9301967593</v>
      </c>
      <c r="E1485" s="10" t="s">
        <v>3360</v>
      </c>
      <c r="F1485" s="10" t="s">
        <v>3332</v>
      </c>
      <c r="G1485" s="10" t="s">
        <v>3333</v>
      </c>
      <c r="H1485" s="10" t="s">
        <v>198</v>
      </c>
      <c r="I1485" s="10" t="s">
        <v>152</v>
      </c>
      <c r="J1485" s="10" t="s">
        <v>153</v>
      </c>
      <c r="K1485" s="10" t="s">
        <v>154</v>
      </c>
      <c r="L1485" s="10" t="s">
        <v>807</v>
      </c>
      <c r="M1485" s="12" t="n">
        <v>45.3462683270194</v>
      </c>
      <c r="N1485" s="12" t="n">
        <v>6.80642134934511</v>
      </c>
      <c r="O1485" s="12" t="n">
        <v>43.7112264168608</v>
      </c>
      <c r="P1485" s="12" t="n">
        <v>53.6838467927737</v>
      </c>
      <c r="Q1485" s="12" t="n">
        <v>54.1224219080161</v>
      </c>
      <c r="R1485" s="12" t="n">
        <v>52.4421009015888</v>
      </c>
      <c r="S1485" s="12" t="n">
        <v>47.2640007588036</v>
      </c>
      <c r="T1485" s="12" t="n">
        <v>36.4805315245579</v>
      </c>
      <c r="U1485" s="12" t="n">
        <v>36.2902145385742</v>
      </c>
      <c r="V1485" s="12" t="n">
        <v>55.8154525756836</v>
      </c>
      <c r="W1485" s="12" t="n">
        <v>19.5252380371094</v>
      </c>
      <c r="X1485" s="13" t="n">
        <v>24.5066914135001</v>
      </c>
      <c r="Y1485" s="13" t="n">
        <v>42.9166259646381</v>
      </c>
      <c r="Z1485" s="13" t="n">
        <v>38.7</v>
      </c>
      <c r="AA1485" s="10" t="s">
        <v>162</v>
      </c>
      <c r="AG1485" s="13" t="n">
        <v>98.6318527796512</v>
      </c>
      <c r="AH1485" s="13" t="n">
        <v>100</v>
      </c>
      <c r="AI1485" s="13" t="n">
        <v>35.1</v>
      </c>
      <c r="AJ1485" s="13" t="n">
        <v>65.8</v>
      </c>
      <c r="AK1485" s="13" t="n">
        <v>36.3</v>
      </c>
      <c r="AL1485" s="12" t="n">
        <v>36.2902138953122</v>
      </c>
      <c r="AM1485" s="10" t="s">
        <v>157</v>
      </c>
      <c r="AN1485" s="10" t="s">
        <v>632</v>
      </c>
      <c r="AO1485" s="10" t="s">
        <v>3334</v>
      </c>
    </row>
    <row r="1486" customFormat="false" ht="15" hidden="false" customHeight="false" outlineLevel="0" collapsed="false">
      <c r="A1486" s="10" t="s">
        <v>3361</v>
      </c>
      <c r="B1486" s="10" t="s">
        <v>3330</v>
      </c>
      <c r="C1486" s="10" t="s">
        <v>148</v>
      </c>
      <c r="D1486" s="11" t="n">
        <v>46298.9302893519</v>
      </c>
      <c r="E1486" s="10" t="s">
        <v>3362</v>
      </c>
      <c r="F1486" s="10" t="s">
        <v>3332</v>
      </c>
      <c r="G1486" s="10" t="s">
        <v>3333</v>
      </c>
      <c r="H1486" s="10" t="s">
        <v>201</v>
      </c>
      <c r="I1486" s="10" t="s">
        <v>152</v>
      </c>
      <c r="J1486" s="10" t="s">
        <v>153</v>
      </c>
      <c r="K1486" s="10" t="s">
        <v>154</v>
      </c>
      <c r="L1486" s="10" t="s">
        <v>807</v>
      </c>
      <c r="M1486" s="12" t="n">
        <v>45.384419051261</v>
      </c>
      <c r="N1486" s="12" t="n">
        <v>7.15462955204971</v>
      </c>
      <c r="O1486" s="12" t="n">
        <v>43.9766608102272</v>
      </c>
      <c r="P1486" s="12" t="n">
        <v>57.4231203808455</v>
      </c>
      <c r="Q1486" s="12" t="n">
        <v>47.3083521385513</v>
      </c>
      <c r="R1486" s="12" t="n">
        <v>49.5315357643013</v>
      </c>
      <c r="S1486" s="12" t="n">
        <v>50.7960986999804</v>
      </c>
      <c r="T1486" s="12" t="n">
        <v>35.9856570067571</v>
      </c>
      <c r="U1486" s="12" t="n">
        <v>35.4225196838379</v>
      </c>
      <c r="V1486" s="12" t="n">
        <v>60.4883270263672</v>
      </c>
      <c r="W1486" s="12" t="n">
        <v>25.0658073425293</v>
      </c>
      <c r="X1486" s="13" t="n">
        <v>20.7228812102458</v>
      </c>
      <c r="Y1486" s="13" t="n">
        <v>35.1074436995015</v>
      </c>
      <c r="Z1486" s="13" t="n">
        <v>37.6</v>
      </c>
      <c r="AA1486" s="10" t="s">
        <v>162</v>
      </c>
      <c r="AC1486" s="10" t="s">
        <v>156</v>
      </c>
      <c r="AG1486" s="13" t="n">
        <v>98.3639822447686</v>
      </c>
      <c r="AH1486" s="13" t="n">
        <v>100</v>
      </c>
      <c r="AI1486" s="13" t="n">
        <v>34.5</v>
      </c>
      <c r="AJ1486" s="13" t="n">
        <v>67</v>
      </c>
      <c r="AK1486" s="13" t="n">
        <v>35.4</v>
      </c>
      <c r="AL1486" s="12" t="n">
        <v>35.4225181598063</v>
      </c>
      <c r="AM1486" s="10" t="s">
        <v>157</v>
      </c>
      <c r="AN1486" s="10" t="s">
        <v>632</v>
      </c>
      <c r="AO1486" s="10" t="s">
        <v>3334</v>
      </c>
    </row>
    <row r="1487" customFormat="false" ht="15" hidden="false" customHeight="false" outlineLevel="0" collapsed="false">
      <c r="A1487" s="10" t="s">
        <v>3363</v>
      </c>
      <c r="B1487" s="10" t="s">
        <v>3330</v>
      </c>
      <c r="C1487" s="10" t="s">
        <v>148</v>
      </c>
      <c r="D1487" s="11" t="n">
        <v>46298.9303125</v>
      </c>
      <c r="E1487" s="10" t="s">
        <v>3364</v>
      </c>
      <c r="F1487" s="10" t="s">
        <v>3332</v>
      </c>
      <c r="G1487" s="10" t="s">
        <v>3333</v>
      </c>
      <c r="H1487" s="10" t="s">
        <v>204</v>
      </c>
      <c r="I1487" s="10" t="s">
        <v>152</v>
      </c>
      <c r="J1487" s="10" t="s">
        <v>153</v>
      </c>
      <c r="K1487" s="10" t="s">
        <v>154</v>
      </c>
      <c r="L1487" s="10" t="s">
        <v>807</v>
      </c>
      <c r="M1487" s="12" t="n">
        <v>46.4083897758634</v>
      </c>
      <c r="N1487" s="12" t="n">
        <v>6.97421215992187</v>
      </c>
      <c r="O1487" s="12" t="n">
        <v>44.6315248236107</v>
      </c>
      <c r="P1487" s="12" t="n">
        <v>54.869770562618</v>
      </c>
      <c r="Q1487" s="12" t="n">
        <v>55.3884646157238</v>
      </c>
      <c r="R1487" s="12" t="n">
        <v>49.8750729438102</v>
      </c>
      <c r="S1487" s="12" t="n">
        <v>53.66416219507</v>
      </c>
      <c r="T1487" s="12" t="n">
        <v>36.0740721705498</v>
      </c>
      <c r="U1487" s="12" t="n">
        <v>35.894889831543</v>
      </c>
      <c r="V1487" s="12" t="n">
        <v>58.7199859619141</v>
      </c>
      <c r="W1487" s="12" t="n">
        <v>22.8250961303711</v>
      </c>
      <c r="X1487" s="13" t="n">
        <v>19.5514399990832</v>
      </c>
      <c r="Y1487" s="13" t="n">
        <v>31.2696975600811</v>
      </c>
      <c r="Z1487" s="13" t="n">
        <v>53.8000000000002</v>
      </c>
      <c r="AA1487" s="10" t="s">
        <v>162</v>
      </c>
      <c r="AG1487" s="13" t="n">
        <v>98.4886450855569</v>
      </c>
      <c r="AH1487" s="13" t="n">
        <v>100</v>
      </c>
      <c r="AI1487" s="13" t="n">
        <v>34.6</v>
      </c>
      <c r="AJ1487" s="13" t="n">
        <v>68</v>
      </c>
      <c r="AK1487" s="13" t="n">
        <v>35.5</v>
      </c>
      <c r="AL1487" s="12" t="n">
        <v>35.5480648165394</v>
      </c>
      <c r="AM1487" s="10" t="s">
        <v>157</v>
      </c>
      <c r="AN1487" s="10" t="s">
        <v>632</v>
      </c>
      <c r="AO1487" s="10" t="s">
        <v>3334</v>
      </c>
    </row>
    <row r="1488" customFormat="false" ht="15" hidden="false" customHeight="false" outlineLevel="0" collapsed="false">
      <c r="A1488" s="10" t="s">
        <v>3365</v>
      </c>
      <c r="B1488" s="10" t="s">
        <v>3330</v>
      </c>
      <c r="C1488" s="10" t="s">
        <v>148</v>
      </c>
      <c r="D1488" s="11" t="n">
        <v>46298.9303356482</v>
      </c>
      <c r="E1488" s="10" t="s">
        <v>3366</v>
      </c>
      <c r="F1488" s="10" t="s">
        <v>3332</v>
      </c>
      <c r="G1488" s="10" t="s">
        <v>3333</v>
      </c>
      <c r="H1488" s="10" t="s">
        <v>207</v>
      </c>
      <c r="I1488" s="10" t="s">
        <v>152</v>
      </c>
      <c r="J1488" s="10" t="s">
        <v>153</v>
      </c>
      <c r="K1488" s="10" t="s">
        <v>154</v>
      </c>
      <c r="L1488" s="10" t="s">
        <v>807</v>
      </c>
      <c r="M1488" s="12" t="n">
        <v>49.1995686064457</v>
      </c>
      <c r="N1488" s="12" t="n">
        <v>6.71996693973125</v>
      </c>
      <c r="O1488" s="12" t="n">
        <v>47.8908634887821</v>
      </c>
      <c r="P1488" s="12" t="n">
        <v>58.0090378670561</v>
      </c>
      <c r="Q1488" s="12" t="n">
        <v>55.9298847754964</v>
      </c>
      <c r="R1488" s="12" t="n">
        <v>48.2060682647683</v>
      </c>
      <c r="S1488" s="12" t="n">
        <v>55.0868061342555</v>
      </c>
      <c r="T1488" s="12" t="n">
        <v>37.888627390339</v>
      </c>
      <c r="U1488" s="12" t="n">
        <v>37.4212303161621</v>
      </c>
      <c r="V1488" s="12" t="n">
        <v>60.7184715270996</v>
      </c>
      <c r="W1488" s="12" t="n">
        <v>23.2972412109375</v>
      </c>
      <c r="X1488" s="13" t="n">
        <v>13.0778520788138</v>
      </c>
      <c r="Y1488" s="13" t="n">
        <v>46.3880750564713</v>
      </c>
      <c r="Z1488" s="13" t="n">
        <v>54.3000000000002</v>
      </c>
      <c r="AA1488" s="10" t="s">
        <v>162</v>
      </c>
      <c r="AG1488" s="13" t="n">
        <v>98.7968844942827</v>
      </c>
      <c r="AH1488" s="13" t="n">
        <v>100</v>
      </c>
      <c r="AI1488" s="13" t="n">
        <v>36.2</v>
      </c>
      <c r="AJ1488" s="13" t="n">
        <v>67.7</v>
      </c>
      <c r="AK1488" s="13" t="n">
        <v>36.6</v>
      </c>
      <c r="AL1488" s="12" t="n">
        <v>37.4212292411184</v>
      </c>
      <c r="AM1488" s="10" t="s">
        <v>157</v>
      </c>
      <c r="AN1488" s="10" t="s">
        <v>632</v>
      </c>
      <c r="AO1488" s="10" t="s">
        <v>3334</v>
      </c>
    </row>
    <row r="1489" customFormat="false" ht="15" hidden="false" customHeight="false" outlineLevel="0" collapsed="false">
      <c r="A1489" s="10" t="s">
        <v>3367</v>
      </c>
      <c r="B1489" s="10" t="s">
        <v>3330</v>
      </c>
      <c r="C1489" s="10" t="s">
        <v>148</v>
      </c>
      <c r="D1489" s="11" t="n">
        <v>46298.9303703704</v>
      </c>
      <c r="E1489" s="10" t="s">
        <v>3368</v>
      </c>
      <c r="F1489" s="10" t="s">
        <v>3332</v>
      </c>
      <c r="G1489" s="10" t="s">
        <v>3333</v>
      </c>
      <c r="H1489" s="10" t="s">
        <v>210</v>
      </c>
      <c r="I1489" s="10" t="s">
        <v>152</v>
      </c>
      <c r="J1489" s="10" t="s">
        <v>153</v>
      </c>
      <c r="K1489" s="10" t="s">
        <v>154</v>
      </c>
      <c r="L1489" s="10" t="s">
        <v>807</v>
      </c>
      <c r="M1489" s="12" t="n">
        <v>53.9774405725249</v>
      </c>
      <c r="N1489" s="12" t="n">
        <v>2.81325238332601</v>
      </c>
      <c r="O1489" s="12" t="n">
        <v>53.3053033250292</v>
      </c>
      <c r="P1489" s="12" t="n">
        <v>58.0283989740455</v>
      </c>
      <c r="Q1489" s="12" t="n">
        <v>57.0339909981191</v>
      </c>
      <c r="R1489" s="12" t="n">
        <v>57.6014998769487</v>
      </c>
      <c r="S1489" s="12" t="n">
        <v>53.7538182952543</v>
      </c>
      <c r="T1489" s="12" t="n">
        <v>49.6126277743983</v>
      </c>
      <c r="U1489" s="12" t="n">
        <v>48.9304618835449</v>
      </c>
      <c r="V1489" s="12" t="n">
        <v>60.5231056213379</v>
      </c>
      <c r="W1489" s="12" t="n">
        <v>11.592643737793</v>
      </c>
      <c r="X1489" s="13" t="n">
        <v>31.1626609730998</v>
      </c>
      <c r="Y1489" s="13" t="n">
        <v>63.0177827788838</v>
      </c>
      <c r="Z1489" s="13" t="n">
        <v>53.7000000000001</v>
      </c>
      <c r="AA1489" s="10" t="s">
        <v>155</v>
      </c>
      <c r="AG1489" s="13" t="n">
        <v>98.9267874982161</v>
      </c>
      <c r="AH1489" s="13" t="n">
        <v>100</v>
      </c>
      <c r="AI1489" s="13" t="n">
        <v>48</v>
      </c>
      <c r="AJ1489" s="13" t="n">
        <v>72</v>
      </c>
      <c r="AK1489" s="13" t="n">
        <v>50.9</v>
      </c>
      <c r="AL1489" s="12" t="n">
        <v>51.5555555555556</v>
      </c>
      <c r="AM1489" s="10" t="s">
        <v>157</v>
      </c>
      <c r="AN1489" s="10" t="s">
        <v>632</v>
      </c>
      <c r="AO1489" s="10" t="s">
        <v>3334</v>
      </c>
    </row>
    <row r="1490" customFormat="false" ht="15" hidden="false" customHeight="false" outlineLevel="0" collapsed="false">
      <c r="A1490" s="10" t="s">
        <v>3369</v>
      </c>
      <c r="B1490" s="10" t="s">
        <v>3330</v>
      </c>
      <c r="C1490" s="10" t="s">
        <v>148</v>
      </c>
      <c r="D1490" s="11" t="n">
        <v>46298.9303935185</v>
      </c>
      <c r="E1490" s="10" t="s">
        <v>3370</v>
      </c>
      <c r="F1490" s="10" t="s">
        <v>3332</v>
      </c>
      <c r="G1490" s="10" t="s">
        <v>3333</v>
      </c>
      <c r="H1490" s="10" t="s">
        <v>213</v>
      </c>
      <c r="I1490" s="10" t="s">
        <v>152</v>
      </c>
      <c r="J1490" s="10" t="s">
        <v>153</v>
      </c>
      <c r="K1490" s="10" t="s">
        <v>154</v>
      </c>
      <c r="L1490" s="10" t="s">
        <v>807</v>
      </c>
      <c r="M1490" s="12" t="n">
        <v>49.8349881619483</v>
      </c>
      <c r="N1490" s="12" t="n">
        <v>3.9941625265722</v>
      </c>
      <c r="O1490" s="12" t="n">
        <v>48.8215306292505</v>
      </c>
      <c r="P1490" s="12" t="n">
        <v>55.5395025976876</v>
      </c>
      <c r="Q1490" s="12" t="n">
        <v>55.8635870051485</v>
      </c>
      <c r="R1490" s="12" t="n">
        <v>54.3144343952661</v>
      </c>
      <c r="S1490" s="12" t="n">
        <v>50.8292675901311</v>
      </c>
      <c r="T1490" s="12" t="n">
        <v>42.9740826531957</v>
      </c>
      <c r="U1490" s="12" t="n">
        <v>40.2061386108398</v>
      </c>
      <c r="V1490" s="12" t="n">
        <v>58.5634841918945</v>
      </c>
      <c r="W1490" s="12" t="n">
        <v>18.3573455810547</v>
      </c>
      <c r="X1490" s="13" t="n">
        <v>8.48412371134021</v>
      </c>
      <c r="Y1490" s="13" t="n">
        <v>53.819381443299</v>
      </c>
      <c r="Z1490" s="13" t="n">
        <v>49.3000000000001</v>
      </c>
      <c r="AA1490" s="10" t="s">
        <v>155</v>
      </c>
      <c r="AC1490" s="10" t="s">
        <v>156</v>
      </c>
      <c r="AG1490" s="13" t="n">
        <v>97.6200827657279</v>
      </c>
      <c r="AH1490" s="13" t="n">
        <v>100</v>
      </c>
      <c r="AI1490" s="13" t="n">
        <v>39.4</v>
      </c>
      <c r="AJ1490" s="13" t="n">
        <v>67.8</v>
      </c>
      <c r="AK1490" s="13" t="n">
        <v>49.4</v>
      </c>
      <c r="AL1490" s="12" t="n">
        <v>47.165123440309</v>
      </c>
      <c r="AM1490" s="10" t="s">
        <v>157</v>
      </c>
      <c r="AN1490" s="10" t="s">
        <v>632</v>
      </c>
      <c r="AO1490" s="10" t="s">
        <v>3334</v>
      </c>
    </row>
    <row r="1491" customFormat="false" ht="15" hidden="false" customHeight="false" outlineLevel="0" collapsed="false">
      <c r="A1491" s="10" t="s">
        <v>3371</v>
      </c>
      <c r="B1491" s="10" t="s">
        <v>3330</v>
      </c>
      <c r="C1491" s="10" t="s">
        <v>148</v>
      </c>
      <c r="D1491" s="11" t="n">
        <v>46298.9304976852</v>
      </c>
      <c r="E1491" s="10" t="s">
        <v>3372</v>
      </c>
      <c r="F1491" s="10" t="s">
        <v>3332</v>
      </c>
      <c r="G1491" s="10" t="s">
        <v>3333</v>
      </c>
      <c r="H1491" s="10" t="s">
        <v>216</v>
      </c>
      <c r="I1491" s="10" t="s">
        <v>152</v>
      </c>
      <c r="J1491" s="10" t="s">
        <v>153</v>
      </c>
      <c r="K1491" s="10" t="s">
        <v>154</v>
      </c>
      <c r="L1491" s="10" t="s">
        <v>807</v>
      </c>
      <c r="M1491" s="12" t="n">
        <v>48.1746363983911</v>
      </c>
      <c r="N1491" s="12" t="n">
        <v>6.37710436505369</v>
      </c>
      <c r="O1491" s="12" t="n">
        <v>46.8146968691532</v>
      </c>
      <c r="P1491" s="12" t="n">
        <v>49.2375546332768</v>
      </c>
      <c r="Q1491" s="12" t="n">
        <v>58.4369830976987</v>
      </c>
      <c r="R1491" s="12" t="n">
        <v>52.5510405397238</v>
      </c>
      <c r="S1491" s="12" t="n">
        <v>54.6526318755942</v>
      </c>
      <c r="T1491" s="12" t="n">
        <v>36.9028068377914</v>
      </c>
      <c r="U1491" s="12" t="n">
        <v>35.4963188171387</v>
      </c>
      <c r="V1491" s="12" t="n">
        <v>59.8476524353027</v>
      </c>
      <c r="W1491" s="12" t="n">
        <v>24.3513336181641</v>
      </c>
      <c r="X1491" s="13" t="n">
        <v>10.5897771952818</v>
      </c>
      <c r="Y1491" s="13" t="n">
        <v>37.167197154091</v>
      </c>
      <c r="Z1491" s="13" t="n">
        <v>49.7000000000002</v>
      </c>
      <c r="AA1491" s="10" t="s">
        <v>162</v>
      </c>
      <c r="AG1491" s="13" t="n">
        <v>98.8159111933395</v>
      </c>
      <c r="AH1491" s="13" t="n">
        <v>100</v>
      </c>
      <c r="AI1491" s="13" t="n">
        <v>34.5</v>
      </c>
      <c r="AJ1491" s="13" t="n">
        <v>69.6</v>
      </c>
      <c r="AK1491" s="13" t="n">
        <v>37</v>
      </c>
      <c r="AL1491" s="12" t="n">
        <v>37.085599755202</v>
      </c>
      <c r="AM1491" s="10" t="s">
        <v>157</v>
      </c>
      <c r="AN1491" s="10" t="s">
        <v>632</v>
      </c>
      <c r="AO1491" s="10" t="s">
        <v>3334</v>
      </c>
    </row>
    <row r="1492" customFormat="false" ht="15" hidden="false" customHeight="false" outlineLevel="0" collapsed="false">
      <c r="A1492" s="10" t="s">
        <v>3373</v>
      </c>
      <c r="B1492" s="10" t="s">
        <v>3330</v>
      </c>
      <c r="C1492" s="10" t="s">
        <v>148</v>
      </c>
      <c r="D1492" s="11" t="n">
        <v>46298.9305324074</v>
      </c>
      <c r="E1492" s="10" t="s">
        <v>3374</v>
      </c>
      <c r="F1492" s="10" t="s">
        <v>3332</v>
      </c>
      <c r="G1492" s="10" t="s">
        <v>3333</v>
      </c>
      <c r="H1492" s="10" t="s">
        <v>219</v>
      </c>
      <c r="I1492" s="10" t="s">
        <v>152</v>
      </c>
      <c r="J1492" s="10" t="s">
        <v>153</v>
      </c>
      <c r="K1492" s="10" t="s">
        <v>154</v>
      </c>
      <c r="L1492" s="10" t="s">
        <v>807</v>
      </c>
      <c r="M1492" s="12" t="n">
        <v>48.4302256092992</v>
      </c>
      <c r="N1492" s="12" t="n">
        <v>7.62475798646742</v>
      </c>
      <c r="O1492" s="12" t="n">
        <v>47.7856528460104</v>
      </c>
      <c r="P1492" s="12" t="n">
        <v>43.8237072948352</v>
      </c>
      <c r="Q1492" s="12" t="n">
        <v>58.2269114662749</v>
      </c>
      <c r="R1492" s="12" t="n">
        <v>49.6718544839529</v>
      </c>
      <c r="S1492" s="12" t="n">
        <v>51.9984324805006</v>
      </c>
      <c r="T1492" s="12" t="n">
        <v>36.0271374344143</v>
      </c>
      <c r="U1492" s="12" t="n">
        <v>33.4530906677246</v>
      </c>
      <c r="V1492" s="12" t="n">
        <v>59.1919631958008</v>
      </c>
      <c r="W1492" s="12" t="n">
        <v>25.7388725280762</v>
      </c>
      <c r="X1492" s="13" t="n">
        <v>13.5058828468571</v>
      </c>
      <c r="Y1492" s="13" t="n">
        <v>36.7948193163093</v>
      </c>
      <c r="Z1492" s="13" t="n">
        <v>55.0000000000003</v>
      </c>
      <c r="AA1492" s="10" t="s">
        <v>162</v>
      </c>
      <c r="AG1492" s="13" t="n">
        <v>98.7305962570724</v>
      </c>
      <c r="AH1492" s="13" t="n">
        <v>100</v>
      </c>
      <c r="AI1492" s="13" t="n">
        <v>32.4</v>
      </c>
      <c r="AJ1492" s="13" t="n">
        <v>69.5</v>
      </c>
      <c r="AK1492" s="13" t="n">
        <v>50.2</v>
      </c>
      <c r="AL1492" s="12" t="n">
        <v>48.1484640072874</v>
      </c>
      <c r="AM1492" s="10" t="s">
        <v>157</v>
      </c>
      <c r="AN1492" s="10" t="s">
        <v>632</v>
      </c>
      <c r="AO1492" s="10" t="s">
        <v>3334</v>
      </c>
    </row>
    <row r="1493" customFormat="false" ht="15" hidden="false" customHeight="false" outlineLevel="0" collapsed="false">
      <c r="A1493" s="10" t="s">
        <v>3375</v>
      </c>
      <c r="B1493" s="10" t="s">
        <v>3330</v>
      </c>
      <c r="C1493" s="10" t="s">
        <v>148</v>
      </c>
      <c r="D1493" s="11" t="n">
        <v>46298.9305555556</v>
      </c>
      <c r="E1493" s="10" t="s">
        <v>3376</v>
      </c>
      <c r="F1493" s="10" t="s">
        <v>3332</v>
      </c>
      <c r="G1493" s="10" t="s">
        <v>3333</v>
      </c>
      <c r="H1493" s="10" t="s">
        <v>222</v>
      </c>
      <c r="I1493" s="10" t="s">
        <v>152</v>
      </c>
      <c r="J1493" s="10" t="s">
        <v>153</v>
      </c>
      <c r="K1493" s="10" t="s">
        <v>154</v>
      </c>
      <c r="L1493" s="10" t="s">
        <v>807</v>
      </c>
      <c r="M1493" s="12" t="n">
        <v>47.116509481097</v>
      </c>
      <c r="N1493" s="12" t="n">
        <v>6.94144141507083</v>
      </c>
      <c r="O1493" s="12" t="n">
        <v>46.4776028648985</v>
      </c>
      <c r="P1493" s="12" t="n">
        <v>41.547593247865</v>
      </c>
      <c r="Q1493" s="12" t="n">
        <v>56.5162138013348</v>
      </c>
      <c r="R1493" s="12" t="n">
        <v>49.3703243799086</v>
      </c>
      <c r="S1493" s="12" t="n">
        <v>51.2591006767507</v>
      </c>
      <c r="T1493" s="12" t="n">
        <v>36.3388031661833</v>
      </c>
      <c r="U1493" s="12" t="n">
        <v>33.9161911010742</v>
      </c>
      <c r="V1493" s="12" t="n">
        <v>57.7470207214356</v>
      </c>
      <c r="W1493" s="12" t="n">
        <v>23.8308296203613</v>
      </c>
      <c r="X1493" s="13" t="n">
        <v>15.4173033382036</v>
      </c>
      <c r="Y1493" s="13" t="n">
        <v>32.2466233172353</v>
      </c>
      <c r="Z1493" s="13" t="n">
        <v>54.6000000000003</v>
      </c>
      <c r="AA1493" s="10" t="s">
        <v>162</v>
      </c>
      <c r="AF1493" s="10" t="s">
        <v>156</v>
      </c>
      <c r="AG1493" s="13" t="n">
        <v>98.0265459634392</v>
      </c>
      <c r="AH1493" s="13" t="n">
        <v>100</v>
      </c>
      <c r="AI1493" s="13" t="n">
        <v>32.9</v>
      </c>
      <c r="AJ1493" s="13" t="n">
        <v>68.7</v>
      </c>
      <c r="AK1493" s="13" t="n">
        <v>53.1</v>
      </c>
      <c r="AL1493" s="12" t="n">
        <v>51.5802966153247</v>
      </c>
      <c r="AM1493" s="10" t="s">
        <v>157</v>
      </c>
      <c r="AN1493" s="10" t="s">
        <v>632</v>
      </c>
      <c r="AO1493" s="10" t="s">
        <v>3334</v>
      </c>
    </row>
    <row r="1494" customFormat="false" ht="15" hidden="false" customHeight="false" outlineLevel="0" collapsed="false">
      <c r="A1494" s="10" t="s">
        <v>3377</v>
      </c>
      <c r="B1494" s="10" t="s">
        <v>3330</v>
      </c>
      <c r="C1494" s="10" t="s">
        <v>148</v>
      </c>
      <c r="D1494" s="11" t="n">
        <v>46298.9305902778</v>
      </c>
      <c r="E1494" s="10" t="s">
        <v>3378</v>
      </c>
      <c r="F1494" s="10" t="s">
        <v>3332</v>
      </c>
      <c r="G1494" s="10" t="s">
        <v>3333</v>
      </c>
      <c r="H1494" s="10" t="s">
        <v>225</v>
      </c>
      <c r="I1494" s="10" t="s">
        <v>152</v>
      </c>
      <c r="J1494" s="10" t="s">
        <v>153</v>
      </c>
      <c r="K1494" s="10" t="s">
        <v>154</v>
      </c>
      <c r="L1494" s="10" t="s">
        <v>807</v>
      </c>
      <c r="M1494" s="12" t="n">
        <v>47.683692745443</v>
      </c>
      <c r="N1494" s="12" t="n">
        <v>6.41882059207199</v>
      </c>
      <c r="O1494" s="12" t="n">
        <v>46.450002106611</v>
      </c>
      <c r="P1494" s="12" t="n">
        <v>50.2192433918146</v>
      </c>
      <c r="Q1494" s="12" t="n">
        <v>56.9910278208656</v>
      </c>
      <c r="R1494" s="12" t="n">
        <v>53.6337884314106</v>
      </c>
      <c r="S1494" s="12" t="n">
        <v>49.0260852080637</v>
      </c>
      <c r="T1494" s="12" t="n">
        <v>36.3202102739586</v>
      </c>
      <c r="U1494" s="12" t="n">
        <v>35.5491676330566</v>
      </c>
      <c r="V1494" s="12" t="n">
        <v>58.352970123291</v>
      </c>
      <c r="W1494" s="12" t="n">
        <v>22.8038024902344</v>
      </c>
      <c r="X1494" s="13" t="n">
        <v>12.2346481563097</v>
      </c>
      <c r="Y1494" s="13" t="n">
        <v>34.2974144263258</v>
      </c>
      <c r="Z1494" s="13" t="n">
        <v>50.8000000000002</v>
      </c>
      <c r="AA1494" s="10" t="s">
        <v>162</v>
      </c>
      <c r="AG1494" s="13" t="n">
        <v>98.9119970938153</v>
      </c>
      <c r="AH1494" s="13" t="n">
        <v>100</v>
      </c>
      <c r="AI1494" s="13" t="n">
        <v>34.2</v>
      </c>
      <c r="AJ1494" s="13" t="n">
        <v>69</v>
      </c>
      <c r="AK1494" s="13" t="n">
        <v>43.9</v>
      </c>
      <c r="AL1494" s="12" t="n">
        <v>42.8280991735537</v>
      </c>
      <c r="AM1494" s="10" t="s">
        <v>157</v>
      </c>
      <c r="AN1494" s="10" t="s">
        <v>632</v>
      </c>
      <c r="AO1494" s="10" t="s">
        <v>3334</v>
      </c>
    </row>
    <row r="1495" customFormat="false" ht="15" hidden="false" customHeight="false" outlineLevel="0" collapsed="false">
      <c r="A1495" s="10" t="s">
        <v>3379</v>
      </c>
      <c r="B1495" s="10" t="s">
        <v>3330</v>
      </c>
      <c r="C1495" s="10" t="s">
        <v>148</v>
      </c>
      <c r="D1495" s="11" t="n">
        <v>46298.930625</v>
      </c>
      <c r="E1495" s="10" t="s">
        <v>3380</v>
      </c>
      <c r="F1495" s="10" t="s">
        <v>3332</v>
      </c>
      <c r="G1495" s="10" t="s">
        <v>3333</v>
      </c>
      <c r="H1495" s="10" t="s">
        <v>228</v>
      </c>
      <c r="I1495" s="10" t="s">
        <v>152</v>
      </c>
      <c r="J1495" s="10" t="s">
        <v>153</v>
      </c>
      <c r="K1495" s="10" t="s">
        <v>154</v>
      </c>
      <c r="L1495" s="10" t="s">
        <v>807</v>
      </c>
      <c r="M1495" s="12" t="n">
        <v>46.5768503746541</v>
      </c>
      <c r="N1495" s="12" t="n">
        <v>6.40866616411982</v>
      </c>
      <c r="O1495" s="12" t="n">
        <v>45.1055658704936</v>
      </c>
      <c r="P1495" s="12" t="n">
        <v>50.664443862385</v>
      </c>
      <c r="Q1495" s="12" t="n">
        <v>56.4255283666877</v>
      </c>
      <c r="R1495" s="12" t="n">
        <v>50.9012879459854</v>
      </c>
      <c r="S1495" s="12" t="n">
        <v>50.9826123000144</v>
      </c>
      <c r="T1495" s="12" t="n">
        <v>35.8566863576753</v>
      </c>
      <c r="U1495" s="12" t="n">
        <v>35.3375358581543</v>
      </c>
      <c r="V1495" s="12" t="n">
        <v>57.2795829772949</v>
      </c>
      <c r="W1495" s="12" t="n">
        <v>21.9420471191406</v>
      </c>
      <c r="X1495" s="13" t="n">
        <v>14.4871700918142</v>
      </c>
      <c r="Y1495" s="13" t="n">
        <v>32.6804091332614</v>
      </c>
      <c r="Z1495" s="13" t="n">
        <v>48.9000000000002</v>
      </c>
      <c r="AA1495" s="10" t="s">
        <v>162</v>
      </c>
      <c r="AG1495" s="13" t="n">
        <v>98.7501033826813</v>
      </c>
      <c r="AH1495" s="13" t="n">
        <v>100</v>
      </c>
      <c r="AI1495" s="13" t="n">
        <v>34</v>
      </c>
      <c r="AJ1495" s="13" t="n">
        <v>68.5</v>
      </c>
      <c r="AK1495" s="13" t="n">
        <v>35.8</v>
      </c>
      <c r="AL1495" s="12" t="n">
        <v>36.1431742347309</v>
      </c>
      <c r="AM1495" s="10" t="s">
        <v>157</v>
      </c>
      <c r="AN1495" s="10" t="s">
        <v>632</v>
      </c>
      <c r="AO1495" s="10" t="s">
        <v>3334</v>
      </c>
    </row>
    <row r="1496" customFormat="false" ht="15" hidden="false" customHeight="false" outlineLevel="0" collapsed="false">
      <c r="A1496" s="10" t="s">
        <v>3381</v>
      </c>
      <c r="B1496" s="10" t="s">
        <v>3330</v>
      </c>
      <c r="C1496" s="10" t="s">
        <v>148</v>
      </c>
      <c r="D1496" s="11" t="n">
        <v>46298.9306481482</v>
      </c>
      <c r="E1496" s="10" t="s">
        <v>3382</v>
      </c>
      <c r="F1496" s="10" t="s">
        <v>3332</v>
      </c>
      <c r="G1496" s="10" t="s">
        <v>3333</v>
      </c>
      <c r="H1496" s="10" t="s">
        <v>231</v>
      </c>
      <c r="I1496" s="10" t="s">
        <v>152</v>
      </c>
      <c r="J1496" s="10" t="s">
        <v>153</v>
      </c>
      <c r="K1496" s="10" t="s">
        <v>154</v>
      </c>
      <c r="L1496" s="10" t="s">
        <v>807</v>
      </c>
      <c r="M1496" s="12" t="n">
        <v>47.8194484727747</v>
      </c>
      <c r="N1496" s="12" t="n">
        <v>6.67536040086408</v>
      </c>
      <c r="O1496" s="12" t="n">
        <v>46.4718487128256</v>
      </c>
      <c r="P1496" s="12" t="n">
        <v>51.5496009856204</v>
      </c>
      <c r="Q1496" s="12" t="n">
        <v>57.4248567523549</v>
      </c>
      <c r="R1496" s="12" t="n">
        <v>50.4153900041862</v>
      </c>
      <c r="S1496" s="12" t="n">
        <v>53.5382693134625</v>
      </c>
      <c r="T1496" s="12" t="n">
        <v>36.1513910117991</v>
      </c>
      <c r="U1496" s="12" t="n">
        <v>35.165096282959</v>
      </c>
      <c r="V1496" s="12" t="n">
        <v>58.7532806396484</v>
      </c>
      <c r="W1496" s="12" t="n">
        <v>23.5881843566895</v>
      </c>
      <c r="X1496" s="13" t="n">
        <v>12.466472303207</v>
      </c>
      <c r="Y1496" s="13" t="n">
        <v>30.5996112730807</v>
      </c>
      <c r="Z1496" s="13" t="n">
        <v>49.9000000000002</v>
      </c>
      <c r="AA1496" s="10" t="s">
        <v>162</v>
      </c>
      <c r="AG1496" s="13" t="n">
        <v>98.8700564971751</v>
      </c>
      <c r="AH1496" s="13" t="n">
        <v>100</v>
      </c>
      <c r="AI1496" s="13" t="n">
        <v>34.2</v>
      </c>
      <c r="AJ1496" s="13" t="n">
        <v>68.2</v>
      </c>
      <c r="AK1496" s="13" t="n">
        <v>40.4</v>
      </c>
      <c r="AL1496" s="12" t="n">
        <v>40.0441077441078</v>
      </c>
      <c r="AM1496" s="10" t="s">
        <v>157</v>
      </c>
      <c r="AN1496" s="10" t="s">
        <v>632</v>
      </c>
      <c r="AO1496" s="10" t="s">
        <v>3334</v>
      </c>
    </row>
    <row r="1497" customFormat="false" ht="15" hidden="false" customHeight="false" outlineLevel="0" collapsed="false">
      <c r="A1497" s="10" t="s">
        <v>3383</v>
      </c>
      <c r="B1497" s="10" t="s">
        <v>3330</v>
      </c>
      <c r="C1497" s="10" t="s">
        <v>148</v>
      </c>
      <c r="D1497" s="11" t="n">
        <v>46298.9306944445</v>
      </c>
      <c r="E1497" s="10" t="s">
        <v>3384</v>
      </c>
      <c r="F1497" s="10" t="s">
        <v>3332</v>
      </c>
      <c r="G1497" s="10" t="s">
        <v>3333</v>
      </c>
      <c r="H1497" s="10" t="s">
        <v>234</v>
      </c>
      <c r="I1497" s="10" t="s">
        <v>152</v>
      </c>
      <c r="J1497" s="10" t="s">
        <v>153</v>
      </c>
      <c r="K1497" s="10" t="s">
        <v>261</v>
      </c>
      <c r="L1497" s="10" t="s">
        <v>802</v>
      </c>
      <c r="M1497" s="12" t="n">
        <v>51.2538489750256</v>
      </c>
      <c r="N1497" s="12" t="n">
        <v>8.20878939393544</v>
      </c>
      <c r="O1497" s="12" t="n">
        <v>50.5944254842509</v>
      </c>
      <c r="Q1497" s="12" t="n">
        <v>59.4272051430925</v>
      </c>
      <c r="R1497" s="12" t="n">
        <v>53.5255290918279</v>
      </c>
      <c r="S1497" s="12" t="n">
        <v>54.1171092931795</v>
      </c>
      <c r="T1497" s="12" t="n">
        <v>34.6382915944404</v>
      </c>
      <c r="U1497" s="12" t="n">
        <v>32.3126983642578</v>
      </c>
      <c r="V1497" s="12" t="n">
        <v>62.1288948059082</v>
      </c>
      <c r="W1497" s="12" t="n">
        <v>29.8161964416504</v>
      </c>
      <c r="X1497" s="13" t="n">
        <v>10.9553612993328</v>
      </c>
      <c r="Y1497" s="13" t="n">
        <v>49.1838529235726</v>
      </c>
      <c r="Z1497" s="13" t="n">
        <v>55.2000000000003</v>
      </c>
      <c r="AA1497" s="10" t="s">
        <v>162</v>
      </c>
      <c r="AC1497" s="10" t="s">
        <v>347</v>
      </c>
      <c r="AF1497" s="10" t="s">
        <v>156</v>
      </c>
      <c r="AG1497" s="13" t="n">
        <v>93.0788065532278</v>
      </c>
      <c r="AH1497" s="13" t="n">
        <v>100</v>
      </c>
      <c r="AI1497" s="13" t="n">
        <v>31.2</v>
      </c>
      <c r="AJ1497" s="13" t="n">
        <v>70.4</v>
      </c>
      <c r="AK1497" s="13" t="n">
        <v>56</v>
      </c>
      <c r="AL1497" s="12" t="n">
        <v>54.7817813765182</v>
      </c>
      <c r="AM1497" s="10" t="s">
        <v>157</v>
      </c>
      <c r="AN1497" s="10" t="s">
        <v>632</v>
      </c>
      <c r="AO1497" s="10" t="s">
        <v>3385</v>
      </c>
    </row>
    <row r="1498" customFormat="false" ht="15" hidden="false" customHeight="false" outlineLevel="0" collapsed="false">
      <c r="A1498" s="10" t="s">
        <v>3386</v>
      </c>
      <c r="B1498" s="10" t="s">
        <v>3330</v>
      </c>
      <c r="C1498" s="10" t="s">
        <v>148</v>
      </c>
      <c r="D1498" s="11" t="n">
        <v>46298.9307407407</v>
      </c>
      <c r="E1498" s="10" t="s">
        <v>3387</v>
      </c>
      <c r="F1498" s="10" t="s">
        <v>3332</v>
      </c>
      <c r="G1498" s="10" t="s">
        <v>3333</v>
      </c>
      <c r="H1498" s="10" t="s">
        <v>237</v>
      </c>
      <c r="I1498" s="10" t="s">
        <v>152</v>
      </c>
      <c r="J1498" s="10" t="s">
        <v>153</v>
      </c>
      <c r="K1498" s="10" t="s">
        <v>154</v>
      </c>
      <c r="L1498" s="10" t="s">
        <v>3388</v>
      </c>
      <c r="M1498" s="12" t="n">
        <v>51.3347639601612</v>
      </c>
      <c r="N1498" s="12" t="n">
        <v>7.97031062322669</v>
      </c>
      <c r="O1498" s="12" t="n">
        <v>50.8683588664749</v>
      </c>
      <c r="P1498" s="12" t="n">
        <v>46.6461261194077</v>
      </c>
      <c r="Q1498" s="12" t="n">
        <v>59.8398187103006</v>
      </c>
      <c r="R1498" s="12" t="n">
        <v>54.3138916985298</v>
      </c>
      <c r="S1498" s="12" t="n">
        <v>49.8558784798615</v>
      </c>
      <c r="T1498" s="12" t="n">
        <v>35.7452008807936</v>
      </c>
      <c r="U1498" s="12" t="n">
        <v>33.1609535217285</v>
      </c>
      <c r="V1498" s="12" t="n">
        <v>61.5361518859863</v>
      </c>
      <c r="W1498" s="12" t="n">
        <v>28.3751983642578</v>
      </c>
      <c r="X1498" s="13" t="n">
        <v>8.58333880391256</v>
      </c>
      <c r="Y1498" s="13" t="n">
        <v>50.8356856824001</v>
      </c>
      <c r="Z1498" s="13" t="n">
        <v>57.1000000000003</v>
      </c>
      <c r="AA1498" s="10" t="s">
        <v>155</v>
      </c>
      <c r="AC1498" s="10" t="s">
        <v>156</v>
      </c>
      <c r="AG1498" s="13" t="n">
        <v>95.8532595016361</v>
      </c>
      <c r="AH1498" s="13" t="n">
        <v>100</v>
      </c>
      <c r="AI1498" s="13" t="n">
        <v>32</v>
      </c>
      <c r="AJ1498" s="13" t="n">
        <v>72.9</v>
      </c>
      <c r="AK1498" s="13" t="n">
        <v>55.5</v>
      </c>
      <c r="AL1498" s="12" t="n">
        <v>54.9729584299622</v>
      </c>
      <c r="AM1498" s="10" t="s">
        <v>157</v>
      </c>
      <c r="AN1498" s="10" t="s">
        <v>632</v>
      </c>
      <c r="AO1498" s="10" t="s">
        <v>3389</v>
      </c>
    </row>
    <row r="1499" customFormat="false" ht="15" hidden="false" customHeight="false" outlineLevel="0" collapsed="false">
      <c r="A1499" s="10" t="s">
        <v>3390</v>
      </c>
      <c r="B1499" s="10" t="s">
        <v>3330</v>
      </c>
      <c r="C1499" s="10" t="s">
        <v>148</v>
      </c>
      <c r="D1499" s="11" t="n">
        <v>46298.9308101852</v>
      </c>
      <c r="E1499" s="10" t="s">
        <v>3391</v>
      </c>
      <c r="F1499" s="10" t="s">
        <v>3332</v>
      </c>
      <c r="G1499" s="10" t="s">
        <v>3333</v>
      </c>
      <c r="H1499" s="10" t="s">
        <v>240</v>
      </c>
      <c r="I1499" s="10" t="s">
        <v>152</v>
      </c>
      <c r="J1499" s="10" t="s">
        <v>153</v>
      </c>
      <c r="K1499" s="10" t="s">
        <v>154</v>
      </c>
      <c r="L1499" s="10" t="s">
        <v>807</v>
      </c>
      <c r="M1499" s="12" t="n">
        <v>56.2781744322368</v>
      </c>
      <c r="N1499" s="12" t="n">
        <v>2.89925555357358</v>
      </c>
      <c r="O1499" s="12" t="n">
        <v>55.9941102628835</v>
      </c>
      <c r="P1499" s="12" t="n">
        <v>61.6664819632661</v>
      </c>
      <c r="Q1499" s="12" t="n">
        <v>54.5356341762525</v>
      </c>
      <c r="R1499" s="12" t="n">
        <v>58.6913695800239</v>
      </c>
      <c r="S1499" s="12" t="n">
        <v>55.0260598533263</v>
      </c>
      <c r="T1499" s="12" t="n">
        <v>52.0716067028425</v>
      </c>
      <c r="U1499" s="12" t="n">
        <v>51.1529235839844</v>
      </c>
      <c r="V1499" s="12" t="n">
        <v>63.7647132873535</v>
      </c>
      <c r="W1499" s="12" t="n">
        <v>12.6117897033691</v>
      </c>
      <c r="X1499" s="13" t="n">
        <v>32.1445762358739</v>
      </c>
      <c r="Y1499" s="13" t="n">
        <v>65.348113770089</v>
      </c>
      <c r="Z1499" s="13" t="n">
        <v>56</v>
      </c>
      <c r="AA1499" s="10" t="s">
        <v>155</v>
      </c>
      <c r="AC1499" s="10" t="s">
        <v>156</v>
      </c>
      <c r="AF1499" s="10" t="s">
        <v>156</v>
      </c>
      <c r="AG1499" s="13" t="n">
        <v>98.0508593970132</v>
      </c>
      <c r="AH1499" s="13" t="n">
        <v>100</v>
      </c>
      <c r="AI1499" s="13" t="n">
        <v>50.3</v>
      </c>
      <c r="AJ1499" s="13" t="n">
        <v>72.3</v>
      </c>
      <c r="AK1499" s="13" t="n">
        <v>54.1</v>
      </c>
      <c r="AL1499" s="12" t="n">
        <v>53.5592592592593</v>
      </c>
      <c r="AM1499" s="10" t="s">
        <v>157</v>
      </c>
      <c r="AN1499" s="10" t="s">
        <v>632</v>
      </c>
      <c r="AO1499" s="10" t="s">
        <v>3334</v>
      </c>
    </row>
    <row r="1500" customFormat="false" ht="15" hidden="false" customHeight="false" outlineLevel="0" collapsed="false">
      <c r="A1500" s="10" t="s">
        <v>3392</v>
      </c>
      <c r="B1500" s="10" t="s">
        <v>3330</v>
      </c>
      <c r="C1500" s="10" t="s">
        <v>148</v>
      </c>
      <c r="D1500" s="11" t="n">
        <v>46298.9309837963</v>
      </c>
      <c r="E1500" s="10" t="s">
        <v>3393</v>
      </c>
      <c r="F1500" s="10" t="s">
        <v>3332</v>
      </c>
      <c r="G1500" s="10" t="s">
        <v>3333</v>
      </c>
      <c r="H1500" s="10" t="s">
        <v>247</v>
      </c>
      <c r="I1500" s="10" t="s">
        <v>152</v>
      </c>
      <c r="J1500" s="10" t="s">
        <v>248</v>
      </c>
      <c r="K1500" s="10" t="s">
        <v>154</v>
      </c>
      <c r="L1500" s="10" t="s">
        <v>807</v>
      </c>
      <c r="M1500" s="12" t="n">
        <v>47.4490957438367</v>
      </c>
      <c r="N1500" s="12" t="n">
        <v>5.80607927170782</v>
      </c>
      <c r="O1500" s="12" t="n">
        <v>45.9038079650592</v>
      </c>
      <c r="P1500" s="12" t="n">
        <v>60.7230209987836</v>
      </c>
      <c r="Q1500" s="12" t="n">
        <v>51.1540890926063</v>
      </c>
      <c r="R1500" s="12" t="n">
        <v>49.963341315947</v>
      </c>
      <c r="S1500" s="12" t="n">
        <v>52.179483994166</v>
      </c>
      <c r="T1500" s="12" t="n">
        <v>40.5816128157378</v>
      </c>
      <c r="U1500" s="12" t="n">
        <v>37.7884559631348</v>
      </c>
      <c r="V1500" s="12" t="n">
        <v>62.7057113647461</v>
      </c>
      <c r="W1500" s="12" t="n">
        <v>24.9172554016113</v>
      </c>
      <c r="X1500" s="13" t="n">
        <v>28.2798186218941</v>
      </c>
      <c r="Y1500" s="13" t="n">
        <v>47.7266460369497</v>
      </c>
      <c r="Z1500" s="13" t="n">
        <v>43.9000000000001</v>
      </c>
      <c r="AA1500" s="10" t="s">
        <v>162</v>
      </c>
      <c r="AG1500" s="13" t="n">
        <v>98.982547119744</v>
      </c>
      <c r="AH1500" s="13" t="n">
        <v>100</v>
      </c>
      <c r="AI1500" s="13" t="n">
        <v>36.9</v>
      </c>
      <c r="AJ1500" s="13" t="n">
        <v>68.2</v>
      </c>
      <c r="AK1500" s="13" t="n">
        <v>42.6</v>
      </c>
      <c r="AL1500" s="12" t="n">
        <v>43.0480445920304</v>
      </c>
      <c r="AM1500" s="10" t="s">
        <v>157</v>
      </c>
      <c r="AN1500" s="10" t="s">
        <v>632</v>
      </c>
      <c r="AO1500" s="10" t="s">
        <v>3334</v>
      </c>
    </row>
    <row r="1501" customFormat="false" ht="15" hidden="false" customHeight="false" outlineLevel="0" collapsed="false">
      <c r="A1501" s="10" t="s">
        <v>3394</v>
      </c>
      <c r="B1501" s="10" t="s">
        <v>3330</v>
      </c>
      <c r="C1501" s="10" t="s">
        <v>148</v>
      </c>
      <c r="D1501" s="11" t="n">
        <v>46298.9310069445</v>
      </c>
      <c r="E1501" s="10" t="s">
        <v>3395</v>
      </c>
      <c r="F1501" s="10" t="s">
        <v>3332</v>
      </c>
      <c r="G1501" s="10" t="s">
        <v>3333</v>
      </c>
      <c r="H1501" s="10" t="s">
        <v>251</v>
      </c>
      <c r="I1501" s="10" t="s">
        <v>152</v>
      </c>
      <c r="J1501" s="10" t="s">
        <v>248</v>
      </c>
      <c r="K1501" s="10" t="s">
        <v>261</v>
      </c>
      <c r="L1501" s="10" t="s">
        <v>823</v>
      </c>
      <c r="M1501" s="12" t="n">
        <v>46.080085186486</v>
      </c>
      <c r="N1501" s="12" t="n">
        <v>5.65224624128141</v>
      </c>
      <c r="O1501" s="12" t="n">
        <v>44.8153186539625</v>
      </c>
      <c r="P1501" s="12" t="n">
        <v>57.92612997821</v>
      </c>
      <c r="R1501" s="12" t="n">
        <v>49.2960776256707</v>
      </c>
      <c r="S1501" s="12" t="n">
        <v>50.2160507988484</v>
      </c>
      <c r="T1501" s="12" t="n">
        <v>38.6812245741305</v>
      </c>
      <c r="U1501" s="12" t="n">
        <v>37.8979682922363</v>
      </c>
      <c r="V1501" s="12" t="n">
        <v>59.5935478210449</v>
      </c>
      <c r="W1501" s="12" t="n">
        <v>21.6955795288086</v>
      </c>
      <c r="X1501" s="13" t="n">
        <v>15.9484384106414</v>
      </c>
      <c r="Y1501" s="13" t="n">
        <v>43.5530871815969</v>
      </c>
      <c r="Z1501" s="13" t="n">
        <v>43.6000000000001</v>
      </c>
      <c r="AA1501" s="10" t="s">
        <v>162</v>
      </c>
      <c r="AD1501" s="10" t="s">
        <v>347</v>
      </c>
      <c r="AG1501" s="13" t="n">
        <v>95.8986076636036</v>
      </c>
      <c r="AH1501" s="13" t="n">
        <v>100</v>
      </c>
      <c r="AI1501" s="13" t="n">
        <v>36.7</v>
      </c>
      <c r="AJ1501" s="13" t="n">
        <v>67.6</v>
      </c>
      <c r="AK1501" s="13" t="n">
        <v>40.8</v>
      </c>
      <c r="AL1501" s="12" t="n">
        <v>39.9941385222038</v>
      </c>
      <c r="AM1501" s="10" t="s">
        <v>157</v>
      </c>
      <c r="AN1501" s="10" t="s">
        <v>632</v>
      </c>
      <c r="AO1501" s="10" t="s">
        <v>3396</v>
      </c>
    </row>
    <row r="1502" customFormat="false" ht="15" hidden="false" customHeight="false" outlineLevel="0" collapsed="false">
      <c r="A1502" s="10" t="s">
        <v>3397</v>
      </c>
      <c r="B1502" s="10" t="s">
        <v>3330</v>
      </c>
      <c r="C1502" s="10" t="s">
        <v>148</v>
      </c>
      <c r="D1502" s="11" t="n">
        <v>46298.9310300926</v>
      </c>
      <c r="E1502" s="10" t="s">
        <v>3398</v>
      </c>
      <c r="F1502" s="10" t="s">
        <v>3332</v>
      </c>
      <c r="G1502" s="10" t="s">
        <v>3333</v>
      </c>
      <c r="H1502" s="10" t="s">
        <v>254</v>
      </c>
      <c r="I1502" s="10" t="s">
        <v>152</v>
      </c>
      <c r="J1502" s="10" t="s">
        <v>248</v>
      </c>
      <c r="K1502" s="10" t="s">
        <v>154</v>
      </c>
      <c r="L1502" s="10" t="s">
        <v>807</v>
      </c>
      <c r="M1502" s="12" t="n">
        <v>46.7739498193452</v>
      </c>
      <c r="N1502" s="12" t="n">
        <v>5.84362435917165</v>
      </c>
      <c r="O1502" s="12" t="n">
        <v>45.4623535213174</v>
      </c>
      <c r="P1502" s="12" t="n">
        <v>59.0452584402204</v>
      </c>
      <c r="Q1502" s="12" t="n">
        <v>50.202522475329</v>
      </c>
      <c r="R1502" s="12" t="n">
        <v>49.5005166311047</v>
      </c>
      <c r="S1502" s="12" t="n">
        <v>50.4024947727253</v>
      </c>
      <c r="T1502" s="12" t="n">
        <v>38.3232195904389</v>
      </c>
      <c r="U1502" s="12" t="n">
        <v>37.2685852050781</v>
      </c>
      <c r="V1502" s="12" t="n">
        <v>60.5434761047363</v>
      </c>
      <c r="W1502" s="12" t="n">
        <v>23.2748908996582</v>
      </c>
      <c r="X1502" s="13" t="n">
        <v>10.013634034719</v>
      </c>
      <c r="Y1502" s="13" t="n">
        <v>40.5443192969354</v>
      </c>
      <c r="Z1502" s="13" t="n">
        <v>43.2000000000001</v>
      </c>
      <c r="AA1502" s="10" t="s">
        <v>162</v>
      </c>
      <c r="AD1502" s="10" t="s">
        <v>156</v>
      </c>
      <c r="AG1502" s="13" t="n">
        <v>96.7672268907563</v>
      </c>
      <c r="AH1502" s="13" t="n">
        <v>100</v>
      </c>
      <c r="AI1502" s="13" t="n">
        <v>36.4</v>
      </c>
      <c r="AJ1502" s="13" t="n">
        <v>67</v>
      </c>
      <c r="AK1502" s="13" t="n">
        <v>38.6</v>
      </c>
      <c r="AL1502" s="12" t="n">
        <v>38.3009023647178</v>
      </c>
      <c r="AM1502" s="10" t="s">
        <v>157</v>
      </c>
      <c r="AN1502" s="10" t="s">
        <v>632</v>
      </c>
      <c r="AO1502" s="10" t="s">
        <v>3334</v>
      </c>
    </row>
    <row r="1503" customFormat="false" ht="15" hidden="false" customHeight="false" outlineLevel="0" collapsed="false">
      <c r="A1503" s="10" t="s">
        <v>3399</v>
      </c>
      <c r="B1503" s="10" t="s">
        <v>3330</v>
      </c>
      <c r="C1503" s="10" t="s">
        <v>148</v>
      </c>
      <c r="D1503" s="11" t="n">
        <v>46298.9310532407</v>
      </c>
      <c r="E1503" s="10" t="s">
        <v>3400</v>
      </c>
      <c r="F1503" s="10" t="s">
        <v>3332</v>
      </c>
      <c r="G1503" s="10" t="s">
        <v>3333</v>
      </c>
      <c r="H1503" s="10" t="s">
        <v>257</v>
      </c>
      <c r="I1503" s="10" t="s">
        <v>152</v>
      </c>
      <c r="J1503" s="10" t="s">
        <v>248</v>
      </c>
      <c r="K1503" s="10" t="s">
        <v>154</v>
      </c>
      <c r="L1503" s="10" t="s">
        <v>807</v>
      </c>
      <c r="M1503" s="12" t="n">
        <v>47.6828951291505</v>
      </c>
      <c r="N1503" s="12" t="n">
        <v>5.15098273428255</v>
      </c>
      <c r="O1503" s="12" t="n">
        <v>46.4442295549164</v>
      </c>
      <c r="P1503" s="12" t="n">
        <v>57.9953135004157</v>
      </c>
      <c r="Q1503" s="12" t="n">
        <v>51.7693817865719</v>
      </c>
      <c r="R1503" s="12" t="n">
        <v>51.0209083667136</v>
      </c>
      <c r="S1503" s="12" t="n">
        <v>50.9222276060849</v>
      </c>
      <c r="T1503" s="12" t="n">
        <v>41.3647547522432</v>
      </c>
      <c r="U1503" s="12" t="n">
        <v>39.2049217224121</v>
      </c>
      <c r="V1503" s="12" t="n">
        <v>60.2833786010742</v>
      </c>
      <c r="W1503" s="12" t="n">
        <v>21.0784568786621</v>
      </c>
      <c r="X1503" s="13" t="n">
        <v>29.5451416468096</v>
      </c>
      <c r="Y1503" s="13" t="n">
        <v>45.1045803547789</v>
      </c>
      <c r="Z1503" s="13" t="n">
        <v>44.8000000000001</v>
      </c>
      <c r="AA1503" s="10" t="s">
        <v>162</v>
      </c>
      <c r="AD1503" s="10" t="s">
        <v>156</v>
      </c>
      <c r="AG1503" s="13" t="n">
        <v>97.0551958063522</v>
      </c>
      <c r="AH1503" s="13" t="n">
        <v>100</v>
      </c>
      <c r="AI1503" s="13" t="n">
        <v>38.1</v>
      </c>
      <c r="AJ1503" s="13" t="n">
        <v>66.6</v>
      </c>
      <c r="AK1503" s="13" t="n">
        <v>43.4</v>
      </c>
      <c r="AL1503" s="12" t="n">
        <v>43.698059772296</v>
      </c>
      <c r="AM1503" s="10" t="s">
        <v>157</v>
      </c>
      <c r="AN1503" s="10" t="s">
        <v>632</v>
      </c>
      <c r="AO1503" s="10" t="s">
        <v>3334</v>
      </c>
    </row>
    <row r="1504" customFormat="false" ht="15" hidden="false" customHeight="false" outlineLevel="0" collapsed="false">
      <c r="A1504" s="10" t="s">
        <v>3401</v>
      </c>
      <c r="B1504" s="10" t="s">
        <v>3330</v>
      </c>
      <c r="C1504" s="10" t="s">
        <v>148</v>
      </c>
      <c r="D1504" s="11" t="n">
        <v>46298.931087963</v>
      </c>
      <c r="E1504" s="10" t="s">
        <v>3402</v>
      </c>
      <c r="F1504" s="10" t="s">
        <v>3332</v>
      </c>
      <c r="G1504" s="10" t="s">
        <v>3333</v>
      </c>
      <c r="H1504" s="10" t="s">
        <v>260</v>
      </c>
      <c r="I1504" s="10" t="s">
        <v>152</v>
      </c>
      <c r="J1504" s="10" t="s">
        <v>248</v>
      </c>
      <c r="K1504" s="10" t="s">
        <v>261</v>
      </c>
      <c r="L1504" s="10" t="s">
        <v>823</v>
      </c>
      <c r="M1504" s="12" t="n">
        <v>47.5505878157093</v>
      </c>
      <c r="N1504" s="12" t="n">
        <v>5.74124467688988</v>
      </c>
      <c r="O1504" s="12" t="n">
        <v>46.2832922671523</v>
      </c>
      <c r="P1504" s="12" t="n">
        <v>59.3996500196361</v>
      </c>
      <c r="R1504" s="12" t="n">
        <v>50.8305420220576</v>
      </c>
      <c r="S1504" s="12" t="n">
        <v>51.124562867706</v>
      </c>
      <c r="T1504" s="12" t="n">
        <v>40.2517386456107</v>
      </c>
      <c r="U1504" s="12" t="n">
        <v>37.8487167358398</v>
      </c>
      <c r="V1504" s="12" t="n">
        <v>61.6514625549316</v>
      </c>
      <c r="W1504" s="12" t="n">
        <v>23.8027458190918</v>
      </c>
      <c r="X1504" s="13" t="n">
        <v>21.2853170983659</v>
      </c>
      <c r="Y1504" s="13" t="n">
        <v>38.7869929777905</v>
      </c>
      <c r="Z1504" s="13" t="n">
        <v>43.9000000000001</v>
      </c>
      <c r="AA1504" s="10" t="s">
        <v>162</v>
      </c>
      <c r="AD1504" s="10" t="s">
        <v>347</v>
      </c>
      <c r="AG1504" s="13" t="n">
        <v>95.1602614379085</v>
      </c>
      <c r="AH1504" s="13" t="n">
        <v>100</v>
      </c>
      <c r="AI1504" s="13" t="n">
        <v>37</v>
      </c>
      <c r="AJ1504" s="13" t="n">
        <v>66.9</v>
      </c>
      <c r="AK1504" s="13" t="n">
        <v>42</v>
      </c>
      <c r="AL1504" s="12" t="n">
        <v>41.4296296296296</v>
      </c>
      <c r="AM1504" s="10" t="s">
        <v>157</v>
      </c>
      <c r="AN1504" s="10" t="s">
        <v>632</v>
      </c>
      <c r="AO1504" s="10" t="s">
        <v>3396</v>
      </c>
    </row>
    <row r="1505" customFormat="false" ht="15" hidden="false" customHeight="false" outlineLevel="0" collapsed="false">
      <c r="A1505" s="10" t="s">
        <v>3403</v>
      </c>
      <c r="B1505" s="10" t="s">
        <v>3330</v>
      </c>
      <c r="C1505" s="10" t="s">
        <v>148</v>
      </c>
      <c r="D1505" s="11" t="n">
        <v>46298.931099537</v>
      </c>
      <c r="E1505" s="10" t="s">
        <v>3404</v>
      </c>
      <c r="F1505" s="10" t="s">
        <v>3332</v>
      </c>
      <c r="G1505" s="10" t="s">
        <v>3333</v>
      </c>
      <c r="H1505" s="10" t="s">
        <v>267</v>
      </c>
      <c r="I1505" s="10" t="s">
        <v>152</v>
      </c>
      <c r="J1505" s="10" t="s">
        <v>248</v>
      </c>
      <c r="K1505" s="10" t="s">
        <v>261</v>
      </c>
      <c r="L1505" s="10" t="s">
        <v>817</v>
      </c>
      <c r="M1505" s="12" t="n">
        <v>48.4670001601123</v>
      </c>
      <c r="N1505" s="12" t="n">
        <v>5.15337762253541</v>
      </c>
      <c r="O1505" s="12" t="n">
        <v>47.2522759501795</v>
      </c>
      <c r="P1505" s="12" t="n">
        <v>58.1776768270271</v>
      </c>
      <c r="R1505" s="12" t="n">
        <v>51.9659201855358</v>
      </c>
      <c r="S1505" s="12" t="n">
        <v>52.1598717977834</v>
      </c>
      <c r="T1505" s="12" t="n">
        <v>40.7650796861461</v>
      </c>
      <c r="U1505" s="12" t="n">
        <v>39.9243049621582</v>
      </c>
      <c r="V1505" s="12" t="n">
        <v>60.2858543395996</v>
      </c>
      <c r="W1505" s="12" t="n">
        <v>20.3615493774414</v>
      </c>
      <c r="X1505" s="13" t="n">
        <v>20.452761468178</v>
      </c>
      <c r="Y1505" s="13" t="n">
        <v>38.7139313636221</v>
      </c>
      <c r="Z1505" s="13" t="n">
        <v>45.5000000000001</v>
      </c>
      <c r="AA1505" s="10" t="s">
        <v>162</v>
      </c>
      <c r="AD1505" s="10" t="s">
        <v>347</v>
      </c>
      <c r="AE1505" s="10" t="s">
        <v>156</v>
      </c>
      <c r="AG1505" s="13" t="n">
        <v>93.5387236042175</v>
      </c>
      <c r="AH1505" s="13" t="n">
        <v>100</v>
      </c>
      <c r="AI1505" s="13" t="n">
        <v>38.8</v>
      </c>
      <c r="AJ1505" s="13" t="n">
        <v>67.8</v>
      </c>
      <c r="AK1505" s="13" t="n">
        <v>45.8</v>
      </c>
      <c r="AL1505" s="12" t="n">
        <v>45.9900826446281</v>
      </c>
      <c r="AM1505" s="10" t="s">
        <v>157</v>
      </c>
      <c r="AN1505" s="10" t="s">
        <v>632</v>
      </c>
      <c r="AO1505" s="10" t="s">
        <v>3405</v>
      </c>
    </row>
    <row r="1506" customFormat="false" ht="15" hidden="false" customHeight="false" outlineLevel="0" collapsed="false">
      <c r="A1506" s="10" t="s">
        <v>3406</v>
      </c>
      <c r="B1506" s="10" t="s">
        <v>3330</v>
      </c>
      <c r="C1506" s="10" t="s">
        <v>148</v>
      </c>
      <c r="D1506" s="11" t="n">
        <v>46298.9311342593</v>
      </c>
      <c r="E1506" s="10" t="s">
        <v>3407</v>
      </c>
      <c r="F1506" s="10" t="s">
        <v>3332</v>
      </c>
      <c r="G1506" s="10" t="s">
        <v>3333</v>
      </c>
      <c r="H1506" s="10" t="s">
        <v>271</v>
      </c>
      <c r="I1506" s="10" t="s">
        <v>152</v>
      </c>
      <c r="J1506" s="10" t="s">
        <v>248</v>
      </c>
      <c r="K1506" s="10" t="s">
        <v>154</v>
      </c>
      <c r="L1506" s="10" t="s">
        <v>807</v>
      </c>
      <c r="M1506" s="12" t="n">
        <v>43.2714970185303</v>
      </c>
      <c r="N1506" s="12" t="n">
        <v>5.624810300988</v>
      </c>
      <c r="O1506" s="12" t="n">
        <v>41.89259183778</v>
      </c>
      <c r="P1506" s="12" t="n">
        <v>54.6288317995118</v>
      </c>
      <c r="Q1506" s="12" t="n">
        <v>45.9238825291322</v>
      </c>
      <c r="R1506" s="12" t="n">
        <v>47.7249542052241</v>
      </c>
      <c r="S1506" s="12" t="n">
        <v>45.9094071923183</v>
      </c>
      <c r="T1506" s="12" t="n">
        <v>36.1446176401368</v>
      </c>
      <c r="U1506" s="12" t="n">
        <v>35.25439453125</v>
      </c>
      <c r="V1506" s="12" t="n">
        <v>56.7008361816406</v>
      </c>
      <c r="W1506" s="12" t="n">
        <v>21.4464416503906</v>
      </c>
      <c r="X1506" s="13" t="n">
        <v>16.1075503731098</v>
      </c>
      <c r="Y1506" s="13" t="n">
        <v>47.3750707395075</v>
      </c>
      <c r="Z1506" s="13" t="n">
        <v>41.1000000000001</v>
      </c>
      <c r="AA1506" s="10" t="s">
        <v>162</v>
      </c>
      <c r="AG1506" s="13" t="n">
        <v>98.5001296344309</v>
      </c>
      <c r="AH1506" s="13" t="n">
        <v>100</v>
      </c>
      <c r="AI1506" s="13" t="n">
        <v>34.4</v>
      </c>
      <c r="AJ1506" s="13" t="n">
        <v>64.5</v>
      </c>
      <c r="AK1506" s="13" t="n">
        <v>36</v>
      </c>
      <c r="AL1506" s="12" t="n">
        <v>36.2698418685623</v>
      </c>
      <c r="AM1506" s="10" t="s">
        <v>157</v>
      </c>
      <c r="AN1506" s="10" t="s">
        <v>632</v>
      </c>
      <c r="AO1506" s="10" t="s">
        <v>3334</v>
      </c>
    </row>
    <row r="1507" customFormat="false" ht="15" hidden="false" customHeight="false" outlineLevel="0" collapsed="false">
      <c r="A1507" s="10" t="s">
        <v>3408</v>
      </c>
      <c r="B1507" s="10" t="s">
        <v>3330</v>
      </c>
      <c r="C1507" s="10" t="s">
        <v>148</v>
      </c>
      <c r="D1507" s="11" t="n">
        <v>46298.9311574074</v>
      </c>
      <c r="E1507" s="10" t="s">
        <v>3409</v>
      </c>
      <c r="F1507" s="10" t="s">
        <v>3332</v>
      </c>
      <c r="G1507" s="10" t="s">
        <v>3333</v>
      </c>
      <c r="H1507" s="10" t="s">
        <v>274</v>
      </c>
      <c r="I1507" s="10" t="s">
        <v>152</v>
      </c>
      <c r="J1507" s="10" t="s">
        <v>248</v>
      </c>
      <c r="K1507" s="10" t="s">
        <v>154</v>
      </c>
      <c r="L1507" s="10" t="s">
        <v>807</v>
      </c>
      <c r="M1507" s="12" t="n">
        <v>43.1393290131382</v>
      </c>
      <c r="N1507" s="12" t="n">
        <v>5.20782136163704</v>
      </c>
      <c r="O1507" s="12" t="n">
        <v>41.7682992916521</v>
      </c>
      <c r="P1507" s="12" t="n">
        <v>54.3483946491974</v>
      </c>
      <c r="Q1507" s="12" t="n">
        <v>46.9625779326452</v>
      </c>
      <c r="R1507" s="12" t="n">
        <v>47.2335781606793</v>
      </c>
      <c r="S1507" s="12" t="n">
        <v>45.4300411029798</v>
      </c>
      <c r="T1507" s="12" t="n">
        <v>36.1930011740724</v>
      </c>
      <c r="U1507" s="12" t="n">
        <v>35.6979675292969</v>
      </c>
      <c r="V1507" s="12" t="n">
        <v>55.9461708068848</v>
      </c>
      <c r="W1507" s="12" t="n">
        <v>20.2482032775879</v>
      </c>
      <c r="X1507" s="13" t="n">
        <v>17.6206111966429</v>
      </c>
      <c r="Y1507" s="13" t="n">
        <v>46.8275270106408</v>
      </c>
      <c r="Z1507" s="13" t="n">
        <v>41.4000000000001</v>
      </c>
      <c r="AA1507" s="10" t="s">
        <v>162</v>
      </c>
      <c r="AG1507" s="13" t="n">
        <v>98.3267690164242</v>
      </c>
      <c r="AH1507" s="13" t="n">
        <v>100</v>
      </c>
      <c r="AI1507" s="13" t="n">
        <v>34.5</v>
      </c>
      <c r="AJ1507" s="13" t="n">
        <v>65.4</v>
      </c>
      <c r="AK1507" s="13" t="n">
        <v>36.6</v>
      </c>
      <c r="AL1507" s="12" t="n">
        <v>37.7941385222038</v>
      </c>
      <c r="AM1507" s="10" t="s">
        <v>157</v>
      </c>
      <c r="AN1507" s="10" t="s">
        <v>632</v>
      </c>
      <c r="AO1507" s="10" t="s">
        <v>3334</v>
      </c>
    </row>
    <row r="1508" customFormat="false" ht="15" hidden="false" customHeight="false" outlineLevel="0" collapsed="false">
      <c r="A1508" s="10" t="s">
        <v>3410</v>
      </c>
      <c r="B1508" s="10" t="s">
        <v>3330</v>
      </c>
      <c r="C1508" s="10" t="s">
        <v>148</v>
      </c>
      <c r="D1508" s="11" t="n">
        <v>46298.9311805556</v>
      </c>
      <c r="E1508" s="10" t="s">
        <v>3411</v>
      </c>
      <c r="F1508" s="10" t="s">
        <v>3332</v>
      </c>
      <c r="G1508" s="10" t="s">
        <v>3333</v>
      </c>
      <c r="H1508" s="10" t="s">
        <v>277</v>
      </c>
      <c r="I1508" s="10" t="s">
        <v>152</v>
      </c>
      <c r="J1508" s="10" t="s">
        <v>248</v>
      </c>
      <c r="K1508" s="10" t="s">
        <v>154</v>
      </c>
      <c r="L1508" s="10" t="s">
        <v>807</v>
      </c>
      <c r="M1508" s="12" t="n">
        <v>43.73866926424</v>
      </c>
      <c r="N1508" s="12" t="n">
        <v>4.962984032255</v>
      </c>
      <c r="O1508" s="12" t="n">
        <v>42.4107372386949</v>
      </c>
      <c r="P1508" s="12" t="n">
        <v>54.3034776446694</v>
      </c>
      <c r="Q1508" s="12" t="n">
        <v>47.4434653869758</v>
      </c>
      <c r="R1508" s="12" t="n">
        <v>47.56329985182</v>
      </c>
      <c r="S1508" s="12" t="n">
        <v>45.9812014788174</v>
      </c>
      <c r="T1508" s="12" t="n">
        <v>36.744323154459</v>
      </c>
      <c r="U1508" s="12" t="n">
        <v>35.5174942016602</v>
      </c>
      <c r="V1508" s="12" t="n">
        <v>56.0376777648926</v>
      </c>
      <c r="W1508" s="12" t="n">
        <v>20.5201835632324</v>
      </c>
      <c r="X1508" s="13" t="n">
        <v>21.8147527242246</v>
      </c>
      <c r="Y1508" s="13" t="n">
        <v>47.052249231629</v>
      </c>
      <c r="Z1508" s="13" t="n">
        <v>41.3000000000001</v>
      </c>
      <c r="AA1508" s="10" t="s">
        <v>162</v>
      </c>
      <c r="AG1508" s="13" t="n">
        <v>98.3241758241758</v>
      </c>
      <c r="AH1508" s="13" t="n">
        <v>100</v>
      </c>
      <c r="AI1508" s="13" t="n">
        <v>34.7</v>
      </c>
      <c r="AJ1508" s="13" t="n">
        <v>63.5</v>
      </c>
      <c r="AK1508" s="13" t="n">
        <v>40.3</v>
      </c>
      <c r="AL1508" s="12" t="n">
        <v>40.3569867172676</v>
      </c>
      <c r="AM1508" s="10" t="s">
        <v>157</v>
      </c>
      <c r="AN1508" s="10" t="s">
        <v>632</v>
      </c>
      <c r="AO1508" s="10" t="s">
        <v>3334</v>
      </c>
    </row>
    <row r="1509" customFormat="false" ht="15" hidden="false" customHeight="false" outlineLevel="0" collapsed="false">
      <c r="A1509" s="10" t="s">
        <v>3412</v>
      </c>
      <c r="B1509" s="10" t="s">
        <v>3330</v>
      </c>
      <c r="C1509" s="10" t="s">
        <v>148</v>
      </c>
      <c r="D1509" s="11" t="n">
        <v>46298.9312037037</v>
      </c>
      <c r="E1509" s="10" t="s">
        <v>3413</v>
      </c>
      <c r="F1509" s="10" t="s">
        <v>3332</v>
      </c>
      <c r="G1509" s="10" t="s">
        <v>3333</v>
      </c>
      <c r="H1509" s="10" t="s">
        <v>280</v>
      </c>
      <c r="I1509" s="10" t="s">
        <v>152</v>
      </c>
      <c r="J1509" s="10" t="s">
        <v>248</v>
      </c>
      <c r="K1509" s="10" t="s">
        <v>154</v>
      </c>
      <c r="L1509" s="10" t="s">
        <v>807</v>
      </c>
      <c r="M1509" s="12" t="n">
        <v>44.3621794123733</v>
      </c>
      <c r="N1509" s="12" t="n">
        <v>5.68492057646003</v>
      </c>
      <c r="O1509" s="12" t="n">
        <v>42.9884244851945</v>
      </c>
      <c r="P1509" s="12" t="n">
        <v>55.8204529778171</v>
      </c>
      <c r="Q1509" s="12" t="n">
        <v>49.6637568335947</v>
      </c>
      <c r="R1509" s="12" t="n">
        <v>48.3359640221115</v>
      </c>
      <c r="S1509" s="12" t="n">
        <v>47.7160724148472</v>
      </c>
      <c r="T1509" s="12" t="n">
        <v>35.9534785498806</v>
      </c>
      <c r="U1509" s="12" t="n">
        <v>35.1884574890137</v>
      </c>
      <c r="V1509" s="12" t="n">
        <v>58.6627960205078</v>
      </c>
      <c r="W1509" s="12" t="n">
        <v>23.4743385314941</v>
      </c>
      <c r="X1509" s="13" t="n">
        <v>11.8857272225602</v>
      </c>
      <c r="Y1509" s="13" t="n">
        <v>42.9357746239724</v>
      </c>
      <c r="Z1509" s="13" t="n">
        <v>41.3000000000001</v>
      </c>
      <c r="AA1509" s="10" t="s">
        <v>162</v>
      </c>
      <c r="AD1509" s="10" t="s">
        <v>156</v>
      </c>
      <c r="AG1509" s="13" t="n">
        <v>95.6928534676524</v>
      </c>
      <c r="AH1509" s="13" t="n">
        <v>100</v>
      </c>
      <c r="AI1509" s="13" t="n">
        <v>34.3</v>
      </c>
      <c r="AJ1509" s="13" t="n">
        <v>65.6</v>
      </c>
      <c r="AK1509" s="13" t="n">
        <v>43.7</v>
      </c>
      <c r="AL1509" s="12" t="n">
        <v>43.2644930875576</v>
      </c>
      <c r="AM1509" s="10" t="s">
        <v>157</v>
      </c>
      <c r="AN1509" s="10" t="s">
        <v>632</v>
      </c>
      <c r="AO1509" s="10" t="s">
        <v>3334</v>
      </c>
    </row>
    <row r="1510" customFormat="false" ht="15" hidden="false" customHeight="false" outlineLevel="0" collapsed="false">
      <c r="A1510" s="10" t="s">
        <v>3414</v>
      </c>
      <c r="B1510" s="10" t="s">
        <v>3330</v>
      </c>
      <c r="C1510" s="10" t="s">
        <v>148</v>
      </c>
      <c r="D1510" s="11" t="n">
        <v>46298.9312268519</v>
      </c>
      <c r="E1510" s="10" t="s">
        <v>3415</v>
      </c>
      <c r="F1510" s="10" t="s">
        <v>3332</v>
      </c>
      <c r="G1510" s="10" t="s">
        <v>3333</v>
      </c>
      <c r="H1510" s="10" t="s">
        <v>283</v>
      </c>
      <c r="I1510" s="10" t="s">
        <v>152</v>
      </c>
      <c r="J1510" s="10" t="s">
        <v>248</v>
      </c>
      <c r="K1510" s="10" t="s">
        <v>154</v>
      </c>
      <c r="L1510" s="10" t="s">
        <v>807</v>
      </c>
      <c r="M1510" s="12" t="n">
        <v>45.8141707709538</v>
      </c>
      <c r="N1510" s="12" t="n">
        <v>5.02117681594711</v>
      </c>
      <c r="O1510" s="12" t="n">
        <v>44.4720883616001</v>
      </c>
      <c r="P1510" s="12" t="n">
        <v>55.3239913704989</v>
      </c>
      <c r="Q1510" s="12" t="n">
        <v>51.1800643888443</v>
      </c>
      <c r="R1510" s="12" t="n">
        <v>49.5889067426226</v>
      </c>
      <c r="S1510" s="12" t="n">
        <v>49.1912446694593</v>
      </c>
      <c r="T1510" s="12" t="n">
        <v>39.6377173294069</v>
      </c>
      <c r="U1510" s="12" t="n">
        <v>37.2260093688965</v>
      </c>
      <c r="V1510" s="12" t="n">
        <v>56.5968818664551</v>
      </c>
      <c r="W1510" s="12" t="n">
        <v>19.3708724975586</v>
      </c>
      <c r="X1510" s="13" t="n">
        <v>32.105678335424</v>
      </c>
      <c r="Y1510" s="13" t="n">
        <v>45.9943876165475</v>
      </c>
      <c r="Z1510" s="13" t="n">
        <v>43.1000000000001</v>
      </c>
      <c r="AA1510" s="10" t="s">
        <v>162</v>
      </c>
      <c r="AD1510" s="10" t="s">
        <v>156</v>
      </c>
      <c r="AG1510" s="13" t="n">
        <v>97.4714816915611</v>
      </c>
      <c r="AH1510" s="13" t="n">
        <v>100</v>
      </c>
      <c r="AI1510" s="13" t="n">
        <v>36.4</v>
      </c>
      <c r="AJ1510" s="13" t="n">
        <v>65.5</v>
      </c>
      <c r="AK1510" s="13" t="n">
        <v>46.1</v>
      </c>
      <c r="AL1510" s="12" t="n">
        <v>46.1</v>
      </c>
      <c r="AM1510" s="10" t="s">
        <v>157</v>
      </c>
      <c r="AN1510" s="10" t="s">
        <v>632</v>
      </c>
      <c r="AO1510" s="10" t="s">
        <v>3334</v>
      </c>
    </row>
    <row r="1511" customFormat="false" ht="15" hidden="false" customHeight="false" outlineLevel="0" collapsed="false">
      <c r="A1511" s="10" t="s">
        <v>3416</v>
      </c>
      <c r="B1511" s="10" t="s">
        <v>3330</v>
      </c>
      <c r="C1511" s="10" t="s">
        <v>148</v>
      </c>
      <c r="D1511" s="11" t="n">
        <v>46298.9313773148</v>
      </c>
      <c r="E1511" s="10" t="s">
        <v>3417</v>
      </c>
      <c r="F1511" s="10" t="s">
        <v>3332</v>
      </c>
      <c r="G1511" s="10" t="s">
        <v>3333</v>
      </c>
      <c r="H1511" s="10" t="s">
        <v>286</v>
      </c>
      <c r="I1511" s="10" t="s">
        <v>152</v>
      </c>
      <c r="J1511" s="10" t="s">
        <v>248</v>
      </c>
      <c r="K1511" s="10" t="s">
        <v>154</v>
      </c>
      <c r="L1511" s="10" t="s">
        <v>807</v>
      </c>
      <c r="M1511" s="12" t="n">
        <v>43.8594107421322</v>
      </c>
      <c r="N1511" s="12" t="n">
        <v>5.88650684783752</v>
      </c>
      <c r="O1511" s="12" t="n">
        <v>42.2995853626868</v>
      </c>
      <c r="P1511" s="12" t="n">
        <v>55.0470860010767</v>
      </c>
      <c r="Q1511" s="12" t="n">
        <v>48.4095164803257</v>
      </c>
      <c r="R1511" s="12" t="n">
        <v>45.66773035763</v>
      </c>
      <c r="S1511" s="12" t="n">
        <v>50.616610420588</v>
      </c>
      <c r="T1511" s="12" t="n">
        <v>36.148690351523</v>
      </c>
      <c r="U1511" s="12" t="n">
        <v>34.811164855957</v>
      </c>
      <c r="V1511" s="12" t="n">
        <v>59.226978302002</v>
      </c>
      <c r="W1511" s="12" t="n">
        <v>24.4158134460449</v>
      </c>
      <c r="X1511" s="13" t="n">
        <v>11.1850533035152</v>
      </c>
      <c r="Y1511" s="13" t="n">
        <v>44.600169355364</v>
      </c>
      <c r="Z1511" s="13" t="n">
        <v>40.8000000000001</v>
      </c>
      <c r="AA1511" s="10" t="s">
        <v>162</v>
      </c>
      <c r="AG1511" s="13" t="n">
        <v>98.3493487080931</v>
      </c>
      <c r="AH1511" s="13" t="n">
        <v>100</v>
      </c>
      <c r="AI1511" s="13" t="n">
        <v>33.9</v>
      </c>
      <c r="AJ1511" s="13" t="n">
        <v>66</v>
      </c>
      <c r="AK1511" s="13" t="n">
        <v>37.9</v>
      </c>
      <c r="AL1511" s="12" t="n">
        <v>37.3220662318039</v>
      </c>
      <c r="AM1511" s="10" t="s">
        <v>157</v>
      </c>
      <c r="AN1511" s="10" t="s">
        <v>632</v>
      </c>
      <c r="AO1511" s="10" t="s">
        <v>3334</v>
      </c>
    </row>
    <row r="1512" customFormat="false" ht="15" hidden="false" customHeight="false" outlineLevel="0" collapsed="false">
      <c r="A1512" s="10" t="s">
        <v>3418</v>
      </c>
      <c r="B1512" s="10" t="s">
        <v>3330</v>
      </c>
      <c r="C1512" s="10" t="s">
        <v>148</v>
      </c>
      <c r="D1512" s="11" t="n">
        <v>46298.9313888889</v>
      </c>
      <c r="E1512" s="10" t="s">
        <v>3419</v>
      </c>
      <c r="F1512" s="10" t="s">
        <v>3332</v>
      </c>
      <c r="G1512" s="10" t="s">
        <v>3333</v>
      </c>
      <c r="H1512" s="10" t="s">
        <v>289</v>
      </c>
      <c r="I1512" s="10" t="s">
        <v>152</v>
      </c>
      <c r="J1512" s="10" t="s">
        <v>248</v>
      </c>
      <c r="K1512" s="10" t="s">
        <v>154</v>
      </c>
      <c r="L1512" s="10" t="s">
        <v>807</v>
      </c>
      <c r="M1512" s="12" t="n">
        <v>42.335071151448</v>
      </c>
      <c r="N1512" s="12" t="n">
        <v>4.67455183761394</v>
      </c>
      <c r="O1512" s="12" t="n">
        <v>40.9347820341314</v>
      </c>
      <c r="P1512" s="12" t="n">
        <v>52.3082176085099</v>
      </c>
      <c r="Q1512" s="12" t="n">
        <v>48.095067414738</v>
      </c>
      <c r="R1512" s="12" t="n">
        <v>44.2801456066093</v>
      </c>
      <c r="S1512" s="12" t="n">
        <v>46.2527929708403</v>
      </c>
      <c r="T1512" s="12" t="n">
        <v>35.7018774984683</v>
      </c>
      <c r="U1512" s="12" t="n">
        <v>34.7969703674316</v>
      </c>
      <c r="V1512" s="12" t="n">
        <v>53.6807861328125</v>
      </c>
      <c r="W1512" s="12" t="n">
        <v>18.8838157653809</v>
      </c>
      <c r="X1512" s="13" t="n">
        <v>13.7414893898853</v>
      </c>
      <c r="Y1512" s="13" t="n">
        <v>50.6132937716905</v>
      </c>
      <c r="Z1512" s="13" t="n">
        <v>41.0000000000001</v>
      </c>
      <c r="AA1512" s="10" t="s">
        <v>155</v>
      </c>
      <c r="AG1512" s="13" t="n">
        <v>98.3225235081139</v>
      </c>
      <c r="AH1512" s="13" t="n">
        <v>100</v>
      </c>
      <c r="AI1512" s="13" t="n">
        <v>33.9</v>
      </c>
      <c r="AJ1512" s="13" t="n">
        <v>65.5</v>
      </c>
      <c r="AK1512" s="13" t="n">
        <v>40.4</v>
      </c>
      <c r="AL1512" s="12" t="n">
        <v>40.1069715370019</v>
      </c>
      <c r="AM1512" s="10" t="s">
        <v>157</v>
      </c>
      <c r="AN1512" s="10" t="s">
        <v>632</v>
      </c>
      <c r="AO1512" s="10" t="s">
        <v>3334</v>
      </c>
    </row>
    <row r="1513" customFormat="false" ht="15" hidden="false" customHeight="false" outlineLevel="0" collapsed="false">
      <c r="A1513" s="10" t="s">
        <v>3420</v>
      </c>
      <c r="B1513" s="10" t="s">
        <v>3330</v>
      </c>
      <c r="C1513" s="10" t="s">
        <v>148</v>
      </c>
      <c r="D1513" s="11" t="n">
        <v>46298.931412037</v>
      </c>
      <c r="E1513" s="10" t="s">
        <v>3421</v>
      </c>
      <c r="F1513" s="10" t="s">
        <v>3332</v>
      </c>
      <c r="G1513" s="10" t="s">
        <v>3333</v>
      </c>
      <c r="H1513" s="10" t="s">
        <v>292</v>
      </c>
      <c r="I1513" s="10" t="s">
        <v>152</v>
      </c>
      <c r="J1513" s="10" t="s">
        <v>248</v>
      </c>
      <c r="K1513" s="10" t="s">
        <v>154</v>
      </c>
      <c r="L1513" s="10" t="s">
        <v>807</v>
      </c>
      <c r="M1513" s="12" t="n">
        <v>44.3384785607684</v>
      </c>
      <c r="N1513" s="12" t="n">
        <v>4.58848515653181</v>
      </c>
      <c r="O1513" s="12" t="n">
        <v>43.0114128458181</v>
      </c>
      <c r="P1513" s="12" t="n">
        <v>53.9141026602339</v>
      </c>
      <c r="Q1513" s="12" t="n">
        <v>49.7208849838476</v>
      </c>
      <c r="R1513" s="12" t="n">
        <v>47.4065698393121</v>
      </c>
      <c r="S1513" s="12" t="n">
        <v>47.295890201906</v>
      </c>
      <c r="T1513" s="12" t="n">
        <v>37.9957549054492</v>
      </c>
      <c r="U1513" s="12" t="n">
        <v>35.3373641967773</v>
      </c>
      <c r="V1513" s="12" t="n">
        <v>56.6326599121094</v>
      </c>
      <c r="W1513" s="12" t="n">
        <v>21.295295715332</v>
      </c>
      <c r="X1513" s="13" t="n">
        <v>23.948460087995</v>
      </c>
      <c r="Y1513" s="13" t="n">
        <v>45.1275927089881</v>
      </c>
      <c r="Z1513" s="13" t="n">
        <v>45.0000000000001</v>
      </c>
      <c r="AA1513" s="10" t="s">
        <v>162</v>
      </c>
      <c r="AG1513" s="13" t="n">
        <v>98.3519404572036</v>
      </c>
      <c r="AH1513" s="13" t="n">
        <v>100</v>
      </c>
      <c r="AI1513" s="13" t="n">
        <v>34.5</v>
      </c>
      <c r="AJ1513" s="13" t="n">
        <v>64</v>
      </c>
      <c r="AK1513" s="13" t="n">
        <v>36.4</v>
      </c>
      <c r="AL1513" s="12" t="n">
        <v>35.6436908766029</v>
      </c>
      <c r="AM1513" s="10" t="s">
        <v>157</v>
      </c>
      <c r="AN1513" s="10" t="s">
        <v>632</v>
      </c>
      <c r="AO1513" s="10" t="s">
        <v>3334</v>
      </c>
    </row>
    <row r="1514" customFormat="false" ht="15" hidden="false" customHeight="false" outlineLevel="0" collapsed="false">
      <c r="A1514" s="10" t="s">
        <v>3422</v>
      </c>
      <c r="B1514" s="10" t="s">
        <v>3330</v>
      </c>
      <c r="C1514" s="10" t="s">
        <v>148</v>
      </c>
      <c r="D1514" s="11" t="n">
        <v>46298.9314236111</v>
      </c>
      <c r="E1514" s="10" t="s">
        <v>3423</v>
      </c>
      <c r="F1514" s="10" t="s">
        <v>3332</v>
      </c>
      <c r="G1514" s="10" t="s">
        <v>3333</v>
      </c>
      <c r="H1514" s="10" t="s">
        <v>295</v>
      </c>
      <c r="I1514" s="10" t="s">
        <v>152</v>
      </c>
      <c r="J1514" s="10" t="s">
        <v>248</v>
      </c>
      <c r="K1514" s="10" t="s">
        <v>154</v>
      </c>
      <c r="L1514" s="10" t="s">
        <v>807</v>
      </c>
      <c r="M1514" s="12" t="n">
        <v>43.2431998916156</v>
      </c>
      <c r="N1514" s="12" t="n">
        <v>4.94334700495952</v>
      </c>
      <c r="O1514" s="12" t="n">
        <v>41.8258889434564</v>
      </c>
      <c r="P1514" s="12" t="n">
        <v>53.8288940554467</v>
      </c>
      <c r="Q1514" s="12" t="n">
        <v>47.5146420764032</v>
      </c>
      <c r="R1514" s="12" t="n">
        <v>47.5209748417328</v>
      </c>
      <c r="S1514" s="12" t="n">
        <v>46.6859586378479</v>
      </c>
      <c r="T1514" s="12" t="n">
        <v>36.2100190978444</v>
      </c>
      <c r="U1514" s="12" t="n">
        <v>35.340202331543</v>
      </c>
      <c r="V1514" s="12" t="n">
        <v>55.8757972717285</v>
      </c>
      <c r="W1514" s="12" t="n">
        <v>20.5355949401856</v>
      </c>
      <c r="X1514" s="13" t="n">
        <v>12.817025065229</v>
      </c>
      <c r="Y1514" s="13" t="n">
        <v>48.28797190518</v>
      </c>
      <c r="Z1514" s="13" t="n">
        <v>41.3000000000001</v>
      </c>
      <c r="AA1514" s="10" t="s">
        <v>162</v>
      </c>
      <c r="AG1514" s="13" t="n">
        <v>98.4095112928349</v>
      </c>
      <c r="AH1514" s="13" t="n">
        <v>100</v>
      </c>
      <c r="AI1514" s="13" t="n">
        <v>34.5</v>
      </c>
      <c r="AJ1514" s="13" t="n">
        <v>64.1</v>
      </c>
      <c r="AK1514" s="13" t="n">
        <v>39.9</v>
      </c>
      <c r="AL1514" s="12" t="n">
        <v>40.3141252371917</v>
      </c>
      <c r="AM1514" s="10" t="s">
        <v>157</v>
      </c>
      <c r="AN1514" s="10" t="s">
        <v>632</v>
      </c>
      <c r="AO1514" s="10" t="s">
        <v>3334</v>
      </c>
    </row>
    <row r="1515" customFormat="false" ht="15" hidden="false" customHeight="false" outlineLevel="0" collapsed="false">
      <c r="A1515" s="10" t="s">
        <v>3424</v>
      </c>
      <c r="B1515" s="10" t="s">
        <v>3330</v>
      </c>
      <c r="C1515" s="10" t="s">
        <v>148</v>
      </c>
      <c r="D1515" s="11" t="n">
        <v>46298.9314467593</v>
      </c>
      <c r="E1515" s="10" t="s">
        <v>3425</v>
      </c>
      <c r="F1515" s="10" t="s">
        <v>3332</v>
      </c>
      <c r="G1515" s="10" t="s">
        <v>3333</v>
      </c>
      <c r="H1515" s="10" t="s">
        <v>298</v>
      </c>
      <c r="I1515" s="10" t="s">
        <v>152</v>
      </c>
      <c r="J1515" s="10" t="s">
        <v>248</v>
      </c>
      <c r="K1515" s="10" t="s">
        <v>154</v>
      </c>
      <c r="L1515" s="10" t="s">
        <v>807</v>
      </c>
      <c r="M1515" s="12" t="n">
        <v>51.4821116481054</v>
      </c>
      <c r="N1515" s="12" t="n">
        <v>3.75108831802915</v>
      </c>
      <c r="O1515" s="12" t="n">
        <v>50.8632705094493</v>
      </c>
      <c r="P1515" s="12" t="n">
        <v>53.8022959984595</v>
      </c>
      <c r="Q1515" s="12" t="n">
        <v>56.0654623211977</v>
      </c>
      <c r="R1515" s="12" t="n">
        <v>53.5964240627313</v>
      </c>
      <c r="S1515" s="12" t="n">
        <v>52.0454095545998</v>
      </c>
      <c r="T1515" s="12" t="n">
        <v>44.8575134728545</v>
      </c>
      <c r="U1515" s="12" t="n">
        <v>43.7526321411133</v>
      </c>
      <c r="V1515" s="12" t="n">
        <v>58.1996154785156</v>
      </c>
      <c r="W1515" s="12" t="n">
        <v>14.4469833374023</v>
      </c>
      <c r="X1515" s="13" t="n">
        <v>19.1198381645731</v>
      </c>
      <c r="Y1515" s="13" t="n">
        <v>53.4953302726733</v>
      </c>
      <c r="Z1515" s="13" t="n">
        <v>53.2000000000001</v>
      </c>
      <c r="AA1515" s="10" t="s">
        <v>155</v>
      </c>
      <c r="AG1515" s="13" t="n">
        <v>98.5507419389497</v>
      </c>
      <c r="AH1515" s="13" t="n">
        <v>100</v>
      </c>
      <c r="AI1515" s="13" t="n">
        <v>41.9</v>
      </c>
      <c r="AJ1515" s="13" t="n">
        <v>63.9</v>
      </c>
      <c r="AK1515" s="13" t="n">
        <v>50.4</v>
      </c>
      <c r="AL1515" s="12" t="n">
        <v>50.0125738926807</v>
      </c>
      <c r="AM1515" s="10" t="s">
        <v>157</v>
      </c>
      <c r="AN1515" s="10" t="s">
        <v>632</v>
      </c>
      <c r="AO1515" s="10" t="s">
        <v>3334</v>
      </c>
    </row>
    <row r="1516" customFormat="false" ht="15" hidden="false" customHeight="false" outlineLevel="0" collapsed="false">
      <c r="A1516" s="10" t="s">
        <v>3426</v>
      </c>
      <c r="B1516" s="10" t="s">
        <v>3330</v>
      </c>
      <c r="C1516" s="10" t="s">
        <v>148</v>
      </c>
      <c r="D1516" s="11" t="n">
        <v>46298.9314699074</v>
      </c>
      <c r="E1516" s="10" t="s">
        <v>3427</v>
      </c>
      <c r="F1516" s="10" t="s">
        <v>3332</v>
      </c>
      <c r="G1516" s="10" t="s">
        <v>3333</v>
      </c>
      <c r="H1516" s="10" t="s">
        <v>301</v>
      </c>
      <c r="I1516" s="10" t="s">
        <v>152</v>
      </c>
      <c r="J1516" s="10" t="s">
        <v>248</v>
      </c>
      <c r="K1516" s="10" t="s">
        <v>154</v>
      </c>
      <c r="L1516" s="10" t="s">
        <v>807</v>
      </c>
      <c r="M1516" s="12" t="n">
        <v>45.6074590619056</v>
      </c>
      <c r="N1516" s="12" t="n">
        <v>5.14164636965194</v>
      </c>
      <c r="O1516" s="12" t="n">
        <v>44.1941646942558</v>
      </c>
      <c r="P1516" s="12" t="n">
        <v>55.4400610811623</v>
      </c>
      <c r="Q1516" s="12" t="n">
        <v>52.2828455234153</v>
      </c>
      <c r="R1516" s="12" t="n">
        <v>49.1727707303651</v>
      </c>
      <c r="S1516" s="12" t="n">
        <v>48.1517548833511</v>
      </c>
      <c r="T1516" s="12" t="n">
        <v>38.4393677498075</v>
      </c>
      <c r="U1516" s="12" t="n">
        <v>36.2061386108398</v>
      </c>
      <c r="V1516" s="12" t="n">
        <v>58.1097984313965</v>
      </c>
      <c r="W1516" s="12" t="n">
        <v>21.9036598205566</v>
      </c>
      <c r="X1516" s="13" t="n">
        <v>18.7758682742487</v>
      </c>
      <c r="Y1516" s="13" t="n">
        <v>40.3230160158359</v>
      </c>
      <c r="Z1516" s="13" t="n">
        <v>44.5000000000001</v>
      </c>
      <c r="AA1516" s="10" t="s">
        <v>162</v>
      </c>
      <c r="AC1516" s="10" t="s">
        <v>156</v>
      </c>
      <c r="AG1516" s="13" t="n">
        <v>97.8872851779679</v>
      </c>
      <c r="AH1516" s="13" t="n">
        <v>100</v>
      </c>
      <c r="AI1516" s="13" t="n">
        <v>35.4</v>
      </c>
      <c r="AJ1516" s="13" t="n">
        <v>63.8</v>
      </c>
      <c r="AK1516" s="13" t="n">
        <v>40.9</v>
      </c>
      <c r="AL1516" s="12" t="n">
        <v>39.6074074074074</v>
      </c>
      <c r="AM1516" s="10" t="s">
        <v>157</v>
      </c>
      <c r="AN1516" s="10" t="s">
        <v>632</v>
      </c>
      <c r="AO1516" s="10" t="s">
        <v>3334</v>
      </c>
    </row>
    <row r="1517" customFormat="false" ht="15" hidden="false" customHeight="false" outlineLevel="0" collapsed="false">
      <c r="A1517" s="10" t="s">
        <v>3428</v>
      </c>
      <c r="B1517" s="10" t="s">
        <v>3330</v>
      </c>
      <c r="C1517" s="10" t="s">
        <v>148</v>
      </c>
      <c r="D1517" s="11" t="n">
        <v>46298.9315046296</v>
      </c>
      <c r="E1517" s="10" t="s">
        <v>3429</v>
      </c>
      <c r="F1517" s="10" t="s">
        <v>3332</v>
      </c>
      <c r="G1517" s="10" t="s">
        <v>3333</v>
      </c>
      <c r="H1517" s="10" t="s">
        <v>304</v>
      </c>
      <c r="I1517" s="10" t="s">
        <v>152</v>
      </c>
      <c r="J1517" s="10" t="s">
        <v>248</v>
      </c>
      <c r="K1517" s="10" t="s">
        <v>154</v>
      </c>
      <c r="L1517" s="10" t="s">
        <v>807</v>
      </c>
      <c r="M1517" s="12" t="n">
        <v>57.1437221373716</v>
      </c>
      <c r="N1517" s="12" t="n">
        <v>2.96122496407566</v>
      </c>
      <c r="O1517" s="12" t="n">
        <v>56.4562429870002</v>
      </c>
      <c r="P1517" s="12" t="n">
        <v>59.9700360846528</v>
      </c>
      <c r="Q1517" s="12" t="n">
        <v>62.4462563162703</v>
      </c>
      <c r="R1517" s="12" t="n">
        <v>58.7122217969531</v>
      </c>
      <c r="S1517" s="12" t="n">
        <v>58.2557317885447</v>
      </c>
      <c r="T1517" s="12" t="n">
        <v>52.7299779295612</v>
      </c>
      <c r="U1517" s="12" t="n">
        <v>51.3979454040527</v>
      </c>
      <c r="V1517" s="12" t="n">
        <v>63.6102523803711</v>
      </c>
      <c r="W1517" s="12" t="n">
        <v>12.2123069763184</v>
      </c>
      <c r="X1517" s="13" t="n">
        <v>31.0117156900722</v>
      </c>
      <c r="Y1517" s="13" t="n">
        <v>60.3568938357049</v>
      </c>
      <c r="Z1517" s="13" t="n">
        <v>56.8000000000001</v>
      </c>
      <c r="AA1517" s="10" t="s">
        <v>155</v>
      </c>
      <c r="AC1517" s="10" t="s">
        <v>156</v>
      </c>
      <c r="AG1517" s="13" t="n">
        <v>98.7932442085927</v>
      </c>
      <c r="AH1517" s="13" t="n">
        <v>100</v>
      </c>
      <c r="AI1517" s="13" t="n">
        <v>50.3</v>
      </c>
      <c r="AJ1517" s="13" t="n">
        <v>71.1</v>
      </c>
      <c r="AK1517" s="13" t="n">
        <v>52.8</v>
      </c>
      <c r="AL1517" s="12" t="n">
        <v>53.3814814814815</v>
      </c>
      <c r="AM1517" s="10" t="s">
        <v>157</v>
      </c>
      <c r="AN1517" s="10" t="s">
        <v>632</v>
      </c>
      <c r="AO1517" s="10" t="s">
        <v>3334</v>
      </c>
    </row>
    <row r="1518" customFormat="false" ht="15" hidden="false" customHeight="false" outlineLevel="0" collapsed="false">
      <c r="A1518" s="10" t="s">
        <v>3430</v>
      </c>
      <c r="B1518" s="10" t="s">
        <v>3330</v>
      </c>
      <c r="C1518" s="10" t="s">
        <v>148</v>
      </c>
      <c r="D1518" s="11" t="n">
        <v>46298.9315277778</v>
      </c>
      <c r="E1518" s="10" t="s">
        <v>3431</v>
      </c>
      <c r="F1518" s="10" t="s">
        <v>3332</v>
      </c>
      <c r="G1518" s="10" t="s">
        <v>3333</v>
      </c>
      <c r="H1518" s="10" t="s">
        <v>307</v>
      </c>
      <c r="I1518" s="10" t="s">
        <v>152</v>
      </c>
      <c r="J1518" s="10" t="s">
        <v>248</v>
      </c>
      <c r="K1518" s="10" t="s">
        <v>154</v>
      </c>
      <c r="L1518" s="10" t="s">
        <v>807</v>
      </c>
      <c r="M1518" s="12" t="n">
        <v>51.2842141040233</v>
      </c>
      <c r="N1518" s="12" t="n">
        <v>4.96759548164939</v>
      </c>
      <c r="O1518" s="12" t="n">
        <v>49.8236102352671</v>
      </c>
      <c r="P1518" s="12" t="n">
        <v>59.5878051339</v>
      </c>
      <c r="Q1518" s="12" t="n">
        <v>58.6476963334832</v>
      </c>
      <c r="R1518" s="12" t="n">
        <v>54.2990170347135</v>
      </c>
      <c r="S1518" s="12" t="n">
        <v>55.2301423320393</v>
      </c>
      <c r="T1518" s="12" t="n">
        <v>44.0044875554277</v>
      </c>
      <c r="U1518" s="12" t="n">
        <v>41.4111633300781</v>
      </c>
      <c r="V1518" s="12" t="n">
        <v>60.7056541442871</v>
      </c>
      <c r="W1518" s="12" t="n">
        <v>19.294490814209</v>
      </c>
      <c r="X1518" s="13" t="n">
        <v>15.7251393242773</v>
      </c>
      <c r="Y1518" s="13" t="n">
        <v>36.8273249738767</v>
      </c>
      <c r="Z1518" s="13" t="n">
        <v>47.4000000000001</v>
      </c>
      <c r="AA1518" s="10" t="s">
        <v>162</v>
      </c>
      <c r="AG1518" s="13" t="n">
        <v>98.7234042553192</v>
      </c>
      <c r="AH1518" s="13" t="n">
        <v>100</v>
      </c>
      <c r="AI1518" s="13" t="n">
        <v>40.5</v>
      </c>
      <c r="AJ1518" s="13" t="n">
        <v>72.6</v>
      </c>
      <c r="AK1518" s="13" t="n">
        <v>43.1</v>
      </c>
      <c r="AL1518" s="12" t="n">
        <v>42.1944281524927</v>
      </c>
      <c r="AM1518" s="10" t="s">
        <v>157</v>
      </c>
      <c r="AN1518" s="10" t="s">
        <v>632</v>
      </c>
      <c r="AO1518" s="10" t="s">
        <v>3334</v>
      </c>
    </row>
    <row r="1519" customFormat="false" ht="15" hidden="false" customHeight="false" outlineLevel="0" collapsed="false">
      <c r="A1519" s="10" t="s">
        <v>3432</v>
      </c>
      <c r="B1519" s="10" t="s">
        <v>3330</v>
      </c>
      <c r="C1519" s="10" t="s">
        <v>148</v>
      </c>
      <c r="D1519" s="11" t="n">
        <v>46298.9315393519</v>
      </c>
      <c r="E1519" s="10" t="s">
        <v>3433</v>
      </c>
      <c r="F1519" s="10" t="s">
        <v>3332</v>
      </c>
      <c r="G1519" s="10" t="s">
        <v>3333</v>
      </c>
      <c r="H1519" s="10" t="s">
        <v>310</v>
      </c>
      <c r="I1519" s="10" t="s">
        <v>152</v>
      </c>
      <c r="J1519" s="10" t="s">
        <v>248</v>
      </c>
      <c r="K1519" s="10" t="s">
        <v>154</v>
      </c>
      <c r="L1519" s="10" t="s">
        <v>807</v>
      </c>
      <c r="M1519" s="12" t="n">
        <v>48.8191168066979</v>
      </c>
      <c r="N1519" s="12" t="n">
        <v>4.99949551488993</v>
      </c>
      <c r="O1519" s="12" t="n">
        <v>47.3729132841729</v>
      </c>
      <c r="P1519" s="12" t="n">
        <v>57.3427528505302</v>
      </c>
      <c r="Q1519" s="12" t="n">
        <v>57.1036282589561</v>
      </c>
      <c r="R1519" s="12" t="n">
        <v>51.676863606076</v>
      </c>
      <c r="S1519" s="12" t="n">
        <v>51.4316871360342</v>
      </c>
      <c r="T1519" s="12" t="n">
        <v>42.9084414592958</v>
      </c>
      <c r="U1519" s="12" t="n">
        <v>40.1912956237793</v>
      </c>
      <c r="V1519" s="12" t="n">
        <v>59.612247467041</v>
      </c>
      <c r="W1519" s="12" t="n">
        <v>19.4209518432617</v>
      </c>
      <c r="X1519" s="13" t="n">
        <v>26.8289942260485</v>
      </c>
      <c r="Y1519" s="13" t="n">
        <v>46.6825709642845</v>
      </c>
      <c r="Z1519" s="13" t="n">
        <v>46.4000000000001</v>
      </c>
      <c r="AA1519" s="10" t="s">
        <v>162</v>
      </c>
      <c r="AG1519" s="13" t="n">
        <v>99.0250875195796</v>
      </c>
      <c r="AH1519" s="13" t="n">
        <v>100</v>
      </c>
      <c r="AI1519" s="13" t="n">
        <v>39.3</v>
      </c>
      <c r="AJ1519" s="13" t="n">
        <v>70.7</v>
      </c>
      <c r="AK1519" s="13" t="n">
        <v>44.2</v>
      </c>
      <c r="AL1519" s="12" t="n">
        <v>43.9518518518519</v>
      </c>
      <c r="AM1519" s="10" t="s">
        <v>157</v>
      </c>
      <c r="AN1519" s="10" t="s">
        <v>632</v>
      </c>
      <c r="AO1519" s="10" t="s">
        <v>3334</v>
      </c>
    </row>
    <row r="1520" customFormat="false" ht="15" hidden="false" customHeight="false" outlineLevel="0" collapsed="false">
      <c r="A1520" s="10" t="s">
        <v>3434</v>
      </c>
      <c r="B1520" s="10" t="s">
        <v>3330</v>
      </c>
      <c r="C1520" s="10" t="s">
        <v>148</v>
      </c>
      <c r="D1520" s="11" t="n">
        <v>46298.9316203704</v>
      </c>
      <c r="E1520" s="10" t="s">
        <v>3435</v>
      </c>
      <c r="F1520" s="10" t="s">
        <v>3332</v>
      </c>
      <c r="G1520" s="10" t="s">
        <v>3333</v>
      </c>
      <c r="H1520" s="10" t="s">
        <v>313</v>
      </c>
      <c r="I1520" s="10" t="s">
        <v>152</v>
      </c>
      <c r="J1520" s="10" t="s">
        <v>248</v>
      </c>
      <c r="K1520" s="10" t="s">
        <v>154</v>
      </c>
      <c r="L1520" s="10" t="s">
        <v>807</v>
      </c>
      <c r="M1520" s="12" t="n">
        <v>48.3963621204564</v>
      </c>
      <c r="N1520" s="12" t="n">
        <v>5.97390166127507</v>
      </c>
      <c r="O1520" s="12" t="n">
        <v>46.6717610075028</v>
      </c>
      <c r="P1520" s="12" t="n">
        <v>57.6740863610383</v>
      </c>
      <c r="Q1520" s="12" t="n">
        <v>56.7211659054796</v>
      </c>
      <c r="R1520" s="12" t="n">
        <v>53.2407052910116</v>
      </c>
      <c r="S1520" s="12" t="n">
        <v>52.1397201827884</v>
      </c>
      <c r="T1520" s="12" t="n">
        <v>40.4022555925498</v>
      </c>
      <c r="U1520" s="12" t="n">
        <v>37.7724304199219</v>
      </c>
      <c r="V1520" s="12" t="n">
        <v>59.4231796264648</v>
      </c>
      <c r="W1520" s="12" t="n">
        <v>21.650749206543</v>
      </c>
      <c r="X1520" s="13" t="n">
        <v>19.5524467624409</v>
      </c>
      <c r="Y1520" s="13" t="n">
        <v>34.4570804541432</v>
      </c>
      <c r="Z1520" s="13" t="n">
        <v>44.1000000000001</v>
      </c>
      <c r="AA1520" s="10" t="s">
        <v>162</v>
      </c>
      <c r="AG1520" s="13" t="n">
        <v>98.9602936518288</v>
      </c>
      <c r="AH1520" s="13" t="n">
        <v>100</v>
      </c>
      <c r="AI1520" s="13" t="n">
        <v>36.4</v>
      </c>
      <c r="AJ1520" s="13" t="n">
        <v>71.8</v>
      </c>
      <c r="AK1520" s="13" t="n">
        <v>38.1</v>
      </c>
      <c r="AL1520" s="12" t="n">
        <v>37.7724290519235</v>
      </c>
      <c r="AM1520" s="10" t="s">
        <v>157</v>
      </c>
      <c r="AN1520" s="10" t="s">
        <v>632</v>
      </c>
      <c r="AO1520" s="10" t="s">
        <v>3334</v>
      </c>
    </row>
    <row r="1521" customFormat="false" ht="15" hidden="false" customHeight="false" outlineLevel="0" collapsed="false">
      <c r="A1521" s="10" t="s">
        <v>3436</v>
      </c>
      <c r="B1521" s="10" t="s">
        <v>3330</v>
      </c>
      <c r="C1521" s="10" t="s">
        <v>148</v>
      </c>
      <c r="D1521" s="11" t="n">
        <v>46298.9316319445</v>
      </c>
      <c r="E1521" s="10" t="s">
        <v>3437</v>
      </c>
      <c r="F1521" s="10" t="s">
        <v>3332</v>
      </c>
      <c r="G1521" s="10" t="s">
        <v>3333</v>
      </c>
      <c r="H1521" s="10" t="s">
        <v>316</v>
      </c>
      <c r="I1521" s="10" t="s">
        <v>152</v>
      </c>
      <c r="J1521" s="10" t="s">
        <v>248</v>
      </c>
      <c r="K1521" s="10" t="s">
        <v>154</v>
      </c>
      <c r="L1521" s="10" t="s">
        <v>807</v>
      </c>
      <c r="M1521" s="12" t="n">
        <v>48.811729119421</v>
      </c>
      <c r="N1521" s="12" t="n">
        <v>5.17874834035897</v>
      </c>
      <c r="O1521" s="12" t="n">
        <v>47.3845303169447</v>
      </c>
      <c r="P1521" s="12" t="n">
        <v>56.5233260839521</v>
      </c>
      <c r="Q1521" s="12" t="n">
        <v>55.4450755938559</v>
      </c>
      <c r="R1521" s="12" t="n">
        <v>52.4852120647464</v>
      </c>
      <c r="S1521" s="12" t="n">
        <v>53.3018971679514</v>
      </c>
      <c r="T1521" s="12" t="n">
        <v>40.293696354904</v>
      </c>
      <c r="U1521" s="12" t="n">
        <v>38.5095977783203</v>
      </c>
      <c r="V1521" s="12" t="n">
        <v>58.9543876647949</v>
      </c>
      <c r="W1521" s="12" t="n">
        <v>20.4447898864746</v>
      </c>
      <c r="X1521" s="13" t="n">
        <v>15.6028962457624</v>
      </c>
      <c r="Y1521" s="13" t="n">
        <v>39.9405683673042</v>
      </c>
      <c r="Z1521" s="13" t="n">
        <v>48.5000000000001</v>
      </c>
      <c r="AA1521" s="10" t="s">
        <v>162</v>
      </c>
      <c r="AG1521" s="13" t="n">
        <v>98.8314616036897</v>
      </c>
      <c r="AH1521" s="13" t="n">
        <v>100</v>
      </c>
      <c r="AI1521" s="13" t="n">
        <v>37.3</v>
      </c>
      <c r="AJ1521" s="13" t="n">
        <v>68.5</v>
      </c>
      <c r="AK1521" s="13" t="n">
        <v>46.5</v>
      </c>
      <c r="AL1521" s="12" t="n">
        <v>46.2358525345622</v>
      </c>
      <c r="AM1521" s="10" t="s">
        <v>157</v>
      </c>
      <c r="AN1521" s="10" t="s">
        <v>632</v>
      </c>
      <c r="AO1521" s="10" t="s">
        <v>3334</v>
      </c>
    </row>
    <row r="1522" customFormat="false" ht="15" hidden="false" customHeight="false" outlineLevel="0" collapsed="false">
      <c r="A1522" s="10" t="s">
        <v>3438</v>
      </c>
      <c r="B1522" s="10" t="s">
        <v>3330</v>
      </c>
      <c r="C1522" s="10" t="s">
        <v>148</v>
      </c>
      <c r="D1522" s="11" t="n">
        <v>46298.9316550926</v>
      </c>
      <c r="E1522" s="10" t="s">
        <v>3439</v>
      </c>
      <c r="F1522" s="10" t="s">
        <v>3332</v>
      </c>
      <c r="G1522" s="10" t="s">
        <v>3333</v>
      </c>
      <c r="H1522" s="10" t="s">
        <v>319</v>
      </c>
      <c r="I1522" s="10" t="s">
        <v>152</v>
      </c>
      <c r="J1522" s="10" t="s">
        <v>248</v>
      </c>
      <c r="K1522" s="10" t="s">
        <v>154</v>
      </c>
      <c r="L1522" s="10" t="s">
        <v>807</v>
      </c>
      <c r="M1522" s="12" t="n">
        <v>48.2313747257898</v>
      </c>
      <c r="N1522" s="12" t="n">
        <v>5.92242282422622</v>
      </c>
      <c r="O1522" s="12" t="n">
        <v>46.5288003875065</v>
      </c>
      <c r="P1522" s="12" t="n">
        <v>59.85705862099</v>
      </c>
      <c r="Q1522" s="12" t="n">
        <v>55.4651101550458</v>
      </c>
      <c r="R1522" s="12" t="n">
        <v>52.1583629723904</v>
      </c>
      <c r="S1522" s="12" t="n">
        <v>52.1102525176474</v>
      </c>
      <c r="T1522" s="12" t="n">
        <v>40.4874478437072</v>
      </c>
      <c r="U1522" s="12" t="n">
        <v>38.297966003418</v>
      </c>
      <c r="V1522" s="12" t="n">
        <v>62.247200012207</v>
      </c>
      <c r="W1522" s="12" t="n">
        <v>23.9492340087891</v>
      </c>
      <c r="X1522" s="13" t="n">
        <v>19.1379895616752</v>
      </c>
      <c r="Y1522" s="13" t="n">
        <v>37.4634022149616</v>
      </c>
      <c r="Z1522" s="13" t="n">
        <v>44.0000000000001</v>
      </c>
      <c r="AA1522" s="10" t="s">
        <v>162</v>
      </c>
      <c r="AG1522" s="13" t="n">
        <v>98.6087575053872</v>
      </c>
      <c r="AH1522" s="13" t="n">
        <v>100</v>
      </c>
      <c r="AI1522" s="13" t="n">
        <v>37.1</v>
      </c>
      <c r="AJ1522" s="13" t="n">
        <v>68</v>
      </c>
      <c r="AK1522" s="13" t="n">
        <v>39.4</v>
      </c>
      <c r="AL1522" s="12" t="n">
        <v>39.7021052631579</v>
      </c>
      <c r="AM1522" s="10" t="s">
        <v>157</v>
      </c>
      <c r="AN1522" s="10" t="s">
        <v>632</v>
      </c>
      <c r="AO1522" s="10" t="s">
        <v>3334</v>
      </c>
    </row>
    <row r="1523" customFormat="false" ht="15" hidden="false" customHeight="false" outlineLevel="0" collapsed="false">
      <c r="A1523" s="10" t="s">
        <v>3440</v>
      </c>
      <c r="B1523" s="10" t="s">
        <v>3330</v>
      </c>
      <c r="C1523" s="10" t="s">
        <v>148</v>
      </c>
      <c r="D1523" s="11" t="n">
        <v>46298.9318055556</v>
      </c>
      <c r="E1523" s="10" t="s">
        <v>3441</v>
      </c>
      <c r="F1523" s="10" t="s">
        <v>3332</v>
      </c>
      <c r="G1523" s="10" t="s">
        <v>3333</v>
      </c>
      <c r="H1523" s="10" t="s">
        <v>322</v>
      </c>
      <c r="I1523" s="10" t="s">
        <v>323</v>
      </c>
      <c r="J1523" s="10" t="s">
        <v>248</v>
      </c>
      <c r="K1523" s="10" t="s">
        <v>154</v>
      </c>
      <c r="L1523" s="10" t="s">
        <v>807</v>
      </c>
      <c r="M1523" s="12" t="n">
        <v>61.8488778928952</v>
      </c>
      <c r="N1523" s="12" t="n">
        <v>1.27514315480307</v>
      </c>
      <c r="O1523" s="12" t="n">
        <v>61.5032735869051</v>
      </c>
      <c r="P1523" s="12" t="n">
        <v>65.0176750007811</v>
      </c>
      <c r="Q1523" s="12" t="n">
        <v>63.0195018738755</v>
      </c>
      <c r="R1523" s="12" t="n">
        <v>62.3602509746493</v>
      </c>
      <c r="S1523" s="12" t="n">
        <v>62.3782093616292</v>
      </c>
      <c r="T1523" s="12" t="n">
        <v>60.7562339952484</v>
      </c>
      <c r="U1523" s="12" t="n">
        <v>60.1745185852051</v>
      </c>
      <c r="V1523" s="12" t="n">
        <v>66.383186340332</v>
      </c>
      <c r="W1523" s="12" t="n">
        <v>6.20866775512695</v>
      </c>
      <c r="X1523" s="13" t="n">
        <v>86.7357029837251</v>
      </c>
      <c r="Y1523" s="13" t="n">
        <v>96.7266613924051</v>
      </c>
      <c r="Z1523" s="13" t="n">
        <v>62.6</v>
      </c>
      <c r="AA1523" s="10" t="s">
        <v>170</v>
      </c>
      <c r="AG1523" s="13" t="n">
        <v>98.4409985397399</v>
      </c>
      <c r="AH1523" s="13" t="n">
        <v>100</v>
      </c>
      <c r="AI1523" s="13" t="n">
        <v>59.1</v>
      </c>
      <c r="AJ1523" s="13" t="n">
        <v>71</v>
      </c>
      <c r="AK1523" s="13" t="n">
        <v>59.9</v>
      </c>
      <c r="AL1523" s="12" t="n">
        <v>59.9765993472052</v>
      </c>
      <c r="AM1523" s="10" t="s">
        <v>157</v>
      </c>
      <c r="AN1523" s="10" t="s">
        <v>632</v>
      </c>
      <c r="AO1523" s="10" t="s">
        <v>3334</v>
      </c>
    </row>
    <row r="1524" customFormat="false" ht="15" hidden="false" customHeight="false" outlineLevel="0" collapsed="false">
      <c r="A1524" s="10" t="s">
        <v>3442</v>
      </c>
      <c r="B1524" s="10" t="s">
        <v>3330</v>
      </c>
      <c r="C1524" s="10" t="s">
        <v>148</v>
      </c>
      <c r="D1524" s="11" t="n">
        <v>46298.9318171296</v>
      </c>
      <c r="E1524" s="10" t="s">
        <v>3443</v>
      </c>
      <c r="F1524" s="10" t="s">
        <v>3332</v>
      </c>
      <c r="G1524" s="10" t="s">
        <v>3333</v>
      </c>
      <c r="H1524" s="10" t="s">
        <v>326</v>
      </c>
      <c r="I1524" s="10" t="s">
        <v>323</v>
      </c>
      <c r="J1524" s="10" t="s">
        <v>248</v>
      </c>
      <c r="K1524" s="10" t="s">
        <v>154</v>
      </c>
      <c r="L1524" s="10" t="s">
        <v>807</v>
      </c>
      <c r="M1524" s="12" t="n">
        <v>61.0936092930188</v>
      </c>
      <c r="N1524" s="12" t="n">
        <v>1.63638104257994</v>
      </c>
      <c r="O1524" s="12" t="n">
        <v>60.695611381852</v>
      </c>
      <c r="P1524" s="12" t="n">
        <v>65.3570042424348</v>
      </c>
      <c r="Q1524" s="12" t="n">
        <v>61.8240951503449</v>
      </c>
      <c r="R1524" s="12" t="n">
        <v>62.0291631772328</v>
      </c>
      <c r="S1524" s="12" t="n">
        <v>61.5166552572874</v>
      </c>
      <c r="T1524" s="12" t="n">
        <v>59.8247952789089</v>
      </c>
      <c r="U1524" s="12" t="n">
        <v>59.1694755554199</v>
      </c>
      <c r="V1524" s="12" t="n">
        <v>66.3597259521484</v>
      </c>
      <c r="W1524" s="12" t="n">
        <v>7.19025039672852</v>
      </c>
      <c r="X1524" s="13" t="n">
        <v>83.1707406189484</v>
      </c>
      <c r="Y1524" s="13" t="n">
        <v>91.7671453103877</v>
      </c>
      <c r="Z1524" s="13" t="n">
        <v>61.5</v>
      </c>
      <c r="AA1524" s="10" t="s">
        <v>170</v>
      </c>
      <c r="AG1524" s="13" t="n">
        <v>98.8005956409909</v>
      </c>
      <c r="AH1524" s="13" t="n">
        <v>100</v>
      </c>
      <c r="AI1524" s="13" t="n">
        <v>58.1</v>
      </c>
      <c r="AJ1524" s="13" t="n">
        <v>70.8</v>
      </c>
      <c r="AK1524" s="13" t="n">
        <v>59.1</v>
      </c>
      <c r="AL1524" s="12" t="n">
        <v>59.2467564106568</v>
      </c>
      <c r="AM1524" s="10" t="s">
        <v>157</v>
      </c>
      <c r="AN1524" s="10" t="s">
        <v>632</v>
      </c>
      <c r="AO1524" s="10" t="s">
        <v>3334</v>
      </c>
    </row>
    <row r="1525" customFormat="false" ht="15" hidden="false" customHeight="false" outlineLevel="0" collapsed="false">
      <c r="A1525" s="10" t="s">
        <v>3444</v>
      </c>
      <c r="B1525" s="10" t="s">
        <v>3330</v>
      </c>
      <c r="C1525" s="10" t="s">
        <v>148</v>
      </c>
      <c r="D1525" s="11" t="n">
        <v>46298.9318402778</v>
      </c>
      <c r="E1525" s="10" t="s">
        <v>3445</v>
      </c>
      <c r="F1525" s="10" t="s">
        <v>3332</v>
      </c>
      <c r="G1525" s="10" t="s">
        <v>3333</v>
      </c>
      <c r="H1525" s="10" t="s">
        <v>329</v>
      </c>
      <c r="I1525" s="10" t="s">
        <v>323</v>
      </c>
      <c r="J1525" s="10" t="s">
        <v>248</v>
      </c>
      <c r="K1525" s="10" t="s">
        <v>154</v>
      </c>
      <c r="L1525" s="10" t="s">
        <v>807</v>
      </c>
      <c r="M1525" s="12" t="n">
        <v>59.3676361792948</v>
      </c>
      <c r="N1525" s="12" t="n">
        <v>1.26773797727464</v>
      </c>
      <c r="O1525" s="12" t="n">
        <v>58.9983224881156</v>
      </c>
      <c r="P1525" s="12" t="n">
        <v>62.4631743345175</v>
      </c>
      <c r="Q1525" s="12" t="n">
        <v>60.572062168465</v>
      </c>
      <c r="R1525" s="12" t="n">
        <v>59.7267357040854</v>
      </c>
      <c r="S1525" s="12" t="n">
        <v>60.3252613432267</v>
      </c>
      <c r="T1525" s="12" t="n">
        <v>57.7503308240675</v>
      </c>
      <c r="U1525" s="12" t="n">
        <v>57.5020523071289</v>
      </c>
      <c r="V1525" s="12" t="n">
        <v>63.0745658874512</v>
      </c>
      <c r="W1525" s="12" t="n">
        <v>5.57251358032227</v>
      </c>
      <c r="X1525" s="13" t="n">
        <v>79.6702768905646</v>
      </c>
      <c r="Y1525" s="13" t="n">
        <v>97.5793088542542</v>
      </c>
      <c r="Z1525" s="13" t="n">
        <v>60</v>
      </c>
      <c r="AA1525" s="10" t="s">
        <v>170</v>
      </c>
      <c r="AG1525" s="13" t="n">
        <v>98.7221431958274</v>
      </c>
      <c r="AH1525" s="13" t="n">
        <v>100</v>
      </c>
      <c r="AI1525" s="13" t="n">
        <v>56.8</v>
      </c>
      <c r="AJ1525" s="13" t="n">
        <v>70.1</v>
      </c>
      <c r="AK1525" s="13" t="n">
        <v>57.9</v>
      </c>
      <c r="AL1525" s="12" t="n">
        <v>58.0009338788768</v>
      </c>
      <c r="AM1525" s="10" t="s">
        <v>157</v>
      </c>
      <c r="AN1525" s="10" t="s">
        <v>632</v>
      </c>
      <c r="AO1525" s="10" t="s">
        <v>3334</v>
      </c>
    </row>
    <row r="1526" customFormat="false" ht="15" hidden="false" customHeight="false" outlineLevel="0" collapsed="false">
      <c r="A1526" s="10" t="s">
        <v>3446</v>
      </c>
      <c r="B1526" s="10" t="s">
        <v>3330</v>
      </c>
      <c r="C1526" s="10" t="s">
        <v>148</v>
      </c>
      <c r="D1526" s="11" t="n">
        <v>46298.9318518519</v>
      </c>
      <c r="E1526" s="10" t="s">
        <v>3447</v>
      </c>
      <c r="F1526" s="10" t="s">
        <v>3332</v>
      </c>
      <c r="G1526" s="10" t="s">
        <v>3333</v>
      </c>
      <c r="H1526" s="10" t="s">
        <v>332</v>
      </c>
      <c r="I1526" s="10" t="s">
        <v>323</v>
      </c>
      <c r="J1526" s="10" t="s">
        <v>248</v>
      </c>
      <c r="K1526" s="10" t="s">
        <v>154</v>
      </c>
      <c r="L1526" s="10" t="s">
        <v>807</v>
      </c>
      <c r="M1526" s="12" t="n">
        <v>57.7544132567071</v>
      </c>
      <c r="N1526" s="12" t="n">
        <v>1.30190432728937</v>
      </c>
      <c r="O1526" s="12" t="n">
        <v>57.3643187137473</v>
      </c>
      <c r="P1526" s="12" t="n">
        <v>60.3563830065823</v>
      </c>
      <c r="Q1526" s="12" t="n">
        <v>59.6045232891605</v>
      </c>
      <c r="R1526" s="12" t="n">
        <v>58.8145532687392</v>
      </c>
      <c r="S1526" s="12" t="n">
        <v>58.5829838678195</v>
      </c>
      <c r="T1526" s="12" t="n">
        <v>55.8487571508807</v>
      </c>
      <c r="U1526" s="12" t="n">
        <v>55.6023445129395</v>
      </c>
      <c r="V1526" s="12" t="n">
        <v>61.4709587097168</v>
      </c>
      <c r="W1526" s="12" t="n">
        <v>5.86861419677734</v>
      </c>
      <c r="X1526" s="13" t="n">
        <v>63.8217424703453</v>
      </c>
      <c r="Y1526" s="13" t="n">
        <v>96.0094575855223</v>
      </c>
      <c r="Z1526" s="13" t="n">
        <v>58.1</v>
      </c>
      <c r="AA1526" s="10" t="s">
        <v>170</v>
      </c>
      <c r="AC1526" s="10" t="s">
        <v>156</v>
      </c>
      <c r="AG1526" s="13" t="n">
        <v>98.326515798044</v>
      </c>
      <c r="AH1526" s="13" t="n">
        <v>100</v>
      </c>
      <c r="AI1526" s="13" t="n">
        <v>54.8</v>
      </c>
      <c r="AJ1526" s="13" t="n">
        <v>70</v>
      </c>
      <c r="AK1526" s="13" t="n">
        <v>55.8</v>
      </c>
      <c r="AL1526" s="12" t="n">
        <v>55.7442390831278</v>
      </c>
      <c r="AM1526" s="10" t="s">
        <v>157</v>
      </c>
      <c r="AN1526" s="10" t="s">
        <v>632</v>
      </c>
      <c r="AO1526" s="10" t="s">
        <v>3334</v>
      </c>
    </row>
    <row r="1527" customFormat="false" ht="15" hidden="false" customHeight="false" outlineLevel="0" collapsed="false">
      <c r="A1527" s="10" t="s">
        <v>3448</v>
      </c>
      <c r="B1527" s="10" t="s">
        <v>3330</v>
      </c>
      <c r="C1527" s="10" t="s">
        <v>148</v>
      </c>
      <c r="D1527" s="11" t="n">
        <v>46298.931875</v>
      </c>
      <c r="E1527" s="10" t="s">
        <v>3449</v>
      </c>
      <c r="F1527" s="10" t="s">
        <v>3332</v>
      </c>
      <c r="G1527" s="10" t="s">
        <v>3333</v>
      </c>
      <c r="H1527" s="10" t="s">
        <v>336</v>
      </c>
      <c r="I1527" s="10" t="s">
        <v>323</v>
      </c>
      <c r="J1527" s="10" t="s">
        <v>153</v>
      </c>
      <c r="K1527" s="10" t="s">
        <v>154</v>
      </c>
      <c r="L1527" s="10" t="s">
        <v>807</v>
      </c>
      <c r="M1527" s="12" t="n">
        <v>60.2859426600242</v>
      </c>
      <c r="N1527" s="12" t="n">
        <v>2.36888478900618</v>
      </c>
      <c r="O1527" s="12" t="n">
        <v>59.8714316070056</v>
      </c>
      <c r="P1527" s="12" t="n">
        <v>61.8695476286416</v>
      </c>
      <c r="Q1527" s="12" t="n">
        <v>63.4567578665802</v>
      </c>
      <c r="R1527" s="12" t="n">
        <v>62.8504558773663</v>
      </c>
      <c r="S1527" s="12" t="n">
        <v>59.7954159279215</v>
      </c>
      <c r="T1527" s="12" t="n">
        <v>56.1634968507398</v>
      </c>
      <c r="U1527" s="12" t="n">
        <v>55.1026382446289</v>
      </c>
      <c r="V1527" s="12" t="n">
        <v>64.9041595458984</v>
      </c>
      <c r="W1527" s="12" t="n">
        <v>9.80152130126953</v>
      </c>
      <c r="X1527" s="13" t="n">
        <v>24.919185204746</v>
      </c>
      <c r="Y1527" s="13" t="n">
        <v>69.8522113659749</v>
      </c>
      <c r="Z1527" s="13" t="n">
        <v>60.0000000000001</v>
      </c>
      <c r="AA1527" s="10" t="s">
        <v>155</v>
      </c>
      <c r="AC1527" s="10" t="s">
        <v>156</v>
      </c>
      <c r="AG1527" s="13" t="n">
        <v>97.5024859720151</v>
      </c>
      <c r="AH1527" s="13" t="n">
        <v>100</v>
      </c>
      <c r="AI1527" s="13" t="n">
        <v>54.2</v>
      </c>
      <c r="AJ1527" s="13" t="n">
        <v>71.3</v>
      </c>
      <c r="AK1527" s="13" t="n">
        <v>58.5</v>
      </c>
      <c r="AL1527" s="12" t="n">
        <v>58.4396694214876</v>
      </c>
      <c r="AM1527" s="10" t="s">
        <v>157</v>
      </c>
      <c r="AN1527" s="10" t="s">
        <v>632</v>
      </c>
      <c r="AO1527" s="10" t="s">
        <v>3334</v>
      </c>
    </row>
    <row r="1528" customFormat="false" ht="15" hidden="false" customHeight="false" outlineLevel="0" collapsed="false">
      <c r="A1528" s="10" t="s">
        <v>3450</v>
      </c>
      <c r="B1528" s="10" t="s">
        <v>3330</v>
      </c>
      <c r="C1528" s="10" t="s">
        <v>148</v>
      </c>
      <c r="D1528" s="11" t="n">
        <v>46298.9318981482</v>
      </c>
      <c r="E1528" s="10" t="s">
        <v>3451</v>
      </c>
      <c r="F1528" s="10" t="s">
        <v>3332</v>
      </c>
      <c r="G1528" s="10" t="s">
        <v>3333</v>
      </c>
      <c r="H1528" s="10" t="s">
        <v>339</v>
      </c>
      <c r="I1528" s="10" t="s">
        <v>323</v>
      </c>
      <c r="J1528" s="10" t="s">
        <v>153</v>
      </c>
      <c r="K1528" s="10" t="s">
        <v>154</v>
      </c>
      <c r="L1528" s="10" t="s">
        <v>807</v>
      </c>
      <c r="M1528" s="12" t="n">
        <v>54.8551469849509</v>
      </c>
      <c r="N1528" s="12" t="n">
        <v>3.74628071953331</v>
      </c>
      <c r="O1528" s="12" t="n">
        <v>54.1595616851444</v>
      </c>
      <c r="P1528" s="12" t="n">
        <v>58.879572906807</v>
      </c>
      <c r="Q1528" s="12" t="n">
        <v>58.065943597362</v>
      </c>
      <c r="R1528" s="12" t="n">
        <v>57.8085231388587</v>
      </c>
      <c r="S1528" s="12" t="n">
        <v>55.5026773736277</v>
      </c>
      <c r="T1528" s="12" t="n">
        <v>46.94241229148</v>
      </c>
      <c r="U1528" s="12" t="n">
        <v>45.0925979614258</v>
      </c>
      <c r="V1528" s="12" t="n">
        <v>60.6092643737793</v>
      </c>
      <c r="W1528" s="12" t="n">
        <v>15.5166664123535</v>
      </c>
      <c r="X1528" s="13" t="n">
        <v>12.3384395894038</v>
      </c>
      <c r="Y1528" s="13" t="n">
        <v>61.0163343771536</v>
      </c>
      <c r="Z1528" s="13" t="n">
        <v>56.9000000000001</v>
      </c>
      <c r="AA1528" s="10" t="s">
        <v>155</v>
      </c>
      <c r="AG1528" s="13" t="n">
        <v>98.6874917968237</v>
      </c>
      <c r="AH1528" s="13" t="n">
        <v>100</v>
      </c>
      <c r="AI1528" s="13" t="n">
        <v>44.4</v>
      </c>
      <c r="AJ1528" s="13" t="n">
        <v>68.8</v>
      </c>
      <c r="AK1528" s="13" t="n">
        <v>45.6</v>
      </c>
      <c r="AL1528" s="12" t="n">
        <v>45.6879765395895</v>
      </c>
      <c r="AM1528" s="10" t="s">
        <v>157</v>
      </c>
      <c r="AN1528" s="10" t="s">
        <v>632</v>
      </c>
      <c r="AO1528" s="10" t="s">
        <v>3334</v>
      </c>
    </row>
    <row r="1529" customFormat="false" ht="15" hidden="false" customHeight="false" outlineLevel="0" collapsed="false">
      <c r="A1529" s="10" t="s">
        <v>3452</v>
      </c>
      <c r="B1529" s="10" t="s">
        <v>3330</v>
      </c>
      <c r="C1529" s="10" t="s">
        <v>148</v>
      </c>
      <c r="D1529" s="11" t="n">
        <v>46298.9319097222</v>
      </c>
      <c r="E1529" s="10" t="s">
        <v>3453</v>
      </c>
      <c r="F1529" s="10" t="s">
        <v>3332</v>
      </c>
      <c r="G1529" s="10" t="s">
        <v>3333</v>
      </c>
      <c r="H1529" s="10" t="s">
        <v>342</v>
      </c>
      <c r="I1529" s="10" t="s">
        <v>323</v>
      </c>
      <c r="J1529" s="10" t="s">
        <v>153</v>
      </c>
      <c r="K1529" s="10" t="s">
        <v>154</v>
      </c>
      <c r="L1529" s="10" t="s">
        <v>807</v>
      </c>
      <c r="M1529" s="12" t="n">
        <v>55.8537581573172</v>
      </c>
      <c r="N1529" s="12" t="n">
        <v>2.4575402151235</v>
      </c>
      <c r="O1529" s="12" t="n">
        <v>55.5060587163313</v>
      </c>
      <c r="P1529" s="12" t="n">
        <v>59.7695132025485</v>
      </c>
      <c r="Q1529" s="12" t="n">
        <v>55.7764037547979</v>
      </c>
      <c r="R1529" s="12" t="n">
        <v>58.2686169286283</v>
      </c>
      <c r="S1529" s="12" t="n">
        <v>54.9348322832619</v>
      </c>
      <c r="T1529" s="12" t="n">
        <v>52.6314276222918</v>
      </c>
      <c r="U1529" s="12" t="n">
        <v>51.3659820556641</v>
      </c>
      <c r="V1529" s="12" t="n">
        <v>61.8553276062012</v>
      </c>
      <c r="W1529" s="12" t="n">
        <v>10.4893455505371</v>
      </c>
      <c r="X1529" s="13" t="n">
        <v>41.8416137962092</v>
      </c>
      <c r="Y1529" s="13" t="n">
        <v>75.1533132889177</v>
      </c>
      <c r="Z1529" s="13" t="n">
        <v>55.6</v>
      </c>
      <c r="AA1529" s="10" t="s">
        <v>155</v>
      </c>
      <c r="AG1529" s="13" t="n">
        <v>98.5202197486723</v>
      </c>
      <c r="AH1529" s="13" t="n">
        <v>100</v>
      </c>
      <c r="AI1529" s="13" t="n">
        <v>50.4</v>
      </c>
      <c r="AJ1529" s="13" t="n">
        <v>68.7</v>
      </c>
      <c r="AK1529" s="13" t="n">
        <v>51.9</v>
      </c>
      <c r="AL1529" s="12" t="n">
        <v>52.3508975714023</v>
      </c>
      <c r="AM1529" s="10" t="s">
        <v>157</v>
      </c>
      <c r="AN1529" s="10" t="s">
        <v>632</v>
      </c>
      <c r="AO1529" s="10" t="s">
        <v>3334</v>
      </c>
    </row>
    <row r="1530" customFormat="false" ht="15" hidden="false" customHeight="false" outlineLevel="0" collapsed="false">
      <c r="A1530" s="10" t="s">
        <v>3454</v>
      </c>
      <c r="B1530" s="10" t="s">
        <v>3330</v>
      </c>
      <c r="C1530" s="10" t="s">
        <v>148</v>
      </c>
      <c r="D1530" s="11" t="n">
        <v>46298.9319328704</v>
      </c>
      <c r="E1530" s="10" t="s">
        <v>3455</v>
      </c>
      <c r="F1530" s="10" t="s">
        <v>3332</v>
      </c>
      <c r="G1530" s="10" t="s">
        <v>3333</v>
      </c>
      <c r="H1530" s="10" t="s">
        <v>345</v>
      </c>
      <c r="I1530" s="10" t="s">
        <v>323</v>
      </c>
      <c r="J1530" s="10" t="s">
        <v>153</v>
      </c>
      <c r="K1530" s="10" t="s">
        <v>154</v>
      </c>
      <c r="L1530" s="10" t="s">
        <v>807</v>
      </c>
      <c r="M1530" s="12" t="n">
        <v>56.5295675165496</v>
      </c>
      <c r="N1530" s="12" t="n">
        <v>4.41547969842335</v>
      </c>
      <c r="O1530" s="12" t="n">
        <v>56.1206216328564</v>
      </c>
      <c r="P1530" s="12" t="n">
        <v>62.4915548390261</v>
      </c>
      <c r="Q1530" s="12" t="n">
        <v>55.5857509581511</v>
      </c>
      <c r="R1530" s="12" t="n">
        <v>58.1677857479553</v>
      </c>
      <c r="S1530" s="12" t="n">
        <v>56.0281448583493</v>
      </c>
      <c r="T1530" s="12" t="n">
        <v>49.5918412991969</v>
      </c>
      <c r="U1530" s="12" t="n">
        <v>47.8227081298828</v>
      </c>
      <c r="V1530" s="12" t="n">
        <v>64.5332183837891</v>
      </c>
      <c r="W1530" s="12" t="n">
        <v>16.7105102539063</v>
      </c>
      <c r="X1530" s="13" t="n">
        <v>19.3939627290929</v>
      </c>
      <c r="Y1530" s="13" t="n">
        <v>40.84976128138</v>
      </c>
      <c r="Z1530" s="13" t="n">
        <v>59.3000000000001</v>
      </c>
      <c r="AA1530" s="10" t="s">
        <v>162</v>
      </c>
      <c r="AG1530" s="13" t="n">
        <v>97.7566997892201</v>
      </c>
      <c r="AH1530" s="13" t="n">
        <v>100</v>
      </c>
      <c r="AI1530" s="13" t="n">
        <v>46.9</v>
      </c>
      <c r="AJ1530" s="13" t="n">
        <v>70.7</v>
      </c>
      <c r="AK1530" s="13" t="n">
        <v>47.7</v>
      </c>
      <c r="AL1530" s="12" t="n">
        <v>47.5755671447197</v>
      </c>
      <c r="AM1530" s="10" t="s">
        <v>157</v>
      </c>
      <c r="AN1530" s="10" t="s">
        <v>632</v>
      </c>
      <c r="AO1530" s="10" t="s">
        <v>3334</v>
      </c>
    </row>
    <row r="1531" customFormat="false" ht="15" hidden="false" customHeight="false" outlineLevel="0" collapsed="false">
      <c r="A1531" s="10" t="s">
        <v>3456</v>
      </c>
      <c r="B1531" s="10" t="s">
        <v>3330</v>
      </c>
      <c r="C1531" s="10" t="s">
        <v>148</v>
      </c>
      <c r="D1531" s="11" t="n">
        <v>46298.9319444444</v>
      </c>
      <c r="E1531" s="10" t="s">
        <v>3457</v>
      </c>
      <c r="F1531" s="10" t="s">
        <v>3332</v>
      </c>
      <c r="G1531" s="10" t="s">
        <v>3333</v>
      </c>
      <c r="H1531" s="10" t="s">
        <v>351</v>
      </c>
      <c r="I1531" s="10" t="s">
        <v>323</v>
      </c>
      <c r="J1531" s="10" t="s">
        <v>153</v>
      </c>
      <c r="K1531" s="10" t="s">
        <v>154</v>
      </c>
      <c r="L1531" s="10" t="s">
        <v>807</v>
      </c>
      <c r="M1531" s="12" t="n">
        <v>53.8265585763037</v>
      </c>
      <c r="N1531" s="12" t="n">
        <v>4.52393289665463</v>
      </c>
      <c r="O1531" s="12" t="n">
        <v>53.2248852186597</v>
      </c>
      <c r="P1531" s="12" t="n">
        <v>58.1591437462798</v>
      </c>
      <c r="Q1531" s="12" t="n">
        <v>55.727203255141</v>
      </c>
      <c r="R1531" s="12" t="n">
        <v>56.4194925115878</v>
      </c>
      <c r="S1531" s="12" t="n">
        <v>54.2042704709129</v>
      </c>
      <c r="T1531" s="12" t="n">
        <v>44.5208403895295</v>
      </c>
      <c r="U1531" s="12" t="n">
        <v>43.2522087097168</v>
      </c>
      <c r="V1531" s="12" t="n">
        <v>60.3814201354981</v>
      </c>
      <c r="W1531" s="12" t="n">
        <v>17.1292114257813</v>
      </c>
      <c r="X1531" s="13" t="n">
        <v>12.8176639683967</v>
      </c>
      <c r="Y1531" s="13" t="n">
        <v>58.2420683209001</v>
      </c>
      <c r="Z1531" s="13" t="n">
        <v>56.0000000000002</v>
      </c>
      <c r="AA1531" s="10" t="s">
        <v>155</v>
      </c>
      <c r="AG1531" s="13" t="n">
        <v>97.8616547582065</v>
      </c>
      <c r="AH1531" s="13" t="n">
        <v>100</v>
      </c>
      <c r="AI1531" s="13" t="n">
        <v>42.5</v>
      </c>
      <c r="AJ1531" s="13" t="n">
        <v>69</v>
      </c>
      <c r="AK1531" s="13" t="n">
        <v>53.6</v>
      </c>
      <c r="AL1531" s="12" t="n">
        <v>52.8544057821266</v>
      </c>
      <c r="AM1531" s="10" t="s">
        <v>157</v>
      </c>
      <c r="AN1531" s="10" t="s">
        <v>632</v>
      </c>
      <c r="AO1531" s="10" t="s">
        <v>3334</v>
      </c>
    </row>
    <row r="1532" customFormat="false" ht="15" hidden="false" customHeight="false" outlineLevel="0" collapsed="false">
      <c r="A1532" s="10" t="s">
        <v>3458</v>
      </c>
      <c r="B1532" s="10" t="s">
        <v>3330</v>
      </c>
      <c r="C1532" s="10" t="s">
        <v>148</v>
      </c>
      <c r="D1532" s="11" t="n">
        <v>46298.9319560185</v>
      </c>
      <c r="E1532" s="10" t="s">
        <v>3459</v>
      </c>
      <c r="F1532" s="10" t="s">
        <v>3332</v>
      </c>
      <c r="G1532" s="10" t="s">
        <v>3333</v>
      </c>
      <c r="H1532" s="10" t="s">
        <v>354</v>
      </c>
      <c r="I1532" s="10" t="s">
        <v>323</v>
      </c>
      <c r="J1532" s="10" t="s">
        <v>153</v>
      </c>
      <c r="K1532" s="10" t="s">
        <v>154</v>
      </c>
      <c r="L1532" s="10" t="s">
        <v>807</v>
      </c>
      <c r="M1532" s="12" t="n">
        <v>52.3414562786793</v>
      </c>
      <c r="N1532" s="12" t="n">
        <v>3.54390219621185</v>
      </c>
      <c r="O1532" s="12" t="n">
        <v>51.9745875567418</v>
      </c>
      <c r="P1532" s="12" t="n">
        <v>55.9569911472073</v>
      </c>
      <c r="Q1532" s="12" t="n">
        <v>53.7161168787215</v>
      </c>
      <c r="R1532" s="12" t="n">
        <v>55.1725593877711</v>
      </c>
      <c r="S1532" s="12" t="n">
        <v>50.1126591633824</v>
      </c>
      <c r="T1532" s="12" t="n">
        <v>45.4653596991961</v>
      </c>
      <c r="U1532" s="12" t="n">
        <v>43.9304618835449</v>
      </c>
      <c r="V1532" s="12" t="n">
        <v>58.6089363098145</v>
      </c>
      <c r="W1532" s="12" t="n">
        <v>14.6784744262695</v>
      </c>
      <c r="X1532" s="13" t="n">
        <v>13.5176730108244</v>
      </c>
      <c r="Y1532" s="13" t="n">
        <v>53.7064587287744</v>
      </c>
      <c r="Z1532" s="13" t="n">
        <v>53.4000000000001</v>
      </c>
      <c r="AA1532" s="10" t="s">
        <v>155</v>
      </c>
      <c r="AG1532" s="13" t="n">
        <v>98.0138777152051</v>
      </c>
      <c r="AH1532" s="13" t="n">
        <v>100</v>
      </c>
      <c r="AI1532" s="13" t="n">
        <v>43</v>
      </c>
      <c r="AJ1532" s="13" t="n">
        <v>67</v>
      </c>
      <c r="AK1532" s="13" t="n">
        <v>49.6</v>
      </c>
      <c r="AL1532" s="12" t="n">
        <v>48.6128534132743</v>
      </c>
      <c r="AM1532" s="10" t="s">
        <v>157</v>
      </c>
      <c r="AN1532" s="10" t="s">
        <v>632</v>
      </c>
      <c r="AO1532" s="10" t="s">
        <v>3334</v>
      </c>
    </row>
    <row r="1533" customFormat="false" ht="15" hidden="false" customHeight="false" outlineLevel="0" collapsed="false">
      <c r="A1533" s="10" t="s">
        <v>3460</v>
      </c>
      <c r="B1533" s="10" t="s">
        <v>3330</v>
      </c>
      <c r="C1533" s="10" t="s">
        <v>148</v>
      </c>
      <c r="D1533" s="11" t="n">
        <v>46298.9319791667</v>
      </c>
      <c r="E1533" s="10" t="s">
        <v>3461</v>
      </c>
      <c r="F1533" s="10" t="s">
        <v>3332</v>
      </c>
      <c r="G1533" s="10" t="s">
        <v>3333</v>
      </c>
      <c r="H1533" s="10" t="s">
        <v>357</v>
      </c>
      <c r="I1533" s="10" t="s">
        <v>358</v>
      </c>
      <c r="J1533" s="10" t="s">
        <v>248</v>
      </c>
      <c r="K1533" s="10" t="s">
        <v>154</v>
      </c>
      <c r="L1533" s="10" t="s">
        <v>807</v>
      </c>
      <c r="M1533" s="12" t="n">
        <v>38.7038182745078</v>
      </c>
      <c r="N1533" s="12" t="n">
        <v>4.91810907770416</v>
      </c>
      <c r="O1533" s="12" t="n">
        <v>37.1842707337385</v>
      </c>
      <c r="P1533" s="12" t="n">
        <v>48.4400891473988</v>
      </c>
      <c r="Q1533" s="12" t="n">
        <v>41.5599186715945</v>
      </c>
      <c r="R1533" s="12" t="n">
        <v>42.0048173677426</v>
      </c>
      <c r="S1533" s="12" t="n">
        <v>46.6978097071743</v>
      </c>
      <c r="T1533" s="12" t="n">
        <v>33.8559720071149</v>
      </c>
      <c r="U1533" s="12" t="n">
        <v>30.2814750671387</v>
      </c>
      <c r="V1533" s="12" t="n">
        <v>52.1200485229492</v>
      </c>
      <c r="W1533" s="12" t="n">
        <v>21.8385734558106</v>
      </c>
      <c r="X1533" s="13" t="n">
        <v>29.3348916277093</v>
      </c>
      <c r="Y1533" s="13" t="n">
        <v>58.6147278136228</v>
      </c>
      <c r="Z1533" s="13" t="n">
        <v>37.2000000000001</v>
      </c>
      <c r="AA1533" s="10" t="s">
        <v>155</v>
      </c>
      <c r="AG1533" s="13" t="n">
        <v>98.6498203889508</v>
      </c>
      <c r="AH1533" s="13" t="n">
        <v>100</v>
      </c>
      <c r="AI1533" s="13" t="n">
        <v>29.2</v>
      </c>
      <c r="AJ1533" s="13" t="n">
        <v>67.3</v>
      </c>
      <c r="AK1533" s="13" t="n">
        <v>36.3</v>
      </c>
      <c r="AL1533" s="12" t="n">
        <v>34.8444444444444</v>
      </c>
      <c r="AM1533" s="10" t="s">
        <v>157</v>
      </c>
      <c r="AN1533" s="10" t="s">
        <v>632</v>
      </c>
      <c r="AO1533" s="10" t="s">
        <v>3334</v>
      </c>
    </row>
    <row r="1534" customFormat="false" ht="15" hidden="false" customHeight="false" outlineLevel="0" collapsed="false">
      <c r="A1534" s="10" t="s">
        <v>3462</v>
      </c>
      <c r="B1534" s="10" t="s">
        <v>3330</v>
      </c>
      <c r="C1534" s="10" t="s">
        <v>148</v>
      </c>
      <c r="D1534" s="11" t="n">
        <v>46298.9320023148</v>
      </c>
      <c r="E1534" s="10" t="s">
        <v>3463</v>
      </c>
      <c r="F1534" s="10" t="s">
        <v>3332</v>
      </c>
      <c r="G1534" s="10" t="s">
        <v>3333</v>
      </c>
      <c r="H1534" s="10" t="s">
        <v>361</v>
      </c>
      <c r="I1534" s="10" t="s">
        <v>358</v>
      </c>
      <c r="J1534" s="10" t="s">
        <v>153</v>
      </c>
      <c r="K1534" s="10" t="s">
        <v>154</v>
      </c>
      <c r="L1534" s="10" t="s">
        <v>807</v>
      </c>
      <c r="M1534" s="12" t="n">
        <v>43.4221996117922</v>
      </c>
      <c r="N1534" s="12" t="n">
        <v>8.18492222960389</v>
      </c>
      <c r="O1534" s="12" t="n">
        <v>41.1029410665828</v>
      </c>
      <c r="P1534" s="12" t="n">
        <v>54.4756831996767</v>
      </c>
      <c r="Q1534" s="12" t="n">
        <v>53.9849683541358</v>
      </c>
      <c r="R1534" s="12" t="n">
        <v>50.0667920965404</v>
      </c>
      <c r="S1534" s="12" t="n">
        <v>53.2945056101818</v>
      </c>
      <c r="T1534" s="12" t="n">
        <v>33.5741315307359</v>
      </c>
      <c r="U1534" s="12" t="n">
        <v>30.2779846191406</v>
      </c>
      <c r="V1534" s="12" t="n">
        <v>59.0694465637207</v>
      </c>
      <c r="W1534" s="12" t="n">
        <v>28.7914619445801</v>
      </c>
      <c r="X1534" s="13" t="n">
        <v>19.1546195558715</v>
      </c>
      <c r="Y1534" s="13" t="n">
        <v>34.3815561695347</v>
      </c>
      <c r="Z1534" s="13" t="n">
        <v>37.5000000000001</v>
      </c>
      <c r="AA1534" s="10" t="s">
        <v>162</v>
      </c>
      <c r="AG1534" s="13" t="n">
        <v>98.1954294720252</v>
      </c>
      <c r="AH1534" s="13" t="n">
        <v>100</v>
      </c>
      <c r="AI1534" s="13" t="n">
        <v>29.1</v>
      </c>
      <c r="AJ1534" s="13" t="n">
        <v>70.6</v>
      </c>
      <c r="AK1534" s="13" t="n">
        <v>42.8</v>
      </c>
      <c r="AL1534" s="12" t="n">
        <v>42.1388513513514</v>
      </c>
      <c r="AM1534" s="10" t="s">
        <v>157</v>
      </c>
      <c r="AN1534" s="10" t="s">
        <v>632</v>
      </c>
      <c r="AO1534" s="10" t="s">
        <v>3334</v>
      </c>
    </row>
    <row r="1535" customFormat="false" ht="15" hidden="false" customHeight="false" outlineLevel="0" collapsed="false">
      <c r="A1535" s="10" t="s">
        <v>3464</v>
      </c>
      <c r="B1535" s="10" t="s">
        <v>3465</v>
      </c>
      <c r="C1535" s="10" t="s">
        <v>148</v>
      </c>
      <c r="D1535" s="11" t="n">
        <v>46298.9479513889</v>
      </c>
      <c r="E1535" s="10" t="s">
        <v>3466</v>
      </c>
      <c r="F1535" s="10" t="s">
        <v>3467</v>
      </c>
      <c r="G1535" s="10" t="s">
        <v>3468</v>
      </c>
      <c r="H1535" s="10" t="s">
        <v>151</v>
      </c>
      <c r="I1535" s="10" t="s">
        <v>152</v>
      </c>
      <c r="J1535" s="10" t="s">
        <v>153</v>
      </c>
      <c r="K1535" s="10" t="s">
        <v>154</v>
      </c>
      <c r="M1535" s="12" t="n">
        <v>54.3266737399785</v>
      </c>
      <c r="N1535" s="12" t="n">
        <v>6.37108641407848</v>
      </c>
      <c r="O1535" s="12" t="n">
        <v>53.4748483771672</v>
      </c>
      <c r="P1535" s="12" t="n">
        <v>64.0839464982173</v>
      </c>
      <c r="Q1535" s="12" t="n">
        <v>52.8696027110691</v>
      </c>
      <c r="R1535" s="12" t="n">
        <v>57.5156435375848</v>
      </c>
      <c r="S1535" s="12" t="n">
        <v>56.2979164244139</v>
      </c>
      <c r="T1535" s="12" t="n">
        <v>43.6193845652908</v>
      </c>
      <c r="U1535" s="12" t="n">
        <v>42.6026496887207</v>
      </c>
      <c r="V1535" s="12" t="n">
        <v>66.4519805908203</v>
      </c>
      <c r="W1535" s="12" t="n">
        <v>23.8493309020996</v>
      </c>
      <c r="X1535" s="13" t="n">
        <v>10.0607608312786</v>
      </c>
      <c r="Y1535" s="13" t="n">
        <v>28.6206997769168</v>
      </c>
      <c r="Z1535" s="13" t="n">
        <v>60.7000000000002</v>
      </c>
      <c r="AA1535" s="10" t="s">
        <v>162</v>
      </c>
      <c r="AG1535" s="13" t="n">
        <v>98.2183013319495</v>
      </c>
      <c r="AH1535" s="13" t="n">
        <v>100</v>
      </c>
      <c r="AI1535" s="13" t="n">
        <v>41.7</v>
      </c>
      <c r="AJ1535" s="13" t="n">
        <v>73.5</v>
      </c>
      <c r="AK1535" s="13" t="n">
        <v>57.8</v>
      </c>
      <c r="AL1535" s="12" t="n">
        <v>55.1986834348178</v>
      </c>
      <c r="AM1535" s="10" t="s">
        <v>180</v>
      </c>
    </row>
    <row r="1536" customFormat="false" ht="15" hidden="false" customHeight="false" outlineLevel="0" collapsed="false">
      <c r="A1536" s="10" t="s">
        <v>3469</v>
      </c>
      <c r="B1536" s="10" t="s">
        <v>3465</v>
      </c>
      <c r="C1536" s="10" t="s">
        <v>148</v>
      </c>
      <c r="D1536" s="11" t="n">
        <v>46298.947974537</v>
      </c>
      <c r="E1536" s="10" t="s">
        <v>3470</v>
      </c>
      <c r="F1536" s="10" t="s">
        <v>3467</v>
      </c>
      <c r="G1536" s="10" t="s">
        <v>3468</v>
      </c>
      <c r="H1536" s="10" t="s">
        <v>160</v>
      </c>
      <c r="I1536" s="10" t="s">
        <v>152</v>
      </c>
      <c r="J1536" s="10" t="s">
        <v>153</v>
      </c>
      <c r="K1536" s="10" t="s">
        <v>154</v>
      </c>
      <c r="M1536" s="12" t="n">
        <v>55.1718906409527</v>
      </c>
      <c r="N1536" s="12" t="n">
        <v>6.51438860537183</v>
      </c>
      <c r="O1536" s="12" t="n">
        <v>54.0950152673095</v>
      </c>
      <c r="P1536" s="12" t="n">
        <v>64.8450597763062</v>
      </c>
      <c r="Q1536" s="12" t="n">
        <v>56.6114936617117</v>
      </c>
      <c r="R1536" s="12" t="n">
        <v>57.8848988779791</v>
      </c>
      <c r="S1536" s="12" t="n">
        <v>58.1139861015878</v>
      </c>
      <c r="T1536" s="12" t="n">
        <v>45.5212673542496</v>
      </c>
      <c r="U1536" s="12" t="n">
        <v>43.7018432617188</v>
      </c>
      <c r="V1536" s="12" t="n">
        <v>67.2888641357422</v>
      </c>
      <c r="W1536" s="12" t="n">
        <v>23.5870208740234</v>
      </c>
      <c r="X1536" s="13" t="n">
        <v>18.808925422458</v>
      </c>
      <c r="Y1536" s="13" t="n">
        <v>34.6839028589678</v>
      </c>
      <c r="Z1536" s="13" t="n">
        <v>61.0000000000002</v>
      </c>
      <c r="AA1536" s="10" t="s">
        <v>162</v>
      </c>
      <c r="AG1536" s="13" t="n">
        <v>98.2738387642596</v>
      </c>
      <c r="AH1536" s="13" t="n">
        <v>100</v>
      </c>
      <c r="AI1536" s="13" t="n">
        <v>42.5</v>
      </c>
      <c r="AJ1536" s="13" t="n">
        <v>73.5</v>
      </c>
      <c r="AK1536" s="13" t="n">
        <v>46.2</v>
      </c>
      <c r="AL1536" s="12" t="n">
        <v>45.8047991646705</v>
      </c>
      <c r="AM1536" s="10" t="s">
        <v>180</v>
      </c>
    </row>
    <row r="1537" customFormat="false" ht="15" hidden="false" customHeight="false" outlineLevel="0" collapsed="false">
      <c r="A1537" s="10" t="s">
        <v>3471</v>
      </c>
      <c r="B1537" s="10" t="s">
        <v>3465</v>
      </c>
      <c r="C1537" s="10" t="s">
        <v>148</v>
      </c>
      <c r="D1537" s="11" t="n">
        <v>46298.9480092593</v>
      </c>
      <c r="E1537" s="10" t="s">
        <v>3472</v>
      </c>
      <c r="F1537" s="10" t="s">
        <v>3467</v>
      </c>
      <c r="G1537" s="10" t="s">
        <v>3468</v>
      </c>
      <c r="H1537" s="10" t="s">
        <v>166</v>
      </c>
      <c r="I1537" s="10" t="s">
        <v>152</v>
      </c>
      <c r="J1537" s="10" t="s">
        <v>153</v>
      </c>
      <c r="K1537" s="10" t="s">
        <v>154</v>
      </c>
      <c r="M1537" s="12" t="n">
        <v>54.6113050040758</v>
      </c>
      <c r="N1537" s="12" t="n">
        <v>7.56337616906603</v>
      </c>
      <c r="O1537" s="12" t="n">
        <v>53.4630871047952</v>
      </c>
      <c r="P1537" s="12" t="n">
        <v>65.5005531643599</v>
      </c>
      <c r="Q1537" s="12" t="n">
        <v>56.0960205166724</v>
      </c>
      <c r="R1537" s="12" t="n">
        <v>57.3311857744738</v>
      </c>
      <c r="S1537" s="12" t="n">
        <v>57.1346374334559</v>
      </c>
      <c r="T1537" s="12" t="n">
        <v>42.274170102944</v>
      </c>
      <c r="U1537" s="12" t="n">
        <v>41.2105140686035</v>
      </c>
      <c r="V1537" s="12" t="n">
        <v>67.9097595214844</v>
      </c>
      <c r="W1537" s="12" t="n">
        <v>26.6992454528809</v>
      </c>
      <c r="X1537" s="13" t="n">
        <v>10.0051681030268</v>
      </c>
      <c r="Y1537" s="13" t="n">
        <v>30.4876175045046</v>
      </c>
      <c r="Z1537" s="13" t="n">
        <v>61.8000000000003</v>
      </c>
      <c r="AA1537" s="10" t="s">
        <v>162</v>
      </c>
      <c r="AG1537" s="13" t="n">
        <v>98.4299168213377</v>
      </c>
      <c r="AH1537" s="13" t="n">
        <v>100</v>
      </c>
      <c r="AI1537" s="13" t="n">
        <v>40.2</v>
      </c>
      <c r="AJ1537" s="13" t="n">
        <v>75.8</v>
      </c>
      <c r="AK1537" s="13" t="n">
        <v>57.2</v>
      </c>
      <c r="AL1537" s="12" t="n">
        <v>56.9950765915599</v>
      </c>
      <c r="AM1537" s="10" t="s">
        <v>180</v>
      </c>
    </row>
    <row r="1538" customFormat="false" ht="15" hidden="false" customHeight="false" outlineLevel="0" collapsed="false">
      <c r="A1538" s="10" t="s">
        <v>3473</v>
      </c>
      <c r="B1538" s="10" t="s">
        <v>3465</v>
      </c>
      <c r="C1538" s="10" t="s">
        <v>148</v>
      </c>
      <c r="D1538" s="11" t="n">
        <v>46298.9480208333</v>
      </c>
      <c r="E1538" s="10" t="s">
        <v>3474</v>
      </c>
      <c r="F1538" s="10" t="s">
        <v>3467</v>
      </c>
      <c r="G1538" s="10" t="s">
        <v>3468</v>
      </c>
      <c r="H1538" s="10" t="s">
        <v>169</v>
      </c>
      <c r="I1538" s="10" t="s">
        <v>152</v>
      </c>
      <c r="J1538" s="10" t="s">
        <v>153</v>
      </c>
      <c r="K1538" s="10" t="s">
        <v>154</v>
      </c>
      <c r="M1538" s="12" t="n">
        <v>56.348453495324</v>
      </c>
      <c r="N1538" s="12" t="n">
        <v>6.93941632597123</v>
      </c>
      <c r="O1538" s="12" t="n">
        <v>55.3954042387319</v>
      </c>
      <c r="P1538" s="12" t="n">
        <v>67.4022513016778</v>
      </c>
      <c r="Q1538" s="12" t="n">
        <v>54.8489908651392</v>
      </c>
      <c r="R1538" s="12" t="n">
        <v>58.4822077181666</v>
      </c>
      <c r="S1538" s="12" t="n">
        <v>60.4785161087633</v>
      </c>
      <c r="T1538" s="12" t="n">
        <v>45.9270014972824</v>
      </c>
      <c r="U1538" s="12" t="n">
        <v>43.0382461547852</v>
      </c>
      <c r="V1538" s="12" t="n">
        <v>68.9582977294922</v>
      </c>
      <c r="W1538" s="12" t="n">
        <v>25.920051574707</v>
      </c>
      <c r="X1538" s="13" t="n">
        <v>14.8419718904714</v>
      </c>
      <c r="Y1538" s="13" t="n">
        <v>28.6703113634764</v>
      </c>
      <c r="Z1538" s="13" t="n">
        <v>57.6000000000002</v>
      </c>
      <c r="AA1538" s="10" t="s">
        <v>162</v>
      </c>
      <c r="AF1538" s="10" t="s">
        <v>156</v>
      </c>
      <c r="AG1538" s="13" t="n">
        <v>97.6492152594799</v>
      </c>
      <c r="AH1538" s="13" t="n">
        <v>100</v>
      </c>
      <c r="AI1538" s="13" t="n">
        <v>41.9</v>
      </c>
      <c r="AJ1538" s="13" t="n">
        <v>82</v>
      </c>
      <c r="AK1538" s="13" t="n">
        <v>58.5</v>
      </c>
      <c r="AL1538" s="12" t="n">
        <v>58.0090426208569</v>
      </c>
      <c r="AM1538" s="10" t="s">
        <v>180</v>
      </c>
    </row>
    <row r="1539" customFormat="false" ht="15" hidden="false" customHeight="false" outlineLevel="0" collapsed="false">
      <c r="A1539" s="10" t="s">
        <v>3475</v>
      </c>
      <c r="B1539" s="10" t="s">
        <v>3465</v>
      </c>
      <c r="C1539" s="10" t="s">
        <v>148</v>
      </c>
      <c r="D1539" s="11" t="n">
        <v>46298.9480439815</v>
      </c>
      <c r="E1539" s="10" t="s">
        <v>3476</v>
      </c>
      <c r="F1539" s="10" t="s">
        <v>3467</v>
      </c>
      <c r="G1539" s="10" t="s">
        <v>3468</v>
      </c>
      <c r="H1539" s="10" t="s">
        <v>173</v>
      </c>
      <c r="I1539" s="10" t="s">
        <v>152</v>
      </c>
      <c r="J1539" s="10" t="s">
        <v>153</v>
      </c>
      <c r="K1539" s="10" t="s">
        <v>154</v>
      </c>
      <c r="M1539" s="12" t="n">
        <v>56.539586387399</v>
      </c>
      <c r="N1539" s="12" t="n">
        <v>7.17859498382065</v>
      </c>
      <c r="O1539" s="12" t="n">
        <v>55.619104905972</v>
      </c>
      <c r="P1539" s="12" t="n">
        <v>66.7791068219124</v>
      </c>
      <c r="Q1539" s="12" t="n">
        <v>55.6675661506173</v>
      </c>
      <c r="R1539" s="12" t="n">
        <v>58.0185666883223</v>
      </c>
      <c r="S1539" s="12" t="n">
        <v>60.3461747842281</v>
      </c>
      <c r="T1539" s="12" t="n">
        <v>43.9833591915938</v>
      </c>
      <c r="U1539" s="12" t="n">
        <v>42.6637916564941</v>
      </c>
      <c r="V1539" s="12" t="n">
        <v>67.7365570068359</v>
      </c>
      <c r="W1539" s="12" t="n">
        <v>25.0727653503418</v>
      </c>
      <c r="X1539" s="13" t="n">
        <v>10.6574761399788</v>
      </c>
      <c r="Y1539" s="13" t="n">
        <v>28.3597764907415</v>
      </c>
      <c r="Z1539" s="13" t="n">
        <v>57.6000000000002</v>
      </c>
      <c r="AA1539" s="10" t="s">
        <v>162</v>
      </c>
      <c r="AG1539" s="13" t="n">
        <v>98.8928103257033</v>
      </c>
      <c r="AH1539" s="13" t="n">
        <v>100</v>
      </c>
      <c r="AI1539" s="13" t="n">
        <v>41.5</v>
      </c>
      <c r="AJ1539" s="13" t="n">
        <v>82.5</v>
      </c>
      <c r="AK1539" s="13" t="n">
        <v>56</v>
      </c>
      <c r="AL1539" s="12" t="n">
        <v>56.0868693863846</v>
      </c>
      <c r="AM1539" s="10" t="s">
        <v>180</v>
      </c>
    </row>
    <row r="1540" customFormat="false" ht="15" hidden="false" customHeight="false" outlineLevel="0" collapsed="false">
      <c r="A1540" s="10" t="s">
        <v>3477</v>
      </c>
      <c r="B1540" s="10" t="s">
        <v>3465</v>
      </c>
      <c r="C1540" s="10" t="s">
        <v>148</v>
      </c>
      <c r="D1540" s="11" t="n">
        <v>46298.9480671296</v>
      </c>
      <c r="E1540" s="10" t="s">
        <v>3478</v>
      </c>
      <c r="F1540" s="10" t="s">
        <v>3467</v>
      </c>
      <c r="G1540" s="10" t="s">
        <v>3468</v>
      </c>
      <c r="H1540" s="10" t="s">
        <v>176</v>
      </c>
      <c r="I1540" s="10" t="s">
        <v>152</v>
      </c>
      <c r="J1540" s="10" t="s">
        <v>153</v>
      </c>
      <c r="K1540" s="10" t="s">
        <v>154</v>
      </c>
      <c r="M1540" s="12" t="n">
        <v>58.1516985605899</v>
      </c>
      <c r="N1540" s="12" t="n">
        <v>4.74007065351679</v>
      </c>
      <c r="O1540" s="12" t="n">
        <v>57.3148082597868</v>
      </c>
      <c r="P1540" s="12" t="n">
        <v>66.6746409131801</v>
      </c>
      <c r="Q1540" s="12" t="n">
        <v>59.3796344474263</v>
      </c>
      <c r="R1540" s="12" t="n">
        <v>61.3228267331667</v>
      </c>
      <c r="S1540" s="12" t="n">
        <v>58.4802306171208</v>
      </c>
      <c r="T1540" s="12" t="n">
        <v>50.6283643122195</v>
      </c>
      <c r="U1540" s="12" t="n">
        <v>47.9161911010742</v>
      </c>
      <c r="V1540" s="12" t="n">
        <v>68.8107604980469</v>
      </c>
      <c r="W1540" s="12" t="n">
        <v>20.8945693969727</v>
      </c>
      <c r="X1540" s="13" t="n">
        <v>12.6981779460483</v>
      </c>
      <c r="Y1540" s="13" t="n">
        <v>48.349503076195</v>
      </c>
      <c r="Z1540" s="13" t="n">
        <v>57.7000000000001</v>
      </c>
      <c r="AA1540" s="10" t="s">
        <v>162</v>
      </c>
      <c r="AG1540" s="13" t="n">
        <v>98.7066071063619</v>
      </c>
      <c r="AH1540" s="13" t="n">
        <v>100</v>
      </c>
      <c r="AI1540" s="13" t="n">
        <v>46.9</v>
      </c>
      <c r="AJ1540" s="13" t="n">
        <v>82.7</v>
      </c>
      <c r="AK1540" s="13" t="n">
        <v>55.8</v>
      </c>
      <c r="AL1540" s="12" t="n">
        <v>55.7760330578512</v>
      </c>
      <c r="AM1540" s="10" t="s">
        <v>180</v>
      </c>
    </row>
    <row r="1541" customFormat="false" ht="15" hidden="false" customHeight="false" outlineLevel="0" collapsed="false">
      <c r="A1541" s="10" t="s">
        <v>3479</v>
      </c>
      <c r="B1541" s="10" t="s">
        <v>3465</v>
      </c>
      <c r="C1541" s="10" t="s">
        <v>148</v>
      </c>
      <c r="D1541" s="11" t="n">
        <v>46298.9480787037</v>
      </c>
      <c r="E1541" s="10" t="s">
        <v>3480</v>
      </c>
      <c r="F1541" s="10" t="s">
        <v>3467</v>
      </c>
      <c r="G1541" s="10" t="s">
        <v>3468</v>
      </c>
      <c r="H1541" s="10" t="s">
        <v>179</v>
      </c>
      <c r="I1541" s="10" t="s">
        <v>152</v>
      </c>
      <c r="J1541" s="10" t="s">
        <v>153</v>
      </c>
      <c r="K1541" s="10" t="s">
        <v>261</v>
      </c>
      <c r="L1541" s="10" t="s">
        <v>362</v>
      </c>
      <c r="M1541" s="12" t="n">
        <v>56.6107430668247</v>
      </c>
      <c r="N1541" s="12" t="n">
        <v>4.82018557332883</v>
      </c>
      <c r="O1541" s="12" t="n">
        <v>56.1785977837698</v>
      </c>
      <c r="Q1541" s="12" t="n">
        <v>55.5721461874695</v>
      </c>
      <c r="R1541" s="12" t="n">
        <v>59.5283230073411</v>
      </c>
      <c r="S1541" s="12" t="n">
        <v>58.2869466113895</v>
      </c>
      <c r="T1541" s="12" t="n">
        <v>47.89402814327</v>
      </c>
      <c r="U1541" s="12" t="n">
        <v>46.0749168395996</v>
      </c>
      <c r="V1541" s="12" t="n">
        <v>65.5263366699219</v>
      </c>
      <c r="W1541" s="12" t="n">
        <v>19.4514198303223</v>
      </c>
      <c r="X1541" s="13" t="n">
        <v>11.5248025563557</v>
      </c>
      <c r="Y1541" s="13" t="n">
        <v>43.1695478673058</v>
      </c>
      <c r="Z1541" s="13" t="n">
        <v>55.2000000000001</v>
      </c>
      <c r="AA1541" s="10" t="s">
        <v>162</v>
      </c>
      <c r="AC1541" s="10" t="s">
        <v>347</v>
      </c>
      <c r="AG1541" s="13" t="n">
        <v>96.0947391399258</v>
      </c>
      <c r="AH1541" s="13" t="n">
        <v>100</v>
      </c>
      <c r="AI1541" s="13" t="n">
        <v>45.3</v>
      </c>
      <c r="AJ1541" s="13" t="n">
        <v>72.6</v>
      </c>
      <c r="AK1541" s="13" t="n">
        <v>56.4</v>
      </c>
      <c r="AL1541" s="12" t="n">
        <v>55.3669666940992</v>
      </c>
      <c r="AM1541" s="10" t="s">
        <v>180</v>
      </c>
      <c r="AO1541" s="10" t="s">
        <v>418</v>
      </c>
    </row>
    <row r="1542" customFormat="false" ht="15" hidden="false" customHeight="false" outlineLevel="0" collapsed="false">
      <c r="A1542" s="10" t="s">
        <v>3481</v>
      </c>
      <c r="B1542" s="10" t="s">
        <v>3465</v>
      </c>
      <c r="C1542" s="10" t="s">
        <v>148</v>
      </c>
      <c r="D1542" s="11" t="n">
        <v>46298.9481018519</v>
      </c>
      <c r="E1542" s="10" t="s">
        <v>3482</v>
      </c>
      <c r="F1542" s="10" t="s">
        <v>3467</v>
      </c>
      <c r="G1542" s="10" t="s">
        <v>3468</v>
      </c>
      <c r="H1542" s="10" t="s">
        <v>183</v>
      </c>
      <c r="I1542" s="10" t="s">
        <v>152</v>
      </c>
      <c r="J1542" s="10" t="s">
        <v>153</v>
      </c>
      <c r="K1542" s="10" t="s">
        <v>154</v>
      </c>
      <c r="M1542" s="12" t="n">
        <v>54.3179162750912</v>
      </c>
      <c r="N1542" s="12" t="n">
        <v>6.55774958258685</v>
      </c>
      <c r="O1542" s="12" t="n">
        <v>53.5247988346531</v>
      </c>
      <c r="P1542" s="12" t="n">
        <v>63.2785795331717</v>
      </c>
      <c r="Q1542" s="12" t="n">
        <v>52.2902610821817</v>
      </c>
      <c r="R1542" s="12" t="n">
        <v>58.1267333846679</v>
      </c>
      <c r="S1542" s="12" t="n">
        <v>56.0620861066576</v>
      </c>
      <c r="T1542" s="12" t="n">
        <v>43.581507822583</v>
      </c>
      <c r="U1542" s="12" t="n">
        <v>41.4799385070801</v>
      </c>
      <c r="V1542" s="12" t="n">
        <v>65.3888626098633</v>
      </c>
      <c r="W1542" s="12" t="n">
        <v>23.9089241027832</v>
      </c>
      <c r="X1542" s="13" t="n">
        <v>15.765823460348</v>
      </c>
      <c r="Y1542" s="13" t="n">
        <v>31.5999573060092</v>
      </c>
      <c r="Z1542" s="13" t="n">
        <v>59.1000000000002</v>
      </c>
      <c r="AA1542" s="10" t="s">
        <v>162</v>
      </c>
      <c r="AG1542" s="13" t="n">
        <v>98.7395400796746</v>
      </c>
      <c r="AH1542" s="13" t="n">
        <v>100</v>
      </c>
      <c r="AI1542" s="13" t="n">
        <v>40.6</v>
      </c>
      <c r="AJ1542" s="13" t="n">
        <v>71.6</v>
      </c>
      <c r="AK1542" s="13" t="n">
        <v>57.6</v>
      </c>
      <c r="AL1542" s="12" t="n">
        <v>57.1878728202757</v>
      </c>
      <c r="AM1542" s="10" t="s">
        <v>180</v>
      </c>
    </row>
    <row r="1543" customFormat="false" ht="15" hidden="false" customHeight="false" outlineLevel="0" collapsed="false">
      <c r="A1543" s="10" t="s">
        <v>3483</v>
      </c>
      <c r="B1543" s="10" t="s">
        <v>3465</v>
      </c>
      <c r="C1543" s="10" t="s">
        <v>148</v>
      </c>
      <c r="D1543" s="11" t="n">
        <v>46298.9481481482</v>
      </c>
      <c r="E1543" s="10" t="s">
        <v>3484</v>
      </c>
      <c r="F1543" s="10" t="s">
        <v>3467</v>
      </c>
      <c r="G1543" s="10" t="s">
        <v>3468</v>
      </c>
      <c r="H1543" s="10" t="s">
        <v>186</v>
      </c>
      <c r="I1543" s="10" t="s">
        <v>152</v>
      </c>
      <c r="J1543" s="10" t="s">
        <v>153</v>
      </c>
      <c r="K1543" s="10" t="s">
        <v>154</v>
      </c>
      <c r="M1543" s="12" t="n">
        <v>46.8848398624446</v>
      </c>
      <c r="N1543" s="12" t="n">
        <v>7.56824877502602</v>
      </c>
      <c r="O1543" s="12" t="n">
        <v>45.687951163699</v>
      </c>
      <c r="P1543" s="12" t="n">
        <v>57.0054246224821</v>
      </c>
      <c r="Q1543" s="12" t="n">
        <v>47.5576652680467</v>
      </c>
      <c r="R1543" s="12" t="n">
        <v>54.0616698305042</v>
      </c>
      <c r="S1543" s="12" t="n">
        <v>47.7452159631935</v>
      </c>
      <c r="T1543" s="12" t="n">
        <v>35.475244887592</v>
      </c>
      <c r="U1543" s="12" t="n">
        <v>34.5310325622559</v>
      </c>
      <c r="V1543" s="12" t="n">
        <v>59.1303443908691</v>
      </c>
      <c r="W1543" s="12" t="n">
        <v>24.5993118286133</v>
      </c>
      <c r="X1543" s="13" t="n">
        <v>12.911651252498</v>
      </c>
      <c r="Y1543" s="13" t="n">
        <v>35.8460751963564</v>
      </c>
      <c r="Z1543" s="13" t="n">
        <v>53.3000000000002</v>
      </c>
      <c r="AA1543" s="10" t="s">
        <v>162</v>
      </c>
      <c r="AD1543" s="10" t="s">
        <v>156</v>
      </c>
      <c r="AG1543" s="13" t="n">
        <v>96.0383135606081</v>
      </c>
      <c r="AH1543" s="13" t="n">
        <v>100</v>
      </c>
      <c r="AI1543" s="13" t="n">
        <v>33.6</v>
      </c>
      <c r="AJ1543" s="13" t="n">
        <v>66.4</v>
      </c>
      <c r="AK1543" s="13" t="n">
        <v>47.6</v>
      </c>
      <c r="AL1543" s="12" t="n">
        <v>47.3343472338318</v>
      </c>
      <c r="AM1543" s="10" t="s">
        <v>180</v>
      </c>
    </row>
    <row r="1544" customFormat="false" ht="15" hidden="false" customHeight="false" outlineLevel="0" collapsed="false">
      <c r="A1544" s="10" t="s">
        <v>3485</v>
      </c>
      <c r="B1544" s="10" t="s">
        <v>3465</v>
      </c>
      <c r="C1544" s="10" t="s">
        <v>148</v>
      </c>
      <c r="D1544" s="11" t="n">
        <v>46298.9482060185</v>
      </c>
      <c r="E1544" s="10" t="s">
        <v>3486</v>
      </c>
      <c r="F1544" s="10" t="s">
        <v>3467</v>
      </c>
      <c r="G1544" s="10" t="s">
        <v>3468</v>
      </c>
      <c r="H1544" s="10" t="s">
        <v>189</v>
      </c>
      <c r="I1544" s="10" t="s">
        <v>152</v>
      </c>
      <c r="J1544" s="10" t="s">
        <v>153</v>
      </c>
      <c r="K1544" s="10" t="s">
        <v>154</v>
      </c>
      <c r="M1544" s="12" t="n">
        <v>53.7502988819218</v>
      </c>
      <c r="N1544" s="12" t="n">
        <v>3.17448917224414</v>
      </c>
      <c r="O1544" s="12" t="n">
        <v>53.2833209720354</v>
      </c>
      <c r="P1544" s="12" t="n">
        <v>53.5693440764174</v>
      </c>
      <c r="Q1544" s="12" t="n">
        <v>58.0140224416205</v>
      </c>
      <c r="R1544" s="12" t="n">
        <v>57.5902865620403</v>
      </c>
      <c r="S1544" s="12" t="n">
        <v>53.0263643099632</v>
      </c>
      <c r="T1544" s="12" t="n">
        <v>48.7419414961453</v>
      </c>
      <c r="U1544" s="12" t="n">
        <v>47.2552185058594</v>
      </c>
      <c r="V1544" s="12" t="n">
        <v>61.0565299987793</v>
      </c>
      <c r="W1544" s="12" t="n">
        <v>13.8013114929199</v>
      </c>
      <c r="X1544" s="13" t="n">
        <v>23.7100763068338</v>
      </c>
      <c r="Y1544" s="13" t="n">
        <v>57.1434610750597</v>
      </c>
      <c r="Z1544" s="13" t="n">
        <v>54.2000000000001</v>
      </c>
      <c r="AA1544" s="10" t="s">
        <v>155</v>
      </c>
      <c r="AG1544" s="13" t="n">
        <v>98.8879831107209</v>
      </c>
      <c r="AH1544" s="13" t="n">
        <v>100</v>
      </c>
      <c r="AI1544" s="13" t="n">
        <v>45.2</v>
      </c>
      <c r="AJ1544" s="13" t="n">
        <v>73.1</v>
      </c>
      <c r="AK1544" s="13" t="n">
        <v>49.3</v>
      </c>
      <c r="AL1544" s="12" t="n">
        <v>47.2552203182375</v>
      </c>
      <c r="AM1544" s="10" t="s">
        <v>180</v>
      </c>
    </row>
    <row r="1545" customFormat="false" ht="15" hidden="false" customHeight="false" outlineLevel="0" collapsed="false">
      <c r="A1545" s="10" t="s">
        <v>3487</v>
      </c>
      <c r="B1545" s="10" t="s">
        <v>3465</v>
      </c>
      <c r="C1545" s="10" t="s">
        <v>148</v>
      </c>
      <c r="D1545" s="11" t="n">
        <v>46298.9482523148</v>
      </c>
      <c r="E1545" s="10" t="s">
        <v>3488</v>
      </c>
      <c r="F1545" s="10" t="s">
        <v>3467</v>
      </c>
      <c r="G1545" s="10" t="s">
        <v>3468</v>
      </c>
      <c r="H1545" s="10" t="s">
        <v>192</v>
      </c>
      <c r="I1545" s="10" t="s">
        <v>152</v>
      </c>
      <c r="J1545" s="10" t="s">
        <v>153</v>
      </c>
      <c r="K1545" s="10" t="s">
        <v>154</v>
      </c>
      <c r="M1545" s="12" t="n">
        <v>49.5407675157182</v>
      </c>
      <c r="N1545" s="12" t="n">
        <v>2.9890617554217</v>
      </c>
      <c r="O1545" s="12" t="n">
        <v>49.0490878524311</v>
      </c>
      <c r="P1545" s="12" t="n">
        <v>49.4908152558399</v>
      </c>
      <c r="Q1545" s="12" t="n">
        <v>54.9988271825145</v>
      </c>
      <c r="R1545" s="12" t="n">
        <v>51.8648404455804</v>
      </c>
      <c r="S1545" s="12" t="n">
        <v>49.5360057121263</v>
      </c>
      <c r="T1545" s="12" t="n">
        <v>45.2196307804802</v>
      </c>
      <c r="U1545" s="12" t="n">
        <v>45.0814819335938</v>
      </c>
      <c r="V1545" s="12" t="n">
        <v>55.9827613830566</v>
      </c>
      <c r="W1545" s="12" t="n">
        <v>10.9012794494629</v>
      </c>
      <c r="X1545" s="13" t="n">
        <v>32.1981199414448</v>
      </c>
      <c r="Y1545" s="13" t="n">
        <v>59.3754914889241</v>
      </c>
      <c r="Z1545" s="13" t="n">
        <v>49.5000000000001</v>
      </c>
      <c r="AA1545" s="10" t="s">
        <v>155</v>
      </c>
      <c r="AG1545" s="13" t="n">
        <v>98.5325672325005</v>
      </c>
      <c r="AH1545" s="13" t="n">
        <v>100</v>
      </c>
      <c r="AI1545" s="13" t="n">
        <v>41.6</v>
      </c>
      <c r="AJ1545" s="13" t="n">
        <v>65.1</v>
      </c>
      <c r="AK1545" s="13" t="n">
        <v>46.8</v>
      </c>
      <c r="AL1545" s="12" t="n">
        <v>45.0814814814815</v>
      </c>
      <c r="AM1545" s="10" t="s">
        <v>180</v>
      </c>
    </row>
    <row r="1546" customFormat="false" ht="15" hidden="false" customHeight="false" outlineLevel="0" collapsed="false">
      <c r="A1546" s="10" t="s">
        <v>3489</v>
      </c>
      <c r="B1546" s="10" t="s">
        <v>3465</v>
      </c>
      <c r="C1546" s="10" t="s">
        <v>148</v>
      </c>
      <c r="D1546" s="11" t="n">
        <v>46298.9482638889</v>
      </c>
      <c r="E1546" s="10" t="s">
        <v>3490</v>
      </c>
      <c r="F1546" s="10" t="s">
        <v>3467</v>
      </c>
      <c r="G1546" s="10" t="s">
        <v>3468</v>
      </c>
      <c r="H1546" s="10" t="s">
        <v>195</v>
      </c>
      <c r="I1546" s="10" t="s">
        <v>152</v>
      </c>
      <c r="J1546" s="10" t="s">
        <v>153</v>
      </c>
      <c r="K1546" s="10" t="s">
        <v>154</v>
      </c>
      <c r="M1546" s="12" t="n">
        <v>48.799384373136</v>
      </c>
      <c r="N1546" s="12" t="n">
        <v>6.06924997567878</v>
      </c>
      <c r="O1546" s="12" t="n">
        <v>48.0764503976472</v>
      </c>
      <c r="P1546" s="12" t="n">
        <v>51.2445337813615</v>
      </c>
      <c r="Q1546" s="12" t="n">
        <v>55.4291626095201</v>
      </c>
      <c r="R1546" s="12" t="n">
        <v>54.0675370556755</v>
      </c>
      <c r="S1546" s="12" t="n">
        <v>47.2697814452726</v>
      </c>
      <c r="T1546" s="12" t="n">
        <v>37.5980990834272</v>
      </c>
      <c r="U1546" s="12" t="n">
        <v>35.737361907959</v>
      </c>
      <c r="V1546" s="12" t="n">
        <v>56.7563018798828</v>
      </c>
      <c r="W1546" s="12" t="n">
        <v>21.0189399719238</v>
      </c>
      <c r="X1546" s="13" t="n">
        <v>16.7032452160189</v>
      </c>
      <c r="Y1546" s="13" t="n">
        <v>55.8788715723022</v>
      </c>
      <c r="Z1546" s="13" t="n">
        <v>52.4000000000002</v>
      </c>
      <c r="AA1546" s="10" t="s">
        <v>155</v>
      </c>
      <c r="AD1546" s="10" t="s">
        <v>156</v>
      </c>
      <c r="AG1546" s="13" t="n">
        <v>97.135192105011</v>
      </c>
      <c r="AH1546" s="13" t="n">
        <v>100</v>
      </c>
      <c r="AI1546" s="13" t="n">
        <v>34.9</v>
      </c>
      <c r="AJ1546" s="13" t="n">
        <v>64.4</v>
      </c>
      <c r="AK1546" s="13" t="n">
        <v>49.1</v>
      </c>
      <c r="AL1546" s="12" t="n">
        <v>49.7026965182561</v>
      </c>
      <c r="AM1546" s="10" t="s">
        <v>180</v>
      </c>
    </row>
    <row r="1547" customFormat="false" ht="15" hidden="false" customHeight="false" outlineLevel="0" collapsed="false">
      <c r="A1547" s="10" t="s">
        <v>3491</v>
      </c>
      <c r="B1547" s="10" t="s">
        <v>3465</v>
      </c>
      <c r="C1547" s="10" t="s">
        <v>148</v>
      </c>
      <c r="D1547" s="11" t="n">
        <v>46298.9483101852</v>
      </c>
      <c r="E1547" s="10" t="s">
        <v>3492</v>
      </c>
      <c r="F1547" s="10" t="s">
        <v>3467</v>
      </c>
      <c r="G1547" s="10" t="s">
        <v>3468</v>
      </c>
      <c r="H1547" s="10" t="s">
        <v>198</v>
      </c>
      <c r="I1547" s="10" t="s">
        <v>152</v>
      </c>
      <c r="J1547" s="10" t="s">
        <v>153</v>
      </c>
      <c r="K1547" s="10" t="s">
        <v>154</v>
      </c>
      <c r="M1547" s="12" t="n">
        <v>46.5229991299616</v>
      </c>
      <c r="N1547" s="12" t="n">
        <v>7.24306627574425</v>
      </c>
      <c r="O1547" s="12" t="n">
        <v>44.9441013175667</v>
      </c>
      <c r="P1547" s="12" t="n">
        <v>52.7199451817783</v>
      </c>
      <c r="Q1547" s="12" t="n">
        <v>56.5515696323776</v>
      </c>
      <c r="R1547" s="12" t="n">
        <v>53.6349503827241</v>
      </c>
      <c r="S1547" s="12" t="n">
        <v>48.304732367767</v>
      </c>
      <c r="T1547" s="12" t="n">
        <v>35.468800468792</v>
      </c>
      <c r="U1547" s="12" t="n">
        <v>34.5685844421387</v>
      </c>
      <c r="V1547" s="12" t="n">
        <v>59.2541198730469</v>
      </c>
      <c r="W1547" s="12" t="n">
        <v>24.6855354309082</v>
      </c>
      <c r="X1547" s="13" t="n">
        <v>13.0517796586019</v>
      </c>
      <c r="Y1547" s="13" t="n">
        <v>39.4374625972472</v>
      </c>
      <c r="Z1547" s="13" t="n">
        <v>52.5000000000002</v>
      </c>
      <c r="AA1547" s="10" t="s">
        <v>162</v>
      </c>
      <c r="AG1547" s="13" t="n">
        <v>98.3712715855573</v>
      </c>
      <c r="AH1547" s="13" t="n">
        <v>100</v>
      </c>
      <c r="AI1547" s="13" t="n">
        <v>33.7</v>
      </c>
      <c r="AJ1547" s="13" t="n">
        <v>64.3</v>
      </c>
      <c r="AK1547" s="13" t="n">
        <v>35</v>
      </c>
      <c r="AL1547" s="12" t="n">
        <v>35.3152492668622</v>
      </c>
      <c r="AM1547" s="10" t="s">
        <v>180</v>
      </c>
    </row>
    <row r="1548" customFormat="false" ht="15" hidden="false" customHeight="false" outlineLevel="0" collapsed="false">
      <c r="A1548" s="10" t="s">
        <v>3493</v>
      </c>
      <c r="B1548" s="10" t="s">
        <v>3465</v>
      </c>
      <c r="C1548" s="10" t="s">
        <v>148</v>
      </c>
      <c r="D1548" s="11" t="n">
        <v>46298.9483333333</v>
      </c>
      <c r="E1548" s="10" t="s">
        <v>3494</v>
      </c>
      <c r="F1548" s="10" t="s">
        <v>3467</v>
      </c>
      <c r="G1548" s="10" t="s">
        <v>3468</v>
      </c>
      <c r="H1548" s="10" t="s">
        <v>201</v>
      </c>
      <c r="I1548" s="10" t="s">
        <v>152</v>
      </c>
      <c r="J1548" s="10" t="s">
        <v>153</v>
      </c>
      <c r="K1548" s="10" t="s">
        <v>154</v>
      </c>
      <c r="M1548" s="12" t="n">
        <v>45.6277984225629</v>
      </c>
      <c r="N1548" s="12" t="n">
        <v>7.29249302030222</v>
      </c>
      <c r="O1548" s="12" t="n">
        <v>44.2093971675346</v>
      </c>
      <c r="P1548" s="12" t="n">
        <v>54.8069689442147</v>
      </c>
      <c r="Q1548" s="12" t="n">
        <v>49.3672588357761</v>
      </c>
      <c r="R1548" s="12" t="n">
        <v>49.0548364093408</v>
      </c>
      <c r="S1548" s="12" t="n">
        <v>50.3896608025137</v>
      </c>
      <c r="T1548" s="12" t="n">
        <v>34.9526826927211</v>
      </c>
      <c r="U1548" s="12" t="n">
        <v>34.3572311401367</v>
      </c>
      <c r="V1548" s="12" t="n">
        <v>57.0065956115723</v>
      </c>
      <c r="W1548" s="12" t="n">
        <v>22.6493644714356</v>
      </c>
      <c r="X1548" s="13" t="n">
        <v>15.7569724476539</v>
      </c>
      <c r="Y1548" s="13" t="n">
        <v>29.9313300376251</v>
      </c>
      <c r="Z1548" s="13" t="n">
        <v>53.4000000000002</v>
      </c>
      <c r="AA1548" s="10" t="s">
        <v>162</v>
      </c>
      <c r="AG1548" s="13" t="n">
        <v>98.334245848058</v>
      </c>
      <c r="AH1548" s="13" t="n">
        <v>100</v>
      </c>
      <c r="AI1548" s="13" t="n">
        <v>33.5</v>
      </c>
      <c r="AJ1548" s="13" t="n">
        <v>63.7</v>
      </c>
      <c r="AK1548" s="13" t="n">
        <v>47.9</v>
      </c>
      <c r="AL1548" s="12" t="n">
        <v>50.0613583217441</v>
      </c>
      <c r="AM1548" s="10" t="s">
        <v>180</v>
      </c>
    </row>
    <row r="1549" customFormat="false" ht="15" hidden="false" customHeight="false" outlineLevel="0" collapsed="false">
      <c r="A1549" s="10" t="s">
        <v>3495</v>
      </c>
      <c r="B1549" s="10" t="s">
        <v>3465</v>
      </c>
      <c r="C1549" s="10" t="s">
        <v>148</v>
      </c>
      <c r="D1549" s="11" t="n">
        <v>46298.9483564815</v>
      </c>
      <c r="E1549" s="10" t="s">
        <v>3496</v>
      </c>
      <c r="F1549" s="10" t="s">
        <v>3467</v>
      </c>
      <c r="G1549" s="10" t="s">
        <v>3468</v>
      </c>
      <c r="H1549" s="10" t="s">
        <v>204</v>
      </c>
      <c r="I1549" s="10" t="s">
        <v>152</v>
      </c>
      <c r="J1549" s="10" t="s">
        <v>153</v>
      </c>
      <c r="K1549" s="10" t="s">
        <v>154</v>
      </c>
      <c r="M1549" s="12" t="n">
        <v>47.2012589809732</v>
      </c>
      <c r="N1549" s="12" t="n">
        <v>7.49378953240838</v>
      </c>
      <c r="O1549" s="12" t="n">
        <v>45.5248050639449</v>
      </c>
      <c r="P1549" s="12" t="n">
        <v>53.6305060910702</v>
      </c>
      <c r="Q1549" s="12" t="n">
        <v>56.5107778005056</v>
      </c>
      <c r="R1549" s="12" t="n">
        <v>55.0249111201312</v>
      </c>
      <c r="S1549" s="12" t="n">
        <v>48.8372558155699</v>
      </c>
      <c r="T1549" s="12" t="n">
        <v>35.4876865781548</v>
      </c>
      <c r="U1549" s="12" t="n">
        <v>34.7902145385742</v>
      </c>
      <c r="V1549" s="12" t="n">
        <v>58.5844345092773</v>
      </c>
      <c r="W1549" s="12" t="n">
        <v>23.7942199707031</v>
      </c>
      <c r="X1549" s="13" t="n">
        <v>13.6957926657498</v>
      </c>
      <c r="Y1549" s="13" t="n">
        <v>36.6894791787496</v>
      </c>
      <c r="Z1549" s="13" t="n">
        <v>53.9000000000003</v>
      </c>
      <c r="AA1549" s="10" t="s">
        <v>162</v>
      </c>
      <c r="AG1549" s="13" t="n">
        <v>98.2530120481928</v>
      </c>
      <c r="AH1549" s="13" t="n">
        <v>100</v>
      </c>
      <c r="AI1549" s="13" t="n">
        <v>33.6</v>
      </c>
      <c r="AJ1549" s="13" t="n">
        <v>64.3</v>
      </c>
      <c r="AK1549" s="13" t="n">
        <v>38.2</v>
      </c>
      <c r="AL1549" s="12" t="n">
        <v>38.1481481481482</v>
      </c>
      <c r="AM1549" s="10" t="s">
        <v>180</v>
      </c>
    </row>
    <row r="1550" customFormat="false" ht="15" hidden="false" customHeight="false" outlineLevel="0" collapsed="false">
      <c r="A1550" s="10" t="s">
        <v>3497</v>
      </c>
      <c r="B1550" s="10" t="s">
        <v>3465</v>
      </c>
      <c r="C1550" s="10" t="s">
        <v>148</v>
      </c>
      <c r="D1550" s="11" t="n">
        <v>46298.9484490741</v>
      </c>
      <c r="E1550" s="10" t="s">
        <v>3498</v>
      </c>
      <c r="F1550" s="10" t="s">
        <v>3467</v>
      </c>
      <c r="G1550" s="10" t="s">
        <v>3468</v>
      </c>
      <c r="H1550" s="10" t="s">
        <v>207</v>
      </c>
      <c r="I1550" s="10" t="s">
        <v>152</v>
      </c>
      <c r="J1550" s="10" t="s">
        <v>153</v>
      </c>
      <c r="K1550" s="10" t="s">
        <v>154</v>
      </c>
      <c r="M1550" s="12" t="n">
        <v>49.6003565371388</v>
      </c>
      <c r="N1550" s="12" t="n">
        <v>6.25475481245381</v>
      </c>
      <c r="O1550" s="12" t="n">
        <v>48.2932950332624</v>
      </c>
      <c r="P1550" s="12" t="n">
        <v>56.583477025036</v>
      </c>
      <c r="Q1550" s="12" t="n">
        <v>56.1149970970122</v>
      </c>
      <c r="R1550" s="12" t="n">
        <v>51.8919744446784</v>
      </c>
      <c r="S1550" s="12" t="n">
        <v>53.6549484859736</v>
      </c>
      <c r="T1550" s="12" t="n">
        <v>38.6550177102322</v>
      </c>
      <c r="U1550" s="12" t="n">
        <v>36.7708282470703</v>
      </c>
      <c r="V1550" s="12" t="n">
        <v>59.1065979003906</v>
      </c>
      <c r="W1550" s="12" t="n">
        <v>22.3357696533203</v>
      </c>
      <c r="X1550" s="13" t="n">
        <v>17.0932175075175</v>
      </c>
      <c r="Y1550" s="13" t="n">
        <v>50.1124846864907</v>
      </c>
      <c r="Z1550" s="13" t="n">
        <v>53.5000000000002</v>
      </c>
      <c r="AA1550" s="10" t="s">
        <v>155</v>
      </c>
      <c r="AG1550" s="13" t="n">
        <v>98.7723582601809</v>
      </c>
      <c r="AH1550" s="13" t="n">
        <v>100</v>
      </c>
      <c r="AI1550" s="13" t="n">
        <v>35.6</v>
      </c>
      <c r="AJ1550" s="13" t="n">
        <v>65.8</v>
      </c>
      <c r="AK1550" s="13" t="n">
        <v>36.3</v>
      </c>
      <c r="AL1550" s="12" t="n">
        <v>36.4572322592662</v>
      </c>
      <c r="AM1550" s="10" t="s">
        <v>157</v>
      </c>
    </row>
    <row r="1551" customFormat="false" ht="15" hidden="false" customHeight="false" outlineLevel="0" collapsed="false">
      <c r="A1551" s="10" t="s">
        <v>3499</v>
      </c>
      <c r="B1551" s="10" t="s">
        <v>3465</v>
      </c>
      <c r="C1551" s="10" t="s">
        <v>148</v>
      </c>
      <c r="D1551" s="11" t="n">
        <v>46298.9484722222</v>
      </c>
      <c r="E1551" s="10" t="s">
        <v>3500</v>
      </c>
      <c r="F1551" s="10" t="s">
        <v>3467</v>
      </c>
      <c r="G1551" s="10" t="s">
        <v>3468</v>
      </c>
      <c r="H1551" s="10" t="s">
        <v>210</v>
      </c>
      <c r="I1551" s="10" t="s">
        <v>152</v>
      </c>
      <c r="J1551" s="10" t="s">
        <v>153</v>
      </c>
      <c r="K1551" s="10" t="s">
        <v>154</v>
      </c>
      <c r="M1551" s="12" t="n">
        <v>53.5837234634202</v>
      </c>
      <c r="N1551" s="12" t="n">
        <v>2.66504746831438</v>
      </c>
      <c r="O1551" s="12" t="n">
        <v>53.0169228994385</v>
      </c>
      <c r="P1551" s="12" t="n">
        <v>56.6626863297405</v>
      </c>
      <c r="Q1551" s="12" t="n">
        <v>57.0091636264008</v>
      </c>
      <c r="R1551" s="12" t="n">
        <v>56.4476108261819</v>
      </c>
      <c r="S1551" s="12" t="n">
        <v>53.0105245303826</v>
      </c>
      <c r="T1551" s="12" t="n">
        <v>49.4814796447754</v>
      </c>
      <c r="U1551" s="12" t="n">
        <v>49.4814796447754</v>
      </c>
      <c r="V1551" s="12" t="n">
        <v>60.4903602600098</v>
      </c>
      <c r="W1551" s="12" t="n">
        <v>11.0088806152344</v>
      </c>
      <c r="X1551" s="13" t="n">
        <v>32.242254188341</v>
      </c>
      <c r="Y1551" s="13" t="n">
        <v>65.8091082181672</v>
      </c>
      <c r="Z1551" s="13" t="n">
        <v>54.1</v>
      </c>
      <c r="AA1551" s="10" t="s">
        <v>155</v>
      </c>
      <c r="AG1551" s="13" t="n">
        <v>98.9837325061319</v>
      </c>
      <c r="AH1551" s="13" t="n">
        <v>100</v>
      </c>
      <c r="AI1551" s="13" t="n">
        <v>45.6</v>
      </c>
      <c r="AJ1551" s="13" t="n">
        <v>71.8</v>
      </c>
      <c r="AK1551" s="13" t="n">
        <v>49.7</v>
      </c>
      <c r="AL1551" s="12" t="n">
        <v>48.3930883262699</v>
      </c>
      <c r="AM1551" s="10" t="s">
        <v>157</v>
      </c>
    </row>
    <row r="1552" customFormat="false" ht="15" hidden="false" customHeight="false" outlineLevel="0" collapsed="false">
      <c r="A1552" s="10" t="s">
        <v>3501</v>
      </c>
      <c r="B1552" s="10" t="s">
        <v>3465</v>
      </c>
      <c r="C1552" s="10" t="s">
        <v>148</v>
      </c>
      <c r="D1552" s="11" t="n">
        <v>46298.9484953704</v>
      </c>
      <c r="E1552" s="10" t="s">
        <v>3502</v>
      </c>
      <c r="F1552" s="10" t="s">
        <v>3467</v>
      </c>
      <c r="G1552" s="10" t="s">
        <v>3468</v>
      </c>
      <c r="H1552" s="10" t="s">
        <v>213</v>
      </c>
      <c r="I1552" s="10" t="s">
        <v>152</v>
      </c>
      <c r="J1552" s="10" t="s">
        <v>153</v>
      </c>
      <c r="K1552" s="10" t="s">
        <v>154</v>
      </c>
      <c r="M1552" s="12" t="n">
        <v>50.4852656403647</v>
      </c>
      <c r="N1552" s="12" t="n">
        <v>3.89781223768102</v>
      </c>
      <c r="O1552" s="12" t="n">
        <v>49.6482178592526</v>
      </c>
      <c r="P1552" s="12" t="n">
        <v>55.5829495822682</v>
      </c>
      <c r="Q1552" s="12" t="n">
        <v>55.0555595012109</v>
      </c>
      <c r="R1552" s="12" t="n">
        <v>55.392109870225</v>
      </c>
      <c r="S1552" s="12" t="n">
        <v>50.1078410727955</v>
      </c>
      <c r="T1552" s="12" t="n">
        <v>43.1926717378553</v>
      </c>
      <c r="U1552" s="12" t="n">
        <v>40.8281936645508</v>
      </c>
      <c r="V1552" s="12" t="n">
        <v>59.5715370178223</v>
      </c>
      <c r="W1552" s="12" t="n">
        <v>18.7433433532715</v>
      </c>
      <c r="X1552" s="13" t="n">
        <v>10.469658238634</v>
      </c>
      <c r="Y1552" s="13" t="n">
        <v>56.0392464545738</v>
      </c>
      <c r="Z1552" s="13" t="n">
        <v>51.3000000000001</v>
      </c>
      <c r="AA1552" s="10" t="s">
        <v>155</v>
      </c>
      <c r="AD1552" s="10" t="s">
        <v>156</v>
      </c>
      <c r="AG1552" s="13" t="n">
        <v>98.014619544545</v>
      </c>
      <c r="AH1552" s="13" t="n">
        <v>100</v>
      </c>
      <c r="AI1552" s="13" t="n">
        <v>39.9</v>
      </c>
      <c r="AJ1552" s="13" t="n">
        <v>72.6</v>
      </c>
      <c r="AK1552" s="13" t="n">
        <v>50.4</v>
      </c>
      <c r="AL1552" s="12" t="n">
        <v>47.5475127755862</v>
      </c>
      <c r="AM1552" s="10" t="s">
        <v>157</v>
      </c>
    </row>
    <row r="1553" customFormat="false" ht="15" hidden="false" customHeight="false" outlineLevel="0" collapsed="false">
      <c r="A1553" s="10" t="s">
        <v>3503</v>
      </c>
      <c r="B1553" s="10" t="s">
        <v>3465</v>
      </c>
      <c r="C1553" s="10" t="s">
        <v>148</v>
      </c>
      <c r="D1553" s="11" t="n">
        <v>46298.9486111111</v>
      </c>
      <c r="E1553" s="10" t="s">
        <v>3504</v>
      </c>
      <c r="F1553" s="10" t="s">
        <v>3467</v>
      </c>
      <c r="G1553" s="10" t="s">
        <v>3468</v>
      </c>
      <c r="H1553" s="10" t="s">
        <v>216</v>
      </c>
      <c r="I1553" s="10" t="s">
        <v>152</v>
      </c>
      <c r="J1553" s="10" t="s">
        <v>153</v>
      </c>
      <c r="K1553" s="10" t="s">
        <v>154</v>
      </c>
      <c r="M1553" s="12" t="n">
        <v>49.7609217899841</v>
      </c>
      <c r="N1553" s="12" t="n">
        <v>6.69489655566072</v>
      </c>
      <c r="O1553" s="12" t="n">
        <v>48.3185057987345</v>
      </c>
      <c r="P1553" s="12" t="n">
        <v>55.4124859362999</v>
      </c>
      <c r="Q1553" s="12" t="n">
        <v>58.7338380305213</v>
      </c>
      <c r="R1553" s="12" t="n">
        <v>51.4395781413726</v>
      </c>
      <c r="S1553" s="12" t="n">
        <v>56.0829024948156</v>
      </c>
      <c r="T1553" s="12" t="n">
        <v>38.069656497286</v>
      </c>
      <c r="U1553" s="12" t="n">
        <v>35.8537406921387</v>
      </c>
      <c r="V1553" s="12" t="n">
        <v>61.053035736084</v>
      </c>
      <c r="W1553" s="12" t="n">
        <v>25.1992950439453</v>
      </c>
      <c r="X1553" s="13" t="n">
        <v>14.0195172884623</v>
      </c>
      <c r="Y1553" s="13" t="n">
        <v>35.6371230071082</v>
      </c>
      <c r="Z1553" s="13" t="n">
        <v>55.1000000000003</v>
      </c>
      <c r="AA1553" s="10" t="s">
        <v>162</v>
      </c>
      <c r="AG1553" s="13" t="n">
        <v>98.872344649593</v>
      </c>
      <c r="AH1553" s="13" t="n">
        <v>100</v>
      </c>
      <c r="AI1553" s="13" t="n">
        <v>34.9</v>
      </c>
      <c r="AJ1553" s="13" t="n">
        <v>68.5</v>
      </c>
      <c r="AK1553" s="13" t="n">
        <v>39.8</v>
      </c>
      <c r="AL1553" s="12" t="n">
        <v>39.8777777777778</v>
      </c>
      <c r="AM1553" s="10" t="s">
        <v>157</v>
      </c>
    </row>
    <row r="1554" customFormat="false" ht="15" hidden="false" customHeight="false" outlineLevel="0" collapsed="false">
      <c r="A1554" s="10" t="s">
        <v>3505</v>
      </c>
      <c r="B1554" s="10" t="s">
        <v>3465</v>
      </c>
      <c r="C1554" s="10" t="s">
        <v>148</v>
      </c>
      <c r="D1554" s="11" t="n">
        <v>46298.9486342593</v>
      </c>
      <c r="E1554" s="10" t="s">
        <v>3506</v>
      </c>
      <c r="F1554" s="10" t="s">
        <v>3467</v>
      </c>
      <c r="G1554" s="10" t="s">
        <v>3468</v>
      </c>
      <c r="H1554" s="10" t="s">
        <v>219</v>
      </c>
      <c r="I1554" s="10" t="s">
        <v>152</v>
      </c>
      <c r="J1554" s="10" t="s">
        <v>153</v>
      </c>
      <c r="K1554" s="10" t="s">
        <v>154</v>
      </c>
      <c r="M1554" s="12" t="n">
        <v>47.5599647995226</v>
      </c>
      <c r="N1554" s="12" t="n">
        <v>7.46865697735098</v>
      </c>
      <c r="O1554" s="12" t="n">
        <v>46.87594501542</v>
      </c>
      <c r="P1554" s="12" t="n">
        <v>46.2140028522565</v>
      </c>
      <c r="Q1554" s="12" t="n">
        <v>57.2069566644155</v>
      </c>
      <c r="R1554" s="12" t="n">
        <v>45.8036321857997</v>
      </c>
      <c r="S1554" s="12" t="n">
        <v>51.5464925453476</v>
      </c>
      <c r="T1554" s="12" t="n">
        <v>35.80799060922</v>
      </c>
      <c r="U1554" s="12" t="n">
        <v>33.5076751708984</v>
      </c>
      <c r="V1554" s="12" t="n">
        <v>58.1365127563477</v>
      </c>
      <c r="W1554" s="12" t="n">
        <v>24.6288375854492</v>
      </c>
      <c r="X1554" s="13" t="n">
        <v>16.6698250268461</v>
      </c>
      <c r="Y1554" s="13" t="n">
        <v>37.5238456193544</v>
      </c>
      <c r="Z1554" s="13" t="n">
        <v>54.0000000000003</v>
      </c>
      <c r="AA1554" s="10" t="s">
        <v>162</v>
      </c>
      <c r="AG1554" s="13" t="n">
        <v>98.5888302112395</v>
      </c>
      <c r="AH1554" s="13" t="n">
        <v>100</v>
      </c>
      <c r="AI1554" s="13" t="n">
        <v>32.5</v>
      </c>
      <c r="AJ1554" s="13" t="n">
        <v>68</v>
      </c>
      <c r="AK1554" s="13" t="n">
        <v>54.4</v>
      </c>
      <c r="AL1554" s="12" t="n">
        <v>52.4398538939769</v>
      </c>
      <c r="AM1554" s="10" t="s">
        <v>157</v>
      </c>
    </row>
    <row r="1555" customFormat="false" ht="15" hidden="false" customHeight="false" outlineLevel="0" collapsed="false">
      <c r="A1555" s="10" t="s">
        <v>3507</v>
      </c>
      <c r="B1555" s="10" t="s">
        <v>3465</v>
      </c>
      <c r="C1555" s="10" t="s">
        <v>148</v>
      </c>
      <c r="D1555" s="11" t="n">
        <v>46298.9486458333</v>
      </c>
      <c r="E1555" s="10" t="s">
        <v>3508</v>
      </c>
      <c r="F1555" s="10" t="s">
        <v>3467</v>
      </c>
      <c r="G1555" s="10" t="s">
        <v>3468</v>
      </c>
      <c r="H1555" s="10" t="s">
        <v>222</v>
      </c>
      <c r="I1555" s="10" t="s">
        <v>152</v>
      </c>
      <c r="J1555" s="10" t="s">
        <v>153</v>
      </c>
      <c r="K1555" s="10" t="s">
        <v>154</v>
      </c>
      <c r="M1555" s="12" t="n">
        <v>46.0597472182564</v>
      </c>
      <c r="N1555" s="12" t="n">
        <v>7.08241369033016</v>
      </c>
      <c r="O1555" s="12" t="n">
        <v>45.4105477248949</v>
      </c>
      <c r="P1555" s="12" t="n">
        <v>43.4111769415253</v>
      </c>
      <c r="Q1555" s="12" t="n">
        <v>55.555496341079</v>
      </c>
      <c r="R1555" s="12" t="n">
        <v>47.4802334668165</v>
      </c>
      <c r="S1555" s="12" t="n">
        <v>47.6610847705823</v>
      </c>
      <c r="T1555" s="12" t="n">
        <v>35.6436950270712</v>
      </c>
      <c r="U1555" s="12" t="n">
        <v>33.2821273803711</v>
      </c>
      <c r="V1555" s="12" t="n">
        <v>57.2865715026856</v>
      </c>
      <c r="W1555" s="12" t="n">
        <v>24.0044441223145</v>
      </c>
      <c r="X1555" s="13" t="n">
        <v>17.3444324955856</v>
      </c>
      <c r="Y1555" s="13" t="n">
        <v>35.2717037745118</v>
      </c>
      <c r="Z1555" s="13" t="n">
        <v>53.2000000000003</v>
      </c>
      <c r="AA1555" s="10" t="s">
        <v>162</v>
      </c>
      <c r="AG1555" s="13" t="n">
        <v>98.6135113904163</v>
      </c>
      <c r="AH1555" s="13" t="n">
        <v>100</v>
      </c>
      <c r="AI1555" s="13" t="n">
        <v>32.3</v>
      </c>
      <c r="AJ1555" s="13" t="n">
        <v>66.9</v>
      </c>
      <c r="AK1555" s="13" t="n">
        <v>54.4</v>
      </c>
      <c r="AL1555" s="12" t="n">
        <v>50.8142064381142</v>
      </c>
      <c r="AM1555" s="10" t="s">
        <v>157</v>
      </c>
    </row>
    <row r="1556" customFormat="false" ht="15" hidden="false" customHeight="false" outlineLevel="0" collapsed="false">
      <c r="A1556" s="10" t="s">
        <v>3509</v>
      </c>
      <c r="B1556" s="10" t="s">
        <v>3465</v>
      </c>
      <c r="C1556" s="10" t="s">
        <v>148</v>
      </c>
      <c r="D1556" s="11" t="n">
        <v>46298.9486689815</v>
      </c>
      <c r="E1556" s="10" t="s">
        <v>3510</v>
      </c>
      <c r="F1556" s="10" t="s">
        <v>3467</v>
      </c>
      <c r="G1556" s="10" t="s">
        <v>3468</v>
      </c>
      <c r="H1556" s="10" t="s">
        <v>225</v>
      </c>
      <c r="I1556" s="10" t="s">
        <v>152</v>
      </c>
      <c r="J1556" s="10" t="s">
        <v>153</v>
      </c>
      <c r="K1556" s="10" t="s">
        <v>154</v>
      </c>
      <c r="M1556" s="12" t="n">
        <v>48.3441540397803</v>
      </c>
      <c r="N1556" s="12" t="n">
        <v>6.22412031717702</v>
      </c>
      <c r="O1556" s="12" t="n">
        <v>47.3003444482563</v>
      </c>
      <c r="P1556" s="12" t="n">
        <v>51.8703374599489</v>
      </c>
      <c r="Q1556" s="12" t="n">
        <v>56.7411542139964</v>
      </c>
      <c r="R1556" s="12" t="n">
        <v>53.9166351100998</v>
      </c>
      <c r="S1556" s="12" t="n">
        <v>46.8014629516167</v>
      </c>
      <c r="T1556" s="12" t="n">
        <v>37.898108512412</v>
      </c>
      <c r="U1556" s="12" t="n">
        <v>35.9522438049316</v>
      </c>
      <c r="V1556" s="12" t="n">
        <v>58.6307983398438</v>
      </c>
      <c r="W1556" s="12" t="n">
        <v>22.6785545349121</v>
      </c>
      <c r="X1556" s="13" t="n">
        <v>16.9027852169256</v>
      </c>
      <c r="Y1556" s="13" t="n">
        <v>34.5433851098018</v>
      </c>
      <c r="Z1556" s="13" t="n">
        <v>54.0000000000002</v>
      </c>
      <c r="AA1556" s="10" t="s">
        <v>162</v>
      </c>
      <c r="AG1556" s="13" t="n">
        <v>98.4587799443631</v>
      </c>
      <c r="AH1556" s="13" t="n">
        <v>100</v>
      </c>
      <c r="AI1556" s="13" t="n">
        <v>34.7</v>
      </c>
      <c r="AJ1556" s="13" t="n">
        <v>67</v>
      </c>
      <c r="AK1556" s="13" t="n">
        <v>50.9</v>
      </c>
      <c r="AL1556" s="12" t="n">
        <v>47.8530927835052</v>
      </c>
      <c r="AM1556" s="10" t="s">
        <v>157</v>
      </c>
    </row>
    <row r="1557" customFormat="false" ht="15" hidden="false" customHeight="false" outlineLevel="0" collapsed="false">
      <c r="A1557" s="10" t="s">
        <v>3511</v>
      </c>
      <c r="B1557" s="10" t="s">
        <v>3465</v>
      </c>
      <c r="C1557" s="10" t="s">
        <v>148</v>
      </c>
      <c r="D1557" s="11" t="n">
        <v>46298.9486805556</v>
      </c>
      <c r="E1557" s="10" t="s">
        <v>3512</v>
      </c>
      <c r="F1557" s="10" t="s">
        <v>3467</v>
      </c>
      <c r="G1557" s="10" t="s">
        <v>3468</v>
      </c>
      <c r="H1557" s="10" t="s">
        <v>228</v>
      </c>
      <c r="I1557" s="10" t="s">
        <v>152</v>
      </c>
      <c r="J1557" s="10" t="s">
        <v>153</v>
      </c>
      <c r="K1557" s="10" t="s">
        <v>154</v>
      </c>
      <c r="M1557" s="12" t="n">
        <v>48.3753760851941</v>
      </c>
      <c r="N1557" s="12" t="n">
        <v>7.14250874721826</v>
      </c>
      <c r="O1557" s="12" t="n">
        <v>46.9813529944771</v>
      </c>
      <c r="P1557" s="12" t="n">
        <v>53.8810611999396</v>
      </c>
      <c r="Q1557" s="12" t="n">
        <v>58.0251703021502</v>
      </c>
      <c r="R1557" s="12" t="n">
        <v>54.4856691015093</v>
      </c>
      <c r="S1557" s="12" t="n">
        <v>48.731346721126</v>
      </c>
      <c r="T1557" s="12" t="n">
        <v>35.7451493295225</v>
      </c>
      <c r="U1557" s="12" t="n">
        <v>34.6452255249023</v>
      </c>
      <c r="V1557" s="12" t="n">
        <v>59.6195259094238</v>
      </c>
      <c r="W1557" s="12" t="n">
        <v>24.9743003845215</v>
      </c>
      <c r="X1557" s="13" t="n">
        <v>10.5666034457303</v>
      </c>
      <c r="Y1557" s="13" t="n">
        <v>37.1148538914947</v>
      </c>
      <c r="Z1557" s="13" t="n">
        <v>53.7000000000002</v>
      </c>
      <c r="AA1557" s="10" t="s">
        <v>162</v>
      </c>
      <c r="AG1557" s="13" t="n">
        <v>98.7030311182854</v>
      </c>
      <c r="AH1557" s="13" t="n">
        <v>100</v>
      </c>
      <c r="AI1557" s="13" t="n">
        <v>33.7</v>
      </c>
      <c r="AJ1557" s="13" t="n">
        <v>67</v>
      </c>
      <c r="AK1557" s="13" t="n">
        <v>35.9</v>
      </c>
      <c r="AL1557" s="12" t="n">
        <v>36.5042105263158</v>
      </c>
      <c r="AM1557" s="10" t="s">
        <v>157</v>
      </c>
    </row>
    <row r="1558" customFormat="false" ht="15" hidden="false" customHeight="false" outlineLevel="0" collapsed="false">
      <c r="A1558" s="10" t="s">
        <v>3513</v>
      </c>
      <c r="B1558" s="10" t="s">
        <v>3465</v>
      </c>
      <c r="C1558" s="10" t="s">
        <v>148</v>
      </c>
      <c r="D1558" s="11" t="n">
        <v>46298.9487037037</v>
      </c>
      <c r="E1558" s="10" t="s">
        <v>3514</v>
      </c>
      <c r="F1558" s="10" t="s">
        <v>3467</v>
      </c>
      <c r="G1558" s="10" t="s">
        <v>3468</v>
      </c>
      <c r="H1558" s="10" t="s">
        <v>231</v>
      </c>
      <c r="I1558" s="10" t="s">
        <v>152</v>
      </c>
      <c r="J1558" s="10" t="s">
        <v>153</v>
      </c>
      <c r="K1558" s="10" t="s">
        <v>154</v>
      </c>
      <c r="M1558" s="12" t="n">
        <v>49.3769244373772</v>
      </c>
      <c r="N1558" s="12" t="n">
        <v>6.53309897665485</v>
      </c>
      <c r="O1558" s="12" t="n">
        <v>48.271599583626</v>
      </c>
      <c r="P1558" s="12" t="n">
        <v>52.581909653139</v>
      </c>
      <c r="Q1558" s="12" t="n">
        <v>57.4139750150895</v>
      </c>
      <c r="R1558" s="12" t="n">
        <v>54.0206341140702</v>
      </c>
      <c r="S1558" s="12" t="n">
        <v>51.1802506081782</v>
      </c>
      <c r="T1558" s="12" t="n">
        <v>37.6249845979018</v>
      </c>
      <c r="U1558" s="12" t="n">
        <v>35.5941314697266</v>
      </c>
      <c r="V1558" s="12" t="n">
        <v>59.2184715270996</v>
      </c>
      <c r="W1558" s="12" t="n">
        <v>23.6243400573731</v>
      </c>
      <c r="X1558" s="13" t="n">
        <v>15.0755861571137</v>
      </c>
      <c r="Y1558" s="13" t="n">
        <v>39.3325652095451</v>
      </c>
      <c r="Z1558" s="13" t="n">
        <v>53.5000000000002</v>
      </c>
      <c r="AA1558" s="10" t="s">
        <v>162</v>
      </c>
      <c r="AC1558" s="10" t="s">
        <v>156</v>
      </c>
      <c r="AG1558" s="13" t="n">
        <v>97.9895259470856</v>
      </c>
      <c r="AH1558" s="13" t="n">
        <v>100</v>
      </c>
      <c r="AI1558" s="13" t="n">
        <v>34.7</v>
      </c>
      <c r="AJ1558" s="13" t="n">
        <v>66.2</v>
      </c>
      <c r="AK1558" s="13" t="n">
        <v>52.4</v>
      </c>
      <c r="AL1558" s="12" t="n">
        <v>52.183687133957</v>
      </c>
      <c r="AM1558" s="10" t="s">
        <v>157</v>
      </c>
    </row>
    <row r="1559" customFormat="false" ht="15" hidden="false" customHeight="false" outlineLevel="0" collapsed="false">
      <c r="A1559" s="10" t="s">
        <v>3515</v>
      </c>
      <c r="B1559" s="10" t="s">
        <v>3465</v>
      </c>
      <c r="C1559" s="10" t="s">
        <v>148</v>
      </c>
      <c r="D1559" s="11" t="n">
        <v>46298.9487268519</v>
      </c>
      <c r="E1559" s="10" t="s">
        <v>3516</v>
      </c>
      <c r="F1559" s="10" t="s">
        <v>3467</v>
      </c>
      <c r="G1559" s="10" t="s">
        <v>3468</v>
      </c>
      <c r="H1559" s="10" t="s">
        <v>234</v>
      </c>
      <c r="I1559" s="10" t="s">
        <v>152</v>
      </c>
      <c r="J1559" s="10" t="s">
        <v>153</v>
      </c>
      <c r="K1559" s="10" t="s">
        <v>154</v>
      </c>
      <c r="M1559" s="12" t="n">
        <v>50.2180151911472</v>
      </c>
      <c r="N1559" s="12" t="n">
        <v>8.37688761425888</v>
      </c>
      <c r="O1559" s="12" t="n">
        <v>50.0676683073235</v>
      </c>
      <c r="P1559" s="12" t="n">
        <v>43.2936164762524</v>
      </c>
      <c r="Q1559" s="12" t="n">
        <v>56.5424223916846</v>
      </c>
      <c r="R1559" s="12" t="n">
        <v>53.49975447112</v>
      </c>
      <c r="S1559" s="12" t="n">
        <v>49.8769924513226</v>
      </c>
      <c r="T1559" s="12" t="n">
        <v>32.6800594813167</v>
      </c>
      <c r="U1559" s="12" t="n">
        <v>31.7637920379639</v>
      </c>
      <c r="V1559" s="12" t="n">
        <v>60.208366394043</v>
      </c>
      <c r="W1559" s="12" t="n">
        <v>28.4445743560791</v>
      </c>
      <c r="X1559" s="13" t="n">
        <v>10.0791471490874</v>
      </c>
      <c r="Y1559" s="13" t="n">
        <v>57.7017040865773</v>
      </c>
      <c r="Z1559" s="13" t="n">
        <v>55.8000000000003</v>
      </c>
      <c r="AA1559" s="10" t="s">
        <v>155</v>
      </c>
      <c r="AG1559" s="13" t="n">
        <v>98.7105132037868</v>
      </c>
      <c r="AH1559" s="13" t="n">
        <v>100</v>
      </c>
      <c r="AI1559" s="13" t="n">
        <v>30.6</v>
      </c>
      <c r="AJ1559" s="13" t="n">
        <v>71.6</v>
      </c>
      <c r="AK1559" s="13" t="n">
        <v>56.7</v>
      </c>
      <c r="AL1559" s="12" t="n">
        <v>54.4468726544704</v>
      </c>
      <c r="AM1559" s="10" t="s">
        <v>157</v>
      </c>
    </row>
    <row r="1560" customFormat="false" ht="15" hidden="false" customHeight="false" outlineLevel="0" collapsed="false">
      <c r="A1560" s="10" t="s">
        <v>3517</v>
      </c>
      <c r="B1560" s="10" t="s">
        <v>3465</v>
      </c>
      <c r="C1560" s="10" t="s">
        <v>148</v>
      </c>
      <c r="D1560" s="11" t="n">
        <v>46298.9487615741</v>
      </c>
      <c r="E1560" s="10" t="s">
        <v>3518</v>
      </c>
      <c r="F1560" s="10" t="s">
        <v>3467</v>
      </c>
      <c r="G1560" s="10" t="s">
        <v>3468</v>
      </c>
      <c r="H1560" s="10" t="s">
        <v>237</v>
      </c>
      <c r="I1560" s="10" t="s">
        <v>152</v>
      </c>
      <c r="J1560" s="10" t="s">
        <v>153</v>
      </c>
      <c r="K1560" s="10" t="s">
        <v>154</v>
      </c>
      <c r="M1560" s="12" t="n">
        <v>49.4103913495174</v>
      </c>
      <c r="N1560" s="12" t="n">
        <v>7.50664774830997</v>
      </c>
      <c r="O1560" s="12" t="n">
        <v>49.154090325249</v>
      </c>
      <c r="P1560" s="12" t="n">
        <v>44.3536353287436</v>
      </c>
      <c r="Q1560" s="12" t="n">
        <v>57.2596670759826</v>
      </c>
      <c r="R1560" s="12" t="n">
        <v>51.1322966051487</v>
      </c>
      <c r="S1560" s="12" t="n">
        <v>48.4981883558207</v>
      </c>
      <c r="T1560" s="12" t="n">
        <v>34.3501307309539</v>
      </c>
      <c r="U1560" s="12" t="n">
        <v>32.1552772521973</v>
      </c>
      <c r="V1560" s="12" t="n">
        <v>58.4631576538086</v>
      </c>
      <c r="W1560" s="12" t="n">
        <v>26.3078804016113</v>
      </c>
      <c r="X1560" s="13" t="n">
        <v>8.9374104877007</v>
      </c>
      <c r="Y1560" s="13" t="n">
        <v>50.3668433880248</v>
      </c>
      <c r="Z1560" s="13" t="n">
        <v>54.6000000000003</v>
      </c>
      <c r="AA1560" s="10" t="s">
        <v>155</v>
      </c>
      <c r="AG1560" s="13" t="n">
        <v>98.2836963500766</v>
      </c>
      <c r="AH1560" s="13" t="n">
        <v>100</v>
      </c>
      <c r="AI1560" s="13" t="n">
        <v>31</v>
      </c>
      <c r="AJ1560" s="13" t="n">
        <v>71.7</v>
      </c>
      <c r="AK1560" s="13" t="n">
        <v>57.3</v>
      </c>
      <c r="AL1560" s="12" t="n">
        <v>53.590033852446</v>
      </c>
      <c r="AM1560" s="10" t="s">
        <v>157</v>
      </c>
    </row>
    <row r="1561" customFormat="false" ht="15" hidden="false" customHeight="false" outlineLevel="0" collapsed="false">
      <c r="A1561" s="10" t="s">
        <v>3519</v>
      </c>
      <c r="B1561" s="10" t="s">
        <v>3465</v>
      </c>
      <c r="C1561" s="10" t="s">
        <v>148</v>
      </c>
      <c r="D1561" s="11" t="n">
        <v>46298.9488194444</v>
      </c>
      <c r="E1561" s="10" t="s">
        <v>3520</v>
      </c>
      <c r="F1561" s="10" t="s">
        <v>3467</v>
      </c>
      <c r="G1561" s="10" t="s">
        <v>3468</v>
      </c>
      <c r="H1561" s="10" t="s">
        <v>240</v>
      </c>
      <c r="I1561" s="10" t="s">
        <v>152</v>
      </c>
      <c r="J1561" s="10" t="s">
        <v>153</v>
      </c>
      <c r="K1561" s="10" t="s">
        <v>154</v>
      </c>
      <c r="M1561" s="12" t="n">
        <v>54.7302382610454</v>
      </c>
      <c r="N1561" s="12" t="n">
        <v>2.28598384629483</v>
      </c>
      <c r="O1561" s="12" t="n">
        <v>54.5325188644994</v>
      </c>
      <c r="P1561" s="12" t="n">
        <v>58.5439638310591</v>
      </c>
      <c r="Q1561" s="12" t="n">
        <v>54.5504037051867</v>
      </c>
      <c r="R1561" s="12" t="n">
        <v>55.2337458364678</v>
      </c>
      <c r="S1561" s="12" t="n">
        <v>53.4855672267858</v>
      </c>
      <c r="T1561" s="12" t="n">
        <v>51.1155383861466</v>
      </c>
      <c r="U1561" s="12" t="n">
        <v>51.1851844787598</v>
      </c>
      <c r="V1561" s="12" t="n">
        <v>61.5145797729492</v>
      </c>
      <c r="W1561" s="12" t="n">
        <v>10.3293952941895</v>
      </c>
      <c r="X1561" s="13" t="n">
        <v>35.3406852717014</v>
      </c>
      <c r="Y1561" s="13" t="n">
        <v>74.7890044435141</v>
      </c>
      <c r="Z1561" s="13" t="n">
        <v>54.7000000000001</v>
      </c>
      <c r="AA1561" s="10" t="s">
        <v>155</v>
      </c>
      <c r="AG1561" s="13" t="n">
        <v>98.9278587296208</v>
      </c>
      <c r="AH1561" s="13" t="n">
        <v>100</v>
      </c>
      <c r="AI1561" s="13" t="n">
        <v>47.6</v>
      </c>
      <c r="AJ1561" s="13" t="n">
        <v>71.8</v>
      </c>
      <c r="AK1561" s="13" t="n">
        <v>55.4</v>
      </c>
      <c r="AL1561" s="12" t="n">
        <v>53.2596271917182</v>
      </c>
      <c r="AM1561" s="10" t="s">
        <v>157</v>
      </c>
    </row>
    <row r="1562" customFormat="false" ht="15" hidden="false" customHeight="false" outlineLevel="0" collapsed="false">
      <c r="A1562" s="10" t="s">
        <v>3521</v>
      </c>
      <c r="B1562" s="10" t="s">
        <v>3465</v>
      </c>
      <c r="C1562" s="10" t="s">
        <v>148</v>
      </c>
      <c r="D1562" s="11" t="n">
        <v>46298.9490162037</v>
      </c>
      <c r="E1562" s="10" t="s">
        <v>3522</v>
      </c>
      <c r="F1562" s="10" t="s">
        <v>3467</v>
      </c>
      <c r="G1562" s="10" t="s">
        <v>3468</v>
      </c>
      <c r="H1562" s="10" t="s">
        <v>247</v>
      </c>
      <c r="I1562" s="10" t="s">
        <v>152</v>
      </c>
      <c r="J1562" s="10" t="s">
        <v>248</v>
      </c>
      <c r="K1562" s="10" t="s">
        <v>154</v>
      </c>
      <c r="M1562" s="12" t="n">
        <v>48.6092674312262</v>
      </c>
      <c r="N1562" s="12" t="n">
        <v>5.50116388830842</v>
      </c>
      <c r="O1562" s="12" t="n">
        <v>47.1924989962887</v>
      </c>
      <c r="P1562" s="12" t="n">
        <v>60.9942098067979</v>
      </c>
      <c r="Q1562" s="12" t="n">
        <v>52.4044526514097</v>
      </c>
      <c r="R1562" s="12" t="n">
        <v>51.0662591956568</v>
      </c>
      <c r="S1562" s="12" t="n">
        <v>52.468073925899</v>
      </c>
      <c r="T1562" s="12" t="n">
        <v>41.982976129066</v>
      </c>
      <c r="U1562" s="12" t="n">
        <v>39.3288459777832</v>
      </c>
      <c r="V1562" s="12" t="n">
        <v>62.5743370056152</v>
      </c>
      <c r="W1562" s="12" t="n">
        <v>23.245491027832</v>
      </c>
      <c r="X1562" s="13" t="n">
        <v>25.9407889025014</v>
      </c>
      <c r="Y1562" s="13" t="n">
        <v>46.1505069311133</v>
      </c>
      <c r="Z1562" s="13" t="n">
        <v>45.2000000000001</v>
      </c>
      <c r="AA1562" s="10" t="s">
        <v>162</v>
      </c>
      <c r="AG1562" s="13" t="n">
        <v>98.9301801801802</v>
      </c>
      <c r="AH1562" s="13" t="n">
        <v>100</v>
      </c>
      <c r="AI1562" s="13" t="n">
        <v>38.5</v>
      </c>
      <c r="AJ1562" s="13" t="n">
        <v>67.7</v>
      </c>
      <c r="AK1562" s="13" t="n">
        <v>45.1</v>
      </c>
      <c r="AL1562" s="12" t="n">
        <v>44.2355559772296</v>
      </c>
      <c r="AM1562" s="10" t="s">
        <v>157</v>
      </c>
    </row>
    <row r="1563" customFormat="false" ht="15" hidden="false" customHeight="false" outlineLevel="0" collapsed="false">
      <c r="A1563" s="10" t="s">
        <v>3523</v>
      </c>
      <c r="B1563" s="10" t="s">
        <v>3465</v>
      </c>
      <c r="C1563" s="10" t="s">
        <v>148</v>
      </c>
      <c r="D1563" s="11" t="n">
        <v>46298.9490393519</v>
      </c>
      <c r="E1563" s="10" t="s">
        <v>3524</v>
      </c>
      <c r="F1563" s="10" t="s">
        <v>3467</v>
      </c>
      <c r="G1563" s="10" t="s">
        <v>3468</v>
      </c>
      <c r="H1563" s="10" t="s">
        <v>251</v>
      </c>
      <c r="I1563" s="10" t="s">
        <v>152</v>
      </c>
      <c r="J1563" s="10" t="s">
        <v>248</v>
      </c>
      <c r="K1563" s="10" t="s">
        <v>154</v>
      </c>
      <c r="M1563" s="12" t="n">
        <v>48.2230111676106</v>
      </c>
      <c r="N1563" s="12" t="n">
        <v>5.4522156956486</v>
      </c>
      <c r="O1563" s="12" t="n">
        <v>46.8694185234539</v>
      </c>
      <c r="P1563" s="12" t="n">
        <v>58.5728857160502</v>
      </c>
      <c r="Q1563" s="12" t="n">
        <v>51.2497177883855</v>
      </c>
      <c r="R1563" s="12" t="n">
        <v>51.7918070012873</v>
      </c>
      <c r="S1563" s="12" t="n">
        <v>52.2675109832682</v>
      </c>
      <c r="T1563" s="12" t="n">
        <v>40.1962442302156</v>
      </c>
      <c r="U1563" s="12" t="n">
        <v>39.2146530151367</v>
      </c>
      <c r="V1563" s="12" t="n">
        <v>60.7390518188477</v>
      </c>
      <c r="W1563" s="12" t="n">
        <v>21.5243988037109</v>
      </c>
      <c r="X1563" s="13" t="n">
        <v>20.6037485893725</v>
      </c>
      <c r="Y1563" s="13" t="n">
        <v>42.5334870712919</v>
      </c>
      <c r="Z1563" s="13" t="n">
        <v>47.6000000000001</v>
      </c>
      <c r="AA1563" s="10" t="s">
        <v>162</v>
      </c>
      <c r="AG1563" s="13" t="n">
        <v>98.5636908791953</v>
      </c>
      <c r="AH1563" s="13" t="n">
        <v>100</v>
      </c>
      <c r="AI1563" s="13" t="n">
        <v>38.4</v>
      </c>
      <c r="AJ1563" s="13" t="n">
        <v>67.1</v>
      </c>
      <c r="AK1563" s="13" t="n">
        <v>41.2</v>
      </c>
      <c r="AL1563" s="12" t="n">
        <v>40.5141513667891</v>
      </c>
      <c r="AM1563" s="10" t="s">
        <v>157</v>
      </c>
    </row>
    <row r="1564" customFormat="false" ht="15" hidden="false" customHeight="false" outlineLevel="0" collapsed="false">
      <c r="A1564" s="10" t="s">
        <v>3525</v>
      </c>
      <c r="B1564" s="10" t="s">
        <v>3465</v>
      </c>
      <c r="C1564" s="10" t="s">
        <v>148</v>
      </c>
      <c r="D1564" s="11" t="n">
        <v>46298.9490509259</v>
      </c>
      <c r="E1564" s="10" t="s">
        <v>3526</v>
      </c>
      <c r="F1564" s="10" t="s">
        <v>3467</v>
      </c>
      <c r="G1564" s="10" t="s">
        <v>3468</v>
      </c>
      <c r="H1564" s="10" t="s">
        <v>254</v>
      </c>
      <c r="I1564" s="10" t="s">
        <v>152</v>
      </c>
      <c r="J1564" s="10" t="s">
        <v>248</v>
      </c>
      <c r="K1564" s="10" t="s">
        <v>154</v>
      </c>
      <c r="M1564" s="12" t="n">
        <v>49.8872246368578</v>
      </c>
      <c r="N1564" s="12" t="n">
        <v>5.80039718800614</v>
      </c>
      <c r="O1564" s="12" t="n">
        <v>48.6208188235233</v>
      </c>
      <c r="P1564" s="12" t="n">
        <v>61.1104073878697</v>
      </c>
      <c r="Q1564" s="12" t="n">
        <v>52.0176338788976</v>
      </c>
      <c r="R1564" s="12" t="n">
        <v>53.6584522340945</v>
      </c>
      <c r="S1564" s="12" t="n">
        <v>52.7594423860505</v>
      </c>
      <c r="T1564" s="12" t="n">
        <v>41.9431303155055</v>
      </c>
      <c r="U1564" s="12" t="n">
        <v>39.9436912536621</v>
      </c>
      <c r="V1564" s="12" t="n">
        <v>62.8078460693359</v>
      </c>
      <c r="W1564" s="12" t="n">
        <v>22.8641548156738</v>
      </c>
      <c r="X1564" s="13" t="n">
        <v>17.3085352871188</v>
      </c>
      <c r="Y1564" s="13" t="n">
        <v>40.5435531341975</v>
      </c>
      <c r="Z1564" s="13" t="n">
        <v>49.3000000000001</v>
      </c>
      <c r="AA1564" s="10" t="s">
        <v>162</v>
      </c>
      <c r="AG1564" s="13" t="n">
        <v>98.5011102886751</v>
      </c>
      <c r="AH1564" s="13" t="n">
        <v>100</v>
      </c>
      <c r="AI1564" s="13" t="n">
        <v>38.8</v>
      </c>
      <c r="AJ1564" s="13" t="n">
        <v>68.3</v>
      </c>
      <c r="AK1564" s="13" t="n">
        <v>41.7</v>
      </c>
      <c r="AL1564" s="12" t="n">
        <v>43.1703703703704</v>
      </c>
      <c r="AM1564" s="10" t="s">
        <v>157</v>
      </c>
    </row>
    <row r="1565" customFormat="false" ht="15" hidden="false" customHeight="false" outlineLevel="0" collapsed="false">
      <c r="A1565" s="10" t="s">
        <v>3527</v>
      </c>
      <c r="B1565" s="10" t="s">
        <v>3465</v>
      </c>
      <c r="C1565" s="10" t="s">
        <v>148</v>
      </c>
      <c r="D1565" s="11" t="n">
        <v>46298.9490740741</v>
      </c>
      <c r="E1565" s="10" t="s">
        <v>3528</v>
      </c>
      <c r="F1565" s="10" t="s">
        <v>3467</v>
      </c>
      <c r="G1565" s="10" t="s">
        <v>3468</v>
      </c>
      <c r="H1565" s="10" t="s">
        <v>257</v>
      </c>
      <c r="I1565" s="10" t="s">
        <v>152</v>
      </c>
      <c r="J1565" s="10" t="s">
        <v>248</v>
      </c>
      <c r="K1565" s="10" t="s">
        <v>154</v>
      </c>
      <c r="M1565" s="12" t="n">
        <v>49.9215842417518</v>
      </c>
      <c r="N1565" s="12" t="n">
        <v>4.88810564982938</v>
      </c>
      <c r="O1565" s="12" t="n">
        <v>48.6485797236847</v>
      </c>
      <c r="P1565" s="12" t="n">
        <v>59.2557429854686</v>
      </c>
      <c r="Q1565" s="12" t="n">
        <v>54.1912775002993</v>
      </c>
      <c r="R1565" s="12" t="n">
        <v>52.5269986891766</v>
      </c>
      <c r="S1565" s="12" t="n">
        <v>53.2775871992374</v>
      </c>
      <c r="T1565" s="12" t="n">
        <v>42.8680102951116</v>
      </c>
      <c r="U1565" s="12" t="n">
        <v>40.7146530151367</v>
      </c>
      <c r="V1565" s="12" t="n">
        <v>61.1635894775391</v>
      </c>
      <c r="W1565" s="12" t="n">
        <v>20.4489364624023</v>
      </c>
      <c r="X1565" s="13" t="n">
        <v>16.0367960047095</v>
      </c>
      <c r="Y1565" s="13" t="n">
        <v>42.3231682860876</v>
      </c>
      <c r="Z1565" s="13" t="n">
        <v>48.0000000000001</v>
      </c>
      <c r="AA1565" s="10" t="s">
        <v>162</v>
      </c>
      <c r="AG1565" s="13" t="n">
        <v>98.5653438073863</v>
      </c>
      <c r="AH1565" s="13" t="n">
        <v>100</v>
      </c>
      <c r="AI1565" s="13" t="n">
        <v>39.9</v>
      </c>
      <c r="AJ1565" s="13" t="n">
        <v>68.6</v>
      </c>
      <c r="AK1565" s="13" t="n">
        <v>42.5</v>
      </c>
      <c r="AL1565" s="12" t="n">
        <v>42.9596043879369</v>
      </c>
      <c r="AM1565" s="10" t="s">
        <v>157</v>
      </c>
    </row>
    <row r="1566" customFormat="false" ht="15" hidden="false" customHeight="false" outlineLevel="0" collapsed="false">
      <c r="A1566" s="10" t="s">
        <v>3529</v>
      </c>
      <c r="B1566" s="10" t="s">
        <v>3465</v>
      </c>
      <c r="C1566" s="10" t="s">
        <v>148</v>
      </c>
      <c r="D1566" s="11" t="n">
        <v>46298.9490972222</v>
      </c>
      <c r="E1566" s="10" t="s">
        <v>3530</v>
      </c>
      <c r="F1566" s="10" t="s">
        <v>3467</v>
      </c>
      <c r="G1566" s="10" t="s">
        <v>3468</v>
      </c>
      <c r="H1566" s="10" t="s">
        <v>260</v>
      </c>
      <c r="I1566" s="10" t="s">
        <v>152</v>
      </c>
      <c r="J1566" s="10" t="s">
        <v>248</v>
      </c>
      <c r="K1566" s="10" t="s">
        <v>154</v>
      </c>
      <c r="M1566" s="12" t="n">
        <v>49.4983703845813</v>
      </c>
      <c r="N1566" s="12" t="n">
        <v>5.6770473772007</v>
      </c>
      <c r="O1566" s="12" t="n">
        <v>48.177551279088</v>
      </c>
      <c r="P1566" s="12" t="n">
        <v>60.5034179982071</v>
      </c>
      <c r="Q1566" s="12" t="n">
        <v>52.3330502500808</v>
      </c>
      <c r="R1566" s="12" t="n">
        <v>52.7783459697323</v>
      </c>
      <c r="S1566" s="12" t="n">
        <v>52.6214335396304</v>
      </c>
      <c r="T1566" s="12" t="n">
        <v>41.812164855316</v>
      </c>
      <c r="U1566" s="12" t="n">
        <v>39.6288452148438</v>
      </c>
      <c r="V1566" s="12" t="n">
        <v>62.5636978149414</v>
      </c>
      <c r="W1566" s="12" t="n">
        <v>22.9348526000977</v>
      </c>
      <c r="X1566" s="13" t="n">
        <v>19.5749069034661</v>
      </c>
      <c r="Y1566" s="13" t="n">
        <v>40.2497851618447</v>
      </c>
      <c r="Z1566" s="13" t="n">
        <v>49.2000000000001</v>
      </c>
      <c r="AA1566" s="10" t="s">
        <v>162</v>
      </c>
      <c r="AG1566" s="13" t="n">
        <v>98.7765403594549</v>
      </c>
      <c r="AH1566" s="13" t="n">
        <v>100</v>
      </c>
      <c r="AI1566" s="13" t="n">
        <v>38.8</v>
      </c>
      <c r="AJ1566" s="13" t="n">
        <v>68</v>
      </c>
      <c r="AK1566" s="13" t="n">
        <v>44.5</v>
      </c>
      <c r="AL1566" s="12" t="n">
        <v>45.628971652817</v>
      </c>
      <c r="AM1566" s="10" t="s">
        <v>157</v>
      </c>
    </row>
    <row r="1567" customFormat="false" ht="15" hidden="false" customHeight="false" outlineLevel="0" collapsed="false">
      <c r="A1567" s="10" t="s">
        <v>3531</v>
      </c>
      <c r="B1567" s="10" t="s">
        <v>3465</v>
      </c>
      <c r="C1567" s="10" t="s">
        <v>148</v>
      </c>
      <c r="D1567" s="11" t="n">
        <v>46298.9491203704</v>
      </c>
      <c r="E1567" s="10" t="s">
        <v>3532</v>
      </c>
      <c r="F1567" s="10" t="s">
        <v>3467</v>
      </c>
      <c r="G1567" s="10" t="s">
        <v>3468</v>
      </c>
      <c r="H1567" s="10" t="s">
        <v>267</v>
      </c>
      <c r="I1567" s="10" t="s">
        <v>152</v>
      </c>
      <c r="J1567" s="10" t="s">
        <v>248</v>
      </c>
      <c r="K1567" s="10" t="s">
        <v>154</v>
      </c>
      <c r="M1567" s="12" t="n">
        <v>50.9643767963427</v>
      </c>
      <c r="N1567" s="12" t="n">
        <v>4.69807106984073</v>
      </c>
      <c r="O1567" s="12" t="n">
        <v>49.7539074927926</v>
      </c>
      <c r="P1567" s="12" t="n">
        <v>59.3055669446012</v>
      </c>
      <c r="Q1567" s="12" t="n">
        <v>55.8193908330166</v>
      </c>
      <c r="R1567" s="12" t="n">
        <v>53.7090565371676</v>
      </c>
      <c r="S1567" s="12" t="n">
        <v>53.9623016944926</v>
      </c>
      <c r="T1567" s="12" t="n">
        <v>44.0505613224506</v>
      </c>
      <c r="U1567" s="12" t="n">
        <v>42.246768951416</v>
      </c>
      <c r="V1567" s="12" t="n">
        <v>60.6981925964356</v>
      </c>
      <c r="W1567" s="12" t="n">
        <v>18.4514236450195</v>
      </c>
      <c r="X1567" s="13" t="n">
        <v>21.9079046047698</v>
      </c>
      <c r="Y1567" s="13" t="n">
        <v>41.3909304534773</v>
      </c>
      <c r="Z1567" s="13" t="n">
        <v>50.9000000000001</v>
      </c>
      <c r="AA1567" s="10" t="s">
        <v>162</v>
      </c>
      <c r="AG1567" s="13" t="n">
        <v>98.8406570598352</v>
      </c>
      <c r="AH1567" s="13" t="n">
        <v>100</v>
      </c>
      <c r="AI1567" s="13" t="n">
        <v>41.2</v>
      </c>
      <c r="AJ1567" s="13" t="n">
        <v>68.2</v>
      </c>
      <c r="AK1567" s="13" t="n">
        <v>43.7</v>
      </c>
      <c r="AL1567" s="12" t="n">
        <v>44.0783734660033</v>
      </c>
      <c r="AM1567" s="10" t="s">
        <v>157</v>
      </c>
    </row>
    <row r="1568" customFormat="false" ht="15" hidden="false" customHeight="false" outlineLevel="0" collapsed="false">
      <c r="A1568" s="10" t="s">
        <v>3533</v>
      </c>
      <c r="B1568" s="10" t="s">
        <v>3465</v>
      </c>
      <c r="C1568" s="10" t="s">
        <v>148</v>
      </c>
      <c r="D1568" s="11" t="n">
        <v>46298.9491782407</v>
      </c>
      <c r="E1568" s="10" t="s">
        <v>3534</v>
      </c>
      <c r="F1568" s="10" t="s">
        <v>3467</v>
      </c>
      <c r="G1568" s="10" t="s">
        <v>3468</v>
      </c>
      <c r="H1568" s="10" t="s">
        <v>271</v>
      </c>
      <c r="I1568" s="10" t="s">
        <v>152</v>
      </c>
      <c r="J1568" s="10" t="s">
        <v>248</v>
      </c>
      <c r="K1568" s="10" t="s">
        <v>154</v>
      </c>
      <c r="M1568" s="12" t="n">
        <v>43.4177410387259</v>
      </c>
      <c r="N1568" s="12" t="n">
        <v>5.57312454525139</v>
      </c>
      <c r="O1568" s="12" t="n">
        <v>42.0127138714956</v>
      </c>
      <c r="P1568" s="12" t="n">
        <v>54.4164921079714</v>
      </c>
      <c r="Q1568" s="12" t="n">
        <v>47.1169710166008</v>
      </c>
      <c r="R1568" s="12" t="n">
        <v>47.6458258641571</v>
      </c>
      <c r="S1568" s="12" t="n">
        <v>46.3040229516536</v>
      </c>
      <c r="T1568" s="12" t="n">
        <v>36.1057322831885</v>
      </c>
      <c r="U1568" s="12" t="n">
        <v>35.4165534973145</v>
      </c>
      <c r="V1568" s="12" t="n">
        <v>56.7168884277344</v>
      </c>
      <c r="W1568" s="12" t="n">
        <v>21.3003349304199</v>
      </c>
      <c r="X1568" s="13" t="n">
        <v>26.1687555062949</v>
      </c>
      <c r="Y1568" s="13" t="n">
        <v>44.0162560036377</v>
      </c>
      <c r="Z1568" s="13" t="n">
        <v>40.9000000000001</v>
      </c>
      <c r="AA1568" s="10" t="s">
        <v>162</v>
      </c>
      <c r="AG1568" s="13" t="n">
        <v>98.5409432060043</v>
      </c>
      <c r="AH1568" s="13" t="n">
        <v>100</v>
      </c>
      <c r="AI1568" s="13" t="n">
        <v>34.3</v>
      </c>
      <c r="AJ1568" s="13" t="n">
        <v>63.1</v>
      </c>
      <c r="AK1568" s="13" t="n">
        <v>35.8</v>
      </c>
      <c r="AL1568" s="12" t="n">
        <v>35.4165524490225</v>
      </c>
      <c r="AM1568" s="10" t="s">
        <v>157</v>
      </c>
    </row>
    <row r="1569" customFormat="false" ht="15" hidden="false" customHeight="false" outlineLevel="0" collapsed="false">
      <c r="A1569" s="10" t="s">
        <v>3535</v>
      </c>
      <c r="B1569" s="10" t="s">
        <v>3465</v>
      </c>
      <c r="C1569" s="10" t="s">
        <v>148</v>
      </c>
      <c r="D1569" s="11" t="n">
        <v>46298.9491898148</v>
      </c>
      <c r="E1569" s="10" t="s">
        <v>3536</v>
      </c>
      <c r="F1569" s="10" t="s">
        <v>3467</v>
      </c>
      <c r="G1569" s="10" t="s">
        <v>3468</v>
      </c>
      <c r="H1569" s="10" t="s">
        <v>274</v>
      </c>
      <c r="I1569" s="10" t="s">
        <v>152</v>
      </c>
      <c r="J1569" s="10" t="s">
        <v>248</v>
      </c>
      <c r="K1569" s="10" t="s">
        <v>154</v>
      </c>
      <c r="M1569" s="12" t="n">
        <v>43.5568139275976</v>
      </c>
      <c r="N1569" s="12" t="n">
        <v>5.00788090781826</v>
      </c>
      <c r="O1569" s="12" t="n">
        <v>42.1845515322812</v>
      </c>
      <c r="P1569" s="12" t="n">
        <v>53.231942694129</v>
      </c>
      <c r="Q1569" s="12" t="n">
        <v>47.986474339555</v>
      </c>
      <c r="R1569" s="12" t="n">
        <v>47.7405579276619</v>
      </c>
      <c r="S1569" s="12" t="n">
        <v>46.6006812204354</v>
      </c>
      <c r="T1569" s="12" t="n">
        <v>36.1554046309713</v>
      </c>
      <c r="U1569" s="12" t="n">
        <v>35.3600692749023</v>
      </c>
      <c r="V1569" s="12" t="n">
        <v>54.9455451965332</v>
      </c>
      <c r="W1569" s="12" t="n">
        <v>19.5854759216309</v>
      </c>
      <c r="X1569" s="13" t="n">
        <v>14.9517892131587</v>
      </c>
      <c r="Y1569" s="13" t="n">
        <v>40.118077756007</v>
      </c>
      <c r="Z1569" s="13" t="n">
        <v>41.2000000000001</v>
      </c>
      <c r="AA1569" s="10" t="s">
        <v>162</v>
      </c>
      <c r="AG1569" s="13" t="n">
        <v>98.5467479674797</v>
      </c>
      <c r="AH1569" s="13" t="n">
        <v>100</v>
      </c>
      <c r="AI1569" s="13" t="n">
        <v>34.5</v>
      </c>
      <c r="AJ1569" s="13" t="n">
        <v>64.8</v>
      </c>
      <c r="AK1569" s="13" t="n">
        <v>38.8</v>
      </c>
      <c r="AL1569" s="12" t="n">
        <v>38.9888888888889</v>
      </c>
      <c r="AM1569" s="10" t="s">
        <v>157</v>
      </c>
    </row>
    <row r="1570" customFormat="false" ht="15" hidden="false" customHeight="false" outlineLevel="0" collapsed="false">
      <c r="A1570" s="10" t="s">
        <v>3537</v>
      </c>
      <c r="B1570" s="10" t="s">
        <v>3465</v>
      </c>
      <c r="C1570" s="10" t="s">
        <v>148</v>
      </c>
      <c r="D1570" s="11" t="n">
        <v>46298.949212963</v>
      </c>
      <c r="E1570" s="10" t="s">
        <v>3538</v>
      </c>
      <c r="F1570" s="10" t="s">
        <v>3467</v>
      </c>
      <c r="G1570" s="10" t="s">
        <v>3468</v>
      </c>
      <c r="H1570" s="10" t="s">
        <v>277</v>
      </c>
      <c r="I1570" s="10" t="s">
        <v>152</v>
      </c>
      <c r="J1570" s="10" t="s">
        <v>248</v>
      </c>
      <c r="K1570" s="10" t="s">
        <v>154</v>
      </c>
      <c r="M1570" s="12" t="n">
        <v>45.1286428510602</v>
      </c>
      <c r="N1570" s="12" t="n">
        <v>5.18190593680595</v>
      </c>
      <c r="O1570" s="12" t="n">
        <v>43.7764678572008</v>
      </c>
      <c r="P1570" s="12" t="n">
        <v>55.5174617800738</v>
      </c>
      <c r="Q1570" s="12" t="n">
        <v>49.5423501973808</v>
      </c>
      <c r="R1570" s="12" t="n">
        <v>49.2617125119203</v>
      </c>
      <c r="S1570" s="12" t="n">
        <v>47.0362390590799</v>
      </c>
      <c r="T1570" s="12" t="n">
        <v>38.5737410023099</v>
      </c>
      <c r="U1570" s="12" t="n">
        <v>36.1316871643066</v>
      </c>
      <c r="V1570" s="12" t="n">
        <v>58.1060676574707</v>
      </c>
      <c r="W1570" s="12" t="n">
        <v>21.9743804931641</v>
      </c>
      <c r="X1570" s="13" t="n">
        <v>27.5955437763168</v>
      </c>
      <c r="Y1570" s="13" t="n">
        <v>43.5422618432979</v>
      </c>
      <c r="Z1570" s="13" t="n">
        <v>42.1000000000001</v>
      </c>
      <c r="AA1570" s="10" t="s">
        <v>162</v>
      </c>
      <c r="AG1570" s="13" t="n">
        <v>98.7189942235814</v>
      </c>
      <c r="AH1570" s="13" t="n">
        <v>100</v>
      </c>
      <c r="AI1570" s="13" t="n">
        <v>35.3</v>
      </c>
      <c r="AJ1570" s="13" t="n">
        <v>64.6</v>
      </c>
      <c r="AK1570" s="13" t="n">
        <v>39.7</v>
      </c>
      <c r="AL1570" s="12" t="n">
        <v>41.0551982922201</v>
      </c>
      <c r="AM1570" s="10" t="s">
        <v>157</v>
      </c>
    </row>
    <row r="1571" customFormat="false" ht="15" hidden="false" customHeight="false" outlineLevel="0" collapsed="false">
      <c r="A1571" s="10" t="s">
        <v>3539</v>
      </c>
      <c r="B1571" s="10" t="s">
        <v>3465</v>
      </c>
      <c r="C1571" s="10" t="s">
        <v>148</v>
      </c>
      <c r="D1571" s="11" t="n">
        <v>46298.949224537</v>
      </c>
      <c r="E1571" s="10" t="s">
        <v>3540</v>
      </c>
      <c r="F1571" s="10" t="s">
        <v>3467</v>
      </c>
      <c r="G1571" s="10" t="s">
        <v>3468</v>
      </c>
      <c r="H1571" s="10" t="s">
        <v>280</v>
      </c>
      <c r="I1571" s="10" t="s">
        <v>152</v>
      </c>
      <c r="J1571" s="10" t="s">
        <v>248</v>
      </c>
      <c r="K1571" s="10" t="s">
        <v>154</v>
      </c>
      <c r="M1571" s="12" t="n">
        <v>45.8498688480359</v>
      </c>
      <c r="N1571" s="12" t="n">
        <v>5.54965323848974</v>
      </c>
      <c r="O1571" s="12" t="n">
        <v>44.4444238041388</v>
      </c>
      <c r="P1571" s="12" t="n">
        <v>56.3640022863523</v>
      </c>
      <c r="Q1571" s="12" t="n">
        <v>51.2687936701919</v>
      </c>
      <c r="R1571" s="12" t="n">
        <v>49.2441372679998</v>
      </c>
      <c r="S1571" s="12" t="n">
        <v>48.4813992661542</v>
      </c>
      <c r="T1571" s="12" t="n">
        <v>37.6378879552692</v>
      </c>
      <c r="U1571" s="12" t="n">
        <v>35.7203330993652</v>
      </c>
      <c r="V1571" s="12" t="n">
        <v>58.0096206665039</v>
      </c>
      <c r="W1571" s="12" t="n">
        <v>22.2892875671387</v>
      </c>
      <c r="X1571" s="13" t="n">
        <v>15.8751753303593</v>
      </c>
      <c r="Y1571" s="13" t="n">
        <v>38.6960694360954</v>
      </c>
      <c r="Z1571" s="13" t="n">
        <v>44.1000000000001</v>
      </c>
      <c r="AA1571" s="10" t="s">
        <v>162</v>
      </c>
      <c r="AG1571" s="13" t="n">
        <v>98.9264475743349</v>
      </c>
      <c r="AH1571" s="13" t="n">
        <v>100</v>
      </c>
      <c r="AI1571" s="13" t="n">
        <v>34.9</v>
      </c>
      <c r="AJ1571" s="13" t="n">
        <v>63.8</v>
      </c>
      <c r="AK1571" s="13" t="n">
        <v>39.3</v>
      </c>
      <c r="AL1571" s="12" t="n">
        <v>39.1814814814815</v>
      </c>
      <c r="AM1571" s="10" t="s">
        <v>157</v>
      </c>
    </row>
    <row r="1572" customFormat="false" ht="15" hidden="false" customHeight="false" outlineLevel="0" collapsed="false">
      <c r="A1572" s="10" t="s">
        <v>3541</v>
      </c>
      <c r="B1572" s="10" t="s">
        <v>3465</v>
      </c>
      <c r="C1572" s="10" t="s">
        <v>148</v>
      </c>
      <c r="D1572" s="11" t="n">
        <v>46298.9492476852</v>
      </c>
      <c r="E1572" s="10" t="s">
        <v>3542</v>
      </c>
      <c r="F1572" s="10" t="s">
        <v>3467</v>
      </c>
      <c r="G1572" s="10" t="s">
        <v>3468</v>
      </c>
      <c r="H1572" s="10" t="s">
        <v>283</v>
      </c>
      <c r="I1572" s="10" t="s">
        <v>152</v>
      </c>
      <c r="J1572" s="10" t="s">
        <v>248</v>
      </c>
      <c r="K1572" s="10" t="s">
        <v>154</v>
      </c>
      <c r="M1572" s="12" t="n">
        <v>47.2629696909843</v>
      </c>
      <c r="N1572" s="12" t="n">
        <v>4.91373831527766</v>
      </c>
      <c r="O1572" s="12" t="n">
        <v>45.9967427604888</v>
      </c>
      <c r="P1572" s="12" t="n">
        <v>55.7147020225592</v>
      </c>
      <c r="Q1572" s="12" t="n">
        <v>52.2997690794539</v>
      </c>
      <c r="R1572" s="12" t="n">
        <v>51.1938917129978</v>
      </c>
      <c r="S1572" s="12" t="n">
        <v>49.9160464235281</v>
      </c>
      <c r="T1572" s="12" t="n">
        <v>39.8629176429576</v>
      </c>
      <c r="U1572" s="12" t="n">
        <v>37.7805938720703</v>
      </c>
      <c r="V1572" s="12" t="n">
        <v>57.3745193481445</v>
      </c>
      <c r="W1572" s="12" t="n">
        <v>19.5939254760742</v>
      </c>
      <c r="X1572" s="13" t="n">
        <v>15.3805632945473</v>
      </c>
      <c r="Y1572" s="13" t="n">
        <v>39.4821248800131</v>
      </c>
      <c r="Z1572" s="13" t="n">
        <v>45.9000000000001</v>
      </c>
      <c r="AA1572" s="10" t="s">
        <v>162</v>
      </c>
      <c r="AG1572" s="13" t="n">
        <v>98.6261198854715</v>
      </c>
      <c r="AH1572" s="13" t="n">
        <v>100</v>
      </c>
      <c r="AI1572" s="13" t="n">
        <v>37</v>
      </c>
      <c r="AJ1572" s="13" t="n">
        <v>64.5</v>
      </c>
      <c r="AK1572" s="13" t="n">
        <v>41.7</v>
      </c>
      <c r="AL1572" s="12" t="n">
        <v>41.400462962963</v>
      </c>
      <c r="AM1572" s="10" t="s">
        <v>157</v>
      </c>
    </row>
    <row r="1573" customFormat="false" ht="15" hidden="false" customHeight="false" outlineLevel="0" collapsed="false">
      <c r="A1573" s="10" t="s">
        <v>3543</v>
      </c>
      <c r="B1573" s="10" t="s">
        <v>3465</v>
      </c>
      <c r="C1573" s="10" t="s">
        <v>148</v>
      </c>
      <c r="D1573" s="11" t="n">
        <v>46298.9494328704</v>
      </c>
      <c r="E1573" s="10" t="s">
        <v>3544</v>
      </c>
      <c r="F1573" s="10" t="s">
        <v>3467</v>
      </c>
      <c r="G1573" s="10" t="s">
        <v>3468</v>
      </c>
      <c r="H1573" s="10" t="s">
        <v>286</v>
      </c>
      <c r="I1573" s="10" t="s">
        <v>152</v>
      </c>
      <c r="J1573" s="10" t="s">
        <v>248</v>
      </c>
      <c r="K1573" s="10" t="s">
        <v>154</v>
      </c>
      <c r="M1573" s="12" t="n">
        <v>44.7226676598048</v>
      </c>
      <c r="N1573" s="12" t="n">
        <v>5.41269116451866</v>
      </c>
      <c r="O1573" s="12" t="n">
        <v>43.1870060340674</v>
      </c>
      <c r="P1573" s="12" t="n">
        <v>56.2297866829003</v>
      </c>
      <c r="Q1573" s="12" t="n">
        <v>50.7009713028417</v>
      </c>
      <c r="R1573" s="12" t="n">
        <v>47.5567799749233</v>
      </c>
      <c r="S1573" s="12" t="n">
        <v>48.3955229599917</v>
      </c>
      <c r="T1573" s="12" t="n">
        <v>36.8321046069625</v>
      </c>
      <c r="U1573" s="12" t="n">
        <v>35.7406120300293</v>
      </c>
      <c r="V1573" s="12" t="n">
        <v>60.2019805908203</v>
      </c>
      <c r="W1573" s="12" t="n">
        <v>24.461368560791</v>
      </c>
      <c r="X1573" s="13" t="n">
        <v>20.7129094412331</v>
      </c>
      <c r="Y1573" s="13" t="n">
        <v>42.9259565097715</v>
      </c>
      <c r="Z1573" s="13" t="n">
        <v>41.7000000000001</v>
      </c>
      <c r="AA1573" s="10" t="s">
        <v>162</v>
      </c>
      <c r="AG1573" s="13" t="n">
        <v>98.7796078431373</v>
      </c>
      <c r="AH1573" s="13" t="n">
        <v>100</v>
      </c>
      <c r="AI1573" s="13" t="n">
        <v>34.5</v>
      </c>
      <c r="AJ1573" s="13" t="n">
        <v>66.5</v>
      </c>
      <c r="AK1573" s="13" t="n">
        <v>37.2</v>
      </c>
      <c r="AL1573" s="12" t="n">
        <v>37.3894649717338</v>
      </c>
      <c r="AM1573" s="10" t="s">
        <v>157</v>
      </c>
    </row>
    <row r="1574" customFormat="false" ht="15" hidden="false" customHeight="false" outlineLevel="0" collapsed="false">
      <c r="A1574" s="10" t="s">
        <v>3545</v>
      </c>
      <c r="B1574" s="10" t="s">
        <v>3465</v>
      </c>
      <c r="C1574" s="10" t="s">
        <v>148</v>
      </c>
      <c r="D1574" s="11" t="n">
        <v>46298.9494560185</v>
      </c>
      <c r="E1574" s="10" t="s">
        <v>3546</v>
      </c>
      <c r="F1574" s="10" t="s">
        <v>3467</v>
      </c>
      <c r="G1574" s="10" t="s">
        <v>3468</v>
      </c>
      <c r="H1574" s="10" t="s">
        <v>289</v>
      </c>
      <c r="I1574" s="10" t="s">
        <v>152</v>
      </c>
      <c r="J1574" s="10" t="s">
        <v>248</v>
      </c>
      <c r="K1574" s="10" t="s">
        <v>154</v>
      </c>
      <c r="M1574" s="12" t="n">
        <v>42.5841197867308</v>
      </c>
      <c r="N1574" s="12" t="n">
        <v>5.36167913217875</v>
      </c>
      <c r="O1574" s="12" t="n">
        <v>41.0518011474989</v>
      </c>
      <c r="P1574" s="12" t="n">
        <v>53.832830869167</v>
      </c>
      <c r="Q1574" s="12" t="n">
        <v>48.3703746738614</v>
      </c>
      <c r="R1574" s="12" t="n">
        <v>45.5132303066479</v>
      </c>
      <c r="S1574" s="12" t="n">
        <v>45.9806013611812</v>
      </c>
      <c r="T1574" s="12" t="n">
        <v>34.9442418751197</v>
      </c>
      <c r="U1574" s="12" t="n">
        <v>33.89697265625</v>
      </c>
      <c r="V1574" s="12" t="n">
        <v>55.8201065063477</v>
      </c>
      <c r="W1574" s="12" t="n">
        <v>21.9231338500977</v>
      </c>
      <c r="X1574" s="13" t="n">
        <v>13.7210538679327</v>
      </c>
      <c r="Y1574" s="13" t="n">
        <v>42.2029351037919</v>
      </c>
      <c r="Z1574" s="13" t="n">
        <v>40.1000000000001</v>
      </c>
      <c r="AA1574" s="10" t="s">
        <v>162</v>
      </c>
      <c r="AG1574" s="13" t="n">
        <v>98.6714975845411</v>
      </c>
      <c r="AH1574" s="13" t="n">
        <v>100</v>
      </c>
      <c r="AI1574" s="13" t="n">
        <v>33</v>
      </c>
      <c r="AJ1574" s="13" t="n">
        <v>64.6</v>
      </c>
      <c r="AK1574" s="13" t="n">
        <v>38.7</v>
      </c>
      <c r="AL1574" s="12" t="n">
        <v>37.6814814814815</v>
      </c>
      <c r="AM1574" s="10" t="s">
        <v>157</v>
      </c>
    </row>
    <row r="1575" customFormat="false" ht="15" hidden="false" customHeight="false" outlineLevel="0" collapsed="false">
      <c r="A1575" s="10" t="s">
        <v>3547</v>
      </c>
      <c r="B1575" s="10" t="s">
        <v>3465</v>
      </c>
      <c r="C1575" s="10" t="s">
        <v>148</v>
      </c>
      <c r="D1575" s="11" t="n">
        <v>46298.9494791667</v>
      </c>
      <c r="E1575" s="10" t="s">
        <v>3548</v>
      </c>
      <c r="F1575" s="10" t="s">
        <v>3467</v>
      </c>
      <c r="G1575" s="10" t="s">
        <v>3468</v>
      </c>
      <c r="H1575" s="10" t="s">
        <v>292</v>
      </c>
      <c r="I1575" s="10" t="s">
        <v>152</v>
      </c>
      <c r="J1575" s="10" t="s">
        <v>248</v>
      </c>
      <c r="K1575" s="10" t="s">
        <v>154</v>
      </c>
      <c r="M1575" s="12" t="n">
        <v>44.9247349899348</v>
      </c>
      <c r="N1575" s="12" t="n">
        <v>4.48230389368194</v>
      </c>
      <c r="O1575" s="12" t="n">
        <v>43.6216144623697</v>
      </c>
      <c r="P1575" s="12" t="n">
        <v>53.4653056374303</v>
      </c>
      <c r="Q1575" s="12" t="n">
        <v>50.1891289656411</v>
      </c>
      <c r="R1575" s="12" t="n">
        <v>48.3070725319223</v>
      </c>
      <c r="S1575" s="12" t="n">
        <v>47.9393387459995</v>
      </c>
      <c r="T1575" s="12" t="n">
        <v>38.4493338065447</v>
      </c>
      <c r="U1575" s="12" t="n">
        <v>36.0231704711914</v>
      </c>
      <c r="V1575" s="12" t="n">
        <v>54.7683448791504</v>
      </c>
      <c r="W1575" s="12" t="n">
        <v>18.745174407959</v>
      </c>
      <c r="X1575" s="13" t="n">
        <v>24.0496189320944</v>
      </c>
      <c r="Y1575" s="13" t="n">
        <v>44.2679605428787</v>
      </c>
      <c r="Z1575" s="13" t="n">
        <v>45.5000000000001</v>
      </c>
      <c r="AA1575" s="10" t="s">
        <v>162</v>
      </c>
      <c r="AG1575" s="13" t="n">
        <v>98.6743450767841</v>
      </c>
      <c r="AH1575" s="13" t="n">
        <v>100</v>
      </c>
      <c r="AI1575" s="13" t="n">
        <v>35.2</v>
      </c>
      <c r="AJ1575" s="13" t="n">
        <v>64.2</v>
      </c>
      <c r="AK1575" s="13" t="n">
        <v>40.3</v>
      </c>
      <c r="AL1575" s="12" t="n">
        <v>39.4962962962963</v>
      </c>
      <c r="AM1575" s="10" t="s">
        <v>157</v>
      </c>
    </row>
    <row r="1576" customFormat="false" ht="15" hidden="false" customHeight="false" outlineLevel="0" collapsed="false">
      <c r="A1576" s="10" t="s">
        <v>3549</v>
      </c>
      <c r="B1576" s="10" t="s">
        <v>3465</v>
      </c>
      <c r="C1576" s="10" t="s">
        <v>148</v>
      </c>
      <c r="D1576" s="11" t="n">
        <v>46298.9494907407</v>
      </c>
      <c r="E1576" s="10" t="s">
        <v>3550</v>
      </c>
      <c r="F1576" s="10" t="s">
        <v>3467</v>
      </c>
      <c r="G1576" s="10" t="s">
        <v>3468</v>
      </c>
      <c r="H1576" s="10" t="s">
        <v>295</v>
      </c>
      <c r="I1576" s="10" t="s">
        <v>152</v>
      </c>
      <c r="J1576" s="10" t="s">
        <v>248</v>
      </c>
      <c r="K1576" s="10" t="s">
        <v>154</v>
      </c>
      <c r="M1576" s="12" t="n">
        <v>43.765146661975</v>
      </c>
      <c r="N1576" s="12" t="n">
        <v>5.06849487400565</v>
      </c>
      <c r="O1576" s="12" t="n">
        <v>42.284522483907</v>
      </c>
      <c r="P1576" s="12" t="n">
        <v>54.5739819952967</v>
      </c>
      <c r="Q1576" s="12" t="n">
        <v>48.5054971404216</v>
      </c>
      <c r="R1576" s="12" t="n">
        <v>47.7017248306575</v>
      </c>
      <c r="S1576" s="12" t="n">
        <v>46.9375727224637</v>
      </c>
      <c r="T1576" s="12" t="n">
        <v>36.2572689777972</v>
      </c>
      <c r="U1576" s="12" t="n">
        <v>35.3089790344238</v>
      </c>
      <c r="V1576" s="12" t="n">
        <v>57.2897644042969</v>
      </c>
      <c r="W1576" s="12" t="n">
        <v>21.9807853698731</v>
      </c>
      <c r="X1576" s="13" t="n">
        <v>19.5725353332838</v>
      </c>
      <c r="Y1576" s="13" t="n">
        <v>42.1499467834955</v>
      </c>
      <c r="Z1576" s="13" t="n">
        <v>41.2000000000001</v>
      </c>
      <c r="AA1576" s="10" t="s">
        <v>162</v>
      </c>
      <c r="AG1576" s="13" t="n">
        <v>98.625622497803</v>
      </c>
      <c r="AH1576" s="13" t="n">
        <v>100</v>
      </c>
      <c r="AI1576" s="13" t="n">
        <v>34.5</v>
      </c>
      <c r="AJ1576" s="13" t="n">
        <v>63</v>
      </c>
      <c r="AK1576" s="13" t="n">
        <v>37</v>
      </c>
      <c r="AL1576" s="12" t="n">
        <v>36.5994186046512</v>
      </c>
      <c r="AM1576" s="10" t="s">
        <v>157</v>
      </c>
    </row>
    <row r="1577" customFormat="false" ht="15" hidden="false" customHeight="false" outlineLevel="0" collapsed="false">
      <c r="A1577" s="10" t="s">
        <v>3551</v>
      </c>
      <c r="B1577" s="10" t="s">
        <v>3465</v>
      </c>
      <c r="C1577" s="10" t="s">
        <v>148</v>
      </c>
      <c r="D1577" s="11" t="n">
        <v>46298.949525463</v>
      </c>
      <c r="E1577" s="10" t="s">
        <v>3552</v>
      </c>
      <c r="F1577" s="10" t="s">
        <v>3467</v>
      </c>
      <c r="G1577" s="10" t="s">
        <v>3468</v>
      </c>
      <c r="H1577" s="10" t="s">
        <v>298</v>
      </c>
      <c r="I1577" s="10" t="s">
        <v>152</v>
      </c>
      <c r="J1577" s="10" t="s">
        <v>248</v>
      </c>
      <c r="K1577" s="10" t="s">
        <v>154</v>
      </c>
      <c r="M1577" s="12" t="n">
        <v>53.3006005587796</v>
      </c>
      <c r="N1577" s="12" t="n">
        <v>2.72489210639333</v>
      </c>
      <c r="O1577" s="12" t="n">
        <v>52.8942416599319</v>
      </c>
      <c r="P1577" s="12" t="n">
        <v>55.3061583500494</v>
      </c>
      <c r="Q1577" s="12" t="n">
        <v>57.0818312271517</v>
      </c>
      <c r="R1577" s="12" t="n">
        <v>54.560365378551</v>
      </c>
      <c r="S1577" s="12" t="n">
        <v>52.8568923073789</v>
      </c>
      <c r="T1577" s="12" t="n">
        <v>49.2446387816919</v>
      </c>
      <c r="U1577" s="12" t="n">
        <v>48.6295776367188</v>
      </c>
      <c r="V1577" s="12" t="n">
        <v>58.4717407226563</v>
      </c>
      <c r="W1577" s="12" t="n">
        <v>9.8421630859375</v>
      </c>
      <c r="X1577" s="13" t="n">
        <v>33.4034990855447</v>
      </c>
      <c r="Y1577" s="13" t="n">
        <v>58.3888332930743</v>
      </c>
      <c r="Z1577" s="13" t="n">
        <v>51.8</v>
      </c>
      <c r="AA1577" s="10" t="s">
        <v>155</v>
      </c>
      <c r="AC1577" s="10" t="s">
        <v>156</v>
      </c>
      <c r="AG1577" s="13" t="n">
        <v>97.8689631881121</v>
      </c>
      <c r="AH1577" s="13" t="n">
        <v>100</v>
      </c>
      <c r="AI1577" s="13" t="n">
        <v>46.7</v>
      </c>
      <c r="AJ1577" s="13" t="n">
        <v>64.8</v>
      </c>
      <c r="AK1577" s="13" t="n">
        <v>52.1</v>
      </c>
      <c r="AL1577" s="12" t="n">
        <v>51.8839400921659</v>
      </c>
      <c r="AM1577" s="10" t="s">
        <v>157</v>
      </c>
    </row>
    <row r="1578" customFormat="false" ht="15" hidden="false" customHeight="false" outlineLevel="0" collapsed="false">
      <c r="A1578" s="10" t="s">
        <v>3553</v>
      </c>
      <c r="B1578" s="10" t="s">
        <v>3465</v>
      </c>
      <c r="C1578" s="10" t="s">
        <v>148</v>
      </c>
      <c r="D1578" s="11" t="n">
        <v>46298.9495717593</v>
      </c>
      <c r="E1578" s="10" t="s">
        <v>3554</v>
      </c>
      <c r="F1578" s="10" t="s">
        <v>3467</v>
      </c>
      <c r="G1578" s="10" t="s">
        <v>3468</v>
      </c>
      <c r="H1578" s="10" t="s">
        <v>301</v>
      </c>
      <c r="I1578" s="10" t="s">
        <v>152</v>
      </c>
      <c r="J1578" s="10" t="s">
        <v>248</v>
      </c>
      <c r="K1578" s="10" t="s">
        <v>154</v>
      </c>
      <c r="M1578" s="12" t="n">
        <v>46.5651062101508</v>
      </c>
      <c r="N1578" s="12" t="n">
        <v>4.89720211589943</v>
      </c>
      <c r="O1578" s="12" t="n">
        <v>45.2911615302493</v>
      </c>
      <c r="P1578" s="12" t="n">
        <v>55.7901324094106</v>
      </c>
      <c r="Q1578" s="12" t="n">
        <v>52.3010232020116</v>
      </c>
      <c r="R1578" s="12" t="n">
        <v>50.1202356405102</v>
      </c>
      <c r="S1578" s="12" t="n">
        <v>49.2608963571681</v>
      </c>
      <c r="T1578" s="12" t="n">
        <v>38.9791231017694</v>
      </c>
      <c r="U1578" s="12" t="n">
        <v>36.9545211791992</v>
      </c>
      <c r="V1578" s="12" t="n">
        <v>58.0360488891602</v>
      </c>
      <c r="W1578" s="12" t="n">
        <v>21.0815277099609</v>
      </c>
      <c r="X1578" s="13" t="n">
        <v>18.1716626326569</v>
      </c>
      <c r="Y1578" s="13" t="n">
        <v>42.3022273613656</v>
      </c>
      <c r="Z1578" s="13" t="n">
        <v>45.7000000000001</v>
      </c>
      <c r="AA1578" s="10" t="s">
        <v>162</v>
      </c>
      <c r="AC1578" s="10" t="s">
        <v>156</v>
      </c>
      <c r="AE1578" s="10" t="s">
        <v>156</v>
      </c>
      <c r="AG1578" s="13" t="n">
        <v>97.0785768645358</v>
      </c>
      <c r="AH1578" s="13" t="n">
        <v>100</v>
      </c>
      <c r="AI1578" s="13" t="n">
        <v>35.9</v>
      </c>
      <c r="AJ1578" s="13" t="n">
        <v>63.1</v>
      </c>
      <c r="AK1578" s="13" t="n">
        <v>38.8</v>
      </c>
      <c r="AL1578" s="12" t="n">
        <v>38.7996947509367</v>
      </c>
      <c r="AM1578" s="10" t="s">
        <v>157</v>
      </c>
    </row>
    <row r="1579" customFormat="false" ht="15" hidden="false" customHeight="false" outlineLevel="0" collapsed="false">
      <c r="A1579" s="10" t="s">
        <v>3555</v>
      </c>
      <c r="B1579" s="10" t="s">
        <v>3465</v>
      </c>
      <c r="C1579" s="10" t="s">
        <v>148</v>
      </c>
      <c r="D1579" s="11" t="n">
        <v>46298.9496180556</v>
      </c>
      <c r="E1579" s="10" t="s">
        <v>3556</v>
      </c>
      <c r="F1579" s="10" t="s">
        <v>3467</v>
      </c>
      <c r="G1579" s="10" t="s">
        <v>3468</v>
      </c>
      <c r="H1579" s="10" t="s">
        <v>304</v>
      </c>
      <c r="I1579" s="10" t="s">
        <v>152</v>
      </c>
      <c r="J1579" s="10" t="s">
        <v>248</v>
      </c>
      <c r="K1579" s="10" t="s">
        <v>154</v>
      </c>
      <c r="M1579" s="12" t="n">
        <v>58.1788970016124</v>
      </c>
      <c r="N1579" s="12" t="n">
        <v>2.03539083940145</v>
      </c>
      <c r="O1579" s="12" t="n">
        <v>57.6708828557379</v>
      </c>
      <c r="P1579" s="12" t="n">
        <v>59.8811242112859</v>
      </c>
      <c r="Q1579" s="12" t="n">
        <v>62.0444485655285</v>
      </c>
      <c r="R1579" s="12" t="n">
        <v>59.0366736837946</v>
      </c>
      <c r="S1579" s="12" t="n">
        <v>59.7827562966057</v>
      </c>
      <c r="T1579" s="12" t="n">
        <v>55.6070726064781</v>
      </c>
      <c r="U1579" s="12" t="n">
        <v>54.5877227783203</v>
      </c>
      <c r="V1579" s="12" t="n">
        <v>63.1650581359863</v>
      </c>
      <c r="W1579" s="12" t="n">
        <v>8.57733535766602</v>
      </c>
      <c r="X1579" s="13" t="n">
        <v>48.0946775414109</v>
      </c>
      <c r="Y1579" s="13" t="n">
        <v>83.8871605145884</v>
      </c>
      <c r="Z1579" s="13" t="n">
        <v>58.3</v>
      </c>
      <c r="AA1579" s="10" t="s">
        <v>155</v>
      </c>
      <c r="AG1579" s="13" t="n">
        <v>98.9401351036571</v>
      </c>
      <c r="AH1579" s="13" t="n">
        <v>100</v>
      </c>
      <c r="AI1579" s="13" t="n">
        <v>53.6</v>
      </c>
      <c r="AJ1579" s="13" t="n">
        <v>69.5</v>
      </c>
      <c r="AK1579" s="13" t="n">
        <v>56.1</v>
      </c>
      <c r="AL1579" s="12" t="n">
        <v>55.9555555555556</v>
      </c>
      <c r="AM1579" s="10" t="s">
        <v>157</v>
      </c>
    </row>
    <row r="1580" customFormat="false" ht="15" hidden="false" customHeight="false" outlineLevel="0" collapsed="false">
      <c r="A1580" s="10" t="s">
        <v>3557</v>
      </c>
      <c r="B1580" s="10" t="s">
        <v>3465</v>
      </c>
      <c r="C1580" s="10" t="s">
        <v>148</v>
      </c>
      <c r="D1580" s="11" t="n">
        <v>46298.9496296296</v>
      </c>
      <c r="E1580" s="10" t="s">
        <v>3558</v>
      </c>
      <c r="F1580" s="10" t="s">
        <v>3467</v>
      </c>
      <c r="G1580" s="10" t="s">
        <v>3468</v>
      </c>
      <c r="H1580" s="10" t="s">
        <v>307</v>
      </c>
      <c r="I1580" s="10" t="s">
        <v>152</v>
      </c>
      <c r="J1580" s="10" t="s">
        <v>248</v>
      </c>
      <c r="K1580" s="10" t="s">
        <v>154</v>
      </c>
      <c r="M1580" s="12" t="n">
        <v>51.5701784064513</v>
      </c>
      <c r="N1580" s="12" t="n">
        <v>4.67409726592329</v>
      </c>
      <c r="O1580" s="12" t="n">
        <v>50.3169940689353</v>
      </c>
      <c r="P1580" s="12" t="n">
        <v>59.0032689487233</v>
      </c>
      <c r="Q1580" s="12" t="n">
        <v>58.7232277007692</v>
      </c>
      <c r="R1580" s="12" t="n">
        <v>53.7663958697405</v>
      </c>
      <c r="S1580" s="12" t="n">
        <v>55.2562708077512</v>
      </c>
      <c r="T1580" s="12" t="n">
        <v>44.3619287229859</v>
      </c>
      <c r="U1580" s="12" t="n">
        <v>42.2174911499023</v>
      </c>
      <c r="V1580" s="12" t="n">
        <v>60.7330093383789</v>
      </c>
      <c r="W1580" s="12" t="n">
        <v>18.5155181884766</v>
      </c>
      <c r="X1580" s="13" t="n">
        <v>14.0153700776866</v>
      </c>
      <c r="Y1580" s="13" t="n">
        <v>40.2063838505473</v>
      </c>
      <c r="Z1580" s="13" t="n">
        <v>49.4000000000001</v>
      </c>
      <c r="AA1580" s="10" t="s">
        <v>162</v>
      </c>
      <c r="AC1580" s="10" t="s">
        <v>156</v>
      </c>
      <c r="AG1580" s="13" t="n">
        <v>98.6389844349311</v>
      </c>
      <c r="AH1580" s="13" t="n">
        <v>100</v>
      </c>
      <c r="AI1580" s="13" t="n">
        <v>41.4</v>
      </c>
      <c r="AJ1580" s="13" t="n">
        <v>70.2</v>
      </c>
      <c r="AK1580" s="13" t="n">
        <v>43.7</v>
      </c>
      <c r="AL1580" s="12" t="n">
        <v>43.8252631578947</v>
      </c>
      <c r="AM1580" s="10" t="s">
        <v>157</v>
      </c>
    </row>
    <row r="1581" customFormat="false" ht="15" hidden="false" customHeight="false" outlineLevel="0" collapsed="false">
      <c r="A1581" s="10" t="s">
        <v>3559</v>
      </c>
      <c r="B1581" s="10" t="s">
        <v>3465</v>
      </c>
      <c r="C1581" s="10" t="s">
        <v>148</v>
      </c>
      <c r="D1581" s="11" t="n">
        <v>46298.9496527778</v>
      </c>
      <c r="E1581" s="10" t="s">
        <v>3560</v>
      </c>
      <c r="F1581" s="10" t="s">
        <v>3467</v>
      </c>
      <c r="G1581" s="10" t="s">
        <v>3468</v>
      </c>
      <c r="H1581" s="10" t="s">
        <v>310</v>
      </c>
      <c r="I1581" s="10" t="s">
        <v>152</v>
      </c>
      <c r="J1581" s="10" t="s">
        <v>248</v>
      </c>
      <c r="K1581" s="10" t="s">
        <v>154</v>
      </c>
      <c r="M1581" s="12" t="n">
        <v>49.8990209187809</v>
      </c>
      <c r="N1581" s="12" t="n">
        <v>4.57963989166275</v>
      </c>
      <c r="O1581" s="12" t="n">
        <v>48.6425807461394</v>
      </c>
      <c r="P1581" s="12" t="n">
        <v>57.4131150727727</v>
      </c>
      <c r="Q1581" s="12" t="n">
        <v>57.2130769638605</v>
      </c>
      <c r="R1581" s="12" t="n">
        <v>52.9127550486867</v>
      </c>
      <c r="S1581" s="12" t="n">
        <v>52.3116444992712</v>
      </c>
      <c r="T1581" s="12" t="n">
        <v>43.952282158219</v>
      </c>
      <c r="U1581" s="12" t="n">
        <v>41.3146553039551</v>
      </c>
      <c r="V1581" s="12" t="n">
        <v>59.1656875610352</v>
      </c>
      <c r="W1581" s="12" t="n">
        <v>17.8510322570801</v>
      </c>
      <c r="X1581" s="13" t="n">
        <v>29.434791079937</v>
      </c>
      <c r="Y1581" s="13" t="n">
        <v>46.5602139681528</v>
      </c>
      <c r="Z1581" s="13" t="n">
        <v>47.1000000000001</v>
      </c>
      <c r="AA1581" s="10" t="s">
        <v>162</v>
      </c>
      <c r="AC1581" s="10" t="s">
        <v>156</v>
      </c>
      <c r="AG1581" s="13" t="n">
        <v>98.5494344365312</v>
      </c>
      <c r="AH1581" s="13" t="n">
        <v>100</v>
      </c>
      <c r="AI1581" s="13" t="n">
        <v>40.5</v>
      </c>
      <c r="AJ1581" s="13" t="n">
        <v>69.2</v>
      </c>
      <c r="AK1581" s="13" t="n">
        <v>46.2</v>
      </c>
      <c r="AL1581" s="12" t="n">
        <v>44.7518518518519</v>
      </c>
      <c r="AM1581" s="10" t="s">
        <v>157</v>
      </c>
    </row>
    <row r="1582" customFormat="false" ht="15" hidden="false" customHeight="false" outlineLevel="0" collapsed="false">
      <c r="A1582" s="10" t="s">
        <v>3561</v>
      </c>
      <c r="B1582" s="10" t="s">
        <v>3465</v>
      </c>
      <c r="C1582" s="10" t="s">
        <v>148</v>
      </c>
      <c r="D1582" s="11" t="n">
        <v>46298.9496759259</v>
      </c>
      <c r="E1582" s="10" t="s">
        <v>3562</v>
      </c>
      <c r="F1582" s="10" t="s">
        <v>3467</v>
      </c>
      <c r="G1582" s="10" t="s">
        <v>3468</v>
      </c>
      <c r="H1582" s="10" t="s">
        <v>313</v>
      </c>
      <c r="I1582" s="10" t="s">
        <v>152</v>
      </c>
      <c r="J1582" s="10" t="s">
        <v>248</v>
      </c>
      <c r="K1582" s="10" t="s">
        <v>154</v>
      </c>
      <c r="M1582" s="12" t="n">
        <v>48.9904681893726</v>
      </c>
      <c r="N1582" s="12" t="n">
        <v>5.26840236781832</v>
      </c>
      <c r="O1582" s="12" t="n">
        <v>47.6097978916153</v>
      </c>
      <c r="P1582" s="12" t="n">
        <v>56.4619189308006</v>
      </c>
      <c r="Q1582" s="12" t="n">
        <v>56.2813457609892</v>
      </c>
      <c r="R1582" s="12" t="n">
        <v>52.8283312956094</v>
      </c>
      <c r="S1582" s="12" t="n">
        <v>52.5803870859999</v>
      </c>
      <c r="T1582" s="12" t="n">
        <v>41.0471824896455</v>
      </c>
      <c r="U1582" s="12" t="n">
        <v>38.4856185913086</v>
      </c>
      <c r="V1582" s="12" t="n">
        <v>57.5653800964356</v>
      </c>
      <c r="W1582" s="12" t="n">
        <v>19.079761505127</v>
      </c>
      <c r="X1582" s="13" t="n">
        <v>16.975210589651</v>
      </c>
      <c r="Y1582" s="13" t="n">
        <v>34.1285198555957</v>
      </c>
      <c r="Z1582" s="13" t="n">
        <v>48.8000000000001</v>
      </c>
      <c r="AA1582" s="10" t="s">
        <v>162</v>
      </c>
      <c r="AG1582" s="13" t="n">
        <v>98.9097314797182</v>
      </c>
      <c r="AH1582" s="13" t="n">
        <v>100</v>
      </c>
      <c r="AI1582" s="13" t="n">
        <v>37.6</v>
      </c>
      <c r="AJ1582" s="13" t="n">
        <v>68.8</v>
      </c>
      <c r="AK1582" s="13" t="n">
        <v>38.1</v>
      </c>
      <c r="AL1582" s="12" t="n">
        <v>38.8095984864411</v>
      </c>
      <c r="AM1582" s="10" t="s">
        <v>157</v>
      </c>
    </row>
    <row r="1583" customFormat="false" ht="15" hidden="false" customHeight="false" outlineLevel="0" collapsed="false">
      <c r="A1583" s="10" t="s">
        <v>3563</v>
      </c>
      <c r="B1583" s="10" t="s">
        <v>3465</v>
      </c>
      <c r="C1583" s="10" t="s">
        <v>148</v>
      </c>
      <c r="D1583" s="11" t="n">
        <v>46298.9496990741</v>
      </c>
      <c r="E1583" s="10" t="s">
        <v>3564</v>
      </c>
      <c r="F1583" s="10" t="s">
        <v>3467</v>
      </c>
      <c r="G1583" s="10" t="s">
        <v>3468</v>
      </c>
      <c r="H1583" s="10" t="s">
        <v>316</v>
      </c>
      <c r="I1583" s="10" t="s">
        <v>152</v>
      </c>
      <c r="J1583" s="10" t="s">
        <v>248</v>
      </c>
      <c r="K1583" s="10" t="s">
        <v>154</v>
      </c>
      <c r="M1583" s="12" t="n">
        <v>49.7752641477266</v>
      </c>
      <c r="N1583" s="12" t="n">
        <v>4.92343299790951</v>
      </c>
      <c r="O1583" s="12" t="n">
        <v>48.5830185156482</v>
      </c>
      <c r="P1583" s="12" t="n">
        <v>56.6870573201311</v>
      </c>
      <c r="Q1583" s="12" t="n">
        <v>56.2805568911505</v>
      </c>
      <c r="R1583" s="12" t="n">
        <v>53.4238309059495</v>
      </c>
      <c r="S1583" s="12" t="n">
        <v>52.6717916309734</v>
      </c>
      <c r="T1583" s="12" t="n">
        <v>41.2748854428837</v>
      </c>
      <c r="U1583" s="12" t="n">
        <v>39.57470703125</v>
      </c>
      <c r="V1583" s="12" t="n">
        <v>58.1062812805176</v>
      </c>
      <c r="W1583" s="12" t="n">
        <v>18.5315742492676</v>
      </c>
      <c r="X1583" s="13" t="n">
        <v>14.843971008555</v>
      </c>
      <c r="Y1583" s="13" t="n">
        <v>41.2084321012945</v>
      </c>
      <c r="Z1583" s="13" t="n">
        <v>49.6000000000001</v>
      </c>
      <c r="AA1583" s="10" t="s">
        <v>162</v>
      </c>
      <c r="AC1583" s="10" t="s">
        <v>156</v>
      </c>
      <c r="AG1583" s="13" t="n">
        <v>97.8084152275546</v>
      </c>
      <c r="AH1583" s="13" t="n">
        <v>100</v>
      </c>
      <c r="AI1583" s="13" t="n">
        <v>38.4</v>
      </c>
      <c r="AJ1583" s="13" t="n">
        <v>68.7</v>
      </c>
      <c r="AK1583" s="13" t="n">
        <v>43.9</v>
      </c>
      <c r="AL1583" s="12" t="n">
        <v>43.9677525252525</v>
      </c>
      <c r="AM1583" s="10" t="s">
        <v>157</v>
      </c>
    </row>
    <row r="1584" customFormat="false" ht="15" hidden="false" customHeight="false" outlineLevel="0" collapsed="false">
      <c r="A1584" s="10" t="s">
        <v>3565</v>
      </c>
      <c r="B1584" s="10" t="s">
        <v>3465</v>
      </c>
      <c r="C1584" s="10" t="s">
        <v>148</v>
      </c>
      <c r="D1584" s="11" t="n">
        <v>46298.9497222222</v>
      </c>
      <c r="E1584" s="10" t="s">
        <v>3566</v>
      </c>
      <c r="F1584" s="10" t="s">
        <v>3467</v>
      </c>
      <c r="G1584" s="10" t="s">
        <v>3468</v>
      </c>
      <c r="H1584" s="10" t="s">
        <v>319</v>
      </c>
      <c r="I1584" s="10" t="s">
        <v>152</v>
      </c>
      <c r="J1584" s="10" t="s">
        <v>248</v>
      </c>
      <c r="K1584" s="10" t="s">
        <v>154</v>
      </c>
      <c r="M1584" s="12" t="n">
        <v>48.5828811444477</v>
      </c>
      <c r="N1584" s="12" t="n">
        <v>5.61708485534574</v>
      </c>
      <c r="O1584" s="12" t="n">
        <v>47.0156468209692</v>
      </c>
      <c r="P1584" s="12" t="n">
        <v>58.9854012240883</v>
      </c>
      <c r="Q1584" s="12" t="n">
        <v>55.3974638614275</v>
      </c>
      <c r="R1584" s="12" t="n">
        <v>52.6119382306687</v>
      </c>
      <c r="S1584" s="12" t="n">
        <v>51.7156824821588</v>
      </c>
      <c r="T1584" s="12" t="n">
        <v>40.7256804974152</v>
      </c>
      <c r="U1584" s="12" t="n">
        <v>38.5940895080566</v>
      </c>
      <c r="V1584" s="12" t="n">
        <v>61.7012748718262</v>
      </c>
      <c r="W1584" s="12" t="n">
        <v>23.1071853637695</v>
      </c>
      <c r="X1584" s="13" t="n">
        <v>18.3029040440574</v>
      </c>
      <c r="Y1584" s="13" t="n">
        <v>35.6162533877299</v>
      </c>
      <c r="Z1584" s="13" t="n">
        <v>47.0000000000001</v>
      </c>
      <c r="AA1584" s="10" t="s">
        <v>162</v>
      </c>
      <c r="AG1584" s="13" t="n">
        <v>98.7852283770651</v>
      </c>
      <c r="AH1584" s="13" t="n">
        <v>100</v>
      </c>
      <c r="AI1584" s="13" t="n">
        <v>37.4</v>
      </c>
      <c r="AJ1584" s="13" t="n">
        <v>68.2</v>
      </c>
      <c r="AK1584" s="13" t="n">
        <v>38.2</v>
      </c>
      <c r="AL1584" s="12" t="n">
        <v>38.594090813538</v>
      </c>
      <c r="AM1584" s="10" t="s">
        <v>157</v>
      </c>
    </row>
    <row r="1585" customFormat="false" ht="15" hidden="false" customHeight="false" outlineLevel="0" collapsed="false">
      <c r="A1585" s="10" t="s">
        <v>3567</v>
      </c>
      <c r="B1585" s="10" t="s">
        <v>3465</v>
      </c>
      <c r="C1585" s="10" t="s">
        <v>148</v>
      </c>
      <c r="D1585" s="11" t="n">
        <v>46298.9498958333</v>
      </c>
      <c r="E1585" s="10" t="s">
        <v>3568</v>
      </c>
      <c r="F1585" s="10" t="s">
        <v>3467</v>
      </c>
      <c r="G1585" s="10" t="s">
        <v>3468</v>
      </c>
      <c r="H1585" s="10" t="s">
        <v>322</v>
      </c>
      <c r="I1585" s="10" t="s">
        <v>323</v>
      </c>
      <c r="J1585" s="10" t="s">
        <v>248</v>
      </c>
      <c r="K1585" s="10" t="s">
        <v>154</v>
      </c>
      <c r="M1585" s="12" t="n">
        <v>62.7938679909041</v>
      </c>
      <c r="N1585" s="12" t="n">
        <v>1.25451269414747</v>
      </c>
      <c r="O1585" s="12" t="n">
        <v>62.4639802664703</v>
      </c>
      <c r="P1585" s="12" t="n">
        <v>66.0897422998275</v>
      </c>
      <c r="Q1585" s="12" t="n">
        <v>63.3462142265477</v>
      </c>
      <c r="R1585" s="12" t="n">
        <v>63.4934669784256</v>
      </c>
      <c r="S1585" s="12" t="n">
        <v>63.2242421380603</v>
      </c>
      <c r="T1585" s="12" t="n">
        <v>61.7699378141757</v>
      </c>
      <c r="U1585" s="12" t="n">
        <v>61.2505264282227</v>
      </c>
      <c r="V1585" s="12" t="n">
        <v>66.9335556030273</v>
      </c>
      <c r="W1585" s="12" t="n">
        <v>5.68302917480469</v>
      </c>
      <c r="X1585" s="13" t="n">
        <v>88.2374980973457</v>
      </c>
      <c r="Y1585" s="13" t="n">
        <v>96.116243399253</v>
      </c>
      <c r="Z1585" s="13" t="n">
        <v>63.6</v>
      </c>
      <c r="AA1585" s="10" t="s">
        <v>170</v>
      </c>
      <c r="AG1585" s="13" t="n">
        <v>98.7409822419534</v>
      </c>
      <c r="AH1585" s="13" t="n">
        <v>100</v>
      </c>
      <c r="AI1585" s="13" t="n">
        <v>60.4</v>
      </c>
      <c r="AJ1585" s="13" t="n">
        <v>70.5</v>
      </c>
      <c r="AK1585" s="13" t="n">
        <v>60.9</v>
      </c>
      <c r="AL1585" s="12" t="n">
        <v>61.4767248891346</v>
      </c>
      <c r="AM1585" s="10" t="s">
        <v>157</v>
      </c>
    </row>
    <row r="1586" customFormat="false" ht="15" hidden="false" customHeight="false" outlineLevel="0" collapsed="false">
      <c r="A1586" s="10" t="s">
        <v>3569</v>
      </c>
      <c r="B1586" s="10" t="s">
        <v>3465</v>
      </c>
      <c r="C1586" s="10" t="s">
        <v>148</v>
      </c>
      <c r="D1586" s="11" t="n">
        <v>46298.9499074074</v>
      </c>
      <c r="E1586" s="10" t="s">
        <v>3570</v>
      </c>
      <c r="F1586" s="10" t="s">
        <v>3467</v>
      </c>
      <c r="G1586" s="10" t="s">
        <v>3468</v>
      </c>
      <c r="H1586" s="10" t="s">
        <v>326</v>
      </c>
      <c r="I1586" s="10" t="s">
        <v>323</v>
      </c>
      <c r="J1586" s="10" t="s">
        <v>248</v>
      </c>
      <c r="K1586" s="10" t="s">
        <v>154</v>
      </c>
      <c r="M1586" s="12" t="n">
        <v>63.0649863787136</v>
      </c>
      <c r="N1586" s="12" t="n">
        <v>1.85437756815705</v>
      </c>
      <c r="O1586" s="12" t="n">
        <v>62.561446180227</v>
      </c>
      <c r="P1586" s="12" t="n">
        <v>66.9896179892675</v>
      </c>
      <c r="Q1586" s="12" t="n">
        <v>63.9428175258637</v>
      </c>
      <c r="R1586" s="12" t="n">
        <v>63.7653990986799</v>
      </c>
      <c r="S1586" s="12" t="n">
        <v>65.4219887622389</v>
      </c>
      <c r="T1586" s="12" t="n">
        <v>61.3985654251485</v>
      </c>
      <c r="U1586" s="12" t="n">
        <v>61.4037055969238</v>
      </c>
      <c r="V1586" s="12" t="n">
        <v>68.0047836303711</v>
      </c>
      <c r="W1586" s="12" t="n">
        <v>6.60107803344727</v>
      </c>
      <c r="X1586" s="13" t="n">
        <v>72.9473583643833</v>
      </c>
      <c r="Y1586" s="13" t="n">
        <v>90.6171777968854</v>
      </c>
      <c r="Z1586" s="13" t="n">
        <v>63.9</v>
      </c>
      <c r="AA1586" s="10" t="s">
        <v>170</v>
      </c>
      <c r="AG1586" s="13" t="n">
        <v>98.8422603308907</v>
      </c>
      <c r="AH1586" s="13" t="n">
        <v>100</v>
      </c>
      <c r="AI1586" s="13" t="n">
        <v>59.7</v>
      </c>
      <c r="AJ1586" s="13" t="n">
        <v>71.2</v>
      </c>
      <c r="AK1586" s="13" t="n">
        <v>59.9</v>
      </c>
      <c r="AL1586" s="12" t="n">
        <v>60.9259738836681</v>
      </c>
      <c r="AM1586" s="10" t="s">
        <v>157</v>
      </c>
    </row>
    <row r="1587" customFormat="false" ht="15" hidden="false" customHeight="false" outlineLevel="0" collapsed="false">
      <c r="A1587" s="10" t="s">
        <v>3571</v>
      </c>
      <c r="B1587" s="10" t="s">
        <v>3465</v>
      </c>
      <c r="C1587" s="10" t="s">
        <v>148</v>
      </c>
      <c r="D1587" s="11" t="n">
        <v>46298.9499305556</v>
      </c>
      <c r="E1587" s="10" t="s">
        <v>3572</v>
      </c>
      <c r="F1587" s="10" t="s">
        <v>3467</v>
      </c>
      <c r="G1587" s="10" t="s">
        <v>3468</v>
      </c>
      <c r="H1587" s="10" t="s">
        <v>329</v>
      </c>
      <c r="I1587" s="10" t="s">
        <v>323</v>
      </c>
      <c r="J1587" s="10" t="s">
        <v>248</v>
      </c>
      <c r="K1587" s="10" t="s">
        <v>154</v>
      </c>
      <c r="M1587" s="12" t="n">
        <v>61.3006601005151</v>
      </c>
      <c r="N1587" s="12" t="n">
        <v>1.59462716386904</v>
      </c>
      <c r="O1587" s="12" t="n">
        <v>60.9151607201361</v>
      </c>
      <c r="P1587" s="12" t="n">
        <v>65.6132428317117</v>
      </c>
      <c r="Q1587" s="12" t="n">
        <v>61.8892866989288</v>
      </c>
      <c r="R1587" s="12" t="n">
        <v>61.6208053996728</v>
      </c>
      <c r="S1587" s="12" t="n">
        <v>61.8049049108629</v>
      </c>
      <c r="T1587" s="12" t="n">
        <v>59.628690971698</v>
      </c>
      <c r="U1587" s="12" t="n">
        <v>59.4330291748047</v>
      </c>
      <c r="V1587" s="12" t="n">
        <v>66.5389099121094</v>
      </c>
      <c r="W1587" s="12" t="n">
        <v>7.10588073730469</v>
      </c>
      <c r="X1587" s="13" t="n">
        <v>80.4389460352763</v>
      </c>
      <c r="Y1587" s="13" t="n">
        <v>91.8466005621969</v>
      </c>
      <c r="Z1587" s="13" t="n">
        <v>61.8</v>
      </c>
      <c r="AA1587" s="10" t="s">
        <v>170</v>
      </c>
      <c r="AG1587" s="13" t="n">
        <v>98.3085332523535</v>
      </c>
      <c r="AH1587" s="13" t="n">
        <v>100</v>
      </c>
      <c r="AI1587" s="13" t="n">
        <v>58.7</v>
      </c>
      <c r="AJ1587" s="13" t="n">
        <v>70.5</v>
      </c>
      <c r="AK1587" s="13" t="n">
        <v>58.9</v>
      </c>
      <c r="AL1587" s="12" t="n">
        <v>59.3228739002933</v>
      </c>
      <c r="AM1587" s="10" t="s">
        <v>157</v>
      </c>
    </row>
    <row r="1588" customFormat="false" ht="15" hidden="false" customHeight="false" outlineLevel="0" collapsed="false">
      <c r="A1588" s="10" t="s">
        <v>3573</v>
      </c>
      <c r="B1588" s="10" t="s">
        <v>3465</v>
      </c>
      <c r="C1588" s="10" t="s">
        <v>148</v>
      </c>
      <c r="D1588" s="11" t="n">
        <v>46298.9499421296</v>
      </c>
      <c r="E1588" s="10" t="s">
        <v>3574</v>
      </c>
      <c r="F1588" s="10" t="s">
        <v>3467</v>
      </c>
      <c r="G1588" s="10" t="s">
        <v>3468</v>
      </c>
      <c r="H1588" s="10" t="s">
        <v>332</v>
      </c>
      <c r="I1588" s="10" t="s">
        <v>323</v>
      </c>
      <c r="J1588" s="10" t="s">
        <v>248</v>
      </c>
      <c r="K1588" s="10" t="s">
        <v>154</v>
      </c>
      <c r="M1588" s="12" t="n">
        <v>59.1969539861069</v>
      </c>
      <c r="N1588" s="12" t="n">
        <v>1.06698032362351</v>
      </c>
      <c r="O1588" s="12" t="n">
        <v>58.8978158157886</v>
      </c>
      <c r="P1588" s="12" t="n">
        <v>61.751191452322</v>
      </c>
      <c r="Q1588" s="12" t="n">
        <v>60.5814236925314</v>
      </c>
      <c r="R1588" s="12" t="n">
        <v>59.567031301941</v>
      </c>
      <c r="S1588" s="12" t="n">
        <v>59.5382837012449</v>
      </c>
      <c r="T1588" s="12" t="n">
        <v>57.7686364887987</v>
      </c>
      <c r="U1588" s="12" t="n">
        <v>57.6075744628906</v>
      </c>
      <c r="V1588" s="12" t="n">
        <v>62.933032989502</v>
      </c>
      <c r="W1588" s="12" t="n">
        <v>5.32545852661133</v>
      </c>
      <c r="X1588" s="13" t="n">
        <v>86.8777203957957</v>
      </c>
      <c r="Y1588" s="13" t="n">
        <v>98.3541168073225</v>
      </c>
      <c r="Z1588" s="13" t="n">
        <v>59.9</v>
      </c>
      <c r="AA1588" s="10" t="s">
        <v>170</v>
      </c>
      <c r="AG1588" s="13" t="n">
        <v>98.4282014547058</v>
      </c>
      <c r="AH1588" s="13" t="n">
        <v>100</v>
      </c>
      <c r="AI1588" s="13" t="n">
        <v>56.8</v>
      </c>
      <c r="AJ1588" s="13" t="n">
        <v>69.8</v>
      </c>
      <c r="AK1588" s="13" t="n">
        <v>57.7</v>
      </c>
      <c r="AL1588" s="12" t="n">
        <v>57.4862170087977</v>
      </c>
      <c r="AM1588" s="10" t="s">
        <v>157</v>
      </c>
    </row>
    <row r="1589" customFormat="false" ht="15" hidden="false" customHeight="false" outlineLevel="0" collapsed="false">
      <c r="A1589" s="10" t="s">
        <v>3575</v>
      </c>
      <c r="B1589" s="10" t="s">
        <v>3465</v>
      </c>
      <c r="C1589" s="10" t="s">
        <v>148</v>
      </c>
      <c r="D1589" s="11" t="n">
        <v>46298.9499652778</v>
      </c>
      <c r="E1589" s="10" t="s">
        <v>3576</v>
      </c>
      <c r="F1589" s="10" t="s">
        <v>3467</v>
      </c>
      <c r="G1589" s="10" t="s">
        <v>3468</v>
      </c>
      <c r="H1589" s="10" t="s">
        <v>336</v>
      </c>
      <c r="I1589" s="10" t="s">
        <v>323</v>
      </c>
      <c r="J1589" s="10" t="s">
        <v>153</v>
      </c>
      <c r="K1589" s="10" t="s">
        <v>154</v>
      </c>
      <c r="M1589" s="12" t="n">
        <v>60.0196034518355</v>
      </c>
      <c r="N1589" s="12" t="n">
        <v>2.39040741166177</v>
      </c>
      <c r="O1589" s="12" t="n">
        <v>59.6865410832111</v>
      </c>
      <c r="P1589" s="12" t="n">
        <v>61.5543592967261</v>
      </c>
      <c r="Q1589" s="12" t="n">
        <v>62.430589039624</v>
      </c>
      <c r="R1589" s="12" t="n">
        <v>63.3084288094585</v>
      </c>
      <c r="S1589" s="12" t="n">
        <v>58.1865262437141</v>
      </c>
      <c r="T1589" s="12" t="n">
        <v>56.4389491569738</v>
      </c>
      <c r="U1589" s="12" t="n">
        <v>56.1072158813477</v>
      </c>
      <c r="V1589" s="12" t="n">
        <v>64.7929763793945</v>
      </c>
      <c r="W1589" s="12" t="n">
        <v>8.68576049804688</v>
      </c>
      <c r="X1589" s="13" t="n">
        <v>34.519287192316</v>
      </c>
      <c r="Y1589" s="13" t="n">
        <v>67.2091993781978</v>
      </c>
      <c r="Z1589" s="13" t="n">
        <v>58.5</v>
      </c>
      <c r="AA1589" s="10" t="s">
        <v>155</v>
      </c>
      <c r="AE1589" s="10" t="s">
        <v>156</v>
      </c>
      <c r="AG1589" s="13" t="n">
        <v>98.6022291247945</v>
      </c>
      <c r="AH1589" s="13" t="n">
        <v>100</v>
      </c>
      <c r="AI1589" s="13" t="n">
        <v>51.5</v>
      </c>
      <c r="AJ1589" s="13" t="n">
        <v>71.2</v>
      </c>
      <c r="AK1589" s="13" t="n">
        <v>56.8</v>
      </c>
      <c r="AL1589" s="12" t="n">
        <v>56.1072171767293</v>
      </c>
      <c r="AM1589" s="10" t="s">
        <v>157</v>
      </c>
    </row>
    <row r="1590" customFormat="false" ht="15" hidden="false" customHeight="false" outlineLevel="0" collapsed="false">
      <c r="A1590" s="10" t="s">
        <v>3577</v>
      </c>
      <c r="B1590" s="10" t="s">
        <v>3465</v>
      </c>
      <c r="C1590" s="10" t="s">
        <v>148</v>
      </c>
      <c r="D1590" s="11" t="n">
        <v>46298.9499768519</v>
      </c>
      <c r="E1590" s="10" t="s">
        <v>3578</v>
      </c>
      <c r="F1590" s="10" t="s">
        <v>3467</v>
      </c>
      <c r="G1590" s="10" t="s">
        <v>3468</v>
      </c>
      <c r="H1590" s="10" t="s">
        <v>339</v>
      </c>
      <c r="I1590" s="10" t="s">
        <v>323</v>
      </c>
      <c r="J1590" s="10" t="s">
        <v>153</v>
      </c>
      <c r="K1590" s="10" t="s">
        <v>154</v>
      </c>
      <c r="M1590" s="12" t="n">
        <v>58.4157858211163</v>
      </c>
      <c r="N1590" s="12" t="n">
        <v>3.01810040197569</v>
      </c>
      <c r="O1590" s="12" t="n">
        <v>58.0022533204249</v>
      </c>
      <c r="P1590" s="12" t="n">
        <v>61.3464874500201</v>
      </c>
      <c r="Q1590" s="12" t="n">
        <v>59.9313819691551</v>
      </c>
      <c r="R1590" s="12" t="n">
        <v>61.3746542776088</v>
      </c>
      <c r="S1590" s="12" t="n">
        <v>57.3394462640473</v>
      </c>
      <c r="T1590" s="12" t="n">
        <v>52.9276194597996</v>
      </c>
      <c r="U1590" s="12" t="n">
        <v>51.7862129211426</v>
      </c>
      <c r="V1590" s="12" t="n">
        <v>63.0434379577637</v>
      </c>
      <c r="W1590" s="12" t="n">
        <v>11.2572250366211</v>
      </c>
      <c r="X1590" s="13" t="n">
        <v>21.1615245009074</v>
      </c>
      <c r="Y1590" s="13" t="n">
        <v>65.9462134961228</v>
      </c>
      <c r="Z1590" s="13" t="n">
        <v>60.0000000000001</v>
      </c>
      <c r="AA1590" s="10" t="s">
        <v>155</v>
      </c>
      <c r="AG1590" s="13" t="n">
        <v>98.6812113318137</v>
      </c>
      <c r="AH1590" s="13" t="n">
        <v>100</v>
      </c>
      <c r="AI1590" s="13" t="n">
        <v>51.1</v>
      </c>
      <c r="AJ1590" s="13" t="n">
        <v>68.8</v>
      </c>
      <c r="AK1590" s="13" t="n">
        <v>52.5</v>
      </c>
      <c r="AL1590" s="12" t="n">
        <v>52.9869337166022</v>
      </c>
      <c r="AM1590" s="10" t="s">
        <v>157</v>
      </c>
    </row>
    <row r="1591" customFormat="false" ht="15" hidden="false" customHeight="false" outlineLevel="0" collapsed="false">
      <c r="A1591" s="10" t="s">
        <v>3579</v>
      </c>
      <c r="B1591" s="10" t="s">
        <v>3465</v>
      </c>
      <c r="C1591" s="10" t="s">
        <v>148</v>
      </c>
      <c r="D1591" s="11" t="n">
        <v>46298.95</v>
      </c>
      <c r="E1591" s="10" t="s">
        <v>3580</v>
      </c>
      <c r="F1591" s="10" t="s">
        <v>3467</v>
      </c>
      <c r="G1591" s="10" t="s">
        <v>3468</v>
      </c>
      <c r="H1591" s="10" t="s">
        <v>342</v>
      </c>
      <c r="I1591" s="10" t="s">
        <v>323</v>
      </c>
      <c r="J1591" s="10" t="s">
        <v>153</v>
      </c>
      <c r="K1591" s="10" t="s">
        <v>154</v>
      </c>
      <c r="M1591" s="12" t="n">
        <v>56.6602280244472</v>
      </c>
      <c r="N1591" s="12" t="n">
        <v>2.12025945857733</v>
      </c>
      <c r="O1591" s="12" t="n">
        <v>56.3939269012468</v>
      </c>
      <c r="P1591" s="12" t="n">
        <v>59.1865440384003</v>
      </c>
      <c r="Q1591" s="12" t="n">
        <v>57.262620909191</v>
      </c>
      <c r="R1591" s="12" t="n">
        <v>58.5073217166263</v>
      </c>
      <c r="S1591" s="12" t="n">
        <v>55.7961562966103</v>
      </c>
      <c r="T1591" s="12" t="n">
        <v>53.6024899511944</v>
      </c>
      <c r="U1591" s="12" t="n">
        <v>52.155200958252</v>
      </c>
      <c r="V1591" s="12" t="n">
        <v>61.8433494567871</v>
      </c>
      <c r="W1591" s="12" t="n">
        <v>9.68814849853516</v>
      </c>
      <c r="X1591" s="13" t="n">
        <v>39.7359900966529</v>
      </c>
      <c r="Y1591" s="13" t="n">
        <v>83.4035613959911</v>
      </c>
      <c r="Z1591" s="13" t="n">
        <v>56.5</v>
      </c>
      <c r="AA1591" s="10" t="s">
        <v>155</v>
      </c>
      <c r="AG1591" s="13" t="n">
        <v>98.6056338028169</v>
      </c>
      <c r="AH1591" s="13" t="n">
        <v>100</v>
      </c>
      <c r="AI1591" s="13" t="n">
        <v>51.5</v>
      </c>
      <c r="AJ1591" s="13" t="n">
        <v>68.4</v>
      </c>
      <c r="AK1591" s="13" t="n">
        <v>55.5</v>
      </c>
      <c r="AL1591" s="12" t="n">
        <v>55.452384278514</v>
      </c>
      <c r="AM1591" s="10" t="s">
        <v>157</v>
      </c>
    </row>
    <row r="1592" customFormat="false" ht="15" hidden="false" customHeight="false" outlineLevel="0" collapsed="false">
      <c r="A1592" s="10" t="s">
        <v>3581</v>
      </c>
      <c r="B1592" s="10" t="s">
        <v>3465</v>
      </c>
      <c r="C1592" s="10" t="s">
        <v>148</v>
      </c>
      <c r="D1592" s="11" t="n">
        <v>46298.9500231482</v>
      </c>
      <c r="E1592" s="10" t="s">
        <v>3582</v>
      </c>
      <c r="F1592" s="10" t="s">
        <v>3467</v>
      </c>
      <c r="G1592" s="10" t="s">
        <v>3468</v>
      </c>
      <c r="H1592" s="10" t="s">
        <v>345</v>
      </c>
      <c r="I1592" s="10" t="s">
        <v>323</v>
      </c>
      <c r="J1592" s="10" t="s">
        <v>153</v>
      </c>
      <c r="K1592" s="10" t="s">
        <v>154</v>
      </c>
      <c r="M1592" s="12" t="n">
        <v>58.4348107606332</v>
      </c>
      <c r="N1592" s="12" t="n">
        <v>3.37416323276957</v>
      </c>
      <c r="O1592" s="12" t="n">
        <v>58.0570864900598</v>
      </c>
      <c r="P1592" s="12" t="n">
        <v>63.9851683472142</v>
      </c>
      <c r="Q1592" s="12" t="n">
        <v>57.8282915481413</v>
      </c>
      <c r="R1592" s="12" t="n">
        <v>59.8136450057488</v>
      </c>
      <c r="S1592" s="12" t="n">
        <v>58.0544333968795</v>
      </c>
      <c r="T1592" s="12" t="n">
        <v>54.1076250817333</v>
      </c>
      <c r="U1592" s="12" t="n">
        <v>53.0131950378418</v>
      </c>
      <c r="V1592" s="12" t="n">
        <v>65.5656967163086</v>
      </c>
      <c r="W1592" s="12" t="n">
        <v>12.5525016784668</v>
      </c>
      <c r="X1592" s="13" t="n">
        <v>36.8559529318437</v>
      </c>
      <c r="Y1592" s="13" t="n">
        <v>52.1848350631322</v>
      </c>
      <c r="Z1592" s="13" t="n">
        <v>57.1</v>
      </c>
      <c r="AA1592" s="10" t="s">
        <v>155</v>
      </c>
      <c r="AG1592" s="13" t="n">
        <v>98.4523065708633</v>
      </c>
      <c r="AH1592" s="13" t="n">
        <v>100</v>
      </c>
      <c r="AI1592" s="13" t="n">
        <v>52.1</v>
      </c>
      <c r="AJ1592" s="13" t="n">
        <v>69.4</v>
      </c>
      <c r="AK1592" s="13" t="n">
        <v>57.2</v>
      </c>
      <c r="AL1592" s="12" t="n">
        <v>58.2549473264501</v>
      </c>
      <c r="AM1592" s="10" t="s">
        <v>157</v>
      </c>
    </row>
    <row r="1593" customFormat="false" ht="15" hidden="false" customHeight="false" outlineLevel="0" collapsed="false">
      <c r="A1593" s="10" t="s">
        <v>3583</v>
      </c>
      <c r="B1593" s="10" t="s">
        <v>3465</v>
      </c>
      <c r="C1593" s="10" t="s">
        <v>148</v>
      </c>
      <c r="D1593" s="11" t="n">
        <v>46298.9500347222</v>
      </c>
      <c r="E1593" s="10" t="s">
        <v>3584</v>
      </c>
      <c r="F1593" s="10" t="s">
        <v>3467</v>
      </c>
      <c r="G1593" s="10" t="s">
        <v>3468</v>
      </c>
      <c r="H1593" s="10" t="s">
        <v>351</v>
      </c>
      <c r="I1593" s="10" t="s">
        <v>323</v>
      </c>
      <c r="J1593" s="10" t="s">
        <v>153</v>
      </c>
      <c r="K1593" s="10" t="s">
        <v>154</v>
      </c>
      <c r="M1593" s="12" t="n">
        <v>55.4129672164479</v>
      </c>
      <c r="N1593" s="12" t="n">
        <v>4.082674623572</v>
      </c>
      <c r="O1593" s="12" t="n">
        <v>54.9382795077925</v>
      </c>
      <c r="P1593" s="12" t="n">
        <v>60.597681034322</v>
      </c>
      <c r="Q1593" s="12" t="n">
        <v>54.6748338847893</v>
      </c>
      <c r="R1593" s="12" t="n">
        <v>58.0357835004534</v>
      </c>
      <c r="S1593" s="12" t="n">
        <v>55.6241344679557</v>
      </c>
      <c r="T1593" s="12" t="n">
        <v>48.9366979464207</v>
      </c>
      <c r="U1593" s="12" t="n">
        <v>47.3645515441895</v>
      </c>
      <c r="V1593" s="12" t="n">
        <v>63.0218811035156</v>
      </c>
      <c r="W1593" s="12" t="n">
        <v>15.6573295593262</v>
      </c>
      <c r="X1593" s="13" t="n">
        <v>21.1018652651911</v>
      </c>
      <c r="Y1593" s="13" t="n">
        <v>47.4064840705679</v>
      </c>
      <c r="Z1593" s="13" t="n">
        <v>57.7000000000001</v>
      </c>
      <c r="AA1593" s="10" t="s">
        <v>162</v>
      </c>
      <c r="AG1593" s="13" t="n">
        <v>98.6933102806224</v>
      </c>
      <c r="AH1593" s="13" t="n">
        <v>100</v>
      </c>
      <c r="AI1593" s="13" t="n">
        <v>46.5</v>
      </c>
      <c r="AJ1593" s="13" t="n">
        <v>68.8</v>
      </c>
      <c r="AK1593" s="13" t="n">
        <v>55.2</v>
      </c>
      <c r="AL1593" s="12" t="n">
        <v>55.5809278350516</v>
      </c>
      <c r="AM1593" s="10" t="s">
        <v>157</v>
      </c>
    </row>
    <row r="1594" customFormat="false" ht="15" hidden="false" customHeight="false" outlineLevel="0" collapsed="false">
      <c r="A1594" s="10" t="s">
        <v>3585</v>
      </c>
      <c r="B1594" s="10" t="s">
        <v>3465</v>
      </c>
      <c r="C1594" s="10" t="s">
        <v>148</v>
      </c>
      <c r="D1594" s="11" t="n">
        <v>46298.9500578704</v>
      </c>
      <c r="E1594" s="10" t="s">
        <v>3586</v>
      </c>
      <c r="F1594" s="10" t="s">
        <v>3467</v>
      </c>
      <c r="G1594" s="10" t="s">
        <v>3468</v>
      </c>
      <c r="H1594" s="10" t="s">
        <v>354</v>
      </c>
      <c r="I1594" s="10" t="s">
        <v>323</v>
      </c>
      <c r="J1594" s="10" t="s">
        <v>153</v>
      </c>
      <c r="K1594" s="10" t="s">
        <v>261</v>
      </c>
      <c r="L1594" s="10" t="s">
        <v>383</v>
      </c>
      <c r="M1594" s="12" t="n">
        <v>52.7596309466132</v>
      </c>
      <c r="N1594" s="12" t="n">
        <v>3.19005016598653</v>
      </c>
      <c r="O1594" s="12" t="n">
        <v>52.5841537541632</v>
      </c>
      <c r="P1594" s="12" t="n">
        <v>54.4035485991528</v>
      </c>
      <c r="R1594" s="12" t="n">
        <v>56.0822363260312</v>
      </c>
      <c r="S1594" s="12" t="n">
        <v>50.624715100242</v>
      </c>
      <c r="T1594" s="12" t="n">
        <v>46.9867795436857</v>
      </c>
      <c r="U1594" s="12" t="n">
        <v>45.2248573303223</v>
      </c>
      <c r="V1594" s="12" t="n">
        <v>59.2093315124512</v>
      </c>
      <c r="W1594" s="12" t="n">
        <v>13.9844741821289</v>
      </c>
      <c r="X1594" s="13" t="n">
        <v>18.2662417896859</v>
      </c>
      <c r="Y1594" s="13" t="n">
        <v>58.6083111140014</v>
      </c>
      <c r="Z1594" s="13" t="n">
        <v>53.6000000000001</v>
      </c>
      <c r="AA1594" s="10" t="s">
        <v>155</v>
      </c>
      <c r="AB1594" s="10" t="s">
        <v>156</v>
      </c>
      <c r="AD1594" s="10" t="s">
        <v>347</v>
      </c>
      <c r="AE1594" s="10" t="s">
        <v>156</v>
      </c>
      <c r="AF1594" s="10" t="s">
        <v>156</v>
      </c>
      <c r="AG1594" s="13" t="n">
        <v>88.1365064080519</v>
      </c>
      <c r="AH1594" s="13" t="n">
        <v>100</v>
      </c>
      <c r="AI1594" s="13" t="n">
        <v>40</v>
      </c>
      <c r="AJ1594" s="13" t="n">
        <v>66.6</v>
      </c>
      <c r="AK1594" s="13" t="n">
        <v>53.9</v>
      </c>
      <c r="AL1594" s="12" t="n">
        <v>52.549130262233</v>
      </c>
      <c r="AM1594" s="10" t="s">
        <v>157</v>
      </c>
      <c r="AO1594" s="10" t="s">
        <v>1221</v>
      </c>
    </row>
    <row r="1595" customFormat="false" ht="15" hidden="false" customHeight="false" outlineLevel="0" collapsed="false">
      <c r="A1595" s="10" t="s">
        <v>3587</v>
      </c>
      <c r="B1595" s="10" t="s">
        <v>3465</v>
      </c>
      <c r="C1595" s="10" t="s">
        <v>148</v>
      </c>
      <c r="D1595" s="11" t="n">
        <v>46298.9500694444</v>
      </c>
      <c r="E1595" s="10" t="s">
        <v>3588</v>
      </c>
      <c r="F1595" s="10" t="s">
        <v>3467</v>
      </c>
      <c r="G1595" s="10" t="s">
        <v>3468</v>
      </c>
      <c r="H1595" s="10" t="s">
        <v>357</v>
      </c>
      <c r="I1595" s="10" t="s">
        <v>358</v>
      </c>
      <c r="J1595" s="10" t="s">
        <v>248</v>
      </c>
      <c r="K1595" s="10" t="s">
        <v>154</v>
      </c>
      <c r="M1595" s="12" t="n">
        <v>39.6262612671236</v>
      </c>
      <c r="N1595" s="12" t="n">
        <v>5.1696541293463</v>
      </c>
      <c r="O1595" s="12" t="n">
        <v>38.0426916971799</v>
      </c>
      <c r="P1595" s="12" t="n">
        <v>50.0244944959796</v>
      </c>
      <c r="Q1595" s="12" t="n">
        <v>42.9206974158789</v>
      </c>
      <c r="R1595" s="12" t="n">
        <v>44.6226884592874</v>
      </c>
      <c r="S1595" s="12" t="n">
        <v>45.8231671307049</v>
      </c>
      <c r="T1595" s="12" t="n">
        <v>33.0742244081718</v>
      </c>
      <c r="U1595" s="12" t="n">
        <v>29.7985057830811</v>
      </c>
      <c r="V1595" s="12" t="n">
        <v>52.3856544494629</v>
      </c>
      <c r="W1595" s="12" t="n">
        <v>22.5871486663818</v>
      </c>
      <c r="X1595" s="13" t="n">
        <v>21.6525668212779</v>
      </c>
      <c r="Y1595" s="13" t="n">
        <v>47.4181921725252</v>
      </c>
      <c r="Z1595" s="13" t="n">
        <v>36.8000000000001</v>
      </c>
      <c r="AA1595" s="10" t="s">
        <v>162</v>
      </c>
      <c r="AG1595" s="13" t="n">
        <v>99.1183897801545</v>
      </c>
      <c r="AH1595" s="13" t="n">
        <v>100</v>
      </c>
      <c r="AI1595" s="13" t="n">
        <v>28.7</v>
      </c>
      <c r="AJ1595" s="13" t="n">
        <v>67.4</v>
      </c>
      <c r="AK1595" s="13" t="n">
        <v>38.4</v>
      </c>
      <c r="AL1595" s="12" t="n">
        <v>36.3015759013283</v>
      </c>
      <c r="AM1595" s="10" t="s">
        <v>157</v>
      </c>
    </row>
    <row r="1596" customFormat="false" ht="15" hidden="false" customHeight="false" outlineLevel="0" collapsed="false">
      <c r="A1596" s="10" t="s">
        <v>3589</v>
      </c>
      <c r="B1596" s="10" t="s">
        <v>3465</v>
      </c>
      <c r="C1596" s="10" t="s">
        <v>148</v>
      </c>
      <c r="D1596" s="11" t="n">
        <v>46298.9500810185</v>
      </c>
      <c r="E1596" s="10" t="s">
        <v>3590</v>
      </c>
      <c r="F1596" s="10" t="s">
        <v>3467</v>
      </c>
      <c r="G1596" s="10" t="s">
        <v>3468</v>
      </c>
      <c r="H1596" s="10" t="s">
        <v>361</v>
      </c>
      <c r="I1596" s="10" t="s">
        <v>358</v>
      </c>
      <c r="J1596" s="10" t="s">
        <v>153</v>
      </c>
      <c r="K1596" s="10" t="s">
        <v>154</v>
      </c>
      <c r="M1596" s="12" t="n">
        <v>43.8725119144072</v>
      </c>
      <c r="N1596" s="12" t="n">
        <v>7.87384182454451</v>
      </c>
      <c r="O1596" s="12" t="n">
        <v>41.5998449309322</v>
      </c>
      <c r="P1596" s="12" t="n">
        <v>55.4098081191381</v>
      </c>
      <c r="Q1596" s="12" t="n">
        <v>53.2013855174305</v>
      </c>
      <c r="R1596" s="12" t="n">
        <v>50.216121469693</v>
      </c>
      <c r="S1596" s="12" t="n">
        <v>51.6961281758693</v>
      </c>
      <c r="T1596" s="12" t="n">
        <v>33.6787031396867</v>
      </c>
      <c r="U1596" s="12" t="n">
        <v>30.3666305541992</v>
      </c>
      <c r="V1596" s="12" t="n">
        <v>57.7254905700684</v>
      </c>
      <c r="W1596" s="12" t="n">
        <v>27.3588600158691</v>
      </c>
      <c r="X1596" s="13" t="n">
        <v>18.7169663581196</v>
      </c>
      <c r="Y1596" s="13" t="n">
        <v>29.0933750943818</v>
      </c>
      <c r="Z1596" s="13" t="n">
        <v>37.5000000000001</v>
      </c>
      <c r="AA1596" s="10" t="s">
        <v>162</v>
      </c>
      <c r="AG1596" s="13" t="n">
        <v>98.217424741815</v>
      </c>
      <c r="AH1596" s="13" t="n">
        <v>100</v>
      </c>
      <c r="AI1596" s="13" t="n">
        <v>29.2</v>
      </c>
      <c r="AJ1596" s="13" t="n">
        <v>70.3</v>
      </c>
      <c r="AK1596" s="13" t="n">
        <v>30.7</v>
      </c>
      <c r="AL1596" s="12" t="n">
        <v>30.3666306574781</v>
      </c>
      <c r="AM1596" s="10" t="s">
        <v>157</v>
      </c>
    </row>
    <row r="1597" customFormat="false" ht="15" hidden="false" customHeight="false" outlineLevel="0" collapsed="false">
      <c r="A1597" s="10" t="s">
        <v>3591</v>
      </c>
      <c r="B1597" s="10" t="s">
        <v>3592</v>
      </c>
      <c r="C1597" s="10" t="s">
        <v>148</v>
      </c>
      <c r="D1597" s="11" t="n">
        <v>46298.959224537</v>
      </c>
      <c r="E1597" s="10" t="s">
        <v>3593</v>
      </c>
      <c r="F1597" s="10" t="s">
        <v>3592</v>
      </c>
      <c r="G1597" s="10" t="s">
        <v>3594</v>
      </c>
      <c r="H1597" s="10" t="s">
        <v>151</v>
      </c>
      <c r="I1597" s="10" t="s">
        <v>152</v>
      </c>
      <c r="J1597" s="10" t="s">
        <v>153</v>
      </c>
      <c r="K1597" s="10" t="s">
        <v>154</v>
      </c>
      <c r="M1597" s="12" t="n">
        <v>54.6807073532365</v>
      </c>
      <c r="N1597" s="12" t="n">
        <v>6.8151074642973</v>
      </c>
      <c r="O1597" s="12" t="n">
        <v>53.4597875244031</v>
      </c>
      <c r="P1597" s="12" t="n">
        <v>66.7707875353225</v>
      </c>
      <c r="Q1597" s="12" t="n">
        <v>55.2609177227643</v>
      </c>
      <c r="R1597" s="12" t="n">
        <v>57.8836844154781</v>
      </c>
      <c r="S1597" s="12" t="n">
        <v>58.0430772513602</v>
      </c>
      <c r="T1597" s="12" t="n">
        <v>43.5547811734191</v>
      </c>
      <c r="U1597" s="12" t="n">
        <v>41.0332221984863</v>
      </c>
      <c r="V1597" s="12" t="n">
        <v>69.1069259643555</v>
      </c>
      <c r="W1597" s="12" t="n">
        <v>28.0737037658691</v>
      </c>
      <c r="X1597" s="13" t="n">
        <v>12.025987674963</v>
      </c>
      <c r="Y1597" s="13" t="n">
        <v>32.3814073472508</v>
      </c>
      <c r="Z1597" s="13" t="n">
        <v>53.5000000000001</v>
      </c>
      <c r="AA1597" s="10" t="s">
        <v>162</v>
      </c>
      <c r="AG1597" s="13" t="n">
        <v>98.7545407368967</v>
      </c>
      <c r="AH1597" s="13" t="n">
        <v>100</v>
      </c>
      <c r="AI1597" s="13" t="n">
        <v>40</v>
      </c>
      <c r="AJ1597" s="13" t="n">
        <v>76.4</v>
      </c>
      <c r="AK1597" s="13" t="n">
        <v>53.8</v>
      </c>
      <c r="AL1597" s="12" t="n">
        <v>52.9502937966927</v>
      </c>
      <c r="AM1597" s="10" t="s">
        <v>157</v>
      </c>
      <c r="AN1597" s="10" t="s">
        <v>632</v>
      </c>
    </row>
    <row r="1598" customFormat="false" ht="15" hidden="false" customHeight="false" outlineLevel="0" collapsed="false">
      <c r="A1598" s="10" t="s">
        <v>3595</v>
      </c>
      <c r="B1598" s="10" t="s">
        <v>3592</v>
      </c>
      <c r="C1598" s="10" t="s">
        <v>148</v>
      </c>
      <c r="D1598" s="11" t="n">
        <v>46298.9592361111</v>
      </c>
      <c r="E1598" s="10" t="s">
        <v>3596</v>
      </c>
      <c r="F1598" s="10" t="s">
        <v>3592</v>
      </c>
      <c r="G1598" s="10" t="s">
        <v>3594</v>
      </c>
      <c r="H1598" s="10" t="s">
        <v>160</v>
      </c>
      <c r="I1598" s="10" t="s">
        <v>152</v>
      </c>
      <c r="J1598" s="10" t="s">
        <v>153</v>
      </c>
      <c r="K1598" s="10" t="s">
        <v>154</v>
      </c>
      <c r="M1598" s="12" t="n">
        <v>55.9632749191297</v>
      </c>
      <c r="N1598" s="12" t="n">
        <v>7.55684664878131</v>
      </c>
      <c r="O1598" s="12" t="n">
        <v>54.5586783234686</v>
      </c>
      <c r="P1598" s="12" t="n">
        <v>68.7432304476459</v>
      </c>
      <c r="Q1598" s="12" t="n">
        <v>57.9542079392107</v>
      </c>
      <c r="R1598" s="12" t="n">
        <v>58.1005180839479</v>
      </c>
      <c r="S1598" s="12" t="n">
        <v>60.3203429476866</v>
      </c>
      <c r="T1598" s="12" t="n">
        <v>44.2861324057375</v>
      </c>
      <c r="U1598" s="12" t="n">
        <v>41.4524383544922</v>
      </c>
      <c r="V1598" s="12" t="n">
        <v>70.3801956176758</v>
      </c>
      <c r="W1598" s="12" t="n">
        <v>28.9277572631836</v>
      </c>
      <c r="X1598" s="13" t="n">
        <v>14.5857156597664</v>
      </c>
      <c r="Y1598" s="13" t="n">
        <v>27.3140182321446</v>
      </c>
      <c r="Z1598" s="13" t="n">
        <v>57.0000000000002</v>
      </c>
      <c r="AA1598" s="10" t="s">
        <v>162</v>
      </c>
      <c r="AG1598" s="13" t="n">
        <v>98.7098339557356</v>
      </c>
      <c r="AH1598" s="13" t="n">
        <v>100</v>
      </c>
      <c r="AI1598" s="13" t="n">
        <v>40.3</v>
      </c>
      <c r="AJ1598" s="13" t="n">
        <v>80.9</v>
      </c>
      <c r="AK1598" s="13" t="n">
        <v>53</v>
      </c>
      <c r="AL1598" s="12" t="n">
        <v>54.7445584655419</v>
      </c>
      <c r="AM1598" s="10" t="s">
        <v>157</v>
      </c>
      <c r="AN1598" s="10" t="s">
        <v>632</v>
      </c>
    </row>
    <row r="1599" customFormat="false" ht="15" hidden="false" customHeight="false" outlineLevel="0" collapsed="false">
      <c r="A1599" s="10" t="s">
        <v>3597</v>
      </c>
      <c r="B1599" s="10" t="s">
        <v>3592</v>
      </c>
      <c r="C1599" s="10" t="s">
        <v>148</v>
      </c>
      <c r="D1599" s="11" t="n">
        <v>46298.9592824074</v>
      </c>
      <c r="E1599" s="10" t="s">
        <v>3598</v>
      </c>
      <c r="F1599" s="10" t="s">
        <v>3592</v>
      </c>
      <c r="G1599" s="10" t="s">
        <v>3594</v>
      </c>
      <c r="H1599" s="10" t="s">
        <v>166</v>
      </c>
      <c r="I1599" s="10" t="s">
        <v>152</v>
      </c>
      <c r="J1599" s="10" t="s">
        <v>153</v>
      </c>
      <c r="K1599" s="10" t="s">
        <v>154</v>
      </c>
      <c r="M1599" s="12" t="n">
        <v>53.4621602161787</v>
      </c>
      <c r="N1599" s="12" t="n">
        <v>7.18893995672609</v>
      </c>
      <c r="O1599" s="12" t="n">
        <v>52.2245549838422</v>
      </c>
      <c r="P1599" s="12" t="n">
        <v>65.5064555278503</v>
      </c>
      <c r="Q1599" s="12" t="n">
        <v>54.9588106219471</v>
      </c>
      <c r="R1599" s="12" t="n">
        <v>55.7872267326927</v>
      </c>
      <c r="S1599" s="12" t="n">
        <v>56.4456343168209</v>
      </c>
      <c r="T1599" s="12" t="n">
        <v>42.8245361526105</v>
      </c>
      <c r="U1599" s="12" t="n">
        <v>40.579288482666</v>
      </c>
      <c r="V1599" s="12" t="n">
        <v>67.1876068115234</v>
      </c>
      <c r="W1599" s="12" t="n">
        <v>26.6083183288574</v>
      </c>
      <c r="X1599" s="13" t="n">
        <v>17.2668112798265</v>
      </c>
      <c r="Y1599" s="13" t="n">
        <v>26.7207933064766</v>
      </c>
      <c r="Z1599" s="13" t="n">
        <v>53.4000000000002</v>
      </c>
      <c r="AA1599" s="10" t="s">
        <v>162</v>
      </c>
      <c r="AG1599" s="13" t="n">
        <v>98.6669112701033</v>
      </c>
      <c r="AH1599" s="13" t="n">
        <v>100</v>
      </c>
      <c r="AI1599" s="13" t="n">
        <v>39.6</v>
      </c>
      <c r="AJ1599" s="13" t="n">
        <v>74.1</v>
      </c>
      <c r="AK1599" s="13" t="n">
        <v>45.1</v>
      </c>
      <c r="AL1599" s="12" t="n">
        <v>44.7111111111111</v>
      </c>
      <c r="AM1599" s="10" t="s">
        <v>157</v>
      </c>
      <c r="AN1599" s="10" t="s">
        <v>632</v>
      </c>
    </row>
    <row r="1600" customFormat="false" ht="15" hidden="false" customHeight="false" outlineLevel="0" collapsed="false">
      <c r="A1600" s="10" t="s">
        <v>3599</v>
      </c>
      <c r="B1600" s="10" t="s">
        <v>3592</v>
      </c>
      <c r="C1600" s="10" t="s">
        <v>148</v>
      </c>
      <c r="D1600" s="11" t="n">
        <v>46298.9592939815</v>
      </c>
      <c r="E1600" s="10" t="s">
        <v>3600</v>
      </c>
      <c r="F1600" s="10" t="s">
        <v>3592</v>
      </c>
      <c r="G1600" s="10" t="s">
        <v>3594</v>
      </c>
      <c r="H1600" s="10" t="s">
        <v>169</v>
      </c>
      <c r="I1600" s="10" t="s">
        <v>152</v>
      </c>
      <c r="J1600" s="10" t="s">
        <v>153</v>
      </c>
      <c r="K1600" s="10" t="s">
        <v>154</v>
      </c>
      <c r="M1600" s="12" t="n">
        <v>53.5867135553738</v>
      </c>
      <c r="N1600" s="12" t="n">
        <v>6.23175923491746</v>
      </c>
      <c r="O1600" s="12" t="n">
        <v>52.4302723101028</v>
      </c>
      <c r="P1600" s="12" t="n">
        <v>65.2877818891703</v>
      </c>
      <c r="Q1600" s="12" t="n">
        <v>53.4697932676557</v>
      </c>
      <c r="R1600" s="12" t="n">
        <v>56.289799277072</v>
      </c>
      <c r="S1600" s="12" t="n">
        <v>57.3922229472369</v>
      </c>
      <c r="T1600" s="12" t="n">
        <v>44.3208738100913</v>
      </c>
      <c r="U1600" s="12" t="n">
        <v>41.4382438659668</v>
      </c>
      <c r="V1600" s="12" t="n">
        <v>66.3799285888672</v>
      </c>
      <c r="W1600" s="12" t="n">
        <v>24.9416847229004</v>
      </c>
      <c r="X1600" s="13" t="n">
        <v>13.8707526904477</v>
      </c>
      <c r="Y1600" s="13" t="n">
        <v>34.9043925461106</v>
      </c>
      <c r="Z1600" s="13" t="n">
        <v>52.1000000000001</v>
      </c>
      <c r="AA1600" s="10" t="s">
        <v>162</v>
      </c>
      <c r="AG1600" s="13" t="n">
        <v>98.8845521989808</v>
      </c>
      <c r="AH1600" s="13" t="n">
        <v>100</v>
      </c>
      <c r="AI1600" s="13" t="n">
        <v>40.3</v>
      </c>
      <c r="AJ1600" s="13" t="n">
        <v>80.4</v>
      </c>
      <c r="AK1600" s="13" t="n">
        <v>54.1</v>
      </c>
      <c r="AL1600" s="12" t="n">
        <v>51.2641355618448</v>
      </c>
      <c r="AM1600" s="10" t="s">
        <v>157</v>
      </c>
      <c r="AN1600" s="10" t="s">
        <v>632</v>
      </c>
    </row>
    <row r="1601" customFormat="false" ht="15" hidden="false" customHeight="false" outlineLevel="0" collapsed="false">
      <c r="A1601" s="10" t="s">
        <v>3601</v>
      </c>
      <c r="B1601" s="10" t="s">
        <v>3592</v>
      </c>
      <c r="C1601" s="10" t="s">
        <v>148</v>
      </c>
      <c r="D1601" s="11" t="n">
        <v>46298.9593171296</v>
      </c>
      <c r="E1601" s="10" t="s">
        <v>3602</v>
      </c>
      <c r="F1601" s="10" t="s">
        <v>3592</v>
      </c>
      <c r="G1601" s="10" t="s">
        <v>3594</v>
      </c>
      <c r="H1601" s="10" t="s">
        <v>173</v>
      </c>
      <c r="I1601" s="10" t="s">
        <v>152</v>
      </c>
      <c r="J1601" s="10" t="s">
        <v>153</v>
      </c>
      <c r="K1601" s="10" t="s">
        <v>154</v>
      </c>
      <c r="M1601" s="12" t="n">
        <v>54.8881591647675</v>
      </c>
      <c r="N1601" s="12" t="n">
        <v>7.66713107040623</v>
      </c>
      <c r="O1601" s="12" t="n">
        <v>53.5296223553974</v>
      </c>
      <c r="P1601" s="12" t="n">
        <v>66.9754468109382</v>
      </c>
      <c r="Q1601" s="12" t="n">
        <v>56.6308302781219</v>
      </c>
      <c r="R1601" s="12" t="n">
        <v>58.6793665519128</v>
      </c>
      <c r="S1601" s="12" t="n">
        <v>58.3441788024436</v>
      </c>
      <c r="T1601" s="12" t="n">
        <v>42.7252529850094</v>
      </c>
      <c r="U1601" s="12" t="n">
        <v>39.8432693481445</v>
      </c>
      <c r="V1601" s="12" t="n">
        <v>68.1549453735352</v>
      </c>
      <c r="W1601" s="12" t="n">
        <v>28.3116760253906</v>
      </c>
      <c r="X1601" s="13" t="n">
        <v>12.3863791767334</v>
      </c>
      <c r="Y1601" s="13" t="n">
        <v>27.7667867073893</v>
      </c>
      <c r="Z1601" s="13" t="n">
        <v>55.4000000000002</v>
      </c>
      <c r="AA1601" s="10" t="s">
        <v>162</v>
      </c>
      <c r="AG1601" s="13" t="n">
        <v>98.9865352682117</v>
      </c>
      <c r="AH1601" s="13" t="n">
        <v>100</v>
      </c>
      <c r="AI1601" s="13" t="n">
        <v>38.6</v>
      </c>
      <c r="AJ1601" s="13" t="n">
        <v>82.4</v>
      </c>
      <c r="AK1601" s="13" t="n">
        <v>56.3</v>
      </c>
      <c r="AL1601" s="12" t="n">
        <v>57.1925262404094</v>
      </c>
      <c r="AM1601" s="10" t="s">
        <v>157</v>
      </c>
      <c r="AN1601" s="10" t="s">
        <v>632</v>
      </c>
    </row>
    <row r="1602" customFormat="false" ht="15" hidden="false" customHeight="false" outlineLevel="0" collapsed="false">
      <c r="A1602" s="10" t="s">
        <v>3603</v>
      </c>
      <c r="B1602" s="10" t="s">
        <v>3592</v>
      </c>
      <c r="C1602" s="10" t="s">
        <v>148</v>
      </c>
      <c r="D1602" s="11" t="n">
        <v>46298.9593287037</v>
      </c>
      <c r="E1602" s="10" t="s">
        <v>3604</v>
      </c>
      <c r="F1602" s="10" t="s">
        <v>3592</v>
      </c>
      <c r="G1602" s="10" t="s">
        <v>3594</v>
      </c>
      <c r="H1602" s="10" t="s">
        <v>176</v>
      </c>
      <c r="I1602" s="10" t="s">
        <v>152</v>
      </c>
      <c r="J1602" s="10" t="s">
        <v>153</v>
      </c>
      <c r="K1602" s="10" t="s">
        <v>154</v>
      </c>
      <c r="M1602" s="12" t="n">
        <v>56.4917437696599</v>
      </c>
      <c r="N1602" s="12" t="n">
        <v>5.00854090420397</v>
      </c>
      <c r="O1602" s="12" t="n">
        <v>55.2482681632926</v>
      </c>
      <c r="P1602" s="12" t="n">
        <v>67.4301241151783</v>
      </c>
      <c r="Q1602" s="12" t="n">
        <v>59.7426497537724</v>
      </c>
      <c r="R1602" s="12" t="n">
        <v>60.2912800921909</v>
      </c>
      <c r="S1602" s="12" t="n">
        <v>57.6049605906234</v>
      </c>
      <c r="T1602" s="12" t="n">
        <v>50.5484189937587</v>
      </c>
      <c r="U1602" s="12" t="n">
        <v>47.0417366027832</v>
      </c>
      <c r="V1602" s="12" t="n">
        <v>69.1011657714844</v>
      </c>
      <c r="W1602" s="12" t="n">
        <v>22.0594291687012</v>
      </c>
      <c r="X1602" s="13" t="n">
        <v>22.9839903837779</v>
      </c>
      <c r="Y1602" s="13" t="n">
        <v>47.7936693204188</v>
      </c>
      <c r="Z1602" s="13" t="n">
        <v>53.8000000000001</v>
      </c>
      <c r="AA1602" s="10" t="s">
        <v>162</v>
      </c>
      <c r="AG1602" s="13" t="n">
        <v>98.9161152467604</v>
      </c>
      <c r="AH1602" s="13" t="n">
        <v>100</v>
      </c>
      <c r="AI1602" s="13" t="n">
        <v>46</v>
      </c>
      <c r="AJ1602" s="13" t="n">
        <v>82.7</v>
      </c>
      <c r="AK1602" s="13" t="n">
        <v>51</v>
      </c>
      <c r="AL1602" s="12" t="n">
        <v>49.9124557852712</v>
      </c>
      <c r="AM1602" s="10" t="s">
        <v>157</v>
      </c>
      <c r="AN1602" s="10" t="s">
        <v>632</v>
      </c>
    </row>
    <row r="1603" customFormat="false" ht="15" hidden="false" customHeight="false" outlineLevel="0" collapsed="false">
      <c r="A1603" s="10" t="s">
        <v>3605</v>
      </c>
      <c r="B1603" s="10" t="s">
        <v>3592</v>
      </c>
      <c r="C1603" s="10" t="s">
        <v>148</v>
      </c>
      <c r="D1603" s="11" t="n">
        <v>46298.9593634259</v>
      </c>
      <c r="E1603" s="10" t="s">
        <v>3606</v>
      </c>
      <c r="F1603" s="10" t="s">
        <v>3592</v>
      </c>
      <c r="G1603" s="10" t="s">
        <v>3594</v>
      </c>
      <c r="H1603" s="10" t="s">
        <v>179</v>
      </c>
      <c r="I1603" s="10" t="s">
        <v>152</v>
      </c>
      <c r="J1603" s="10" t="s">
        <v>153</v>
      </c>
      <c r="K1603" s="10" t="s">
        <v>154</v>
      </c>
      <c r="M1603" s="12" t="n">
        <v>56.5903882447218</v>
      </c>
      <c r="N1603" s="12" t="n">
        <v>6.84751929584557</v>
      </c>
      <c r="O1603" s="12" t="n">
        <v>55.1485127100877</v>
      </c>
      <c r="P1603" s="12" t="n">
        <v>68.8324756215212</v>
      </c>
      <c r="Q1603" s="12" t="n">
        <v>59.499142510335</v>
      </c>
      <c r="R1603" s="12" t="n">
        <v>60.5107052973881</v>
      </c>
      <c r="S1603" s="12" t="n">
        <v>60.4421627020111</v>
      </c>
      <c r="T1603" s="12" t="n">
        <v>47.0922552614223</v>
      </c>
      <c r="U1603" s="12" t="n">
        <v>44.0155372619629</v>
      </c>
      <c r="V1603" s="12" t="n">
        <v>71.2807006835938</v>
      </c>
      <c r="W1603" s="12" t="n">
        <v>27.2651634216309</v>
      </c>
      <c r="X1603" s="13" t="n">
        <v>14.3364476333041</v>
      </c>
      <c r="Y1603" s="13" t="n">
        <v>30.1553708769938</v>
      </c>
      <c r="Z1603" s="13" t="n">
        <v>51.2000000000001</v>
      </c>
      <c r="AA1603" s="10" t="s">
        <v>162</v>
      </c>
      <c r="AG1603" s="13" t="n">
        <v>98.862012655644</v>
      </c>
      <c r="AH1603" s="13" t="n">
        <v>100</v>
      </c>
      <c r="AI1603" s="13" t="n">
        <v>42.9</v>
      </c>
      <c r="AJ1603" s="13" t="n">
        <v>82.2</v>
      </c>
      <c r="AK1603" s="13" t="n">
        <v>57.5</v>
      </c>
      <c r="AL1603" s="12" t="n">
        <v>57.3920069991978</v>
      </c>
      <c r="AM1603" s="10" t="s">
        <v>157</v>
      </c>
      <c r="AN1603" s="10" t="s">
        <v>632</v>
      </c>
    </row>
    <row r="1604" customFormat="false" ht="15" hidden="false" customHeight="false" outlineLevel="0" collapsed="false">
      <c r="A1604" s="10" t="s">
        <v>3607</v>
      </c>
      <c r="B1604" s="10" t="s">
        <v>3592</v>
      </c>
      <c r="C1604" s="10" t="s">
        <v>148</v>
      </c>
      <c r="D1604" s="11" t="n">
        <v>46298.9593981481</v>
      </c>
      <c r="E1604" s="10" t="s">
        <v>3608</v>
      </c>
      <c r="F1604" s="10" t="s">
        <v>3592</v>
      </c>
      <c r="G1604" s="10" t="s">
        <v>3594</v>
      </c>
      <c r="H1604" s="10" t="s">
        <v>183</v>
      </c>
      <c r="I1604" s="10" t="s">
        <v>152</v>
      </c>
      <c r="J1604" s="10" t="s">
        <v>153</v>
      </c>
      <c r="K1604" s="10" t="s">
        <v>154</v>
      </c>
      <c r="M1604" s="12" t="n">
        <v>52.280840555018</v>
      </c>
      <c r="N1604" s="12" t="n">
        <v>6.70409868501786</v>
      </c>
      <c r="O1604" s="12" t="n">
        <v>51.011206146281</v>
      </c>
      <c r="P1604" s="12" t="n">
        <v>63.4948085404763</v>
      </c>
      <c r="Q1604" s="12" t="n">
        <v>53.291991342644</v>
      </c>
      <c r="R1604" s="12" t="n">
        <v>56.8027188638898</v>
      </c>
      <c r="S1604" s="12" t="n">
        <v>55.0148942099124</v>
      </c>
      <c r="T1604" s="12" t="n">
        <v>42.1760564714122</v>
      </c>
      <c r="U1604" s="12" t="n">
        <v>39.6218681335449</v>
      </c>
      <c r="V1604" s="12" t="n">
        <v>66.6211090087891</v>
      </c>
      <c r="W1604" s="12" t="n">
        <v>26.9992408752441</v>
      </c>
      <c r="X1604" s="13" t="n">
        <v>13.1674712991252</v>
      </c>
      <c r="Y1604" s="13" t="n">
        <v>29.0626987685474</v>
      </c>
      <c r="Z1604" s="13" t="n">
        <v>49.4000000000001</v>
      </c>
      <c r="AA1604" s="10" t="s">
        <v>162</v>
      </c>
      <c r="AG1604" s="13" t="n">
        <v>98.9159807743879</v>
      </c>
      <c r="AH1604" s="13" t="n">
        <v>100</v>
      </c>
      <c r="AI1604" s="13" t="n">
        <v>38.6</v>
      </c>
      <c r="AJ1604" s="13" t="n">
        <v>74.6</v>
      </c>
      <c r="AK1604" s="13" t="n">
        <v>53.3</v>
      </c>
      <c r="AL1604" s="12" t="n">
        <v>50.6</v>
      </c>
      <c r="AM1604" s="10" t="s">
        <v>157</v>
      </c>
      <c r="AN1604" s="10" t="s">
        <v>632</v>
      </c>
    </row>
    <row r="1605" customFormat="false" ht="15" hidden="false" customHeight="false" outlineLevel="0" collapsed="false">
      <c r="A1605" s="10" t="s">
        <v>3609</v>
      </c>
      <c r="B1605" s="10" t="s">
        <v>3592</v>
      </c>
      <c r="C1605" s="10" t="s">
        <v>148</v>
      </c>
      <c r="D1605" s="11" t="n">
        <v>46298.9594675926</v>
      </c>
      <c r="E1605" s="10" t="s">
        <v>3610</v>
      </c>
      <c r="F1605" s="10" t="s">
        <v>3592</v>
      </c>
      <c r="G1605" s="10" t="s">
        <v>3594</v>
      </c>
      <c r="H1605" s="10" t="s">
        <v>186</v>
      </c>
      <c r="I1605" s="10" t="s">
        <v>152</v>
      </c>
      <c r="J1605" s="10" t="s">
        <v>153</v>
      </c>
      <c r="K1605" s="10" t="s">
        <v>154</v>
      </c>
      <c r="M1605" s="12" t="n">
        <v>47.3230619242642</v>
      </c>
      <c r="N1605" s="12" t="n">
        <v>7.03650175465593</v>
      </c>
      <c r="O1605" s="12" t="n">
        <v>46.0077205981901</v>
      </c>
      <c r="P1605" s="12" t="n">
        <v>57.9169614470922</v>
      </c>
      <c r="Q1605" s="12" t="n">
        <v>47.9052171920611</v>
      </c>
      <c r="R1605" s="12" t="n">
        <v>49.2414678355727</v>
      </c>
      <c r="S1605" s="12" t="n">
        <v>55.0962466837428</v>
      </c>
      <c r="T1605" s="12" t="n">
        <v>36.595689792012</v>
      </c>
      <c r="U1605" s="12" t="n">
        <v>35.9871368408203</v>
      </c>
      <c r="V1605" s="12" t="n">
        <v>60.5416870117188</v>
      </c>
      <c r="W1605" s="12" t="n">
        <v>24.5545501708984</v>
      </c>
      <c r="X1605" s="13" t="n">
        <v>14.173017612724</v>
      </c>
      <c r="Y1605" s="13" t="n">
        <v>28.8290469757602</v>
      </c>
      <c r="Z1605" s="13" t="n">
        <v>54.7000000000002</v>
      </c>
      <c r="AA1605" s="10" t="s">
        <v>162</v>
      </c>
      <c r="AG1605" s="13" t="n">
        <v>98.4961839726853</v>
      </c>
      <c r="AH1605" s="13" t="n">
        <v>100</v>
      </c>
      <c r="AI1605" s="13" t="n">
        <v>34.7</v>
      </c>
      <c r="AJ1605" s="13" t="n">
        <v>67.9</v>
      </c>
      <c r="AK1605" s="13" t="n">
        <v>40.4</v>
      </c>
      <c r="AL1605" s="12" t="n">
        <v>41.2212485768501</v>
      </c>
      <c r="AM1605" s="10" t="s">
        <v>157</v>
      </c>
      <c r="AN1605" s="10" t="s">
        <v>632</v>
      </c>
    </row>
    <row r="1606" customFormat="false" ht="15" hidden="false" customHeight="false" outlineLevel="0" collapsed="false">
      <c r="A1606" s="10" t="s">
        <v>3611</v>
      </c>
      <c r="B1606" s="10" t="s">
        <v>3592</v>
      </c>
      <c r="C1606" s="10" t="s">
        <v>148</v>
      </c>
      <c r="D1606" s="11" t="n">
        <v>46298.9595138889</v>
      </c>
      <c r="E1606" s="10" t="s">
        <v>3612</v>
      </c>
      <c r="F1606" s="10" t="s">
        <v>3592</v>
      </c>
      <c r="G1606" s="10" t="s">
        <v>3594</v>
      </c>
      <c r="H1606" s="10" t="s">
        <v>189</v>
      </c>
      <c r="I1606" s="10" t="s">
        <v>152</v>
      </c>
      <c r="J1606" s="10" t="s">
        <v>153</v>
      </c>
      <c r="K1606" s="10" t="s">
        <v>154</v>
      </c>
      <c r="M1606" s="12" t="n">
        <v>51.4948805857786</v>
      </c>
      <c r="N1606" s="12" t="n">
        <v>3.37497789256741</v>
      </c>
      <c r="O1606" s="12" t="n">
        <v>50.6359385082113</v>
      </c>
      <c r="P1606" s="12" t="n">
        <v>57.2436522806549</v>
      </c>
      <c r="Q1606" s="12" t="n">
        <v>52.9662946468516</v>
      </c>
      <c r="R1606" s="12" t="n">
        <v>55.342830103563</v>
      </c>
      <c r="S1606" s="12" t="n">
        <v>53.7234116979701</v>
      </c>
      <c r="T1606" s="12" t="n">
        <v>46.5877861310343</v>
      </c>
      <c r="U1606" s="12" t="n">
        <v>44.4273834228516</v>
      </c>
      <c r="V1606" s="12" t="n">
        <v>59.6188583374023</v>
      </c>
      <c r="W1606" s="12" t="n">
        <v>15.1914749145508</v>
      </c>
      <c r="X1606" s="13" t="n">
        <v>23.9813764986853</v>
      </c>
      <c r="Y1606" s="13" t="n">
        <v>58.7830394261774</v>
      </c>
      <c r="Z1606" s="13" t="n">
        <v>52.0000000000001</v>
      </c>
      <c r="AA1606" s="10" t="s">
        <v>155</v>
      </c>
      <c r="AG1606" s="13" t="n">
        <v>99.0001194124906</v>
      </c>
      <c r="AH1606" s="13" t="n">
        <v>100</v>
      </c>
      <c r="AI1606" s="13" t="n">
        <v>43.4</v>
      </c>
      <c r="AJ1606" s="13" t="n">
        <v>69.9</v>
      </c>
      <c r="AK1606" s="13" t="n">
        <v>49</v>
      </c>
      <c r="AL1606" s="12" t="n">
        <v>48.6052134724858</v>
      </c>
      <c r="AM1606" s="10" t="s">
        <v>157</v>
      </c>
      <c r="AN1606" s="10" t="s">
        <v>632</v>
      </c>
    </row>
    <row r="1607" customFormat="false" ht="15" hidden="false" customHeight="false" outlineLevel="0" collapsed="false">
      <c r="A1607" s="10" t="s">
        <v>3613</v>
      </c>
      <c r="B1607" s="10" t="s">
        <v>3592</v>
      </c>
      <c r="C1607" s="10" t="s">
        <v>148</v>
      </c>
      <c r="D1607" s="11" t="n">
        <v>46298.9595601852</v>
      </c>
      <c r="E1607" s="10" t="s">
        <v>3614</v>
      </c>
      <c r="F1607" s="10" t="s">
        <v>3592</v>
      </c>
      <c r="G1607" s="10" t="s">
        <v>3594</v>
      </c>
      <c r="H1607" s="10" t="s">
        <v>192</v>
      </c>
      <c r="I1607" s="10" t="s">
        <v>152</v>
      </c>
      <c r="J1607" s="10" t="s">
        <v>153</v>
      </c>
      <c r="K1607" s="10" t="s">
        <v>154</v>
      </c>
      <c r="M1607" s="12" t="n">
        <v>48.6588441016329</v>
      </c>
      <c r="N1607" s="12" t="n">
        <v>2.63565336554956</v>
      </c>
      <c r="O1607" s="12" t="n">
        <v>47.9019194093369</v>
      </c>
      <c r="P1607" s="12" t="n">
        <v>51.5742693951255</v>
      </c>
      <c r="Q1607" s="12" t="n">
        <v>52.9927348204148</v>
      </c>
      <c r="R1607" s="12" t="n">
        <v>50.9675807584796</v>
      </c>
      <c r="S1607" s="12" t="n">
        <v>51.0990020423898</v>
      </c>
      <c r="T1607" s="12" t="n">
        <v>44.7660601972782</v>
      </c>
      <c r="U1607" s="12" t="n">
        <v>43.8149528503418</v>
      </c>
      <c r="V1607" s="12" t="n">
        <v>54.978271484375</v>
      </c>
      <c r="W1607" s="12" t="n">
        <v>11.1633186340332</v>
      </c>
      <c r="X1607" s="13" t="n">
        <v>34.0130215420688</v>
      </c>
      <c r="Y1607" s="13" t="n">
        <v>70.8219063370109</v>
      </c>
      <c r="Z1607" s="13" t="n">
        <v>48.8000000000001</v>
      </c>
      <c r="AA1607" s="10" t="s">
        <v>155</v>
      </c>
      <c r="AG1607" s="13" t="n">
        <v>98.8228235683549</v>
      </c>
      <c r="AH1607" s="13" t="n">
        <v>100</v>
      </c>
      <c r="AI1607" s="13" t="n">
        <v>42.9</v>
      </c>
      <c r="AJ1607" s="13" t="n">
        <v>66.5</v>
      </c>
      <c r="AK1607" s="13" t="n">
        <v>44.6</v>
      </c>
      <c r="AL1607" s="12" t="n">
        <v>44.8873684210526</v>
      </c>
      <c r="AM1607" s="10" t="s">
        <v>157</v>
      </c>
      <c r="AN1607" s="10" t="s">
        <v>632</v>
      </c>
    </row>
    <row r="1608" customFormat="false" ht="15" hidden="false" customHeight="false" outlineLevel="0" collapsed="false">
      <c r="A1608" s="10" t="s">
        <v>3615</v>
      </c>
      <c r="B1608" s="10" t="s">
        <v>3592</v>
      </c>
      <c r="C1608" s="10" t="s">
        <v>148</v>
      </c>
      <c r="D1608" s="11" t="n">
        <v>46298.9595833333</v>
      </c>
      <c r="E1608" s="10" t="s">
        <v>3616</v>
      </c>
      <c r="F1608" s="10" t="s">
        <v>3592</v>
      </c>
      <c r="G1608" s="10" t="s">
        <v>3594</v>
      </c>
      <c r="H1608" s="10" t="s">
        <v>195</v>
      </c>
      <c r="I1608" s="10" t="s">
        <v>152</v>
      </c>
      <c r="J1608" s="10" t="s">
        <v>153</v>
      </c>
      <c r="K1608" s="10" t="s">
        <v>154</v>
      </c>
      <c r="M1608" s="12" t="n">
        <v>44.9614831673394</v>
      </c>
      <c r="N1608" s="12" t="n">
        <v>5.10502087530112</v>
      </c>
      <c r="O1608" s="12" t="n">
        <v>43.5049642840999</v>
      </c>
      <c r="P1608" s="12" t="n">
        <v>51.4980957470092</v>
      </c>
      <c r="Q1608" s="12" t="n">
        <v>51.2698433630537</v>
      </c>
      <c r="R1608" s="12" t="n">
        <v>50.2421887011567</v>
      </c>
      <c r="S1608" s="12" t="n">
        <v>49.0817241198028</v>
      </c>
      <c r="T1608" s="12" t="n">
        <v>37.1080999923395</v>
      </c>
      <c r="U1608" s="12" t="n">
        <v>35.4669532775879</v>
      </c>
      <c r="V1608" s="12" t="n">
        <v>54.6105918884277</v>
      </c>
      <c r="W1608" s="12" t="n">
        <v>19.1436386108398</v>
      </c>
      <c r="X1608" s="13" t="n">
        <v>16.6196645822264</v>
      </c>
      <c r="Y1608" s="13" t="n">
        <v>38.329178076593</v>
      </c>
      <c r="Z1608" s="13" t="n">
        <v>43.8000000000001</v>
      </c>
      <c r="AA1608" s="10" t="s">
        <v>162</v>
      </c>
      <c r="AG1608" s="13" t="n">
        <v>98.2084559807332</v>
      </c>
      <c r="AH1608" s="13" t="n">
        <v>100</v>
      </c>
      <c r="AI1608" s="13" t="n">
        <v>34.3</v>
      </c>
      <c r="AJ1608" s="13" t="n">
        <v>64.4</v>
      </c>
      <c r="AK1608" s="13" t="n">
        <v>36.2</v>
      </c>
      <c r="AL1608" s="12" t="n">
        <v>35.4669523859576</v>
      </c>
      <c r="AM1608" s="10" t="s">
        <v>157</v>
      </c>
      <c r="AN1608" s="10" t="s">
        <v>632</v>
      </c>
    </row>
    <row r="1609" customFormat="false" ht="15" hidden="false" customHeight="false" outlineLevel="0" collapsed="false">
      <c r="A1609" s="10" t="s">
        <v>3617</v>
      </c>
      <c r="B1609" s="10" t="s">
        <v>3592</v>
      </c>
      <c r="C1609" s="10" t="s">
        <v>148</v>
      </c>
      <c r="D1609" s="11" t="n">
        <v>46298.9596064815</v>
      </c>
      <c r="E1609" s="10" t="s">
        <v>3618</v>
      </c>
      <c r="F1609" s="10" t="s">
        <v>3592</v>
      </c>
      <c r="G1609" s="10" t="s">
        <v>3594</v>
      </c>
      <c r="H1609" s="10" t="s">
        <v>198</v>
      </c>
      <c r="I1609" s="10" t="s">
        <v>152</v>
      </c>
      <c r="J1609" s="10" t="s">
        <v>153</v>
      </c>
      <c r="K1609" s="10" t="s">
        <v>154</v>
      </c>
      <c r="M1609" s="12" t="n">
        <v>44.0720641428371</v>
      </c>
      <c r="N1609" s="12" t="n">
        <v>6.36214111861553</v>
      </c>
      <c r="O1609" s="12" t="n">
        <v>42.3506467458452</v>
      </c>
      <c r="P1609" s="12" t="n">
        <v>51.599216042683</v>
      </c>
      <c r="Q1609" s="12" t="n">
        <v>52.979933537428</v>
      </c>
      <c r="R1609" s="12" t="n">
        <v>52.2745668707427</v>
      </c>
      <c r="S1609" s="12" t="n">
        <v>47.0206374504765</v>
      </c>
      <c r="T1609" s="12" t="n">
        <v>34.7201908342588</v>
      </c>
      <c r="U1609" s="12" t="n">
        <v>34.3884544372559</v>
      </c>
      <c r="V1609" s="12" t="n">
        <v>55.2237930297852</v>
      </c>
      <c r="W1609" s="12" t="n">
        <v>20.8353385925293</v>
      </c>
      <c r="X1609" s="13" t="n">
        <v>19.9248442590158</v>
      </c>
      <c r="Y1609" s="13" t="n">
        <v>31.8440304052123</v>
      </c>
      <c r="Z1609" s="13" t="n">
        <v>37.2</v>
      </c>
      <c r="AA1609" s="10" t="s">
        <v>162</v>
      </c>
      <c r="AG1609" s="13" t="n">
        <v>98.1874298540965</v>
      </c>
      <c r="AH1609" s="13" t="n">
        <v>100</v>
      </c>
      <c r="AI1609" s="13" t="n">
        <v>33.5</v>
      </c>
      <c r="AJ1609" s="13" t="n">
        <v>64.8</v>
      </c>
      <c r="AK1609" s="13" t="n">
        <v>34.8</v>
      </c>
      <c r="AL1609" s="12" t="n">
        <v>34.7134754046668</v>
      </c>
      <c r="AM1609" s="10" t="s">
        <v>157</v>
      </c>
      <c r="AN1609" s="10" t="s">
        <v>632</v>
      </c>
    </row>
    <row r="1610" customFormat="false" ht="15" hidden="false" customHeight="false" outlineLevel="0" collapsed="false">
      <c r="A1610" s="10" t="s">
        <v>3619</v>
      </c>
      <c r="B1610" s="10" t="s">
        <v>3592</v>
      </c>
      <c r="C1610" s="10" t="s">
        <v>148</v>
      </c>
      <c r="D1610" s="11" t="n">
        <v>46298.9596296296</v>
      </c>
      <c r="E1610" s="10" t="s">
        <v>3620</v>
      </c>
      <c r="F1610" s="10" t="s">
        <v>3592</v>
      </c>
      <c r="G1610" s="10" t="s">
        <v>3594</v>
      </c>
      <c r="H1610" s="10" t="s">
        <v>201</v>
      </c>
      <c r="I1610" s="10" t="s">
        <v>152</v>
      </c>
      <c r="J1610" s="10" t="s">
        <v>153</v>
      </c>
      <c r="K1610" s="10" t="s">
        <v>154</v>
      </c>
      <c r="M1610" s="12" t="n">
        <v>45.6083845307223</v>
      </c>
      <c r="N1610" s="12" t="n">
        <v>6.6546948098436</v>
      </c>
      <c r="O1610" s="12" t="n">
        <v>44.1401052627021</v>
      </c>
      <c r="P1610" s="12" t="n">
        <v>54.9887263292487</v>
      </c>
      <c r="Q1610" s="12" t="n">
        <v>48.8958650834343</v>
      </c>
      <c r="R1610" s="12" t="n">
        <v>50.7673020123593</v>
      </c>
      <c r="S1610" s="12" t="n">
        <v>49.9852696088405</v>
      </c>
      <c r="T1610" s="12" t="n">
        <v>35.9919075219978</v>
      </c>
      <c r="U1610" s="12" t="n">
        <v>35.3979682922363</v>
      </c>
      <c r="V1610" s="12" t="n">
        <v>58.2514495849609</v>
      </c>
      <c r="W1610" s="12" t="n">
        <v>22.8534812927246</v>
      </c>
      <c r="X1610" s="13" t="n">
        <v>14.6823504477296</v>
      </c>
      <c r="Y1610" s="13" t="n">
        <v>31.8144085907558</v>
      </c>
      <c r="Z1610" s="13" t="n">
        <v>37.8</v>
      </c>
      <c r="AA1610" s="10" t="s">
        <v>162</v>
      </c>
      <c r="AG1610" s="13" t="n">
        <v>98.1367213228412</v>
      </c>
      <c r="AH1610" s="13" t="n">
        <v>100</v>
      </c>
      <c r="AI1610" s="13" t="n">
        <v>34.2</v>
      </c>
      <c r="AJ1610" s="13" t="n">
        <v>65.1</v>
      </c>
      <c r="AK1610" s="13" t="n">
        <v>50.3</v>
      </c>
      <c r="AL1610" s="12" t="n">
        <v>51.5560981781377</v>
      </c>
      <c r="AM1610" s="10" t="s">
        <v>157</v>
      </c>
      <c r="AN1610" s="10" t="s">
        <v>632</v>
      </c>
    </row>
    <row r="1611" customFormat="false" ht="15" hidden="false" customHeight="false" outlineLevel="0" collapsed="false">
      <c r="A1611" s="10" t="s">
        <v>3621</v>
      </c>
      <c r="B1611" s="10" t="s">
        <v>3592</v>
      </c>
      <c r="C1611" s="10" t="s">
        <v>148</v>
      </c>
      <c r="D1611" s="11" t="n">
        <v>46298.9597685185</v>
      </c>
      <c r="E1611" s="10" t="s">
        <v>3622</v>
      </c>
      <c r="F1611" s="10" t="s">
        <v>3592</v>
      </c>
      <c r="G1611" s="10" t="s">
        <v>3594</v>
      </c>
      <c r="H1611" s="10" t="s">
        <v>204</v>
      </c>
      <c r="I1611" s="10" t="s">
        <v>152</v>
      </c>
      <c r="J1611" s="10" t="s">
        <v>153</v>
      </c>
      <c r="K1611" s="10" t="s">
        <v>154</v>
      </c>
      <c r="M1611" s="12" t="n">
        <v>45.7126100049815</v>
      </c>
      <c r="N1611" s="12" t="n">
        <v>7.10465737217491</v>
      </c>
      <c r="O1611" s="12" t="n">
        <v>44.0131888085886</v>
      </c>
      <c r="P1611" s="12" t="n">
        <v>54.8466762276267</v>
      </c>
      <c r="Q1611" s="12" t="n">
        <v>54.5273037234097</v>
      </c>
      <c r="R1611" s="12" t="n">
        <v>53.2384141341294</v>
      </c>
      <c r="S1611" s="12" t="n">
        <v>46.8715891026691</v>
      </c>
      <c r="T1611" s="12" t="n">
        <v>34.8507722658714</v>
      </c>
      <c r="U1611" s="12" t="n">
        <v>33.9253578186035</v>
      </c>
      <c r="V1611" s="12" t="n">
        <v>58.3746719360352</v>
      </c>
      <c r="W1611" s="12" t="n">
        <v>24.4493141174316</v>
      </c>
      <c r="X1611" s="13" t="n">
        <v>15.0038566653652</v>
      </c>
      <c r="Y1611" s="13" t="n">
        <v>36.1621894432118</v>
      </c>
      <c r="Z1611" s="13" t="n">
        <v>52.5000000000002</v>
      </c>
      <c r="AA1611" s="10" t="s">
        <v>162</v>
      </c>
      <c r="AG1611" s="13" t="n">
        <v>98.8636791564677</v>
      </c>
      <c r="AH1611" s="13" t="n">
        <v>100</v>
      </c>
      <c r="AI1611" s="13" t="n">
        <v>33</v>
      </c>
      <c r="AJ1611" s="13" t="n">
        <v>65.6</v>
      </c>
      <c r="AK1611" s="13" t="n">
        <v>34.3</v>
      </c>
      <c r="AL1611" s="12" t="n">
        <v>33.9253566772211</v>
      </c>
      <c r="AM1611" s="10" t="s">
        <v>157</v>
      </c>
      <c r="AN1611" s="10" t="s">
        <v>632</v>
      </c>
    </row>
    <row r="1612" customFormat="false" ht="15" hidden="false" customHeight="false" outlineLevel="0" collapsed="false">
      <c r="A1612" s="10" t="s">
        <v>3623</v>
      </c>
      <c r="B1612" s="10" t="s">
        <v>3592</v>
      </c>
      <c r="C1612" s="10" t="s">
        <v>148</v>
      </c>
      <c r="D1612" s="11" t="n">
        <v>46298.9597916667</v>
      </c>
      <c r="E1612" s="10" t="s">
        <v>3624</v>
      </c>
      <c r="F1612" s="10" t="s">
        <v>3592</v>
      </c>
      <c r="G1612" s="10" t="s">
        <v>3594</v>
      </c>
      <c r="H1612" s="10" t="s">
        <v>207</v>
      </c>
      <c r="I1612" s="10" t="s">
        <v>152</v>
      </c>
      <c r="J1612" s="10" t="s">
        <v>153</v>
      </c>
      <c r="K1612" s="10" t="s">
        <v>154</v>
      </c>
      <c r="M1612" s="12" t="n">
        <v>49.1861466618622</v>
      </c>
      <c r="N1612" s="12" t="n">
        <v>6.41653689773386</v>
      </c>
      <c r="O1612" s="12" t="n">
        <v>47.5619706713431</v>
      </c>
      <c r="P1612" s="12" t="n">
        <v>58.3928301566604</v>
      </c>
      <c r="Q1612" s="12" t="n">
        <v>56.3236383740041</v>
      </c>
      <c r="R1612" s="12" t="n">
        <v>53.1975335565891</v>
      </c>
      <c r="S1612" s="12" t="n">
        <v>53.9749091103356</v>
      </c>
      <c r="T1612" s="12" t="n">
        <v>38.1518529400252</v>
      </c>
      <c r="U1612" s="12" t="n">
        <v>36.0259056091309</v>
      </c>
      <c r="V1612" s="12" t="n">
        <v>62.0477142333984</v>
      </c>
      <c r="W1612" s="12" t="n">
        <v>26.0218086242676</v>
      </c>
      <c r="X1612" s="13" t="n">
        <v>17.0477785695117</v>
      </c>
      <c r="Y1612" s="13" t="n">
        <v>35.4151821656287</v>
      </c>
      <c r="Z1612" s="13" t="n">
        <v>51.2000000000002</v>
      </c>
      <c r="AA1612" s="10" t="s">
        <v>162</v>
      </c>
      <c r="AG1612" s="13" t="n">
        <v>98.9361215128682</v>
      </c>
      <c r="AH1612" s="13" t="n">
        <v>100</v>
      </c>
      <c r="AI1612" s="13" t="n">
        <v>34.7</v>
      </c>
      <c r="AJ1612" s="13" t="n">
        <v>68.9</v>
      </c>
      <c r="AK1612" s="13" t="n">
        <v>37.1</v>
      </c>
      <c r="AL1612" s="12" t="n">
        <v>37.58</v>
      </c>
      <c r="AM1612" s="10" t="s">
        <v>157</v>
      </c>
      <c r="AN1612" s="10" t="s">
        <v>632</v>
      </c>
    </row>
    <row r="1613" customFormat="false" ht="15" hidden="false" customHeight="false" outlineLevel="0" collapsed="false">
      <c r="A1613" s="10" t="s">
        <v>3625</v>
      </c>
      <c r="B1613" s="10" t="s">
        <v>3592</v>
      </c>
      <c r="C1613" s="10" t="s">
        <v>148</v>
      </c>
      <c r="D1613" s="11" t="n">
        <v>46298.9598263889</v>
      </c>
      <c r="E1613" s="10" t="s">
        <v>3626</v>
      </c>
      <c r="F1613" s="10" t="s">
        <v>3592</v>
      </c>
      <c r="G1613" s="10" t="s">
        <v>3594</v>
      </c>
      <c r="H1613" s="10" t="s">
        <v>210</v>
      </c>
      <c r="I1613" s="10" t="s">
        <v>152</v>
      </c>
      <c r="J1613" s="10" t="s">
        <v>153</v>
      </c>
      <c r="K1613" s="10" t="s">
        <v>154</v>
      </c>
      <c r="M1613" s="12" t="n">
        <v>51.5720656845388</v>
      </c>
      <c r="N1613" s="12" t="n">
        <v>3.40175451283049</v>
      </c>
      <c r="O1613" s="12" t="n">
        <v>50.5746389339094</v>
      </c>
      <c r="P1613" s="12" t="n">
        <v>57.0201674877639</v>
      </c>
      <c r="Q1613" s="12" t="n">
        <v>56.4799455736343</v>
      </c>
      <c r="R1613" s="12" t="n">
        <v>56.1142279624273</v>
      </c>
      <c r="S1613" s="12" t="n">
        <v>52.5762291761193</v>
      </c>
      <c r="T1613" s="12" t="n">
        <v>47.869956472076</v>
      </c>
      <c r="U1613" s="12" t="n">
        <v>45.4049224853516</v>
      </c>
      <c r="V1613" s="12" t="n">
        <v>61.0659637451172</v>
      </c>
      <c r="W1613" s="12" t="n">
        <v>15.6610412597656</v>
      </c>
      <c r="X1613" s="13" t="n">
        <v>43.0261468265894</v>
      </c>
      <c r="Y1613" s="13" t="n">
        <v>61.8213983224502</v>
      </c>
      <c r="Z1613" s="13" t="n">
        <v>51.0000000000001</v>
      </c>
      <c r="AA1613" s="10" t="s">
        <v>155</v>
      </c>
      <c r="AC1613" s="10" t="s">
        <v>156</v>
      </c>
      <c r="AG1613" s="13" t="n">
        <v>98.8054584475009</v>
      </c>
      <c r="AH1613" s="13" t="n">
        <v>100</v>
      </c>
      <c r="AI1613" s="13" t="n">
        <v>44.3</v>
      </c>
      <c r="AJ1613" s="13" t="n">
        <v>72.8</v>
      </c>
      <c r="AK1613" s="13" t="n">
        <v>46.4</v>
      </c>
      <c r="AL1613" s="12" t="n">
        <v>46.3994186046512</v>
      </c>
      <c r="AM1613" s="10" t="s">
        <v>157</v>
      </c>
      <c r="AN1613" s="10" t="s">
        <v>632</v>
      </c>
    </row>
    <row r="1614" customFormat="false" ht="15" hidden="false" customHeight="false" outlineLevel="0" collapsed="false">
      <c r="A1614" s="10" t="s">
        <v>3627</v>
      </c>
      <c r="B1614" s="10" t="s">
        <v>3592</v>
      </c>
      <c r="C1614" s="10" t="s">
        <v>148</v>
      </c>
      <c r="D1614" s="11" t="n">
        <v>46298.9598726852</v>
      </c>
      <c r="E1614" s="10" t="s">
        <v>3628</v>
      </c>
      <c r="F1614" s="10" t="s">
        <v>3592</v>
      </c>
      <c r="G1614" s="10" t="s">
        <v>3594</v>
      </c>
      <c r="H1614" s="10" t="s">
        <v>213</v>
      </c>
      <c r="I1614" s="10" t="s">
        <v>152</v>
      </c>
      <c r="J1614" s="10" t="s">
        <v>153</v>
      </c>
      <c r="K1614" s="10" t="s">
        <v>154</v>
      </c>
      <c r="M1614" s="12" t="n">
        <v>47.6645279829906</v>
      </c>
      <c r="N1614" s="12" t="n">
        <v>5.23883522581294</v>
      </c>
      <c r="O1614" s="12" t="n">
        <v>46.1550362106556</v>
      </c>
      <c r="P1614" s="12" t="n">
        <v>57.748304798361</v>
      </c>
      <c r="Q1614" s="12" t="n">
        <v>54.2231025184704</v>
      </c>
      <c r="R1614" s="12" t="n">
        <v>53.6332591512627</v>
      </c>
      <c r="S1614" s="12" t="n">
        <v>49.4159551737406</v>
      </c>
      <c r="T1614" s="12" t="n">
        <v>39.4586063759534</v>
      </c>
      <c r="U1614" s="12" t="n">
        <v>37.1218681335449</v>
      </c>
      <c r="V1614" s="12" t="n">
        <v>62.0975914001465</v>
      </c>
      <c r="W1614" s="12" t="n">
        <v>24.9757232666016</v>
      </c>
      <c r="X1614" s="13" t="n">
        <v>13.2208751606438</v>
      </c>
      <c r="Y1614" s="13" t="n">
        <v>44.9218574471336</v>
      </c>
      <c r="Z1614" s="13" t="n">
        <v>46.9000000000001</v>
      </c>
      <c r="AA1614" s="10" t="s">
        <v>162</v>
      </c>
      <c r="AC1614" s="10" t="s">
        <v>156</v>
      </c>
      <c r="AG1614" s="13" t="n">
        <v>98.2265183615819</v>
      </c>
      <c r="AH1614" s="13" t="n">
        <v>100</v>
      </c>
      <c r="AI1614" s="13" t="n">
        <v>36.1</v>
      </c>
      <c r="AJ1614" s="13" t="n">
        <v>72.1</v>
      </c>
      <c r="AK1614" s="13" t="n">
        <v>47.2</v>
      </c>
      <c r="AL1614" s="12" t="n">
        <v>44.5192801199114</v>
      </c>
      <c r="AM1614" s="10" t="s">
        <v>157</v>
      </c>
      <c r="AN1614" s="10" t="s">
        <v>632</v>
      </c>
    </row>
    <row r="1615" customFormat="false" ht="15" hidden="false" customHeight="false" outlineLevel="0" collapsed="false">
      <c r="A1615" s="10" t="s">
        <v>3629</v>
      </c>
      <c r="B1615" s="10" t="s">
        <v>3592</v>
      </c>
      <c r="C1615" s="10" t="s">
        <v>148</v>
      </c>
      <c r="D1615" s="11" t="n">
        <v>46298.9599652778</v>
      </c>
      <c r="E1615" s="10" t="s">
        <v>3630</v>
      </c>
      <c r="F1615" s="10" t="s">
        <v>3592</v>
      </c>
      <c r="G1615" s="10" t="s">
        <v>3594</v>
      </c>
      <c r="H1615" s="10" t="s">
        <v>216</v>
      </c>
      <c r="I1615" s="10" t="s">
        <v>152</v>
      </c>
      <c r="J1615" s="10" t="s">
        <v>153</v>
      </c>
      <c r="K1615" s="10" t="s">
        <v>154</v>
      </c>
      <c r="M1615" s="12" t="n">
        <v>47.6455083680668</v>
      </c>
      <c r="N1615" s="12" t="n">
        <v>6.70372959743954</v>
      </c>
      <c r="O1615" s="12" t="n">
        <v>46.1405750837245</v>
      </c>
      <c r="P1615" s="12" t="n">
        <v>51.7914775600657</v>
      </c>
      <c r="Q1615" s="12" t="n">
        <v>58.0857606370987</v>
      </c>
      <c r="R1615" s="12" t="n">
        <v>50.5840452787368</v>
      </c>
      <c r="S1615" s="12" t="n">
        <v>55.093790365302</v>
      </c>
      <c r="T1615" s="12" t="n">
        <v>36.7475287851976</v>
      </c>
      <c r="U1615" s="12" t="n">
        <v>34.3275451660156</v>
      </c>
      <c r="V1615" s="12" t="n">
        <v>60.1202735900879</v>
      </c>
      <c r="W1615" s="12" t="n">
        <v>25.7927284240723</v>
      </c>
      <c r="X1615" s="13" t="n">
        <v>14.7330732645754</v>
      </c>
      <c r="Y1615" s="13" t="n">
        <v>28.4623880012113</v>
      </c>
      <c r="Z1615" s="13" t="n">
        <v>46.7000000000001</v>
      </c>
      <c r="AA1615" s="10" t="s">
        <v>162</v>
      </c>
      <c r="AC1615" s="10" t="s">
        <v>156</v>
      </c>
      <c r="AG1615" s="13" t="n">
        <v>97.1531911947944</v>
      </c>
      <c r="AH1615" s="13" t="n">
        <v>100</v>
      </c>
      <c r="AI1615" s="13" t="n">
        <v>33.3</v>
      </c>
      <c r="AJ1615" s="13" t="n">
        <v>69.5</v>
      </c>
      <c r="AK1615" s="13" t="n">
        <v>47.2</v>
      </c>
      <c r="AL1615" s="12" t="n">
        <v>46.6488715870473</v>
      </c>
      <c r="AM1615" s="10" t="s">
        <v>157</v>
      </c>
      <c r="AN1615" s="10" t="s">
        <v>632</v>
      </c>
    </row>
    <row r="1616" customFormat="false" ht="15" hidden="false" customHeight="false" outlineLevel="0" collapsed="false">
      <c r="A1616" s="10" t="s">
        <v>3631</v>
      </c>
      <c r="B1616" s="10" t="s">
        <v>3592</v>
      </c>
      <c r="C1616" s="10" t="s">
        <v>148</v>
      </c>
      <c r="D1616" s="11" t="n">
        <v>46298.9599884259</v>
      </c>
      <c r="E1616" s="10" t="s">
        <v>3632</v>
      </c>
      <c r="F1616" s="10" t="s">
        <v>3592</v>
      </c>
      <c r="G1616" s="10" t="s">
        <v>3594</v>
      </c>
      <c r="H1616" s="10" t="s">
        <v>219</v>
      </c>
      <c r="I1616" s="10" t="s">
        <v>152</v>
      </c>
      <c r="J1616" s="10" t="s">
        <v>153</v>
      </c>
      <c r="K1616" s="10" t="s">
        <v>154</v>
      </c>
      <c r="M1616" s="12" t="n">
        <v>45.6567626212597</v>
      </c>
      <c r="N1616" s="12" t="n">
        <v>7.19441442719086</v>
      </c>
      <c r="O1616" s="12" t="n">
        <v>44.6966398935426</v>
      </c>
      <c r="P1616" s="12" t="n">
        <v>44.8469055687354</v>
      </c>
      <c r="Q1616" s="12" t="n">
        <v>55.681642125313</v>
      </c>
      <c r="R1616" s="12" t="n">
        <v>47.3947128643913</v>
      </c>
      <c r="S1616" s="12" t="n">
        <v>50.2907271437943</v>
      </c>
      <c r="T1616" s="12" t="n">
        <v>32.9516045904372</v>
      </c>
      <c r="U1616" s="12" t="n">
        <v>31.8587665557861</v>
      </c>
      <c r="V1616" s="12" t="n">
        <v>57.7363929748535</v>
      </c>
      <c r="W1616" s="12" t="n">
        <v>25.8776264190674</v>
      </c>
      <c r="X1616" s="13" t="n">
        <v>10.1784763536193</v>
      </c>
      <c r="Y1616" s="13" t="n">
        <v>31.9197203638973</v>
      </c>
      <c r="Z1616" s="13" t="n">
        <v>51.8000000000003</v>
      </c>
      <c r="AA1616" s="10" t="s">
        <v>162</v>
      </c>
      <c r="AG1616" s="13" t="n">
        <v>98.5198868819558</v>
      </c>
      <c r="AH1616" s="13" t="n">
        <v>100</v>
      </c>
      <c r="AI1616" s="13" t="n">
        <v>30.8</v>
      </c>
      <c r="AJ1616" s="13" t="n">
        <v>68.1</v>
      </c>
      <c r="AK1616" s="13" t="n">
        <v>47</v>
      </c>
      <c r="AL1616" s="12" t="n">
        <v>43.5123866784186</v>
      </c>
      <c r="AM1616" s="10" t="s">
        <v>157</v>
      </c>
      <c r="AN1616" s="10" t="s">
        <v>632</v>
      </c>
    </row>
    <row r="1617" customFormat="false" ht="15" hidden="false" customHeight="false" outlineLevel="0" collapsed="false">
      <c r="A1617" s="10" t="s">
        <v>3633</v>
      </c>
      <c r="B1617" s="10" t="s">
        <v>3592</v>
      </c>
      <c r="C1617" s="10" t="s">
        <v>148</v>
      </c>
      <c r="D1617" s="11" t="n">
        <v>46298.9600115741</v>
      </c>
      <c r="E1617" s="10" t="s">
        <v>3634</v>
      </c>
      <c r="F1617" s="10" t="s">
        <v>3592</v>
      </c>
      <c r="G1617" s="10" t="s">
        <v>3594</v>
      </c>
      <c r="H1617" s="10" t="s">
        <v>222</v>
      </c>
      <c r="I1617" s="10" t="s">
        <v>152</v>
      </c>
      <c r="J1617" s="10" t="s">
        <v>153</v>
      </c>
      <c r="K1617" s="10" t="s">
        <v>154</v>
      </c>
      <c r="M1617" s="12" t="n">
        <v>45.5757806783636</v>
      </c>
      <c r="N1617" s="12" t="n">
        <v>6.55138606659909</v>
      </c>
      <c r="O1617" s="12" t="n">
        <v>44.6632152389018</v>
      </c>
      <c r="P1617" s="12" t="n">
        <v>43.3671204897124</v>
      </c>
      <c r="Q1617" s="12" t="n">
        <v>55.2004019272955</v>
      </c>
      <c r="R1617" s="12" t="n">
        <v>49.3139657626362</v>
      </c>
      <c r="S1617" s="12" t="n">
        <v>48.8344475134729</v>
      </c>
      <c r="T1617" s="12" t="n">
        <v>35.1639319900721</v>
      </c>
      <c r="U1617" s="12" t="n">
        <v>34.1707725524902</v>
      </c>
      <c r="V1617" s="12" t="n">
        <v>56.9365386962891</v>
      </c>
      <c r="W1617" s="12" t="n">
        <v>22.7657661437988</v>
      </c>
      <c r="X1617" s="13" t="n">
        <v>10.2383080131069</v>
      </c>
      <c r="Y1617" s="13" t="n">
        <v>32.061364313375</v>
      </c>
      <c r="Z1617" s="13" t="n">
        <v>40.7000000000001</v>
      </c>
      <c r="AA1617" s="10" t="s">
        <v>162</v>
      </c>
      <c r="AG1617" s="13" t="n">
        <v>98.2268258426966</v>
      </c>
      <c r="AH1617" s="13" t="n">
        <v>100</v>
      </c>
      <c r="AI1617" s="13" t="n">
        <v>33.2</v>
      </c>
      <c r="AJ1617" s="13" t="n">
        <v>67.4</v>
      </c>
      <c r="AK1617" s="13" t="n">
        <v>47.1</v>
      </c>
      <c r="AL1617" s="12" t="n">
        <v>43.5651898119318</v>
      </c>
      <c r="AM1617" s="10" t="s">
        <v>157</v>
      </c>
      <c r="AN1617" s="10" t="s">
        <v>632</v>
      </c>
    </row>
    <row r="1618" customFormat="false" ht="15" hidden="false" customHeight="false" outlineLevel="0" collapsed="false">
      <c r="A1618" s="10" t="s">
        <v>3635</v>
      </c>
      <c r="B1618" s="10" t="s">
        <v>3592</v>
      </c>
      <c r="C1618" s="10" t="s">
        <v>148</v>
      </c>
      <c r="D1618" s="11" t="n">
        <v>46298.9600462963</v>
      </c>
      <c r="E1618" s="10" t="s">
        <v>3636</v>
      </c>
      <c r="F1618" s="10" t="s">
        <v>3592</v>
      </c>
      <c r="G1618" s="10" t="s">
        <v>3594</v>
      </c>
      <c r="H1618" s="10" t="s">
        <v>225</v>
      </c>
      <c r="I1618" s="10" t="s">
        <v>152</v>
      </c>
      <c r="J1618" s="10" t="s">
        <v>153</v>
      </c>
      <c r="K1618" s="10" t="s">
        <v>154</v>
      </c>
      <c r="M1618" s="12" t="n">
        <v>45.7119833462322</v>
      </c>
      <c r="N1618" s="12" t="n">
        <v>6.32606999246115</v>
      </c>
      <c r="O1618" s="12" t="n">
        <v>44.1328173166754</v>
      </c>
      <c r="P1618" s="12" t="n">
        <v>52.8658723381384</v>
      </c>
      <c r="Q1618" s="12" t="n">
        <v>55.4383859172217</v>
      </c>
      <c r="R1618" s="12" t="n">
        <v>51.2473856432262</v>
      </c>
      <c r="S1618" s="12" t="n">
        <v>47.9070734954567</v>
      </c>
      <c r="T1618" s="12" t="n">
        <v>35.3832008685469</v>
      </c>
      <c r="U1618" s="12" t="n">
        <v>34.2452278137207</v>
      </c>
      <c r="V1618" s="12" t="n">
        <v>57.9716911315918</v>
      </c>
      <c r="W1618" s="12" t="n">
        <v>23.7264633178711</v>
      </c>
      <c r="X1618" s="13" t="n">
        <v>11.3551685971285</v>
      </c>
      <c r="Y1618" s="13" t="n">
        <v>29.611673188146</v>
      </c>
      <c r="Z1618" s="13" t="n">
        <v>44.8000000000001</v>
      </c>
      <c r="AA1618" s="10" t="s">
        <v>162</v>
      </c>
      <c r="AG1618" s="13" t="n">
        <v>98.3306763136918</v>
      </c>
      <c r="AH1618" s="13" t="n">
        <v>100</v>
      </c>
      <c r="AI1618" s="13" t="n">
        <v>33.3</v>
      </c>
      <c r="AJ1618" s="13" t="n">
        <v>66.6</v>
      </c>
      <c r="AK1618" s="13" t="n">
        <v>45</v>
      </c>
      <c r="AL1618" s="12" t="n">
        <v>43.7625</v>
      </c>
      <c r="AM1618" s="10" t="s">
        <v>157</v>
      </c>
      <c r="AN1618" s="10" t="s">
        <v>632</v>
      </c>
    </row>
    <row r="1619" customFormat="false" ht="15" hidden="false" customHeight="false" outlineLevel="0" collapsed="false">
      <c r="A1619" s="10" t="s">
        <v>3637</v>
      </c>
      <c r="B1619" s="10" t="s">
        <v>3592</v>
      </c>
      <c r="C1619" s="10" t="s">
        <v>148</v>
      </c>
      <c r="D1619" s="11" t="n">
        <v>46298.9600694445</v>
      </c>
      <c r="E1619" s="10" t="s">
        <v>3638</v>
      </c>
      <c r="F1619" s="10" t="s">
        <v>3592</v>
      </c>
      <c r="G1619" s="10" t="s">
        <v>3594</v>
      </c>
      <c r="H1619" s="10" t="s">
        <v>228</v>
      </c>
      <c r="I1619" s="10" t="s">
        <v>152</v>
      </c>
      <c r="J1619" s="10" t="s">
        <v>153</v>
      </c>
      <c r="K1619" s="10" t="s">
        <v>154</v>
      </c>
      <c r="M1619" s="12" t="n">
        <v>46.3507625301734</v>
      </c>
      <c r="N1619" s="12" t="n">
        <v>6.40985166480069</v>
      </c>
      <c r="O1619" s="12" t="n">
        <v>44.8365022919325</v>
      </c>
      <c r="P1619" s="12" t="n">
        <v>52.196106095799</v>
      </c>
      <c r="Q1619" s="12" t="n">
        <v>56.0212607732633</v>
      </c>
      <c r="R1619" s="12" t="n">
        <v>52.5358252625436</v>
      </c>
      <c r="S1619" s="12" t="n">
        <v>48.2278791667334</v>
      </c>
      <c r="T1619" s="12" t="n">
        <v>35.5965724353564</v>
      </c>
      <c r="U1619" s="12" t="n">
        <v>34.53955078125</v>
      </c>
      <c r="V1619" s="12" t="n">
        <v>58.1235122680664</v>
      </c>
      <c r="W1619" s="12" t="n">
        <v>23.5839614868164</v>
      </c>
      <c r="X1619" s="13" t="n">
        <v>12.5132679214021</v>
      </c>
      <c r="Y1619" s="13" t="n">
        <v>33.2565304061926</v>
      </c>
      <c r="Z1619" s="13" t="n">
        <v>47.8000000000002</v>
      </c>
      <c r="AA1619" s="10" t="s">
        <v>162</v>
      </c>
      <c r="AG1619" s="13" t="n">
        <v>98.3939374641788</v>
      </c>
      <c r="AH1619" s="13" t="n">
        <v>100</v>
      </c>
      <c r="AI1619" s="13" t="n">
        <v>33.6</v>
      </c>
      <c r="AJ1619" s="13" t="n">
        <v>66.7</v>
      </c>
      <c r="AK1619" s="13" t="n">
        <v>37.6</v>
      </c>
      <c r="AL1619" s="12" t="n">
        <v>38.5037037037037</v>
      </c>
      <c r="AM1619" s="10" t="s">
        <v>157</v>
      </c>
      <c r="AN1619" s="10" t="s">
        <v>632</v>
      </c>
    </row>
    <row r="1620" customFormat="false" ht="15" hidden="false" customHeight="false" outlineLevel="0" collapsed="false">
      <c r="A1620" s="10" t="s">
        <v>3639</v>
      </c>
      <c r="B1620" s="10" t="s">
        <v>3592</v>
      </c>
      <c r="C1620" s="10" t="s">
        <v>148</v>
      </c>
      <c r="D1620" s="11" t="n">
        <v>46298.9600925926</v>
      </c>
      <c r="E1620" s="10" t="s">
        <v>3640</v>
      </c>
      <c r="F1620" s="10" t="s">
        <v>3592</v>
      </c>
      <c r="G1620" s="10" t="s">
        <v>3594</v>
      </c>
      <c r="H1620" s="10" t="s">
        <v>231</v>
      </c>
      <c r="I1620" s="10" t="s">
        <v>152</v>
      </c>
      <c r="J1620" s="10" t="s">
        <v>153</v>
      </c>
      <c r="K1620" s="10" t="s">
        <v>154</v>
      </c>
      <c r="M1620" s="12" t="n">
        <v>47.3966300981841</v>
      </c>
      <c r="N1620" s="12" t="n">
        <v>6.35681551831287</v>
      </c>
      <c r="O1620" s="12" t="n">
        <v>45.8761135760247</v>
      </c>
      <c r="P1620" s="12" t="n">
        <v>53.4804289255997</v>
      </c>
      <c r="Q1620" s="12" t="n">
        <v>57.4247081130146</v>
      </c>
      <c r="R1620" s="12" t="n">
        <v>51.7398963683913</v>
      </c>
      <c r="S1620" s="12" t="n">
        <v>51.1100091984791</v>
      </c>
      <c r="T1620" s="12" t="n">
        <v>37.4136333456905</v>
      </c>
      <c r="U1620" s="12" t="n">
        <v>35.2948913574219</v>
      </c>
      <c r="V1620" s="12" t="n">
        <v>59.9973602294922</v>
      </c>
      <c r="W1620" s="12" t="n">
        <v>24.7024688720703</v>
      </c>
      <c r="X1620" s="13" t="n">
        <v>17.0288534994417</v>
      </c>
      <c r="Y1620" s="13" t="n">
        <v>30.2509255450432</v>
      </c>
      <c r="Z1620" s="13" t="n">
        <v>46.0000000000001</v>
      </c>
      <c r="AA1620" s="10" t="s">
        <v>162</v>
      </c>
      <c r="AG1620" s="13" t="n">
        <v>98.6584262888152</v>
      </c>
      <c r="AH1620" s="13" t="n">
        <v>100</v>
      </c>
      <c r="AI1620" s="13" t="n">
        <v>34</v>
      </c>
      <c r="AJ1620" s="13" t="n">
        <v>67.4</v>
      </c>
      <c r="AK1620" s="13" t="n">
        <v>38.7</v>
      </c>
      <c r="AL1620" s="12" t="n">
        <v>38.9481481481482</v>
      </c>
      <c r="AM1620" s="10" t="s">
        <v>157</v>
      </c>
      <c r="AN1620" s="10" t="s">
        <v>632</v>
      </c>
    </row>
    <row r="1621" customFormat="false" ht="15" hidden="false" customHeight="false" outlineLevel="0" collapsed="false">
      <c r="A1621" s="10" t="s">
        <v>3641</v>
      </c>
      <c r="B1621" s="10" t="s">
        <v>3592</v>
      </c>
      <c r="C1621" s="10" t="s">
        <v>148</v>
      </c>
      <c r="D1621" s="11" t="n">
        <v>46298.9601157407</v>
      </c>
      <c r="E1621" s="10" t="s">
        <v>3642</v>
      </c>
      <c r="F1621" s="10" t="s">
        <v>3592</v>
      </c>
      <c r="G1621" s="10" t="s">
        <v>3594</v>
      </c>
      <c r="H1621" s="10" t="s">
        <v>234</v>
      </c>
      <c r="I1621" s="10" t="s">
        <v>152</v>
      </c>
      <c r="J1621" s="10" t="s">
        <v>153</v>
      </c>
      <c r="K1621" s="10" t="s">
        <v>154</v>
      </c>
      <c r="M1621" s="12" t="n">
        <v>49.2000341214674</v>
      </c>
      <c r="N1621" s="12" t="n">
        <v>7.90981686474291</v>
      </c>
      <c r="O1621" s="12" t="n">
        <v>48.7282978457859</v>
      </c>
      <c r="P1621" s="12" t="n">
        <v>45.1765540241452</v>
      </c>
      <c r="Q1621" s="12" t="n">
        <v>57.2108064790362</v>
      </c>
      <c r="R1621" s="12" t="n">
        <v>52.3143888404107</v>
      </c>
      <c r="S1621" s="12" t="n">
        <v>49.4429488686856</v>
      </c>
      <c r="T1621" s="12" t="n">
        <v>34.9775629972323</v>
      </c>
      <c r="U1621" s="12" t="n">
        <v>32.4893379211426</v>
      </c>
      <c r="V1621" s="12" t="n">
        <v>58.5506019592285</v>
      </c>
      <c r="W1621" s="12" t="n">
        <v>26.0612640380859</v>
      </c>
      <c r="X1621" s="13" t="n">
        <v>9.66514705723862</v>
      </c>
      <c r="Y1621" s="13" t="n">
        <v>46.9623977496848</v>
      </c>
      <c r="Z1621" s="13" t="n">
        <v>55.2000000000003</v>
      </c>
      <c r="AA1621" s="10" t="s">
        <v>162</v>
      </c>
      <c r="AG1621" s="13" t="n">
        <v>98.7883949960075</v>
      </c>
      <c r="AH1621" s="13" t="n">
        <v>100</v>
      </c>
      <c r="AI1621" s="13" t="n">
        <v>31.3</v>
      </c>
      <c r="AJ1621" s="13" t="n">
        <v>73.2</v>
      </c>
      <c r="AK1621" s="13" t="n">
        <v>54.5</v>
      </c>
      <c r="AL1621" s="12" t="n">
        <v>51.0672390220888</v>
      </c>
      <c r="AM1621" s="10" t="s">
        <v>157</v>
      </c>
      <c r="AN1621" s="10" t="s">
        <v>632</v>
      </c>
    </row>
    <row r="1622" customFormat="false" ht="15" hidden="false" customHeight="false" outlineLevel="0" collapsed="false">
      <c r="A1622" s="10" t="s">
        <v>3643</v>
      </c>
      <c r="B1622" s="10" t="s">
        <v>3592</v>
      </c>
      <c r="C1622" s="10" t="s">
        <v>148</v>
      </c>
      <c r="D1622" s="11" t="n">
        <v>46298.9601388889</v>
      </c>
      <c r="E1622" s="10" t="s">
        <v>3644</v>
      </c>
      <c r="F1622" s="10" t="s">
        <v>3592</v>
      </c>
      <c r="G1622" s="10" t="s">
        <v>3594</v>
      </c>
      <c r="H1622" s="10" t="s">
        <v>237</v>
      </c>
      <c r="I1622" s="10" t="s">
        <v>152</v>
      </c>
      <c r="J1622" s="10" t="s">
        <v>153</v>
      </c>
      <c r="K1622" s="10" t="s">
        <v>154</v>
      </c>
      <c r="M1622" s="12" t="n">
        <v>48.5346994692753</v>
      </c>
      <c r="N1622" s="12" t="n">
        <v>7.02247123605475</v>
      </c>
      <c r="O1622" s="12" t="n">
        <v>48.0267361622792</v>
      </c>
      <c r="P1622" s="12" t="n">
        <v>44.0155977028568</v>
      </c>
      <c r="Q1622" s="12" t="n">
        <v>57.0407918578372</v>
      </c>
      <c r="R1622" s="12" t="n">
        <v>53.2813794361853</v>
      </c>
      <c r="S1622" s="12" t="n">
        <v>47.8139445124128</v>
      </c>
      <c r="T1622" s="12" t="n">
        <v>35.8878388223574</v>
      </c>
      <c r="U1622" s="12" t="n">
        <v>33.4467620849609</v>
      </c>
      <c r="V1622" s="12" t="n">
        <v>58.1526069641113</v>
      </c>
      <c r="W1622" s="12" t="n">
        <v>24.7058448791504</v>
      </c>
      <c r="X1622" s="13" t="n">
        <v>15.0575451447421</v>
      </c>
      <c r="Y1622" s="13" t="n">
        <v>33.6417769261555</v>
      </c>
      <c r="Z1622" s="13" t="n">
        <v>54.6000000000003</v>
      </c>
      <c r="AA1622" s="10" t="s">
        <v>162</v>
      </c>
      <c r="AG1622" s="13" t="n">
        <v>98.6847144430083</v>
      </c>
      <c r="AH1622" s="13" t="n">
        <v>100</v>
      </c>
      <c r="AI1622" s="13" t="n">
        <v>32.3</v>
      </c>
      <c r="AJ1622" s="13" t="n">
        <v>72.7</v>
      </c>
      <c r="AK1622" s="13" t="n">
        <v>54.9</v>
      </c>
      <c r="AL1622" s="12" t="n">
        <v>49.2166959831343</v>
      </c>
      <c r="AM1622" s="10" t="s">
        <v>157</v>
      </c>
      <c r="AN1622" s="10" t="s">
        <v>632</v>
      </c>
    </row>
    <row r="1623" customFormat="false" ht="15" hidden="false" customHeight="false" outlineLevel="0" collapsed="false">
      <c r="A1623" s="10" t="s">
        <v>3645</v>
      </c>
      <c r="B1623" s="10" t="s">
        <v>3592</v>
      </c>
      <c r="C1623" s="10" t="s">
        <v>148</v>
      </c>
      <c r="D1623" s="11" t="n">
        <v>46298.9601851852</v>
      </c>
      <c r="E1623" s="10" t="s">
        <v>3646</v>
      </c>
      <c r="F1623" s="10" t="s">
        <v>3592</v>
      </c>
      <c r="G1623" s="10" t="s">
        <v>3594</v>
      </c>
      <c r="H1623" s="10" t="s">
        <v>240</v>
      </c>
      <c r="I1623" s="10" t="s">
        <v>152</v>
      </c>
      <c r="J1623" s="10" t="s">
        <v>153</v>
      </c>
      <c r="K1623" s="10" t="s">
        <v>154</v>
      </c>
      <c r="M1623" s="12" t="n">
        <v>56.0107486955717</v>
      </c>
      <c r="N1623" s="12" t="n">
        <v>2.83372549359353</v>
      </c>
      <c r="O1623" s="12" t="n">
        <v>55.7710744285855</v>
      </c>
      <c r="P1623" s="12" t="n">
        <v>62.1259699959204</v>
      </c>
      <c r="Q1623" s="12" t="n">
        <v>52.5697521131225</v>
      </c>
      <c r="R1623" s="12" t="n">
        <v>57.6296604295596</v>
      </c>
      <c r="S1623" s="12" t="n">
        <v>55.8311119185293</v>
      </c>
      <c r="T1623" s="12" t="n">
        <v>51.7039226792764</v>
      </c>
      <c r="U1623" s="12" t="n">
        <v>49.5087966918945</v>
      </c>
      <c r="V1623" s="12" t="n">
        <v>63.7522430419922</v>
      </c>
      <c r="W1623" s="12" t="n">
        <v>14.2434463500977</v>
      </c>
      <c r="X1623" s="13" t="n">
        <v>25.0509385702519</v>
      </c>
      <c r="Y1623" s="13" t="n">
        <v>71.296657562752</v>
      </c>
      <c r="Z1623" s="13" t="n">
        <v>55.9000000000001</v>
      </c>
      <c r="AA1623" s="10" t="s">
        <v>155</v>
      </c>
      <c r="AG1623" s="13" t="n">
        <v>98.957528957529</v>
      </c>
      <c r="AH1623" s="13" t="n">
        <v>100</v>
      </c>
      <c r="AI1623" s="13" t="n">
        <v>48.3</v>
      </c>
      <c r="AJ1623" s="13" t="n">
        <v>71.2</v>
      </c>
      <c r="AK1623" s="13" t="n">
        <v>55.2</v>
      </c>
      <c r="AL1623" s="12" t="n">
        <v>54.8586866359447</v>
      </c>
      <c r="AM1623" s="10" t="s">
        <v>157</v>
      </c>
      <c r="AN1623" s="10" t="s">
        <v>632</v>
      </c>
    </row>
    <row r="1624" customFormat="false" ht="15" hidden="false" customHeight="false" outlineLevel="0" collapsed="false">
      <c r="A1624" s="10" t="s">
        <v>3647</v>
      </c>
      <c r="B1624" s="10" t="s">
        <v>3592</v>
      </c>
      <c r="C1624" s="10" t="s">
        <v>148</v>
      </c>
      <c r="D1624" s="11" t="n">
        <v>46298.9603587963</v>
      </c>
      <c r="E1624" s="10" t="s">
        <v>3648</v>
      </c>
      <c r="F1624" s="10" t="s">
        <v>3592</v>
      </c>
      <c r="G1624" s="10" t="s">
        <v>3594</v>
      </c>
      <c r="H1624" s="10" t="s">
        <v>247</v>
      </c>
      <c r="I1624" s="10" t="s">
        <v>152</v>
      </c>
      <c r="J1624" s="10" t="s">
        <v>248</v>
      </c>
      <c r="K1624" s="10" t="s">
        <v>154</v>
      </c>
      <c r="M1624" s="12" t="n">
        <v>49.2366649535297</v>
      </c>
      <c r="N1624" s="12" t="n">
        <v>5.75617879916716</v>
      </c>
      <c r="O1624" s="12" t="n">
        <v>47.7516682339628</v>
      </c>
      <c r="P1624" s="12" t="n">
        <v>61.9847158653074</v>
      </c>
      <c r="Q1624" s="12" t="n">
        <v>53.1102256475005</v>
      </c>
      <c r="R1624" s="12" t="n">
        <v>51.4392694052437</v>
      </c>
      <c r="S1624" s="12" t="n">
        <v>53.8950189416339</v>
      </c>
      <c r="T1624" s="12" t="n">
        <v>42.61410894066</v>
      </c>
      <c r="U1624" s="12" t="n">
        <v>39.9543952941895</v>
      </c>
      <c r="V1624" s="12" t="n">
        <v>63.9163551330566</v>
      </c>
      <c r="W1624" s="12" t="n">
        <v>23.9619598388672</v>
      </c>
      <c r="X1624" s="13" t="n">
        <v>29.2661016748815</v>
      </c>
      <c r="Y1624" s="13" t="n">
        <v>43.2514213443968</v>
      </c>
      <c r="Z1624" s="13" t="n">
        <v>45.8000000000001</v>
      </c>
      <c r="AA1624" s="10" t="s">
        <v>162</v>
      </c>
      <c r="AG1624" s="13" t="n">
        <v>98.5359888190077</v>
      </c>
      <c r="AH1624" s="13" t="n">
        <v>100</v>
      </c>
      <c r="AI1624" s="13" t="n">
        <v>39.1</v>
      </c>
      <c r="AJ1624" s="13" t="n">
        <v>69.2</v>
      </c>
      <c r="AK1624" s="13" t="n">
        <v>44.1</v>
      </c>
      <c r="AL1624" s="12" t="n">
        <v>42.3088533824704</v>
      </c>
      <c r="AM1624" s="10" t="s">
        <v>157</v>
      </c>
      <c r="AN1624" s="10" t="s">
        <v>632</v>
      </c>
    </row>
    <row r="1625" customFormat="false" ht="15" hidden="false" customHeight="false" outlineLevel="0" collapsed="false">
      <c r="A1625" s="10" t="s">
        <v>3649</v>
      </c>
      <c r="B1625" s="10" t="s">
        <v>3592</v>
      </c>
      <c r="C1625" s="10" t="s">
        <v>148</v>
      </c>
      <c r="D1625" s="11" t="n">
        <v>46298.9603703704</v>
      </c>
      <c r="E1625" s="10" t="s">
        <v>3650</v>
      </c>
      <c r="F1625" s="10" t="s">
        <v>3592</v>
      </c>
      <c r="G1625" s="10" t="s">
        <v>3594</v>
      </c>
      <c r="H1625" s="10" t="s">
        <v>251</v>
      </c>
      <c r="I1625" s="10" t="s">
        <v>152</v>
      </c>
      <c r="J1625" s="10" t="s">
        <v>248</v>
      </c>
      <c r="K1625" s="10" t="s">
        <v>154</v>
      </c>
      <c r="M1625" s="12" t="n">
        <v>49.625112206773</v>
      </c>
      <c r="N1625" s="12" t="n">
        <v>5.46675520807971</v>
      </c>
      <c r="O1625" s="12" t="n">
        <v>48.2434956170187</v>
      </c>
      <c r="P1625" s="12" t="n">
        <v>60.5022007837296</v>
      </c>
      <c r="Q1625" s="12" t="n">
        <v>53.3110437231064</v>
      </c>
      <c r="R1625" s="12" t="n">
        <v>52.5715180297624</v>
      </c>
      <c r="S1625" s="12" t="n">
        <v>53.1174368262132</v>
      </c>
      <c r="T1625" s="12" t="n">
        <v>41.55745860192</v>
      </c>
      <c r="U1625" s="12" t="n">
        <v>40.5398139953613</v>
      </c>
      <c r="V1625" s="12" t="n">
        <v>62.2839050292969</v>
      </c>
      <c r="W1625" s="12" t="n">
        <v>21.7440910339356</v>
      </c>
      <c r="X1625" s="13" t="n">
        <v>19.188236076918</v>
      </c>
      <c r="Y1625" s="13" t="n">
        <v>41.0686007053031</v>
      </c>
      <c r="Z1625" s="13" t="n">
        <v>49.9000000000001</v>
      </c>
      <c r="AA1625" s="10" t="s">
        <v>162</v>
      </c>
      <c r="AG1625" s="13" t="n">
        <v>98.6154855643045</v>
      </c>
      <c r="AH1625" s="13" t="n">
        <v>100</v>
      </c>
      <c r="AI1625" s="13" t="n">
        <v>39.4</v>
      </c>
      <c r="AJ1625" s="13" t="n">
        <v>68.8</v>
      </c>
      <c r="AK1625" s="13" t="n">
        <v>41.6</v>
      </c>
      <c r="AL1625" s="12" t="n">
        <v>42.0546959427804</v>
      </c>
      <c r="AM1625" s="10" t="s">
        <v>157</v>
      </c>
      <c r="AN1625" s="10" t="s">
        <v>632</v>
      </c>
    </row>
    <row r="1626" customFormat="false" ht="15" hidden="false" customHeight="false" outlineLevel="0" collapsed="false">
      <c r="A1626" s="10" t="s">
        <v>3651</v>
      </c>
      <c r="B1626" s="10" t="s">
        <v>3592</v>
      </c>
      <c r="C1626" s="10" t="s">
        <v>148</v>
      </c>
      <c r="D1626" s="11" t="n">
        <v>46298.9603935185</v>
      </c>
      <c r="E1626" s="10" t="s">
        <v>3652</v>
      </c>
      <c r="F1626" s="10" t="s">
        <v>3592</v>
      </c>
      <c r="G1626" s="10" t="s">
        <v>3594</v>
      </c>
      <c r="H1626" s="10" t="s">
        <v>254</v>
      </c>
      <c r="I1626" s="10" t="s">
        <v>152</v>
      </c>
      <c r="J1626" s="10" t="s">
        <v>248</v>
      </c>
      <c r="K1626" s="10" t="s">
        <v>154</v>
      </c>
      <c r="M1626" s="12" t="n">
        <v>50.143438295126</v>
      </c>
      <c r="N1626" s="12" t="n">
        <v>6.05178280812824</v>
      </c>
      <c r="O1626" s="12" t="n">
        <v>48.7231188779977</v>
      </c>
      <c r="P1626" s="12" t="n">
        <v>61.9473744590876</v>
      </c>
      <c r="Q1626" s="12" t="n">
        <v>53.7278005228389</v>
      </c>
      <c r="R1626" s="12" t="n">
        <v>52.8934847114671</v>
      </c>
      <c r="S1626" s="12" t="n">
        <v>53.8585485193851</v>
      </c>
      <c r="T1626" s="12" t="n">
        <v>41.7111236866863</v>
      </c>
      <c r="U1626" s="12" t="n">
        <v>39.482780456543</v>
      </c>
      <c r="V1626" s="12" t="n">
        <v>63.4688301086426</v>
      </c>
      <c r="W1626" s="12" t="n">
        <v>23.9860496520996</v>
      </c>
      <c r="X1626" s="13" t="n">
        <v>18.3725215800923</v>
      </c>
      <c r="Y1626" s="13" t="n">
        <v>37.8562620370499</v>
      </c>
      <c r="Z1626" s="13" t="n">
        <v>49.8000000000001</v>
      </c>
      <c r="AA1626" s="10" t="s">
        <v>162</v>
      </c>
      <c r="AG1626" s="13" t="n">
        <v>98.4839801320889</v>
      </c>
      <c r="AH1626" s="13" t="n">
        <v>100</v>
      </c>
      <c r="AI1626" s="13" t="n">
        <v>38.6</v>
      </c>
      <c r="AJ1626" s="13" t="n">
        <v>69.7</v>
      </c>
      <c r="AK1626" s="13" t="n">
        <v>46</v>
      </c>
      <c r="AL1626" s="12" t="n">
        <v>45.8733225480346</v>
      </c>
      <c r="AM1626" s="10" t="s">
        <v>157</v>
      </c>
      <c r="AN1626" s="10" t="s">
        <v>632</v>
      </c>
    </row>
    <row r="1627" customFormat="false" ht="15" hidden="false" customHeight="false" outlineLevel="0" collapsed="false">
      <c r="A1627" s="10" t="s">
        <v>3653</v>
      </c>
      <c r="B1627" s="10" t="s">
        <v>3592</v>
      </c>
      <c r="C1627" s="10" t="s">
        <v>148</v>
      </c>
      <c r="D1627" s="11" t="n">
        <v>46298.9604166667</v>
      </c>
      <c r="E1627" s="10" t="s">
        <v>3654</v>
      </c>
      <c r="F1627" s="10" t="s">
        <v>3592</v>
      </c>
      <c r="G1627" s="10" t="s">
        <v>3594</v>
      </c>
      <c r="H1627" s="10" t="s">
        <v>257</v>
      </c>
      <c r="I1627" s="10" t="s">
        <v>152</v>
      </c>
      <c r="J1627" s="10" t="s">
        <v>248</v>
      </c>
      <c r="K1627" s="10" t="s">
        <v>154</v>
      </c>
      <c r="M1627" s="12" t="n">
        <v>50.1491653079526</v>
      </c>
      <c r="N1627" s="12" t="n">
        <v>5.11414208995029</v>
      </c>
      <c r="O1627" s="12" t="n">
        <v>48.8782486321843</v>
      </c>
      <c r="P1627" s="12" t="n">
        <v>59.9605465367074</v>
      </c>
      <c r="Q1627" s="12" t="n">
        <v>53.9250481582694</v>
      </c>
      <c r="R1627" s="12" t="n">
        <v>52.5773699125657</v>
      </c>
      <c r="S1627" s="12" t="n">
        <v>53.3407831849935</v>
      </c>
      <c r="T1627" s="12" t="n">
        <v>43.4811335066635</v>
      </c>
      <c r="U1627" s="12" t="n">
        <v>41.2203330993652</v>
      </c>
      <c r="V1627" s="12" t="n">
        <v>61.811767578125</v>
      </c>
      <c r="W1627" s="12" t="n">
        <v>20.5914344787598</v>
      </c>
      <c r="X1627" s="13" t="n">
        <v>21.0699144376783</v>
      </c>
      <c r="Y1627" s="13" t="n">
        <v>43.5072843598243</v>
      </c>
      <c r="Z1627" s="13" t="n">
        <v>47.0000000000001</v>
      </c>
      <c r="AA1627" s="10" t="s">
        <v>162</v>
      </c>
      <c r="AG1627" s="13" t="n">
        <v>98.2356504619113</v>
      </c>
      <c r="AH1627" s="13" t="n">
        <v>100</v>
      </c>
      <c r="AI1627" s="13" t="n">
        <v>40.4</v>
      </c>
      <c r="AJ1627" s="13" t="n">
        <v>69.3</v>
      </c>
      <c r="AK1627" s="13" t="n">
        <v>42</v>
      </c>
      <c r="AL1627" s="12" t="n">
        <v>41.2203315328739</v>
      </c>
      <c r="AM1627" s="10" t="s">
        <v>157</v>
      </c>
      <c r="AN1627" s="10" t="s">
        <v>632</v>
      </c>
    </row>
    <row r="1628" customFormat="false" ht="15" hidden="false" customHeight="false" outlineLevel="0" collapsed="false">
      <c r="A1628" s="10" t="s">
        <v>3655</v>
      </c>
      <c r="B1628" s="10" t="s">
        <v>3592</v>
      </c>
      <c r="C1628" s="10" t="s">
        <v>148</v>
      </c>
      <c r="D1628" s="11" t="n">
        <v>46298.9604282407</v>
      </c>
      <c r="E1628" s="10" t="s">
        <v>3656</v>
      </c>
      <c r="F1628" s="10" t="s">
        <v>3592</v>
      </c>
      <c r="G1628" s="10" t="s">
        <v>3594</v>
      </c>
      <c r="H1628" s="10" t="s">
        <v>260</v>
      </c>
      <c r="I1628" s="10" t="s">
        <v>152</v>
      </c>
      <c r="J1628" s="10" t="s">
        <v>248</v>
      </c>
      <c r="K1628" s="10" t="s">
        <v>154</v>
      </c>
      <c r="M1628" s="12" t="n">
        <v>50.957015035283</v>
      </c>
      <c r="N1628" s="12" t="n">
        <v>5.78610573134821</v>
      </c>
      <c r="O1628" s="12" t="n">
        <v>49.477382122765</v>
      </c>
      <c r="P1628" s="12" t="n">
        <v>61.9960541231204</v>
      </c>
      <c r="Q1628" s="12" t="n">
        <v>55.8122126529405</v>
      </c>
      <c r="R1628" s="12" t="n">
        <v>53.9309263799846</v>
      </c>
      <c r="S1628" s="12" t="n">
        <v>54.932324356503</v>
      </c>
      <c r="T1628" s="12" t="n">
        <v>42.6100594248454</v>
      </c>
      <c r="U1628" s="12" t="n">
        <v>40.5487174987793</v>
      </c>
      <c r="V1628" s="12" t="n">
        <v>64.0333786010742</v>
      </c>
      <c r="W1628" s="12" t="n">
        <v>23.4846611022949</v>
      </c>
      <c r="X1628" s="13" t="n">
        <v>17.6391155122939</v>
      </c>
      <c r="Y1628" s="13" t="n">
        <v>36.494964271648</v>
      </c>
      <c r="Z1628" s="13" t="n">
        <v>50.3000000000001</v>
      </c>
      <c r="AA1628" s="10" t="s">
        <v>162</v>
      </c>
      <c r="AG1628" s="13" t="n">
        <v>98.2680212868892</v>
      </c>
      <c r="AH1628" s="13" t="n">
        <v>100</v>
      </c>
      <c r="AI1628" s="13" t="n">
        <v>39.7</v>
      </c>
      <c r="AJ1628" s="13" t="n">
        <v>69.6</v>
      </c>
      <c r="AK1628" s="13" t="n">
        <v>45.2</v>
      </c>
      <c r="AL1628" s="12" t="n">
        <v>44.1296296296296</v>
      </c>
      <c r="AM1628" s="10" t="s">
        <v>157</v>
      </c>
      <c r="AN1628" s="10" t="s">
        <v>632</v>
      </c>
    </row>
    <row r="1629" customFormat="false" ht="15" hidden="false" customHeight="false" outlineLevel="0" collapsed="false">
      <c r="A1629" s="10" t="s">
        <v>3657</v>
      </c>
      <c r="B1629" s="10" t="s">
        <v>3592</v>
      </c>
      <c r="C1629" s="10" t="s">
        <v>148</v>
      </c>
      <c r="D1629" s="11" t="n">
        <v>46298.9604398148</v>
      </c>
      <c r="E1629" s="10" t="s">
        <v>3658</v>
      </c>
      <c r="F1629" s="10" t="s">
        <v>3592</v>
      </c>
      <c r="G1629" s="10" t="s">
        <v>3594</v>
      </c>
      <c r="H1629" s="10" t="s">
        <v>267</v>
      </c>
      <c r="I1629" s="10" t="s">
        <v>152</v>
      </c>
      <c r="J1629" s="10" t="s">
        <v>248</v>
      </c>
      <c r="K1629" s="10" t="s">
        <v>154</v>
      </c>
      <c r="M1629" s="12" t="n">
        <v>52.4962266892097</v>
      </c>
      <c r="N1629" s="12" t="n">
        <v>4.39992991183589</v>
      </c>
      <c r="O1629" s="12" t="n">
        <v>51.3844772399441</v>
      </c>
      <c r="P1629" s="12" t="n">
        <v>60.6005044354891</v>
      </c>
      <c r="Q1629" s="12" t="n">
        <v>55.9127082613895</v>
      </c>
      <c r="R1629" s="12" t="n">
        <v>54.7592150539963</v>
      </c>
      <c r="S1629" s="12" t="n">
        <v>55.7744504987243</v>
      </c>
      <c r="T1629" s="12" t="n">
        <v>45.9161095211926</v>
      </c>
      <c r="U1629" s="12" t="n">
        <v>43.9583969116211</v>
      </c>
      <c r="V1629" s="12" t="n">
        <v>61.8475875854492</v>
      </c>
      <c r="W1629" s="12" t="n">
        <v>17.8891906738281</v>
      </c>
      <c r="X1629" s="13" t="n">
        <v>21.3112241343273</v>
      </c>
      <c r="Y1629" s="13" t="n">
        <v>45.7785828746604</v>
      </c>
      <c r="Z1629" s="13" t="n">
        <v>52.8000000000001</v>
      </c>
      <c r="AA1629" s="10" t="s">
        <v>162</v>
      </c>
      <c r="AG1629" s="13" t="n">
        <v>98.3082191780822</v>
      </c>
      <c r="AH1629" s="13" t="n">
        <v>100</v>
      </c>
      <c r="AI1629" s="13" t="n">
        <v>42.9</v>
      </c>
      <c r="AJ1629" s="13" t="n">
        <v>70.2</v>
      </c>
      <c r="AK1629" s="13" t="n">
        <v>43.9</v>
      </c>
      <c r="AL1629" s="12" t="n">
        <v>43.9583986756359</v>
      </c>
      <c r="AM1629" s="10" t="s">
        <v>157</v>
      </c>
      <c r="AN1629" s="10" t="s">
        <v>632</v>
      </c>
    </row>
    <row r="1630" customFormat="false" ht="15" hidden="false" customHeight="false" outlineLevel="0" collapsed="false">
      <c r="A1630" s="10" t="s">
        <v>3659</v>
      </c>
      <c r="B1630" s="10" t="s">
        <v>3592</v>
      </c>
      <c r="C1630" s="10" t="s">
        <v>148</v>
      </c>
      <c r="D1630" s="11" t="n">
        <v>46298.960474537</v>
      </c>
      <c r="E1630" s="10" t="s">
        <v>3660</v>
      </c>
      <c r="F1630" s="10" t="s">
        <v>3592</v>
      </c>
      <c r="G1630" s="10" t="s">
        <v>3594</v>
      </c>
      <c r="H1630" s="10" t="s">
        <v>271</v>
      </c>
      <c r="I1630" s="10" t="s">
        <v>152</v>
      </c>
      <c r="J1630" s="10" t="s">
        <v>248</v>
      </c>
      <c r="K1630" s="10" t="s">
        <v>154</v>
      </c>
      <c r="M1630" s="12" t="n">
        <v>45.9727926806379</v>
      </c>
      <c r="N1630" s="12" t="n">
        <v>5.905146136087</v>
      </c>
      <c r="O1630" s="12" t="n">
        <v>44.4756484687287</v>
      </c>
      <c r="P1630" s="12" t="n">
        <v>57.2806482468418</v>
      </c>
      <c r="Q1630" s="12" t="n">
        <v>48.737151236864</v>
      </c>
      <c r="R1630" s="12" t="n">
        <v>49.6594621453966</v>
      </c>
      <c r="S1630" s="12" t="n">
        <v>51.0846532900399</v>
      </c>
      <c r="T1630" s="12" t="n">
        <v>38.0535227270417</v>
      </c>
      <c r="U1630" s="12" t="n">
        <v>37.297966003418</v>
      </c>
      <c r="V1630" s="12" t="n">
        <v>60.1514511108398</v>
      </c>
      <c r="W1630" s="12" t="n">
        <v>22.8534851074219</v>
      </c>
      <c r="X1630" s="13" t="n">
        <v>14.2474507138001</v>
      </c>
      <c r="Y1630" s="13" t="n">
        <v>41.8708361658736</v>
      </c>
      <c r="Z1630" s="13" t="n">
        <v>43.0000000000001</v>
      </c>
      <c r="AA1630" s="10" t="s">
        <v>162</v>
      </c>
      <c r="AF1630" s="10" t="s">
        <v>156</v>
      </c>
      <c r="AG1630" s="13" t="n">
        <v>98.2973377525928</v>
      </c>
      <c r="AH1630" s="13" t="n">
        <v>100</v>
      </c>
      <c r="AI1630" s="13" t="n">
        <v>36.1</v>
      </c>
      <c r="AJ1630" s="13" t="n">
        <v>67</v>
      </c>
      <c r="AK1630" s="13" t="n">
        <v>37.4</v>
      </c>
      <c r="AL1630" s="12" t="n">
        <v>37.7310850439883</v>
      </c>
      <c r="AM1630" s="10" t="s">
        <v>157</v>
      </c>
      <c r="AN1630" s="10" t="s">
        <v>632</v>
      </c>
    </row>
    <row r="1631" customFormat="false" ht="15" hidden="false" customHeight="false" outlineLevel="0" collapsed="false">
      <c r="A1631" s="10" t="s">
        <v>3661</v>
      </c>
      <c r="B1631" s="10" t="s">
        <v>3592</v>
      </c>
      <c r="C1631" s="10" t="s">
        <v>148</v>
      </c>
      <c r="D1631" s="11" t="n">
        <v>46298.9604976852</v>
      </c>
      <c r="E1631" s="10" t="s">
        <v>3662</v>
      </c>
      <c r="F1631" s="10" t="s">
        <v>3592</v>
      </c>
      <c r="G1631" s="10" t="s">
        <v>3594</v>
      </c>
      <c r="H1631" s="10" t="s">
        <v>274</v>
      </c>
      <c r="I1631" s="10" t="s">
        <v>152</v>
      </c>
      <c r="J1631" s="10" t="s">
        <v>248</v>
      </c>
      <c r="K1631" s="10" t="s">
        <v>154</v>
      </c>
      <c r="M1631" s="12" t="n">
        <v>43.9050617801182</v>
      </c>
      <c r="N1631" s="12" t="n">
        <v>5.53904008482836</v>
      </c>
      <c r="O1631" s="12" t="n">
        <v>42.4412753206029</v>
      </c>
      <c r="P1631" s="12" t="n">
        <v>55.0883925844624</v>
      </c>
      <c r="Q1631" s="12" t="n">
        <v>48.1061651510808</v>
      </c>
      <c r="R1631" s="12" t="n">
        <v>48.0712555512003</v>
      </c>
      <c r="S1631" s="12" t="n">
        <v>46.8560003936291</v>
      </c>
      <c r="T1631" s="12" t="n">
        <v>35.8630825524524</v>
      </c>
      <c r="U1631" s="12" t="n">
        <v>35.2856178283691</v>
      </c>
      <c r="V1631" s="12" t="n">
        <v>56.9312438964844</v>
      </c>
      <c r="W1631" s="12" t="n">
        <v>21.6456260681152</v>
      </c>
      <c r="X1631" s="13" t="n">
        <v>15.5688622754491</v>
      </c>
      <c r="Y1631" s="13" t="n">
        <v>40.175278581909</v>
      </c>
      <c r="Z1631" s="13" t="n">
        <v>41.4000000000001</v>
      </c>
      <c r="AA1631" s="10" t="s">
        <v>162</v>
      </c>
      <c r="AG1631" s="13" t="n">
        <v>98.3285025410401</v>
      </c>
      <c r="AH1631" s="13" t="n">
        <v>100</v>
      </c>
      <c r="AI1631" s="13" t="n">
        <v>34.4</v>
      </c>
      <c r="AJ1631" s="13" t="n">
        <v>65.6</v>
      </c>
      <c r="AK1631" s="13" t="n">
        <v>36.8</v>
      </c>
      <c r="AL1631" s="12" t="n">
        <v>36.0469208211144</v>
      </c>
      <c r="AM1631" s="10" t="s">
        <v>157</v>
      </c>
      <c r="AN1631" s="10" t="s">
        <v>632</v>
      </c>
    </row>
    <row r="1632" customFormat="false" ht="15" hidden="false" customHeight="false" outlineLevel="0" collapsed="false">
      <c r="A1632" s="10" t="s">
        <v>3663</v>
      </c>
      <c r="B1632" s="10" t="s">
        <v>3592</v>
      </c>
      <c r="C1632" s="10" t="s">
        <v>148</v>
      </c>
      <c r="D1632" s="11" t="n">
        <v>46298.9605324074</v>
      </c>
      <c r="E1632" s="10" t="s">
        <v>3664</v>
      </c>
      <c r="F1632" s="10" t="s">
        <v>3592</v>
      </c>
      <c r="G1632" s="10" t="s">
        <v>3594</v>
      </c>
      <c r="H1632" s="10" t="s">
        <v>277</v>
      </c>
      <c r="I1632" s="10" t="s">
        <v>152</v>
      </c>
      <c r="J1632" s="10" t="s">
        <v>248</v>
      </c>
      <c r="K1632" s="10" t="s">
        <v>154</v>
      </c>
      <c r="M1632" s="12" t="n">
        <v>46.4972908704903</v>
      </c>
      <c r="N1632" s="12" t="n">
        <v>5.32112208638629</v>
      </c>
      <c r="O1632" s="12" t="n">
        <v>45.1192560943453</v>
      </c>
      <c r="P1632" s="12" t="n">
        <v>57.2600362989638</v>
      </c>
      <c r="Q1632" s="12" t="n">
        <v>50.8444457173672</v>
      </c>
      <c r="R1632" s="12" t="n">
        <v>50.317470617636</v>
      </c>
      <c r="S1632" s="12" t="n">
        <v>48.7875886215082</v>
      </c>
      <c r="T1632" s="12" t="n">
        <v>38.8546923427627</v>
      </c>
      <c r="U1632" s="12" t="n">
        <v>37.9204292297363</v>
      </c>
      <c r="V1632" s="12" t="n">
        <v>59.2947235107422</v>
      </c>
      <c r="W1632" s="12" t="n">
        <v>21.3742942810059</v>
      </c>
      <c r="X1632" s="13" t="n">
        <v>20.8805955842413</v>
      </c>
      <c r="Y1632" s="13" t="n">
        <v>40.7994376457808</v>
      </c>
      <c r="Z1632" s="13" t="n">
        <v>43.4000000000001</v>
      </c>
      <c r="AA1632" s="10" t="s">
        <v>162</v>
      </c>
      <c r="AG1632" s="13" t="n">
        <v>98.0712886799843</v>
      </c>
      <c r="AH1632" s="13" t="n">
        <v>100</v>
      </c>
      <c r="AI1632" s="13" t="n">
        <v>36.8</v>
      </c>
      <c r="AJ1632" s="13" t="n">
        <v>65.7</v>
      </c>
      <c r="AK1632" s="13" t="n">
        <v>40.9</v>
      </c>
      <c r="AL1632" s="12" t="n">
        <v>41.0814814814815</v>
      </c>
      <c r="AM1632" s="10" t="s">
        <v>157</v>
      </c>
      <c r="AN1632" s="10" t="s">
        <v>632</v>
      </c>
    </row>
    <row r="1633" customFormat="false" ht="15" hidden="false" customHeight="false" outlineLevel="0" collapsed="false">
      <c r="A1633" s="10" t="s">
        <v>3665</v>
      </c>
      <c r="B1633" s="10" t="s">
        <v>3592</v>
      </c>
      <c r="C1633" s="10" t="s">
        <v>148</v>
      </c>
      <c r="D1633" s="11" t="n">
        <v>46298.9605439815</v>
      </c>
      <c r="E1633" s="10" t="s">
        <v>3666</v>
      </c>
      <c r="F1633" s="10" t="s">
        <v>3592</v>
      </c>
      <c r="G1633" s="10" t="s">
        <v>3594</v>
      </c>
      <c r="H1633" s="10" t="s">
        <v>280</v>
      </c>
      <c r="I1633" s="10" t="s">
        <v>152</v>
      </c>
      <c r="J1633" s="10" t="s">
        <v>248</v>
      </c>
      <c r="K1633" s="10" t="s">
        <v>154</v>
      </c>
      <c r="M1633" s="12" t="n">
        <v>46.9980533530514</v>
      </c>
      <c r="N1633" s="12" t="n">
        <v>5.72491177484988</v>
      </c>
      <c r="O1633" s="12" t="n">
        <v>45.4297507484505</v>
      </c>
      <c r="P1633" s="12" t="n">
        <v>57.6179810677672</v>
      </c>
      <c r="Q1633" s="12" t="n">
        <v>53.4025784863221</v>
      </c>
      <c r="R1633" s="12" t="n">
        <v>50.1862648116218</v>
      </c>
      <c r="S1633" s="12" t="n">
        <v>51.2957479455578</v>
      </c>
      <c r="T1633" s="12" t="n">
        <v>38.7516226046892</v>
      </c>
      <c r="U1633" s="12" t="n">
        <v>36.651554107666</v>
      </c>
      <c r="V1633" s="12" t="n">
        <v>59.7892227172852</v>
      </c>
      <c r="W1633" s="12" t="n">
        <v>23.1376686096191</v>
      </c>
      <c r="X1633" s="13" t="n">
        <v>17.1423196040406</v>
      </c>
      <c r="Y1633" s="13" t="n">
        <v>36.446785724623</v>
      </c>
      <c r="Z1633" s="13" t="n">
        <v>45.2000000000001</v>
      </c>
      <c r="AA1633" s="10" t="s">
        <v>162</v>
      </c>
      <c r="AG1633" s="13" t="n">
        <v>98.3909551745742</v>
      </c>
      <c r="AH1633" s="13" t="n">
        <v>100</v>
      </c>
      <c r="AI1633" s="13" t="n">
        <v>35.8</v>
      </c>
      <c r="AJ1633" s="13" t="n">
        <v>65.8</v>
      </c>
      <c r="AK1633" s="13" t="n">
        <v>37.6</v>
      </c>
      <c r="AL1633" s="12" t="n">
        <v>36.9630754677318</v>
      </c>
      <c r="AM1633" s="10" t="s">
        <v>157</v>
      </c>
      <c r="AN1633" s="10" t="s">
        <v>632</v>
      </c>
    </row>
    <row r="1634" customFormat="false" ht="15" hidden="false" customHeight="false" outlineLevel="0" collapsed="false">
      <c r="A1634" s="10" t="s">
        <v>3667</v>
      </c>
      <c r="B1634" s="10" t="s">
        <v>3592</v>
      </c>
      <c r="C1634" s="10" t="s">
        <v>148</v>
      </c>
      <c r="D1634" s="11" t="n">
        <v>46298.9605671296</v>
      </c>
      <c r="E1634" s="10" t="s">
        <v>3668</v>
      </c>
      <c r="F1634" s="10" t="s">
        <v>3592</v>
      </c>
      <c r="G1634" s="10" t="s">
        <v>3594</v>
      </c>
      <c r="H1634" s="10" t="s">
        <v>283</v>
      </c>
      <c r="I1634" s="10" t="s">
        <v>152</v>
      </c>
      <c r="J1634" s="10" t="s">
        <v>248</v>
      </c>
      <c r="K1634" s="10" t="s">
        <v>154</v>
      </c>
      <c r="M1634" s="12" t="n">
        <v>48.0477267603707</v>
      </c>
      <c r="N1634" s="12" t="n">
        <v>4.99374053382301</v>
      </c>
      <c r="O1634" s="12" t="n">
        <v>46.6962640569663</v>
      </c>
      <c r="P1634" s="12" t="n">
        <v>56.6611886295126</v>
      </c>
      <c r="Q1634" s="12" t="n">
        <v>53.4739724370812</v>
      </c>
      <c r="R1634" s="12" t="n">
        <v>51.9430929210232</v>
      </c>
      <c r="S1634" s="12" t="n">
        <v>51.1805196049561</v>
      </c>
      <c r="T1634" s="12" t="n">
        <v>40.6731551218595</v>
      </c>
      <c r="U1634" s="12" t="n">
        <v>38.5203323364258</v>
      </c>
      <c r="V1634" s="12" t="n">
        <v>57.7580718994141</v>
      </c>
      <c r="W1634" s="12" t="n">
        <v>19.2377395629883</v>
      </c>
      <c r="X1634" s="13" t="n">
        <v>17.1926786704725</v>
      </c>
      <c r="Y1634" s="13" t="n">
        <v>38.1150146778317</v>
      </c>
      <c r="Z1634" s="13" t="n">
        <v>48.3000000000001</v>
      </c>
      <c r="AA1634" s="10" t="s">
        <v>162</v>
      </c>
      <c r="AG1634" s="13" t="n">
        <v>98.466805200341</v>
      </c>
      <c r="AH1634" s="13" t="n">
        <v>100</v>
      </c>
      <c r="AI1634" s="13" t="n">
        <v>37.7</v>
      </c>
      <c r="AJ1634" s="13" t="n">
        <v>66.6</v>
      </c>
      <c r="AK1634" s="13" t="n">
        <v>43.7</v>
      </c>
      <c r="AL1634" s="12" t="n">
        <v>42.6674915824916</v>
      </c>
      <c r="AM1634" s="10" t="s">
        <v>157</v>
      </c>
      <c r="AN1634" s="10" t="s">
        <v>632</v>
      </c>
    </row>
    <row r="1635" customFormat="false" ht="15" hidden="false" customHeight="false" outlineLevel="0" collapsed="false">
      <c r="A1635" s="10" t="s">
        <v>3669</v>
      </c>
      <c r="B1635" s="10" t="s">
        <v>3592</v>
      </c>
      <c r="C1635" s="10" t="s">
        <v>148</v>
      </c>
      <c r="D1635" s="11" t="n">
        <v>46298.9607291667</v>
      </c>
      <c r="E1635" s="10" t="s">
        <v>3670</v>
      </c>
      <c r="F1635" s="10" t="s">
        <v>3592</v>
      </c>
      <c r="G1635" s="10" t="s">
        <v>3594</v>
      </c>
      <c r="H1635" s="10" t="s">
        <v>286</v>
      </c>
      <c r="I1635" s="10" t="s">
        <v>152</v>
      </c>
      <c r="J1635" s="10" t="s">
        <v>248</v>
      </c>
      <c r="K1635" s="10" t="s">
        <v>154</v>
      </c>
      <c r="M1635" s="12" t="n">
        <v>46.6647558744986</v>
      </c>
      <c r="N1635" s="12" t="n">
        <v>5.46108394019623</v>
      </c>
      <c r="O1635" s="12" t="n">
        <v>45.1078750862164</v>
      </c>
      <c r="P1635" s="12" t="n">
        <v>58.0040900404423</v>
      </c>
      <c r="Q1635" s="12" t="n">
        <v>52.4339964235759</v>
      </c>
      <c r="R1635" s="12" t="n">
        <v>49.816147172202</v>
      </c>
      <c r="S1635" s="12" t="n">
        <v>50.6715883772518</v>
      </c>
      <c r="T1635" s="12" t="n">
        <v>39.7833020941714</v>
      </c>
      <c r="U1635" s="12" t="n">
        <v>37.432861328125</v>
      </c>
      <c r="V1635" s="12" t="n">
        <v>61.6285781860352</v>
      </c>
      <c r="W1635" s="12" t="n">
        <v>24.1957168579102</v>
      </c>
      <c r="X1635" s="13" t="n">
        <v>23.2375138602411</v>
      </c>
      <c r="Y1635" s="13" t="n">
        <v>39.0161315321975</v>
      </c>
      <c r="Z1635" s="13" t="n">
        <v>43.4000000000001</v>
      </c>
      <c r="AA1635" s="10" t="s">
        <v>162</v>
      </c>
      <c r="AG1635" s="13" t="n">
        <v>98.6892112911387</v>
      </c>
      <c r="AH1635" s="13" t="n">
        <v>100</v>
      </c>
      <c r="AI1635" s="13" t="n">
        <v>36.2</v>
      </c>
      <c r="AJ1635" s="13" t="n">
        <v>68</v>
      </c>
      <c r="AK1635" s="13" t="n">
        <v>37.3</v>
      </c>
      <c r="AL1635" s="12" t="n">
        <v>37.8785923753666</v>
      </c>
      <c r="AM1635" s="10" t="s">
        <v>157</v>
      </c>
      <c r="AN1635" s="10" t="s">
        <v>632</v>
      </c>
    </row>
    <row r="1636" customFormat="false" ht="15" hidden="false" customHeight="false" outlineLevel="0" collapsed="false">
      <c r="A1636" s="10" t="s">
        <v>3671</v>
      </c>
      <c r="B1636" s="10" t="s">
        <v>3592</v>
      </c>
      <c r="C1636" s="10" t="s">
        <v>148</v>
      </c>
      <c r="D1636" s="11" t="n">
        <v>46298.9607407407</v>
      </c>
      <c r="E1636" s="10" t="s">
        <v>3672</v>
      </c>
      <c r="F1636" s="10" t="s">
        <v>3592</v>
      </c>
      <c r="G1636" s="10" t="s">
        <v>3594</v>
      </c>
      <c r="H1636" s="10" t="s">
        <v>289</v>
      </c>
      <c r="I1636" s="10" t="s">
        <v>152</v>
      </c>
      <c r="J1636" s="10" t="s">
        <v>248</v>
      </c>
      <c r="K1636" s="10" t="s">
        <v>154</v>
      </c>
      <c r="M1636" s="12" t="n">
        <v>44.6397912235072</v>
      </c>
      <c r="N1636" s="12" t="n">
        <v>5.29241707194542</v>
      </c>
      <c r="O1636" s="12" t="n">
        <v>43.1371841260722</v>
      </c>
      <c r="P1636" s="12" t="n">
        <v>55.4819553090539</v>
      </c>
      <c r="Q1636" s="12" t="n">
        <v>50.5558251504933</v>
      </c>
      <c r="R1636" s="12" t="n">
        <v>47.385449260419</v>
      </c>
      <c r="S1636" s="12" t="n">
        <v>47.8961540507342</v>
      </c>
      <c r="T1636" s="12" t="n">
        <v>37.1920621814216</v>
      </c>
      <c r="U1636" s="12" t="n">
        <v>35.7884559631348</v>
      </c>
      <c r="V1636" s="12" t="n">
        <v>56.6237945556641</v>
      </c>
      <c r="W1636" s="12" t="n">
        <v>20.8353385925293</v>
      </c>
      <c r="X1636" s="13" t="n">
        <v>22.083530378077</v>
      </c>
      <c r="Y1636" s="13" t="n">
        <v>43.8074022450656</v>
      </c>
      <c r="Z1636" s="13" t="n">
        <v>41.9000000000001</v>
      </c>
      <c r="AA1636" s="10" t="s">
        <v>162</v>
      </c>
      <c r="AG1636" s="13" t="n">
        <v>98.5503335949765</v>
      </c>
      <c r="AH1636" s="13" t="n">
        <v>100</v>
      </c>
      <c r="AI1636" s="13" t="n">
        <v>34.9</v>
      </c>
      <c r="AJ1636" s="13" t="n">
        <v>66.2</v>
      </c>
      <c r="AK1636" s="13" t="n">
        <v>38.7</v>
      </c>
      <c r="AL1636" s="12" t="n">
        <v>38.2367810920705</v>
      </c>
      <c r="AM1636" s="10" t="s">
        <v>157</v>
      </c>
      <c r="AN1636" s="10" t="s">
        <v>632</v>
      </c>
    </row>
    <row r="1637" customFormat="false" ht="15" hidden="false" customHeight="false" outlineLevel="0" collapsed="false">
      <c r="A1637" s="10" t="s">
        <v>3673</v>
      </c>
      <c r="B1637" s="10" t="s">
        <v>3592</v>
      </c>
      <c r="C1637" s="10" t="s">
        <v>148</v>
      </c>
      <c r="D1637" s="11" t="n">
        <v>46298.9607638889</v>
      </c>
      <c r="E1637" s="10" t="s">
        <v>3674</v>
      </c>
      <c r="F1637" s="10" t="s">
        <v>3592</v>
      </c>
      <c r="G1637" s="10" t="s">
        <v>3594</v>
      </c>
      <c r="H1637" s="10" t="s">
        <v>292</v>
      </c>
      <c r="I1637" s="10" t="s">
        <v>152</v>
      </c>
      <c r="J1637" s="10" t="s">
        <v>248</v>
      </c>
      <c r="K1637" s="10" t="s">
        <v>154</v>
      </c>
      <c r="M1637" s="12" t="n">
        <v>46.7440925231112</v>
      </c>
      <c r="N1637" s="12" t="n">
        <v>5.17439538362472</v>
      </c>
      <c r="O1637" s="12" t="n">
        <v>45.3118882364562</v>
      </c>
      <c r="P1637" s="12" t="n">
        <v>56.5792454470637</v>
      </c>
      <c r="Q1637" s="12" t="n">
        <v>52.6751689998969</v>
      </c>
      <c r="R1637" s="12" t="n">
        <v>50.5556229742933</v>
      </c>
      <c r="S1637" s="12" t="n">
        <v>49.3163410850934</v>
      </c>
      <c r="T1637" s="12" t="n">
        <v>39.3512484697402</v>
      </c>
      <c r="U1637" s="12" t="n">
        <v>36.9430389404297</v>
      </c>
      <c r="V1637" s="12" t="n">
        <v>59.63237197876</v>
      </c>
      <c r="W1637" s="12" t="n">
        <v>22.6893330383303</v>
      </c>
      <c r="X1637" s="13" t="n">
        <v>18.4080903682301</v>
      </c>
      <c r="Y1637" s="13" t="n">
        <v>39.3620530788219</v>
      </c>
      <c r="Z1637" s="13" t="n">
        <v>47.1000000000001</v>
      </c>
      <c r="AA1637" s="10" t="s">
        <v>162</v>
      </c>
      <c r="AG1637" s="13" t="n">
        <v>98.5648132575375</v>
      </c>
      <c r="AH1637" s="13" t="n">
        <v>100</v>
      </c>
      <c r="AI1637" s="13" t="n">
        <v>36.1</v>
      </c>
      <c r="AJ1637" s="13" t="n">
        <v>65.8</v>
      </c>
      <c r="AK1637" s="13" t="n">
        <v>42.6</v>
      </c>
      <c r="AL1637" s="12" t="n">
        <v>41.9337675521822</v>
      </c>
      <c r="AM1637" s="10" t="s">
        <v>157</v>
      </c>
      <c r="AN1637" s="10" t="s">
        <v>632</v>
      </c>
    </row>
    <row r="1638" customFormat="false" ht="15" hidden="false" customHeight="false" outlineLevel="0" collapsed="false">
      <c r="A1638" s="10" t="s">
        <v>3675</v>
      </c>
      <c r="B1638" s="10" t="s">
        <v>3592</v>
      </c>
      <c r="C1638" s="10" t="s">
        <v>148</v>
      </c>
      <c r="D1638" s="11" t="n">
        <v>46298.960787037</v>
      </c>
      <c r="E1638" s="10" t="s">
        <v>3676</v>
      </c>
      <c r="F1638" s="10" t="s">
        <v>3592</v>
      </c>
      <c r="G1638" s="10" t="s">
        <v>3594</v>
      </c>
      <c r="H1638" s="10" t="s">
        <v>295</v>
      </c>
      <c r="I1638" s="10" t="s">
        <v>152</v>
      </c>
      <c r="J1638" s="10" t="s">
        <v>248</v>
      </c>
      <c r="K1638" s="10" t="s">
        <v>154</v>
      </c>
      <c r="M1638" s="12" t="n">
        <v>46.78155482509</v>
      </c>
      <c r="N1638" s="12" t="n">
        <v>5.28134399892984</v>
      </c>
      <c r="O1638" s="12" t="n">
        <v>45.2547634436446</v>
      </c>
      <c r="P1638" s="12" t="n">
        <v>57.8448334010832</v>
      </c>
      <c r="Q1638" s="12" t="n">
        <v>52.5007890130762</v>
      </c>
      <c r="R1638" s="12" t="n">
        <v>50.746721149096</v>
      </c>
      <c r="S1638" s="12" t="n">
        <v>50.457338265631</v>
      </c>
      <c r="T1638" s="12" t="n">
        <v>40.09053734547</v>
      </c>
      <c r="U1638" s="12" t="n">
        <v>37.7940902709961</v>
      </c>
      <c r="V1638" s="12" t="n">
        <v>60.9012756347656</v>
      </c>
      <c r="W1638" s="12" t="n">
        <v>23.1071853637695</v>
      </c>
      <c r="X1638" s="13" t="n">
        <v>21.4848520663436</v>
      </c>
      <c r="Y1638" s="13" t="n">
        <v>41.5120356143876</v>
      </c>
      <c r="Z1638" s="13" t="n">
        <v>43.5000000000001</v>
      </c>
      <c r="AA1638" s="10" t="s">
        <v>162</v>
      </c>
      <c r="AG1638" s="13" t="n">
        <v>98.8117135266124</v>
      </c>
      <c r="AH1638" s="13" t="n">
        <v>100</v>
      </c>
      <c r="AI1638" s="13" t="n">
        <v>36.6</v>
      </c>
      <c r="AJ1638" s="13" t="n">
        <v>67.4</v>
      </c>
      <c r="AK1638" s="13" t="n">
        <v>40.1</v>
      </c>
      <c r="AL1638" s="12" t="n">
        <v>39.8834778797371</v>
      </c>
      <c r="AM1638" s="10" t="s">
        <v>157</v>
      </c>
      <c r="AN1638" s="10" t="s">
        <v>632</v>
      </c>
    </row>
    <row r="1639" customFormat="false" ht="15" hidden="false" customHeight="false" outlineLevel="0" collapsed="false">
      <c r="A1639" s="10" t="s">
        <v>3677</v>
      </c>
      <c r="B1639" s="10" t="s">
        <v>3592</v>
      </c>
      <c r="C1639" s="10" t="s">
        <v>148</v>
      </c>
      <c r="D1639" s="11" t="n">
        <v>46298.9608101852</v>
      </c>
      <c r="E1639" s="10" t="s">
        <v>3678</v>
      </c>
      <c r="F1639" s="10" t="s">
        <v>3592</v>
      </c>
      <c r="G1639" s="10" t="s">
        <v>3594</v>
      </c>
      <c r="H1639" s="10" t="s">
        <v>298</v>
      </c>
      <c r="I1639" s="10" t="s">
        <v>152</v>
      </c>
      <c r="J1639" s="10" t="s">
        <v>248</v>
      </c>
      <c r="K1639" s="10" t="s">
        <v>154</v>
      </c>
      <c r="M1639" s="12" t="n">
        <v>53.1815538737177</v>
      </c>
      <c r="N1639" s="12" t="n">
        <v>2.9910165688644</v>
      </c>
      <c r="O1639" s="12" t="n">
        <v>52.5444387643407</v>
      </c>
      <c r="P1639" s="12" t="n">
        <v>56.32515276463</v>
      </c>
      <c r="Q1639" s="12" t="n">
        <v>57.1668804200119</v>
      </c>
      <c r="R1639" s="12" t="n">
        <v>54.7473585068868</v>
      </c>
      <c r="S1639" s="12" t="n">
        <v>54.145844178349</v>
      </c>
      <c r="T1639" s="12" t="n">
        <v>48.6206595491175</v>
      </c>
      <c r="U1639" s="12" t="n">
        <v>48.0527381896973</v>
      </c>
      <c r="V1639" s="12" t="n">
        <v>60.8379936218262</v>
      </c>
      <c r="W1639" s="12" t="n">
        <v>12.7852554321289</v>
      </c>
      <c r="X1639" s="13" t="n">
        <v>30.7875745868436</v>
      </c>
      <c r="Y1639" s="13" t="n">
        <v>53.6390048839413</v>
      </c>
      <c r="Z1639" s="13" t="n">
        <v>54.4000000000001</v>
      </c>
      <c r="AA1639" s="10" t="s">
        <v>155</v>
      </c>
      <c r="AG1639" s="13" t="n">
        <v>98.8400098810161</v>
      </c>
      <c r="AH1639" s="13" t="n">
        <v>100</v>
      </c>
      <c r="AI1639" s="13" t="n">
        <v>39.9</v>
      </c>
      <c r="AJ1639" s="13" t="n">
        <v>66.8</v>
      </c>
      <c r="AK1639" s="13" t="n">
        <v>56.7</v>
      </c>
      <c r="AL1639" s="12" t="n">
        <v>54.6516734720171</v>
      </c>
      <c r="AM1639" s="10" t="s">
        <v>157</v>
      </c>
      <c r="AN1639" s="10" t="s">
        <v>632</v>
      </c>
    </row>
    <row r="1640" customFormat="false" ht="15" hidden="false" customHeight="false" outlineLevel="0" collapsed="false">
      <c r="A1640" s="10" t="s">
        <v>3679</v>
      </c>
      <c r="B1640" s="10" t="s">
        <v>3592</v>
      </c>
      <c r="C1640" s="10" t="s">
        <v>148</v>
      </c>
      <c r="D1640" s="11" t="n">
        <v>46298.9608217593</v>
      </c>
      <c r="E1640" s="10" t="s">
        <v>3680</v>
      </c>
      <c r="F1640" s="10" t="s">
        <v>3592</v>
      </c>
      <c r="G1640" s="10" t="s">
        <v>3594</v>
      </c>
      <c r="H1640" s="10" t="s">
        <v>301</v>
      </c>
      <c r="I1640" s="10" t="s">
        <v>152</v>
      </c>
      <c r="J1640" s="10" t="s">
        <v>248</v>
      </c>
      <c r="K1640" s="10" t="s">
        <v>154</v>
      </c>
      <c r="M1640" s="12" t="n">
        <v>48.5250423804501</v>
      </c>
      <c r="N1640" s="12" t="n">
        <v>5.34515499199239</v>
      </c>
      <c r="O1640" s="12" t="n">
        <v>47.0693504090811</v>
      </c>
      <c r="P1640" s="12" t="n">
        <v>58.6584607666259</v>
      </c>
      <c r="Q1640" s="12" t="n">
        <v>54.3250439848283</v>
      </c>
      <c r="R1640" s="12" t="n">
        <v>52.1151003649195</v>
      </c>
      <c r="S1640" s="12" t="n">
        <v>51.4095001254476</v>
      </c>
      <c r="T1640" s="12" t="n">
        <v>40.4659096737155</v>
      </c>
      <c r="U1640" s="12" t="n">
        <v>38.1203308105469</v>
      </c>
      <c r="V1640" s="12" t="n">
        <v>61.4344482421875</v>
      </c>
      <c r="W1640" s="12" t="n">
        <v>23.3141174316406</v>
      </c>
      <c r="X1640" s="13" t="n">
        <v>15.6197727995731</v>
      </c>
      <c r="Y1640" s="13" t="n">
        <v>38.1704926780712</v>
      </c>
      <c r="Z1640" s="13" t="n">
        <v>47.9000000000001</v>
      </c>
      <c r="AA1640" s="10" t="s">
        <v>162</v>
      </c>
      <c r="AG1640" s="13" t="n">
        <v>98.7314967730169</v>
      </c>
      <c r="AH1640" s="13" t="n">
        <v>100</v>
      </c>
      <c r="AI1640" s="13" t="n">
        <v>37.3</v>
      </c>
      <c r="AJ1640" s="13" t="n">
        <v>66.2</v>
      </c>
      <c r="AK1640" s="13" t="n">
        <v>40.3</v>
      </c>
      <c r="AL1640" s="12" t="n">
        <v>38.825513196481</v>
      </c>
      <c r="AM1640" s="10" t="s">
        <v>157</v>
      </c>
      <c r="AN1640" s="10" t="s">
        <v>632</v>
      </c>
    </row>
    <row r="1641" customFormat="false" ht="15" hidden="false" customHeight="false" outlineLevel="0" collapsed="false">
      <c r="A1641" s="10" t="s">
        <v>3681</v>
      </c>
      <c r="B1641" s="10" t="s">
        <v>3592</v>
      </c>
      <c r="C1641" s="10" t="s">
        <v>148</v>
      </c>
      <c r="D1641" s="11" t="n">
        <v>46298.9608564815</v>
      </c>
      <c r="E1641" s="10" t="s">
        <v>3682</v>
      </c>
      <c r="F1641" s="10" t="s">
        <v>3592</v>
      </c>
      <c r="G1641" s="10" t="s">
        <v>3594</v>
      </c>
      <c r="H1641" s="10" t="s">
        <v>304</v>
      </c>
      <c r="I1641" s="10" t="s">
        <v>152</v>
      </c>
      <c r="J1641" s="10" t="s">
        <v>248</v>
      </c>
      <c r="K1641" s="10" t="s">
        <v>154</v>
      </c>
      <c r="M1641" s="12" t="n">
        <v>60.6196416614209</v>
      </c>
      <c r="N1641" s="12" t="n">
        <v>1.92893504705079</v>
      </c>
      <c r="O1641" s="12" t="n">
        <v>60.1009104177315</v>
      </c>
      <c r="P1641" s="12" t="n">
        <v>62.886173223052</v>
      </c>
      <c r="Q1641" s="12" t="n">
        <v>63.9552898435827</v>
      </c>
      <c r="R1641" s="12" t="n">
        <v>62.2143292618123</v>
      </c>
      <c r="S1641" s="12" t="n">
        <v>61.4981903642889</v>
      </c>
      <c r="T1641" s="12" t="n">
        <v>58.2551497178222</v>
      </c>
      <c r="U1641" s="12" t="n">
        <v>57.0709686279297</v>
      </c>
      <c r="V1641" s="12" t="n">
        <v>66.0163040161133</v>
      </c>
      <c r="W1641" s="12" t="n">
        <v>8.94533538818359</v>
      </c>
      <c r="X1641" s="13" t="n">
        <v>53.0239298005515</v>
      </c>
      <c r="Y1641" s="13" t="n">
        <v>85.43482198563</v>
      </c>
      <c r="Z1641" s="13" t="n">
        <v>61</v>
      </c>
      <c r="AA1641" s="10" t="s">
        <v>170</v>
      </c>
      <c r="AG1641" s="13" t="n">
        <v>98.8697642025669</v>
      </c>
      <c r="AH1641" s="13" t="n">
        <v>100</v>
      </c>
      <c r="AI1641" s="13" t="n">
        <v>56.2</v>
      </c>
      <c r="AJ1641" s="13" t="n">
        <v>72.7</v>
      </c>
      <c r="AK1641" s="13" t="n">
        <v>57.2</v>
      </c>
      <c r="AL1641" s="12" t="n">
        <v>57.415452876377</v>
      </c>
      <c r="AM1641" s="10" t="s">
        <v>157</v>
      </c>
      <c r="AN1641" s="10" t="s">
        <v>632</v>
      </c>
    </row>
    <row r="1642" customFormat="false" ht="15" hidden="false" customHeight="false" outlineLevel="0" collapsed="false">
      <c r="A1642" s="10" t="s">
        <v>3683</v>
      </c>
      <c r="B1642" s="10" t="s">
        <v>3592</v>
      </c>
      <c r="C1642" s="10" t="s">
        <v>148</v>
      </c>
      <c r="D1642" s="11" t="n">
        <v>46298.9608796296</v>
      </c>
      <c r="E1642" s="10" t="s">
        <v>3684</v>
      </c>
      <c r="F1642" s="10" t="s">
        <v>3592</v>
      </c>
      <c r="G1642" s="10" t="s">
        <v>3594</v>
      </c>
      <c r="H1642" s="10" t="s">
        <v>307</v>
      </c>
      <c r="I1642" s="10" t="s">
        <v>152</v>
      </c>
      <c r="J1642" s="10" t="s">
        <v>248</v>
      </c>
      <c r="K1642" s="10" t="s">
        <v>154</v>
      </c>
      <c r="M1642" s="12" t="n">
        <v>53.9267933347001</v>
      </c>
      <c r="N1642" s="12" t="n">
        <v>4.3882218474613</v>
      </c>
      <c r="O1642" s="12" t="n">
        <v>52.6581956127002</v>
      </c>
      <c r="P1642" s="12" t="n">
        <v>60.5474888497059</v>
      </c>
      <c r="Q1642" s="12" t="n">
        <v>60.9154668728565</v>
      </c>
      <c r="R1642" s="12" t="n">
        <v>56.5148303296926</v>
      </c>
      <c r="S1642" s="12" t="n">
        <v>57.29426786219</v>
      </c>
      <c r="T1642" s="12" t="n">
        <v>47.5773647165803</v>
      </c>
      <c r="U1642" s="12" t="n">
        <v>45.4004631042481</v>
      </c>
      <c r="V1642" s="12" t="n">
        <v>62.6456298828125</v>
      </c>
      <c r="W1642" s="12" t="n">
        <v>17.2451667785645</v>
      </c>
      <c r="X1642" s="13" t="n">
        <v>19.7634547532674</v>
      </c>
      <c r="Y1642" s="13" t="n">
        <v>42.770710132684</v>
      </c>
      <c r="Z1642" s="13" t="n">
        <v>51.2000000000001</v>
      </c>
      <c r="AA1642" s="10" t="s">
        <v>162</v>
      </c>
      <c r="AG1642" s="13" t="n">
        <v>98.4430991255427</v>
      </c>
      <c r="AH1642" s="13" t="n">
        <v>100</v>
      </c>
      <c r="AI1642" s="13" t="n">
        <v>44.6</v>
      </c>
      <c r="AJ1642" s="13" t="n">
        <v>72.8</v>
      </c>
      <c r="AK1642" s="13" t="n">
        <v>48.2</v>
      </c>
      <c r="AL1642" s="12" t="n">
        <v>47.6063011756035</v>
      </c>
      <c r="AM1642" s="10" t="s">
        <v>157</v>
      </c>
      <c r="AN1642" s="10" t="s">
        <v>632</v>
      </c>
    </row>
    <row r="1643" customFormat="false" ht="15" hidden="false" customHeight="false" outlineLevel="0" collapsed="false">
      <c r="A1643" s="10" t="s">
        <v>3685</v>
      </c>
      <c r="B1643" s="10" t="s">
        <v>3592</v>
      </c>
      <c r="C1643" s="10" t="s">
        <v>148</v>
      </c>
      <c r="D1643" s="11" t="n">
        <v>46298.9609027778</v>
      </c>
      <c r="E1643" s="10" t="s">
        <v>3686</v>
      </c>
      <c r="F1643" s="10" t="s">
        <v>3592</v>
      </c>
      <c r="G1643" s="10" t="s">
        <v>3594</v>
      </c>
      <c r="H1643" s="10" t="s">
        <v>310</v>
      </c>
      <c r="I1643" s="10" t="s">
        <v>152</v>
      </c>
      <c r="J1643" s="10" t="s">
        <v>248</v>
      </c>
      <c r="K1643" s="10" t="s">
        <v>154</v>
      </c>
      <c r="M1643" s="12" t="n">
        <v>52.5315864897323</v>
      </c>
      <c r="N1643" s="12" t="n">
        <v>4.79800827864038</v>
      </c>
      <c r="O1643" s="12" t="n">
        <v>51.1707135641589</v>
      </c>
      <c r="P1643" s="12" t="n">
        <v>60.9700605259162</v>
      </c>
      <c r="Q1643" s="12" t="n">
        <v>59.7085568931235</v>
      </c>
      <c r="R1643" s="12" t="n">
        <v>54.8913585234841</v>
      </c>
      <c r="S1643" s="12" t="n">
        <v>55.0100717611321</v>
      </c>
      <c r="T1643" s="12" t="n">
        <v>46.3154174477452</v>
      </c>
      <c r="U1643" s="12" t="n">
        <v>43.8203315734863</v>
      </c>
      <c r="V1643" s="12" t="n">
        <v>63.870288848877</v>
      </c>
      <c r="W1643" s="12" t="n">
        <v>20.0499572753906</v>
      </c>
      <c r="X1643" s="13" t="n">
        <v>29.9865768172142</v>
      </c>
      <c r="Y1643" s="13" t="n">
        <v>44.1297303160549</v>
      </c>
      <c r="Z1643" s="13" t="n">
        <v>49.6000000000001</v>
      </c>
      <c r="AA1643" s="10" t="s">
        <v>162</v>
      </c>
      <c r="AG1643" s="13" t="n">
        <v>98.3071857963558</v>
      </c>
      <c r="AH1643" s="13" t="n">
        <v>100</v>
      </c>
      <c r="AI1643" s="13" t="n">
        <v>43</v>
      </c>
      <c r="AJ1643" s="13" t="n">
        <v>71.9</v>
      </c>
      <c r="AK1643" s="13" t="n">
        <v>47.1</v>
      </c>
      <c r="AL1643" s="12" t="n">
        <v>47.2814814814815</v>
      </c>
      <c r="AM1643" s="10" t="s">
        <v>157</v>
      </c>
      <c r="AN1643" s="10" t="s">
        <v>632</v>
      </c>
    </row>
    <row r="1644" customFormat="false" ht="15" hidden="false" customHeight="false" outlineLevel="0" collapsed="false">
      <c r="A1644" s="10" t="s">
        <v>3687</v>
      </c>
      <c r="B1644" s="10" t="s">
        <v>3592</v>
      </c>
      <c r="C1644" s="10" t="s">
        <v>148</v>
      </c>
      <c r="D1644" s="11" t="n">
        <v>46298.9609143519</v>
      </c>
      <c r="E1644" s="10" t="s">
        <v>3688</v>
      </c>
      <c r="F1644" s="10" t="s">
        <v>3592</v>
      </c>
      <c r="G1644" s="10" t="s">
        <v>3594</v>
      </c>
      <c r="H1644" s="10" t="s">
        <v>313</v>
      </c>
      <c r="I1644" s="10" t="s">
        <v>152</v>
      </c>
      <c r="J1644" s="10" t="s">
        <v>248</v>
      </c>
      <c r="K1644" s="10" t="s">
        <v>154</v>
      </c>
      <c r="M1644" s="12" t="n">
        <v>50.8873843699405</v>
      </c>
      <c r="N1644" s="12" t="n">
        <v>5.528300643873</v>
      </c>
      <c r="O1644" s="12" t="n">
        <v>49.4425127869439</v>
      </c>
      <c r="P1644" s="12" t="n">
        <v>59.0721240109958</v>
      </c>
      <c r="Q1644" s="12" t="n">
        <v>58.2997918598393</v>
      </c>
      <c r="R1644" s="12" t="n">
        <v>54.4827567404889</v>
      </c>
      <c r="S1644" s="12" t="n">
        <v>54.5029685674328</v>
      </c>
      <c r="T1644" s="12" t="n">
        <v>42.5446193952247</v>
      </c>
      <c r="U1644" s="12" t="n">
        <v>40.1423873901367</v>
      </c>
      <c r="V1644" s="12" t="n">
        <v>60.0980606079102</v>
      </c>
      <c r="W1644" s="12" t="n">
        <v>19.9556732177734</v>
      </c>
      <c r="X1644" s="13" t="n">
        <v>18.9772645772072</v>
      </c>
      <c r="Y1644" s="13" t="n">
        <v>33.3328551961558</v>
      </c>
      <c r="Z1644" s="13" t="n">
        <v>51.2000000000001</v>
      </c>
      <c r="AA1644" s="10" t="s">
        <v>162</v>
      </c>
      <c r="AG1644" s="13" t="n">
        <v>98.4244186867332</v>
      </c>
      <c r="AH1644" s="13" t="n">
        <v>100</v>
      </c>
      <c r="AI1644" s="13" t="n">
        <v>39.2</v>
      </c>
      <c r="AJ1644" s="13" t="n">
        <v>72.4</v>
      </c>
      <c r="AK1644" s="13" t="n">
        <v>41.7</v>
      </c>
      <c r="AL1644" s="12" t="n">
        <v>41.6456385148919</v>
      </c>
      <c r="AM1644" s="10" t="s">
        <v>157</v>
      </c>
      <c r="AN1644" s="10" t="s">
        <v>632</v>
      </c>
    </row>
    <row r="1645" customFormat="false" ht="15" hidden="false" customHeight="false" outlineLevel="0" collapsed="false">
      <c r="A1645" s="10" t="s">
        <v>3689</v>
      </c>
      <c r="B1645" s="10" t="s">
        <v>3592</v>
      </c>
      <c r="C1645" s="10" t="s">
        <v>148</v>
      </c>
      <c r="D1645" s="11" t="n">
        <v>46298.9609375</v>
      </c>
      <c r="E1645" s="10" t="s">
        <v>3690</v>
      </c>
      <c r="F1645" s="10" t="s">
        <v>3592</v>
      </c>
      <c r="G1645" s="10" t="s">
        <v>3594</v>
      </c>
      <c r="H1645" s="10" t="s">
        <v>316</v>
      </c>
      <c r="I1645" s="10" t="s">
        <v>152</v>
      </c>
      <c r="J1645" s="10" t="s">
        <v>248</v>
      </c>
      <c r="K1645" s="10" t="s">
        <v>154</v>
      </c>
      <c r="M1645" s="12" t="n">
        <v>49.5279543186543</v>
      </c>
      <c r="N1645" s="12" t="n">
        <v>4.92020313558779</v>
      </c>
      <c r="O1645" s="12" t="n">
        <v>48.3092069690442</v>
      </c>
      <c r="P1645" s="12" t="n">
        <v>56.6347211337053</v>
      </c>
      <c r="Q1645" s="12" t="n">
        <v>56.6731697313267</v>
      </c>
      <c r="R1645" s="12" t="n">
        <v>53.0176894805352</v>
      </c>
      <c r="S1645" s="12" t="n">
        <v>52.0277043759977</v>
      </c>
      <c r="T1645" s="12" t="n">
        <v>41.8086275284391</v>
      </c>
      <c r="U1645" s="12" t="n">
        <v>39.7912940979004</v>
      </c>
      <c r="V1645" s="12" t="n">
        <v>58.555591583252</v>
      </c>
      <c r="W1645" s="12" t="n">
        <v>18.7642974853516</v>
      </c>
      <c r="X1645" s="13" t="n">
        <v>18.093336955623</v>
      </c>
      <c r="Y1645" s="13" t="n">
        <v>40.8676958694086</v>
      </c>
      <c r="Z1645" s="13" t="n">
        <v>50.2000000000001</v>
      </c>
      <c r="AA1645" s="10" t="s">
        <v>162</v>
      </c>
      <c r="AC1645" s="10" t="s">
        <v>156</v>
      </c>
      <c r="AE1645" s="10" t="s">
        <v>156</v>
      </c>
      <c r="AG1645" s="13" t="n">
        <v>95.338963963964</v>
      </c>
      <c r="AH1645" s="13" t="n">
        <v>100</v>
      </c>
      <c r="AI1645" s="13" t="n">
        <v>38.9</v>
      </c>
      <c r="AJ1645" s="13" t="n">
        <v>70.3</v>
      </c>
      <c r="AK1645" s="13" t="n">
        <v>48.9</v>
      </c>
      <c r="AL1645" s="12" t="n">
        <v>48.0676150205505</v>
      </c>
      <c r="AM1645" s="10" t="s">
        <v>157</v>
      </c>
      <c r="AN1645" s="10" t="s">
        <v>632</v>
      </c>
    </row>
    <row r="1646" customFormat="false" ht="15" hidden="false" customHeight="false" outlineLevel="0" collapsed="false">
      <c r="A1646" s="10" t="s">
        <v>3691</v>
      </c>
      <c r="B1646" s="10" t="s">
        <v>3592</v>
      </c>
      <c r="C1646" s="10" t="s">
        <v>148</v>
      </c>
      <c r="D1646" s="11" t="n">
        <v>46298.9609837963</v>
      </c>
      <c r="E1646" s="10" t="s">
        <v>3692</v>
      </c>
      <c r="F1646" s="10" t="s">
        <v>3592</v>
      </c>
      <c r="G1646" s="10" t="s">
        <v>3594</v>
      </c>
      <c r="H1646" s="10" t="s">
        <v>319</v>
      </c>
      <c r="I1646" s="10" t="s">
        <v>152</v>
      </c>
      <c r="J1646" s="10" t="s">
        <v>248</v>
      </c>
      <c r="K1646" s="10" t="s">
        <v>154</v>
      </c>
      <c r="M1646" s="12" t="n">
        <v>47.2699276495834</v>
      </c>
      <c r="N1646" s="12" t="n">
        <v>6.89974497796352</v>
      </c>
      <c r="O1646" s="12" t="n">
        <v>45.3284667437634</v>
      </c>
      <c r="P1646" s="12" t="n">
        <v>60.3241563070009</v>
      </c>
      <c r="Q1646" s="12" t="n">
        <v>54.4241894495072</v>
      </c>
      <c r="R1646" s="12" t="n">
        <v>52.7319574330304</v>
      </c>
      <c r="S1646" s="12" t="n">
        <v>50.9345004405924</v>
      </c>
      <c r="T1646" s="12" t="n">
        <v>36.8654784115941</v>
      </c>
      <c r="U1646" s="12" t="n">
        <v>34.111198425293</v>
      </c>
      <c r="V1646" s="12" t="n">
        <v>62.3232383728027</v>
      </c>
      <c r="W1646" s="12" t="n">
        <v>28.2120399475098</v>
      </c>
      <c r="X1646" s="13" t="n">
        <v>13.1720399941647</v>
      </c>
      <c r="Y1646" s="13" t="n">
        <v>31.0325092859628</v>
      </c>
      <c r="Z1646" s="13" t="n">
        <v>43.7000000000001</v>
      </c>
      <c r="AA1646" s="10" t="s">
        <v>162</v>
      </c>
      <c r="AG1646" s="13" t="n">
        <v>98.7379781057484</v>
      </c>
      <c r="AH1646" s="13" t="n">
        <v>100</v>
      </c>
      <c r="AI1646" s="13" t="n">
        <v>32.7</v>
      </c>
      <c r="AJ1646" s="13" t="n">
        <v>69.1</v>
      </c>
      <c r="AK1646" s="13" t="n">
        <v>43.2</v>
      </c>
      <c r="AL1646" s="12" t="n">
        <v>38.956632996633</v>
      </c>
      <c r="AM1646" s="10" t="s">
        <v>157</v>
      </c>
      <c r="AN1646" s="10" t="s">
        <v>632</v>
      </c>
    </row>
    <row r="1647" customFormat="false" ht="15" hidden="false" customHeight="false" outlineLevel="0" collapsed="false">
      <c r="A1647" s="10" t="s">
        <v>3693</v>
      </c>
      <c r="B1647" s="10" t="s">
        <v>3592</v>
      </c>
      <c r="C1647" s="10" t="s">
        <v>148</v>
      </c>
      <c r="D1647" s="11" t="n">
        <v>46298.9615856482</v>
      </c>
      <c r="E1647" s="10" t="s">
        <v>3694</v>
      </c>
      <c r="F1647" s="10" t="s">
        <v>3592</v>
      </c>
      <c r="G1647" s="10" t="s">
        <v>3594</v>
      </c>
      <c r="H1647" s="10" t="s">
        <v>322</v>
      </c>
      <c r="I1647" s="10" t="s">
        <v>323</v>
      </c>
      <c r="J1647" s="10" t="s">
        <v>248</v>
      </c>
      <c r="K1647" s="10" t="s">
        <v>154</v>
      </c>
      <c r="M1647" s="12" t="n">
        <v>64.9315819635558</v>
      </c>
      <c r="N1647" s="12" t="n">
        <v>1.08086804858828</v>
      </c>
      <c r="O1647" s="12" t="n">
        <v>64.6399821015122</v>
      </c>
      <c r="P1647" s="12" t="n">
        <v>67.6292127609253</v>
      </c>
      <c r="Q1647" s="12" t="n">
        <v>65.5712795221917</v>
      </c>
      <c r="R1647" s="12" t="n">
        <v>65.2096245064223</v>
      </c>
      <c r="S1647" s="12" t="n">
        <v>65.7234988278483</v>
      </c>
      <c r="T1647" s="12" t="n">
        <v>64.0714966250158</v>
      </c>
      <c r="U1647" s="12" t="n">
        <v>63.5915794372559</v>
      </c>
      <c r="V1647" s="12" t="n">
        <v>68.6841583251953</v>
      </c>
      <c r="W1647" s="12" t="n">
        <v>5.09257888793945</v>
      </c>
      <c r="X1647" s="13" t="n">
        <v>90.8144315372892</v>
      </c>
      <c r="Y1647" s="13" t="n">
        <v>98.2338400850421</v>
      </c>
      <c r="Z1647" s="13" t="n">
        <v>66</v>
      </c>
      <c r="AA1647" s="10" t="s">
        <v>170</v>
      </c>
      <c r="AG1647" s="13" t="n">
        <v>98.6094973478151</v>
      </c>
      <c r="AH1647" s="13" t="n">
        <v>100</v>
      </c>
      <c r="AI1647" s="13" t="n">
        <v>62.8</v>
      </c>
      <c r="AJ1647" s="13" t="n">
        <v>72.2</v>
      </c>
      <c r="AK1647" s="13" t="n">
        <v>63.7</v>
      </c>
      <c r="AL1647" s="12" t="n">
        <v>63.8021003918678</v>
      </c>
      <c r="AM1647" s="10" t="s">
        <v>180</v>
      </c>
      <c r="AN1647" s="10" t="s">
        <v>632</v>
      </c>
    </row>
    <row r="1648" customFormat="false" ht="15" hidden="false" customHeight="false" outlineLevel="0" collapsed="false">
      <c r="A1648" s="10" t="s">
        <v>3695</v>
      </c>
      <c r="B1648" s="10" t="s">
        <v>3592</v>
      </c>
      <c r="C1648" s="10" t="s">
        <v>148</v>
      </c>
      <c r="D1648" s="11" t="n">
        <v>46298.9616087963</v>
      </c>
      <c r="E1648" s="10" t="s">
        <v>3696</v>
      </c>
      <c r="F1648" s="10" t="s">
        <v>3592</v>
      </c>
      <c r="G1648" s="10" t="s">
        <v>3594</v>
      </c>
      <c r="H1648" s="10" t="s">
        <v>326</v>
      </c>
      <c r="I1648" s="10" t="s">
        <v>323</v>
      </c>
      <c r="J1648" s="10" t="s">
        <v>248</v>
      </c>
      <c r="K1648" s="10" t="s">
        <v>261</v>
      </c>
      <c r="L1648" s="10" t="s">
        <v>362</v>
      </c>
      <c r="M1648" s="12" t="n">
        <v>64.0309970927696</v>
      </c>
      <c r="N1648" s="12" t="n">
        <v>0.841633170971741</v>
      </c>
      <c r="O1648" s="12" t="n">
        <v>63.8060596871696</v>
      </c>
      <c r="P1648" s="12" t="n">
        <v>65.8963648859149</v>
      </c>
      <c r="R1648" s="12" t="n">
        <v>64.7371952281007</v>
      </c>
      <c r="S1648" s="12" t="n">
        <v>64.3059600554354</v>
      </c>
      <c r="T1648" s="12" t="n">
        <v>63.4323584108365</v>
      </c>
      <c r="U1648" s="12" t="n">
        <v>62.875789642334</v>
      </c>
      <c r="V1648" s="12" t="n">
        <v>66.9064254760742</v>
      </c>
      <c r="W1648" s="12" t="n">
        <v>4.03063583374023</v>
      </c>
      <c r="X1648" s="13" t="n">
        <v>95.5825943493504</v>
      </c>
      <c r="Y1648" s="13" t="n">
        <v>99.6370385646525</v>
      </c>
      <c r="Z1648" s="13" t="n">
        <v>65.1</v>
      </c>
      <c r="AA1648" s="10" t="s">
        <v>170</v>
      </c>
      <c r="AD1648" s="10" t="s">
        <v>347</v>
      </c>
      <c r="AG1648" s="13" t="n">
        <v>95.4283352685336</v>
      </c>
      <c r="AH1648" s="13" t="n">
        <v>100</v>
      </c>
      <c r="AI1648" s="13" t="n">
        <v>62</v>
      </c>
      <c r="AJ1648" s="13" t="n">
        <v>72.4</v>
      </c>
      <c r="AK1648" s="13" t="n">
        <v>63.1</v>
      </c>
      <c r="AL1648" s="12" t="n">
        <v>63.1087068165346</v>
      </c>
      <c r="AM1648" s="10" t="s">
        <v>180</v>
      </c>
      <c r="AN1648" s="10" t="s">
        <v>632</v>
      </c>
      <c r="AO1648" s="10" t="s">
        <v>397</v>
      </c>
    </row>
    <row r="1649" customFormat="false" ht="15" hidden="false" customHeight="false" outlineLevel="0" collapsed="false">
      <c r="A1649" s="10" t="s">
        <v>3697</v>
      </c>
      <c r="B1649" s="10" t="s">
        <v>3592</v>
      </c>
      <c r="C1649" s="10" t="s">
        <v>148</v>
      </c>
      <c r="D1649" s="11" t="n">
        <v>46298.9616319445</v>
      </c>
      <c r="E1649" s="10" t="s">
        <v>3698</v>
      </c>
      <c r="F1649" s="10" t="s">
        <v>3592</v>
      </c>
      <c r="G1649" s="10" t="s">
        <v>3594</v>
      </c>
      <c r="H1649" s="10" t="s">
        <v>329</v>
      </c>
      <c r="I1649" s="10" t="s">
        <v>323</v>
      </c>
      <c r="J1649" s="10" t="s">
        <v>248</v>
      </c>
      <c r="K1649" s="10" t="s">
        <v>154</v>
      </c>
      <c r="M1649" s="12" t="n">
        <v>63.7877349130399</v>
      </c>
      <c r="N1649" s="12" t="n">
        <v>1.23930240687447</v>
      </c>
      <c r="O1649" s="12" t="n">
        <v>63.4278162271716</v>
      </c>
      <c r="P1649" s="12" t="n">
        <v>67.5530982269466</v>
      </c>
      <c r="Q1649" s="12" t="n">
        <v>64.515795798173</v>
      </c>
      <c r="R1649" s="12" t="n">
        <v>64.1897211601621</v>
      </c>
      <c r="S1649" s="12" t="n">
        <v>64.2229542868478</v>
      </c>
      <c r="T1649" s="12" t="n">
        <v>62.8718859611645</v>
      </c>
      <c r="U1649" s="12" t="n">
        <v>62.3481063842773</v>
      </c>
      <c r="V1649" s="12" t="n">
        <v>68.1191177368164</v>
      </c>
      <c r="W1649" s="12" t="n">
        <v>5.77101135253906</v>
      </c>
      <c r="X1649" s="13" t="n">
        <v>89.979357121793</v>
      </c>
      <c r="Y1649" s="13" t="n">
        <v>96.2111471542318</v>
      </c>
      <c r="Z1649" s="13" t="n">
        <v>64.8</v>
      </c>
      <c r="AA1649" s="10" t="s">
        <v>170</v>
      </c>
      <c r="AG1649" s="13" t="n">
        <v>98.7501164849501</v>
      </c>
      <c r="AH1649" s="13" t="n">
        <v>100</v>
      </c>
      <c r="AI1649" s="13" t="n">
        <v>61.4</v>
      </c>
      <c r="AJ1649" s="13" t="n">
        <v>71.9</v>
      </c>
      <c r="AK1649" s="13" t="n">
        <v>62.4</v>
      </c>
      <c r="AL1649" s="12" t="n">
        <v>62.5193674590013</v>
      </c>
      <c r="AM1649" s="10" t="s">
        <v>180</v>
      </c>
      <c r="AN1649" s="10" t="s">
        <v>632</v>
      </c>
    </row>
    <row r="1650" customFormat="false" ht="15" hidden="false" customHeight="false" outlineLevel="0" collapsed="false">
      <c r="A1650" s="10" t="s">
        <v>3699</v>
      </c>
      <c r="B1650" s="10" t="s">
        <v>3592</v>
      </c>
      <c r="C1650" s="10" t="s">
        <v>148</v>
      </c>
      <c r="D1650" s="11" t="n">
        <v>46298.9616435185</v>
      </c>
      <c r="E1650" s="10" t="s">
        <v>3700</v>
      </c>
      <c r="F1650" s="10" t="s">
        <v>3592</v>
      </c>
      <c r="G1650" s="10" t="s">
        <v>3594</v>
      </c>
      <c r="H1650" s="10" t="s">
        <v>332</v>
      </c>
      <c r="I1650" s="10" t="s">
        <v>323</v>
      </c>
      <c r="J1650" s="10" t="s">
        <v>248</v>
      </c>
      <c r="K1650" s="10" t="s">
        <v>154</v>
      </c>
      <c r="M1650" s="12" t="n">
        <v>62.6660812922984</v>
      </c>
      <c r="N1650" s="12" t="n">
        <v>1.51119845750587</v>
      </c>
      <c r="O1650" s="12" t="n">
        <v>62.2606373819984</v>
      </c>
      <c r="P1650" s="12" t="n">
        <v>66.8063022819631</v>
      </c>
      <c r="Q1650" s="12" t="n">
        <v>63.7343447805963</v>
      </c>
      <c r="R1650" s="12" t="n">
        <v>63.144520182113</v>
      </c>
      <c r="S1650" s="12" t="n">
        <v>63.2828355763293</v>
      </c>
      <c r="T1650" s="12" t="n">
        <v>61.1649351159134</v>
      </c>
      <c r="U1650" s="12" t="n">
        <v>61.0021057128906</v>
      </c>
      <c r="V1650" s="12" t="n">
        <v>67.8638610839844</v>
      </c>
      <c r="W1650" s="12" t="n">
        <v>6.86175537109375</v>
      </c>
      <c r="X1650" s="13" t="n">
        <v>83.64109139276</v>
      </c>
      <c r="Y1650" s="13" t="n">
        <v>93.5448695673014</v>
      </c>
      <c r="Z1650" s="13" t="n">
        <v>63.5</v>
      </c>
      <c r="AA1650" s="10" t="s">
        <v>170</v>
      </c>
      <c r="AG1650" s="13" t="n">
        <v>98.5789548289548</v>
      </c>
      <c r="AH1650" s="13" t="n">
        <v>100</v>
      </c>
      <c r="AI1650" s="13" t="n">
        <v>60</v>
      </c>
      <c r="AJ1650" s="13" t="n">
        <v>71.9</v>
      </c>
      <c r="AK1650" s="13" t="n">
        <v>61.6</v>
      </c>
      <c r="AL1650" s="12" t="n">
        <v>61.0021052631579</v>
      </c>
      <c r="AM1650" s="10" t="s">
        <v>180</v>
      </c>
      <c r="AN1650" s="10" t="s">
        <v>632</v>
      </c>
    </row>
    <row r="1651" customFormat="false" ht="15" hidden="false" customHeight="false" outlineLevel="0" collapsed="false">
      <c r="A1651" s="10" t="s">
        <v>3701</v>
      </c>
      <c r="B1651" s="10" t="s">
        <v>3592</v>
      </c>
      <c r="C1651" s="10" t="s">
        <v>148</v>
      </c>
      <c r="D1651" s="11" t="n">
        <v>46298.9616550926</v>
      </c>
      <c r="E1651" s="10" t="s">
        <v>3702</v>
      </c>
      <c r="F1651" s="10" t="s">
        <v>3592</v>
      </c>
      <c r="G1651" s="10" t="s">
        <v>3594</v>
      </c>
      <c r="H1651" s="10" t="s">
        <v>336</v>
      </c>
      <c r="I1651" s="10" t="s">
        <v>323</v>
      </c>
      <c r="J1651" s="10" t="s">
        <v>153</v>
      </c>
      <c r="K1651" s="10" t="s">
        <v>154</v>
      </c>
      <c r="M1651" s="12" t="n">
        <v>63.366351447921</v>
      </c>
      <c r="N1651" s="12" t="n">
        <v>1.60988596830467</v>
      </c>
      <c r="O1651" s="12" t="n">
        <v>63.0269827899329</v>
      </c>
      <c r="P1651" s="12" t="n">
        <v>64.3679051535673</v>
      </c>
      <c r="Q1651" s="12" t="n">
        <v>65.7882607841704</v>
      </c>
      <c r="R1651" s="12" t="n">
        <v>65.771113063359</v>
      </c>
      <c r="S1651" s="12" t="n">
        <v>62.9602285364313</v>
      </c>
      <c r="T1651" s="12" t="n">
        <v>61.1220627561507</v>
      </c>
      <c r="U1651" s="12" t="n">
        <v>60.3448448181152</v>
      </c>
      <c r="V1651" s="12" t="n">
        <v>67.3197631835938</v>
      </c>
      <c r="W1651" s="12" t="n">
        <v>6.97491836547852</v>
      </c>
      <c r="X1651" s="13" t="n">
        <v>60.3131580999922</v>
      </c>
      <c r="Y1651" s="13" t="n">
        <v>90.2757195226581</v>
      </c>
      <c r="Z1651" s="13" t="n">
        <v>63</v>
      </c>
      <c r="AA1651" s="10" t="s">
        <v>170</v>
      </c>
      <c r="AG1651" s="13" t="n">
        <v>98.9446470259111</v>
      </c>
      <c r="AH1651" s="13" t="n">
        <v>100</v>
      </c>
      <c r="AI1651" s="13" t="n">
        <v>59.5</v>
      </c>
      <c r="AJ1651" s="13" t="n">
        <v>73.1</v>
      </c>
      <c r="AK1651" s="13" t="n">
        <v>61</v>
      </c>
      <c r="AL1651" s="12" t="n">
        <v>60.7280226129869</v>
      </c>
      <c r="AM1651" s="10" t="s">
        <v>180</v>
      </c>
      <c r="AN1651" s="10" t="s">
        <v>632</v>
      </c>
    </row>
    <row r="1652" customFormat="false" ht="15" hidden="false" customHeight="false" outlineLevel="0" collapsed="false">
      <c r="A1652" s="10" t="s">
        <v>3703</v>
      </c>
      <c r="B1652" s="10" t="s">
        <v>3592</v>
      </c>
      <c r="C1652" s="10" t="s">
        <v>148</v>
      </c>
      <c r="D1652" s="11" t="n">
        <v>46298.9616782407</v>
      </c>
      <c r="E1652" s="10" t="s">
        <v>3704</v>
      </c>
      <c r="F1652" s="10" t="s">
        <v>3592</v>
      </c>
      <c r="G1652" s="10" t="s">
        <v>3594</v>
      </c>
      <c r="H1652" s="10" t="s">
        <v>339</v>
      </c>
      <c r="I1652" s="10" t="s">
        <v>323</v>
      </c>
      <c r="J1652" s="10" t="s">
        <v>153</v>
      </c>
      <c r="K1652" s="10" t="s">
        <v>154</v>
      </c>
      <c r="M1652" s="12" t="n">
        <v>61.1404611475206</v>
      </c>
      <c r="N1652" s="12" t="n">
        <v>2.48474575160326</v>
      </c>
      <c r="O1652" s="12" t="n">
        <v>60.8036129889807</v>
      </c>
      <c r="P1652" s="12" t="n">
        <v>63.5102868688388</v>
      </c>
      <c r="Q1652" s="12" t="n">
        <v>61.4313688510802</v>
      </c>
      <c r="R1652" s="12" t="n">
        <v>63.5011697912359</v>
      </c>
      <c r="S1652" s="12" t="n">
        <v>61.4231749432011</v>
      </c>
      <c r="T1652" s="12" t="n">
        <v>56.5654154056402</v>
      </c>
      <c r="U1652" s="12" t="n">
        <v>55.4290313720703</v>
      </c>
      <c r="V1652" s="12" t="n">
        <v>65.5171432495117</v>
      </c>
      <c r="W1652" s="12" t="n">
        <v>10.0881118774414</v>
      </c>
      <c r="X1652" s="13" t="n">
        <v>23.0008806067665</v>
      </c>
      <c r="Y1652" s="13" t="n">
        <v>68.991279152345</v>
      </c>
      <c r="Z1652" s="13" t="n">
        <v>61.8000000000001</v>
      </c>
      <c r="AA1652" s="10" t="s">
        <v>155</v>
      </c>
      <c r="AG1652" s="13" t="n">
        <v>98.3104334226988</v>
      </c>
      <c r="AH1652" s="13" t="n">
        <v>100</v>
      </c>
      <c r="AI1652" s="13" t="n">
        <v>54.5</v>
      </c>
      <c r="AJ1652" s="13" t="n">
        <v>72.1</v>
      </c>
      <c r="AK1652" s="13" t="n">
        <v>60.9</v>
      </c>
      <c r="AL1652" s="12" t="n">
        <v>60.9900591141446</v>
      </c>
      <c r="AM1652" s="10" t="s">
        <v>180</v>
      </c>
      <c r="AN1652" s="10" t="s">
        <v>632</v>
      </c>
    </row>
    <row r="1653" customFormat="false" ht="15" hidden="false" customHeight="false" outlineLevel="0" collapsed="false">
      <c r="A1653" s="10" t="s">
        <v>3705</v>
      </c>
      <c r="B1653" s="10" t="s">
        <v>3592</v>
      </c>
      <c r="C1653" s="10" t="s">
        <v>148</v>
      </c>
      <c r="D1653" s="11" t="n">
        <v>46298.9616898148</v>
      </c>
      <c r="E1653" s="10" t="s">
        <v>3706</v>
      </c>
      <c r="F1653" s="10" t="s">
        <v>3592</v>
      </c>
      <c r="G1653" s="10" t="s">
        <v>3594</v>
      </c>
      <c r="H1653" s="10" t="s">
        <v>342</v>
      </c>
      <c r="I1653" s="10" t="s">
        <v>323</v>
      </c>
      <c r="J1653" s="10" t="s">
        <v>153</v>
      </c>
      <c r="K1653" s="10" t="s">
        <v>154</v>
      </c>
      <c r="M1653" s="12" t="n">
        <v>59.8750988918554</v>
      </c>
      <c r="N1653" s="12" t="n">
        <v>1.64574260562274</v>
      </c>
      <c r="O1653" s="12" t="n">
        <v>59.6146288737181</v>
      </c>
      <c r="P1653" s="12" t="n">
        <v>62.6736920660529</v>
      </c>
      <c r="Q1653" s="12" t="n">
        <v>59.6437948862361</v>
      </c>
      <c r="R1653" s="12" t="n">
        <v>61.705480164838</v>
      </c>
      <c r="S1653" s="12" t="n">
        <v>59.5768437379708</v>
      </c>
      <c r="T1653" s="12" t="n">
        <v>58.1560785581106</v>
      </c>
      <c r="U1653" s="12" t="n">
        <v>57.1193923950195</v>
      </c>
      <c r="V1653" s="12" t="n">
        <v>65.0049285888672</v>
      </c>
      <c r="W1653" s="12" t="n">
        <v>7.88553619384766</v>
      </c>
      <c r="X1653" s="13" t="n">
        <v>69.0964357216969</v>
      </c>
      <c r="Y1653" s="13" t="n">
        <v>90.6238583056891</v>
      </c>
      <c r="Z1653" s="13" t="n">
        <v>59.9</v>
      </c>
      <c r="AA1653" s="10" t="s">
        <v>170</v>
      </c>
      <c r="AG1653" s="13" t="n">
        <v>98.4250043150567</v>
      </c>
      <c r="AH1653" s="13" t="n">
        <v>100</v>
      </c>
      <c r="AI1653" s="13" t="n">
        <v>56.2</v>
      </c>
      <c r="AJ1653" s="13" t="n">
        <v>71</v>
      </c>
      <c r="AK1653" s="13" t="n">
        <v>58.2</v>
      </c>
      <c r="AL1653" s="12" t="n">
        <v>58.3925925925926</v>
      </c>
      <c r="AM1653" s="10" t="s">
        <v>180</v>
      </c>
      <c r="AN1653" s="10" t="s">
        <v>632</v>
      </c>
    </row>
    <row r="1654" customFormat="false" ht="15" hidden="false" customHeight="false" outlineLevel="0" collapsed="false">
      <c r="A1654" s="10" t="s">
        <v>3707</v>
      </c>
      <c r="B1654" s="10" t="s">
        <v>3592</v>
      </c>
      <c r="C1654" s="10" t="s">
        <v>148</v>
      </c>
      <c r="D1654" s="11" t="n">
        <v>46298.961724537</v>
      </c>
      <c r="E1654" s="10" t="s">
        <v>3708</v>
      </c>
      <c r="F1654" s="10" t="s">
        <v>3592</v>
      </c>
      <c r="G1654" s="10" t="s">
        <v>3594</v>
      </c>
      <c r="H1654" s="10" t="s">
        <v>345</v>
      </c>
      <c r="I1654" s="10" t="s">
        <v>323</v>
      </c>
      <c r="J1654" s="10" t="s">
        <v>153</v>
      </c>
      <c r="K1654" s="10" t="s">
        <v>154</v>
      </c>
      <c r="M1654" s="12" t="n">
        <v>59.8178750856849</v>
      </c>
      <c r="N1654" s="12" t="n">
        <v>2.94902630547952</v>
      </c>
      <c r="O1654" s="12" t="n">
        <v>59.4773234360724</v>
      </c>
      <c r="P1654" s="12" t="n">
        <v>64.5964868497448</v>
      </c>
      <c r="Q1654" s="12" t="n">
        <v>59.2299838901795</v>
      </c>
      <c r="R1654" s="12" t="n">
        <v>61.1705740247624</v>
      </c>
      <c r="S1654" s="12" t="n">
        <v>59.6603504149758</v>
      </c>
      <c r="T1654" s="12" t="n">
        <v>56.259311896627</v>
      </c>
      <c r="U1654" s="12" t="n">
        <v>55.6975936889648</v>
      </c>
      <c r="V1654" s="12" t="n">
        <v>66.6543655395508</v>
      </c>
      <c r="W1654" s="12" t="n">
        <v>10.9567718505859</v>
      </c>
      <c r="X1654" s="13" t="n">
        <v>45.111817360119</v>
      </c>
      <c r="Y1654" s="13" t="n">
        <v>61.1948566930052</v>
      </c>
      <c r="Z1654" s="13" t="n">
        <v>58.9</v>
      </c>
      <c r="AA1654" s="10" t="s">
        <v>155</v>
      </c>
      <c r="AG1654" s="13" t="n">
        <v>98.2159221076747</v>
      </c>
      <c r="AH1654" s="13" t="n">
        <v>100</v>
      </c>
      <c r="AI1654" s="13" t="n">
        <v>53.8</v>
      </c>
      <c r="AJ1654" s="13" t="n">
        <v>71.6</v>
      </c>
      <c r="AK1654" s="13" t="n">
        <v>57</v>
      </c>
      <c r="AL1654" s="12" t="n">
        <v>56.437037037037</v>
      </c>
      <c r="AM1654" s="10" t="s">
        <v>180</v>
      </c>
      <c r="AN1654" s="10" t="s">
        <v>632</v>
      </c>
    </row>
    <row r="1655" customFormat="false" ht="15" hidden="false" customHeight="false" outlineLevel="0" collapsed="false">
      <c r="A1655" s="10" t="s">
        <v>3709</v>
      </c>
      <c r="B1655" s="10" t="s">
        <v>3592</v>
      </c>
      <c r="C1655" s="10" t="s">
        <v>148</v>
      </c>
      <c r="D1655" s="11" t="n">
        <v>46298.9617476852</v>
      </c>
      <c r="E1655" s="10" t="s">
        <v>3710</v>
      </c>
      <c r="F1655" s="10" t="s">
        <v>3592</v>
      </c>
      <c r="G1655" s="10" t="s">
        <v>3594</v>
      </c>
      <c r="H1655" s="10" t="s">
        <v>351</v>
      </c>
      <c r="I1655" s="10" t="s">
        <v>323</v>
      </c>
      <c r="J1655" s="10" t="s">
        <v>153</v>
      </c>
      <c r="K1655" s="10" t="s">
        <v>154</v>
      </c>
      <c r="M1655" s="12" t="n">
        <v>58.8476001474519</v>
      </c>
      <c r="N1655" s="12" t="n">
        <v>3.26609771171649</v>
      </c>
      <c r="O1655" s="12" t="n">
        <v>58.4259111707331</v>
      </c>
      <c r="P1655" s="12" t="n">
        <v>63.1994230282639</v>
      </c>
      <c r="Q1655" s="12" t="n">
        <v>58.8145904158406</v>
      </c>
      <c r="R1655" s="12" t="n">
        <v>61.3910031030355</v>
      </c>
      <c r="S1655" s="12" t="n">
        <v>58.6481423710997</v>
      </c>
      <c r="T1655" s="12" t="n">
        <v>53.2447762454296</v>
      </c>
      <c r="U1655" s="12" t="n">
        <v>51.9482460021973</v>
      </c>
      <c r="V1655" s="12" t="n">
        <v>64.5951843261719</v>
      </c>
      <c r="W1655" s="12" t="n">
        <v>12.6469383239746</v>
      </c>
      <c r="X1655" s="13" t="n">
        <v>23.8709161708785</v>
      </c>
      <c r="Y1655" s="13" t="n">
        <v>61.8172682737436</v>
      </c>
      <c r="Z1655" s="13" t="n">
        <v>60.8000000000001</v>
      </c>
      <c r="AA1655" s="10" t="s">
        <v>155</v>
      </c>
      <c r="AG1655" s="13" t="n">
        <v>98.5926751556501</v>
      </c>
      <c r="AH1655" s="13" t="n">
        <v>100</v>
      </c>
      <c r="AI1655" s="13" t="n">
        <v>51.2</v>
      </c>
      <c r="AJ1655" s="13" t="n">
        <v>70.5</v>
      </c>
      <c r="AK1655" s="13" t="n">
        <v>58.5</v>
      </c>
      <c r="AL1655" s="12" t="n">
        <v>59.0592783505155</v>
      </c>
      <c r="AM1655" s="10" t="s">
        <v>180</v>
      </c>
      <c r="AN1655" s="10" t="s">
        <v>632</v>
      </c>
    </row>
    <row r="1656" customFormat="false" ht="15" hidden="false" customHeight="false" outlineLevel="0" collapsed="false">
      <c r="A1656" s="10" t="s">
        <v>3711</v>
      </c>
      <c r="B1656" s="10" t="s">
        <v>3592</v>
      </c>
      <c r="C1656" s="10" t="s">
        <v>148</v>
      </c>
      <c r="D1656" s="11" t="n">
        <v>46298.9617708333</v>
      </c>
      <c r="E1656" s="10" t="s">
        <v>3712</v>
      </c>
      <c r="F1656" s="10" t="s">
        <v>3592</v>
      </c>
      <c r="G1656" s="10" t="s">
        <v>3594</v>
      </c>
      <c r="H1656" s="10" t="s">
        <v>354</v>
      </c>
      <c r="I1656" s="10" t="s">
        <v>323</v>
      </c>
      <c r="J1656" s="10" t="s">
        <v>153</v>
      </c>
      <c r="K1656" s="10" t="s">
        <v>154</v>
      </c>
      <c r="M1656" s="12" t="n">
        <v>52.0582940732832</v>
      </c>
      <c r="N1656" s="12" t="n">
        <v>3.09909943233326</v>
      </c>
      <c r="O1656" s="12" t="n">
        <v>51.6414898308241</v>
      </c>
      <c r="P1656" s="12" t="n">
        <v>53.807630816975</v>
      </c>
      <c r="Q1656" s="12" t="n">
        <v>56.0985533676973</v>
      </c>
      <c r="R1656" s="12" t="n">
        <v>54.4383866198808</v>
      </c>
      <c r="S1656" s="12" t="n">
        <v>50.0534101690608</v>
      </c>
      <c r="T1656" s="12" t="n">
        <v>47.1821223756235</v>
      </c>
      <c r="U1656" s="12" t="n">
        <v>46.5604362487793</v>
      </c>
      <c r="V1656" s="12" t="n">
        <v>58.6753311157227</v>
      </c>
      <c r="W1656" s="12" t="n">
        <v>12.1148948669434</v>
      </c>
      <c r="X1656" s="13" t="n">
        <v>25.6576084510001</v>
      </c>
      <c r="Y1656" s="13" t="n">
        <v>57.0877661569857</v>
      </c>
      <c r="Z1656" s="13" t="n">
        <v>52.0000000000001</v>
      </c>
      <c r="AA1656" s="10" t="s">
        <v>155</v>
      </c>
      <c r="AG1656" s="13" t="n">
        <v>98.2862620750682</v>
      </c>
      <c r="AH1656" s="13" t="n">
        <v>100</v>
      </c>
      <c r="AI1656" s="13" t="n">
        <v>42.4</v>
      </c>
      <c r="AJ1656" s="13" t="n">
        <v>68.4</v>
      </c>
      <c r="AK1656" s="13" t="n">
        <v>53.2</v>
      </c>
      <c r="AL1656" s="12" t="n">
        <v>46.2518518518519</v>
      </c>
      <c r="AM1656" s="10" t="s">
        <v>180</v>
      </c>
      <c r="AN1656" s="10" t="s">
        <v>632</v>
      </c>
    </row>
    <row r="1657" customFormat="false" ht="15" hidden="false" customHeight="false" outlineLevel="0" collapsed="false">
      <c r="A1657" s="10" t="s">
        <v>3713</v>
      </c>
      <c r="B1657" s="10" t="s">
        <v>3592</v>
      </c>
      <c r="C1657" s="10" t="s">
        <v>148</v>
      </c>
      <c r="D1657" s="11" t="n">
        <v>46298.9617824074</v>
      </c>
      <c r="E1657" s="10" t="s">
        <v>3714</v>
      </c>
      <c r="F1657" s="10" t="s">
        <v>3592</v>
      </c>
      <c r="G1657" s="10" t="s">
        <v>3594</v>
      </c>
      <c r="H1657" s="10" t="s">
        <v>357</v>
      </c>
      <c r="I1657" s="10" t="s">
        <v>358</v>
      </c>
      <c r="J1657" s="10" t="s">
        <v>248</v>
      </c>
      <c r="K1657" s="10" t="s">
        <v>261</v>
      </c>
      <c r="L1657" s="10" t="s">
        <v>383</v>
      </c>
      <c r="M1657" s="12" t="n">
        <v>41.2428914580175</v>
      </c>
      <c r="N1657" s="12" t="n">
        <v>4.80583747564035</v>
      </c>
      <c r="O1657" s="12" t="n">
        <v>39.8931676630345</v>
      </c>
      <c r="P1657" s="12" t="n">
        <v>49.5570367588827</v>
      </c>
      <c r="R1657" s="12" t="n">
        <v>44.8463230027756</v>
      </c>
      <c r="S1657" s="12" t="n">
        <v>50.2008889677191</v>
      </c>
      <c r="T1657" s="12" t="n">
        <v>34.4590822804581</v>
      </c>
      <c r="U1657" s="12" t="n">
        <v>33.1445732116699</v>
      </c>
      <c r="V1657" s="12" t="n">
        <v>54.2379989624023</v>
      </c>
      <c r="W1657" s="12" t="n">
        <v>21.0934257507324</v>
      </c>
      <c r="X1657" s="13" t="n">
        <v>11.3345953620445</v>
      </c>
      <c r="Y1657" s="13" t="n">
        <v>52.9597000254833</v>
      </c>
      <c r="Z1657" s="13" t="n">
        <v>40.0000000000001</v>
      </c>
      <c r="AA1657" s="10" t="s">
        <v>155</v>
      </c>
      <c r="AB1657" s="10" t="s">
        <v>1380</v>
      </c>
      <c r="AD1657" s="10" t="s">
        <v>263</v>
      </c>
      <c r="AE1657" s="10" t="s">
        <v>1380</v>
      </c>
      <c r="AF1657" s="10" t="s">
        <v>1380</v>
      </c>
      <c r="AG1657" s="13" t="n">
        <v>69.8219437489674</v>
      </c>
      <c r="AH1657" s="13" t="n">
        <v>85.947409224356</v>
      </c>
      <c r="AI1657" s="13" t="n">
        <v>32.1</v>
      </c>
      <c r="AJ1657" s="13" t="n">
        <v>68.9</v>
      </c>
      <c r="AK1657" s="13" t="n">
        <v>61.2</v>
      </c>
      <c r="AL1657" s="12" t="n">
        <v>62.048769915949</v>
      </c>
      <c r="AM1657" s="10" t="s">
        <v>180</v>
      </c>
      <c r="AN1657" s="10" t="s">
        <v>632</v>
      </c>
      <c r="AO1657" s="10" t="s">
        <v>3715</v>
      </c>
    </row>
    <row r="1658" customFormat="false" ht="15" hidden="false" customHeight="false" outlineLevel="0" collapsed="false">
      <c r="A1658" s="10" t="s">
        <v>3716</v>
      </c>
      <c r="B1658" s="10" t="s">
        <v>3592</v>
      </c>
      <c r="C1658" s="10" t="s">
        <v>148</v>
      </c>
      <c r="D1658" s="11" t="n">
        <v>46298.9617939815</v>
      </c>
      <c r="E1658" s="10" t="s">
        <v>3717</v>
      </c>
      <c r="F1658" s="10" t="s">
        <v>3592</v>
      </c>
      <c r="G1658" s="10" t="s">
        <v>3594</v>
      </c>
      <c r="H1658" s="10" t="s">
        <v>361</v>
      </c>
      <c r="I1658" s="10" t="s">
        <v>358</v>
      </c>
      <c r="J1658" s="10" t="s">
        <v>153</v>
      </c>
      <c r="K1658" s="10" t="s">
        <v>154</v>
      </c>
      <c r="M1658" s="12" t="n">
        <v>47.5611166119493</v>
      </c>
      <c r="N1658" s="12" t="n">
        <v>7.63863445899073</v>
      </c>
      <c r="O1658" s="12" t="n">
        <v>45.5754430735916</v>
      </c>
      <c r="P1658" s="12" t="n">
        <v>57.5008438570159</v>
      </c>
      <c r="Q1658" s="12" t="n">
        <v>55.981802325193</v>
      </c>
      <c r="R1658" s="12" t="n">
        <v>50.5224818365655</v>
      </c>
      <c r="S1658" s="12" t="n">
        <v>62.184584423012</v>
      </c>
      <c r="T1658" s="12" t="n">
        <v>38.1040809292496</v>
      </c>
      <c r="U1658" s="12" t="n">
        <v>35.1422119140625</v>
      </c>
      <c r="V1658" s="12" t="n">
        <v>64.3700485229492</v>
      </c>
      <c r="W1658" s="12" t="n">
        <v>29.2278366088867</v>
      </c>
      <c r="X1658" s="13" t="n">
        <v>21.5134979437039</v>
      </c>
      <c r="Y1658" s="13" t="n">
        <v>32.6735049847178</v>
      </c>
      <c r="Z1658" s="13" t="n">
        <v>41.7000000000001</v>
      </c>
      <c r="AA1658" s="10" t="s">
        <v>162</v>
      </c>
      <c r="AC1658" s="10" t="s">
        <v>156</v>
      </c>
      <c r="AG1658" s="13" t="n">
        <v>96.5067255571171</v>
      </c>
      <c r="AH1658" s="13" t="n">
        <v>100</v>
      </c>
      <c r="AI1658" s="13" t="n">
        <v>33.7</v>
      </c>
      <c r="AJ1658" s="13" t="n">
        <v>70.9</v>
      </c>
      <c r="AK1658" s="13" t="n">
        <v>55.4</v>
      </c>
      <c r="AL1658" s="12" t="n">
        <v>55.3366747011292</v>
      </c>
      <c r="AM1658" s="10" t="s">
        <v>180</v>
      </c>
      <c r="AN1658" s="10" t="s">
        <v>632</v>
      </c>
    </row>
    <row r="1659" customFormat="false" ht="15" hidden="false" customHeight="false" outlineLevel="0" collapsed="false">
      <c r="A1659" s="10" t="s">
        <v>3718</v>
      </c>
      <c r="B1659" s="10" t="s">
        <v>3719</v>
      </c>
      <c r="C1659" s="10" t="s">
        <v>148</v>
      </c>
      <c r="D1659" s="11" t="n">
        <v>46298.968900463</v>
      </c>
      <c r="E1659" s="10" t="s">
        <v>3720</v>
      </c>
      <c r="F1659" s="10" t="s">
        <v>3721</v>
      </c>
      <c r="G1659" s="10" t="s">
        <v>3722</v>
      </c>
      <c r="H1659" s="10" t="s">
        <v>151</v>
      </c>
      <c r="I1659" s="10" t="s">
        <v>152</v>
      </c>
      <c r="J1659" s="10" t="s">
        <v>153</v>
      </c>
      <c r="K1659" s="10" t="s">
        <v>154</v>
      </c>
      <c r="M1659" s="12" t="n">
        <v>57.803387608037</v>
      </c>
      <c r="N1659" s="12" t="n">
        <v>6.26554522828798</v>
      </c>
      <c r="O1659" s="12" t="n">
        <v>56.881291184981</v>
      </c>
      <c r="P1659" s="12" t="n">
        <v>68.1882650508773</v>
      </c>
      <c r="Q1659" s="12" t="n">
        <v>57.6425348422478</v>
      </c>
      <c r="R1659" s="12" t="n">
        <v>61.5540790268138</v>
      </c>
      <c r="S1659" s="12" t="n">
        <v>58.261952615086</v>
      </c>
      <c r="T1659" s="12" t="n">
        <v>46.9771549131382</v>
      </c>
      <c r="U1659" s="12" t="n">
        <v>44.7367095947266</v>
      </c>
      <c r="V1659" s="12" t="n">
        <v>70.6562347412109</v>
      </c>
      <c r="W1659" s="12" t="n">
        <v>25.9195251464844</v>
      </c>
      <c r="X1659" s="13" t="n">
        <v>12.9803093112245</v>
      </c>
      <c r="Y1659" s="13" t="n">
        <v>34.3849649234694</v>
      </c>
      <c r="Z1659" s="13" t="n">
        <v>56.3000000000001</v>
      </c>
      <c r="AA1659" s="10" t="s">
        <v>162</v>
      </c>
      <c r="AG1659" s="13" t="n">
        <v>98.9371980676329</v>
      </c>
      <c r="AH1659" s="13" t="n">
        <v>100</v>
      </c>
      <c r="AI1659" s="13" t="n">
        <v>43.8</v>
      </c>
      <c r="AJ1659" s="13" t="n">
        <v>76.8</v>
      </c>
      <c r="AK1659" s="13" t="n">
        <v>57.2</v>
      </c>
      <c r="AL1659" s="12" t="n">
        <v>57.8080677153769</v>
      </c>
      <c r="AM1659" s="10" t="s">
        <v>157</v>
      </c>
    </row>
    <row r="1660" customFormat="false" ht="15" hidden="false" customHeight="false" outlineLevel="0" collapsed="false">
      <c r="A1660" s="10" t="s">
        <v>3723</v>
      </c>
      <c r="B1660" s="10" t="s">
        <v>3719</v>
      </c>
      <c r="C1660" s="10" t="s">
        <v>148</v>
      </c>
      <c r="D1660" s="11" t="n">
        <v>46298.9689236111</v>
      </c>
      <c r="E1660" s="10" t="s">
        <v>3724</v>
      </c>
      <c r="F1660" s="10" t="s">
        <v>3721</v>
      </c>
      <c r="G1660" s="10" t="s">
        <v>3722</v>
      </c>
      <c r="H1660" s="10" t="s">
        <v>160</v>
      </c>
      <c r="I1660" s="10" t="s">
        <v>152</v>
      </c>
      <c r="J1660" s="10" t="s">
        <v>153</v>
      </c>
      <c r="K1660" s="10" t="s">
        <v>154</v>
      </c>
      <c r="M1660" s="12" t="n">
        <v>57.4140084552677</v>
      </c>
      <c r="N1660" s="12" t="n">
        <v>6.15459840270892</v>
      </c>
      <c r="O1660" s="12" t="n">
        <v>56.3779728209625</v>
      </c>
      <c r="P1660" s="12" t="n">
        <v>66.6152583875999</v>
      </c>
      <c r="Q1660" s="12" t="n">
        <v>59.3083249889134</v>
      </c>
      <c r="R1660" s="12" t="n">
        <v>60.4365370937902</v>
      </c>
      <c r="S1660" s="12" t="n">
        <v>59.866524398754</v>
      </c>
      <c r="T1660" s="12" t="n">
        <v>47.0646244906774</v>
      </c>
      <c r="U1660" s="12" t="n">
        <v>44.7594184875488</v>
      </c>
      <c r="V1660" s="12" t="n">
        <v>68.2088470458984</v>
      </c>
      <c r="W1660" s="12" t="n">
        <v>23.4494285583496</v>
      </c>
      <c r="X1660" s="13" t="n">
        <v>13.899782567687</v>
      </c>
      <c r="Y1660" s="13" t="n">
        <v>32.2762879637811</v>
      </c>
      <c r="Z1660" s="13" t="n">
        <v>63.2000000000002</v>
      </c>
      <c r="AA1660" s="10" t="s">
        <v>162</v>
      </c>
      <c r="AG1660" s="13" t="n">
        <v>98.7228495256018</v>
      </c>
      <c r="AH1660" s="13" t="n">
        <v>100</v>
      </c>
      <c r="AI1660" s="13" t="n">
        <v>43.8</v>
      </c>
      <c r="AJ1660" s="13" t="n">
        <v>77.6</v>
      </c>
      <c r="AK1660" s="13" t="n">
        <v>57.2</v>
      </c>
      <c r="AL1660" s="12" t="n">
        <v>58.1476572357497</v>
      </c>
      <c r="AM1660" s="10" t="s">
        <v>157</v>
      </c>
    </row>
    <row r="1661" customFormat="false" ht="15" hidden="false" customHeight="false" outlineLevel="0" collapsed="false">
      <c r="A1661" s="10" t="s">
        <v>3725</v>
      </c>
      <c r="B1661" s="10" t="s">
        <v>3719</v>
      </c>
      <c r="C1661" s="10" t="s">
        <v>148</v>
      </c>
      <c r="D1661" s="11" t="n">
        <v>46298.9689467593</v>
      </c>
      <c r="E1661" s="10" t="s">
        <v>3726</v>
      </c>
      <c r="F1661" s="10" t="s">
        <v>3721</v>
      </c>
      <c r="G1661" s="10" t="s">
        <v>3722</v>
      </c>
      <c r="H1661" s="10" t="s">
        <v>166</v>
      </c>
      <c r="I1661" s="10" t="s">
        <v>152</v>
      </c>
      <c r="J1661" s="10" t="s">
        <v>153</v>
      </c>
      <c r="K1661" s="10" t="s">
        <v>154</v>
      </c>
      <c r="M1661" s="12" t="n">
        <v>57.9889154193328</v>
      </c>
      <c r="N1661" s="12" t="n">
        <v>7.17559521430434</v>
      </c>
      <c r="O1661" s="12" t="n">
        <v>56.865728269078</v>
      </c>
      <c r="P1661" s="12" t="n">
        <v>68.764518737793</v>
      </c>
      <c r="Q1661" s="12" t="n">
        <v>58.7376421299428</v>
      </c>
      <c r="R1661" s="12" t="n">
        <v>61.14127988419</v>
      </c>
      <c r="S1661" s="12" t="n">
        <v>60.8090800807487</v>
      </c>
      <c r="T1661" s="12" t="n">
        <v>46.4261973747255</v>
      </c>
      <c r="U1661" s="12" t="n">
        <v>44.0133514404297</v>
      </c>
      <c r="V1661" s="12" t="n">
        <v>70.78759765625</v>
      </c>
      <c r="W1661" s="12" t="n">
        <v>26.7742462158203</v>
      </c>
      <c r="X1661" s="13" t="n">
        <v>14.5919243986254</v>
      </c>
      <c r="Y1661" s="13" t="n">
        <v>29.7154209621993</v>
      </c>
      <c r="Z1661" s="13" t="n">
        <v>64.6000000000003</v>
      </c>
      <c r="AA1661" s="10" t="s">
        <v>162</v>
      </c>
      <c r="AG1661" s="13" t="n">
        <v>98.7444859178826</v>
      </c>
      <c r="AH1661" s="13" t="n">
        <v>100</v>
      </c>
      <c r="AI1661" s="13" t="n">
        <v>43</v>
      </c>
      <c r="AJ1661" s="13" t="n">
        <v>78.7</v>
      </c>
      <c r="AK1661" s="13" t="n">
        <v>59.5</v>
      </c>
      <c r="AL1661" s="12" t="n">
        <v>61.2709443672719</v>
      </c>
      <c r="AM1661" s="10" t="s">
        <v>157</v>
      </c>
    </row>
    <row r="1662" customFormat="false" ht="15" hidden="false" customHeight="false" outlineLevel="0" collapsed="false">
      <c r="A1662" s="10" t="s">
        <v>3727</v>
      </c>
      <c r="B1662" s="10" t="s">
        <v>3719</v>
      </c>
      <c r="C1662" s="10" t="s">
        <v>148</v>
      </c>
      <c r="D1662" s="11" t="n">
        <v>46298.9689699074</v>
      </c>
      <c r="E1662" s="10" t="s">
        <v>3728</v>
      </c>
      <c r="F1662" s="10" t="s">
        <v>3721</v>
      </c>
      <c r="G1662" s="10" t="s">
        <v>3722</v>
      </c>
      <c r="H1662" s="10" t="s">
        <v>169</v>
      </c>
      <c r="I1662" s="10" t="s">
        <v>152</v>
      </c>
      <c r="J1662" s="10" t="s">
        <v>153</v>
      </c>
      <c r="K1662" s="10" t="s">
        <v>154</v>
      </c>
      <c r="M1662" s="12" t="n">
        <v>58.7087137731654</v>
      </c>
      <c r="N1662" s="12" t="n">
        <v>5.32052094691083</v>
      </c>
      <c r="O1662" s="12" t="n">
        <v>57.7597859904519</v>
      </c>
      <c r="P1662" s="12" t="n">
        <v>68.1139765207376</v>
      </c>
      <c r="Q1662" s="12" t="n">
        <v>58.9620733852467</v>
      </c>
      <c r="R1662" s="12" t="n">
        <v>60.286015632825</v>
      </c>
      <c r="S1662" s="12" t="n">
        <v>61.9085119341514</v>
      </c>
      <c r="T1662" s="12" t="n">
        <v>50.0865713543433</v>
      </c>
      <c r="U1662" s="12" t="n">
        <v>47.4445762634277</v>
      </c>
      <c r="V1662" s="12" t="n">
        <v>69.4358520507813</v>
      </c>
      <c r="W1662" s="12" t="n">
        <v>21.9912757873535</v>
      </c>
      <c r="X1662" s="13" t="n">
        <v>10.8387564685589</v>
      </c>
      <c r="Y1662" s="13" t="n">
        <v>46.5461815900894</v>
      </c>
      <c r="Z1662" s="13" t="n">
        <v>57.5000000000001</v>
      </c>
      <c r="AA1662" s="10" t="s">
        <v>162</v>
      </c>
      <c r="AG1662" s="13" t="n">
        <v>99.0082869175384</v>
      </c>
      <c r="AH1662" s="13" t="n">
        <v>100</v>
      </c>
      <c r="AI1662" s="13" t="n">
        <v>46.4</v>
      </c>
      <c r="AJ1662" s="13" t="n">
        <v>83.2</v>
      </c>
      <c r="AK1662" s="13" t="n">
        <v>58.9</v>
      </c>
      <c r="AL1662" s="12" t="n">
        <v>59.4926047175355</v>
      </c>
      <c r="AM1662" s="10" t="s">
        <v>157</v>
      </c>
    </row>
    <row r="1663" customFormat="false" ht="15" hidden="false" customHeight="false" outlineLevel="0" collapsed="false">
      <c r="A1663" s="10" t="s">
        <v>3729</v>
      </c>
      <c r="B1663" s="10" t="s">
        <v>3719</v>
      </c>
      <c r="C1663" s="10" t="s">
        <v>148</v>
      </c>
      <c r="D1663" s="11" t="n">
        <v>46298.9689930556</v>
      </c>
      <c r="E1663" s="10" t="s">
        <v>3730</v>
      </c>
      <c r="F1663" s="10" t="s">
        <v>3721</v>
      </c>
      <c r="G1663" s="10" t="s">
        <v>3722</v>
      </c>
      <c r="H1663" s="10" t="s">
        <v>173</v>
      </c>
      <c r="I1663" s="10" t="s">
        <v>152</v>
      </c>
      <c r="J1663" s="10" t="s">
        <v>153</v>
      </c>
      <c r="K1663" s="10" t="s">
        <v>154</v>
      </c>
      <c r="M1663" s="12" t="n">
        <v>56.244525686967</v>
      </c>
      <c r="N1663" s="12" t="n">
        <v>5.83495616175965</v>
      </c>
      <c r="O1663" s="12" t="n">
        <v>55.4433651617125</v>
      </c>
      <c r="P1663" s="12" t="n">
        <v>65.0162489381909</v>
      </c>
      <c r="Q1663" s="12" t="n">
        <v>56.2752469430579</v>
      </c>
      <c r="R1663" s="12" t="n">
        <v>59.017349480536</v>
      </c>
      <c r="S1663" s="12" t="n">
        <v>56.9437491461894</v>
      </c>
      <c r="T1663" s="12" t="n">
        <v>46.322969163727</v>
      </c>
      <c r="U1663" s="12" t="n">
        <v>43.9417343139648</v>
      </c>
      <c r="V1663" s="12" t="n">
        <v>65.8732528686523</v>
      </c>
      <c r="W1663" s="12" t="n">
        <v>21.9315185546875</v>
      </c>
      <c r="X1663" s="13" t="n">
        <v>14.0817367232462</v>
      </c>
      <c r="Y1663" s="13" t="n">
        <v>35.0896044292271</v>
      </c>
      <c r="Z1663" s="13" t="n">
        <v>56.5000000000002</v>
      </c>
      <c r="AA1663" s="10" t="s">
        <v>162</v>
      </c>
      <c r="AG1663" s="13" t="n">
        <v>98.9814864889225</v>
      </c>
      <c r="AH1663" s="13" t="n">
        <v>100</v>
      </c>
      <c r="AI1663" s="13" t="n">
        <v>42.9</v>
      </c>
      <c r="AJ1663" s="13" t="n">
        <v>79.6</v>
      </c>
      <c r="AK1663" s="13" t="n">
        <v>57.4</v>
      </c>
      <c r="AL1663" s="12" t="n">
        <v>56.4332482664264</v>
      </c>
      <c r="AM1663" s="10" t="s">
        <v>157</v>
      </c>
    </row>
    <row r="1664" customFormat="false" ht="15" hidden="false" customHeight="false" outlineLevel="0" collapsed="false">
      <c r="A1664" s="10" t="s">
        <v>3731</v>
      </c>
      <c r="B1664" s="10" t="s">
        <v>3719</v>
      </c>
      <c r="C1664" s="10" t="s">
        <v>148</v>
      </c>
      <c r="D1664" s="11" t="n">
        <v>46298.9690277778</v>
      </c>
      <c r="E1664" s="10" t="s">
        <v>3732</v>
      </c>
      <c r="F1664" s="10" t="s">
        <v>3721</v>
      </c>
      <c r="G1664" s="10" t="s">
        <v>3722</v>
      </c>
      <c r="H1664" s="10" t="s">
        <v>176</v>
      </c>
      <c r="I1664" s="10" t="s">
        <v>152</v>
      </c>
      <c r="J1664" s="10" t="s">
        <v>153</v>
      </c>
      <c r="K1664" s="10" t="s">
        <v>154</v>
      </c>
      <c r="M1664" s="12" t="n">
        <v>60.1587894346476</v>
      </c>
      <c r="N1664" s="12" t="n">
        <v>3.64955411372151</v>
      </c>
      <c r="O1664" s="12" t="n">
        <v>59.4336683492454</v>
      </c>
      <c r="P1664" s="12" t="n">
        <v>67.6851538517037</v>
      </c>
      <c r="Q1664" s="12" t="n">
        <v>60.8915113519288</v>
      </c>
      <c r="R1664" s="12" t="n">
        <v>62.7924508873435</v>
      </c>
      <c r="S1664" s="12" t="n">
        <v>60.3207300650206</v>
      </c>
      <c r="T1664" s="12" t="n">
        <v>56.309896585406</v>
      </c>
      <c r="U1664" s="12" t="n">
        <v>53.7928695678711</v>
      </c>
      <c r="V1664" s="12" t="n">
        <v>70.48876953125</v>
      </c>
      <c r="W1664" s="12" t="n">
        <v>16.6958999633789</v>
      </c>
      <c r="X1664" s="13" t="n">
        <v>46.1566505269154</v>
      </c>
      <c r="Y1664" s="13" t="n">
        <v>68.7359726573626</v>
      </c>
      <c r="Z1664" s="13" t="n">
        <v>59.3000000000001</v>
      </c>
      <c r="AA1664" s="10" t="s">
        <v>155</v>
      </c>
      <c r="AG1664" s="13" t="n">
        <v>98.7034454839871</v>
      </c>
      <c r="AH1664" s="13" t="n">
        <v>100</v>
      </c>
      <c r="AI1664" s="13" t="n">
        <v>51.6</v>
      </c>
      <c r="AJ1664" s="13" t="n">
        <v>86.9</v>
      </c>
      <c r="AK1664" s="13" t="n">
        <v>57.1</v>
      </c>
      <c r="AL1664" s="12" t="n">
        <v>56.8296296296296</v>
      </c>
      <c r="AM1664" s="10" t="s">
        <v>157</v>
      </c>
    </row>
    <row r="1665" customFormat="false" ht="15" hidden="false" customHeight="false" outlineLevel="0" collapsed="false">
      <c r="A1665" s="10" t="s">
        <v>3733</v>
      </c>
      <c r="B1665" s="10" t="s">
        <v>3719</v>
      </c>
      <c r="C1665" s="10" t="s">
        <v>148</v>
      </c>
      <c r="D1665" s="11" t="n">
        <v>46298.9690393519</v>
      </c>
      <c r="E1665" s="10" t="s">
        <v>3734</v>
      </c>
      <c r="F1665" s="10" t="s">
        <v>3721</v>
      </c>
      <c r="G1665" s="10" t="s">
        <v>3722</v>
      </c>
      <c r="H1665" s="10" t="s">
        <v>179</v>
      </c>
      <c r="I1665" s="10" t="s">
        <v>152</v>
      </c>
      <c r="J1665" s="10" t="s">
        <v>153</v>
      </c>
      <c r="K1665" s="10" t="s">
        <v>154</v>
      </c>
      <c r="M1665" s="12" t="n">
        <v>59.7752341759145</v>
      </c>
      <c r="N1665" s="12" t="n">
        <v>4.49454961075581</v>
      </c>
      <c r="O1665" s="12" t="n">
        <v>59.1795932185981</v>
      </c>
      <c r="P1665" s="12" t="n">
        <v>68.2143542315225</v>
      </c>
      <c r="Q1665" s="12" t="n">
        <v>57.8808718229595</v>
      </c>
      <c r="R1665" s="12" t="n">
        <v>61.5169051025487</v>
      </c>
      <c r="S1665" s="12" t="n">
        <v>60.5149793987033</v>
      </c>
      <c r="T1665" s="12" t="n">
        <v>54.4419273736221</v>
      </c>
      <c r="U1665" s="12" t="n">
        <v>51.8998107910156</v>
      </c>
      <c r="V1665" s="12" t="n">
        <v>70.0699615478516</v>
      </c>
      <c r="W1665" s="12" t="n">
        <v>18.1701507568359</v>
      </c>
      <c r="X1665" s="13" t="n">
        <v>23.9788642538691</v>
      </c>
      <c r="Y1665" s="13" t="n">
        <v>53.9126649353769</v>
      </c>
      <c r="Z1665" s="13" t="n">
        <v>57.8000000000001</v>
      </c>
      <c r="AA1665" s="10" t="s">
        <v>155</v>
      </c>
      <c r="AG1665" s="13" t="n">
        <v>98.5254533084864</v>
      </c>
      <c r="AH1665" s="13" t="n">
        <v>100</v>
      </c>
      <c r="AI1665" s="13" t="n">
        <v>51</v>
      </c>
      <c r="AJ1665" s="13" t="n">
        <v>82.7</v>
      </c>
      <c r="AK1665" s="13" t="n">
        <v>60.6</v>
      </c>
      <c r="AL1665" s="12" t="n">
        <v>62.2781404767901</v>
      </c>
      <c r="AM1665" s="10" t="s">
        <v>157</v>
      </c>
    </row>
    <row r="1666" customFormat="false" ht="15" hidden="false" customHeight="false" outlineLevel="0" collapsed="false">
      <c r="A1666" s="10" t="s">
        <v>3735</v>
      </c>
      <c r="B1666" s="10" t="s">
        <v>3719</v>
      </c>
      <c r="C1666" s="10" t="s">
        <v>148</v>
      </c>
      <c r="D1666" s="11" t="n">
        <v>46298.9690740741</v>
      </c>
      <c r="E1666" s="10" t="s">
        <v>3736</v>
      </c>
      <c r="F1666" s="10" t="s">
        <v>3721</v>
      </c>
      <c r="G1666" s="10" t="s">
        <v>3722</v>
      </c>
      <c r="H1666" s="10" t="s">
        <v>183</v>
      </c>
      <c r="I1666" s="10" t="s">
        <v>152</v>
      </c>
      <c r="J1666" s="10" t="s">
        <v>153</v>
      </c>
      <c r="K1666" s="10" t="s">
        <v>154</v>
      </c>
      <c r="M1666" s="12" t="n">
        <v>55.8243438072751</v>
      </c>
      <c r="N1666" s="12" t="n">
        <v>5.42088118753353</v>
      </c>
      <c r="O1666" s="12" t="n">
        <v>55.1187175319111</v>
      </c>
      <c r="P1666" s="12" t="n">
        <v>63.7484612365976</v>
      </c>
      <c r="Q1666" s="12" t="n">
        <v>54.2775518251775</v>
      </c>
      <c r="R1666" s="12" t="n">
        <v>58.9898926680115</v>
      </c>
      <c r="S1666" s="12" t="n">
        <v>57.2056646102142</v>
      </c>
      <c r="T1666" s="12" t="n">
        <v>46.234487172973</v>
      </c>
      <c r="U1666" s="12" t="n">
        <v>44.237361907959</v>
      </c>
      <c r="V1666" s="12" t="n">
        <v>65.2563018798828</v>
      </c>
      <c r="W1666" s="12" t="n">
        <v>21.0189399719238</v>
      </c>
      <c r="X1666" s="13" t="n">
        <v>12.6096775387805</v>
      </c>
      <c r="Y1666" s="13" t="n">
        <v>34.7849024471512</v>
      </c>
      <c r="Z1666" s="13" t="n">
        <v>54.3000000000001</v>
      </c>
      <c r="AA1666" s="10" t="s">
        <v>162</v>
      </c>
      <c r="AG1666" s="13" t="n">
        <v>98.9658615225376</v>
      </c>
      <c r="AH1666" s="13" t="n">
        <v>100</v>
      </c>
      <c r="AI1666" s="13" t="n">
        <v>43.4</v>
      </c>
      <c r="AJ1666" s="13" t="n">
        <v>72.9</v>
      </c>
      <c r="AK1666" s="13" t="n">
        <v>57.6</v>
      </c>
      <c r="AL1666" s="12" t="n">
        <v>55.6676250808421</v>
      </c>
      <c r="AM1666" s="10" t="s">
        <v>157</v>
      </c>
    </row>
    <row r="1667" customFormat="false" ht="15" hidden="false" customHeight="false" outlineLevel="0" collapsed="false">
      <c r="A1667" s="10" t="s">
        <v>3737</v>
      </c>
      <c r="B1667" s="10" t="s">
        <v>3719</v>
      </c>
      <c r="C1667" s="10" t="s">
        <v>148</v>
      </c>
      <c r="D1667" s="11" t="n">
        <v>46298.9691087963</v>
      </c>
      <c r="E1667" s="10" t="s">
        <v>3738</v>
      </c>
      <c r="F1667" s="10" t="s">
        <v>3721</v>
      </c>
      <c r="G1667" s="10" t="s">
        <v>3722</v>
      </c>
      <c r="H1667" s="10" t="s">
        <v>186</v>
      </c>
      <c r="I1667" s="10" t="s">
        <v>152</v>
      </c>
      <c r="J1667" s="10" t="s">
        <v>153</v>
      </c>
      <c r="K1667" s="10" t="s">
        <v>154</v>
      </c>
      <c r="M1667" s="12" t="n">
        <v>49.9492984967918</v>
      </c>
      <c r="N1667" s="12" t="n">
        <v>7.2047535018286</v>
      </c>
      <c r="O1667" s="12" t="n">
        <v>48.7809659521155</v>
      </c>
      <c r="P1667" s="12" t="n">
        <v>58.9778464027662</v>
      </c>
      <c r="Q1667" s="12" t="n">
        <v>49.7195254795425</v>
      </c>
      <c r="R1667" s="12" t="n">
        <v>54.883652242625</v>
      </c>
      <c r="S1667" s="12" t="n">
        <v>54.6321271310799</v>
      </c>
      <c r="T1667" s="12" t="n">
        <v>38.4970886216979</v>
      </c>
      <c r="U1667" s="12" t="n">
        <v>37.4856185913086</v>
      </c>
      <c r="V1667" s="12" t="n">
        <v>61.9913482666016</v>
      </c>
      <c r="W1667" s="12" t="n">
        <v>24.505729675293</v>
      </c>
      <c r="X1667" s="13" t="n">
        <v>11.2314659718345</v>
      </c>
      <c r="Y1667" s="13" t="n">
        <v>31.5379365965631</v>
      </c>
      <c r="Z1667" s="13" t="n">
        <v>56.7000000000002</v>
      </c>
      <c r="AA1667" s="10" t="s">
        <v>162</v>
      </c>
      <c r="AG1667" s="13" t="n">
        <v>98.6245548770788</v>
      </c>
      <c r="AH1667" s="13" t="n">
        <v>100</v>
      </c>
      <c r="AI1667" s="13" t="n">
        <v>36.6</v>
      </c>
      <c r="AJ1667" s="13" t="n">
        <v>67.8</v>
      </c>
      <c r="AK1667" s="13" t="n">
        <v>55.1</v>
      </c>
      <c r="AL1667" s="12" t="n">
        <v>55.3691729323308</v>
      </c>
      <c r="AM1667" s="10" t="s">
        <v>157</v>
      </c>
    </row>
    <row r="1668" customFormat="false" ht="15" hidden="false" customHeight="false" outlineLevel="0" collapsed="false">
      <c r="A1668" s="10" t="s">
        <v>3739</v>
      </c>
      <c r="B1668" s="10" t="s">
        <v>3719</v>
      </c>
      <c r="C1668" s="10" t="s">
        <v>148</v>
      </c>
      <c r="D1668" s="11" t="n">
        <v>46298.9691435185</v>
      </c>
      <c r="E1668" s="10" t="s">
        <v>3740</v>
      </c>
      <c r="F1668" s="10" t="s">
        <v>3721</v>
      </c>
      <c r="G1668" s="10" t="s">
        <v>3722</v>
      </c>
      <c r="H1668" s="10" t="s">
        <v>189</v>
      </c>
      <c r="I1668" s="10" t="s">
        <v>152</v>
      </c>
      <c r="J1668" s="10" t="s">
        <v>153</v>
      </c>
      <c r="K1668" s="10" t="s">
        <v>154</v>
      </c>
      <c r="M1668" s="12" t="n">
        <v>54.9636464708209</v>
      </c>
      <c r="N1668" s="12" t="n">
        <v>2.07284034286257</v>
      </c>
      <c r="O1668" s="12" t="n">
        <v>54.7477167929247</v>
      </c>
      <c r="P1668" s="12" t="n">
        <v>55.9899098838085</v>
      </c>
      <c r="Q1668" s="12" t="n">
        <v>55.5200034774495</v>
      </c>
      <c r="R1668" s="12" t="n">
        <v>57.3817771390466</v>
      </c>
      <c r="S1668" s="12" t="n">
        <v>54.492664114253</v>
      </c>
      <c r="T1668" s="12" t="n">
        <v>51.080191797225</v>
      </c>
      <c r="U1668" s="12" t="n">
        <v>49.8715782165527</v>
      </c>
      <c r="V1668" s="12" t="n">
        <v>59.6517066955566</v>
      </c>
      <c r="W1668" s="12" t="n">
        <v>9.78012847900391</v>
      </c>
      <c r="X1668" s="13" t="n">
        <v>26.270345954145</v>
      </c>
      <c r="Y1668" s="13" t="n">
        <v>78.4003267020594</v>
      </c>
      <c r="Z1668" s="13" t="n">
        <v>55.1000000000001</v>
      </c>
      <c r="AA1668" s="10" t="s">
        <v>155</v>
      </c>
      <c r="AG1668" s="13" t="n">
        <v>98.7384792626728</v>
      </c>
      <c r="AH1668" s="13" t="n">
        <v>100</v>
      </c>
      <c r="AI1668" s="13" t="n">
        <v>47.8</v>
      </c>
      <c r="AJ1668" s="13" t="n">
        <v>72.4</v>
      </c>
      <c r="AK1668" s="13" t="n">
        <v>56.2</v>
      </c>
      <c r="AL1668" s="12" t="n">
        <v>54.8455760368664</v>
      </c>
      <c r="AM1668" s="10" t="s">
        <v>157</v>
      </c>
    </row>
    <row r="1669" customFormat="false" ht="15" hidden="false" customHeight="false" outlineLevel="0" collapsed="false">
      <c r="A1669" s="10" t="s">
        <v>3741</v>
      </c>
      <c r="B1669" s="10" t="s">
        <v>3719</v>
      </c>
      <c r="C1669" s="10" t="s">
        <v>148</v>
      </c>
      <c r="D1669" s="11" t="n">
        <v>46298.9692013889</v>
      </c>
      <c r="E1669" s="10" t="s">
        <v>3742</v>
      </c>
      <c r="F1669" s="10" t="s">
        <v>3721</v>
      </c>
      <c r="G1669" s="10" t="s">
        <v>3722</v>
      </c>
      <c r="H1669" s="10" t="s">
        <v>192</v>
      </c>
      <c r="I1669" s="10" t="s">
        <v>152</v>
      </c>
      <c r="J1669" s="10" t="s">
        <v>153</v>
      </c>
      <c r="K1669" s="10" t="s">
        <v>154</v>
      </c>
      <c r="M1669" s="12" t="n">
        <v>53.076188540831</v>
      </c>
      <c r="N1669" s="12" t="n">
        <v>3.04856603110588</v>
      </c>
      <c r="O1669" s="12" t="n">
        <v>52.760760823717</v>
      </c>
      <c r="P1669" s="12" t="n">
        <v>53.8829713373059</v>
      </c>
      <c r="Q1669" s="12" t="n">
        <v>56.4782302065114</v>
      </c>
      <c r="R1669" s="12" t="n">
        <v>56.2335963297616</v>
      </c>
      <c r="S1669" s="12" t="n">
        <v>50.5903064962161</v>
      </c>
      <c r="T1669" s="12" t="n">
        <v>48.3323680632921</v>
      </c>
      <c r="U1669" s="12" t="n">
        <v>47.9712944030762</v>
      </c>
      <c r="V1669" s="12" t="n">
        <v>58.6241607666016</v>
      </c>
      <c r="W1669" s="12" t="n">
        <v>10.6528663635254</v>
      </c>
      <c r="X1669" s="13" t="n">
        <v>26.7899012501824</v>
      </c>
      <c r="Y1669" s="13" t="n">
        <v>56.9917789560734</v>
      </c>
      <c r="Z1669" s="13" t="n">
        <v>54.4000000000001</v>
      </c>
      <c r="AA1669" s="10" t="s">
        <v>155</v>
      </c>
      <c r="AG1669" s="13" t="n">
        <v>98.9840138674884</v>
      </c>
      <c r="AH1669" s="13" t="n">
        <v>100</v>
      </c>
      <c r="AI1669" s="13" t="n">
        <v>43.1</v>
      </c>
      <c r="AJ1669" s="13" t="n">
        <v>67.9</v>
      </c>
      <c r="AK1669" s="13" t="n">
        <v>51.5</v>
      </c>
      <c r="AL1669" s="12" t="n">
        <v>50.8918918918919</v>
      </c>
      <c r="AM1669" s="10" t="s">
        <v>157</v>
      </c>
    </row>
    <row r="1670" customFormat="false" ht="15" hidden="false" customHeight="false" outlineLevel="0" collapsed="false">
      <c r="A1670" s="10" t="s">
        <v>3743</v>
      </c>
      <c r="B1670" s="10" t="s">
        <v>3719</v>
      </c>
      <c r="C1670" s="10" t="s">
        <v>148</v>
      </c>
      <c r="D1670" s="11" t="n">
        <v>46298.9692361111</v>
      </c>
      <c r="E1670" s="10" t="s">
        <v>3744</v>
      </c>
      <c r="F1670" s="10" t="s">
        <v>3721</v>
      </c>
      <c r="G1670" s="10" t="s">
        <v>3722</v>
      </c>
      <c r="H1670" s="10" t="s">
        <v>195</v>
      </c>
      <c r="I1670" s="10" t="s">
        <v>152</v>
      </c>
      <c r="J1670" s="10" t="s">
        <v>153</v>
      </c>
      <c r="K1670" s="10" t="s">
        <v>154</v>
      </c>
      <c r="M1670" s="12" t="n">
        <v>51.2606737413702</v>
      </c>
      <c r="N1670" s="12" t="n">
        <v>4.86538130228215</v>
      </c>
      <c r="O1670" s="12" t="n">
        <v>50.4440019337546</v>
      </c>
      <c r="P1670" s="12" t="n">
        <v>54.1197324859233</v>
      </c>
      <c r="Q1670" s="12" t="n">
        <v>56.1829162787565</v>
      </c>
      <c r="R1670" s="12" t="n">
        <v>55.8102565110821</v>
      </c>
      <c r="S1670" s="12" t="n">
        <v>51.6515387758641</v>
      </c>
      <c r="T1670" s="12" t="n">
        <v>41.1499282492633</v>
      </c>
      <c r="U1670" s="12" t="n">
        <v>39.3862686157227</v>
      </c>
      <c r="V1670" s="12" t="n">
        <v>59.1226959228516</v>
      </c>
      <c r="W1670" s="12" t="n">
        <v>19.7364273071289</v>
      </c>
      <c r="X1670" s="13" t="n">
        <v>11.7806568243447</v>
      </c>
      <c r="Y1670" s="13" t="n">
        <v>49.0856838250632</v>
      </c>
      <c r="Z1670" s="13" t="n">
        <v>53.6000000000002</v>
      </c>
      <c r="AA1670" s="10" t="s">
        <v>162</v>
      </c>
      <c r="AG1670" s="13" t="n">
        <v>98.5541343079032</v>
      </c>
      <c r="AH1670" s="13" t="n">
        <v>100</v>
      </c>
      <c r="AI1670" s="13" t="n">
        <v>38.6</v>
      </c>
      <c r="AJ1670" s="13" t="n">
        <v>66.3</v>
      </c>
      <c r="AK1670" s="13" t="n">
        <v>51.3</v>
      </c>
      <c r="AL1670" s="12" t="n">
        <v>49.8798969072165</v>
      </c>
      <c r="AM1670" s="10" t="s">
        <v>157</v>
      </c>
    </row>
    <row r="1671" customFormat="false" ht="15" hidden="false" customHeight="false" outlineLevel="0" collapsed="false">
      <c r="A1671" s="10" t="s">
        <v>3745</v>
      </c>
      <c r="B1671" s="10" t="s">
        <v>3719</v>
      </c>
      <c r="C1671" s="10" t="s">
        <v>148</v>
      </c>
      <c r="D1671" s="11" t="n">
        <v>46298.9692592593</v>
      </c>
      <c r="E1671" s="10" t="s">
        <v>3746</v>
      </c>
      <c r="F1671" s="10" t="s">
        <v>3721</v>
      </c>
      <c r="G1671" s="10" t="s">
        <v>3722</v>
      </c>
      <c r="H1671" s="10" t="s">
        <v>198</v>
      </c>
      <c r="I1671" s="10" t="s">
        <v>152</v>
      </c>
      <c r="J1671" s="10" t="s">
        <v>153</v>
      </c>
      <c r="K1671" s="10" t="s">
        <v>154</v>
      </c>
      <c r="M1671" s="12" t="n">
        <v>49.410980928957</v>
      </c>
      <c r="N1671" s="12" t="n">
        <v>7.5896906335318</v>
      </c>
      <c r="O1671" s="12" t="n">
        <v>47.8129539382804</v>
      </c>
      <c r="P1671" s="12" t="n">
        <v>56.5774731336823</v>
      </c>
      <c r="Q1671" s="12" t="n">
        <v>57.8326312764047</v>
      </c>
      <c r="R1671" s="12" t="n">
        <v>58.3419222773086</v>
      </c>
      <c r="S1671" s="12" t="n">
        <v>50.0758028120336</v>
      </c>
      <c r="T1671" s="12" t="n">
        <v>37.7361052521997</v>
      </c>
      <c r="U1671" s="12" t="n">
        <v>36.9714241027832</v>
      </c>
      <c r="V1671" s="12" t="n">
        <v>61.0844345092773</v>
      </c>
      <c r="W1671" s="12" t="n">
        <v>24.1130104064941</v>
      </c>
      <c r="X1671" s="13" t="n">
        <v>13.9742787838106</v>
      </c>
      <c r="Y1671" s="13" t="n">
        <v>35.6466155090085</v>
      </c>
      <c r="Z1671" s="13" t="n">
        <v>56.4000000000003</v>
      </c>
      <c r="AA1671" s="10" t="s">
        <v>162</v>
      </c>
      <c r="AG1671" s="13" t="n">
        <v>98.4440940151686</v>
      </c>
      <c r="AH1671" s="13" t="n">
        <v>100</v>
      </c>
      <c r="AI1671" s="13" t="n">
        <v>36.1</v>
      </c>
      <c r="AJ1671" s="13" t="n">
        <v>66.8</v>
      </c>
      <c r="AK1671" s="13" t="n">
        <v>51.5</v>
      </c>
      <c r="AL1671" s="12" t="n">
        <v>51.5048401054394</v>
      </c>
      <c r="AM1671" s="10" t="s">
        <v>157</v>
      </c>
    </row>
    <row r="1672" customFormat="false" ht="15" hidden="false" customHeight="false" outlineLevel="0" collapsed="false">
      <c r="A1672" s="10" t="s">
        <v>3747</v>
      </c>
      <c r="B1672" s="10" t="s">
        <v>3719</v>
      </c>
      <c r="C1672" s="10" t="s">
        <v>148</v>
      </c>
      <c r="D1672" s="11" t="n">
        <v>46298.9692939815</v>
      </c>
      <c r="E1672" s="10" t="s">
        <v>3748</v>
      </c>
      <c r="F1672" s="10" t="s">
        <v>3721</v>
      </c>
      <c r="G1672" s="10" t="s">
        <v>3722</v>
      </c>
      <c r="H1672" s="10" t="s">
        <v>201</v>
      </c>
      <c r="I1672" s="10" t="s">
        <v>152</v>
      </c>
      <c r="J1672" s="10" t="s">
        <v>153</v>
      </c>
      <c r="K1672" s="10" t="s">
        <v>154</v>
      </c>
      <c r="M1672" s="12" t="n">
        <v>49.0451802994162</v>
      </c>
      <c r="N1672" s="12" t="n">
        <v>7.2217974624008</v>
      </c>
      <c r="O1672" s="12" t="n">
        <v>47.8613016592677</v>
      </c>
      <c r="P1672" s="12" t="n">
        <v>58.3107017989744</v>
      </c>
      <c r="Q1672" s="12" t="n">
        <v>49.7567113808877</v>
      </c>
      <c r="R1672" s="12" t="n">
        <v>54.1176274965719</v>
      </c>
      <c r="S1672" s="12" t="n">
        <v>52.4667901329749</v>
      </c>
      <c r="T1672" s="12" t="n">
        <v>37.7368904948235</v>
      </c>
      <c r="U1672" s="12" t="n">
        <v>36.862907409668</v>
      </c>
      <c r="V1672" s="12" t="n">
        <v>60.7402877807617</v>
      </c>
      <c r="W1672" s="12" t="n">
        <v>23.8773803710938</v>
      </c>
      <c r="X1672" s="13" t="n">
        <v>12.0048181886622</v>
      </c>
      <c r="Y1672" s="13" t="n">
        <v>33.694195588346</v>
      </c>
      <c r="Z1672" s="13" t="n">
        <v>56.1000000000003</v>
      </c>
      <c r="AA1672" s="10" t="s">
        <v>162</v>
      </c>
      <c r="AG1672" s="13" t="n">
        <v>98.2703006628788</v>
      </c>
      <c r="AH1672" s="13" t="n">
        <v>100</v>
      </c>
      <c r="AI1672" s="13" t="n">
        <v>36</v>
      </c>
      <c r="AJ1672" s="13" t="n">
        <v>66.4</v>
      </c>
      <c r="AK1672" s="13" t="n">
        <v>40.3</v>
      </c>
      <c r="AL1672" s="12" t="n">
        <v>40.5037037037037</v>
      </c>
      <c r="AM1672" s="10" t="s">
        <v>157</v>
      </c>
    </row>
    <row r="1673" customFormat="false" ht="15" hidden="false" customHeight="false" outlineLevel="0" collapsed="false">
      <c r="A1673" s="10" t="s">
        <v>3749</v>
      </c>
      <c r="B1673" s="10" t="s">
        <v>3719</v>
      </c>
      <c r="C1673" s="10" t="s">
        <v>148</v>
      </c>
      <c r="D1673" s="11" t="n">
        <v>46298.9693981482</v>
      </c>
      <c r="E1673" s="10" t="s">
        <v>3750</v>
      </c>
      <c r="F1673" s="10" t="s">
        <v>3721</v>
      </c>
      <c r="G1673" s="10" t="s">
        <v>3722</v>
      </c>
      <c r="H1673" s="10" t="s">
        <v>204</v>
      </c>
      <c r="I1673" s="10" t="s">
        <v>152</v>
      </c>
      <c r="J1673" s="10" t="s">
        <v>153</v>
      </c>
      <c r="K1673" s="10" t="s">
        <v>154</v>
      </c>
      <c r="M1673" s="12" t="n">
        <v>50.6302663707583</v>
      </c>
      <c r="N1673" s="12" t="n">
        <v>7.5986578089621</v>
      </c>
      <c r="O1673" s="12" t="n">
        <v>49.0410958089285</v>
      </c>
      <c r="P1673" s="12" t="n">
        <v>59.1309685438107</v>
      </c>
      <c r="Q1673" s="12" t="n">
        <v>58.9560885150147</v>
      </c>
      <c r="R1673" s="12" t="n">
        <v>57.7040475128043</v>
      </c>
      <c r="S1673" s="12" t="n">
        <v>51.9471740270348</v>
      </c>
      <c r="T1673" s="12" t="n">
        <v>38.610907784286</v>
      </c>
      <c r="U1673" s="12" t="n">
        <v>36.6212310791016</v>
      </c>
      <c r="V1673" s="12" t="n">
        <v>61.0354957580566</v>
      </c>
      <c r="W1673" s="12" t="n">
        <v>24.4142646789551</v>
      </c>
      <c r="X1673" s="13" t="n">
        <v>18.3913058061919</v>
      </c>
      <c r="Y1673" s="13" t="n">
        <v>39.6899003790293</v>
      </c>
      <c r="Z1673" s="13" t="n">
        <v>56.3000000000003</v>
      </c>
      <c r="AA1673" s="10" t="s">
        <v>162</v>
      </c>
      <c r="AG1673" s="13" t="n">
        <v>98.9643153526971</v>
      </c>
      <c r="AH1673" s="13" t="n">
        <v>100</v>
      </c>
      <c r="AI1673" s="13" t="n">
        <v>35.4</v>
      </c>
      <c r="AJ1673" s="13" t="n">
        <v>66.9</v>
      </c>
      <c r="AK1673" s="13" t="n">
        <v>40</v>
      </c>
      <c r="AL1673" s="12" t="n">
        <v>40.0666666666667</v>
      </c>
      <c r="AM1673" s="10" t="s">
        <v>157</v>
      </c>
    </row>
    <row r="1674" customFormat="false" ht="15" hidden="false" customHeight="false" outlineLevel="0" collapsed="false">
      <c r="A1674" s="10" t="s">
        <v>3751</v>
      </c>
      <c r="B1674" s="10" t="s">
        <v>3719</v>
      </c>
      <c r="C1674" s="10" t="s">
        <v>148</v>
      </c>
      <c r="D1674" s="11" t="n">
        <v>46298.9694212963</v>
      </c>
      <c r="E1674" s="10" t="s">
        <v>3752</v>
      </c>
      <c r="F1674" s="10" t="s">
        <v>3721</v>
      </c>
      <c r="G1674" s="10" t="s">
        <v>3722</v>
      </c>
      <c r="H1674" s="10" t="s">
        <v>207</v>
      </c>
      <c r="I1674" s="10" t="s">
        <v>152</v>
      </c>
      <c r="J1674" s="10" t="s">
        <v>153</v>
      </c>
      <c r="K1674" s="10" t="s">
        <v>154</v>
      </c>
      <c r="M1674" s="12" t="n">
        <v>52.4540620936766</v>
      </c>
      <c r="N1674" s="12" t="n">
        <v>6.16354649332156</v>
      </c>
      <c r="O1674" s="12" t="n">
        <v>51.1233054461605</v>
      </c>
      <c r="P1674" s="12" t="n">
        <v>59.8014419062061</v>
      </c>
      <c r="Q1674" s="12" t="n">
        <v>58.5426915707971</v>
      </c>
      <c r="R1674" s="12" t="n">
        <v>55.1809899647539</v>
      </c>
      <c r="S1674" s="12" t="n">
        <v>56.2754656714641</v>
      </c>
      <c r="T1674" s="12" t="n">
        <v>40.6959160345648</v>
      </c>
      <c r="U1674" s="12" t="n">
        <v>38.7288475036621</v>
      </c>
      <c r="V1674" s="12" t="n">
        <v>61.6636962890625</v>
      </c>
      <c r="W1674" s="12" t="n">
        <v>22.9348487854004</v>
      </c>
      <c r="X1674" s="13" t="n">
        <v>14.6693049620984</v>
      </c>
      <c r="Y1674" s="13" t="n">
        <v>49.0101612610287</v>
      </c>
      <c r="Z1674" s="13" t="n">
        <v>55.2000000000002</v>
      </c>
      <c r="AA1674" s="10" t="s">
        <v>162</v>
      </c>
      <c r="AG1674" s="13" t="n">
        <v>98.9697451325424</v>
      </c>
      <c r="AH1674" s="13" t="n">
        <v>100</v>
      </c>
      <c r="AI1674" s="13" t="n">
        <v>37.9</v>
      </c>
      <c r="AJ1674" s="13" t="n">
        <v>67.1</v>
      </c>
      <c r="AK1674" s="13" t="n">
        <v>39.4</v>
      </c>
      <c r="AL1674" s="12" t="n">
        <v>39.4413489736071</v>
      </c>
      <c r="AM1674" s="10" t="s">
        <v>157</v>
      </c>
    </row>
    <row r="1675" customFormat="false" ht="15" hidden="false" customHeight="false" outlineLevel="0" collapsed="false">
      <c r="A1675" s="10" t="s">
        <v>3753</v>
      </c>
      <c r="B1675" s="10" t="s">
        <v>3719</v>
      </c>
      <c r="C1675" s="10" t="s">
        <v>148</v>
      </c>
      <c r="D1675" s="11" t="n">
        <v>46298.9694444445</v>
      </c>
      <c r="E1675" s="10" t="s">
        <v>3754</v>
      </c>
      <c r="F1675" s="10" t="s">
        <v>3721</v>
      </c>
      <c r="G1675" s="10" t="s">
        <v>3722</v>
      </c>
      <c r="H1675" s="10" t="s">
        <v>210</v>
      </c>
      <c r="I1675" s="10" t="s">
        <v>152</v>
      </c>
      <c r="J1675" s="10" t="s">
        <v>153</v>
      </c>
      <c r="K1675" s="10" t="s">
        <v>154</v>
      </c>
      <c r="M1675" s="12" t="n">
        <v>54.4293603454547</v>
      </c>
      <c r="N1675" s="12" t="n">
        <v>2.2336266614585</v>
      </c>
      <c r="O1675" s="12" t="n">
        <v>53.9755539382612</v>
      </c>
      <c r="P1675" s="12" t="n">
        <v>57.7453360813331</v>
      </c>
      <c r="Q1675" s="12" t="n">
        <v>56.9062821554872</v>
      </c>
      <c r="R1675" s="12" t="n">
        <v>57.1595172002478</v>
      </c>
      <c r="S1675" s="12" t="n">
        <v>54.5883719568295</v>
      </c>
      <c r="T1675" s="12" t="n">
        <v>51.0906522842787</v>
      </c>
      <c r="U1675" s="12" t="n">
        <v>49.6036567687988</v>
      </c>
      <c r="V1675" s="12" t="n">
        <v>59.5375061035156</v>
      </c>
      <c r="W1675" s="12" t="n">
        <v>9.9338493347168</v>
      </c>
      <c r="X1675" s="13" t="n">
        <v>31.0114244441165</v>
      </c>
      <c r="Y1675" s="13" t="n">
        <v>76.9103518977314</v>
      </c>
      <c r="Z1675" s="13" t="n">
        <v>53.9000000000001</v>
      </c>
      <c r="AA1675" s="10" t="s">
        <v>155</v>
      </c>
      <c r="AC1675" s="10" t="s">
        <v>156</v>
      </c>
      <c r="AE1675" s="10" t="s">
        <v>156</v>
      </c>
      <c r="AG1675" s="13" t="n">
        <v>96.1160627640674</v>
      </c>
      <c r="AH1675" s="13" t="n">
        <v>100</v>
      </c>
      <c r="AI1675" s="13" t="n">
        <v>47.6</v>
      </c>
      <c r="AJ1675" s="13" t="n">
        <v>74.8</v>
      </c>
      <c r="AK1675" s="13" t="n">
        <v>51.4</v>
      </c>
      <c r="AL1675" s="12" t="n">
        <v>48.6545217574102</v>
      </c>
      <c r="AM1675" s="10" t="s">
        <v>157</v>
      </c>
    </row>
    <row r="1676" customFormat="false" ht="15" hidden="false" customHeight="false" outlineLevel="0" collapsed="false">
      <c r="A1676" s="10" t="s">
        <v>3755</v>
      </c>
      <c r="B1676" s="10" t="s">
        <v>3719</v>
      </c>
      <c r="C1676" s="10" t="s">
        <v>148</v>
      </c>
      <c r="D1676" s="11" t="n">
        <v>46298.9694791667</v>
      </c>
      <c r="E1676" s="10" t="s">
        <v>3756</v>
      </c>
      <c r="F1676" s="10" t="s">
        <v>3721</v>
      </c>
      <c r="G1676" s="10" t="s">
        <v>3722</v>
      </c>
      <c r="H1676" s="10" t="s">
        <v>213</v>
      </c>
      <c r="I1676" s="10" t="s">
        <v>152</v>
      </c>
      <c r="J1676" s="10" t="s">
        <v>153</v>
      </c>
      <c r="K1676" s="10" t="s">
        <v>154</v>
      </c>
      <c r="M1676" s="12" t="n">
        <v>54.4069796036266</v>
      </c>
      <c r="N1676" s="12" t="n">
        <v>2.72048325099483</v>
      </c>
      <c r="O1676" s="12" t="n">
        <v>53.8026752694484</v>
      </c>
      <c r="P1676" s="12" t="n">
        <v>58.7815199570819</v>
      </c>
      <c r="Q1676" s="12" t="n">
        <v>58.06639788549</v>
      </c>
      <c r="R1676" s="12" t="n">
        <v>58.2950191447427</v>
      </c>
      <c r="S1676" s="12" t="n">
        <v>53.4363800101668</v>
      </c>
      <c r="T1676" s="12" t="n">
        <v>50.8370833894487</v>
      </c>
      <c r="U1676" s="12" t="n">
        <v>49.4875335693359</v>
      </c>
      <c r="V1676" s="12" t="n">
        <v>63.2931976318359</v>
      </c>
      <c r="W1676" s="12" t="n">
        <v>13.8056640625</v>
      </c>
      <c r="X1676" s="13" t="n">
        <v>47.5545776302189</v>
      </c>
      <c r="Y1676" s="13" t="n">
        <v>73.8974848873994</v>
      </c>
      <c r="Z1676" s="13" t="n">
        <v>53.2000000000001</v>
      </c>
      <c r="AA1676" s="10" t="s">
        <v>155</v>
      </c>
      <c r="AC1676" s="10" t="s">
        <v>156</v>
      </c>
      <c r="AG1676" s="13" t="n">
        <v>96.3194255890428</v>
      </c>
      <c r="AH1676" s="13" t="n">
        <v>100</v>
      </c>
      <c r="AI1676" s="13" t="n">
        <v>46.3</v>
      </c>
      <c r="AJ1676" s="13" t="n">
        <v>76.2</v>
      </c>
      <c r="AK1676" s="13" t="n">
        <v>53.1</v>
      </c>
      <c r="AL1676" s="12" t="n">
        <v>50.7296296296296</v>
      </c>
      <c r="AM1676" s="10" t="s">
        <v>157</v>
      </c>
    </row>
    <row r="1677" customFormat="false" ht="15" hidden="false" customHeight="false" outlineLevel="0" collapsed="false">
      <c r="A1677" s="10" t="s">
        <v>3757</v>
      </c>
      <c r="B1677" s="10" t="s">
        <v>3719</v>
      </c>
      <c r="C1677" s="10" t="s">
        <v>148</v>
      </c>
      <c r="D1677" s="11" t="n">
        <v>46298.9695949074</v>
      </c>
      <c r="E1677" s="10" t="s">
        <v>3758</v>
      </c>
      <c r="F1677" s="10" t="s">
        <v>3721</v>
      </c>
      <c r="G1677" s="10" t="s">
        <v>3722</v>
      </c>
      <c r="H1677" s="10" t="s">
        <v>216</v>
      </c>
      <c r="I1677" s="10" t="s">
        <v>152</v>
      </c>
      <c r="J1677" s="10" t="s">
        <v>153</v>
      </c>
      <c r="K1677" s="10" t="s">
        <v>154</v>
      </c>
      <c r="M1677" s="12" t="n">
        <v>51.5295287133223</v>
      </c>
      <c r="N1677" s="12" t="n">
        <v>5.8086214182536</v>
      </c>
      <c r="O1677" s="12" t="n">
        <v>50.4660736015705</v>
      </c>
      <c r="P1677" s="12" t="n">
        <v>52.8691037600107</v>
      </c>
      <c r="Q1677" s="12" t="n">
        <v>60.0793964504531</v>
      </c>
      <c r="R1677" s="12" t="n">
        <v>54.1599209681506</v>
      </c>
      <c r="S1677" s="12" t="n">
        <v>55.8177050628271</v>
      </c>
      <c r="T1677" s="12" t="n">
        <v>39.9493980300806</v>
      </c>
      <c r="U1677" s="12" t="n">
        <v>38.044490814209</v>
      </c>
      <c r="V1677" s="12" t="n">
        <v>61.7854881286621</v>
      </c>
      <c r="W1677" s="12" t="n">
        <v>23.7409973144531</v>
      </c>
      <c r="X1677" s="13" t="n">
        <v>10.971679937256</v>
      </c>
      <c r="Y1677" s="13" t="n">
        <v>35.8621336379601</v>
      </c>
      <c r="Z1677" s="13" t="n">
        <v>54.4000000000002</v>
      </c>
      <c r="AA1677" s="10" t="s">
        <v>162</v>
      </c>
      <c r="AG1677" s="13" t="n">
        <v>99.0124248767641</v>
      </c>
      <c r="AH1677" s="13" t="n">
        <v>100</v>
      </c>
      <c r="AI1677" s="13" t="n">
        <v>36.8</v>
      </c>
      <c r="AJ1677" s="13" t="n">
        <v>68.9</v>
      </c>
      <c r="AK1677" s="13" t="n">
        <v>47.3</v>
      </c>
      <c r="AL1677" s="12" t="n">
        <v>44.3071914402543</v>
      </c>
      <c r="AM1677" s="10" t="s">
        <v>157</v>
      </c>
    </row>
    <row r="1678" customFormat="false" ht="15" hidden="false" customHeight="false" outlineLevel="0" collapsed="false">
      <c r="A1678" s="10" t="s">
        <v>3759</v>
      </c>
      <c r="B1678" s="10" t="s">
        <v>3719</v>
      </c>
      <c r="C1678" s="10" t="s">
        <v>148</v>
      </c>
      <c r="D1678" s="11" t="n">
        <v>46298.9696296296</v>
      </c>
      <c r="E1678" s="10" t="s">
        <v>3760</v>
      </c>
      <c r="F1678" s="10" t="s">
        <v>3721</v>
      </c>
      <c r="G1678" s="10" t="s">
        <v>3722</v>
      </c>
      <c r="H1678" s="10" t="s">
        <v>219</v>
      </c>
      <c r="I1678" s="10" t="s">
        <v>152</v>
      </c>
      <c r="J1678" s="10" t="s">
        <v>153</v>
      </c>
      <c r="K1678" s="10" t="s">
        <v>154</v>
      </c>
      <c r="M1678" s="12" t="n">
        <v>48.3202766297597</v>
      </c>
      <c r="N1678" s="12" t="n">
        <v>8.33361990743448</v>
      </c>
      <c r="O1678" s="12" t="n">
        <v>47.551436131362</v>
      </c>
      <c r="P1678" s="12" t="n">
        <v>47.7363003599344</v>
      </c>
      <c r="Q1678" s="12" t="n">
        <v>58.6533641954366</v>
      </c>
      <c r="R1678" s="12" t="n">
        <v>46.5617896328572</v>
      </c>
      <c r="S1678" s="12" t="n">
        <v>51.8115844145198</v>
      </c>
      <c r="T1678" s="12" t="n">
        <v>33.3071291602359</v>
      </c>
      <c r="U1678" s="12" t="n">
        <v>30.7843132019043</v>
      </c>
      <c r="V1678" s="12" t="n">
        <v>59.8398933410645</v>
      </c>
      <c r="W1678" s="12" t="n">
        <v>29.0555801391602</v>
      </c>
      <c r="X1678" s="13" t="n">
        <v>10.2994111304636</v>
      </c>
      <c r="Y1678" s="13" t="n">
        <v>37.8021066600315</v>
      </c>
      <c r="Z1678" s="13" t="n">
        <v>54.8000000000003</v>
      </c>
      <c r="AA1678" s="10" t="s">
        <v>162</v>
      </c>
      <c r="AC1678" s="10" t="s">
        <v>156</v>
      </c>
      <c r="AG1678" s="13" t="n">
        <v>97.8565225507463</v>
      </c>
      <c r="AH1678" s="13" t="n">
        <v>100</v>
      </c>
      <c r="AI1678" s="13" t="n">
        <v>29.7</v>
      </c>
      <c r="AJ1678" s="13" t="n">
        <v>67.9</v>
      </c>
      <c r="AK1678" s="13" t="n">
        <v>54.3</v>
      </c>
      <c r="AL1678" s="12" t="n">
        <v>51.9183057414822</v>
      </c>
      <c r="AM1678" s="10" t="s">
        <v>157</v>
      </c>
    </row>
    <row r="1679" customFormat="false" ht="15" hidden="false" customHeight="false" outlineLevel="0" collapsed="false">
      <c r="A1679" s="10" t="s">
        <v>3761</v>
      </c>
      <c r="B1679" s="10" t="s">
        <v>3719</v>
      </c>
      <c r="C1679" s="10" t="s">
        <v>148</v>
      </c>
      <c r="D1679" s="11" t="n">
        <v>46298.9696412037</v>
      </c>
      <c r="E1679" s="10" t="s">
        <v>3762</v>
      </c>
      <c r="F1679" s="10" t="s">
        <v>3721</v>
      </c>
      <c r="G1679" s="10" t="s">
        <v>3722</v>
      </c>
      <c r="H1679" s="10" t="s">
        <v>222</v>
      </c>
      <c r="I1679" s="10" t="s">
        <v>152</v>
      </c>
      <c r="J1679" s="10" t="s">
        <v>153</v>
      </c>
      <c r="K1679" s="10" t="s">
        <v>154</v>
      </c>
      <c r="M1679" s="12" t="n">
        <v>48.3233077538485</v>
      </c>
      <c r="N1679" s="12" t="n">
        <v>7.61070095134125</v>
      </c>
      <c r="O1679" s="12" t="n">
        <v>47.6665810663376</v>
      </c>
      <c r="P1679" s="12" t="n">
        <v>45.7998119305216</v>
      </c>
      <c r="Q1679" s="12" t="n">
        <v>57.8461687911826</v>
      </c>
      <c r="R1679" s="12" t="n">
        <v>51.0926794421916</v>
      </c>
      <c r="S1679" s="12" t="n">
        <v>48.5335878159864</v>
      </c>
      <c r="T1679" s="12" t="n">
        <v>34.0157514079593</v>
      </c>
      <c r="U1679" s="12" t="n">
        <v>31.4502506256104</v>
      </c>
      <c r="V1679" s="12" t="n">
        <v>59.1994705200195</v>
      </c>
      <c r="W1679" s="12" t="n">
        <v>27.7492198944092</v>
      </c>
      <c r="X1679" s="13" t="n">
        <v>9.41919528484902</v>
      </c>
      <c r="Y1679" s="13" t="n">
        <v>40.0402801842226</v>
      </c>
      <c r="Z1679" s="13" t="n">
        <v>54.7000000000003</v>
      </c>
      <c r="AA1679" s="10" t="s">
        <v>162</v>
      </c>
      <c r="AC1679" s="10" t="s">
        <v>156</v>
      </c>
      <c r="AE1679" s="10" t="s">
        <v>156</v>
      </c>
      <c r="AG1679" s="13" t="n">
        <v>97.2983487507565</v>
      </c>
      <c r="AH1679" s="13" t="n">
        <v>100</v>
      </c>
      <c r="AI1679" s="13" t="n">
        <v>30.4</v>
      </c>
      <c r="AJ1679" s="13" t="n">
        <v>67.4</v>
      </c>
      <c r="AK1679" s="13" t="n">
        <v>53</v>
      </c>
      <c r="AL1679" s="12" t="n">
        <v>50.9363944113146</v>
      </c>
      <c r="AM1679" s="10" t="s">
        <v>157</v>
      </c>
    </row>
    <row r="1680" customFormat="false" ht="15" hidden="false" customHeight="false" outlineLevel="0" collapsed="false">
      <c r="A1680" s="10" t="s">
        <v>3763</v>
      </c>
      <c r="B1680" s="10" t="s">
        <v>3719</v>
      </c>
      <c r="C1680" s="10" t="s">
        <v>148</v>
      </c>
      <c r="D1680" s="11" t="n">
        <v>46298.9696759259</v>
      </c>
      <c r="E1680" s="10" t="s">
        <v>3764</v>
      </c>
      <c r="F1680" s="10" t="s">
        <v>3721</v>
      </c>
      <c r="G1680" s="10" t="s">
        <v>3722</v>
      </c>
      <c r="H1680" s="10" t="s">
        <v>225</v>
      </c>
      <c r="I1680" s="10" t="s">
        <v>152</v>
      </c>
      <c r="J1680" s="10" t="s">
        <v>153</v>
      </c>
      <c r="K1680" s="10" t="s">
        <v>261</v>
      </c>
      <c r="L1680" s="10" t="s">
        <v>346</v>
      </c>
      <c r="M1680" s="12" t="n">
        <v>49.6452842381829</v>
      </c>
      <c r="N1680" s="12" t="n">
        <v>5.85782128414705</v>
      </c>
      <c r="O1680" s="12" t="n">
        <v>48.8364836696566</v>
      </c>
      <c r="Q1680" s="12" t="n">
        <v>57.2213508612012</v>
      </c>
      <c r="R1680" s="12" t="n">
        <v>54.5959018948316</v>
      </c>
      <c r="S1680" s="12" t="n">
        <v>48.7203250560219</v>
      </c>
      <c r="T1680" s="12" t="n">
        <v>38.3795981856041</v>
      </c>
      <c r="U1680" s="12" t="n">
        <v>36.2714233398438</v>
      </c>
      <c r="V1680" s="12" t="n">
        <v>59.2957801818848</v>
      </c>
      <c r="W1680" s="12" t="n">
        <v>23.024356842041</v>
      </c>
      <c r="X1680" s="13" t="n">
        <v>12.4456693624904</v>
      </c>
      <c r="Y1680" s="13" t="n">
        <v>42.9711290832693</v>
      </c>
      <c r="Z1680" s="13" t="n">
        <v>53.7000000000002</v>
      </c>
      <c r="AA1680" s="10" t="s">
        <v>162</v>
      </c>
      <c r="AC1680" s="10" t="s">
        <v>347</v>
      </c>
      <c r="AE1680" s="10" t="s">
        <v>156</v>
      </c>
      <c r="AG1680" s="13" t="n">
        <v>93.0395816518698</v>
      </c>
      <c r="AH1680" s="13" t="n">
        <v>100</v>
      </c>
      <c r="AI1680" s="13" t="n">
        <v>35.4</v>
      </c>
      <c r="AJ1680" s="13" t="n">
        <v>66.1</v>
      </c>
      <c r="AK1680" s="13" t="n">
        <v>50.9</v>
      </c>
      <c r="AL1680" s="12" t="n">
        <v>49.2690977649548</v>
      </c>
      <c r="AM1680" s="10" t="s">
        <v>157</v>
      </c>
      <c r="AO1680" s="10" t="s">
        <v>457</v>
      </c>
    </row>
    <row r="1681" customFormat="false" ht="15" hidden="false" customHeight="false" outlineLevel="0" collapsed="false">
      <c r="A1681" s="10" t="s">
        <v>3765</v>
      </c>
      <c r="B1681" s="10" t="s">
        <v>3719</v>
      </c>
      <c r="C1681" s="10" t="s">
        <v>148</v>
      </c>
      <c r="D1681" s="11" t="n">
        <v>46298.9697106482</v>
      </c>
      <c r="E1681" s="10" t="s">
        <v>3766</v>
      </c>
      <c r="F1681" s="10" t="s">
        <v>3721</v>
      </c>
      <c r="G1681" s="10" t="s">
        <v>3722</v>
      </c>
      <c r="H1681" s="10" t="s">
        <v>228</v>
      </c>
      <c r="I1681" s="10" t="s">
        <v>152</v>
      </c>
      <c r="J1681" s="10" t="s">
        <v>153</v>
      </c>
      <c r="K1681" s="10" t="s">
        <v>154</v>
      </c>
      <c r="M1681" s="12" t="n">
        <v>48.9642509587299</v>
      </c>
      <c r="N1681" s="12" t="n">
        <v>6.75527824100863</v>
      </c>
      <c r="O1681" s="12" t="n">
        <v>47.702043928661</v>
      </c>
      <c r="P1681" s="12" t="n">
        <v>54.7820455907753</v>
      </c>
      <c r="Q1681" s="12" t="n">
        <v>57.5857089604397</v>
      </c>
      <c r="R1681" s="12" t="n">
        <v>54.6168256133094</v>
      </c>
      <c r="S1681" s="12" t="n">
        <v>49.7406329872491</v>
      </c>
      <c r="T1681" s="12" t="n">
        <v>36.7532624992164</v>
      </c>
      <c r="U1681" s="12" t="n">
        <v>34.8716278076172</v>
      </c>
      <c r="V1681" s="12" t="n">
        <v>59.1303443908691</v>
      </c>
      <c r="W1681" s="12" t="n">
        <v>24.258716583252</v>
      </c>
      <c r="X1681" s="13" t="n">
        <v>14.602211322637</v>
      </c>
      <c r="Y1681" s="13" t="n">
        <v>40.8687338930917</v>
      </c>
      <c r="Z1681" s="13" t="n">
        <v>53.3000000000002</v>
      </c>
      <c r="AA1681" s="10" t="s">
        <v>162</v>
      </c>
      <c r="AC1681" s="10" t="s">
        <v>156</v>
      </c>
      <c r="AE1681" s="10" t="s">
        <v>156</v>
      </c>
      <c r="AG1681" s="13" t="n">
        <v>98.0718274835922</v>
      </c>
      <c r="AH1681" s="13" t="n">
        <v>100</v>
      </c>
      <c r="AI1681" s="13" t="n">
        <v>33.6</v>
      </c>
      <c r="AJ1681" s="13" t="n">
        <v>66.4</v>
      </c>
      <c r="AK1681" s="13" t="n">
        <v>38.2</v>
      </c>
      <c r="AL1681" s="12" t="n">
        <v>38.4592592592593</v>
      </c>
      <c r="AM1681" s="10" t="s">
        <v>157</v>
      </c>
    </row>
    <row r="1682" customFormat="false" ht="15" hidden="false" customHeight="false" outlineLevel="0" collapsed="false">
      <c r="A1682" s="10" t="s">
        <v>3767</v>
      </c>
      <c r="B1682" s="10" t="s">
        <v>3719</v>
      </c>
      <c r="C1682" s="10" t="s">
        <v>148</v>
      </c>
      <c r="D1682" s="11" t="n">
        <v>46298.9697569445</v>
      </c>
      <c r="E1682" s="10" t="s">
        <v>3768</v>
      </c>
      <c r="F1682" s="10" t="s">
        <v>3721</v>
      </c>
      <c r="G1682" s="10" t="s">
        <v>3722</v>
      </c>
      <c r="H1682" s="10" t="s">
        <v>231</v>
      </c>
      <c r="I1682" s="10" t="s">
        <v>152</v>
      </c>
      <c r="J1682" s="10" t="s">
        <v>153</v>
      </c>
      <c r="K1682" s="10" t="s">
        <v>154</v>
      </c>
      <c r="M1682" s="12" t="n">
        <v>50.9755212913328</v>
      </c>
      <c r="N1682" s="12" t="n">
        <v>5.49999559740134</v>
      </c>
      <c r="O1682" s="12" t="n">
        <v>49.9914908877913</v>
      </c>
      <c r="P1682" s="12" t="n">
        <v>53.6680715392194</v>
      </c>
      <c r="Q1682" s="12" t="n">
        <v>58.4193609872449</v>
      </c>
      <c r="R1682" s="12" t="n">
        <v>54.1253318692912</v>
      </c>
      <c r="S1682" s="12" t="n">
        <v>53.1563484540782</v>
      </c>
      <c r="T1682" s="12" t="n">
        <v>39.3881076071981</v>
      </c>
      <c r="U1682" s="12" t="n">
        <v>36.9824600219727</v>
      </c>
      <c r="V1682" s="12" t="n">
        <v>59.5401039123535</v>
      </c>
      <c r="W1682" s="12" t="n">
        <v>22.5576438903809</v>
      </c>
      <c r="X1682" s="13" t="n">
        <v>10.0054843353671</v>
      </c>
      <c r="Y1682" s="13" t="n">
        <v>46.1472544046068</v>
      </c>
      <c r="Z1682" s="13" t="n">
        <v>53.9000000000002</v>
      </c>
      <c r="AA1682" s="10" t="s">
        <v>162</v>
      </c>
      <c r="AG1682" s="13" t="n">
        <v>98.7685250230637</v>
      </c>
      <c r="AH1682" s="13" t="n">
        <v>100</v>
      </c>
      <c r="AI1682" s="13" t="n">
        <v>35.8</v>
      </c>
      <c r="AJ1682" s="13" t="n">
        <v>66.3</v>
      </c>
      <c r="AK1682" s="13" t="n">
        <v>39.2</v>
      </c>
      <c r="AL1682" s="12" t="n">
        <v>38.3684210526316</v>
      </c>
      <c r="AM1682" s="10" t="s">
        <v>157</v>
      </c>
    </row>
    <row r="1683" customFormat="false" ht="15" hidden="false" customHeight="false" outlineLevel="0" collapsed="false">
      <c r="A1683" s="10" t="s">
        <v>3769</v>
      </c>
      <c r="B1683" s="10" t="s">
        <v>3719</v>
      </c>
      <c r="C1683" s="10" t="s">
        <v>148</v>
      </c>
      <c r="D1683" s="11" t="n">
        <v>46298.9697916667</v>
      </c>
      <c r="E1683" s="10" t="s">
        <v>3770</v>
      </c>
      <c r="F1683" s="10" t="s">
        <v>3721</v>
      </c>
      <c r="G1683" s="10" t="s">
        <v>3722</v>
      </c>
      <c r="H1683" s="10" t="s">
        <v>234</v>
      </c>
      <c r="I1683" s="10" t="s">
        <v>152</v>
      </c>
      <c r="J1683" s="10" t="s">
        <v>153</v>
      </c>
      <c r="K1683" s="10" t="s">
        <v>154</v>
      </c>
      <c r="M1683" s="12" t="n">
        <v>50.2561496641137</v>
      </c>
      <c r="N1683" s="12" t="n">
        <v>7.94142226175524</v>
      </c>
      <c r="O1683" s="12" t="n">
        <v>49.8495088057488</v>
      </c>
      <c r="P1683" s="12" t="n">
        <v>45.9458346548578</v>
      </c>
      <c r="Q1683" s="12" t="n">
        <v>57.755264400163</v>
      </c>
      <c r="R1683" s="12" t="n">
        <v>53.6750156359695</v>
      </c>
      <c r="S1683" s="12" t="n">
        <v>50.1575148251909</v>
      </c>
      <c r="T1683" s="12" t="n">
        <v>34.3763800398502</v>
      </c>
      <c r="U1683" s="12" t="n">
        <v>31.5637912750244</v>
      </c>
      <c r="V1683" s="12" t="n">
        <v>60.776554107666</v>
      </c>
      <c r="W1683" s="12" t="n">
        <v>29.2127628326416</v>
      </c>
      <c r="X1683" s="13" t="n">
        <v>9.39167104171253</v>
      </c>
      <c r="Y1683" s="13" t="n">
        <v>51.5546937185632</v>
      </c>
      <c r="Z1683" s="13" t="n">
        <v>55.6000000000003</v>
      </c>
      <c r="AA1683" s="10" t="s">
        <v>155</v>
      </c>
      <c r="AG1683" s="13" t="n">
        <v>99.0513734535542</v>
      </c>
      <c r="AH1683" s="13" t="n">
        <v>100</v>
      </c>
      <c r="AI1683" s="13" t="n">
        <v>30.4</v>
      </c>
      <c r="AJ1683" s="13" t="n">
        <v>71.4</v>
      </c>
      <c r="AK1683" s="13" t="n">
        <v>55.7</v>
      </c>
      <c r="AL1683" s="12" t="n">
        <v>53.4291270324804</v>
      </c>
      <c r="AM1683" s="10" t="s">
        <v>157</v>
      </c>
    </row>
    <row r="1684" customFormat="false" ht="15" hidden="false" customHeight="false" outlineLevel="0" collapsed="false">
      <c r="A1684" s="10" t="s">
        <v>3771</v>
      </c>
      <c r="B1684" s="10" t="s">
        <v>3719</v>
      </c>
      <c r="C1684" s="10" t="s">
        <v>148</v>
      </c>
      <c r="D1684" s="11" t="n">
        <v>46298.9698263889</v>
      </c>
      <c r="E1684" s="10" t="s">
        <v>3772</v>
      </c>
      <c r="F1684" s="10" t="s">
        <v>3721</v>
      </c>
      <c r="G1684" s="10" t="s">
        <v>3722</v>
      </c>
      <c r="H1684" s="10" t="s">
        <v>237</v>
      </c>
      <c r="I1684" s="10" t="s">
        <v>152</v>
      </c>
      <c r="J1684" s="10" t="s">
        <v>153</v>
      </c>
      <c r="K1684" s="10" t="s">
        <v>154</v>
      </c>
      <c r="M1684" s="12" t="n">
        <v>49.186065160615</v>
      </c>
      <c r="N1684" s="12" t="n">
        <v>7.38063112229044</v>
      </c>
      <c r="O1684" s="12" t="n">
        <v>48.9352214539293</v>
      </c>
      <c r="P1684" s="12" t="n">
        <v>44.2587970716199</v>
      </c>
      <c r="Q1684" s="12" t="n">
        <v>56.6633163115479</v>
      </c>
      <c r="R1684" s="12" t="n">
        <v>52.8916829196558</v>
      </c>
      <c r="S1684" s="12" t="n">
        <v>46.7314414303768</v>
      </c>
      <c r="T1684" s="12" t="n">
        <v>34.1927619043869</v>
      </c>
      <c r="U1684" s="12" t="n">
        <v>31.5723075866699</v>
      </c>
      <c r="V1684" s="12" t="n">
        <v>58.1240730285645</v>
      </c>
      <c r="W1684" s="12" t="n">
        <v>26.5517654418945</v>
      </c>
      <c r="X1684" s="13" t="n">
        <v>9.45311906390092</v>
      </c>
      <c r="Y1684" s="13" t="n">
        <v>49.4206367297318</v>
      </c>
      <c r="Z1684" s="13" t="n">
        <v>54.4000000000003</v>
      </c>
      <c r="AA1684" s="10" t="s">
        <v>162</v>
      </c>
      <c r="AG1684" s="13" t="n">
        <v>98.9427983423078</v>
      </c>
      <c r="AH1684" s="13" t="n">
        <v>100</v>
      </c>
      <c r="AI1684" s="13" t="n">
        <v>30.4</v>
      </c>
      <c r="AJ1684" s="13" t="n">
        <v>71.7</v>
      </c>
      <c r="AK1684" s="13" t="n">
        <v>57.4</v>
      </c>
      <c r="AL1684" s="12" t="n">
        <v>52.4993273379803</v>
      </c>
      <c r="AM1684" s="10" t="s">
        <v>157</v>
      </c>
    </row>
    <row r="1685" customFormat="false" ht="15" hidden="false" customHeight="false" outlineLevel="0" collapsed="false">
      <c r="A1685" s="10" t="s">
        <v>3773</v>
      </c>
      <c r="B1685" s="10" t="s">
        <v>3719</v>
      </c>
      <c r="C1685" s="10" t="s">
        <v>148</v>
      </c>
      <c r="D1685" s="11" t="n">
        <v>46298.9698726852</v>
      </c>
      <c r="E1685" s="10" t="s">
        <v>3774</v>
      </c>
      <c r="F1685" s="10" t="s">
        <v>3721</v>
      </c>
      <c r="G1685" s="10" t="s">
        <v>3722</v>
      </c>
      <c r="H1685" s="10" t="s">
        <v>240</v>
      </c>
      <c r="I1685" s="10" t="s">
        <v>152</v>
      </c>
      <c r="J1685" s="10" t="s">
        <v>153</v>
      </c>
      <c r="K1685" s="10" t="s">
        <v>154</v>
      </c>
      <c r="M1685" s="12" t="n">
        <v>56.6871879382833</v>
      </c>
      <c r="N1685" s="12" t="n">
        <v>2.19163133891792</v>
      </c>
      <c r="O1685" s="12" t="n">
        <v>56.6534806642131</v>
      </c>
      <c r="P1685" s="12" t="n">
        <v>60.5492930809051</v>
      </c>
      <c r="Q1685" s="12" t="n">
        <v>54.162931857928</v>
      </c>
      <c r="R1685" s="12" t="n">
        <v>57.2214279310427</v>
      </c>
      <c r="S1685" s="12" t="n">
        <v>55.3056936769541</v>
      </c>
      <c r="T1685" s="12" t="n">
        <v>53.099257079441</v>
      </c>
      <c r="U1685" s="12" t="n">
        <v>52.1600914001465</v>
      </c>
      <c r="V1685" s="12" t="n">
        <v>62.4185562133789</v>
      </c>
      <c r="W1685" s="12" t="n">
        <v>10.2584648132324</v>
      </c>
      <c r="X1685" s="13" t="n">
        <v>34.2953078875548</v>
      </c>
      <c r="Y1685" s="13" t="n">
        <v>77.7345459464191</v>
      </c>
      <c r="Z1685" s="13" t="n">
        <v>56.8000000000001</v>
      </c>
      <c r="AA1685" s="10" t="s">
        <v>155</v>
      </c>
      <c r="AG1685" s="13" t="n">
        <v>98.992580223381</v>
      </c>
      <c r="AH1685" s="13" t="n">
        <v>100</v>
      </c>
      <c r="AI1685" s="13" t="n">
        <v>50.3</v>
      </c>
      <c r="AJ1685" s="13" t="n">
        <v>70.9</v>
      </c>
      <c r="AK1685" s="13" t="n">
        <v>57.7</v>
      </c>
      <c r="AL1685" s="12" t="n">
        <v>56.7722972972973</v>
      </c>
      <c r="AM1685" s="10" t="s">
        <v>157</v>
      </c>
    </row>
    <row r="1686" customFormat="false" ht="15" hidden="false" customHeight="false" outlineLevel="0" collapsed="false">
      <c r="A1686" s="10" t="s">
        <v>3775</v>
      </c>
      <c r="B1686" s="10" t="s">
        <v>3719</v>
      </c>
      <c r="C1686" s="10" t="s">
        <v>148</v>
      </c>
      <c r="D1686" s="11" t="n">
        <v>46298.9700462963</v>
      </c>
      <c r="E1686" s="10" t="s">
        <v>3776</v>
      </c>
      <c r="F1686" s="10" t="s">
        <v>3721</v>
      </c>
      <c r="G1686" s="10" t="s">
        <v>3722</v>
      </c>
      <c r="H1686" s="10" t="s">
        <v>247</v>
      </c>
      <c r="I1686" s="10" t="s">
        <v>152</v>
      </c>
      <c r="J1686" s="10" t="s">
        <v>248</v>
      </c>
      <c r="K1686" s="10" t="s">
        <v>154</v>
      </c>
      <c r="M1686" s="12" t="n">
        <v>50.857743353294</v>
      </c>
      <c r="N1686" s="12" t="n">
        <v>5.14458292193232</v>
      </c>
      <c r="O1686" s="12" t="n">
        <v>49.5042093921808</v>
      </c>
      <c r="P1686" s="12" t="n">
        <v>61.9005849237061</v>
      </c>
      <c r="Q1686" s="12" t="n">
        <v>54.8035244909668</v>
      </c>
      <c r="R1686" s="12" t="n">
        <v>54.3589983053141</v>
      </c>
      <c r="S1686" s="12" t="n">
        <v>53.6650417461437</v>
      </c>
      <c r="T1686" s="12" t="n">
        <v>43.9409793086006</v>
      </c>
      <c r="U1686" s="12" t="n">
        <v>41.6739082336426</v>
      </c>
      <c r="V1686" s="12" t="n">
        <v>63.1429595947266</v>
      </c>
      <c r="W1686" s="12" t="n">
        <v>21.469051361084</v>
      </c>
      <c r="X1686" s="13" t="n">
        <v>22.1873629524677</v>
      </c>
      <c r="Y1686" s="13" t="n">
        <v>40.6276355294673</v>
      </c>
      <c r="Z1686" s="13" t="n">
        <v>47.0000000000001</v>
      </c>
      <c r="AA1686" s="10" t="s">
        <v>162</v>
      </c>
      <c r="AG1686" s="13" t="n">
        <v>99.0162839248434</v>
      </c>
      <c r="AH1686" s="13" t="n">
        <v>100</v>
      </c>
      <c r="AI1686" s="13" t="n">
        <v>40.6</v>
      </c>
      <c r="AJ1686" s="13" t="n">
        <v>68.3</v>
      </c>
      <c r="AK1686" s="13" t="n">
        <v>46</v>
      </c>
      <c r="AL1686" s="12" t="n">
        <v>44.7037037037037</v>
      </c>
      <c r="AM1686" s="10" t="s">
        <v>157</v>
      </c>
    </row>
    <row r="1687" customFormat="false" ht="15" hidden="false" customHeight="false" outlineLevel="0" collapsed="false">
      <c r="A1687" s="10" t="s">
        <v>3777</v>
      </c>
      <c r="B1687" s="10" t="s">
        <v>3719</v>
      </c>
      <c r="C1687" s="10" t="s">
        <v>148</v>
      </c>
      <c r="D1687" s="11" t="n">
        <v>46298.9700694445</v>
      </c>
      <c r="E1687" s="10" t="s">
        <v>3778</v>
      </c>
      <c r="F1687" s="10" t="s">
        <v>3721</v>
      </c>
      <c r="G1687" s="10" t="s">
        <v>3722</v>
      </c>
      <c r="H1687" s="10" t="s">
        <v>251</v>
      </c>
      <c r="I1687" s="10" t="s">
        <v>152</v>
      </c>
      <c r="J1687" s="10" t="s">
        <v>248</v>
      </c>
      <c r="K1687" s="10" t="s">
        <v>154</v>
      </c>
      <c r="M1687" s="12" t="n">
        <v>50.0656854870194</v>
      </c>
      <c r="N1687" s="12" t="n">
        <v>4.82772081320978</v>
      </c>
      <c r="O1687" s="12" t="n">
        <v>48.8155084404771</v>
      </c>
      <c r="P1687" s="12" t="n">
        <v>59.2594257845307</v>
      </c>
      <c r="Q1687" s="12" t="n">
        <v>54.0272644454461</v>
      </c>
      <c r="R1687" s="12" t="n">
        <v>54.0895254239499</v>
      </c>
      <c r="S1687" s="12" t="n">
        <v>51.91097659706</v>
      </c>
      <c r="T1687" s="12" t="n">
        <v>43.3640650456059</v>
      </c>
      <c r="U1687" s="12" t="n">
        <v>41.4545211791992</v>
      </c>
      <c r="V1687" s="12" t="n">
        <v>61.5715026855469</v>
      </c>
      <c r="W1687" s="12" t="n">
        <v>20.1169815063477</v>
      </c>
      <c r="X1687" s="13" t="n">
        <v>23.9009178282982</v>
      </c>
      <c r="Y1687" s="13" t="n">
        <v>44.1157663817103</v>
      </c>
      <c r="Z1687" s="13" t="n">
        <v>50.2000000000001</v>
      </c>
      <c r="AA1687" s="10" t="s">
        <v>162</v>
      </c>
      <c r="AG1687" s="13" t="n">
        <v>98.8284819848724</v>
      </c>
      <c r="AH1687" s="13" t="n">
        <v>100</v>
      </c>
      <c r="AI1687" s="13" t="n">
        <v>40.4</v>
      </c>
      <c r="AJ1687" s="13" t="n">
        <v>67.6</v>
      </c>
      <c r="AK1687" s="13" t="n">
        <v>44.3</v>
      </c>
      <c r="AL1687" s="12" t="n">
        <v>43.2996947509367</v>
      </c>
      <c r="AM1687" s="10" t="s">
        <v>157</v>
      </c>
    </row>
    <row r="1688" customFormat="false" ht="15" hidden="false" customHeight="false" outlineLevel="0" collapsed="false">
      <c r="A1688" s="10" t="s">
        <v>3779</v>
      </c>
      <c r="B1688" s="10" t="s">
        <v>3719</v>
      </c>
      <c r="C1688" s="10" t="s">
        <v>148</v>
      </c>
      <c r="D1688" s="11" t="n">
        <v>46298.9701041667</v>
      </c>
      <c r="E1688" s="10" t="s">
        <v>3780</v>
      </c>
      <c r="F1688" s="10" t="s">
        <v>3721</v>
      </c>
      <c r="G1688" s="10" t="s">
        <v>3722</v>
      </c>
      <c r="H1688" s="10" t="s">
        <v>254</v>
      </c>
      <c r="I1688" s="10" t="s">
        <v>152</v>
      </c>
      <c r="J1688" s="10" t="s">
        <v>248</v>
      </c>
      <c r="K1688" s="10" t="s">
        <v>154</v>
      </c>
      <c r="M1688" s="12" t="n">
        <v>51.4273522009365</v>
      </c>
      <c r="N1688" s="12" t="n">
        <v>5.18383876577933</v>
      </c>
      <c r="O1688" s="12" t="n">
        <v>50.1002863668727</v>
      </c>
      <c r="P1688" s="12" t="n">
        <v>61.4207318587489</v>
      </c>
      <c r="Q1688" s="12" t="n">
        <v>55.5991315401069</v>
      </c>
      <c r="R1688" s="12" t="n">
        <v>55.2938880138164</v>
      </c>
      <c r="S1688" s="12" t="n">
        <v>53.6271443637387</v>
      </c>
      <c r="T1688" s="12" t="n">
        <v>43.3994588096789</v>
      </c>
      <c r="U1688" s="12" t="n">
        <v>41.6506462097168</v>
      </c>
      <c r="V1688" s="12" t="n">
        <v>62.9429626464844</v>
      </c>
      <c r="W1688" s="12" t="n">
        <v>21.2923164367676</v>
      </c>
      <c r="X1688" s="13" t="n">
        <v>13.6031927023945</v>
      </c>
      <c r="Y1688" s="13" t="n">
        <v>42.6826992847517</v>
      </c>
      <c r="Z1688" s="13" t="n">
        <v>50.4000000000001</v>
      </c>
      <c r="AA1688" s="10" t="s">
        <v>162</v>
      </c>
      <c r="AG1688" s="13" t="n">
        <v>98.8584194130185</v>
      </c>
      <c r="AH1688" s="13" t="n">
        <v>100</v>
      </c>
      <c r="AI1688" s="13" t="n">
        <v>40.6</v>
      </c>
      <c r="AJ1688" s="13" t="n">
        <v>67.7</v>
      </c>
      <c r="AK1688" s="13" t="n">
        <v>42.6</v>
      </c>
      <c r="AL1688" s="12" t="n">
        <v>43.48903410847</v>
      </c>
      <c r="AM1688" s="10" t="s">
        <v>157</v>
      </c>
    </row>
    <row r="1689" customFormat="false" ht="15" hidden="false" customHeight="false" outlineLevel="0" collapsed="false">
      <c r="A1689" s="10" t="s">
        <v>3781</v>
      </c>
      <c r="B1689" s="10" t="s">
        <v>3719</v>
      </c>
      <c r="C1689" s="10" t="s">
        <v>148</v>
      </c>
      <c r="D1689" s="11" t="n">
        <v>46298.9701273148</v>
      </c>
      <c r="E1689" s="10" t="s">
        <v>3782</v>
      </c>
      <c r="F1689" s="10" t="s">
        <v>3721</v>
      </c>
      <c r="G1689" s="10" t="s">
        <v>3722</v>
      </c>
      <c r="H1689" s="10" t="s">
        <v>257</v>
      </c>
      <c r="I1689" s="10" t="s">
        <v>152</v>
      </c>
      <c r="J1689" s="10" t="s">
        <v>248</v>
      </c>
      <c r="K1689" s="10" t="s">
        <v>154</v>
      </c>
      <c r="M1689" s="12" t="n">
        <v>51.8415656593342</v>
      </c>
      <c r="N1689" s="12" t="n">
        <v>4.3215207691874</v>
      </c>
      <c r="O1689" s="12" t="n">
        <v>50.6957374107523</v>
      </c>
      <c r="P1689" s="12" t="n">
        <v>59.9109049183982</v>
      </c>
      <c r="Q1689" s="12" t="n">
        <v>56.5435039981619</v>
      </c>
      <c r="R1689" s="12" t="n">
        <v>54.7685813211289</v>
      </c>
      <c r="S1689" s="12" t="n">
        <v>54.0382208297195</v>
      </c>
      <c r="T1689" s="12" t="n">
        <v>45.1364115645761</v>
      </c>
      <c r="U1689" s="12" t="n">
        <v>43.1323356628418</v>
      </c>
      <c r="V1689" s="12" t="n">
        <v>62.4817924499512</v>
      </c>
      <c r="W1689" s="12" t="n">
        <v>19.3494567871094</v>
      </c>
      <c r="X1689" s="13" t="n">
        <v>17.9608810797588</v>
      </c>
      <c r="Y1689" s="13" t="n">
        <v>49.1273226194148</v>
      </c>
      <c r="Z1689" s="13" t="n">
        <v>50.9000000000001</v>
      </c>
      <c r="AA1689" s="10" t="s">
        <v>162</v>
      </c>
      <c r="AG1689" s="13" t="n">
        <v>98.7615546218487</v>
      </c>
      <c r="AH1689" s="13" t="n">
        <v>100</v>
      </c>
      <c r="AI1689" s="13" t="n">
        <v>42.4</v>
      </c>
      <c r="AJ1689" s="13" t="n">
        <v>68.2</v>
      </c>
      <c r="AK1689" s="13" t="n">
        <v>44.3</v>
      </c>
      <c r="AL1689" s="12" t="n">
        <v>44.3005263157895</v>
      </c>
      <c r="AM1689" s="10" t="s">
        <v>157</v>
      </c>
    </row>
    <row r="1690" customFormat="false" ht="15" hidden="false" customHeight="false" outlineLevel="0" collapsed="false">
      <c r="A1690" s="10" t="s">
        <v>3783</v>
      </c>
      <c r="B1690" s="10" t="s">
        <v>3719</v>
      </c>
      <c r="C1690" s="10" t="s">
        <v>148</v>
      </c>
      <c r="D1690" s="11" t="n">
        <v>46298.970150463</v>
      </c>
      <c r="E1690" s="10" t="s">
        <v>3784</v>
      </c>
      <c r="F1690" s="10" t="s">
        <v>3721</v>
      </c>
      <c r="G1690" s="10" t="s">
        <v>3722</v>
      </c>
      <c r="H1690" s="10" t="s">
        <v>260</v>
      </c>
      <c r="I1690" s="10" t="s">
        <v>152</v>
      </c>
      <c r="J1690" s="10" t="s">
        <v>248</v>
      </c>
      <c r="K1690" s="10" t="s">
        <v>154</v>
      </c>
      <c r="M1690" s="12" t="n">
        <v>52.1597676730289</v>
      </c>
      <c r="N1690" s="12" t="n">
        <v>4.83306792449322</v>
      </c>
      <c r="O1690" s="12" t="n">
        <v>51.0468858349202</v>
      </c>
      <c r="P1690" s="12" t="n">
        <v>61.0433116261921</v>
      </c>
      <c r="Q1690" s="12" t="n">
        <v>56.428660764891</v>
      </c>
      <c r="R1690" s="12" t="n">
        <v>55.9983997799218</v>
      </c>
      <c r="S1690" s="12" t="n">
        <v>53.8393574494582</v>
      </c>
      <c r="T1690" s="12" t="n">
        <v>44.8711389873451</v>
      </c>
      <c r="U1690" s="12" t="n">
        <v>42.740852355957</v>
      </c>
      <c r="V1690" s="12" t="n">
        <v>63.2408409118652</v>
      </c>
      <c r="W1690" s="12" t="n">
        <v>20.4999885559082</v>
      </c>
      <c r="X1690" s="13" t="n">
        <v>19.3596229980743</v>
      </c>
      <c r="Y1690" s="13" t="n">
        <v>41.2250170440274</v>
      </c>
      <c r="Z1690" s="13" t="n">
        <v>51.3000000000001</v>
      </c>
      <c r="AA1690" s="10" t="s">
        <v>162</v>
      </c>
      <c r="AD1690" s="10" t="s">
        <v>156</v>
      </c>
      <c r="AG1690" s="13" t="n">
        <v>97.2536292573981</v>
      </c>
      <c r="AH1690" s="13" t="n">
        <v>100</v>
      </c>
      <c r="AI1690" s="13" t="n">
        <v>42</v>
      </c>
      <c r="AJ1690" s="13" t="n">
        <v>68.1</v>
      </c>
      <c r="AK1690" s="13" t="n">
        <v>50.1</v>
      </c>
      <c r="AL1690" s="12" t="n">
        <v>50.2003378378379</v>
      </c>
      <c r="AM1690" s="10" t="s">
        <v>157</v>
      </c>
    </row>
    <row r="1691" customFormat="false" ht="15" hidden="false" customHeight="false" outlineLevel="0" collapsed="false">
      <c r="A1691" s="10" t="s">
        <v>3785</v>
      </c>
      <c r="B1691" s="10" t="s">
        <v>3719</v>
      </c>
      <c r="C1691" s="10" t="s">
        <v>148</v>
      </c>
      <c r="D1691" s="11" t="n">
        <v>46298.9701736111</v>
      </c>
      <c r="E1691" s="10" t="s">
        <v>3786</v>
      </c>
      <c r="F1691" s="10" t="s">
        <v>3721</v>
      </c>
      <c r="G1691" s="10" t="s">
        <v>3722</v>
      </c>
      <c r="H1691" s="10" t="s">
        <v>267</v>
      </c>
      <c r="I1691" s="10" t="s">
        <v>152</v>
      </c>
      <c r="J1691" s="10" t="s">
        <v>248</v>
      </c>
      <c r="K1691" s="10" t="s">
        <v>154</v>
      </c>
      <c r="M1691" s="12" t="n">
        <v>52.9498604914023</v>
      </c>
      <c r="N1691" s="12" t="n">
        <v>3.84793396378249</v>
      </c>
      <c r="O1691" s="12" t="n">
        <v>51.9338112890622</v>
      </c>
      <c r="P1691" s="12" t="n">
        <v>59.7305544742868</v>
      </c>
      <c r="Q1691" s="12" t="n">
        <v>56.8355529304378</v>
      </c>
      <c r="R1691" s="12" t="n">
        <v>55.7530808149956</v>
      </c>
      <c r="S1691" s="12" t="n">
        <v>54.7783696424393</v>
      </c>
      <c r="T1691" s="12" t="n">
        <v>47.2358689614221</v>
      </c>
      <c r="U1691" s="12" t="n">
        <v>45.309627532959</v>
      </c>
      <c r="V1691" s="12" t="n">
        <v>61.2078552246094</v>
      </c>
      <c r="W1691" s="12" t="n">
        <v>15.8982276916504</v>
      </c>
      <c r="X1691" s="13" t="n">
        <v>23.518869086958</v>
      </c>
      <c r="Y1691" s="13" t="n">
        <v>51.205851713284</v>
      </c>
      <c r="Z1691" s="13" t="n">
        <v>52.9000000000001</v>
      </c>
      <c r="AA1691" s="10" t="s">
        <v>155</v>
      </c>
      <c r="AG1691" s="13" t="n">
        <v>98.7314753373148</v>
      </c>
      <c r="AH1691" s="13" t="n">
        <v>100</v>
      </c>
      <c r="AI1691" s="13" t="n">
        <v>44.6</v>
      </c>
      <c r="AJ1691" s="13" t="n">
        <v>69.6</v>
      </c>
      <c r="AK1691" s="13" t="n">
        <v>47.1</v>
      </c>
      <c r="AL1691" s="12" t="n">
        <v>46.7052631578947</v>
      </c>
      <c r="AM1691" s="10" t="s">
        <v>157</v>
      </c>
    </row>
    <row r="1692" customFormat="false" ht="15" hidden="false" customHeight="false" outlineLevel="0" collapsed="false">
      <c r="A1692" s="10" t="s">
        <v>3787</v>
      </c>
      <c r="B1692" s="10" t="s">
        <v>3719</v>
      </c>
      <c r="C1692" s="10" t="s">
        <v>148</v>
      </c>
      <c r="D1692" s="11" t="n">
        <v>46298.9702314815</v>
      </c>
      <c r="E1692" s="10" t="s">
        <v>3788</v>
      </c>
      <c r="F1692" s="10" t="s">
        <v>3721</v>
      </c>
      <c r="G1692" s="10" t="s">
        <v>3722</v>
      </c>
      <c r="H1692" s="10" t="s">
        <v>271</v>
      </c>
      <c r="I1692" s="10" t="s">
        <v>152</v>
      </c>
      <c r="J1692" s="10" t="s">
        <v>248</v>
      </c>
      <c r="K1692" s="10" t="s">
        <v>154</v>
      </c>
      <c r="M1692" s="12" t="n">
        <v>46.5966061667607</v>
      </c>
      <c r="N1692" s="12" t="n">
        <v>5.80158932345397</v>
      </c>
      <c r="O1692" s="12" t="n">
        <v>45.1227622232939</v>
      </c>
      <c r="P1692" s="12" t="n">
        <v>57.6947826284386</v>
      </c>
      <c r="Q1692" s="12" t="n">
        <v>50.0935233536686</v>
      </c>
      <c r="R1692" s="12" t="n">
        <v>52.1863032863316</v>
      </c>
      <c r="S1692" s="12" t="n">
        <v>49.346334556972</v>
      </c>
      <c r="T1692" s="12" t="n">
        <v>38.6089287177865</v>
      </c>
      <c r="U1692" s="12" t="n">
        <v>37.6089782714844</v>
      </c>
      <c r="V1692" s="12" t="n">
        <v>59.9940185546875</v>
      </c>
      <c r="W1692" s="12" t="n">
        <v>22.3850402832031</v>
      </c>
      <c r="X1692" s="13" t="n">
        <v>21.4726274673557</v>
      </c>
      <c r="Y1692" s="13" t="n">
        <v>41.6473105932093</v>
      </c>
      <c r="Z1692" s="13" t="n">
        <v>43.5000000000001</v>
      </c>
      <c r="AA1692" s="10" t="s">
        <v>162</v>
      </c>
      <c r="AG1692" s="13" t="n">
        <v>98.8545187172674</v>
      </c>
      <c r="AH1692" s="13" t="n">
        <v>100</v>
      </c>
      <c r="AI1692" s="13" t="n">
        <v>36.8</v>
      </c>
      <c r="AJ1692" s="13" t="n">
        <v>65.3</v>
      </c>
      <c r="AK1692" s="13" t="n">
        <v>37.8</v>
      </c>
      <c r="AL1692" s="12" t="n">
        <v>37.9049216943452</v>
      </c>
      <c r="AM1692" s="10" t="s">
        <v>157</v>
      </c>
    </row>
    <row r="1693" customFormat="false" ht="15" hidden="false" customHeight="false" outlineLevel="0" collapsed="false">
      <c r="A1693" s="10" t="s">
        <v>3789</v>
      </c>
      <c r="B1693" s="10" t="s">
        <v>3719</v>
      </c>
      <c r="C1693" s="10" t="s">
        <v>148</v>
      </c>
      <c r="D1693" s="11" t="n">
        <v>46298.9702430556</v>
      </c>
      <c r="E1693" s="10" t="s">
        <v>3790</v>
      </c>
      <c r="F1693" s="10" t="s">
        <v>3721</v>
      </c>
      <c r="G1693" s="10" t="s">
        <v>3722</v>
      </c>
      <c r="H1693" s="10" t="s">
        <v>274</v>
      </c>
      <c r="I1693" s="10" t="s">
        <v>152</v>
      </c>
      <c r="J1693" s="10" t="s">
        <v>248</v>
      </c>
      <c r="K1693" s="10" t="s">
        <v>154</v>
      </c>
      <c r="M1693" s="12" t="n">
        <v>46.024723828454</v>
      </c>
      <c r="N1693" s="12" t="n">
        <v>5.39462801130481</v>
      </c>
      <c r="O1693" s="12" t="n">
        <v>44.5757681433603</v>
      </c>
      <c r="P1693" s="12" t="n">
        <v>56.4736836425699</v>
      </c>
      <c r="Q1693" s="12" t="n">
        <v>50.698564929568</v>
      </c>
      <c r="R1693" s="12" t="n">
        <v>52.0496939792218</v>
      </c>
      <c r="S1693" s="12" t="n">
        <v>47.432122278542</v>
      </c>
      <c r="T1693" s="12" t="n">
        <v>38.0663914303352</v>
      </c>
      <c r="U1693" s="12" t="n">
        <v>36.8543930053711</v>
      </c>
      <c r="V1693" s="12" t="n">
        <v>59.4287605285645</v>
      </c>
      <c r="W1693" s="12" t="n">
        <v>22.5743675231934</v>
      </c>
      <c r="X1693" s="13" t="n">
        <v>20.519095380461</v>
      </c>
      <c r="Y1693" s="13" t="n">
        <v>37.2227312180538</v>
      </c>
      <c r="Z1693" s="13" t="n">
        <v>42.7000000000001</v>
      </c>
      <c r="AA1693" s="10" t="s">
        <v>162</v>
      </c>
      <c r="AG1693" s="13" t="n">
        <v>98.5599543747921</v>
      </c>
      <c r="AH1693" s="13" t="n">
        <v>100</v>
      </c>
      <c r="AI1693" s="13" t="n">
        <v>36</v>
      </c>
      <c r="AJ1693" s="13" t="n">
        <v>66.1</v>
      </c>
      <c r="AK1693" s="13" t="n">
        <v>38.2</v>
      </c>
      <c r="AL1693" s="12" t="n">
        <v>37.8698418685623</v>
      </c>
      <c r="AM1693" s="10" t="s">
        <v>157</v>
      </c>
    </row>
    <row r="1694" customFormat="false" ht="15" hidden="false" customHeight="false" outlineLevel="0" collapsed="false">
      <c r="A1694" s="10" t="s">
        <v>3791</v>
      </c>
      <c r="B1694" s="10" t="s">
        <v>3719</v>
      </c>
      <c r="C1694" s="10" t="s">
        <v>148</v>
      </c>
      <c r="D1694" s="11" t="n">
        <v>46298.9702662037</v>
      </c>
      <c r="E1694" s="10" t="s">
        <v>3792</v>
      </c>
      <c r="F1694" s="10" t="s">
        <v>3721</v>
      </c>
      <c r="G1694" s="10" t="s">
        <v>3722</v>
      </c>
      <c r="H1694" s="10" t="s">
        <v>277</v>
      </c>
      <c r="I1694" s="10" t="s">
        <v>152</v>
      </c>
      <c r="J1694" s="10" t="s">
        <v>248</v>
      </c>
      <c r="K1694" s="10" t="s">
        <v>154</v>
      </c>
      <c r="M1694" s="12" t="n">
        <v>48.4704348328266</v>
      </c>
      <c r="N1694" s="12" t="n">
        <v>4.89375202318151</v>
      </c>
      <c r="O1694" s="12" t="n">
        <v>47.1593788064962</v>
      </c>
      <c r="P1694" s="12" t="n">
        <v>57.7340306291211</v>
      </c>
      <c r="Q1694" s="12" t="n">
        <v>53.0442202964952</v>
      </c>
      <c r="R1694" s="12" t="n">
        <v>53.9351106212666</v>
      </c>
      <c r="S1694" s="12" t="n">
        <v>49.3920136098629</v>
      </c>
      <c r="T1694" s="12" t="n">
        <v>42.1908437929926</v>
      </c>
      <c r="U1694" s="12" t="n">
        <v>40.3390159606934</v>
      </c>
      <c r="V1694" s="12" t="n">
        <v>60.4452667236328</v>
      </c>
      <c r="W1694" s="12" t="n">
        <v>20.1062507629395</v>
      </c>
      <c r="X1694" s="13" t="n">
        <v>27.7243356167711</v>
      </c>
      <c r="Y1694" s="13" t="n">
        <v>40.8735364135452</v>
      </c>
      <c r="Z1694" s="13" t="n">
        <v>45.4</v>
      </c>
      <c r="AA1694" s="10" t="s">
        <v>162</v>
      </c>
      <c r="AG1694" s="13" t="n">
        <v>98.6059212417361</v>
      </c>
      <c r="AH1694" s="13" t="n">
        <v>100</v>
      </c>
      <c r="AI1694" s="13" t="n">
        <v>39.3</v>
      </c>
      <c r="AJ1694" s="13" t="n">
        <v>66.1</v>
      </c>
      <c r="AK1694" s="13" t="n">
        <v>45.2</v>
      </c>
      <c r="AL1694" s="12" t="n">
        <v>45.5676863114896</v>
      </c>
      <c r="AM1694" s="10" t="s">
        <v>157</v>
      </c>
    </row>
    <row r="1695" customFormat="false" ht="15" hidden="false" customHeight="false" outlineLevel="0" collapsed="false">
      <c r="A1695" s="10" t="s">
        <v>3793</v>
      </c>
      <c r="B1695" s="10" t="s">
        <v>3719</v>
      </c>
      <c r="C1695" s="10" t="s">
        <v>148</v>
      </c>
      <c r="D1695" s="11" t="n">
        <v>46298.9703009259</v>
      </c>
      <c r="E1695" s="10" t="s">
        <v>3794</v>
      </c>
      <c r="F1695" s="10" t="s">
        <v>3721</v>
      </c>
      <c r="G1695" s="10" t="s">
        <v>3722</v>
      </c>
      <c r="H1695" s="10" t="s">
        <v>280</v>
      </c>
      <c r="I1695" s="10" t="s">
        <v>152</v>
      </c>
      <c r="J1695" s="10" t="s">
        <v>248</v>
      </c>
      <c r="K1695" s="10" t="s">
        <v>154</v>
      </c>
      <c r="M1695" s="12" t="n">
        <v>49.2160895925166</v>
      </c>
      <c r="N1695" s="12" t="n">
        <v>5.28164720780301</v>
      </c>
      <c r="O1695" s="12" t="n">
        <v>47.8085238423349</v>
      </c>
      <c r="P1695" s="12" t="n">
        <v>59.0973864779559</v>
      </c>
      <c r="Q1695" s="12" t="n">
        <v>54.4832497413638</v>
      </c>
      <c r="R1695" s="12" t="n">
        <v>53.3180058348999</v>
      </c>
      <c r="S1695" s="12" t="n">
        <v>51.3694341519411</v>
      </c>
      <c r="T1695" s="12" t="n">
        <v>40.650723773969</v>
      </c>
      <c r="U1695" s="12" t="n">
        <v>38.8971672058106</v>
      </c>
      <c r="V1695" s="12" t="n">
        <v>61.1323204040527</v>
      </c>
      <c r="W1695" s="12" t="n">
        <v>22.2351531982422</v>
      </c>
      <c r="X1695" s="13" t="n">
        <v>13.1788203865259</v>
      </c>
      <c r="Y1695" s="13" t="n">
        <v>40.7000041741453</v>
      </c>
      <c r="Z1695" s="13" t="n">
        <v>48.1000000000001</v>
      </c>
      <c r="AA1695" s="10" t="s">
        <v>162</v>
      </c>
      <c r="AG1695" s="13" t="n">
        <v>98.8386245023413</v>
      </c>
      <c r="AH1695" s="13" t="n">
        <v>100</v>
      </c>
      <c r="AI1695" s="13" t="n">
        <v>37.8</v>
      </c>
      <c r="AJ1695" s="13" t="n">
        <v>66.1</v>
      </c>
      <c r="AK1695" s="13" t="n">
        <v>39.8</v>
      </c>
      <c r="AL1695" s="12" t="n">
        <v>40.1831578947368</v>
      </c>
      <c r="AM1695" s="10" t="s">
        <v>157</v>
      </c>
    </row>
    <row r="1696" customFormat="false" ht="15" hidden="false" customHeight="false" outlineLevel="0" collapsed="false">
      <c r="A1696" s="10" t="s">
        <v>3795</v>
      </c>
      <c r="B1696" s="10" t="s">
        <v>3719</v>
      </c>
      <c r="C1696" s="10" t="s">
        <v>148</v>
      </c>
      <c r="D1696" s="11" t="n">
        <v>46298.9703240741</v>
      </c>
      <c r="E1696" s="10" t="s">
        <v>3796</v>
      </c>
      <c r="F1696" s="10" t="s">
        <v>3721</v>
      </c>
      <c r="G1696" s="10" t="s">
        <v>3722</v>
      </c>
      <c r="H1696" s="10" t="s">
        <v>283</v>
      </c>
      <c r="I1696" s="10" t="s">
        <v>152</v>
      </c>
      <c r="J1696" s="10" t="s">
        <v>248</v>
      </c>
      <c r="K1696" s="10" t="s">
        <v>154</v>
      </c>
      <c r="M1696" s="12" t="n">
        <v>50.2831508001909</v>
      </c>
      <c r="N1696" s="12" t="n">
        <v>4.61593384908909</v>
      </c>
      <c r="O1696" s="12" t="n">
        <v>49.0572384896441</v>
      </c>
      <c r="P1696" s="12" t="n">
        <v>58.2140317241541</v>
      </c>
      <c r="Q1696" s="12" t="n">
        <v>55.7349191592641</v>
      </c>
      <c r="R1696" s="12" t="n">
        <v>54.062399502077</v>
      </c>
      <c r="S1696" s="12" t="n">
        <v>52.2653491261463</v>
      </c>
      <c r="T1696" s="12" t="n">
        <v>42.7764556848423</v>
      </c>
      <c r="U1696" s="12" t="n">
        <v>40.7834320068359</v>
      </c>
      <c r="V1696" s="12" t="n">
        <v>59.9314880371094</v>
      </c>
      <c r="W1696" s="12" t="n">
        <v>19.1480560302734</v>
      </c>
      <c r="X1696" s="13" t="n">
        <v>13.1268585252759</v>
      </c>
      <c r="Y1696" s="13" t="n">
        <v>43.3622297263243</v>
      </c>
      <c r="Z1696" s="13" t="n">
        <v>50.0000000000001</v>
      </c>
      <c r="AA1696" s="10" t="s">
        <v>162</v>
      </c>
      <c r="AG1696" s="13" t="n">
        <v>98.6317032250047</v>
      </c>
      <c r="AH1696" s="13" t="n">
        <v>100</v>
      </c>
      <c r="AI1696" s="13" t="n">
        <v>40</v>
      </c>
      <c r="AJ1696" s="13" t="n">
        <v>67.6</v>
      </c>
      <c r="AK1696" s="13" t="n">
        <v>44.7</v>
      </c>
      <c r="AL1696" s="12" t="n">
        <v>44.0888888888889</v>
      </c>
      <c r="AM1696" s="10" t="s">
        <v>157</v>
      </c>
    </row>
    <row r="1697" customFormat="false" ht="15" hidden="false" customHeight="false" outlineLevel="0" collapsed="false">
      <c r="A1697" s="10" t="s">
        <v>3797</v>
      </c>
      <c r="B1697" s="10" t="s">
        <v>3719</v>
      </c>
      <c r="C1697" s="10" t="s">
        <v>148</v>
      </c>
      <c r="D1697" s="11" t="n">
        <v>46298.970462963</v>
      </c>
      <c r="E1697" s="10" t="s">
        <v>3798</v>
      </c>
      <c r="F1697" s="10" t="s">
        <v>3721</v>
      </c>
      <c r="G1697" s="10" t="s">
        <v>3722</v>
      </c>
      <c r="H1697" s="10" t="s">
        <v>286</v>
      </c>
      <c r="I1697" s="10" t="s">
        <v>152</v>
      </c>
      <c r="J1697" s="10" t="s">
        <v>248</v>
      </c>
      <c r="K1697" s="10" t="s">
        <v>154</v>
      </c>
      <c r="M1697" s="12" t="n">
        <v>46.673649955639</v>
      </c>
      <c r="N1697" s="12" t="n">
        <v>5.14052040059863</v>
      </c>
      <c r="O1697" s="12" t="n">
        <v>45.2055104690101</v>
      </c>
      <c r="P1697" s="12" t="n">
        <v>57.2648442214434</v>
      </c>
      <c r="Q1697" s="12" t="n">
        <v>51.863644482439</v>
      </c>
      <c r="R1697" s="12" t="n">
        <v>49.7540958119008</v>
      </c>
      <c r="S1697" s="12" t="n">
        <v>49.8961198755411</v>
      </c>
      <c r="T1697" s="12" t="n">
        <v>38.7479908377367</v>
      </c>
      <c r="U1697" s="12" t="n">
        <v>37.7708282470703</v>
      </c>
      <c r="V1697" s="12" t="n">
        <v>60.4278755187988</v>
      </c>
      <c r="W1697" s="12" t="n">
        <v>22.6570472717285</v>
      </c>
      <c r="X1697" s="13" t="n">
        <v>19.7351834475438</v>
      </c>
      <c r="Y1697" s="13" t="n">
        <v>38.2410645739145</v>
      </c>
      <c r="Z1697" s="13" t="n">
        <v>47.3000000000001</v>
      </c>
      <c r="AA1697" s="10" t="s">
        <v>162</v>
      </c>
      <c r="AG1697" s="13" t="n">
        <v>98.952393457383</v>
      </c>
      <c r="AH1697" s="13" t="n">
        <v>100</v>
      </c>
      <c r="AI1697" s="13" t="n">
        <v>36.6</v>
      </c>
      <c r="AJ1697" s="13" t="n">
        <v>66.8</v>
      </c>
      <c r="AK1697" s="13" t="n">
        <v>39.8</v>
      </c>
      <c r="AL1697" s="12" t="n">
        <v>39.3269325670737</v>
      </c>
      <c r="AM1697" s="10" t="s">
        <v>157</v>
      </c>
    </row>
    <row r="1698" customFormat="false" ht="15" hidden="false" customHeight="false" outlineLevel="0" collapsed="false">
      <c r="A1698" s="10" t="s">
        <v>3799</v>
      </c>
      <c r="B1698" s="10" t="s">
        <v>3719</v>
      </c>
      <c r="C1698" s="10" t="s">
        <v>148</v>
      </c>
      <c r="D1698" s="11" t="n">
        <v>46298.9704861111</v>
      </c>
      <c r="E1698" s="10" t="s">
        <v>3800</v>
      </c>
      <c r="F1698" s="10" t="s">
        <v>3721</v>
      </c>
      <c r="G1698" s="10" t="s">
        <v>3722</v>
      </c>
      <c r="H1698" s="10" t="s">
        <v>289</v>
      </c>
      <c r="I1698" s="10" t="s">
        <v>152</v>
      </c>
      <c r="J1698" s="10" t="s">
        <v>248</v>
      </c>
      <c r="K1698" s="10" t="s">
        <v>154</v>
      </c>
      <c r="M1698" s="12" t="n">
        <v>44.6887105863922</v>
      </c>
      <c r="N1698" s="12" t="n">
        <v>5.52776937764786</v>
      </c>
      <c r="O1698" s="12" t="n">
        <v>43.1997060830517</v>
      </c>
      <c r="P1698" s="12" t="n">
        <v>56.1278168996694</v>
      </c>
      <c r="Q1698" s="12" t="n">
        <v>50.2158367959422</v>
      </c>
      <c r="R1698" s="12" t="n">
        <v>48.4881352885748</v>
      </c>
      <c r="S1698" s="12" t="n">
        <v>46.7896824369712</v>
      </c>
      <c r="T1698" s="12" t="n">
        <v>37.6782901534617</v>
      </c>
      <c r="U1698" s="12" t="n">
        <v>34.9742622375488</v>
      </c>
      <c r="V1698" s="12" t="n">
        <v>58.073616027832</v>
      </c>
      <c r="W1698" s="12" t="n">
        <v>23.0993537902832</v>
      </c>
      <c r="X1698" s="13" t="n">
        <v>25.7250727506788</v>
      </c>
      <c r="Y1698" s="13" t="n">
        <v>40.1929921353541</v>
      </c>
      <c r="Z1698" s="13" t="n">
        <v>41.0000000000001</v>
      </c>
      <c r="AA1698" s="10" t="s">
        <v>162</v>
      </c>
      <c r="AG1698" s="13" t="n">
        <v>98.6963484945548</v>
      </c>
      <c r="AH1698" s="13" t="n">
        <v>100</v>
      </c>
      <c r="AI1698" s="13" t="n">
        <v>34.1</v>
      </c>
      <c r="AJ1698" s="13" t="n">
        <v>64.9</v>
      </c>
      <c r="AK1698" s="13" t="n">
        <v>36.6</v>
      </c>
      <c r="AL1698" s="12" t="n">
        <v>35.7258064516129</v>
      </c>
      <c r="AM1698" s="10" t="s">
        <v>157</v>
      </c>
    </row>
    <row r="1699" customFormat="false" ht="15" hidden="false" customHeight="false" outlineLevel="0" collapsed="false">
      <c r="A1699" s="10" t="s">
        <v>3801</v>
      </c>
      <c r="B1699" s="10" t="s">
        <v>3719</v>
      </c>
      <c r="C1699" s="10" t="s">
        <v>148</v>
      </c>
      <c r="D1699" s="11" t="n">
        <v>46298.9704976852</v>
      </c>
      <c r="E1699" s="10" t="s">
        <v>3802</v>
      </c>
      <c r="F1699" s="10" t="s">
        <v>3721</v>
      </c>
      <c r="G1699" s="10" t="s">
        <v>3722</v>
      </c>
      <c r="H1699" s="10" t="s">
        <v>292</v>
      </c>
      <c r="I1699" s="10" t="s">
        <v>152</v>
      </c>
      <c r="J1699" s="10" t="s">
        <v>248</v>
      </c>
      <c r="K1699" s="10" t="s">
        <v>154</v>
      </c>
      <c r="M1699" s="12" t="n">
        <v>47.903494286127</v>
      </c>
      <c r="N1699" s="12" t="n">
        <v>4.85978091849899</v>
      </c>
      <c r="O1699" s="12" t="n">
        <v>46.5461924459828</v>
      </c>
      <c r="P1699" s="12" t="n">
        <v>57.731878285326</v>
      </c>
      <c r="Q1699" s="12" t="n">
        <v>52.4520565801522</v>
      </c>
      <c r="R1699" s="12" t="n">
        <v>52.2740833117575</v>
      </c>
      <c r="S1699" s="12" t="n">
        <v>49.963893102791</v>
      </c>
      <c r="T1699" s="12" t="n">
        <v>40.7561434596706</v>
      </c>
      <c r="U1699" s="12" t="n">
        <v>38.4805908203125</v>
      </c>
      <c r="V1699" s="12" t="n">
        <v>59.6901206970215</v>
      </c>
      <c r="W1699" s="12" t="n">
        <v>21.209529876709</v>
      </c>
      <c r="X1699" s="13" t="n">
        <v>21.4833367968588</v>
      </c>
      <c r="Y1699" s="13" t="n">
        <v>42.264489385206</v>
      </c>
      <c r="Z1699" s="13" t="n">
        <v>47.7000000000001</v>
      </c>
      <c r="AA1699" s="10" t="s">
        <v>162</v>
      </c>
      <c r="AG1699" s="13" t="n">
        <v>98.5268761584551</v>
      </c>
      <c r="AH1699" s="13" t="n">
        <v>100</v>
      </c>
      <c r="AI1699" s="13" t="n">
        <v>37.7</v>
      </c>
      <c r="AJ1699" s="13" t="n">
        <v>65.2</v>
      </c>
      <c r="AK1699" s="13" t="n">
        <v>39.1</v>
      </c>
      <c r="AL1699" s="12" t="n">
        <v>38.4805922890669</v>
      </c>
      <c r="AM1699" s="10" t="s">
        <v>157</v>
      </c>
    </row>
    <row r="1700" customFormat="false" ht="15" hidden="false" customHeight="false" outlineLevel="0" collapsed="false">
      <c r="A1700" s="10" t="s">
        <v>3803</v>
      </c>
      <c r="B1700" s="10" t="s">
        <v>3719</v>
      </c>
      <c r="C1700" s="10" t="s">
        <v>148</v>
      </c>
      <c r="D1700" s="11" t="n">
        <v>46298.9705208333</v>
      </c>
      <c r="E1700" s="10" t="s">
        <v>3804</v>
      </c>
      <c r="F1700" s="10" t="s">
        <v>3721</v>
      </c>
      <c r="G1700" s="10" t="s">
        <v>3722</v>
      </c>
      <c r="H1700" s="10" t="s">
        <v>295</v>
      </c>
      <c r="I1700" s="10" t="s">
        <v>152</v>
      </c>
      <c r="J1700" s="10" t="s">
        <v>248</v>
      </c>
      <c r="K1700" s="10" t="s">
        <v>154</v>
      </c>
      <c r="M1700" s="12" t="n">
        <v>47.7790841165167</v>
      </c>
      <c r="N1700" s="12" t="n">
        <v>5.03861732685657</v>
      </c>
      <c r="O1700" s="12" t="n">
        <v>46.3606786254102</v>
      </c>
      <c r="P1700" s="12" t="n">
        <v>58.8313940275463</v>
      </c>
      <c r="Q1700" s="12" t="n">
        <v>51.4714904008288</v>
      </c>
      <c r="R1700" s="12" t="n">
        <v>52.4494237809656</v>
      </c>
      <c r="S1700" s="12" t="n">
        <v>50.4591229396142</v>
      </c>
      <c r="T1700" s="12" t="n">
        <v>41.4781838412016</v>
      </c>
      <c r="U1700" s="12" t="n">
        <v>39.4661521911621</v>
      </c>
      <c r="V1700" s="12" t="n">
        <v>60.7801933288574</v>
      </c>
      <c r="W1700" s="12" t="n">
        <v>21.3140411376953</v>
      </c>
      <c r="X1700" s="13" t="n">
        <v>26.975204609904</v>
      </c>
      <c r="Y1700" s="13" t="n">
        <v>42.227851167109</v>
      </c>
      <c r="Z1700" s="13" t="n">
        <v>44.8000000000001</v>
      </c>
      <c r="AA1700" s="10" t="s">
        <v>162</v>
      </c>
      <c r="AG1700" s="13" t="n">
        <v>98.8399465357991</v>
      </c>
      <c r="AH1700" s="13" t="n">
        <v>100</v>
      </c>
      <c r="AI1700" s="13" t="n">
        <v>38.4</v>
      </c>
      <c r="AJ1700" s="13" t="n">
        <v>65.9</v>
      </c>
      <c r="AK1700" s="13" t="n">
        <v>44.4</v>
      </c>
      <c r="AL1700" s="12" t="n">
        <v>43.8016366223909</v>
      </c>
      <c r="AM1700" s="10" t="s">
        <v>157</v>
      </c>
    </row>
    <row r="1701" customFormat="false" ht="15" hidden="false" customHeight="false" outlineLevel="0" collapsed="false">
      <c r="A1701" s="10" t="s">
        <v>3805</v>
      </c>
      <c r="B1701" s="10" t="s">
        <v>3719</v>
      </c>
      <c r="C1701" s="10" t="s">
        <v>148</v>
      </c>
      <c r="D1701" s="11" t="n">
        <v>46298.9705324074</v>
      </c>
      <c r="E1701" s="10" t="s">
        <v>3806</v>
      </c>
      <c r="F1701" s="10" t="s">
        <v>3721</v>
      </c>
      <c r="G1701" s="10" t="s">
        <v>3722</v>
      </c>
      <c r="H1701" s="10" t="s">
        <v>298</v>
      </c>
      <c r="I1701" s="10" t="s">
        <v>152</v>
      </c>
      <c r="J1701" s="10" t="s">
        <v>248</v>
      </c>
      <c r="K1701" s="10" t="s">
        <v>154</v>
      </c>
      <c r="M1701" s="12" t="n">
        <v>54.3089008380702</v>
      </c>
      <c r="N1701" s="12" t="n">
        <v>2.13008914143772</v>
      </c>
      <c r="O1701" s="12" t="n">
        <v>53.7704006570527</v>
      </c>
      <c r="P1701" s="12" t="n">
        <v>57.888054368172</v>
      </c>
      <c r="Q1701" s="12" t="n">
        <v>56.5578168124911</v>
      </c>
      <c r="R1701" s="12" t="n">
        <v>55.3871509953362</v>
      </c>
      <c r="S1701" s="12" t="n">
        <v>55.5872544238909</v>
      </c>
      <c r="T1701" s="12" t="n">
        <v>51.0274453379227</v>
      </c>
      <c r="U1701" s="12" t="n">
        <v>50.8845062255859</v>
      </c>
      <c r="V1701" s="12" t="n">
        <v>60.4190368652344</v>
      </c>
      <c r="W1701" s="12" t="n">
        <v>9.53453063964844</v>
      </c>
      <c r="X1701" s="13" t="n">
        <v>36.3609965735525</v>
      </c>
      <c r="Y1701" s="13" t="n">
        <v>80.8130553458389</v>
      </c>
      <c r="Z1701" s="13" t="n">
        <v>53.6</v>
      </c>
      <c r="AA1701" s="10" t="s">
        <v>155</v>
      </c>
      <c r="AG1701" s="13" t="n">
        <v>98.7327981651376</v>
      </c>
      <c r="AH1701" s="13" t="n">
        <v>100</v>
      </c>
      <c r="AI1701" s="13" t="n">
        <v>40.5</v>
      </c>
      <c r="AJ1701" s="13" t="n">
        <v>65.3</v>
      </c>
      <c r="AK1701" s="13" t="n">
        <v>55</v>
      </c>
      <c r="AL1701" s="12" t="n">
        <v>52.4480609315078</v>
      </c>
      <c r="AM1701" s="10" t="s">
        <v>157</v>
      </c>
    </row>
    <row r="1702" customFormat="false" ht="15" hidden="false" customHeight="false" outlineLevel="0" collapsed="false">
      <c r="A1702" s="10" t="s">
        <v>3807</v>
      </c>
      <c r="B1702" s="10" t="s">
        <v>3719</v>
      </c>
      <c r="C1702" s="10" t="s">
        <v>148</v>
      </c>
      <c r="D1702" s="11" t="n">
        <v>46298.9705555556</v>
      </c>
      <c r="E1702" s="10" t="s">
        <v>3808</v>
      </c>
      <c r="F1702" s="10" t="s">
        <v>3721</v>
      </c>
      <c r="G1702" s="10" t="s">
        <v>3722</v>
      </c>
      <c r="H1702" s="10" t="s">
        <v>301</v>
      </c>
      <c r="I1702" s="10" t="s">
        <v>152</v>
      </c>
      <c r="J1702" s="10" t="s">
        <v>248</v>
      </c>
      <c r="K1702" s="10" t="s">
        <v>154</v>
      </c>
      <c r="M1702" s="12" t="n">
        <v>50.3472275732506</v>
      </c>
      <c r="N1702" s="12" t="n">
        <v>5.31553819388324</v>
      </c>
      <c r="O1702" s="12" t="n">
        <v>48.932561574483</v>
      </c>
      <c r="P1702" s="12" t="n">
        <v>61.164869931685</v>
      </c>
      <c r="Q1702" s="12" t="n">
        <v>54.9557159906908</v>
      </c>
      <c r="R1702" s="12" t="n">
        <v>54.9135020422936</v>
      </c>
      <c r="S1702" s="12" t="n">
        <v>52.3101649247005</v>
      </c>
      <c r="T1702" s="12" t="n">
        <v>42.0747224268615</v>
      </c>
      <c r="U1702" s="12" t="n">
        <v>40.0522079467773</v>
      </c>
      <c r="V1702" s="12" t="n">
        <v>62.2289657592773</v>
      </c>
      <c r="W1702" s="12" t="n">
        <v>22.1767578125</v>
      </c>
      <c r="X1702" s="13" t="n">
        <v>16.8180967328543</v>
      </c>
      <c r="Y1702" s="13" t="n">
        <v>39.4620512894354</v>
      </c>
      <c r="Z1702" s="13" t="n">
        <v>48.8000000000001</v>
      </c>
      <c r="AA1702" s="10" t="s">
        <v>162</v>
      </c>
      <c r="AG1702" s="13" t="n">
        <v>98.4729036100162</v>
      </c>
      <c r="AH1702" s="13" t="n">
        <v>100</v>
      </c>
      <c r="AI1702" s="13" t="n">
        <v>39.3</v>
      </c>
      <c r="AJ1702" s="13" t="n">
        <v>65.8</v>
      </c>
      <c r="AK1702" s="13" t="n">
        <v>43</v>
      </c>
      <c r="AL1702" s="12" t="n">
        <v>43.2259259259259</v>
      </c>
      <c r="AM1702" s="10" t="s">
        <v>157</v>
      </c>
    </row>
    <row r="1703" customFormat="false" ht="15" hidden="false" customHeight="false" outlineLevel="0" collapsed="false">
      <c r="A1703" s="10" t="s">
        <v>3809</v>
      </c>
      <c r="B1703" s="10" t="s">
        <v>3719</v>
      </c>
      <c r="C1703" s="10" t="s">
        <v>148</v>
      </c>
      <c r="D1703" s="11" t="n">
        <v>46298.9705787037</v>
      </c>
      <c r="E1703" s="10" t="s">
        <v>3810</v>
      </c>
      <c r="F1703" s="10" t="s">
        <v>3721</v>
      </c>
      <c r="G1703" s="10" t="s">
        <v>3722</v>
      </c>
      <c r="H1703" s="10" t="s">
        <v>304</v>
      </c>
      <c r="I1703" s="10" t="s">
        <v>152</v>
      </c>
      <c r="J1703" s="10" t="s">
        <v>248</v>
      </c>
      <c r="K1703" s="10" t="s">
        <v>154</v>
      </c>
      <c r="M1703" s="12" t="n">
        <v>60.1724346259531</v>
      </c>
      <c r="N1703" s="12" t="n">
        <v>1.54148817151991</v>
      </c>
      <c r="O1703" s="12" t="n">
        <v>59.7815374944772</v>
      </c>
      <c r="P1703" s="12" t="n">
        <v>61.5590107757154</v>
      </c>
      <c r="Q1703" s="12" t="n">
        <v>63.1378126469365</v>
      </c>
      <c r="R1703" s="12" t="n">
        <v>60.8720786054731</v>
      </c>
      <c r="S1703" s="12" t="n">
        <v>61.0798957424458</v>
      </c>
      <c r="T1703" s="12" t="n">
        <v>58.334640361575</v>
      </c>
      <c r="U1703" s="12" t="n">
        <v>57.687370300293</v>
      </c>
      <c r="V1703" s="12" t="n">
        <v>64.4197692871094</v>
      </c>
      <c r="W1703" s="12" t="n">
        <v>6.73239898681641</v>
      </c>
      <c r="X1703" s="13" t="n">
        <v>70.056245376024</v>
      </c>
      <c r="Y1703" s="13" t="n">
        <v>93.9921737812759</v>
      </c>
      <c r="Z1703" s="13" t="n">
        <v>60.1</v>
      </c>
      <c r="AA1703" s="10" t="s">
        <v>170</v>
      </c>
      <c r="AG1703" s="13" t="n">
        <v>98.8597210105657</v>
      </c>
      <c r="AH1703" s="13" t="n">
        <v>100</v>
      </c>
      <c r="AI1703" s="13" t="n">
        <v>56.5</v>
      </c>
      <c r="AJ1703" s="13" t="n">
        <v>70.6</v>
      </c>
      <c r="AK1703" s="13" t="n">
        <v>57.4</v>
      </c>
      <c r="AL1703" s="12" t="n">
        <v>57.6873684210526</v>
      </c>
      <c r="AM1703" s="10" t="s">
        <v>157</v>
      </c>
    </row>
    <row r="1704" customFormat="false" ht="15" hidden="false" customHeight="false" outlineLevel="0" collapsed="false">
      <c r="A1704" s="10" t="s">
        <v>3811</v>
      </c>
      <c r="B1704" s="10" t="s">
        <v>3719</v>
      </c>
      <c r="C1704" s="10" t="s">
        <v>148</v>
      </c>
      <c r="D1704" s="11" t="n">
        <v>46298.9706018519</v>
      </c>
      <c r="E1704" s="10" t="s">
        <v>3812</v>
      </c>
      <c r="F1704" s="10" t="s">
        <v>3721</v>
      </c>
      <c r="G1704" s="10" t="s">
        <v>3722</v>
      </c>
      <c r="H1704" s="10" t="s">
        <v>307</v>
      </c>
      <c r="I1704" s="10" t="s">
        <v>152</v>
      </c>
      <c r="J1704" s="10" t="s">
        <v>248</v>
      </c>
      <c r="K1704" s="10" t="s">
        <v>154</v>
      </c>
      <c r="M1704" s="12" t="n">
        <v>54.3099695417141</v>
      </c>
      <c r="N1704" s="12" t="n">
        <v>3.61313581167317</v>
      </c>
      <c r="O1704" s="12" t="n">
        <v>53.3120555463029</v>
      </c>
      <c r="P1704" s="12" t="n">
        <v>60.0636762050375</v>
      </c>
      <c r="Q1704" s="12" t="n">
        <v>59.960643825257</v>
      </c>
      <c r="R1704" s="12" t="n">
        <v>56.3780496743887</v>
      </c>
      <c r="S1704" s="12" t="n">
        <v>56.7028273129793</v>
      </c>
      <c r="T1704" s="12" t="n">
        <v>48.8852140569367</v>
      </c>
      <c r="U1704" s="12" t="n">
        <v>47.1382141113281</v>
      </c>
      <c r="V1704" s="12" t="n">
        <v>61.6859664916992</v>
      </c>
      <c r="W1704" s="12" t="n">
        <v>14.5477523803711</v>
      </c>
      <c r="X1704" s="13" t="n">
        <v>24.4676388821148</v>
      </c>
      <c r="Y1704" s="13" t="n">
        <v>49.7371116421987</v>
      </c>
      <c r="Z1704" s="13" t="n">
        <v>52.0000000000001</v>
      </c>
      <c r="AA1704" s="10" t="s">
        <v>162</v>
      </c>
      <c r="AG1704" s="13" t="n">
        <v>98.8715821960746</v>
      </c>
      <c r="AH1704" s="13" t="n">
        <v>100</v>
      </c>
      <c r="AI1704" s="13" t="n">
        <v>46.2</v>
      </c>
      <c r="AJ1704" s="13" t="n">
        <v>70.4</v>
      </c>
      <c r="AK1704" s="13" t="n">
        <v>48.7</v>
      </c>
      <c r="AL1704" s="12" t="n">
        <v>48.3851578848737</v>
      </c>
      <c r="AM1704" s="10" t="s">
        <v>157</v>
      </c>
    </row>
    <row r="1705" customFormat="false" ht="15" hidden="false" customHeight="false" outlineLevel="0" collapsed="false">
      <c r="A1705" s="10" t="s">
        <v>3813</v>
      </c>
      <c r="B1705" s="10" t="s">
        <v>3719</v>
      </c>
      <c r="C1705" s="10" t="s">
        <v>148</v>
      </c>
      <c r="D1705" s="11" t="n">
        <v>46298.970625</v>
      </c>
      <c r="E1705" s="10" t="s">
        <v>3814</v>
      </c>
      <c r="F1705" s="10" t="s">
        <v>3721</v>
      </c>
      <c r="G1705" s="10" t="s">
        <v>3722</v>
      </c>
      <c r="H1705" s="10" t="s">
        <v>310</v>
      </c>
      <c r="I1705" s="10" t="s">
        <v>152</v>
      </c>
      <c r="J1705" s="10" t="s">
        <v>248</v>
      </c>
      <c r="K1705" s="10" t="s">
        <v>154</v>
      </c>
      <c r="M1705" s="12" t="n">
        <v>52.8929360447781</v>
      </c>
      <c r="N1705" s="12" t="n">
        <v>4.2452625516519</v>
      </c>
      <c r="O1705" s="12" t="n">
        <v>51.7348528828718</v>
      </c>
      <c r="P1705" s="12" t="n">
        <v>60.1215605462989</v>
      </c>
      <c r="Q1705" s="12" t="n">
        <v>59.4540097297011</v>
      </c>
      <c r="R1705" s="12" t="n">
        <v>55.1512202903478</v>
      </c>
      <c r="S1705" s="12" t="n">
        <v>54.8651700676522</v>
      </c>
      <c r="T1705" s="12" t="n">
        <v>47.0163171341247</v>
      </c>
      <c r="U1705" s="12" t="n">
        <v>44.7351379394531</v>
      </c>
      <c r="V1705" s="12" t="n">
        <v>61.7163734436035</v>
      </c>
      <c r="W1705" s="12" t="n">
        <v>16.9812355041504</v>
      </c>
      <c r="X1705" s="13" t="n">
        <v>25.1373419437777</v>
      </c>
      <c r="Y1705" s="13" t="n">
        <v>46.2051441713786</v>
      </c>
      <c r="Z1705" s="13" t="n">
        <v>50.1000000000001</v>
      </c>
      <c r="AA1705" s="10" t="s">
        <v>162</v>
      </c>
      <c r="AG1705" s="13" t="n">
        <v>98.802294197031</v>
      </c>
      <c r="AH1705" s="13" t="n">
        <v>100</v>
      </c>
      <c r="AI1705" s="13" t="n">
        <v>43.7</v>
      </c>
      <c r="AJ1705" s="13" t="n">
        <v>70.4</v>
      </c>
      <c r="AK1705" s="13" t="n">
        <v>47.9</v>
      </c>
      <c r="AL1705" s="12" t="n">
        <v>47.6555555555556</v>
      </c>
      <c r="AM1705" s="10" t="s">
        <v>157</v>
      </c>
    </row>
    <row r="1706" customFormat="false" ht="15" hidden="false" customHeight="false" outlineLevel="0" collapsed="false">
      <c r="A1706" s="10" t="s">
        <v>3815</v>
      </c>
      <c r="B1706" s="10" t="s">
        <v>3719</v>
      </c>
      <c r="C1706" s="10" t="s">
        <v>148</v>
      </c>
      <c r="D1706" s="11" t="n">
        <v>46298.9706365741</v>
      </c>
      <c r="E1706" s="10" t="s">
        <v>3816</v>
      </c>
      <c r="F1706" s="10" t="s">
        <v>3721</v>
      </c>
      <c r="G1706" s="10" t="s">
        <v>3722</v>
      </c>
      <c r="H1706" s="10" t="s">
        <v>313</v>
      </c>
      <c r="I1706" s="10" t="s">
        <v>152</v>
      </c>
      <c r="J1706" s="10" t="s">
        <v>248</v>
      </c>
      <c r="K1706" s="10" t="s">
        <v>154</v>
      </c>
      <c r="M1706" s="12" t="n">
        <v>51.2355500350208</v>
      </c>
      <c r="N1706" s="12" t="n">
        <v>4.90384861037778</v>
      </c>
      <c r="O1706" s="12" t="n">
        <v>49.9640963253429</v>
      </c>
      <c r="P1706" s="12" t="n">
        <v>58.264727920568</v>
      </c>
      <c r="Q1706" s="12" t="n">
        <v>57.9924476406064</v>
      </c>
      <c r="R1706" s="12" t="n">
        <v>55.1090149630327</v>
      </c>
      <c r="S1706" s="12" t="n">
        <v>53.40677426854</v>
      </c>
      <c r="T1706" s="12" t="n">
        <v>43.4080534945775</v>
      </c>
      <c r="U1706" s="12" t="n">
        <v>40.9572334289551</v>
      </c>
      <c r="V1706" s="12" t="n">
        <v>59.635986328125</v>
      </c>
      <c r="W1706" s="12" t="n">
        <v>18.6787528991699</v>
      </c>
      <c r="X1706" s="13" t="n">
        <v>15.5004053009595</v>
      </c>
      <c r="Y1706" s="13" t="n">
        <v>36.5694572737384</v>
      </c>
      <c r="Z1706" s="13" t="n">
        <v>50.8000000000001</v>
      </c>
      <c r="AA1706" s="10" t="s">
        <v>162</v>
      </c>
      <c r="AG1706" s="13" t="n">
        <v>98.9267564921442</v>
      </c>
      <c r="AH1706" s="13" t="n">
        <v>100</v>
      </c>
      <c r="AI1706" s="13" t="n">
        <v>40.1</v>
      </c>
      <c r="AJ1706" s="13" t="n">
        <v>70.3</v>
      </c>
      <c r="AK1706" s="13" t="n">
        <v>41.7</v>
      </c>
      <c r="AL1706" s="12" t="n">
        <v>40.9572322592662</v>
      </c>
      <c r="AM1706" s="10" t="s">
        <v>157</v>
      </c>
    </row>
    <row r="1707" customFormat="false" ht="15" hidden="false" customHeight="false" outlineLevel="0" collapsed="false">
      <c r="A1707" s="10" t="s">
        <v>3817</v>
      </c>
      <c r="B1707" s="10" t="s">
        <v>3719</v>
      </c>
      <c r="C1707" s="10" t="s">
        <v>148</v>
      </c>
      <c r="D1707" s="11" t="n">
        <v>46298.9706597222</v>
      </c>
      <c r="E1707" s="10" t="s">
        <v>3818</v>
      </c>
      <c r="F1707" s="10" t="s">
        <v>3721</v>
      </c>
      <c r="G1707" s="10" t="s">
        <v>3722</v>
      </c>
      <c r="H1707" s="10" t="s">
        <v>316</v>
      </c>
      <c r="I1707" s="10" t="s">
        <v>152</v>
      </c>
      <c r="J1707" s="10" t="s">
        <v>248</v>
      </c>
      <c r="K1707" s="10" t="s">
        <v>154</v>
      </c>
      <c r="M1707" s="12" t="n">
        <v>51.4446425811805</v>
      </c>
      <c r="N1707" s="12" t="n">
        <v>4.66236669293973</v>
      </c>
      <c r="O1707" s="12" t="n">
        <v>50.306253221845</v>
      </c>
      <c r="P1707" s="12" t="n">
        <v>58.1992595361898</v>
      </c>
      <c r="Q1707" s="12" t="n">
        <v>57.259734849584</v>
      </c>
      <c r="R1707" s="12" t="n">
        <v>54.7642827717582</v>
      </c>
      <c r="S1707" s="12" t="n">
        <v>52.8457976343372</v>
      </c>
      <c r="T1707" s="12" t="n">
        <v>43.1220285610361</v>
      </c>
      <c r="U1707" s="12" t="n">
        <v>41.224308013916</v>
      </c>
      <c r="V1707" s="12" t="n">
        <v>59.6683464050293</v>
      </c>
      <c r="W1707" s="12" t="n">
        <v>18.4440383911133</v>
      </c>
      <c r="X1707" s="13" t="n">
        <v>11.9175330323489</v>
      </c>
      <c r="Y1707" s="13" t="n">
        <v>41.4281572298389</v>
      </c>
      <c r="Z1707" s="13" t="n">
        <v>50.8000000000001</v>
      </c>
      <c r="AA1707" s="10" t="s">
        <v>162</v>
      </c>
      <c r="AG1707" s="13" t="n">
        <v>98.7615434175675</v>
      </c>
      <c r="AH1707" s="13" t="n">
        <v>100</v>
      </c>
      <c r="AI1707" s="13" t="n">
        <v>40.1</v>
      </c>
      <c r="AJ1707" s="13" t="n">
        <v>69.1</v>
      </c>
      <c r="AK1707" s="13" t="n">
        <v>41.3</v>
      </c>
      <c r="AL1707" s="12" t="n">
        <v>40.9231700502887</v>
      </c>
      <c r="AM1707" s="10" t="s">
        <v>157</v>
      </c>
    </row>
    <row r="1708" customFormat="false" ht="15" hidden="false" customHeight="false" outlineLevel="0" collapsed="false">
      <c r="A1708" s="10" t="s">
        <v>3819</v>
      </c>
      <c r="B1708" s="10" t="s">
        <v>3719</v>
      </c>
      <c r="C1708" s="10" t="s">
        <v>148</v>
      </c>
      <c r="D1708" s="11" t="n">
        <v>46298.9706828704</v>
      </c>
      <c r="E1708" s="10" t="s">
        <v>3820</v>
      </c>
      <c r="F1708" s="10" t="s">
        <v>3721</v>
      </c>
      <c r="G1708" s="10" t="s">
        <v>3722</v>
      </c>
      <c r="H1708" s="10" t="s">
        <v>319</v>
      </c>
      <c r="I1708" s="10" t="s">
        <v>152</v>
      </c>
      <c r="J1708" s="10" t="s">
        <v>248</v>
      </c>
      <c r="K1708" s="10" t="s">
        <v>154</v>
      </c>
      <c r="M1708" s="12" t="n">
        <v>50.276464222846</v>
      </c>
      <c r="N1708" s="12" t="n">
        <v>5.69491038531111</v>
      </c>
      <c r="O1708" s="12" t="n">
        <v>48.7900231580082</v>
      </c>
      <c r="P1708" s="12" t="n">
        <v>60.7590574946465</v>
      </c>
      <c r="Q1708" s="12" t="n">
        <v>56.5914680728674</v>
      </c>
      <c r="R1708" s="12" t="n">
        <v>54.31731480574</v>
      </c>
      <c r="S1708" s="12" t="n">
        <v>52.6439331695772</v>
      </c>
      <c r="T1708" s="12" t="n">
        <v>41.2343228551955</v>
      </c>
      <c r="U1708" s="12" t="n">
        <v>38.8591995239258</v>
      </c>
      <c r="V1708" s="12" t="n">
        <v>62.3514633178711</v>
      </c>
      <c r="W1708" s="12" t="n">
        <v>23.4922637939453</v>
      </c>
      <c r="X1708" s="13" t="n">
        <v>15.747302623721</v>
      </c>
      <c r="Y1708" s="13" t="n">
        <v>35.0867938049926</v>
      </c>
      <c r="Z1708" s="13" t="n">
        <v>48.3000000000001</v>
      </c>
      <c r="AA1708" s="10" t="s">
        <v>162</v>
      </c>
      <c r="AG1708" s="13" t="n">
        <v>98.8975075796354</v>
      </c>
      <c r="AH1708" s="13" t="n">
        <v>100</v>
      </c>
      <c r="AI1708" s="13" t="n">
        <v>37.7</v>
      </c>
      <c r="AJ1708" s="13" t="n">
        <v>67.6</v>
      </c>
      <c r="AK1708" s="13" t="n">
        <v>41.6</v>
      </c>
      <c r="AL1708" s="12" t="n">
        <v>40.2178947368421</v>
      </c>
      <c r="AM1708" s="10" t="s">
        <v>157</v>
      </c>
    </row>
    <row r="1709" customFormat="false" ht="15" hidden="false" customHeight="false" outlineLevel="0" collapsed="false">
      <c r="A1709" s="10" t="s">
        <v>3821</v>
      </c>
      <c r="B1709" s="10" t="s">
        <v>3719</v>
      </c>
      <c r="C1709" s="10" t="s">
        <v>148</v>
      </c>
      <c r="D1709" s="11" t="n">
        <v>46298.9708564815</v>
      </c>
      <c r="E1709" s="10" t="s">
        <v>3822</v>
      </c>
      <c r="F1709" s="10" t="s">
        <v>3721</v>
      </c>
      <c r="G1709" s="10" t="s">
        <v>3722</v>
      </c>
      <c r="H1709" s="10" t="s">
        <v>322</v>
      </c>
      <c r="I1709" s="10" t="s">
        <v>323</v>
      </c>
      <c r="J1709" s="10" t="s">
        <v>248</v>
      </c>
      <c r="K1709" s="10" t="s">
        <v>154</v>
      </c>
      <c r="M1709" s="12" t="n">
        <v>64.0433507518578</v>
      </c>
      <c r="N1709" s="12" t="n">
        <v>0.981688895380555</v>
      </c>
      <c r="O1709" s="12" t="n">
        <v>63.7986755669589</v>
      </c>
      <c r="P1709" s="12" t="n">
        <v>66.4939881592372</v>
      </c>
      <c r="Q1709" s="12" t="n">
        <v>64.4050813412711</v>
      </c>
      <c r="R1709" s="12" t="n">
        <v>64.2112183033907</v>
      </c>
      <c r="S1709" s="12" t="n">
        <v>64.7762584165552</v>
      </c>
      <c r="T1709" s="12" t="n">
        <v>62.9871303455541</v>
      </c>
      <c r="U1709" s="12" t="n">
        <v>62.9451408386231</v>
      </c>
      <c r="V1709" s="12" t="n">
        <v>67.1777954101563</v>
      </c>
      <c r="W1709" s="12" t="n">
        <v>4.2326545715332</v>
      </c>
      <c r="X1709" s="13" t="n">
        <v>89.7513161540593</v>
      </c>
      <c r="Y1709" s="13" t="n">
        <v>99.3176780271543</v>
      </c>
      <c r="Z1709" s="13" t="n">
        <v>64.9</v>
      </c>
      <c r="AA1709" s="10" t="s">
        <v>170</v>
      </c>
      <c r="AG1709" s="13" t="n">
        <v>97.9691555962742</v>
      </c>
      <c r="AH1709" s="13" t="n">
        <v>100</v>
      </c>
      <c r="AI1709" s="13" t="n">
        <v>60.7</v>
      </c>
      <c r="AJ1709" s="13" t="n">
        <v>70.3</v>
      </c>
      <c r="AK1709" s="13" t="n">
        <v>62.8</v>
      </c>
      <c r="AL1709" s="12" t="n">
        <v>62.9451413653097</v>
      </c>
      <c r="AM1709" s="10" t="s">
        <v>180</v>
      </c>
    </row>
    <row r="1710" customFormat="false" ht="15" hidden="false" customHeight="false" outlineLevel="0" collapsed="false">
      <c r="A1710" s="10" t="s">
        <v>3823</v>
      </c>
      <c r="B1710" s="10" t="s">
        <v>3719</v>
      </c>
      <c r="C1710" s="10" t="s">
        <v>148</v>
      </c>
      <c r="D1710" s="11" t="n">
        <v>46298.9708680556</v>
      </c>
      <c r="E1710" s="10" t="s">
        <v>3824</v>
      </c>
      <c r="F1710" s="10" t="s">
        <v>3721</v>
      </c>
      <c r="G1710" s="10" t="s">
        <v>3722</v>
      </c>
      <c r="H1710" s="10" t="s">
        <v>326</v>
      </c>
      <c r="I1710" s="10" t="s">
        <v>323</v>
      </c>
      <c r="J1710" s="10" t="s">
        <v>248</v>
      </c>
      <c r="K1710" s="10" t="s">
        <v>154</v>
      </c>
      <c r="M1710" s="12" t="n">
        <v>63.3099993278348</v>
      </c>
      <c r="N1710" s="12" t="n">
        <v>0.927158364707069</v>
      </c>
      <c r="O1710" s="12" t="n">
        <v>63.0582209329312</v>
      </c>
      <c r="P1710" s="12" t="n">
        <v>65.0104431512315</v>
      </c>
      <c r="Q1710" s="12" t="n">
        <v>64.4723724141919</v>
      </c>
      <c r="R1710" s="12" t="n">
        <v>64.1561645189921</v>
      </c>
      <c r="S1710" s="12" t="n">
        <v>63.4372248146269</v>
      </c>
      <c r="T1710" s="12" t="n">
        <v>62.2190803245368</v>
      </c>
      <c r="U1710" s="12" t="n">
        <v>62.0962944030762</v>
      </c>
      <c r="V1710" s="12" t="n">
        <v>66.1387329101563</v>
      </c>
      <c r="W1710" s="12" t="n">
        <v>4.04243850708008</v>
      </c>
      <c r="X1710" s="13" t="n">
        <v>90.3952582870215</v>
      </c>
      <c r="Y1710" s="13" t="n">
        <v>99.976892236947</v>
      </c>
      <c r="Z1710" s="13" t="n">
        <v>64.5</v>
      </c>
      <c r="AA1710" s="10" t="s">
        <v>170</v>
      </c>
      <c r="AG1710" s="13" t="n">
        <v>98.7619243233375</v>
      </c>
      <c r="AH1710" s="13" t="n">
        <v>100</v>
      </c>
      <c r="AI1710" s="13" t="n">
        <v>60.6</v>
      </c>
      <c r="AJ1710" s="13" t="n">
        <v>70.7</v>
      </c>
      <c r="AK1710" s="13" t="n">
        <v>62.4</v>
      </c>
      <c r="AL1710" s="12" t="n">
        <v>62.5838738140417</v>
      </c>
      <c r="AM1710" s="10" t="s">
        <v>180</v>
      </c>
    </row>
    <row r="1711" customFormat="false" ht="15" hidden="false" customHeight="false" outlineLevel="0" collapsed="false">
      <c r="A1711" s="10" t="s">
        <v>3825</v>
      </c>
      <c r="B1711" s="10" t="s">
        <v>3719</v>
      </c>
      <c r="C1711" s="10" t="s">
        <v>148</v>
      </c>
      <c r="D1711" s="11" t="n">
        <v>46298.9709259259</v>
      </c>
      <c r="E1711" s="10" t="s">
        <v>3826</v>
      </c>
      <c r="F1711" s="10" t="s">
        <v>3721</v>
      </c>
      <c r="G1711" s="10" t="s">
        <v>3722</v>
      </c>
      <c r="H1711" s="10" t="s">
        <v>329</v>
      </c>
      <c r="I1711" s="10" t="s">
        <v>323</v>
      </c>
      <c r="J1711" s="10" t="s">
        <v>248</v>
      </c>
      <c r="K1711" s="10" t="s">
        <v>154</v>
      </c>
      <c r="M1711" s="12" t="n">
        <v>62.3973111382367</v>
      </c>
      <c r="N1711" s="12" t="n">
        <v>0.734800373668151</v>
      </c>
      <c r="O1711" s="12" t="n">
        <v>62.1961550280638</v>
      </c>
      <c r="P1711" s="12" t="n">
        <v>63.1492492356744</v>
      </c>
      <c r="Q1711" s="12" t="n">
        <v>63.9594760535702</v>
      </c>
      <c r="R1711" s="12" t="n">
        <v>62.4050646251446</v>
      </c>
      <c r="S1711" s="12" t="n">
        <v>63.1333403001752</v>
      </c>
      <c r="T1711" s="12" t="n">
        <v>61.7454892523032</v>
      </c>
      <c r="U1711" s="12" t="n">
        <v>61.402099609375</v>
      </c>
      <c r="V1711" s="12" t="n">
        <v>64.6465606689453</v>
      </c>
      <c r="W1711" s="12" t="n">
        <v>3.24446105957031</v>
      </c>
      <c r="X1711" s="13" t="n">
        <v>97.5619771082482</v>
      </c>
      <c r="Y1711" s="13" t="n">
        <v>99.6496946055536</v>
      </c>
      <c r="Z1711" s="13" t="n">
        <v>63.6</v>
      </c>
      <c r="AA1711" s="10" t="s">
        <v>170</v>
      </c>
      <c r="AG1711" s="13" t="n">
        <v>98.5744823486257</v>
      </c>
      <c r="AH1711" s="13" t="n">
        <v>100</v>
      </c>
      <c r="AI1711" s="13" t="n">
        <v>60.4</v>
      </c>
      <c r="AJ1711" s="13" t="n">
        <v>69.8</v>
      </c>
      <c r="AK1711" s="13" t="n">
        <v>61.4</v>
      </c>
      <c r="AL1711" s="12" t="n">
        <v>61.4021003918678</v>
      </c>
      <c r="AM1711" s="10" t="s">
        <v>180</v>
      </c>
    </row>
    <row r="1712" customFormat="false" ht="15" hidden="false" customHeight="false" outlineLevel="0" collapsed="false">
      <c r="A1712" s="10" t="s">
        <v>3827</v>
      </c>
      <c r="B1712" s="10" t="s">
        <v>3719</v>
      </c>
      <c r="C1712" s="10" t="s">
        <v>148</v>
      </c>
      <c r="D1712" s="11" t="n">
        <v>46298.9709606482</v>
      </c>
      <c r="E1712" s="10" t="s">
        <v>3828</v>
      </c>
      <c r="F1712" s="10" t="s">
        <v>3721</v>
      </c>
      <c r="G1712" s="10" t="s">
        <v>3722</v>
      </c>
      <c r="H1712" s="10" t="s">
        <v>332</v>
      </c>
      <c r="I1712" s="10" t="s">
        <v>323</v>
      </c>
      <c r="J1712" s="10" t="s">
        <v>248</v>
      </c>
      <c r="K1712" s="10" t="s">
        <v>154</v>
      </c>
      <c r="M1712" s="12" t="n">
        <v>61.1665877846544</v>
      </c>
      <c r="N1712" s="12" t="n">
        <v>0.834756273905447</v>
      </c>
      <c r="O1712" s="12" t="n">
        <v>60.9218821688587</v>
      </c>
      <c r="P1712" s="12" t="n">
        <v>62.8937094684287</v>
      </c>
      <c r="Q1712" s="12" t="n">
        <v>62.4550498969092</v>
      </c>
      <c r="R1712" s="12" t="n">
        <v>61.5139786637191</v>
      </c>
      <c r="S1712" s="12" t="n">
        <v>61.4782611262658</v>
      </c>
      <c r="T1712" s="12" t="n">
        <v>60.1717037297489</v>
      </c>
      <c r="U1712" s="12" t="n">
        <v>60.0673675537109</v>
      </c>
      <c r="V1712" s="12" t="n">
        <v>64.4714508056641</v>
      </c>
      <c r="W1712" s="12" t="n">
        <v>4.40408325195313</v>
      </c>
      <c r="X1712" s="13" t="n">
        <v>94.630762572087</v>
      </c>
      <c r="Y1712" s="13" t="n">
        <v>99.3180249628599</v>
      </c>
      <c r="Z1712" s="13" t="n">
        <v>62.4</v>
      </c>
      <c r="AA1712" s="10" t="s">
        <v>170</v>
      </c>
      <c r="AG1712" s="13" t="n">
        <v>98.6236732810337</v>
      </c>
      <c r="AH1712" s="13" t="n">
        <v>100</v>
      </c>
      <c r="AI1712" s="13" t="n">
        <v>59.2</v>
      </c>
      <c r="AJ1712" s="13" t="n">
        <v>69.5</v>
      </c>
      <c r="AK1712" s="13" t="n">
        <v>60.3</v>
      </c>
      <c r="AL1712" s="12" t="n">
        <v>60.0673684210526</v>
      </c>
      <c r="AM1712" s="10" t="s">
        <v>180</v>
      </c>
    </row>
    <row r="1713" customFormat="false" ht="15" hidden="false" customHeight="false" outlineLevel="0" collapsed="false">
      <c r="A1713" s="10" t="s">
        <v>3829</v>
      </c>
      <c r="B1713" s="10" t="s">
        <v>3719</v>
      </c>
      <c r="C1713" s="10" t="s">
        <v>148</v>
      </c>
      <c r="D1713" s="11" t="n">
        <v>46298.9709837963</v>
      </c>
      <c r="E1713" s="10" t="s">
        <v>3830</v>
      </c>
      <c r="F1713" s="10" t="s">
        <v>3721</v>
      </c>
      <c r="G1713" s="10" t="s">
        <v>3722</v>
      </c>
      <c r="H1713" s="10" t="s">
        <v>336</v>
      </c>
      <c r="I1713" s="10" t="s">
        <v>323</v>
      </c>
      <c r="J1713" s="10" t="s">
        <v>153</v>
      </c>
      <c r="K1713" s="10" t="s">
        <v>154</v>
      </c>
      <c r="M1713" s="12" t="n">
        <v>62.864224545763</v>
      </c>
      <c r="N1713" s="12" t="n">
        <v>1.6374507763952</v>
      </c>
      <c r="O1713" s="12" t="n">
        <v>62.6140128472119</v>
      </c>
      <c r="P1713" s="12" t="n">
        <v>62.8071133883394</v>
      </c>
      <c r="Q1713" s="12" t="n">
        <v>65.2517033304487</v>
      </c>
      <c r="R1713" s="12" t="n">
        <v>65.0307837428507</v>
      </c>
      <c r="S1713" s="12" t="n">
        <v>62.251069082441</v>
      </c>
      <c r="T1713" s="12" t="n">
        <v>60.4415066461172</v>
      </c>
      <c r="U1713" s="12" t="n">
        <v>59.9384002685547</v>
      </c>
      <c r="V1713" s="12" t="n">
        <v>66.0987014770508</v>
      </c>
      <c r="W1713" s="12" t="n">
        <v>6.16030120849609</v>
      </c>
      <c r="X1713" s="13" t="n">
        <v>51.4898721912056</v>
      </c>
      <c r="Y1713" s="13" t="n">
        <v>91.7224196004245</v>
      </c>
      <c r="Z1713" s="13" t="n">
        <v>63.1</v>
      </c>
      <c r="AA1713" s="10" t="s">
        <v>170</v>
      </c>
      <c r="AG1713" s="13" t="n">
        <v>98.9815491413957</v>
      </c>
      <c r="AH1713" s="13" t="n">
        <v>100</v>
      </c>
      <c r="AI1713" s="13" t="n">
        <v>58.9</v>
      </c>
      <c r="AJ1713" s="13" t="n">
        <v>70.4</v>
      </c>
      <c r="AK1713" s="13" t="n">
        <v>61</v>
      </c>
      <c r="AL1713" s="12" t="n">
        <v>61.1588662239089</v>
      </c>
      <c r="AM1713" s="10" t="s">
        <v>180</v>
      </c>
    </row>
    <row r="1714" customFormat="false" ht="15" hidden="false" customHeight="false" outlineLevel="0" collapsed="false">
      <c r="A1714" s="10" t="s">
        <v>3831</v>
      </c>
      <c r="B1714" s="10" t="s">
        <v>3719</v>
      </c>
      <c r="C1714" s="10" t="s">
        <v>148</v>
      </c>
      <c r="D1714" s="11" t="n">
        <v>46298.9710069444</v>
      </c>
      <c r="E1714" s="10" t="s">
        <v>3832</v>
      </c>
      <c r="F1714" s="10" t="s">
        <v>3721</v>
      </c>
      <c r="G1714" s="10" t="s">
        <v>3722</v>
      </c>
      <c r="H1714" s="10" t="s">
        <v>339</v>
      </c>
      <c r="I1714" s="10" t="s">
        <v>323</v>
      </c>
      <c r="J1714" s="10" t="s">
        <v>153</v>
      </c>
      <c r="K1714" s="10" t="s">
        <v>154</v>
      </c>
      <c r="M1714" s="12" t="n">
        <v>59.5406653248572</v>
      </c>
      <c r="N1714" s="12" t="n">
        <v>1.80019646907198</v>
      </c>
      <c r="O1714" s="12" t="n">
        <v>59.2617847968913</v>
      </c>
      <c r="P1714" s="12" t="n">
        <v>61.2111401133409</v>
      </c>
      <c r="Q1714" s="12" t="n">
        <v>60.7251106526835</v>
      </c>
      <c r="R1714" s="12" t="n">
        <v>60.8995556897587</v>
      </c>
      <c r="S1714" s="12" t="n">
        <v>59.6458741217674</v>
      </c>
      <c r="T1714" s="12" t="n">
        <v>56.4535986761518</v>
      </c>
      <c r="U1714" s="12" t="n">
        <v>55.6696929931641</v>
      </c>
      <c r="V1714" s="12" t="n">
        <v>63.1289863586426</v>
      </c>
      <c r="W1714" s="12" t="n">
        <v>7.45929336547852</v>
      </c>
      <c r="X1714" s="13" t="n">
        <v>33.6356410622211</v>
      </c>
      <c r="Y1714" s="13" t="n">
        <v>83.1485519799458</v>
      </c>
      <c r="Z1714" s="13" t="n">
        <v>59.2</v>
      </c>
      <c r="AA1714" s="10" t="s">
        <v>155</v>
      </c>
      <c r="AG1714" s="13" t="n">
        <v>98.7959327494211</v>
      </c>
      <c r="AH1714" s="13" t="n">
        <v>100</v>
      </c>
      <c r="AI1714" s="13" t="n">
        <v>54.8</v>
      </c>
      <c r="AJ1714" s="13" t="n">
        <v>68.8</v>
      </c>
      <c r="AK1714" s="13" t="n">
        <v>57.8</v>
      </c>
      <c r="AL1714" s="12" t="n">
        <v>58.0741644910767</v>
      </c>
      <c r="AM1714" s="10" t="s">
        <v>180</v>
      </c>
    </row>
    <row r="1715" customFormat="false" ht="15" hidden="false" customHeight="false" outlineLevel="0" collapsed="false">
      <c r="A1715" s="10" t="s">
        <v>3833</v>
      </c>
      <c r="B1715" s="10" t="s">
        <v>3719</v>
      </c>
      <c r="C1715" s="10" t="s">
        <v>148</v>
      </c>
      <c r="D1715" s="11" t="n">
        <v>46298.9710185185</v>
      </c>
      <c r="E1715" s="10" t="s">
        <v>3834</v>
      </c>
      <c r="F1715" s="10" t="s">
        <v>3721</v>
      </c>
      <c r="G1715" s="10" t="s">
        <v>3722</v>
      </c>
      <c r="H1715" s="10" t="s">
        <v>342</v>
      </c>
      <c r="I1715" s="10" t="s">
        <v>323</v>
      </c>
      <c r="J1715" s="10" t="s">
        <v>153</v>
      </c>
      <c r="K1715" s="10" t="s">
        <v>154</v>
      </c>
      <c r="M1715" s="12" t="n">
        <v>58.700181568928</v>
      </c>
      <c r="N1715" s="12" t="n">
        <v>1.30298166186332</v>
      </c>
      <c r="O1715" s="12" t="n">
        <v>58.4381412231944</v>
      </c>
      <c r="P1715" s="12" t="n">
        <v>61.6068947067437</v>
      </c>
      <c r="Q1715" s="12" t="n">
        <v>58.9623820164769</v>
      </c>
      <c r="R1715" s="12" t="n">
        <v>59.5157390699063</v>
      </c>
      <c r="S1715" s="12" t="n">
        <v>58.6722719833317</v>
      </c>
      <c r="T1715" s="12" t="n">
        <v>57.3518187832173</v>
      </c>
      <c r="U1715" s="12" t="n">
        <v>57.3518524169922</v>
      </c>
      <c r="V1715" s="12" t="n">
        <v>63.0196990966797</v>
      </c>
      <c r="W1715" s="12" t="n">
        <v>5.6678466796875</v>
      </c>
      <c r="X1715" s="13" t="n">
        <v>84.7067380123643</v>
      </c>
      <c r="Y1715" s="13" t="n">
        <v>96.8091848927217</v>
      </c>
      <c r="Z1715" s="13" t="n">
        <v>59.8</v>
      </c>
      <c r="AA1715" s="10" t="s">
        <v>170</v>
      </c>
      <c r="AG1715" s="13" t="n">
        <v>98.8314182146781</v>
      </c>
      <c r="AH1715" s="13" t="n">
        <v>100</v>
      </c>
      <c r="AI1715" s="13" t="n">
        <v>55.5</v>
      </c>
      <c r="AJ1715" s="13" t="n">
        <v>68</v>
      </c>
      <c r="AK1715" s="13" t="n">
        <v>57</v>
      </c>
      <c r="AL1715" s="12" t="n">
        <v>57.3518518518519</v>
      </c>
      <c r="AM1715" s="10" t="s">
        <v>180</v>
      </c>
    </row>
    <row r="1716" customFormat="false" ht="15" hidden="false" customHeight="false" outlineLevel="0" collapsed="false">
      <c r="A1716" s="10" t="s">
        <v>3835</v>
      </c>
      <c r="B1716" s="10" t="s">
        <v>3719</v>
      </c>
      <c r="C1716" s="10" t="s">
        <v>148</v>
      </c>
      <c r="D1716" s="11" t="n">
        <v>46298.9710532407</v>
      </c>
      <c r="E1716" s="10" t="s">
        <v>3836</v>
      </c>
      <c r="F1716" s="10" t="s">
        <v>3721</v>
      </c>
      <c r="G1716" s="10" t="s">
        <v>3722</v>
      </c>
      <c r="H1716" s="10" t="s">
        <v>345</v>
      </c>
      <c r="I1716" s="10" t="s">
        <v>323</v>
      </c>
      <c r="J1716" s="10" t="s">
        <v>153</v>
      </c>
      <c r="K1716" s="10" t="s">
        <v>154</v>
      </c>
      <c r="M1716" s="12" t="n">
        <v>59.7495779955183</v>
      </c>
      <c r="N1716" s="12" t="n">
        <v>2.0812627857566</v>
      </c>
      <c r="O1716" s="12" t="n">
        <v>59.4931656303894</v>
      </c>
      <c r="P1716" s="12" t="n">
        <v>63.1819313589155</v>
      </c>
      <c r="Q1716" s="12" t="n">
        <v>59.71654294031</v>
      </c>
      <c r="R1716" s="12" t="n">
        <v>60.3749398344977</v>
      </c>
      <c r="S1716" s="12" t="n">
        <v>59.5257820394448</v>
      </c>
      <c r="T1716" s="12" t="n">
        <v>57.2827806643999</v>
      </c>
      <c r="U1716" s="12" t="n">
        <v>56.5789489746094</v>
      </c>
      <c r="V1716" s="12" t="n">
        <v>64.5052108764648</v>
      </c>
      <c r="W1716" s="12" t="n">
        <v>7.92626190185547</v>
      </c>
      <c r="X1716" s="13" t="n">
        <v>55.4375970999482</v>
      </c>
      <c r="Y1716" s="13" t="n">
        <v>80.4359084051967</v>
      </c>
      <c r="Z1716" s="13" t="n">
        <v>59.3</v>
      </c>
      <c r="AA1716" s="10" t="s">
        <v>170</v>
      </c>
      <c r="AG1716" s="13" t="n">
        <v>98.6856869868569</v>
      </c>
      <c r="AH1716" s="13" t="n">
        <v>100</v>
      </c>
      <c r="AI1716" s="13" t="n">
        <v>55.4</v>
      </c>
      <c r="AJ1716" s="13" t="n">
        <v>69.4</v>
      </c>
      <c r="AK1716" s="13" t="n">
        <v>56.4</v>
      </c>
      <c r="AL1716" s="12" t="n">
        <v>56.8924899453351</v>
      </c>
      <c r="AM1716" s="10" t="s">
        <v>180</v>
      </c>
    </row>
    <row r="1717" customFormat="false" ht="15" hidden="false" customHeight="false" outlineLevel="0" collapsed="false">
      <c r="A1717" s="10" t="s">
        <v>3837</v>
      </c>
      <c r="B1717" s="10" t="s">
        <v>3719</v>
      </c>
      <c r="C1717" s="10" t="s">
        <v>148</v>
      </c>
      <c r="D1717" s="11" t="n">
        <v>46298.9710763889</v>
      </c>
      <c r="E1717" s="10" t="s">
        <v>3838</v>
      </c>
      <c r="F1717" s="10" t="s">
        <v>3721</v>
      </c>
      <c r="G1717" s="10" t="s">
        <v>3722</v>
      </c>
      <c r="H1717" s="10" t="s">
        <v>351</v>
      </c>
      <c r="I1717" s="10" t="s">
        <v>323</v>
      </c>
      <c r="J1717" s="10" t="s">
        <v>153</v>
      </c>
      <c r="K1717" s="10" t="s">
        <v>154</v>
      </c>
      <c r="M1717" s="12" t="n">
        <v>57.5478553804858</v>
      </c>
      <c r="N1717" s="12" t="n">
        <v>2.19805242895979</v>
      </c>
      <c r="O1717" s="12" t="n">
        <v>57.2358600203674</v>
      </c>
      <c r="P1717" s="12" t="n">
        <v>60.9131595192198</v>
      </c>
      <c r="Q1717" s="12" t="n">
        <v>57.7978108780472</v>
      </c>
      <c r="R1717" s="12" t="n">
        <v>59.1140017075145</v>
      </c>
      <c r="S1717" s="12" t="n">
        <v>57.3083576345569</v>
      </c>
      <c r="T1717" s="12" t="n">
        <v>53.731144768461</v>
      </c>
      <c r="U1717" s="12" t="n">
        <v>52.6164283752441</v>
      </c>
      <c r="V1717" s="12" t="n">
        <v>62.1746635437012</v>
      </c>
      <c r="W1717" s="12" t="n">
        <v>9.55823516845703</v>
      </c>
      <c r="X1717" s="13" t="n">
        <v>24.7460736745543</v>
      </c>
      <c r="Y1717" s="13" t="n">
        <v>76.9405055316703</v>
      </c>
      <c r="Z1717" s="13" t="n">
        <v>56.7</v>
      </c>
      <c r="AA1717" s="10" t="s">
        <v>155</v>
      </c>
      <c r="AG1717" s="13" t="n">
        <v>98.7869854787641</v>
      </c>
      <c r="AH1717" s="13" t="n">
        <v>100</v>
      </c>
      <c r="AI1717" s="13" t="n">
        <v>52</v>
      </c>
      <c r="AJ1717" s="13" t="n">
        <v>67.9</v>
      </c>
      <c r="AK1717" s="13" t="n">
        <v>57</v>
      </c>
      <c r="AL1717" s="12" t="n">
        <v>57.3</v>
      </c>
      <c r="AM1717" s="10" t="s">
        <v>180</v>
      </c>
    </row>
    <row r="1718" customFormat="false" ht="15" hidden="false" customHeight="false" outlineLevel="0" collapsed="false">
      <c r="A1718" s="10" t="s">
        <v>3839</v>
      </c>
      <c r="B1718" s="10" t="s">
        <v>3719</v>
      </c>
      <c r="C1718" s="10" t="s">
        <v>148</v>
      </c>
      <c r="D1718" s="11" t="n">
        <v>46298.971087963</v>
      </c>
      <c r="E1718" s="10" t="s">
        <v>3840</v>
      </c>
      <c r="F1718" s="10" t="s">
        <v>3721</v>
      </c>
      <c r="G1718" s="10" t="s">
        <v>3722</v>
      </c>
      <c r="H1718" s="10" t="s">
        <v>354</v>
      </c>
      <c r="I1718" s="10" t="s">
        <v>323</v>
      </c>
      <c r="J1718" s="10" t="s">
        <v>153</v>
      </c>
      <c r="K1718" s="10" t="s">
        <v>154</v>
      </c>
      <c r="M1718" s="12" t="n">
        <v>55.9416885210561</v>
      </c>
      <c r="N1718" s="12" t="n">
        <v>1.85724615066871</v>
      </c>
      <c r="O1718" s="12" t="n">
        <v>55.6508416191709</v>
      </c>
      <c r="P1718" s="12" t="n">
        <v>56.8067987545432</v>
      </c>
      <c r="Q1718" s="12" t="n">
        <v>58.4219379889114</v>
      </c>
      <c r="R1718" s="12" t="n">
        <v>57.7192087633568</v>
      </c>
      <c r="S1718" s="12" t="n">
        <v>55.3156071729339</v>
      </c>
      <c r="T1718" s="12" t="n">
        <v>53.1716493359134</v>
      </c>
      <c r="U1718" s="12" t="n">
        <v>52.674072265625</v>
      </c>
      <c r="V1718" s="12" t="n">
        <v>60.4209403991699</v>
      </c>
      <c r="W1718" s="12" t="n">
        <v>7.74686813354492</v>
      </c>
      <c r="X1718" s="13" t="n">
        <v>46.1433863680165</v>
      </c>
      <c r="Y1718" s="13" t="n">
        <v>84.192380993169</v>
      </c>
      <c r="Z1718" s="13" t="n">
        <v>55.8</v>
      </c>
      <c r="AA1718" s="10" t="s">
        <v>155</v>
      </c>
      <c r="AG1718" s="13" t="n">
        <v>98.7795075725527</v>
      </c>
      <c r="AH1718" s="13" t="n">
        <v>100</v>
      </c>
      <c r="AI1718" s="13" t="n">
        <v>50.2</v>
      </c>
      <c r="AJ1718" s="13" t="n">
        <v>66.9</v>
      </c>
      <c r="AK1718" s="13" t="n">
        <v>55.1</v>
      </c>
      <c r="AL1718" s="12" t="n">
        <v>54.3404958677686</v>
      </c>
      <c r="AM1718" s="10" t="s">
        <v>180</v>
      </c>
    </row>
    <row r="1719" customFormat="false" ht="15" hidden="false" customHeight="false" outlineLevel="0" collapsed="false">
      <c r="A1719" s="10" t="s">
        <v>3841</v>
      </c>
      <c r="B1719" s="10" t="s">
        <v>3719</v>
      </c>
      <c r="C1719" s="10" t="s">
        <v>148</v>
      </c>
      <c r="D1719" s="11" t="n">
        <v>46298.9711226852</v>
      </c>
      <c r="E1719" s="10" t="s">
        <v>3842</v>
      </c>
      <c r="F1719" s="10" t="s">
        <v>3721</v>
      </c>
      <c r="G1719" s="10" t="s">
        <v>3722</v>
      </c>
      <c r="H1719" s="10" t="s">
        <v>357</v>
      </c>
      <c r="I1719" s="10" t="s">
        <v>358</v>
      </c>
      <c r="J1719" s="10" t="s">
        <v>248</v>
      </c>
      <c r="K1719" s="10" t="s">
        <v>154</v>
      </c>
      <c r="M1719" s="12" t="n">
        <v>40.7768158196937</v>
      </c>
      <c r="N1719" s="12" t="n">
        <v>5.55265316653864</v>
      </c>
      <c r="O1719" s="12" t="n">
        <v>39.0664584546699</v>
      </c>
      <c r="P1719" s="12" t="n">
        <v>50.880861072871</v>
      </c>
      <c r="Q1719" s="12" t="n">
        <v>45.832988359434</v>
      </c>
      <c r="R1719" s="12" t="n">
        <v>46.0206281513815</v>
      </c>
      <c r="S1719" s="12" t="n">
        <v>48.9009763763696</v>
      </c>
      <c r="T1719" s="12" t="n">
        <v>32.402747941115</v>
      </c>
      <c r="U1719" s="12" t="n">
        <v>29.9070224761963</v>
      </c>
      <c r="V1719" s="12" t="n">
        <v>53.2129936218262</v>
      </c>
      <c r="W1719" s="12" t="n">
        <v>23.3059711456299</v>
      </c>
      <c r="X1719" s="13" t="n">
        <v>10.3431368961808</v>
      </c>
      <c r="Y1719" s="13" t="n">
        <v>42.3963234809844</v>
      </c>
      <c r="Z1719" s="13" t="n">
        <v>37.5000000000001</v>
      </c>
      <c r="AA1719" s="10" t="s">
        <v>162</v>
      </c>
      <c r="AF1719" s="10" t="s">
        <v>156</v>
      </c>
      <c r="AG1719" s="13" t="n">
        <v>98.4900465599008</v>
      </c>
      <c r="AH1719" s="13" t="n">
        <v>100</v>
      </c>
      <c r="AI1719" s="13" t="n">
        <v>28.8</v>
      </c>
      <c r="AJ1719" s="13" t="n">
        <v>67.8</v>
      </c>
      <c r="AK1719" s="13" t="n">
        <v>38.2</v>
      </c>
      <c r="AL1719" s="12" t="n">
        <v>36.4605028462998</v>
      </c>
      <c r="AM1719" s="10" t="s">
        <v>180</v>
      </c>
    </row>
    <row r="1720" customFormat="false" ht="15" hidden="false" customHeight="false" outlineLevel="0" collapsed="false">
      <c r="A1720" s="10" t="s">
        <v>3843</v>
      </c>
      <c r="B1720" s="10" t="s">
        <v>3719</v>
      </c>
      <c r="C1720" s="10" t="s">
        <v>148</v>
      </c>
      <c r="D1720" s="11" t="n">
        <v>46298.9711458333</v>
      </c>
      <c r="E1720" s="10" t="s">
        <v>3844</v>
      </c>
      <c r="F1720" s="10" t="s">
        <v>3721</v>
      </c>
      <c r="G1720" s="10" t="s">
        <v>3722</v>
      </c>
      <c r="H1720" s="10" t="s">
        <v>361</v>
      </c>
      <c r="I1720" s="10" t="s">
        <v>358</v>
      </c>
      <c r="J1720" s="10" t="s">
        <v>153</v>
      </c>
      <c r="K1720" s="10" t="s">
        <v>154</v>
      </c>
      <c r="M1720" s="12" t="n">
        <v>45.0522516857153</v>
      </c>
      <c r="N1720" s="12" t="n">
        <v>8.19555424106339</v>
      </c>
      <c r="O1720" s="12" t="n">
        <v>42.8915194257616</v>
      </c>
      <c r="P1720" s="12" t="n">
        <v>54.4749845810033</v>
      </c>
      <c r="Q1720" s="12" t="n">
        <v>54.8074474290177</v>
      </c>
      <c r="R1720" s="12" t="n">
        <v>52.5055097727045</v>
      </c>
      <c r="S1720" s="12" t="n">
        <v>53.1386676256253</v>
      </c>
      <c r="T1720" s="12" t="n">
        <v>32.7997740844861</v>
      </c>
      <c r="U1720" s="12" t="n">
        <v>29.9382457733154</v>
      </c>
      <c r="V1720" s="12" t="n">
        <v>58.5097503662109</v>
      </c>
      <c r="W1720" s="12" t="n">
        <v>28.5715045928955</v>
      </c>
      <c r="X1720" s="13" t="n">
        <v>12.4210607136687</v>
      </c>
      <c r="Y1720" s="13" t="n">
        <v>31.5997082365587</v>
      </c>
      <c r="Z1720" s="13" t="n">
        <v>53.4000000000003</v>
      </c>
      <c r="AA1720" s="10" t="s">
        <v>162</v>
      </c>
      <c r="AG1720" s="13" t="n">
        <v>98.7808115282518</v>
      </c>
      <c r="AH1720" s="13" t="n">
        <v>100</v>
      </c>
      <c r="AI1720" s="13" t="n">
        <v>28.8</v>
      </c>
      <c r="AJ1720" s="13" t="n">
        <v>68.9</v>
      </c>
      <c r="AK1720" s="13" t="n">
        <v>46.2</v>
      </c>
      <c r="AL1720" s="12" t="n">
        <v>43.5870096862044</v>
      </c>
      <c r="AM1720" s="10" t="s">
        <v>180</v>
      </c>
    </row>
    <row r="1721" customFormat="false" ht="15" hidden="false" customHeight="false" outlineLevel="0" collapsed="false">
      <c r="A1721" s="10" t="s">
        <v>3845</v>
      </c>
      <c r="B1721" s="10" t="s">
        <v>3846</v>
      </c>
      <c r="C1721" s="10" t="s">
        <v>148</v>
      </c>
      <c r="D1721" s="11" t="n">
        <v>46298.9816435185</v>
      </c>
      <c r="E1721" s="10" t="s">
        <v>3847</v>
      </c>
      <c r="F1721" s="10" t="s">
        <v>3848</v>
      </c>
      <c r="G1721" s="10" t="s">
        <v>3849</v>
      </c>
      <c r="H1721" s="10" t="s">
        <v>151</v>
      </c>
      <c r="I1721" s="10" t="s">
        <v>152</v>
      </c>
      <c r="J1721" s="10" t="s">
        <v>153</v>
      </c>
      <c r="K1721" s="10" t="s">
        <v>154</v>
      </c>
      <c r="M1721" s="12" t="n">
        <v>57.4339810784574</v>
      </c>
      <c r="N1721" s="12" t="n">
        <v>5.69428560129891</v>
      </c>
      <c r="O1721" s="12" t="n">
        <v>56.3071672160508</v>
      </c>
      <c r="P1721" s="12" t="n">
        <v>67.7511060186279</v>
      </c>
      <c r="Q1721" s="12" t="n">
        <v>59.5633587678962</v>
      </c>
      <c r="R1721" s="12" t="n">
        <v>59.8619465637207</v>
      </c>
      <c r="S1721" s="12" t="n">
        <v>59.823827630582</v>
      </c>
      <c r="T1721" s="12" t="n">
        <v>47.5515983201988</v>
      </c>
      <c r="U1721" s="12" t="n">
        <v>45.3941345214844</v>
      </c>
      <c r="V1721" s="12" t="n">
        <v>69.6886825561523</v>
      </c>
      <c r="W1721" s="12" t="n">
        <v>24.294548034668</v>
      </c>
      <c r="X1721" s="13" t="n">
        <v>12.026410634578</v>
      </c>
      <c r="Y1721" s="13" t="n">
        <v>41.01852846664</v>
      </c>
      <c r="Z1721" s="13" t="n">
        <v>55.9000000000001</v>
      </c>
      <c r="AA1721" s="10" t="s">
        <v>162</v>
      </c>
      <c r="AG1721" s="13" t="n">
        <v>98.9322433518862</v>
      </c>
      <c r="AH1721" s="13" t="n">
        <v>100</v>
      </c>
      <c r="AI1721" s="13" t="n">
        <v>44.5</v>
      </c>
      <c r="AJ1721" s="13" t="n">
        <v>76</v>
      </c>
      <c r="AK1721" s="13" t="n">
        <v>57.3</v>
      </c>
      <c r="AL1721" s="12" t="n">
        <v>55.7069850163687</v>
      </c>
      <c r="AM1721" s="10" t="s">
        <v>180</v>
      </c>
      <c r="AN1721" s="10" t="s">
        <v>632</v>
      </c>
    </row>
    <row r="1722" customFormat="false" ht="15" hidden="false" customHeight="false" outlineLevel="0" collapsed="false">
      <c r="A1722" s="10" t="s">
        <v>3850</v>
      </c>
      <c r="B1722" s="10" t="s">
        <v>3846</v>
      </c>
      <c r="C1722" s="10" t="s">
        <v>148</v>
      </c>
      <c r="D1722" s="11" t="n">
        <v>46298.9816666667</v>
      </c>
      <c r="E1722" s="10" t="s">
        <v>3851</v>
      </c>
      <c r="F1722" s="10" t="s">
        <v>3848</v>
      </c>
      <c r="G1722" s="10" t="s">
        <v>3849</v>
      </c>
      <c r="H1722" s="10" t="s">
        <v>160</v>
      </c>
      <c r="I1722" s="10" t="s">
        <v>152</v>
      </c>
      <c r="J1722" s="10" t="s">
        <v>153</v>
      </c>
      <c r="K1722" s="10" t="s">
        <v>154</v>
      </c>
      <c r="M1722" s="12" t="n">
        <v>58.0550322716652</v>
      </c>
      <c r="N1722" s="12" t="n">
        <v>5.4912666659941</v>
      </c>
      <c r="O1722" s="12" t="n">
        <v>57.043894505564</v>
      </c>
      <c r="P1722" s="12" t="n">
        <v>67.114697186589</v>
      </c>
      <c r="Q1722" s="12" t="n">
        <v>60.1327293790195</v>
      </c>
      <c r="R1722" s="12" t="n">
        <v>60.0490704509122</v>
      </c>
      <c r="S1722" s="12" t="n">
        <v>60.5537635232154</v>
      </c>
      <c r="T1722" s="12" t="n">
        <v>49.0699083501702</v>
      </c>
      <c r="U1722" s="12" t="n">
        <v>47.178581237793</v>
      </c>
      <c r="V1722" s="12" t="n">
        <v>69.6622695922852</v>
      </c>
      <c r="W1722" s="12" t="n">
        <v>22.4836883544922</v>
      </c>
      <c r="X1722" s="13" t="n">
        <v>15.2109424597449</v>
      </c>
      <c r="Y1722" s="13" t="n">
        <v>34.0497489467305</v>
      </c>
      <c r="Z1722" s="13" t="n">
        <v>58.5000000000001</v>
      </c>
      <c r="AA1722" s="10" t="s">
        <v>162</v>
      </c>
      <c r="AG1722" s="13" t="n">
        <v>98.5216352988003</v>
      </c>
      <c r="AH1722" s="13" t="n">
        <v>100</v>
      </c>
      <c r="AI1722" s="13" t="n">
        <v>46</v>
      </c>
      <c r="AJ1722" s="13" t="n">
        <v>76.4</v>
      </c>
      <c r="AK1722" s="13" t="n">
        <v>59.3</v>
      </c>
      <c r="AL1722" s="12" t="n">
        <v>59.0794085511209</v>
      </c>
      <c r="AM1722" s="10" t="s">
        <v>180</v>
      </c>
      <c r="AN1722" s="10" t="s">
        <v>632</v>
      </c>
    </row>
    <row r="1723" customFormat="false" ht="15" hidden="false" customHeight="false" outlineLevel="0" collapsed="false">
      <c r="A1723" s="10" t="s">
        <v>3852</v>
      </c>
      <c r="B1723" s="10" t="s">
        <v>3846</v>
      </c>
      <c r="C1723" s="10" t="s">
        <v>148</v>
      </c>
      <c r="D1723" s="11" t="n">
        <v>46298.9816898148</v>
      </c>
      <c r="E1723" s="10" t="s">
        <v>3853</v>
      </c>
      <c r="F1723" s="10" t="s">
        <v>3848</v>
      </c>
      <c r="G1723" s="10" t="s">
        <v>3849</v>
      </c>
      <c r="H1723" s="10" t="s">
        <v>166</v>
      </c>
      <c r="I1723" s="10" t="s">
        <v>152</v>
      </c>
      <c r="J1723" s="10" t="s">
        <v>153</v>
      </c>
      <c r="K1723" s="10" t="s">
        <v>154</v>
      </c>
      <c r="M1723" s="12" t="n">
        <v>60.2165578460835</v>
      </c>
      <c r="N1723" s="12" t="n">
        <v>6.79104506528902</v>
      </c>
      <c r="O1723" s="12" t="n">
        <v>58.9999028749228</v>
      </c>
      <c r="P1723" s="12" t="n">
        <v>71.0384909874433</v>
      </c>
      <c r="Q1723" s="12" t="n">
        <v>62.7264968465302</v>
      </c>
      <c r="R1723" s="12" t="n">
        <v>63.6187502748223</v>
      </c>
      <c r="S1723" s="12" t="n">
        <v>62.4068257063378</v>
      </c>
      <c r="T1723" s="12" t="n">
        <v>49.2839363320286</v>
      </c>
      <c r="U1723" s="12" t="n">
        <v>46.4268913269043</v>
      </c>
      <c r="V1723" s="12" t="n">
        <v>72.8538208007813</v>
      </c>
      <c r="W1723" s="12" t="n">
        <v>26.426929473877</v>
      </c>
      <c r="X1723" s="13" t="n">
        <v>13.3163660990289</v>
      </c>
      <c r="Y1723" s="13" t="n">
        <v>32.5574282624605</v>
      </c>
      <c r="Z1723" s="13" t="n">
        <v>60.8000000000002</v>
      </c>
      <c r="AA1723" s="10" t="s">
        <v>162</v>
      </c>
      <c r="AD1723" s="10" t="s">
        <v>156</v>
      </c>
      <c r="AF1723" s="10" t="s">
        <v>156</v>
      </c>
      <c r="AG1723" s="13" t="n">
        <v>98.2454069368132</v>
      </c>
      <c r="AH1723" s="13" t="n">
        <v>100</v>
      </c>
      <c r="AI1723" s="13" t="n">
        <v>45.3</v>
      </c>
      <c r="AJ1723" s="13" t="n">
        <v>85</v>
      </c>
      <c r="AK1723" s="13" t="n">
        <v>60.6</v>
      </c>
      <c r="AL1723" s="12" t="n">
        <v>62.7234925344473</v>
      </c>
      <c r="AM1723" s="10" t="s">
        <v>180</v>
      </c>
      <c r="AN1723" s="10" t="s">
        <v>632</v>
      </c>
    </row>
    <row r="1724" customFormat="false" ht="15" hidden="false" customHeight="false" outlineLevel="0" collapsed="false">
      <c r="A1724" s="10" t="s">
        <v>3854</v>
      </c>
      <c r="B1724" s="10" t="s">
        <v>3846</v>
      </c>
      <c r="C1724" s="10" t="s">
        <v>148</v>
      </c>
      <c r="D1724" s="11" t="n">
        <v>46298.981712963</v>
      </c>
      <c r="E1724" s="10" t="s">
        <v>3855</v>
      </c>
      <c r="F1724" s="10" t="s">
        <v>3848</v>
      </c>
      <c r="G1724" s="10" t="s">
        <v>3849</v>
      </c>
      <c r="H1724" s="10" t="s">
        <v>169</v>
      </c>
      <c r="I1724" s="10" t="s">
        <v>152</v>
      </c>
      <c r="J1724" s="10" t="s">
        <v>153</v>
      </c>
      <c r="K1724" s="10" t="s">
        <v>154</v>
      </c>
      <c r="M1724" s="12" t="n">
        <v>57.9157196755014</v>
      </c>
      <c r="N1724" s="12" t="n">
        <v>5.11363752025173</v>
      </c>
      <c r="O1724" s="12" t="n">
        <v>56.8469990178246</v>
      </c>
      <c r="P1724" s="12" t="n">
        <v>67.4739902188724</v>
      </c>
      <c r="Q1724" s="12" t="n">
        <v>58.6140203143864</v>
      </c>
      <c r="R1724" s="12" t="n">
        <v>59.4582121840071</v>
      </c>
      <c r="S1724" s="12" t="n">
        <v>63.3015277359983</v>
      </c>
      <c r="T1724" s="12" t="n">
        <v>50.1869302270606</v>
      </c>
      <c r="U1724" s="12" t="n">
        <v>48.1174926757813</v>
      </c>
      <c r="V1724" s="12" t="n">
        <v>69.7168884277344</v>
      </c>
      <c r="W1724" s="12" t="n">
        <v>21.5993957519531</v>
      </c>
      <c r="X1724" s="13" t="n">
        <v>13.9005888811259</v>
      </c>
      <c r="Y1724" s="13" t="n">
        <v>39.1506138337159</v>
      </c>
      <c r="Z1724" s="13" t="n">
        <v>53.9000000000001</v>
      </c>
      <c r="AA1724" s="10" t="s">
        <v>162</v>
      </c>
      <c r="AD1724" s="10" t="s">
        <v>156</v>
      </c>
      <c r="AG1724" s="13" t="n">
        <v>98.4281363591708</v>
      </c>
      <c r="AH1724" s="13" t="n">
        <v>100</v>
      </c>
      <c r="AI1724" s="13" t="n">
        <v>47.3</v>
      </c>
      <c r="AJ1724" s="13" t="n">
        <v>76.1</v>
      </c>
      <c r="AK1724" s="13" t="n">
        <v>55.5</v>
      </c>
      <c r="AL1724" s="12" t="n">
        <v>52.9569867172676</v>
      </c>
      <c r="AM1724" s="10" t="s">
        <v>180</v>
      </c>
      <c r="AN1724" s="10" t="s">
        <v>632</v>
      </c>
    </row>
    <row r="1725" customFormat="false" ht="15" hidden="false" customHeight="false" outlineLevel="0" collapsed="false">
      <c r="A1725" s="10" t="s">
        <v>3856</v>
      </c>
      <c r="B1725" s="10" t="s">
        <v>3846</v>
      </c>
      <c r="C1725" s="10" t="s">
        <v>148</v>
      </c>
      <c r="D1725" s="11" t="n">
        <v>46298.9817361111</v>
      </c>
      <c r="E1725" s="10" t="s">
        <v>3857</v>
      </c>
      <c r="F1725" s="10" t="s">
        <v>3848</v>
      </c>
      <c r="G1725" s="10" t="s">
        <v>3849</v>
      </c>
      <c r="H1725" s="10" t="s">
        <v>173</v>
      </c>
      <c r="I1725" s="10" t="s">
        <v>152</v>
      </c>
      <c r="J1725" s="10" t="s">
        <v>153</v>
      </c>
      <c r="K1725" s="10" t="s">
        <v>154</v>
      </c>
      <c r="M1725" s="12" t="n">
        <v>60.7712605677566</v>
      </c>
      <c r="N1725" s="12" t="n">
        <v>6.47091963684192</v>
      </c>
      <c r="O1725" s="12" t="n">
        <v>59.9463123882159</v>
      </c>
      <c r="P1725" s="12" t="n">
        <v>70.6558545199308</v>
      </c>
      <c r="Q1725" s="12" t="n">
        <v>60.0008020494397</v>
      </c>
      <c r="R1725" s="12" t="n">
        <v>61.2628400142376</v>
      </c>
      <c r="S1725" s="12" t="n">
        <v>63.9481698233926</v>
      </c>
      <c r="T1725" s="12" t="n">
        <v>49.6016148662919</v>
      </c>
      <c r="U1725" s="12" t="n">
        <v>47.0637931823731</v>
      </c>
      <c r="V1725" s="12" t="n">
        <v>72.1365585327148</v>
      </c>
      <c r="W1725" s="12" t="n">
        <v>25.0727653503418</v>
      </c>
      <c r="X1725" s="13" t="n">
        <v>10.2127176810937</v>
      </c>
      <c r="Y1725" s="13" t="n">
        <v>35.7445118838278</v>
      </c>
      <c r="Z1725" s="13" t="n">
        <v>62.0000000000002</v>
      </c>
      <c r="AA1725" s="10" t="s">
        <v>162</v>
      </c>
      <c r="AG1725" s="13" t="n">
        <v>98.6845051500224</v>
      </c>
      <c r="AH1725" s="13" t="n">
        <v>100</v>
      </c>
      <c r="AI1725" s="13" t="n">
        <v>45.9</v>
      </c>
      <c r="AJ1725" s="13" t="n">
        <v>86.9</v>
      </c>
      <c r="AK1725" s="13" t="n">
        <v>60</v>
      </c>
      <c r="AL1725" s="12" t="n">
        <v>60.4868693863846</v>
      </c>
      <c r="AM1725" s="10" t="s">
        <v>180</v>
      </c>
      <c r="AN1725" s="10" t="s">
        <v>632</v>
      </c>
    </row>
    <row r="1726" customFormat="false" ht="15" hidden="false" customHeight="false" outlineLevel="0" collapsed="false">
      <c r="A1726" s="10" t="s">
        <v>3858</v>
      </c>
      <c r="B1726" s="10" t="s">
        <v>3846</v>
      </c>
      <c r="C1726" s="10" t="s">
        <v>148</v>
      </c>
      <c r="D1726" s="11" t="n">
        <v>46298.9817592593</v>
      </c>
      <c r="E1726" s="10" t="s">
        <v>3859</v>
      </c>
      <c r="F1726" s="10" t="s">
        <v>3848</v>
      </c>
      <c r="G1726" s="10" t="s">
        <v>3849</v>
      </c>
      <c r="H1726" s="10" t="s">
        <v>176</v>
      </c>
      <c r="I1726" s="10" t="s">
        <v>152</v>
      </c>
      <c r="J1726" s="10" t="s">
        <v>153</v>
      </c>
      <c r="K1726" s="10" t="s">
        <v>154</v>
      </c>
      <c r="M1726" s="12" t="n">
        <v>58.1211555188969</v>
      </c>
      <c r="N1726" s="12" t="n">
        <v>4.7991881517983</v>
      </c>
      <c r="O1726" s="12" t="n">
        <v>56.7964470326657</v>
      </c>
      <c r="P1726" s="12" t="n">
        <v>67.9353154276938</v>
      </c>
      <c r="Q1726" s="12" t="n">
        <v>62.5276209608161</v>
      </c>
      <c r="R1726" s="12" t="n">
        <v>60.8389137588929</v>
      </c>
      <c r="S1726" s="12" t="n">
        <v>61.6567422584782</v>
      </c>
      <c r="T1726" s="12" t="n">
        <v>51.2599652767611</v>
      </c>
      <c r="U1726" s="12" t="n">
        <v>48.701171875</v>
      </c>
      <c r="V1726" s="12" t="n">
        <v>70.7540130615234</v>
      </c>
      <c r="W1726" s="12" t="n">
        <v>22.0528411865234</v>
      </c>
      <c r="X1726" s="13" t="n">
        <v>18.1594277708134</v>
      </c>
      <c r="Y1726" s="13" t="n">
        <v>43.4938426369737</v>
      </c>
      <c r="Z1726" s="13" t="n">
        <v>58.3000000000001</v>
      </c>
      <c r="AA1726" s="10" t="s">
        <v>162</v>
      </c>
      <c r="AG1726" s="13" t="n">
        <v>98.3707636954503</v>
      </c>
      <c r="AH1726" s="13" t="n">
        <v>100</v>
      </c>
      <c r="AI1726" s="13" t="n">
        <v>46.5</v>
      </c>
      <c r="AJ1726" s="13" t="n">
        <v>88.2</v>
      </c>
      <c r="AK1726" s="13" t="n">
        <v>51.7</v>
      </c>
      <c r="AL1726" s="12" t="n">
        <v>48.7011730205279</v>
      </c>
      <c r="AM1726" s="10" t="s">
        <v>180</v>
      </c>
      <c r="AN1726" s="10" t="s">
        <v>632</v>
      </c>
    </row>
    <row r="1727" customFormat="false" ht="15" hidden="false" customHeight="false" outlineLevel="0" collapsed="false">
      <c r="A1727" s="10" t="s">
        <v>3860</v>
      </c>
      <c r="B1727" s="10" t="s">
        <v>3846</v>
      </c>
      <c r="C1727" s="10" t="s">
        <v>148</v>
      </c>
      <c r="D1727" s="11" t="n">
        <v>46298.9817824074</v>
      </c>
      <c r="E1727" s="10" t="s">
        <v>3861</v>
      </c>
      <c r="F1727" s="10" t="s">
        <v>3848</v>
      </c>
      <c r="G1727" s="10" t="s">
        <v>3849</v>
      </c>
      <c r="H1727" s="10" t="s">
        <v>179</v>
      </c>
      <c r="I1727" s="10" t="s">
        <v>152</v>
      </c>
      <c r="J1727" s="10" t="s">
        <v>153</v>
      </c>
      <c r="K1727" s="10" t="s">
        <v>154</v>
      </c>
      <c r="M1727" s="12" t="n">
        <v>60.4524391900818</v>
      </c>
      <c r="N1727" s="12" t="n">
        <v>4.91775799858166</v>
      </c>
      <c r="O1727" s="12" t="n">
        <v>59.3847278239656</v>
      </c>
      <c r="P1727" s="12" t="n">
        <v>70.8112511943345</v>
      </c>
      <c r="Q1727" s="12" t="n">
        <v>61.2801088328358</v>
      </c>
      <c r="R1727" s="12" t="n">
        <v>62.9289463228293</v>
      </c>
      <c r="S1727" s="12" t="n">
        <v>63.1143333100937</v>
      </c>
      <c r="T1727" s="12" t="n">
        <v>53.8520348671736</v>
      </c>
      <c r="U1727" s="12" t="n">
        <v>52.0530891418457</v>
      </c>
      <c r="V1727" s="12" t="n">
        <v>73.0718154907227</v>
      </c>
      <c r="W1727" s="12" t="n">
        <v>21.018726348877</v>
      </c>
      <c r="X1727" s="13" t="n">
        <v>13.3320139850914</v>
      </c>
      <c r="Y1727" s="13" t="n">
        <v>48.993996965499</v>
      </c>
      <c r="Z1727" s="13" t="n">
        <v>58.9000000000001</v>
      </c>
      <c r="AA1727" s="10" t="s">
        <v>162</v>
      </c>
      <c r="AG1727" s="13" t="n">
        <v>98.7235428199284</v>
      </c>
      <c r="AH1727" s="13" t="n">
        <v>100</v>
      </c>
      <c r="AI1727" s="13" t="n">
        <v>51</v>
      </c>
      <c r="AJ1727" s="13" t="n">
        <v>88.1</v>
      </c>
      <c r="AK1727" s="13" t="n">
        <v>58.9</v>
      </c>
      <c r="AL1727" s="12" t="n">
        <v>59.6765359013531</v>
      </c>
      <c r="AM1727" s="10" t="s">
        <v>180</v>
      </c>
      <c r="AN1727" s="10" t="s">
        <v>632</v>
      </c>
    </row>
    <row r="1728" customFormat="false" ht="15" hidden="false" customHeight="false" outlineLevel="0" collapsed="false">
      <c r="A1728" s="10" t="s">
        <v>3862</v>
      </c>
      <c r="B1728" s="10" t="s">
        <v>3846</v>
      </c>
      <c r="C1728" s="10" t="s">
        <v>148</v>
      </c>
      <c r="D1728" s="11" t="n">
        <v>46298.9818055556</v>
      </c>
      <c r="E1728" s="10" t="s">
        <v>3863</v>
      </c>
      <c r="F1728" s="10" t="s">
        <v>3848</v>
      </c>
      <c r="G1728" s="10" t="s">
        <v>3849</v>
      </c>
      <c r="H1728" s="10" t="s">
        <v>183</v>
      </c>
      <c r="I1728" s="10" t="s">
        <v>152</v>
      </c>
      <c r="J1728" s="10" t="s">
        <v>153</v>
      </c>
      <c r="K1728" s="10" t="s">
        <v>154</v>
      </c>
      <c r="M1728" s="12" t="n">
        <v>55.3471408205424</v>
      </c>
      <c r="N1728" s="12" t="n">
        <v>5.58697570405538</v>
      </c>
      <c r="O1728" s="12" t="n">
        <v>54.2335716569453</v>
      </c>
      <c r="P1728" s="12" t="n">
        <v>65.4309761513789</v>
      </c>
      <c r="Q1728" s="12" t="n">
        <v>55.5639062275461</v>
      </c>
      <c r="R1728" s="12" t="n">
        <v>59.2695443319419</v>
      </c>
      <c r="S1728" s="12" t="n">
        <v>58.4730949357998</v>
      </c>
      <c r="T1728" s="12" t="n">
        <v>46.3316746795752</v>
      </c>
      <c r="U1728" s="12" t="n">
        <v>44.1912956237793</v>
      </c>
      <c r="V1728" s="12" t="n">
        <v>67.7406311035156</v>
      </c>
      <c r="W1728" s="12" t="n">
        <v>23.5493354797363</v>
      </c>
      <c r="X1728" s="13" t="n">
        <v>12.4483005255465</v>
      </c>
      <c r="Y1728" s="13" t="n">
        <v>37.1334390645894</v>
      </c>
      <c r="Z1728" s="13" t="n">
        <v>54.6000000000001</v>
      </c>
      <c r="AA1728" s="10" t="s">
        <v>162</v>
      </c>
      <c r="AG1728" s="13" t="n">
        <v>98.6582534796437</v>
      </c>
      <c r="AH1728" s="13" t="n">
        <v>100</v>
      </c>
      <c r="AI1728" s="13" t="n">
        <v>43.3</v>
      </c>
      <c r="AJ1728" s="13" t="n">
        <v>74.7</v>
      </c>
      <c r="AK1728" s="13" t="n">
        <v>52.9</v>
      </c>
      <c r="AL1728" s="12" t="n">
        <v>49.4676869070209</v>
      </c>
      <c r="AM1728" s="10" t="s">
        <v>180</v>
      </c>
      <c r="AN1728" s="10" t="s">
        <v>632</v>
      </c>
    </row>
    <row r="1729" customFormat="false" ht="15" hidden="false" customHeight="false" outlineLevel="0" collapsed="false">
      <c r="A1729" s="10" t="s">
        <v>3864</v>
      </c>
      <c r="B1729" s="10" t="s">
        <v>3846</v>
      </c>
      <c r="C1729" s="10" t="s">
        <v>148</v>
      </c>
      <c r="D1729" s="11" t="n">
        <v>46298.9818518519</v>
      </c>
      <c r="E1729" s="10" t="s">
        <v>3865</v>
      </c>
      <c r="F1729" s="10" t="s">
        <v>3848</v>
      </c>
      <c r="G1729" s="10" t="s">
        <v>3849</v>
      </c>
      <c r="H1729" s="10" t="s">
        <v>186</v>
      </c>
      <c r="I1729" s="10" t="s">
        <v>152</v>
      </c>
      <c r="J1729" s="10" t="s">
        <v>153</v>
      </c>
      <c r="K1729" s="10" t="s">
        <v>154</v>
      </c>
      <c r="M1729" s="12" t="n">
        <v>50.3130787781701</v>
      </c>
      <c r="N1729" s="12" t="n">
        <v>7.11228316467055</v>
      </c>
      <c r="O1729" s="12" t="n">
        <v>48.9678215438588</v>
      </c>
      <c r="P1729" s="12" t="n">
        <v>60.7243167476203</v>
      </c>
      <c r="Q1729" s="12" t="n">
        <v>50.9415600945062</v>
      </c>
      <c r="R1729" s="12" t="n">
        <v>53.705270267119</v>
      </c>
      <c r="S1729" s="12" t="n">
        <v>57.1484101966219</v>
      </c>
      <c r="T1729" s="12" t="n">
        <v>38.6593762787445</v>
      </c>
      <c r="U1729" s="12" t="n">
        <v>37.6338729858398</v>
      </c>
      <c r="V1729" s="12" t="n">
        <v>63.0081825256348</v>
      </c>
      <c r="W1729" s="12" t="n">
        <v>25.3743095397949</v>
      </c>
      <c r="X1729" s="13" t="n">
        <v>10.4407201704131</v>
      </c>
      <c r="Y1729" s="13" t="n">
        <v>28.3837018159889</v>
      </c>
      <c r="Z1729" s="13" t="n">
        <v>55.6000000000002</v>
      </c>
      <c r="AA1729" s="10" t="s">
        <v>162</v>
      </c>
      <c r="AD1729" s="10" t="s">
        <v>156</v>
      </c>
      <c r="AG1729" s="13" t="n">
        <v>98.1432689921149</v>
      </c>
      <c r="AH1729" s="13" t="n">
        <v>100</v>
      </c>
      <c r="AI1729" s="13" t="n">
        <v>36.7</v>
      </c>
      <c r="AJ1729" s="13" t="n">
        <v>69.6</v>
      </c>
      <c r="AK1729" s="13" t="n">
        <v>39.5</v>
      </c>
      <c r="AL1729" s="12" t="n">
        <v>40.2073513715374</v>
      </c>
      <c r="AM1729" s="10" t="s">
        <v>180</v>
      </c>
      <c r="AN1729" s="10" t="s">
        <v>632</v>
      </c>
    </row>
    <row r="1730" customFormat="false" ht="15" hidden="false" customHeight="false" outlineLevel="0" collapsed="false">
      <c r="A1730" s="10" t="s">
        <v>3866</v>
      </c>
      <c r="B1730" s="10" t="s">
        <v>3846</v>
      </c>
      <c r="C1730" s="10" t="s">
        <v>148</v>
      </c>
      <c r="D1730" s="11" t="n">
        <v>46298.9819097222</v>
      </c>
      <c r="E1730" s="10" t="s">
        <v>3867</v>
      </c>
      <c r="F1730" s="10" t="s">
        <v>3848</v>
      </c>
      <c r="G1730" s="10" t="s">
        <v>3849</v>
      </c>
      <c r="H1730" s="10" t="s">
        <v>189</v>
      </c>
      <c r="I1730" s="10" t="s">
        <v>152</v>
      </c>
      <c r="J1730" s="10" t="s">
        <v>153</v>
      </c>
      <c r="K1730" s="10" t="s">
        <v>154</v>
      </c>
      <c r="M1730" s="12" t="n">
        <v>54.3282897790359</v>
      </c>
      <c r="N1730" s="12" t="n">
        <v>2.70065699734671</v>
      </c>
      <c r="O1730" s="12" t="n">
        <v>53.6659870205483</v>
      </c>
      <c r="P1730" s="12" t="n">
        <v>58.8304844030512</v>
      </c>
      <c r="Q1730" s="12" t="n">
        <v>54.9683156166496</v>
      </c>
      <c r="R1730" s="12" t="n">
        <v>57.8925138954167</v>
      </c>
      <c r="S1730" s="12" t="n">
        <v>56.5114647793615</v>
      </c>
      <c r="T1730" s="12" t="n">
        <v>50.833870208291</v>
      </c>
      <c r="U1730" s="12" t="n">
        <v>49.0343360900879</v>
      </c>
      <c r="V1730" s="12" t="n">
        <v>61.3161849975586</v>
      </c>
      <c r="W1730" s="12" t="n">
        <v>12.2818489074707</v>
      </c>
      <c r="X1730" s="13" t="n">
        <v>36.3944153888646</v>
      </c>
      <c r="Y1730" s="13" t="n">
        <v>69.000418756738</v>
      </c>
      <c r="Z1730" s="13" t="n">
        <v>53.9000000000001</v>
      </c>
      <c r="AA1730" s="10" t="s">
        <v>155</v>
      </c>
      <c r="AD1730" s="10" t="s">
        <v>156</v>
      </c>
      <c r="AG1730" s="13" t="n">
        <v>97.3856832971801</v>
      </c>
      <c r="AH1730" s="13" t="n">
        <v>100</v>
      </c>
      <c r="AI1730" s="13" t="n">
        <v>48.1</v>
      </c>
      <c r="AJ1730" s="13" t="n">
        <v>72.2</v>
      </c>
      <c r="AK1730" s="13" t="n">
        <v>50.9</v>
      </c>
      <c r="AL1730" s="12" t="n">
        <v>50.6692148344696</v>
      </c>
      <c r="AM1730" s="10" t="s">
        <v>180</v>
      </c>
      <c r="AN1730" s="10" t="s">
        <v>632</v>
      </c>
    </row>
    <row r="1731" customFormat="false" ht="15" hidden="false" customHeight="false" outlineLevel="0" collapsed="false">
      <c r="A1731" s="10" t="s">
        <v>3868</v>
      </c>
      <c r="B1731" s="10" t="s">
        <v>3846</v>
      </c>
      <c r="C1731" s="10" t="s">
        <v>148</v>
      </c>
      <c r="D1731" s="11" t="n">
        <v>46298.9819675926</v>
      </c>
      <c r="E1731" s="10" t="s">
        <v>3869</v>
      </c>
      <c r="F1731" s="10" t="s">
        <v>3848</v>
      </c>
      <c r="G1731" s="10" t="s">
        <v>3849</v>
      </c>
      <c r="H1731" s="10" t="s">
        <v>192</v>
      </c>
      <c r="I1731" s="10" t="s">
        <v>152</v>
      </c>
      <c r="J1731" s="10" t="s">
        <v>153</v>
      </c>
      <c r="K1731" s="10" t="s">
        <v>154</v>
      </c>
      <c r="M1731" s="12" t="n">
        <v>51.9347053628774</v>
      </c>
      <c r="N1731" s="12" t="n">
        <v>2.59019817488502</v>
      </c>
      <c r="O1731" s="12" t="n">
        <v>51.2936300961537</v>
      </c>
      <c r="P1731" s="12" t="n">
        <v>55.2355255505854</v>
      </c>
      <c r="Q1731" s="12" t="n">
        <v>54.9167668629162</v>
      </c>
      <c r="R1731" s="12" t="n">
        <v>54.1680419103675</v>
      </c>
      <c r="S1731" s="12" t="n">
        <v>54.7377538663708</v>
      </c>
      <c r="T1731" s="12" t="n">
        <v>48.6614762440335</v>
      </c>
      <c r="U1731" s="12" t="n">
        <v>46.9615821838379</v>
      </c>
      <c r="V1731" s="12" t="n">
        <v>58.1709251403809</v>
      </c>
      <c r="W1731" s="12" t="n">
        <v>11.209342956543</v>
      </c>
      <c r="X1731" s="13" t="n">
        <v>37.2222777540505</v>
      </c>
      <c r="Y1731" s="13" t="n">
        <v>68.5416231246649</v>
      </c>
      <c r="Z1731" s="13" t="n">
        <v>51.4</v>
      </c>
      <c r="AA1731" s="10" t="s">
        <v>155</v>
      </c>
      <c r="AD1731" s="10" t="s">
        <v>156</v>
      </c>
      <c r="AF1731" s="10" t="s">
        <v>156</v>
      </c>
      <c r="AG1731" s="13" t="n">
        <v>96.286671741432</v>
      </c>
      <c r="AH1731" s="13" t="n">
        <v>100</v>
      </c>
      <c r="AI1731" s="13" t="n">
        <v>45.7</v>
      </c>
      <c r="AJ1731" s="13" t="n">
        <v>69.6</v>
      </c>
      <c r="AK1731" s="13" t="n">
        <v>48.3</v>
      </c>
      <c r="AL1731" s="12" t="n">
        <v>48.2478935495363</v>
      </c>
      <c r="AM1731" s="10" t="s">
        <v>180</v>
      </c>
      <c r="AN1731" s="10" t="s">
        <v>632</v>
      </c>
    </row>
    <row r="1732" customFormat="false" ht="15" hidden="false" customHeight="false" outlineLevel="0" collapsed="false">
      <c r="A1732" s="10" t="s">
        <v>3870</v>
      </c>
      <c r="B1732" s="10" t="s">
        <v>3846</v>
      </c>
      <c r="C1732" s="10" t="s">
        <v>148</v>
      </c>
      <c r="D1732" s="11" t="n">
        <v>46298.9819907407</v>
      </c>
      <c r="E1732" s="10" t="s">
        <v>3871</v>
      </c>
      <c r="F1732" s="10" t="s">
        <v>3848</v>
      </c>
      <c r="G1732" s="10" t="s">
        <v>3849</v>
      </c>
      <c r="H1732" s="10" t="s">
        <v>195</v>
      </c>
      <c r="I1732" s="10" t="s">
        <v>152</v>
      </c>
      <c r="J1732" s="10" t="s">
        <v>153</v>
      </c>
      <c r="K1732" s="10" t="s">
        <v>154</v>
      </c>
      <c r="M1732" s="12" t="n">
        <v>48.4230655562964</v>
      </c>
      <c r="N1732" s="12" t="n">
        <v>5.50903855803282</v>
      </c>
      <c r="O1732" s="12" t="n">
        <v>46.9769495618859</v>
      </c>
      <c r="P1732" s="12" t="n">
        <v>55.8460554853815</v>
      </c>
      <c r="Q1732" s="12" t="n">
        <v>55.2029905003503</v>
      </c>
      <c r="R1732" s="12" t="n">
        <v>54.067731940266</v>
      </c>
      <c r="S1732" s="12" t="n">
        <v>52.6879641650919</v>
      </c>
      <c r="T1732" s="12" t="n">
        <v>39.5249290783217</v>
      </c>
      <c r="U1732" s="12" t="n">
        <v>37.5827789306641</v>
      </c>
      <c r="V1732" s="12" t="n">
        <v>59.1590309143066</v>
      </c>
      <c r="W1732" s="12" t="n">
        <v>21.5762519836426</v>
      </c>
      <c r="X1732" s="13" t="n">
        <v>14.1453602613741</v>
      </c>
      <c r="Y1732" s="13" t="n">
        <v>35.465717906682</v>
      </c>
      <c r="Z1732" s="13" t="n">
        <v>47.9000000000001</v>
      </c>
      <c r="AA1732" s="10" t="s">
        <v>162</v>
      </c>
      <c r="AD1732" s="10" t="s">
        <v>156</v>
      </c>
      <c r="AF1732" s="10" t="s">
        <v>156</v>
      </c>
      <c r="AG1732" s="13" t="n">
        <v>96.6979222881813</v>
      </c>
      <c r="AH1732" s="13" t="n">
        <v>100</v>
      </c>
      <c r="AI1732" s="13" t="n">
        <v>36.7</v>
      </c>
      <c r="AJ1732" s="13" t="n">
        <v>67.8</v>
      </c>
      <c r="AK1732" s="13" t="n">
        <v>47.4</v>
      </c>
      <c r="AL1732" s="12" t="n">
        <v>45.6072119815668</v>
      </c>
      <c r="AM1732" s="10" t="s">
        <v>180</v>
      </c>
      <c r="AN1732" s="10" t="s">
        <v>632</v>
      </c>
    </row>
    <row r="1733" customFormat="false" ht="15" hidden="false" customHeight="false" outlineLevel="0" collapsed="false">
      <c r="A1733" s="10" t="s">
        <v>3872</v>
      </c>
      <c r="B1733" s="10" t="s">
        <v>3846</v>
      </c>
      <c r="C1733" s="10" t="s">
        <v>148</v>
      </c>
      <c r="D1733" s="11" t="n">
        <v>46298.9820023148</v>
      </c>
      <c r="E1733" s="10" t="s">
        <v>3873</v>
      </c>
      <c r="F1733" s="10" t="s">
        <v>3848</v>
      </c>
      <c r="G1733" s="10" t="s">
        <v>3849</v>
      </c>
      <c r="H1733" s="10" t="s">
        <v>198</v>
      </c>
      <c r="I1733" s="10" t="s">
        <v>152</v>
      </c>
      <c r="J1733" s="10" t="s">
        <v>153</v>
      </c>
      <c r="K1733" s="10" t="s">
        <v>154</v>
      </c>
      <c r="M1733" s="12" t="n">
        <v>48.9637448189323</v>
      </c>
      <c r="N1733" s="12" t="n">
        <v>6.70042047530096</v>
      </c>
      <c r="O1733" s="12" t="n">
        <v>47.1122099768079</v>
      </c>
      <c r="P1733" s="12" t="n">
        <v>58.2247534312612</v>
      </c>
      <c r="Q1733" s="12" t="n">
        <v>57.3656367978423</v>
      </c>
      <c r="R1733" s="12" t="n">
        <v>54.7519577459833</v>
      </c>
      <c r="S1733" s="12" t="n">
        <v>54.4881640797423</v>
      </c>
      <c r="T1733" s="12" t="n">
        <v>38.0837531735604</v>
      </c>
      <c r="U1733" s="12" t="n">
        <v>37.4884567260742</v>
      </c>
      <c r="V1733" s="12" t="n">
        <v>62.0727310180664</v>
      </c>
      <c r="W1733" s="12" t="n">
        <v>24.5842742919922</v>
      </c>
      <c r="X1733" s="13" t="n">
        <v>15.1027043002808</v>
      </c>
      <c r="Y1733" s="13" t="n">
        <v>28.7436579478843</v>
      </c>
      <c r="Z1733" s="13" t="n">
        <v>55.3000000000002</v>
      </c>
      <c r="AA1733" s="10" t="s">
        <v>162</v>
      </c>
      <c r="AG1733" s="13" t="n">
        <v>98.4278978436625</v>
      </c>
      <c r="AH1733" s="13" t="n">
        <v>100</v>
      </c>
      <c r="AI1733" s="13" t="n">
        <v>36.6</v>
      </c>
      <c r="AJ1733" s="13" t="n">
        <v>67.9</v>
      </c>
      <c r="AK1733" s="13" t="n">
        <v>39.6</v>
      </c>
      <c r="AL1733" s="12" t="n">
        <v>39.4262579254771</v>
      </c>
      <c r="AM1733" s="10" t="s">
        <v>180</v>
      </c>
      <c r="AN1733" s="10" t="s">
        <v>632</v>
      </c>
    </row>
    <row r="1734" customFormat="false" ht="15" hidden="false" customHeight="false" outlineLevel="0" collapsed="false">
      <c r="A1734" s="10" t="s">
        <v>3874</v>
      </c>
      <c r="B1734" s="10" t="s">
        <v>3846</v>
      </c>
      <c r="C1734" s="10" t="s">
        <v>148</v>
      </c>
      <c r="D1734" s="11" t="n">
        <v>46298.9820949074</v>
      </c>
      <c r="E1734" s="10" t="s">
        <v>3875</v>
      </c>
      <c r="F1734" s="10" t="s">
        <v>3848</v>
      </c>
      <c r="G1734" s="10" t="s">
        <v>3849</v>
      </c>
      <c r="H1734" s="10" t="s">
        <v>201</v>
      </c>
      <c r="I1734" s="10" t="s">
        <v>152</v>
      </c>
      <c r="J1734" s="10" t="s">
        <v>153</v>
      </c>
      <c r="K1734" s="10" t="s">
        <v>154</v>
      </c>
      <c r="M1734" s="12" t="n">
        <v>49.9902256376212</v>
      </c>
      <c r="N1734" s="12" t="n">
        <v>7.15985629428428</v>
      </c>
      <c r="O1734" s="12" t="n">
        <v>48.6463211626275</v>
      </c>
      <c r="P1734" s="12" t="n">
        <v>60.9207734353183</v>
      </c>
      <c r="Q1734" s="12" t="n">
        <v>52.5064925982666</v>
      </c>
      <c r="R1734" s="12" t="n">
        <v>53.0862949703051</v>
      </c>
      <c r="S1734" s="12" t="n">
        <v>55.8183142406115</v>
      </c>
      <c r="T1734" s="12" t="n">
        <v>38.7620393582704</v>
      </c>
      <c r="U1734" s="12" t="n">
        <v>38.1469192504883</v>
      </c>
      <c r="V1734" s="12" t="n">
        <v>62.5551795959473</v>
      </c>
      <c r="W1734" s="12" t="n">
        <v>24.408260345459</v>
      </c>
      <c r="X1734" s="13" t="n">
        <v>18.6344275475119</v>
      </c>
      <c r="Y1734" s="13" t="n">
        <v>29.5523358251082</v>
      </c>
      <c r="Z1734" s="13" t="n">
        <v>55.1000000000002</v>
      </c>
      <c r="AA1734" s="10" t="s">
        <v>162</v>
      </c>
      <c r="AC1734" s="10" t="s">
        <v>156</v>
      </c>
      <c r="AG1734" s="13" t="n">
        <v>98.4572631578947</v>
      </c>
      <c r="AH1734" s="13" t="n">
        <v>100</v>
      </c>
      <c r="AI1734" s="13" t="n">
        <v>36.5</v>
      </c>
      <c r="AJ1734" s="13" t="n">
        <v>67.7</v>
      </c>
      <c r="AK1734" s="13" t="n">
        <v>37.6</v>
      </c>
      <c r="AL1734" s="12" t="n">
        <v>38.1469208211144</v>
      </c>
      <c r="AM1734" s="10" t="s">
        <v>157</v>
      </c>
      <c r="AN1734" s="10" t="s">
        <v>632</v>
      </c>
    </row>
    <row r="1735" customFormat="false" ht="15" hidden="false" customHeight="false" outlineLevel="0" collapsed="false">
      <c r="A1735" s="10" t="s">
        <v>3876</v>
      </c>
      <c r="B1735" s="10" t="s">
        <v>3846</v>
      </c>
      <c r="C1735" s="10" t="s">
        <v>148</v>
      </c>
      <c r="D1735" s="11" t="n">
        <v>46298.9821180556</v>
      </c>
      <c r="E1735" s="10" t="s">
        <v>3877</v>
      </c>
      <c r="F1735" s="10" t="s">
        <v>3848</v>
      </c>
      <c r="G1735" s="10" t="s">
        <v>3849</v>
      </c>
      <c r="H1735" s="10" t="s">
        <v>204</v>
      </c>
      <c r="I1735" s="10" t="s">
        <v>152</v>
      </c>
      <c r="J1735" s="10" t="s">
        <v>153</v>
      </c>
      <c r="K1735" s="10" t="s">
        <v>154</v>
      </c>
      <c r="M1735" s="12" t="n">
        <v>50.590883634645</v>
      </c>
      <c r="N1735" s="12" t="n">
        <v>6.67108735658752</v>
      </c>
      <c r="O1735" s="12" t="n">
        <v>48.9712163717303</v>
      </c>
      <c r="P1735" s="12" t="n">
        <v>59.7296888231043</v>
      </c>
      <c r="Q1735" s="12" t="n">
        <v>57.5494887682077</v>
      </c>
      <c r="R1735" s="12" t="n">
        <v>53.6499465087187</v>
      </c>
      <c r="S1735" s="12" t="n">
        <v>56.7004401911875</v>
      </c>
      <c r="T1735" s="12" t="n">
        <v>38.7742454085381</v>
      </c>
      <c r="U1735" s="12" t="n">
        <v>37.6168403625488</v>
      </c>
      <c r="V1735" s="12" t="n">
        <v>62.1847801208496</v>
      </c>
      <c r="W1735" s="12" t="n">
        <v>24.5679397583008</v>
      </c>
      <c r="X1735" s="13" t="n">
        <v>10.40539830909</v>
      </c>
      <c r="Y1735" s="13" t="n">
        <v>35.5598732692678</v>
      </c>
      <c r="Z1735" s="13" t="n">
        <v>56.0000000000002</v>
      </c>
      <c r="AA1735" s="10" t="s">
        <v>162</v>
      </c>
      <c r="AG1735" s="13" t="n">
        <v>98.9812360309787</v>
      </c>
      <c r="AH1735" s="13" t="n">
        <v>100</v>
      </c>
      <c r="AI1735" s="13" t="n">
        <v>36.7</v>
      </c>
      <c r="AJ1735" s="13" t="n">
        <v>69</v>
      </c>
      <c r="AK1735" s="13" t="n">
        <v>37.6</v>
      </c>
      <c r="AL1735" s="12" t="n">
        <v>37.6168411249767</v>
      </c>
      <c r="AM1735" s="10" t="s">
        <v>157</v>
      </c>
      <c r="AN1735" s="10" t="s">
        <v>632</v>
      </c>
    </row>
    <row r="1736" customFormat="false" ht="15" hidden="false" customHeight="false" outlineLevel="0" collapsed="false">
      <c r="A1736" s="10" t="s">
        <v>3878</v>
      </c>
      <c r="B1736" s="10" t="s">
        <v>3846</v>
      </c>
      <c r="C1736" s="10" t="s">
        <v>148</v>
      </c>
      <c r="D1736" s="11" t="n">
        <v>46298.9821412037</v>
      </c>
      <c r="E1736" s="10" t="s">
        <v>3879</v>
      </c>
      <c r="F1736" s="10" t="s">
        <v>3848</v>
      </c>
      <c r="G1736" s="10" t="s">
        <v>3849</v>
      </c>
      <c r="H1736" s="10" t="s">
        <v>207</v>
      </c>
      <c r="I1736" s="10" t="s">
        <v>152</v>
      </c>
      <c r="J1736" s="10" t="s">
        <v>153</v>
      </c>
      <c r="K1736" s="10" t="s">
        <v>154</v>
      </c>
      <c r="M1736" s="12" t="n">
        <v>52.2520458450402</v>
      </c>
      <c r="N1736" s="12" t="n">
        <v>5.89873928804866</v>
      </c>
      <c r="O1736" s="12" t="n">
        <v>50.7910438192381</v>
      </c>
      <c r="P1736" s="12" t="n">
        <v>61.6830603742224</v>
      </c>
      <c r="Q1736" s="12" t="n">
        <v>57.6951213373202</v>
      </c>
      <c r="R1736" s="12" t="n">
        <v>55.7590995140423</v>
      </c>
      <c r="S1736" s="12" t="n">
        <v>57.2567987028412</v>
      </c>
      <c r="T1736" s="12" t="n">
        <v>41.1713944157143</v>
      </c>
      <c r="U1736" s="12" t="n">
        <v>39.3095970153809</v>
      </c>
      <c r="V1736" s="12" t="n">
        <v>63.8232650756836</v>
      </c>
      <c r="W1736" s="12" t="n">
        <v>24.5136680603027</v>
      </c>
      <c r="X1736" s="13" t="n">
        <v>12.7844524136108</v>
      </c>
      <c r="Y1736" s="13" t="n">
        <v>39.6233742625308</v>
      </c>
      <c r="Z1736" s="13" t="n">
        <v>55.3000000000002</v>
      </c>
      <c r="AA1736" s="10" t="s">
        <v>162</v>
      </c>
      <c r="AG1736" s="13" t="n">
        <v>99.0570825216495</v>
      </c>
      <c r="AH1736" s="13" t="n">
        <v>100</v>
      </c>
      <c r="AI1736" s="13" t="n">
        <v>38.1</v>
      </c>
      <c r="AJ1736" s="13" t="n">
        <v>69.3</v>
      </c>
      <c r="AK1736" s="13" t="n">
        <v>39.4</v>
      </c>
      <c r="AL1736" s="12" t="n">
        <v>40.7273684210526</v>
      </c>
      <c r="AM1736" s="10" t="s">
        <v>157</v>
      </c>
      <c r="AN1736" s="10" t="s">
        <v>632</v>
      </c>
    </row>
    <row r="1737" customFormat="false" ht="15" hidden="false" customHeight="false" outlineLevel="0" collapsed="false">
      <c r="A1737" s="10" t="s">
        <v>3880</v>
      </c>
      <c r="B1737" s="10" t="s">
        <v>3846</v>
      </c>
      <c r="C1737" s="10" t="s">
        <v>148</v>
      </c>
      <c r="D1737" s="11" t="n">
        <v>46298.9822106482</v>
      </c>
      <c r="E1737" s="10" t="s">
        <v>3881</v>
      </c>
      <c r="F1737" s="10" t="s">
        <v>3848</v>
      </c>
      <c r="G1737" s="10" t="s">
        <v>3849</v>
      </c>
      <c r="H1737" s="10" t="s">
        <v>210</v>
      </c>
      <c r="I1737" s="10" t="s">
        <v>152</v>
      </c>
      <c r="J1737" s="10" t="s">
        <v>153</v>
      </c>
      <c r="K1737" s="10" t="s">
        <v>154</v>
      </c>
      <c r="M1737" s="12" t="n">
        <v>54.1981175145405</v>
      </c>
      <c r="N1737" s="12" t="n">
        <v>3.8274767595483</v>
      </c>
      <c r="O1737" s="12" t="n">
        <v>53.1303522230883</v>
      </c>
      <c r="P1737" s="12" t="n">
        <v>61.003107042138</v>
      </c>
      <c r="Q1737" s="12" t="n">
        <v>57.8204177340613</v>
      </c>
      <c r="R1737" s="12" t="n">
        <v>58.4171129767393</v>
      </c>
      <c r="S1737" s="12" t="n">
        <v>56.3974538971531</v>
      </c>
      <c r="T1737" s="12" t="n">
        <v>48.1846490992345</v>
      </c>
      <c r="U1737" s="12" t="n">
        <v>47.1047973632813</v>
      </c>
      <c r="V1737" s="12" t="n">
        <v>63.2052001953125</v>
      </c>
      <c r="W1737" s="12" t="n">
        <v>16.1004028320313</v>
      </c>
      <c r="X1737" s="13" t="n">
        <v>20.3663654092775</v>
      </c>
      <c r="Y1737" s="13" t="n">
        <v>48.8962748802938</v>
      </c>
      <c r="Z1737" s="13" t="n">
        <v>55.0000000000001</v>
      </c>
      <c r="AA1737" s="10" t="s">
        <v>162</v>
      </c>
      <c r="AG1737" s="13" t="n">
        <v>98.8641734498668</v>
      </c>
      <c r="AH1737" s="13" t="n">
        <v>100</v>
      </c>
      <c r="AI1737" s="13" t="n">
        <v>43.8</v>
      </c>
      <c r="AJ1737" s="13" t="n">
        <v>74.8</v>
      </c>
      <c r="AK1737" s="13" t="n">
        <v>50.4</v>
      </c>
      <c r="AL1737" s="12" t="n">
        <v>48.3925925925926</v>
      </c>
      <c r="AM1737" s="10" t="s">
        <v>157</v>
      </c>
      <c r="AN1737" s="10" t="s">
        <v>632</v>
      </c>
    </row>
    <row r="1738" customFormat="false" ht="15" hidden="false" customHeight="false" outlineLevel="0" collapsed="false">
      <c r="A1738" s="10" t="s">
        <v>3882</v>
      </c>
      <c r="B1738" s="10" t="s">
        <v>3846</v>
      </c>
      <c r="C1738" s="10" t="s">
        <v>148</v>
      </c>
      <c r="D1738" s="11" t="n">
        <v>46298.9822800926</v>
      </c>
      <c r="E1738" s="10" t="s">
        <v>3883</v>
      </c>
      <c r="F1738" s="10" t="s">
        <v>3848</v>
      </c>
      <c r="G1738" s="10" t="s">
        <v>3849</v>
      </c>
      <c r="H1738" s="10" t="s">
        <v>213</v>
      </c>
      <c r="I1738" s="10" t="s">
        <v>152</v>
      </c>
      <c r="J1738" s="10" t="s">
        <v>153</v>
      </c>
      <c r="K1738" s="10" t="s">
        <v>154</v>
      </c>
      <c r="M1738" s="12" t="n">
        <v>53.8478592978551</v>
      </c>
      <c r="N1738" s="12" t="n">
        <v>3.8293389825099</v>
      </c>
      <c r="O1738" s="12" t="n">
        <v>52.7717893640142</v>
      </c>
      <c r="P1738" s="12" t="n">
        <v>61.6793479958929</v>
      </c>
      <c r="Q1738" s="12" t="n">
        <v>58.3531239714293</v>
      </c>
      <c r="R1738" s="12" t="n">
        <v>57.4730400940919</v>
      </c>
      <c r="S1738" s="12" t="n">
        <v>55.4669240878936</v>
      </c>
      <c r="T1738" s="12" t="n">
        <v>49.0479098302893</v>
      </c>
      <c r="U1738" s="12" t="n">
        <v>46.9932899475098</v>
      </c>
      <c r="V1738" s="12" t="n">
        <v>64.9285278320313</v>
      </c>
      <c r="W1738" s="12" t="n">
        <v>17.9352378845215</v>
      </c>
      <c r="X1738" s="13" t="n">
        <v>32.4251152871446</v>
      </c>
      <c r="Y1738" s="13" t="n">
        <v>55.3468308152498</v>
      </c>
      <c r="Z1738" s="13" t="n">
        <v>52.5000000000001</v>
      </c>
      <c r="AA1738" s="10" t="s">
        <v>155</v>
      </c>
      <c r="AC1738" s="10" t="s">
        <v>156</v>
      </c>
      <c r="AG1738" s="13" t="n">
        <v>98.3908327883148</v>
      </c>
      <c r="AH1738" s="13" t="n">
        <v>100</v>
      </c>
      <c r="AI1738" s="13" t="n">
        <v>45.9</v>
      </c>
      <c r="AJ1738" s="13" t="n">
        <v>74.1</v>
      </c>
      <c r="AK1738" s="13" t="n">
        <v>51</v>
      </c>
      <c r="AL1738" s="12" t="n">
        <v>51.4391328273245</v>
      </c>
      <c r="AM1738" s="10" t="s">
        <v>157</v>
      </c>
      <c r="AN1738" s="10" t="s">
        <v>632</v>
      </c>
    </row>
    <row r="1739" customFormat="false" ht="15" hidden="false" customHeight="false" outlineLevel="0" collapsed="false">
      <c r="A1739" s="10" t="s">
        <v>3884</v>
      </c>
      <c r="B1739" s="10" t="s">
        <v>3846</v>
      </c>
      <c r="C1739" s="10" t="s">
        <v>148</v>
      </c>
      <c r="D1739" s="11" t="n">
        <v>46298.9823726852</v>
      </c>
      <c r="E1739" s="10" t="s">
        <v>3885</v>
      </c>
      <c r="F1739" s="10" t="s">
        <v>3848</v>
      </c>
      <c r="G1739" s="10" t="s">
        <v>3849</v>
      </c>
      <c r="H1739" s="10" t="s">
        <v>216</v>
      </c>
      <c r="I1739" s="10" t="s">
        <v>152</v>
      </c>
      <c r="J1739" s="10" t="s">
        <v>153</v>
      </c>
      <c r="K1739" s="10" t="s">
        <v>154</v>
      </c>
      <c r="M1739" s="12" t="n">
        <v>50.8243938728635</v>
      </c>
      <c r="N1739" s="12" t="n">
        <v>5.79552479614591</v>
      </c>
      <c r="O1739" s="12" t="n">
        <v>49.3578259307998</v>
      </c>
      <c r="P1739" s="12" t="n">
        <v>56.6696563018065</v>
      </c>
      <c r="Q1739" s="12" t="n">
        <v>60.0404565806812</v>
      </c>
      <c r="R1739" s="12" t="n">
        <v>55.5178971699689</v>
      </c>
      <c r="S1739" s="12" t="n">
        <v>55.0111271828099</v>
      </c>
      <c r="T1739" s="12" t="n">
        <v>40.6367311004824</v>
      </c>
      <c r="U1739" s="12" t="n">
        <v>37.7367095947266</v>
      </c>
      <c r="V1739" s="12" t="n">
        <v>62.4860153198242</v>
      </c>
      <c r="W1739" s="12" t="n">
        <v>24.7493057250977</v>
      </c>
      <c r="X1739" s="13" t="n">
        <v>7.17650797159515</v>
      </c>
      <c r="Y1739" s="13" t="n">
        <v>34.0291785250477</v>
      </c>
      <c r="Z1739" s="13" t="n">
        <v>50.2000000000002</v>
      </c>
      <c r="AA1739" s="10" t="s">
        <v>162</v>
      </c>
      <c r="AC1739" s="10" t="s">
        <v>156</v>
      </c>
      <c r="AD1739" s="10" t="s">
        <v>156</v>
      </c>
      <c r="AG1739" s="13" t="n">
        <v>98.4206626010456</v>
      </c>
      <c r="AH1739" s="13" t="n">
        <v>100</v>
      </c>
      <c r="AI1739" s="13" t="n">
        <v>36.8</v>
      </c>
      <c r="AJ1739" s="13" t="n">
        <v>69.8</v>
      </c>
      <c r="AK1739" s="13" t="n">
        <v>43.8</v>
      </c>
      <c r="AL1739" s="12" t="n">
        <v>41.6888888888889</v>
      </c>
      <c r="AM1739" s="10" t="s">
        <v>157</v>
      </c>
      <c r="AN1739" s="10" t="s">
        <v>632</v>
      </c>
    </row>
    <row r="1740" customFormat="false" ht="15" hidden="false" customHeight="false" outlineLevel="0" collapsed="false">
      <c r="A1740" s="10" t="s">
        <v>3886</v>
      </c>
      <c r="B1740" s="10" t="s">
        <v>3846</v>
      </c>
      <c r="C1740" s="10" t="s">
        <v>148</v>
      </c>
      <c r="D1740" s="11" t="n">
        <v>46298.9823958333</v>
      </c>
      <c r="E1740" s="10" t="s">
        <v>3887</v>
      </c>
      <c r="F1740" s="10" t="s">
        <v>3848</v>
      </c>
      <c r="G1740" s="10" t="s">
        <v>3849</v>
      </c>
      <c r="H1740" s="10" t="s">
        <v>219</v>
      </c>
      <c r="I1740" s="10" t="s">
        <v>152</v>
      </c>
      <c r="J1740" s="10" t="s">
        <v>153</v>
      </c>
      <c r="K1740" s="10" t="s">
        <v>154</v>
      </c>
      <c r="M1740" s="12" t="n">
        <v>48.184457748993</v>
      </c>
      <c r="N1740" s="12" t="n">
        <v>7.27761994602736</v>
      </c>
      <c r="O1740" s="12" t="n">
        <v>47.2376784882032</v>
      </c>
      <c r="P1740" s="12" t="n">
        <v>47.9336008507782</v>
      </c>
      <c r="Q1740" s="12" t="n">
        <v>57.1844910388535</v>
      </c>
      <c r="R1740" s="12" t="n">
        <v>51.7458738181345</v>
      </c>
      <c r="S1740" s="12" t="n">
        <v>50.6114461526852</v>
      </c>
      <c r="T1740" s="12" t="n">
        <v>35.4884246318124</v>
      </c>
      <c r="U1740" s="12" t="n">
        <v>33.2530899047852</v>
      </c>
      <c r="V1740" s="12" t="n">
        <v>58.9919624328613</v>
      </c>
      <c r="W1740" s="12" t="n">
        <v>25.7388725280762</v>
      </c>
      <c r="X1740" s="13" t="n">
        <v>12.7224673876146</v>
      </c>
      <c r="Y1740" s="13" t="n">
        <v>37.7519680584517</v>
      </c>
      <c r="Z1740" s="13" t="n">
        <v>53.9000000000003</v>
      </c>
      <c r="AA1740" s="10" t="s">
        <v>162</v>
      </c>
      <c r="AC1740" s="10" t="s">
        <v>156</v>
      </c>
      <c r="AE1740" s="10" t="s">
        <v>156</v>
      </c>
      <c r="AG1740" s="13" t="n">
        <v>97.6905038254732</v>
      </c>
      <c r="AH1740" s="13" t="n">
        <v>100</v>
      </c>
      <c r="AI1740" s="13" t="n">
        <v>32.2</v>
      </c>
      <c r="AJ1740" s="13" t="n">
        <v>69.3</v>
      </c>
      <c r="AK1740" s="13" t="n">
        <v>50.7</v>
      </c>
      <c r="AL1740" s="12" t="n">
        <v>49.7027343131144</v>
      </c>
      <c r="AM1740" s="10" t="s">
        <v>157</v>
      </c>
      <c r="AN1740" s="10" t="s">
        <v>632</v>
      </c>
    </row>
    <row r="1741" customFormat="false" ht="15" hidden="false" customHeight="false" outlineLevel="0" collapsed="false">
      <c r="A1741" s="10" t="s">
        <v>3888</v>
      </c>
      <c r="B1741" s="10" t="s">
        <v>3846</v>
      </c>
      <c r="C1741" s="10" t="s">
        <v>148</v>
      </c>
      <c r="D1741" s="11" t="n">
        <v>46298.9824074074</v>
      </c>
      <c r="E1741" s="10" t="s">
        <v>3889</v>
      </c>
      <c r="F1741" s="10" t="s">
        <v>3848</v>
      </c>
      <c r="G1741" s="10" t="s">
        <v>3849</v>
      </c>
      <c r="H1741" s="10" t="s">
        <v>222</v>
      </c>
      <c r="I1741" s="10" t="s">
        <v>152</v>
      </c>
      <c r="J1741" s="10" t="s">
        <v>153</v>
      </c>
      <c r="K1741" s="10" t="s">
        <v>154</v>
      </c>
      <c r="M1741" s="12" t="n">
        <v>48.1300363514493</v>
      </c>
      <c r="N1741" s="12" t="n">
        <v>7.16342218941147</v>
      </c>
      <c r="O1741" s="12" t="n">
        <v>47.2315547346018</v>
      </c>
      <c r="P1741" s="12" t="n">
        <v>46.1388406293427</v>
      </c>
      <c r="Q1741" s="12" t="n">
        <v>57.4915410417126</v>
      </c>
      <c r="R1741" s="12" t="n">
        <v>52.9315095875805</v>
      </c>
      <c r="S1741" s="12" t="n">
        <v>50.0499542805879</v>
      </c>
      <c r="T1741" s="12" t="n">
        <v>35.8661655929853</v>
      </c>
      <c r="U1741" s="12" t="n">
        <v>33.6644439697266</v>
      </c>
      <c r="V1741" s="12" t="n">
        <v>59.6808242797852</v>
      </c>
      <c r="W1741" s="12" t="n">
        <v>26.0163803100586</v>
      </c>
      <c r="X1741" s="13" t="n">
        <v>11.7586429781807</v>
      </c>
      <c r="Y1741" s="13" t="n">
        <v>35.8244676204951</v>
      </c>
      <c r="Z1741" s="13" t="n">
        <v>54.5000000000003</v>
      </c>
      <c r="AA1741" s="10" t="s">
        <v>162</v>
      </c>
      <c r="AG1741" s="13" t="n">
        <v>98.8516267182427</v>
      </c>
      <c r="AH1741" s="13" t="n">
        <v>100</v>
      </c>
      <c r="AI1741" s="13" t="n">
        <v>32.6</v>
      </c>
      <c r="AJ1741" s="13" t="n">
        <v>70.1</v>
      </c>
      <c r="AK1741" s="13" t="n">
        <v>48.8</v>
      </c>
      <c r="AL1741" s="12" t="n">
        <v>45.1</v>
      </c>
      <c r="AM1741" s="10" t="s">
        <v>157</v>
      </c>
      <c r="AN1741" s="10" t="s">
        <v>632</v>
      </c>
    </row>
    <row r="1742" customFormat="false" ht="15" hidden="false" customHeight="false" outlineLevel="0" collapsed="false">
      <c r="A1742" s="10" t="s">
        <v>3890</v>
      </c>
      <c r="B1742" s="10" t="s">
        <v>3846</v>
      </c>
      <c r="C1742" s="10" t="s">
        <v>148</v>
      </c>
      <c r="D1742" s="11" t="n">
        <v>46298.9824421296</v>
      </c>
      <c r="E1742" s="10" t="s">
        <v>3891</v>
      </c>
      <c r="F1742" s="10" t="s">
        <v>3848</v>
      </c>
      <c r="G1742" s="10" t="s">
        <v>3849</v>
      </c>
      <c r="H1742" s="10" t="s">
        <v>225</v>
      </c>
      <c r="I1742" s="10" t="s">
        <v>152</v>
      </c>
      <c r="J1742" s="10" t="s">
        <v>153</v>
      </c>
      <c r="K1742" s="10" t="s">
        <v>154</v>
      </c>
      <c r="M1742" s="12" t="n">
        <v>48.6468411957403</v>
      </c>
      <c r="N1742" s="12" t="n">
        <v>6.00555758381439</v>
      </c>
      <c r="O1742" s="12" t="n">
        <v>47.1713371397632</v>
      </c>
      <c r="P1742" s="12" t="n">
        <v>56.0929684495504</v>
      </c>
      <c r="Q1742" s="12" t="n">
        <v>57.6594544038616</v>
      </c>
      <c r="R1742" s="12" t="n">
        <v>54.7910172815988</v>
      </c>
      <c r="S1742" s="12" t="n">
        <v>49.0508192912454</v>
      </c>
      <c r="T1742" s="12" t="n">
        <v>38.6312204095361</v>
      </c>
      <c r="U1742" s="12" t="n">
        <v>36.7948913574219</v>
      </c>
      <c r="V1742" s="12" t="n">
        <v>61.4973602294922</v>
      </c>
      <c r="W1742" s="12" t="n">
        <v>24.7024688720703</v>
      </c>
      <c r="X1742" s="13" t="n">
        <v>13.4098794577387</v>
      </c>
      <c r="Y1742" s="13" t="n">
        <v>35.6815824301606</v>
      </c>
      <c r="Z1742" s="13" t="n">
        <v>47.5000000000001</v>
      </c>
      <c r="AA1742" s="10" t="s">
        <v>162</v>
      </c>
      <c r="AC1742" s="10" t="s">
        <v>156</v>
      </c>
      <c r="AG1742" s="13" t="n">
        <v>98.5616076150185</v>
      </c>
      <c r="AH1742" s="13" t="n">
        <v>100</v>
      </c>
      <c r="AI1742" s="13" t="n">
        <v>35.5</v>
      </c>
      <c r="AJ1742" s="13" t="n">
        <v>68.9</v>
      </c>
      <c r="AK1742" s="13" t="n">
        <v>45.4</v>
      </c>
      <c r="AL1742" s="12" t="n">
        <v>44.6322226375465</v>
      </c>
      <c r="AM1742" s="10" t="s">
        <v>157</v>
      </c>
      <c r="AN1742" s="10" t="s">
        <v>632</v>
      </c>
    </row>
    <row r="1743" customFormat="false" ht="15" hidden="false" customHeight="false" outlineLevel="0" collapsed="false">
      <c r="A1743" s="10" t="s">
        <v>3892</v>
      </c>
      <c r="B1743" s="10" t="s">
        <v>3846</v>
      </c>
      <c r="C1743" s="10" t="s">
        <v>148</v>
      </c>
      <c r="D1743" s="11" t="n">
        <v>46298.9824652778</v>
      </c>
      <c r="E1743" s="10" t="s">
        <v>3893</v>
      </c>
      <c r="F1743" s="10" t="s">
        <v>3848</v>
      </c>
      <c r="G1743" s="10" t="s">
        <v>3849</v>
      </c>
      <c r="H1743" s="10" t="s">
        <v>228</v>
      </c>
      <c r="I1743" s="10" t="s">
        <v>152</v>
      </c>
      <c r="J1743" s="10" t="s">
        <v>153</v>
      </c>
      <c r="K1743" s="10" t="s">
        <v>154</v>
      </c>
      <c r="M1743" s="12" t="n">
        <v>48.5132574041938</v>
      </c>
      <c r="N1743" s="12" t="n">
        <v>6.45279363356729</v>
      </c>
      <c r="O1743" s="12" t="n">
        <v>47.0809194422979</v>
      </c>
      <c r="P1743" s="12" t="n">
        <v>54.7067201379349</v>
      </c>
      <c r="Q1743" s="12" t="n">
        <v>57.9961621474574</v>
      </c>
      <c r="R1743" s="12" t="n">
        <v>54.3718451503933</v>
      </c>
      <c r="S1743" s="12" t="n">
        <v>49.9024694570839</v>
      </c>
      <c r="T1743" s="12" t="n">
        <v>37.975218331158</v>
      </c>
      <c r="U1743" s="12" t="n">
        <v>35.9297828674316</v>
      </c>
      <c r="V1743" s="12" t="n">
        <v>61.2978897094727</v>
      </c>
      <c r="W1743" s="12" t="n">
        <v>25.368106842041</v>
      </c>
      <c r="X1743" s="13" t="n">
        <v>16.569538031931</v>
      </c>
      <c r="Y1743" s="13" t="n">
        <v>35.8576660798478</v>
      </c>
      <c r="Z1743" s="13" t="n">
        <v>50.5000000000002</v>
      </c>
      <c r="AA1743" s="10" t="s">
        <v>162</v>
      </c>
      <c r="AE1743" s="10" t="s">
        <v>156</v>
      </c>
      <c r="AG1743" s="13" t="n">
        <v>98.3609493954322</v>
      </c>
      <c r="AH1743" s="13" t="n">
        <v>100</v>
      </c>
      <c r="AI1743" s="13" t="n">
        <v>34.6</v>
      </c>
      <c r="AJ1743" s="13" t="n">
        <v>68.9</v>
      </c>
      <c r="AK1743" s="13" t="n">
        <v>40.8</v>
      </c>
      <c r="AL1743" s="12" t="n">
        <v>40.4956734006734</v>
      </c>
      <c r="AM1743" s="10" t="s">
        <v>157</v>
      </c>
      <c r="AN1743" s="10" t="s">
        <v>632</v>
      </c>
    </row>
    <row r="1744" customFormat="false" ht="15" hidden="false" customHeight="false" outlineLevel="0" collapsed="false">
      <c r="A1744" s="10" t="s">
        <v>3894</v>
      </c>
      <c r="B1744" s="10" t="s">
        <v>3846</v>
      </c>
      <c r="C1744" s="10" t="s">
        <v>148</v>
      </c>
      <c r="D1744" s="11" t="n">
        <v>46298.9825</v>
      </c>
      <c r="E1744" s="10" t="s">
        <v>3895</v>
      </c>
      <c r="F1744" s="10" t="s">
        <v>3848</v>
      </c>
      <c r="G1744" s="10" t="s">
        <v>3849</v>
      </c>
      <c r="H1744" s="10" t="s">
        <v>231</v>
      </c>
      <c r="I1744" s="10" t="s">
        <v>152</v>
      </c>
      <c r="J1744" s="10" t="s">
        <v>153</v>
      </c>
      <c r="K1744" s="10" t="s">
        <v>261</v>
      </c>
      <c r="L1744" s="10" t="s">
        <v>383</v>
      </c>
      <c r="M1744" s="12" t="n">
        <v>49.7827794335823</v>
      </c>
      <c r="N1744" s="12" t="n">
        <v>5.75447980758449</v>
      </c>
      <c r="O1744" s="12" t="n">
        <v>48.6469158380481</v>
      </c>
      <c r="Q1744" s="12" t="n">
        <v>59.0465835809514</v>
      </c>
      <c r="R1744" s="12" t="n">
        <v>53.7516503864625</v>
      </c>
      <c r="S1744" s="12" t="n">
        <v>53.27671939802</v>
      </c>
      <c r="T1744" s="12" t="n">
        <v>39.3288858882518</v>
      </c>
      <c r="U1744" s="12" t="n">
        <v>37.3716278076172</v>
      </c>
      <c r="V1744" s="12" t="n">
        <v>61.6303443908691</v>
      </c>
      <c r="W1744" s="12" t="n">
        <v>24.258716583252</v>
      </c>
      <c r="X1744" s="13" t="n">
        <v>11.2916574917046</v>
      </c>
      <c r="Y1744" s="13" t="n">
        <v>36.7618584803226</v>
      </c>
      <c r="Z1744" s="13" t="n">
        <v>48.5000000000001</v>
      </c>
      <c r="AA1744" s="10" t="s">
        <v>162</v>
      </c>
      <c r="AC1744" s="10" t="s">
        <v>347</v>
      </c>
      <c r="AE1744" s="10" t="s">
        <v>156</v>
      </c>
      <c r="AG1744" s="13" t="n">
        <v>92.6114228654206</v>
      </c>
      <c r="AH1744" s="13" t="n">
        <v>100</v>
      </c>
      <c r="AI1744" s="13" t="n">
        <v>36.1</v>
      </c>
      <c r="AJ1744" s="13" t="n">
        <v>68.9</v>
      </c>
      <c r="AK1744" s="13" t="n">
        <v>48.7</v>
      </c>
      <c r="AL1744" s="12" t="n">
        <v>48.1951101672694</v>
      </c>
      <c r="AM1744" s="10" t="s">
        <v>157</v>
      </c>
      <c r="AN1744" s="10" t="s">
        <v>632</v>
      </c>
      <c r="AO1744" s="10" t="s">
        <v>553</v>
      </c>
    </row>
    <row r="1745" customFormat="false" ht="15" hidden="false" customHeight="false" outlineLevel="0" collapsed="false">
      <c r="A1745" s="10" t="s">
        <v>3896</v>
      </c>
      <c r="B1745" s="10" t="s">
        <v>3846</v>
      </c>
      <c r="C1745" s="10" t="s">
        <v>148</v>
      </c>
      <c r="D1745" s="11" t="n">
        <v>46298.9825231481</v>
      </c>
      <c r="E1745" s="10" t="s">
        <v>3897</v>
      </c>
      <c r="F1745" s="10" t="s">
        <v>3848</v>
      </c>
      <c r="G1745" s="10" t="s">
        <v>3849</v>
      </c>
      <c r="H1745" s="10" t="s">
        <v>234</v>
      </c>
      <c r="I1745" s="10" t="s">
        <v>152</v>
      </c>
      <c r="J1745" s="10" t="s">
        <v>153</v>
      </c>
      <c r="K1745" s="10" t="s">
        <v>154</v>
      </c>
      <c r="M1745" s="12" t="n">
        <v>49.7796117208961</v>
      </c>
      <c r="N1745" s="12" t="n">
        <v>7.07387199134755</v>
      </c>
      <c r="O1745" s="12" t="n">
        <v>49.2079855221319</v>
      </c>
      <c r="P1745" s="12" t="n">
        <v>46.4527879558887</v>
      </c>
      <c r="Q1745" s="12" t="n">
        <v>57.6098815408078</v>
      </c>
      <c r="R1745" s="12" t="n">
        <v>53.3418128994171</v>
      </c>
      <c r="S1745" s="12" t="n">
        <v>49.9435219067104</v>
      </c>
      <c r="T1745" s="12" t="n">
        <v>36.0626627478321</v>
      </c>
      <c r="U1745" s="12" t="n">
        <v>33.2694702148438</v>
      </c>
      <c r="V1745" s="12" t="n">
        <v>58.8953399658203</v>
      </c>
      <c r="W1745" s="12" t="n">
        <v>25.6258697509766</v>
      </c>
      <c r="X1745" s="13" t="n">
        <v>8.59837854692859</v>
      </c>
      <c r="Y1745" s="13" t="n">
        <v>42.4446523230433</v>
      </c>
      <c r="Z1745" s="13" t="n">
        <v>54.9000000000003</v>
      </c>
      <c r="AA1745" s="10" t="s">
        <v>162</v>
      </c>
      <c r="AC1745" s="10" t="s">
        <v>156</v>
      </c>
      <c r="AG1745" s="13" t="n">
        <v>97.9431032113244</v>
      </c>
      <c r="AH1745" s="13" t="n">
        <v>100</v>
      </c>
      <c r="AI1745" s="13" t="n">
        <v>32.1</v>
      </c>
      <c r="AJ1745" s="13" t="n">
        <v>73.3</v>
      </c>
      <c r="AK1745" s="13" t="n">
        <v>56.3</v>
      </c>
      <c r="AL1745" s="12" t="n">
        <v>51.53699875203</v>
      </c>
      <c r="AM1745" s="10" t="s">
        <v>157</v>
      </c>
      <c r="AN1745" s="10" t="s">
        <v>632</v>
      </c>
    </row>
    <row r="1746" customFormat="false" ht="15" hidden="false" customHeight="false" outlineLevel="0" collapsed="false">
      <c r="A1746" s="10" t="s">
        <v>3898</v>
      </c>
      <c r="B1746" s="10" t="s">
        <v>3846</v>
      </c>
      <c r="C1746" s="10" t="s">
        <v>148</v>
      </c>
      <c r="D1746" s="11" t="n">
        <v>46298.9825694444</v>
      </c>
      <c r="E1746" s="10" t="s">
        <v>3899</v>
      </c>
      <c r="F1746" s="10" t="s">
        <v>3848</v>
      </c>
      <c r="G1746" s="10" t="s">
        <v>3849</v>
      </c>
      <c r="H1746" s="10" t="s">
        <v>237</v>
      </c>
      <c r="I1746" s="10" t="s">
        <v>152</v>
      </c>
      <c r="J1746" s="10" t="s">
        <v>153</v>
      </c>
      <c r="K1746" s="10" t="s">
        <v>154</v>
      </c>
      <c r="M1746" s="12" t="n">
        <v>50.1810323826424</v>
      </c>
      <c r="N1746" s="12" t="n">
        <v>6.36147284302553</v>
      </c>
      <c r="O1746" s="12" t="n">
        <v>49.658226562781</v>
      </c>
      <c r="P1746" s="12" t="n">
        <v>47.2660229582771</v>
      </c>
      <c r="Q1746" s="12" t="n">
        <v>57.3863805202445</v>
      </c>
      <c r="R1746" s="12" t="n">
        <v>54.1221455309842</v>
      </c>
      <c r="S1746" s="12" t="n">
        <v>49.4866641144525</v>
      </c>
      <c r="T1746" s="12" t="n">
        <v>37.0305172015456</v>
      </c>
      <c r="U1746" s="12" t="n">
        <v>33.8240547180176</v>
      </c>
      <c r="V1746" s="12" t="n">
        <v>58.4547462463379</v>
      </c>
      <c r="W1746" s="12" t="n">
        <v>24.6306915283203</v>
      </c>
      <c r="X1746" s="13" t="n">
        <v>8.13013751248368</v>
      </c>
      <c r="Y1746" s="13" t="n">
        <v>43.3471614043174</v>
      </c>
      <c r="Z1746" s="13" t="n">
        <v>55.0000000000003</v>
      </c>
      <c r="AA1746" s="10" t="s">
        <v>162</v>
      </c>
      <c r="AC1746" s="10" t="s">
        <v>156</v>
      </c>
      <c r="AE1746" s="10" t="s">
        <v>156</v>
      </c>
      <c r="AG1746" s="13" t="n">
        <v>97.0954171142141</v>
      </c>
      <c r="AH1746" s="13" t="n">
        <v>100</v>
      </c>
      <c r="AI1746" s="13" t="n">
        <v>32.7</v>
      </c>
      <c r="AJ1746" s="13" t="n">
        <v>72.3</v>
      </c>
      <c r="AK1746" s="13" t="n">
        <v>56.3</v>
      </c>
      <c r="AL1746" s="12" t="n">
        <v>50.5897808303651</v>
      </c>
      <c r="AM1746" s="10" t="s">
        <v>157</v>
      </c>
      <c r="AN1746" s="10" t="s">
        <v>632</v>
      </c>
    </row>
    <row r="1747" customFormat="false" ht="15" hidden="false" customHeight="false" outlineLevel="0" collapsed="false">
      <c r="A1747" s="10" t="s">
        <v>3900</v>
      </c>
      <c r="B1747" s="10" t="s">
        <v>3846</v>
      </c>
      <c r="C1747" s="10" t="s">
        <v>148</v>
      </c>
      <c r="D1747" s="11" t="n">
        <v>46298.9825925926</v>
      </c>
      <c r="E1747" s="10" t="s">
        <v>3901</v>
      </c>
      <c r="F1747" s="10" t="s">
        <v>3848</v>
      </c>
      <c r="G1747" s="10" t="s">
        <v>3849</v>
      </c>
      <c r="H1747" s="10" t="s">
        <v>240</v>
      </c>
      <c r="I1747" s="10" t="s">
        <v>152</v>
      </c>
      <c r="J1747" s="10" t="s">
        <v>153</v>
      </c>
      <c r="K1747" s="10" t="s">
        <v>154</v>
      </c>
      <c r="M1747" s="12" t="n">
        <v>58.5955449584073</v>
      </c>
      <c r="N1747" s="12" t="n">
        <v>2.63273971946849</v>
      </c>
      <c r="O1747" s="12" t="n">
        <v>58.3329728570304</v>
      </c>
      <c r="P1747" s="12" t="n">
        <v>65.0085768762025</v>
      </c>
      <c r="Q1747" s="12" t="n">
        <v>55.4646895118861</v>
      </c>
      <c r="R1747" s="12" t="n">
        <v>60.2493976158509</v>
      </c>
      <c r="S1747" s="12" t="n">
        <v>58.1795820003099</v>
      </c>
      <c r="T1747" s="12" t="n">
        <v>55.2318995351231</v>
      </c>
      <c r="U1747" s="12" t="n">
        <v>53.8983268737793</v>
      </c>
      <c r="V1747" s="12" t="n">
        <v>67.6930465698242</v>
      </c>
      <c r="W1747" s="12" t="n">
        <v>13.7947196960449</v>
      </c>
      <c r="X1747" s="13" t="n">
        <v>39.9083438925014</v>
      </c>
      <c r="Y1747" s="13" t="n">
        <v>75.082892630333</v>
      </c>
      <c r="Z1747" s="13" t="n">
        <v>58.1</v>
      </c>
      <c r="AA1747" s="10" t="s">
        <v>155</v>
      </c>
      <c r="AC1747" s="10" t="s">
        <v>156</v>
      </c>
      <c r="AG1747" s="13" t="n">
        <v>98.6622649419092</v>
      </c>
      <c r="AH1747" s="13" t="n">
        <v>100</v>
      </c>
      <c r="AI1747" s="13" t="n">
        <v>52.6</v>
      </c>
      <c r="AJ1747" s="13" t="n">
        <v>73.5</v>
      </c>
      <c r="AK1747" s="13" t="n">
        <v>57.1</v>
      </c>
      <c r="AL1747" s="12" t="n">
        <v>56.7052438330171</v>
      </c>
      <c r="AM1747" s="10" t="s">
        <v>157</v>
      </c>
      <c r="AN1747" s="10" t="s">
        <v>632</v>
      </c>
    </row>
    <row r="1748" customFormat="false" ht="15" hidden="false" customHeight="false" outlineLevel="0" collapsed="false">
      <c r="A1748" s="10" t="s">
        <v>3902</v>
      </c>
      <c r="B1748" s="10" t="s">
        <v>3846</v>
      </c>
      <c r="C1748" s="10" t="s">
        <v>148</v>
      </c>
      <c r="D1748" s="11" t="n">
        <v>46298.9827314815</v>
      </c>
      <c r="E1748" s="10" t="s">
        <v>3903</v>
      </c>
      <c r="F1748" s="10" t="s">
        <v>3848</v>
      </c>
      <c r="G1748" s="10" t="s">
        <v>3849</v>
      </c>
      <c r="H1748" s="10" t="s">
        <v>247</v>
      </c>
      <c r="I1748" s="10" t="s">
        <v>152</v>
      </c>
      <c r="J1748" s="10" t="s">
        <v>248</v>
      </c>
      <c r="K1748" s="10" t="s">
        <v>154</v>
      </c>
      <c r="M1748" s="12" t="n">
        <v>51.3979665294116</v>
      </c>
      <c r="N1748" s="12" t="n">
        <v>5.38369895447043</v>
      </c>
      <c r="O1748" s="12" t="n">
        <v>50.003013242951</v>
      </c>
      <c r="P1748" s="12" t="n">
        <v>62.6358185182726</v>
      </c>
      <c r="Q1748" s="12" t="n">
        <v>55.8767205811468</v>
      </c>
      <c r="R1748" s="12" t="n">
        <v>54.8925552418357</v>
      </c>
      <c r="S1748" s="12" t="n">
        <v>53.9447523008365</v>
      </c>
      <c r="T1748" s="12" t="n">
        <v>44.4349261830721</v>
      </c>
      <c r="U1748" s="12" t="n">
        <v>42.0061378479004</v>
      </c>
      <c r="V1748" s="12" t="n">
        <v>64.3126373291016</v>
      </c>
      <c r="W1748" s="12" t="n">
        <v>22.3064994812012</v>
      </c>
      <c r="X1748" s="13" t="n">
        <v>25.5476072232378</v>
      </c>
      <c r="Y1748" s="13" t="n">
        <v>40.1747693868278</v>
      </c>
      <c r="Z1748" s="13" t="n">
        <v>47.9000000000001</v>
      </c>
      <c r="AA1748" s="10" t="s">
        <v>162</v>
      </c>
      <c r="AG1748" s="13" t="n">
        <v>98.7633578226749</v>
      </c>
      <c r="AH1748" s="13" t="n">
        <v>100</v>
      </c>
      <c r="AI1748" s="13" t="n">
        <v>41.2</v>
      </c>
      <c r="AJ1748" s="13" t="n">
        <v>69.6</v>
      </c>
      <c r="AK1748" s="13" t="n">
        <v>48.3</v>
      </c>
      <c r="AL1748" s="12" t="n">
        <v>47.8418765390412</v>
      </c>
      <c r="AM1748" s="10" t="s">
        <v>157</v>
      </c>
      <c r="AN1748" s="10" t="s">
        <v>632</v>
      </c>
    </row>
    <row r="1749" customFormat="false" ht="15" hidden="false" customHeight="false" outlineLevel="0" collapsed="false">
      <c r="A1749" s="10" t="s">
        <v>3904</v>
      </c>
      <c r="B1749" s="10" t="s">
        <v>3846</v>
      </c>
      <c r="C1749" s="10" t="s">
        <v>148</v>
      </c>
      <c r="D1749" s="11" t="n">
        <v>46298.9827546296</v>
      </c>
      <c r="E1749" s="10" t="s">
        <v>3905</v>
      </c>
      <c r="F1749" s="10" t="s">
        <v>3848</v>
      </c>
      <c r="G1749" s="10" t="s">
        <v>3849</v>
      </c>
      <c r="H1749" s="10" t="s">
        <v>251</v>
      </c>
      <c r="I1749" s="10" t="s">
        <v>152</v>
      </c>
      <c r="J1749" s="10" t="s">
        <v>248</v>
      </c>
      <c r="K1749" s="10" t="s">
        <v>154</v>
      </c>
      <c r="M1749" s="12" t="n">
        <v>51.6709301309983</v>
      </c>
      <c r="N1749" s="12" t="n">
        <v>5.08554700669847</v>
      </c>
      <c r="O1749" s="12" t="n">
        <v>50.4415833257283</v>
      </c>
      <c r="P1749" s="12" t="n">
        <v>61.2450018220593</v>
      </c>
      <c r="Q1749" s="12" t="n">
        <v>55.738330515475</v>
      </c>
      <c r="R1749" s="12" t="n">
        <v>55.5372702700062</v>
      </c>
      <c r="S1749" s="12" t="n">
        <v>53.4524329653957</v>
      </c>
      <c r="T1749" s="12" t="n">
        <v>44.3183579000334</v>
      </c>
      <c r="U1749" s="12" t="n">
        <v>42.4971694946289</v>
      </c>
      <c r="V1749" s="12" t="n">
        <v>63.4277038574219</v>
      </c>
      <c r="W1749" s="12" t="n">
        <v>20.930534362793</v>
      </c>
      <c r="X1749" s="13" t="n">
        <v>17.8791666666667</v>
      </c>
      <c r="Y1749" s="13" t="n">
        <v>42.65625</v>
      </c>
      <c r="Z1749" s="13" t="n">
        <v>51.7000000000001</v>
      </c>
      <c r="AA1749" s="10" t="s">
        <v>162</v>
      </c>
      <c r="AG1749" s="13" t="n">
        <v>98.8712202356431</v>
      </c>
      <c r="AH1749" s="13" t="n">
        <v>100</v>
      </c>
      <c r="AI1749" s="13" t="n">
        <v>41.4</v>
      </c>
      <c r="AJ1749" s="13" t="n">
        <v>69.7</v>
      </c>
      <c r="AK1749" s="13" t="n">
        <v>45.5</v>
      </c>
      <c r="AL1749" s="12" t="n">
        <v>44.4169618180701</v>
      </c>
      <c r="AM1749" s="10" t="s">
        <v>157</v>
      </c>
      <c r="AN1749" s="10" t="s">
        <v>632</v>
      </c>
    </row>
    <row r="1750" customFormat="false" ht="15" hidden="false" customHeight="false" outlineLevel="0" collapsed="false">
      <c r="A1750" s="10" t="s">
        <v>3906</v>
      </c>
      <c r="B1750" s="10" t="s">
        <v>3846</v>
      </c>
      <c r="C1750" s="10" t="s">
        <v>148</v>
      </c>
      <c r="D1750" s="11" t="n">
        <v>46298.9827777778</v>
      </c>
      <c r="E1750" s="10" t="s">
        <v>3907</v>
      </c>
      <c r="F1750" s="10" t="s">
        <v>3848</v>
      </c>
      <c r="G1750" s="10" t="s">
        <v>3849</v>
      </c>
      <c r="H1750" s="10" t="s">
        <v>254</v>
      </c>
      <c r="I1750" s="10" t="s">
        <v>152</v>
      </c>
      <c r="J1750" s="10" t="s">
        <v>248</v>
      </c>
      <c r="K1750" s="10" t="s">
        <v>154</v>
      </c>
      <c r="M1750" s="12" t="n">
        <v>52.1242840219884</v>
      </c>
      <c r="N1750" s="12" t="n">
        <v>5.39699996439603</v>
      </c>
      <c r="O1750" s="12" t="n">
        <v>50.8125808378095</v>
      </c>
      <c r="P1750" s="12" t="n">
        <v>62.1622933953057</v>
      </c>
      <c r="Q1750" s="12" t="n">
        <v>56.1284245860498</v>
      </c>
      <c r="R1750" s="12" t="n">
        <v>56.0720468863954</v>
      </c>
      <c r="S1750" s="12" t="n">
        <v>53.9464589708954</v>
      </c>
      <c r="T1750" s="12" t="n">
        <v>43.8446548902267</v>
      </c>
      <c r="U1750" s="12" t="n">
        <v>41.8004608154297</v>
      </c>
      <c r="V1750" s="12" t="n">
        <v>63.9498710632324</v>
      </c>
      <c r="W1750" s="12" t="n">
        <v>22.1494102478027</v>
      </c>
      <c r="X1750" s="13" t="n">
        <v>14.6041480820696</v>
      </c>
      <c r="Y1750" s="13" t="n">
        <v>40.9834968777877</v>
      </c>
      <c r="Z1750" s="13" t="n">
        <v>51.3000000000001</v>
      </c>
      <c r="AA1750" s="10" t="s">
        <v>162</v>
      </c>
      <c r="AG1750" s="13" t="n">
        <v>98.7328114850657</v>
      </c>
      <c r="AH1750" s="13" t="n">
        <v>100</v>
      </c>
      <c r="AI1750" s="13" t="n">
        <v>41</v>
      </c>
      <c r="AJ1750" s="13" t="n">
        <v>69.2</v>
      </c>
      <c r="AK1750" s="13" t="n">
        <v>45.6</v>
      </c>
      <c r="AL1750" s="12" t="n">
        <v>45.1777777777778</v>
      </c>
      <c r="AM1750" s="10" t="s">
        <v>157</v>
      </c>
      <c r="AN1750" s="10" t="s">
        <v>632</v>
      </c>
    </row>
    <row r="1751" customFormat="false" ht="15" hidden="false" customHeight="false" outlineLevel="0" collapsed="false">
      <c r="A1751" s="10" t="s">
        <v>3908</v>
      </c>
      <c r="B1751" s="10" t="s">
        <v>3846</v>
      </c>
      <c r="C1751" s="10" t="s">
        <v>148</v>
      </c>
      <c r="D1751" s="11" t="n">
        <v>46298.9828240741</v>
      </c>
      <c r="E1751" s="10" t="s">
        <v>3909</v>
      </c>
      <c r="F1751" s="10" t="s">
        <v>3848</v>
      </c>
      <c r="G1751" s="10" t="s">
        <v>3849</v>
      </c>
      <c r="H1751" s="10" t="s">
        <v>257</v>
      </c>
      <c r="I1751" s="10" t="s">
        <v>152</v>
      </c>
      <c r="J1751" s="10" t="s">
        <v>248</v>
      </c>
      <c r="K1751" s="10" t="s">
        <v>154</v>
      </c>
      <c r="M1751" s="12" t="n">
        <v>53.0646837745145</v>
      </c>
      <c r="N1751" s="12" t="n">
        <v>4.45645448135502</v>
      </c>
      <c r="O1751" s="12" t="n">
        <v>51.914609831354</v>
      </c>
      <c r="P1751" s="12" t="n">
        <v>61.4188018216377</v>
      </c>
      <c r="Q1751" s="12" t="n">
        <v>57.813797025072</v>
      </c>
      <c r="R1751" s="12" t="n">
        <v>56.1610815940722</v>
      </c>
      <c r="S1751" s="12" t="n">
        <v>54.622474015069</v>
      </c>
      <c r="T1751" s="12" t="n">
        <v>46.0050676135129</v>
      </c>
      <c r="U1751" s="12" t="n">
        <v>44.2273826599121</v>
      </c>
      <c r="V1751" s="12" t="n">
        <v>64.1085662841797</v>
      </c>
      <c r="W1751" s="12" t="n">
        <v>19.8811836242676</v>
      </c>
      <c r="X1751" s="13" t="n">
        <v>16.3111909278018</v>
      </c>
      <c r="Y1751" s="13" t="n">
        <v>48.2646595907825</v>
      </c>
      <c r="Z1751" s="13" t="n">
        <v>51.8000000000001</v>
      </c>
      <c r="AA1751" s="10" t="s">
        <v>162</v>
      </c>
      <c r="AG1751" s="13" t="n">
        <v>98.8648831966804</v>
      </c>
      <c r="AH1751" s="13" t="n">
        <v>100</v>
      </c>
      <c r="AI1751" s="13" t="n">
        <v>43.2</v>
      </c>
      <c r="AJ1751" s="13" t="n">
        <v>69.7</v>
      </c>
      <c r="AK1751" s="13" t="n">
        <v>44.3</v>
      </c>
      <c r="AL1751" s="12" t="n">
        <v>43.952207114919</v>
      </c>
      <c r="AM1751" s="10" t="s">
        <v>157</v>
      </c>
      <c r="AN1751" s="10" t="s">
        <v>632</v>
      </c>
    </row>
    <row r="1752" customFormat="false" ht="15" hidden="false" customHeight="false" outlineLevel="0" collapsed="false">
      <c r="A1752" s="10" t="s">
        <v>3910</v>
      </c>
      <c r="B1752" s="10" t="s">
        <v>3846</v>
      </c>
      <c r="C1752" s="10" t="s">
        <v>148</v>
      </c>
      <c r="D1752" s="11" t="n">
        <v>46298.9828472222</v>
      </c>
      <c r="E1752" s="10" t="s">
        <v>3911</v>
      </c>
      <c r="F1752" s="10" t="s">
        <v>3848</v>
      </c>
      <c r="G1752" s="10" t="s">
        <v>3849</v>
      </c>
      <c r="H1752" s="10" t="s">
        <v>260</v>
      </c>
      <c r="I1752" s="10" t="s">
        <v>152</v>
      </c>
      <c r="J1752" s="10" t="s">
        <v>248</v>
      </c>
      <c r="K1752" s="10" t="s">
        <v>261</v>
      </c>
      <c r="L1752" s="10" t="s">
        <v>362</v>
      </c>
      <c r="M1752" s="12" t="n">
        <v>54.0820579147245</v>
      </c>
      <c r="N1752" s="12" t="n">
        <v>4.84347772849328</v>
      </c>
      <c r="O1752" s="12" t="n">
        <v>52.9888786575378</v>
      </c>
      <c r="P1752" s="12" t="n">
        <v>63.3998873735386</v>
      </c>
      <c r="R1752" s="12" t="n">
        <v>57.3783568587673</v>
      </c>
      <c r="S1752" s="12" t="n">
        <v>57.4386416511873</v>
      </c>
      <c r="T1752" s="12" t="n">
        <v>46.6727673751393</v>
      </c>
      <c r="U1752" s="12" t="n">
        <v>44.6312599182129</v>
      </c>
      <c r="V1752" s="12" t="n">
        <v>65.2477493286133</v>
      </c>
      <c r="W1752" s="12" t="n">
        <v>20.6164894104004</v>
      </c>
      <c r="X1752" s="13" t="n">
        <v>18.3567923920662</v>
      </c>
      <c r="Y1752" s="13" t="n">
        <v>42.7576865516131</v>
      </c>
      <c r="Z1752" s="13" t="n">
        <v>53.7000000000001</v>
      </c>
      <c r="AA1752" s="10" t="s">
        <v>162</v>
      </c>
      <c r="AD1752" s="10" t="s">
        <v>347</v>
      </c>
      <c r="AG1752" s="13" t="n">
        <v>94.8860368133448</v>
      </c>
      <c r="AH1752" s="13" t="n">
        <v>100</v>
      </c>
      <c r="AI1752" s="13" t="n">
        <v>43.6</v>
      </c>
      <c r="AJ1752" s="13" t="n">
        <v>70.2</v>
      </c>
      <c r="AK1752" s="13" t="n">
        <v>49.5</v>
      </c>
      <c r="AL1752" s="12" t="n">
        <v>49.8209125330456</v>
      </c>
      <c r="AM1752" s="10" t="s">
        <v>157</v>
      </c>
      <c r="AN1752" s="10" t="s">
        <v>632</v>
      </c>
      <c r="AO1752" s="10" t="s">
        <v>397</v>
      </c>
    </row>
    <row r="1753" customFormat="false" ht="15" hidden="false" customHeight="false" outlineLevel="0" collapsed="false">
      <c r="A1753" s="10" t="s">
        <v>3912</v>
      </c>
      <c r="B1753" s="10" t="s">
        <v>3846</v>
      </c>
      <c r="C1753" s="10" t="s">
        <v>148</v>
      </c>
      <c r="D1753" s="11" t="n">
        <v>46298.9828703704</v>
      </c>
      <c r="E1753" s="10" t="s">
        <v>3913</v>
      </c>
      <c r="F1753" s="10" t="s">
        <v>3848</v>
      </c>
      <c r="G1753" s="10" t="s">
        <v>3849</v>
      </c>
      <c r="H1753" s="10" t="s">
        <v>267</v>
      </c>
      <c r="I1753" s="10" t="s">
        <v>152</v>
      </c>
      <c r="J1753" s="10" t="s">
        <v>248</v>
      </c>
      <c r="K1753" s="10" t="s">
        <v>261</v>
      </c>
      <c r="L1753" s="10" t="s">
        <v>383</v>
      </c>
      <c r="M1753" s="12" t="n">
        <v>54.8965327706559</v>
      </c>
      <c r="N1753" s="12" t="n">
        <v>3.66390952155168</v>
      </c>
      <c r="O1753" s="12" t="n">
        <v>54.0308767726478</v>
      </c>
      <c r="P1753" s="12" t="n">
        <v>61.5683790005794</v>
      </c>
      <c r="R1753" s="12" t="n">
        <v>58.768048892401</v>
      </c>
      <c r="S1753" s="12" t="n">
        <v>57.2220499504282</v>
      </c>
      <c r="T1753" s="12" t="n">
        <v>49.9057904418268</v>
      </c>
      <c r="U1753" s="12" t="n">
        <v>48.0500221252441</v>
      </c>
      <c r="V1753" s="12" t="n">
        <v>63.2937660217285</v>
      </c>
      <c r="W1753" s="12" t="n">
        <v>15.2437438964844</v>
      </c>
      <c r="X1753" s="13" t="n">
        <v>26.9849380192829</v>
      </c>
      <c r="Y1753" s="13" t="n">
        <v>51.7672279735194</v>
      </c>
      <c r="Z1753" s="13" t="n">
        <v>53.1</v>
      </c>
      <c r="AA1753" s="10" t="s">
        <v>155</v>
      </c>
      <c r="AB1753" s="10" t="s">
        <v>156</v>
      </c>
      <c r="AD1753" s="10" t="s">
        <v>263</v>
      </c>
      <c r="AE1753" s="10" t="s">
        <v>156</v>
      </c>
      <c r="AF1753" s="10" t="s">
        <v>156</v>
      </c>
      <c r="AG1753" s="13" t="n">
        <v>79.3652752677745</v>
      </c>
      <c r="AH1753" s="13" t="n">
        <v>92.0923877110239</v>
      </c>
      <c r="AI1753" s="13" t="n">
        <v>47.4</v>
      </c>
      <c r="AJ1753" s="13" t="n">
        <v>70.3</v>
      </c>
      <c r="AK1753" s="13" t="n">
        <v>54.2</v>
      </c>
      <c r="AL1753" s="12" t="n">
        <v>53.9586866359447</v>
      </c>
      <c r="AM1753" s="10" t="s">
        <v>157</v>
      </c>
      <c r="AN1753" s="10" t="s">
        <v>632</v>
      </c>
      <c r="AO1753" s="10" t="s">
        <v>3914</v>
      </c>
    </row>
    <row r="1754" customFormat="false" ht="15" hidden="false" customHeight="false" outlineLevel="0" collapsed="false">
      <c r="A1754" s="10" t="s">
        <v>3915</v>
      </c>
      <c r="B1754" s="10" t="s">
        <v>3846</v>
      </c>
      <c r="C1754" s="10" t="s">
        <v>148</v>
      </c>
      <c r="D1754" s="11" t="n">
        <v>46298.9829166667</v>
      </c>
      <c r="E1754" s="10" t="s">
        <v>3916</v>
      </c>
      <c r="F1754" s="10" t="s">
        <v>3848</v>
      </c>
      <c r="G1754" s="10" t="s">
        <v>3849</v>
      </c>
      <c r="H1754" s="10" t="s">
        <v>271</v>
      </c>
      <c r="I1754" s="10" t="s">
        <v>152</v>
      </c>
      <c r="J1754" s="10" t="s">
        <v>248</v>
      </c>
      <c r="K1754" s="10" t="s">
        <v>154</v>
      </c>
      <c r="M1754" s="12" t="n">
        <v>47.3826273971336</v>
      </c>
      <c r="N1754" s="12" t="n">
        <v>5.83061377132013</v>
      </c>
      <c r="O1754" s="12" t="n">
        <v>45.7964468559952</v>
      </c>
      <c r="P1754" s="12" t="n">
        <v>58.355672077849</v>
      </c>
      <c r="Q1754" s="12" t="n">
        <v>52.2654500132939</v>
      </c>
      <c r="R1754" s="12" t="n">
        <v>52.9980726975661</v>
      </c>
      <c r="S1754" s="12" t="n">
        <v>50.6805951207819</v>
      </c>
      <c r="T1754" s="12" t="n">
        <v>40.1430184126092</v>
      </c>
      <c r="U1754" s="12" t="n">
        <v>37.9747047424316</v>
      </c>
      <c r="V1754" s="12" t="n">
        <v>60.7067756652832</v>
      </c>
      <c r="W1754" s="12" t="n">
        <v>22.7320709228516</v>
      </c>
      <c r="X1754" s="13" t="n">
        <v>21.6598250612104</v>
      </c>
      <c r="Y1754" s="13" t="n">
        <v>38.8979402368318</v>
      </c>
      <c r="Z1754" s="13" t="n">
        <v>43.5000000000001</v>
      </c>
      <c r="AA1754" s="10" t="s">
        <v>162</v>
      </c>
      <c r="AG1754" s="13" t="n">
        <v>98.8892989262023</v>
      </c>
      <c r="AH1754" s="13" t="n">
        <v>100</v>
      </c>
      <c r="AI1754" s="13" t="n">
        <v>36.8</v>
      </c>
      <c r="AJ1754" s="13" t="n">
        <v>67.1</v>
      </c>
      <c r="AK1754" s="13" t="n">
        <v>38.5</v>
      </c>
      <c r="AL1754" s="12" t="n">
        <v>38.6822660670245</v>
      </c>
      <c r="AM1754" s="10" t="s">
        <v>157</v>
      </c>
      <c r="AN1754" s="10" t="s">
        <v>632</v>
      </c>
    </row>
    <row r="1755" customFormat="false" ht="15" hidden="false" customHeight="false" outlineLevel="0" collapsed="false">
      <c r="A1755" s="10" t="s">
        <v>3917</v>
      </c>
      <c r="B1755" s="10" t="s">
        <v>3846</v>
      </c>
      <c r="C1755" s="10" t="s">
        <v>148</v>
      </c>
      <c r="D1755" s="11" t="n">
        <v>46298.9829282407</v>
      </c>
      <c r="E1755" s="10" t="s">
        <v>3918</v>
      </c>
      <c r="F1755" s="10" t="s">
        <v>3848</v>
      </c>
      <c r="G1755" s="10" t="s">
        <v>3849</v>
      </c>
      <c r="H1755" s="10" t="s">
        <v>274</v>
      </c>
      <c r="I1755" s="10" t="s">
        <v>152</v>
      </c>
      <c r="J1755" s="10" t="s">
        <v>248</v>
      </c>
      <c r="K1755" s="10" t="s">
        <v>154</v>
      </c>
      <c r="M1755" s="12" t="n">
        <v>47.6873368971551</v>
      </c>
      <c r="N1755" s="12" t="n">
        <v>5.6108443671667</v>
      </c>
      <c r="O1755" s="12" t="n">
        <v>46.0912735101066</v>
      </c>
      <c r="P1755" s="12" t="n">
        <v>58.2742732057424</v>
      </c>
      <c r="Q1755" s="12" t="n">
        <v>52.9430635439831</v>
      </c>
      <c r="R1755" s="12" t="n">
        <v>53.1103042157625</v>
      </c>
      <c r="S1755" s="12" t="n">
        <v>50.6101510463997</v>
      </c>
      <c r="T1755" s="12" t="n">
        <v>39.0706492970658</v>
      </c>
      <c r="U1755" s="12" t="n">
        <v>38.2173538208008</v>
      </c>
      <c r="V1755" s="12" t="n">
        <v>60.2639961242676</v>
      </c>
      <c r="W1755" s="12" t="n">
        <v>22.0466423034668</v>
      </c>
      <c r="X1755" s="13" t="n">
        <v>11.4867175920648</v>
      </c>
      <c r="Y1755" s="13" t="n">
        <v>35.5252156728613</v>
      </c>
      <c r="Z1755" s="13" t="n">
        <v>46.8000000000001</v>
      </c>
      <c r="AA1755" s="10" t="s">
        <v>162</v>
      </c>
      <c r="AG1755" s="13" t="n">
        <v>98.9089678892617</v>
      </c>
      <c r="AH1755" s="13" t="n">
        <v>100</v>
      </c>
      <c r="AI1755" s="13" t="n">
        <v>37</v>
      </c>
      <c r="AJ1755" s="13" t="n">
        <v>68.4</v>
      </c>
      <c r="AK1755" s="13" t="n">
        <v>37.8</v>
      </c>
      <c r="AL1755" s="12" t="n">
        <v>37.8912944682436</v>
      </c>
      <c r="AM1755" s="10" t="s">
        <v>157</v>
      </c>
      <c r="AN1755" s="10" t="s">
        <v>632</v>
      </c>
    </row>
    <row r="1756" customFormat="false" ht="15" hidden="false" customHeight="false" outlineLevel="0" collapsed="false">
      <c r="A1756" s="10" t="s">
        <v>3919</v>
      </c>
      <c r="B1756" s="10" t="s">
        <v>3846</v>
      </c>
      <c r="C1756" s="10" t="s">
        <v>148</v>
      </c>
      <c r="D1756" s="11" t="n">
        <v>46298.9829513889</v>
      </c>
      <c r="E1756" s="10" t="s">
        <v>3920</v>
      </c>
      <c r="F1756" s="10" t="s">
        <v>3848</v>
      </c>
      <c r="G1756" s="10" t="s">
        <v>3849</v>
      </c>
      <c r="H1756" s="10" t="s">
        <v>277</v>
      </c>
      <c r="I1756" s="10" t="s">
        <v>152</v>
      </c>
      <c r="J1756" s="10" t="s">
        <v>248</v>
      </c>
      <c r="K1756" s="10" t="s">
        <v>154</v>
      </c>
      <c r="M1756" s="12" t="n">
        <v>48.4262928462428</v>
      </c>
      <c r="N1756" s="12" t="n">
        <v>5.08054684012089</v>
      </c>
      <c r="O1756" s="12" t="n">
        <v>47.0235703403313</v>
      </c>
      <c r="P1756" s="12" t="n">
        <v>58.1956176355288</v>
      </c>
      <c r="Q1756" s="12" t="n">
        <v>53.6633376353538</v>
      </c>
      <c r="R1756" s="12" t="n">
        <v>53.097119961177</v>
      </c>
      <c r="S1756" s="12" t="n">
        <v>50.3128545234646</v>
      </c>
      <c r="T1756" s="12" t="n">
        <v>40.6292115971708</v>
      </c>
      <c r="U1756" s="12" t="n">
        <v>39.5401992797852</v>
      </c>
      <c r="V1756" s="12" t="n">
        <v>60.6303901672363</v>
      </c>
      <c r="W1756" s="12" t="n">
        <v>21.0901908874512</v>
      </c>
      <c r="X1756" s="13" t="n">
        <v>19.6707274776728</v>
      </c>
      <c r="Y1756" s="13" t="n">
        <v>42.4282493713691</v>
      </c>
      <c r="Z1756" s="13" t="n">
        <v>45.5000000000001</v>
      </c>
      <c r="AA1756" s="10" t="s">
        <v>162</v>
      </c>
      <c r="AG1756" s="13" t="n">
        <v>98.7752655018842</v>
      </c>
      <c r="AH1756" s="13" t="n">
        <v>100</v>
      </c>
      <c r="AI1756" s="13" t="n">
        <v>38.7</v>
      </c>
      <c r="AJ1756" s="13" t="n">
        <v>68.3</v>
      </c>
      <c r="AK1756" s="13" t="n">
        <v>43.9</v>
      </c>
      <c r="AL1756" s="12" t="n">
        <v>44.5141252371917</v>
      </c>
      <c r="AM1756" s="10" t="s">
        <v>157</v>
      </c>
      <c r="AN1756" s="10" t="s">
        <v>632</v>
      </c>
    </row>
    <row r="1757" customFormat="false" ht="15" hidden="false" customHeight="false" outlineLevel="0" collapsed="false">
      <c r="A1757" s="10" t="s">
        <v>3921</v>
      </c>
      <c r="B1757" s="10" t="s">
        <v>3846</v>
      </c>
      <c r="C1757" s="10" t="s">
        <v>148</v>
      </c>
      <c r="D1757" s="11" t="n">
        <v>46298.982962963</v>
      </c>
      <c r="E1757" s="10" t="s">
        <v>3922</v>
      </c>
      <c r="F1757" s="10" t="s">
        <v>3848</v>
      </c>
      <c r="G1757" s="10" t="s">
        <v>3849</v>
      </c>
      <c r="H1757" s="10" t="s">
        <v>280</v>
      </c>
      <c r="I1757" s="10" t="s">
        <v>152</v>
      </c>
      <c r="J1757" s="10" t="s">
        <v>248</v>
      </c>
      <c r="K1757" s="10" t="s">
        <v>261</v>
      </c>
      <c r="L1757" s="10" t="s">
        <v>383</v>
      </c>
      <c r="M1757" s="12" t="n">
        <v>48.0440825058522</v>
      </c>
      <c r="N1757" s="12" t="n">
        <v>4.57842297418471</v>
      </c>
      <c r="O1757" s="12" t="n">
        <v>47.0180420517496</v>
      </c>
      <c r="P1757" s="12" t="n">
        <v>55.5779383952524</v>
      </c>
      <c r="R1757" s="12" t="n">
        <v>53.6002471062445</v>
      </c>
      <c r="S1757" s="12" t="n">
        <v>51.8873795700073</v>
      </c>
      <c r="T1757" s="12" t="n">
        <v>41.1000012164345</v>
      </c>
      <c r="U1757" s="12" t="n">
        <v>38.9402008056641</v>
      </c>
      <c r="V1757" s="12" t="n">
        <v>61.139575958252</v>
      </c>
      <c r="W1757" s="12" t="n">
        <v>22.1993751525879</v>
      </c>
      <c r="X1757" s="13" t="n">
        <v>18.7714838862622</v>
      </c>
      <c r="Y1757" s="13" t="n">
        <v>50.8962320062163</v>
      </c>
      <c r="Z1757" s="13" t="n">
        <v>48.6000000000001</v>
      </c>
      <c r="AA1757" s="10" t="s">
        <v>155</v>
      </c>
      <c r="AB1757" s="10" t="s">
        <v>1380</v>
      </c>
      <c r="AC1757" s="10" t="s">
        <v>156</v>
      </c>
      <c r="AD1757" s="10" t="s">
        <v>263</v>
      </c>
      <c r="AE1757" s="10" t="s">
        <v>1380</v>
      </c>
      <c r="AF1757" s="10" t="s">
        <v>1380</v>
      </c>
      <c r="AG1757" s="13" t="n">
        <v>63.4062630480167</v>
      </c>
      <c r="AH1757" s="13" t="n">
        <v>77.184133611691</v>
      </c>
      <c r="AI1757" s="13" t="n">
        <v>38.1</v>
      </c>
      <c r="AJ1757" s="13" t="n">
        <v>67.7</v>
      </c>
      <c r="AK1757" s="13" t="n">
        <v>52.4</v>
      </c>
      <c r="AL1757" s="12" t="n">
        <v>53.9387430800052</v>
      </c>
      <c r="AM1757" s="10" t="s">
        <v>157</v>
      </c>
      <c r="AN1757" s="10" t="s">
        <v>632</v>
      </c>
      <c r="AO1757" s="10" t="s">
        <v>3923</v>
      </c>
    </row>
    <row r="1758" customFormat="false" ht="15" hidden="false" customHeight="false" outlineLevel="0" collapsed="false">
      <c r="A1758" s="10" t="s">
        <v>3924</v>
      </c>
      <c r="B1758" s="10" t="s">
        <v>3846</v>
      </c>
      <c r="C1758" s="10" t="s">
        <v>148</v>
      </c>
      <c r="D1758" s="11" t="n">
        <v>46298.9830787037</v>
      </c>
      <c r="E1758" s="10" t="s">
        <v>3925</v>
      </c>
      <c r="F1758" s="10" t="s">
        <v>3848</v>
      </c>
      <c r="G1758" s="10" t="s">
        <v>3849</v>
      </c>
      <c r="H1758" s="10" t="s">
        <v>283</v>
      </c>
      <c r="I1758" s="10" t="s">
        <v>152</v>
      </c>
      <c r="J1758" s="10" t="s">
        <v>248</v>
      </c>
      <c r="K1758" s="10" t="s">
        <v>261</v>
      </c>
      <c r="L1758" s="10" t="s">
        <v>346</v>
      </c>
      <c r="M1758" s="12" t="n">
        <v>51.7675262291191</v>
      </c>
      <c r="N1758" s="12" t="n">
        <v>4.74303135147319</v>
      </c>
      <c r="O1758" s="12" t="n">
        <v>50.7650195794054</v>
      </c>
      <c r="P1758" s="12" t="n">
        <v>60.8721169344695</v>
      </c>
      <c r="R1758" s="12" t="n">
        <v>56.1699658379741</v>
      </c>
      <c r="S1758" s="12" t="n">
        <v>55.7942748406921</v>
      </c>
      <c r="T1758" s="12" t="n">
        <v>44.4671945692569</v>
      </c>
      <c r="U1758" s="12" t="n">
        <v>41.6545219421387</v>
      </c>
      <c r="V1758" s="12" t="n">
        <v>62.3502311706543</v>
      </c>
      <c r="W1758" s="12" t="n">
        <v>20.6957092285156</v>
      </c>
      <c r="X1758" s="13" t="n">
        <v>17.825321278699</v>
      </c>
      <c r="Y1758" s="13" t="n">
        <v>42.022533699075</v>
      </c>
      <c r="Z1758" s="13" t="n">
        <v>50.4000000000001</v>
      </c>
      <c r="AA1758" s="10" t="s">
        <v>162</v>
      </c>
      <c r="AC1758" s="10" t="s">
        <v>156</v>
      </c>
      <c r="AD1758" s="10" t="s">
        <v>347</v>
      </c>
      <c r="AG1758" s="13" t="n">
        <v>92.5981607550967</v>
      </c>
      <c r="AH1758" s="13" t="n">
        <v>100</v>
      </c>
      <c r="AI1758" s="13" t="n">
        <v>40.6</v>
      </c>
      <c r="AJ1758" s="13" t="n">
        <v>67.8</v>
      </c>
      <c r="AK1758" s="13" t="n">
        <v>41.1</v>
      </c>
      <c r="AL1758" s="12" t="n">
        <v>41.3720767368225</v>
      </c>
      <c r="AM1758" s="10" t="s">
        <v>157</v>
      </c>
      <c r="AN1758" s="10" t="s">
        <v>632</v>
      </c>
      <c r="AO1758" s="10" t="s">
        <v>931</v>
      </c>
    </row>
    <row r="1759" customFormat="false" ht="15" hidden="false" customHeight="false" outlineLevel="0" collapsed="false">
      <c r="A1759" s="10" t="s">
        <v>3926</v>
      </c>
      <c r="B1759" s="10" t="s">
        <v>3846</v>
      </c>
      <c r="C1759" s="10" t="s">
        <v>148</v>
      </c>
      <c r="D1759" s="11" t="n">
        <v>46298.9831712963</v>
      </c>
      <c r="E1759" s="10" t="s">
        <v>3927</v>
      </c>
      <c r="F1759" s="10" t="s">
        <v>3848</v>
      </c>
      <c r="G1759" s="10" t="s">
        <v>3849</v>
      </c>
      <c r="H1759" s="10" t="s">
        <v>286</v>
      </c>
      <c r="I1759" s="10" t="s">
        <v>152</v>
      </c>
      <c r="J1759" s="10" t="s">
        <v>248</v>
      </c>
      <c r="K1759" s="10" t="s">
        <v>154</v>
      </c>
      <c r="M1759" s="12" t="n">
        <v>48.1204911161603</v>
      </c>
      <c r="N1759" s="12" t="n">
        <v>5.44371718560369</v>
      </c>
      <c r="O1759" s="12" t="n">
        <v>46.5612005848112</v>
      </c>
      <c r="P1759" s="12" t="n">
        <v>58.67509980362</v>
      </c>
      <c r="Q1759" s="12" t="n">
        <v>54.2136713870767</v>
      </c>
      <c r="R1759" s="12" t="n">
        <v>51.3764244324852</v>
      </c>
      <c r="S1759" s="12" t="n">
        <v>51.9000870849537</v>
      </c>
      <c r="T1759" s="12" t="n">
        <v>40.6005489807328</v>
      </c>
      <c r="U1759" s="12" t="n">
        <v>38.4591979980469</v>
      </c>
      <c r="V1759" s="12" t="n">
        <v>61.9514617919922</v>
      </c>
      <c r="W1759" s="12" t="n">
        <v>23.4922637939453</v>
      </c>
      <c r="X1759" s="13" t="n">
        <v>19.2524336074095</v>
      </c>
      <c r="Y1759" s="13" t="n">
        <v>35.5798128721293</v>
      </c>
      <c r="Z1759" s="13" t="n">
        <v>47.9000000000001</v>
      </c>
      <c r="AA1759" s="10" t="s">
        <v>162</v>
      </c>
      <c r="AG1759" s="13" t="n">
        <v>98.7955182072829</v>
      </c>
      <c r="AH1759" s="13" t="n">
        <v>100</v>
      </c>
      <c r="AI1759" s="13" t="n">
        <v>37.3</v>
      </c>
      <c r="AJ1759" s="13" t="n">
        <v>67.2</v>
      </c>
      <c r="AK1759" s="13" t="n">
        <v>39.6</v>
      </c>
      <c r="AL1759" s="12" t="n">
        <v>39.8178947368421</v>
      </c>
      <c r="AM1759" s="10" t="s">
        <v>157</v>
      </c>
      <c r="AN1759" s="10" t="s">
        <v>632</v>
      </c>
    </row>
    <row r="1760" customFormat="false" ht="15" hidden="false" customHeight="false" outlineLevel="0" collapsed="false">
      <c r="A1760" s="10" t="s">
        <v>3928</v>
      </c>
      <c r="B1760" s="10" t="s">
        <v>3846</v>
      </c>
      <c r="C1760" s="10" t="s">
        <v>148</v>
      </c>
      <c r="D1760" s="11" t="n">
        <v>46298.9831944444</v>
      </c>
      <c r="E1760" s="10" t="s">
        <v>3929</v>
      </c>
      <c r="F1760" s="10" t="s">
        <v>3848</v>
      </c>
      <c r="G1760" s="10" t="s">
        <v>3849</v>
      </c>
      <c r="H1760" s="10" t="s">
        <v>289</v>
      </c>
      <c r="I1760" s="10" t="s">
        <v>152</v>
      </c>
      <c r="J1760" s="10" t="s">
        <v>248</v>
      </c>
      <c r="K1760" s="10" t="s">
        <v>154</v>
      </c>
      <c r="M1760" s="12" t="n">
        <v>46.0205146441766</v>
      </c>
      <c r="N1760" s="12" t="n">
        <v>5.74811011778273</v>
      </c>
      <c r="O1760" s="12" t="n">
        <v>44.4574238293581</v>
      </c>
      <c r="P1760" s="12" t="n">
        <v>57.6747828308574</v>
      </c>
      <c r="Q1760" s="12" t="n">
        <v>52.6056238763983</v>
      </c>
      <c r="R1760" s="12" t="n">
        <v>49.6398460266367</v>
      </c>
      <c r="S1760" s="12" t="n">
        <v>48.616664033035</v>
      </c>
      <c r="T1760" s="12" t="n">
        <v>38.6758868498653</v>
      </c>
      <c r="U1760" s="12" t="n">
        <v>36.1054878234863</v>
      </c>
      <c r="V1760" s="12" t="n">
        <v>61.1610260009766</v>
      </c>
      <c r="W1760" s="12" t="n">
        <v>25.0555381774902</v>
      </c>
      <c r="X1760" s="13" t="n">
        <v>19.8705158140522</v>
      </c>
      <c r="Y1760" s="13" t="n">
        <v>39.3164933135216</v>
      </c>
      <c r="Z1760" s="13" t="n">
        <v>42.4000000000001</v>
      </c>
      <c r="AA1760" s="10" t="s">
        <v>162</v>
      </c>
      <c r="AG1760" s="13" t="n">
        <v>98.5307189542484</v>
      </c>
      <c r="AH1760" s="13" t="n">
        <v>100</v>
      </c>
      <c r="AI1760" s="13" t="n">
        <v>35.2</v>
      </c>
      <c r="AJ1760" s="13" t="n">
        <v>67.1</v>
      </c>
      <c r="AK1760" s="13" t="n">
        <v>37.4</v>
      </c>
      <c r="AL1760" s="12" t="n">
        <v>36.1054870553176</v>
      </c>
      <c r="AM1760" s="10" t="s">
        <v>157</v>
      </c>
      <c r="AN1760" s="10" t="s">
        <v>632</v>
      </c>
    </row>
    <row r="1761" customFormat="false" ht="15" hidden="false" customHeight="false" outlineLevel="0" collapsed="false">
      <c r="A1761" s="10" t="s">
        <v>3930</v>
      </c>
      <c r="B1761" s="10" t="s">
        <v>3846</v>
      </c>
      <c r="C1761" s="10" t="s">
        <v>148</v>
      </c>
      <c r="D1761" s="11" t="n">
        <v>46298.9832060185</v>
      </c>
      <c r="E1761" s="10" t="s">
        <v>3931</v>
      </c>
      <c r="F1761" s="10" t="s">
        <v>3848</v>
      </c>
      <c r="G1761" s="10" t="s">
        <v>3849</v>
      </c>
      <c r="H1761" s="10" t="s">
        <v>292</v>
      </c>
      <c r="I1761" s="10" t="s">
        <v>152</v>
      </c>
      <c r="J1761" s="10" t="s">
        <v>248</v>
      </c>
      <c r="K1761" s="10" t="s">
        <v>154</v>
      </c>
      <c r="M1761" s="12" t="n">
        <v>49.0061351505033</v>
      </c>
      <c r="N1761" s="12" t="n">
        <v>4.96267272491859</v>
      </c>
      <c r="O1761" s="12" t="n">
        <v>47.6129416874021</v>
      </c>
      <c r="P1761" s="12" t="n">
        <v>58.4026346609082</v>
      </c>
      <c r="Q1761" s="12" t="n">
        <v>54.4355392125748</v>
      </c>
      <c r="R1761" s="12" t="n">
        <v>52.7010103869663</v>
      </c>
      <c r="S1761" s="12" t="n">
        <v>52.4163267144786</v>
      </c>
      <c r="T1761" s="12" t="n">
        <v>40.9254458215645</v>
      </c>
      <c r="U1761" s="12" t="n">
        <v>38.7919464111328</v>
      </c>
      <c r="V1761" s="12" t="n">
        <v>60.5078506469727</v>
      </c>
      <c r="W1761" s="12" t="n">
        <v>21.7159042358398</v>
      </c>
      <c r="X1761" s="13" t="n">
        <v>13.284307443589</v>
      </c>
      <c r="Y1761" s="13" t="n">
        <v>37.8557416480191</v>
      </c>
      <c r="Z1761" s="13" t="n">
        <v>48.2000000000001</v>
      </c>
      <c r="AA1761" s="10" t="s">
        <v>162</v>
      </c>
      <c r="AG1761" s="13" t="n">
        <v>98.8145334112605</v>
      </c>
      <c r="AH1761" s="13" t="n">
        <v>100</v>
      </c>
      <c r="AI1761" s="13" t="n">
        <v>38</v>
      </c>
      <c r="AJ1761" s="13" t="n">
        <v>65.9</v>
      </c>
      <c r="AK1761" s="13" t="n">
        <v>40.2</v>
      </c>
      <c r="AL1761" s="12" t="n">
        <v>39.733175685478</v>
      </c>
      <c r="AM1761" s="10" t="s">
        <v>157</v>
      </c>
      <c r="AN1761" s="10" t="s">
        <v>632</v>
      </c>
    </row>
    <row r="1762" customFormat="false" ht="15" hidden="false" customHeight="false" outlineLevel="0" collapsed="false">
      <c r="A1762" s="10" t="s">
        <v>3932</v>
      </c>
      <c r="B1762" s="10" t="s">
        <v>3846</v>
      </c>
      <c r="C1762" s="10" t="s">
        <v>148</v>
      </c>
      <c r="D1762" s="11" t="n">
        <v>46298.9832291667</v>
      </c>
      <c r="E1762" s="10" t="s">
        <v>3933</v>
      </c>
      <c r="F1762" s="10" t="s">
        <v>3848</v>
      </c>
      <c r="G1762" s="10" t="s">
        <v>3849</v>
      </c>
      <c r="H1762" s="10" t="s">
        <v>295</v>
      </c>
      <c r="I1762" s="10" t="s">
        <v>152</v>
      </c>
      <c r="J1762" s="10" t="s">
        <v>248</v>
      </c>
      <c r="K1762" s="10" t="s">
        <v>154</v>
      </c>
      <c r="M1762" s="12" t="n">
        <v>47.9530065315225</v>
      </c>
      <c r="N1762" s="12" t="n">
        <v>4.86777636667209</v>
      </c>
      <c r="O1762" s="12" t="n">
        <v>46.6483969335078</v>
      </c>
      <c r="P1762" s="12" t="n">
        <v>58.0815175639151</v>
      </c>
      <c r="Q1762" s="12" t="n">
        <v>52.8465950537307</v>
      </c>
      <c r="R1762" s="12" t="n">
        <v>52.2684841114186</v>
      </c>
      <c r="S1762" s="12" t="n">
        <v>50.6381830018647</v>
      </c>
      <c r="T1762" s="12" t="n">
        <v>41.2462920003056</v>
      </c>
      <c r="U1762" s="12" t="n">
        <v>38.9004631042481</v>
      </c>
      <c r="V1762" s="12" t="n">
        <v>60.6498718261719</v>
      </c>
      <c r="W1762" s="12" t="n">
        <v>21.7494087219238</v>
      </c>
      <c r="X1762" s="13" t="n">
        <v>23.6313458699698</v>
      </c>
      <c r="Y1762" s="13" t="n">
        <v>42.3079391566652</v>
      </c>
      <c r="Z1762" s="13" t="n">
        <v>47.1000000000001</v>
      </c>
      <c r="AA1762" s="10" t="s">
        <v>162</v>
      </c>
      <c r="AC1762" s="10" t="s">
        <v>156</v>
      </c>
      <c r="AG1762" s="13" t="n">
        <v>97.4761151477778</v>
      </c>
      <c r="AH1762" s="13" t="n">
        <v>100</v>
      </c>
      <c r="AI1762" s="13" t="n">
        <v>38.1</v>
      </c>
      <c r="AJ1762" s="13" t="n">
        <v>66.3</v>
      </c>
      <c r="AK1762" s="13" t="n">
        <v>41.6</v>
      </c>
      <c r="AL1762" s="12" t="n">
        <v>42.2777777777778</v>
      </c>
      <c r="AM1762" s="10" t="s">
        <v>157</v>
      </c>
      <c r="AN1762" s="10" t="s">
        <v>632</v>
      </c>
    </row>
    <row r="1763" customFormat="false" ht="15" hidden="false" customHeight="false" outlineLevel="0" collapsed="false">
      <c r="A1763" s="10" t="s">
        <v>3934</v>
      </c>
      <c r="B1763" s="10" t="s">
        <v>3846</v>
      </c>
      <c r="C1763" s="10" t="s">
        <v>148</v>
      </c>
      <c r="D1763" s="11" t="n">
        <v>46298.9832523148</v>
      </c>
      <c r="E1763" s="10" t="s">
        <v>3935</v>
      </c>
      <c r="F1763" s="10" t="s">
        <v>3848</v>
      </c>
      <c r="G1763" s="10" t="s">
        <v>3849</v>
      </c>
      <c r="H1763" s="10" t="s">
        <v>298</v>
      </c>
      <c r="I1763" s="10" t="s">
        <v>152</v>
      </c>
      <c r="J1763" s="10" t="s">
        <v>248</v>
      </c>
      <c r="K1763" s="10" t="s">
        <v>154</v>
      </c>
      <c r="M1763" s="12" t="n">
        <v>56.6779898849467</v>
      </c>
      <c r="N1763" s="12" t="n">
        <v>1.67316182086607</v>
      </c>
      <c r="O1763" s="12" t="n">
        <v>56.2824741831322</v>
      </c>
      <c r="P1763" s="12" t="n">
        <v>58.7948999509504</v>
      </c>
      <c r="Q1763" s="12" t="n">
        <v>59.3450886941725</v>
      </c>
      <c r="R1763" s="12" t="n">
        <v>57.5442401131431</v>
      </c>
      <c r="S1763" s="12" t="n">
        <v>57.061153279366</v>
      </c>
      <c r="T1763" s="12" t="n">
        <v>54.3353483380752</v>
      </c>
      <c r="U1763" s="12" t="n">
        <v>54.0281295776367</v>
      </c>
      <c r="V1763" s="12" t="n">
        <v>60.3944129943848</v>
      </c>
      <c r="W1763" s="12" t="n">
        <v>6.36628341674805</v>
      </c>
      <c r="X1763" s="13" t="n">
        <v>54.8892972935486</v>
      </c>
      <c r="Y1763" s="13" t="n">
        <v>90.4138564765851</v>
      </c>
      <c r="Z1763" s="13" t="n">
        <v>56.5</v>
      </c>
      <c r="AA1763" s="10" t="s">
        <v>170</v>
      </c>
      <c r="AG1763" s="13" t="n">
        <v>98.9653397391901</v>
      </c>
      <c r="AH1763" s="13" t="n">
        <v>100</v>
      </c>
      <c r="AI1763" s="13" t="n">
        <v>48.3</v>
      </c>
      <c r="AJ1763" s="13" t="n">
        <v>67.2</v>
      </c>
      <c r="AK1763" s="13" t="n">
        <v>56.7</v>
      </c>
      <c r="AL1763" s="12" t="n">
        <v>55.2694384805302</v>
      </c>
      <c r="AM1763" s="10" t="s">
        <v>157</v>
      </c>
      <c r="AN1763" s="10" t="s">
        <v>632</v>
      </c>
    </row>
    <row r="1764" customFormat="false" ht="15" hidden="false" customHeight="false" outlineLevel="0" collapsed="false">
      <c r="A1764" s="10" t="s">
        <v>3936</v>
      </c>
      <c r="B1764" s="10" t="s">
        <v>3846</v>
      </c>
      <c r="C1764" s="10" t="s">
        <v>148</v>
      </c>
      <c r="D1764" s="11" t="n">
        <v>46298.983275463</v>
      </c>
      <c r="E1764" s="10" t="s">
        <v>3937</v>
      </c>
      <c r="F1764" s="10" t="s">
        <v>3848</v>
      </c>
      <c r="G1764" s="10" t="s">
        <v>3849</v>
      </c>
      <c r="H1764" s="10" t="s">
        <v>301</v>
      </c>
      <c r="I1764" s="10" t="s">
        <v>152</v>
      </c>
      <c r="J1764" s="10" t="s">
        <v>248</v>
      </c>
      <c r="K1764" s="10" t="s">
        <v>154</v>
      </c>
      <c r="M1764" s="12" t="n">
        <v>50.60534420813</v>
      </c>
      <c r="N1764" s="12" t="n">
        <v>5.02482860307931</v>
      </c>
      <c r="O1764" s="12" t="n">
        <v>49.2607253575274</v>
      </c>
      <c r="P1764" s="12" t="n">
        <v>60.4615899047745</v>
      </c>
      <c r="Q1764" s="12" t="n">
        <v>55.8920559324837</v>
      </c>
      <c r="R1764" s="12" t="n">
        <v>54.2223235213477</v>
      </c>
      <c r="S1764" s="12" t="n">
        <v>52.5966950623949</v>
      </c>
      <c r="T1764" s="12" t="n">
        <v>42.5631681443813</v>
      </c>
      <c r="U1764" s="12" t="n">
        <v>40.383430480957</v>
      </c>
      <c r="V1764" s="12" t="n">
        <v>62.3551940917969</v>
      </c>
      <c r="W1764" s="12" t="n">
        <v>21.9717636108398</v>
      </c>
      <c r="X1764" s="13" t="n">
        <v>17.5019147188824</v>
      </c>
      <c r="Y1764" s="13" t="n">
        <v>41.1789131778797</v>
      </c>
      <c r="Z1764" s="13" t="n">
        <v>49.6000000000001</v>
      </c>
      <c r="AA1764" s="10" t="s">
        <v>162</v>
      </c>
      <c r="AG1764" s="13" t="n">
        <v>98.8551985842775</v>
      </c>
      <c r="AH1764" s="13" t="n">
        <v>100</v>
      </c>
      <c r="AI1764" s="13" t="n">
        <v>39.6</v>
      </c>
      <c r="AJ1764" s="13" t="n">
        <v>67.2</v>
      </c>
      <c r="AK1764" s="13" t="n">
        <v>42</v>
      </c>
      <c r="AL1764" s="12" t="n">
        <v>41.9242105263158</v>
      </c>
      <c r="AM1764" s="10" t="s">
        <v>157</v>
      </c>
      <c r="AN1764" s="10" t="s">
        <v>632</v>
      </c>
    </row>
    <row r="1765" customFormat="false" ht="15" hidden="false" customHeight="false" outlineLevel="0" collapsed="false">
      <c r="A1765" s="10" t="s">
        <v>3938</v>
      </c>
      <c r="B1765" s="10" t="s">
        <v>3846</v>
      </c>
      <c r="C1765" s="10" t="s">
        <v>148</v>
      </c>
      <c r="D1765" s="11" t="n">
        <v>46298.9833217593</v>
      </c>
      <c r="E1765" s="10" t="s">
        <v>3939</v>
      </c>
      <c r="F1765" s="10" t="s">
        <v>3848</v>
      </c>
      <c r="G1765" s="10" t="s">
        <v>3849</v>
      </c>
      <c r="H1765" s="10" t="s">
        <v>304</v>
      </c>
      <c r="I1765" s="10" t="s">
        <v>152</v>
      </c>
      <c r="J1765" s="10" t="s">
        <v>248</v>
      </c>
      <c r="K1765" s="10" t="s">
        <v>154</v>
      </c>
      <c r="M1765" s="12" t="n">
        <v>62.0089912701948</v>
      </c>
      <c r="N1765" s="12" t="n">
        <v>1.51107215495423</v>
      </c>
      <c r="O1765" s="12" t="n">
        <v>61.5952357662352</v>
      </c>
      <c r="P1765" s="12" t="n">
        <v>63.7930151449331</v>
      </c>
      <c r="Q1765" s="12" t="n">
        <v>64.9208785825413</v>
      </c>
      <c r="R1765" s="12" t="n">
        <v>62.9313816565093</v>
      </c>
      <c r="S1765" s="12" t="n">
        <v>62.8707684360198</v>
      </c>
      <c r="T1765" s="12" t="n">
        <v>60.3234423974433</v>
      </c>
      <c r="U1765" s="12" t="n">
        <v>59.4262084960938</v>
      </c>
      <c r="V1765" s="12" t="n">
        <v>66.5125350952148</v>
      </c>
      <c r="W1765" s="12" t="n">
        <v>7.08632659912109</v>
      </c>
      <c r="X1765" s="13" t="n">
        <v>74.4281199282481</v>
      </c>
      <c r="Y1765" s="13" t="n">
        <v>94.5408729819766</v>
      </c>
      <c r="Z1765" s="13" t="n">
        <v>61.9</v>
      </c>
      <c r="AA1765" s="10" t="s">
        <v>170</v>
      </c>
      <c r="AG1765" s="13" t="n">
        <v>98.9493969386289</v>
      </c>
      <c r="AH1765" s="13" t="n">
        <v>100</v>
      </c>
      <c r="AI1765" s="13" t="n">
        <v>58.6</v>
      </c>
      <c r="AJ1765" s="13" t="n">
        <v>71.9</v>
      </c>
      <c r="AK1765" s="13" t="n">
        <v>59.7</v>
      </c>
      <c r="AL1765" s="12" t="n">
        <v>59.72</v>
      </c>
      <c r="AM1765" s="10" t="s">
        <v>157</v>
      </c>
      <c r="AN1765" s="10" t="s">
        <v>632</v>
      </c>
    </row>
    <row r="1766" customFormat="false" ht="15" hidden="false" customHeight="false" outlineLevel="0" collapsed="false">
      <c r="A1766" s="10" t="s">
        <v>3940</v>
      </c>
      <c r="B1766" s="10" t="s">
        <v>3846</v>
      </c>
      <c r="C1766" s="10" t="s">
        <v>148</v>
      </c>
      <c r="D1766" s="11" t="n">
        <v>46298.9833449074</v>
      </c>
      <c r="E1766" s="10" t="s">
        <v>3941</v>
      </c>
      <c r="F1766" s="10" t="s">
        <v>3848</v>
      </c>
      <c r="G1766" s="10" t="s">
        <v>3849</v>
      </c>
      <c r="H1766" s="10" t="s">
        <v>307</v>
      </c>
      <c r="I1766" s="10" t="s">
        <v>152</v>
      </c>
      <c r="J1766" s="10" t="s">
        <v>248</v>
      </c>
      <c r="K1766" s="10" t="s">
        <v>154</v>
      </c>
      <c r="M1766" s="12" t="n">
        <v>56.9874200902301</v>
      </c>
      <c r="N1766" s="12" t="n">
        <v>3.27918092101967</v>
      </c>
      <c r="O1766" s="12" t="n">
        <v>56.044726733543</v>
      </c>
      <c r="P1766" s="12" t="n">
        <v>62.505305702898</v>
      </c>
      <c r="Q1766" s="12" t="n">
        <v>62.2017337175516</v>
      </c>
      <c r="R1766" s="12" t="n">
        <v>59.1083225127189</v>
      </c>
      <c r="S1766" s="12" t="n">
        <v>58.866745741471</v>
      </c>
      <c r="T1766" s="12" t="n">
        <v>52.7561572772634</v>
      </c>
      <c r="U1766" s="12" t="n">
        <v>50.8723068237305</v>
      </c>
      <c r="V1766" s="12" t="n">
        <v>64.162841796875</v>
      </c>
      <c r="W1766" s="12" t="n">
        <v>13.2905349731445</v>
      </c>
      <c r="X1766" s="13" t="n">
        <v>30.4118714185616</v>
      </c>
      <c r="Y1766" s="13" t="n">
        <v>60.1115345113886</v>
      </c>
      <c r="Z1766" s="13" t="n">
        <v>55.8000000000001</v>
      </c>
      <c r="AA1766" s="10" t="s">
        <v>155</v>
      </c>
      <c r="AG1766" s="13" t="n">
        <v>98.7198438417951</v>
      </c>
      <c r="AH1766" s="13" t="n">
        <v>100</v>
      </c>
      <c r="AI1766" s="13" t="n">
        <v>50</v>
      </c>
      <c r="AJ1766" s="13" t="n">
        <v>72.5</v>
      </c>
      <c r="AK1766" s="13" t="n">
        <v>52.4</v>
      </c>
      <c r="AL1766" s="12" t="n">
        <v>52.3986445550028</v>
      </c>
      <c r="AM1766" s="10" t="s">
        <v>157</v>
      </c>
      <c r="AN1766" s="10" t="s">
        <v>632</v>
      </c>
    </row>
    <row r="1767" customFormat="false" ht="15" hidden="false" customHeight="false" outlineLevel="0" collapsed="false">
      <c r="A1767" s="10" t="s">
        <v>3942</v>
      </c>
      <c r="B1767" s="10" t="s">
        <v>3846</v>
      </c>
      <c r="C1767" s="10" t="s">
        <v>148</v>
      </c>
      <c r="D1767" s="11" t="n">
        <v>46298.9833680556</v>
      </c>
      <c r="E1767" s="10" t="s">
        <v>3943</v>
      </c>
      <c r="F1767" s="10" t="s">
        <v>3848</v>
      </c>
      <c r="G1767" s="10" t="s">
        <v>3849</v>
      </c>
      <c r="H1767" s="10" t="s">
        <v>310</v>
      </c>
      <c r="I1767" s="10" t="s">
        <v>152</v>
      </c>
      <c r="J1767" s="10" t="s">
        <v>248</v>
      </c>
      <c r="K1767" s="10" t="s">
        <v>154</v>
      </c>
      <c r="M1767" s="12" t="n">
        <v>54.5357791661202</v>
      </c>
      <c r="N1767" s="12" t="n">
        <v>4.02641668959855</v>
      </c>
      <c r="O1767" s="12" t="n">
        <v>53.4377789201825</v>
      </c>
      <c r="P1767" s="12" t="n">
        <v>61.5838739240662</v>
      </c>
      <c r="Q1767" s="12" t="n">
        <v>60.7309671235085</v>
      </c>
      <c r="R1767" s="12" t="n">
        <v>57.0364116752742</v>
      </c>
      <c r="S1767" s="12" t="n">
        <v>56.1782807324557</v>
      </c>
      <c r="T1767" s="12" t="n">
        <v>49.1710582661822</v>
      </c>
      <c r="U1767" s="12" t="n">
        <v>46.8351364135742</v>
      </c>
      <c r="V1767" s="12" t="n">
        <v>63.5371894836426</v>
      </c>
      <c r="W1767" s="12" t="n">
        <v>16.7020530700684</v>
      </c>
      <c r="X1767" s="13" t="n">
        <v>28.2310723678282</v>
      </c>
      <c r="Y1767" s="13" t="n">
        <v>47.8882817044496</v>
      </c>
      <c r="Z1767" s="13" t="n">
        <v>51.9000000000001</v>
      </c>
      <c r="AA1767" s="10" t="s">
        <v>162</v>
      </c>
      <c r="AC1767" s="10" t="s">
        <v>156</v>
      </c>
      <c r="AG1767" s="13" t="n">
        <v>98.7132828674948</v>
      </c>
      <c r="AH1767" s="13" t="n">
        <v>100</v>
      </c>
      <c r="AI1767" s="13" t="n">
        <v>45.8</v>
      </c>
      <c r="AJ1767" s="13" t="n">
        <v>72.5</v>
      </c>
      <c r="AK1767" s="13" t="n">
        <v>48.9</v>
      </c>
      <c r="AL1767" s="12" t="n">
        <v>48.6463915386033</v>
      </c>
      <c r="AM1767" s="10" t="s">
        <v>157</v>
      </c>
      <c r="AN1767" s="10" t="s">
        <v>632</v>
      </c>
    </row>
    <row r="1768" customFormat="false" ht="15" hidden="false" customHeight="false" outlineLevel="0" collapsed="false">
      <c r="A1768" s="10" t="s">
        <v>3944</v>
      </c>
      <c r="B1768" s="10" t="s">
        <v>3846</v>
      </c>
      <c r="C1768" s="10" t="s">
        <v>148</v>
      </c>
      <c r="D1768" s="11" t="n">
        <v>46298.9834143519</v>
      </c>
      <c r="E1768" s="10" t="s">
        <v>3945</v>
      </c>
      <c r="F1768" s="10" t="s">
        <v>3848</v>
      </c>
      <c r="G1768" s="10" t="s">
        <v>3849</v>
      </c>
      <c r="H1768" s="10" t="s">
        <v>313</v>
      </c>
      <c r="I1768" s="10" t="s">
        <v>152</v>
      </c>
      <c r="J1768" s="10" t="s">
        <v>248</v>
      </c>
      <c r="K1768" s="10" t="s">
        <v>154</v>
      </c>
      <c r="M1768" s="12" t="n">
        <v>53.8274841865302</v>
      </c>
      <c r="N1768" s="12" t="n">
        <v>4.74459238963533</v>
      </c>
      <c r="O1768" s="12" t="n">
        <v>52.5832286928992</v>
      </c>
      <c r="P1768" s="12" t="n">
        <v>60.4222660800594</v>
      </c>
      <c r="Q1768" s="12" t="n">
        <v>60.7423895271319</v>
      </c>
      <c r="R1768" s="12" t="n">
        <v>57.3126602434569</v>
      </c>
      <c r="S1768" s="12" t="n">
        <v>56.3262409514515</v>
      </c>
      <c r="T1768" s="12" t="n">
        <v>46.3230165364891</v>
      </c>
      <c r="U1768" s="12" t="n">
        <v>44.1359367370606</v>
      </c>
      <c r="V1768" s="12" t="n">
        <v>61.7495384216309</v>
      </c>
      <c r="W1768" s="12" t="n">
        <v>17.6136016845703</v>
      </c>
      <c r="X1768" s="13" t="n">
        <v>20.1386009123098</v>
      </c>
      <c r="Y1768" s="13" t="n">
        <v>38.4047338033111</v>
      </c>
      <c r="Z1768" s="13" t="n">
        <v>53.8000000000001</v>
      </c>
      <c r="AA1768" s="10" t="s">
        <v>162</v>
      </c>
      <c r="AC1768" s="10" t="s">
        <v>156</v>
      </c>
      <c r="AG1768" s="13" t="n">
        <v>98.6538900296601</v>
      </c>
      <c r="AH1768" s="13" t="n">
        <v>100</v>
      </c>
      <c r="AI1768" s="13" t="n">
        <v>43</v>
      </c>
      <c r="AJ1768" s="13" t="n">
        <v>72.3</v>
      </c>
      <c r="AK1768" s="13" t="n">
        <v>43.8</v>
      </c>
      <c r="AL1768" s="12" t="n">
        <v>44.5466275659824</v>
      </c>
      <c r="AM1768" s="10" t="s">
        <v>157</v>
      </c>
      <c r="AN1768" s="10" t="s">
        <v>632</v>
      </c>
    </row>
    <row r="1769" customFormat="false" ht="15" hidden="false" customHeight="false" outlineLevel="0" collapsed="false">
      <c r="A1769" s="10" t="s">
        <v>3946</v>
      </c>
      <c r="B1769" s="10" t="s">
        <v>3846</v>
      </c>
      <c r="C1769" s="10" t="s">
        <v>148</v>
      </c>
      <c r="D1769" s="11" t="n">
        <v>46298.9834606482</v>
      </c>
      <c r="E1769" s="10" t="s">
        <v>3947</v>
      </c>
      <c r="F1769" s="10" t="s">
        <v>3848</v>
      </c>
      <c r="G1769" s="10" t="s">
        <v>3849</v>
      </c>
      <c r="H1769" s="10" t="s">
        <v>316</v>
      </c>
      <c r="I1769" s="10" t="s">
        <v>152</v>
      </c>
      <c r="J1769" s="10" t="s">
        <v>248</v>
      </c>
      <c r="K1769" s="10" t="s">
        <v>154</v>
      </c>
      <c r="M1769" s="12" t="n">
        <v>53.3848385709991</v>
      </c>
      <c r="N1769" s="12" t="n">
        <v>4.43318413910507</v>
      </c>
      <c r="O1769" s="12" t="n">
        <v>52.3074118452767</v>
      </c>
      <c r="P1769" s="12" t="n">
        <v>60.0404289444347</v>
      </c>
      <c r="Q1769" s="12" t="n">
        <v>58.9004591987587</v>
      </c>
      <c r="R1769" s="12" t="n">
        <v>57.0916135903949</v>
      </c>
      <c r="S1769" s="12" t="n">
        <v>54.1674772171077</v>
      </c>
      <c r="T1769" s="12" t="n">
        <v>45.7000109928634</v>
      </c>
      <c r="U1769" s="12" t="n">
        <v>43.9780044555664</v>
      </c>
      <c r="V1769" s="12" t="n">
        <v>61.3935737609863</v>
      </c>
      <c r="W1769" s="12" t="n">
        <v>17.4155693054199</v>
      </c>
      <c r="X1769" s="13" t="n">
        <v>15.2298763867516</v>
      </c>
      <c r="Y1769" s="13" t="n">
        <v>41.2248674853907</v>
      </c>
      <c r="Z1769" s="13" t="n">
        <v>52.7000000000001</v>
      </c>
      <c r="AA1769" s="10" t="s">
        <v>162</v>
      </c>
      <c r="AG1769" s="13" t="n">
        <v>98.7436437311298</v>
      </c>
      <c r="AH1769" s="13" t="n">
        <v>100</v>
      </c>
      <c r="AI1769" s="13" t="n">
        <v>42.5</v>
      </c>
      <c r="AJ1769" s="13" t="n">
        <v>70.5</v>
      </c>
      <c r="AK1769" s="13" t="n">
        <v>42.8</v>
      </c>
      <c r="AL1769" s="12" t="n">
        <v>43.2947848761408</v>
      </c>
      <c r="AM1769" s="10" t="s">
        <v>157</v>
      </c>
      <c r="AN1769" s="10" t="s">
        <v>632</v>
      </c>
    </row>
    <row r="1770" customFormat="false" ht="15" hidden="false" customHeight="false" outlineLevel="0" collapsed="false">
      <c r="A1770" s="10" t="s">
        <v>3948</v>
      </c>
      <c r="B1770" s="10" t="s">
        <v>3846</v>
      </c>
      <c r="C1770" s="10" t="s">
        <v>148</v>
      </c>
      <c r="D1770" s="11" t="n">
        <v>46298.9834953704</v>
      </c>
      <c r="E1770" s="10" t="s">
        <v>3949</v>
      </c>
      <c r="F1770" s="10" t="s">
        <v>3848</v>
      </c>
      <c r="G1770" s="10" t="s">
        <v>3849</v>
      </c>
      <c r="H1770" s="10" t="s">
        <v>319</v>
      </c>
      <c r="I1770" s="10" t="s">
        <v>152</v>
      </c>
      <c r="J1770" s="10" t="s">
        <v>248</v>
      </c>
      <c r="K1770" s="10" t="s">
        <v>154</v>
      </c>
      <c r="M1770" s="12" t="n">
        <v>50.5220299221934</v>
      </c>
      <c r="N1770" s="12" t="n">
        <v>5.45187736183157</v>
      </c>
      <c r="O1770" s="12" t="n">
        <v>49.0574405772253</v>
      </c>
      <c r="P1770" s="12" t="n">
        <v>60.3045523822118</v>
      </c>
      <c r="Q1770" s="12" t="n">
        <v>56.6246617104823</v>
      </c>
      <c r="R1770" s="12" t="n">
        <v>55.175812208243</v>
      </c>
      <c r="S1770" s="12" t="n">
        <v>53.0052316581712</v>
      </c>
      <c r="T1770" s="12" t="n">
        <v>42.4072347431746</v>
      </c>
      <c r="U1770" s="12" t="n">
        <v>39.9373626708984</v>
      </c>
      <c r="V1770" s="12" t="n">
        <v>63.1078453063965</v>
      </c>
      <c r="W1770" s="12" t="n">
        <v>23.1704826354981</v>
      </c>
      <c r="X1770" s="13" t="n">
        <v>18.9524610854018</v>
      </c>
      <c r="Y1770" s="13" t="n">
        <v>36.8221774461395</v>
      </c>
      <c r="Z1770" s="13" t="n">
        <v>49.6000000000001</v>
      </c>
      <c r="AA1770" s="10" t="s">
        <v>162</v>
      </c>
      <c r="AG1770" s="13" t="n">
        <v>98.6360906360906</v>
      </c>
      <c r="AH1770" s="13" t="n">
        <v>100</v>
      </c>
      <c r="AI1770" s="13" t="n">
        <v>39.1</v>
      </c>
      <c r="AJ1770" s="13" t="n">
        <v>68.6</v>
      </c>
      <c r="AK1770" s="13" t="n">
        <v>40</v>
      </c>
      <c r="AL1770" s="12" t="n">
        <v>39.9373626373626</v>
      </c>
      <c r="AM1770" s="10" t="s">
        <v>157</v>
      </c>
      <c r="AN1770" s="10" t="s">
        <v>632</v>
      </c>
    </row>
    <row r="1771" customFormat="false" ht="15" hidden="false" customHeight="false" outlineLevel="0" collapsed="false">
      <c r="A1771" s="10" t="s">
        <v>3950</v>
      </c>
      <c r="B1771" s="10" t="s">
        <v>3846</v>
      </c>
      <c r="C1771" s="10" t="s">
        <v>148</v>
      </c>
      <c r="D1771" s="11" t="n">
        <v>46298.9836921296</v>
      </c>
      <c r="E1771" s="10" t="s">
        <v>3951</v>
      </c>
      <c r="F1771" s="10" t="s">
        <v>3848</v>
      </c>
      <c r="G1771" s="10" t="s">
        <v>3849</v>
      </c>
      <c r="H1771" s="10" t="s">
        <v>322</v>
      </c>
      <c r="I1771" s="10" t="s">
        <v>323</v>
      </c>
      <c r="J1771" s="10" t="s">
        <v>248</v>
      </c>
      <c r="K1771" s="10" t="s">
        <v>154</v>
      </c>
      <c r="M1771" s="12" t="n">
        <v>65.9158639924721</v>
      </c>
      <c r="N1771" s="12" t="n">
        <v>0.809146925081546</v>
      </c>
      <c r="O1771" s="12" t="n">
        <v>65.6884420013931</v>
      </c>
      <c r="P1771" s="12" t="n">
        <v>68.1134212591226</v>
      </c>
      <c r="Q1771" s="12" t="n">
        <v>66.9148736647618</v>
      </c>
      <c r="R1771" s="12" t="n">
        <v>65.7906797669276</v>
      </c>
      <c r="S1771" s="12" t="n">
        <v>66.2692890153395</v>
      </c>
      <c r="T1771" s="12" t="n">
        <v>65.2660092793434</v>
      </c>
      <c r="U1771" s="12" t="n">
        <v>64.9274749755859</v>
      </c>
      <c r="V1771" s="12" t="n">
        <v>68.8288269042969</v>
      </c>
      <c r="W1771" s="12" t="n">
        <v>3.90135192871094</v>
      </c>
      <c r="X1771" s="13" t="n">
        <v>95.3117604782022</v>
      </c>
      <c r="Y1771" s="13" t="n">
        <v>99.8396059389626</v>
      </c>
      <c r="Z1771" s="13" t="n">
        <v>67.2</v>
      </c>
      <c r="AA1771" s="10" t="s">
        <v>170</v>
      </c>
      <c r="AG1771" s="13" t="n">
        <v>99.0554079630498</v>
      </c>
      <c r="AH1771" s="13" t="n">
        <v>100</v>
      </c>
      <c r="AI1771" s="13" t="n">
        <v>64</v>
      </c>
      <c r="AJ1771" s="13" t="n">
        <v>72.7</v>
      </c>
      <c r="AK1771" s="13" t="n">
        <v>64.6</v>
      </c>
      <c r="AL1771" s="12" t="n">
        <v>64.9274758946011</v>
      </c>
      <c r="AM1771" s="10" t="s">
        <v>157</v>
      </c>
      <c r="AN1771" s="10" t="s">
        <v>632</v>
      </c>
    </row>
    <row r="1772" customFormat="false" ht="15" hidden="false" customHeight="false" outlineLevel="0" collapsed="false">
      <c r="A1772" s="10" t="s">
        <v>3952</v>
      </c>
      <c r="B1772" s="10" t="s">
        <v>3846</v>
      </c>
      <c r="C1772" s="10" t="s">
        <v>148</v>
      </c>
      <c r="D1772" s="11" t="n">
        <v>46298.9837152778</v>
      </c>
      <c r="E1772" s="10" t="s">
        <v>3953</v>
      </c>
      <c r="F1772" s="10" t="s">
        <v>3848</v>
      </c>
      <c r="G1772" s="10" t="s">
        <v>3849</v>
      </c>
      <c r="H1772" s="10" t="s">
        <v>326</v>
      </c>
      <c r="I1772" s="10" t="s">
        <v>323</v>
      </c>
      <c r="J1772" s="10" t="s">
        <v>248</v>
      </c>
      <c r="K1772" s="10" t="s">
        <v>154</v>
      </c>
      <c r="M1772" s="12" t="n">
        <v>64.9035279753566</v>
      </c>
      <c r="N1772" s="12" t="n">
        <v>0.721675654414317</v>
      </c>
      <c r="O1772" s="12" t="n">
        <v>64.6984296113121</v>
      </c>
      <c r="P1772" s="12" t="n">
        <v>66.5131589841034</v>
      </c>
      <c r="Q1772" s="12" t="n">
        <v>65.6741603766665</v>
      </c>
      <c r="R1772" s="12" t="n">
        <v>65.60892503606</v>
      </c>
      <c r="S1772" s="12" t="n">
        <v>65.0196724854088</v>
      </c>
      <c r="T1772" s="12" t="n">
        <v>64.2776276524018</v>
      </c>
      <c r="U1772" s="12" t="n">
        <v>63.7848968505859</v>
      </c>
      <c r="V1772" s="12" t="n">
        <v>67.1163864135742</v>
      </c>
      <c r="W1772" s="12" t="n">
        <v>3.33148956298828</v>
      </c>
      <c r="X1772" s="13" t="n">
        <v>97.5047003632514</v>
      </c>
      <c r="Y1772" s="13" t="n">
        <v>99.8658342916598</v>
      </c>
      <c r="Z1772" s="13" t="n">
        <v>66.1</v>
      </c>
      <c r="AA1772" s="10" t="s">
        <v>170</v>
      </c>
      <c r="AG1772" s="13" t="n">
        <v>98.8541629073586</v>
      </c>
      <c r="AH1772" s="13" t="n">
        <v>100</v>
      </c>
      <c r="AI1772" s="13" t="n">
        <v>62.9</v>
      </c>
      <c r="AJ1772" s="13" t="n">
        <v>72.7</v>
      </c>
      <c r="AK1772" s="13" t="n">
        <v>63.9</v>
      </c>
      <c r="AL1772" s="12" t="n">
        <v>63.5087857246482</v>
      </c>
      <c r="AM1772" s="10" t="s">
        <v>157</v>
      </c>
      <c r="AN1772" s="10" t="s">
        <v>632</v>
      </c>
    </row>
    <row r="1773" customFormat="false" ht="15" hidden="false" customHeight="false" outlineLevel="0" collapsed="false">
      <c r="A1773" s="10" t="s">
        <v>3954</v>
      </c>
      <c r="B1773" s="10" t="s">
        <v>3846</v>
      </c>
      <c r="C1773" s="10" t="s">
        <v>148</v>
      </c>
      <c r="D1773" s="11" t="n">
        <v>46298.9837384259</v>
      </c>
      <c r="E1773" s="10" t="s">
        <v>3955</v>
      </c>
      <c r="F1773" s="10" t="s">
        <v>3848</v>
      </c>
      <c r="G1773" s="10" t="s">
        <v>3849</v>
      </c>
      <c r="H1773" s="10" t="s">
        <v>329</v>
      </c>
      <c r="I1773" s="10" t="s">
        <v>323</v>
      </c>
      <c r="J1773" s="10" t="s">
        <v>248</v>
      </c>
      <c r="K1773" s="10" t="s">
        <v>154</v>
      </c>
      <c r="M1773" s="12" t="n">
        <v>64.0426338897288</v>
      </c>
      <c r="N1773" s="12" t="n">
        <v>1.00551925008836</v>
      </c>
      <c r="O1773" s="12" t="n">
        <v>63.7879597686106</v>
      </c>
      <c r="P1773" s="12" t="n">
        <v>66.9615268263337</v>
      </c>
      <c r="Q1773" s="12" t="n">
        <v>64.722702486653</v>
      </c>
      <c r="R1773" s="12" t="n">
        <v>64.2063192674599</v>
      </c>
      <c r="S1773" s="12" t="n">
        <v>64.1858055510233</v>
      </c>
      <c r="T1773" s="12" t="n">
        <v>62.9869259077793</v>
      </c>
      <c r="U1773" s="12" t="n">
        <v>62.6963615417481</v>
      </c>
      <c r="V1773" s="12" t="n">
        <v>67.875129699707</v>
      </c>
      <c r="W1773" s="12" t="n">
        <v>5.17876815795898</v>
      </c>
      <c r="X1773" s="13" t="n">
        <v>90.4287678202228</v>
      </c>
      <c r="Y1773" s="13" t="n">
        <v>98.6046914408807</v>
      </c>
      <c r="Z1773" s="13" t="n">
        <v>65.1</v>
      </c>
      <c r="AA1773" s="10" t="s">
        <v>170</v>
      </c>
      <c r="AG1773" s="13" t="n">
        <v>98.8032085561497</v>
      </c>
      <c r="AH1773" s="13" t="n">
        <v>100</v>
      </c>
      <c r="AI1773" s="13" t="n">
        <v>62.1</v>
      </c>
      <c r="AJ1773" s="13" t="n">
        <v>71.7</v>
      </c>
      <c r="AK1773" s="13" t="n">
        <v>63</v>
      </c>
      <c r="AL1773" s="12" t="n">
        <v>62.9084210526316</v>
      </c>
      <c r="AM1773" s="10" t="s">
        <v>157</v>
      </c>
      <c r="AN1773" s="10" t="s">
        <v>632</v>
      </c>
    </row>
    <row r="1774" customFormat="false" ht="15" hidden="false" customHeight="false" outlineLevel="0" collapsed="false">
      <c r="A1774" s="10" t="s">
        <v>3956</v>
      </c>
      <c r="B1774" s="10" t="s">
        <v>3846</v>
      </c>
      <c r="C1774" s="10" t="s">
        <v>148</v>
      </c>
      <c r="D1774" s="11" t="n">
        <v>46298.98375</v>
      </c>
      <c r="E1774" s="10" t="s">
        <v>3957</v>
      </c>
      <c r="F1774" s="10" t="s">
        <v>3848</v>
      </c>
      <c r="G1774" s="10" t="s">
        <v>3849</v>
      </c>
      <c r="H1774" s="10" t="s">
        <v>332</v>
      </c>
      <c r="I1774" s="10" t="s">
        <v>323</v>
      </c>
      <c r="J1774" s="10" t="s">
        <v>248</v>
      </c>
      <c r="K1774" s="10" t="s">
        <v>154</v>
      </c>
      <c r="M1774" s="12" t="n">
        <v>61.9550413405822</v>
      </c>
      <c r="N1774" s="12" t="n">
        <v>0.790493995421687</v>
      </c>
      <c r="O1774" s="12" t="n">
        <v>61.7274877939508</v>
      </c>
      <c r="P1774" s="12" t="n">
        <v>62.747840463906</v>
      </c>
      <c r="Q1774" s="12" t="n">
        <v>63.6983692344866</v>
      </c>
      <c r="R1774" s="12" t="n">
        <v>62.5449009560554</v>
      </c>
      <c r="S1774" s="12" t="n">
        <v>62.3342570721732</v>
      </c>
      <c r="T1774" s="12" t="n">
        <v>61.1296310424805</v>
      </c>
      <c r="U1774" s="12" t="n">
        <v>61.1296310424805</v>
      </c>
      <c r="V1774" s="12" t="n">
        <v>64.4693832397461</v>
      </c>
      <c r="W1774" s="12" t="n">
        <v>3.33975219726563</v>
      </c>
      <c r="X1774" s="13" t="n">
        <v>96.3852171567305</v>
      </c>
      <c r="Y1774" s="13" t="n">
        <v>99.7548703393111</v>
      </c>
      <c r="Z1774" s="13" t="n">
        <v>63.6</v>
      </c>
      <c r="AA1774" s="10" t="s">
        <v>170</v>
      </c>
      <c r="AG1774" s="13" t="n">
        <v>98.668009072814</v>
      </c>
      <c r="AH1774" s="13" t="n">
        <v>100</v>
      </c>
      <c r="AI1774" s="13" t="n">
        <v>59.5</v>
      </c>
      <c r="AJ1774" s="13" t="n">
        <v>70.5</v>
      </c>
      <c r="AK1774" s="13" t="n">
        <v>61.6</v>
      </c>
      <c r="AL1774" s="12" t="n">
        <v>60.6726706713347</v>
      </c>
      <c r="AM1774" s="10" t="s">
        <v>157</v>
      </c>
      <c r="AN1774" s="10" t="s">
        <v>632</v>
      </c>
    </row>
    <row r="1775" customFormat="false" ht="15" hidden="false" customHeight="false" outlineLevel="0" collapsed="false">
      <c r="A1775" s="10" t="s">
        <v>3958</v>
      </c>
      <c r="B1775" s="10" t="s">
        <v>3846</v>
      </c>
      <c r="C1775" s="10" t="s">
        <v>148</v>
      </c>
      <c r="D1775" s="11" t="n">
        <v>46298.9837731482</v>
      </c>
      <c r="E1775" s="10" t="s">
        <v>3959</v>
      </c>
      <c r="F1775" s="10" t="s">
        <v>3848</v>
      </c>
      <c r="G1775" s="10" t="s">
        <v>3849</v>
      </c>
      <c r="H1775" s="10" t="s">
        <v>336</v>
      </c>
      <c r="I1775" s="10" t="s">
        <v>323</v>
      </c>
      <c r="J1775" s="10" t="s">
        <v>153</v>
      </c>
      <c r="K1775" s="10" t="s">
        <v>154</v>
      </c>
      <c r="M1775" s="12" t="n">
        <v>64.8891484952054</v>
      </c>
      <c r="N1775" s="12" t="n">
        <v>1.22426636256739</v>
      </c>
      <c r="O1775" s="12" t="n">
        <v>64.5962066946678</v>
      </c>
      <c r="P1775" s="12" t="n">
        <v>65.4253134348582</v>
      </c>
      <c r="Q1775" s="12" t="n">
        <v>67.5106116913963</v>
      </c>
      <c r="R1775" s="12" t="n">
        <v>66.535260240842</v>
      </c>
      <c r="S1775" s="12" t="n">
        <v>64.6881476913462</v>
      </c>
      <c r="T1775" s="12" t="n">
        <v>63.2216675014866</v>
      </c>
      <c r="U1775" s="12" t="n">
        <v>62.8046531677246</v>
      </c>
      <c r="V1775" s="12" t="n">
        <v>68.3226852416992</v>
      </c>
      <c r="W1775" s="12" t="n">
        <v>5.51803207397461</v>
      </c>
      <c r="X1775" s="13" t="n">
        <v>74.5854876091995</v>
      </c>
      <c r="Y1775" s="13" t="n">
        <v>98.000237713199</v>
      </c>
      <c r="Z1775" s="13" t="n">
        <v>65.3</v>
      </c>
      <c r="AA1775" s="10" t="s">
        <v>170</v>
      </c>
      <c r="AG1775" s="13" t="n">
        <v>98.9047805642633</v>
      </c>
      <c r="AH1775" s="13" t="n">
        <v>100</v>
      </c>
      <c r="AI1775" s="13" t="n">
        <v>61.6</v>
      </c>
      <c r="AJ1775" s="13" t="n">
        <v>72.9</v>
      </c>
      <c r="AK1775" s="13" t="n">
        <v>62.2</v>
      </c>
      <c r="AL1775" s="12" t="n">
        <v>62.8046525987347</v>
      </c>
      <c r="AM1775" s="10" t="s">
        <v>157</v>
      </c>
      <c r="AN1775" s="10" t="s">
        <v>632</v>
      </c>
    </row>
    <row r="1776" customFormat="false" ht="15" hidden="false" customHeight="false" outlineLevel="0" collapsed="false">
      <c r="A1776" s="10" t="s">
        <v>3960</v>
      </c>
      <c r="B1776" s="10" t="s">
        <v>3846</v>
      </c>
      <c r="C1776" s="10" t="s">
        <v>148</v>
      </c>
      <c r="D1776" s="11" t="n">
        <v>46298.9837962963</v>
      </c>
      <c r="E1776" s="10" t="s">
        <v>3961</v>
      </c>
      <c r="F1776" s="10" t="s">
        <v>3848</v>
      </c>
      <c r="G1776" s="10" t="s">
        <v>3849</v>
      </c>
      <c r="H1776" s="10" t="s">
        <v>339</v>
      </c>
      <c r="I1776" s="10" t="s">
        <v>323</v>
      </c>
      <c r="J1776" s="10" t="s">
        <v>153</v>
      </c>
      <c r="K1776" s="10" t="s">
        <v>154</v>
      </c>
      <c r="M1776" s="12" t="n">
        <v>61.9717960050785</v>
      </c>
      <c r="N1776" s="12" t="n">
        <v>1.34756724680097</v>
      </c>
      <c r="O1776" s="12" t="n">
        <v>61.739407391587</v>
      </c>
      <c r="P1776" s="12" t="n">
        <v>63.8163700149927</v>
      </c>
      <c r="Q1776" s="12" t="n">
        <v>62.6754513354426</v>
      </c>
      <c r="R1776" s="12" t="n">
        <v>62.467244481139</v>
      </c>
      <c r="S1776" s="12" t="n">
        <v>62.5627241882948</v>
      </c>
      <c r="T1776" s="12" t="n">
        <v>59.5466402850649</v>
      </c>
      <c r="U1776" s="12" t="n">
        <v>58.9526329040527</v>
      </c>
      <c r="V1776" s="12" t="n">
        <v>65.3365936279297</v>
      </c>
      <c r="W1776" s="12" t="n">
        <v>6.38396072387695</v>
      </c>
      <c r="X1776" s="13" t="n">
        <v>45.7027670881437</v>
      </c>
      <c r="Y1776" s="13" t="n">
        <v>93.5129191863661</v>
      </c>
      <c r="Z1776" s="13" t="n">
        <v>61.3</v>
      </c>
      <c r="AA1776" s="10" t="s">
        <v>155</v>
      </c>
      <c r="AG1776" s="13" t="n">
        <v>98.6629783310281</v>
      </c>
      <c r="AH1776" s="13" t="n">
        <v>100</v>
      </c>
      <c r="AI1776" s="13" t="n">
        <v>57.9</v>
      </c>
      <c r="AJ1776" s="13" t="n">
        <v>70.4</v>
      </c>
      <c r="AK1776" s="13" t="n">
        <v>61.3</v>
      </c>
      <c r="AL1776" s="12" t="n">
        <v>61.480069124424</v>
      </c>
      <c r="AM1776" s="10" t="s">
        <v>157</v>
      </c>
      <c r="AN1776" s="10" t="s">
        <v>632</v>
      </c>
    </row>
    <row r="1777" customFormat="false" ht="15" hidden="false" customHeight="false" outlineLevel="0" collapsed="false">
      <c r="A1777" s="10" t="s">
        <v>3962</v>
      </c>
      <c r="B1777" s="10" t="s">
        <v>3846</v>
      </c>
      <c r="C1777" s="10" t="s">
        <v>148</v>
      </c>
      <c r="D1777" s="11" t="n">
        <v>46298.9838425926</v>
      </c>
      <c r="E1777" s="10" t="s">
        <v>3963</v>
      </c>
      <c r="F1777" s="10" t="s">
        <v>3848</v>
      </c>
      <c r="G1777" s="10" t="s">
        <v>3849</v>
      </c>
      <c r="H1777" s="10" t="s">
        <v>342</v>
      </c>
      <c r="I1777" s="10" t="s">
        <v>323</v>
      </c>
      <c r="J1777" s="10" t="s">
        <v>153</v>
      </c>
      <c r="K1777" s="10" t="s">
        <v>154</v>
      </c>
      <c r="M1777" s="12" t="n">
        <v>62.4265665423174</v>
      </c>
      <c r="N1777" s="12" t="n">
        <v>1.91084709891584</v>
      </c>
      <c r="O1777" s="12" t="n">
        <v>62.074884043873</v>
      </c>
      <c r="P1777" s="12" t="n">
        <v>66.3912271962582</v>
      </c>
      <c r="Q1777" s="12" t="n">
        <v>62.7869533322057</v>
      </c>
      <c r="R1777" s="12" t="n">
        <v>62.9879235200108</v>
      </c>
      <c r="S1777" s="12" t="n">
        <v>62.8756920594468</v>
      </c>
      <c r="T1777" s="12" t="n">
        <v>60.1186333895321</v>
      </c>
      <c r="U1777" s="12" t="n">
        <v>59.5778961181641</v>
      </c>
      <c r="V1777" s="12" t="n">
        <v>67.7435913085938</v>
      </c>
      <c r="W1777" s="12" t="n">
        <v>8.16569519042969</v>
      </c>
      <c r="X1777" s="13" t="n">
        <v>55.3956909593615</v>
      </c>
      <c r="Y1777" s="13" t="n">
        <v>88.3374197923731</v>
      </c>
      <c r="Z1777" s="13" t="n">
        <v>61.8</v>
      </c>
      <c r="AA1777" s="10" t="s">
        <v>170</v>
      </c>
      <c r="AG1777" s="13" t="n">
        <v>98.6059670781893</v>
      </c>
      <c r="AH1777" s="13" t="n">
        <v>100</v>
      </c>
      <c r="AI1777" s="13" t="n">
        <v>58.5</v>
      </c>
      <c r="AJ1777" s="13" t="n">
        <v>71.3</v>
      </c>
      <c r="AK1777" s="13" t="n">
        <v>60.3</v>
      </c>
      <c r="AL1777" s="12" t="n">
        <v>60.3962962962963</v>
      </c>
      <c r="AM1777" s="10" t="s">
        <v>157</v>
      </c>
      <c r="AN1777" s="10" t="s">
        <v>632</v>
      </c>
    </row>
    <row r="1778" customFormat="false" ht="15" hidden="false" customHeight="false" outlineLevel="0" collapsed="false">
      <c r="A1778" s="10" t="s">
        <v>3964</v>
      </c>
      <c r="B1778" s="10" t="s">
        <v>3846</v>
      </c>
      <c r="C1778" s="10" t="s">
        <v>148</v>
      </c>
      <c r="D1778" s="11" t="n">
        <v>46298.9838657407</v>
      </c>
      <c r="E1778" s="10" t="s">
        <v>3965</v>
      </c>
      <c r="F1778" s="10" t="s">
        <v>3848</v>
      </c>
      <c r="G1778" s="10" t="s">
        <v>3849</v>
      </c>
      <c r="H1778" s="10" t="s">
        <v>345</v>
      </c>
      <c r="I1778" s="10" t="s">
        <v>323</v>
      </c>
      <c r="J1778" s="10" t="s">
        <v>153</v>
      </c>
      <c r="K1778" s="10" t="s">
        <v>154</v>
      </c>
      <c r="M1778" s="12" t="n">
        <v>60.2295061475218</v>
      </c>
      <c r="N1778" s="12" t="n">
        <v>1.90848961755011</v>
      </c>
      <c r="O1778" s="12" t="n">
        <v>59.8981362595094</v>
      </c>
      <c r="P1778" s="12" t="n">
        <v>63.6428028033272</v>
      </c>
      <c r="Q1778" s="12" t="n">
        <v>61.0792364718014</v>
      </c>
      <c r="R1778" s="12" t="n">
        <v>60.4020818126811</v>
      </c>
      <c r="S1778" s="12" t="n">
        <v>61.288132593907</v>
      </c>
      <c r="T1778" s="12" t="n">
        <v>57.2598652059738</v>
      </c>
      <c r="U1778" s="12" t="n">
        <v>56.3759536743164</v>
      </c>
      <c r="V1778" s="12" t="n">
        <v>65.3654174804688</v>
      </c>
      <c r="W1778" s="12" t="n">
        <v>8.98946380615234</v>
      </c>
      <c r="X1778" s="13" t="n">
        <v>34.0380940070722</v>
      </c>
      <c r="Y1778" s="13" t="n">
        <v>84.9608996316164</v>
      </c>
      <c r="Z1778" s="13" t="n">
        <v>60.2</v>
      </c>
      <c r="AA1778" s="10" t="s">
        <v>155</v>
      </c>
      <c r="AC1778" s="10" t="s">
        <v>156</v>
      </c>
      <c r="AG1778" s="13" t="n">
        <v>97.9135591534908</v>
      </c>
      <c r="AH1778" s="13" t="n">
        <v>100</v>
      </c>
      <c r="AI1778" s="13" t="n">
        <v>55.6</v>
      </c>
      <c r="AJ1778" s="13" t="n">
        <v>70.3</v>
      </c>
      <c r="AK1778" s="13" t="n">
        <v>58.8</v>
      </c>
      <c r="AL1778" s="12" t="n">
        <v>59.0378727156305</v>
      </c>
      <c r="AM1778" s="10" t="s">
        <v>157</v>
      </c>
      <c r="AN1778" s="10" t="s">
        <v>632</v>
      </c>
    </row>
    <row r="1779" customFormat="false" ht="15" hidden="false" customHeight="false" outlineLevel="0" collapsed="false">
      <c r="A1779" s="10" t="s">
        <v>3966</v>
      </c>
      <c r="B1779" s="10" t="s">
        <v>3846</v>
      </c>
      <c r="C1779" s="10" t="s">
        <v>148</v>
      </c>
      <c r="D1779" s="11" t="n">
        <v>46298.9838888889</v>
      </c>
      <c r="E1779" s="10" t="s">
        <v>3967</v>
      </c>
      <c r="F1779" s="10" t="s">
        <v>3848</v>
      </c>
      <c r="G1779" s="10" t="s">
        <v>3849</v>
      </c>
      <c r="H1779" s="10" t="s">
        <v>351</v>
      </c>
      <c r="I1779" s="10" t="s">
        <v>323</v>
      </c>
      <c r="J1779" s="10" t="s">
        <v>153</v>
      </c>
      <c r="K1779" s="10" t="s">
        <v>154</v>
      </c>
      <c r="M1779" s="12" t="n">
        <v>60.8668607650808</v>
      </c>
      <c r="N1779" s="12" t="n">
        <v>1.21405448153822</v>
      </c>
      <c r="O1779" s="12" t="n">
        <v>60.6406632212236</v>
      </c>
      <c r="P1779" s="12" t="n">
        <v>63.1082103088856</v>
      </c>
      <c r="Q1779" s="12" t="n">
        <v>61.498845120351</v>
      </c>
      <c r="R1779" s="12" t="n">
        <v>61.9476381923566</v>
      </c>
      <c r="S1779" s="12" t="n">
        <v>60.5389378510618</v>
      </c>
      <c r="T1779" s="12" t="n">
        <v>59.572234077238</v>
      </c>
      <c r="U1779" s="12" t="n">
        <v>59.0113143920898</v>
      </c>
      <c r="V1779" s="12" t="n">
        <v>64.7376480102539</v>
      </c>
      <c r="W1779" s="12" t="n">
        <v>5.72633361816406</v>
      </c>
      <c r="X1779" s="13" t="n">
        <v>84.8061209670639</v>
      </c>
      <c r="Y1779" s="13" t="n">
        <v>97.0312392512363</v>
      </c>
      <c r="Z1779" s="13" t="n">
        <v>61.4</v>
      </c>
      <c r="AA1779" s="10" t="s">
        <v>170</v>
      </c>
      <c r="AD1779" s="10" t="s">
        <v>156</v>
      </c>
      <c r="AG1779" s="13" t="n">
        <v>97.3937318543885</v>
      </c>
      <c r="AH1779" s="13" t="n">
        <v>100</v>
      </c>
      <c r="AI1779" s="13" t="n">
        <v>58</v>
      </c>
      <c r="AJ1779" s="13" t="n">
        <v>69.2</v>
      </c>
      <c r="AK1779" s="13" t="n">
        <v>59.4</v>
      </c>
      <c r="AL1779" s="12" t="n">
        <v>59.193991956268</v>
      </c>
      <c r="AM1779" s="10" t="s">
        <v>157</v>
      </c>
      <c r="AN1779" s="10" t="s">
        <v>632</v>
      </c>
    </row>
    <row r="1780" customFormat="false" ht="15" hidden="false" customHeight="false" outlineLevel="0" collapsed="false">
      <c r="A1780" s="10" t="s">
        <v>3968</v>
      </c>
      <c r="B1780" s="10" t="s">
        <v>3846</v>
      </c>
      <c r="C1780" s="10" t="s">
        <v>148</v>
      </c>
      <c r="D1780" s="11" t="n">
        <v>46298.983912037</v>
      </c>
      <c r="E1780" s="10" t="s">
        <v>3969</v>
      </c>
      <c r="F1780" s="10" t="s">
        <v>3848</v>
      </c>
      <c r="G1780" s="10" t="s">
        <v>3849</v>
      </c>
      <c r="H1780" s="10" t="s">
        <v>354</v>
      </c>
      <c r="I1780" s="10" t="s">
        <v>323</v>
      </c>
      <c r="J1780" s="10" t="s">
        <v>153</v>
      </c>
      <c r="K1780" s="10" t="s">
        <v>154</v>
      </c>
      <c r="M1780" s="12" t="n">
        <v>56.9421991925033</v>
      </c>
      <c r="N1780" s="12" t="n">
        <v>1.97431728458215</v>
      </c>
      <c r="O1780" s="12" t="n">
        <v>56.6407072275373</v>
      </c>
      <c r="P1780" s="12" t="n">
        <v>58.5054125407331</v>
      </c>
      <c r="Q1780" s="12" t="n">
        <v>59.6242015831859</v>
      </c>
      <c r="R1780" s="12" t="n">
        <v>58.2516367080364</v>
      </c>
      <c r="S1780" s="12" t="n">
        <v>55.8659674424896</v>
      </c>
      <c r="T1780" s="12" t="n">
        <v>54.2367654486885</v>
      </c>
      <c r="U1780" s="12" t="n">
        <v>53.3455047607422</v>
      </c>
      <c r="V1780" s="12" t="n">
        <v>61.6553268432617</v>
      </c>
      <c r="W1780" s="12" t="n">
        <v>8.30982208251953</v>
      </c>
      <c r="X1780" s="13" t="n">
        <v>49.2589992402458</v>
      </c>
      <c r="Y1780" s="13" t="n">
        <v>84.9395562650869</v>
      </c>
      <c r="Z1780" s="13" t="n">
        <v>56.9</v>
      </c>
      <c r="AA1780" s="10" t="s">
        <v>155</v>
      </c>
      <c r="AG1780" s="13" t="n">
        <v>98.7661474164134</v>
      </c>
      <c r="AH1780" s="13" t="n">
        <v>100</v>
      </c>
      <c r="AI1780" s="13" t="n">
        <v>50.2</v>
      </c>
      <c r="AJ1780" s="13" t="n">
        <v>68.5</v>
      </c>
      <c r="AK1780" s="13" t="n">
        <v>57.2</v>
      </c>
      <c r="AL1780" s="12" t="n">
        <v>55.2035830618893</v>
      </c>
      <c r="AM1780" s="10" t="s">
        <v>157</v>
      </c>
      <c r="AN1780" s="10" t="s">
        <v>632</v>
      </c>
    </row>
    <row r="1781" customFormat="false" ht="15" hidden="false" customHeight="false" outlineLevel="0" collapsed="false">
      <c r="A1781" s="10" t="s">
        <v>3970</v>
      </c>
      <c r="B1781" s="10" t="s">
        <v>3846</v>
      </c>
      <c r="C1781" s="10" t="s">
        <v>148</v>
      </c>
      <c r="D1781" s="11" t="n">
        <v>46298.9839236111</v>
      </c>
      <c r="E1781" s="10" t="s">
        <v>3971</v>
      </c>
      <c r="F1781" s="10" t="s">
        <v>3848</v>
      </c>
      <c r="G1781" s="10" t="s">
        <v>3849</v>
      </c>
      <c r="H1781" s="10" t="s">
        <v>357</v>
      </c>
      <c r="I1781" s="10" t="s">
        <v>358</v>
      </c>
      <c r="J1781" s="10" t="s">
        <v>248</v>
      </c>
      <c r="K1781" s="10" t="s">
        <v>154</v>
      </c>
      <c r="M1781" s="12" t="n">
        <v>41.5932685328543</v>
      </c>
      <c r="N1781" s="12" t="n">
        <v>5.21669411002289</v>
      </c>
      <c r="O1781" s="12" t="n">
        <v>39.9025245266896</v>
      </c>
      <c r="P1781" s="12" t="n">
        <v>50.1747400192987</v>
      </c>
      <c r="Q1781" s="12" t="n">
        <v>46.4906108545096</v>
      </c>
      <c r="R1781" s="12" t="n">
        <v>48.5104073557564</v>
      </c>
      <c r="S1781" s="12" t="n">
        <v>48.8074374301566</v>
      </c>
      <c r="T1781" s="12" t="n">
        <v>35.1085946839407</v>
      </c>
      <c r="U1781" s="12" t="n">
        <v>31.5899906158447</v>
      </c>
      <c r="V1781" s="12" t="n">
        <v>54.0020446777344</v>
      </c>
      <c r="W1781" s="12" t="n">
        <v>22.4120540618897</v>
      </c>
      <c r="X1781" s="13" t="n">
        <v>20.5393669970019</v>
      </c>
      <c r="Y1781" s="13" t="n">
        <v>46.6282178144708</v>
      </c>
      <c r="Z1781" s="13" t="n">
        <v>38.5000000000001</v>
      </c>
      <c r="AA1781" s="10" t="s">
        <v>162</v>
      </c>
      <c r="AE1781" s="10" t="s">
        <v>156</v>
      </c>
      <c r="AG1781" s="13" t="n">
        <v>98.7645136822452</v>
      </c>
      <c r="AH1781" s="13" t="n">
        <v>100</v>
      </c>
      <c r="AI1781" s="13" t="n">
        <v>30.5</v>
      </c>
      <c r="AJ1781" s="13" t="n">
        <v>68.9</v>
      </c>
      <c r="AK1781" s="13" t="n">
        <v>31.1</v>
      </c>
      <c r="AL1781" s="12" t="n">
        <v>31.5899906872788</v>
      </c>
      <c r="AM1781" s="10" t="s">
        <v>157</v>
      </c>
      <c r="AN1781" s="10" t="s">
        <v>632</v>
      </c>
    </row>
    <row r="1782" customFormat="false" ht="15" hidden="false" customHeight="false" outlineLevel="0" collapsed="false">
      <c r="A1782" s="10" t="s">
        <v>3972</v>
      </c>
      <c r="B1782" s="10" t="s">
        <v>3846</v>
      </c>
      <c r="C1782" s="10" t="s">
        <v>148</v>
      </c>
      <c r="D1782" s="11" t="n">
        <v>46298.9840162037</v>
      </c>
      <c r="E1782" s="10" t="s">
        <v>3973</v>
      </c>
      <c r="F1782" s="10" t="s">
        <v>3848</v>
      </c>
      <c r="G1782" s="10" t="s">
        <v>3849</v>
      </c>
      <c r="H1782" s="10" t="s">
        <v>361</v>
      </c>
      <c r="I1782" s="10" t="s">
        <v>358</v>
      </c>
      <c r="J1782" s="10" t="s">
        <v>153</v>
      </c>
      <c r="K1782" s="10" t="s">
        <v>154</v>
      </c>
      <c r="M1782" s="12" t="n">
        <v>46.14783897484</v>
      </c>
      <c r="N1782" s="12" t="n">
        <v>8.43634362884659</v>
      </c>
      <c r="O1782" s="12" t="n">
        <v>43.9411386857148</v>
      </c>
      <c r="P1782" s="12" t="n">
        <v>56.4263479545548</v>
      </c>
      <c r="Q1782" s="12" t="n">
        <v>56.3711710000504</v>
      </c>
      <c r="R1782" s="12" t="n">
        <v>53.5933965124014</v>
      </c>
      <c r="S1782" s="12" t="n">
        <v>52.5555526280167</v>
      </c>
      <c r="T1782" s="12" t="n">
        <v>33.9587203444968</v>
      </c>
      <c r="U1782" s="12" t="n">
        <v>30.7552757263184</v>
      </c>
      <c r="V1782" s="12" t="n">
        <v>59.7542877197266</v>
      </c>
      <c r="W1782" s="12" t="n">
        <v>28.9990119934082</v>
      </c>
      <c r="X1782" s="13" t="n">
        <v>14.3252191146309</v>
      </c>
      <c r="Y1782" s="13" t="n">
        <v>30.7605447715908</v>
      </c>
      <c r="Z1782" s="13" t="n">
        <v>54.6000000000003</v>
      </c>
      <c r="AA1782" s="10" t="s">
        <v>162</v>
      </c>
      <c r="AG1782" s="13" t="n">
        <v>98.9157358863308</v>
      </c>
      <c r="AH1782" s="13" t="n">
        <v>100</v>
      </c>
      <c r="AI1782" s="13" t="n">
        <v>29.6</v>
      </c>
      <c r="AJ1782" s="13" t="n">
        <v>70.3</v>
      </c>
      <c r="AK1782" s="13" t="n">
        <v>44.2</v>
      </c>
      <c r="AL1782" s="12" t="n">
        <v>42.3875</v>
      </c>
      <c r="AM1782" s="10" t="s">
        <v>157</v>
      </c>
      <c r="AN1782" s="10" t="s">
        <v>632</v>
      </c>
    </row>
    <row r="1783" customFormat="false" ht="15" hidden="false" customHeight="false" outlineLevel="0" collapsed="false">
      <c r="A1783" s="10" t="s">
        <v>3974</v>
      </c>
      <c r="B1783" s="10" t="s">
        <v>3975</v>
      </c>
      <c r="C1783" s="10" t="s">
        <v>148</v>
      </c>
      <c r="D1783" s="11" t="n">
        <v>46298.9900115741</v>
      </c>
      <c r="E1783" s="10" t="s">
        <v>3976</v>
      </c>
      <c r="F1783" s="10" t="s">
        <v>3977</v>
      </c>
      <c r="G1783" s="10" t="s">
        <v>3978</v>
      </c>
      <c r="H1783" s="10" t="s">
        <v>151</v>
      </c>
      <c r="I1783" s="10" t="s">
        <v>152</v>
      </c>
      <c r="J1783" s="10" t="s">
        <v>153</v>
      </c>
      <c r="K1783" s="10" t="s">
        <v>154</v>
      </c>
      <c r="M1783" s="12" t="n">
        <v>62.0419678155426</v>
      </c>
      <c r="N1783" s="12" t="n">
        <v>4.51724502174947</v>
      </c>
      <c r="O1783" s="12" t="n">
        <v>61.3484687287744</v>
      </c>
      <c r="P1783" s="12" t="n">
        <v>69.8686589266074</v>
      </c>
      <c r="Q1783" s="12" t="n">
        <v>61.9660029276398</v>
      </c>
      <c r="R1783" s="12" t="n">
        <v>63.7158110719549</v>
      </c>
      <c r="S1783" s="12" t="n">
        <v>63.4454388954389</v>
      </c>
      <c r="T1783" s="12" t="n">
        <v>54.310737841232</v>
      </c>
      <c r="U1783" s="12" t="n">
        <v>52.7840843200684</v>
      </c>
      <c r="V1783" s="12" t="n">
        <v>71.3713455200195</v>
      </c>
      <c r="W1783" s="12" t="n">
        <v>18.5872611999512</v>
      </c>
      <c r="X1783" s="13" t="n">
        <v>11.7764111900251</v>
      </c>
      <c r="Y1783" s="13" t="n">
        <v>47.2697058543349</v>
      </c>
      <c r="Z1783" s="13" t="n">
        <v>60.2000000000001</v>
      </c>
      <c r="AA1783" s="10" t="s">
        <v>162</v>
      </c>
      <c r="AG1783" s="13" t="n">
        <v>98.799477124183</v>
      </c>
      <c r="AH1783" s="13" t="n">
        <v>100</v>
      </c>
      <c r="AI1783" s="13" t="n">
        <v>52.1</v>
      </c>
      <c r="AJ1783" s="13" t="n">
        <v>76.2</v>
      </c>
      <c r="AK1783" s="13" t="n">
        <v>61</v>
      </c>
      <c r="AL1783" s="12" t="n">
        <v>60.1333333333334</v>
      </c>
      <c r="AM1783" s="10" t="s">
        <v>180</v>
      </c>
    </row>
    <row r="1784" customFormat="false" ht="15" hidden="false" customHeight="false" outlineLevel="0" collapsed="false">
      <c r="A1784" s="10" t="s">
        <v>3979</v>
      </c>
      <c r="B1784" s="10" t="s">
        <v>3975</v>
      </c>
      <c r="C1784" s="10" t="s">
        <v>148</v>
      </c>
      <c r="D1784" s="11" t="n">
        <v>46298.9900347222</v>
      </c>
      <c r="E1784" s="10" t="s">
        <v>3980</v>
      </c>
      <c r="F1784" s="10" t="s">
        <v>3977</v>
      </c>
      <c r="G1784" s="10" t="s">
        <v>3978</v>
      </c>
      <c r="H1784" s="10" t="s">
        <v>160</v>
      </c>
      <c r="I1784" s="10" t="s">
        <v>152</v>
      </c>
      <c r="J1784" s="10" t="s">
        <v>153</v>
      </c>
      <c r="K1784" s="10" t="s">
        <v>154</v>
      </c>
      <c r="M1784" s="12" t="n">
        <v>62.147838237709</v>
      </c>
      <c r="N1784" s="12" t="n">
        <v>4.73890910383398</v>
      </c>
      <c r="O1784" s="12" t="n">
        <v>61.34787047597</v>
      </c>
      <c r="P1784" s="12" t="n">
        <v>69.3699199354717</v>
      </c>
      <c r="Q1784" s="12" t="n">
        <v>64.0184909733078</v>
      </c>
      <c r="R1784" s="12" t="n">
        <v>63.5458451411481</v>
      </c>
      <c r="S1784" s="12" t="n">
        <v>63.7358223282572</v>
      </c>
      <c r="T1784" s="12" t="n">
        <v>53.9887647470759</v>
      </c>
      <c r="U1784" s="12" t="n">
        <v>52.2954368591309</v>
      </c>
      <c r="V1784" s="12" t="n">
        <v>71.1912002563477</v>
      </c>
      <c r="W1784" s="12" t="n">
        <v>18.8957633972168</v>
      </c>
      <c r="X1784" s="13" t="n">
        <v>15.7485618381971</v>
      </c>
      <c r="Y1784" s="13" t="n">
        <v>36.0594918678989</v>
      </c>
      <c r="Z1784" s="13" t="n">
        <v>64.1000000000001</v>
      </c>
      <c r="AA1784" s="10" t="s">
        <v>162</v>
      </c>
      <c r="AG1784" s="13" t="n">
        <v>98.7795301354623</v>
      </c>
      <c r="AH1784" s="13" t="n">
        <v>100</v>
      </c>
      <c r="AI1784" s="13" t="n">
        <v>51.6</v>
      </c>
      <c r="AJ1784" s="13" t="n">
        <v>76.1</v>
      </c>
      <c r="AK1784" s="13" t="n">
        <v>58.6</v>
      </c>
      <c r="AL1784" s="12" t="n">
        <v>58.616935483871</v>
      </c>
      <c r="AM1784" s="10" t="s">
        <v>180</v>
      </c>
    </row>
    <row r="1785" customFormat="false" ht="15" hidden="false" customHeight="false" outlineLevel="0" collapsed="false">
      <c r="A1785" s="10" t="s">
        <v>3981</v>
      </c>
      <c r="B1785" s="10" t="s">
        <v>3975</v>
      </c>
      <c r="C1785" s="10" t="s">
        <v>148</v>
      </c>
      <c r="D1785" s="11" t="n">
        <v>46298.9900694444</v>
      </c>
      <c r="E1785" s="10" t="s">
        <v>3982</v>
      </c>
      <c r="F1785" s="10" t="s">
        <v>3977</v>
      </c>
      <c r="G1785" s="10" t="s">
        <v>3978</v>
      </c>
      <c r="H1785" s="10" t="s">
        <v>166</v>
      </c>
      <c r="I1785" s="10" t="s">
        <v>152</v>
      </c>
      <c r="J1785" s="10" t="s">
        <v>153</v>
      </c>
      <c r="K1785" s="10" t="s">
        <v>154</v>
      </c>
      <c r="M1785" s="12" t="n">
        <v>63.3383896362619</v>
      </c>
      <c r="N1785" s="12" t="n">
        <v>5.67240344041372</v>
      </c>
      <c r="O1785" s="12" t="n">
        <v>62.3841009361956</v>
      </c>
      <c r="P1785" s="12" t="n">
        <v>72.0791882089571</v>
      </c>
      <c r="Q1785" s="12" t="n">
        <v>64.7951594203151</v>
      </c>
      <c r="R1785" s="12" t="n">
        <v>66.3066186190545</v>
      </c>
      <c r="S1785" s="12" t="n">
        <v>64.6606507076883</v>
      </c>
      <c r="T1785" s="12" t="n">
        <v>53.7446305528688</v>
      </c>
      <c r="U1785" s="12" t="n">
        <v>51.4969711303711</v>
      </c>
      <c r="V1785" s="12" t="n">
        <v>75.1963043212891</v>
      </c>
      <c r="W1785" s="12" t="n">
        <v>23.699333190918</v>
      </c>
      <c r="X1785" s="13" t="n">
        <v>13.7805305597756</v>
      </c>
      <c r="Y1785" s="13" t="n">
        <v>34.7224494565853</v>
      </c>
      <c r="Z1785" s="13" t="n">
        <v>62.0000000000001</v>
      </c>
      <c r="AA1785" s="10" t="s">
        <v>162</v>
      </c>
      <c r="AG1785" s="13" t="n">
        <v>98.6238532110092</v>
      </c>
      <c r="AH1785" s="13" t="n">
        <v>100</v>
      </c>
      <c r="AI1785" s="13" t="n">
        <v>50.6</v>
      </c>
      <c r="AJ1785" s="13" t="n">
        <v>82.2</v>
      </c>
      <c r="AK1785" s="13" t="n">
        <v>60</v>
      </c>
      <c r="AL1785" s="12" t="n">
        <v>60.1771929256446</v>
      </c>
      <c r="AM1785" s="10" t="s">
        <v>180</v>
      </c>
    </row>
    <row r="1786" customFormat="false" ht="15" hidden="false" customHeight="false" outlineLevel="0" collapsed="false">
      <c r="A1786" s="10" t="s">
        <v>3983</v>
      </c>
      <c r="B1786" s="10" t="s">
        <v>3975</v>
      </c>
      <c r="C1786" s="10" t="s">
        <v>148</v>
      </c>
      <c r="D1786" s="11" t="n">
        <v>46298.9900925926</v>
      </c>
      <c r="E1786" s="10" t="s">
        <v>3984</v>
      </c>
      <c r="F1786" s="10" t="s">
        <v>3977</v>
      </c>
      <c r="G1786" s="10" t="s">
        <v>3978</v>
      </c>
      <c r="H1786" s="10" t="s">
        <v>169</v>
      </c>
      <c r="I1786" s="10" t="s">
        <v>152</v>
      </c>
      <c r="J1786" s="10" t="s">
        <v>153</v>
      </c>
      <c r="K1786" s="10" t="s">
        <v>154</v>
      </c>
      <c r="M1786" s="12" t="n">
        <v>63.2082968056519</v>
      </c>
      <c r="N1786" s="12" t="n">
        <v>3.48780892521126</v>
      </c>
      <c r="O1786" s="12" t="n">
        <v>62.6132845962495</v>
      </c>
      <c r="P1786" s="12" t="n">
        <v>69.9832094056911</v>
      </c>
      <c r="Q1786" s="12" t="n">
        <v>62.8672300908426</v>
      </c>
      <c r="R1786" s="12" t="n">
        <v>63.84399491038</v>
      </c>
      <c r="S1786" s="12" t="n">
        <v>65.552063465369</v>
      </c>
      <c r="T1786" s="12" t="n">
        <v>58.7968981192844</v>
      </c>
      <c r="U1786" s="12" t="n">
        <v>56.8471832275391</v>
      </c>
      <c r="V1786" s="12" t="n">
        <v>71.0284881591797</v>
      </c>
      <c r="W1786" s="12" t="n">
        <v>14.1813049316406</v>
      </c>
      <c r="X1786" s="13" t="n">
        <v>30.8473484754663</v>
      </c>
      <c r="Y1786" s="13" t="n">
        <v>63.6985113813687</v>
      </c>
      <c r="Z1786" s="13" t="n">
        <v>62.0000000000001</v>
      </c>
      <c r="AA1786" s="10" t="s">
        <v>155</v>
      </c>
      <c r="AG1786" s="13" t="n">
        <v>98.6728908006648</v>
      </c>
      <c r="AH1786" s="13" t="n">
        <v>100</v>
      </c>
      <c r="AI1786" s="13" t="n">
        <v>56.2</v>
      </c>
      <c r="AJ1786" s="13" t="n">
        <v>79</v>
      </c>
      <c r="AK1786" s="13" t="n">
        <v>61.1</v>
      </c>
      <c r="AL1786" s="12" t="n">
        <v>60.6784478178368</v>
      </c>
      <c r="AM1786" s="10" t="s">
        <v>180</v>
      </c>
    </row>
    <row r="1787" customFormat="false" ht="15" hidden="false" customHeight="false" outlineLevel="0" collapsed="false">
      <c r="A1787" s="10" t="s">
        <v>3985</v>
      </c>
      <c r="B1787" s="10" t="s">
        <v>3975</v>
      </c>
      <c r="C1787" s="10" t="s">
        <v>148</v>
      </c>
      <c r="D1787" s="11" t="n">
        <v>46298.9901157407</v>
      </c>
      <c r="E1787" s="10" t="s">
        <v>3986</v>
      </c>
      <c r="F1787" s="10" t="s">
        <v>3977</v>
      </c>
      <c r="G1787" s="10" t="s">
        <v>3978</v>
      </c>
      <c r="H1787" s="10" t="s">
        <v>173</v>
      </c>
      <c r="I1787" s="10" t="s">
        <v>152</v>
      </c>
      <c r="J1787" s="10" t="s">
        <v>153</v>
      </c>
      <c r="K1787" s="10" t="s">
        <v>154</v>
      </c>
      <c r="M1787" s="12" t="n">
        <v>62.2503281778922</v>
      </c>
      <c r="N1787" s="12" t="n">
        <v>4.9501181973011</v>
      </c>
      <c r="O1787" s="12" t="n">
        <v>61.5055415681916</v>
      </c>
      <c r="P1787" s="12" t="n">
        <v>70.4085514304664</v>
      </c>
      <c r="Q1787" s="12" t="n">
        <v>62.7298939880811</v>
      </c>
      <c r="R1787" s="12" t="n">
        <v>62.7429353832321</v>
      </c>
      <c r="S1787" s="12" t="n">
        <v>64.2740050195587</v>
      </c>
      <c r="T1787" s="12" t="n">
        <v>53.4300817557272</v>
      </c>
      <c r="U1787" s="12" t="n">
        <v>51.6281967163086</v>
      </c>
      <c r="V1787" s="12" t="n">
        <v>71.1693572998047</v>
      </c>
      <c r="W1787" s="12" t="n">
        <v>19.5411605834961</v>
      </c>
      <c r="X1787" s="13" t="n">
        <v>12.1560642055382</v>
      </c>
      <c r="Y1787" s="13" t="n">
        <v>46.0562866875322</v>
      </c>
      <c r="Z1787" s="13" t="n">
        <v>62.5000000000001</v>
      </c>
      <c r="AA1787" s="10" t="s">
        <v>162</v>
      </c>
      <c r="AG1787" s="13" t="n">
        <v>98.5470085470086</v>
      </c>
      <c r="AH1787" s="13" t="n">
        <v>100</v>
      </c>
      <c r="AI1787" s="13" t="n">
        <v>50.7</v>
      </c>
      <c r="AJ1787" s="13" t="n">
        <v>83.4</v>
      </c>
      <c r="AK1787" s="13" t="n">
        <v>61.4</v>
      </c>
      <c r="AL1787" s="12" t="n">
        <v>59.2241333832311</v>
      </c>
      <c r="AM1787" s="10" t="s">
        <v>180</v>
      </c>
    </row>
    <row r="1788" customFormat="false" ht="15" hidden="false" customHeight="false" outlineLevel="0" collapsed="false">
      <c r="A1788" s="10" t="s">
        <v>3987</v>
      </c>
      <c r="B1788" s="10" t="s">
        <v>3975</v>
      </c>
      <c r="C1788" s="10" t="s">
        <v>148</v>
      </c>
      <c r="D1788" s="11" t="n">
        <v>46298.9901388889</v>
      </c>
      <c r="E1788" s="10" t="s">
        <v>3988</v>
      </c>
      <c r="F1788" s="10" t="s">
        <v>3977</v>
      </c>
      <c r="G1788" s="10" t="s">
        <v>3978</v>
      </c>
      <c r="H1788" s="10" t="s">
        <v>176</v>
      </c>
      <c r="I1788" s="10" t="s">
        <v>152</v>
      </c>
      <c r="J1788" s="10" t="s">
        <v>153</v>
      </c>
      <c r="K1788" s="10" t="s">
        <v>154</v>
      </c>
      <c r="M1788" s="12" t="n">
        <v>63.4909882741167</v>
      </c>
      <c r="N1788" s="12" t="n">
        <v>2.8394417350155</v>
      </c>
      <c r="O1788" s="12" t="n">
        <v>62.7930957720283</v>
      </c>
      <c r="P1788" s="12" t="n">
        <v>70.0446406624534</v>
      </c>
      <c r="Q1788" s="12" t="n">
        <v>64.9742637263842</v>
      </c>
      <c r="R1788" s="12" t="n">
        <v>65.2994319523851</v>
      </c>
      <c r="S1788" s="12" t="n">
        <v>64.0284458948114</v>
      </c>
      <c r="T1788" s="12" t="n">
        <v>59.8086700054643</v>
      </c>
      <c r="U1788" s="12" t="n">
        <v>59.6925926208496</v>
      </c>
      <c r="V1788" s="12" t="n">
        <v>72.2845230102539</v>
      </c>
      <c r="W1788" s="12" t="n">
        <v>12.5919303894043</v>
      </c>
      <c r="X1788" s="13" t="n">
        <v>31.1965619656197</v>
      </c>
      <c r="Y1788" s="13" t="n">
        <v>75.5951309513095</v>
      </c>
      <c r="Z1788" s="13" t="n">
        <v>62.1</v>
      </c>
      <c r="AA1788" s="10" t="s">
        <v>155</v>
      </c>
      <c r="AG1788" s="13" t="n">
        <v>98.786396977106</v>
      </c>
      <c r="AH1788" s="13" t="n">
        <v>100</v>
      </c>
      <c r="AI1788" s="13" t="n">
        <v>54.7</v>
      </c>
      <c r="AJ1788" s="13" t="n">
        <v>88.4</v>
      </c>
      <c r="AK1788" s="13" t="n">
        <v>61.1</v>
      </c>
      <c r="AL1788" s="12" t="n">
        <v>59.6925925925926</v>
      </c>
      <c r="AM1788" s="10" t="s">
        <v>180</v>
      </c>
    </row>
    <row r="1789" customFormat="false" ht="15" hidden="false" customHeight="false" outlineLevel="0" collapsed="false">
      <c r="A1789" s="10" t="s">
        <v>3989</v>
      </c>
      <c r="B1789" s="10" t="s">
        <v>3975</v>
      </c>
      <c r="C1789" s="10" t="s">
        <v>148</v>
      </c>
      <c r="D1789" s="11" t="n">
        <v>46298.990162037</v>
      </c>
      <c r="E1789" s="10" t="s">
        <v>3990</v>
      </c>
      <c r="F1789" s="10" t="s">
        <v>3977</v>
      </c>
      <c r="G1789" s="10" t="s">
        <v>3978</v>
      </c>
      <c r="H1789" s="10" t="s">
        <v>179</v>
      </c>
      <c r="I1789" s="10" t="s">
        <v>152</v>
      </c>
      <c r="J1789" s="10" t="s">
        <v>153</v>
      </c>
      <c r="K1789" s="10" t="s">
        <v>154</v>
      </c>
      <c r="M1789" s="12" t="n">
        <v>65.4886960483206</v>
      </c>
      <c r="N1789" s="12" t="n">
        <v>3.22603831535431</v>
      </c>
      <c r="O1789" s="12" t="n">
        <v>64.9120673958338</v>
      </c>
      <c r="P1789" s="12" t="n">
        <v>72.5889667911217</v>
      </c>
      <c r="Q1789" s="12" t="n">
        <v>65.0192678349834</v>
      </c>
      <c r="R1789" s="12" t="n">
        <v>66.9841106472359</v>
      </c>
      <c r="S1789" s="12" t="n">
        <v>66.1045470127166</v>
      </c>
      <c r="T1789" s="12" t="n">
        <v>62.2723028064456</v>
      </c>
      <c r="U1789" s="12" t="n">
        <v>59.8157539367676</v>
      </c>
      <c r="V1789" s="12" t="n">
        <v>74.3871078491211</v>
      </c>
      <c r="W1789" s="12" t="n">
        <v>14.5713539123535</v>
      </c>
      <c r="X1789" s="13" t="n">
        <v>47.1686603188075</v>
      </c>
      <c r="Y1789" s="13" t="n">
        <v>71.1941578477398</v>
      </c>
      <c r="Z1789" s="13" t="n">
        <v>65.1000000000001</v>
      </c>
      <c r="AA1789" s="10" t="s">
        <v>155</v>
      </c>
      <c r="AG1789" s="13" t="n">
        <v>99.051597309794</v>
      </c>
      <c r="AH1789" s="13" t="n">
        <v>100</v>
      </c>
      <c r="AI1789" s="13" t="n">
        <v>58.8</v>
      </c>
      <c r="AJ1789" s="13" t="n">
        <v>85</v>
      </c>
      <c r="AK1789" s="13" t="n">
        <v>63</v>
      </c>
      <c r="AL1789" s="12" t="n">
        <v>63.9462865275142</v>
      </c>
      <c r="AM1789" s="10" t="s">
        <v>180</v>
      </c>
    </row>
    <row r="1790" customFormat="false" ht="15" hidden="false" customHeight="false" outlineLevel="0" collapsed="false">
      <c r="A1790" s="10" t="s">
        <v>3991</v>
      </c>
      <c r="B1790" s="10" t="s">
        <v>3975</v>
      </c>
      <c r="C1790" s="10" t="s">
        <v>148</v>
      </c>
      <c r="D1790" s="11" t="n">
        <v>46298.9901967593</v>
      </c>
      <c r="E1790" s="10" t="s">
        <v>3992</v>
      </c>
      <c r="F1790" s="10" t="s">
        <v>3977</v>
      </c>
      <c r="G1790" s="10" t="s">
        <v>3978</v>
      </c>
      <c r="H1790" s="10" t="s">
        <v>183</v>
      </c>
      <c r="I1790" s="10" t="s">
        <v>152</v>
      </c>
      <c r="J1790" s="10" t="s">
        <v>153</v>
      </c>
      <c r="K1790" s="10" t="s">
        <v>154</v>
      </c>
      <c r="M1790" s="12" t="n">
        <v>61.8044410995826</v>
      </c>
      <c r="N1790" s="12" t="n">
        <v>4.31184728283778</v>
      </c>
      <c r="O1790" s="12" t="n">
        <v>61.2479220190786</v>
      </c>
      <c r="P1790" s="12" t="n">
        <v>68.7029008379226</v>
      </c>
      <c r="Q1790" s="12" t="n">
        <v>60.375095320841</v>
      </c>
      <c r="R1790" s="12" t="n">
        <v>64.1157615408301</v>
      </c>
      <c r="S1790" s="12" t="n">
        <v>62.6992742010632</v>
      </c>
      <c r="T1790" s="12" t="n">
        <v>54.5984446178684</v>
      </c>
      <c r="U1790" s="12" t="n">
        <v>52.9067916870117</v>
      </c>
      <c r="V1790" s="12" t="n">
        <v>70.6482009887695</v>
      </c>
      <c r="W1790" s="12" t="n">
        <v>17.7414093017578</v>
      </c>
      <c r="X1790" s="13" t="n">
        <v>13.7548355653931</v>
      </c>
      <c r="Y1790" s="13" t="n">
        <v>48.2815339784138</v>
      </c>
      <c r="Z1790" s="13" t="n">
        <v>60.5000000000001</v>
      </c>
      <c r="AA1790" s="10" t="s">
        <v>162</v>
      </c>
      <c r="AG1790" s="13" t="n">
        <v>98.7259422614274</v>
      </c>
      <c r="AH1790" s="13" t="n">
        <v>100</v>
      </c>
      <c r="AI1790" s="13" t="n">
        <v>52.2</v>
      </c>
      <c r="AJ1790" s="13" t="n">
        <v>77.1</v>
      </c>
      <c r="AK1790" s="13" t="n">
        <v>60</v>
      </c>
      <c r="AL1790" s="12" t="n">
        <v>58.6908538606255</v>
      </c>
      <c r="AM1790" s="10" t="s">
        <v>180</v>
      </c>
    </row>
    <row r="1791" customFormat="false" ht="15" hidden="false" customHeight="false" outlineLevel="0" collapsed="false">
      <c r="A1791" s="10" t="s">
        <v>3993</v>
      </c>
      <c r="B1791" s="10" t="s">
        <v>3975</v>
      </c>
      <c r="C1791" s="10" t="s">
        <v>148</v>
      </c>
      <c r="D1791" s="11" t="n">
        <v>46298.9902430556</v>
      </c>
      <c r="E1791" s="10" t="s">
        <v>3994</v>
      </c>
      <c r="F1791" s="10" t="s">
        <v>3977</v>
      </c>
      <c r="G1791" s="10" t="s">
        <v>3978</v>
      </c>
      <c r="H1791" s="10" t="s">
        <v>186</v>
      </c>
      <c r="I1791" s="10" t="s">
        <v>152</v>
      </c>
      <c r="J1791" s="10" t="s">
        <v>153</v>
      </c>
      <c r="K1791" s="10" t="s">
        <v>154</v>
      </c>
      <c r="M1791" s="12" t="n">
        <v>54.9403888956191</v>
      </c>
      <c r="N1791" s="12" t="n">
        <v>6.75508697902822</v>
      </c>
      <c r="O1791" s="12" t="n">
        <v>53.7886720844011</v>
      </c>
      <c r="P1791" s="12" t="n">
        <v>63.8858441499151</v>
      </c>
      <c r="Q1791" s="12" t="n">
        <v>55.918747533966</v>
      </c>
      <c r="R1791" s="12" t="n">
        <v>57.5432823029613</v>
      </c>
      <c r="S1791" s="12" t="n">
        <v>60.5143024671217</v>
      </c>
      <c r="T1791" s="12" t="n">
        <v>44.0024448225848</v>
      </c>
      <c r="U1791" s="12" t="n">
        <v>42.2785835266113</v>
      </c>
      <c r="V1791" s="12" t="n">
        <v>65.4090805053711</v>
      </c>
      <c r="W1791" s="12" t="n">
        <v>23.1304969787598</v>
      </c>
      <c r="X1791" s="13" t="n">
        <v>16.4717902145533</v>
      </c>
      <c r="Y1791" s="13" t="n">
        <v>35.7615026589939</v>
      </c>
      <c r="Z1791" s="13" t="n">
        <v>60.6000000000002</v>
      </c>
      <c r="AA1791" s="10" t="s">
        <v>162</v>
      </c>
      <c r="AD1791" s="10" t="s">
        <v>156</v>
      </c>
      <c r="AG1791" s="13" t="n">
        <v>98.6926245755554</v>
      </c>
      <c r="AH1791" s="13" t="n">
        <v>100</v>
      </c>
      <c r="AI1791" s="13" t="n">
        <v>41.1</v>
      </c>
      <c r="AJ1791" s="13" t="n">
        <v>71.5</v>
      </c>
      <c r="AK1791" s="13" t="n">
        <v>44.8</v>
      </c>
      <c r="AL1791" s="12" t="n">
        <v>44.3408353098704</v>
      </c>
      <c r="AM1791" s="10" t="s">
        <v>180</v>
      </c>
    </row>
    <row r="1792" customFormat="false" ht="15" hidden="false" customHeight="false" outlineLevel="0" collapsed="false">
      <c r="A1792" s="10" t="s">
        <v>3995</v>
      </c>
      <c r="B1792" s="10" t="s">
        <v>3975</v>
      </c>
      <c r="C1792" s="10" t="s">
        <v>148</v>
      </c>
      <c r="D1792" s="11" t="n">
        <v>46298.9903472222</v>
      </c>
      <c r="E1792" s="10" t="s">
        <v>3996</v>
      </c>
      <c r="F1792" s="10" t="s">
        <v>3977</v>
      </c>
      <c r="G1792" s="10" t="s">
        <v>3978</v>
      </c>
      <c r="H1792" s="10" t="s">
        <v>189</v>
      </c>
      <c r="I1792" s="10" t="s">
        <v>152</v>
      </c>
      <c r="J1792" s="10" t="s">
        <v>153</v>
      </c>
      <c r="K1792" s="10" t="s">
        <v>154</v>
      </c>
      <c r="M1792" s="12" t="n">
        <v>60.5729706100974</v>
      </c>
      <c r="N1792" s="12" t="n">
        <v>2.10822257168985</v>
      </c>
      <c r="O1792" s="12" t="n">
        <v>60.2281606859356</v>
      </c>
      <c r="P1792" s="12" t="n">
        <v>63.3119667195232</v>
      </c>
      <c r="Q1792" s="12" t="n">
        <v>61.5879768413202</v>
      </c>
      <c r="R1792" s="12" t="n">
        <v>62.4887242329725</v>
      </c>
      <c r="S1792" s="12" t="n">
        <v>60.2698230328301</v>
      </c>
      <c r="T1792" s="12" t="n">
        <v>56.4648949001254</v>
      </c>
      <c r="U1792" s="12" t="n">
        <v>54.9986457824707</v>
      </c>
      <c r="V1792" s="12" t="n">
        <v>65.6337738037109</v>
      </c>
      <c r="W1792" s="12" t="n">
        <v>10.6351280212402</v>
      </c>
      <c r="X1792" s="13" t="n">
        <v>17.4779916107081</v>
      </c>
      <c r="Y1792" s="13" t="n">
        <v>80.4264856787945</v>
      </c>
      <c r="Z1792" s="13" t="n">
        <v>60.7000000000001</v>
      </c>
      <c r="AA1792" s="10" t="s">
        <v>155</v>
      </c>
      <c r="AG1792" s="13" t="n">
        <v>99.0054362356296</v>
      </c>
      <c r="AH1792" s="13" t="n">
        <v>100</v>
      </c>
      <c r="AI1792" s="13" t="n">
        <v>54.2</v>
      </c>
      <c r="AJ1792" s="13" t="n">
        <v>74.8</v>
      </c>
      <c r="AK1792" s="13" t="n">
        <v>55.6</v>
      </c>
      <c r="AL1792" s="12" t="n">
        <v>55.4796924416074</v>
      </c>
      <c r="AM1792" s="10" t="s">
        <v>157</v>
      </c>
    </row>
    <row r="1793" customFormat="false" ht="15" hidden="false" customHeight="false" outlineLevel="0" collapsed="false">
      <c r="A1793" s="10" t="s">
        <v>3997</v>
      </c>
      <c r="B1793" s="10" t="s">
        <v>3975</v>
      </c>
      <c r="C1793" s="10" t="s">
        <v>148</v>
      </c>
      <c r="D1793" s="11" t="n">
        <v>46298.9904398148</v>
      </c>
      <c r="E1793" s="10" t="s">
        <v>3998</v>
      </c>
      <c r="F1793" s="10" t="s">
        <v>3977</v>
      </c>
      <c r="G1793" s="10" t="s">
        <v>3978</v>
      </c>
      <c r="H1793" s="10" t="s">
        <v>192</v>
      </c>
      <c r="I1793" s="10" t="s">
        <v>152</v>
      </c>
      <c r="J1793" s="10" t="s">
        <v>153</v>
      </c>
      <c r="K1793" s="10" t="s">
        <v>154</v>
      </c>
      <c r="M1793" s="12" t="n">
        <v>56.2002945442944</v>
      </c>
      <c r="N1793" s="12" t="n">
        <v>2.22874342434331</v>
      </c>
      <c r="O1793" s="12" t="n">
        <v>55.7385160739048</v>
      </c>
      <c r="P1793" s="12" t="n">
        <v>57.2937750984104</v>
      </c>
      <c r="Q1793" s="12" t="n">
        <v>59.7875492762687</v>
      </c>
      <c r="R1793" s="12" t="n">
        <v>57.1489638055206</v>
      </c>
      <c r="S1793" s="12" t="n">
        <v>57.5088466534949</v>
      </c>
      <c r="T1793" s="12" t="n">
        <v>53.1213880398183</v>
      </c>
      <c r="U1793" s="12" t="n">
        <v>52.1189460754395</v>
      </c>
      <c r="V1793" s="12" t="n">
        <v>60.4902725219727</v>
      </c>
      <c r="W1793" s="12" t="n">
        <v>8.3713264465332</v>
      </c>
      <c r="X1793" s="13" t="n">
        <v>42.6137855410894</v>
      </c>
      <c r="Y1793" s="13" t="n">
        <v>73.0976540178227</v>
      </c>
      <c r="Z1793" s="13" t="n">
        <v>55.8</v>
      </c>
      <c r="AA1793" s="10" t="s">
        <v>155</v>
      </c>
      <c r="AG1793" s="13" t="n">
        <v>98.3668570734079</v>
      </c>
      <c r="AH1793" s="13" t="n">
        <v>100</v>
      </c>
      <c r="AI1793" s="13" t="n">
        <v>50.3</v>
      </c>
      <c r="AJ1793" s="13" t="n">
        <v>71.9</v>
      </c>
      <c r="AK1793" s="13" t="n">
        <v>51.6</v>
      </c>
      <c r="AL1793" s="12" t="n">
        <v>51.4401759530792</v>
      </c>
      <c r="AM1793" s="10" t="s">
        <v>157</v>
      </c>
    </row>
    <row r="1794" customFormat="false" ht="15" hidden="false" customHeight="false" outlineLevel="0" collapsed="false">
      <c r="A1794" s="10" t="s">
        <v>3999</v>
      </c>
      <c r="B1794" s="10" t="s">
        <v>3975</v>
      </c>
      <c r="C1794" s="10" t="s">
        <v>148</v>
      </c>
      <c r="D1794" s="11" t="n">
        <v>46298.990462963</v>
      </c>
      <c r="E1794" s="10" t="s">
        <v>4000</v>
      </c>
      <c r="F1794" s="10" t="s">
        <v>3977</v>
      </c>
      <c r="G1794" s="10" t="s">
        <v>3978</v>
      </c>
      <c r="H1794" s="10" t="s">
        <v>195</v>
      </c>
      <c r="I1794" s="10" t="s">
        <v>152</v>
      </c>
      <c r="J1794" s="10" t="s">
        <v>153</v>
      </c>
      <c r="K1794" s="10" t="s">
        <v>154</v>
      </c>
      <c r="M1794" s="12" t="n">
        <v>52.1068848911791</v>
      </c>
      <c r="N1794" s="12" t="n">
        <v>4.00735387137933</v>
      </c>
      <c r="O1794" s="12" t="n">
        <v>51.2356887210216</v>
      </c>
      <c r="P1794" s="12" t="n">
        <v>56.312022094249</v>
      </c>
      <c r="Q1794" s="12" t="n">
        <v>57.9179055836614</v>
      </c>
      <c r="R1794" s="12" t="n">
        <v>54.8431043015112</v>
      </c>
      <c r="S1794" s="12" t="n">
        <v>52.8511255922398</v>
      </c>
      <c r="T1794" s="12" t="n">
        <v>44.6647135818413</v>
      </c>
      <c r="U1794" s="12" t="n">
        <v>43.1522064208984</v>
      </c>
      <c r="V1794" s="12" t="n">
        <v>59.3577728271484</v>
      </c>
      <c r="W1794" s="12" t="n">
        <v>16.20556640625</v>
      </c>
      <c r="X1794" s="13" t="n">
        <v>12.4561609585018</v>
      </c>
      <c r="Y1794" s="13" t="n">
        <v>52.591747352877</v>
      </c>
      <c r="Z1794" s="13" t="n">
        <v>51.9000000000001</v>
      </c>
      <c r="AA1794" s="10" t="s">
        <v>155</v>
      </c>
      <c r="AG1794" s="13" t="n">
        <v>98.1795116807803</v>
      </c>
      <c r="AH1794" s="13" t="n">
        <v>100</v>
      </c>
      <c r="AI1794" s="13" t="n">
        <v>42.4</v>
      </c>
      <c r="AJ1794" s="13" t="n">
        <v>68.9</v>
      </c>
      <c r="AK1794" s="13" t="n">
        <v>51.9</v>
      </c>
      <c r="AL1794" s="12" t="n">
        <v>46.3259259259259</v>
      </c>
      <c r="AM1794" s="10" t="s">
        <v>157</v>
      </c>
    </row>
    <row r="1795" customFormat="false" ht="15" hidden="false" customHeight="false" outlineLevel="0" collapsed="false">
      <c r="A1795" s="10" t="s">
        <v>4001</v>
      </c>
      <c r="B1795" s="10" t="s">
        <v>3975</v>
      </c>
      <c r="C1795" s="10" t="s">
        <v>148</v>
      </c>
      <c r="D1795" s="11" t="n">
        <v>46298.9904976852</v>
      </c>
      <c r="E1795" s="10" t="s">
        <v>4002</v>
      </c>
      <c r="F1795" s="10" t="s">
        <v>3977</v>
      </c>
      <c r="G1795" s="10" t="s">
        <v>3978</v>
      </c>
      <c r="H1795" s="10" t="s">
        <v>198</v>
      </c>
      <c r="I1795" s="10" t="s">
        <v>152</v>
      </c>
      <c r="J1795" s="10" t="s">
        <v>153</v>
      </c>
      <c r="K1795" s="10" t="s">
        <v>154</v>
      </c>
      <c r="M1795" s="12" t="n">
        <v>52.5649205747506</v>
      </c>
      <c r="N1795" s="12" t="n">
        <v>6.20971733565014</v>
      </c>
      <c r="O1795" s="12" t="n">
        <v>51.0354495400687</v>
      </c>
      <c r="P1795" s="12" t="n">
        <v>58.917373134578</v>
      </c>
      <c r="Q1795" s="12" t="n">
        <v>60.9149191677653</v>
      </c>
      <c r="R1795" s="12" t="n">
        <v>58.3203702355033</v>
      </c>
      <c r="S1795" s="12" t="n">
        <v>55.5021485758881</v>
      </c>
      <c r="T1795" s="12" t="n">
        <v>42.1980276309349</v>
      </c>
      <c r="U1795" s="12" t="n">
        <v>41.4359359741211</v>
      </c>
      <c r="V1795" s="12" t="n">
        <v>62.0081214904785</v>
      </c>
      <c r="W1795" s="12" t="n">
        <v>20.5721855163574</v>
      </c>
      <c r="X1795" s="13" t="n">
        <v>19.0211632202004</v>
      </c>
      <c r="Y1795" s="13" t="n">
        <v>36.3513881740289</v>
      </c>
      <c r="Z1795" s="13" t="n">
        <v>57.6000000000002</v>
      </c>
      <c r="AA1795" s="10" t="s">
        <v>162</v>
      </c>
      <c r="AG1795" s="13" t="n">
        <v>98.4544302854162</v>
      </c>
      <c r="AH1795" s="13" t="n">
        <v>100</v>
      </c>
      <c r="AI1795" s="13" t="n">
        <v>40.3</v>
      </c>
      <c r="AJ1795" s="13" t="n">
        <v>69.6</v>
      </c>
      <c r="AK1795" s="13" t="n">
        <v>45.1</v>
      </c>
      <c r="AL1795" s="12" t="n">
        <v>44.6407407407407</v>
      </c>
      <c r="AM1795" s="10" t="s">
        <v>157</v>
      </c>
    </row>
    <row r="1796" customFormat="false" ht="15" hidden="false" customHeight="false" outlineLevel="0" collapsed="false">
      <c r="A1796" s="10" t="s">
        <v>4003</v>
      </c>
      <c r="B1796" s="10" t="s">
        <v>3975</v>
      </c>
      <c r="C1796" s="10" t="s">
        <v>148</v>
      </c>
      <c r="D1796" s="11" t="n">
        <v>46298.9905902778</v>
      </c>
      <c r="E1796" s="10" t="s">
        <v>4004</v>
      </c>
      <c r="F1796" s="10" t="s">
        <v>3977</v>
      </c>
      <c r="G1796" s="10" t="s">
        <v>3978</v>
      </c>
      <c r="H1796" s="10" t="s">
        <v>201</v>
      </c>
      <c r="I1796" s="10" t="s">
        <v>152</v>
      </c>
      <c r="J1796" s="10" t="s">
        <v>153</v>
      </c>
      <c r="K1796" s="10" t="s">
        <v>154</v>
      </c>
      <c r="M1796" s="12" t="n">
        <v>53.2597073170182</v>
      </c>
      <c r="N1796" s="12" t="n">
        <v>6.60962063663783</v>
      </c>
      <c r="O1796" s="12" t="n">
        <v>52.0967336669801</v>
      </c>
      <c r="P1796" s="12" t="n">
        <v>62.5293458963852</v>
      </c>
      <c r="Q1796" s="12" t="n">
        <v>56.1839295248327</v>
      </c>
      <c r="R1796" s="12" t="n">
        <v>55.5170123045144</v>
      </c>
      <c r="S1796" s="12" t="n">
        <v>57.3316194620248</v>
      </c>
      <c r="T1796" s="12" t="n">
        <v>42.4327952633059</v>
      </c>
      <c r="U1796" s="12" t="n">
        <v>40.2320594787598</v>
      </c>
      <c r="V1796" s="12" t="n">
        <v>63.5885238647461</v>
      </c>
      <c r="W1796" s="12" t="n">
        <v>23.3564643859863</v>
      </c>
      <c r="X1796" s="13" t="n">
        <v>17.4981595215765</v>
      </c>
      <c r="Y1796" s="13" t="n">
        <v>33.408969432931</v>
      </c>
      <c r="Z1796" s="13" t="n">
        <v>58.3000000000002</v>
      </c>
      <c r="AA1796" s="10" t="s">
        <v>162</v>
      </c>
      <c r="AG1796" s="13" t="n">
        <v>98.6185702351116</v>
      </c>
      <c r="AH1796" s="13" t="n">
        <v>100</v>
      </c>
      <c r="AI1796" s="13" t="n">
        <v>39.1</v>
      </c>
      <c r="AJ1796" s="13" t="n">
        <v>68.3</v>
      </c>
      <c r="AK1796" s="13" t="n">
        <v>40</v>
      </c>
      <c r="AL1796" s="12" t="n">
        <v>40.2320601219256</v>
      </c>
      <c r="AM1796" s="10" t="s">
        <v>157</v>
      </c>
    </row>
    <row r="1797" customFormat="false" ht="15" hidden="false" customHeight="false" outlineLevel="0" collapsed="false">
      <c r="A1797" s="10" t="s">
        <v>4005</v>
      </c>
      <c r="B1797" s="10" t="s">
        <v>3975</v>
      </c>
      <c r="C1797" s="10" t="s">
        <v>148</v>
      </c>
      <c r="D1797" s="11" t="n">
        <v>46298.9906134259</v>
      </c>
      <c r="E1797" s="10" t="s">
        <v>4006</v>
      </c>
      <c r="F1797" s="10" t="s">
        <v>3977</v>
      </c>
      <c r="G1797" s="10" t="s">
        <v>3978</v>
      </c>
      <c r="H1797" s="10" t="s">
        <v>204</v>
      </c>
      <c r="I1797" s="10" t="s">
        <v>152</v>
      </c>
      <c r="J1797" s="10" t="s">
        <v>153</v>
      </c>
      <c r="K1797" s="10" t="s">
        <v>154</v>
      </c>
      <c r="M1797" s="12" t="n">
        <v>54.1348559586711</v>
      </c>
      <c r="N1797" s="12" t="n">
        <v>6.25767624802981</v>
      </c>
      <c r="O1797" s="12" t="n">
        <v>52.7094336492847</v>
      </c>
      <c r="P1797" s="12" t="n">
        <v>60.9797795787978</v>
      </c>
      <c r="Q1797" s="12" t="n">
        <v>60.5289024656164</v>
      </c>
      <c r="R1797" s="12" t="n">
        <v>58.861315564567</v>
      </c>
      <c r="S1797" s="12" t="n">
        <v>58.2743276750873</v>
      </c>
      <c r="T1797" s="12" t="n">
        <v>42.4663634479708</v>
      </c>
      <c r="U1797" s="12" t="n">
        <v>40.5173530578613</v>
      </c>
      <c r="V1797" s="12" t="n">
        <v>63.7406349182129</v>
      </c>
      <c r="W1797" s="12" t="n">
        <v>23.2232818603516</v>
      </c>
      <c r="X1797" s="13" t="n">
        <v>14.864628015313</v>
      </c>
      <c r="Y1797" s="13" t="n">
        <v>50.0954753009548</v>
      </c>
      <c r="Z1797" s="13" t="n">
        <v>58.0000000000002</v>
      </c>
      <c r="AA1797" s="10" t="s">
        <v>155</v>
      </c>
      <c r="AG1797" s="13" t="n">
        <v>99.0054249547921</v>
      </c>
      <c r="AH1797" s="13" t="n">
        <v>100</v>
      </c>
      <c r="AI1797" s="13" t="n">
        <v>39.3</v>
      </c>
      <c r="AJ1797" s="13" t="n">
        <v>70.7</v>
      </c>
      <c r="AK1797" s="13" t="n">
        <v>40.9</v>
      </c>
      <c r="AL1797" s="12" t="n">
        <v>40.5173523228926</v>
      </c>
      <c r="AM1797" s="10" t="s">
        <v>157</v>
      </c>
    </row>
    <row r="1798" customFormat="false" ht="15" hidden="false" customHeight="false" outlineLevel="0" collapsed="false">
      <c r="A1798" s="10" t="s">
        <v>4007</v>
      </c>
      <c r="B1798" s="10" t="s">
        <v>3975</v>
      </c>
      <c r="C1798" s="10" t="s">
        <v>148</v>
      </c>
      <c r="D1798" s="11" t="n">
        <v>46298.9906365741</v>
      </c>
      <c r="E1798" s="10" t="s">
        <v>4008</v>
      </c>
      <c r="F1798" s="10" t="s">
        <v>3977</v>
      </c>
      <c r="G1798" s="10" t="s">
        <v>3978</v>
      </c>
      <c r="H1798" s="10" t="s">
        <v>207</v>
      </c>
      <c r="I1798" s="10" t="s">
        <v>152</v>
      </c>
      <c r="J1798" s="10" t="s">
        <v>153</v>
      </c>
      <c r="K1798" s="10" t="s">
        <v>154</v>
      </c>
      <c r="M1798" s="12" t="n">
        <v>54.8357733938972</v>
      </c>
      <c r="N1798" s="12" t="n">
        <v>6.1898539329827</v>
      </c>
      <c r="O1798" s="12" t="n">
        <v>53.6568721744117</v>
      </c>
      <c r="P1798" s="12" t="n">
        <v>62.3499486583623</v>
      </c>
      <c r="Q1798" s="12" t="n">
        <v>60.755545469592</v>
      </c>
      <c r="R1798" s="12" t="n">
        <v>56.4995217328778</v>
      </c>
      <c r="S1798" s="12" t="n">
        <v>58.3115719116518</v>
      </c>
      <c r="T1798" s="12" t="n">
        <v>41.4612105721123</v>
      </c>
      <c r="U1798" s="12" t="n">
        <v>39.3603706359863</v>
      </c>
      <c r="V1798" s="12" t="n">
        <v>64.4370880126953</v>
      </c>
      <c r="W1798" s="12" t="n">
        <v>25.076717376709</v>
      </c>
      <c r="X1798" s="13" t="n">
        <v>11.3999453662663</v>
      </c>
      <c r="Y1798" s="13" t="n">
        <v>53.638871020329</v>
      </c>
      <c r="Z1798" s="13" t="n">
        <v>57.0000000000002</v>
      </c>
      <c r="AA1798" s="10" t="s">
        <v>155</v>
      </c>
      <c r="AG1798" s="13" t="n">
        <v>98.8622603211109</v>
      </c>
      <c r="AH1798" s="13" t="n">
        <v>100</v>
      </c>
      <c r="AI1798" s="13" t="n">
        <v>36.9</v>
      </c>
      <c r="AJ1798" s="13" t="n">
        <v>70.3</v>
      </c>
      <c r="AK1798" s="13" t="n">
        <v>44.1</v>
      </c>
      <c r="AL1798" s="12" t="n">
        <v>39.9158790642471</v>
      </c>
      <c r="AM1798" s="10" t="s">
        <v>157</v>
      </c>
    </row>
    <row r="1799" customFormat="false" ht="15" hidden="false" customHeight="false" outlineLevel="0" collapsed="false">
      <c r="A1799" s="10" t="s">
        <v>4009</v>
      </c>
      <c r="B1799" s="10" t="s">
        <v>3975</v>
      </c>
      <c r="C1799" s="10" t="s">
        <v>148</v>
      </c>
      <c r="D1799" s="11" t="n">
        <v>46298.9906597222</v>
      </c>
      <c r="E1799" s="10" t="s">
        <v>4010</v>
      </c>
      <c r="F1799" s="10" t="s">
        <v>3977</v>
      </c>
      <c r="G1799" s="10" t="s">
        <v>3978</v>
      </c>
      <c r="H1799" s="10" t="s">
        <v>213</v>
      </c>
      <c r="I1799" s="10" t="s">
        <v>152</v>
      </c>
      <c r="J1799" s="10" t="s">
        <v>153</v>
      </c>
      <c r="K1799" s="10" t="s">
        <v>154</v>
      </c>
      <c r="M1799" s="12" t="n">
        <v>59.1486927754748</v>
      </c>
      <c r="N1799" s="12" t="n">
        <v>3.62013474476862</v>
      </c>
      <c r="O1799" s="12" t="n">
        <v>58.8509747153105</v>
      </c>
      <c r="P1799" s="12" t="n">
        <v>63.000314586208</v>
      </c>
      <c r="Q1799" s="12" t="n">
        <v>61.8037675084241</v>
      </c>
      <c r="R1799" s="12" t="n">
        <v>63.0536393454755</v>
      </c>
      <c r="S1799" s="12" t="n">
        <v>53.6227494961322</v>
      </c>
      <c r="T1799" s="12" t="n">
        <v>51.1046884191915</v>
      </c>
      <c r="U1799" s="12" t="n">
        <v>49.2222213745117</v>
      </c>
      <c r="V1799" s="12" t="n">
        <v>64.7828750610352</v>
      </c>
      <c r="W1799" s="12" t="n">
        <v>15.5606536865234</v>
      </c>
      <c r="X1799" s="13" t="n">
        <v>9.28802689745346</v>
      </c>
      <c r="Y1799" s="13" t="n">
        <v>63.9507191333043</v>
      </c>
      <c r="Z1799" s="13" t="n">
        <v>60.3000000000002</v>
      </c>
      <c r="AA1799" s="10" t="s">
        <v>155</v>
      </c>
      <c r="AD1799" s="10" t="s">
        <v>156</v>
      </c>
      <c r="AG1799" s="13" t="n">
        <v>98.2617141196534</v>
      </c>
      <c r="AH1799" s="13" t="n">
        <v>100</v>
      </c>
      <c r="AI1799" s="13" t="n">
        <v>44.6</v>
      </c>
      <c r="AJ1799" s="13" t="n">
        <v>75.8</v>
      </c>
      <c r="AK1799" s="13" t="n">
        <v>58.6</v>
      </c>
      <c r="AL1799" s="12" t="n">
        <v>57.6643790760839</v>
      </c>
      <c r="AM1799" s="10" t="s">
        <v>157</v>
      </c>
    </row>
    <row r="1800" customFormat="false" ht="15" hidden="false" customHeight="false" outlineLevel="0" collapsed="false">
      <c r="A1800" s="10" t="s">
        <v>4011</v>
      </c>
      <c r="B1800" s="10" t="s">
        <v>3975</v>
      </c>
      <c r="C1800" s="10" t="s">
        <v>148</v>
      </c>
      <c r="D1800" s="11" t="n">
        <v>46298.9907638889</v>
      </c>
      <c r="E1800" s="10" t="s">
        <v>4012</v>
      </c>
      <c r="F1800" s="10" t="s">
        <v>3977</v>
      </c>
      <c r="G1800" s="10" t="s">
        <v>3978</v>
      </c>
      <c r="H1800" s="10" t="s">
        <v>216</v>
      </c>
      <c r="I1800" s="10" t="s">
        <v>152</v>
      </c>
      <c r="J1800" s="10" t="s">
        <v>153</v>
      </c>
      <c r="K1800" s="10" t="s">
        <v>154</v>
      </c>
      <c r="M1800" s="12" t="n">
        <v>55.7930493804258</v>
      </c>
      <c r="N1800" s="12" t="n">
        <v>4.85433850612948</v>
      </c>
      <c r="O1800" s="12" t="n">
        <v>54.8166221680279</v>
      </c>
      <c r="P1800" s="12" t="n">
        <v>58.2979905374525</v>
      </c>
      <c r="Q1800" s="12" t="n">
        <v>63.3891079728861</v>
      </c>
      <c r="R1800" s="12" t="n">
        <v>56.8019863564723</v>
      </c>
      <c r="S1800" s="12" t="n">
        <v>60.0622729345215</v>
      </c>
      <c r="T1800" s="12" t="n">
        <v>47.2207143091555</v>
      </c>
      <c r="U1800" s="12" t="n">
        <v>45.3089790344238</v>
      </c>
      <c r="V1800" s="12" t="n">
        <v>65.081428527832</v>
      </c>
      <c r="W1800" s="12" t="n">
        <v>19.7724494934082</v>
      </c>
      <c r="X1800" s="13" t="n">
        <v>11.04946185587</v>
      </c>
      <c r="Y1800" s="13" t="n">
        <v>40.6123746215753</v>
      </c>
      <c r="Z1800" s="13" t="n">
        <v>54.9000000000001</v>
      </c>
      <c r="AA1800" s="10" t="s">
        <v>162</v>
      </c>
      <c r="AG1800" s="13" t="n">
        <v>98.5904871157564</v>
      </c>
      <c r="AH1800" s="13" t="n">
        <v>100</v>
      </c>
      <c r="AI1800" s="13" t="n">
        <v>44.5</v>
      </c>
      <c r="AJ1800" s="13" t="n">
        <v>73</v>
      </c>
      <c r="AK1800" s="13" t="n">
        <v>56.3</v>
      </c>
      <c r="AL1800" s="12" t="n">
        <v>53.4543918918919</v>
      </c>
      <c r="AM1800" s="10" t="s">
        <v>157</v>
      </c>
    </row>
    <row r="1801" customFormat="false" ht="15" hidden="false" customHeight="false" outlineLevel="0" collapsed="false">
      <c r="A1801" s="10" t="s">
        <v>4013</v>
      </c>
      <c r="B1801" s="10" t="s">
        <v>3975</v>
      </c>
      <c r="C1801" s="10" t="s">
        <v>148</v>
      </c>
      <c r="D1801" s="11" t="n">
        <v>46298.990787037</v>
      </c>
      <c r="E1801" s="10" t="s">
        <v>4014</v>
      </c>
      <c r="F1801" s="10" t="s">
        <v>3977</v>
      </c>
      <c r="G1801" s="10" t="s">
        <v>3978</v>
      </c>
      <c r="H1801" s="10" t="s">
        <v>219</v>
      </c>
      <c r="I1801" s="10" t="s">
        <v>152</v>
      </c>
      <c r="J1801" s="10" t="s">
        <v>153</v>
      </c>
      <c r="K1801" s="10" t="s">
        <v>154</v>
      </c>
      <c r="M1801" s="12" t="n">
        <v>50.2670332591488</v>
      </c>
      <c r="N1801" s="12" t="n">
        <v>8.0895078346285</v>
      </c>
      <c r="O1801" s="12" t="n">
        <v>49.8213983268717</v>
      </c>
      <c r="P1801" s="12" t="n">
        <v>46.3025128364787</v>
      </c>
      <c r="Q1801" s="12" t="n">
        <v>59.5830069750234</v>
      </c>
      <c r="R1801" s="12" t="n">
        <v>49.5053754482537</v>
      </c>
      <c r="S1801" s="12" t="n">
        <v>52.4332899155248</v>
      </c>
      <c r="T1801" s="12" t="n">
        <v>35.2805540198138</v>
      </c>
      <c r="U1801" s="12" t="n">
        <v>34.4814758300781</v>
      </c>
      <c r="V1801" s="12" t="n">
        <v>60.9141159057617</v>
      </c>
      <c r="W1801" s="12" t="n">
        <v>26.4326400756836</v>
      </c>
      <c r="X1801" s="13" t="n">
        <v>10.0713663235744</v>
      </c>
      <c r="Y1801" s="13" t="n">
        <v>44.5297595213981</v>
      </c>
      <c r="Z1801" s="13" t="n">
        <v>56.7000000000003</v>
      </c>
      <c r="AA1801" s="10" t="s">
        <v>162</v>
      </c>
      <c r="AG1801" s="13" t="n">
        <v>98.4338955543963</v>
      </c>
      <c r="AH1801" s="13" t="n">
        <v>100</v>
      </c>
      <c r="AI1801" s="13" t="n">
        <v>33.4</v>
      </c>
      <c r="AJ1801" s="13" t="n">
        <v>71.5</v>
      </c>
      <c r="AK1801" s="13" t="n">
        <v>59.3</v>
      </c>
      <c r="AL1801" s="12" t="n">
        <v>55.5601426374469</v>
      </c>
      <c r="AM1801" s="10" t="s">
        <v>157</v>
      </c>
    </row>
    <row r="1802" customFormat="false" ht="15" hidden="false" customHeight="false" outlineLevel="0" collapsed="false">
      <c r="A1802" s="10" t="s">
        <v>4015</v>
      </c>
      <c r="B1802" s="10" t="s">
        <v>3975</v>
      </c>
      <c r="C1802" s="10" t="s">
        <v>148</v>
      </c>
      <c r="D1802" s="11" t="n">
        <v>46298.9908101852</v>
      </c>
      <c r="E1802" s="10" t="s">
        <v>4016</v>
      </c>
      <c r="F1802" s="10" t="s">
        <v>3977</v>
      </c>
      <c r="G1802" s="10" t="s">
        <v>3978</v>
      </c>
      <c r="H1802" s="10" t="s">
        <v>222</v>
      </c>
      <c r="I1802" s="10" t="s">
        <v>152</v>
      </c>
      <c r="J1802" s="10" t="s">
        <v>153</v>
      </c>
      <c r="K1802" s="10" t="s">
        <v>154</v>
      </c>
      <c r="M1802" s="12" t="n">
        <v>50.594620884765</v>
      </c>
      <c r="N1802" s="12" t="n">
        <v>7.65175779123586</v>
      </c>
      <c r="O1802" s="12" t="n">
        <v>49.9258744684854</v>
      </c>
      <c r="P1802" s="12" t="n">
        <v>47.6478871054411</v>
      </c>
      <c r="Q1802" s="12" t="n">
        <v>60.5152169984552</v>
      </c>
      <c r="R1802" s="12" t="n">
        <v>52.9780861988369</v>
      </c>
      <c r="S1802" s="12" t="n">
        <v>51.6476087069574</v>
      </c>
      <c r="T1802" s="12" t="n">
        <v>38.0377601408599</v>
      </c>
      <c r="U1802" s="12" t="n">
        <v>35.3587684631348</v>
      </c>
      <c r="V1802" s="12" t="n">
        <v>61.9352569580078</v>
      </c>
      <c r="W1802" s="12" t="n">
        <v>26.5764884948731</v>
      </c>
      <c r="X1802" s="13" t="n">
        <v>12.3261903489553</v>
      </c>
      <c r="Y1802" s="13" t="n">
        <v>39.3940041682253</v>
      </c>
      <c r="Z1802" s="13" t="n">
        <v>57.0000000000003</v>
      </c>
      <c r="AA1802" s="10" t="s">
        <v>162</v>
      </c>
      <c r="AG1802" s="13" t="n">
        <v>98.7232920073859</v>
      </c>
      <c r="AH1802" s="13" t="n">
        <v>100</v>
      </c>
      <c r="AI1802" s="13" t="n">
        <v>34.3</v>
      </c>
      <c r="AJ1802" s="13" t="n">
        <v>71.6</v>
      </c>
      <c r="AK1802" s="13" t="n">
        <v>58.7</v>
      </c>
      <c r="AL1802" s="12" t="n">
        <v>55.7468547832115</v>
      </c>
      <c r="AM1802" s="10" t="s">
        <v>157</v>
      </c>
    </row>
    <row r="1803" customFormat="false" ht="15" hidden="false" customHeight="false" outlineLevel="0" collapsed="false">
      <c r="A1803" s="10" t="s">
        <v>4017</v>
      </c>
      <c r="B1803" s="10" t="s">
        <v>3975</v>
      </c>
      <c r="C1803" s="10" t="s">
        <v>148</v>
      </c>
      <c r="D1803" s="11" t="n">
        <v>46298.9908333333</v>
      </c>
      <c r="E1803" s="10" t="s">
        <v>4018</v>
      </c>
      <c r="F1803" s="10" t="s">
        <v>3977</v>
      </c>
      <c r="G1803" s="10" t="s">
        <v>3978</v>
      </c>
      <c r="H1803" s="10" t="s">
        <v>225</v>
      </c>
      <c r="I1803" s="10" t="s">
        <v>152</v>
      </c>
      <c r="J1803" s="10" t="s">
        <v>153</v>
      </c>
      <c r="K1803" s="10" t="s">
        <v>261</v>
      </c>
      <c r="L1803" s="10" t="s">
        <v>346</v>
      </c>
      <c r="M1803" s="12" t="n">
        <v>53.1700885941911</v>
      </c>
      <c r="N1803" s="12" t="n">
        <v>5.44634370255067</v>
      </c>
      <c r="O1803" s="12" t="n">
        <v>52.3675204342588</v>
      </c>
      <c r="Q1803" s="12" t="n">
        <v>61.1638250758624</v>
      </c>
      <c r="R1803" s="12" t="n">
        <v>57.8160739505683</v>
      </c>
      <c r="S1803" s="12" t="n">
        <v>51.9876555326598</v>
      </c>
      <c r="T1803" s="12" t="n">
        <v>43.1969469491115</v>
      </c>
      <c r="U1803" s="12" t="n">
        <v>41.0629081726074</v>
      </c>
      <c r="V1803" s="12" t="n">
        <v>62.7231025695801</v>
      </c>
      <c r="W1803" s="12" t="n">
        <v>21.6601943969727</v>
      </c>
      <c r="X1803" s="13" t="n">
        <v>12.8641610901078</v>
      </c>
      <c r="Y1803" s="13" t="n">
        <v>35.1474839779229</v>
      </c>
      <c r="Z1803" s="13" t="n">
        <v>53.6000000000001</v>
      </c>
      <c r="AA1803" s="10" t="s">
        <v>162</v>
      </c>
      <c r="AC1803" s="10" t="s">
        <v>347</v>
      </c>
      <c r="AE1803" s="10" t="s">
        <v>156</v>
      </c>
      <c r="AG1803" s="13" t="n">
        <v>93.4057218392975</v>
      </c>
      <c r="AH1803" s="13" t="n">
        <v>100</v>
      </c>
      <c r="AI1803" s="13" t="n">
        <v>40.2</v>
      </c>
      <c r="AJ1803" s="13" t="n">
        <v>70.6</v>
      </c>
      <c r="AK1803" s="13" t="n">
        <v>55.1</v>
      </c>
      <c r="AL1803" s="12" t="n">
        <v>52.579381443299</v>
      </c>
      <c r="AM1803" s="10" t="s">
        <v>157</v>
      </c>
      <c r="AO1803" s="10" t="s">
        <v>457</v>
      </c>
    </row>
    <row r="1804" customFormat="false" ht="15" hidden="false" customHeight="false" outlineLevel="0" collapsed="false">
      <c r="A1804" s="10" t="s">
        <v>4019</v>
      </c>
      <c r="B1804" s="10" t="s">
        <v>3975</v>
      </c>
      <c r="C1804" s="10" t="s">
        <v>148</v>
      </c>
      <c r="D1804" s="11" t="n">
        <v>46298.9908564815</v>
      </c>
      <c r="E1804" s="10" t="s">
        <v>4020</v>
      </c>
      <c r="F1804" s="10" t="s">
        <v>3977</v>
      </c>
      <c r="G1804" s="10" t="s">
        <v>3978</v>
      </c>
      <c r="H1804" s="10" t="s">
        <v>228</v>
      </c>
      <c r="I1804" s="10" t="s">
        <v>152</v>
      </c>
      <c r="J1804" s="10" t="s">
        <v>153</v>
      </c>
      <c r="K1804" s="10" t="s">
        <v>154</v>
      </c>
      <c r="M1804" s="12" t="n">
        <v>53.1343429916819</v>
      </c>
      <c r="N1804" s="12" t="n">
        <v>6.69822312764278</v>
      </c>
      <c r="O1804" s="12" t="n">
        <v>52.0716609938404</v>
      </c>
      <c r="P1804" s="12" t="n">
        <v>55.9765031014304</v>
      </c>
      <c r="Q1804" s="12" t="n">
        <v>62.3737596108661</v>
      </c>
      <c r="R1804" s="12" t="n">
        <v>57.9507139690379</v>
      </c>
      <c r="S1804" s="12" t="n">
        <v>53.6466233484898</v>
      </c>
      <c r="T1804" s="12" t="n">
        <v>41.0001143225454</v>
      </c>
      <c r="U1804" s="12" t="n">
        <v>38.9083251953125</v>
      </c>
      <c r="V1804" s="12" t="n">
        <v>63.2480773925781</v>
      </c>
      <c r="W1804" s="12" t="n">
        <v>24.3397521972656</v>
      </c>
      <c r="X1804" s="13" t="n">
        <v>12.687750976713</v>
      </c>
      <c r="Y1804" s="13" t="n">
        <v>37.9173125209619</v>
      </c>
      <c r="Z1804" s="13" t="n">
        <v>57.1000000000002</v>
      </c>
      <c r="AA1804" s="10" t="s">
        <v>162</v>
      </c>
      <c r="AC1804" s="10" t="s">
        <v>156</v>
      </c>
      <c r="AG1804" s="13" t="n">
        <v>97.0673635307782</v>
      </c>
      <c r="AH1804" s="13" t="n">
        <v>100</v>
      </c>
      <c r="AI1804" s="13" t="n">
        <v>38</v>
      </c>
      <c r="AJ1804" s="13" t="n">
        <v>70</v>
      </c>
      <c r="AK1804" s="13" t="n">
        <v>47</v>
      </c>
      <c r="AL1804" s="12" t="n">
        <v>45.4838045510323</v>
      </c>
      <c r="AM1804" s="10" t="s">
        <v>157</v>
      </c>
    </row>
    <row r="1805" customFormat="false" ht="15" hidden="false" customHeight="false" outlineLevel="0" collapsed="false">
      <c r="A1805" s="10" t="s">
        <v>4021</v>
      </c>
      <c r="B1805" s="10" t="s">
        <v>3975</v>
      </c>
      <c r="C1805" s="10" t="s">
        <v>148</v>
      </c>
      <c r="D1805" s="11" t="n">
        <v>46298.9908912037</v>
      </c>
      <c r="E1805" s="10" t="s">
        <v>4022</v>
      </c>
      <c r="F1805" s="10" t="s">
        <v>3977</v>
      </c>
      <c r="G1805" s="10" t="s">
        <v>3978</v>
      </c>
      <c r="H1805" s="10" t="s">
        <v>231</v>
      </c>
      <c r="I1805" s="10" t="s">
        <v>152</v>
      </c>
      <c r="J1805" s="10" t="s">
        <v>153</v>
      </c>
      <c r="K1805" s="10" t="s">
        <v>154</v>
      </c>
      <c r="M1805" s="12" t="n">
        <v>56.1564146377376</v>
      </c>
      <c r="N1805" s="12" t="n">
        <v>3.71335064189597</v>
      </c>
      <c r="O1805" s="12" t="n">
        <v>55.566758372539</v>
      </c>
      <c r="P1805" s="12" t="n">
        <v>57.5490059377966</v>
      </c>
      <c r="Q1805" s="12" t="n">
        <v>61.9169275979781</v>
      </c>
      <c r="R1805" s="12" t="n">
        <v>57.9861596746368</v>
      </c>
      <c r="S1805" s="12" t="n">
        <v>56.3421973459819</v>
      </c>
      <c r="T1805" s="12" t="n">
        <v>49.638323587069</v>
      </c>
      <c r="U1805" s="12" t="n">
        <v>47.2670516967773</v>
      </c>
      <c r="V1805" s="12" t="n">
        <v>62.4571075439453</v>
      </c>
      <c r="W1805" s="12" t="n">
        <v>15.190055847168</v>
      </c>
      <c r="X1805" s="13" t="n">
        <v>15.1318990081512</v>
      </c>
      <c r="Y1805" s="13" t="n">
        <v>52.2155260571281</v>
      </c>
      <c r="Z1805" s="13" t="n">
        <v>54.5000000000001</v>
      </c>
      <c r="AA1805" s="10" t="s">
        <v>155</v>
      </c>
      <c r="AC1805" s="10" t="s">
        <v>156</v>
      </c>
      <c r="AE1805" s="10" t="s">
        <v>156</v>
      </c>
      <c r="AG1805" s="13" t="n">
        <v>97.4731932024929</v>
      </c>
      <c r="AH1805" s="13" t="n">
        <v>100</v>
      </c>
      <c r="AI1805" s="13" t="n">
        <v>46.6</v>
      </c>
      <c r="AJ1805" s="13" t="n">
        <v>70.1</v>
      </c>
      <c r="AK1805" s="13" t="n">
        <v>56</v>
      </c>
      <c r="AL1805" s="12" t="n">
        <v>55.265703930818</v>
      </c>
      <c r="AM1805" s="10" t="s">
        <v>157</v>
      </c>
    </row>
    <row r="1806" customFormat="false" ht="15" hidden="false" customHeight="false" outlineLevel="0" collapsed="false">
      <c r="A1806" s="10" t="s">
        <v>4023</v>
      </c>
      <c r="B1806" s="10" t="s">
        <v>3975</v>
      </c>
      <c r="C1806" s="10" t="s">
        <v>148</v>
      </c>
      <c r="D1806" s="11" t="n">
        <v>46298.9909259259</v>
      </c>
      <c r="E1806" s="10" t="s">
        <v>4024</v>
      </c>
      <c r="F1806" s="10" t="s">
        <v>3977</v>
      </c>
      <c r="G1806" s="10" t="s">
        <v>3978</v>
      </c>
      <c r="H1806" s="10" t="s">
        <v>234</v>
      </c>
      <c r="I1806" s="10" t="s">
        <v>152</v>
      </c>
      <c r="J1806" s="10" t="s">
        <v>153</v>
      </c>
      <c r="K1806" s="10" t="s">
        <v>154</v>
      </c>
      <c r="M1806" s="12" t="n">
        <v>53.3227274080833</v>
      </c>
      <c r="N1806" s="12" t="n">
        <v>7.18069024186491</v>
      </c>
      <c r="O1806" s="12" t="n">
        <v>53.1007335985646</v>
      </c>
      <c r="P1806" s="12" t="n">
        <v>47.7134713693366</v>
      </c>
      <c r="Q1806" s="12" t="n">
        <v>59.8676159520505</v>
      </c>
      <c r="R1806" s="12" t="n">
        <v>56.4357560571189</v>
      </c>
      <c r="S1806" s="12" t="n">
        <v>52.7956944891174</v>
      </c>
      <c r="T1806" s="12" t="n">
        <v>37.6885502748223</v>
      </c>
      <c r="U1806" s="12" t="n">
        <v>35.7382469177246</v>
      </c>
      <c r="V1806" s="12" t="n">
        <v>61.6582984924316</v>
      </c>
      <c r="W1806" s="12" t="n">
        <v>25.920051574707</v>
      </c>
      <c r="X1806" s="13" t="n">
        <v>7.22765325411828</v>
      </c>
      <c r="Y1806" s="13" t="n">
        <v>54.7642452065893</v>
      </c>
      <c r="Z1806" s="13" t="n">
        <v>57.8000000000003</v>
      </c>
      <c r="AA1806" s="10" t="s">
        <v>155</v>
      </c>
      <c r="AG1806" s="13" t="n">
        <v>98.8162332949063</v>
      </c>
      <c r="AH1806" s="13" t="n">
        <v>100</v>
      </c>
      <c r="AI1806" s="13" t="n">
        <v>34.6</v>
      </c>
      <c r="AJ1806" s="13" t="n">
        <v>74.7</v>
      </c>
      <c r="AK1806" s="13" t="n">
        <v>60.5</v>
      </c>
      <c r="AL1806" s="12" t="n">
        <v>56.0572161320341</v>
      </c>
      <c r="AM1806" s="10" t="s">
        <v>157</v>
      </c>
    </row>
    <row r="1807" customFormat="false" ht="15" hidden="false" customHeight="false" outlineLevel="0" collapsed="false">
      <c r="A1807" s="10" t="s">
        <v>4025</v>
      </c>
      <c r="B1807" s="10" t="s">
        <v>3975</v>
      </c>
      <c r="C1807" s="10" t="s">
        <v>148</v>
      </c>
      <c r="D1807" s="11" t="n">
        <v>46298.9909490741</v>
      </c>
      <c r="E1807" s="10" t="s">
        <v>4026</v>
      </c>
      <c r="F1807" s="10" t="s">
        <v>3977</v>
      </c>
      <c r="G1807" s="10" t="s">
        <v>3978</v>
      </c>
      <c r="H1807" s="10" t="s">
        <v>237</v>
      </c>
      <c r="I1807" s="10" t="s">
        <v>152</v>
      </c>
      <c r="J1807" s="10" t="s">
        <v>153</v>
      </c>
      <c r="K1807" s="10" t="s">
        <v>261</v>
      </c>
      <c r="L1807" s="10" t="s">
        <v>362</v>
      </c>
      <c r="M1807" s="12" t="n">
        <v>60.3645553787376</v>
      </c>
      <c r="N1807" s="12" t="n">
        <v>3.47807823638973</v>
      </c>
      <c r="O1807" s="12" t="n">
        <v>60.1930189401891</v>
      </c>
      <c r="Q1807" s="12" t="n">
        <v>64.5334726073846</v>
      </c>
      <c r="R1807" s="12" t="n">
        <v>63.089677780192</v>
      </c>
      <c r="S1807" s="12" t="n">
        <v>58.4733093080471</v>
      </c>
      <c r="T1807" s="12" t="n">
        <v>53.3122717551815</v>
      </c>
      <c r="U1807" s="12" t="n">
        <v>52.0287818908691</v>
      </c>
      <c r="V1807" s="12" t="n">
        <v>65.3180694580078</v>
      </c>
      <c r="W1807" s="12" t="n">
        <v>13.2892875671387</v>
      </c>
      <c r="X1807" s="13" t="n">
        <v>15.0451087106159</v>
      </c>
      <c r="Y1807" s="13" t="n">
        <v>66.7820005690214</v>
      </c>
      <c r="Z1807" s="13" t="n">
        <v>62.0000000000001</v>
      </c>
      <c r="AA1807" s="10" t="s">
        <v>155</v>
      </c>
      <c r="AC1807" s="10" t="s">
        <v>347</v>
      </c>
      <c r="AE1807" s="10" t="s">
        <v>156</v>
      </c>
      <c r="AG1807" s="13" t="n">
        <v>94.1045904046293</v>
      </c>
      <c r="AH1807" s="13" t="n">
        <v>100</v>
      </c>
      <c r="AI1807" s="13" t="n">
        <v>50.6</v>
      </c>
      <c r="AJ1807" s="13" t="n">
        <v>73.6</v>
      </c>
      <c r="AK1807" s="13" t="n">
        <v>61.1</v>
      </c>
      <c r="AL1807" s="12" t="n">
        <v>61.4507517305022</v>
      </c>
      <c r="AM1807" s="10" t="s">
        <v>157</v>
      </c>
      <c r="AO1807" s="10" t="s">
        <v>418</v>
      </c>
    </row>
    <row r="1808" customFormat="false" ht="15" hidden="false" customHeight="false" outlineLevel="0" collapsed="false">
      <c r="A1808" s="10" t="s">
        <v>4027</v>
      </c>
      <c r="B1808" s="10" t="s">
        <v>3975</v>
      </c>
      <c r="C1808" s="10" t="s">
        <v>148</v>
      </c>
      <c r="D1808" s="11" t="n">
        <v>46298.9909953704</v>
      </c>
      <c r="E1808" s="10" t="s">
        <v>4028</v>
      </c>
      <c r="F1808" s="10" t="s">
        <v>3977</v>
      </c>
      <c r="G1808" s="10" t="s">
        <v>3978</v>
      </c>
      <c r="H1808" s="10" t="s">
        <v>240</v>
      </c>
      <c r="I1808" s="10" t="s">
        <v>152</v>
      </c>
      <c r="J1808" s="10" t="s">
        <v>153</v>
      </c>
      <c r="K1808" s="10" t="s">
        <v>154</v>
      </c>
      <c r="M1808" s="12" t="n">
        <v>62.8195077172735</v>
      </c>
      <c r="N1808" s="12" t="n">
        <v>2.03419562366028</v>
      </c>
      <c r="O1808" s="12" t="n">
        <v>62.766792579638</v>
      </c>
      <c r="P1808" s="12" t="n">
        <v>66.7250383952244</v>
      </c>
      <c r="Q1808" s="12" t="n">
        <v>59.4695102052126</v>
      </c>
      <c r="R1808" s="12" t="n">
        <v>64.2141603866463</v>
      </c>
      <c r="S1808" s="12" t="n">
        <v>61.6717664415243</v>
      </c>
      <c r="T1808" s="12" t="n">
        <v>59.2963361096804</v>
      </c>
      <c r="U1808" s="12" t="n">
        <v>58.2762451171875</v>
      </c>
      <c r="V1808" s="12" t="n">
        <v>68.601188659668</v>
      </c>
      <c r="W1808" s="12" t="n">
        <v>10.3249435424805</v>
      </c>
      <c r="X1808" s="13" t="n">
        <v>31.6440347228357</v>
      </c>
      <c r="Y1808" s="13" t="n">
        <v>81.9768889174409</v>
      </c>
      <c r="Z1808" s="13" t="n">
        <v>63.1000000000001</v>
      </c>
      <c r="AA1808" s="10" t="s">
        <v>155</v>
      </c>
      <c r="AG1808" s="13" t="n">
        <v>99.0715695010183</v>
      </c>
      <c r="AH1808" s="13" t="n">
        <v>100</v>
      </c>
      <c r="AI1808" s="13" t="n">
        <v>57.4</v>
      </c>
      <c r="AJ1808" s="13" t="n">
        <v>74</v>
      </c>
      <c r="AK1808" s="13" t="n">
        <v>62.6</v>
      </c>
      <c r="AL1808" s="12" t="n">
        <v>62.6155405405406</v>
      </c>
      <c r="AM1808" s="10" t="s">
        <v>157</v>
      </c>
    </row>
    <row r="1809" customFormat="false" ht="15" hidden="false" customHeight="false" outlineLevel="0" collapsed="false">
      <c r="A1809" s="10" t="s">
        <v>4029</v>
      </c>
      <c r="B1809" s="10" t="s">
        <v>3975</v>
      </c>
      <c r="C1809" s="10" t="s">
        <v>148</v>
      </c>
      <c r="D1809" s="11" t="n">
        <v>46298.9913773148</v>
      </c>
      <c r="E1809" s="10" t="s">
        <v>4030</v>
      </c>
      <c r="F1809" s="10" t="s">
        <v>3977</v>
      </c>
      <c r="G1809" s="10" t="s">
        <v>3978</v>
      </c>
      <c r="H1809" s="10" t="s">
        <v>247</v>
      </c>
      <c r="I1809" s="10" t="s">
        <v>152</v>
      </c>
      <c r="J1809" s="10" t="s">
        <v>248</v>
      </c>
      <c r="K1809" s="10" t="s">
        <v>154</v>
      </c>
      <c r="M1809" s="12" t="n">
        <v>54.6538720461404</v>
      </c>
      <c r="N1809" s="12" t="n">
        <v>5.0288323379777</v>
      </c>
      <c r="O1809" s="12" t="n">
        <v>53.3947478338046</v>
      </c>
      <c r="P1809" s="12" t="n">
        <v>65.313898855271</v>
      </c>
      <c r="Q1809" s="12" t="n">
        <v>58.4482147927378</v>
      </c>
      <c r="R1809" s="12" t="n">
        <v>56.6492842842723</v>
      </c>
      <c r="S1809" s="12" t="n">
        <v>58.3258830217565</v>
      </c>
      <c r="T1809" s="12" t="n">
        <v>48.0786320965821</v>
      </c>
      <c r="U1809" s="12" t="n">
        <v>45.6493682861328</v>
      </c>
      <c r="V1809" s="12" t="n">
        <v>66.6658401489258</v>
      </c>
      <c r="W1809" s="12" t="n">
        <v>21.016471862793</v>
      </c>
      <c r="X1809" s="13" t="n">
        <v>24.1800884285539</v>
      </c>
      <c r="Y1809" s="13" t="n">
        <v>42.853227353707</v>
      </c>
      <c r="Z1809" s="13" t="n">
        <v>51.3000000000001</v>
      </c>
      <c r="AA1809" s="10" t="s">
        <v>162</v>
      </c>
      <c r="AD1809" s="10" t="s">
        <v>156</v>
      </c>
      <c r="AG1809" s="13" t="n">
        <v>98.1953523949827</v>
      </c>
      <c r="AH1809" s="13" t="n">
        <v>100</v>
      </c>
      <c r="AI1809" s="13" t="n">
        <v>44.9</v>
      </c>
      <c r="AJ1809" s="13" t="n">
        <v>71.3</v>
      </c>
      <c r="AK1809" s="13" t="n">
        <v>48.5</v>
      </c>
      <c r="AL1809" s="12" t="n">
        <v>48.8111111111111</v>
      </c>
      <c r="AM1809" s="10" t="s">
        <v>180</v>
      </c>
    </row>
    <row r="1810" customFormat="false" ht="15" hidden="false" customHeight="false" outlineLevel="0" collapsed="false">
      <c r="A1810" s="10" t="s">
        <v>4031</v>
      </c>
      <c r="B1810" s="10" t="s">
        <v>3975</v>
      </c>
      <c r="C1810" s="10" t="s">
        <v>148</v>
      </c>
      <c r="D1810" s="11" t="n">
        <v>46298.991412037</v>
      </c>
      <c r="E1810" s="10" t="s">
        <v>4032</v>
      </c>
      <c r="F1810" s="10" t="s">
        <v>3977</v>
      </c>
      <c r="G1810" s="10" t="s">
        <v>3978</v>
      </c>
      <c r="H1810" s="10" t="s">
        <v>251</v>
      </c>
      <c r="I1810" s="10" t="s">
        <v>152</v>
      </c>
      <c r="J1810" s="10" t="s">
        <v>248</v>
      </c>
      <c r="K1810" s="10" t="s">
        <v>154</v>
      </c>
      <c r="M1810" s="12" t="n">
        <v>54.8626880777937</v>
      </c>
      <c r="N1810" s="12" t="n">
        <v>4.32537733605384</v>
      </c>
      <c r="O1810" s="12" t="n">
        <v>53.8658603630523</v>
      </c>
      <c r="P1810" s="12" t="n">
        <v>63.1596943505219</v>
      </c>
      <c r="Q1810" s="12" t="n">
        <v>57.9921293448306</v>
      </c>
      <c r="R1810" s="12" t="n">
        <v>57.6716503575003</v>
      </c>
      <c r="S1810" s="12" t="n">
        <v>57.1094709765792</v>
      </c>
      <c r="T1810" s="12" t="n">
        <v>48.6072679498077</v>
      </c>
      <c r="U1810" s="12" t="n">
        <v>46.7041206359863</v>
      </c>
      <c r="V1810" s="12" t="n">
        <v>64.4038238525391</v>
      </c>
      <c r="W1810" s="12" t="n">
        <v>17.6997032165527</v>
      </c>
      <c r="X1810" s="13" t="n">
        <v>22.0742685671418</v>
      </c>
      <c r="Y1810" s="13" t="n">
        <v>49.683849533812</v>
      </c>
      <c r="Z1810" s="13" t="n">
        <v>54.2000000000001</v>
      </c>
      <c r="AA1810" s="10" t="s">
        <v>162</v>
      </c>
      <c r="AD1810" s="10" t="s">
        <v>156</v>
      </c>
      <c r="AG1810" s="13" t="n">
        <v>97.699986039369</v>
      </c>
      <c r="AH1810" s="13" t="n">
        <v>100</v>
      </c>
      <c r="AI1810" s="13" t="n">
        <v>45.7</v>
      </c>
      <c r="AJ1810" s="13" t="n">
        <v>71.6</v>
      </c>
      <c r="AK1810" s="13" t="n">
        <v>47.9</v>
      </c>
      <c r="AL1810" s="12" t="n">
        <v>47.06715542522</v>
      </c>
      <c r="AM1810" s="10" t="s">
        <v>180</v>
      </c>
    </row>
    <row r="1811" customFormat="false" ht="15" hidden="false" customHeight="false" outlineLevel="0" collapsed="false">
      <c r="A1811" s="10" t="s">
        <v>4033</v>
      </c>
      <c r="B1811" s="10" t="s">
        <v>3975</v>
      </c>
      <c r="C1811" s="10" t="s">
        <v>148</v>
      </c>
      <c r="D1811" s="11" t="n">
        <v>46298.9914351852</v>
      </c>
      <c r="E1811" s="10" t="s">
        <v>4034</v>
      </c>
      <c r="F1811" s="10" t="s">
        <v>3977</v>
      </c>
      <c r="G1811" s="10" t="s">
        <v>3978</v>
      </c>
      <c r="H1811" s="10" t="s">
        <v>254</v>
      </c>
      <c r="I1811" s="10" t="s">
        <v>152</v>
      </c>
      <c r="J1811" s="10" t="s">
        <v>248</v>
      </c>
      <c r="K1811" s="10" t="s">
        <v>154</v>
      </c>
      <c r="M1811" s="12" t="n">
        <v>55.1874353416113</v>
      </c>
      <c r="N1811" s="12" t="n">
        <v>4.76314990983735</v>
      </c>
      <c r="O1811" s="12" t="n">
        <v>54.0373020034827</v>
      </c>
      <c r="P1811" s="12" t="n">
        <v>64.1971168548756</v>
      </c>
      <c r="Q1811" s="12" t="n">
        <v>58.9402546102237</v>
      </c>
      <c r="R1811" s="12" t="n">
        <v>58.3852401906641</v>
      </c>
      <c r="S1811" s="12" t="n">
        <v>57.4711493516869</v>
      </c>
      <c r="T1811" s="12" t="n">
        <v>47.679078461593</v>
      </c>
      <c r="U1811" s="12" t="n">
        <v>45.7465286254883</v>
      </c>
      <c r="V1811" s="12" t="n">
        <v>66.0305557250977</v>
      </c>
      <c r="W1811" s="12" t="n">
        <v>20.2840270996094</v>
      </c>
      <c r="X1811" s="13" t="n">
        <v>17.545655163591</v>
      </c>
      <c r="Y1811" s="13" t="n">
        <v>45.2511167258345</v>
      </c>
      <c r="Z1811" s="13" t="n">
        <v>55.0000000000001</v>
      </c>
      <c r="AA1811" s="10" t="s">
        <v>162</v>
      </c>
      <c r="AD1811" s="10" t="s">
        <v>156</v>
      </c>
      <c r="AG1811" s="13" t="n">
        <v>98.3527660109886</v>
      </c>
      <c r="AH1811" s="13" t="n">
        <v>100</v>
      </c>
      <c r="AI1811" s="13" t="n">
        <v>45</v>
      </c>
      <c r="AJ1811" s="13" t="n">
        <v>71.3</v>
      </c>
      <c r="AK1811" s="13" t="n">
        <v>48.7</v>
      </c>
      <c r="AL1811" s="12" t="n">
        <v>48.8962962962963</v>
      </c>
      <c r="AM1811" s="10" t="s">
        <v>180</v>
      </c>
    </row>
    <row r="1812" customFormat="false" ht="15" hidden="false" customHeight="false" outlineLevel="0" collapsed="false">
      <c r="A1812" s="10" t="s">
        <v>4035</v>
      </c>
      <c r="B1812" s="10" t="s">
        <v>3975</v>
      </c>
      <c r="C1812" s="10" t="s">
        <v>148</v>
      </c>
      <c r="D1812" s="11" t="n">
        <v>46298.9914583333</v>
      </c>
      <c r="E1812" s="10" t="s">
        <v>4036</v>
      </c>
      <c r="F1812" s="10" t="s">
        <v>3977</v>
      </c>
      <c r="G1812" s="10" t="s">
        <v>3978</v>
      </c>
      <c r="H1812" s="10" t="s">
        <v>257</v>
      </c>
      <c r="I1812" s="10" t="s">
        <v>152</v>
      </c>
      <c r="J1812" s="10" t="s">
        <v>248</v>
      </c>
      <c r="K1812" s="10" t="s">
        <v>154</v>
      </c>
      <c r="M1812" s="12" t="n">
        <v>56.836062183656</v>
      </c>
      <c r="N1812" s="12" t="n">
        <v>3.78604506350756</v>
      </c>
      <c r="O1812" s="12" t="n">
        <v>55.9256292789293</v>
      </c>
      <c r="P1812" s="12" t="n">
        <v>64.1191873609284</v>
      </c>
      <c r="Q1812" s="12" t="n">
        <v>60.2730410714286</v>
      </c>
      <c r="R1812" s="12" t="n">
        <v>58.953764399363</v>
      </c>
      <c r="S1812" s="12" t="n">
        <v>58.4506956841536</v>
      </c>
      <c r="T1812" s="12" t="n">
        <v>51.0014677108882</v>
      </c>
      <c r="U1812" s="12" t="n">
        <v>49.4304618835449</v>
      </c>
      <c r="V1812" s="12" t="n">
        <v>65.8317260742188</v>
      </c>
      <c r="W1812" s="12" t="n">
        <v>16.4012641906738</v>
      </c>
      <c r="X1812" s="13" t="n">
        <v>20.7022737072733</v>
      </c>
      <c r="Y1812" s="13" t="n">
        <v>55.1120537951449</v>
      </c>
      <c r="Z1812" s="13" t="n">
        <v>56.6000000000001</v>
      </c>
      <c r="AA1812" s="10" t="s">
        <v>155</v>
      </c>
      <c r="AG1812" s="13" t="n">
        <v>98.5743497840272</v>
      </c>
      <c r="AH1812" s="13" t="n">
        <v>100</v>
      </c>
      <c r="AI1812" s="13" t="n">
        <v>48.5</v>
      </c>
      <c r="AJ1812" s="13" t="n">
        <v>72.5</v>
      </c>
      <c r="AK1812" s="13" t="n">
        <v>51.9</v>
      </c>
      <c r="AL1812" s="12" t="n">
        <v>52.0555555555556</v>
      </c>
      <c r="AM1812" s="10" t="s">
        <v>180</v>
      </c>
    </row>
    <row r="1813" customFormat="false" ht="15" hidden="false" customHeight="false" outlineLevel="0" collapsed="false">
      <c r="A1813" s="10" t="s">
        <v>4037</v>
      </c>
      <c r="B1813" s="10" t="s">
        <v>3975</v>
      </c>
      <c r="C1813" s="10" t="s">
        <v>148</v>
      </c>
      <c r="D1813" s="11" t="n">
        <v>46298.9914814815</v>
      </c>
      <c r="E1813" s="10" t="s">
        <v>4038</v>
      </c>
      <c r="F1813" s="10" t="s">
        <v>3977</v>
      </c>
      <c r="G1813" s="10" t="s">
        <v>3978</v>
      </c>
      <c r="H1813" s="10" t="s">
        <v>260</v>
      </c>
      <c r="I1813" s="10" t="s">
        <v>152</v>
      </c>
      <c r="J1813" s="10" t="s">
        <v>248</v>
      </c>
      <c r="K1813" s="10" t="s">
        <v>154</v>
      </c>
      <c r="M1813" s="12" t="n">
        <v>56.6580642840083</v>
      </c>
      <c r="N1813" s="12" t="n">
        <v>4.25899556577446</v>
      </c>
      <c r="O1813" s="12" t="n">
        <v>55.6137115345841</v>
      </c>
      <c r="P1813" s="12" t="n">
        <v>64.8577886021495</v>
      </c>
      <c r="Q1813" s="12" t="n">
        <v>61.003925234508</v>
      </c>
      <c r="R1813" s="12" t="n">
        <v>59.079858200564</v>
      </c>
      <c r="S1813" s="12" t="n">
        <v>58.2244342938645</v>
      </c>
      <c r="T1813" s="12" t="n">
        <v>50.3207990898647</v>
      </c>
      <c r="U1813" s="12" t="n">
        <v>48.4537200927734</v>
      </c>
      <c r="V1813" s="12" t="n">
        <v>66.9094619750977</v>
      </c>
      <c r="W1813" s="12" t="n">
        <v>18.4557418823242</v>
      </c>
      <c r="X1813" s="13" t="n">
        <v>20.1760409513703</v>
      </c>
      <c r="Y1813" s="13" t="n">
        <v>46.5911016382332</v>
      </c>
      <c r="Z1813" s="13" t="n">
        <v>56.7000000000001</v>
      </c>
      <c r="AA1813" s="10" t="s">
        <v>162</v>
      </c>
      <c r="AF1813" s="10" t="s">
        <v>156</v>
      </c>
      <c r="AG1813" s="13" t="n">
        <v>98.5412107950401</v>
      </c>
      <c r="AH1813" s="13" t="n">
        <v>100</v>
      </c>
      <c r="AI1813" s="13" t="n">
        <v>47.5</v>
      </c>
      <c r="AJ1813" s="13" t="n">
        <v>72.1</v>
      </c>
      <c r="AK1813" s="13" t="n">
        <v>52</v>
      </c>
      <c r="AL1813" s="12" t="n">
        <v>51.1444444444445</v>
      </c>
      <c r="AM1813" s="10" t="s">
        <v>180</v>
      </c>
    </row>
    <row r="1814" customFormat="false" ht="15" hidden="false" customHeight="false" outlineLevel="0" collapsed="false">
      <c r="A1814" s="10" t="s">
        <v>4039</v>
      </c>
      <c r="B1814" s="10" t="s">
        <v>3975</v>
      </c>
      <c r="C1814" s="10" t="s">
        <v>148</v>
      </c>
      <c r="D1814" s="11" t="n">
        <v>46298.9915046296</v>
      </c>
      <c r="E1814" s="10" t="s">
        <v>4040</v>
      </c>
      <c r="F1814" s="10" t="s">
        <v>3977</v>
      </c>
      <c r="G1814" s="10" t="s">
        <v>3978</v>
      </c>
      <c r="H1814" s="10" t="s">
        <v>267</v>
      </c>
      <c r="I1814" s="10" t="s">
        <v>152</v>
      </c>
      <c r="J1814" s="10" t="s">
        <v>248</v>
      </c>
      <c r="K1814" s="10" t="s">
        <v>261</v>
      </c>
      <c r="L1814" s="10" t="s">
        <v>346</v>
      </c>
      <c r="M1814" s="12" t="n">
        <v>58.0197713395759</v>
      </c>
      <c r="N1814" s="12" t="n">
        <v>3.17853798493648</v>
      </c>
      <c r="O1814" s="12" t="n">
        <v>57.3490746695151</v>
      </c>
      <c r="P1814" s="12" t="n">
        <v>64.3025174708593</v>
      </c>
      <c r="R1814" s="12" t="n">
        <v>60.0496342431209</v>
      </c>
      <c r="S1814" s="12" t="n">
        <v>59.6372748320648</v>
      </c>
      <c r="T1814" s="12" t="n">
        <v>53.3672877399682</v>
      </c>
      <c r="U1814" s="12" t="n">
        <v>52.6986465454102</v>
      </c>
      <c r="V1814" s="12" t="n">
        <v>65.2976684570313</v>
      </c>
      <c r="W1814" s="12" t="n">
        <v>12.5990219116211</v>
      </c>
      <c r="X1814" s="13" t="n">
        <v>25.2332056909187</v>
      </c>
      <c r="Y1814" s="13" t="n">
        <v>63.4989352023116</v>
      </c>
      <c r="Z1814" s="13" t="n">
        <v>57.4</v>
      </c>
      <c r="AA1814" s="10" t="s">
        <v>155</v>
      </c>
      <c r="AB1814" s="10" t="s">
        <v>156</v>
      </c>
      <c r="AD1814" s="10" t="s">
        <v>347</v>
      </c>
      <c r="AE1814" s="10" t="s">
        <v>156</v>
      </c>
      <c r="AF1814" s="10" t="s">
        <v>156</v>
      </c>
      <c r="AG1814" s="13" t="n">
        <v>86.8491889826682</v>
      </c>
      <c r="AH1814" s="13" t="n">
        <v>98.9588760376507</v>
      </c>
      <c r="AI1814" s="13" t="n">
        <v>51.9</v>
      </c>
      <c r="AJ1814" s="13" t="n">
        <v>72.5</v>
      </c>
      <c r="AK1814" s="13" t="n">
        <v>57.6</v>
      </c>
      <c r="AL1814" s="12" t="n">
        <v>57.2699433545737</v>
      </c>
      <c r="AM1814" s="10" t="s">
        <v>180</v>
      </c>
      <c r="AO1814" s="10" t="s">
        <v>4041</v>
      </c>
    </row>
    <row r="1815" customFormat="false" ht="15" hidden="false" customHeight="false" outlineLevel="0" collapsed="false">
      <c r="A1815" s="10" t="s">
        <v>4042</v>
      </c>
      <c r="B1815" s="10" t="s">
        <v>3975</v>
      </c>
      <c r="C1815" s="10" t="s">
        <v>148</v>
      </c>
      <c r="D1815" s="11" t="n">
        <v>46298.9915740741</v>
      </c>
      <c r="E1815" s="10" t="s">
        <v>4043</v>
      </c>
      <c r="F1815" s="10" t="s">
        <v>3977</v>
      </c>
      <c r="G1815" s="10" t="s">
        <v>3978</v>
      </c>
      <c r="H1815" s="10" t="s">
        <v>271</v>
      </c>
      <c r="I1815" s="10" t="s">
        <v>152</v>
      </c>
      <c r="J1815" s="10" t="s">
        <v>248</v>
      </c>
      <c r="K1815" s="10" t="s">
        <v>154</v>
      </c>
      <c r="M1815" s="12" t="n">
        <v>50.2938807102185</v>
      </c>
      <c r="N1815" s="12" t="n">
        <v>5.36939629642182</v>
      </c>
      <c r="O1815" s="12" t="n">
        <v>48.8795779403759</v>
      </c>
      <c r="P1815" s="12" t="n">
        <v>60.5352525615666</v>
      </c>
      <c r="Q1815" s="12" t="n">
        <v>55.064651281474</v>
      </c>
      <c r="R1815" s="12" t="n">
        <v>54.7312308797521</v>
      </c>
      <c r="S1815" s="12" t="n">
        <v>54.5313653337593</v>
      </c>
      <c r="T1815" s="12" t="n">
        <v>43.2915603729739</v>
      </c>
      <c r="U1815" s="12" t="n">
        <v>41.216552734375</v>
      </c>
      <c r="V1815" s="12" t="n">
        <v>62.5168876647949</v>
      </c>
      <c r="W1815" s="12" t="n">
        <v>21.3003349304199</v>
      </c>
      <c r="X1815" s="13" t="n">
        <v>25.7459063665764</v>
      </c>
      <c r="Y1815" s="13" t="n">
        <v>38.7185084062753</v>
      </c>
      <c r="Z1815" s="13" t="n">
        <v>46.7000000000001</v>
      </c>
      <c r="AA1815" s="10" t="s">
        <v>162</v>
      </c>
      <c r="AD1815" s="10" t="s">
        <v>156</v>
      </c>
      <c r="AG1815" s="13" t="n">
        <v>97.6427064324818</v>
      </c>
      <c r="AH1815" s="13" t="n">
        <v>100</v>
      </c>
      <c r="AI1815" s="13" t="n">
        <v>40.1</v>
      </c>
      <c r="AJ1815" s="13" t="n">
        <v>68.9</v>
      </c>
      <c r="AK1815" s="13" t="n">
        <v>43.7</v>
      </c>
      <c r="AL1815" s="12" t="n">
        <v>43.1702650304035</v>
      </c>
      <c r="AM1815" s="10" t="s">
        <v>180</v>
      </c>
    </row>
    <row r="1816" customFormat="false" ht="15" hidden="false" customHeight="false" outlineLevel="0" collapsed="false">
      <c r="A1816" s="10" t="s">
        <v>4044</v>
      </c>
      <c r="B1816" s="10" t="s">
        <v>3975</v>
      </c>
      <c r="C1816" s="10" t="s">
        <v>148</v>
      </c>
      <c r="D1816" s="11" t="n">
        <v>46298.9915972222</v>
      </c>
      <c r="E1816" s="10" t="s">
        <v>4045</v>
      </c>
      <c r="F1816" s="10" t="s">
        <v>3977</v>
      </c>
      <c r="G1816" s="10" t="s">
        <v>3978</v>
      </c>
      <c r="H1816" s="10" t="s">
        <v>274</v>
      </c>
      <c r="I1816" s="10" t="s">
        <v>152</v>
      </c>
      <c r="J1816" s="10" t="s">
        <v>248</v>
      </c>
      <c r="K1816" s="10" t="s">
        <v>154</v>
      </c>
      <c r="M1816" s="12" t="n">
        <v>50.4181326837471</v>
      </c>
      <c r="N1816" s="12" t="n">
        <v>4.96621686182714</v>
      </c>
      <c r="O1816" s="12" t="n">
        <v>49.1349864088038</v>
      </c>
      <c r="P1816" s="12" t="n">
        <v>59.4832552848571</v>
      </c>
      <c r="Q1816" s="12" t="n">
        <v>55.5679289362058</v>
      </c>
      <c r="R1816" s="12" t="n">
        <v>54.7212635255664</v>
      </c>
      <c r="S1816" s="12" t="n">
        <v>53.122540773084</v>
      </c>
      <c r="T1816" s="12" t="n">
        <v>43.335681046711</v>
      </c>
      <c r="U1816" s="12" t="n">
        <v>41.4281845092773</v>
      </c>
      <c r="V1816" s="12" t="n">
        <v>61.3147201538086</v>
      </c>
      <c r="W1816" s="12" t="n">
        <v>19.8865356445313</v>
      </c>
      <c r="X1816" s="13" t="n">
        <v>19.360707333491</v>
      </c>
      <c r="Y1816" s="13" t="n">
        <v>40.14317681518</v>
      </c>
      <c r="Z1816" s="13" t="n">
        <v>50.6000000000001</v>
      </c>
      <c r="AA1816" s="10" t="s">
        <v>162</v>
      </c>
      <c r="AD1816" s="10" t="s">
        <v>156</v>
      </c>
      <c r="AF1816" s="10" t="s">
        <v>156</v>
      </c>
      <c r="AG1816" s="13" t="n">
        <v>97.247138333068</v>
      </c>
      <c r="AH1816" s="13" t="n">
        <v>100</v>
      </c>
      <c r="AI1816" s="13" t="n">
        <v>40.3</v>
      </c>
      <c r="AJ1816" s="13" t="n">
        <v>69.4</v>
      </c>
      <c r="AK1816" s="13" t="n">
        <v>41.2</v>
      </c>
      <c r="AL1816" s="12" t="n">
        <v>41.4281832036998</v>
      </c>
      <c r="AM1816" s="10" t="s">
        <v>180</v>
      </c>
    </row>
    <row r="1817" customFormat="false" ht="15" hidden="false" customHeight="false" outlineLevel="0" collapsed="false">
      <c r="A1817" s="10" t="s">
        <v>4046</v>
      </c>
      <c r="B1817" s="10" t="s">
        <v>3975</v>
      </c>
      <c r="C1817" s="10" t="s">
        <v>148</v>
      </c>
      <c r="D1817" s="11" t="n">
        <v>46298.9916087963</v>
      </c>
      <c r="E1817" s="10" t="s">
        <v>4047</v>
      </c>
      <c r="F1817" s="10" t="s">
        <v>3977</v>
      </c>
      <c r="G1817" s="10" t="s">
        <v>3978</v>
      </c>
      <c r="H1817" s="10" t="s">
        <v>277</v>
      </c>
      <c r="I1817" s="10" t="s">
        <v>152</v>
      </c>
      <c r="J1817" s="10" t="s">
        <v>248</v>
      </c>
      <c r="K1817" s="10" t="s">
        <v>154</v>
      </c>
      <c r="M1817" s="12" t="n">
        <v>52.1870863419051</v>
      </c>
      <c r="N1817" s="12" t="n">
        <v>4.67034328275974</v>
      </c>
      <c r="O1817" s="12" t="n">
        <v>50.9699119638441</v>
      </c>
      <c r="P1817" s="12" t="n">
        <v>60.9892664832208</v>
      </c>
      <c r="Q1817" s="12" t="n">
        <v>57.8774749699867</v>
      </c>
      <c r="R1817" s="12" t="n">
        <v>55.9537875784102</v>
      </c>
      <c r="S1817" s="12" t="n">
        <v>54.0158305472595</v>
      </c>
      <c r="T1817" s="12" t="n">
        <v>45.7727002366069</v>
      </c>
      <c r="U1817" s="12" t="n">
        <v>44.0896911621094</v>
      </c>
      <c r="V1817" s="12" t="n">
        <v>63.5715026855469</v>
      </c>
      <c r="W1817" s="12" t="n">
        <v>19.4818115234375</v>
      </c>
      <c r="X1817" s="13" t="n">
        <v>24.2326787987136</v>
      </c>
      <c r="Y1817" s="13" t="n">
        <v>41.3581026592696</v>
      </c>
      <c r="Z1817" s="13" t="n">
        <v>52.2000000000001</v>
      </c>
      <c r="AA1817" s="10" t="s">
        <v>162</v>
      </c>
      <c r="AD1817" s="10" t="s">
        <v>156</v>
      </c>
      <c r="AG1817" s="13" t="n">
        <v>97.8095183791386</v>
      </c>
      <c r="AH1817" s="13" t="n">
        <v>100</v>
      </c>
      <c r="AI1817" s="13" t="n">
        <v>42.4</v>
      </c>
      <c r="AJ1817" s="13" t="n">
        <v>69.6</v>
      </c>
      <c r="AK1817" s="13" t="n">
        <v>49.4</v>
      </c>
      <c r="AL1817" s="12" t="n">
        <v>50.1902304147465</v>
      </c>
      <c r="AM1817" s="10" t="s">
        <v>180</v>
      </c>
    </row>
    <row r="1818" customFormat="false" ht="15" hidden="false" customHeight="false" outlineLevel="0" collapsed="false">
      <c r="A1818" s="10" t="s">
        <v>4048</v>
      </c>
      <c r="B1818" s="10" t="s">
        <v>3975</v>
      </c>
      <c r="C1818" s="10" t="s">
        <v>148</v>
      </c>
      <c r="D1818" s="11" t="n">
        <v>46298.9916319445</v>
      </c>
      <c r="E1818" s="10" t="s">
        <v>4049</v>
      </c>
      <c r="F1818" s="10" t="s">
        <v>3977</v>
      </c>
      <c r="G1818" s="10" t="s">
        <v>3978</v>
      </c>
      <c r="H1818" s="10" t="s">
        <v>280</v>
      </c>
      <c r="I1818" s="10" t="s">
        <v>152</v>
      </c>
      <c r="J1818" s="10" t="s">
        <v>248</v>
      </c>
      <c r="K1818" s="10" t="s">
        <v>154</v>
      </c>
      <c r="M1818" s="12" t="n">
        <v>52.712684710312</v>
      </c>
      <c r="N1818" s="12" t="n">
        <v>5.06186747805749</v>
      </c>
      <c r="O1818" s="12" t="n">
        <v>51.5809818587191</v>
      </c>
      <c r="P1818" s="12" t="n">
        <v>61.5980443368673</v>
      </c>
      <c r="Q1818" s="12" t="n">
        <v>57.8850177424319</v>
      </c>
      <c r="R1818" s="12" t="n">
        <v>55.932721278986</v>
      </c>
      <c r="S1818" s="12" t="n">
        <v>54.8571348319951</v>
      </c>
      <c r="T1818" s="12" t="n">
        <v>44.2361690686944</v>
      </c>
      <c r="U1818" s="12" t="n">
        <v>42.4816589355469</v>
      </c>
      <c r="V1818" s="12" t="n">
        <v>63.7099800109863</v>
      </c>
      <c r="W1818" s="12" t="n">
        <v>21.2283210754395</v>
      </c>
      <c r="X1818" s="13" t="n">
        <v>14.0748850948324</v>
      </c>
      <c r="Y1818" s="13" t="n">
        <v>40.0177917678859</v>
      </c>
      <c r="Z1818" s="13" t="n">
        <v>51.6000000000001</v>
      </c>
      <c r="AA1818" s="10" t="s">
        <v>162</v>
      </c>
      <c r="AD1818" s="10" t="s">
        <v>156</v>
      </c>
      <c r="AG1818" s="13" t="n">
        <v>96.3315754779169</v>
      </c>
      <c r="AH1818" s="13" t="n">
        <v>100</v>
      </c>
      <c r="AI1818" s="13" t="n">
        <v>41.4</v>
      </c>
      <c r="AJ1818" s="13" t="n">
        <v>69.3</v>
      </c>
      <c r="AK1818" s="13" t="n">
        <v>50.2</v>
      </c>
      <c r="AL1818" s="12" t="n">
        <v>49.8558127413128</v>
      </c>
      <c r="AM1818" s="10" t="s">
        <v>180</v>
      </c>
    </row>
    <row r="1819" customFormat="false" ht="15" hidden="false" customHeight="false" outlineLevel="0" collapsed="false">
      <c r="A1819" s="10" t="s">
        <v>4050</v>
      </c>
      <c r="B1819" s="10" t="s">
        <v>3975</v>
      </c>
      <c r="C1819" s="10" t="s">
        <v>148</v>
      </c>
      <c r="D1819" s="11" t="n">
        <v>46298.991712963</v>
      </c>
      <c r="E1819" s="10" t="s">
        <v>4051</v>
      </c>
      <c r="F1819" s="10" t="s">
        <v>3977</v>
      </c>
      <c r="G1819" s="10" t="s">
        <v>3978</v>
      </c>
      <c r="H1819" s="10" t="s">
        <v>283</v>
      </c>
      <c r="I1819" s="10" t="s">
        <v>152</v>
      </c>
      <c r="J1819" s="10" t="s">
        <v>248</v>
      </c>
      <c r="K1819" s="10" t="s">
        <v>154</v>
      </c>
      <c r="M1819" s="12" t="n">
        <v>53.3215708395483</v>
      </c>
      <c r="N1819" s="12" t="n">
        <v>4.17220517950439</v>
      </c>
      <c r="O1819" s="12" t="n">
        <v>52.2508242342038</v>
      </c>
      <c r="P1819" s="12" t="n">
        <v>60.9683128302125</v>
      </c>
      <c r="Q1819" s="12" t="n">
        <v>58.2715522339173</v>
      </c>
      <c r="R1819" s="12" t="n">
        <v>56.0028918663592</v>
      </c>
      <c r="S1819" s="12" t="n">
        <v>56.0004961658365</v>
      </c>
      <c r="T1819" s="12" t="n">
        <v>46.4721218636451</v>
      </c>
      <c r="U1819" s="12" t="n">
        <v>44.0537223815918</v>
      </c>
      <c r="V1819" s="12" t="n">
        <v>62.5094604492188</v>
      </c>
      <c r="W1819" s="12" t="n">
        <v>18.455738067627</v>
      </c>
      <c r="X1819" s="13" t="n">
        <v>15.8131264776569</v>
      </c>
      <c r="Y1819" s="13" t="n">
        <v>46.1667220279151</v>
      </c>
      <c r="Z1819" s="13" t="n">
        <v>52.3000000000001</v>
      </c>
      <c r="AA1819" s="10" t="s">
        <v>162</v>
      </c>
      <c r="AC1819" s="10" t="s">
        <v>156</v>
      </c>
      <c r="AG1819" s="13" t="n">
        <v>97.8397598883557</v>
      </c>
      <c r="AH1819" s="13" t="n">
        <v>100</v>
      </c>
      <c r="AI1819" s="13" t="n">
        <v>43.1</v>
      </c>
      <c r="AJ1819" s="13" t="n">
        <v>67.7</v>
      </c>
      <c r="AK1819" s="13" t="n">
        <v>44.5</v>
      </c>
      <c r="AL1819" s="12" t="n">
        <v>43.798275284038</v>
      </c>
      <c r="AM1819" s="10" t="s">
        <v>157</v>
      </c>
    </row>
    <row r="1820" customFormat="false" ht="15" hidden="false" customHeight="false" outlineLevel="0" collapsed="false">
      <c r="A1820" s="10" t="s">
        <v>4052</v>
      </c>
      <c r="B1820" s="10" t="s">
        <v>3975</v>
      </c>
      <c r="C1820" s="10" t="s">
        <v>148</v>
      </c>
      <c r="D1820" s="11" t="n">
        <v>46298.9918171296</v>
      </c>
      <c r="E1820" s="10" t="s">
        <v>4053</v>
      </c>
      <c r="F1820" s="10" t="s">
        <v>3977</v>
      </c>
      <c r="G1820" s="10" t="s">
        <v>3978</v>
      </c>
      <c r="H1820" s="10" t="s">
        <v>286</v>
      </c>
      <c r="I1820" s="10" t="s">
        <v>152</v>
      </c>
      <c r="J1820" s="10" t="s">
        <v>248</v>
      </c>
      <c r="K1820" s="10" t="s">
        <v>154</v>
      </c>
      <c r="M1820" s="12" t="n">
        <v>50.5912304389528</v>
      </c>
      <c r="N1820" s="12" t="n">
        <v>5.12787460072592</v>
      </c>
      <c r="O1820" s="12" t="n">
        <v>49.1168311078516</v>
      </c>
      <c r="P1820" s="12" t="n">
        <v>60.222581840029</v>
      </c>
      <c r="Q1820" s="12" t="n">
        <v>56.3607537332369</v>
      </c>
      <c r="R1820" s="12" t="n">
        <v>52.9289543511649</v>
      </c>
      <c r="S1820" s="12" t="n">
        <v>55.1540970754413</v>
      </c>
      <c r="T1820" s="12" t="n">
        <v>43.3620816501865</v>
      </c>
      <c r="U1820" s="12" t="n">
        <v>41.3855361938477</v>
      </c>
      <c r="V1820" s="12" t="n">
        <v>63.3849830627441</v>
      </c>
      <c r="W1820" s="12" t="n">
        <v>21.9994468688965</v>
      </c>
      <c r="X1820" s="13" t="n">
        <v>23.2913686218407</v>
      </c>
      <c r="Y1820" s="13" t="n">
        <v>36.8631378159275</v>
      </c>
      <c r="Z1820" s="13" t="n">
        <v>50.5000000000001</v>
      </c>
      <c r="AA1820" s="10" t="s">
        <v>162</v>
      </c>
      <c r="AG1820" s="13" t="n">
        <v>98.7771790330482</v>
      </c>
      <c r="AH1820" s="13" t="n">
        <v>100</v>
      </c>
      <c r="AI1820" s="13" t="n">
        <v>40.3</v>
      </c>
      <c r="AJ1820" s="13" t="n">
        <v>68.3</v>
      </c>
      <c r="AK1820" s="13" t="n">
        <v>42.5</v>
      </c>
      <c r="AL1820" s="12" t="n">
        <v>41.0947848761408</v>
      </c>
      <c r="AM1820" s="10" t="s">
        <v>157</v>
      </c>
    </row>
    <row r="1821" customFormat="false" ht="15" hidden="false" customHeight="false" outlineLevel="0" collapsed="false">
      <c r="A1821" s="10" t="s">
        <v>4054</v>
      </c>
      <c r="B1821" s="10" t="s">
        <v>3975</v>
      </c>
      <c r="C1821" s="10" t="s">
        <v>148</v>
      </c>
      <c r="D1821" s="11" t="n">
        <v>46298.9918287037</v>
      </c>
      <c r="E1821" s="10" t="s">
        <v>4055</v>
      </c>
      <c r="F1821" s="10" t="s">
        <v>3977</v>
      </c>
      <c r="G1821" s="10" t="s">
        <v>3978</v>
      </c>
      <c r="H1821" s="10" t="s">
        <v>289</v>
      </c>
      <c r="I1821" s="10" t="s">
        <v>152</v>
      </c>
      <c r="J1821" s="10" t="s">
        <v>248</v>
      </c>
      <c r="K1821" s="10" t="s">
        <v>154</v>
      </c>
      <c r="M1821" s="12" t="n">
        <v>48.6635786925053</v>
      </c>
      <c r="N1821" s="12" t="n">
        <v>5.56822888341384</v>
      </c>
      <c r="O1821" s="12" t="n">
        <v>47.1874267107114</v>
      </c>
      <c r="P1821" s="12" t="n">
        <v>59.026669853612</v>
      </c>
      <c r="Q1821" s="12" t="n">
        <v>55.4061664980636</v>
      </c>
      <c r="R1821" s="12" t="n">
        <v>52.170512304825</v>
      </c>
      <c r="S1821" s="12" t="n">
        <v>50.9949831192185</v>
      </c>
      <c r="T1821" s="12" t="n">
        <v>40.7806962811626</v>
      </c>
      <c r="U1821" s="12" t="n">
        <v>37.9998092651367</v>
      </c>
      <c r="V1821" s="12" t="n">
        <v>61.7741432189941</v>
      </c>
      <c r="W1821" s="12" t="n">
        <v>23.7743339538574</v>
      </c>
      <c r="X1821" s="13" t="n">
        <v>16.1401664302788</v>
      </c>
      <c r="Y1821" s="13" t="n">
        <v>34.4534481219563</v>
      </c>
      <c r="Z1821" s="13" t="n">
        <v>47.0000000000001</v>
      </c>
      <c r="AA1821" s="10" t="s">
        <v>162</v>
      </c>
      <c r="AG1821" s="13" t="n">
        <v>98.7937758441609</v>
      </c>
      <c r="AH1821" s="13" t="n">
        <v>100</v>
      </c>
      <c r="AI1821" s="13" t="n">
        <v>37.1</v>
      </c>
      <c r="AJ1821" s="13" t="n">
        <v>68.8</v>
      </c>
      <c r="AK1821" s="13" t="n">
        <v>38.1</v>
      </c>
      <c r="AL1821" s="12" t="n">
        <v>37.999810020488</v>
      </c>
      <c r="AM1821" s="10" t="s">
        <v>157</v>
      </c>
    </row>
    <row r="1822" customFormat="false" ht="15" hidden="false" customHeight="false" outlineLevel="0" collapsed="false">
      <c r="A1822" s="10" t="s">
        <v>4056</v>
      </c>
      <c r="B1822" s="10" t="s">
        <v>3975</v>
      </c>
      <c r="C1822" s="10" t="s">
        <v>148</v>
      </c>
      <c r="D1822" s="11" t="n">
        <v>46298.9918518519</v>
      </c>
      <c r="E1822" s="10" t="s">
        <v>4057</v>
      </c>
      <c r="F1822" s="10" t="s">
        <v>3977</v>
      </c>
      <c r="G1822" s="10" t="s">
        <v>3978</v>
      </c>
      <c r="H1822" s="10" t="s">
        <v>292</v>
      </c>
      <c r="I1822" s="10" t="s">
        <v>152</v>
      </c>
      <c r="J1822" s="10" t="s">
        <v>248</v>
      </c>
      <c r="K1822" s="10" t="s">
        <v>261</v>
      </c>
      <c r="L1822" s="10" t="s">
        <v>362</v>
      </c>
      <c r="M1822" s="12" t="n">
        <v>51.3703752014932</v>
      </c>
      <c r="N1822" s="12" t="n">
        <v>4.39917725065997</v>
      </c>
      <c r="O1822" s="12" t="n">
        <v>50.3122811209094</v>
      </c>
      <c r="P1822" s="12" t="n">
        <v>59.7565904177871</v>
      </c>
      <c r="R1822" s="12" t="n">
        <v>54.4852452031482</v>
      </c>
      <c r="S1822" s="12" t="n">
        <v>53.6234849668589</v>
      </c>
      <c r="T1822" s="12" t="n">
        <v>44.3034401245635</v>
      </c>
      <c r="U1822" s="12" t="n">
        <v>42.3079986572266</v>
      </c>
      <c r="V1822" s="12" t="n">
        <v>61.537467956543</v>
      </c>
      <c r="W1822" s="12" t="n">
        <v>19.2294692993164</v>
      </c>
      <c r="X1822" s="13" t="n">
        <v>16.9694379140842</v>
      </c>
      <c r="Y1822" s="13" t="n">
        <v>42.412908741184</v>
      </c>
      <c r="Z1822" s="13" t="n">
        <v>51.1000000000001</v>
      </c>
      <c r="AA1822" s="10" t="s">
        <v>162</v>
      </c>
      <c r="AD1822" s="10" t="s">
        <v>347</v>
      </c>
      <c r="AG1822" s="13" t="n">
        <v>95.9007993441279</v>
      </c>
      <c r="AH1822" s="13" t="n">
        <v>100</v>
      </c>
      <c r="AI1822" s="13" t="n">
        <v>41.3</v>
      </c>
      <c r="AJ1822" s="13" t="n">
        <v>67.3</v>
      </c>
      <c r="AK1822" s="13" t="n">
        <v>42.4</v>
      </c>
      <c r="AL1822" s="12" t="n">
        <v>42.038014527845</v>
      </c>
      <c r="AM1822" s="10" t="s">
        <v>157</v>
      </c>
      <c r="AO1822" s="10" t="s">
        <v>397</v>
      </c>
    </row>
    <row r="1823" customFormat="false" ht="15" hidden="false" customHeight="false" outlineLevel="0" collapsed="false">
      <c r="A1823" s="10" t="s">
        <v>4058</v>
      </c>
      <c r="B1823" s="10" t="s">
        <v>3975</v>
      </c>
      <c r="C1823" s="10" t="s">
        <v>148</v>
      </c>
      <c r="D1823" s="11" t="n">
        <v>46298.991875</v>
      </c>
      <c r="E1823" s="10" t="s">
        <v>4059</v>
      </c>
      <c r="F1823" s="10" t="s">
        <v>3977</v>
      </c>
      <c r="G1823" s="10" t="s">
        <v>3978</v>
      </c>
      <c r="H1823" s="10" t="s">
        <v>295</v>
      </c>
      <c r="I1823" s="10" t="s">
        <v>152</v>
      </c>
      <c r="J1823" s="10" t="s">
        <v>248</v>
      </c>
      <c r="K1823" s="10" t="s">
        <v>154</v>
      </c>
      <c r="M1823" s="12" t="n">
        <v>50.3371684893528</v>
      </c>
      <c r="N1823" s="12" t="n">
        <v>4.74730920686656</v>
      </c>
      <c r="O1823" s="12" t="n">
        <v>48.9687113194454</v>
      </c>
      <c r="P1823" s="12" t="n">
        <v>59.597143768053</v>
      </c>
      <c r="Q1823" s="12" t="n">
        <v>55.642890321865</v>
      </c>
      <c r="R1823" s="12" t="n">
        <v>53.6175161573783</v>
      </c>
      <c r="S1823" s="12" t="n">
        <v>53.4993045545883</v>
      </c>
      <c r="T1823" s="12" t="n">
        <v>43.5387743162907</v>
      </c>
      <c r="U1823" s="12" t="n">
        <v>41.4583969116211</v>
      </c>
      <c r="V1823" s="12" t="n">
        <v>61.649341583252</v>
      </c>
      <c r="W1823" s="12" t="n">
        <v>20.1909446716309</v>
      </c>
      <c r="X1823" s="13" t="n">
        <v>22.1841151915261</v>
      </c>
      <c r="Y1823" s="13" t="n">
        <v>40.8806708472021</v>
      </c>
      <c r="Z1823" s="13" t="n">
        <v>49.2000000000001</v>
      </c>
      <c r="AA1823" s="10" t="s">
        <v>162</v>
      </c>
      <c r="AG1823" s="13" t="n">
        <v>99.0185367274846</v>
      </c>
      <c r="AH1823" s="13" t="n">
        <v>100</v>
      </c>
      <c r="AI1823" s="13" t="n">
        <v>40.4</v>
      </c>
      <c r="AJ1823" s="13" t="n">
        <v>67.7</v>
      </c>
      <c r="AK1823" s="13" t="n">
        <v>42.8</v>
      </c>
      <c r="AL1823" s="12" t="n">
        <v>42.0959030900914</v>
      </c>
      <c r="AM1823" s="10" t="s">
        <v>157</v>
      </c>
    </row>
    <row r="1824" customFormat="false" ht="15" hidden="false" customHeight="false" outlineLevel="0" collapsed="false">
      <c r="A1824" s="10" t="s">
        <v>4060</v>
      </c>
      <c r="B1824" s="10" t="s">
        <v>3975</v>
      </c>
      <c r="C1824" s="10" t="s">
        <v>148</v>
      </c>
      <c r="D1824" s="11" t="n">
        <v>46298.9918981482</v>
      </c>
      <c r="E1824" s="10" t="s">
        <v>4061</v>
      </c>
      <c r="F1824" s="10" t="s">
        <v>3977</v>
      </c>
      <c r="G1824" s="10" t="s">
        <v>3978</v>
      </c>
      <c r="H1824" s="10" t="s">
        <v>298</v>
      </c>
      <c r="I1824" s="10" t="s">
        <v>152</v>
      </c>
      <c r="J1824" s="10" t="s">
        <v>248</v>
      </c>
      <c r="K1824" s="10" t="s">
        <v>261</v>
      </c>
      <c r="L1824" s="10" t="s">
        <v>346</v>
      </c>
      <c r="M1824" s="12" t="n">
        <v>58.7185290898119</v>
      </c>
      <c r="N1824" s="12" t="n">
        <v>1.37025167334509</v>
      </c>
      <c r="O1824" s="12" t="n">
        <v>58.5445666054908</v>
      </c>
      <c r="Q1824" s="12" t="n">
        <v>60.8410144165485</v>
      </c>
      <c r="R1824" s="12" t="n">
        <v>59.7449721597856</v>
      </c>
      <c r="S1824" s="12" t="n">
        <v>58.4371286565607</v>
      </c>
      <c r="T1824" s="12" t="n">
        <v>56.5454846663558</v>
      </c>
      <c r="U1824" s="12" t="n">
        <v>56.1484146118164</v>
      </c>
      <c r="V1824" s="12" t="n">
        <v>62.0429840087891</v>
      </c>
      <c r="W1824" s="12" t="n">
        <v>5.89456939697266</v>
      </c>
      <c r="X1824" s="13" t="n">
        <v>52.7822569238168</v>
      </c>
      <c r="Y1824" s="13" t="n">
        <v>98.663328524145</v>
      </c>
      <c r="Z1824" s="13" t="n">
        <v>58.6</v>
      </c>
      <c r="AA1824" s="10" t="s">
        <v>170</v>
      </c>
      <c r="AB1824" s="10" t="s">
        <v>156</v>
      </c>
      <c r="AC1824" s="10" t="s">
        <v>347</v>
      </c>
      <c r="AE1824" s="10" t="s">
        <v>156</v>
      </c>
      <c r="AG1824" s="13" t="n">
        <v>85.1454860776568</v>
      </c>
      <c r="AH1824" s="13" t="n">
        <v>99.8325946622989</v>
      </c>
      <c r="AI1824" s="13" t="n">
        <v>46.3</v>
      </c>
      <c r="AJ1824" s="13" t="n">
        <v>68.1</v>
      </c>
      <c r="AK1824" s="13" t="n">
        <v>60.3</v>
      </c>
      <c r="AL1824" s="12" t="n">
        <v>59.4143580104106</v>
      </c>
      <c r="AM1824" s="10" t="s">
        <v>157</v>
      </c>
      <c r="AO1824" s="10" t="s">
        <v>4062</v>
      </c>
    </row>
    <row r="1825" customFormat="false" ht="15" hidden="false" customHeight="false" outlineLevel="0" collapsed="false">
      <c r="A1825" s="10" t="s">
        <v>4063</v>
      </c>
      <c r="B1825" s="10" t="s">
        <v>3975</v>
      </c>
      <c r="C1825" s="10" t="s">
        <v>148</v>
      </c>
      <c r="D1825" s="11" t="n">
        <v>46298.9919328704</v>
      </c>
      <c r="E1825" s="10" t="s">
        <v>4064</v>
      </c>
      <c r="F1825" s="10" t="s">
        <v>3977</v>
      </c>
      <c r="G1825" s="10" t="s">
        <v>3978</v>
      </c>
      <c r="H1825" s="10" t="s">
        <v>301</v>
      </c>
      <c r="I1825" s="10" t="s">
        <v>152</v>
      </c>
      <c r="J1825" s="10" t="s">
        <v>248</v>
      </c>
      <c r="K1825" s="10" t="s">
        <v>154</v>
      </c>
      <c r="M1825" s="12" t="n">
        <v>53.0692149410484</v>
      </c>
      <c r="N1825" s="12" t="n">
        <v>4.41671842476062</v>
      </c>
      <c r="O1825" s="12" t="n">
        <v>51.947836781324</v>
      </c>
      <c r="P1825" s="12" t="n">
        <v>61.0965480831652</v>
      </c>
      <c r="Q1825" s="12" t="n">
        <v>57.9998390448665</v>
      </c>
      <c r="R1825" s="12" t="n">
        <v>55.7211896134893</v>
      </c>
      <c r="S1825" s="12" t="n">
        <v>55.470716177077</v>
      </c>
      <c r="T1825" s="12" t="n">
        <v>45.4084919780952</v>
      </c>
      <c r="U1825" s="12" t="n">
        <v>43.6614761352539</v>
      </c>
      <c r="V1825" s="12" t="n">
        <v>62.8828659057617</v>
      </c>
      <c r="W1825" s="12" t="n">
        <v>19.2213897705078</v>
      </c>
      <c r="X1825" s="13" t="n">
        <v>14.6316902984316</v>
      </c>
      <c r="Y1825" s="13" t="n">
        <v>42.98675671827</v>
      </c>
      <c r="Z1825" s="13" t="n">
        <v>51.9000000000001</v>
      </c>
      <c r="AA1825" s="10" t="s">
        <v>162</v>
      </c>
      <c r="AC1825" s="10" t="s">
        <v>156</v>
      </c>
      <c r="AG1825" s="13" t="n">
        <v>98.1647895199297</v>
      </c>
      <c r="AH1825" s="13" t="n">
        <v>100</v>
      </c>
      <c r="AI1825" s="13" t="n">
        <v>42.7</v>
      </c>
      <c r="AJ1825" s="13" t="n">
        <v>67.5</v>
      </c>
      <c r="AK1825" s="13" t="n">
        <v>46.9</v>
      </c>
      <c r="AL1825" s="12" t="n">
        <v>46.3740740740741</v>
      </c>
      <c r="AM1825" s="10" t="s">
        <v>157</v>
      </c>
    </row>
    <row r="1826" customFormat="false" ht="15" hidden="false" customHeight="false" outlineLevel="0" collapsed="false">
      <c r="A1826" s="10" t="s">
        <v>4065</v>
      </c>
      <c r="B1826" s="10" t="s">
        <v>3975</v>
      </c>
      <c r="C1826" s="10" t="s">
        <v>148</v>
      </c>
      <c r="D1826" s="11" t="n">
        <v>46298.9919675926</v>
      </c>
      <c r="E1826" s="10" t="s">
        <v>4066</v>
      </c>
      <c r="F1826" s="10" t="s">
        <v>3977</v>
      </c>
      <c r="G1826" s="10" t="s">
        <v>3978</v>
      </c>
      <c r="H1826" s="10" t="s">
        <v>304</v>
      </c>
      <c r="I1826" s="10" t="s">
        <v>152</v>
      </c>
      <c r="J1826" s="10" t="s">
        <v>248</v>
      </c>
      <c r="K1826" s="10" t="s">
        <v>154</v>
      </c>
      <c r="M1826" s="12" t="n">
        <v>63.685920421291</v>
      </c>
      <c r="N1826" s="12" t="n">
        <v>1.34166068107039</v>
      </c>
      <c r="O1826" s="12" t="n">
        <v>63.3325072792368</v>
      </c>
      <c r="P1826" s="12" t="n">
        <v>65.150698743764</v>
      </c>
      <c r="Q1826" s="12" t="n">
        <v>66.23899882026</v>
      </c>
      <c r="R1826" s="12" t="n">
        <v>64.3867667972226</v>
      </c>
      <c r="S1826" s="12" t="n">
        <v>64.4794228038248</v>
      </c>
      <c r="T1826" s="12" t="n">
        <v>62.1351260100441</v>
      </c>
      <c r="U1826" s="12" t="n">
        <v>61.4207992553711</v>
      </c>
      <c r="V1826" s="12" t="n">
        <v>67.6872863769531</v>
      </c>
      <c r="W1826" s="12" t="n">
        <v>6.26648712158203</v>
      </c>
      <c r="X1826" s="13" t="n">
        <v>75.6977370900087</v>
      </c>
      <c r="Y1826" s="13" t="n">
        <v>97.0418915646652</v>
      </c>
      <c r="Z1826" s="13" t="n">
        <v>63.9</v>
      </c>
      <c r="AA1826" s="10" t="s">
        <v>170</v>
      </c>
      <c r="AG1826" s="13" t="n">
        <v>99.0429992727723</v>
      </c>
      <c r="AH1826" s="13" t="n">
        <v>100</v>
      </c>
      <c r="AI1826" s="13" t="n">
        <v>60.5</v>
      </c>
      <c r="AJ1826" s="13" t="n">
        <v>73</v>
      </c>
      <c r="AK1826" s="13" t="n">
        <v>61.2</v>
      </c>
      <c r="AL1826" s="12" t="n">
        <v>61.276512403888</v>
      </c>
      <c r="AM1826" s="10" t="s">
        <v>157</v>
      </c>
    </row>
    <row r="1827" customFormat="false" ht="15" hidden="false" customHeight="false" outlineLevel="0" collapsed="false">
      <c r="A1827" s="10" t="s">
        <v>4067</v>
      </c>
      <c r="B1827" s="10" t="s">
        <v>3975</v>
      </c>
      <c r="C1827" s="10" t="s">
        <v>148</v>
      </c>
      <c r="D1827" s="11" t="n">
        <v>46298.9919907407</v>
      </c>
      <c r="E1827" s="10" t="s">
        <v>4068</v>
      </c>
      <c r="F1827" s="10" t="s">
        <v>3977</v>
      </c>
      <c r="G1827" s="10" t="s">
        <v>3978</v>
      </c>
      <c r="H1827" s="10" t="s">
        <v>307</v>
      </c>
      <c r="I1827" s="10" t="s">
        <v>152</v>
      </c>
      <c r="J1827" s="10" t="s">
        <v>248</v>
      </c>
      <c r="K1827" s="10" t="s">
        <v>154</v>
      </c>
      <c r="M1827" s="12" t="n">
        <v>58.7209251814931</v>
      </c>
      <c r="N1827" s="12" t="n">
        <v>2.729432188033</v>
      </c>
      <c r="O1827" s="12" t="n">
        <v>57.9149707149752</v>
      </c>
      <c r="P1827" s="12" t="n">
        <v>63.3056517476104</v>
      </c>
      <c r="Q1827" s="12" t="n">
        <v>62.9702027374607</v>
      </c>
      <c r="R1827" s="12" t="n">
        <v>60.0370592886761</v>
      </c>
      <c r="S1827" s="12" t="n">
        <v>60.9398316497337</v>
      </c>
      <c r="T1827" s="12" t="n">
        <v>55.7233369548009</v>
      </c>
      <c r="U1827" s="12" t="n">
        <v>54.075382232666</v>
      </c>
      <c r="V1827" s="12" t="n">
        <v>65.3315200805664</v>
      </c>
      <c r="W1827" s="12" t="n">
        <v>11.2561378479004</v>
      </c>
      <c r="X1827" s="13" t="n">
        <v>50.4863070539419</v>
      </c>
      <c r="Y1827" s="13" t="n">
        <v>67.4766251728907</v>
      </c>
      <c r="Z1827" s="13" t="n">
        <v>58.7000000000001</v>
      </c>
      <c r="AA1827" s="10" t="s">
        <v>170</v>
      </c>
      <c r="AG1827" s="13" t="n">
        <v>98.5389521888459</v>
      </c>
      <c r="AH1827" s="13" t="n">
        <v>100</v>
      </c>
      <c r="AI1827" s="13" t="n">
        <v>53.3</v>
      </c>
      <c r="AJ1827" s="13" t="n">
        <v>73.3</v>
      </c>
      <c r="AK1827" s="13" t="n">
        <v>55</v>
      </c>
      <c r="AL1827" s="12" t="n">
        <v>54.9842105263158</v>
      </c>
      <c r="AM1827" s="10" t="s">
        <v>157</v>
      </c>
    </row>
    <row r="1828" customFormat="false" ht="15" hidden="false" customHeight="false" outlineLevel="0" collapsed="false">
      <c r="A1828" s="10" t="s">
        <v>4069</v>
      </c>
      <c r="B1828" s="10" t="s">
        <v>3975</v>
      </c>
      <c r="C1828" s="10" t="s">
        <v>148</v>
      </c>
      <c r="D1828" s="11" t="n">
        <v>46298.9920138889</v>
      </c>
      <c r="E1828" s="10" t="s">
        <v>4070</v>
      </c>
      <c r="F1828" s="10" t="s">
        <v>3977</v>
      </c>
      <c r="G1828" s="10" t="s">
        <v>3978</v>
      </c>
      <c r="H1828" s="10" t="s">
        <v>310</v>
      </c>
      <c r="I1828" s="10" t="s">
        <v>152</v>
      </c>
      <c r="J1828" s="10" t="s">
        <v>248</v>
      </c>
      <c r="K1828" s="10" t="s">
        <v>154</v>
      </c>
      <c r="M1828" s="12" t="n">
        <v>56.921376808362</v>
      </c>
      <c r="N1828" s="12" t="n">
        <v>3.79134013812125</v>
      </c>
      <c r="O1828" s="12" t="n">
        <v>55.8647463278152</v>
      </c>
      <c r="P1828" s="12" t="n">
        <v>63.5201755162085</v>
      </c>
      <c r="Q1828" s="12" t="n">
        <v>62.9787854890566</v>
      </c>
      <c r="R1828" s="12" t="n">
        <v>58.5452331345942</v>
      </c>
      <c r="S1828" s="12" t="n">
        <v>58.4745085701137</v>
      </c>
      <c r="T1828" s="12" t="n">
        <v>51.9053737704449</v>
      </c>
      <c r="U1828" s="12" t="n">
        <v>49.9265823364258</v>
      </c>
      <c r="V1828" s="12" t="n">
        <v>65.1270141601563</v>
      </c>
      <c r="W1828" s="12" t="n">
        <v>15.2004318237305</v>
      </c>
      <c r="X1828" s="13" t="n">
        <v>28.4830936320054</v>
      </c>
      <c r="Y1828" s="13" t="n">
        <v>49.6563573883162</v>
      </c>
      <c r="Z1828" s="13" t="n">
        <v>54.7000000000001</v>
      </c>
      <c r="AA1828" s="10" t="s">
        <v>162</v>
      </c>
      <c r="AG1828" s="13" t="n">
        <v>98.7680703959774</v>
      </c>
      <c r="AH1828" s="13" t="n">
        <v>100</v>
      </c>
      <c r="AI1828" s="13" t="n">
        <v>49</v>
      </c>
      <c r="AJ1828" s="13" t="n">
        <v>72.9</v>
      </c>
      <c r="AK1828" s="13" t="n">
        <v>52.8</v>
      </c>
      <c r="AL1828" s="12" t="n">
        <v>52.5407407407407</v>
      </c>
      <c r="AM1828" s="10" t="s">
        <v>157</v>
      </c>
    </row>
    <row r="1829" customFormat="false" ht="15" hidden="false" customHeight="false" outlineLevel="0" collapsed="false">
      <c r="A1829" s="10" t="s">
        <v>4071</v>
      </c>
      <c r="B1829" s="10" t="s">
        <v>3975</v>
      </c>
      <c r="C1829" s="10" t="s">
        <v>148</v>
      </c>
      <c r="D1829" s="11" t="n">
        <v>46298.992037037</v>
      </c>
      <c r="E1829" s="10" t="s">
        <v>4072</v>
      </c>
      <c r="F1829" s="10" t="s">
        <v>3977</v>
      </c>
      <c r="G1829" s="10" t="s">
        <v>3978</v>
      </c>
      <c r="H1829" s="10" t="s">
        <v>313</v>
      </c>
      <c r="I1829" s="10" t="s">
        <v>152</v>
      </c>
      <c r="J1829" s="10" t="s">
        <v>248</v>
      </c>
      <c r="K1829" s="10" t="s">
        <v>154</v>
      </c>
      <c r="M1829" s="12" t="n">
        <v>55.926940284623</v>
      </c>
      <c r="N1829" s="12" t="n">
        <v>4.08757628768888</v>
      </c>
      <c r="O1829" s="12" t="n">
        <v>54.8335353759891</v>
      </c>
      <c r="P1829" s="12" t="n">
        <v>61.8196935890842</v>
      </c>
      <c r="Q1829" s="12" t="n">
        <v>61.9346497003468</v>
      </c>
      <c r="R1829" s="12" t="n">
        <v>58.279495732365</v>
      </c>
      <c r="S1829" s="12" t="n">
        <v>58.6938524367997</v>
      </c>
      <c r="T1829" s="12" t="n">
        <v>49.677325207383</v>
      </c>
      <c r="U1829" s="12" t="n">
        <v>47.6124687194824</v>
      </c>
      <c r="V1829" s="12" t="n">
        <v>62.9618911743164</v>
      </c>
      <c r="W1829" s="12" t="n">
        <v>15.349422454834</v>
      </c>
      <c r="X1829" s="13" t="n">
        <v>21.4013432564894</v>
      </c>
      <c r="Y1829" s="13" t="n">
        <v>44.6349823283824</v>
      </c>
      <c r="Z1829" s="13" t="n">
        <v>55.2000000000001</v>
      </c>
      <c r="AA1829" s="10" t="s">
        <v>162</v>
      </c>
      <c r="AG1829" s="13" t="n">
        <v>98.8161434977579</v>
      </c>
      <c r="AH1829" s="13" t="n">
        <v>100</v>
      </c>
      <c r="AI1829" s="13" t="n">
        <v>46.9</v>
      </c>
      <c r="AJ1829" s="13" t="n">
        <v>72</v>
      </c>
      <c r="AK1829" s="13" t="n">
        <v>48.4</v>
      </c>
      <c r="AL1829" s="12" t="n">
        <v>47.8731064746689</v>
      </c>
      <c r="AM1829" s="10" t="s">
        <v>157</v>
      </c>
    </row>
    <row r="1830" customFormat="false" ht="15" hidden="false" customHeight="false" outlineLevel="0" collapsed="false">
      <c r="A1830" s="10" t="s">
        <v>4073</v>
      </c>
      <c r="B1830" s="10" t="s">
        <v>3975</v>
      </c>
      <c r="C1830" s="10" t="s">
        <v>148</v>
      </c>
      <c r="D1830" s="11" t="n">
        <v>46298.9920717593</v>
      </c>
      <c r="E1830" s="10" t="s">
        <v>4074</v>
      </c>
      <c r="F1830" s="10" t="s">
        <v>3977</v>
      </c>
      <c r="G1830" s="10" t="s">
        <v>3978</v>
      </c>
      <c r="H1830" s="10" t="s">
        <v>316</v>
      </c>
      <c r="I1830" s="10" t="s">
        <v>152</v>
      </c>
      <c r="J1830" s="10" t="s">
        <v>248</v>
      </c>
      <c r="K1830" s="10" t="s">
        <v>154</v>
      </c>
      <c r="M1830" s="12" t="n">
        <v>55.276826323478</v>
      </c>
      <c r="N1830" s="12" t="n">
        <v>4.06021995913861</v>
      </c>
      <c r="O1830" s="12" t="n">
        <v>54.3402694682755</v>
      </c>
      <c r="P1830" s="12" t="n">
        <v>61.1127684764268</v>
      </c>
      <c r="Q1830" s="12" t="n">
        <v>60.6090854392513</v>
      </c>
      <c r="R1830" s="12" t="n">
        <v>58.29610489513</v>
      </c>
      <c r="S1830" s="12" t="n">
        <v>56.1833730991845</v>
      </c>
      <c r="T1830" s="12" t="n">
        <v>48.0537815113192</v>
      </c>
      <c r="U1830" s="12" t="n">
        <v>46.4143676757813</v>
      </c>
      <c r="V1830" s="12" t="n">
        <v>61.9017868041992</v>
      </c>
      <c r="W1830" s="12" t="n">
        <v>15.487419128418</v>
      </c>
      <c r="X1830" s="13" t="n">
        <v>13.4044606846151</v>
      </c>
      <c r="Y1830" s="13" t="n">
        <v>43.5089110276121</v>
      </c>
      <c r="Z1830" s="13" t="n">
        <v>54.4000000000001</v>
      </c>
      <c r="AA1830" s="10" t="s">
        <v>162</v>
      </c>
      <c r="AC1830" s="10" t="s">
        <v>156</v>
      </c>
      <c r="AG1830" s="13" t="n">
        <v>98.5025466893039</v>
      </c>
      <c r="AH1830" s="13" t="n">
        <v>100</v>
      </c>
      <c r="AI1830" s="13" t="n">
        <v>45.1</v>
      </c>
      <c r="AJ1830" s="13" t="n">
        <v>70</v>
      </c>
      <c r="AK1830" s="13" t="n">
        <v>47.5</v>
      </c>
      <c r="AL1830" s="12" t="n">
        <v>46.9342288861689</v>
      </c>
      <c r="AM1830" s="10" t="s">
        <v>157</v>
      </c>
    </row>
    <row r="1831" customFormat="false" ht="15" hidden="false" customHeight="false" outlineLevel="0" collapsed="false">
      <c r="A1831" s="10" t="s">
        <v>4075</v>
      </c>
      <c r="B1831" s="10" t="s">
        <v>3975</v>
      </c>
      <c r="C1831" s="10" t="s">
        <v>148</v>
      </c>
      <c r="D1831" s="11" t="n">
        <v>46298.9920949074</v>
      </c>
      <c r="E1831" s="10" t="s">
        <v>4076</v>
      </c>
      <c r="F1831" s="10" t="s">
        <v>3977</v>
      </c>
      <c r="G1831" s="10" t="s">
        <v>3978</v>
      </c>
      <c r="H1831" s="10" t="s">
        <v>319</v>
      </c>
      <c r="I1831" s="10" t="s">
        <v>152</v>
      </c>
      <c r="J1831" s="10" t="s">
        <v>248</v>
      </c>
      <c r="K1831" s="10" t="s">
        <v>154</v>
      </c>
      <c r="M1831" s="12" t="n">
        <v>53.9411581888062</v>
      </c>
      <c r="N1831" s="12" t="n">
        <v>4.98676904106712</v>
      </c>
      <c r="O1831" s="12" t="n">
        <v>52.5684857408553</v>
      </c>
      <c r="P1831" s="12" t="n">
        <v>62.7998033610657</v>
      </c>
      <c r="Q1831" s="12" t="n">
        <v>60.0897361758509</v>
      </c>
      <c r="R1831" s="12" t="n">
        <v>57.3778897280334</v>
      </c>
      <c r="S1831" s="12" t="n">
        <v>56.5438023238745</v>
      </c>
      <c r="T1831" s="12" t="n">
        <v>46.153014287642</v>
      </c>
      <c r="U1831" s="12" t="n">
        <v>43.9720764160156</v>
      </c>
      <c r="V1831" s="12" t="n">
        <v>64.9502334594727</v>
      </c>
      <c r="W1831" s="12" t="n">
        <v>20.978157043457</v>
      </c>
      <c r="X1831" s="13" t="n">
        <v>18.2960016746912</v>
      </c>
      <c r="Y1831" s="13" t="n">
        <v>39.9039256084528</v>
      </c>
      <c r="Z1831" s="13" t="n">
        <v>53.0000000000001</v>
      </c>
      <c r="AA1831" s="10" t="s">
        <v>162</v>
      </c>
      <c r="AG1831" s="13" t="n">
        <v>98.7241124260355</v>
      </c>
      <c r="AH1831" s="13" t="n">
        <v>100</v>
      </c>
      <c r="AI1831" s="13" t="n">
        <v>43.2</v>
      </c>
      <c r="AJ1831" s="13" t="n">
        <v>70.4</v>
      </c>
      <c r="AK1831" s="13" t="n">
        <v>50.1</v>
      </c>
      <c r="AL1831" s="12" t="n">
        <v>50.9902304147466</v>
      </c>
      <c r="AM1831" s="10" t="s">
        <v>157</v>
      </c>
    </row>
    <row r="1832" customFormat="false" ht="15" hidden="false" customHeight="false" outlineLevel="0" collapsed="false">
      <c r="A1832" s="10" t="s">
        <v>4077</v>
      </c>
      <c r="B1832" s="10" t="s">
        <v>3975</v>
      </c>
      <c r="C1832" s="10" t="s">
        <v>148</v>
      </c>
      <c r="D1832" s="11" t="n">
        <v>46298.9922685185</v>
      </c>
      <c r="E1832" s="10" t="s">
        <v>4078</v>
      </c>
      <c r="F1832" s="10" t="s">
        <v>3977</v>
      </c>
      <c r="G1832" s="10" t="s">
        <v>3978</v>
      </c>
      <c r="H1832" s="10" t="s">
        <v>322</v>
      </c>
      <c r="I1832" s="10" t="s">
        <v>323</v>
      </c>
      <c r="J1832" s="10" t="s">
        <v>248</v>
      </c>
      <c r="K1832" s="10" t="s">
        <v>154</v>
      </c>
      <c r="M1832" s="12" t="n">
        <v>67.2367115463118</v>
      </c>
      <c r="N1832" s="12" t="n">
        <v>0.781299048287769</v>
      </c>
      <c r="O1832" s="12" t="n">
        <v>67.0513031416327</v>
      </c>
      <c r="P1832" s="12" t="n">
        <v>69.3185172830005</v>
      </c>
      <c r="Q1832" s="12" t="n">
        <v>68.0409827531801</v>
      </c>
      <c r="R1832" s="12" t="n">
        <v>67.2830045886506</v>
      </c>
      <c r="S1832" s="12" t="n">
        <v>67.1449060443181</v>
      </c>
      <c r="T1832" s="12" t="n">
        <v>66.5957789007105</v>
      </c>
      <c r="U1832" s="12" t="n">
        <v>66.3695983886719</v>
      </c>
      <c r="V1832" s="12" t="n">
        <v>69.9022750854492</v>
      </c>
      <c r="W1832" s="12" t="n">
        <v>3.53267669677734</v>
      </c>
      <c r="X1832" s="13" t="n">
        <v>94.6984625940435</v>
      </c>
      <c r="Y1832" s="13" t="n">
        <v>99.9593109995931</v>
      </c>
      <c r="Z1832" s="13" t="n">
        <v>68.4</v>
      </c>
      <c r="AA1832" s="10" t="s">
        <v>170</v>
      </c>
      <c r="AD1832" s="10" t="s">
        <v>156</v>
      </c>
      <c r="AG1832" s="13" t="n">
        <v>98.5850243825704</v>
      </c>
      <c r="AH1832" s="13" t="n">
        <v>100</v>
      </c>
      <c r="AI1832" s="13" t="n">
        <v>64.7</v>
      </c>
      <c r="AJ1832" s="13" t="n">
        <v>73.2</v>
      </c>
      <c r="AK1832" s="13" t="n">
        <v>66</v>
      </c>
      <c r="AL1832" s="12" t="n">
        <v>66.3695967741936</v>
      </c>
      <c r="AM1832" s="10" t="s">
        <v>180</v>
      </c>
    </row>
    <row r="1833" customFormat="false" ht="15" hidden="false" customHeight="false" outlineLevel="0" collapsed="false">
      <c r="A1833" s="10" t="s">
        <v>4079</v>
      </c>
      <c r="B1833" s="10" t="s">
        <v>3975</v>
      </c>
      <c r="C1833" s="10" t="s">
        <v>148</v>
      </c>
      <c r="D1833" s="11" t="n">
        <v>46298.9922916667</v>
      </c>
      <c r="E1833" s="10" t="s">
        <v>4080</v>
      </c>
      <c r="F1833" s="10" t="s">
        <v>3977</v>
      </c>
      <c r="G1833" s="10" t="s">
        <v>3978</v>
      </c>
      <c r="H1833" s="10" t="s">
        <v>326</v>
      </c>
      <c r="I1833" s="10" t="s">
        <v>323</v>
      </c>
      <c r="J1833" s="10" t="s">
        <v>248</v>
      </c>
      <c r="K1833" s="10" t="s">
        <v>154</v>
      </c>
      <c r="M1833" s="12" t="n">
        <v>66.7768107397315</v>
      </c>
      <c r="N1833" s="12" t="n">
        <v>0.886404116924023</v>
      </c>
      <c r="O1833" s="12" t="n">
        <v>66.5729130295634</v>
      </c>
      <c r="P1833" s="12" t="n">
        <v>68.6356652795701</v>
      </c>
      <c r="Q1833" s="12" t="n">
        <v>67.41412350214</v>
      </c>
      <c r="R1833" s="12" t="n">
        <v>67.4351157159381</v>
      </c>
      <c r="S1833" s="12" t="n">
        <v>66.8492012276741</v>
      </c>
      <c r="T1833" s="12" t="n">
        <v>65.8997461959412</v>
      </c>
      <c r="U1833" s="12" t="n">
        <v>65.9037017822266</v>
      </c>
      <c r="V1833" s="12" t="n">
        <v>69.8353652954102</v>
      </c>
      <c r="W1833" s="12" t="n">
        <v>3.93166351318359</v>
      </c>
      <c r="X1833" s="13" t="n">
        <v>93.9350686643807</v>
      </c>
      <c r="Y1833" s="13" t="n">
        <v>99.8623334065303</v>
      </c>
      <c r="Z1833" s="13" t="n">
        <v>68</v>
      </c>
      <c r="AA1833" s="10" t="s">
        <v>170</v>
      </c>
      <c r="AD1833" s="10" t="s">
        <v>156</v>
      </c>
      <c r="AG1833" s="13" t="n">
        <v>98.5008818342152</v>
      </c>
      <c r="AH1833" s="13" t="n">
        <v>100</v>
      </c>
      <c r="AI1833" s="13" t="n">
        <v>64.6</v>
      </c>
      <c r="AJ1833" s="13" t="n">
        <v>73.4</v>
      </c>
      <c r="AK1833" s="13" t="n">
        <v>65.9</v>
      </c>
      <c r="AL1833" s="12" t="n">
        <v>65.9037037037037</v>
      </c>
      <c r="AM1833" s="10" t="s">
        <v>180</v>
      </c>
    </row>
    <row r="1834" customFormat="false" ht="15" hidden="false" customHeight="false" outlineLevel="0" collapsed="false">
      <c r="A1834" s="10" t="s">
        <v>4081</v>
      </c>
      <c r="B1834" s="10" t="s">
        <v>3975</v>
      </c>
      <c r="C1834" s="10" t="s">
        <v>148</v>
      </c>
      <c r="D1834" s="11" t="n">
        <v>46298.9923148148</v>
      </c>
      <c r="E1834" s="10" t="s">
        <v>4082</v>
      </c>
      <c r="F1834" s="10" t="s">
        <v>3977</v>
      </c>
      <c r="G1834" s="10" t="s">
        <v>3978</v>
      </c>
      <c r="H1834" s="10" t="s">
        <v>329</v>
      </c>
      <c r="I1834" s="10" t="s">
        <v>323</v>
      </c>
      <c r="J1834" s="10" t="s">
        <v>248</v>
      </c>
      <c r="K1834" s="10" t="s">
        <v>154</v>
      </c>
      <c r="M1834" s="12" t="n">
        <v>65.5886022378187</v>
      </c>
      <c r="N1834" s="12" t="n">
        <v>1.0428329263818</v>
      </c>
      <c r="O1834" s="12" t="n">
        <v>65.3308773104352</v>
      </c>
      <c r="P1834" s="12" t="n">
        <v>68.572693611676</v>
      </c>
      <c r="Q1834" s="12" t="n">
        <v>66.0525685439616</v>
      </c>
      <c r="R1834" s="12" t="n">
        <v>65.5190088548243</v>
      </c>
      <c r="S1834" s="12" t="n">
        <v>66.0426320212087</v>
      </c>
      <c r="T1834" s="12" t="n">
        <v>64.8526083226132</v>
      </c>
      <c r="U1834" s="12" t="n">
        <v>64.5381393432617</v>
      </c>
      <c r="V1834" s="12" t="n">
        <v>69.2926025390625</v>
      </c>
      <c r="W1834" s="12" t="n">
        <v>4.75446319580078</v>
      </c>
      <c r="X1834" s="13" t="n">
        <v>91.7637869470343</v>
      </c>
      <c r="Y1834" s="13" t="n">
        <v>98.9833366395557</v>
      </c>
      <c r="Z1834" s="13" t="n">
        <v>66.8</v>
      </c>
      <c r="AA1834" s="10" t="s">
        <v>170</v>
      </c>
      <c r="AG1834" s="13" t="n">
        <v>98.6690154629086</v>
      </c>
      <c r="AH1834" s="13" t="n">
        <v>100</v>
      </c>
      <c r="AI1834" s="13" t="n">
        <v>63.6</v>
      </c>
      <c r="AJ1834" s="13" t="n">
        <v>72.4</v>
      </c>
      <c r="AK1834" s="13" t="n">
        <v>64.5</v>
      </c>
      <c r="AL1834" s="12" t="n">
        <v>64.9037037037037</v>
      </c>
      <c r="AM1834" s="10" t="s">
        <v>180</v>
      </c>
    </row>
    <row r="1835" customFormat="false" ht="15" hidden="false" customHeight="false" outlineLevel="0" collapsed="false">
      <c r="A1835" s="10" t="s">
        <v>4083</v>
      </c>
      <c r="B1835" s="10" t="s">
        <v>3975</v>
      </c>
      <c r="C1835" s="10" t="s">
        <v>148</v>
      </c>
      <c r="D1835" s="11" t="n">
        <v>46298.992337963</v>
      </c>
      <c r="E1835" s="10" t="s">
        <v>4084</v>
      </c>
      <c r="F1835" s="10" t="s">
        <v>3977</v>
      </c>
      <c r="G1835" s="10" t="s">
        <v>3978</v>
      </c>
      <c r="H1835" s="10" t="s">
        <v>332</v>
      </c>
      <c r="I1835" s="10" t="s">
        <v>323</v>
      </c>
      <c r="J1835" s="10" t="s">
        <v>248</v>
      </c>
      <c r="K1835" s="10" t="s">
        <v>154</v>
      </c>
      <c r="M1835" s="12" t="n">
        <v>63.9325736347285</v>
      </c>
      <c r="N1835" s="12" t="n">
        <v>0.983270801234105</v>
      </c>
      <c r="O1835" s="12" t="n">
        <v>63.658957589396</v>
      </c>
      <c r="P1835" s="12" t="n">
        <v>66.0495673147767</v>
      </c>
      <c r="Q1835" s="12" t="n">
        <v>65.2713295844702</v>
      </c>
      <c r="R1835" s="12" t="n">
        <v>64.4826607396645</v>
      </c>
      <c r="S1835" s="12" t="n">
        <v>64.0798307001919</v>
      </c>
      <c r="T1835" s="12" t="n">
        <v>62.7899303953743</v>
      </c>
      <c r="U1835" s="12" t="n">
        <v>62.8128776550293</v>
      </c>
      <c r="V1835" s="12" t="n">
        <v>67.199577331543</v>
      </c>
      <c r="W1835" s="12" t="n">
        <v>4.38669967651367</v>
      </c>
      <c r="X1835" s="13" t="n">
        <v>91.3875253537524</v>
      </c>
      <c r="Y1835" s="13" t="n">
        <v>99.0782635830103</v>
      </c>
      <c r="Z1835" s="13" t="n">
        <v>64.7</v>
      </c>
      <c r="AA1835" s="10" t="s">
        <v>170</v>
      </c>
      <c r="AG1835" s="13" t="n">
        <v>98.6105686727025</v>
      </c>
      <c r="AH1835" s="13" t="n">
        <v>100</v>
      </c>
      <c r="AI1835" s="13" t="n">
        <v>60.1</v>
      </c>
      <c r="AJ1835" s="13" t="n">
        <v>71.7</v>
      </c>
      <c r="AK1835" s="13" t="n">
        <v>63.8</v>
      </c>
      <c r="AL1835" s="12" t="n">
        <v>62.3785085388994</v>
      </c>
      <c r="AM1835" s="10" t="s">
        <v>180</v>
      </c>
    </row>
    <row r="1836" customFormat="false" ht="15" hidden="false" customHeight="false" outlineLevel="0" collapsed="false">
      <c r="A1836" s="10" t="s">
        <v>4085</v>
      </c>
      <c r="B1836" s="10" t="s">
        <v>3975</v>
      </c>
      <c r="C1836" s="10" t="s">
        <v>148</v>
      </c>
      <c r="D1836" s="11" t="n">
        <v>46298.9923611111</v>
      </c>
      <c r="E1836" s="10" t="s">
        <v>4086</v>
      </c>
      <c r="F1836" s="10" t="s">
        <v>3977</v>
      </c>
      <c r="G1836" s="10" t="s">
        <v>3978</v>
      </c>
      <c r="H1836" s="10" t="s">
        <v>336</v>
      </c>
      <c r="I1836" s="10" t="s">
        <v>323</v>
      </c>
      <c r="J1836" s="10" t="s">
        <v>153</v>
      </c>
      <c r="K1836" s="10" t="s">
        <v>154</v>
      </c>
      <c r="M1836" s="12" t="n">
        <v>66.1832775908622</v>
      </c>
      <c r="N1836" s="12" t="n">
        <v>1.44486731275372</v>
      </c>
      <c r="O1836" s="12" t="n">
        <v>65.9851689101457</v>
      </c>
      <c r="P1836" s="12" t="n">
        <v>66.1710549605028</v>
      </c>
      <c r="Q1836" s="12" t="n">
        <v>68.0203400364403</v>
      </c>
      <c r="R1836" s="12" t="n">
        <v>68.1855495765116</v>
      </c>
      <c r="S1836" s="12" t="n">
        <v>65.5365529589424</v>
      </c>
      <c r="T1836" s="12" t="n">
        <v>63.9960356851661</v>
      </c>
      <c r="U1836" s="12" t="n">
        <v>63.5219039916992</v>
      </c>
      <c r="V1836" s="12" t="n">
        <v>69.071174621582</v>
      </c>
      <c r="W1836" s="12" t="n">
        <v>5.54927062988281</v>
      </c>
      <c r="X1836" s="13" t="n">
        <v>53.9335279101288</v>
      </c>
      <c r="Y1836" s="13" t="n">
        <v>94.2699628308429</v>
      </c>
      <c r="Z1836" s="13" t="n">
        <v>66</v>
      </c>
      <c r="AA1836" s="10" t="s">
        <v>170</v>
      </c>
      <c r="AG1836" s="13" t="n">
        <v>98.7891732040909</v>
      </c>
      <c r="AH1836" s="13" t="n">
        <v>100</v>
      </c>
      <c r="AI1836" s="13" t="n">
        <v>62.8</v>
      </c>
      <c r="AJ1836" s="13" t="n">
        <v>72.6</v>
      </c>
      <c r="AK1836" s="13" t="n">
        <v>64.3</v>
      </c>
      <c r="AL1836" s="12" t="n">
        <v>64.2518518518519</v>
      </c>
      <c r="AM1836" s="10" t="s">
        <v>180</v>
      </c>
    </row>
    <row r="1837" customFormat="false" ht="15" hidden="false" customHeight="false" outlineLevel="0" collapsed="false">
      <c r="A1837" s="10" t="s">
        <v>4087</v>
      </c>
      <c r="B1837" s="10" t="s">
        <v>3975</v>
      </c>
      <c r="C1837" s="10" t="s">
        <v>148</v>
      </c>
      <c r="D1837" s="11" t="n">
        <v>46298.9923842593</v>
      </c>
      <c r="E1837" s="10" t="s">
        <v>4088</v>
      </c>
      <c r="F1837" s="10" t="s">
        <v>3977</v>
      </c>
      <c r="G1837" s="10" t="s">
        <v>3978</v>
      </c>
      <c r="H1837" s="10" t="s">
        <v>339</v>
      </c>
      <c r="I1837" s="10" t="s">
        <v>323</v>
      </c>
      <c r="J1837" s="10" t="s">
        <v>153</v>
      </c>
      <c r="K1837" s="10" t="s">
        <v>154</v>
      </c>
      <c r="M1837" s="12" t="n">
        <v>64.1161021624732</v>
      </c>
      <c r="N1837" s="12" t="n">
        <v>1.34728446335397</v>
      </c>
      <c r="O1837" s="12" t="n">
        <v>63.9461417614293</v>
      </c>
      <c r="P1837" s="12" t="n">
        <v>65.1831593654132</v>
      </c>
      <c r="Q1837" s="12" t="n">
        <v>64.4390195277713</v>
      </c>
      <c r="R1837" s="12" t="n">
        <v>65.3926894901935</v>
      </c>
      <c r="S1837" s="12" t="n">
        <v>64.1457441984942</v>
      </c>
      <c r="T1837" s="12" t="n">
        <v>61.947106447521</v>
      </c>
      <c r="U1837" s="12" t="n">
        <v>61.3768424987793</v>
      </c>
      <c r="V1837" s="12" t="n">
        <v>67.1469192504883</v>
      </c>
      <c r="W1837" s="12" t="n">
        <v>5.77007675170898</v>
      </c>
      <c r="X1837" s="13" t="n">
        <v>59.1115896591401</v>
      </c>
      <c r="Y1837" s="13" t="n">
        <v>95.2782088228774</v>
      </c>
      <c r="Z1837" s="13" t="n">
        <v>64.6</v>
      </c>
      <c r="AA1837" s="10" t="s">
        <v>170</v>
      </c>
      <c r="AG1837" s="13" t="n">
        <v>98.8325508607199</v>
      </c>
      <c r="AH1837" s="13" t="n">
        <v>100</v>
      </c>
      <c r="AI1837" s="13" t="n">
        <v>60.4</v>
      </c>
      <c r="AJ1837" s="13" t="n">
        <v>72</v>
      </c>
      <c r="AK1837" s="13" t="n">
        <v>63</v>
      </c>
      <c r="AL1837" s="12" t="n">
        <v>63.2760330578512</v>
      </c>
      <c r="AM1837" s="10" t="s">
        <v>180</v>
      </c>
    </row>
    <row r="1838" customFormat="false" ht="15" hidden="false" customHeight="false" outlineLevel="0" collapsed="false">
      <c r="A1838" s="10" t="s">
        <v>4089</v>
      </c>
      <c r="B1838" s="10" t="s">
        <v>3975</v>
      </c>
      <c r="C1838" s="10" t="s">
        <v>148</v>
      </c>
      <c r="D1838" s="11" t="n">
        <v>46298.9924074074</v>
      </c>
      <c r="E1838" s="10" t="s">
        <v>4090</v>
      </c>
      <c r="F1838" s="10" t="s">
        <v>3977</v>
      </c>
      <c r="G1838" s="10" t="s">
        <v>3978</v>
      </c>
      <c r="H1838" s="10" t="s">
        <v>342</v>
      </c>
      <c r="I1838" s="10" t="s">
        <v>323</v>
      </c>
      <c r="J1838" s="10" t="s">
        <v>153</v>
      </c>
      <c r="K1838" s="10" t="s">
        <v>154</v>
      </c>
      <c r="M1838" s="12" t="n">
        <v>64.0620734449914</v>
      </c>
      <c r="N1838" s="12" t="n">
        <v>1.67506110453394</v>
      </c>
      <c r="O1838" s="12" t="n">
        <v>63.8214620045683</v>
      </c>
      <c r="P1838" s="12" t="n">
        <v>66.7974238631414</v>
      </c>
      <c r="Q1838" s="12" t="n">
        <v>64.062643512006</v>
      </c>
      <c r="R1838" s="12" t="n">
        <v>64.5217191889848</v>
      </c>
      <c r="S1838" s="12" t="n">
        <v>64.6853317889069</v>
      </c>
      <c r="T1838" s="12" t="n">
        <v>62.2199410028296</v>
      </c>
      <c r="U1838" s="12" t="n">
        <v>61.6768417358398</v>
      </c>
      <c r="V1838" s="12" t="n">
        <v>67.9613037109375</v>
      </c>
      <c r="W1838" s="12" t="n">
        <v>6.28446197509766</v>
      </c>
      <c r="X1838" s="13" t="n">
        <v>66.1645409359467</v>
      </c>
      <c r="Y1838" s="13" t="n">
        <v>90.6968020256963</v>
      </c>
      <c r="Z1838" s="13" t="n">
        <v>64.1</v>
      </c>
      <c r="AA1838" s="10" t="s">
        <v>170</v>
      </c>
      <c r="AG1838" s="13" t="n">
        <v>98.4852683107047</v>
      </c>
      <c r="AH1838" s="13" t="n">
        <v>100</v>
      </c>
      <c r="AI1838" s="13" t="n">
        <v>60.7</v>
      </c>
      <c r="AJ1838" s="13" t="n">
        <v>72.3</v>
      </c>
      <c r="AK1838" s="13" t="n">
        <v>63</v>
      </c>
      <c r="AL1838" s="12" t="n">
        <v>63.4128791497492</v>
      </c>
      <c r="AM1838" s="10" t="s">
        <v>180</v>
      </c>
    </row>
    <row r="1839" customFormat="false" ht="15" hidden="false" customHeight="false" outlineLevel="0" collapsed="false">
      <c r="A1839" s="10" t="s">
        <v>4091</v>
      </c>
      <c r="B1839" s="10" t="s">
        <v>3975</v>
      </c>
      <c r="C1839" s="10" t="s">
        <v>148</v>
      </c>
      <c r="D1839" s="11" t="n">
        <v>46298.9924305556</v>
      </c>
      <c r="E1839" s="10" t="s">
        <v>4092</v>
      </c>
      <c r="F1839" s="10" t="s">
        <v>3977</v>
      </c>
      <c r="G1839" s="10" t="s">
        <v>3978</v>
      </c>
      <c r="H1839" s="10" t="s">
        <v>345</v>
      </c>
      <c r="I1839" s="10" t="s">
        <v>323</v>
      </c>
      <c r="J1839" s="10" t="s">
        <v>153</v>
      </c>
      <c r="K1839" s="10" t="s">
        <v>154</v>
      </c>
      <c r="M1839" s="12" t="n">
        <v>62.72792912903</v>
      </c>
      <c r="N1839" s="12" t="n">
        <v>1.64759056031838</v>
      </c>
      <c r="O1839" s="12" t="n">
        <v>62.4428888151437</v>
      </c>
      <c r="P1839" s="12" t="n">
        <v>65.0735097257009</v>
      </c>
      <c r="Q1839" s="12" t="n">
        <v>62.9833256900161</v>
      </c>
      <c r="R1839" s="12" t="n">
        <v>63.2727991434828</v>
      </c>
      <c r="S1839" s="12" t="n">
        <v>64.275440752942</v>
      </c>
      <c r="T1839" s="12" t="n">
        <v>60.0568660138207</v>
      </c>
      <c r="U1839" s="12" t="n">
        <v>59.3765106201172</v>
      </c>
      <c r="V1839" s="12" t="n">
        <v>66.7296524047852</v>
      </c>
      <c r="W1839" s="12" t="n">
        <v>7.35314178466797</v>
      </c>
      <c r="X1839" s="13" t="n">
        <v>49.0212638672614</v>
      </c>
      <c r="Y1839" s="13" t="n">
        <v>87.9692434919546</v>
      </c>
      <c r="Z1839" s="13" t="n">
        <v>62</v>
      </c>
      <c r="AA1839" s="10" t="s">
        <v>155</v>
      </c>
      <c r="AF1839" s="10" t="s">
        <v>156</v>
      </c>
      <c r="AG1839" s="13" t="n">
        <v>98.5948112102839</v>
      </c>
      <c r="AH1839" s="13" t="n">
        <v>100</v>
      </c>
      <c r="AI1839" s="13" t="n">
        <v>58.6</v>
      </c>
      <c r="AJ1839" s="13" t="n">
        <v>71.1</v>
      </c>
      <c r="AK1839" s="13" t="n">
        <v>62.4</v>
      </c>
      <c r="AL1839" s="12" t="n">
        <v>62.0177479930938</v>
      </c>
      <c r="AM1839" s="10" t="s">
        <v>180</v>
      </c>
    </row>
    <row r="1840" customFormat="false" ht="15" hidden="false" customHeight="false" outlineLevel="0" collapsed="false">
      <c r="A1840" s="10" t="s">
        <v>4093</v>
      </c>
      <c r="B1840" s="10" t="s">
        <v>3975</v>
      </c>
      <c r="C1840" s="10" t="s">
        <v>148</v>
      </c>
      <c r="D1840" s="11" t="n">
        <v>46298.9924537037</v>
      </c>
      <c r="E1840" s="10" t="s">
        <v>4094</v>
      </c>
      <c r="F1840" s="10" t="s">
        <v>3977</v>
      </c>
      <c r="G1840" s="10" t="s">
        <v>3978</v>
      </c>
      <c r="H1840" s="10" t="s">
        <v>351</v>
      </c>
      <c r="I1840" s="10" t="s">
        <v>323</v>
      </c>
      <c r="J1840" s="10" t="s">
        <v>153</v>
      </c>
      <c r="K1840" s="10" t="s">
        <v>154</v>
      </c>
      <c r="L1840" s="10" t="s">
        <v>161</v>
      </c>
      <c r="M1840" s="12" t="n">
        <v>62.85679012702</v>
      </c>
      <c r="N1840" s="12" t="n">
        <v>1.05552302951594</v>
      </c>
      <c r="O1840" s="12" t="n">
        <v>62.6867743840253</v>
      </c>
      <c r="P1840" s="12" t="n">
        <v>64.2113727940642</v>
      </c>
      <c r="Q1840" s="12" t="n">
        <v>63.8743994946789</v>
      </c>
      <c r="R1840" s="12" t="n">
        <v>64.1205597614271</v>
      </c>
      <c r="S1840" s="12" t="n">
        <v>62.2834570148613</v>
      </c>
      <c r="T1840" s="12" t="n">
        <v>61.6016395437714</v>
      </c>
      <c r="U1840" s="12" t="n">
        <v>61.2087059020996</v>
      </c>
      <c r="V1840" s="12" t="n">
        <v>66.1489639282227</v>
      </c>
      <c r="W1840" s="12" t="n">
        <v>4.94025802612305</v>
      </c>
      <c r="X1840" s="13" t="n">
        <v>86.6371652831164</v>
      </c>
      <c r="Y1840" s="13" t="n">
        <v>98.7774152911916</v>
      </c>
      <c r="Z1840" s="13" t="n">
        <v>63.7</v>
      </c>
      <c r="AA1840" s="10" t="s">
        <v>170</v>
      </c>
      <c r="AD1840" s="10" t="s">
        <v>156</v>
      </c>
      <c r="AG1840" s="13" t="n">
        <v>96.0460390587432</v>
      </c>
      <c r="AH1840" s="13" t="n">
        <v>99.8355747902027</v>
      </c>
      <c r="AI1840" s="13" t="n">
        <v>60.1</v>
      </c>
      <c r="AJ1840" s="13" t="n">
        <v>70.5</v>
      </c>
      <c r="AK1840" s="13" t="n">
        <v>61.9</v>
      </c>
      <c r="AL1840" s="12" t="n">
        <v>61.6407407407407</v>
      </c>
      <c r="AM1840" s="10" t="s">
        <v>180</v>
      </c>
      <c r="AO1840" s="10" t="s">
        <v>4095</v>
      </c>
    </row>
    <row r="1841" customFormat="false" ht="15" hidden="false" customHeight="false" outlineLevel="0" collapsed="false">
      <c r="A1841" s="10" t="s">
        <v>4096</v>
      </c>
      <c r="B1841" s="10" t="s">
        <v>3975</v>
      </c>
      <c r="C1841" s="10" t="s">
        <v>148</v>
      </c>
      <c r="D1841" s="11" t="n">
        <v>46298.9924768519</v>
      </c>
      <c r="E1841" s="10" t="s">
        <v>4097</v>
      </c>
      <c r="F1841" s="10" t="s">
        <v>3977</v>
      </c>
      <c r="G1841" s="10" t="s">
        <v>3978</v>
      </c>
      <c r="H1841" s="10" t="s">
        <v>354</v>
      </c>
      <c r="I1841" s="10" t="s">
        <v>323</v>
      </c>
      <c r="J1841" s="10" t="s">
        <v>153</v>
      </c>
      <c r="K1841" s="10" t="s">
        <v>154</v>
      </c>
      <c r="M1841" s="12" t="n">
        <v>60.3818659992501</v>
      </c>
      <c r="N1841" s="12" t="n">
        <v>1.56522947157826</v>
      </c>
      <c r="O1841" s="12" t="n">
        <v>60.1828747480815</v>
      </c>
      <c r="P1841" s="12" t="n">
        <v>61.7425852549346</v>
      </c>
      <c r="Q1841" s="12" t="n">
        <v>61.6603121556595</v>
      </c>
      <c r="R1841" s="12" t="n">
        <v>62.2296972698833</v>
      </c>
      <c r="S1841" s="12" t="n">
        <v>58.9895084602995</v>
      </c>
      <c r="T1841" s="12" t="n">
        <v>57.9552191223262</v>
      </c>
      <c r="U1841" s="12" t="n">
        <v>57.1814155578613</v>
      </c>
      <c r="V1841" s="12" t="n">
        <v>64.2651977539063</v>
      </c>
      <c r="W1841" s="12" t="n">
        <v>7.08378219604492</v>
      </c>
      <c r="X1841" s="13" t="n">
        <v>56.8885983073626</v>
      </c>
      <c r="Y1841" s="13" t="n">
        <v>87.7329192546584</v>
      </c>
      <c r="Z1841" s="13" t="n">
        <v>60.6</v>
      </c>
      <c r="AA1841" s="10" t="s">
        <v>170</v>
      </c>
      <c r="AD1841" s="10" t="s">
        <v>156</v>
      </c>
      <c r="AG1841" s="13" t="n">
        <v>98.4656652360515</v>
      </c>
      <c r="AH1841" s="13" t="n">
        <v>100</v>
      </c>
      <c r="AI1841" s="13" t="n">
        <v>54.5</v>
      </c>
      <c r="AJ1841" s="13" t="n">
        <v>70.1</v>
      </c>
      <c r="AK1841" s="13" t="n">
        <v>60.4</v>
      </c>
      <c r="AL1841" s="12" t="n">
        <v>59.4013513513514</v>
      </c>
      <c r="AM1841" s="10" t="s">
        <v>180</v>
      </c>
    </row>
    <row r="1842" customFormat="false" ht="15" hidden="false" customHeight="false" outlineLevel="0" collapsed="false">
      <c r="A1842" s="10" t="s">
        <v>4098</v>
      </c>
      <c r="B1842" s="10" t="s">
        <v>3975</v>
      </c>
      <c r="C1842" s="10" t="s">
        <v>148</v>
      </c>
      <c r="D1842" s="11" t="n">
        <v>46298.9925</v>
      </c>
      <c r="E1842" s="10" t="s">
        <v>4099</v>
      </c>
      <c r="F1842" s="10" t="s">
        <v>3977</v>
      </c>
      <c r="G1842" s="10" t="s">
        <v>3978</v>
      </c>
      <c r="H1842" s="10" t="s">
        <v>357</v>
      </c>
      <c r="I1842" s="10" t="s">
        <v>358</v>
      </c>
      <c r="J1842" s="10" t="s">
        <v>248</v>
      </c>
      <c r="K1842" s="10" t="s">
        <v>154</v>
      </c>
      <c r="M1842" s="12" t="n">
        <v>43.7466167517119</v>
      </c>
      <c r="N1842" s="12" t="n">
        <v>6.08625261372724</v>
      </c>
      <c r="O1842" s="12" t="n">
        <v>41.8332836951577</v>
      </c>
      <c r="P1842" s="12" t="n">
        <v>54.8365347762335</v>
      </c>
      <c r="Q1842" s="12" t="n">
        <v>50.8084060584174</v>
      </c>
      <c r="R1842" s="12" t="n">
        <v>49.1635548213559</v>
      </c>
      <c r="S1842" s="12" t="n">
        <v>51.3565107740661</v>
      </c>
      <c r="T1842" s="12" t="n">
        <v>35.9179373448447</v>
      </c>
      <c r="U1842" s="12" t="n">
        <v>32.6985054016113</v>
      </c>
      <c r="V1842" s="12" t="n">
        <v>56.7694091796875</v>
      </c>
      <c r="W1842" s="12" t="n">
        <v>24.0709037780762</v>
      </c>
      <c r="X1842" s="13" t="n">
        <v>18.4129789575483</v>
      </c>
      <c r="Y1842" s="13" t="n">
        <v>40.7326508153533</v>
      </c>
      <c r="Z1842" s="13" t="n">
        <v>39.7000000000001</v>
      </c>
      <c r="AA1842" s="10" t="s">
        <v>162</v>
      </c>
      <c r="AF1842" s="10" t="s">
        <v>156</v>
      </c>
      <c r="AG1842" s="13" t="n">
        <v>98.3946515729462</v>
      </c>
      <c r="AH1842" s="13" t="n">
        <v>100</v>
      </c>
      <c r="AI1842" s="13" t="n">
        <v>31.6</v>
      </c>
      <c r="AJ1842" s="13" t="n">
        <v>70.3</v>
      </c>
      <c r="AK1842" s="13" t="n">
        <v>42.8</v>
      </c>
      <c r="AL1842" s="12" t="n">
        <v>39.2015759013283</v>
      </c>
      <c r="AM1842" s="10" t="s">
        <v>180</v>
      </c>
    </row>
    <row r="1843" customFormat="false" ht="15" hidden="false" customHeight="false" outlineLevel="0" collapsed="false">
      <c r="A1843" s="10" t="s">
        <v>4100</v>
      </c>
      <c r="B1843" s="10" t="s">
        <v>3975</v>
      </c>
      <c r="C1843" s="10" t="s">
        <v>148</v>
      </c>
      <c r="D1843" s="11" t="n">
        <v>46298.9925231482</v>
      </c>
      <c r="E1843" s="10" t="s">
        <v>4101</v>
      </c>
      <c r="F1843" s="10" t="s">
        <v>3977</v>
      </c>
      <c r="G1843" s="10" t="s">
        <v>3978</v>
      </c>
      <c r="H1843" s="10" t="s">
        <v>361</v>
      </c>
      <c r="I1843" s="10" t="s">
        <v>358</v>
      </c>
      <c r="J1843" s="10" t="s">
        <v>153</v>
      </c>
      <c r="K1843" s="10" t="s">
        <v>154</v>
      </c>
      <c r="M1843" s="12" t="n">
        <v>47.9426091167504</v>
      </c>
      <c r="N1843" s="12" t="n">
        <v>8.40133949879586</v>
      </c>
      <c r="O1843" s="12" t="n">
        <v>45.8148459972168</v>
      </c>
      <c r="P1843" s="12" t="n">
        <v>57.7796002794005</v>
      </c>
      <c r="Q1843" s="12" t="n">
        <v>57.3440187477771</v>
      </c>
      <c r="R1843" s="12" t="n">
        <v>56.6980287281528</v>
      </c>
      <c r="S1843" s="12" t="n">
        <v>53.4010871847728</v>
      </c>
      <c r="T1843" s="12" t="n">
        <v>35.4683428329122</v>
      </c>
      <c r="U1843" s="12" t="n">
        <v>32.5581169128418</v>
      </c>
      <c r="V1843" s="12" t="n">
        <v>61.6283760070801</v>
      </c>
      <c r="W1843" s="12" t="n">
        <v>29.0702590942383</v>
      </c>
      <c r="X1843" s="13" t="n">
        <v>13.9475033215814</v>
      </c>
      <c r="Y1843" s="13" t="n">
        <v>29.9371253413121</v>
      </c>
      <c r="Z1843" s="13" t="n">
        <v>55.1000000000003</v>
      </c>
      <c r="AA1843" s="10" t="s">
        <v>162</v>
      </c>
      <c r="AG1843" s="13" t="n">
        <v>98.7336411432349</v>
      </c>
      <c r="AH1843" s="13" t="n">
        <v>100</v>
      </c>
      <c r="AI1843" s="13" t="n">
        <v>31.4</v>
      </c>
      <c r="AJ1843" s="13" t="n">
        <v>72.2</v>
      </c>
      <c r="AK1843" s="13" t="n">
        <v>49</v>
      </c>
      <c r="AL1843" s="12" t="n">
        <v>45.9157139259633</v>
      </c>
      <c r="AM1843" s="10" t="s">
        <v>180</v>
      </c>
    </row>
    <row r="1844" customFormat="false" ht="15" hidden="false" customHeight="false" outlineLevel="0" collapsed="false">
      <c r="A1844" s="10" t="s">
        <v>4102</v>
      </c>
      <c r="B1844" s="10" t="s">
        <v>4103</v>
      </c>
      <c r="C1844" s="10" t="s">
        <v>148</v>
      </c>
      <c r="D1844" s="11" t="n">
        <v>46299.001724537</v>
      </c>
      <c r="E1844" s="10" t="s">
        <v>4104</v>
      </c>
      <c r="F1844" s="10" t="s">
        <v>4103</v>
      </c>
      <c r="G1844" s="10" t="s">
        <v>4105</v>
      </c>
      <c r="H1844" s="10" t="s">
        <v>151</v>
      </c>
      <c r="I1844" s="10" t="s">
        <v>152</v>
      </c>
      <c r="J1844" s="10" t="s">
        <v>153</v>
      </c>
      <c r="K1844" s="10" t="s">
        <v>154</v>
      </c>
      <c r="M1844" s="12" t="n">
        <v>58.2831621574183</v>
      </c>
      <c r="N1844" s="12" t="n">
        <v>4.39055678406576</v>
      </c>
      <c r="O1844" s="12" t="n">
        <v>57.4763596007971</v>
      </c>
      <c r="P1844" s="12" t="n">
        <v>66.3622767576331</v>
      </c>
      <c r="Q1844" s="12" t="n">
        <v>59.5620705440205</v>
      </c>
      <c r="R1844" s="12" t="n">
        <v>60.7066247397551</v>
      </c>
      <c r="S1844" s="12" t="n">
        <v>58.9370634407533</v>
      </c>
      <c r="T1844" s="12" t="n">
        <v>50.9418810604077</v>
      </c>
      <c r="U1844" s="12" t="n">
        <v>48.5011138916016</v>
      </c>
      <c r="V1844" s="12" t="n">
        <v>67.901481628418</v>
      </c>
      <c r="W1844" s="12" t="n">
        <v>19.4003677368164</v>
      </c>
      <c r="X1844" s="13" t="n">
        <v>11.4466634193863</v>
      </c>
      <c r="Y1844" s="13" t="n">
        <v>49.3424257184608</v>
      </c>
      <c r="Z1844" s="13" t="n">
        <v>57.0000000000001</v>
      </c>
      <c r="AA1844" s="10" t="s">
        <v>162</v>
      </c>
      <c r="AG1844" s="13" t="n">
        <v>99.0675881821861</v>
      </c>
      <c r="AH1844" s="13" t="n">
        <v>100</v>
      </c>
      <c r="AI1844" s="13" t="n">
        <v>47.8</v>
      </c>
      <c r="AJ1844" s="13" t="n">
        <v>72.5</v>
      </c>
      <c r="AK1844" s="13" t="n">
        <v>57.3</v>
      </c>
      <c r="AL1844" s="12" t="n">
        <v>56.5876993620415</v>
      </c>
      <c r="AM1844" s="10" t="s">
        <v>157</v>
      </c>
      <c r="AN1844" s="10" t="s">
        <v>632</v>
      </c>
    </row>
    <row r="1845" customFormat="false" ht="15" hidden="false" customHeight="false" outlineLevel="0" collapsed="false">
      <c r="A1845" s="10" t="s">
        <v>4106</v>
      </c>
      <c r="B1845" s="10" t="s">
        <v>4103</v>
      </c>
      <c r="C1845" s="10" t="s">
        <v>148</v>
      </c>
      <c r="D1845" s="11" t="n">
        <v>46299.0017476852</v>
      </c>
      <c r="E1845" s="10" t="s">
        <v>4107</v>
      </c>
      <c r="F1845" s="10" t="s">
        <v>4103</v>
      </c>
      <c r="G1845" s="10" t="s">
        <v>4105</v>
      </c>
      <c r="H1845" s="10" t="s">
        <v>160</v>
      </c>
      <c r="I1845" s="10" t="s">
        <v>152</v>
      </c>
      <c r="J1845" s="10" t="s">
        <v>153</v>
      </c>
      <c r="K1845" s="10" t="s">
        <v>154</v>
      </c>
      <c r="M1845" s="12" t="n">
        <v>58.4201106888637</v>
      </c>
      <c r="N1845" s="12" t="n">
        <v>4.27312991899385</v>
      </c>
      <c r="O1845" s="12" t="n">
        <v>57.6462583845673</v>
      </c>
      <c r="P1845" s="12" t="n">
        <v>65.7661211236572</v>
      </c>
      <c r="Q1845" s="12" t="n">
        <v>59.8246142002317</v>
      </c>
      <c r="R1845" s="12" t="n">
        <v>60.1664657472859</v>
      </c>
      <c r="S1845" s="12" t="n">
        <v>59.776988680297</v>
      </c>
      <c r="T1845" s="12" t="n">
        <v>51.4139881422309</v>
      </c>
      <c r="U1845" s="12" t="n">
        <v>49.8800621032715</v>
      </c>
      <c r="V1845" s="12" t="n">
        <v>67.4738311767578</v>
      </c>
      <c r="W1845" s="12" t="n">
        <v>17.5937690734863</v>
      </c>
      <c r="X1845" s="13" t="n">
        <v>17.0606657355276</v>
      </c>
      <c r="Y1845" s="13" t="n">
        <v>44.2513728518014</v>
      </c>
      <c r="Z1845" s="13" t="n">
        <v>56.8000000000001</v>
      </c>
      <c r="AA1845" s="10" t="s">
        <v>162</v>
      </c>
      <c r="AG1845" s="13" t="n">
        <v>98.9450643776824</v>
      </c>
      <c r="AH1845" s="13" t="n">
        <v>100</v>
      </c>
      <c r="AI1845" s="13" t="n">
        <v>49</v>
      </c>
      <c r="AJ1845" s="13" t="n">
        <v>71.7</v>
      </c>
      <c r="AK1845" s="13" t="n">
        <v>57.3</v>
      </c>
      <c r="AL1845" s="12" t="n">
        <v>57.7448926106021</v>
      </c>
      <c r="AM1845" s="10" t="s">
        <v>157</v>
      </c>
      <c r="AN1845" s="10" t="s">
        <v>632</v>
      </c>
    </row>
    <row r="1846" customFormat="false" ht="15" hidden="false" customHeight="false" outlineLevel="0" collapsed="false">
      <c r="A1846" s="10" t="s">
        <v>4108</v>
      </c>
      <c r="B1846" s="10" t="s">
        <v>4103</v>
      </c>
      <c r="C1846" s="10" t="s">
        <v>148</v>
      </c>
      <c r="D1846" s="11" t="n">
        <v>46299.0017708333</v>
      </c>
      <c r="E1846" s="10" t="s">
        <v>4109</v>
      </c>
      <c r="F1846" s="10" t="s">
        <v>4103</v>
      </c>
      <c r="G1846" s="10" t="s">
        <v>4105</v>
      </c>
      <c r="H1846" s="10" t="s">
        <v>166</v>
      </c>
      <c r="I1846" s="10" t="s">
        <v>152</v>
      </c>
      <c r="J1846" s="10" t="s">
        <v>153</v>
      </c>
      <c r="K1846" s="10" t="s">
        <v>154</v>
      </c>
      <c r="M1846" s="12" t="n">
        <v>57.8780733833724</v>
      </c>
      <c r="N1846" s="12" t="n">
        <v>4.61591364681138</v>
      </c>
      <c r="O1846" s="12" t="n">
        <v>57.0679960363411</v>
      </c>
      <c r="P1846" s="12" t="n">
        <v>65.742836125496</v>
      </c>
      <c r="Q1846" s="12" t="n">
        <v>59.2996011424709</v>
      </c>
      <c r="R1846" s="12" t="n">
        <v>60.0337236903714</v>
      </c>
      <c r="S1846" s="12" t="n">
        <v>58.6618373677167</v>
      </c>
      <c r="T1846" s="12" t="n">
        <v>50.1857004123312</v>
      </c>
      <c r="U1846" s="12" t="n">
        <v>48.4153060913086</v>
      </c>
      <c r="V1846" s="12" t="n">
        <v>67.3147735595703</v>
      </c>
      <c r="W1846" s="12" t="n">
        <v>18.8994674682617</v>
      </c>
      <c r="X1846" s="13" t="n">
        <v>16.3982461097333</v>
      </c>
      <c r="Y1846" s="13" t="n">
        <v>42.8227587145115</v>
      </c>
      <c r="Z1846" s="13" t="n">
        <v>56.6000000000001</v>
      </c>
      <c r="AA1846" s="10" t="s">
        <v>162</v>
      </c>
      <c r="AG1846" s="13" t="n">
        <v>98.7914564552146</v>
      </c>
      <c r="AH1846" s="13" t="n">
        <v>100</v>
      </c>
      <c r="AI1846" s="13" t="n">
        <v>47.7</v>
      </c>
      <c r="AJ1846" s="13" t="n">
        <v>72.9</v>
      </c>
      <c r="AK1846" s="13" t="n">
        <v>56</v>
      </c>
      <c r="AL1846" s="12" t="n">
        <v>55.337508282476</v>
      </c>
      <c r="AM1846" s="10" t="s">
        <v>157</v>
      </c>
      <c r="AN1846" s="10" t="s">
        <v>632</v>
      </c>
    </row>
    <row r="1847" customFormat="false" ht="15" hidden="false" customHeight="false" outlineLevel="0" collapsed="false">
      <c r="A1847" s="10" t="s">
        <v>4110</v>
      </c>
      <c r="B1847" s="10" t="s">
        <v>4103</v>
      </c>
      <c r="C1847" s="10" t="s">
        <v>148</v>
      </c>
      <c r="D1847" s="11" t="n">
        <v>46299.0017939815</v>
      </c>
      <c r="E1847" s="10" t="s">
        <v>4111</v>
      </c>
      <c r="F1847" s="10" t="s">
        <v>4103</v>
      </c>
      <c r="G1847" s="10" t="s">
        <v>4105</v>
      </c>
      <c r="H1847" s="10" t="s">
        <v>169</v>
      </c>
      <c r="I1847" s="10" t="s">
        <v>152</v>
      </c>
      <c r="J1847" s="10" t="s">
        <v>153</v>
      </c>
      <c r="K1847" s="10" t="s">
        <v>154</v>
      </c>
      <c r="M1847" s="12" t="n">
        <v>60.0525572409626</v>
      </c>
      <c r="N1847" s="12" t="n">
        <v>3.92990195912125</v>
      </c>
      <c r="O1847" s="12" t="n">
        <v>59.2299028448458</v>
      </c>
      <c r="P1847" s="12" t="n">
        <v>68.505986657917</v>
      </c>
      <c r="Q1847" s="12" t="n">
        <v>60.6149394338055</v>
      </c>
      <c r="R1847" s="12" t="n">
        <v>62.3095016167991</v>
      </c>
      <c r="S1847" s="12" t="n">
        <v>61.4200597777585</v>
      </c>
      <c r="T1847" s="12" t="n">
        <v>55.7443549759669</v>
      </c>
      <c r="U1847" s="12" t="n">
        <v>52.9316864013672</v>
      </c>
      <c r="V1847" s="12" t="n">
        <v>70.0325469970703</v>
      </c>
      <c r="W1847" s="12" t="n">
        <v>17.1008605957031</v>
      </c>
      <c r="X1847" s="13" t="n">
        <v>37.3187528452292</v>
      </c>
      <c r="Y1847" s="13" t="n">
        <v>61.7572135641157</v>
      </c>
      <c r="Z1847" s="13" t="n">
        <v>58.9000000000001</v>
      </c>
      <c r="AA1847" s="10" t="s">
        <v>155</v>
      </c>
      <c r="AG1847" s="13" t="n">
        <v>98.9258748227358</v>
      </c>
      <c r="AH1847" s="13" t="n">
        <v>100</v>
      </c>
      <c r="AI1847" s="13" t="n">
        <v>52.1</v>
      </c>
      <c r="AJ1847" s="13" t="n">
        <v>81.4</v>
      </c>
      <c r="AK1847" s="13" t="n">
        <v>56.9</v>
      </c>
      <c r="AL1847" s="12" t="n">
        <v>56.4407407407407</v>
      </c>
      <c r="AM1847" s="10" t="s">
        <v>157</v>
      </c>
      <c r="AN1847" s="10" t="s">
        <v>632</v>
      </c>
    </row>
    <row r="1848" customFormat="false" ht="15" hidden="false" customHeight="false" outlineLevel="0" collapsed="false">
      <c r="A1848" s="10" t="s">
        <v>4112</v>
      </c>
      <c r="B1848" s="10" t="s">
        <v>4103</v>
      </c>
      <c r="C1848" s="10" t="s">
        <v>148</v>
      </c>
      <c r="D1848" s="11" t="n">
        <v>46299.0018171296</v>
      </c>
      <c r="E1848" s="10" t="s">
        <v>4113</v>
      </c>
      <c r="F1848" s="10" t="s">
        <v>4103</v>
      </c>
      <c r="G1848" s="10" t="s">
        <v>4105</v>
      </c>
      <c r="H1848" s="10" t="s">
        <v>173</v>
      </c>
      <c r="I1848" s="10" t="s">
        <v>152</v>
      </c>
      <c r="J1848" s="10" t="s">
        <v>153</v>
      </c>
      <c r="K1848" s="10" t="s">
        <v>154</v>
      </c>
      <c r="M1848" s="12" t="n">
        <v>58.8453330103946</v>
      </c>
      <c r="N1848" s="12" t="n">
        <v>5.30293683524771</v>
      </c>
      <c r="O1848" s="12" t="n">
        <v>57.9812427757614</v>
      </c>
      <c r="P1848" s="12" t="n">
        <v>68.7434532513934</v>
      </c>
      <c r="Q1848" s="12" t="n">
        <v>58.8705282559256</v>
      </c>
      <c r="R1848" s="12" t="n">
        <v>60.9881534788344</v>
      </c>
      <c r="S1848" s="12" t="n">
        <v>60.3414708304834</v>
      </c>
      <c r="T1848" s="12" t="n">
        <v>50.4062149907222</v>
      </c>
      <c r="U1848" s="12" t="n">
        <v>47.7559280395508</v>
      </c>
      <c r="V1848" s="12" t="n">
        <v>69.9862442016602</v>
      </c>
      <c r="W1848" s="12" t="n">
        <v>22.2303161621094</v>
      </c>
      <c r="X1848" s="13" t="n">
        <v>12.0576904079818</v>
      </c>
      <c r="Y1848" s="13" t="n">
        <v>43.0652968487603</v>
      </c>
      <c r="Z1848" s="13" t="n">
        <v>57.8000000000001</v>
      </c>
      <c r="AA1848" s="10" t="s">
        <v>162</v>
      </c>
      <c r="AG1848" s="13" t="n">
        <v>98.7995315244974</v>
      </c>
      <c r="AH1848" s="13" t="n">
        <v>100</v>
      </c>
      <c r="AI1848" s="13" t="n">
        <v>46.7</v>
      </c>
      <c r="AJ1848" s="13" t="n">
        <v>83.9</v>
      </c>
      <c r="AK1848" s="13" t="n">
        <v>59.6</v>
      </c>
      <c r="AL1848" s="12" t="n">
        <v>60.213220851171</v>
      </c>
      <c r="AM1848" s="10" t="s">
        <v>157</v>
      </c>
      <c r="AN1848" s="10" t="s">
        <v>632</v>
      </c>
    </row>
    <row r="1849" customFormat="false" ht="15" hidden="false" customHeight="false" outlineLevel="0" collapsed="false">
      <c r="A1849" s="10" t="s">
        <v>4114</v>
      </c>
      <c r="B1849" s="10" t="s">
        <v>4103</v>
      </c>
      <c r="C1849" s="10" t="s">
        <v>148</v>
      </c>
      <c r="D1849" s="11" t="n">
        <v>46299.0018287037</v>
      </c>
      <c r="E1849" s="10" t="s">
        <v>4115</v>
      </c>
      <c r="F1849" s="10" t="s">
        <v>4103</v>
      </c>
      <c r="G1849" s="10" t="s">
        <v>4105</v>
      </c>
      <c r="H1849" s="10" t="s">
        <v>176</v>
      </c>
      <c r="I1849" s="10" t="s">
        <v>152</v>
      </c>
      <c r="J1849" s="10" t="s">
        <v>153</v>
      </c>
      <c r="K1849" s="10" t="s">
        <v>154</v>
      </c>
      <c r="M1849" s="12" t="n">
        <v>61.702375907179</v>
      </c>
      <c r="N1849" s="12" t="n">
        <v>2.39495014447238</v>
      </c>
      <c r="O1849" s="12" t="n">
        <v>61.1961521198387</v>
      </c>
      <c r="P1849" s="12" t="n">
        <v>66.7411788338191</v>
      </c>
      <c r="Q1849" s="12" t="n">
        <v>62.5737656525203</v>
      </c>
      <c r="R1849" s="12" t="n">
        <v>63.5456352242525</v>
      </c>
      <c r="S1849" s="12" t="n">
        <v>61.5775157498277</v>
      </c>
      <c r="T1849" s="12" t="n">
        <v>58.6164379976431</v>
      </c>
      <c r="U1849" s="12" t="n">
        <v>58.5074081420898</v>
      </c>
      <c r="V1849" s="12" t="n">
        <v>68.5721054077148</v>
      </c>
      <c r="W1849" s="12" t="n">
        <v>10.064697265625</v>
      </c>
      <c r="X1849" s="13" t="n">
        <v>37.370769517503</v>
      </c>
      <c r="Y1849" s="13" t="n">
        <v>81.3359937728175</v>
      </c>
      <c r="Z1849" s="13" t="n">
        <v>60.9</v>
      </c>
      <c r="AA1849" s="10" t="s">
        <v>155</v>
      </c>
      <c r="AG1849" s="13" t="n">
        <v>98.8351681692094</v>
      </c>
      <c r="AH1849" s="13" t="n">
        <v>100</v>
      </c>
      <c r="AI1849" s="13" t="n">
        <v>53.9</v>
      </c>
      <c r="AJ1849" s="13" t="n">
        <v>85</v>
      </c>
      <c r="AK1849" s="13" t="n">
        <v>59.3</v>
      </c>
      <c r="AL1849" s="12" t="n">
        <v>58.5074074074074</v>
      </c>
      <c r="AM1849" s="10" t="s">
        <v>157</v>
      </c>
      <c r="AN1849" s="10" t="s">
        <v>632</v>
      </c>
    </row>
    <row r="1850" customFormat="false" ht="15" hidden="false" customHeight="false" outlineLevel="0" collapsed="false">
      <c r="A1850" s="10" t="s">
        <v>4116</v>
      </c>
      <c r="B1850" s="10" t="s">
        <v>4103</v>
      </c>
      <c r="C1850" s="10" t="s">
        <v>148</v>
      </c>
      <c r="D1850" s="11" t="n">
        <v>46299.001875</v>
      </c>
      <c r="E1850" s="10" t="s">
        <v>4117</v>
      </c>
      <c r="F1850" s="10" t="s">
        <v>4103</v>
      </c>
      <c r="G1850" s="10" t="s">
        <v>4105</v>
      </c>
      <c r="H1850" s="10" t="s">
        <v>179</v>
      </c>
      <c r="I1850" s="10" t="s">
        <v>152</v>
      </c>
      <c r="J1850" s="10" t="s">
        <v>153</v>
      </c>
      <c r="K1850" s="10" t="s">
        <v>154</v>
      </c>
      <c r="M1850" s="12" t="n">
        <v>62.3649358478211</v>
      </c>
      <c r="N1850" s="12" t="n">
        <v>2.68845112821844</v>
      </c>
      <c r="O1850" s="12" t="n">
        <v>61.9261845950071</v>
      </c>
      <c r="P1850" s="12" t="n">
        <v>68.1865905769244</v>
      </c>
      <c r="Q1850" s="12" t="n">
        <v>61.6544555043787</v>
      </c>
      <c r="R1850" s="12" t="n">
        <v>63.5930335857119</v>
      </c>
      <c r="S1850" s="12" t="n">
        <v>62.7196277614873</v>
      </c>
      <c r="T1850" s="12" t="n">
        <v>58.9133510159879</v>
      </c>
      <c r="U1850" s="12" t="n">
        <v>57.7415046691895</v>
      </c>
      <c r="V1850" s="12" t="n">
        <v>69.7941055297852</v>
      </c>
      <c r="W1850" s="12" t="n">
        <v>12.0526008605957</v>
      </c>
      <c r="X1850" s="13" t="n">
        <v>45.6155068880254</v>
      </c>
      <c r="Y1850" s="13" t="n">
        <v>72.6589544330625</v>
      </c>
      <c r="Z1850" s="13" t="n">
        <v>62.9000000000001</v>
      </c>
      <c r="AA1850" s="10" t="s">
        <v>155</v>
      </c>
      <c r="AG1850" s="13" t="n">
        <v>98.9946673660285</v>
      </c>
      <c r="AH1850" s="13" t="n">
        <v>100</v>
      </c>
      <c r="AI1850" s="13" t="n">
        <v>57.1</v>
      </c>
      <c r="AJ1850" s="13" t="n">
        <v>79.7</v>
      </c>
      <c r="AK1850" s="13" t="n">
        <v>60.1</v>
      </c>
      <c r="AL1850" s="12" t="n">
        <v>60.4481481481482</v>
      </c>
      <c r="AM1850" s="10" t="s">
        <v>157</v>
      </c>
      <c r="AN1850" s="10" t="s">
        <v>632</v>
      </c>
    </row>
    <row r="1851" customFormat="false" ht="15" hidden="false" customHeight="false" outlineLevel="0" collapsed="false">
      <c r="A1851" s="10" t="s">
        <v>4118</v>
      </c>
      <c r="B1851" s="10" t="s">
        <v>4103</v>
      </c>
      <c r="C1851" s="10" t="s">
        <v>148</v>
      </c>
      <c r="D1851" s="11" t="n">
        <v>46299.0018981482</v>
      </c>
      <c r="E1851" s="10" t="s">
        <v>4119</v>
      </c>
      <c r="F1851" s="10" t="s">
        <v>4103</v>
      </c>
      <c r="G1851" s="10" t="s">
        <v>4105</v>
      </c>
      <c r="H1851" s="10" t="s">
        <v>183</v>
      </c>
      <c r="I1851" s="10" t="s">
        <v>152</v>
      </c>
      <c r="J1851" s="10" t="s">
        <v>153</v>
      </c>
      <c r="K1851" s="10" t="s">
        <v>154</v>
      </c>
      <c r="M1851" s="12" t="n">
        <v>56.7740821119368</v>
      </c>
      <c r="N1851" s="12" t="n">
        <v>4.15708054833969</v>
      </c>
      <c r="O1851" s="12" t="n">
        <v>55.9464604494491</v>
      </c>
      <c r="P1851" s="12" t="n">
        <v>64.2915329425061</v>
      </c>
      <c r="Q1851" s="12" t="n">
        <v>57.3932052989017</v>
      </c>
      <c r="R1851" s="12" t="n">
        <v>59.3016108321339</v>
      </c>
      <c r="S1851" s="12" t="n">
        <v>58.8476390067378</v>
      </c>
      <c r="T1851" s="12" t="n">
        <v>50.4687318153206</v>
      </c>
      <c r="U1851" s="12" t="n">
        <v>48.644344329834</v>
      </c>
      <c r="V1851" s="12" t="n">
        <v>65.9103546142578</v>
      </c>
      <c r="W1851" s="12" t="n">
        <v>17.2660102844238</v>
      </c>
      <c r="X1851" s="13" t="n">
        <v>20.4667846999373</v>
      </c>
      <c r="Y1851" s="13" t="n">
        <v>48.6905684039689</v>
      </c>
      <c r="Z1851" s="13" t="n">
        <v>55.8000000000001</v>
      </c>
      <c r="AA1851" s="10" t="s">
        <v>162</v>
      </c>
      <c r="AG1851" s="13" t="n">
        <v>98.9849939756837</v>
      </c>
      <c r="AH1851" s="13" t="n">
        <v>100</v>
      </c>
      <c r="AI1851" s="13" t="n">
        <v>48</v>
      </c>
      <c r="AJ1851" s="13" t="n">
        <v>70.7</v>
      </c>
      <c r="AK1851" s="13" t="n">
        <v>56</v>
      </c>
      <c r="AL1851" s="12" t="n">
        <v>54.8798189687383</v>
      </c>
      <c r="AM1851" s="10" t="s">
        <v>157</v>
      </c>
      <c r="AN1851" s="10" t="s">
        <v>632</v>
      </c>
    </row>
    <row r="1852" customFormat="false" ht="15" hidden="false" customHeight="false" outlineLevel="0" collapsed="false">
      <c r="A1852" s="10" t="s">
        <v>4120</v>
      </c>
      <c r="B1852" s="10" t="s">
        <v>4103</v>
      </c>
      <c r="C1852" s="10" t="s">
        <v>148</v>
      </c>
      <c r="D1852" s="11" t="n">
        <v>46299.0019560185</v>
      </c>
      <c r="E1852" s="10" t="s">
        <v>4121</v>
      </c>
      <c r="F1852" s="10" t="s">
        <v>4103</v>
      </c>
      <c r="G1852" s="10" t="s">
        <v>4105</v>
      </c>
      <c r="H1852" s="10" t="s">
        <v>186</v>
      </c>
      <c r="I1852" s="10" t="s">
        <v>152</v>
      </c>
      <c r="J1852" s="10" t="s">
        <v>153</v>
      </c>
      <c r="K1852" s="10" t="s">
        <v>154</v>
      </c>
      <c r="M1852" s="12" t="n">
        <v>50.8156966548504</v>
      </c>
      <c r="N1852" s="12" t="n">
        <v>6.84998038160041</v>
      </c>
      <c r="O1852" s="12" t="n">
        <v>49.5779571712231</v>
      </c>
      <c r="P1852" s="12" t="n">
        <v>61.2024147513393</v>
      </c>
      <c r="Q1852" s="12" t="n">
        <v>51.2704642240769</v>
      </c>
      <c r="R1852" s="12" t="n">
        <v>54.8481246330552</v>
      </c>
      <c r="S1852" s="12" t="n">
        <v>55.8589545955518</v>
      </c>
      <c r="T1852" s="12" t="n">
        <v>39.601330819052</v>
      </c>
      <c r="U1852" s="12" t="n">
        <v>37.5793838500977</v>
      </c>
      <c r="V1852" s="12" t="n">
        <v>63.1562347412109</v>
      </c>
      <c r="W1852" s="12" t="n">
        <v>25.5768508911133</v>
      </c>
      <c r="X1852" s="13" t="n">
        <v>14.7967841839549</v>
      </c>
      <c r="Y1852" s="13" t="n">
        <v>28.1649060285945</v>
      </c>
      <c r="Z1852" s="13" t="n">
        <v>50.4000000000002</v>
      </c>
      <c r="AA1852" s="10" t="s">
        <v>162</v>
      </c>
      <c r="AF1852" s="10" t="s">
        <v>156</v>
      </c>
      <c r="AG1852" s="13" t="n">
        <v>98.4237008580913</v>
      </c>
      <c r="AH1852" s="13" t="n">
        <v>100</v>
      </c>
      <c r="AI1852" s="13" t="n">
        <v>36.3</v>
      </c>
      <c r="AJ1852" s="13" t="n">
        <v>69.3</v>
      </c>
      <c r="AK1852" s="13" t="n">
        <v>38.9</v>
      </c>
      <c r="AL1852" s="12" t="n">
        <v>39.078947368421</v>
      </c>
      <c r="AM1852" s="10" t="s">
        <v>157</v>
      </c>
      <c r="AN1852" s="10" t="s">
        <v>632</v>
      </c>
    </row>
    <row r="1853" customFormat="false" ht="15" hidden="false" customHeight="false" outlineLevel="0" collapsed="false">
      <c r="A1853" s="10" t="s">
        <v>4122</v>
      </c>
      <c r="B1853" s="10" t="s">
        <v>4103</v>
      </c>
      <c r="C1853" s="10" t="s">
        <v>148</v>
      </c>
      <c r="D1853" s="11" t="n">
        <v>46299.002025463</v>
      </c>
      <c r="E1853" s="10" t="s">
        <v>4123</v>
      </c>
      <c r="F1853" s="10" t="s">
        <v>4103</v>
      </c>
      <c r="G1853" s="10" t="s">
        <v>4105</v>
      </c>
      <c r="H1853" s="10" t="s">
        <v>189</v>
      </c>
      <c r="I1853" s="10" t="s">
        <v>152</v>
      </c>
      <c r="J1853" s="10" t="s">
        <v>153</v>
      </c>
      <c r="K1853" s="10" t="s">
        <v>154</v>
      </c>
      <c r="L1853" s="10" t="s">
        <v>161</v>
      </c>
      <c r="M1853" s="12" t="n">
        <v>55.3479299504123</v>
      </c>
      <c r="N1853" s="12" t="n">
        <v>2.5882973675279</v>
      </c>
      <c r="O1853" s="12" t="n">
        <v>54.9186581237261</v>
      </c>
      <c r="P1853" s="12" t="n">
        <v>59.7001733583767</v>
      </c>
      <c r="Q1853" s="12" t="n">
        <v>54.3341393284805</v>
      </c>
      <c r="R1853" s="12" t="n">
        <v>57.9301951748362</v>
      </c>
      <c r="S1853" s="12" t="n">
        <v>56.427510735238</v>
      </c>
      <c r="T1853" s="12" t="n">
        <v>51.6981642586101</v>
      </c>
      <c r="U1853" s="12" t="n">
        <v>50.7761840820313</v>
      </c>
      <c r="V1853" s="12" t="n">
        <v>61.9930953979492</v>
      </c>
      <c r="W1853" s="12" t="n">
        <v>11.216911315918</v>
      </c>
      <c r="X1853" s="13" t="n">
        <v>35.6193658358704</v>
      </c>
      <c r="Y1853" s="13" t="n">
        <v>71.0479227266174</v>
      </c>
      <c r="Z1853" s="13" t="n">
        <v>55.7000000000001</v>
      </c>
      <c r="AA1853" s="10" t="s">
        <v>155</v>
      </c>
      <c r="AG1853" s="13" t="n">
        <v>98.9286553240042</v>
      </c>
      <c r="AH1853" s="13" t="n">
        <v>100</v>
      </c>
      <c r="AI1853" s="13" t="n">
        <v>49.9</v>
      </c>
      <c r="AJ1853" s="13" t="n">
        <v>72.5</v>
      </c>
      <c r="AK1853" s="13" t="n">
        <v>54.6</v>
      </c>
      <c r="AL1853" s="12" t="n">
        <v>54.3391631878558</v>
      </c>
      <c r="AM1853" s="10" t="s">
        <v>157</v>
      </c>
      <c r="AN1853" s="10" t="s">
        <v>632</v>
      </c>
      <c r="AO1853" s="10" t="s">
        <v>163</v>
      </c>
    </row>
    <row r="1854" customFormat="false" ht="15" hidden="false" customHeight="false" outlineLevel="0" collapsed="false">
      <c r="A1854" s="10" t="s">
        <v>4124</v>
      </c>
      <c r="B1854" s="10" t="s">
        <v>4103</v>
      </c>
      <c r="C1854" s="10" t="s">
        <v>148</v>
      </c>
      <c r="D1854" s="11" t="n">
        <v>46299.0020717593</v>
      </c>
      <c r="E1854" s="10" t="s">
        <v>4125</v>
      </c>
      <c r="F1854" s="10" t="s">
        <v>4103</v>
      </c>
      <c r="G1854" s="10" t="s">
        <v>4105</v>
      </c>
      <c r="H1854" s="10" t="s">
        <v>192</v>
      </c>
      <c r="I1854" s="10" t="s">
        <v>152</v>
      </c>
      <c r="J1854" s="10" t="s">
        <v>153</v>
      </c>
      <c r="K1854" s="10" t="s">
        <v>154</v>
      </c>
      <c r="M1854" s="12" t="n">
        <v>51.5447824280536</v>
      </c>
      <c r="N1854" s="12" t="n">
        <v>3.40804985782414</v>
      </c>
      <c r="O1854" s="12" t="n">
        <v>50.747557113015</v>
      </c>
      <c r="P1854" s="12" t="n">
        <v>55.0377761761265</v>
      </c>
      <c r="Q1854" s="12" t="n">
        <v>55.0896368153678</v>
      </c>
      <c r="R1854" s="12" t="n">
        <v>56.4397400779165</v>
      </c>
      <c r="S1854" s="12" t="n">
        <v>51.6746526177629</v>
      </c>
      <c r="T1854" s="12" t="n">
        <v>46.2997123568</v>
      </c>
      <c r="U1854" s="12" t="n">
        <v>44.5692291259766</v>
      </c>
      <c r="V1854" s="12" t="n">
        <v>58.3069839477539</v>
      </c>
      <c r="W1854" s="12" t="n">
        <v>13.7377548217773</v>
      </c>
      <c r="X1854" s="13" t="n">
        <v>24.105260772003</v>
      </c>
      <c r="Y1854" s="13" t="n">
        <v>54.4481969219611</v>
      </c>
      <c r="Z1854" s="13" t="n">
        <v>51.9000000000001</v>
      </c>
      <c r="AA1854" s="10" t="s">
        <v>155</v>
      </c>
      <c r="AG1854" s="13" t="n">
        <v>98.7532455904736</v>
      </c>
      <c r="AH1854" s="13" t="n">
        <v>100</v>
      </c>
      <c r="AI1854" s="13" t="n">
        <v>43.6</v>
      </c>
      <c r="AJ1854" s="13" t="n">
        <v>68.6</v>
      </c>
      <c r="AK1854" s="13" t="n">
        <v>47.4</v>
      </c>
      <c r="AL1854" s="12" t="n">
        <v>47.3037037037037</v>
      </c>
      <c r="AM1854" s="10" t="s">
        <v>157</v>
      </c>
      <c r="AN1854" s="10" t="s">
        <v>632</v>
      </c>
    </row>
    <row r="1855" customFormat="false" ht="15" hidden="false" customHeight="false" outlineLevel="0" collapsed="false">
      <c r="A1855" s="10" t="s">
        <v>4126</v>
      </c>
      <c r="B1855" s="10" t="s">
        <v>4103</v>
      </c>
      <c r="C1855" s="10" t="s">
        <v>148</v>
      </c>
      <c r="D1855" s="11" t="n">
        <v>46299.0020949074</v>
      </c>
      <c r="E1855" s="10" t="s">
        <v>4127</v>
      </c>
      <c r="F1855" s="10" t="s">
        <v>4103</v>
      </c>
      <c r="G1855" s="10" t="s">
        <v>4105</v>
      </c>
      <c r="H1855" s="10" t="s">
        <v>195</v>
      </c>
      <c r="I1855" s="10" t="s">
        <v>152</v>
      </c>
      <c r="J1855" s="10" t="s">
        <v>153</v>
      </c>
      <c r="K1855" s="10" t="s">
        <v>154</v>
      </c>
      <c r="M1855" s="12" t="n">
        <v>47.8868800933502</v>
      </c>
      <c r="N1855" s="12" t="n">
        <v>5.3373203929914</v>
      </c>
      <c r="O1855" s="12" t="n">
        <v>46.6284811564451</v>
      </c>
      <c r="P1855" s="12" t="n">
        <v>54.5660609501551</v>
      </c>
      <c r="Q1855" s="12" t="n">
        <v>54.8494276491611</v>
      </c>
      <c r="R1855" s="12" t="n">
        <v>53.659786272268</v>
      </c>
      <c r="S1855" s="12" t="n">
        <v>48.5023589177735</v>
      </c>
      <c r="T1855" s="12" t="n">
        <v>39.7312472968834</v>
      </c>
      <c r="U1855" s="12" t="n">
        <v>37.3827781677246</v>
      </c>
      <c r="V1855" s="12" t="n">
        <v>57.3769645690918</v>
      </c>
      <c r="W1855" s="12" t="n">
        <v>19.9941864013672</v>
      </c>
      <c r="X1855" s="13" t="n">
        <v>17.4030412245308</v>
      </c>
      <c r="Y1855" s="13" t="n">
        <v>33.1605473629798</v>
      </c>
      <c r="Z1855" s="13" t="n">
        <v>47.7000000000001</v>
      </c>
      <c r="AA1855" s="10" t="s">
        <v>162</v>
      </c>
      <c r="AG1855" s="13" t="n">
        <v>98.083206579911</v>
      </c>
      <c r="AH1855" s="13" t="n">
        <v>100</v>
      </c>
      <c r="AI1855" s="13" t="n">
        <v>36.5</v>
      </c>
      <c r="AJ1855" s="13" t="n">
        <v>67.6</v>
      </c>
      <c r="AK1855" s="13" t="n">
        <v>47.4</v>
      </c>
      <c r="AL1855" s="12" t="n">
        <v>43.7733225480346</v>
      </c>
      <c r="AM1855" s="10" t="s">
        <v>157</v>
      </c>
      <c r="AN1855" s="10" t="s">
        <v>632</v>
      </c>
    </row>
    <row r="1856" customFormat="false" ht="15" hidden="false" customHeight="false" outlineLevel="0" collapsed="false">
      <c r="A1856" s="10" t="s">
        <v>4128</v>
      </c>
      <c r="B1856" s="10" t="s">
        <v>4103</v>
      </c>
      <c r="C1856" s="10" t="s">
        <v>148</v>
      </c>
      <c r="D1856" s="11" t="n">
        <v>46299.0021180556</v>
      </c>
      <c r="E1856" s="10" t="s">
        <v>4129</v>
      </c>
      <c r="F1856" s="10" t="s">
        <v>4103</v>
      </c>
      <c r="G1856" s="10" t="s">
        <v>4105</v>
      </c>
      <c r="H1856" s="10" t="s">
        <v>198</v>
      </c>
      <c r="I1856" s="10" t="s">
        <v>152</v>
      </c>
      <c r="J1856" s="10" t="s">
        <v>153</v>
      </c>
      <c r="K1856" s="10" t="s">
        <v>154</v>
      </c>
      <c r="M1856" s="12" t="n">
        <v>48.3292209392307</v>
      </c>
      <c r="N1856" s="12" t="n">
        <v>6.58408066260232</v>
      </c>
      <c r="O1856" s="12" t="n">
        <v>46.6964216289611</v>
      </c>
      <c r="P1856" s="12" t="n">
        <v>56.4330354627559</v>
      </c>
      <c r="Q1856" s="12" t="n">
        <v>56.7915704237531</v>
      </c>
      <c r="R1856" s="12" t="n">
        <v>51.5592751587494</v>
      </c>
      <c r="S1856" s="12" t="n">
        <v>53.9045513002047</v>
      </c>
      <c r="T1856" s="12" t="n">
        <v>38.2434864084978</v>
      </c>
      <c r="U1856" s="12" t="n">
        <v>35.8026466369629</v>
      </c>
      <c r="V1856" s="12" t="n">
        <v>59.6519775390625</v>
      </c>
      <c r="W1856" s="12" t="n">
        <v>23.8493309020996</v>
      </c>
      <c r="X1856" s="13" t="n">
        <v>19.6968809488944</v>
      </c>
      <c r="Y1856" s="13" t="n">
        <v>33.9039390833211</v>
      </c>
      <c r="Z1856" s="13" t="n">
        <v>53.9000000000002</v>
      </c>
      <c r="AA1856" s="10" t="s">
        <v>162</v>
      </c>
      <c r="AG1856" s="13" t="n">
        <v>98.4232676121296</v>
      </c>
      <c r="AH1856" s="13" t="n">
        <v>100</v>
      </c>
      <c r="AI1856" s="13" t="n">
        <v>34.9</v>
      </c>
      <c r="AJ1856" s="13" t="n">
        <v>66.7</v>
      </c>
      <c r="AK1856" s="13" t="n">
        <v>42.6</v>
      </c>
      <c r="AL1856" s="12" t="n">
        <v>42.3370307725884</v>
      </c>
      <c r="AM1856" s="10" t="s">
        <v>157</v>
      </c>
      <c r="AN1856" s="10" t="s">
        <v>632</v>
      </c>
    </row>
    <row r="1857" customFormat="false" ht="15" hidden="false" customHeight="false" outlineLevel="0" collapsed="false">
      <c r="A1857" s="10" t="s">
        <v>4130</v>
      </c>
      <c r="B1857" s="10" t="s">
        <v>4103</v>
      </c>
      <c r="C1857" s="10" t="s">
        <v>148</v>
      </c>
      <c r="D1857" s="11" t="n">
        <v>46299.0021412037</v>
      </c>
      <c r="E1857" s="10" t="s">
        <v>4131</v>
      </c>
      <c r="F1857" s="10" t="s">
        <v>4103</v>
      </c>
      <c r="G1857" s="10" t="s">
        <v>4105</v>
      </c>
      <c r="H1857" s="10" t="s">
        <v>201</v>
      </c>
      <c r="I1857" s="10" t="s">
        <v>152</v>
      </c>
      <c r="J1857" s="10" t="s">
        <v>153</v>
      </c>
      <c r="K1857" s="10" t="s">
        <v>154</v>
      </c>
      <c r="M1857" s="12" t="n">
        <v>48.3305249302083</v>
      </c>
      <c r="N1857" s="12" t="n">
        <v>6.97844889092593</v>
      </c>
      <c r="O1857" s="12" t="n">
        <v>47.1456155508128</v>
      </c>
      <c r="P1857" s="12" t="n">
        <v>58.1369749276749</v>
      </c>
      <c r="Q1857" s="12" t="n">
        <v>49.9173713929655</v>
      </c>
      <c r="R1857" s="12" t="n">
        <v>51.3765035721721</v>
      </c>
      <c r="S1857" s="12" t="n">
        <v>52.1572206549575</v>
      </c>
      <c r="T1857" s="12" t="n">
        <v>37.3817540441183</v>
      </c>
      <c r="U1857" s="12" t="n">
        <v>36.3657493591309</v>
      </c>
      <c r="V1857" s="12" t="n">
        <v>60.3216705322266</v>
      </c>
      <c r="W1857" s="12" t="n">
        <v>23.9559211730957</v>
      </c>
      <c r="X1857" s="13" t="n">
        <v>10.5369398465886</v>
      </c>
      <c r="Y1857" s="13" t="n">
        <v>26.2309544102035</v>
      </c>
      <c r="Z1857" s="13" t="n">
        <v>42.3000000000001</v>
      </c>
      <c r="AA1857" s="10" t="s">
        <v>162</v>
      </c>
      <c r="AG1857" s="13" t="n">
        <v>98.4441238813</v>
      </c>
      <c r="AH1857" s="13" t="n">
        <v>100</v>
      </c>
      <c r="AI1857" s="13" t="n">
        <v>35.5</v>
      </c>
      <c r="AJ1857" s="13" t="n">
        <v>66</v>
      </c>
      <c r="AK1857" s="13" t="n">
        <v>50.3</v>
      </c>
      <c r="AL1857" s="12" t="n">
        <v>49.2787453365186</v>
      </c>
      <c r="AM1857" s="10" t="s">
        <v>157</v>
      </c>
      <c r="AN1857" s="10" t="s">
        <v>632</v>
      </c>
    </row>
    <row r="1858" customFormat="false" ht="15" hidden="false" customHeight="false" outlineLevel="0" collapsed="false">
      <c r="A1858" s="10" t="s">
        <v>4132</v>
      </c>
      <c r="B1858" s="10" t="s">
        <v>4103</v>
      </c>
      <c r="C1858" s="10" t="s">
        <v>148</v>
      </c>
      <c r="D1858" s="11" t="n">
        <v>46299.0022453704</v>
      </c>
      <c r="E1858" s="10" t="s">
        <v>4133</v>
      </c>
      <c r="F1858" s="10" t="s">
        <v>4103</v>
      </c>
      <c r="G1858" s="10" t="s">
        <v>4105</v>
      </c>
      <c r="H1858" s="10" t="s">
        <v>204</v>
      </c>
      <c r="I1858" s="10" t="s">
        <v>152</v>
      </c>
      <c r="J1858" s="10" t="s">
        <v>153</v>
      </c>
      <c r="K1858" s="10" t="s">
        <v>154</v>
      </c>
      <c r="L1858" s="10" t="s">
        <v>161</v>
      </c>
      <c r="M1858" s="12" t="n">
        <v>50.1445377754974</v>
      </c>
      <c r="N1858" s="12" t="n">
        <v>6.68768527426355</v>
      </c>
      <c r="O1858" s="12" t="n">
        <v>48.6233850843141</v>
      </c>
      <c r="P1858" s="12" t="n">
        <v>59.5004216078898</v>
      </c>
      <c r="Q1858" s="12" t="n">
        <v>57.4172914940473</v>
      </c>
      <c r="R1858" s="12" t="n">
        <v>52.5714450067151</v>
      </c>
      <c r="S1858" s="12" t="n">
        <v>55.2151668239544</v>
      </c>
      <c r="T1858" s="12" t="n">
        <v>38.3162360607323</v>
      </c>
      <c r="U1858" s="12" t="n">
        <v>36.3251075744629</v>
      </c>
      <c r="V1858" s="12" t="n">
        <v>61.1530494689941</v>
      </c>
      <c r="W1858" s="12" t="n">
        <v>24.8279418945313</v>
      </c>
      <c r="X1858" s="13" t="n">
        <v>14.4048507577767</v>
      </c>
      <c r="Y1858" s="13" t="n">
        <v>40.7015834047829</v>
      </c>
      <c r="Z1858" s="13" t="n">
        <v>54.0000000000002</v>
      </c>
      <c r="AA1858" s="10" t="s">
        <v>162</v>
      </c>
      <c r="AG1858" s="13" t="n">
        <v>98.9664981808415</v>
      </c>
      <c r="AH1858" s="13" t="n">
        <v>100</v>
      </c>
      <c r="AI1858" s="13" t="n">
        <v>35.1</v>
      </c>
      <c r="AJ1858" s="13" t="n">
        <v>66.7</v>
      </c>
      <c r="AK1858" s="13" t="n">
        <v>36.7</v>
      </c>
      <c r="AL1858" s="12" t="n">
        <v>36.3251061593441</v>
      </c>
      <c r="AM1858" s="10" t="s">
        <v>157</v>
      </c>
      <c r="AN1858" s="10" t="s">
        <v>632</v>
      </c>
      <c r="AO1858" s="10" t="s">
        <v>163</v>
      </c>
    </row>
    <row r="1859" customFormat="false" ht="15" hidden="false" customHeight="false" outlineLevel="0" collapsed="false">
      <c r="A1859" s="10" t="s">
        <v>4134</v>
      </c>
      <c r="B1859" s="10" t="s">
        <v>4103</v>
      </c>
      <c r="C1859" s="10" t="s">
        <v>148</v>
      </c>
      <c r="D1859" s="11" t="n">
        <v>46299.0022685185</v>
      </c>
      <c r="E1859" s="10" t="s">
        <v>4135</v>
      </c>
      <c r="F1859" s="10" t="s">
        <v>4103</v>
      </c>
      <c r="G1859" s="10" t="s">
        <v>4105</v>
      </c>
      <c r="H1859" s="10" t="s">
        <v>207</v>
      </c>
      <c r="I1859" s="10" t="s">
        <v>152</v>
      </c>
      <c r="J1859" s="10" t="s">
        <v>153</v>
      </c>
      <c r="K1859" s="10" t="s">
        <v>154</v>
      </c>
      <c r="M1859" s="12" t="n">
        <v>52.7643770503823</v>
      </c>
      <c r="N1859" s="12" t="n">
        <v>5.85111714487366</v>
      </c>
      <c r="O1859" s="12" t="n">
        <v>51.6492117288691</v>
      </c>
      <c r="P1859" s="12" t="n">
        <v>60.9174666378591</v>
      </c>
      <c r="Q1859" s="12" t="n">
        <v>58.3615941521736</v>
      </c>
      <c r="R1859" s="12" t="n">
        <v>53.6545568494975</v>
      </c>
      <c r="S1859" s="12" t="n">
        <v>56.0791609465872</v>
      </c>
      <c r="T1859" s="12" t="n">
        <v>40.346754290713</v>
      </c>
      <c r="U1859" s="12" t="n">
        <v>38.0754470825195</v>
      </c>
      <c r="V1859" s="12" t="n">
        <v>62.3179435729981</v>
      </c>
      <c r="W1859" s="12" t="n">
        <v>24.2424964904785</v>
      </c>
      <c r="X1859" s="13" t="n">
        <v>10.2227447320243</v>
      </c>
      <c r="Y1859" s="13" t="n">
        <v>54.5015615464695</v>
      </c>
      <c r="Z1859" s="13" t="n">
        <v>55.1000000000002</v>
      </c>
      <c r="AA1859" s="10" t="s">
        <v>155</v>
      </c>
      <c r="AC1859" s="10" t="s">
        <v>156</v>
      </c>
      <c r="AF1859" s="10" t="s">
        <v>156</v>
      </c>
      <c r="AG1859" s="13" t="n">
        <v>97.7498618336214</v>
      </c>
      <c r="AH1859" s="13" t="n">
        <v>100</v>
      </c>
      <c r="AI1859" s="13" t="n">
        <v>36.1</v>
      </c>
      <c r="AJ1859" s="13" t="n">
        <v>67.9</v>
      </c>
      <c r="AK1859" s="13" t="n">
        <v>39.6</v>
      </c>
      <c r="AL1859" s="12" t="n">
        <v>38.7778947368421</v>
      </c>
      <c r="AM1859" s="10" t="s">
        <v>157</v>
      </c>
      <c r="AN1859" s="10" t="s">
        <v>632</v>
      </c>
    </row>
    <row r="1860" customFormat="false" ht="15" hidden="false" customHeight="false" outlineLevel="0" collapsed="false">
      <c r="A1860" s="10" t="s">
        <v>4136</v>
      </c>
      <c r="B1860" s="10" t="s">
        <v>4103</v>
      </c>
      <c r="C1860" s="10" t="s">
        <v>148</v>
      </c>
      <c r="D1860" s="11" t="n">
        <v>46299.0022916667</v>
      </c>
      <c r="E1860" s="10" t="s">
        <v>4137</v>
      </c>
      <c r="F1860" s="10" t="s">
        <v>4103</v>
      </c>
      <c r="G1860" s="10" t="s">
        <v>4105</v>
      </c>
      <c r="H1860" s="10" t="s">
        <v>210</v>
      </c>
      <c r="I1860" s="10" t="s">
        <v>152</v>
      </c>
      <c r="J1860" s="10" t="s">
        <v>153</v>
      </c>
      <c r="K1860" s="10" t="s">
        <v>154</v>
      </c>
      <c r="M1860" s="12" t="n">
        <v>52.7822044424319</v>
      </c>
      <c r="N1860" s="12" t="n">
        <v>3.4155894280591</v>
      </c>
      <c r="O1860" s="12" t="n">
        <v>52.0434547886538</v>
      </c>
      <c r="P1860" s="12" t="n">
        <v>58.6849199209775</v>
      </c>
      <c r="Q1860" s="12" t="n">
        <v>56.4852175982748</v>
      </c>
      <c r="R1860" s="12" t="n">
        <v>57.7861724372802</v>
      </c>
      <c r="S1860" s="12" t="n">
        <v>50.0052586178036</v>
      </c>
      <c r="T1860" s="12" t="n">
        <v>47.8305941887622</v>
      </c>
      <c r="U1860" s="12" t="n">
        <v>45.7727279663086</v>
      </c>
      <c r="V1860" s="12" t="n">
        <v>62.1536560058594</v>
      </c>
      <c r="W1860" s="12" t="n">
        <v>16.3809280395508</v>
      </c>
      <c r="X1860" s="13" t="n">
        <v>24.1740679443609</v>
      </c>
      <c r="Y1860" s="13" t="n">
        <v>55.5695930665926</v>
      </c>
      <c r="Z1860" s="13" t="n">
        <v>53.3000000000001</v>
      </c>
      <c r="AA1860" s="10" t="s">
        <v>155</v>
      </c>
      <c r="AC1860" s="10" t="s">
        <v>156</v>
      </c>
      <c r="AF1860" s="10" t="s">
        <v>156</v>
      </c>
      <c r="AG1860" s="13" t="n">
        <v>98.2351846106112</v>
      </c>
      <c r="AH1860" s="13" t="n">
        <v>100</v>
      </c>
      <c r="AI1860" s="13" t="n">
        <v>44.3</v>
      </c>
      <c r="AJ1860" s="13" t="n">
        <v>72.2</v>
      </c>
      <c r="AK1860" s="13" t="n">
        <v>51.3</v>
      </c>
      <c r="AL1860" s="12" t="n">
        <v>49.7802058823529</v>
      </c>
      <c r="AM1860" s="10" t="s">
        <v>157</v>
      </c>
      <c r="AN1860" s="10" t="s">
        <v>632</v>
      </c>
    </row>
    <row r="1861" customFormat="false" ht="15" hidden="false" customHeight="false" outlineLevel="0" collapsed="false">
      <c r="A1861" s="10" t="s">
        <v>4138</v>
      </c>
      <c r="B1861" s="10" t="s">
        <v>4103</v>
      </c>
      <c r="C1861" s="10" t="s">
        <v>148</v>
      </c>
      <c r="D1861" s="11" t="n">
        <v>46299.002349537</v>
      </c>
      <c r="E1861" s="10" t="s">
        <v>4139</v>
      </c>
      <c r="F1861" s="10" t="s">
        <v>4103</v>
      </c>
      <c r="G1861" s="10" t="s">
        <v>4105</v>
      </c>
      <c r="H1861" s="10" t="s">
        <v>213</v>
      </c>
      <c r="I1861" s="10" t="s">
        <v>152</v>
      </c>
      <c r="J1861" s="10" t="s">
        <v>153</v>
      </c>
      <c r="K1861" s="10" t="s">
        <v>154</v>
      </c>
      <c r="M1861" s="12" t="n">
        <v>54.175227882791</v>
      </c>
      <c r="N1861" s="12" t="n">
        <v>4.4902712625827</v>
      </c>
      <c r="O1861" s="12" t="n">
        <v>52.9820290468189</v>
      </c>
      <c r="P1861" s="12" t="n">
        <v>62.0288957871282</v>
      </c>
      <c r="Q1861" s="12" t="n">
        <v>59.5152986244103</v>
      </c>
      <c r="R1861" s="12" t="n">
        <v>58.7590268990269</v>
      </c>
      <c r="S1861" s="12" t="n">
        <v>55.1320470735904</v>
      </c>
      <c r="T1861" s="12" t="n">
        <v>47.1690558705605</v>
      </c>
      <c r="U1861" s="12" t="n">
        <v>45.651611328125</v>
      </c>
      <c r="V1861" s="12" t="n">
        <v>65.6050109863281</v>
      </c>
      <c r="W1861" s="12" t="n">
        <v>19.9533996582031</v>
      </c>
      <c r="X1861" s="13" t="n">
        <v>21.2338732476917</v>
      </c>
      <c r="Y1861" s="13" t="n">
        <v>44.6025802803693</v>
      </c>
      <c r="Z1861" s="13" t="n">
        <v>54.2000000000001</v>
      </c>
      <c r="AA1861" s="10" t="s">
        <v>162</v>
      </c>
      <c r="AG1861" s="13" t="n">
        <v>98.9411564045711</v>
      </c>
      <c r="AH1861" s="13" t="n">
        <v>100</v>
      </c>
      <c r="AI1861" s="13" t="n">
        <v>44.2</v>
      </c>
      <c r="AJ1861" s="13" t="n">
        <v>71.7</v>
      </c>
      <c r="AK1861" s="13" t="n">
        <v>47.7</v>
      </c>
      <c r="AL1861" s="12" t="n">
        <v>48.2740740740741</v>
      </c>
      <c r="AM1861" s="10" t="s">
        <v>157</v>
      </c>
      <c r="AN1861" s="10" t="s">
        <v>632</v>
      </c>
    </row>
    <row r="1862" customFormat="false" ht="15" hidden="false" customHeight="false" outlineLevel="0" collapsed="false">
      <c r="A1862" s="10" t="s">
        <v>4140</v>
      </c>
      <c r="B1862" s="10" t="s">
        <v>4103</v>
      </c>
      <c r="C1862" s="10" t="s">
        <v>148</v>
      </c>
      <c r="D1862" s="11" t="n">
        <v>46299.0024537037</v>
      </c>
      <c r="E1862" s="10" t="s">
        <v>4141</v>
      </c>
      <c r="F1862" s="10" t="s">
        <v>4103</v>
      </c>
      <c r="G1862" s="10" t="s">
        <v>4105</v>
      </c>
      <c r="H1862" s="10" t="s">
        <v>216</v>
      </c>
      <c r="I1862" s="10" t="s">
        <v>152</v>
      </c>
      <c r="J1862" s="10" t="s">
        <v>153</v>
      </c>
      <c r="K1862" s="10" t="s">
        <v>154</v>
      </c>
      <c r="M1862" s="12" t="n">
        <v>50.6243129822407</v>
      </c>
      <c r="N1862" s="12" t="n">
        <v>5.67061894862431</v>
      </c>
      <c r="O1862" s="12" t="n">
        <v>49.3064061414597</v>
      </c>
      <c r="P1862" s="12" t="n">
        <v>56.2757482182697</v>
      </c>
      <c r="Q1862" s="12" t="n">
        <v>59.3790016931103</v>
      </c>
      <c r="R1862" s="12" t="n">
        <v>51.6672956246424</v>
      </c>
      <c r="S1862" s="12" t="n">
        <v>55.9140130127651</v>
      </c>
      <c r="T1862" s="12" t="n">
        <v>40.4586434190383</v>
      </c>
      <c r="U1862" s="12" t="n">
        <v>38.3196792602539</v>
      </c>
      <c r="V1862" s="12" t="n">
        <v>61.4048881530762</v>
      </c>
      <c r="W1862" s="12" t="n">
        <v>23.0852088928223</v>
      </c>
      <c r="X1862" s="13" t="n">
        <v>10.2838636907407</v>
      </c>
      <c r="Y1862" s="13" t="n">
        <v>32.9109272994497</v>
      </c>
      <c r="Z1862" s="13" t="n">
        <v>48.7000000000001</v>
      </c>
      <c r="AA1862" s="10" t="s">
        <v>162</v>
      </c>
      <c r="AG1862" s="13" t="n">
        <v>98.9281125312775</v>
      </c>
      <c r="AH1862" s="13" t="n">
        <v>100</v>
      </c>
      <c r="AI1862" s="13" t="n">
        <v>37.4</v>
      </c>
      <c r="AJ1862" s="13" t="n">
        <v>69.8</v>
      </c>
      <c r="AK1862" s="13" t="n">
        <v>48.7</v>
      </c>
      <c r="AL1862" s="12" t="n">
        <v>44.9773521079203</v>
      </c>
      <c r="AM1862" s="10" t="s">
        <v>157</v>
      </c>
      <c r="AN1862" s="10" t="s">
        <v>632</v>
      </c>
    </row>
    <row r="1863" customFormat="false" ht="15" hidden="false" customHeight="false" outlineLevel="0" collapsed="false">
      <c r="A1863" s="10" t="s">
        <v>4142</v>
      </c>
      <c r="B1863" s="10" t="s">
        <v>4103</v>
      </c>
      <c r="C1863" s="10" t="s">
        <v>148</v>
      </c>
      <c r="D1863" s="11" t="n">
        <v>46299.0024768519</v>
      </c>
      <c r="E1863" s="10" t="s">
        <v>4143</v>
      </c>
      <c r="F1863" s="10" t="s">
        <v>4103</v>
      </c>
      <c r="G1863" s="10" t="s">
        <v>4105</v>
      </c>
      <c r="H1863" s="10" t="s">
        <v>219</v>
      </c>
      <c r="I1863" s="10" t="s">
        <v>152</v>
      </c>
      <c r="J1863" s="10" t="s">
        <v>153</v>
      </c>
      <c r="K1863" s="10" t="s">
        <v>154</v>
      </c>
      <c r="M1863" s="12" t="n">
        <v>46.9249453965391</v>
      </c>
      <c r="N1863" s="12" t="n">
        <v>7.08168669241246</v>
      </c>
      <c r="O1863" s="12" t="n">
        <v>46.190742515456</v>
      </c>
      <c r="P1863" s="12" t="n">
        <v>44.8140449881122</v>
      </c>
      <c r="Q1863" s="12" t="n">
        <v>55.8260819746211</v>
      </c>
      <c r="R1863" s="12" t="n">
        <v>48.3793247417329</v>
      </c>
      <c r="S1863" s="12" t="n">
        <v>49.9639868702449</v>
      </c>
      <c r="T1863" s="12" t="n">
        <v>34.6855926337972</v>
      </c>
      <c r="U1863" s="12" t="n">
        <v>32.1814765930176</v>
      </c>
      <c r="V1863" s="12" t="n">
        <v>56.8087577819824</v>
      </c>
      <c r="W1863" s="12" t="n">
        <v>24.6272811889648</v>
      </c>
      <c r="X1863" s="13" t="n">
        <v>12.0150256068664</v>
      </c>
      <c r="Y1863" s="13" t="n">
        <v>37.4493595553469</v>
      </c>
      <c r="Z1863" s="13" t="n">
        <v>52.6000000000003</v>
      </c>
      <c r="AA1863" s="10" t="s">
        <v>162</v>
      </c>
      <c r="AG1863" s="13" t="n">
        <v>98.6608489549666</v>
      </c>
      <c r="AH1863" s="13" t="n">
        <v>100</v>
      </c>
      <c r="AI1863" s="13" t="n">
        <v>31.1</v>
      </c>
      <c r="AJ1863" s="13" t="n">
        <v>69.2</v>
      </c>
      <c r="AK1863" s="13" t="n">
        <v>52.5</v>
      </c>
      <c r="AL1863" s="12" t="n">
        <v>48.3121376170937</v>
      </c>
      <c r="AM1863" s="10" t="s">
        <v>157</v>
      </c>
      <c r="AN1863" s="10" t="s">
        <v>632</v>
      </c>
    </row>
    <row r="1864" customFormat="false" ht="15" hidden="false" customHeight="false" outlineLevel="0" collapsed="false">
      <c r="A1864" s="10" t="s">
        <v>4144</v>
      </c>
      <c r="B1864" s="10" t="s">
        <v>4103</v>
      </c>
      <c r="C1864" s="10" t="s">
        <v>148</v>
      </c>
      <c r="D1864" s="11" t="n">
        <v>46299.0024884259</v>
      </c>
      <c r="E1864" s="10" t="s">
        <v>4145</v>
      </c>
      <c r="F1864" s="10" t="s">
        <v>4103</v>
      </c>
      <c r="G1864" s="10" t="s">
        <v>4105</v>
      </c>
      <c r="H1864" s="10" t="s">
        <v>222</v>
      </c>
      <c r="I1864" s="10" t="s">
        <v>152</v>
      </c>
      <c r="J1864" s="10" t="s">
        <v>153</v>
      </c>
      <c r="K1864" s="10" t="s">
        <v>154</v>
      </c>
      <c r="M1864" s="12" t="n">
        <v>46.9104219865055</v>
      </c>
      <c r="N1864" s="12" t="n">
        <v>7.4393039481698</v>
      </c>
      <c r="O1864" s="12" t="n">
        <v>46.155902814309</v>
      </c>
      <c r="P1864" s="12" t="n">
        <v>45.2715168497</v>
      </c>
      <c r="Q1864" s="12" t="n">
        <v>56.0185199406403</v>
      </c>
      <c r="R1864" s="12" t="n">
        <v>51.1786709589542</v>
      </c>
      <c r="S1864" s="12" t="n">
        <v>46.6625533243517</v>
      </c>
      <c r="T1864" s="12" t="n">
        <v>34.5263227499314</v>
      </c>
      <c r="U1864" s="12" t="n">
        <v>32.178638458252</v>
      </c>
      <c r="V1864" s="12" t="n">
        <v>58.5419006347656</v>
      </c>
      <c r="W1864" s="12" t="n">
        <v>26.3632621765137</v>
      </c>
      <c r="X1864" s="13" t="n">
        <v>15.1795240812883</v>
      </c>
      <c r="Y1864" s="13" t="n">
        <v>38.8575965856927</v>
      </c>
      <c r="Z1864" s="13" t="n">
        <v>53.4000000000003</v>
      </c>
      <c r="AA1864" s="10" t="s">
        <v>162</v>
      </c>
      <c r="AC1864" s="10" t="s">
        <v>156</v>
      </c>
      <c r="AG1864" s="13" t="n">
        <v>98.1311710921996</v>
      </c>
      <c r="AH1864" s="13" t="n">
        <v>100</v>
      </c>
      <c r="AI1864" s="13" t="n">
        <v>31.1</v>
      </c>
      <c r="AJ1864" s="13" t="n">
        <v>69.1</v>
      </c>
      <c r="AK1864" s="13" t="n">
        <v>53.7</v>
      </c>
      <c r="AL1864" s="12" t="n">
        <v>48.2669614028756</v>
      </c>
      <c r="AM1864" s="10" t="s">
        <v>157</v>
      </c>
      <c r="AN1864" s="10" t="s">
        <v>632</v>
      </c>
    </row>
    <row r="1865" customFormat="false" ht="15" hidden="false" customHeight="false" outlineLevel="0" collapsed="false">
      <c r="A1865" s="10" t="s">
        <v>4146</v>
      </c>
      <c r="B1865" s="10" t="s">
        <v>4103</v>
      </c>
      <c r="C1865" s="10" t="s">
        <v>148</v>
      </c>
      <c r="D1865" s="11" t="n">
        <v>46299.0025115741</v>
      </c>
      <c r="E1865" s="10" t="s">
        <v>4147</v>
      </c>
      <c r="F1865" s="10" t="s">
        <v>4103</v>
      </c>
      <c r="G1865" s="10" t="s">
        <v>4105</v>
      </c>
      <c r="H1865" s="10" t="s">
        <v>225</v>
      </c>
      <c r="I1865" s="10" t="s">
        <v>152</v>
      </c>
      <c r="J1865" s="10" t="s">
        <v>153</v>
      </c>
      <c r="K1865" s="10" t="s">
        <v>154</v>
      </c>
      <c r="M1865" s="12" t="n">
        <v>47.0738838563765</v>
      </c>
      <c r="N1865" s="12" t="n">
        <v>5.77234155332738</v>
      </c>
      <c r="O1865" s="12" t="n">
        <v>45.5822373652671</v>
      </c>
      <c r="P1865" s="12" t="n">
        <v>54.0916021979794</v>
      </c>
      <c r="Q1865" s="12" t="n">
        <v>56.1700367898941</v>
      </c>
      <c r="R1865" s="12" t="n">
        <v>52.629243476078</v>
      </c>
      <c r="S1865" s="12" t="n">
        <v>48.7293185948061</v>
      </c>
      <c r="T1865" s="12" t="n">
        <v>38.1024479635113</v>
      </c>
      <c r="U1865" s="12" t="n">
        <v>35.8452262878418</v>
      </c>
      <c r="V1865" s="12" t="n">
        <v>58.0118942260742</v>
      </c>
      <c r="W1865" s="12" t="n">
        <v>22.1666679382324</v>
      </c>
      <c r="X1865" s="13" t="n">
        <v>15.4549098196393</v>
      </c>
      <c r="Y1865" s="13" t="n">
        <v>31.3239812959252</v>
      </c>
      <c r="Z1865" s="13" t="n">
        <v>49.2000000000002</v>
      </c>
      <c r="AA1865" s="10" t="s">
        <v>162</v>
      </c>
      <c r="AC1865" s="10" t="s">
        <v>156</v>
      </c>
      <c r="AG1865" s="13" t="n">
        <v>97.9712041884817</v>
      </c>
      <c r="AH1865" s="13" t="n">
        <v>100</v>
      </c>
      <c r="AI1865" s="13" t="n">
        <v>34.9</v>
      </c>
      <c r="AJ1865" s="13" t="n">
        <v>68.2</v>
      </c>
      <c r="AK1865" s="13" t="n">
        <v>47.5</v>
      </c>
      <c r="AL1865" s="12" t="n">
        <v>44.4373041474654</v>
      </c>
      <c r="AM1865" s="10" t="s">
        <v>157</v>
      </c>
      <c r="AN1865" s="10" t="s">
        <v>632</v>
      </c>
    </row>
    <row r="1866" customFormat="false" ht="15" hidden="false" customHeight="false" outlineLevel="0" collapsed="false">
      <c r="A1866" s="10" t="s">
        <v>4148</v>
      </c>
      <c r="B1866" s="10" t="s">
        <v>4103</v>
      </c>
      <c r="C1866" s="10" t="s">
        <v>148</v>
      </c>
      <c r="D1866" s="11" t="n">
        <v>46299.0025231482</v>
      </c>
      <c r="E1866" s="10" t="s">
        <v>4149</v>
      </c>
      <c r="F1866" s="10" t="s">
        <v>4103</v>
      </c>
      <c r="G1866" s="10" t="s">
        <v>4105</v>
      </c>
      <c r="H1866" s="10" t="s">
        <v>228</v>
      </c>
      <c r="I1866" s="10" t="s">
        <v>152</v>
      </c>
      <c r="J1866" s="10" t="s">
        <v>153</v>
      </c>
      <c r="K1866" s="10" t="s">
        <v>154</v>
      </c>
      <c r="M1866" s="12" t="n">
        <v>47.7264939217706</v>
      </c>
      <c r="N1866" s="12" t="n">
        <v>6.15141268539845</v>
      </c>
      <c r="O1866" s="12" t="n">
        <v>46.2977230535472</v>
      </c>
      <c r="P1866" s="12" t="n">
        <v>55.3196072846043</v>
      </c>
      <c r="Q1866" s="12" t="n">
        <v>56.9259916414041</v>
      </c>
      <c r="R1866" s="12" t="n">
        <v>51.656623785224</v>
      </c>
      <c r="S1866" s="12" t="n">
        <v>51.0288377469303</v>
      </c>
      <c r="T1866" s="12" t="n">
        <v>38.5209010319731</v>
      </c>
      <c r="U1866" s="12" t="n">
        <v>36.2140007019043</v>
      </c>
      <c r="V1866" s="12" t="n">
        <v>60.3633232116699</v>
      </c>
      <c r="W1866" s="12" t="n">
        <v>24.1493225097656</v>
      </c>
      <c r="X1866" s="13" t="n">
        <v>17.5592400199246</v>
      </c>
      <c r="Y1866" s="13" t="n">
        <v>29.2065751085178</v>
      </c>
      <c r="Z1866" s="13" t="n">
        <v>47.0000000000001</v>
      </c>
      <c r="AA1866" s="10" t="s">
        <v>162</v>
      </c>
      <c r="AC1866" s="10" t="s">
        <v>156</v>
      </c>
      <c r="AG1866" s="13" t="n">
        <v>96.960037533808</v>
      </c>
      <c r="AH1866" s="13" t="n">
        <v>100</v>
      </c>
      <c r="AI1866" s="13" t="n">
        <v>35.3</v>
      </c>
      <c r="AJ1866" s="13" t="n">
        <v>67.5</v>
      </c>
      <c r="AK1866" s="13" t="n">
        <v>48</v>
      </c>
      <c r="AL1866" s="12" t="n">
        <v>44.5222580645161</v>
      </c>
      <c r="AM1866" s="10" t="s">
        <v>157</v>
      </c>
      <c r="AN1866" s="10" t="s">
        <v>632</v>
      </c>
    </row>
    <row r="1867" customFormat="false" ht="15" hidden="false" customHeight="false" outlineLevel="0" collapsed="false">
      <c r="A1867" s="10" t="s">
        <v>4150</v>
      </c>
      <c r="B1867" s="10" t="s">
        <v>4103</v>
      </c>
      <c r="C1867" s="10" t="s">
        <v>148</v>
      </c>
      <c r="D1867" s="11" t="n">
        <v>46299.0025578704</v>
      </c>
      <c r="E1867" s="10" t="s">
        <v>4151</v>
      </c>
      <c r="F1867" s="10" t="s">
        <v>4103</v>
      </c>
      <c r="G1867" s="10" t="s">
        <v>4105</v>
      </c>
      <c r="H1867" s="10" t="s">
        <v>231</v>
      </c>
      <c r="I1867" s="10" t="s">
        <v>152</v>
      </c>
      <c r="J1867" s="10" t="s">
        <v>153</v>
      </c>
      <c r="K1867" s="10" t="s">
        <v>154</v>
      </c>
      <c r="M1867" s="12" t="n">
        <v>49.0420235867429</v>
      </c>
      <c r="N1867" s="12" t="n">
        <v>5.06311076810565</v>
      </c>
      <c r="O1867" s="12" t="n">
        <v>47.7635054997793</v>
      </c>
      <c r="P1867" s="12" t="n">
        <v>54.95360172866</v>
      </c>
      <c r="Q1867" s="12" t="n">
        <v>57.2877447626612</v>
      </c>
      <c r="R1867" s="12" t="n">
        <v>51.5670835265119</v>
      </c>
      <c r="S1867" s="12" t="n">
        <v>52.3331642566478</v>
      </c>
      <c r="T1867" s="12" t="n">
        <v>41.0909352029953</v>
      </c>
      <c r="U1867" s="12" t="n">
        <v>39.1033020019531</v>
      </c>
      <c r="V1867" s="12" t="n">
        <v>58.7369956970215</v>
      </c>
      <c r="W1867" s="12" t="n">
        <v>19.6336936950684</v>
      </c>
      <c r="X1867" s="13" t="n">
        <v>13.5749445034263</v>
      </c>
      <c r="Y1867" s="13" t="n">
        <v>36.2641958626902</v>
      </c>
      <c r="Z1867" s="13" t="n">
        <v>46.3000000000001</v>
      </c>
      <c r="AA1867" s="10" t="s">
        <v>162</v>
      </c>
      <c r="AC1867" s="10" t="s">
        <v>156</v>
      </c>
      <c r="AG1867" s="13" t="n">
        <v>97.968639193129</v>
      </c>
      <c r="AH1867" s="13" t="n">
        <v>100</v>
      </c>
      <c r="AI1867" s="13" t="n">
        <v>38.3</v>
      </c>
      <c r="AJ1867" s="13" t="n">
        <v>66.6</v>
      </c>
      <c r="AK1867" s="13" t="n">
        <v>51.3</v>
      </c>
      <c r="AL1867" s="12" t="n">
        <v>48.7357200528575</v>
      </c>
      <c r="AM1867" s="10" t="s">
        <v>157</v>
      </c>
      <c r="AN1867" s="10" t="s">
        <v>632</v>
      </c>
    </row>
    <row r="1868" customFormat="false" ht="15" hidden="false" customHeight="false" outlineLevel="0" collapsed="false">
      <c r="A1868" s="10" t="s">
        <v>4152</v>
      </c>
      <c r="B1868" s="10" t="s">
        <v>4103</v>
      </c>
      <c r="C1868" s="10" t="s">
        <v>148</v>
      </c>
      <c r="D1868" s="11" t="n">
        <v>46299.0025810185</v>
      </c>
      <c r="E1868" s="10" t="s">
        <v>4153</v>
      </c>
      <c r="F1868" s="10" t="s">
        <v>4103</v>
      </c>
      <c r="G1868" s="10" t="s">
        <v>4105</v>
      </c>
      <c r="H1868" s="10" t="s">
        <v>234</v>
      </c>
      <c r="I1868" s="10" t="s">
        <v>152</v>
      </c>
      <c r="J1868" s="10" t="s">
        <v>153</v>
      </c>
      <c r="K1868" s="10" t="s">
        <v>154</v>
      </c>
      <c r="M1868" s="12" t="n">
        <v>50.5218609340209</v>
      </c>
      <c r="N1868" s="12" t="n">
        <v>6.27790797443462</v>
      </c>
      <c r="O1868" s="12" t="n">
        <v>50.2762394156063</v>
      </c>
      <c r="P1868" s="12" t="n">
        <v>45.2810278873722</v>
      </c>
      <c r="Q1868" s="12" t="n">
        <v>56.8776707649231</v>
      </c>
      <c r="R1868" s="12" t="n">
        <v>53.435083043928</v>
      </c>
      <c r="S1868" s="12" t="n">
        <v>50.5140779374709</v>
      </c>
      <c r="T1868" s="12" t="n">
        <v>37.7733830298103</v>
      </c>
      <c r="U1868" s="12" t="n">
        <v>34.9155387878418</v>
      </c>
      <c r="V1868" s="12" t="n">
        <v>58.4007873535156</v>
      </c>
      <c r="W1868" s="12" t="n">
        <v>23.4852485656738</v>
      </c>
      <c r="X1868" s="13" t="n">
        <v>9.6408599815408</v>
      </c>
      <c r="Y1868" s="13" t="n">
        <v>46.8307182800369</v>
      </c>
      <c r="Z1868" s="13" t="n">
        <v>54.7000000000003</v>
      </c>
      <c r="AA1868" s="10" t="s">
        <v>162</v>
      </c>
      <c r="AG1868" s="13" t="n">
        <v>98.4394206616429</v>
      </c>
      <c r="AH1868" s="13" t="n">
        <v>100</v>
      </c>
      <c r="AI1868" s="13" t="n">
        <v>33.8</v>
      </c>
      <c r="AJ1868" s="13" t="n">
        <v>73.1</v>
      </c>
      <c r="AK1868" s="13" t="n">
        <v>57.8</v>
      </c>
      <c r="AL1868" s="12" t="n">
        <v>52.3406323047277</v>
      </c>
      <c r="AM1868" s="10" t="s">
        <v>157</v>
      </c>
      <c r="AN1868" s="10" t="s">
        <v>632</v>
      </c>
    </row>
    <row r="1869" customFormat="false" ht="15" hidden="false" customHeight="false" outlineLevel="0" collapsed="false">
      <c r="A1869" s="10" t="s">
        <v>4154</v>
      </c>
      <c r="B1869" s="10" t="s">
        <v>4103</v>
      </c>
      <c r="C1869" s="10" t="s">
        <v>148</v>
      </c>
      <c r="D1869" s="11" t="n">
        <v>46299.0026157407</v>
      </c>
      <c r="E1869" s="10" t="s">
        <v>4155</v>
      </c>
      <c r="F1869" s="10" t="s">
        <v>4103</v>
      </c>
      <c r="G1869" s="10" t="s">
        <v>4105</v>
      </c>
      <c r="H1869" s="10" t="s">
        <v>237</v>
      </c>
      <c r="I1869" s="10" t="s">
        <v>152</v>
      </c>
      <c r="J1869" s="10" t="s">
        <v>153</v>
      </c>
      <c r="K1869" s="10" t="s">
        <v>154</v>
      </c>
      <c r="M1869" s="12" t="n">
        <v>57.8048283223526</v>
      </c>
      <c r="N1869" s="12" t="n">
        <v>2.36755945485058</v>
      </c>
      <c r="O1869" s="12" t="n">
        <v>57.582633716665</v>
      </c>
      <c r="P1869" s="12" t="n">
        <v>56.4797682960912</v>
      </c>
      <c r="Q1869" s="12" t="n">
        <v>60.8613836197075</v>
      </c>
      <c r="R1869" s="12" t="n">
        <v>59.8875723339262</v>
      </c>
      <c r="S1869" s="12" t="n">
        <v>57.6081966071684</v>
      </c>
      <c r="T1869" s="12" t="n">
        <v>53.1452819995505</v>
      </c>
      <c r="U1869" s="12" t="n">
        <v>52.5666656494141</v>
      </c>
      <c r="V1869" s="12" t="n">
        <v>62.5545959472656</v>
      </c>
      <c r="W1869" s="12" t="n">
        <v>9.98793029785156</v>
      </c>
      <c r="X1869" s="13" t="n">
        <v>19.5206388649952</v>
      </c>
      <c r="Y1869" s="13" t="n">
        <v>73.8878800429025</v>
      </c>
      <c r="Z1869" s="13" t="n">
        <v>57.9000000000001</v>
      </c>
      <c r="AA1869" s="10" t="s">
        <v>155</v>
      </c>
      <c r="AE1869" s="10" t="s">
        <v>156</v>
      </c>
      <c r="AG1869" s="13" t="n">
        <v>98.2707881115378</v>
      </c>
      <c r="AH1869" s="13" t="n">
        <v>100</v>
      </c>
      <c r="AI1869" s="13" t="n">
        <v>49.1</v>
      </c>
      <c r="AJ1869" s="13" t="n">
        <v>72.5</v>
      </c>
      <c r="AK1869" s="13" t="n">
        <v>58.7</v>
      </c>
      <c r="AL1869" s="12" t="n">
        <v>58.6288659793814</v>
      </c>
      <c r="AM1869" s="10" t="s">
        <v>157</v>
      </c>
      <c r="AN1869" s="10" t="s">
        <v>632</v>
      </c>
    </row>
    <row r="1870" customFormat="false" ht="15" hidden="false" customHeight="false" outlineLevel="0" collapsed="false">
      <c r="A1870" s="10" t="s">
        <v>4156</v>
      </c>
      <c r="B1870" s="10" t="s">
        <v>4103</v>
      </c>
      <c r="C1870" s="10" t="s">
        <v>148</v>
      </c>
      <c r="D1870" s="11" t="n">
        <v>46299.0026736111</v>
      </c>
      <c r="E1870" s="10" t="s">
        <v>4157</v>
      </c>
      <c r="F1870" s="10" t="s">
        <v>4103</v>
      </c>
      <c r="G1870" s="10" t="s">
        <v>4105</v>
      </c>
      <c r="H1870" s="10" t="s">
        <v>240</v>
      </c>
      <c r="I1870" s="10" t="s">
        <v>152</v>
      </c>
      <c r="J1870" s="10" t="s">
        <v>153</v>
      </c>
      <c r="K1870" s="10" t="s">
        <v>154</v>
      </c>
      <c r="M1870" s="12" t="n">
        <v>59.9442339961154</v>
      </c>
      <c r="N1870" s="12" t="n">
        <v>1.96592551017619</v>
      </c>
      <c r="O1870" s="12" t="n">
        <v>59.7094833499282</v>
      </c>
      <c r="P1870" s="12" t="n">
        <v>64.561283321657</v>
      </c>
      <c r="Q1870" s="12" t="n">
        <v>58.1524104056134</v>
      </c>
      <c r="R1870" s="12" t="n">
        <v>61.686560456417</v>
      </c>
      <c r="S1870" s="12" t="n">
        <v>59.010428880213</v>
      </c>
      <c r="T1870" s="12" t="n">
        <v>57.1742983901455</v>
      </c>
      <c r="U1870" s="12" t="n">
        <v>56.4169692993164</v>
      </c>
      <c r="V1870" s="12" t="n">
        <v>66.2361450195313</v>
      </c>
      <c r="W1870" s="12" t="n">
        <v>9.81917572021484</v>
      </c>
      <c r="X1870" s="13" t="n">
        <v>42.3477641881835</v>
      </c>
      <c r="Y1870" s="13" t="n">
        <v>89.7484846523868</v>
      </c>
      <c r="Z1870" s="13" t="n">
        <v>59.8</v>
      </c>
      <c r="AA1870" s="10" t="s">
        <v>155</v>
      </c>
      <c r="AG1870" s="13" t="n">
        <v>98.7149321266968</v>
      </c>
      <c r="AH1870" s="13" t="n">
        <v>100</v>
      </c>
      <c r="AI1870" s="13" t="n">
        <v>54.9</v>
      </c>
      <c r="AJ1870" s="13" t="n">
        <v>71.7</v>
      </c>
      <c r="AK1870" s="13" t="n">
        <v>58.2</v>
      </c>
      <c r="AL1870" s="12" t="n">
        <v>58.828997389292</v>
      </c>
      <c r="AM1870" s="10" t="s">
        <v>157</v>
      </c>
      <c r="AN1870" s="10" t="s">
        <v>632</v>
      </c>
    </row>
    <row r="1871" customFormat="false" ht="15" hidden="false" customHeight="false" outlineLevel="0" collapsed="false">
      <c r="A1871" s="10" t="s">
        <v>4158</v>
      </c>
      <c r="B1871" s="10" t="s">
        <v>4103</v>
      </c>
      <c r="C1871" s="10" t="s">
        <v>148</v>
      </c>
      <c r="D1871" s="11" t="n">
        <v>46299.0029166667</v>
      </c>
      <c r="E1871" s="10" t="s">
        <v>4159</v>
      </c>
      <c r="F1871" s="10" t="s">
        <v>4103</v>
      </c>
      <c r="G1871" s="10" t="s">
        <v>4105</v>
      </c>
      <c r="H1871" s="10" t="s">
        <v>247</v>
      </c>
      <c r="I1871" s="10" t="s">
        <v>152</v>
      </c>
      <c r="J1871" s="10" t="s">
        <v>248</v>
      </c>
      <c r="K1871" s="10" t="s">
        <v>261</v>
      </c>
      <c r="L1871" s="10" t="s">
        <v>262</v>
      </c>
      <c r="M1871" s="12" t="n">
        <v>53.4376870609099</v>
      </c>
      <c r="N1871" s="12" t="n">
        <v>4.47949737823592</v>
      </c>
      <c r="O1871" s="12" t="n">
        <v>52.5583369824281</v>
      </c>
      <c r="Q1871" s="12" t="n">
        <v>57.6639163131672</v>
      </c>
      <c r="R1871" s="12" t="n">
        <v>55.680777544014</v>
      </c>
      <c r="S1871" s="12" t="n">
        <v>57.1183287393808</v>
      </c>
      <c r="T1871" s="12" t="n">
        <v>46.8778737409829</v>
      </c>
      <c r="U1871" s="12" t="n">
        <v>45.1988258361816</v>
      </c>
      <c r="V1871" s="12" t="n">
        <v>64.990478515625</v>
      </c>
      <c r="W1871" s="12" t="n">
        <v>19.7916526794434</v>
      </c>
      <c r="X1871" s="13" t="n">
        <v>21.7548241672886</v>
      </c>
      <c r="Y1871" s="13" t="n">
        <v>42.9004401529113</v>
      </c>
      <c r="Z1871" s="13" t="n">
        <v>50.2000000000001</v>
      </c>
      <c r="AA1871" s="10" t="s">
        <v>162</v>
      </c>
      <c r="AC1871" s="10" t="s">
        <v>347</v>
      </c>
      <c r="AE1871" s="10" t="s">
        <v>156</v>
      </c>
      <c r="AG1871" s="13" t="n">
        <v>95.1441820026083</v>
      </c>
      <c r="AH1871" s="13" t="n">
        <v>100</v>
      </c>
      <c r="AI1871" s="13" t="n">
        <v>43.8</v>
      </c>
      <c r="AJ1871" s="13" t="n">
        <v>70.3</v>
      </c>
      <c r="AK1871" s="13" t="n">
        <v>48.6</v>
      </c>
      <c r="AL1871" s="12" t="n">
        <v>49.0052134724858</v>
      </c>
      <c r="AM1871" s="10" t="s">
        <v>157</v>
      </c>
      <c r="AN1871" s="10" t="s">
        <v>632</v>
      </c>
      <c r="AO1871" s="10" t="s">
        <v>4160</v>
      </c>
    </row>
    <row r="1872" customFormat="false" ht="15" hidden="false" customHeight="false" outlineLevel="0" collapsed="false">
      <c r="A1872" s="10" t="s">
        <v>4161</v>
      </c>
      <c r="B1872" s="10" t="s">
        <v>4103</v>
      </c>
      <c r="C1872" s="10" t="s">
        <v>148</v>
      </c>
      <c r="D1872" s="11" t="n">
        <v>46299.0029398148</v>
      </c>
      <c r="E1872" s="10" t="s">
        <v>4162</v>
      </c>
      <c r="F1872" s="10" t="s">
        <v>4103</v>
      </c>
      <c r="G1872" s="10" t="s">
        <v>4105</v>
      </c>
      <c r="H1872" s="10" t="s">
        <v>251</v>
      </c>
      <c r="I1872" s="10" t="s">
        <v>152</v>
      </c>
      <c r="J1872" s="10" t="s">
        <v>248</v>
      </c>
      <c r="K1872" s="10" t="s">
        <v>154</v>
      </c>
      <c r="M1872" s="12" t="n">
        <v>53.6188684649306</v>
      </c>
      <c r="N1872" s="12" t="n">
        <v>4.42698322516187</v>
      </c>
      <c r="O1872" s="12" t="n">
        <v>52.591316466931</v>
      </c>
      <c r="P1872" s="12" t="n">
        <v>61.6926979012304</v>
      </c>
      <c r="Q1872" s="12" t="n">
        <v>57.2777580733355</v>
      </c>
      <c r="R1872" s="12" t="n">
        <v>56.0863595748915</v>
      </c>
      <c r="S1872" s="12" t="n">
        <v>55.5159054199151</v>
      </c>
      <c r="T1872" s="12" t="n">
        <v>46.9844030305203</v>
      </c>
      <c r="U1872" s="12" t="n">
        <v>45.3041229248047</v>
      </c>
      <c r="V1872" s="12" t="n">
        <v>63.0038223266602</v>
      </c>
      <c r="W1872" s="12" t="n">
        <v>17.6996994018555</v>
      </c>
      <c r="X1872" s="13" t="n">
        <v>20.9889661686416</v>
      </c>
      <c r="Y1872" s="13" t="n">
        <v>48.8622703074017</v>
      </c>
      <c r="Z1872" s="13" t="n">
        <v>52.8000000000001</v>
      </c>
      <c r="AA1872" s="10" t="s">
        <v>162</v>
      </c>
      <c r="AD1872" s="10" t="s">
        <v>156</v>
      </c>
      <c r="AG1872" s="13" t="n">
        <v>98.5612728503724</v>
      </c>
      <c r="AH1872" s="13" t="n">
        <v>100</v>
      </c>
      <c r="AI1872" s="13" t="n">
        <v>44.3</v>
      </c>
      <c r="AJ1872" s="13" t="n">
        <v>70.2</v>
      </c>
      <c r="AK1872" s="13" t="n">
        <v>50.1</v>
      </c>
      <c r="AL1872" s="12" t="n">
        <v>50.3572043084918</v>
      </c>
      <c r="AM1872" s="10" t="s">
        <v>157</v>
      </c>
      <c r="AN1872" s="10" t="s">
        <v>632</v>
      </c>
    </row>
    <row r="1873" customFormat="false" ht="15" hidden="false" customHeight="false" outlineLevel="0" collapsed="false">
      <c r="A1873" s="10" t="s">
        <v>4163</v>
      </c>
      <c r="B1873" s="10" t="s">
        <v>4103</v>
      </c>
      <c r="C1873" s="10" t="s">
        <v>148</v>
      </c>
      <c r="D1873" s="11" t="n">
        <v>46299.002974537</v>
      </c>
      <c r="E1873" s="10" t="s">
        <v>4164</v>
      </c>
      <c r="F1873" s="10" t="s">
        <v>4103</v>
      </c>
      <c r="G1873" s="10" t="s">
        <v>4105</v>
      </c>
      <c r="H1873" s="10" t="s">
        <v>254</v>
      </c>
      <c r="I1873" s="10" t="s">
        <v>152</v>
      </c>
      <c r="J1873" s="10" t="s">
        <v>248</v>
      </c>
      <c r="K1873" s="10" t="s">
        <v>261</v>
      </c>
      <c r="L1873" s="10" t="s">
        <v>362</v>
      </c>
      <c r="M1873" s="12" t="n">
        <v>52.8120010654025</v>
      </c>
      <c r="N1873" s="12" t="n">
        <v>5.11717286836435</v>
      </c>
      <c r="O1873" s="12" t="n">
        <v>51.8464969378718</v>
      </c>
      <c r="P1873" s="12" t="n">
        <v>62.291871847488</v>
      </c>
      <c r="R1873" s="12" t="n">
        <v>55.8783060955872</v>
      </c>
      <c r="S1873" s="12" t="n">
        <v>55.1906015622117</v>
      </c>
      <c r="T1873" s="12" t="n">
        <v>44.984614425188</v>
      </c>
      <c r="U1873" s="12" t="n">
        <v>43.2209815979004</v>
      </c>
      <c r="V1873" s="12" t="n">
        <v>63.4413757324219</v>
      </c>
      <c r="W1873" s="12" t="n">
        <v>20.2203941345215</v>
      </c>
      <c r="X1873" s="13" t="n">
        <v>14.3895599124253</v>
      </c>
      <c r="Y1873" s="13" t="n">
        <v>43.5807237214337</v>
      </c>
      <c r="Z1873" s="13" t="n">
        <v>51.5000000000001</v>
      </c>
      <c r="AA1873" s="10" t="s">
        <v>162</v>
      </c>
      <c r="AD1873" s="10" t="s">
        <v>347</v>
      </c>
      <c r="AG1873" s="13" t="n">
        <v>94.1365815251372</v>
      </c>
      <c r="AH1873" s="13" t="n">
        <v>100</v>
      </c>
      <c r="AI1873" s="13" t="n">
        <v>42.5</v>
      </c>
      <c r="AJ1873" s="13" t="n">
        <v>67.9</v>
      </c>
      <c r="AK1873" s="13" t="n">
        <v>52</v>
      </c>
      <c r="AL1873" s="12" t="n">
        <v>52.564166495754</v>
      </c>
      <c r="AM1873" s="10" t="s">
        <v>157</v>
      </c>
      <c r="AN1873" s="10" t="s">
        <v>632</v>
      </c>
      <c r="AO1873" s="10" t="s">
        <v>397</v>
      </c>
    </row>
    <row r="1874" customFormat="false" ht="15" hidden="false" customHeight="false" outlineLevel="0" collapsed="false">
      <c r="A1874" s="10" t="s">
        <v>4165</v>
      </c>
      <c r="B1874" s="10" t="s">
        <v>4103</v>
      </c>
      <c r="C1874" s="10" t="s">
        <v>148</v>
      </c>
      <c r="D1874" s="11" t="n">
        <v>46299.0030092593</v>
      </c>
      <c r="E1874" s="10" t="s">
        <v>4166</v>
      </c>
      <c r="F1874" s="10" t="s">
        <v>4103</v>
      </c>
      <c r="G1874" s="10" t="s">
        <v>4105</v>
      </c>
      <c r="H1874" s="10" t="s">
        <v>257</v>
      </c>
      <c r="I1874" s="10" t="s">
        <v>152</v>
      </c>
      <c r="J1874" s="10" t="s">
        <v>248</v>
      </c>
      <c r="K1874" s="10" t="s">
        <v>261</v>
      </c>
      <c r="L1874" s="10" t="s">
        <v>362</v>
      </c>
      <c r="M1874" s="12" t="n">
        <v>54.9743257414351</v>
      </c>
      <c r="N1874" s="12" t="n">
        <v>3.61185644134386</v>
      </c>
      <c r="O1874" s="12" t="n">
        <v>54.1934437112914</v>
      </c>
      <c r="P1874" s="12" t="n">
        <v>62.1250675839815</v>
      </c>
      <c r="R1874" s="12" t="n">
        <v>56.7147807573306</v>
      </c>
      <c r="S1874" s="12" t="n">
        <v>56.5254199761682</v>
      </c>
      <c r="T1874" s="12" t="n">
        <v>49.4467272114383</v>
      </c>
      <c r="U1874" s="12" t="n">
        <v>47.8723068237305</v>
      </c>
      <c r="V1874" s="12" t="n">
        <v>63.6700592041016</v>
      </c>
      <c r="W1874" s="12" t="n">
        <v>15.7977523803711</v>
      </c>
      <c r="X1874" s="13" t="n">
        <v>19.357765743049</v>
      </c>
      <c r="Y1874" s="13" t="n">
        <v>58.1974650658567</v>
      </c>
      <c r="Z1874" s="13" t="n">
        <v>54.7000000000001</v>
      </c>
      <c r="AA1874" s="10" t="s">
        <v>155</v>
      </c>
      <c r="AD1874" s="10" t="s">
        <v>347</v>
      </c>
      <c r="AG1874" s="13" t="n">
        <v>95.9580961808133</v>
      </c>
      <c r="AH1874" s="13" t="n">
        <v>100</v>
      </c>
      <c r="AI1874" s="13" t="n">
        <v>47</v>
      </c>
      <c r="AJ1874" s="13" t="n">
        <v>69.5</v>
      </c>
      <c r="AK1874" s="13" t="n">
        <v>51.3</v>
      </c>
      <c r="AL1874" s="12" t="n">
        <v>50.6003787878788</v>
      </c>
      <c r="AM1874" s="10" t="s">
        <v>157</v>
      </c>
      <c r="AN1874" s="10" t="s">
        <v>632</v>
      </c>
      <c r="AO1874" s="10" t="s">
        <v>397</v>
      </c>
    </row>
    <row r="1875" customFormat="false" ht="15" hidden="false" customHeight="false" outlineLevel="0" collapsed="false">
      <c r="A1875" s="10" t="s">
        <v>4167</v>
      </c>
      <c r="B1875" s="10" t="s">
        <v>4103</v>
      </c>
      <c r="C1875" s="10" t="s">
        <v>148</v>
      </c>
      <c r="D1875" s="11" t="n">
        <v>46299.0030439815</v>
      </c>
      <c r="E1875" s="10" t="s">
        <v>4168</v>
      </c>
      <c r="F1875" s="10" t="s">
        <v>4103</v>
      </c>
      <c r="G1875" s="10" t="s">
        <v>4105</v>
      </c>
      <c r="H1875" s="10" t="s">
        <v>260</v>
      </c>
      <c r="I1875" s="10" t="s">
        <v>152</v>
      </c>
      <c r="J1875" s="10" t="s">
        <v>248</v>
      </c>
      <c r="K1875" s="10" t="s">
        <v>154</v>
      </c>
      <c r="M1875" s="12" t="n">
        <v>55.2110090772481</v>
      </c>
      <c r="N1875" s="12" t="n">
        <v>3.99656419807244</v>
      </c>
      <c r="O1875" s="12" t="n">
        <v>54.2674377749148</v>
      </c>
      <c r="P1875" s="12" t="n">
        <v>63.224932043893</v>
      </c>
      <c r="Q1875" s="12" t="n">
        <v>58.8838012507468</v>
      </c>
      <c r="R1875" s="12" t="n">
        <v>57.5652205084604</v>
      </c>
      <c r="S1875" s="12" t="n">
        <v>57.1809742948882</v>
      </c>
      <c r="T1875" s="12" t="n">
        <v>49.339987675138</v>
      </c>
      <c r="U1875" s="12" t="n">
        <v>47.4916915893555</v>
      </c>
      <c r="V1875" s="12" t="n">
        <v>64.9917373657227</v>
      </c>
      <c r="W1875" s="12" t="n">
        <v>17.5000457763672</v>
      </c>
      <c r="X1875" s="13" t="n">
        <v>19.8136142625608</v>
      </c>
      <c r="Y1875" s="13" t="n">
        <v>49.8268749079122</v>
      </c>
      <c r="Z1875" s="13" t="n">
        <v>54.2000000000001</v>
      </c>
      <c r="AA1875" s="10" t="s">
        <v>162</v>
      </c>
      <c r="AD1875" s="10" t="s">
        <v>156</v>
      </c>
      <c r="AG1875" s="13" t="n">
        <v>96.9874514357165</v>
      </c>
      <c r="AH1875" s="13" t="n">
        <v>100</v>
      </c>
      <c r="AI1875" s="13" t="n">
        <v>46.6</v>
      </c>
      <c r="AJ1875" s="13" t="n">
        <v>69.6</v>
      </c>
      <c r="AK1875" s="13" t="n">
        <v>51.1</v>
      </c>
      <c r="AL1875" s="12" t="n">
        <v>51.9789845210545</v>
      </c>
      <c r="AM1875" s="10" t="s">
        <v>157</v>
      </c>
      <c r="AN1875" s="10" t="s">
        <v>632</v>
      </c>
    </row>
    <row r="1876" customFormat="false" ht="15" hidden="false" customHeight="false" outlineLevel="0" collapsed="false">
      <c r="A1876" s="10" t="s">
        <v>4169</v>
      </c>
      <c r="B1876" s="10" t="s">
        <v>4103</v>
      </c>
      <c r="C1876" s="10" t="s">
        <v>148</v>
      </c>
      <c r="D1876" s="11" t="n">
        <v>46299.0030671296</v>
      </c>
      <c r="E1876" s="10" t="s">
        <v>4170</v>
      </c>
      <c r="F1876" s="10" t="s">
        <v>4103</v>
      </c>
      <c r="G1876" s="10" t="s">
        <v>4105</v>
      </c>
      <c r="H1876" s="10" t="s">
        <v>267</v>
      </c>
      <c r="I1876" s="10" t="s">
        <v>152</v>
      </c>
      <c r="J1876" s="10" t="s">
        <v>248</v>
      </c>
      <c r="K1876" s="10" t="s">
        <v>261</v>
      </c>
      <c r="L1876" s="10" t="s">
        <v>346</v>
      </c>
      <c r="M1876" s="12" t="n">
        <v>57.3172328796759</v>
      </c>
      <c r="N1876" s="12" t="n">
        <v>2.62105915761586</v>
      </c>
      <c r="O1876" s="12" t="n">
        <v>56.767696378675</v>
      </c>
      <c r="P1876" s="12" t="n">
        <v>62.6765114366176</v>
      </c>
      <c r="R1876" s="12" t="n">
        <v>58.9579892805957</v>
      </c>
      <c r="S1876" s="12" t="n">
        <v>58.9040757895754</v>
      </c>
      <c r="T1876" s="12" t="n">
        <v>54.301175633628</v>
      </c>
      <c r="U1876" s="12" t="n">
        <v>53.4185829162598</v>
      </c>
      <c r="V1876" s="12" t="n">
        <v>63.5544967651367</v>
      </c>
      <c r="W1876" s="12" t="n">
        <v>10.135913848877</v>
      </c>
      <c r="X1876" s="13" t="n">
        <v>50.6202268516426</v>
      </c>
      <c r="Y1876" s="13" t="n">
        <v>71.5689818789823</v>
      </c>
      <c r="Z1876" s="13" t="n">
        <v>57.2</v>
      </c>
      <c r="AA1876" s="10" t="s">
        <v>170</v>
      </c>
      <c r="AD1876" s="10" t="s">
        <v>347</v>
      </c>
      <c r="AG1876" s="13" t="n">
        <v>91.3789009673057</v>
      </c>
      <c r="AH1876" s="13" t="n">
        <v>100</v>
      </c>
      <c r="AI1876" s="13" t="n">
        <v>52.1</v>
      </c>
      <c r="AJ1876" s="13" t="n">
        <v>70</v>
      </c>
      <c r="AK1876" s="13" t="n">
        <v>56.4</v>
      </c>
      <c r="AL1876" s="12" t="n">
        <v>56.5380165289256</v>
      </c>
      <c r="AM1876" s="10" t="s">
        <v>157</v>
      </c>
      <c r="AN1876" s="10" t="s">
        <v>632</v>
      </c>
      <c r="AO1876" s="10" t="s">
        <v>931</v>
      </c>
    </row>
    <row r="1877" customFormat="false" ht="15" hidden="false" customHeight="false" outlineLevel="0" collapsed="false">
      <c r="A1877" s="10" t="s">
        <v>4171</v>
      </c>
      <c r="B1877" s="10" t="s">
        <v>4103</v>
      </c>
      <c r="C1877" s="10" t="s">
        <v>148</v>
      </c>
      <c r="D1877" s="11" t="n">
        <v>46299.0031134259</v>
      </c>
      <c r="E1877" s="10" t="s">
        <v>4172</v>
      </c>
      <c r="F1877" s="10" t="s">
        <v>4103</v>
      </c>
      <c r="G1877" s="10" t="s">
        <v>4105</v>
      </c>
      <c r="H1877" s="10" t="s">
        <v>271</v>
      </c>
      <c r="I1877" s="10" t="s">
        <v>152</v>
      </c>
      <c r="J1877" s="10" t="s">
        <v>248</v>
      </c>
      <c r="K1877" s="10" t="s">
        <v>154</v>
      </c>
      <c r="M1877" s="12" t="n">
        <v>48.5274737636691</v>
      </c>
      <c r="N1877" s="12" t="n">
        <v>5.57363523898339</v>
      </c>
      <c r="O1877" s="12" t="n">
        <v>47.1207715173361</v>
      </c>
      <c r="P1877" s="12" t="n">
        <v>59.2261357805331</v>
      </c>
      <c r="Q1877" s="12" t="n">
        <v>53.4419318371423</v>
      </c>
      <c r="R1877" s="12" t="n">
        <v>52.844613779057</v>
      </c>
      <c r="S1877" s="12" t="n">
        <v>51.6569722067244</v>
      </c>
      <c r="T1877" s="12" t="n">
        <v>41.1824182109203</v>
      </c>
      <c r="U1877" s="12" t="n">
        <v>39.0243072509766</v>
      </c>
      <c r="V1877" s="12" t="n">
        <v>60.7810707092285</v>
      </c>
      <c r="W1877" s="12" t="n">
        <v>21.756763458252</v>
      </c>
      <c r="X1877" s="13" t="n">
        <v>24.2065253795048</v>
      </c>
      <c r="Y1877" s="13" t="n">
        <v>37.7643292754165</v>
      </c>
      <c r="Z1877" s="13" t="n">
        <v>44.6000000000001</v>
      </c>
      <c r="AA1877" s="10" t="s">
        <v>162</v>
      </c>
      <c r="AD1877" s="10" t="s">
        <v>156</v>
      </c>
      <c r="AG1877" s="13" t="n">
        <v>98.0278528562921</v>
      </c>
      <c r="AH1877" s="13" t="n">
        <v>100</v>
      </c>
      <c r="AI1877" s="13" t="n">
        <v>37.9</v>
      </c>
      <c r="AJ1877" s="13" t="n">
        <v>66.9</v>
      </c>
      <c r="AK1877" s="13" t="n">
        <v>40.2</v>
      </c>
      <c r="AL1877" s="12" t="n">
        <v>40.3421052631579</v>
      </c>
      <c r="AM1877" s="10" t="s">
        <v>157</v>
      </c>
      <c r="AN1877" s="10" t="s">
        <v>632</v>
      </c>
    </row>
    <row r="1878" customFormat="false" ht="15" hidden="false" customHeight="false" outlineLevel="0" collapsed="false">
      <c r="A1878" s="10" t="s">
        <v>4173</v>
      </c>
      <c r="B1878" s="10" t="s">
        <v>4103</v>
      </c>
      <c r="C1878" s="10" t="s">
        <v>148</v>
      </c>
      <c r="D1878" s="11" t="n">
        <v>46299.003125</v>
      </c>
      <c r="E1878" s="10" t="s">
        <v>4174</v>
      </c>
      <c r="F1878" s="10" t="s">
        <v>4103</v>
      </c>
      <c r="G1878" s="10" t="s">
        <v>4105</v>
      </c>
      <c r="H1878" s="10" t="s">
        <v>274</v>
      </c>
      <c r="I1878" s="10" t="s">
        <v>152</v>
      </c>
      <c r="J1878" s="10" t="s">
        <v>248</v>
      </c>
      <c r="K1878" s="10" t="s">
        <v>154</v>
      </c>
      <c r="M1878" s="12" t="n">
        <v>48.7214936886101</v>
      </c>
      <c r="N1878" s="12" t="n">
        <v>5.51273028623965</v>
      </c>
      <c r="O1878" s="12" t="n">
        <v>47.3112005374775</v>
      </c>
      <c r="P1878" s="12" t="n">
        <v>59.7051965386312</v>
      </c>
      <c r="Q1878" s="12" t="n">
        <v>53.2772922790286</v>
      </c>
      <c r="R1878" s="12" t="n">
        <v>52.4964533712241</v>
      </c>
      <c r="S1878" s="12" t="n">
        <v>51.5107611877994</v>
      </c>
      <c r="T1878" s="12" t="n">
        <v>40.7192658892956</v>
      </c>
      <c r="U1878" s="12" t="n">
        <v>38.8475685119629</v>
      </c>
      <c r="V1878" s="12" t="n">
        <v>61.3693695068359</v>
      </c>
      <c r="W1878" s="12" t="n">
        <v>22.5218009948731</v>
      </c>
      <c r="X1878" s="13" t="n">
        <v>17.3050764916287</v>
      </c>
      <c r="Y1878" s="13" t="n">
        <v>40.0947119179163</v>
      </c>
      <c r="Z1878" s="13" t="n">
        <v>48.2000000000001</v>
      </c>
      <c r="AA1878" s="10" t="s">
        <v>162</v>
      </c>
      <c r="AG1878" s="13" t="n">
        <v>99.1038069482005</v>
      </c>
      <c r="AH1878" s="13" t="n">
        <v>100</v>
      </c>
      <c r="AI1878" s="13" t="n">
        <v>37.7</v>
      </c>
      <c r="AJ1878" s="13" t="n">
        <v>67.3</v>
      </c>
      <c r="AK1878" s="13" t="n">
        <v>39.7</v>
      </c>
      <c r="AL1878" s="12" t="n">
        <v>39.2624633431085</v>
      </c>
      <c r="AM1878" s="10" t="s">
        <v>157</v>
      </c>
      <c r="AN1878" s="10" t="s">
        <v>632</v>
      </c>
    </row>
    <row r="1879" customFormat="false" ht="15" hidden="false" customHeight="false" outlineLevel="0" collapsed="false">
      <c r="A1879" s="10" t="s">
        <v>4175</v>
      </c>
      <c r="B1879" s="10" t="s">
        <v>4103</v>
      </c>
      <c r="C1879" s="10" t="s">
        <v>148</v>
      </c>
      <c r="D1879" s="11" t="n">
        <v>46299.0031481482</v>
      </c>
      <c r="E1879" s="10" t="s">
        <v>4176</v>
      </c>
      <c r="F1879" s="10" t="s">
        <v>4103</v>
      </c>
      <c r="G1879" s="10" t="s">
        <v>4105</v>
      </c>
      <c r="H1879" s="10" t="s">
        <v>277</v>
      </c>
      <c r="I1879" s="10" t="s">
        <v>152</v>
      </c>
      <c r="J1879" s="10" t="s">
        <v>248</v>
      </c>
      <c r="K1879" s="10" t="s">
        <v>154</v>
      </c>
      <c r="M1879" s="12" t="n">
        <v>49.2000290849739</v>
      </c>
      <c r="N1879" s="12" t="n">
        <v>4.83613424386472</v>
      </c>
      <c r="O1879" s="12" t="n">
        <v>47.9492723824167</v>
      </c>
      <c r="P1879" s="12" t="n">
        <v>58.9894294774393</v>
      </c>
      <c r="Q1879" s="12" t="n">
        <v>54.1403884591548</v>
      </c>
      <c r="R1879" s="12" t="n">
        <v>52.9607078763115</v>
      </c>
      <c r="S1879" s="12" t="n">
        <v>51.2849032281437</v>
      </c>
      <c r="T1879" s="12" t="n">
        <v>42.6432364421398</v>
      </c>
      <c r="U1879" s="12" t="n">
        <v>40.8568916320801</v>
      </c>
      <c r="V1879" s="12" t="n">
        <v>60.8828506469727</v>
      </c>
      <c r="W1879" s="12" t="n">
        <v>20.0259590148926</v>
      </c>
      <c r="X1879" s="13" t="n">
        <v>24.1988151520943</v>
      </c>
      <c r="Y1879" s="13" t="n">
        <v>40.7260309256936</v>
      </c>
      <c r="Z1879" s="13" t="n">
        <v>45.8000000000001</v>
      </c>
      <c r="AA1879" s="10" t="s">
        <v>162</v>
      </c>
      <c r="AD1879" s="10" t="s">
        <v>156</v>
      </c>
      <c r="AG1879" s="13" t="n">
        <v>97.766098307921</v>
      </c>
      <c r="AH1879" s="13" t="n">
        <v>100</v>
      </c>
      <c r="AI1879" s="13" t="n">
        <v>39.4</v>
      </c>
      <c r="AJ1879" s="13" t="n">
        <v>67</v>
      </c>
      <c r="AK1879" s="13" t="n">
        <v>41.2</v>
      </c>
      <c r="AL1879" s="12" t="n">
        <v>40.8568914956012</v>
      </c>
      <c r="AM1879" s="10" t="s">
        <v>157</v>
      </c>
      <c r="AN1879" s="10" t="s">
        <v>632</v>
      </c>
    </row>
    <row r="1880" customFormat="false" ht="15" hidden="false" customHeight="false" outlineLevel="0" collapsed="false">
      <c r="A1880" s="10" t="s">
        <v>4177</v>
      </c>
      <c r="B1880" s="10" t="s">
        <v>4103</v>
      </c>
      <c r="C1880" s="10" t="s">
        <v>148</v>
      </c>
      <c r="D1880" s="11" t="n">
        <v>46299.0031944444</v>
      </c>
      <c r="E1880" s="10" t="s">
        <v>4178</v>
      </c>
      <c r="F1880" s="10" t="s">
        <v>4103</v>
      </c>
      <c r="G1880" s="10" t="s">
        <v>4105</v>
      </c>
      <c r="H1880" s="10" t="s">
        <v>280</v>
      </c>
      <c r="I1880" s="10" t="s">
        <v>152</v>
      </c>
      <c r="J1880" s="10" t="s">
        <v>248</v>
      </c>
      <c r="K1880" s="10" t="s">
        <v>154</v>
      </c>
      <c r="M1880" s="12" t="n">
        <v>50.8272995517921</v>
      </c>
      <c r="N1880" s="12" t="n">
        <v>5.21933587824742</v>
      </c>
      <c r="O1880" s="12" t="n">
        <v>49.5174717530091</v>
      </c>
      <c r="P1880" s="12" t="n">
        <v>60.0544078532366</v>
      </c>
      <c r="Q1880" s="12" t="n">
        <v>56.3394110592792</v>
      </c>
      <c r="R1880" s="12" t="n">
        <v>54.0159830127361</v>
      </c>
      <c r="S1880" s="12" t="n">
        <v>53.1860043253307</v>
      </c>
      <c r="T1880" s="12" t="n">
        <v>42.0777533966589</v>
      </c>
      <c r="U1880" s="12" t="n">
        <v>40.3243064880371</v>
      </c>
      <c r="V1880" s="12" t="n">
        <v>62.0810699462891</v>
      </c>
      <c r="W1880" s="12" t="n">
        <v>21.756763458252</v>
      </c>
      <c r="X1880" s="13" t="n">
        <v>14.2577825094434</v>
      </c>
      <c r="Y1880" s="13" t="n">
        <v>40.0053231238548</v>
      </c>
      <c r="Z1880" s="13" t="n">
        <v>49.9000000000001</v>
      </c>
      <c r="AA1880" s="10" t="s">
        <v>162</v>
      </c>
      <c r="AG1880" s="13" t="n">
        <v>98.6099895017363</v>
      </c>
      <c r="AH1880" s="13" t="n">
        <v>100</v>
      </c>
      <c r="AI1880" s="13" t="n">
        <v>39.2</v>
      </c>
      <c r="AJ1880" s="13" t="n">
        <v>68.2</v>
      </c>
      <c r="AK1880" s="13" t="n">
        <v>45.3</v>
      </c>
      <c r="AL1880" s="12" t="n">
        <v>44.8962713472486</v>
      </c>
      <c r="AM1880" s="10" t="s">
        <v>157</v>
      </c>
      <c r="AN1880" s="10" t="s">
        <v>632</v>
      </c>
    </row>
    <row r="1881" customFormat="false" ht="15" hidden="false" customHeight="false" outlineLevel="0" collapsed="false">
      <c r="A1881" s="10" t="s">
        <v>4179</v>
      </c>
      <c r="B1881" s="10" t="s">
        <v>4103</v>
      </c>
      <c r="C1881" s="10" t="s">
        <v>148</v>
      </c>
      <c r="D1881" s="11" t="n">
        <v>46299.0032175926</v>
      </c>
      <c r="E1881" s="10" t="s">
        <v>4180</v>
      </c>
      <c r="F1881" s="10" t="s">
        <v>4103</v>
      </c>
      <c r="G1881" s="10" t="s">
        <v>4105</v>
      </c>
      <c r="H1881" s="10" t="s">
        <v>283</v>
      </c>
      <c r="I1881" s="10" t="s">
        <v>152</v>
      </c>
      <c r="J1881" s="10" t="s">
        <v>248</v>
      </c>
      <c r="K1881" s="10" t="s">
        <v>154</v>
      </c>
      <c r="M1881" s="12" t="n">
        <v>52.905843752858</v>
      </c>
      <c r="N1881" s="12" t="n">
        <v>4.25844876655081</v>
      </c>
      <c r="O1881" s="12" t="n">
        <v>51.8206259195948</v>
      </c>
      <c r="P1881" s="12" t="n">
        <v>60.1618611260481</v>
      </c>
      <c r="Q1881" s="12" t="n">
        <v>57.4930429448917</v>
      </c>
      <c r="R1881" s="12" t="n">
        <v>56.3569319467556</v>
      </c>
      <c r="S1881" s="12" t="n">
        <v>54.9974297420539</v>
      </c>
      <c r="T1881" s="12" t="n">
        <v>45.9524659833523</v>
      </c>
      <c r="U1881" s="12" t="n">
        <v>44.380859375</v>
      </c>
      <c r="V1881" s="12" t="n">
        <v>61.6705284118652</v>
      </c>
      <c r="W1881" s="12" t="n">
        <v>17.2896690368652</v>
      </c>
      <c r="X1881" s="13" t="n">
        <v>17.665933047608</v>
      </c>
      <c r="Y1881" s="13" t="n">
        <v>48.6424186262018</v>
      </c>
      <c r="Z1881" s="13" t="n">
        <v>51.8000000000001</v>
      </c>
      <c r="AA1881" s="10" t="s">
        <v>162</v>
      </c>
      <c r="AD1881" s="10" t="s">
        <v>156</v>
      </c>
      <c r="AG1881" s="13" t="n">
        <v>97.8166037821363</v>
      </c>
      <c r="AH1881" s="13" t="n">
        <v>100</v>
      </c>
      <c r="AI1881" s="13" t="n">
        <v>43.4</v>
      </c>
      <c r="AJ1881" s="13" t="n">
        <v>68.7</v>
      </c>
      <c r="AK1881" s="13" t="n">
        <v>50.9</v>
      </c>
      <c r="AL1881" s="12" t="n">
        <v>50.4817909229279</v>
      </c>
      <c r="AM1881" s="10" t="s">
        <v>157</v>
      </c>
      <c r="AN1881" s="10" t="s">
        <v>632</v>
      </c>
    </row>
    <row r="1882" customFormat="false" ht="15" hidden="false" customHeight="false" outlineLevel="0" collapsed="false">
      <c r="A1882" s="10" t="s">
        <v>4181</v>
      </c>
      <c r="B1882" s="10" t="s">
        <v>4103</v>
      </c>
      <c r="C1882" s="10" t="s">
        <v>148</v>
      </c>
      <c r="D1882" s="11" t="n">
        <v>46299.0033680556</v>
      </c>
      <c r="E1882" s="10" t="s">
        <v>4182</v>
      </c>
      <c r="F1882" s="10" t="s">
        <v>4103</v>
      </c>
      <c r="G1882" s="10" t="s">
        <v>4105</v>
      </c>
      <c r="H1882" s="10" t="s">
        <v>286</v>
      </c>
      <c r="I1882" s="10" t="s">
        <v>152</v>
      </c>
      <c r="J1882" s="10" t="s">
        <v>248</v>
      </c>
      <c r="K1882" s="10" t="s">
        <v>154</v>
      </c>
      <c r="M1882" s="12" t="n">
        <v>49.7335069747059</v>
      </c>
      <c r="N1882" s="12" t="n">
        <v>5.13218904267215</v>
      </c>
      <c r="O1882" s="12" t="n">
        <v>48.2906363117112</v>
      </c>
      <c r="P1882" s="12" t="n">
        <v>59.8422203087718</v>
      </c>
      <c r="Q1882" s="12" t="n">
        <v>55.3194150113129</v>
      </c>
      <c r="R1882" s="12" t="n">
        <v>52.2039785823603</v>
      </c>
      <c r="S1882" s="12" t="n">
        <v>53.7347633559871</v>
      </c>
      <c r="T1882" s="12" t="n">
        <v>42.5304080831201</v>
      </c>
      <c r="U1882" s="12" t="n">
        <v>40.3165512084961</v>
      </c>
      <c r="V1882" s="12" t="n">
        <v>62.9445533752441</v>
      </c>
      <c r="W1882" s="12" t="n">
        <v>22.6280021667481</v>
      </c>
      <c r="X1882" s="13" t="n">
        <v>23.3664367007954</v>
      </c>
      <c r="Y1882" s="13" t="n">
        <v>38.0432394428088</v>
      </c>
      <c r="Z1882" s="13" t="n">
        <v>49.8000000000001</v>
      </c>
      <c r="AA1882" s="10" t="s">
        <v>162</v>
      </c>
      <c r="AG1882" s="13" t="n">
        <v>98.7299211488194</v>
      </c>
      <c r="AH1882" s="13" t="n">
        <v>100</v>
      </c>
      <c r="AI1882" s="13" t="n">
        <v>39.2</v>
      </c>
      <c r="AJ1882" s="13" t="n">
        <v>68</v>
      </c>
      <c r="AK1882" s="13" t="n">
        <v>42.3</v>
      </c>
      <c r="AL1882" s="12" t="n">
        <v>42.2702650304035</v>
      </c>
      <c r="AM1882" s="10" t="s">
        <v>157</v>
      </c>
      <c r="AN1882" s="10" t="s">
        <v>632</v>
      </c>
    </row>
    <row r="1883" customFormat="false" ht="15" hidden="false" customHeight="false" outlineLevel="0" collapsed="false">
      <c r="A1883" s="10" t="s">
        <v>4183</v>
      </c>
      <c r="B1883" s="10" t="s">
        <v>4103</v>
      </c>
      <c r="C1883" s="10" t="s">
        <v>148</v>
      </c>
      <c r="D1883" s="11" t="n">
        <v>46299.0033912037</v>
      </c>
      <c r="E1883" s="10" t="s">
        <v>4184</v>
      </c>
      <c r="F1883" s="10" t="s">
        <v>4103</v>
      </c>
      <c r="G1883" s="10" t="s">
        <v>4105</v>
      </c>
      <c r="H1883" s="10" t="s">
        <v>289</v>
      </c>
      <c r="I1883" s="10" t="s">
        <v>152</v>
      </c>
      <c r="J1883" s="10" t="s">
        <v>248</v>
      </c>
      <c r="K1883" s="10" t="s">
        <v>154</v>
      </c>
      <c r="M1883" s="12" t="n">
        <v>47.4827053955038</v>
      </c>
      <c r="N1883" s="12" t="n">
        <v>5.7948553669398</v>
      </c>
      <c r="O1883" s="12" t="n">
        <v>45.8614012275033</v>
      </c>
      <c r="P1883" s="12" t="n">
        <v>58.6491644426143</v>
      </c>
      <c r="Q1883" s="12" t="n">
        <v>53.7629140401498</v>
      </c>
      <c r="R1883" s="12" t="n">
        <v>50.333035651847</v>
      </c>
      <c r="S1883" s="12" t="n">
        <v>52.5847706142737</v>
      </c>
      <c r="T1883" s="12" t="n">
        <v>39.5888092672456</v>
      </c>
      <c r="U1883" s="12" t="n">
        <v>36.8827781677246</v>
      </c>
      <c r="V1883" s="12" t="n">
        <v>60.2071228027344</v>
      </c>
      <c r="W1883" s="12" t="n">
        <v>23.3243446350098</v>
      </c>
      <c r="X1883" s="13" t="n">
        <v>18.3135544839482</v>
      </c>
      <c r="Y1883" s="13" t="n">
        <v>35.5654888432714</v>
      </c>
      <c r="Z1883" s="13" t="n">
        <v>43.0000000000001</v>
      </c>
      <c r="AA1883" s="10" t="s">
        <v>162</v>
      </c>
      <c r="AG1883" s="13" t="n">
        <v>98.7039612507194</v>
      </c>
      <c r="AH1883" s="13" t="n">
        <v>100</v>
      </c>
      <c r="AI1883" s="13" t="n">
        <v>36</v>
      </c>
      <c r="AJ1883" s="13" t="n">
        <v>67.1</v>
      </c>
      <c r="AK1883" s="13" t="n">
        <v>44.5</v>
      </c>
      <c r="AL1883" s="12" t="n">
        <v>44.1070504042351</v>
      </c>
      <c r="AM1883" s="10" t="s">
        <v>157</v>
      </c>
      <c r="AN1883" s="10" t="s">
        <v>632</v>
      </c>
    </row>
    <row r="1884" customFormat="false" ht="15" hidden="false" customHeight="false" outlineLevel="0" collapsed="false">
      <c r="A1884" s="10" t="s">
        <v>4185</v>
      </c>
      <c r="B1884" s="10" t="s">
        <v>4103</v>
      </c>
      <c r="C1884" s="10" t="s">
        <v>148</v>
      </c>
      <c r="D1884" s="11" t="n">
        <v>46299.0034027778</v>
      </c>
      <c r="E1884" s="10" t="s">
        <v>4186</v>
      </c>
      <c r="F1884" s="10" t="s">
        <v>4103</v>
      </c>
      <c r="G1884" s="10" t="s">
        <v>4105</v>
      </c>
      <c r="H1884" s="10" t="s">
        <v>292</v>
      </c>
      <c r="I1884" s="10" t="s">
        <v>152</v>
      </c>
      <c r="J1884" s="10" t="s">
        <v>248</v>
      </c>
      <c r="K1884" s="10" t="s">
        <v>154</v>
      </c>
      <c r="M1884" s="12" t="n">
        <v>49.6002610097143</v>
      </c>
      <c r="N1884" s="12" t="n">
        <v>4.52695882756535</v>
      </c>
      <c r="O1884" s="12" t="n">
        <v>48.3658874317516</v>
      </c>
      <c r="P1884" s="12" t="n">
        <v>57.7912400351064</v>
      </c>
      <c r="Q1884" s="12" t="n">
        <v>54.888972309997</v>
      </c>
      <c r="R1884" s="12" t="n">
        <v>52.3171100544804</v>
      </c>
      <c r="S1884" s="12" t="n">
        <v>52.9631464943526</v>
      </c>
      <c r="T1884" s="12" t="n">
        <v>42.2014584769964</v>
      </c>
      <c r="U1884" s="12" t="n">
        <v>40.2692375183106</v>
      </c>
      <c r="V1884" s="12" t="n">
        <v>59.0704078674316</v>
      </c>
      <c r="W1884" s="12" t="n">
        <v>18.8011703491211</v>
      </c>
      <c r="X1884" s="13" t="n">
        <v>15.0220861476617</v>
      </c>
      <c r="Y1884" s="13" t="n">
        <v>43.5389253745297</v>
      </c>
      <c r="Z1884" s="13" t="n">
        <v>49.3000000000001</v>
      </c>
      <c r="AA1884" s="10" t="s">
        <v>162</v>
      </c>
      <c r="AG1884" s="13" t="n">
        <v>98.7354332525672</v>
      </c>
      <c r="AH1884" s="13" t="n">
        <v>100</v>
      </c>
      <c r="AI1884" s="13" t="n">
        <v>39.5</v>
      </c>
      <c r="AJ1884" s="13" t="n">
        <v>66.6</v>
      </c>
      <c r="AK1884" s="13" t="n">
        <v>43.3</v>
      </c>
      <c r="AL1884" s="12" t="n">
        <v>42.38903410847</v>
      </c>
      <c r="AM1884" s="10" t="s">
        <v>157</v>
      </c>
      <c r="AN1884" s="10" t="s">
        <v>632</v>
      </c>
    </row>
    <row r="1885" customFormat="false" ht="15" hidden="false" customHeight="false" outlineLevel="0" collapsed="false">
      <c r="A1885" s="10" t="s">
        <v>4187</v>
      </c>
      <c r="B1885" s="10" t="s">
        <v>4103</v>
      </c>
      <c r="C1885" s="10" t="s">
        <v>148</v>
      </c>
      <c r="D1885" s="11" t="n">
        <v>46299.0034259259</v>
      </c>
      <c r="E1885" s="10" t="s">
        <v>4188</v>
      </c>
      <c r="F1885" s="10" t="s">
        <v>4103</v>
      </c>
      <c r="G1885" s="10" t="s">
        <v>4105</v>
      </c>
      <c r="H1885" s="10" t="s">
        <v>295</v>
      </c>
      <c r="I1885" s="10" t="s">
        <v>152</v>
      </c>
      <c r="J1885" s="10" t="s">
        <v>248</v>
      </c>
      <c r="K1885" s="10" t="s">
        <v>154</v>
      </c>
      <c r="M1885" s="12" t="n">
        <v>49.403870877867</v>
      </c>
      <c r="N1885" s="12" t="n">
        <v>5.09227469585154</v>
      </c>
      <c r="O1885" s="12" t="n">
        <v>48.0057019176523</v>
      </c>
      <c r="P1885" s="12" t="n">
        <v>60.0793368105619</v>
      </c>
      <c r="Q1885" s="12" t="n">
        <v>54.1589233681746</v>
      </c>
      <c r="R1885" s="12" t="n">
        <v>52.4960317844897</v>
      </c>
      <c r="S1885" s="12" t="n">
        <v>52.8013036878051</v>
      </c>
      <c r="T1885" s="12" t="n">
        <v>42.3157706258659</v>
      </c>
      <c r="U1885" s="12" t="n">
        <v>39.9118156433106</v>
      </c>
      <c r="V1885" s="12" t="n">
        <v>61.784129295349</v>
      </c>
      <c r="W1885" s="12" t="n">
        <v>21.8723136520384</v>
      </c>
      <c r="X1885" s="13" t="n">
        <v>22.4157550107802</v>
      </c>
      <c r="Y1885" s="13" t="n">
        <v>39.4833506348319</v>
      </c>
      <c r="Z1885" s="13" t="n">
        <v>49.6000000000001</v>
      </c>
      <c r="AA1885" s="10" t="s">
        <v>162</v>
      </c>
      <c r="AG1885" s="13" t="n">
        <v>98.844654925756</v>
      </c>
      <c r="AH1885" s="13" t="n">
        <v>100</v>
      </c>
      <c r="AI1885" s="13" t="n">
        <v>39.1</v>
      </c>
      <c r="AJ1885" s="13" t="n">
        <v>67.7</v>
      </c>
      <c r="AK1885" s="13" t="n">
        <v>41</v>
      </c>
      <c r="AL1885" s="12" t="n">
        <v>40.6096774193549</v>
      </c>
      <c r="AM1885" s="10" t="s">
        <v>157</v>
      </c>
      <c r="AN1885" s="10" t="s">
        <v>632</v>
      </c>
    </row>
    <row r="1886" customFormat="false" ht="15" hidden="false" customHeight="false" outlineLevel="0" collapsed="false">
      <c r="A1886" s="10" t="s">
        <v>4189</v>
      </c>
      <c r="B1886" s="10" t="s">
        <v>4103</v>
      </c>
      <c r="C1886" s="10" t="s">
        <v>148</v>
      </c>
      <c r="D1886" s="11" t="n">
        <v>46299.0034490741</v>
      </c>
      <c r="E1886" s="10" t="s">
        <v>4190</v>
      </c>
      <c r="F1886" s="10" t="s">
        <v>4103</v>
      </c>
      <c r="G1886" s="10" t="s">
        <v>4105</v>
      </c>
      <c r="H1886" s="10" t="s">
        <v>298</v>
      </c>
      <c r="I1886" s="10" t="s">
        <v>152</v>
      </c>
      <c r="J1886" s="10" t="s">
        <v>248</v>
      </c>
      <c r="K1886" s="10" t="s">
        <v>154</v>
      </c>
      <c r="M1886" s="12" t="n">
        <v>59.3749575184603</v>
      </c>
      <c r="N1886" s="12" t="n">
        <v>1.14229377303154</v>
      </c>
      <c r="O1886" s="12" t="n">
        <v>59.1811421102476</v>
      </c>
      <c r="P1886" s="12" t="n">
        <v>60.6316507326384</v>
      </c>
      <c r="Q1886" s="12" t="n">
        <v>60.8620558429301</v>
      </c>
      <c r="R1886" s="12" t="n">
        <v>59.7138305410301</v>
      </c>
      <c r="S1886" s="12" t="n">
        <v>59.2482010664256</v>
      </c>
      <c r="T1886" s="12" t="n">
        <v>57.7120615235021</v>
      </c>
      <c r="U1886" s="12" t="n">
        <v>57.6268043518066</v>
      </c>
      <c r="V1886" s="12" t="n">
        <v>61.5866050720215</v>
      </c>
      <c r="W1886" s="12" t="n">
        <v>3.95980072021484</v>
      </c>
      <c r="X1886" s="13" t="n">
        <v>67.6128218361145</v>
      </c>
      <c r="Y1886" s="13" t="n">
        <v>99.6043351109582</v>
      </c>
      <c r="Z1886" s="13" t="n">
        <v>59.8</v>
      </c>
      <c r="AA1886" s="10" t="s">
        <v>170</v>
      </c>
      <c r="AC1886" s="10" t="s">
        <v>156</v>
      </c>
      <c r="AE1886" s="10" t="s">
        <v>156</v>
      </c>
      <c r="AG1886" s="13" t="n">
        <v>97.7939032323187</v>
      </c>
      <c r="AH1886" s="13" t="n">
        <v>100</v>
      </c>
      <c r="AI1886" s="13" t="n">
        <v>51.6</v>
      </c>
      <c r="AJ1886" s="13" t="n">
        <v>66.4</v>
      </c>
      <c r="AK1886" s="13" t="n">
        <v>58.7</v>
      </c>
      <c r="AL1886" s="12" t="n">
        <v>59.0264375752607</v>
      </c>
      <c r="AM1886" s="10" t="s">
        <v>157</v>
      </c>
      <c r="AN1886" s="10" t="s">
        <v>632</v>
      </c>
    </row>
    <row r="1887" customFormat="false" ht="15" hidden="false" customHeight="false" outlineLevel="0" collapsed="false">
      <c r="A1887" s="10" t="s">
        <v>4191</v>
      </c>
      <c r="B1887" s="10" t="s">
        <v>4103</v>
      </c>
      <c r="C1887" s="10" t="s">
        <v>148</v>
      </c>
      <c r="D1887" s="11" t="n">
        <v>46299.0035069444</v>
      </c>
      <c r="E1887" s="10" t="s">
        <v>4192</v>
      </c>
      <c r="F1887" s="10" t="s">
        <v>4103</v>
      </c>
      <c r="G1887" s="10" t="s">
        <v>4105</v>
      </c>
      <c r="H1887" s="10" t="s">
        <v>301</v>
      </c>
      <c r="I1887" s="10" t="s">
        <v>152</v>
      </c>
      <c r="J1887" s="10" t="s">
        <v>248</v>
      </c>
      <c r="K1887" s="10" t="s">
        <v>154</v>
      </c>
      <c r="M1887" s="12" t="n">
        <v>52.5503777519103</v>
      </c>
      <c r="N1887" s="12" t="n">
        <v>4.44319080277606</v>
      </c>
      <c r="O1887" s="12" t="n">
        <v>51.4430422567393</v>
      </c>
      <c r="P1887" s="12" t="n">
        <v>60.6682743019092</v>
      </c>
      <c r="Q1887" s="12" t="n">
        <v>57.5522958957108</v>
      </c>
      <c r="R1887" s="12" t="n">
        <v>55.055959348623</v>
      </c>
      <c r="S1887" s="12" t="n">
        <v>55.0229981643053</v>
      </c>
      <c r="T1887" s="12" t="n">
        <v>45.2602584129166</v>
      </c>
      <c r="U1887" s="12" t="n">
        <v>43.0196495056152</v>
      </c>
      <c r="V1887" s="12" t="n">
        <v>62.5775489807129</v>
      </c>
      <c r="W1887" s="12" t="n">
        <v>19.5578994750977</v>
      </c>
      <c r="X1887" s="13" t="n">
        <v>16.2399908159458</v>
      </c>
      <c r="Y1887" s="13" t="n">
        <v>42.114628476308</v>
      </c>
      <c r="Z1887" s="13" t="n">
        <v>51.3000000000001</v>
      </c>
      <c r="AA1887" s="10" t="s">
        <v>162</v>
      </c>
      <c r="AC1887" s="10" t="s">
        <v>156</v>
      </c>
      <c r="AG1887" s="13" t="n">
        <v>98.5769252532111</v>
      </c>
      <c r="AH1887" s="13" t="n">
        <v>100</v>
      </c>
      <c r="AI1887" s="13" t="n">
        <v>41.7</v>
      </c>
      <c r="AJ1887" s="13" t="n">
        <v>66.7</v>
      </c>
      <c r="AK1887" s="13" t="n">
        <v>43.7</v>
      </c>
      <c r="AL1887" s="12" t="n">
        <v>43.253024807776</v>
      </c>
      <c r="AM1887" s="10" t="s">
        <v>157</v>
      </c>
      <c r="AN1887" s="10" t="s">
        <v>632</v>
      </c>
    </row>
    <row r="1888" customFormat="false" ht="15" hidden="false" customHeight="false" outlineLevel="0" collapsed="false">
      <c r="A1888" s="10" t="s">
        <v>4193</v>
      </c>
      <c r="B1888" s="10" t="s">
        <v>4103</v>
      </c>
      <c r="C1888" s="10" t="s">
        <v>148</v>
      </c>
      <c r="D1888" s="11" t="n">
        <v>46299.0035532407</v>
      </c>
      <c r="E1888" s="10" t="s">
        <v>4194</v>
      </c>
      <c r="F1888" s="10" t="s">
        <v>4103</v>
      </c>
      <c r="G1888" s="10" t="s">
        <v>4105</v>
      </c>
      <c r="H1888" s="10" t="s">
        <v>304</v>
      </c>
      <c r="I1888" s="10" t="s">
        <v>152</v>
      </c>
      <c r="J1888" s="10" t="s">
        <v>248</v>
      </c>
      <c r="K1888" s="10" t="s">
        <v>154</v>
      </c>
      <c r="M1888" s="12" t="n">
        <v>63.0207196940513</v>
      </c>
      <c r="N1888" s="12" t="n">
        <v>1.20819053137067</v>
      </c>
      <c r="O1888" s="12" t="n">
        <v>62.6994639500986</v>
      </c>
      <c r="P1888" s="12" t="n">
        <v>64.1475714839305</v>
      </c>
      <c r="Q1888" s="12" t="n">
        <v>65.4394302166252</v>
      </c>
      <c r="R1888" s="12" t="n">
        <v>63.4104778000214</v>
      </c>
      <c r="S1888" s="12" t="n">
        <v>64.1629059543905</v>
      </c>
      <c r="T1888" s="12" t="n">
        <v>61.6820524628136</v>
      </c>
      <c r="U1888" s="12" t="n">
        <v>60.9081802368164</v>
      </c>
      <c r="V1888" s="12" t="n">
        <v>66.6790084838867</v>
      </c>
      <c r="W1888" s="12" t="n">
        <v>5.77082824707031</v>
      </c>
      <c r="X1888" s="13" t="n">
        <v>83.4655394007551</v>
      </c>
      <c r="Y1888" s="13" t="n">
        <v>97.2497790987228</v>
      </c>
      <c r="Z1888" s="13" t="n">
        <v>63.2</v>
      </c>
      <c r="AA1888" s="10" t="s">
        <v>170</v>
      </c>
      <c r="AG1888" s="13" t="n">
        <v>98.6352381895613</v>
      </c>
      <c r="AH1888" s="13" t="n">
        <v>100</v>
      </c>
      <c r="AI1888" s="13" t="n">
        <v>60.2</v>
      </c>
      <c r="AJ1888" s="13" t="n">
        <v>71.6</v>
      </c>
      <c r="AK1888" s="13" t="n">
        <v>60.9</v>
      </c>
      <c r="AL1888" s="12" t="n">
        <v>61.0397674418605</v>
      </c>
      <c r="AM1888" s="10" t="s">
        <v>157</v>
      </c>
      <c r="AN1888" s="10" t="s">
        <v>632</v>
      </c>
    </row>
    <row r="1889" customFormat="false" ht="15" hidden="false" customHeight="false" outlineLevel="0" collapsed="false">
      <c r="A1889" s="10" t="s">
        <v>4195</v>
      </c>
      <c r="B1889" s="10" t="s">
        <v>4103</v>
      </c>
      <c r="C1889" s="10" t="s">
        <v>148</v>
      </c>
      <c r="D1889" s="11" t="n">
        <v>46299.0035763889</v>
      </c>
      <c r="E1889" s="10" t="s">
        <v>4196</v>
      </c>
      <c r="F1889" s="10" t="s">
        <v>4103</v>
      </c>
      <c r="G1889" s="10" t="s">
        <v>4105</v>
      </c>
      <c r="H1889" s="10" t="s">
        <v>307</v>
      </c>
      <c r="I1889" s="10" t="s">
        <v>152</v>
      </c>
      <c r="J1889" s="10" t="s">
        <v>248</v>
      </c>
      <c r="K1889" s="10" t="s">
        <v>154</v>
      </c>
      <c r="M1889" s="12" t="n">
        <v>58.8792077846407</v>
      </c>
      <c r="N1889" s="12" t="n">
        <v>2.2967133577308</v>
      </c>
      <c r="O1889" s="12" t="n">
        <v>58.213444209083</v>
      </c>
      <c r="P1889" s="12" t="n">
        <v>62.8934053311375</v>
      </c>
      <c r="Q1889" s="12" t="n">
        <v>62.8417540416671</v>
      </c>
      <c r="R1889" s="12" t="n">
        <v>59.4728214812237</v>
      </c>
      <c r="S1889" s="12" t="n">
        <v>60.6821161038167</v>
      </c>
      <c r="T1889" s="12" t="n">
        <v>56.39562880727</v>
      </c>
      <c r="U1889" s="12" t="n">
        <v>54.7823371887207</v>
      </c>
      <c r="V1889" s="12" t="n">
        <v>64.5707244873047</v>
      </c>
      <c r="W1889" s="12" t="n">
        <v>9.78838729858398</v>
      </c>
      <c r="X1889" s="13" t="n">
        <v>56.5068196579346</v>
      </c>
      <c r="Y1889" s="13" t="n">
        <v>81.3920762069712</v>
      </c>
      <c r="Z1889" s="13" t="n">
        <v>59.2</v>
      </c>
      <c r="AA1889" s="10" t="s">
        <v>170</v>
      </c>
      <c r="AG1889" s="13" t="n">
        <v>98.6080867597455</v>
      </c>
      <c r="AH1889" s="13" t="n">
        <v>100</v>
      </c>
      <c r="AI1889" s="13" t="n">
        <v>54.1</v>
      </c>
      <c r="AJ1889" s="13" t="n">
        <v>71.7</v>
      </c>
      <c r="AK1889" s="13" t="n">
        <v>55</v>
      </c>
      <c r="AL1889" s="12" t="n">
        <v>55.1933294646743</v>
      </c>
      <c r="AM1889" s="10" t="s">
        <v>157</v>
      </c>
      <c r="AN1889" s="10" t="s">
        <v>632</v>
      </c>
    </row>
    <row r="1890" customFormat="false" ht="15" hidden="false" customHeight="false" outlineLevel="0" collapsed="false">
      <c r="A1890" s="10" t="s">
        <v>4197</v>
      </c>
      <c r="B1890" s="10" t="s">
        <v>4103</v>
      </c>
      <c r="C1890" s="10" t="s">
        <v>148</v>
      </c>
      <c r="D1890" s="11" t="n">
        <v>46299.0036111111</v>
      </c>
      <c r="E1890" s="10" t="s">
        <v>4198</v>
      </c>
      <c r="F1890" s="10" t="s">
        <v>4103</v>
      </c>
      <c r="G1890" s="10" t="s">
        <v>4105</v>
      </c>
      <c r="H1890" s="10" t="s">
        <v>310</v>
      </c>
      <c r="I1890" s="10" t="s">
        <v>152</v>
      </c>
      <c r="J1890" s="10" t="s">
        <v>248</v>
      </c>
      <c r="K1890" s="10" t="s">
        <v>154</v>
      </c>
      <c r="M1890" s="12" t="n">
        <v>56.2389768803923</v>
      </c>
      <c r="N1890" s="12" t="n">
        <v>3.60411636744082</v>
      </c>
      <c r="O1890" s="12" t="n">
        <v>55.2339972626688</v>
      </c>
      <c r="P1890" s="12" t="n">
        <v>62.3480236792475</v>
      </c>
      <c r="Q1890" s="12" t="n">
        <v>62.2375690268146</v>
      </c>
      <c r="R1890" s="12" t="n">
        <v>57.8350378321571</v>
      </c>
      <c r="S1890" s="12" t="n">
        <v>58.3304206266303</v>
      </c>
      <c r="T1890" s="12" t="n">
        <v>51.5148471168673</v>
      </c>
      <c r="U1890" s="12" t="n">
        <v>49.5149536132813</v>
      </c>
      <c r="V1890" s="12" t="n">
        <v>63.948787689209</v>
      </c>
      <c r="W1890" s="12" t="n">
        <v>14.4338340759277</v>
      </c>
      <c r="X1890" s="13" t="n">
        <v>30.0232922080285</v>
      </c>
      <c r="Y1890" s="13" t="n">
        <v>54.1789496669942</v>
      </c>
      <c r="Z1890" s="13" t="n">
        <v>54.5</v>
      </c>
      <c r="AA1890" s="10" t="s">
        <v>155</v>
      </c>
      <c r="AG1890" s="13" t="n">
        <v>98.6961206896552</v>
      </c>
      <c r="AH1890" s="13" t="n">
        <v>100</v>
      </c>
      <c r="AI1890" s="13" t="n">
        <v>48.6</v>
      </c>
      <c r="AJ1890" s="13" t="n">
        <v>72.2</v>
      </c>
      <c r="AK1890" s="13" t="n">
        <v>52</v>
      </c>
      <c r="AL1890" s="12" t="n">
        <v>52.0962962962963</v>
      </c>
      <c r="AM1890" s="10" t="s">
        <v>157</v>
      </c>
      <c r="AN1890" s="10" t="s">
        <v>632</v>
      </c>
    </row>
    <row r="1891" customFormat="false" ht="15" hidden="false" customHeight="false" outlineLevel="0" collapsed="false">
      <c r="A1891" s="10" t="s">
        <v>4199</v>
      </c>
      <c r="B1891" s="10" t="s">
        <v>4103</v>
      </c>
      <c r="C1891" s="10" t="s">
        <v>148</v>
      </c>
      <c r="D1891" s="11" t="n">
        <v>46299.0036226852</v>
      </c>
      <c r="E1891" s="10" t="s">
        <v>4200</v>
      </c>
      <c r="F1891" s="10" t="s">
        <v>4103</v>
      </c>
      <c r="G1891" s="10" t="s">
        <v>4105</v>
      </c>
      <c r="H1891" s="10" t="s">
        <v>313</v>
      </c>
      <c r="I1891" s="10" t="s">
        <v>152</v>
      </c>
      <c r="J1891" s="10" t="s">
        <v>248</v>
      </c>
      <c r="K1891" s="10" t="s">
        <v>154</v>
      </c>
      <c r="M1891" s="12" t="n">
        <v>56.5468472236354</v>
      </c>
      <c r="N1891" s="12" t="n">
        <v>3.34131727484856</v>
      </c>
      <c r="O1891" s="12" t="n">
        <v>55.6226748848501</v>
      </c>
      <c r="P1891" s="12" t="n">
        <v>61.5139976643129</v>
      </c>
      <c r="Q1891" s="12" t="n">
        <v>61.9080339564834</v>
      </c>
      <c r="R1891" s="12" t="n">
        <v>58.5682599812983</v>
      </c>
      <c r="S1891" s="12" t="n">
        <v>58.7385371741197</v>
      </c>
      <c r="T1891" s="12" t="n">
        <v>52.070507619204</v>
      </c>
      <c r="U1891" s="12" t="n">
        <v>50.2761840820313</v>
      </c>
      <c r="V1891" s="12" t="n">
        <v>63.23193359375</v>
      </c>
      <c r="W1891" s="12" t="n">
        <v>12.9557495117188</v>
      </c>
      <c r="X1891" s="13" t="n">
        <v>28.7629879931055</v>
      </c>
      <c r="Y1891" s="13" t="n">
        <v>53.0095139788297</v>
      </c>
      <c r="Z1891" s="13" t="n">
        <v>55.2</v>
      </c>
      <c r="AA1891" s="10" t="s">
        <v>155</v>
      </c>
      <c r="AC1891" s="10" t="s">
        <v>156</v>
      </c>
      <c r="AG1891" s="13" t="n">
        <v>98.5981891676508</v>
      </c>
      <c r="AH1891" s="13" t="n">
        <v>100</v>
      </c>
      <c r="AI1891" s="13" t="n">
        <v>49.4</v>
      </c>
      <c r="AJ1891" s="13" t="n">
        <v>72</v>
      </c>
      <c r="AK1891" s="13" t="n">
        <v>50</v>
      </c>
      <c r="AL1891" s="12" t="n">
        <v>50.5929618768329</v>
      </c>
      <c r="AM1891" s="10" t="s">
        <v>157</v>
      </c>
      <c r="AN1891" s="10" t="s">
        <v>632</v>
      </c>
    </row>
    <row r="1892" customFormat="false" ht="15" hidden="false" customHeight="false" outlineLevel="0" collapsed="false">
      <c r="A1892" s="10" t="s">
        <v>4201</v>
      </c>
      <c r="B1892" s="10" t="s">
        <v>4103</v>
      </c>
      <c r="C1892" s="10" t="s">
        <v>148</v>
      </c>
      <c r="D1892" s="11" t="n">
        <v>46299.0036574074</v>
      </c>
      <c r="E1892" s="10" t="s">
        <v>4202</v>
      </c>
      <c r="F1892" s="10" t="s">
        <v>4103</v>
      </c>
      <c r="G1892" s="10" t="s">
        <v>4105</v>
      </c>
      <c r="H1892" s="10" t="s">
        <v>316</v>
      </c>
      <c r="I1892" s="10" t="s">
        <v>152</v>
      </c>
      <c r="J1892" s="10" t="s">
        <v>248</v>
      </c>
      <c r="K1892" s="10" t="s">
        <v>154</v>
      </c>
      <c r="M1892" s="12" t="n">
        <v>55.4431442712238</v>
      </c>
      <c r="N1892" s="12" t="n">
        <v>3.56622114315435</v>
      </c>
      <c r="O1892" s="12" t="n">
        <v>54.5435110460114</v>
      </c>
      <c r="P1892" s="12" t="n">
        <v>60.6631849507852</v>
      </c>
      <c r="Q1892" s="12" t="n">
        <v>60.2605952649149</v>
      </c>
      <c r="R1892" s="12" t="n">
        <v>56.6861071037372</v>
      </c>
      <c r="S1892" s="12" t="n">
        <v>57.8524687882696</v>
      </c>
      <c r="T1892" s="12" t="n">
        <v>49.0597357500855</v>
      </c>
      <c r="U1892" s="12" t="n">
        <v>47.1698913574219</v>
      </c>
      <c r="V1892" s="12" t="n">
        <v>62.1778144836426</v>
      </c>
      <c r="W1892" s="12" t="n">
        <v>15.0079231262207</v>
      </c>
      <c r="X1892" s="13" t="n">
        <v>14.8039479959359</v>
      </c>
      <c r="Y1892" s="13" t="n">
        <v>52.9257469882016</v>
      </c>
      <c r="Z1892" s="13" t="n">
        <v>55.4000000000001</v>
      </c>
      <c r="AA1892" s="10" t="s">
        <v>155</v>
      </c>
      <c r="AG1892" s="13" t="n">
        <v>98.8420232825053</v>
      </c>
      <c r="AH1892" s="13" t="n">
        <v>100</v>
      </c>
      <c r="AI1892" s="13" t="n">
        <v>46.5</v>
      </c>
      <c r="AJ1892" s="13" t="n">
        <v>70.1</v>
      </c>
      <c r="AK1892" s="13" t="n">
        <v>49.8</v>
      </c>
      <c r="AL1892" s="12" t="n">
        <v>49.9962962962963</v>
      </c>
      <c r="AM1892" s="10" t="s">
        <v>157</v>
      </c>
      <c r="AN1892" s="10" t="s">
        <v>632</v>
      </c>
    </row>
    <row r="1893" customFormat="false" ht="15" hidden="false" customHeight="false" outlineLevel="0" collapsed="false">
      <c r="A1893" s="10" t="s">
        <v>4203</v>
      </c>
      <c r="B1893" s="10" t="s">
        <v>4103</v>
      </c>
      <c r="C1893" s="10" t="s">
        <v>148</v>
      </c>
      <c r="D1893" s="11" t="n">
        <v>46299.0036689815</v>
      </c>
      <c r="E1893" s="10" t="s">
        <v>4204</v>
      </c>
      <c r="F1893" s="10" t="s">
        <v>4103</v>
      </c>
      <c r="G1893" s="10" t="s">
        <v>4105</v>
      </c>
      <c r="H1893" s="10" t="s">
        <v>319</v>
      </c>
      <c r="I1893" s="10" t="s">
        <v>152</v>
      </c>
      <c r="J1893" s="10" t="s">
        <v>248</v>
      </c>
      <c r="K1893" s="10" t="s">
        <v>154</v>
      </c>
      <c r="M1893" s="12" t="n">
        <v>52.8757825569836</v>
      </c>
      <c r="N1893" s="12" t="n">
        <v>4.97469350698632</v>
      </c>
      <c r="O1893" s="12" t="n">
        <v>51.5434968206749</v>
      </c>
      <c r="P1893" s="12" t="n">
        <v>62.0460782158985</v>
      </c>
      <c r="Q1893" s="12" t="n">
        <v>58.6984559975715</v>
      </c>
      <c r="R1893" s="12" t="n">
        <v>56.2610715171437</v>
      </c>
      <c r="S1893" s="12" t="n">
        <v>55.2836416390707</v>
      </c>
      <c r="T1893" s="12" t="n">
        <v>44.9988293265314</v>
      </c>
      <c r="U1893" s="12" t="n">
        <v>42.6862678527832</v>
      </c>
      <c r="V1893" s="12" t="n">
        <v>64.050048828125</v>
      </c>
      <c r="W1893" s="12" t="n">
        <v>21.3637809753418</v>
      </c>
      <c r="X1893" s="13" t="n">
        <v>16.9464738020975</v>
      </c>
      <c r="Y1893" s="13" t="n">
        <v>40.027422494819</v>
      </c>
      <c r="Z1893" s="13" t="n">
        <v>51.6000000000001</v>
      </c>
      <c r="AA1893" s="10" t="s">
        <v>162</v>
      </c>
      <c r="AG1893" s="13" t="n">
        <v>98.8658705685134</v>
      </c>
      <c r="AH1893" s="13" t="n">
        <v>100</v>
      </c>
      <c r="AI1893" s="13" t="n">
        <v>41.9</v>
      </c>
      <c r="AJ1893" s="13" t="n">
        <v>69.6</v>
      </c>
      <c r="AK1893" s="13" t="n">
        <v>43.2</v>
      </c>
      <c r="AL1893" s="12" t="n">
        <v>42.6862693238964</v>
      </c>
      <c r="AM1893" s="10" t="s">
        <v>157</v>
      </c>
      <c r="AN1893" s="10" t="s">
        <v>632</v>
      </c>
    </row>
    <row r="1894" customFormat="false" ht="15" hidden="false" customHeight="false" outlineLevel="0" collapsed="false">
      <c r="A1894" s="10" t="s">
        <v>4205</v>
      </c>
      <c r="B1894" s="10" t="s">
        <v>4103</v>
      </c>
      <c r="C1894" s="10" t="s">
        <v>148</v>
      </c>
      <c r="D1894" s="11" t="n">
        <v>46299.0052546296</v>
      </c>
      <c r="E1894" s="10" t="s">
        <v>4206</v>
      </c>
      <c r="F1894" s="10" t="s">
        <v>4103</v>
      </c>
      <c r="G1894" s="10" t="s">
        <v>4105</v>
      </c>
      <c r="H1894" s="10" t="s">
        <v>322</v>
      </c>
      <c r="I1894" s="10" t="s">
        <v>323</v>
      </c>
      <c r="J1894" s="10" t="s">
        <v>248</v>
      </c>
      <c r="K1894" s="10" t="s">
        <v>154</v>
      </c>
      <c r="M1894" s="12" t="n">
        <v>69.6310903511412</v>
      </c>
      <c r="N1894" s="12" t="n">
        <v>0.679229138145919</v>
      </c>
      <c r="O1894" s="12" t="n">
        <v>69.443368555087</v>
      </c>
      <c r="P1894" s="12" t="n">
        <v>70.7542958104765</v>
      </c>
      <c r="Q1894" s="12" t="n">
        <v>70.9525790970713</v>
      </c>
      <c r="R1894" s="12" t="n">
        <v>69.9215154454912</v>
      </c>
      <c r="S1894" s="12" t="n">
        <v>69.7820139157741</v>
      </c>
      <c r="T1894" s="12" t="n">
        <v>68.8194568562352</v>
      </c>
      <c r="U1894" s="12" t="n">
        <v>68.7888870239258</v>
      </c>
      <c r="V1894" s="12" t="n">
        <v>71.6914596557617</v>
      </c>
      <c r="W1894" s="12" t="n">
        <v>2.90257263183594</v>
      </c>
      <c r="X1894" s="13" t="n">
        <v>97.8247637353836</v>
      </c>
      <c r="Y1894" s="13" t="n">
        <v>99.9818463345614</v>
      </c>
      <c r="Z1894" s="13" t="n">
        <v>71.1</v>
      </c>
      <c r="AA1894" s="10" t="s">
        <v>170</v>
      </c>
      <c r="AG1894" s="13" t="n">
        <v>98.8316869300912</v>
      </c>
      <c r="AH1894" s="13" t="n">
        <v>100</v>
      </c>
      <c r="AI1894" s="13" t="n">
        <v>67.5</v>
      </c>
      <c r="AJ1894" s="13" t="n">
        <v>76.2</v>
      </c>
      <c r="AK1894" s="13" t="n">
        <v>68.4</v>
      </c>
      <c r="AL1894" s="12" t="n">
        <v>68.7888888888889</v>
      </c>
      <c r="AM1894" s="10" t="s">
        <v>157</v>
      </c>
      <c r="AN1894" s="10" t="s">
        <v>632</v>
      </c>
    </row>
    <row r="1895" customFormat="false" ht="15" hidden="false" customHeight="false" outlineLevel="0" collapsed="false">
      <c r="A1895" s="10" t="s">
        <v>4207</v>
      </c>
      <c r="B1895" s="10" t="s">
        <v>4103</v>
      </c>
      <c r="C1895" s="10" t="s">
        <v>148</v>
      </c>
      <c r="D1895" s="11" t="n">
        <v>46299.0052777778</v>
      </c>
      <c r="E1895" s="10" t="s">
        <v>4208</v>
      </c>
      <c r="F1895" s="10" t="s">
        <v>4103</v>
      </c>
      <c r="G1895" s="10" t="s">
        <v>4105</v>
      </c>
      <c r="H1895" s="10" t="s">
        <v>326</v>
      </c>
      <c r="I1895" s="10" t="s">
        <v>323</v>
      </c>
      <c r="J1895" s="10" t="s">
        <v>248</v>
      </c>
      <c r="K1895" s="10" t="s">
        <v>154</v>
      </c>
      <c r="M1895" s="12" t="n">
        <v>68.7576999424587</v>
      </c>
      <c r="N1895" s="12" t="n">
        <v>0.637316689620685</v>
      </c>
      <c r="O1895" s="12" t="n">
        <v>68.606911758879</v>
      </c>
      <c r="P1895" s="12" t="n">
        <v>70.0569587322432</v>
      </c>
      <c r="Q1895" s="12" t="n">
        <v>69.4967828364986</v>
      </c>
      <c r="R1895" s="12" t="n">
        <v>69.0707725984197</v>
      </c>
      <c r="S1895" s="12" t="n">
        <v>68.7335678217435</v>
      </c>
      <c r="T1895" s="12" t="n">
        <v>68.1230091466502</v>
      </c>
      <c r="U1895" s="12" t="n">
        <v>68.1296310424805</v>
      </c>
      <c r="V1895" s="12" t="n">
        <v>70.5188064575195</v>
      </c>
      <c r="W1895" s="12" t="n">
        <v>2.38917541503906</v>
      </c>
      <c r="X1895" s="13" t="n">
        <v>99.2035980303273</v>
      </c>
      <c r="Y1895" s="13" t="n">
        <v>99.9822231703198</v>
      </c>
      <c r="Z1895" s="13" t="n">
        <v>70.1</v>
      </c>
      <c r="AA1895" s="10" t="s">
        <v>170</v>
      </c>
      <c r="AG1895" s="13" t="n">
        <v>98.9916587477563</v>
      </c>
      <c r="AH1895" s="13" t="n">
        <v>100</v>
      </c>
      <c r="AI1895" s="13" t="n">
        <v>66.9</v>
      </c>
      <c r="AJ1895" s="13" t="n">
        <v>75.2</v>
      </c>
      <c r="AK1895" s="13" t="n">
        <v>67.4</v>
      </c>
      <c r="AL1895" s="12" t="n">
        <v>67.7848333247344</v>
      </c>
      <c r="AM1895" s="10" t="s">
        <v>157</v>
      </c>
      <c r="AN1895" s="10" t="s">
        <v>632</v>
      </c>
    </row>
    <row r="1896" customFormat="false" ht="15" hidden="false" customHeight="false" outlineLevel="0" collapsed="false">
      <c r="A1896" s="10" t="s">
        <v>4209</v>
      </c>
      <c r="B1896" s="10" t="s">
        <v>4103</v>
      </c>
      <c r="C1896" s="10" t="s">
        <v>148</v>
      </c>
      <c r="D1896" s="11" t="n">
        <v>46299.0053009259</v>
      </c>
      <c r="E1896" s="10" t="s">
        <v>4210</v>
      </c>
      <c r="F1896" s="10" t="s">
        <v>4103</v>
      </c>
      <c r="G1896" s="10" t="s">
        <v>4105</v>
      </c>
      <c r="H1896" s="10" t="s">
        <v>329</v>
      </c>
      <c r="I1896" s="10" t="s">
        <v>323</v>
      </c>
      <c r="J1896" s="10" t="s">
        <v>248</v>
      </c>
      <c r="K1896" s="10" t="s">
        <v>154</v>
      </c>
      <c r="M1896" s="12" t="n">
        <v>68.2871402255313</v>
      </c>
      <c r="N1896" s="12" t="n">
        <v>1.11469171146935</v>
      </c>
      <c r="O1896" s="12" t="n">
        <v>68.034118815075</v>
      </c>
      <c r="P1896" s="12" t="n">
        <v>71.3250579542738</v>
      </c>
      <c r="Q1896" s="12" t="n">
        <v>69.0092883415894</v>
      </c>
      <c r="R1896" s="12" t="n">
        <v>68.0659686394458</v>
      </c>
      <c r="S1896" s="12" t="n">
        <v>68.5335328560776</v>
      </c>
      <c r="T1896" s="12" t="n">
        <v>67.3821737304622</v>
      </c>
      <c r="U1896" s="12" t="n">
        <v>67.1081466674805</v>
      </c>
      <c r="V1896" s="12" t="n">
        <v>71.8076477050781</v>
      </c>
      <c r="W1896" s="12" t="n">
        <v>4.69950103759766</v>
      </c>
      <c r="X1896" s="13" t="n">
        <v>89.945018032671</v>
      </c>
      <c r="Y1896" s="13" t="n">
        <v>99.0877589986564</v>
      </c>
      <c r="Z1896" s="13" t="n">
        <v>69.5</v>
      </c>
      <c r="AA1896" s="10" t="s">
        <v>170</v>
      </c>
      <c r="AG1896" s="13" t="n">
        <v>99.0318118948824</v>
      </c>
      <c r="AH1896" s="13" t="n">
        <v>100</v>
      </c>
      <c r="AI1896" s="13" t="n">
        <v>65.7</v>
      </c>
      <c r="AJ1896" s="13" t="n">
        <v>74.5</v>
      </c>
      <c r="AK1896" s="13" t="n">
        <v>67.3</v>
      </c>
      <c r="AL1896" s="12" t="n">
        <v>67.7580462515339</v>
      </c>
      <c r="AM1896" s="10" t="s">
        <v>157</v>
      </c>
      <c r="AN1896" s="10" t="s">
        <v>632</v>
      </c>
    </row>
    <row r="1897" customFormat="false" ht="15" hidden="false" customHeight="false" outlineLevel="0" collapsed="false">
      <c r="A1897" s="10" t="s">
        <v>4211</v>
      </c>
      <c r="B1897" s="10" t="s">
        <v>4103</v>
      </c>
      <c r="C1897" s="10" t="s">
        <v>148</v>
      </c>
      <c r="D1897" s="11" t="n">
        <v>46299.0053240741</v>
      </c>
      <c r="E1897" s="10" t="s">
        <v>4212</v>
      </c>
      <c r="F1897" s="10" t="s">
        <v>4103</v>
      </c>
      <c r="G1897" s="10" t="s">
        <v>4105</v>
      </c>
      <c r="H1897" s="10" t="s">
        <v>332</v>
      </c>
      <c r="I1897" s="10" t="s">
        <v>323</v>
      </c>
      <c r="J1897" s="10" t="s">
        <v>248</v>
      </c>
      <c r="K1897" s="10" t="s">
        <v>154</v>
      </c>
      <c r="M1897" s="12" t="n">
        <v>66.8477375776328</v>
      </c>
      <c r="N1897" s="12" t="n">
        <v>0.707901592744629</v>
      </c>
      <c r="O1897" s="12" t="n">
        <v>66.6429596154519</v>
      </c>
      <c r="P1897" s="12" t="n">
        <v>68.4110396414092</v>
      </c>
      <c r="Q1897" s="12" t="n">
        <v>67.9403355845077</v>
      </c>
      <c r="R1897" s="12" t="n">
        <v>67.0705531991046</v>
      </c>
      <c r="S1897" s="12" t="n">
        <v>67.0447935265481</v>
      </c>
      <c r="T1897" s="12" t="n">
        <v>66.0518493652344</v>
      </c>
      <c r="U1897" s="12" t="n">
        <v>66.0518493652344</v>
      </c>
      <c r="V1897" s="12" t="n">
        <v>69.0272674560547</v>
      </c>
      <c r="W1897" s="12" t="n">
        <v>2.97541809082031</v>
      </c>
      <c r="X1897" s="13" t="n">
        <v>97.0007756614669</v>
      </c>
      <c r="Y1897" s="13" t="n">
        <v>99.9773765405499</v>
      </c>
      <c r="Z1897" s="13" t="n">
        <v>68.5</v>
      </c>
      <c r="AA1897" s="10" t="s">
        <v>170</v>
      </c>
      <c r="AG1897" s="13" t="n">
        <v>98.8162152955204</v>
      </c>
      <c r="AH1897" s="13" t="n">
        <v>100</v>
      </c>
      <c r="AI1897" s="13" t="n">
        <v>64.6</v>
      </c>
      <c r="AJ1897" s="13" t="n">
        <v>74.4</v>
      </c>
      <c r="AK1897" s="13" t="n">
        <v>65.8</v>
      </c>
      <c r="AL1897" s="12" t="n">
        <v>65.6447429617345</v>
      </c>
      <c r="AM1897" s="10" t="s">
        <v>157</v>
      </c>
      <c r="AN1897" s="10" t="s">
        <v>632</v>
      </c>
    </row>
    <row r="1898" customFormat="false" ht="15" hidden="false" customHeight="false" outlineLevel="0" collapsed="false">
      <c r="A1898" s="10" t="s">
        <v>4213</v>
      </c>
      <c r="B1898" s="10" t="s">
        <v>4103</v>
      </c>
      <c r="C1898" s="10" t="s">
        <v>148</v>
      </c>
      <c r="D1898" s="11" t="n">
        <v>46299.0053472222</v>
      </c>
      <c r="E1898" s="10" t="s">
        <v>4214</v>
      </c>
      <c r="F1898" s="10" t="s">
        <v>4103</v>
      </c>
      <c r="G1898" s="10" t="s">
        <v>4105</v>
      </c>
      <c r="H1898" s="10" t="s">
        <v>336</v>
      </c>
      <c r="I1898" s="10" t="s">
        <v>323</v>
      </c>
      <c r="J1898" s="10" t="s">
        <v>153</v>
      </c>
      <c r="K1898" s="10" t="s">
        <v>154</v>
      </c>
      <c r="M1898" s="12" t="n">
        <v>68.7069453703496</v>
      </c>
      <c r="N1898" s="12" t="n">
        <v>1.18694420837057</v>
      </c>
      <c r="O1898" s="12" t="n">
        <v>68.5159003916127</v>
      </c>
      <c r="P1898" s="12" t="n">
        <v>69.0256192871116</v>
      </c>
      <c r="Q1898" s="12" t="n">
        <v>70.7099860783498</v>
      </c>
      <c r="R1898" s="12" t="n">
        <v>69.7917199375654</v>
      </c>
      <c r="S1898" s="12" t="n">
        <v>68.3248117931573</v>
      </c>
      <c r="T1898" s="12" t="n">
        <v>67.2133315157706</v>
      </c>
      <c r="U1898" s="12" t="n">
        <v>66.7589492797852</v>
      </c>
      <c r="V1898" s="12" t="n">
        <v>71.96826171875</v>
      </c>
      <c r="W1898" s="12" t="n">
        <v>5.20931243896484</v>
      </c>
      <c r="X1898" s="13" t="n">
        <v>80.6275139213748</v>
      </c>
      <c r="Y1898" s="13" t="n">
        <v>97.8606590266292</v>
      </c>
      <c r="Z1898" s="13" t="n">
        <v>69.1</v>
      </c>
      <c r="AA1898" s="10" t="s">
        <v>170</v>
      </c>
      <c r="AG1898" s="13" t="n">
        <v>98.7943303554163</v>
      </c>
      <c r="AH1898" s="13" t="n">
        <v>100</v>
      </c>
      <c r="AI1898" s="13" t="n">
        <v>65.9</v>
      </c>
      <c r="AJ1898" s="13" t="n">
        <v>76.1</v>
      </c>
      <c r="AK1898" s="13" t="n">
        <v>67.1</v>
      </c>
      <c r="AL1898" s="12" t="n">
        <v>67.4111111111111</v>
      </c>
      <c r="AM1898" s="10" t="s">
        <v>157</v>
      </c>
      <c r="AN1898" s="10" t="s">
        <v>632</v>
      </c>
    </row>
    <row r="1899" customFormat="false" ht="15" hidden="false" customHeight="false" outlineLevel="0" collapsed="false">
      <c r="A1899" s="10" t="s">
        <v>4215</v>
      </c>
      <c r="B1899" s="10" t="s">
        <v>4103</v>
      </c>
      <c r="C1899" s="10" t="s">
        <v>148</v>
      </c>
      <c r="D1899" s="11" t="n">
        <v>46299.0053703704</v>
      </c>
      <c r="E1899" s="10" t="s">
        <v>4216</v>
      </c>
      <c r="F1899" s="10" t="s">
        <v>4103</v>
      </c>
      <c r="G1899" s="10" t="s">
        <v>4105</v>
      </c>
      <c r="H1899" s="10" t="s">
        <v>339</v>
      </c>
      <c r="I1899" s="10" t="s">
        <v>323</v>
      </c>
      <c r="J1899" s="10" t="s">
        <v>153</v>
      </c>
      <c r="K1899" s="10" t="s">
        <v>154</v>
      </c>
      <c r="M1899" s="12" t="n">
        <v>66.4893225680252</v>
      </c>
      <c r="N1899" s="12" t="n">
        <v>1.09124462036037</v>
      </c>
      <c r="O1899" s="12" t="n">
        <v>66.3614669087239</v>
      </c>
      <c r="P1899" s="12" t="n">
        <v>67.5098587911243</v>
      </c>
      <c r="Q1899" s="12" t="n">
        <v>66.7602047342356</v>
      </c>
      <c r="R1899" s="12" t="n">
        <v>67.4143857424752</v>
      </c>
      <c r="S1899" s="12" t="n">
        <v>66.2419814341823</v>
      </c>
      <c r="T1899" s="12" t="n">
        <v>64.5302957136877</v>
      </c>
      <c r="U1899" s="12" t="n">
        <v>64.2592620849609</v>
      </c>
      <c r="V1899" s="12" t="n">
        <v>68.8164215087891</v>
      </c>
      <c r="W1899" s="12" t="n">
        <v>4.55715942382813</v>
      </c>
      <c r="X1899" s="13" t="n">
        <v>64.1653521097333</v>
      </c>
      <c r="Y1899" s="13" t="n">
        <v>99.5518318481452</v>
      </c>
      <c r="Z1899" s="13" t="n">
        <v>66.7</v>
      </c>
      <c r="AA1899" s="10" t="s">
        <v>170</v>
      </c>
      <c r="AG1899" s="13" t="n">
        <v>98.6784186382145</v>
      </c>
      <c r="AH1899" s="13" t="n">
        <v>100</v>
      </c>
      <c r="AI1899" s="13" t="n">
        <v>62.6</v>
      </c>
      <c r="AJ1899" s="13" t="n">
        <v>73.8</v>
      </c>
      <c r="AK1899" s="13" t="n">
        <v>66.1</v>
      </c>
      <c r="AL1899" s="12" t="n">
        <v>66.5847057835978</v>
      </c>
      <c r="AM1899" s="10" t="s">
        <v>157</v>
      </c>
      <c r="AN1899" s="10" t="s">
        <v>632</v>
      </c>
    </row>
    <row r="1900" customFormat="false" ht="15" hidden="false" customHeight="false" outlineLevel="0" collapsed="false">
      <c r="A1900" s="10" t="s">
        <v>4217</v>
      </c>
      <c r="B1900" s="10" t="s">
        <v>4103</v>
      </c>
      <c r="C1900" s="10" t="s">
        <v>148</v>
      </c>
      <c r="D1900" s="11" t="n">
        <v>46299.0054166667</v>
      </c>
      <c r="E1900" s="10" t="s">
        <v>4218</v>
      </c>
      <c r="F1900" s="10" t="s">
        <v>4103</v>
      </c>
      <c r="G1900" s="10" t="s">
        <v>4105</v>
      </c>
      <c r="H1900" s="10" t="s">
        <v>342</v>
      </c>
      <c r="I1900" s="10" t="s">
        <v>323</v>
      </c>
      <c r="J1900" s="10" t="s">
        <v>153</v>
      </c>
      <c r="K1900" s="10" t="s">
        <v>154</v>
      </c>
      <c r="M1900" s="12" t="n">
        <v>66.8112083503105</v>
      </c>
      <c r="N1900" s="12" t="n">
        <v>1.52159467017347</v>
      </c>
      <c r="O1900" s="12" t="n">
        <v>66.6065275802019</v>
      </c>
      <c r="P1900" s="12" t="n">
        <v>69.616685299298</v>
      </c>
      <c r="Q1900" s="12" t="n">
        <v>66.5785274999437</v>
      </c>
      <c r="R1900" s="12" t="n">
        <v>67.3377027535481</v>
      </c>
      <c r="S1900" s="12" t="n">
        <v>66.9462036146876</v>
      </c>
      <c r="T1900" s="12" t="n">
        <v>64.9851811001804</v>
      </c>
      <c r="U1900" s="12" t="n">
        <v>64.6767272949219</v>
      </c>
      <c r="V1900" s="12" t="n">
        <v>70.4151840209961</v>
      </c>
      <c r="W1900" s="12" t="n">
        <v>5.73845672607422</v>
      </c>
      <c r="X1900" s="13" t="n">
        <v>66.1070278305393</v>
      </c>
      <c r="Y1900" s="13" t="n">
        <v>92.9465686679329</v>
      </c>
      <c r="Z1900" s="13" t="n">
        <v>67</v>
      </c>
      <c r="AA1900" s="10" t="s">
        <v>170</v>
      </c>
      <c r="AG1900" s="13" t="n">
        <v>98.9297385620915</v>
      </c>
      <c r="AH1900" s="13" t="n">
        <v>100</v>
      </c>
      <c r="AI1900" s="13" t="n">
        <v>63.6</v>
      </c>
      <c r="AJ1900" s="13" t="n">
        <v>73.7</v>
      </c>
      <c r="AK1900" s="13" t="n">
        <v>65.6</v>
      </c>
      <c r="AL1900" s="12" t="n">
        <v>65.9620758114196</v>
      </c>
      <c r="AM1900" s="10" t="s">
        <v>157</v>
      </c>
      <c r="AN1900" s="10" t="s">
        <v>632</v>
      </c>
    </row>
    <row r="1901" customFormat="false" ht="15" hidden="false" customHeight="false" outlineLevel="0" collapsed="false">
      <c r="A1901" s="10" t="s">
        <v>4219</v>
      </c>
      <c r="B1901" s="10" t="s">
        <v>4103</v>
      </c>
      <c r="C1901" s="10" t="s">
        <v>148</v>
      </c>
      <c r="D1901" s="11" t="n">
        <v>46299.005474537</v>
      </c>
      <c r="E1901" s="10" t="s">
        <v>4220</v>
      </c>
      <c r="F1901" s="10" t="s">
        <v>4103</v>
      </c>
      <c r="G1901" s="10" t="s">
        <v>4105</v>
      </c>
      <c r="H1901" s="10" t="s">
        <v>345</v>
      </c>
      <c r="I1901" s="10" t="s">
        <v>323</v>
      </c>
      <c r="J1901" s="10" t="s">
        <v>153</v>
      </c>
      <c r="K1901" s="10" t="s">
        <v>261</v>
      </c>
      <c r="L1901" s="10" t="s">
        <v>383</v>
      </c>
      <c r="M1901" s="12" t="n">
        <v>65.4967521505897</v>
      </c>
      <c r="N1901" s="12" t="n">
        <v>1.23522116523684</v>
      </c>
      <c r="O1901" s="12" t="n">
        <v>65.4088021818888</v>
      </c>
      <c r="Q1901" s="12" t="n">
        <v>65.6903800611006</v>
      </c>
      <c r="R1901" s="12" t="n">
        <v>66.3834643644445</v>
      </c>
      <c r="S1901" s="12" t="n">
        <v>65.827338669512</v>
      </c>
      <c r="T1901" s="12" t="n">
        <v>63.3182427703101</v>
      </c>
      <c r="U1901" s="12" t="n">
        <v>62.9366340637207</v>
      </c>
      <c r="V1901" s="12" t="n">
        <v>68.524040222168</v>
      </c>
      <c r="W1901" s="12" t="n">
        <v>5.58740615844727</v>
      </c>
      <c r="X1901" s="13" t="n">
        <v>54.1558039286544</v>
      </c>
      <c r="Y1901" s="13" t="n">
        <v>96.400454299063</v>
      </c>
      <c r="Z1901" s="13" t="n">
        <v>65.9</v>
      </c>
      <c r="AA1901" s="10" t="s">
        <v>170</v>
      </c>
      <c r="AB1901" s="10" t="s">
        <v>1380</v>
      </c>
      <c r="AC1901" s="10" t="s">
        <v>263</v>
      </c>
      <c r="AE1901" s="10" t="s">
        <v>1380</v>
      </c>
      <c r="AF1901" s="10" t="s">
        <v>1380</v>
      </c>
      <c r="AG1901" s="13" t="n">
        <v>79.9368610013515</v>
      </c>
      <c r="AH1901" s="13" t="n">
        <v>88.9527386024822</v>
      </c>
      <c r="AI1901" s="13" t="n">
        <v>61.7</v>
      </c>
      <c r="AJ1901" s="13" t="n">
        <v>73.3</v>
      </c>
      <c r="AK1901" s="13" t="n">
        <v>63.3</v>
      </c>
      <c r="AL1901" s="12" t="n">
        <v>62.9366345261348</v>
      </c>
      <c r="AM1901" s="10" t="s">
        <v>4221</v>
      </c>
      <c r="AN1901" s="10" t="s">
        <v>632</v>
      </c>
      <c r="AO1901" s="10" t="s">
        <v>4222</v>
      </c>
    </row>
    <row r="1902" customFormat="false" ht="15" hidden="false" customHeight="false" outlineLevel="0" collapsed="false">
      <c r="A1902" s="10" t="s">
        <v>4223</v>
      </c>
      <c r="B1902" s="10" t="s">
        <v>4103</v>
      </c>
      <c r="C1902" s="10" t="s">
        <v>148</v>
      </c>
      <c r="D1902" s="11" t="n">
        <v>46299.0054976852</v>
      </c>
      <c r="E1902" s="10" t="s">
        <v>4224</v>
      </c>
      <c r="F1902" s="10" t="s">
        <v>4103</v>
      </c>
      <c r="G1902" s="10" t="s">
        <v>4105</v>
      </c>
      <c r="H1902" s="10" t="s">
        <v>351</v>
      </c>
      <c r="I1902" s="10" t="s">
        <v>323</v>
      </c>
      <c r="J1902" s="10" t="s">
        <v>153</v>
      </c>
      <c r="K1902" s="10" t="s">
        <v>261</v>
      </c>
      <c r="L1902" s="10" t="s">
        <v>346</v>
      </c>
      <c r="M1902" s="12" t="n">
        <v>64.6314028180245</v>
      </c>
      <c r="N1902" s="12" t="n">
        <v>0.617283051438739</v>
      </c>
      <c r="O1902" s="12" t="n">
        <v>64.581515586314</v>
      </c>
      <c r="P1902" s="12" t="n">
        <v>65.330610603928</v>
      </c>
      <c r="Q1902" s="12" t="n">
        <v>64.9677324300185</v>
      </c>
      <c r="S1902" s="12" t="n">
        <v>64.3201142367647</v>
      </c>
      <c r="T1902" s="12" t="n">
        <v>63.698412430484</v>
      </c>
      <c r="U1902" s="12" t="n">
        <v>63.2981491088867</v>
      </c>
      <c r="V1902" s="12" t="n">
        <v>66.5197296142578</v>
      </c>
      <c r="W1902" s="12" t="n">
        <v>3.22158050537109</v>
      </c>
      <c r="X1902" s="13" t="n">
        <v>97.8040073061383</v>
      </c>
      <c r="Y1902" s="13" t="n">
        <v>100</v>
      </c>
      <c r="Z1902" s="13" t="n">
        <v>65.330286026001</v>
      </c>
      <c r="AA1902" s="10" t="s">
        <v>170</v>
      </c>
      <c r="AD1902" s="10" t="s">
        <v>156</v>
      </c>
      <c r="AE1902" s="10" t="s">
        <v>347</v>
      </c>
      <c r="AG1902" s="13" t="n">
        <v>91.2659123055163</v>
      </c>
      <c r="AH1902" s="13" t="n">
        <v>100</v>
      </c>
      <c r="AI1902" s="13" t="n">
        <v>61</v>
      </c>
      <c r="AJ1902" s="13" t="n">
        <v>72.7</v>
      </c>
      <c r="AK1902" s="13" t="n">
        <v>64.7</v>
      </c>
      <c r="AL1902" s="12" t="n">
        <v>63.900826446281</v>
      </c>
      <c r="AM1902" s="10" t="s">
        <v>157</v>
      </c>
      <c r="AN1902" s="10" t="s">
        <v>632</v>
      </c>
      <c r="AO1902" s="10" t="s">
        <v>4225</v>
      </c>
    </row>
    <row r="1903" customFormat="false" ht="15" hidden="false" customHeight="false" outlineLevel="0" collapsed="false">
      <c r="A1903" s="10" t="s">
        <v>4226</v>
      </c>
      <c r="B1903" s="10" t="s">
        <v>4103</v>
      </c>
      <c r="C1903" s="10" t="s">
        <v>148</v>
      </c>
      <c r="D1903" s="11" t="n">
        <v>46299.0055092593</v>
      </c>
      <c r="E1903" s="10" t="s">
        <v>4227</v>
      </c>
      <c r="F1903" s="10" t="s">
        <v>4103</v>
      </c>
      <c r="G1903" s="10" t="s">
        <v>4105</v>
      </c>
      <c r="H1903" s="10" t="s">
        <v>354</v>
      </c>
      <c r="I1903" s="10" t="s">
        <v>323</v>
      </c>
      <c r="J1903" s="10" t="s">
        <v>153</v>
      </c>
      <c r="K1903" s="10" t="s">
        <v>154</v>
      </c>
      <c r="M1903" s="12" t="n">
        <v>64.4312603226155</v>
      </c>
      <c r="N1903" s="12" t="n">
        <v>1.25954187319683</v>
      </c>
      <c r="O1903" s="12" t="n">
        <v>64.3242571517203</v>
      </c>
      <c r="P1903" s="12" t="n">
        <v>65.3547758060273</v>
      </c>
      <c r="Q1903" s="12" t="n">
        <v>64.5935616822899</v>
      </c>
      <c r="R1903" s="12" t="n">
        <v>66.0642805531347</v>
      </c>
      <c r="S1903" s="12" t="n">
        <v>63.3644473894514</v>
      </c>
      <c r="T1903" s="12" t="n">
        <v>62.6719944167633</v>
      </c>
      <c r="U1903" s="12" t="n">
        <v>62.4185180664063</v>
      </c>
      <c r="V1903" s="12" t="n">
        <v>67.7995758056641</v>
      </c>
      <c r="W1903" s="12" t="n">
        <v>5.38105773925781</v>
      </c>
      <c r="X1903" s="13" t="n">
        <v>70.5868913322862</v>
      </c>
      <c r="Y1903" s="13" t="n">
        <v>97.0603074872674</v>
      </c>
      <c r="Z1903" s="13" t="n">
        <v>64.9</v>
      </c>
      <c r="AA1903" s="10" t="s">
        <v>170</v>
      </c>
      <c r="AG1903" s="13" t="n">
        <v>98.968343697004</v>
      </c>
      <c r="AH1903" s="13" t="n">
        <v>100</v>
      </c>
      <c r="AI1903" s="13" t="n">
        <v>60.7</v>
      </c>
      <c r="AJ1903" s="13" t="n">
        <v>72.3</v>
      </c>
      <c r="AK1903" s="13" t="n">
        <v>63.4</v>
      </c>
      <c r="AL1903" s="12" t="n">
        <v>63.4128791497492</v>
      </c>
      <c r="AM1903" s="10" t="s">
        <v>157</v>
      </c>
      <c r="AN1903" s="10" t="s">
        <v>632</v>
      </c>
    </row>
    <row r="1904" customFormat="false" ht="15" hidden="false" customHeight="false" outlineLevel="0" collapsed="false">
      <c r="A1904" s="10" t="s">
        <v>4228</v>
      </c>
      <c r="B1904" s="10" t="s">
        <v>4103</v>
      </c>
      <c r="C1904" s="10" t="s">
        <v>148</v>
      </c>
      <c r="D1904" s="11" t="n">
        <v>46299.0055439815</v>
      </c>
      <c r="E1904" s="10" t="s">
        <v>4229</v>
      </c>
      <c r="F1904" s="10" t="s">
        <v>4103</v>
      </c>
      <c r="G1904" s="10" t="s">
        <v>4105</v>
      </c>
      <c r="H1904" s="10" t="s">
        <v>357</v>
      </c>
      <c r="I1904" s="10" t="s">
        <v>358</v>
      </c>
      <c r="J1904" s="10" t="s">
        <v>248</v>
      </c>
      <c r="K1904" s="10" t="s">
        <v>154</v>
      </c>
      <c r="M1904" s="12" t="n">
        <v>45.2523709482421</v>
      </c>
      <c r="N1904" s="12" t="n">
        <v>6.10860738457574</v>
      </c>
      <c r="O1904" s="12" t="n">
        <v>43.3989301453904</v>
      </c>
      <c r="P1904" s="12" t="n">
        <v>57.456301429055</v>
      </c>
      <c r="Q1904" s="12" t="n">
        <v>50.6032203197479</v>
      </c>
      <c r="R1904" s="12" t="n">
        <v>51.0562872229759</v>
      </c>
      <c r="S1904" s="12" t="n">
        <v>52.0058565071136</v>
      </c>
      <c r="T1904" s="12" t="n">
        <v>37.8934798438478</v>
      </c>
      <c r="U1904" s="12" t="n">
        <v>34.3985061645508</v>
      </c>
      <c r="V1904" s="12" t="n">
        <v>59.0089569091797</v>
      </c>
      <c r="W1904" s="12" t="n">
        <v>24.6104507446289</v>
      </c>
      <c r="X1904" s="13" t="n">
        <v>20.2267995494727</v>
      </c>
      <c r="Y1904" s="13" t="n">
        <v>42.8777432676883</v>
      </c>
      <c r="Z1904" s="13" t="n">
        <v>41.4000000000001</v>
      </c>
      <c r="AA1904" s="10" t="s">
        <v>162</v>
      </c>
      <c r="AG1904" s="13" t="n">
        <v>98.8328554562321</v>
      </c>
      <c r="AH1904" s="13" t="n">
        <v>100</v>
      </c>
      <c r="AI1904" s="13" t="n">
        <v>33.3</v>
      </c>
      <c r="AJ1904" s="13" t="n">
        <v>72</v>
      </c>
      <c r="AK1904" s="13" t="n">
        <v>35.5</v>
      </c>
      <c r="AL1904" s="12" t="n">
        <v>34.3985062395232</v>
      </c>
      <c r="AM1904" s="10" t="s">
        <v>157</v>
      </c>
      <c r="AN1904" s="10" t="s">
        <v>632</v>
      </c>
    </row>
    <row r="1905" customFormat="false" ht="15" hidden="false" customHeight="false" outlineLevel="0" collapsed="false">
      <c r="A1905" s="10" t="s">
        <v>4230</v>
      </c>
      <c r="B1905" s="10" t="s">
        <v>4103</v>
      </c>
      <c r="C1905" s="10" t="s">
        <v>148</v>
      </c>
      <c r="D1905" s="11" t="n">
        <v>46299.0055671296</v>
      </c>
      <c r="E1905" s="10" t="s">
        <v>4231</v>
      </c>
      <c r="F1905" s="10" t="s">
        <v>4103</v>
      </c>
      <c r="G1905" s="10" t="s">
        <v>4105</v>
      </c>
      <c r="H1905" s="10" t="s">
        <v>361</v>
      </c>
      <c r="I1905" s="10" t="s">
        <v>358</v>
      </c>
      <c r="J1905" s="10" t="s">
        <v>153</v>
      </c>
      <c r="K1905" s="10" t="s">
        <v>154</v>
      </c>
      <c r="M1905" s="12" t="n">
        <v>50.0719167053747</v>
      </c>
      <c r="N1905" s="12" t="n">
        <v>7.93183189346749</v>
      </c>
      <c r="O1905" s="12" t="n">
        <v>48.0753091930855</v>
      </c>
      <c r="P1905" s="12" t="n">
        <v>60.9394633470775</v>
      </c>
      <c r="Q1905" s="12" t="n">
        <v>58.5405941482166</v>
      </c>
      <c r="R1905" s="12" t="n">
        <v>57.456307538695</v>
      </c>
      <c r="S1905" s="12" t="n">
        <v>54.6616347196676</v>
      </c>
      <c r="T1905" s="12" t="n">
        <v>38.4339124840675</v>
      </c>
      <c r="U1905" s="12" t="n">
        <v>35.2297286987305</v>
      </c>
      <c r="V1905" s="12" t="n">
        <v>63.5874862670898</v>
      </c>
      <c r="W1905" s="12" t="n">
        <v>28.3577575683594</v>
      </c>
      <c r="X1905" s="13" t="n">
        <v>14.4061164925342</v>
      </c>
      <c r="Y1905" s="13" t="n">
        <v>26.5492153462206</v>
      </c>
      <c r="Z1905" s="13" t="n">
        <v>57.5000000000003</v>
      </c>
      <c r="AA1905" s="10" t="s">
        <v>162</v>
      </c>
      <c r="AG1905" s="13" t="n">
        <v>98.5966009800855</v>
      </c>
      <c r="AH1905" s="13" t="n">
        <v>100</v>
      </c>
      <c r="AI1905" s="13" t="n">
        <v>34.1</v>
      </c>
      <c r="AJ1905" s="13" t="n">
        <v>73.9</v>
      </c>
      <c r="AK1905" s="13" t="n">
        <v>34.5</v>
      </c>
      <c r="AL1905" s="12" t="n">
        <v>35.2297299310859</v>
      </c>
      <c r="AM1905" s="10" t="s">
        <v>157</v>
      </c>
      <c r="AN1905" s="10" t="s">
        <v>632</v>
      </c>
    </row>
    <row r="1906" customFormat="false" ht="15" hidden="false" customHeight="false" outlineLevel="0" collapsed="false">
      <c r="A1906" s="10" t="s">
        <v>4232</v>
      </c>
      <c r="B1906" s="10" t="s">
        <v>4233</v>
      </c>
      <c r="C1906" s="10" t="s">
        <v>148</v>
      </c>
      <c r="D1906" s="11" t="n">
        <v>46299.0169791667</v>
      </c>
      <c r="E1906" s="10" t="s">
        <v>4234</v>
      </c>
      <c r="F1906" s="10" t="s">
        <v>4235</v>
      </c>
      <c r="G1906" s="10" t="s">
        <v>4236</v>
      </c>
      <c r="H1906" s="10" t="s">
        <v>151</v>
      </c>
      <c r="I1906" s="10" t="s">
        <v>152</v>
      </c>
      <c r="J1906" s="10" t="s">
        <v>153</v>
      </c>
      <c r="K1906" s="10" t="s">
        <v>154</v>
      </c>
      <c r="M1906" s="12" t="n">
        <v>62.2959079578523</v>
      </c>
      <c r="N1906" s="12" t="n">
        <v>3.5342852386722</v>
      </c>
      <c r="O1906" s="12" t="n">
        <v>61.5782964680774</v>
      </c>
      <c r="P1906" s="12" t="n">
        <v>69.0932053936578</v>
      </c>
      <c r="Q1906" s="12" t="n">
        <v>64.4346266668822</v>
      </c>
      <c r="R1906" s="12" t="n">
        <v>63.4033382770762</v>
      </c>
      <c r="S1906" s="12" t="n">
        <v>62.9705150200804</v>
      </c>
      <c r="T1906" s="12" t="n">
        <v>58.0056539113974</v>
      </c>
      <c r="U1906" s="12" t="n">
        <v>56.1046028137207</v>
      </c>
      <c r="V1906" s="12" t="n">
        <v>69.8726119995117</v>
      </c>
      <c r="W1906" s="12" t="n">
        <v>13.768009185791</v>
      </c>
      <c r="X1906" s="13" t="n">
        <v>42.372160299498</v>
      </c>
      <c r="Y1906" s="13" t="n">
        <v>58.9920304035849</v>
      </c>
      <c r="Z1906" s="13" t="n">
        <v>61.1</v>
      </c>
      <c r="AA1906" s="10" t="s">
        <v>155</v>
      </c>
      <c r="AG1906" s="13" t="n">
        <v>98.4847003617167</v>
      </c>
      <c r="AH1906" s="13" t="n">
        <v>100</v>
      </c>
      <c r="AI1906" s="13" t="n">
        <v>55.5</v>
      </c>
      <c r="AJ1906" s="13" t="n">
        <v>76.8</v>
      </c>
      <c r="AK1906" s="13" t="n">
        <v>61.8</v>
      </c>
      <c r="AL1906" s="12" t="n">
        <v>61.3238425802318</v>
      </c>
      <c r="AM1906" s="10" t="s">
        <v>157</v>
      </c>
    </row>
    <row r="1907" customFormat="false" ht="15" hidden="false" customHeight="false" outlineLevel="0" collapsed="false">
      <c r="A1907" s="10" t="s">
        <v>4237</v>
      </c>
      <c r="B1907" s="10" t="s">
        <v>4233</v>
      </c>
      <c r="C1907" s="10" t="s">
        <v>148</v>
      </c>
      <c r="D1907" s="11" t="n">
        <v>46299.0170023148</v>
      </c>
      <c r="E1907" s="10" t="s">
        <v>4238</v>
      </c>
      <c r="F1907" s="10" t="s">
        <v>4235</v>
      </c>
      <c r="G1907" s="10" t="s">
        <v>4236</v>
      </c>
      <c r="H1907" s="10" t="s">
        <v>160</v>
      </c>
      <c r="I1907" s="10" t="s">
        <v>152</v>
      </c>
      <c r="J1907" s="10" t="s">
        <v>153</v>
      </c>
      <c r="K1907" s="10" t="s">
        <v>154</v>
      </c>
      <c r="M1907" s="12" t="n">
        <v>63.8390497920509</v>
      </c>
      <c r="N1907" s="12" t="n">
        <v>2.89782139661322</v>
      </c>
      <c r="O1907" s="12" t="n">
        <v>63.1937797992731</v>
      </c>
      <c r="P1907" s="12" t="n">
        <v>69.8594110718924</v>
      </c>
      <c r="Q1907" s="12" t="n">
        <v>65.3945684225792</v>
      </c>
      <c r="R1907" s="12" t="n">
        <v>64.928553209658</v>
      </c>
      <c r="S1907" s="12" t="n">
        <v>65.0776148604921</v>
      </c>
      <c r="T1907" s="12" t="n">
        <v>59.9900188670248</v>
      </c>
      <c r="U1907" s="12" t="n">
        <v>58.2955665588379</v>
      </c>
      <c r="V1907" s="12" t="n">
        <v>71.1428298950195</v>
      </c>
      <c r="W1907" s="12" t="n">
        <v>12.8472633361816</v>
      </c>
      <c r="X1907" s="13" t="n">
        <v>31.8567868585669</v>
      </c>
      <c r="Y1907" s="13" t="n">
        <v>66.3988201190052</v>
      </c>
      <c r="Z1907" s="13" t="n">
        <v>63.3</v>
      </c>
      <c r="AA1907" s="10" t="s">
        <v>155</v>
      </c>
      <c r="AG1907" s="13" t="n">
        <v>98.0796089385475</v>
      </c>
      <c r="AH1907" s="13" t="n">
        <v>100</v>
      </c>
      <c r="AI1907" s="13" t="n">
        <v>57.4</v>
      </c>
      <c r="AJ1907" s="13" t="n">
        <v>80.5</v>
      </c>
      <c r="AK1907" s="13" t="n">
        <v>62</v>
      </c>
      <c r="AL1907" s="12" t="n">
        <v>62.8023714102765</v>
      </c>
      <c r="AM1907" s="10" t="s">
        <v>157</v>
      </c>
    </row>
    <row r="1908" customFormat="false" ht="15" hidden="false" customHeight="false" outlineLevel="0" collapsed="false">
      <c r="A1908" s="10" t="s">
        <v>4239</v>
      </c>
      <c r="B1908" s="10" t="s">
        <v>4233</v>
      </c>
      <c r="C1908" s="10" t="s">
        <v>148</v>
      </c>
      <c r="D1908" s="11" t="n">
        <v>46299.017037037</v>
      </c>
      <c r="E1908" s="10" t="s">
        <v>4240</v>
      </c>
      <c r="F1908" s="10" t="s">
        <v>4235</v>
      </c>
      <c r="G1908" s="10" t="s">
        <v>4236</v>
      </c>
      <c r="H1908" s="10" t="s">
        <v>166</v>
      </c>
      <c r="I1908" s="10" t="s">
        <v>152</v>
      </c>
      <c r="J1908" s="10" t="s">
        <v>153</v>
      </c>
      <c r="K1908" s="10" t="s">
        <v>154</v>
      </c>
      <c r="M1908" s="12" t="n">
        <v>63.2373797189589</v>
      </c>
      <c r="N1908" s="12" t="n">
        <v>3.13594783219698</v>
      </c>
      <c r="O1908" s="12" t="n">
        <v>62.5385351670609</v>
      </c>
      <c r="P1908" s="12" t="n">
        <v>70.1718945680143</v>
      </c>
      <c r="Q1908" s="12" t="n">
        <v>64.7412680111468</v>
      </c>
      <c r="R1908" s="12" t="n">
        <v>64.8310254896266</v>
      </c>
      <c r="S1908" s="12" t="n">
        <v>63.8498897994733</v>
      </c>
      <c r="T1908" s="12" t="n">
        <v>59.448754551828</v>
      </c>
      <c r="U1908" s="12" t="n">
        <v>57.4840812683106</v>
      </c>
      <c r="V1908" s="12" t="n">
        <v>71.297981262207</v>
      </c>
      <c r="W1908" s="12" t="n">
        <v>13.8138999938965</v>
      </c>
      <c r="X1908" s="13" t="n">
        <v>38.3630270295171</v>
      </c>
      <c r="Y1908" s="13" t="n">
        <v>65.7207679285048</v>
      </c>
      <c r="Z1908" s="13" t="n">
        <v>62.6</v>
      </c>
      <c r="AA1908" s="10" t="s">
        <v>155</v>
      </c>
      <c r="AG1908" s="13" t="n">
        <v>98.7445272075965</v>
      </c>
      <c r="AH1908" s="13" t="n">
        <v>100</v>
      </c>
      <c r="AI1908" s="13" t="n">
        <v>56.8</v>
      </c>
      <c r="AJ1908" s="13" t="n">
        <v>80.9</v>
      </c>
      <c r="AK1908" s="13" t="n">
        <v>61.7</v>
      </c>
      <c r="AL1908" s="12" t="n">
        <v>62.4362403024962</v>
      </c>
      <c r="AM1908" s="10" t="s">
        <v>157</v>
      </c>
    </row>
    <row r="1909" customFormat="false" ht="15" hidden="false" customHeight="false" outlineLevel="0" collapsed="false">
      <c r="A1909" s="10" t="s">
        <v>4241</v>
      </c>
      <c r="B1909" s="10" t="s">
        <v>4233</v>
      </c>
      <c r="C1909" s="10" t="s">
        <v>148</v>
      </c>
      <c r="D1909" s="11" t="n">
        <v>46299.0170601852</v>
      </c>
      <c r="E1909" s="10" t="s">
        <v>4242</v>
      </c>
      <c r="F1909" s="10" t="s">
        <v>4235</v>
      </c>
      <c r="G1909" s="10" t="s">
        <v>4236</v>
      </c>
      <c r="H1909" s="10" t="s">
        <v>169</v>
      </c>
      <c r="I1909" s="10" t="s">
        <v>152</v>
      </c>
      <c r="J1909" s="10" t="s">
        <v>153</v>
      </c>
      <c r="K1909" s="10" t="s">
        <v>154</v>
      </c>
      <c r="M1909" s="12" t="n">
        <v>63.5099388878743</v>
      </c>
      <c r="N1909" s="12" t="n">
        <v>2.64920096528795</v>
      </c>
      <c r="O1909" s="12" t="n">
        <v>62.8821901469111</v>
      </c>
      <c r="P1909" s="12" t="n">
        <v>69.7492405547421</v>
      </c>
      <c r="Q1909" s="12" t="n">
        <v>65.0185027826814</v>
      </c>
      <c r="R1909" s="12" t="n">
        <v>64.8342491780948</v>
      </c>
      <c r="S1909" s="12" t="n">
        <v>64.0037367421887</v>
      </c>
      <c r="T1909" s="12" t="n">
        <v>59.8252182933889</v>
      </c>
      <c r="U1909" s="12" t="n">
        <v>59.2684288024902</v>
      </c>
      <c r="V1909" s="12" t="n">
        <v>71.4285354614258</v>
      </c>
      <c r="W1909" s="12" t="n">
        <v>12.1601066589356</v>
      </c>
      <c r="X1909" s="13" t="n">
        <v>40.6382300723813</v>
      </c>
      <c r="Y1909" s="13" t="n">
        <v>71.1726680930487</v>
      </c>
      <c r="Z1909" s="13" t="n">
        <v>62.7</v>
      </c>
      <c r="AA1909" s="10" t="s">
        <v>155</v>
      </c>
      <c r="AG1909" s="13" t="n">
        <v>98.7613802405305</v>
      </c>
      <c r="AH1909" s="13" t="n">
        <v>100</v>
      </c>
      <c r="AI1909" s="13" t="n">
        <v>58.4</v>
      </c>
      <c r="AJ1909" s="13" t="n">
        <v>80.8</v>
      </c>
      <c r="AK1909" s="13" t="n">
        <v>61.3</v>
      </c>
      <c r="AL1909" s="12" t="n">
        <v>60.7879839125361</v>
      </c>
      <c r="AM1909" s="10" t="s">
        <v>157</v>
      </c>
    </row>
    <row r="1910" customFormat="false" ht="15" hidden="false" customHeight="false" outlineLevel="0" collapsed="false">
      <c r="A1910" s="10" t="s">
        <v>4243</v>
      </c>
      <c r="B1910" s="10" t="s">
        <v>4233</v>
      </c>
      <c r="C1910" s="10" t="s">
        <v>148</v>
      </c>
      <c r="D1910" s="11" t="n">
        <v>46299.0170717593</v>
      </c>
      <c r="E1910" s="10" t="s">
        <v>4244</v>
      </c>
      <c r="F1910" s="10" t="s">
        <v>4235</v>
      </c>
      <c r="G1910" s="10" t="s">
        <v>4236</v>
      </c>
      <c r="H1910" s="10" t="s">
        <v>173</v>
      </c>
      <c r="I1910" s="10" t="s">
        <v>152</v>
      </c>
      <c r="J1910" s="10" t="s">
        <v>153</v>
      </c>
      <c r="K1910" s="10" t="s">
        <v>154</v>
      </c>
      <c r="M1910" s="12" t="n">
        <v>63.2960554777109</v>
      </c>
      <c r="N1910" s="12" t="n">
        <v>3.25441032216006</v>
      </c>
      <c r="O1910" s="12" t="n">
        <v>62.6100772042116</v>
      </c>
      <c r="P1910" s="12" t="n">
        <v>70.2627043801968</v>
      </c>
      <c r="Q1910" s="12" t="n">
        <v>64.6361111321569</v>
      </c>
      <c r="R1910" s="12" t="n">
        <v>64.3304822237699</v>
      </c>
      <c r="S1910" s="12" t="n">
        <v>64.370258639626</v>
      </c>
      <c r="T1910" s="12" t="n">
        <v>59.3695303908564</v>
      </c>
      <c r="U1910" s="12" t="n">
        <v>57.1067924499512</v>
      </c>
      <c r="V1910" s="12" t="n">
        <v>71.2136993408203</v>
      </c>
      <c r="W1910" s="12" t="n">
        <v>14.1069068908691</v>
      </c>
      <c r="X1910" s="13" t="n">
        <v>36.4213560911993</v>
      </c>
      <c r="Y1910" s="13" t="n">
        <v>65.9249768341093</v>
      </c>
      <c r="Z1910" s="13" t="n">
        <v>62.4</v>
      </c>
      <c r="AA1910" s="10" t="s">
        <v>155</v>
      </c>
      <c r="AG1910" s="13" t="n">
        <v>98.7315894099575</v>
      </c>
      <c r="AH1910" s="13" t="n">
        <v>100</v>
      </c>
      <c r="AI1910" s="13" t="n">
        <v>56.4</v>
      </c>
      <c r="AJ1910" s="13" t="n">
        <v>81.3</v>
      </c>
      <c r="AK1910" s="13" t="n">
        <v>63.1</v>
      </c>
      <c r="AL1910" s="12" t="n">
        <v>63.5314976958525</v>
      </c>
      <c r="AM1910" s="10" t="s">
        <v>157</v>
      </c>
    </row>
    <row r="1911" customFormat="false" ht="15" hidden="false" customHeight="false" outlineLevel="0" collapsed="false">
      <c r="A1911" s="10" t="s">
        <v>4245</v>
      </c>
      <c r="B1911" s="10" t="s">
        <v>4233</v>
      </c>
      <c r="C1911" s="10" t="s">
        <v>148</v>
      </c>
      <c r="D1911" s="11" t="n">
        <v>46299.0170949074</v>
      </c>
      <c r="E1911" s="10" t="s">
        <v>4246</v>
      </c>
      <c r="F1911" s="10" t="s">
        <v>4235</v>
      </c>
      <c r="G1911" s="10" t="s">
        <v>4236</v>
      </c>
      <c r="H1911" s="10" t="s">
        <v>176</v>
      </c>
      <c r="I1911" s="10" t="s">
        <v>152</v>
      </c>
      <c r="J1911" s="10" t="s">
        <v>153</v>
      </c>
      <c r="K1911" s="10" t="s">
        <v>154</v>
      </c>
      <c r="M1911" s="12" t="n">
        <v>63.7038383659159</v>
      </c>
      <c r="N1911" s="12" t="n">
        <v>2.67229866969521</v>
      </c>
      <c r="O1911" s="12" t="n">
        <v>62.9730899862568</v>
      </c>
      <c r="P1911" s="12" t="n">
        <v>69.1599547326924</v>
      </c>
      <c r="Q1911" s="12" t="n">
        <v>67.4467897791333</v>
      </c>
      <c r="R1911" s="12" t="n">
        <v>65.3207183972599</v>
      </c>
      <c r="S1911" s="12" t="n">
        <v>64.150381666447</v>
      </c>
      <c r="T1911" s="12" t="n">
        <v>60.4557442256134</v>
      </c>
      <c r="U1911" s="12" t="n">
        <v>58.9454536437988</v>
      </c>
      <c r="V1911" s="12" t="n">
        <v>70.8542022705078</v>
      </c>
      <c r="W1911" s="12" t="n">
        <v>11.908748626709</v>
      </c>
      <c r="X1911" s="13" t="n">
        <v>46.6043715084881</v>
      </c>
      <c r="Y1911" s="13" t="n">
        <v>70.2579360467369</v>
      </c>
      <c r="Z1911" s="13" t="n">
        <v>63.4</v>
      </c>
      <c r="AA1911" s="10" t="s">
        <v>155</v>
      </c>
      <c r="AG1911" s="13" t="n">
        <v>99.1160704686132</v>
      </c>
      <c r="AH1911" s="13" t="n">
        <v>100</v>
      </c>
      <c r="AI1911" s="13" t="n">
        <v>57.8</v>
      </c>
      <c r="AJ1911" s="13" t="n">
        <v>79.5</v>
      </c>
      <c r="AK1911" s="13" t="n">
        <v>59.3</v>
      </c>
      <c r="AL1911" s="12" t="n">
        <v>59.6273684210526</v>
      </c>
      <c r="AM1911" s="10" t="s">
        <v>157</v>
      </c>
    </row>
    <row r="1912" customFormat="false" ht="15" hidden="false" customHeight="false" outlineLevel="0" collapsed="false">
      <c r="A1912" s="10" t="s">
        <v>4247</v>
      </c>
      <c r="B1912" s="10" t="s">
        <v>4233</v>
      </c>
      <c r="C1912" s="10" t="s">
        <v>148</v>
      </c>
      <c r="D1912" s="11" t="n">
        <v>46299.0171180556</v>
      </c>
      <c r="E1912" s="10" t="s">
        <v>4248</v>
      </c>
      <c r="F1912" s="10" t="s">
        <v>4235</v>
      </c>
      <c r="G1912" s="10" t="s">
        <v>4236</v>
      </c>
      <c r="H1912" s="10" t="s">
        <v>179</v>
      </c>
      <c r="I1912" s="10" t="s">
        <v>152</v>
      </c>
      <c r="J1912" s="10" t="s">
        <v>153</v>
      </c>
      <c r="K1912" s="10" t="s">
        <v>154</v>
      </c>
      <c r="M1912" s="12" t="n">
        <v>63.2025907049908</v>
      </c>
      <c r="N1912" s="12" t="n">
        <v>3.0919227720427</v>
      </c>
      <c r="O1912" s="12" t="n">
        <v>62.472280443866</v>
      </c>
      <c r="P1912" s="12" t="n">
        <v>70.2848817231076</v>
      </c>
      <c r="Q1912" s="12" t="n">
        <v>65.0062573916979</v>
      </c>
      <c r="R1912" s="12" t="n">
        <v>64.7404263102305</v>
      </c>
      <c r="S1912" s="12" t="n">
        <v>64.1933125287905</v>
      </c>
      <c r="T1912" s="12" t="n">
        <v>58.9534836964352</v>
      </c>
      <c r="U1912" s="12" t="n">
        <v>58.552921295166</v>
      </c>
      <c r="V1912" s="12" t="n">
        <v>71.471435546875</v>
      </c>
      <c r="W1912" s="12" t="n">
        <v>12.918514251709</v>
      </c>
      <c r="X1912" s="13" t="n">
        <v>34.3178810166027</v>
      </c>
      <c r="Y1912" s="13" t="n">
        <v>64.8494697515455</v>
      </c>
      <c r="Z1912" s="13" t="n">
        <v>63.4</v>
      </c>
      <c r="AA1912" s="10" t="s">
        <v>155</v>
      </c>
      <c r="AG1912" s="13" t="n">
        <v>99.0853253652059</v>
      </c>
      <c r="AH1912" s="13" t="n">
        <v>100</v>
      </c>
      <c r="AI1912" s="13" t="n">
        <v>57.7</v>
      </c>
      <c r="AJ1912" s="13" t="n">
        <v>79.7</v>
      </c>
      <c r="AK1912" s="13" t="n">
        <v>60.4</v>
      </c>
      <c r="AL1912" s="12" t="n">
        <v>60.0453413426694</v>
      </c>
      <c r="AM1912" s="10" t="s">
        <v>157</v>
      </c>
    </row>
    <row r="1913" customFormat="false" ht="15" hidden="false" customHeight="false" outlineLevel="0" collapsed="false">
      <c r="A1913" s="10" t="s">
        <v>4249</v>
      </c>
      <c r="B1913" s="10" t="s">
        <v>4233</v>
      </c>
      <c r="C1913" s="10" t="s">
        <v>148</v>
      </c>
      <c r="D1913" s="11" t="n">
        <v>46299.0171412037</v>
      </c>
      <c r="E1913" s="10" t="s">
        <v>4250</v>
      </c>
      <c r="F1913" s="10" t="s">
        <v>4235</v>
      </c>
      <c r="G1913" s="10" t="s">
        <v>4236</v>
      </c>
      <c r="H1913" s="10" t="s">
        <v>183</v>
      </c>
      <c r="I1913" s="10" t="s">
        <v>152</v>
      </c>
      <c r="J1913" s="10" t="s">
        <v>153</v>
      </c>
      <c r="K1913" s="10" t="s">
        <v>154</v>
      </c>
      <c r="M1913" s="12" t="n">
        <v>62.3744568726334</v>
      </c>
      <c r="N1913" s="12" t="n">
        <v>3.19954950580606</v>
      </c>
      <c r="O1913" s="12" t="n">
        <v>61.6727760448454</v>
      </c>
      <c r="P1913" s="12" t="n">
        <v>69.2072925622549</v>
      </c>
      <c r="Q1913" s="12" t="n">
        <v>63.2936434075918</v>
      </c>
      <c r="R1913" s="12" t="n">
        <v>64.4169129333496</v>
      </c>
      <c r="S1913" s="12" t="n">
        <v>63.3319954076686</v>
      </c>
      <c r="T1913" s="12" t="n">
        <v>58.4107380022024</v>
      </c>
      <c r="U1913" s="12" t="n">
        <v>56.836612701416</v>
      </c>
      <c r="V1913" s="12" t="n">
        <v>71.0910491943359</v>
      </c>
      <c r="W1913" s="12" t="n">
        <v>14.2544364929199</v>
      </c>
      <c r="X1913" s="13" t="n">
        <v>38.8891927667349</v>
      </c>
      <c r="Y1913" s="13" t="n">
        <v>64.1826476025861</v>
      </c>
      <c r="Z1913" s="13" t="n">
        <v>61.4</v>
      </c>
      <c r="AA1913" s="10" t="s">
        <v>155</v>
      </c>
      <c r="AG1913" s="13" t="n">
        <v>98.7170487802244</v>
      </c>
      <c r="AH1913" s="13" t="n">
        <v>100</v>
      </c>
      <c r="AI1913" s="13" t="n">
        <v>56.1</v>
      </c>
      <c r="AJ1913" s="13" t="n">
        <v>75.1</v>
      </c>
      <c r="AK1913" s="13" t="n">
        <v>58.5</v>
      </c>
      <c r="AL1913" s="12" t="n">
        <v>58.9148148148148</v>
      </c>
      <c r="AM1913" s="10" t="s">
        <v>157</v>
      </c>
    </row>
    <row r="1914" customFormat="false" ht="15" hidden="false" customHeight="false" outlineLevel="0" collapsed="false">
      <c r="A1914" s="10" t="s">
        <v>4251</v>
      </c>
      <c r="B1914" s="10" t="s">
        <v>4233</v>
      </c>
      <c r="C1914" s="10" t="s">
        <v>148</v>
      </c>
      <c r="D1914" s="11" t="n">
        <v>46299.0171875</v>
      </c>
      <c r="E1914" s="10" t="s">
        <v>4252</v>
      </c>
      <c r="F1914" s="10" t="s">
        <v>4235</v>
      </c>
      <c r="G1914" s="10" t="s">
        <v>4236</v>
      </c>
      <c r="H1914" s="10" t="s">
        <v>186</v>
      </c>
      <c r="I1914" s="10" t="s">
        <v>152</v>
      </c>
      <c r="J1914" s="10" t="s">
        <v>153</v>
      </c>
      <c r="K1914" s="10" t="s">
        <v>154</v>
      </c>
      <c r="M1914" s="12" t="n">
        <v>54.1733211187178</v>
      </c>
      <c r="N1914" s="12" t="n">
        <v>6.10678893302322</v>
      </c>
      <c r="O1914" s="12" t="n">
        <v>52.9972193101795</v>
      </c>
      <c r="P1914" s="12" t="n">
        <v>63.7388825560635</v>
      </c>
      <c r="Q1914" s="12" t="n">
        <v>55.7221746908538</v>
      </c>
      <c r="R1914" s="12" t="n">
        <v>58.0958934788096</v>
      </c>
      <c r="S1914" s="12" t="n">
        <v>57.7904498350306</v>
      </c>
      <c r="T1914" s="12" t="n">
        <v>44.8767523300496</v>
      </c>
      <c r="U1914" s="12" t="n">
        <v>42.6799392700195</v>
      </c>
      <c r="V1914" s="12" t="n">
        <v>65.9292907714844</v>
      </c>
      <c r="W1914" s="12" t="n">
        <v>23.2493515014648</v>
      </c>
      <c r="X1914" s="13" t="n">
        <v>17.8342424635268</v>
      </c>
      <c r="Y1914" s="13" t="n">
        <v>31.7055415391059</v>
      </c>
      <c r="Z1914" s="13" t="n">
        <v>54.0000000000001</v>
      </c>
      <c r="AA1914" s="10" t="s">
        <v>162</v>
      </c>
      <c r="AG1914" s="13" t="n">
        <v>98.8165155695704</v>
      </c>
      <c r="AH1914" s="13" t="n">
        <v>100</v>
      </c>
      <c r="AI1914" s="13" t="n">
        <v>41.8</v>
      </c>
      <c r="AJ1914" s="13" t="n">
        <v>72.8</v>
      </c>
      <c r="AK1914" s="13" t="n">
        <v>54.8</v>
      </c>
      <c r="AL1914" s="12" t="n">
        <v>54.959093914445</v>
      </c>
      <c r="AM1914" s="10" t="s">
        <v>157</v>
      </c>
    </row>
    <row r="1915" customFormat="false" ht="15" hidden="false" customHeight="false" outlineLevel="0" collapsed="false">
      <c r="A1915" s="10" t="s">
        <v>4253</v>
      </c>
      <c r="B1915" s="10" t="s">
        <v>4233</v>
      </c>
      <c r="C1915" s="10" t="s">
        <v>148</v>
      </c>
      <c r="D1915" s="11" t="n">
        <v>46299.0172453704</v>
      </c>
      <c r="E1915" s="10" t="s">
        <v>4254</v>
      </c>
      <c r="F1915" s="10" t="s">
        <v>4235</v>
      </c>
      <c r="G1915" s="10" t="s">
        <v>4236</v>
      </c>
      <c r="H1915" s="10" t="s">
        <v>189</v>
      </c>
      <c r="I1915" s="10" t="s">
        <v>152</v>
      </c>
      <c r="J1915" s="10" t="s">
        <v>153</v>
      </c>
      <c r="K1915" s="10" t="s">
        <v>154</v>
      </c>
      <c r="M1915" s="12" t="n">
        <v>57.9305463021565</v>
      </c>
      <c r="N1915" s="12" t="n">
        <v>2.87761907263377</v>
      </c>
      <c r="O1915" s="12" t="n">
        <v>57.3295585144906</v>
      </c>
      <c r="P1915" s="12" t="n">
        <v>63.2249962768555</v>
      </c>
      <c r="Q1915" s="12" t="n">
        <v>56.9552883088334</v>
      </c>
      <c r="R1915" s="12" t="n">
        <v>60.8877208944243</v>
      </c>
      <c r="S1915" s="12" t="n">
        <v>60.2790727310296</v>
      </c>
      <c r="T1915" s="12" t="n">
        <v>54.2265421517359</v>
      </c>
      <c r="U1915" s="12" t="n">
        <v>52.6351890563965</v>
      </c>
      <c r="V1915" s="12" t="n">
        <v>65.1657409667969</v>
      </c>
      <c r="W1915" s="12" t="n">
        <v>12.5305519104004</v>
      </c>
      <c r="X1915" s="13" t="n">
        <v>33.7869640016879</v>
      </c>
      <c r="Y1915" s="13" t="n">
        <v>66.5376375499075</v>
      </c>
      <c r="Z1915" s="13" t="n">
        <v>57.3</v>
      </c>
      <c r="AA1915" s="10" t="s">
        <v>155</v>
      </c>
      <c r="AG1915" s="13" t="n">
        <v>98.7403846153846</v>
      </c>
      <c r="AH1915" s="13" t="n">
        <v>100</v>
      </c>
      <c r="AI1915" s="13" t="n">
        <v>51.4</v>
      </c>
      <c r="AJ1915" s="13" t="n">
        <v>74.8</v>
      </c>
      <c r="AK1915" s="13" t="n">
        <v>56.6</v>
      </c>
      <c r="AL1915" s="12" t="n">
        <v>56.8725320779424</v>
      </c>
      <c r="AM1915" s="10" t="s">
        <v>157</v>
      </c>
    </row>
    <row r="1916" customFormat="false" ht="15" hidden="false" customHeight="false" outlineLevel="0" collapsed="false">
      <c r="A1916" s="10" t="s">
        <v>4255</v>
      </c>
      <c r="B1916" s="10" t="s">
        <v>4233</v>
      </c>
      <c r="C1916" s="10" t="s">
        <v>148</v>
      </c>
      <c r="D1916" s="11" t="n">
        <v>46299.0172916667</v>
      </c>
      <c r="E1916" s="10" t="s">
        <v>4256</v>
      </c>
      <c r="F1916" s="10" t="s">
        <v>4235</v>
      </c>
      <c r="G1916" s="10" t="s">
        <v>4236</v>
      </c>
      <c r="H1916" s="10" t="s">
        <v>192</v>
      </c>
      <c r="I1916" s="10" t="s">
        <v>152</v>
      </c>
      <c r="J1916" s="10" t="s">
        <v>153</v>
      </c>
      <c r="K1916" s="10" t="s">
        <v>154</v>
      </c>
      <c r="M1916" s="12" t="n">
        <v>53.9065615881066</v>
      </c>
      <c r="N1916" s="12" t="n">
        <v>4.12657412653982</v>
      </c>
      <c r="O1916" s="12" t="n">
        <v>52.8836575886225</v>
      </c>
      <c r="P1916" s="12" t="n">
        <v>58.991415620282</v>
      </c>
      <c r="Q1916" s="12" t="n">
        <v>58.5855094801193</v>
      </c>
      <c r="R1916" s="12" t="n">
        <v>59.6688372137536</v>
      </c>
      <c r="S1916" s="12" t="n">
        <v>54.7450376959853</v>
      </c>
      <c r="T1916" s="12" t="n">
        <v>47.6111933326135</v>
      </c>
      <c r="U1916" s="12" t="n">
        <v>45.6010437011719</v>
      </c>
      <c r="V1916" s="12" t="n">
        <v>62.2776679992676</v>
      </c>
      <c r="W1916" s="12" t="n">
        <v>16.6766242980957</v>
      </c>
      <c r="X1916" s="13" t="n">
        <v>23.4015313478845</v>
      </c>
      <c r="Y1916" s="13" t="n">
        <v>47.7315666484363</v>
      </c>
      <c r="Z1916" s="13" t="n">
        <v>54.9000000000001</v>
      </c>
      <c r="AA1916" s="10" t="s">
        <v>162</v>
      </c>
      <c r="AG1916" s="13" t="n">
        <v>98.5243151230146</v>
      </c>
      <c r="AH1916" s="13" t="n">
        <v>100</v>
      </c>
      <c r="AI1916" s="13" t="n">
        <v>44.5</v>
      </c>
      <c r="AJ1916" s="13" t="n">
        <v>72.9</v>
      </c>
      <c r="AK1916" s="13" t="n">
        <v>45.6</v>
      </c>
      <c r="AL1916" s="12" t="n">
        <v>45.6010447761194</v>
      </c>
      <c r="AM1916" s="10" t="s">
        <v>157</v>
      </c>
    </row>
    <row r="1917" customFormat="false" ht="15" hidden="false" customHeight="false" outlineLevel="0" collapsed="false">
      <c r="A1917" s="10" t="s">
        <v>4257</v>
      </c>
      <c r="B1917" s="10" t="s">
        <v>4233</v>
      </c>
      <c r="C1917" s="10" t="s">
        <v>148</v>
      </c>
      <c r="D1917" s="11" t="n">
        <v>46299.0173148148</v>
      </c>
      <c r="E1917" s="10" t="s">
        <v>4258</v>
      </c>
      <c r="F1917" s="10" t="s">
        <v>4235</v>
      </c>
      <c r="G1917" s="10" t="s">
        <v>4236</v>
      </c>
      <c r="H1917" s="10" t="s">
        <v>195</v>
      </c>
      <c r="I1917" s="10" t="s">
        <v>152</v>
      </c>
      <c r="J1917" s="10" t="s">
        <v>153</v>
      </c>
      <c r="K1917" s="10" t="s">
        <v>154</v>
      </c>
      <c r="M1917" s="12" t="n">
        <v>50.8955711500673</v>
      </c>
      <c r="N1917" s="12" t="n">
        <v>5.03758999860899</v>
      </c>
      <c r="O1917" s="12" t="n">
        <v>49.5077787810603</v>
      </c>
      <c r="P1917" s="12" t="n">
        <v>59.300744161066</v>
      </c>
      <c r="Q1917" s="12" t="n">
        <v>57.7202409420373</v>
      </c>
      <c r="R1917" s="12" t="n">
        <v>56.9060630237355</v>
      </c>
      <c r="S1917" s="12" t="n">
        <v>51.2067966358082</v>
      </c>
      <c r="T1917" s="12" t="n">
        <v>42.9785823931191</v>
      </c>
      <c r="U1917" s="12" t="n">
        <v>40.9140014648438</v>
      </c>
      <c r="V1917" s="12" t="n">
        <v>61.7276115417481</v>
      </c>
      <c r="W1917" s="12" t="n">
        <v>20.8136100769043</v>
      </c>
      <c r="X1917" s="13" t="n">
        <v>12.7267923198873</v>
      </c>
      <c r="Y1917" s="13" t="n">
        <v>43.3415536374846</v>
      </c>
      <c r="Z1917" s="13" t="n">
        <v>50.0000000000001</v>
      </c>
      <c r="AA1917" s="10" t="s">
        <v>162</v>
      </c>
      <c r="AG1917" s="13" t="n">
        <v>98.6569016881827</v>
      </c>
      <c r="AH1917" s="13" t="n">
        <v>100</v>
      </c>
      <c r="AI1917" s="13" t="n">
        <v>40</v>
      </c>
      <c r="AJ1917" s="13" t="n">
        <v>72.2</v>
      </c>
      <c r="AK1917" s="13" t="n">
        <v>49.8</v>
      </c>
      <c r="AL1917" s="12" t="n">
        <v>46.324825426945</v>
      </c>
      <c r="AM1917" s="10" t="s">
        <v>157</v>
      </c>
    </row>
    <row r="1918" customFormat="false" ht="15" hidden="false" customHeight="false" outlineLevel="0" collapsed="false">
      <c r="A1918" s="10" t="s">
        <v>4259</v>
      </c>
      <c r="B1918" s="10" t="s">
        <v>4233</v>
      </c>
      <c r="C1918" s="10" t="s">
        <v>148</v>
      </c>
      <c r="D1918" s="11" t="n">
        <v>46299.0173263889</v>
      </c>
      <c r="E1918" s="10" t="s">
        <v>4260</v>
      </c>
      <c r="F1918" s="10" t="s">
        <v>4235</v>
      </c>
      <c r="G1918" s="10" t="s">
        <v>4236</v>
      </c>
      <c r="H1918" s="10" t="s">
        <v>198</v>
      </c>
      <c r="I1918" s="10" t="s">
        <v>152</v>
      </c>
      <c r="J1918" s="10" t="s">
        <v>153</v>
      </c>
      <c r="K1918" s="10" t="s">
        <v>154</v>
      </c>
      <c r="M1918" s="12" t="n">
        <v>51.9689752468125</v>
      </c>
      <c r="N1918" s="12" t="n">
        <v>5.94560429341631</v>
      </c>
      <c r="O1918" s="12" t="n">
        <v>50.3407030239576</v>
      </c>
      <c r="P1918" s="12" t="n">
        <v>60.6403046740734</v>
      </c>
      <c r="Q1918" s="12" t="n">
        <v>59.1449620500462</v>
      </c>
      <c r="R1918" s="12" t="n">
        <v>57.0895944025467</v>
      </c>
      <c r="S1918" s="12" t="n">
        <v>56.0064898351221</v>
      </c>
      <c r="T1918" s="12" t="n">
        <v>42.7940927117032</v>
      </c>
      <c r="U1918" s="12" t="n">
        <v>40.7657470703125</v>
      </c>
      <c r="V1918" s="12" t="n">
        <v>63.6401062011719</v>
      </c>
      <c r="W1918" s="12" t="n">
        <v>22.8743591308594</v>
      </c>
      <c r="X1918" s="13" t="n">
        <v>18.7682193140235</v>
      </c>
      <c r="Y1918" s="13" t="n">
        <v>31.3961421571668</v>
      </c>
      <c r="Z1918" s="13" t="n">
        <v>51.8000000000001</v>
      </c>
      <c r="AA1918" s="10" t="s">
        <v>162</v>
      </c>
      <c r="AG1918" s="13" t="n">
        <v>98.6490289895863</v>
      </c>
      <c r="AH1918" s="13" t="n">
        <v>100</v>
      </c>
      <c r="AI1918" s="13" t="n">
        <v>39.9</v>
      </c>
      <c r="AJ1918" s="13" t="n">
        <v>70.4</v>
      </c>
      <c r="AK1918" s="13" t="n">
        <v>43.1</v>
      </c>
      <c r="AL1918" s="12" t="n">
        <v>42.4684210526316</v>
      </c>
      <c r="AM1918" s="10" t="s">
        <v>157</v>
      </c>
    </row>
    <row r="1919" customFormat="false" ht="15" hidden="false" customHeight="false" outlineLevel="0" collapsed="false">
      <c r="A1919" s="10" t="s">
        <v>4261</v>
      </c>
      <c r="B1919" s="10" t="s">
        <v>4233</v>
      </c>
      <c r="C1919" s="10" t="s">
        <v>148</v>
      </c>
      <c r="D1919" s="11" t="n">
        <v>46299.017349537</v>
      </c>
      <c r="E1919" s="10" t="s">
        <v>4262</v>
      </c>
      <c r="F1919" s="10" t="s">
        <v>4235</v>
      </c>
      <c r="G1919" s="10" t="s">
        <v>4236</v>
      </c>
      <c r="H1919" s="10" t="s">
        <v>201</v>
      </c>
      <c r="I1919" s="10" t="s">
        <v>152</v>
      </c>
      <c r="J1919" s="10" t="s">
        <v>153</v>
      </c>
      <c r="K1919" s="10" t="s">
        <v>154</v>
      </c>
      <c r="M1919" s="12" t="n">
        <v>51.9983465875774</v>
      </c>
      <c r="N1919" s="12" t="n">
        <v>5.41238262190178</v>
      </c>
      <c r="O1919" s="12" t="n">
        <v>50.5798255119868</v>
      </c>
      <c r="P1919" s="12" t="n">
        <v>61.3977936783594</v>
      </c>
      <c r="Q1919" s="12" t="n">
        <v>57.3232855287225</v>
      </c>
      <c r="R1919" s="12" t="n">
        <v>55.6010483143612</v>
      </c>
      <c r="S1919" s="12" t="n">
        <v>56.4234828132299</v>
      </c>
      <c r="T1919" s="12" t="n">
        <v>43.460850541345</v>
      </c>
      <c r="U1919" s="12" t="n">
        <v>41.5203323364258</v>
      </c>
      <c r="V1919" s="12" t="n">
        <v>63.5021705627441</v>
      </c>
      <c r="W1919" s="12" t="n">
        <v>21.9818382263184</v>
      </c>
      <c r="X1919" s="13" t="n">
        <v>16.4404292926376</v>
      </c>
      <c r="Y1919" s="13" t="n">
        <v>35.556428414644</v>
      </c>
      <c r="Z1919" s="13" t="n">
        <v>51.3000000000001</v>
      </c>
      <c r="AA1919" s="10" t="s">
        <v>162</v>
      </c>
      <c r="AG1919" s="13" t="n">
        <v>98.7372815622576</v>
      </c>
      <c r="AH1919" s="13" t="n">
        <v>100</v>
      </c>
      <c r="AI1919" s="13" t="n">
        <v>40.7</v>
      </c>
      <c r="AJ1919" s="13" t="n">
        <v>69.6</v>
      </c>
      <c r="AK1919" s="13" t="n">
        <v>50.5</v>
      </c>
      <c r="AL1919" s="12" t="n">
        <v>49.4588884668078</v>
      </c>
      <c r="AM1919" s="10" t="s">
        <v>157</v>
      </c>
    </row>
    <row r="1920" customFormat="false" ht="15" hidden="false" customHeight="false" outlineLevel="0" collapsed="false">
      <c r="A1920" s="10" t="s">
        <v>4263</v>
      </c>
      <c r="B1920" s="10" t="s">
        <v>4233</v>
      </c>
      <c r="C1920" s="10" t="s">
        <v>148</v>
      </c>
      <c r="D1920" s="11" t="n">
        <v>46299.0174305556</v>
      </c>
      <c r="E1920" s="10" t="s">
        <v>4264</v>
      </c>
      <c r="F1920" s="10" t="s">
        <v>4235</v>
      </c>
      <c r="G1920" s="10" t="s">
        <v>4236</v>
      </c>
      <c r="H1920" s="10" t="s">
        <v>204</v>
      </c>
      <c r="I1920" s="10" t="s">
        <v>152</v>
      </c>
      <c r="J1920" s="10" t="s">
        <v>153</v>
      </c>
      <c r="K1920" s="10" t="s">
        <v>154</v>
      </c>
      <c r="M1920" s="12" t="n">
        <v>53.6651954500865</v>
      </c>
      <c r="N1920" s="12" t="n">
        <v>5.89261337038975</v>
      </c>
      <c r="O1920" s="12" t="n">
        <v>52.1302594969799</v>
      </c>
      <c r="P1920" s="12" t="n">
        <v>63.0542449302074</v>
      </c>
      <c r="Q1920" s="12" t="n">
        <v>59.8548952625386</v>
      </c>
      <c r="R1920" s="12" t="n">
        <v>57.6102575475389</v>
      </c>
      <c r="S1920" s="12" t="n">
        <v>58.6668752426133</v>
      </c>
      <c r="T1920" s="12" t="n">
        <v>43.4497340792563</v>
      </c>
      <c r="U1920" s="12" t="n">
        <v>41.4747047424316</v>
      </c>
      <c r="V1920" s="12" t="n">
        <v>64.9589080810547</v>
      </c>
      <c r="W1920" s="12" t="n">
        <v>23.4842033386231</v>
      </c>
      <c r="X1920" s="13" t="n">
        <v>13.6194979319534</v>
      </c>
      <c r="Y1920" s="13" t="n">
        <v>31.9200910495684</v>
      </c>
      <c r="Z1920" s="13" t="n">
        <v>53.4000000000001</v>
      </c>
      <c r="AA1920" s="10" t="s">
        <v>162</v>
      </c>
      <c r="AC1920" s="10" t="s">
        <v>156</v>
      </c>
      <c r="AG1920" s="13" t="n">
        <v>98.5159661261064</v>
      </c>
      <c r="AH1920" s="13" t="n">
        <v>100</v>
      </c>
      <c r="AI1920" s="13" t="n">
        <v>40.3</v>
      </c>
      <c r="AJ1920" s="13" t="n">
        <v>70.6</v>
      </c>
      <c r="AK1920" s="13" t="n">
        <v>42.2</v>
      </c>
      <c r="AL1920" s="12" t="n">
        <v>41.8994134897361</v>
      </c>
      <c r="AM1920" s="10" t="s">
        <v>157</v>
      </c>
    </row>
    <row r="1921" customFormat="false" ht="15" hidden="false" customHeight="false" outlineLevel="0" collapsed="false">
      <c r="A1921" s="10" t="s">
        <v>4265</v>
      </c>
      <c r="B1921" s="10" t="s">
        <v>4233</v>
      </c>
      <c r="C1921" s="10" t="s">
        <v>148</v>
      </c>
      <c r="D1921" s="11" t="n">
        <v>46299.0174421296</v>
      </c>
      <c r="E1921" s="10" t="s">
        <v>4266</v>
      </c>
      <c r="F1921" s="10" t="s">
        <v>4235</v>
      </c>
      <c r="G1921" s="10" t="s">
        <v>4236</v>
      </c>
      <c r="H1921" s="10" t="s">
        <v>207</v>
      </c>
      <c r="I1921" s="10" t="s">
        <v>152</v>
      </c>
      <c r="J1921" s="10" t="s">
        <v>153</v>
      </c>
      <c r="K1921" s="10" t="s">
        <v>154</v>
      </c>
      <c r="M1921" s="12" t="n">
        <v>55.1237099723172</v>
      </c>
      <c r="N1921" s="12" t="n">
        <v>4.90163020881588</v>
      </c>
      <c r="O1921" s="12" t="n">
        <v>53.8504390439126</v>
      </c>
      <c r="P1921" s="12" t="n">
        <v>63.2056979444249</v>
      </c>
      <c r="Q1921" s="12" t="n">
        <v>60.6129638733652</v>
      </c>
      <c r="R1921" s="12" t="n">
        <v>58.5154606974717</v>
      </c>
      <c r="S1921" s="12" t="n">
        <v>57.958309845887</v>
      </c>
      <c r="T1921" s="12" t="n">
        <v>45.7510133149387</v>
      </c>
      <c r="U1921" s="12" t="n">
        <v>44.246768951416</v>
      </c>
      <c r="V1921" s="12" t="n">
        <v>65.4605178833008</v>
      </c>
      <c r="W1921" s="12" t="n">
        <v>21.2137489318848</v>
      </c>
      <c r="X1921" s="13" t="n">
        <v>11.5774177644383</v>
      </c>
      <c r="Y1921" s="13" t="n">
        <v>42.7408682414607</v>
      </c>
      <c r="Z1921" s="13" t="n">
        <v>55.2000000000001</v>
      </c>
      <c r="AA1921" s="10" t="s">
        <v>162</v>
      </c>
      <c r="AG1921" s="13" t="n">
        <v>98.9574684801123</v>
      </c>
      <c r="AH1921" s="13" t="n">
        <v>100</v>
      </c>
      <c r="AI1921" s="13" t="n">
        <v>43.2</v>
      </c>
      <c r="AJ1921" s="13" t="n">
        <v>70.2</v>
      </c>
      <c r="AK1921" s="13" t="n">
        <v>47.4</v>
      </c>
      <c r="AL1921" s="12" t="n">
        <v>47.2</v>
      </c>
      <c r="AM1921" s="10" t="s">
        <v>157</v>
      </c>
    </row>
    <row r="1922" customFormat="false" ht="15" hidden="false" customHeight="false" outlineLevel="0" collapsed="false">
      <c r="A1922" s="10" t="s">
        <v>4267</v>
      </c>
      <c r="B1922" s="10" t="s">
        <v>4233</v>
      </c>
      <c r="C1922" s="10" t="s">
        <v>148</v>
      </c>
      <c r="D1922" s="11" t="n">
        <v>46299.0174768519</v>
      </c>
      <c r="E1922" s="10" t="s">
        <v>4268</v>
      </c>
      <c r="F1922" s="10" t="s">
        <v>4235</v>
      </c>
      <c r="G1922" s="10" t="s">
        <v>4236</v>
      </c>
      <c r="H1922" s="10" t="s">
        <v>210</v>
      </c>
      <c r="I1922" s="10" t="s">
        <v>152</v>
      </c>
      <c r="J1922" s="10" t="s">
        <v>153</v>
      </c>
      <c r="K1922" s="10" t="s">
        <v>154</v>
      </c>
      <c r="M1922" s="12" t="n">
        <v>56.1178803844317</v>
      </c>
      <c r="N1922" s="12" t="n">
        <v>2.91672551596728</v>
      </c>
      <c r="O1922" s="12" t="n">
        <v>55.3706841874595</v>
      </c>
      <c r="P1922" s="12" t="n">
        <v>62.6009791372492</v>
      </c>
      <c r="Q1922" s="12" t="n">
        <v>59.0689364372199</v>
      </c>
      <c r="R1922" s="12" t="n">
        <v>60.032258936901</v>
      </c>
      <c r="S1922" s="12" t="n">
        <v>55.1022131808659</v>
      </c>
      <c r="T1922" s="12" t="n">
        <v>52.9488614551227</v>
      </c>
      <c r="U1922" s="12" t="n">
        <v>52.0814819335938</v>
      </c>
      <c r="V1922" s="12" t="n">
        <v>65.8789901733398</v>
      </c>
      <c r="W1922" s="12" t="n">
        <v>13.7975082397461</v>
      </c>
      <c r="X1922" s="13" t="n">
        <v>50.0563092459036</v>
      </c>
      <c r="Y1922" s="13" t="n">
        <v>70.2306814537481</v>
      </c>
      <c r="Z1922" s="13" t="n">
        <v>55.8000000000001</v>
      </c>
      <c r="AA1922" s="10" t="s">
        <v>170</v>
      </c>
      <c r="AD1922" s="10" t="s">
        <v>156</v>
      </c>
      <c r="AG1922" s="13" t="n">
        <v>97.7551764362788</v>
      </c>
      <c r="AH1922" s="13" t="n">
        <v>100</v>
      </c>
      <c r="AI1922" s="13" t="n">
        <v>48.2</v>
      </c>
      <c r="AJ1922" s="13" t="n">
        <v>74.4</v>
      </c>
      <c r="AK1922" s="13" t="n">
        <v>55.3</v>
      </c>
      <c r="AL1922" s="12" t="n">
        <v>53.3462865275142</v>
      </c>
      <c r="AM1922" s="10" t="s">
        <v>157</v>
      </c>
    </row>
    <row r="1923" customFormat="false" ht="15" hidden="false" customHeight="false" outlineLevel="0" collapsed="false">
      <c r="A1923" s="10" t="s">
        <v>4269</v>
      </c>
      <c r="B1923" s="10" t="s">
        <v>4233</v>
      </c>
      <c r="C1923" s="10" t="s">
        <v>148</v>
      </c>
      <c r="D1923" s="11" t="n">
        <v>46299.0175</v>
      </c>
      <c r="E1923" s="10" t="s">
        <v>4270</v>
      </c>
      <c r="F1923" s="10" t="s">
        <v>4235</v>
      </c>
      <c r="G1923" s="10" t="s">
        <v>4236</v>
      </c>
      <c r="H1923" s="10" t="s">
        <v>213</v>
      </c>
      <c r="I1923" s="10" t="s">
        <v>152</v>
      </c>
      <c r="J1923" s="10" t="s">
        <v>153</v>
      </c>
      <c r="K1923" s="10" t="s">
        <v>154</v>
      </c>
      <c r="M1923" s="12" t="n">
        <v>57.8171076111283</v>
      </c>
      <c r="N1923" s="12" t="n">
        <v>3.57827531333955</v>
      </c>
      <c r="O1923" s="12" t="n">
        <v>56.864381858039</v>
      </c>
      <c r="P1923" s="12" t="n">
        <v>64.7729336413574</v>
      </c>
      <c r="Q1923" s="12" t="n">
        <v>62.1729384662845</v>
      </c>
      <c r="R1923" s="12" t="n">
        <v>62.1236724785747</v>
      </c>
      <c r="S1923" s="12" t="n">
        <v>57.2242760305115</v>
      </c>
      <c r="T1923" s="12" t="n">
        <v>52.1895961243126</v>
      </c>
      <c r="U1923" s="12" t="n">
        <v>50.2537231445313</v>
      </c>
      <c r="V1923" s="12" t="n">
        <v>67.5259323120117</v>
      </c>
      <c r="W1923" s="12" t="n">
        <v>17.2722091674805</v>
      </c>
      <c r="X1923" s="13" t="n">
        <v>18.061810450185</v>
      </c>
      <c r="Y1923" s="13" t="n">
        <v>56.9277259714386</v>
      </c>
      <c r="Z1923" s="13" t="n">
        <v>57.5000000000001</v>
      </c>
      <c r="AA1923" s="10" t="s">
        <v>155</v>
      </c>
      <c r="AG1923" s="13" t="n">
        <v>98.9333333333333</v>
      </c>
      <c r="AH1923" s="13" t="n">
        <v>100</v>
      </c>
      <c r="AI1923" s="13" t="n">
        <v>49.3</v>
      </c>
      <c r="AJ1923" s="13" t="n">
        <v>73.9</v>
      </c>
      <c r="AK1923" s="13" t="n">
        <v>53.6</v>
      </c>
      <c r="AL1923" s="12" t="n">
        <v>52.9444444444444</v>
      </c>
      <c r="AM1923" s="10" t="s">
        <v>157</v>
      </c>
    </row>
    <row r="1924" customFormat="false" ht="15" hidden="false" customHeight="false" outlineLevel="0" collapsed="false">
      <c r="A1924" s="10" t="s">
        <v>4271</v>
      </c>
      <c r="B1924" s="10" t="s">
        <v>4233</v>
      </c>
      <c r="C1924" s="10" t="s">
        <v>148</v>
      </c>
      <c r="D1924" s="11" t="n">
        <v>46299.0175925926</v>
      </c>
      <c r="E1924" s="10" t="s">
        <v>4272</v>
      </c>
      <c r="F1924" s="10" t="s">
        <v>4235</v>
      </c>
      <c r="G1924" s="10" t="s">
        <v>4236</v>
      </c>
      <c r="H1924" s="10" t="s">
        <v>216</v>
      </c>
      <c r="I1924" s="10" t="s">
        <v>152</v>
      </c>
      <c r="J1924" s="10" t="s">
        <v>153</v>
      </c>
      <c r="K1924" s="10" t="s">
        <v>154</v>
      </c>
      <c r="M1924" s="12" t="n">
        <v>53.8195191734539</v>
      </c>
      <c r="N1924" s="12" t="n">
        <v>5.51477278558335</v>
      </c>
      <c r="O1924" s="12" t="n">
        <v>52.3984225380411</v>
      </c>
      <c r="P1924" s="12" t="n">
        <v>61.6673461522873</v>
      </c>
      <c r="Q1924" s="12" t="n">
        <v>62.1849114383485</v>
      </c>
      <c r="R1924" s="12" t="n">
        <v>56.2912692902274</v>
      </c>
      <c r="S1924" s="12" t="n">
        <v>58.5422868407755</v>
      </c>
      <c r="T1924" s="12" t="n">
        <v>45.1324973344306</v>
      </c>
      <c r="U1924" s="12" t="n">
        <v>41.879940032959</v>
      </c>
      <c r="V1924" s="12" t="n">
        <v>65.7888641357422</v>
      </c>
      <c r="W1924" s="12" t="n">
        <v>23.9089241027832</v>
      </c>
      <c r="X1924" s="13" t="n">
        <v>11.0536735591729</v>
      </c>
      <c r="Y1924" s="13" t="n">
        <v>32.8559906144596</v>
      </c>
      <c r="Z1924" s="13" t="n">
        <v>51.9000000000001</v>
      </c>
      <c r="AA1924" s="10" t="s">
        <v>162</v>
      </c>
      <c r="AC1924" s="10" t="s">
        <v>156</v>
      </c>
      <c r="AG1924" s="13" t="n">
        <v>97.9530273647921</v>
      </c>
      <c r="AH1924" s="13" t="n">
        <v>100</v>
      </c>
      <c r="AI1924" s="13" t="n">
        <v>41</v>
      </c>
      <c r="AJ1924" s="13" t="n">
        <v>72</v>
      </c>
      <c r="AK1924" s="13" t="n">
        <v>49.8</v>
      </c>
      <c r="AL1924" s="12" t="n">
        <v>47.0891176470588</v>
      </c>
      <c r="AM1924" s="10" t="s">
        <v>157</v>
      </c>
    </row>
    <row r="1925" customFormat="false" ht="15" hidden="false" customHeight="false" outlineLevel="0" collapsed="false">
      <c r="A1925" s="10" t="s">
        <v>4273</v>
      </c>
      <c r="B1925" s="10" t="s">
        <v>4233</v>
      </c>
      <c r="C1925" s="10" t="s">
        <v>148</v>
      </c>
      <c r="D1925" s="11" t="n">
        <v>46299.0176157407</v>
      </c>
      <c r="E1925" s="10" t="s">
        <v>4274</v>
      </c>
      <c r="F1925" s="10" t="s">
        <v>4235</v>
      </c>
      <c r="G1925" s="10" t="s">
        <v>4236</v>
      </c>
      <c r="H1925" s="10" t="s">
        <v>219</v>
      </c>
      <c r="I1925" s="10" t="s">
        <v>152</v>
      </c>
      <c r="J1925" s="10" t="s">
        <v>153</v>
      </c>
      <c r="K1925" s="10" t="s">
        <v>154</v>
      </c>
      <c r="M1925" s="12" t="n">
        <v>49.4171500827115</v>
      </c>
      <c r="N1925" s="12" t="n">
        <v>6.80020203762799</v>
      </c>
      <c r="O1925" s="12" t="n">
        <v>48.7557626014601</v>
      </c>
      <c r="P1925" s="12" t="n">
        <v>45.4867869626978</v>
      </c>
      <c r="Q1925" s="12" t="n">
        <v>58.4284210344414</v>
      </c>
      <c r="R1925" s="12" t="n">
        <v>50.9796908620402</v>
      </c>
      <c r="S1925" s="12" t="n">
        <v>53.2972046979561</v>
      </c>
      <c r="T1925" s="12" t="n">
        <v>37.0534477373745</v>
      </c>
      <c r="U1925" s="12" t="n">
        <v>34.7928276062012</v>
      </c>
      <c r="V1925" s="12" t="n">
        <v>59.6786651611328</v>
      </c>
      <c r="W1925" s="12" t="n">
        <v>24.8858375549316</v>
      </c>
      <c r="X1925" s="13" t="n">
        <v>13.1099137931035</v>
      </c>
      <c r="Y1925" s="13" t="n">
        <v>36.385775862069</v>
      </c>
      <c r="Z1925" s="13" t="n">
        <v>55.5000000000003</v>
      </c>
      <c r="AA1925" s="10" t="s">
        <v>162</v>
      </c>
      <c r="AG1925" s="13" t="n">
        <v>98.6394557823129</v>
      </c>
      <c r="AH1925" s="13" t="n">
        <v>100</v>
      </c>
      <c r="AI1925" s="13" t="n">
        <v>33.7</v>
      </c>
      <c r="AJ1925" s="13" t="n">
        <v>72.2</v>
      </c>
      <c r="AK1925" s="13" t="n">
        <v>55.8</v>
      </c>
      <c r="AL1925" s="12" t="n">
        <v>51.0928424739661</v>
      </c>
      <c r="AM1925" s="10" t="s">
        <v>157</v>
      </c>
    </row>
    <row r="1926" customFormat="false" ht="15" hidden="false" customHeight="false" outlineLevel="0" collapsed="false">
      <c r="A1926" s="10" t="s">
        <v>4275</v>
      </c>
      <c r="B1926" s="10" t="s">
        <v>4233</v>
      </c>
      <c r="C1926" s="10" t="s">
        <v>148</v>
      </c>
      <c r="D1926" s="11" t="n">
        <v>46299.0176388889</v>
      </c>
      <c r="E1926" s="10" t="s">
        <v>4276</v>
      </c>
      <c r="F1926" s="10" t="s">
        <v>4235</v>
      </c>
      <c r="G1926" s="10" t="s">
        <v>4236</v>
      </c>
      <c r="H1926" s="10" t="s">
        <v>222</v>
      </c>
      <c r="I1926" s="10" t="s">
        <v>152</v>
      </c>
      <c r="J1926" s="10" t="s">
        <v>153</v>
      </c>
      <c r="K1926" s="10" t="s">
        <v>154</v>
      </c>
      <c r="M1926" s="12" t="n">
        <v>48.9224402794003</v>
      </c>
      <c r="N1926" s="12" t="n">
        <v>7.05585710643173</v>
      </c>
      <c r="O1926" s="12" t="n">
        <v>48.0296188284701</v>
      </c>
      <c r="P1926" s="12" t="n">
        <v>46.6381806845991</v>
      </c>
      <c r="Q1926" s="12" t="n">
        <v>58.7162907005608</v>
      </c>
      <c r="R1926" s="12" t="n">
        <v>52.3849973444718</v>
      </c>
      <c r="S1926" s="12" t="n">
        <v>52.1616705832859</v>
      </c>
      <c r="T1926" s="12" t="n">
        <v>37.0773536466906</v>
      </c>
      <c r="U1926" s="12" t="n">
        <v>34.6814765930176</v>
      </c>
      <c r="V1926" s="12" t="n">
        <v>61.1141166687012</v>
      </c>
      <c r="W1926" s="12" t="n">
        <v>26.4326400756836</v>
      </c>
      <c r="X1926" s="13" t="n">
        <v>14.1354984693199</v>
      </c>
      <c r="Y1926" s="13" t="n">
        <v>30.7620637049627</v>
      </c>
      <c r="Z1926" s="13" t="n">
        <v>55.1000000000003</v>
      </c>
      <c r="AA1926" s="10" t="s">
        <v>162</v>
      </c>
      <c r="AG1926" s="13" t="n">
        <v>98.3614647115694</v>
      </c>
      <c r="AH1926" s="13" t="n">
        <v>100</v>
      </c>
      <c r="AI1926" s="13" t="n">
        <v>33.6</v>
      </c>
      <c r="AJ1926" s="13" t="n">
        <v>71.7</v>
      </c>
      <c r="AK1926" s="13" t="n">
        <v>55</v>
      </c>
      <c r="AL1926" s="12" t="n">
        <v>50.8121376170937</v>
      </c>
      <c r="AM1926" s="10" t="s">
        <v>157</v>
      </c>
    </row>
    <row r="1927" customFormat="false" ht="15" hidden="false" customHeight="false" outlineLevel="0" collapsed="false">
      <c r="A1927" s="10" t="s">
        <v>4277</v>
      </c>
      <c r="B1927" s="10" t="s">
        <v>4233</v>
      </c>
      <c r="C1927" s="10" t="s">
        <v>148</v>
      </c>
      <c r="D1927" s="11" t="n">
        <v>46299.017662037</v>
      </c>
      <c r="E1927" s="10" t="s">
        <v>4278</v>
      </c>
      <c r="F1927" s="10" t="s">
        <v>4235</v>
      </c>
      <c r="G1927" s="10" t="s">
        <v>4236</v>
      </c>
      <c r="H1927" s="10" t="s">
        <v>225</v>
      </c>
      <c r="I1927" s="10" t="s">
        <v>152</v>
      </c>
      <c r="J1927" s="10" t="s">
        <v>153</v>
      </c>
      <c r="K1927" s="10" t="s">
        <v>154</v>
      </c>
      <c r="M1927" s="12" t="n">
        <v>50.747353264123</v>
      </c>
      <c r="N1927" s="12" t="n">
        <v>5.37861580073178</v>
      </c>
      <c r="O1927" s="12" t="n">
        <v>49.2049087938745</v>
      </c>
      <c r="P1927" s="12" t="n">
        <v>59.0024964929214</v>
      </c>
      <c r="Q1927" s="12" t="n">
        <v>58.7995656610123</v>
      </c>
      <c r="R1927" s="12" t="n">
        <v>55.4262326928072</v>
      </c>
      <c r="S1927" s="12" t="n">
        <v>53.5137092608478</v>
      </c>
      <c r="T1927" s="12" t="n">
        <v>42.8008526823009</v>
      </c>
      <c r="U1927" s="12" t="n">
        <v>40.5629081726074</v>
      </c>
      <c r="V1927" s="12" t="n">
        <v>61.6535224914551</v>
      </c>
      <c r="W1927" s="12" t="n">
        <v>21.0906143188477</v>
      </c>
      <c r="X1927" s="13" t="n">
        <v>17.992377434083</v>
      </c>
      <c r="Y1927" s="13" t="n">
        <v>34.55910090144</v>
      </c>
      <c r="Z1927" s="13" t="n">
        <v>46.5000000000001</v>
      </c>
      <c r="AA1927" s="10" t="s">
        <v>162</v>
      </c>
      <c r="AG1927" s="13" t="n">
        <v>98.6209462233169</v>
      </c>
      <c r="AH1927" s="13" t="n">
        <v>100</v>
      </c>
      <c r="AI1927" s="13" t="n">
        <v>39.7</v>
      </c>
      <c r="AJ1927" s="13" t="n">
        <v>70.1</v>
      </c>
      <c r="AK1927" s="13" t="n">
        <v>47.9</v>
      </c>
      <c r="AL1927" s="12" t="n">
        <v>44.2037037037037</v>
      </c>
      <c r="AM1927" s="10" t="s">
        <v>157</v>
      </c>
    </row>
    <row r="1928" customFormat="false" ht="15" hidden="false" customHeight="false" outlineLevel="0" collapsed="false">
      <c r="A1928" s="10" t="s">
        <v>4279</v>
      </c>
      <c r="B1928" s="10" t="s">
        <v>4233</v>
      </c>
      <c r="C1928" s="10" t="s">
        <v>148</v>
      </c>
      <c r="D1928" s="11" t="n">
        <v>46299.0176851852</v>
      </c>
      <c r="E1928" s="10" t="s">
        <v>4280</v>
      </c>
      <c r="F1928" s="10" t="s">
        <v>4235</v>
      </c>
      <c r="G1928" s="10" t="s">
        <v>4236</v>
      </c>
      <c r="H1928" s="10" t="s">
        <v>228</v>
      </c>
      <c r="I1928" s="10" t="s">
        <v>152</v>
      </c>
      <c r="J1928" s="10" t="s">
        <v>153</v>
      </c>
      <c r="K1928" s="10" t="s">
        <v>154</v>
      </c>
      <c r="M1928" s="12" t="n">
        <v>50.6433896365467</v>
      </c>
      <c r="N1928" s="12" t="n">
        <v>5.46584440614291</v>
      </c>
      <c r="O1928" s="12" t="n">
        <v>49.2971603448696</v>
      </c>
      <c r="P1928" s="12" t="n">
        <v>57.5435912639626</v>
      </c>
      <c r="Q1928" s="12" t="n">
        <v>58.9232517558641</v>
      </c>
      <c r="R1928" s="12" t="n">
        <v>55.3241828792709</v>
      </c>
      <c r="S1928" s="12" t="n">
        <v>51.6016008198768</v>
      </c>
      <c r="T1928" s="12" t="n">
        <v>41.4299014698991</v>
      </c>
      <c r="U1928" s="12" t="n">
        <v>39.4515533447266</v>
      </c>
      <c r="V1928" s="12" t="n">
        <v>61.9509239196777</v>
      </c>
      <c r="W1928" s="12" t="n">
        <v>22.4993705749512</v>
      </c>
      <c r="X1928" s="13" t="n">
        <v>15.0010687059159</v>
      </c>
      <c r="Y1928" s="13" t="n">
        <v>37.0508466525756</v>
      </c>
      <c r="Z1928" s="13" t="n">
        <v>49.7000000000001</v>
      </c>
      <c r="AA1928" s="10" t="s">
        <v>162</v>
      </c>
      <c r="AG1928" s="13" t="n">
        <v>98.7037037037037</v>
      </c>
      <c r="AH1928" s="13" t="n">
        <v>100</v>
      </c>
      <c r="AI1928" s="13" t="n">
        <v>38.6</v>
      </c>
      <c r="AJ1928" s="13" t="n">
        <v>68.6</v>
      </c>
      <c r="AK1928" s="13" t="n">
        <v>46.9</v>
      </c>
      <c r="AL1928" s="12" t="n">
        <v>43.0444444444444</v>
      </c>
      <c r="AM1928" s="10" t="s">
        <v>157</v>
      </c>
    </row>
    <row r="1929" customFormat="false" ht="15" hidden="false" customHeight="false" outlineLevel="0" collapsed="false">
      <c r="A1929" s="10" t="s">
        <v>4281</v>
      </c>
      <c r="B1929" s="10" t="s">
        <v>4233</v>
      </c>
      <c r="C1929" s="10" t="s">
        <v>148</v>
      </c>
      <c r="D1929" s="11" t="n">
        <v>46299.0176967593</v>
      </c>
      <c r="E1929" s="10" t="s">
        <v>4282</v>
      </c>
      <c r="F1929" s="10" t="s">
        <v>4235</v>
      </c>
      <c r="G1929" s="10" t="s">
        <v>4236</v>
      </c>
      <c r="H1929" s="10" t="s">
        <v>231</v>
      </c>
      <c r="I1929" s="10" t="s">
        <v>152</v>
      </c>
      <c r="J1929" s="10" t="s">
        <v>153</v>
      </c>
      <c r="K1929" s="10" t="s">
        <v>154</v>
      </c>
      <c r="M1929" s="12" t="n">
        <v>53.7703075034148</v>
      </c>
      <c r="N1929" s="12" t="n">
        <v>4.75705325666093</v>
      </c>
      <c r="O1929" s="12" t="n">
        <v>52.4613764049218</v>
      </c>
      <c r="P1929" s="12" t="n">
        <v>61.4316549336081</v>
      </c>
      <c r="Q1929" s="12" t="n">
        <v>61.0060222305077</v>
      </c>
      <c r="R1929" s="12" t="n">
        <v>56.540452380209</v>
      </c>
      <c r="S1929" s="12" t="n">
        <v>56.5371903915536</v>
      </c>
      <c r="T1929" s="12" t="n">
        <v>47.2225257052636</v>
      </c>
      <c r="U1929" s="12" t="n">
        <v>44.8209838867188</v>
      </c>
      <c r="V1929" s="12" t="n">
        <v>64.7711639404297</v>
      </c>
      <c r="W1929" s="12" t="n">
        <v>19.9501800537109</v>
      </c>
      <c r="X1929" s="13" t="n">
        <v>24.8257217140904</v>
      </c>
      <c r="Y1929" s="13" t="n">
        <v>38.0553340031696</v>
      </c>
      <c r="Z1929" s="13" t="n">
        <v>50.3000000000001</v>
      </c>
      <c r="AA1929" s="10" t="s">
        <v>162</v>
      </c>
      <c r="AC1929" s="10" t="s">
        <v>156</v>
      </c>
      <c r="AG1929" s="13" t="n">
        <v>98.637037037037</v>
      </c>
      <c r="AH1929" s="13" t="n">
        <v>100</v>
      </c>
      <c r="AI1929" s="13" t="n">
        <v>44.1</v>
      </c>
      <c r="AJ1929" s="13" t="n">
        <v>69.5</v>
      </c>
      <c r="AK1929" s="13" t="n">
        <v>51.5</v>
      </c>
      <c r="AL1929" s="12" t="n">
        <v>50.0402698623819</v>
      </c>
      <c r="AM1929" s="10" t="s">
        <v>157</v>
      </c>
    </row>
    <row r="1930" customFormat="false" ht="15" hidden="false" customHeight="false" outlineLevel="0" collapsed="false">
      <c r="A1930" s="10" t="s">
        <v>4283</v>
      </c>
      <c r="B1930" s="10" t="s">
        <v>4233</v>
      </c>
      <c r="C1930" s="10" t="s">
        <v>148</v>
      </c>
      <c r="D1930" s="11" t="n">
        <v>46299.0177199074</v>
      </c>
      <c r="E1930" s="10" t="s">
        <v>4284</v>
      </c>
      <c r="F1930" s="10" t="s">
        <v>4235</v>
      </c>
      <c r="G1930" s="10" t="s">
        <v>4236</v>
      </c>
      <c r="H1930" s="10" t="s">
        <v>234</v>
      </c>
      <c r="I1930" s="10" t="s">
        <v>152</v>
      </c>
      <c r="J1930" s="10" t="s">
        <v>153</v>
      </c>
      <c r="K1930" s="10" t="s">
        <v>154</v>
      </c>
      <c r="M1930" s="12" t="n">
        <v>60.6515687684694</v>
      </c>
      <c r="N1930" s="12" t="n">
        <v>2.52815280712913</v>
      </c>
      <c r="O1930" s="12" t="n">
        <v>60.3389196704972</v>
      </c>
      <c r="P1930" s="12" t="n">
        <v>60.2595263221907</v>
      </c>
      <c r="Q1930" s="12" t="n">
        <v>63.920746360413</v>
      </c>
      <c r="R1930" s="12" t="n">
        <v>63.1168274855012</v>
      </c>
      <c r="S1930" s="12" t="n">
        <v>60.3074604116484</v>
      </c>
      <c r="T1930" s="12" t="n">
        <v>56.1778917344442</v>
      </c>
      <c r="U1930" s="12" t="n">
        <v>54.8243408203125</v>
      </c>
      <c r="V1930" s="12" t="n">
        <v>66.088737487793</v>
      </c>
      <c r="W1930" s="12" t="n">
        <v>11.2643966674805</v>
      </c>
      <c r="X1930" s="13" t="n">
        <v>20.0743700231599</v>
      </c>
      <c r="Y1930" s="13" t="n">
        <v>73.2563182225011</v>
      </c>
      <c r="Z1930" s="13" t="n">
        <v>61.1000000000001</v>
      </c>
      <c r="AA1930" s="10" t="s">
        <v>155</v>
      </c>
      <c r="AC1930" s="10" t="s">
        <v>156</v>
      </c>
      <c r="AE1930" s="10" t="s">
        <v>156</v>
      </c>
      <c r="AG1930" s="13" t="n">
        <v>97.8343684552611</v>
      </c>
      <c r="AH1930" s="13" t="n">
        <v>100</v>
      </c>
      <c r="AI1930" s="13" t="n">
        <v>53.7</v>
      </c>
      <c r="AJ1930" s="13" t="n">
        <v>75</v>
      </c>
      <c r="AK1930" s="13" t="n">
        <v>61</v>
      </c>
      <c r="AL1930" s="12" t="n">
        <v>60.8</v>
      </c>
      <c r="AM1930" s="10" t="s">
        <v>157</v>
      </c>
    </row>
    <row r="1931" customFormat="false" ht="15" hidden="false" customHeight="false" outlineLevel="0" collapsed="false">
      <c r="A1931" s="10" t="s">
        <v>4285</v>
      </c>
      <c r="B1931" s="10" t="s">
        <v>4233</v>
      </c>
      <c r="C1931" s="10" t="s">
        <v>148</v>
      </c>
      <c r="D1931" s="11" t="n">
        <v>46299.0177430556</v>
      </c>
      <c r="E1931" s="10" t="s">
        <v>4286</v>
      </c>
      <c r="F1931" s="10" t="s">
        <v>4235</v>
      </c>
      <c r="G1931" s="10" t="s">
        <v>4236</v>
      </c>
      <c r="H1931" s="10" t="s">
        <v>237</v>
      </c>
      <c r="I1931" s="10" t="s">
        <v>152</v>
      </c>
      <c r="J1931" s="10" t="s">
        <v>153</v>
      </c>
      <c r="K1931" s="10" t="s">
        <v>154</v>
      </c>
      <c r="M1931" s="12" t="n">
        <v>60.6444308962269</v>
      </c>
      <c r="N1931" s="12" t="n">
        <v>1.68869817392974</v>
      </c>
      <c r="O1931" s="12" t="n">
        <v>60.452972540915</v>
      </c>
      <c r="P1931" s="12" t="n">
        <v>60.4376419378869</v>
      </c>
      <c r="Q1931" s="12" t="n">
        <v>62.8087685474735</v>
      </c>
      <c r="R1931" s="12" t="n">
        <v>62.3028683048664</v>
      </c>
      <c r="S1931" s="12" t="n">
        <v>59.9582805548941</v>
      </c>
      <c r="T1931" s="12" t="n">
        <v>57.4019598469932</v>
      </c>
      <c r="U1931" s="12" t="n">
        <v>57.0288352966309</v>
      </c>
      <c r="V1931" s="12" t="n">
        <v>65.1909484863281</v>
      </c>
      <c r="W1931" s="12" t="n">
        <v>8.16211318969727</v>
      </c>
      <c r="X1931" s="13" t="n">
        <v>25.9645455576621</v>
      </c>
      <c r="Y1931" s="13" t="n">
        <v>89.1505841556884</v>
      </c>
      <c r="Z1931" s="13" t="n">
        <v>59.9</v>
      </c>
      <c r="AA1931" s="10" t="s">
        <v>155</v>
      </c>
      <c r="AC1931" s="10" t="s">
        <v>156</v>
      </c>
      <c r="AG1931" s="13" t="n">
        <v>98.0318337781167</v>
      </c>
      <c r="AH1931" s="13" t="n">
        <v>100</v>
      </c>
      <c r="AI1931" s="13" t="n">
        <v>52.4</v>
      </c>
      <c r="AJ1931" s="13" t="n">
        <v>73.9</v>
      </c>
      <c r="AK1931" s="13" t="n">
        <v>61.4</v>
      </c>
      <c r="AL1931" s="12" t="n">
        <v>60.9188810889256</v>
      </c>
      <c r="AM1931" s="10" t="s">
        <v>157</v>
      </c>
    </row>
    <row r="1932" customFormat="false" ht="15" hidden="false" customHeight="false" outlineLevel="0" collapsed="false">
      <c r="A1932" s="10" t="s">
        <v>4287</v>
      </c>
      <c r="B1932" s="10" t="s">
        <v>4233</v>
      </c>
      <c r="C1932" s="10" t="s">
        <v>148</v>
      </c>
      <c r="D1932" s="11" t="n">
        <v>46299.0177662037</v>
      </c>
      <c r="E1932" s="10" t="s">
        <v>4288</v>
      </c>
      <c r="F1932" s="10" t="s">
        <v>4235</v>
      </c>
      <c r="G1932" s="10" t="s">
        <v>4236</v>
      </c>
      <c r="H1932" s="10" t="s">
        <v>240</v>
      </c>
      <c r="I1932" s="10" t="s">
        <v>152</v>
      </c>
      <c r="J1932" s="10" t="s">
        <v>153</v>
      </c>
      <c r="K1932" s="10" t="s">
        <v>154</v>
      </c>
      <c r="M1932" s="12" t="n">
        <v>62.436649565208</v>
      </c>
      <c r="N1932" s="12" t="n">
        <v>1.65851270505573</v>
      </c>
      <c r="O1932" s="12" t="n">
        <v>62.1396678485163</v>
      </c>
      <c r="P1932" s="12" t="n">
        <v>67.0170363704936</v>
      </c>
      <c r="Q1932" s="12" t="n">
        <v>61.5343499838951</v>
      </c>
      <c r="R1932" s="12" t="n">
        <v>63.9352773051141</v>
      </c>
      <c r="S1932" s="12" t="n">
        <v>62.0039540963474</v>
      </c>
      <c r="T1932" s="12" t="n">
        <v>60.7672815348755</v>
      </c>
      <c r="U1932" s="12" t="n">
        <v>60.1703720092773</v>
      </c>
      <c r="V1932" s="12" t="n">
        <v>69.3544845581055</v>
      </c>
      <c r="W1932" s="12" t="n">
        <v>9.18411254882813</v>
      </c>
      <c r="X1932" s="13" t="n">
        <v>76.5804391957344</v>
      </c>
      <c r="Y1932" s="13" t="n">
        <v>95.1767649115123</v>
      </c>
      <c r="Z1932" s="13" t="n">
        <v>62.6</v>
      </c>
      <c r="AA1932" s="10" t="s">
        <v>170</v>
      </c>
      <c r="AG1932" s="13" t="n">
        <v>98.9159959339433</v>
      </c>
      <c r="AH1932" s="13" t="n">
        <v>100</v>
      </c>
      <c r="AI1932" s="13" t="n">
        <v>57.8</v>
      </c>
      <c r="AJ1932" s="13" t="n">
        <v>73.8</v>
      </c>
      <c r="AK1932" s="13" t="n">
        <v>61.2</v>
      </c>
      <c r="AL1932" s="12" t="n">
        <v>61.5419022755162</v>
      </c>
      <c r="AM1932" s="10" t="s">
        <v>157</v>
      </c>
    </row>
    <row r="1933" customFormat="false" ht="15" hidden="false" customHeight="false" outlineLevel="0" collapsed="false">
      <c r="A1933" s="10" t="s">
        <v>4289</v>
      </c>
      <c r="B1933" s="10" t="s">
        <v>4233</v>
      </c>
      <c r="C1933" s="10" t="s">
        <v>148</v>
      </c>
      <c r="D1933" s="11" t="n">
        <v>46299.0179398148</v>
      </c>
      <c r="E1933" s="10" t="s">
        <v>4290</v>
      </c>
      <c r="F1933" s="10" t="s">
        <v>4235</v>
      </c>
      <c r="G1933" s="10" t="s">
        <v>4236</v>
      </c>
      <c r="H1933" s="10" t="s">
        <v>247</v>
      </c>
      <c r="I1933" s="10" t="s">
        <v>152</v>
      </c>
      <c r="J1933" s="10" t="s">
        <v>248</v>
      </c>
      <c r="K1933" s="10" t="s">
        <v>154</v>
      </c>
      <c r="M1933" s="12" t="n">
        <v>56.8838667068475</v>
      </c>
      <c r="N1933" s="12" t="n">
        <v>4.07657422416463</v>
      </c>
      <c r="O1933" s="12" t="n">
        <v>55.8347211205543</v>
      </c>
      <c r="P1933" s="12" t="n">
        <v>65.5003710620593</v>
      </c>
      <c r="Q1933" s="12" t="n">
        <v>60.1781691271791</v>
      </c>
      <c r="R1933" s="12" t="n">
        <v>59.4852616153186</v>
      </c>
      <c r="S1933" s="12" t="n">
        <v>58.9425370933233</v>
      </c>
      <c r="T1933" s="12" t="n">
        <v>51.2540318086258</v>
      </c>
      <c r="U1933" s="12" t="n">
        <v>49.3415031433106</v>
      </c>
      <c r="V1933" s="12" t="n">
        <v>66.7718811035156</v>
      </c>
      <c r="W1933" s="12" t="n">
        <v>17.4303779602051</v>
      </c>
      <c r="X1933" s="13" t="n">
        <v>23.8807293359733</v>
      </c>
      <c r="Y1933" s="13" t="n">
        <v>48.4450880148153</v>
      </c>
      <c r="Z1933" s="13" t="n">
        <v>55.6000000000001</v>
      </c>
      <c r="AA1933" s="10" t="s">
        <v>162</v>
      </c>
      <c r="AG1933" s="13" t="n">
        <v>98.7971154126887</v>
      </c>
      <c r="AH1933" s="13" t="n">
        <v>100</v>
      </c>
      <c r="AI1933" s="13" t="n">
        <v>48.7</v>
      </c>
      <c r="AJ1933" s="13" t="n">
        <v>71.3</v>
      </c>
      <c r="AK1933" s="13" t="n">
        <v>52</v>
      </c>
      <c r="AL1933" s="12" t="n">
        <v>52.0481481481482</v>
      </c>
      <c r="AM1933" s="10" t="s">
        <v>157</v>
      </c>
    </row>
    <row r="1934" customFormat="false" ht="15" hidden="false" customHeight="false" outlineLevel="0" collapsed="false">
      <c r="A1934" s="10" t="s">
        <v>4291</v>
      </c>
      <c r="B1934" s="10" t="s">
        <v>4233</v>
      </c>
      <c r="C1934" s="10" t="s">
        <v>148</v>
      </c>
      <c r="D1934" s="11" t="n">
        <v>46299.017962963</v>
      </c>
      <c r="E1934" s="10" t="s">
        <v>4292</v>
      </c>
      <c r="F1934" s="10" t="s">
        <v>4235</v>
      </c>
      <c r="G1934" s="10" t="s">
        <v>4236</v>
      </c>
      <c r="H1934" s="10" t="s">
        <v>251</v>
      </c>
      <c r="I1934" s="10" t="s">
        <v>152</v>
      </c>
      <c r="J1934" s="10" t="s">
        <v>248</v>
      </c>
      <c r="K1934" s="10" t="s">
        <v>154</v>
      </c>
      <c r="M1934" s="12" t="n">
        <v>58.0937997034492</v>
      </c>
      <c r="N1934" s="12" t="n">
        <v>3.67615735118721</v>
      </c>
      <c r="O1934" s="12" t="n">
        <v>57.2493341302008</v>
      </c>
      <c r="P1934" s="12" t="n">
        <v>65.3252268830526</v>
      </c>
      <c r="Q1934" s="12" t="n">
        <v>60.0490068062065</v>
      </c>
      <c r="R1934" s="12" t="n">
        <v>60.2708576765405</v>
      </c>
      <c r="S1934" s="12" t="n">
        <v>59.6054001969027</v>
      </c>
      <c r="T1934" s="12" t="n">
        <v>52.5858082218243</v>
      </c>
      <c r="U1934" s="12" t="n">
        <v>51.408504486084</v>
      </c>
      <c r="V1934" s="12" t="n">
        <v>66.6456451416016</v>
      </c>
      <c r="W1934" s="12" t="n">
        <v>15.2371406555176</v>
      </c>
      <c r="X1934" s="13" t="n">
        <v>19.2248737888653</v>
      </c>
      <c r="Y1934" s="13" t="n">
        <v>55.8253997271871</v>
      </c>
      <c r="Z1934" s="13" t="n">
        <v>57.3000000000001</v>
      </c>
      <c r="AA1934" s="10" t="s">
        <v>155</v>
      </c>
      <c r="AG1934" s="13" t="n">
        <v>98.5353619332668</v>
      </c>
      <c r="AH1934" s="13" t="n">
        <v>100</v>
      </c>
      <c r="AI1934" s="13" t="n">
        <v>50.3</v>
      </c>
      <c r="AJ1934" s="13" t="n">
        <v>71.3</v>
      </c>
      <c r="AK1934" s="13" t="n">
        <v>54.4</v>
      </c>
      <c r="AL1934" s="12" t="n">
        <v>54.4248861480076</v>
      </c>
      <c r="AM1934" s="10" t="s">
        <v>157</v>
      </c>
    </row>
    <row r="1935" customFormat="false" ht="15" hidden="false" customHeight="false" outlineLevel="0" collapsed="false">
      <c r="A1935" s="10" t="s">
        <v>4293</v>
      </c>
      <c r="B1935" s="10" t="s">
        <v>4233</v>
      </c>
      <c r="C1935" s="10" t="s">
        <v>148</v>
      </c>
      <c r="D1935" s="11" t="n">
        <v>46299.0179861111</v>
      </c>
      <c r="E1935" s="10" t="s">
        <v>4294</v>
      </c>
      <c r="F1935" s="10" t="s">
        <v>4235</v>
      </c>
      <c r="G1935" s="10" t="s">
        <v>4236</v>
      </c>
      <c r="H1935" s="10" t="s">
        <v>254</v>
      </c>
      <c r="I1935" s="10" t="s">
        <v>152</v>
      </c>
      <c r="J1935" s="10" t="s">
        <v>248</v>
      </c>
      <c r="K1935" s="10" t="s">
        <v>154</v>
      </c>
      <c r="M1935" s="12" t="n">
        <v>56.5540145130299</v>
      </c>
      <c r="N1935" s="12" t="n">
        <v>4.47048985922363</v>
      </c>
      <c r="O1935" s="12" t="n">
        <v>55.6010124749469</v>
      </c>
      <c r="P1935" s="12" t="n">
        <v>64.9708113009844</v>
      </c>
      <c r="Q1935" s="12" t="n">
        <v>58.8524538295872</v>
      </c>
      <c r="R1935" s="12" t="n">
        <v>59.164723755115</v>
      </c>
      <c r="S1935" s="12" t="n">
        <v>58.6918794894053</v>
      </c>
      <c r="T1935" s="12" t="n">
        <v>49.7623591213065</v>
      </c>
      <c r="U1935" s="12" t="n">
        <v>48.2244720458984</v>
      </c>
      <c r="V1935" s="12" t="n">
        <v>65.7381973266602</v>
      </c>
      <c r="W1935" s="12" t="n">
        <v>17.5137252807617</v>
      </c>
      <c r="X1935" s="13" t="n">
        <v>18.2081758647549</v>
      </c>
      <c r="Y1935" s="13" t="n">
        <v>48.6671667195569</v>
      </c>
      <c r="Z1935" s="13" t="n">
        <v>55.1000000000001</v>
      </c>
      <c r="AA1935" s="10" t="s">
        <v>162</v>
      </c>
      <c r="AD1935" s="10" t="s">
        <v>156</v>
      </c>
      <c r="AG1935" s="13" t="n">
        <v>96.073947809698</v>
      </c>
      <c r="AH1935" s="13" t="n">
        <v>100</v>
      </c>
      <c r="AI1935" s="13" t="n">
        <v>47.6</v>
      </c>
      <c r="AJ1935" s="13" t="n">
        <v>69.6</v>
      </c>
      <c r="AK1935" s="13" t="n">
        <v>57.9</v>
      </c>
      <c r="AL1935" s="12" t="n">
        <v>57.5387671279806</v>
      </c>
      <c r="AM1935" s="10" t="s">
        <v>157</v>
      </c>
    </row>
    <row r="1936" customFormat="false" ht="15" hidden="false" customHeight="false" outlineLevel="0" collapsed="false">
      <c r="A1936" s="10" t="s">
        <v>4295</v>
      </c>
      <c r="B1936" s="10" t="s">
        <v>4233</v>
      </c>
      <c r="C1936" s="10" t="s">
        <v>148</v>
      </c>
      <c r="D1936" s="11" t="n">
        <v>46299.0180092593</v>
      </c>
      <c r="E1936" s="10" t="s">
        <v>4296</v>
      </c>
      <c r="F1936" s="10" t="s">
        <v>4235</v>
      </c>
      <c r="G1936" s="10" t="s">
        <v>4236</v>
      </c>
      <c r="H1936" s="10" t="s">
        <v>257</v>
      </c>
      <c r="I1936" s="10" t="s">
        <v>152</v>
      </c>
      <c r="J1936" s="10" t="s">
        <v>248</v>
      </c>
      <c r="K1936" s="10" t="s">
        <v>154</v>
      </c>
      <c r="M1936" s="12" t="n">
        <v>57.8557768900021</v>
      </c>
      <c r="N1936" s="12" t="n">
        <v>2.74695688274621</v>
      </c>
      <c r="O1936" s="12" t="n">
        <v>57.1864053393443</v>
      </c>
      <c r="P1936" s="12" t="n">
        <v>63.7735289835462</v>
      </c>
      <c r="Q1936" s="12" t="n">
        <v>60.1600635278374</v>
      </c>
      <c r="R1936" s="12" t="n">
        <v>59.1815380861802</v>
      </c>
      <c r="S1936" s="12" t="n">
        <v>58.5368076989782</v>
      </c>
      <c r="T1936" s="12" t="n">
        <v>54.2778240397586</v>
      </c>
      <c r="U1936" s="12" t="n">
        <v>54.2148132324219</v>
      </c>
      <c r="V1936" s="12" t="n">
        <v>65.1209487915039</v>
      </c>
      <c r="W1936" s="12" t="n">
        <v>10.906135559082</v>
      </c>
      <c r="X1936" s="13" t="n">
        <v>41.0762704168342</v>
      </c>
      <c r="Y1936" s="13" t="n">
        <v>72.2292134248388</v>
      </c>
      <c r="Z1936" s="13" t="n">
        <v>56.7</v>
      </c>
      <c r="AA1936" s="10" t="s">
        <v>155</v>
      </c>
      <c r="AG1936" s="13" t="n">
        <v>98.6548405262889</v>
      </c>
      <c r="AH1936" s="13" t="n">
        <v>100</v>
      </c>
      <c r="AI1936" s="13" t="n">
        <v>51.4</v>
      </c>
      <c r="AJ1936" s="13" t="n">
        <v>70.4</v>
      </c>
      <c r="AK1936" s="13" t="n">
        <v>56.2</v>
      </c>
      <c r="AL1936" s="12" t="n">
        <v>55.1320398481973</v>
      </c>
      <c r="AM1936" s="10" t="s">
        <v>157</v>
      </c>
    </row>
    <row r="1937" customFormat="false" ht="15" hidden="false" customHeight="false" outlineLevel="0" collapsed="false">
      <c r="A1937" s="10" t="s">
        <v>4297</v>
      </c>
      <c r="B1937" s="10" t="s">
        <v>4233</v>
      </c>
      <c r="C1937" s="10" t="s">
        <v>148</v>
      </c>
      <c r="D1937" s="11" t="n">
        <v>46299.0180208333</v>
      </c>
      <c r="E1937" s="10" t="s">
        <v>4298</v>
      </c>
      <c r="F1937" s="10" t="s">
        <v>4235</v>
      </c>
      <c r="G1937" s="10" t="s">
        <v>4236</v>
      </c>
      <c r="H1937" s="10" t="s">
        <v>260</v>
      </c>
      <c r="I1937" s="10" t="s">
        <v>152</v>
      </c>
      <c r="J1937" s="10" t="s">
        <v>248</v>
      </c>
      <c r="K1937" s="10" t="s">
        <v>154</v>
      </c>
      <c r="M1937" s="12" t="n">
        <v>58.575256857097</v>
      </c>
      <c r="N1937" s="12" t="n">
        <v>3.06050933890158</v>
      </c>
      <c r="O1937" s="12" t="n">
        <v>57.8854370827837</v>
      </c>
      <c r="P1937" s="12" t="n">
        <v>64.962558843162</v>
      </c>
      <c r="Q1937" s="12" t="n">
        <v>60.9749050194618</v>
      </c>
      <c r="R1937" s="12" t="n">
        <v>60.3091547271642</v>
      </c>
      <c r="S1937" s="12" t="n">
        <v>59.3504095705157</v>
      </c>
      <c r="T1937" s="12" t="n">
        <v>54.7040984258459</v>
      </c>
      <c r="U1937" s="12" t="n">
        <v>53.2327384948731</v>
      </c>
      <c r="V1937" s="12" t="n">
        <v>66.5028533935547</v>
      </c>
      <c r="W1937" s="12" t="n">
        <v>13.2701148986816</v>
      </c>
      <c r="X1937" s="13" t="n">
        <v>40.3622851834649</v>
      </c>
      <c r="Y1937" s="13" t="n">
        <v>66.86630650011</v>
      </c>
      <c r="Z1937" s="13" t="n">
        <v>57.7</v>
      </c>
      <c r="AA1937" s="10" t="s">
        <v>155</v>
      </c>
      <c r="AD1937" s="10" t="s">
        <v>156</v>
      </c>
      <c r="AG1937" s="13" t="n">
        <v>97.2078323273609</v>
      </c>
      <c r="AH1937" s="13" t="n">
        <v>100</v>
      </c>
      <c r="AI1937" s="13" t="n">
        <v>52.5</v>
      </c>
      <c r="AJ1937" s="13" t="n">
        <v>71.4</v>
      </c>
      <c r="AK1937" s="13" t="n">
        <v>57.7</v>
      </c>
      <c r="AL1937" s="12" t="n">
        <v>57.6676349655578</v>
      </c>
      <c r="AM1937" s="10" t="s">
        <v>157</v>
      </c>
    </row>
    <row r="1938" customFormat="false" ht="15" hidden="false" customHeight="false" outlineLevel="0" collapsed="false">
      <c r="A1938" s="10" t="s">
        <v>4299</v>
      </c>
      <c r="B1938" s="10" t="s">
        <v>4233</v>
      </c>
      <c r="C1938" s="10" t="s">
        <v>148</v>
      </c>
      <c r="D1938" s="11" t="n">
        <v>46299.0180439815</v>
      </c>
      <c r="E1938" s="10" t="s">
        <v>4300</v>
      </c>
      <c r="F1938" s="10" t="s">
        <v>4235</v>
      </c>
      <c r="G1938" s="10" t="s">
        <v>4236</v>
      </c>
      <c r="H1938" s="10" t="s">
        <v>267</v>
      </c>
      <c r="I1938" s="10" t="s">
        <v>152</v>
      </c>
      <c r="J1938" s="10" t="s">
        <v>248</v>
      </c>
      <c r="K1938" s="10" t="s">
        <v>154</v>
      </c>
      <c r="M1938" s="12" t="n">
        <v>60.6229899954833</v>
      </c>
      <c r="N1938" s="12" t="n">
        <v>2.01186733863243</v>
      </c>
      <c r="O1938" s="12" t="n">
        <v>60.1049969958532</v>
      </c>
      <c r="P1938" s="12" t="n">
        <v>64.8097941473394</v>
      </c>
      <c r="Q1938" s="12" t="n">
        <v>62.3407633049122</v>
      </c>
      <c r="R1938" s="12" t="n">
        <v>62.237510325545</v>
      </c>
      <c r="S1938" s="12" t="n">
        <v>61.3952720133823</v>
      </c>
      <c r="T1938" s="12" t="n">
        <v>58.002724245586</v>
      </c>
      <c r="U1938" s="12" t="n">
        <v>57.9784774780273</v>
      </c>
      <c r="V1938" s="12" t="n">
        <v>65.6065521240234</v>
      </c>
      <c r="W1938" s="12" t="n">
        <v>7.62807464599609</v>
      </c>
      <c r="X1938" s="13" t="n">
        <v>53.9573992364687</v>
      </c>
      <c r="Y1938" s="13" t="n">
        <v>86.1791325238158</v>
      </c>
      <c r="Z1938" s="13" t="n">
        <v>60.4</v>
      </c>
      <c r="AA1938" s="10" t="s">
        <v>170</v>
      </c>
      <c r="AD1938" s="10" t="s">
        <v>156</v>
      </c>
      <c r="AG1938" s="13" t="n">
        <v>97.3994532480771</v>
      </c>
      <c r="AH1938" s="13" t="n">
        <v>100</v>
      </c>
      <c r="AI1938" s="13" t="n">
        <v>54.6</v>
      </c>
      <c r="AJ1938" s="13" t="n">
        <v>71.8</v>
      </c>
      <c r="AK1938" s="13" t="n">
        <v>60</v>
      </c>
      <c r="AL1938" s="12" t="n">
        <v>59.5261751152074</v>
      </c>
      <c r="AM1938" s="10" t="s">
        <v>157</v>
      </c>
    </row>
    <row r="1939" customFormat="false" ht="15" hidden="false" customHeight="false" outlineLevel="0" collapsed="false">
      <c r="A1939" s="10" t="s">
        <v>4301</v>
      </c>
      <c r="B1939" s="10" t="s">
        <v>4233</v>
      </c>
      <c r="C1939" s="10" t="s">
        <v>148</v>
      </c>
      <c r="D1939" s="11" t="n">
        <v>46299.0180671296</v>
      </c>
      <c r="E1939" s="10" t="s">
        <v>4302</v>
      </c>
      <c r="F1939" s="10" t="s">
        <v>4235</v>
      </c>
      <c r="G1939" s="10" t="s">
        <v>4236</v>
      </c>
      <c r="H1939" s="10" t="s">
        <v>271</v>
      </c>
      <c r="I1939" s="10" t="s">
        <v>152</v>
      </c>
      <c r="J1939" s="10" t="s">
        <v>248</v>
      </c>
      <c r="K1939" s="10" t="s">
        <v>154</v>
      </c>
      <c r="M1939" s="12" t="n">
        <v>51.3566425985419</v>
      </c>
      <c r="N1939" s="12" t="n">
        <v>5.11396641262801</v>
      </c>
      <c r="O1939" s="12" t="n">
        <v>50.0677024031899</v>
      </c>
      <c r="P1939" s="12" t="n">
        <v>61.1548860582377</v>
      </c>
      <c r="Q1939" s="12" t="n">
        <v>55.0165874351401</v>
      </c>
      <c r="R1939" s="12" t="n">
        <v>55.1567085600562</v>
      </c>
      <c r="S1939" s="12" t="n">
        <v>53.94529240704</v>
      </c>
      <c r="T1939" s="12" t="n">
        <v>44.3209768874793</v>
      </c>
      <c r="U1939" s="12" t="n">
        <v>41.8919448852539</v>
      </c>
      <c r="V1939" s="12" t="n">
        <v>62.8163604736328</v>
      </c>
      <c r="W1939" s="12" t="n">
        <v>20.9244155883789</v>
      </c>
      <c r="X1939" s="13" t="n">
        <v>22.3774364428446</v>
      </c>
      <c r="Y1939" s="13" t="n">
        <v>40.3779682163091</v>
      </c>
      <c r="Z1939" s="13" t="n">
        <v>50.1000000000001</v>
      </c>
      <c r="AA1939" s="10" t="s">
        <v>162</v>
      </c>
      <c r="AG1939" s="13" t="n">
        <v>98.8736097067745</v>
      </c>
      <c r="AH1939" s="13" t="n">
        <v>100</v>
      </c>
      <c r="AI1939" s="13" t="n">
        <v>41.1</v>
      </c>
      <c r="AJ1939" s="13" t="n">
        <v>69</v>
      </c>
      <c r="AK1939" s="13" t="n">
        <v>43.2</v>
      </c>
      <c r="AL1939" s="12" t="n">
        <v>42.1816601849906</v>
      </c>
      <c r="AM1939" s="10" t="s">
        <v>157</v>
      </c>
    </row>
    <row r="1940" customFormat="false" ht="15" hidden="false" customHeight="false" outlineLevel="0" collapsed="false">
      <c r="A1940" s="10" t="s">
        <v>4303</v>
      </c>
      <c r="B1940" s="10" t="s">
        <v>4233</v>
      </c>
      <c r="C1940" s="10" t="s">
        <v>148</v>
      </c>
      <c r="D1940" s="11" t="n">
        <v>46299.0181018519</v>
      </c>
      <c r="E1940" s="10" t="s">
        <v>4304</v>
      </c>
      <c r="F1940" s="10" t="s">
        <v>4235</v>
      </c>
      <c r="G1940" s="10" t="s">
        <v>4236</v>
      </c>
      <c r="H1940" s="10" t="s">
        <v>274</v>
      </c>
      <c r="I1940" s="10" t="s">
        <v>152</v>
      </c>
      <c r="J1940" s="10" t="s">
        <v>248</v>
      </c>
      <c r="K1940" s="10" t="s">
        <v>154</v>
      </c>
      <c r="M1940" s="12" t="n">
        <v>51.8237539146893</v>
      </c>
      <c r="N1940" s="12" t="n">
        <v>4.90074572898464</v>
      </c>
      <c r="O1940" s="12" t="n">
        <v>50.5405683743841</v>
      </c>
      <c r="P1940" s="12" t="n">
        <v>60.8335479443244</v>
      </c>
      <c r="Q1940" s="12" t="n">
        <v>56.3941931526587</v>
      </c>
      <c r="R1940" s="12" t="n">
        <v>55.4079135626448</v>
      </c>
      <c r="S1940" s="12" t="n">
        <v>54.4204394565539</v>
      </c>
      <c r="T1940" s="12" t="n">
        <v>43.8446212339518</v>
      </c>
      <c r="U1940" s="12" t="n">
        <v>42.2545204162598</v>
      </c>
      <c r="V1940" s="12" t="n">
        <v>62.3715057373047</v>
      </c>
      <c r="W1940" s="12" t="n">
        <v>20.1169853210449</v>
      </c>
      <c r="X1940" s="13" t="n">
        <v>13.9732632983876</v>
      </c>
      <c r="Y1940" s="13" t="n">
        <v>44.2608658213678</v>
      </c>
      <c r="Z1940" s="13" t="n">
        <v>51.0000000000001</v>
      </c>
      <c r="AA1940" s="10" t="s">
        <v>162</v>
      </c>
      <c r="AG1940" s="13" t="n">
        <v>98.8193498978897</v>
      </c>
      <c r="AH1940" s="13" t="n">
        <v>100</v>
      </c>
      <c r="AI1940" s="13" t="n">
        <v>41.2</v>
      </c>
      <c r="AJ1940" s="13" t="n">
        <v>68.4</v>
      </c>
      <c r="AK1940" s="13" t="n">
        <v>44.1</v>
      </c>
      <c r="AL1940" s="12" t="n">
        <v>43.6560452259737</v>
      </c>
      <c r="AM1940" s="10" t="s">
        <v>157</v>
      </c>
    </row>
    <row r="1941" customFormat="false" ht="15" hidden="false" customHeight="false" outlineLevel="0" collapsed="false">
      <c r="A1941" s="10" t="s">
        <v>4305</v>
      </c>
      <c r="B1941" s="10" t="s">
        <v>4233</v>
      </c>
      <c r="C1941" s="10" t="s">
        <v>148</v>
      </c>
      <c r="D1941" s="11" t="n">
        <v>46299.018125</v>
      </c>
      <c r="E1941" s="10" t="s">
        <v>4306</v>
      </c>
      <c r="F1941" s="10" t="s">
        <v>4235</v>
      </c>
      <c r="G1941" s="10" t="s">
        <v>4236</v>
      </c>
      <c r="H1941" s="10" t="s">
        <v>277</v>
      </c>
      <c r="I1941" s="10" t="s">
        <v>152</v>
      </c>
      <c r="J1941" s="10" t="s">
        <v>248</v>
      </c>
      <c r="K1941" s="10" t="s">
        <v>154</v>
      </c>
      <c r="M1941" s="12" t="n">
        <v>52.4604516802477</v>
      </c>
      <c r="N1941" s="12" t="n">
        <v>4.4482195999268</v>
      </c>
      <c r="O1941" s="12" t="n">
        <v>51.3873841282825</v>
      </c>
      <c r="P1941" s="12" t="n">
        <v>60.8689315365378</v>
      </c>
      <c r="Q1941" s="12" t="n">
        <v>56.9170365987448</v>
      </c>
      <c r="R1941" s="12" t="n">
        <v>56.0516066150591</v>
      </c>
      <c r="S1941" s="12" t="n">
        <v>54.2622447184227</v>
      </c>
      <c r="T1941" s="12" t="n">
        <v>45.9952235771985</v>
      </c>
      <c r="U1941" s="12" t="n">
        <v>44.4721412658691</v>
      </c>
      <c r="V1941" s="12" t="n">
        <v>62.4713439941406</v>
      </c>
      <c r="W1941" s="12" t="n">
        <v>17.9992027282715</v>
      </c>
      <c r="X1941" s="13" t="n">
        <v>21.1052510433033</v>
      </c>
      <c r="Y1941" s="13" t="n">
        <v>44.1409885611921</v>
      </c>
      <c r="Z1941" s="13" t="n">
        <v>51.3000000000001</v>
      </c>
      <c r="AA1941" s="10" t="s">
        <v>162</v>
      </c>
      <c r="AD1941" s="10" t="s">
        <v>156</v>
      </c>
      <c r="AG1941" s="13" t="n">
        <v>97.3007449242904</v>
      </c>
      <c r="AH1941" s="13" t="n">
        <v>100</v>
      </c>
      <c r="AI1941" s="13" t="n">
        <v>43.2</v>
      </c>
      <c r="AJ1941" s="13" t="n">
        <v>67.3</v>
      </c>
      <c r="AK1941" s="13" t="n">
        <v>48.3</v>
      </c>
      <c r="AL1941" s="12" t="n">
        <v>48.8362403024962</v>
      </c>
      <c r="AM1941" s="10" t="s">
        <v>157</v>
      </c>
    </row>
    <row r="1942" customFormat="false" ht="15" hidden="false" customHeight="false" outlineLevel="0" collapsed="false">
      <c r="A1942" s="10" t="s">
        <v>4307</v>
      </c>
      <c r="B1942" s="10" t="s">
        <v>4233</v>
      </c>
      <c r="C1942" s="10" t="s">
        <v>148</v>
      </c>
      <c r="D1942" s="11" t="n">
        <v>46299.0181365741</v>
      </c>
      <c r="E1942" s="10" t="s">
        <v>4308</v>
      </c>
      <c r="F1942" s="10" t="s">
        <v>4235</v>
      </c>
      <c r="G1942" s="10" t="s">
        <v>4236</v>
      </c>
      <c r="H1942" s="10" t="s">
        <v>280</v>
      </c>
      <c r="I1942" s="10" t="s">
        <v>152</v>
      </c>
      <c r="J1942" s="10" t="s">
        <v>248</v>
      </c>
      <c r="K1942" s="10" t="s">
        <v>154</v>
      </c>
      <c r="M1942" s="12" t="n">
        <v>54.3970315692699</v>
      </c>
      <c r="N1942" s="12" t="n">
        <v>4.56089167102799</v>
      </c>
      <c r="O1942" s="12" t="n">
        <v>53.2658692185662</v>
      </c>
      <c r="P1942" s="12" t="n">
        <v>62.4542721119004</v>
      </c>
      <c r="Q1942" s="12" t="n">
        <v>59.1466889169052</v>
      </c>
      <c r="R1942" s="12" t="n">
        <v>57.2542596497001</v>
      </c>
      <c r="S1942" s="12" t="n">
        <v>56.4997332307481</v>
      </c>
      <c r="T1942" s="12" t="n">
        <v>46.1817660835219</v>
      </c>
      <c r="U1942" s="12" t="n">
        <v>44.4769821166992</v>
      </c>
      <c r="V1942" s="12" t="n">
        <v>64.0083999633789</v>
      </c>
      <c r="W1942" s="12" t="n">
        <v>19.5314178466797</v>
      </c>
      <c r="X1942" s="13" t="n">
        <v>13.604246524527</v>
      </c>
      <c r="Y1942" s="13" t="n">
        <v>42.7885040009892</v>
      </c>
      <c r="Z1942" s="13" t="n">
        <v>53.2000000000001</v>
      </c>
      <c r="AA1942" s="10" t="s">
        <v>162</v>
      </c>
      <c r="AG1942" s="13" t="n">
        <v>99.0040310945165</v>
      </c>
      <c r="AH1942" s="13" t="n">
        <v>100</v>
      </c>
      <c r="AI1942" s="13" t="n">
        <v>43.5</v>
      </c>
      <c r="AJ1942" s="13" t="n">
        <v>68.7</v>
      </c>
      <c r="AK1942" s="13" t="n">
        <v>46.9</v>
      </c>
      <c r="AL1942" s="12" t="n">
        <v>47.2333333333333</v>
      </c>
      <c r="AM1942" s="10" t="s">
        <v>157</v>
      </c>
    </row>
    <row r="1943" customFormat="false" ht="15" hidden="false" customHeight="false" outlineLevel="0" collapsed="false">
      <c r="A1943" s="10" t="s">
        <v>4309</v>
      </c>
      <c r="B1943" s="10" t="s">
        <v>4233</v>
      </c>
      <c r="C1943" s="10" t="s">
        <v>148</v>
      </c>
      <c r="D1943" s="11" t="n">
        <v>46299.0181597222</v>
      </c>
      <c r="E1943" s="10" t="s">
        <v>4310</v>
      </c>
      <c r="F1943" s="10" t="s">
        <v>4235</v>
      </c>
      <c r="G1943" s="10" t="s">
        <v>4236</v>
      </c>
      <c r="H1943" s="10" t="s">
        <v>283</v>
      </c>
      <c r="I1943" s="10" t="s">
        <v>152</v>
      </c>
      <c r="J1943" s="10" t="s">
        <v>248</v>
      </c>
      <c r="K1943" s="10" t="s">
        <v>154</v>
      </c>
      <c r="M1943" s="12" t="n">
        <v>55.8637067821846</v>
      </c>
      <c r="N1943" s="12" t="n">
        <v>3.13657395121846</v>
      </c>
      <c r="O1943" s="12" t="n">
        <v>54.9899615227</v>
      </c>
      <c r="P1943" s="12" t="n">
        <v>61.5050366036939</v>
      </c>
      <c r="Q1943" s="12" t="n">
        <v>59.4386273035761</v>
      </c>
      <c r="R1943" s="12" t="n">
        <v>58.5839673684168</v>
      </c>
      <c r="S1943" s="12" t="n">
        <v>57.0891144025987</v>
      </c>
      <c r="T1943" s="12" t="n">
        <v>50.827677223387</v>
      </c>
      <c r="U1943" s="12" t="n">
        <v>49.0904121398926</v>
      </c>
      <c r="V1943" s="12" t="n">
        <v>62.5352249145508</v>
      </c>
      <c r="W1943" s="12" t="n">
        <v>13.4448127746582</v>
      </c>
      <c r="X1943" s="13" t="n">
        <v>18.3602955861794</v>
      </c>
      <c r="Y1943" s="13" t="n">
        <v>60.7809067305772</v>
      </c>
      <c r="Z1943" s="13" t="n">
        <v>55.0000000000001</v>
      </c>
      <c r="AA1943" s="10" t="s">
        <v>155</v>
      </c>
      <c r="AG1943" s="13" t="n">
        <v>98.7223470957057</v>
      </c>
      <c r="AH1943" s="13" t="n">
        <v>100</v>
      </c>
      <c r="AI1943" s="13" t="n">
        <v>48.5</v>
      </c>
      <c r="AJ1943" s="13" t="n">
        <v>69.3</v>
      </c>
      <c r="AK1943" s="13" t="n">
        <v>51</v>
      </c>
      <c r="AL1943" s="12" t="n">
        <v>50.7174136330692</v>
      </c>
      <c r="AM1943" s="10" t="s">
        <v>157</v>
      </c>
    </row>
    <row r="1944" customFormat="false" ht="15" hidden="false" customHeight="false" outlineLevel="0" collapsed="false">
      <c r="A1944" s="10" t="s">
        <v>4311</v>
      </c>
      <c r="B1944" s="10" t="s">
        <v>4233</v>
      </c>
      <c r="C1944" s="10" t="s">
        <v>148</v>
      </c>
      <c r="D1944" s="11" t="n">
        <v>46299.0182986111</v>
      </c>
      <c r="E1944" s="10" t="s">
        <v>4312</v>
      </c>
      <c r="F1944" s="10" t="s">
        <v>4235</v>
      </c>
      <c r="G1944" s="10" t="s">
        <v>4236</v>
      </c>
      <c r="H1944" s="10" t="s">
        <v>286</v>
      </c>
      <c r="I1944" s="10" t="s">
        <v>152</v>
      </c>
      <c r="J1944" s="10" t="s">
        <v>248</v>
      </c>
      <c r="K1944" s="10" t="s">
        <v>154</v>
      </c>
      <c r="M1944" s="12" t="n">
        <v>52.081541079816</v>
      </c>
      <c r="N1944" s="12" t="n">
        <v>4.88235266285588</v>
      </c>
      <c r="O1944" s="12" t="n">
        <v>50.7280015873674</v>
      </c>
      <c r="P1944" s="12" t="n">
        <v>61.548205906632</v>
      </c>
      <c r="Q1944" s="12" t="n">
        <v>57.7365005488761</v>
      </c>
      <c r="R1944" s="12" t="n">
        <v>54.371603679082</v>
      </c>
      <c r="S1944" s="12" t="n">
        <v>55.3471339567045</v>
      </c>
      <c r="T1944" s="12" t="n">
        <v>45.1351282467112</v>
      </c>
      <c r="U1944" s="12" t="n">
        <v>43.256893157959</v>
      </c>
      <c r="V1944" s="12" t="n">
        <v>64.5551986694336</v>
      </c>
      <c r="W1944" s="12" t="n">
        <v>21.2983055114746</v>
      </c>
      <c r="X1944" s="13" t="n">
        <v>22.1444667259308</v>
      </c>
      <c r="Y1944" s="13" t="n">
        <v>40.2927373839697</v>
      </c>
      <c r="Z1944" s="13" t="n">
        <v>51.8000000000001</v>
      </c>
      <c r="AA1944" s="10" t="s">
        <v>162</v>
      </c>
      <c r="AG1944" s="13" t="n">
        <v>98.8595720329457</v>
      </c>
      <c r="AH1944" s="13" t="n">
        <v>100</v>
      </c>
      <c r="AI1944" s="13" t="n">
        <v>41.8</v>
      </c>
      <c r="AJ1944" s="13" t="n">
        <v>69.4</v>
      </c>
      <c r="AK1944" s="13" t="n">
        <v>43.4</v>
      </c>
      <c r="AL1944" s="12" t="n">
        <v>42.5834308064817</v>
      </c>
      <c r="AM1944" s="10" t="s">
        <v>157</v>
      </c>
    </row>
    <row r="1945" customFormat="false" ht="15" hidden="false" customHeight="false" outlineLevel="0" collapsed="false">
      <c r="A1945" s="10" t="s">
        <v>4313</v>
      </c>
      <c r="B1945" s="10" t="s">
        <v>4233</v>
      </c>
      <c r="C1945" s="10" t="s">
        <v>148</v>
      </c>
      <c r="D1945" s="11" t="n">
        <v>46299.0183217593</v>
      </c>
      <c r="E1945" s="10" t="s">
        <v>4314</v>
      </c>
      <c r="F1945" s="10" t="s">
        <v>4235</v>
      </c>
      <c r="G1945" s="10" t="s">
        <v>4236</v>
      </c>
      <c r="H1945" s="10" t="s">
        <v>289</v>
      </c>
      <c r="I1945" s="10" t="s">
        <v>152</v>
      </c>
      <c r="J1945" s="10" t="s">
        <v>248</v>
      </c>
      <c r="K1945" s="10" t="s">
        <v>154</v>
      </c>
      <c r="M1945" s="12" t="n">
        <v>49.4296006495693</v>
      </c>
      <c r="N1945" s="12" t="n">
        <v>5.61773495548557</v>
      </c>
      <c r="O1945" s="12" t="n">
        <v>47.9258789522089</v>
      </c>
      <c r="P1945" s="12" t="n">
        <v>60.2215208513983</v>
      </c>
      <c r="Q1945" s="12" t="n">
        <v>55.1489166128303</v>
      </c>
      <c r="R1945" s="12" t="n">
        <v>52.9081637248055</v>
      </c>
      <c r="S1945" s="12" t="n">
        <v>52.3261413940531</v>
      </c>
      <c r="T1945" s="12" t="n">
        <v>41.3608980641068</v>
      </c>
      <c r="U1945" s="12" t="n">
        <v>39.168586730957</v>
      </c>
      <c r="V1945" s="12" t="n">
        <v>63.203052520752</v>
      </c>
      <c r="W1945" s="12" t="n">
        <v>24.0344657897949</v>
      </c>
      <c r="X1945" s="13" t="n">
        <v>18.4771152064902</v>
      </c>
      <c r="Y1945" s="13" t="n">
        <v>32.9058737104347</v>
      </c>
      <c r="Z1945" s="13" t="n">
        <v>45.1000000000001</v>
      </c>
      <c r="AA1945" s="10" t="s">
        <v>162</v>
      </c>
      <c r="AG1945" s="13" t="n">
        <v>98.1981275581414</v>
      </c>
      <c r="AH1945" s="13" t="n">
        <v>100</v>
      </c>
      <c r="AI1945" s="13" t="n">
        <v>38.3</v>
      </c>
      <c r="AJ1945" s="13" t="n">
        <v>68.9</v>
      </c>
      <c r="AK1945" s="13" t="n">
        <v>42.8</v>
      </c>
      <c r="AL1945" s="12" t="n">
        <v>40.2009023647178</v>
      </c>
      <c r="AM1945" s="10" t="s">
        <v>157</v>
      </c>
    </row>
    <row r="1946" customFormat="false" ht="15" hidden="false" customHeight="false" outlineLevel="0" collapsed="false">
      <c r="A1946" s="10" t="s">
        <v>4315</v>
      </c>
      <c r="B1946" s="10" t="s">
        <v>4233</v>
      </c>
      <c r="C1946" s="10" t="s">
        <v>148</v>
      </c>
      <c r="D1946" s="11" t="n">
        <v>46299.0183333333</v>
      </c>
      <c r="E1946" s="10" t="s">
        <v>4316</v>
      </c>
      <c r="F1946" s="10" t="s">
        <v>4235</v>
      </c>
      <c r="G1946" s="10" t="s">
        <v>4236</v>
      </c>
      <c r="H1946" s="10" t="s">
        <v>292</v>
      </c>
      <c r="I1946" s="10" t="s">
        <v>152</v>
      </c>
      <c r="J1946" s="10" t="s">
        <v>248</v>
      </c>
      <c r="K1946" s="10" t="s">
        <v>154</v>
      </c>
      <c r="M1946" s="12" t="n">
        <v>53.2573380926198</v>
      </c>
      <c r="N1946" s="12" t="n">
        <v>3.87745624025813</v>
      </c>
      <c r="O1946" s="12" t="n">
        <v>52.1768314075974</v>
      </c>
      <c r="P1946" s="12" t="n">
        <v>60.4148273046705</v>
      </c>
      <c r="Q1946" s="12" t="n">
        <v>57.9258371545081</v>
      </c>
      <c r="R1946" s="12" t="n">
        <v>55.6554450520929</v>
      </c>
      <c r="S1946" s="12" t="n">
        <v>55.5607823221435</v>
      </c>
      <c r="T1946" s="12" t="n">
        <v>46.8567492662777</v>
      </c>
      <c r="U1946" s="12" t="n">
        <v>44.9840812683106</v>
      </c>
      <c r="V1946" s="12" t="n">
        <v>61.7039413452148</v>
      </c>
      <c r="W1946" s="12" t="n">
        <v>16.7198600769043</v>
      </c>
      <c r="X1946" s="13" t="n">
        <v>17.2471984959957</v>
      </c>
      <c r="Y1946" s="13" t="n">
        <v>50.8060337808832</v>
      </c>
      <c r="Z1946" s="13" t="n">
        <v>52.4000000000001</v>
      </c>
      <c r="AA1946" s="10" t="s">
        <v>155</v>
      </c>
      <c r="AG1946" s="13" t="n">
        <v>98.3189730453513</v>
      </c>
      <c r="AH1946" s="13" t="n">
        <v>100</v>
      </c>
      <c r="AI1946" s="13" t="n">
        <v>44.3</v>
      </c>
      <c r="AJ1946" s="13" t="n">
        <v>68.4</v>
      </c>
      <c r="AK1946" s="13" t="n">
        <v>46.9</v>
      </c>
      <c r="AL1946" s="12" t="n">
        <v>46.3294736842105</v>
      </c>
      <c r="AM1946" s="10" t="s">
        <v>157</v>
      </c>
    </row>
    <row r="1947" customFormat="false" ht="15" hidden="false" customHeight="false" outlineLevel="0" collapsed="false">
      <c r="A1947" s="10" t="s">
        <v>4317</v>
      </c>
      <c r="B1947" s="10" t="s">
        <v>4233</v>
      </c>
      <c r="C1947" s="10" t="s">
        <v>148</v>
      </c>
      <c r="D1947" s="11" t="n">
        <v>46299.0183564815</v>
      </c>
      <c r="E1947" s="10" t="s">
        <v>4318</v>
      </c>
      <c r="F1947" s="10" t="s">
        <v>4235</v>
      </c>
      <c r="G1947" s="10" t="s">
        <v>4236</v>
      </c>
      <c r="H1947" s="10" t="s">
        <v>295</v>
      </c>
      <c r="I1947" s="10" t="s">
        <v>152</v>
      </c>
      <c r="J1947" s="10" t="s">
        <v>248</v>
      </c>
      <c r="K1947" s="10" t="s">
        <v>154</v>
      </c>
      <c r="M1947" s="12" t="n">
        <v>52.5190949963812</v>
      </c>
      <c r="N1947" s="12" t="n">
        <v>4.48585033289827</v>
      </c>
      <c r="O1947" s="12" t="n">
        <v>51.2570056740881</v>
      </c>
      <c r="P1947" s="12" t="n">
        <v>61.5627457980311</v>
      </c>
      <c r="Q1947" s="12" t="n">
        <v>57.1458166984943</v>
      </c>
      <c r="R1947" s="12" t="n">
        <v>55.9673410547374</v>
      </c>
      <c r="S1947" s="12" t="n">
        <v>55.1321864587643</v>
      </c>
      <c r="T1947" s="12" t="n">
        <v>46.079279586828</v>
      </c>
      <c r="U1947" s="12" t="n">
        <v>44.2096290588379</v>
      </c>
      <c r="V1947" s="12" t="n">
        <v>63.9803820800785</v>
      </c>
      <c r="W1947" s="12" t="n">
        <v>19.7707530212406</v>
      </c>
      <c r="X1947" s="13" t="n">
        <v>23.2939453545636</v>
      </c>
      <c r="Y1947" s="13" t="n">
        <v>45.6747404844291</v>
      </c>
      <c r="Z1947" s="13" t="n">
        <v>51.8000000000001</v>
      </c>
      <c r="AA1947" s="10" t="s">
        <v>162</v>
      </c>
      <c r="AG1947" s="13" t="n">
        <v>98.4354683701736</v>
      </c>
      <c r="AH1947" s="13" t="n">
        <v>100</v>
      </c>
      <c r="AI1947" s="13" t="n">
        <v>43.5</v>
      </c>
      <c r="AJ1947" s="13" t="n">
        <v>68.5</v>
      </c>
      <c r="AK1947" s="13" t="n">
        <v>47.5</v>
      </c>
      <c r="AL1947" s="12" t="n">
        <v>47.2037037037037</v>
      </c>
      <c r="AM1947" s="10" t="s">
        <v>157</v>
      </c>
    </row>
    <row r="1948" customFormat="false" ht="15" hidden="false" customHeight="false" outlineLevel="0" collapsed="false">
      <c r="A1948" s="10" t="s">
        <v>4319</v>
      </c>
      <c r="B1948" s="10" t="s">
        <v>4233</v>
      </c>
      <c r="C1948" s="10" t="s">
        <v>148</v>
      </c>
      <c r="D1948" s="11" t="n">
        <v>46299.0183912037</v>
      </c>
      <c r="E1948" s="10" t="s">
        <v>4320</v>
      </c>
      <c r="F1948" s="10" t="s">
        <v>4235</v>
      </c>
      <c r="G1948" s="10" t="s">
        <v>4236</v>
      </c>
      <c r="H1948" s="10" t="s">
        <v>298</v>
      </c>
      <c r="I1948" s="10" t="s">
        <v>152</v>
      </c>
      <c r="J1948" s="10" t="s">
        <v>248</v>
      </c>
      <c r="K1948" s="10" t="s">
        <v>154</v>
      </c>
      <c r="M1948" s="12" t="n">
        <v>61.7567603430762</v>
      </c>
      <c r="N1948" s="12" t="n">
        <v>0.782614157520846</v>
      </c>
      <c r="O1948" s="12" t="n">
        <v>61.6125397665727</v>
      </c>
      <c r="P1948" s="12" t="n">
        <v>62.9426428773273</v>
      </c>
      <c r="Q1948" s="12" t="n">
        <v>62.6935083240127</v>
      </c>
      <c r="R1948" s="12" t="n">
        <v>62.2952496288555</v>
      </c>
      <c r="S1948" s="12" t="n">
        <v>61.3052892556122</v>
      </c>
      <c r="T1948" s="12" t="n">
        <v>60.6629533352853</v>
      </c>
      <c r="U1948" s="12" t="n">
        <v>60.4794731140137</v>
      </c>
      <c r="V1948" s="12" t="n">
        <v>65.0430068969727</v>
      </c>
      <c r="W1948" s="12" t="n">
        <v>4.56353378295898</v>
      </c>
      <c r="X1948" s="13" t="n">
        <v>97.4237560192617</v>
      </c>
      <c r="Y1948" s="13" t="n">
        <v>98.9245585874799</v>
      </c>
      <c r="Z1948" s="13" t="n">
        <v>62.1</v>
      </c>
      <c r="AA1948" s="10" t="s">
        <v>170</v>
      </c>
      <c r="AG1948" s="13" t="n">
        <v>98.5447643150902</v>
      </c>
      <c r="AH1948" s="13" t="n">
        <v>100</v>
      </c>
      <c r="AI1948" s="13" t="n">
        <v>52.2</v>
      </c>
      <c r="AJ1948" s="13" t="n">
        <v>68.7</v>
      </c>
      <c r="AK1948" s="13" t="n">
        <v>60.7</v>
      </c>
      <c r="AL1948" s="12" t="n">
        <v>61.0290290817597</v>
      </c>
      <c r="AM1948" s="10" t="s">
        <v>157</v>
      </c>
    </row>
    <row r="1949" customFormat="false" ht="15" hidden="false" customHeight="false" outlineLevel="0" collapsed="false">
      <c r="A1949" s="10" t="s">
        <v>4321</v>
      </c>
      <c r="B1949" s="10" t="s">
        <v>4233</v>
      </c>
      <c r="C1949" s="10" t="s">
        <v>148</v>
      </c>
      <c r="D1949" s="11" t="n">
        <v>46299.0184375</v>
      </c>
      <c r="E1949" s="10" t="s">
        <v>4322</v>
      </c>
      <c r="F1949" s="10" t="s">
        <v>4235</v>
      </c>
      <c r="G1949" s="10" t="s">
        <v>4236</v>
      </c>
      <c r="H1949" s="10" t="s">
        <v>301</v>
      </c>
      <c r="I1949" s="10" t="s">
        <v>152</v>
      </c>
      <c r="J1949" s="10" t="s">
        <v>248</v>
      </c>
      <c r="K1949" s="10" t="s">
        <v>154</v>
      </c>
      <c r="M1949" s="12" t="n">
        <v>54.9323808528878</v>
      </c>
      <c r="N1949" s="12" t="n">
        <v>3.67586755116952</v>
      </c>
      <c r="O1949" s="12" t="n">
        <v>54.0363164224607</v>
      </c>
      <c r="P1949" s="12" t="n">
        <v>61.3336680931381</v>
      </c>
      <c r="Q1949" s="12" t="n">
        <v>59.4094503712374</v>
      </c>
      <c r="R1949" s="12" t="n">
        <v>57.3707437274526</v>
      </c>
      <c r="S1949" s="12" t="n">
        <v>56.9434900437</v>
      </c>
      <c r="T1949" s="12" t="n">
        <v>48.5933399323026</v>
      </c>
      <c r="U1949" s="12" t="n">
        <v>46.941291809082</v>
      </c>
      <c r="V1949" s="12" t="n">
        <v>63.452205657959</v>
      </c>
      <c r="W1949" s="12" t="n">
        <v>16.510913848877</v>
      </c>
      <c r="X1949" s="13" t="n">
        <v>15.2134127830831</v>
      </c>
      <c r="Y1949" s="13" t="n">
        <v>48.7618502424258</v>
      </c>
      <c r="Z1949" s="13" t="n">
        <v>55.8000000000001</v>
      </c>
      <c r="AA1949" s="10" t="s">
        <v>162</v>
      </c>
      <c r="AC1949" s="10" t="s">
        <v>156</v>
      </c>
      <c r="AG1949" s="13" t="n">
        <v>97.0234789194648</v>
      </c>
      <c r="AH1949" s="13" t="n">
        <v>100</v>
      </c>
      <c r="AI1949" s="13" t="n">
        <v>46.1</v>
      </c>
      <c r="AJ1949" s="13" t="n">
        <v>67.8</v>
      </c>
      <c r="AK1949" s="13" t="n">
        <v>49.7</v>
      </c>
      <c r="AL1949" s="12" t="n">
        <v>49.3148148148148</v>
      </c>
      <c r="AM1949" s="10" t="s">
        <v>157</v>
      </c>
    </row>
    <row r="1950" customFormat="false" ht="15" hidden="false" customHeight="false" outlineLevel="0" collapsed="false">
      <c r="A1950" s="10" t="s">
        <v>4323</v>
      </c>
      <c r="B1950" s="10" t="s">
        <v>4233</v>
      </c>
      <c r="C1950" s="10" t="s">
        <v>148</v>
      </c>
      <c r="D1950" s="11" t="n">
        <v>46299.0184722222</v>
      </c>
      <c r="E1950" s="10" t="s">
        <v>4324</v>
      </c>
      <c r="F1950" s="10" t="s">
        <v>4235</v>
      </c>
      <c r="G1950" s="10" t="s">
        <v>4236</v>
      </c>
      <c r="H1950" s="10" t="s">
        <v>304</v>
      </c>
      <c r="I1950" s="10" t="s">
        <v>152</v>
      </c>
      <c r="J1950" s="10" t="s">
        <v>248</v>
      </c>
      <c r="K1950" s="10" t="s">
        <v>154</v>
      </c>
      <c r="M1950" s="12" t="n">
        <v>65.2417103123381</v>
      </c>
      <c r="N1950" s="12" t="n">
        <v>1.06311877932525</v>
      </c>
      <c r="O1950" s="12" t="n">
        <v>64.9532049303603</v>
      </c>
      <c r="P1950" s="12" t="n">
        <v>66.2490952255232</v>
      </c>
      <c r="Q1950" s="12" t="n">
        <v>67.4015567908062</v>
      </c>
      <c r="R1950" s="12" t="n">
        <v>65.4601584694602</v>
      </c>
      <c r="S1950" s="12" t="n">
        <v>66.292220461495</v>
      </c>
      <c r="T1950" s="12" t="n">
        <v>64.0604073193287</v>
      </c>
      <c r="U1950" s="12" t="n">
        <v>63.6833305358887</v>
      </c>
      <c r="V1950" s="12" t="n">
        <v>68.5871200561523</v>
      </c>
      <c r="W1950" s="12" t="n">
        <v>4.90378952026367</v>
      </c>
      <c r="X1950" s="13" t="n">
        <v>87.7652604097886</v>
      </c>
      <c r="Y1950" s="13" t="n">
        <v>98.7942016029906</v>
      </c>
      <c r="Z1950" s="13" t="n">
        <v>65.9</v>
      </c>
      <c r="AA1950" s="10" t="s">
        <v>170</v>
      </c>
      <c r="AG1950" s="13" t="n">
        <v>98.8750615200731</v>
      </c>
      <c r="AH1950" s="13" t="n">
        <v>100</v>
      </c>
      <c r="AI1950" s="13" t="n">
        <v>62.5</v>
      </c>
      <c r="AJ1950" s="13" t="n">
        <v>73.6</v>
      </c>
      <c r="AK1950" s="13" t="n">
        <v>63.6</v>
      </c>
      <c r="AL1950" s="12" t="n">
        <v>63.6833313138014</v>
      </c>
      <c r="AM1950" s="10" t="s">
        <v>157</v>
      </c>
    </row>
    <row r="1951" customFormat="false" ht="15" hidden="false" customHeight="false" outlineLevel="0" collapsed="false">
      <c r="A1951" s="10" t="s">
        <v>4325</v>
      </c>
      <c r="B1951" s="10" t="s">
        <v>4233</v>
      </c>
      <c r="C1951" s="10" t="s">
        <v>148</v>
      </c>
      <c r="D1951" s="11" t="n">
        <v>46299.0184953704</v>
      </c>
      <c r="E1951" s="10" t="s">
        <v>4326</v>
      </c>
      <c r="F1951" s="10" t="s">
        <v>4235</v>
      </c>
      <c r="G1951" s="10" t="s">
        <v>4236</v>
      </c>
      <c r="H1951" s="10" t="s">
        <v>307</v>
      </c>
      <c r="I1951" s="10" t="s">
        <v>152</v>
      </c>
      <c r="J1951" s="10" t="s">
        <v>248</v>
      </c>
      <c r="K1951" s="10" t="s">
        <v>154</v>
      </c>
      <c r="M1951" s="12" t="n">
        <v>61.8425890491266</v>
      </c>
      <c r="N1951" s="12" t="n">
        <v>1.83894911461578</v>
      </c>
      <c r="O1951" s="12" t="n">
        <v>61.2949411664773</v>
      </c>
      <c r="P1951" s="12" t="n">
        <v>65.1610205383546</v>
      </c>
      <c r="Q1951" s="12" t="n">
        <v>65.042892607417</v>
      </c>
      <c r="R1951" s="12" t="n">
        <v>62.4891091682522</v>
      </c>
      <c r="S1951" s="12" t="n">
        <v>63.0987082522383</v>
      </c>
      <c r="T1951" s="12" t="n">
        <v>59.9019817532711</v>
      </c>
      <c r="U1951" s="12" t="n">
        <v>58.6234588623047</v>
      </c>
      <c r="V1951" s="12" t="n">
        <v>66.7697296142578</v>
      </c>
      <c r="W1951" s="12" t="n">
        <v>8.14627075195313</v>
      </c>
      <c r="X1951" s="13" t="n">
        <v>66.8725822154445</v>
      </c>
      <c r="Y1951" s="13" t="n">
        <v>88.7452936665891</v>
      </c>
      <c r="Z1951" s="13" t="n">
        <v>62.6</v>
      </c>
      <c r="AA1951" s="10" t="s">
        <v>170</v>
      </c>
      <c r="AG1951" s="13" t="n">
        <v>98.9665669045609</v>
      </c>
      <c r="AH1951" s="13" t="n">
        <v>100</v>
      </c>
      <c r="AI1951" s="13" t="n">
        <v>57.8</v>
      </c>
      <c r="AJ1951" s="13" t="n">
        <v>73.4</v>
      </c>
      <c r="AK1951" s="13" t="n">
        <v>58.4</v>
      </c>
      <c r="AL1951" s="12" t="n">
        <v>59.2086141737202</v>
      </c>
      <c r="AM1951" s="10" t="s">
        <v>157</v>
      </c>
    </row>
    <row r="1952" customFormat="false" ht="15" hidden="false" customHeight="false" outlineLevel="0" collapsed="false">
      <c r="A1952" s="10" t="s">
        <v>4327</v>
      </c>
      <c r="B1952" s="10" t="s">
        <v>4233</v>
      </c>
      <c r="C1952" s="10" t="s">
        <v>148</v>
      </c>
      <c r="D1952" s="11" t="n">
        <v>46299.0185185185</v>
      </c>
      <c r="E1952" s="10" t="s">
        <v>4328</v>
      </c>
      <c r="F1952" s="10" t="s">
        <v>4235</v>
      </c>
      <c r="G1952" s="10" t="s">
        <v>4236</v>
      </c>
      <c r="H1952" s="10" t="s">
        <v>310</v>
      </c>
      <c r="I1952" s="10" t="s">
        <v>152</v>
      </c>
      <c r="J1952" s="10" t="s">
        <v>248</v>
      </c>
      <c r="K1952" s="10" t="s">
        <v>154</v>
      </c>
      <c r="M1952" s="12" t="n">
        <v>59.1368030266283</v>
      </c>
      <c r="N1952" s="12" t="n">
        <v>2.73642180008876</v>
      </c>
      <c r="O1952" s="12" t="n">
        <v>58.3711354231328</v>
      </c>
      <c r="P1952" s="12" t="n">
        <v>63.8557381138899</v>
      </c>
      <c r="Q1952" s="12" t="n">
        <v>63.8438104979973</v>
      </c>
      <c r="R1952" s="12" t="n">
        <v>60.3085734495356</v>
      </c>
      <c r="S1952" s="12" t="n">
        <v>60.4813190045701</v>
      </c>
      <c r="T1952" s="12" t="n">
        <v>56.0378445258149</v>
      </c>
      <c r="U1952" s="12" t="n">
        <v>54.3404922485352</v>
      </c>
      <c r="V1952" s="12" t="n">
        <v>66.0221099853516</v>
      </c>
      <c r="W1952" s="12" t="n">
        <v>11.6816177368164</v>
      </c>
      <c r="X1952" s="13" t="n">
        <v>47.3471539002108</v>
      </c>
      <c r="Y1952" s="13" t="n">
        <v>71.0690442726634</v>
      </c>
      <c r="Z1952" s="13" t="n">
        <v>58.9</v>
      </c>
      <c r="AA1952" s="10" t="s">
        <v>155</v>
      </c>
      <c r="AC1952" s="10" t="s">
        <v>156</v>
      </c>
      <c r="AG1952" s="13" t="n">
        <v>98.6704110111464</v>
      </c>
      <c r="AH1952" s="13" t="n">
        <v>100</v>
      </c>
      <c r="AI1952" s="13" t="n">
        <v>53.6</v>
      </c>
      <c r="AJ1952" s="13" t="n">
        <v>72.7</v>
      </c>
      <c r="AK1952" s="13" t="n">
        <v>55.9</v>
      </c>
      <c r="AL1952" s="12" t="n">
        <v>56.4296296296296</v>
      </c>
      <c r="AM1952" s="10" t="s">
        <v>157</v>
      </c>
    </row>
    <row r="1953" customFormat="false" ht="15" hidden="false" customHeight="false" outlineLevel="0" collapsed="false">
      <c r="A1953" s="10" t="s">
        <v>4329</v>
      </c>
      <c r="B1953" s="10" t="s">
        <v>4233</v>
      </c>
      <c r="C1953" s="10" t="s">
        <v>148</v>
      </c>
      <c r="D1953" s="11" t="n">
        <v>46299.0185416667</v>
      </c>
      <c r="E1953" s="10" t="s">
        <v>4330</v>
      </c>
      <c r="F1953" s="10" t="s">
        <v>4235</v>
      </c>
      <c r="G1953" s="10" t="s">
        <v>4236</v>
      </c>
      <c r="H1953" s="10" t="s">
        <v>313</v>
      </c>
      <c r="I1953" s="10" t="s">
        <v>152</v>
      </c>
      <c r="J1953" s="10" t="s">
        <v>248</v>
      </c>
      <c r="K1953" s="10" t="s">
        <v>154</v>
      </c>
      <c r="M1953" s="12" t="n">
        <v>59.4896801181761</v>
      </c>
      <c r="N1953" s="12" t="n">
        <v>2.30541609408707</v>
      </c>
      <c r="O1953" s="12" t="n">
        <v>58.8375418316512</v>
      </c>
      <c r="P1953" s="12" t="n">
        <v>62.9548612928684</v>
      </c>
      <c r="Q1953" s="12" t="n">
        <v>63.4412548774013</v>
      </c>
      <c r="R1953" s="12" t="n">
        <v>61.1035457859342</v>
      </c>
      <c r="S1953" s="12" t="n">
        <v>61.0788744309369</v>
      </c>
      <c r="T1953" s="12" t="n">
        <v>56.7930402921907</v>
      </c>
      <c r="U1953" s="12" t="n">
        <v>55.4554252624512</v>
      </c>
      <c r="V1953" s="12" t="n">
        <v>64.9071884155273</v>
      </c>
      <c r="W1953" s="12" t="n">
        <v>9.45176315307617</v>
      </c>
      <c r="X1953" s="13" t="n">
        <v>52.8872621907049</v>
      </c>
      <c r="Y1953" s="13" t="n">
        <v>76.6990735445499</v>
      </c>
      <c r="Z1953" s="13" t="n">
        <v>59.6</v>
      </c>
      <c r="AA1953" s="10" t="s">
        <v>170</v>
      </c>
      <c r="AC1953" s="10" t="s">
        <v>156</v>
      </c>
      <c r="AG1953" s="13" t="n">
        <v>98.5830263850259</v>
      </c>
      <c r="AH1953" s="13" t="n">
        <v>100</v>
      </c>
      <c r="AI1953" s="13" t="n">
        <v>54.5</v>
      </c>
      <c r="AJ1953" s="13" t="n">
        <v>72.6</v>
      </c>
      <c r="AK1953" s="13" t="n">
        <v>55.3</v>
      </c>
      <c r="AL1953" s="12" t="n">
        <v>55.4554252199414</v>
      </c>
      <c r="AM1953" s="10" t="s">
        <v>157</v>
      </c>
    </row>
    <row r="1954" customFormat="false" ht="15" hidden="false" customHeight="false" outlineLevel="0" collapsed="false">
      <c r="A1954" s="10" t="s">
        <v>4331</v>
      </c>
      <c r="B1954" s="10" t="s">
        <v>4233</v>
      </c>
      <c r="C1954" s="10" t="s">
        <v>148</v>
      </c>
      <c r="D1954" s="11" t="n">
        <v>46299.0185648148</v>
      </c>
      <c r="E1954" s="10" t="s">
        <v>4332</v>
      </c>
      <c r="F1954" s="10" t="s">
        <v>4235</v>
      </c>
      <c r="G1954" s="10" t="s">
        <v>4236</v>
      </c>
      <c r="H1954" s="10" t="s">
        <v>316</v>
      </c>
      <c r="I1954" s="10" t="s">
        <v>152</v>
      </c>
      <c r="J1954" s="10" t="s">
        <v>248</v>
      </c>
      <c r="K1954" s="10" t="s">
        <v>154</v>
      </c>
      <c r="M1954" s="12" t="n">
        <v>58.22738952174</v>
      </c>
      <c r="N1954" s="12" t="n">
        <v>2.73908186896746</v>
      </c>
      <c r="O1954" s="12" t="n">
        <v>57.5424310013187</v>
      </c>
      <c r="P1954" s="12" t="n">
        <v>62.1813807433361</v>
      </c>
      <c r="Q1954" s="12" t="n">
        <v>62.1030642835177</v>
      </c>
      <c r="R1954" s="12" t="n">
        <v>59.9704086878873</v>
      </c>
      <c r="S1954" s="12" t="n">
        <v>59.376594240835</v>
      </c>
      <c r="T1954" s="12" t="n">
        <v>53.6390458189815</v>
      </c>
      <c r="U1954" s="12" t="n">
        <v>52.3172302246094</v>
      </c>
      <c r="V1954" s="12" t="n">
        <v>64.083251953125</v>
      </c>
      <c r="W1954" s="12" t="n">
        <v>11.7660217285156</v>
      </c>
      <c r="X1954" s="13" t="n">
        <v>22.4764923062073</v>
      </c>
      <c r="Y1954" s="13" t="n">
        <v>64.3463292605433</v>
      </c>
      <c r="Z1954" s="13" t="n">
        <v>58.4000000000001</v>
      </c>
      <c r="AA1954" s="10" t="s">
        <v>155</v>
      </c>
      <c r="AG1954" s="13" t="n">
        <v>98.9974518235388</v>
      </c>
      <c r="AH1954" s="13" t="n">
        <v>100</v>
      </c>
      <c r="AI1954" s="13" t="n">
        <v>51.6</v>
      </c>
      <c r="AJ1954" s="13" t="n">
        <v>70.1</v>
      </c>
      <c r="AK1954" s="13" t="n">
        <v>53</v>
      </c>
      <c r="AL1954" s="12" t="n">
        <v>52.7492383577542</v>
      </c>
      <c r="AM1954" s="10" t="s">
        <v>157</v>
      </c>
    </row>
    <row r="1955" customFormat="false" ht="15" hidden="false" customHeight="false" outlineLevel="0" collapsed="false">
      <c r="A1955" s="10" t="s">
        <v>4333</v>
      </c>
      <c r="B1955" s="10" t="s">
        <v>4233</v>
      </c>
      <c r="C1955" s="10" t="s">
        <v>148</v>
      </c>
      <c r="D1955" s="11" t="n">
        <v>46299.018587963</v>
      </c>
      <c r="E1955" s="10" t="s">
        <v>4334</v>
      </c>
      <c r="F1955" s="10" t="s">
        <v>4235</v>
      </c>
      <c r="G1955" s="10" t="s">
        <v>4236</v>
      </c>
      <c r="H1955" s="10" t="s">
        <v>319</v>
      </c>
      <c r="I1955" s="10" t="s">
        <v>152</v>
      </c>
      <c r="J1955" s="10" t="s">
        <v>248</v>
      </c>
      <c r="K1955" s="10" t="s">
        <v>154</v>
      </c>
      <c r="M1955" s="12" t="n">
        <v>55.4157286220752</v>
      </c>
      <c r="N1955" s="12" t="n">
        <v>4.06643951574424</v>
      </c>
      <c r="O1955" s="12" t="n">
        <v>54.3475711656021</v>
      </c>
      <c r="P1955" s="12" t="n">
        <v>62.8232446926743</v>
      </c>
      <c r="Q1955" s="12" t="n">
        <v>60.3579792181301</v>
      </c>
      <c r="R1955" s="12" t="n">
        <v>58.0605208937514</v>
      </c>
      <c r="S1955" s="12" t="n">
        <v>57.1697671782014</v>
      </c>
      <c r="T1955" s="12" t="n">
        <v>48.8676673631012</v>
      </c>
      <c r="U1955" s="12" t="n">
        <v>47.1035194396973</v>
      </c>
      <c r="V1955" s="12" t="n">
        <v>64.4552154541016</v>
      </c>
      <c r="W1955" s="12" t="n">
        <v>17.3516960144043</v>
      </c>
      <c r="X1955" s="13" t="n">
        <v>18.6500832558103</v>
      </c>
      <c r="Y1955" s="13" t="n">
        <v>45.5335016690249</v>
      </c>
      <c r="Z1955" s="13" t="n">
        <v>54.9000000000001</v>
      </c>
      <c r="AA1955" s="10" t="s">
        <v>162</v>
      </c>
      <c r="AG1955" s="13" t="n">
        <v>98.8860544217687</v>
      </c>
      <c r="AH1955" s="13" t="n">
        <v>100</v>
      </c>
      <c r="AI1955" s="13" t="n">
        <v>45.9</v>
      </c>
      <c r="AJ1955" s="13" t="n">
        <v>68.7</v>
      </c>
      <c r="AK1955" s="13" t="n">
        <v>47.2</v>
      </c>
      <c r="AL1955" s="12" t="n">
        <v>46.5471819705718</v>
      </c>
      <c r="AM1955" s="10" t="s">
        <v>157</v>
      </c>
    </row>
    <row r="1956" customFormat="false" ht="15" hidden="false" customHeight="false" outlineLevel="0" collapsed="false">
      <c r="A1956" s="10" t="s">
        <v>4335</v>
      </c>
      <c r="B1956" s="10" t="s">
        <v>4233</v>
      </c>
      <c r="C1956" s="10" t="s">
        <v>148</v>
      </c>
      <c r="D1956" s="11" t="n">
        <v>46299.0187962963</v>
      </c>
      <c r="E1956" s="10" t="s">
        <v>4336</v>
      </c>
      <c r="F1956" s="10" t="s">
        <v>4235</v>
      </c>
      <c r="G1956" s="10" t="s">
        <v>4236</v>
      </c>
      <c r="H1956" s="10" t="s">
        <v>322</v>
      </c>
      <c r="I1956" s="10" t="s">
        <v>323</v>
      </c>
      <c r="J1956" s="10" t="s">
        <v>248</v>
      </c>
      <c r="K1956" s="10" t="s">
        <v>154</v>
      </c>
      <c r="M1956" s="12" t="n">
        <v>67.8845364936172</v>
      </c>
      <c r="N1956" s="12" t="n">
        <v>0.600626018982854</v>
      </c>
      <c r="O1956" s="12" t="n">
        <v>67.7521081582459</v>
      </c>
      <c r="P1956" s="12" t="n">
        <v>68.3772690125749</v>
      </c>
      <c r="Q1956" s="12" t="n">
        <v>69.373387433012</v>
      </c>
      <c r="R1956" s="12" t="n">
        <v>68.0784329639374</v>
      </c>
      <c r="S1956" s="12" t="n">
        <v>67.7421616330855</v>
      </c>
      <c r="T1956" s="12" t="n">
        <v>67.1353903124019</v>
      </c>
      <c r="U1956" s="12" t="n">
        <v>66.9241790771484</v>
      </c>
      <c r="V1956" s="12" t="n">
        <v>69.6885757446289</v>
      </c>
      <c r="W1956" s="12" t="n">
        <v>2.76439666748047</v>
      </c>
      <c r="X1956" s="13" t="n">
        <v>98.591712659121</v>
      </c>
      <c r="Y1956" s="13" t="n">
        <v>100</v>
      </c>
      <c r="Z1956" s="13" t="n">
        <v>68.8284950256348</v>
      </c>
      <c r="AA1956" s="10" t="s">
        <v>170</v>
      </c>
      <c r="AG1956" s="13" t="n">
        <v>98.9583731874354</v>
      </c>
      <c r="AH1956" s="13" t="n">
        <v>100</v>
      </c>
      <c r="AI1956" s="13" t="n">
        <v>65.1</v>
      </c>
      <c r="AJ1956" s="13" t="n">
        <v>72.9</v>
      </c>
      <c r="AK1956" s="13" t="n">
        <v>67.2</v>
      </c>
      <c r="AL1956" s="12" t="n">
        <v>67.3339631336406</v>
      </c>
      <c r="AM1956" s="10" t="s">
        <v>157</v>
      </c>
    </row>
    <row r="1957" customFormat="false" ht="15" hidden="false" customHeight="false" outlineLevel="0" collapsed="false">
      <c r="A1957" s="10" t="s">
        <v>4337</v>
      </c>
      <c r="B1957" s="10" t="s">
        <v>4233</v>
      </c>
      <c r="C1957" s="10" t="s">
        <v>148</v>
      </c>
      <c r="D1957" s="11" t="n">
        <v>46299.0188194444</v>
      </c>
      <c r="E1957" s="10" t="s">
        <v>4338</v>
      </c>
      <c r="F1957" s="10" t="s">
        <v>4235</v>
      </c>
      <c r="G1957" s="10" t="s">
        <v>4236</v>
      </c>
      <c r="H1957" s="10" t="s">
        <v>326</v>
      </c>
      <c r="I1957" s="10" t="s">
        <v>323</v>
      </c>
      <c r="J1957" s="10" t="s">
        <v>248</v>
      </c>
      <c r="K1957" s="10" t="s">
        <v>154</v>
      </c>
      <c r="M1957" s="12" t="n">
        <v>67.1682764845083</v>
      </c>
      <c r="N1957" s="12" t="n">
        <v>0.626858270278921</v>
      </c>
      <c r="O1957" s="12" t="n">
        <v>67.0172210037921</v>
      </c>
      <c r="P1957" s="12" t="n">
        <v>68.2254745114329</v>
      </c>
      <c r="Q1957" s="12" t="n">
        <v>67.9708059236373</v>
      </c>
      <c r="R1957" s="12" t="n">
        <v>67.9001721125152</v>
      </c>
      <c r="S1957" s="12" t="n">
        <v>66.9180880664475</v>
      </c>
      <c r="T1957" s="12" t="n">
        <v>66.3623508042428</v>
      </c>
      <c r="U1957" s="12" t="n">
        <v>66.3749771118164</v>
      </c>
      <c r="V1957" s="12" t="n">
        <v>68.8666152954102</v>
      </c>
      <c r="W1957" s="12" t="n">
        <v>2.49163818359375</v>
      </c>
      <c r="X1957" s="13" t="n">
        <v>98.7526221457792</v>
      </c>
      <c r="Y1957" s="13" t="n">
        <v>99.9967851086231</v>
      </c>
      <c r="Z1957" s="13" t="n">
        <v>68.5</v>
      </c>
      <c r="AA1957" s="10" t="s">
        <v>170</v>
      </c>
      <c r="AG1957" s="13" t="n">
        <v>99.1078611768267</v>
      </c>
      <c r="AH1957" s="13" t="n">
        <v>100</v>
      </c>
      <c r="AI1957" s="13" t="n">
        <v>64.2</v>
      </c>
      <c r="AJ1957" s="13" t="n">
        <v>73.5</v>
      </c>
      <c r="AK1957" s="13" t="n">
        <v>66.4</v>
      </c>
      <c r="AL1957" s="12" t="n">
        <v>66.0267352941176</v>
      </c>
      <c r="AM1957" s="10" t="s">
        <v>157</v>
      </c>
    </row>
    <row r="1958" customFormat="false" ht="15" hidden="false" customHeight="false" outlineLevel="0" collapsed="false">
      <c r="A1958" s="10" t="s">
        <v>4339</v>
      </c>
      <c r="B1958" s="10" t="s">
        <v>4233</v>
      </c>
      <c r="C1958" s="10" t="s">
        <v>148</v>
      </c>
      <c r="D1958" s="11" t="n">
        <v>46299.0188425926</v>
      </c>
      <c r="E1958" s="10" t="s">
        <v>4340</v>
      </c>
      <c r="F1958" s="10" t="s">
        <v>4235</v>
      </c>
      <c r="G1958" s="10" t="s">
        <v>4236</v>
      </c>
      <c r="H1958" s="10" t="s">
        <v>329</v>
      </c>
      <c r="I1958" s="10" t="s">
        <v>323</v>
      </c>
      <c r="J1958" s="10" t="s">
        <v>248</v>
      </c>
      <c r="K1958" s="10" t="s">
        <v>154</v>
      </c>
      <c r="M1958" s="12" t="n">
        <v>66.4551350018995</v>
      </c>
      <c r="N1958" s="12" t="n">
        <v>0.915718868421654</v>
      </c>
      <c r="O1958" s="12" t="n">
        <v>66.2395097044133</v>
      </c>
      <c r="P1958" s="12" t="n">
        <v>68.9879776715629</v>
      </c>
      <c r="Q1958" s="12" t="n">
        <v>66.9404679437379</v>
      </c>
      <c r="R1958" s="12" t="n">
        <v>66.5407904726847</v>
      </c>
      <c r="S1958" s="12" t="n">
        <v>66.6047113652815</v>
      </c>
      <c r="T1958" s="12" t="n">
        <v>65.5556691814955</v>
      </c>
      <c r="U1958" s="12" t="n">
        <v>65.4521713256836</v>
      </c>
      <c r="V1958" s="12" t="n">
        <v>69.3452758789063</v>
      </c>
      <c r="W1958" s="12" t="n">
        <v>3.89310455322266</v>
      </c>
      <c r="X1958" s="13" t="n">
        <v>91.2340652739772</v>
      </c>
      <c r="Y1958" s="13" t="n">
        <v>99.9839818460922</v>
      </c>
      <c r="Z1958" s="13" t="n">
        <v>67.5</v>
      </c>
      <c r="AA1958" s="10" t="s">
        <v>170</v>
      </c>
      <c r="AG1958" s="13" t="n">
        <v>98.5490278618222</v>
      </c>
      <c r="AH1958" s="13" t="n">
        <v>100</v>
      </c>
      <c r="AI1958" s="13" t="n">
        <v>62.8</v>
      </c>
      <c r="AJ1958" s="13" t="n">
        <v>72.5</v>
      </c>
      <c r="AK1958" s="13" t="n">
        <v>65.6</v>
      </c>
      <c r="AL1958" s="12" t="n">
        <v>65.8476351351351</v>
      </c>
      <c r="AM1958" s="10" t="s">
        <v>157</v>
      </c>
    </row>
    <row r="1959" customFormat="false" ht="15" hidden="false" customHeight="false" outlineLevel="0" collapsed="false">
      <c r="A1959" s="10" t="s">
        <v>4341</v>
      </c>
      <c r="B1959" s="10" t="s">
        <v>4233</v>
      </c>
      <c r="C1959" s="10" t="s">
        <v>148</v>
      </c>
      <c r="D1959" s="11" t="n">
        <v>46299.0188541667</v>
      </c>
      <c r="E1959" s="10" t="s">
        <v>4342</v>
      </c>
      <c r="F1959" s="10" t="s">
        <v>4235</v>
      </c>
      <c r="G1959" s="10" t="s">
        <v>4236</v>
      </c>
      <c r="H1959" s="10" t="s">
        <v>332</v>
      </c>
      <c r="I1959" s="10" t="s">
        <v>323</v>
      </c>
      <c r="J1959" s="10" t="s">
        <v>248</v>
      </c>
      <c r="K1959" s="10" t="s">
        <v>154</v>
      </c>
      <c r="M1959" s="12" t="n">
        <v>65.486225318716</v>
      </c>
      <c r="N1959" s="12" t="n">
        <v>0.653471044986137</v>
      </c>
      <c r="O1959" s="12" t="n">
        <v>65.3174625584192</v>
      </c>
      <c r="P1959" s="12" t="n">
        <v>67.3585245169694</v>
      </c>
      <c r="Q1959" s="12" t="n">
        <v>66.0100926990509</v>
      </c>
      <c r="R1959" s="12" t="n">
        <v>65.7832004745999</v>
      </c>
      <c r="S1959" s="12" t="n">
        <v>65.3872665433257</v>
      </c>
      <c r="T1959" s="12" t="n">
        <v>64.9849369392435</v>
      </c>
      <c r="U1959" s="12" t="n">
        <v>64.6741714477539</v>
      </c>
      <c r="V1959" s="12" t="n">
        <v>67.5864868164063</v>
      </c>
      <c r="W1959" s="12" t="n">
        <v>2.91231536865234</v>
      </c>
      <c r="X1959" s="13" t="n">
        <v>98.2995919545508</v>
      </c>
      <c r="Y1959" s="13" t="n">
        <v>100</v>
      </c>
      <c r="Z1959" s="13" t="n">
        <v>66.8</v>
      </c>
      <c r="AA1959" s="10" t="s">
        <v>170</v>
      </c>
      <c r="AG1959" s="13" t="n">
        <v>98.4715762273902</v>
      </c>
      <c r="AH1959" s="13" t="n">
        <v>100</v>
      </c>
      <c r="AI1959" s="13" t="n">
        <v>63.8</v>
      </c>
      <c r="AJ1959" s="13" t="n">
        <v>72</v>
      </c>
      <c r="AK1959" s="13" t="n">
        <v>64.4</v>
      </c>
      <c r="AL1959" s="12" t="n">
        <v>64.6741726822677</v>
      </c>
      <c r="AM1959" s="10" t="s">
        <v>157</v>
      </c>
    </row>
    <row r="1960" customFormat="false" ht="15" hidden="false" customHeight="false" outlineLevel="0" collapsed="false">
      <c r="A1960" s="10" t="s">
        <v>4343</v>
      </c>
      <c r="B1960" s="10" t="s">
        <v>4233</v>
      </c>
      <c r="C1960" s="10" t="s">
        <v>148</v>
      </c>
      <c r="D1960" s="11" t="n">
        <v>46299.0188773148</v>
      </c>
      <c r="E1960" s="10" t="s">
        <v>4344</v>
      </c>
      <c r="F1960" s="10" t="s">
        <v>4235</v>
      </c>
      <c r="G1960" s="10" t="s">
        <v>4236</v>
      </c>
      <c r="H1960" s="10" t="s">
        <v>336</v>
      </c>
      <c r="I1960" s="10" t="s">
        <v>323</v>
      </c>
      <c r="J1960" s="10" t="s">
        <v>153</v>
      </c>
      <c r="K1960" s="10" t="s">
        <v>154</v>
      </c>
      <c r="M1960" s="12" t="n">
        <v>66.2054288822158</v>
      </c>
      <c r="N1960" s="12" t="n">
        <v>1.0248288641078</v>
      </c>
      <c r="O1960" s="12" t="n">
        <v>65.9939591187947</v>
      </c>
      <c r="P1960" s="12" t="n">
        <v>66.9957390114215</v>
      </c>
      <c r="Q1960" s="12" t="n">
        <v>67.958934513796</v>
      </c>
      <c r="R1960" s="12" t="n">
        <v>67.691135363598</v>
      </c>
      <c r="S1960" s="12" t="n">
        <v>65.50951154165</v>
      </c>
      <c r="T1960" s="12" t="n">
        <v>65.0226320808094</v>
      </c>
      <c r="U1960" s="12" t="n">
        <v>64.6660614013672</v>
      </c>
      <c r="V1960" s="12" t="n">
        <v>69.3498306274414</v>
      </c>
      <c r="W1960" s="12" t="n">
        <v>4.68376922607422</v>
      </c>
      <c r="X1960" s="13" t="n">
        <v>87.3860452914336</v>
      </c>
      <c r="Y1960" s="13" t="n">
        <v>99.4603254911881</v>
      </c>
      <c r="Z1960" s="13" t="n">
        <v>67.1</v>
      </c>
      <c r="AA1960" s="10" t="s">
        <v>170</v>
      </c>
      <c r="AG1960" s="13" t="n">
        <v>98.9358447890692</v>
      </c>
      <c r="AH1960" s="13" t="n">
        <v>100</v>
      </c>
      <c r="AI1960" s="13" t="n">
        <v>63.6</v>
      </c>
      <c r="AJ1960" s="13" t="n">
        <v>73.6</v>
      </c>
      <c r="AK1960" s="13" t="n">
        <v>65</v>
      </c>
      <c r="AL1960" s="12" t="n">
        <v>65.0814814814815</v>
      </c>
      <c r="AM1960" s="10" t="s">
        <v>157</v>
      </c>
    </row>
    <row r="1961" customFormat="false" ht="15" hidden="false" customHeight="false" outlineLevel="0" collapsed="false">
      <c r="A1961" s="10" t="s">
        <v>4345</v>
      </c>
      <c r="B1961" s="10" t="s">
        <v>4233</v>
      </c>
      <c r="C1961" s="10" t="s">
        <v>148</v>
      </c>
      <c r="D1961" s="11" t="n">
        <v>46299.018900463</v>
      </c>
      <c r="E1961" s="10" t="s">
        <v>4346</v>
      </c>
      <c r="F1961" s="10" t="s">
        <v>4235</v>
      </c>
      <c r="G1961" s="10" t="s">
        <v>4236</v>
      </c>
      <c r="H1961" s="10" t="s">
        <v>339</v>
      </c>
      <c r="I1961" s="10" t="s">
        <v>323</v>
      </c>
      <c r="J1961" s="10" t="s">
        <v>153</v>
      </c>
      <c r="K1961" s="10" t="s">
        <v>154</v>
      </c>
      <c r="M1961" s="12" t="n">
        <v>64.4849669190495</v>
      </c>
      <c r="N1961" s="12" t="n">
        <v>0.891807795966563</v>
      </c>
      <c r="O1961" s="12" t="n">
        <v>64.3364827808017</v>
      </c>
      <c r="P1961" s="12" t="n">
        <v>65.7225647307279</v>
      </c>
      <c r="Q1961" s="12" t="n">
        <v>64.7609628605709</v>
      </c>
      <c r="R1961" s="12" t="n">
        <v>65.3585749854176</v>
      </c>
      <c r="S1961" s="12" t="n">
        <v>64.4449628676836</v>
      </c>
      <c r="T1961" s="12" t="n">
        <v>63.2602032088881</v>
      </c>
      <c r="U1961" s="12" t="n">
        <v>62.7999992370606</v>
      </c>
      <c r="V1961" s="12" t="n">
        <v>66.8620147705078</v>
      </c>
      <c r="W1961" s="12" t="n">
        <v>4.06201553344727</v>
      </c>
      <c r="X1961" s="13" t="n">
        <v>91.4382705764745</v>
      </c>
      <c r="Y1961" s="13" t="n">
        <v>99.652199266911</v>
      </c>
      <c r="Z1961" s="13" t="n">
        <v>65</v>
      </c>
      <c r="AA1961" s="10" t="s">
        <v>170</v>
      </c>
      <c r="AG1961" s="13" t="n">
        <v>98.8715921258546</v>
      </c>
      <c r="AH1961" s="13" t="n">
        <v>100</v>
      </c>
      <c r="AI1961" s="13" t="n">
        <v>62</v>
      </c>
      <c r="AJ1961" s="13" t="n">
        <v>71.5</v>
      </c>
      <c r="AK1961" s="13" t="n">
        <v>64.3</v>
      </c>
      <c r="AL1961" s="12" t="n">
        <v>64.4764301877889</v>
      </c>
      <c r="AM1961" s="10" t="s">
        <v>157</v>
      </c>
    </row>
    <row r="1962" customFormat="false" ht="15" hidden="false" customHeight="false" outlineLevel="0" collapsed="false">
      <c r="A1962" s="10" t="s">
        <v>4347</v>
      </c>
      <c r="B1962" s="10" t="s">
        <v>4233</v>
      </c>
      <c r="C1962" s="10" t="s">
        <v>148</v>
      </c>
      <c r="D1962" s="11" t="n">
        <v>46299.0189236111</v>
      </c>
      <c r="E1962" s="10" t="s">
        <v>4348</v>
      </c>
      <c r="F1962" s="10" t="s">
        <v>4235</v>
      </c>
      <c r="G1962" s="10" t="s">
        <v>4236</v>
      </c>
      <c r="H1962" s="10" t="s">
        <v>342</v>
      </c>
      <c r="I1962" s="10" t="s">
        <v>323</v>
      </c>
      <c r="J1962" s="10" t="s">
        <v>153</v>
      </c>
      <c r="K1962" s="10" t="s">
        <v>154</v>
      </c>
      <c r="M1962" s="12" t="n">
        <v>64.8851792612288</v>
      </c>
      <c r="N1962" s="12" t="n">
        <v>1.18354941625021</v>
      </c>
      <c r="O1962" s="12" t="n">
        <v>64.739040707842</v>
      </c>
      <c r="P1962" s="12" t="n">
        <v>66.7986411036965</v>
      </c>
      <c r="Q1962" s="12" t="n">
        <v>64.7927064355569</v>
      </c>
      <c r="R1962" s="12" t="n">
        <v>65.040805879347</v>
      </c>
      <c r="S1962" s="12" t="n">
        <v>65.1391602874144</v>
      </c>
      <c r="T1962" s="12" t="n">
        <v>63.5570630049571</v>
      </c>
      <c r="U1962" s="12" t="n">
        <v>63.0505256652832</v>
      </c>
      <c r="V1962" s="12" t="n">
        <v>68.2087707519531</v>
      </c>
      <c r="W1962" s="12" t="n">
        <v>5.15824508666992</v>
      </c>
      <c r="X1962" s="13" t="n">
        <v>81.284831412926</v>
      </c>
      <c r="Y1962" s="13" t="n">
        <v>98.2649555007831</v>
      </c>
      <c r="Z1962" s="13" t="n">
        <v>65.5</v>
      </c>
      <c r="AA1962" s="10" t="s">
        <v>170</v>
      </c>
      <c r="AG1962" s="13" t="n">
        <v>98.56982143712</v>
      </c>
      <c r="AH1962" s="13" t="n">
        <v>100</v>
      </c>
      <c r="AI1962" s="13" t="n">
        <v>62.2</v>
      </c>
      <c r="AJ1962" s="13" t="n">
        <v>72.3</v>
      </c>
      <c r="AK1962" s="13" t="n">
        <v>64.8</v>
      </c>
      <c r="AL1962" s="12" t="n">
        <v>64.5620758114196</v>
      </c>
      <c r="AM1962" s="10" t="s">
        <v>157</v>
      </c>
    </row>
    <row r="1963" customFormat="false" ht="15" hidden="false" customHeight="false" outlineLevel="0" collapsed="false">
      <c r="A1963" s="10" t="s">
        <v>4349</v>
      </c>
      <c r="B1963" s="10" t="s">
        <v>4233</v>
      </c>
      <c r="C1963" s="10" t="s">
        <v>148</v>
      </c>
      <c r="D1963" s="11" t="n">
        <v>46299.0189467593</v>
      </c>
      <c r="E1963" s="10" t="s">
        <v>4350</v>
      </c>
      <c r="F1963" s="10" t="s">
        <v>4235</v>
      </c>
      <c r="G1963" s="10" t="s">
        <v>4236</v>
      </c>
      <c r="H1963" s="10" t="s">
        <v>345</v>
      </c>
      <c r="I1963" s="10" t="s">
        <v>323</v>
      </c>
      <c r="J1963" s="10" t="s">
        <v>153</v>
      </c>
      <c r="K1963" s="10" t="s">
        <v>154</v>
      </c>
      <c r="M1963" s="12" t="n">
        <v>63.6195271564144</v>
      </c>
      <c r="N1963" s="12" t="n">
        <v>1.26532359178529</v>
      </c>
      <c r="O1963" s="12" t="n">
        <v>63.4129336886914</v>
      </c>
      <c r="P1963" s="12" t="n">
        <v>65.5312862986329</v>
      </c>
      <c r="Q1963" s="12" t="n">
        <v>63.8250929708934</v>
      </c>
      <c r="R1963" s="12" t="n">
        <v>64.7796145386666</v>
      </c>
      <c r="S1963" s="12" t="n">
        <v>63.9193173018397</v>
      </c>
      <c r="T1963" s="12" t="n">
        <v>61.8729947870139</v>
      </c>
      <c r="U1963" s="12" t="n">
        <v>61.4010543823242</v>
      </c>
      <c r="V1963" s="12" t="n">
        <v>66.9368667602539</v>
      </c>
      <c r="W1963" s="12" t="n">
        <v>5.53581237792969</v>
      </c>
      <c r="X1963" s="13" t="n">
        <v>73.7266495014675</v>
      </c>
      <c r="Y1963" s="13" t="n">
        <v>95.6599595240366</v>
      </c>
      <c r="Z1963" s="13" t="n">
        <v>63.9</v>
      </c>
      <c r="AA1963" s="10" t="s">
        <v>170</v>
      </c>
      <c r="AC1963" s="10" t="s">
        <v>156</v>
      </c>
      <c r="AG1963" s="13" t="n">
        <v>98.0275458058083</v>
      </c>
      <c r="AH1963" s="13" t="n">
        <v>100</v>
      </c>
      <c r="AI1963" s="13" t="n">
        <v>60.5</v>
      </c>
      <c r="AJ1963" s="13" t="n">
        <v>71.2</v>
      </c>
      <c r="AK1963" s="13" t="n">
        <v>62.6</v>
      </c>
      <c r="AL1963" s="12" t="n">
        <v>62.6017277039848</v>
      </c>
      <c r="AM1963" s="10" t="s">
        <v>157</v>
      </c>
    </row>
    <row r="1964" customFormat="false" ht="15" hidden="false" customHeight="false" outlineLevel="0" collapsed="false">
      <c r="A1964" s="10" t="s">
        <v>4351</v>
      </c>
      <c r="B1964" s="10" t="s">
        <v>4233</v>
      </c>
      <c r="C1964" s="10" t="s">
        <v>148</v>
      </c>
      <c r="D1964" s="11" t="n">
        <v>46299.0189583333</v>
      </c>
      <c r="E1964" s="10" t="s">
        <v>4352</v>
      </c>
      <c r="F1964" s="10" t="s">
        <v>4235</v>
      </c>
      <c r="G1964" s="10" t="s">
        <v>4236</v>
      </c>
      <c r="H1964" s="10" t="s">
        <v>351</v>
      </c>
      <c r="I1964" s="10" t="s">
        <v>323</v>
      </c>
      <c r="J1964" s="10" t="s">
        <v>153</v>
      </c>
      <c r="K1964" s="10" t="s">
        <v>261</v>
      </c>
      <c r="L1964" s="10" t="s">
        <v>346</v>
      </c>
      <c r="M1964" s="12" t="n">
        <v>62.8916246343395</v>
      </c>
      <c r="N1964" s="12" t="n">
        <v>1.13583753635275</v>
      </c>
      <c r="O1964" s="12" t="n">
        <v>62.6919724265793</v>
      </c>
      <c r="P1964" s="12" t="n">
        <v>65.3414442341318</v>
      </c>
      <c r="R1964" s="12" t="n">
        <v>63.6474705784224</v>
      </c>
      <c r="S1964" s="12" t="n">
        <v>62.8658932077618</v>
      </c>
      <c r="T1964" s="12" t="n">
        <v>61.5331254595423</v>
      </c>
      <c r="U1964" s="12" t="n">
        <v>61.0629615783691</v>
      </c>
      <c r="V1964" s="12" t="n">
        <v>66.5831832885742</v>
      </c>
      <c r="W1964" s="12" t="n">
        <v>5.52022171020508</v>
      </c>
      <c r="X1964" s="13" t="n">
        <v>87.3040199231708</v>
      </c>
      <c r="Y1964" s="13" t="n">
        <v>97.2867787176979</v>
      </c>
      <c r="Z1964" s="13" t="n">
        <v>63.5</v>
      </c>
      <c r="AA1964" s="10" t="s">
        <v>170</v>
      </c>
      <c r="AD1964" s="10" t="s">
        <v>347</v>
      </c>
      <c r="AE1964" s="10" t="s">
        <v>156</v>
      </c>
      <c r="AG1964" s="13" t="n">
        <v>92.9339779989131</v>
      </c>
      <c r="AH1964" s="13" t="n">
        <v>100</v>
      </c>
      <c r="AI1964" s="13" t="n">
        <v>59.3</v>
      </c>
      <c r="AJ1964" s="13" t="n">
        <v>71.2</v>
      </c>
      <c r="AK1964" s="13" t="n">
        <v>63.3</v>
      </c>
      <c r="AL1964" s="12" t="n">
        <v>62.4020546562829</v>
      </c>
      <c r="AM1964" s="10" t="s">
        <v>157</v>
      </c>
      <c r="AO1964" s="10" t="s">
        <v>1156</v>
      </c>
    </row>
    <row r="1965" customFormat="false" ht="15" hidden="false" customHeight="false" outlineLevel="0" collapsed="false">
      <c r="A1965" s="10" t="s">
        <v>4353</v>
      </c>
      <c r="B1965" s="10" t="s">
        <v>4233</v>
      </c>
      <c r="C1965" s="10" t="s">
        <v>148</v>
      </c>
      <c r="D1965" s="11" t="n">
        <v>46299.0189814815</v>
      </c>
      <c r="E1965" s="10" t="s">
        <v>4354</v>
      </c>
      <c r="F1965" s="10" t="s">
        <v>4235</v>
      </c>
      <c r="G1965" s="10" t="s">
        <v>4236</v>
      </c>
      <c r="H1965" s="10" t="s">
        <v>354</v>
      </c>
      <c r="I1965" s="10" t="s">
        <v>323</v>
      </c>
      <c r="J1965" s="10" t="s">
        <v>153</v>
      </c>
      <c r="K1965" s="10" t="s">
        <v>154</v>
      </c>
      <c r="M1965" s="12" t="n">
        <v>60.2647788524466</v>
      </c>
      <c r="N1965" s="12" t="n">
        <v>1.68465509482742</v>
      </c>
      <c r="O1965" s="12" t="n">
        <v>60.0929795535003</v>
      </c>
      <c r="P1965" s="12" t="n">
        <v>62.4060327699748</v>
      </c>
      <c r="Q1965" s="12" t="n">
        <v>60.5426336089286</v>
      </c>
      <c r="R1965" s="12" t="n">
        <v>61.5603997656451</v>
      </c>
      <c r="S1965" s="12" t="n">
        <v>59.1445703736698</v>
      </c>
      <c r="T1965" s="12" t="n">
        <v>57.1913740572098</v>
      </c>
      <c r="U1965" s="12" t="n">
        <v>56.7024116516113</v>
      </c>
      <c r="V1965" s="12" t="n">
        <v>65.2115936279297</v>
      </c>
      <c r="W1965" s="12" t="n">
        <v>8.50918197631836</v>
      </c>
      <c r="X1965" s="13" t="n">
        <v>32.9827223115419</v>
      </c>
      <c r="Y1965" s="13" t="n">
        <v>87.9984601797967</v>
      </c>
      <c r="Z1965" s="13" t="n">
        <v>59.8</v>
      </c>
      <c r="AA1965" s="10" t="s">
        <v>155</v>
      </c>
      <c r="AG1965" s="13" t="n">
        <v>98.7687731344285</v>
      </c>
      <c r="AH1965" s="13" t="n">
        <v>100</v>
      </c>
      <c r="AI1965" s="13" t="n">
        <v>46.5</v>
      </c>
      <c r="AJ1965" s="13" t="n">
        <v>69.9</v>
      </c>
      <c r="AK1965" s="13" t="n">
        <v>61.6</v>
      </c>
      <c r="AL1965" s="12" t="n">
        <v>59.6434529892693</v>
      </c>
      <c r="AM1965" s="10" t="s">
        <v>157</v>
      </c>
    </row>
    <row r="1966" customFormat="false" ht="15" hidden="false" customHeight="false" outlineLevel="0" collapsed="false">
      <c r="A1966" s="10" t="s">
        <v>4355</v>
      </c>
      <c r="B1966" s="10" t="s">
        <v>4233</v>
      </c>
      <c r="C1966" s="10" t="s">
        <v>148</v>
      </c>
      <c r="D1966" s="11" t="n">
        <v>46299.0190046296</v>
      </c>
      <c r="E1966" s="10" t="s">
        <v>4356</v>
      </c>
      <c r="F1966" s="10" t="s">
        <v>4235</v>
      </c>
      <c r="G1966" s="10" t="s">
        <v>4236</v>
      </c>
      <c r="H1966" s="10" t="s">
        <v>357</v>
      </c>
      <c r="I1966" s="10" t="s">
        <v>358</v>
      </c>
      <c r="J1966" s="10" t="s">
        <v>248</v>
      </c>
      <c r="K1966" s="10" t="s">
        <v>154</v>
      </c>
      <c r="M1966" s="12" t="n">
        <v>44.8849366262174</v>
      </c>
      <c r="N1966" s="12" t="n">
        <v>6.12265669444041</v>
      </c>
      <c r="O1966" s="12" t="n">
        <v>43.0511445392485</v>
      </c>
      <c r="P1966" s="12" t="n">
        <v>55.1477933281113</v>
      </c>
      <c r="Q1966" s="12" t="n">
        <v>51.4441793032572</v>
      </c>
      <c r="R1966" s="12" t="n">
        <v>51.1664403183103</v>
      </c>
      <c r="S1966" s="12" t="n">
        <v>51.2091542278523</v>
      </c>
      <c r="T1966" s="12" t="n">
        <v>36.7190983377331</v>
      </c>
      <c r="U1966" s="12" t="n">
        <v>31.9786357879639</v>
      </c>
      <c r="V1966" s="12" t="n">
        <v>58.3418998718262</v>
      </c>
      <c r="W1966" s="12" t="n">
        <v>26.3632640838623</v>
      </c>
      <c r="X1966" s="13" t="n">
        <v>15.7754364944499</v>
      </c>
      <c r="Y1966" s="13" t="n">
        <v>35.5532001912453</v>
      </c>
      <c r="Z1966" s="13" t="n">
        <v>40.6000000000001</v>
      </c>
      <c r="AA1966" s="10" t="s">
        <v>162</v>
      </c>
      <c r="AG1966" s="13" t="n">
        <v>99.1914932519684</v>
      </c>
      <c r="AH1966" s="13" t="n">
        <v>100</v>
      </c>
      <c r="AI1966" s="13" t="n">
        <v>30.9</v>
      </c>
      <c r="AJ1966" s="13" t="n">
        <v>68.9</v>
      </c>
      <c r="AK1966" s="13" t="n">
        <v>41</v>
      </c>
      <c r="AL1966" s="12" t="n">
        <v>39.7870179043509</v>
      </c>
      <c r="AM1966" s="10" t="s">
        <v>157</v>
      </c>
    </row>
    <row r="1967" customFormat="false" ht="15" hidden="false" customHeight="false" outlineLevel="0" collapsed="false">
      <c r="A1967" s="10" t="s">
        <v>4357</v>
      </c>
      <c r="B1967" s="10" t="s">
        <v>4233</v>
      </c>
      <c r="C1967" s="10" t="s">
        <v>148</v>
      </c>
      <c r="D1967" s="11" t="n">
        <v>46299.0190162037</v>
      </c>
      <c r="E1967" s="10" t="s">
        <v>4358</v>
      </c>
      <c r="F1967" s="10" t="s">
        <v>4235</v>
      </c>
      <c r="G1967" s="10" t="s">
        <v>4236</v>
      </c>
      <c r="H1967" s="10" t="s">
        <v>361</v>
      </c>
      <c r="I1967" s="10" t="s">
        <v>358</v>
      </c>
      <c r="J1967" s="10" t="s">
        <v>153</v>
      </c>
      <c r="K1967" s="10" t="s">
        <v>154</v>
      </c>
      <c r="M1967" s="12" t="n">
        <v>48.9867915592747</v>
      </c>
      <c r="N1967" s="12" t="n">
        <v>8.31799139078063</v>
      </c>
      <c r="O1967" s="12" t="n">
        <v>46.7478449313928</v>
      </c>
      <c r="P1967" s="12" t="n">
        <v>59.993815559447</v>
      </c>
      <c r="Q1967" s="12" t="n">
        <v>58.6865986087654</v>
      </c>
      <c r="R1967" s="12" t="n">
        <v>56.1012486703169</v>
      </c>
      <c r="S1967" s="12" t="n">
        <v>55.9465875705981</v>
      </c>
      <c r="T1967" s="12" t="n">
        <v>35.1650256713779</v>
      </c>
      <c r="U1967" s="12" t="n">
        <v>32.2609519958496</v>
      </c>
      <c r="V1967" s="12" t="n">
        <v>62.9350929260254</v>
      </c>
      <c r="W1967" s="12" t="n">
        <v>30.6741409301758</v>
      </c>
      <c r="X1967" s="13" t="n">
        <v>8.93522516964837</v>
      </c>
      <c r="Y1967" s="13" t="n">
        <v>29.4813900884228</v>
      </c>
      <c r="Z1967" s="13" t="n">
        <v>56.2000000000003</v>
      </c>
      <c r="AA1967" s="10" t="s">
        <v>162</v>
      </c>
      <c r="AF1967" s="10" t="s">
        <v>156</v>
      </c>
      <c r="AG1967" s="13" t="n">
        <v>98.6489776046738</v>
      </c>
      <c r="AH1967" s="13" t="n">
        <v>100</v>
      </c>
      <c r="AI1967" s="13" t="n">
        <v>31.1</v>
      </c>
      <c r="AJ1967" s="13" t="n">
        <v>72</v>
      </c>
      <c r="AK1967" s="13" t="n">
        <v>31.5</v>
      </c>
      <c r="AL1967" s="12" t="n">
        <v>32.2609536226485</v>
      </c>
      <c r="AM1967" s="10" t="s">
        <v>157</v>
      </c>
    </row>
    <row r="1968" customFormat="false" ht="15" hidden="false" customHeight="false" outlineLevel="0" collapsed="false">
      <c r="A1968" s="10" t="s">
        <v>4359</v>
      </c>
      <c r="B1968" s="10" t="s">
        <v>4360</v>
      </c>
      <c r="C1968" s="10" t="s">
        <v>148</v>
      </c>
      <c r="D1968" s="11" t="n">
        <v>46299.0319444445</v>
      </c>
      <c r="E1968" s="10" t="s">
        <v>4361</v>
      </c>
      <c r="F1968" s="10" t="s">
        <v>4362</v>
      </c>
      <c r="G1968" s="10" t="s">
        <v>4363</v>
      </c>
      <c r="H1968" s="10" t="s">
        <v>151</v>
      </c>
      <c r="I1968" s="10" t="s">
        <v>152</v>
      </c>
      <c r="J1968" s="10" t="s">
        <v>153</v>
      </c>
      <c r="K1968" s="10" t="s">
        <v>154</v>
      </c>
      <c r="M1968" s="12" t="n">
        <v>66.4404167946324</v>
      </c>
      <c r="N1968" s="12" t="n">
        <v>2.41590981256112</v>
      </c>
      <c r="O1968" s="12" t="n">
        <v>66.0971987994462</v>
      </c>
      <c r="P1968" s="12" t="n">
        <v>70.9315976782002</v>
      </c>
      <c r="Q1968" s="12" t="n">
        <v>66.0870812932286</v>
      </c>
      <c r="R1968" s="12" t="n">
        <v>67.4514152326277</v>
      </c>
      <c r="S1968" s="12" t="n">
        <v>66.6483148694038</v>
      </c>
      <c r="T1968" s="12" t="n">
        <v>63.1615153532955</v>
      </c>
      <c r="U1968" s="12" t="n">
        <v>62.2023468017578</v>
      </c>
      <c r="V1968" s="12" t="n">
        <v>71.9495697021484</v>
      </c>
      <c r="W1968" s="12" t="n">
        <v>9.74722290039063</v>
      </c>
      <c r="X1968" s="13" t="n">
        <v>48.1071789293761</v>
      </c>
      <c r="Y1968" s="13" t="n">
        <v>74.4697381710823</v>
      </c>
      <c r="Z1968" s="13" t="n">
        <v>66.1</v>
      </c>
      <c r="AA1968" s="10" t="s">
        <v>155</v>
      </c>
      <c r="AG1968" s="13" t="n">
        <v>98.5179444492284</v>
      </c>
      <c r="AH1968" s="13" t="n">
        <v>100</v>
      </c>
      <c r="AI1968" s="13" t="n">
        <v>61.4</v>
      </c>
      <c r="AJ1968" s="13" t="n">
        <v>76.6</v>
      </c>
      <c r="AK1968" s="13" t="n">
        <v>66</v>
      </c>
      <c r="AL1968" s="12" t="n">
        <v>66.1756756756757</v>
      </c>
      <c r="AM1968" s="10" t="s">
        <v>157</v>
      </c>
    </row>
    <row r="1969" customFormat="false" ht="15" hidden="false" customHeight="false" outlineLevel="0" collapsed="false">
      <c r="A1969" s="10" t="s">
        <v>4364</v>
      </c>
      <c r="B1969" s="10" t="s">
        <v>4360</v>
      </c>
      <c r="C1969" s="10" t="s">
        <v>148</v>
      </c>
      <c r="D1969" s="11" t="n">
        <v>46299.0319675926</v>
      </c>
      <c r="E1969" s="10" t="s">
        <v>4365</v>
      </c>
      <c r="F1969" s="10" t="s">
        <v>4362</v>
      </c>
      <c r="G1969" s="10" t="s">
        <v>4363</v>
      </c>
      <c r="H1969" s="10" t="s">
        <v>160</v>
      </c>
      <c r="I1969" s="10" t="s">
        <v>152</v>
      </c>
      <c r="J1969" s="10" t="s">
        <v>153</v>
      </c>
      <c r="K1969" s="10" t="s">
        <v>154</v>
      </c>
      <c r="M1969" s="12" t="n">
        <v>66.7719326743163</v>
      </c>
      <c r="N1969" s="12" t="n">
        <v>2.44822894108388</v>
      </c>
      <c r="O1969" s="12" t="n">
        <v>66.3691686097524</v>
      </c>
      <c r="P1969" s="12" t="n">
        <v>71.1426131046484</v>
      </c>
      <c r="Q1969" s="12" t="n">
        <v>66.6945879180259</v>
      </c>
      <c r="R1969" s="12" t="n">
        <v>67.6185585882527</v>
      </c>
      <c r="S1969" s="12" t="n">
        <v>68.0472532953683</v>
      </c>
      <c r="T1969" s="12" t="n">
        <v>63.4901656363229</v>
      </c>
      <c r="U1969" s="12" t="n">
        <v>62.5653953552246</v>
      </c>
      <c r="V1969" s="12" t="n">
        <v>72.2712554931641</v>
      </c>
      <c r="W1969" s="12" t="n">
        <v>9.70586013793945</v>
      </c>
      <c r="X1969" s="13" t="n">
        <v>41.7895995336291</v>
      </c>
      <c r="Y1969" s="13" t="n">
        <v>69.8123647573785</v>
      </c>
      <c r="Z1969" s="13" t="n">
        <v>66.3</v>
      </c>
      <c r="AA1969" s="10" t="s">
        <v>155</v>
      </c>
      <c r="AG1969" s="13" t="n">
        <v>98.6961694492121</v>
      </c>
      <c r="AH1969" s="13" t="n">
        <v>100</v>
      </c>
      <c r="AI1969" s="13" t="n">
        <v>61.8</v>
      </c>
      <c r="AJ1969" s="13" t="n">
        <v>76.3</v>
      </c>
      <c r="AK1969" s="13" t="n">
        <v>67</v>
      </c>
      <c r="AL1969" s="12" t="n">
        <v>66.9587708805507</v>
      </c>
      <c r="AM1969" s="10" t="s">
        <v>157</v>
      </c>
    </row>
    <row r="1970" customFormat="false" ht="15" hidden="false" customHeight="false" outlineLevel="0" collapsed="false">
      <c r="A1970" s="10" t="s">
        <v>4366</v>
      </c>
      <c r="B1970" s="10" t="s">
        <v>4360</v>
      </c>
      <c r="C1970" s="10" t="s">
        <v>148</v>
      </c>
      <c r="D1970" s="11" t="n">
        <v>46299.0319907407</v>
      </c>
      <c r="E1970" s="10" t="s">
        <v>4367</v>
      </c>
      <c r="F1970" s="10" t="s">
        <v>4362</v>
      </c>
      <c r="G1970" s="10" t="s">
        <v>4363</v>
      </c>
      <c r="H1970" s="10" t="s">
        <v>166</v>
      </c>
      <c r="I1970" s="10" t="s">
        <v>152</v>
      </c>
      <c r="J1970" s="10" t="s">
        <v>153</v>
      </c>
      <c r="K1970" s="10" t="s">
        <v>154</v>
      </c>
      <c r="M1970" s="12" t="n">
        <v>67.9523136243386</v>
      </c>
      <c r="N1970" s="12" t="n">
        <v>3.45742845590924</v>
      </c>
      <c r="O1970" s="12" t="n">
        <v>67.4422081606255</v>
      </c>
      <c r="P1970" s="12" t="n">
        <v>74.4210772652234</v>
      </c>
      <c r="Q1970" s="12" t="n">
        <v>67.7198639720637</v>
      </c>
      <c r="R1970" s="12" t="n">
        <v>69.1944283719876</v>
      </c>
      <c r="S1970" s="12" t="n">
        <v>68.261548384822</v>
      </c>
      <c r="T1970" s="12" t="n">
        <v>63.6508567565042</v>
      </c>
      <c r="U1970" s="12" t="n">
        <v>62.1180305480957</v>
      </c>
      <c r="V1970" s="12" t="n">
        <v>75.5376586914063</v>
      </c>
      <c r="W1970" s="12" t="n">
        <v>13.4196281433106</v>
      </c>
      <c r="X1970" s="13" t="n">
        <v>30.3474803990135</v>
      </c>
      <c r="Y1970" s="13" t="n">
        <v>59.3808664924357</v>
      </c>
      <c r="Z1970" s="13" t="n">
        <v>66.9000000000001</v>
      </c>
      <c r="AA1970" s="10" t="s">
        <v>155</v>
      </c>
      <c r="AG1970" s="13" t="n">
        <v>98.8825798937177</v>
      </c>
      <c r="AH1970" s="13" t="n">
        <v>100</v>
      </c>
      <c r="AI1970" s="13" t="n">
        <v>61.3</v>
      </c>
      <c r="AJ1970" s="13" t="n">
        <v>82.4</v>
      </c>
      <c r="AK1970" s="13" t="n">
        <v>65.8</v>
      </c>
      <c r="AL1970" s="12" t="n">
        <v>67.6948978079462</v>
      </c>
      <c r="AM1970" s="10" t="s">
        <v>157</v>
      </c>
    </row>
    <row r="1971" customFormat="false" ht="15" hidden="false" customHeight="false" outlineLevel="0" collapsed="false">
      <c r="A1971" s="10" t="s">
        <v>4368</v>
      </c>
      <c r="B1971" s="10" t="s">
        <v>4360</v>
      </c>
      <c r="C1971" s="10" t="s">
        <v>148</v>
      </c>
      <c r="D1971" s="11" t="n">
        <v>46299.0320138889</v>
      </c>
      <c r="E1971" s="10" t="s">
        <v>4369</v>
      </c>
      <c r="F1971" s="10" t="s">
        <v>4362</v>
      </c>
      <c r="G1971" s="10" t="s">
        <v>4363</v>
      </c>
      <c r="H1971" s="10" t="s">
        <v>169</v>
      </c>
      <c r="I1971" s="10" t="s">
        <v>152</v>
      </c>
      <c r="J1971" s="10" t="s">
        <v>153</v>
      </c>
      <c r="K1971" s="10" t="s">
        <v>154</v>
      </c>
      <c r="M1971" s="12" t="n">
        <v>67.6056910356398</v>
      </c>
      <c r="N1971" s="12" t="n">
        <v>2.25761002734772</v>
      </c>
      <c r="O1971" s="12" t="n">
        <v>67.2845990392089</v>
      </c>
      <c r="P1971" s="12" t="n">
        <v>72.2379404594328</v>
      </c>
      <c r="Q1971" s="12" t="n">
        <v>66.9741214323365</v>
      </c>
      <c r="R1971" s="12" t="n">
        <v>68.3758757170701</v>
      </c>
      <c r="S1971" s="12" t="n">
        <v>67.703721695268</v>
      </c>
      <c r="T1971" s="12" t="n">
        <v>64.8506925724812</v>
      </c>
      <c r="U1971" s="12" t="n">
        <v>64.8666687011719</v>
      </c>
      <c r="V1971" s="12" t="n">
        <v>73.2165832519531</v>
      </c>
      <c r="W1971" s="12" t="n">
        <v>8.34991455078125</v>
      </c>
      <c r="X1971" s="13" t="n">
        <v>58.8641257338462</v>
      </c>
      <c r="Y1971" s="13" t="n">
        <v>79.6722307083571</v>
      </c>
      <c r="Z1971" s="13" t="n">
        <v>67.3</v>
      </c>
      <c r="AA1971" s="10" t="s">
        <v>170</v>
      </c>
      <c r="AG1971" s="13" t="n">
        <v>98.942059069886</v>
      </c>
      <c r="AH1971" s="13" t="n">
        <v>100</v>
      </c>
      <c r="AI1971" s="13" t="n">
        <v>62.2</v>
      </c>
      <c r="AJ1971" s="13" t="n">
        <v>80.2</v>
      </c>
      <c r="AK1971" s="13" t="n">
        <v>66.1</v>
      </c>
      <c r="AL1971" s="12" t="n">
        <v>66.4096400599557</v>
      </c>
      <c r="AM1971" s="10" t="s">
        <v>157</v>
      </c>
    </row>
    <row r="1972" customFormat="false" ht="15" hidden="false" customHeight="false" outlineLevel="0" collapsed="false">
      <c r="A1972" s="10" t="s">
        <v>4370</v>
      </c>
      <c r="B1972" s="10" t="s">
        <v>4360</v>
      </c>
      <c r="C1972" s="10" t="s">
        <v>148</v>
      </c>
      <c r="D1972" s="11" t="n">
        <v>46299.032037037</v>
      </c>
      <c r="E1972" s="10" t="s">
        <v>4371</v>
      </c>
      <c r="F1972" s="10" t="s">
        <v>4362</v>
      </c>
      <c r="G1972" s="10" t="s">
        <v>4363</v>
      </c>
      <c r="H1972" s="10" t="s">
        <v>173</v>
      </c>
      <c r="I1972" s="10" t="s">
        <v>152</v>
      </c>
      <c r="J1972" s="10" t="s">
        <v>153</v>
      </c>
      <c r="K1972" s="10" t="s">
        <v>154</v>
      </c>
      <c r="M1972" s="12" t="n">
        <v>66.8040382574953</v>
      </c>
      <c r="N1972" s="12" t="n">
        <v>2.38134592428139</v>
      </c>
      <c r="O1972" s="12" t="n">
        <v>66.4699074790758</v>
      </c>
      <c r="P1972" s="12" t="n">
        <v>71.7604083580152</v>
      </c>
      <c r="Q1972" s="12" t="n">
        <v>66.1811250416672</v>
      </c>
      <c r="R1972" s="12" t="n">
        <v>67.2420517589971</v>
      </c>
      <c r="S1972" s="12" t="n">
        <v>67.3432915851727</v>
      </c>
      <c r="T1972" s="12" t="n">
        <v>63.7046686260716</v>
      </c>
      <c r="U1972" s="12" t="n">
        <v>62.5009231567383</v>
      </c>
      <c r="V1972" s="12" t="n">
        <v>72.3589401245117</v>
      </c>
      <c r="W1972" s="12" t="n">
        <v>9.85801696777344</v>
      </c>
      <c r="X1972" s="13" t="n">
        <v>49.3514566325474</v>
      </c>
      <c r="Y1972" s="13" t="n">
        <v>75.9040238697112</v>
      </c>
      <c r="Z1972" s="13" t="n">
        <v>66.6</v>
      </c>
      <c r="AA1972" s="10" t="s">
        <v>155</v>
      </c>
      <c r="AG1972" s="13" t="n">
        <v>98.9413346891247</v>
      </c>
      <c r="AH1972" s="13" t="n">
        <v>100</v>
      </c>
      <c r="AI1972" s="13" t="n">
        <v>61.9</v>
      </c>
      <c r="AJ1972" s="13" t="n">
        <v>77.4</v>
      </c>
      <c r="AK1972" s="13" t="n">
        <v>66</v>
      </c>
      <c r="AL1972" s="12" t="n">
        <v>65.7429752066116</v>
      </c>
      <c r="AM1972" s="10" t="s">
        <v>157</v>
      </c>
    </row>
    <row r="1973" customFormat="false" ht="15" hidden="false" customHeight="false" outlineLevel="0" collapsed="false">
      <c r="A1973" s="10" t="s">
        <v>4372</v>
      </c>
      <c r="B1973" s="10" t="s">
        <v>4360</v>
      </c>
      <c r="C1973" s="10" t="s">
        <v>148</v>
      </c>
      <c r="D1973" s="11" t="n">
        <v>46299.0320486111</v>
      </c>
      <c r="E1973" s="10" t="s">
        <v>4373</v>
      </c>
      <c r="F1973" s="10" t="s">
        <v>4362</v>
      </c>
      <c r="G1973" s="10" t="s">
        <v>4363</v>
      </c>
      <c r="H1973" s="10" t="s">
        <v>176</v>
      </c>
      <c r="I1973" s="10" t="s">
        <v>152</v>
      </c>
      <c r="J1973" s="10" t="s">
        <v>153</v>
      </c>
      <c r="K1973" s="10" t="s">
        <v>154</v>
      </c>
      <c r="M1973" s="12" t="n">
        <v>68.7246759234677</v>
      </c>
      <c r="N1973" s="12" t="n">
        <v>2.12721189636847</v>
      </c>
      <c r="O1973" s="12" t="n">
        <v>68.3255019410726</v>
      </c>
      <c r="P1973" s="12" t="n">
        <v>73.288306437248</v>
      </c>
      <c r="Q1973" s="12" t="n">
        <v>69.4028651642077</v>
      </c>
      <c r="R1973" s="12" t="n">
        <v>69.8059737056135</v>
      </c>
      <c r="S1973" s="12" t="n">
        <v>68.5529531356911</v>
      </c>
      <c r="T1973" s="12" t="n">
        <v>66.3629608154297</v>
      </c>
      <c r="U1973" s="12" t="n">
        <v>66.3629608154297</v>
      </c>
      <c r="V1973" s="12" t="n">
        <v>74.5324935913086</v>
      </c>
      <c r="W1973" s="12" t="n">
        <v>8.16953277587891</v>
      </c>
      <c r="X1973" s="13" t="n">
        <v>69.4137048518492</v>
      </c>
      <c r="Y1973" s="13" t="n">
        <v>86.3185783288876</v>
      </c>
      <c r="Z1973" s="13" t="n">
        <v>68.8</v>
      </c>
      <c r="AA1973" s="10" t="s">
        <v>170</v>
      </c>
      <c r="AG1973" s="13" t="n">
        <v>99.0378951502062</v>
      </c>
      <c r="AH1973" s="13" t="n">
        <v>100</v>
      </c>
      <c r="AI1973" s="13" t="n">
        <v>62.2</v>
      </c>
      <c r="AJ1973" s="13" t="n">
        <v>90.3</v>
      </c>
      <c r="AK1973" s="13" t="n">
        <v>65.8</v>
      </c>
      <c r="AL1973" s="12" t="n">
        <v>66.362962962963</v>
      </c>
      <c r="AM1973" s="10" t="s">
        <v>157</v>
      </c>
    </row>
    <row r="1974" customFormat="false" ht="15" hidden="false" customHeight="false" outlineLevel="0" collapsed="false">
      <c r="A1974" s="10" t="s">
        <v>4374</v>
      </c>
      <c r="B1974" s="10" t="s">
        <v>4360</v>
      </c>
      <c r="C1974" s="10" t="s">
        <v>148</v>
      </c>
      <c r="D1974" s="11" t="n">
        <v>46299.0320717593</v>
      </c>
      <c r="E1974" s="10" t="s">
        <v>4375</v>
      </c>
      <c r="F1974" s="10" t="s">
        <v>4362</v>
      </c>
      <c r="G1974" s="10" t="s">
        <v>4363</v>
      </c>
      <c r="H1974" s="10" t="s">
        <v>179</v>
      </c>
      <c r="I1974" s="10" t="s">
        <v>152</v>
      </c>
      <c r="J1974" s="10" t="s">
        <v>153</v>
      </c>
      <c r="K1974" s="10" t="s">
        <v>154</v>
      </c>
      <c r="L1974" s="10" t="s">
        <v>161</v>
      </c>
      <c r="M1974" s="12" t="n">
        <v>68.4512843907288</v>
      </c>
      <c r="N1974" s="12" t="n">
        <v>1.97474043310676</v>
      </c>
      <c r="O1974" s="12" t="n">
        <v>68.1375310387984</v>
      </c>
      <c r="P1974" s="12" t="n">
        <v>72.8721527123347</v>
      </c>
      <c r="Q1974" s="12" t="n">
        <v>68.6350796495023</v>
      </c>
      <c r="R1974" s="12" t="n">
        <v>69.2144127591472</v>
      </c>
      <c r="S1974" s="12" t="n">
        <v>68.4129409682507</v>
      </c>
      <c r="T1974" s="12" t="n">
        <v>66.8119514087696</v>
      </c>
      <c r="U1974" s="12" t="n">
        <v>65.1921157836914</v>
      </c>
      <c r="V1974" s="12" t="n">
        <v>73.9209518432617</v>
      </c>
      <c r="W1974" s="12" t="n">
        <v>8.72883605957031</v>
      </c>
      <c r="X1974" s="13" t="n">
        <v>73.0238141497127</v>
      </c>
      <c r="Y1974" s="13" t="n">
        <v>86.7391545699298</v>
      </c>
      <c r="Z1974" s="13" t="n">
        <v>69.2999999999998</v>
      </c>
      <c r="AA1974" s="10" t="s">
        <v>170</v>
      </c>
      <c r="AC1974" s="10" t="s">
        <v>156</v>
      </c>
      <c r="AD1974" s="10" t="s">
        <v>161</v>
      </c>
      <c r="AE1974" s="10" t="s">
        <v>156</v>
      </c>
      <c r="AG1974" s="13" t="n">
        <v>96.9505344805549</v>
      </c>
      <c r="AH1974" s="13" t="n">
        <v>98.882602641121</v>
      </c>
      <c r="AI1974" s="13" t="n">
        <v>63.9</v>
      </c>
      <c r="AJ1974" s="13" t="n">
        <v>84.7</v>
      </c>
      <c r="AK1974" s="13" t="n">
        <v>66.6</v>
      </c>
      <c r="AL1974" s="12" t="n">
        <v>66.9814814814815</v>
      </c>
      <c r="AM1974" s="10" t="s">
        <v>157</v>
      </c>
      <c r="AO1974" s="10" t="s">
        <v>4376</v>
      </c>
    </row>
    <row r="1975" customFormat="false" ht="15" hidden="false" customHeight="false" outlineLevel="0" collapsed="false">
      <c r="A1975" s="10" t="s">
        <v>4377</v>
      </c>
      <c r="B1975" s="10" t="s">
        <v>4360</v>
      </c>
      <c r="C1975" s="10" t="s">
        <v>148</v>
      </c>
      <c r="D1975" s="11" t="n">
        <v>46299.0321064815</v>
      </c>
      <c r="E1975" s="10" t="s">
        <v>4378</v>
      </c>
      <c r="F1975" s="10" t="s">
        <v>4362</v>
      </c>
      <c r="G1975" s="10" t="s">
        <v>4363</v>
      </c>
      <c r="H1975" s="10" t="s">
        <v>183</v>
      </c>
      <c r="I1975" s="10" t="s">
        <v>152</v>
      </c>
      <c r="J1975" s="10" t="s">
        <v>153</v>
      </c>
      <c r="K1975" s="10" t="s">
        <v>154</v>
      </c>
      <c r="M1975" s="12" t="n">
        <v>66.140474906626</v>
      </c>
      <c r="N1975" s="12" t="n">
        <v>2.37657409639699</v>
      </c>
      <c r="O1975" s="12" t="n">
        <v>65.8284848364245</v>
      </c>
      <c r="P1975" s="12" t="n">
        <v>70.4392743171592</v>
      </c>
      <c r="Q1975" s="12" t="n">
        <v>65.0236314967898</v>
      </c>
      <c r="R1975" s="12" t="n">
        <v>67.8237496395684</v>
      </c>
      <c r="S1975" s="12" t="n">
        <v>66.1801467995059</v>
      </c>
      <c r="T1975" s="12" t="n">
        <v>62.8392638030962</v>
      </c>
      <c r="U1975" s="12" t="n">
        <v>61.7023468017578</v>
      </c>
      <c r="V1975" s="12" t="n">
        <v>71.8767623901367</v>
      </c>
      <c r="W1975" s="12" t="n">
        <v>10.1744155883789</v>
      </c>
      <c r="X1975" s="13" t="n">
        <v>49.1895973606854</v>
      </c>
      <c r="Y1975" s="13" t="n">
        <v>76.1607680621354</v>
      </c>
      <c r="Z1975" s="13" t="n">
        <v>65.6</v>
      </c>
      <c r="AA1975" s="10" t="s">
        <v>155</v>
      </c>
      <c r="AG1975" s="13" t="n">
        <v>98.9820705610179</v>
      </c>
      <c r="AH1975" s="13" t="n">
        <v>100</v>
      </c>
      <c r="AI1975" s="13" t="n">
        <v>60.9</v>
      </c>
      <c r="AJ1975" s="13" t="n">
        <v>76.1</v>
      </c>
      <c r="AK1975" s="13" t="n">
        <v>65</v>
      </c>
      <c r="AL1975" s="12" t="n">
        <v>65.055981559602</v>
      </c>
      <c r="AM1975" s="10" t="s">
        <v>157</v>
      </c>
    </row>
    <row r="1976" customFormat="false" ht="15" hidden="false" customHeight="false" outlineLevel="0" collapsed="false">
      <c r="A1976" s="10" t="s">
        <v>4379</v>
      </c>
      <c r="B1976" s="10" t="s">
        <v>4360</v>
      </c>
      <c r="C1976" s="10" t="s">
        <v>148</v>
      </c>
      <c r="D1976" s="11" t="n">
        <v>46299.0321875</v>
      </c>
      <c r="E1976" s="10" t="s">
        <v>4380</v>
      </c>
      <c r="F1976" s="10" t="s">
        <v>4362</v>
      </c>
      <c r="G1976" s="10" t="s">
        <v>4363</v>
      </c>
      <c r="H1976" s="10" t="s">
        <v>186</v>
      </c>
      <c r="I1976" s="10" t="s">
        <v>152</v>
      </c>
      <c r="J1976" s="10" t="s">
        <v>153</v>
      </c>
      <c r="K1976" s="10" t="s">
        <v>154</v>
      </c>
      <c r="M1976" s="12" t="n">
        <v>59.1249022629843</v>
      </c>
      <c r="N1976" s="12" t="n">
        <v>6.02545289956098</v>
      </c>
      <c r="O1976" s="12" t="n">
        <v>58.2922230830736</v>
      </c>
      <c r="P1976" s="12" t="n">
        <v>67.0058858799452</v>
      </c>
      <c r="Q1976" s="12" t="n">
        <v>58.8719095252968</v>
      </c>
      <c r="R1976" s="12" t="n">
        <v>63.0947969832003</v>
      </c>
      <c r="S1976" s="12" t="n">
        <v>60.5410693136645</v>
      </c>
      <c r="T1976" s="12" t="n">
        <v>48.9632190991811</v>
      </c>
      <c r="U1976" s="12" t="n">
        <v>47.0749168395996</v>
      </c>
      <c r="V1976" s="12" t="n">
        <v>68.8078536987305</v>
      </c>
      <c r="W1976" s="12" t="n">
        <v>21.7329368591309</v>
      </c>
      <c r="X1976" s="13" t="n">
        <v>14.176687813654</v>
      </c>
      <c r="Y1976" s="13" t="n">
        <v>37.555155761765</v>
      </c>
      <c r="Z1976" s="13" t="n">
        <v>64.1000000000002</v>
      </c>
      <c r="AA1976" s="10" t="s">
        <v>162</v>
      </c>
      <c r="AG1976" s="13" t="n">
        <v>98.9997843958867</v>
      </c>
      <c r="AH1976" s="13" t="n">
        <v>100</v>
      </c>
      <c r="AI1976" s="13" t="n">
        <v>46.3</v>
      </c>
      <c r="AJ1976" s="13" t="n">
        <v>73.6</v>
      </c>
      <c r="AK1976" s="13" t="n">
        <v>60.9</v>
      </c>
      <c r="AL1976" s="12" t="n">
        <v>61.6340284874808</v>
      </c>
      <c r="AM1976" s="10" t="s">
        <v>157</v>
      </c>
    </row>
    <row r="1977" customFormat="false" ht="15" hidden="false" customHeight="false" outlineLevel="0" collapsed="false">
      <c r="A1977" s="10" t="s">
        <v>4381</v>
      </c>
      <c r="B1977" s="10" t="s">
        <v>4360</v>
      </c>
      <c r="C1977" s="10" t="s">
        <v>148</v>
      </c>
      <c r="D1977" s="11" t="n">
        <v>46299.0322569445</v>
      </c>
      <c r="E1977" s="10" t="s">
        <v>4382</v>
      </c>
      <c r="F1977" s="10" t="s">
        <v>4362</v>
      </c>
      <c r="G1977" s="10" t="s">
        <v>4363</v>
      </c>
      <c r="H1977" s="10" t="s">
        <v>189</v>
      </c>
      <c r="I1977" s="10" t="s">
        <v>152</v>
      </c>
      <c r="J1977" s="10" t="s">
        <v>153</v>
      </c>
      <c r="K1977" s="10" t="s">
        <v>261</v>
      </c>
      <c r="L1977" s="10" t="s">
        <v>362</v>
      </c>
      <c r="M1977" s="12" t="n">
        <v>63.7109335508562</v>
      </c>
      <c r="N1977" s="12" t="n">
        <v>1.21675477818472</v>
      </c>
      <c r="O1977" s="12" t="n">
        <v>63.5412954853505</v>
      </c>
      <c r="P1977" s="12" t="n">
        <v>65.6236396595938</v>
      </c>
      <c r="R1977" s="12" t="n">
        <v>65.0941914410745</v>
      </c>
      <c r="S1977" s="12" t="n">
        <v>63.3648587444426</v>
      </c>
      <c r="T1977" s="12" t="n">
        <v>62.4279564143843</v>
      </c>
      <c r="U1977" s="12" t="n">
        <v>61.7148132324219</v>
      </c>
      <c r="V1977" s="12" t="n">
        <v>67.479118347168</v>
      </c>
      <c r="W1977" s="12" t="n">
        <v>5.76430511474609</v>
      </c>
      <c r="X1977" s="13" t="n">
        <v>84.6285086591722</v>
      </c>
      <c r="Y1977" s="13" t="n">
        <v>97.6293422456977</v>
      </c>
      <c r="Z1977" s="13" t="n">
        <v>64.2</v>
      </c>
      <c r="AA1977" s="10" t="s">
        <v>170</v>
      </c>
      <c r="AD1977" s="10" t="s">
        <v>347</v>
      </c>
      <c r="AG1977" s="13" t="n">
        <v>94.5151314336205</v>
      </c>
      <c r="AH1977" s="13" t="n">
        <v>100</v>
      </c>
      <c r="AI1977" s="13" t="n">
        <v>59.3</v>
      </c>
      <c r="AJ1977" s="13" t="n">
        <v>75.6</v>
      </c>
      <c r="AK1977" s="13" t="n">
        <v>63.8</v>
      </c>
      <c r="AL1977" s="12" t="n">
        <v>63.3413223140496</v>
      </c>
      <c r="AM1977" s="10" t="s">
        <v>157</v>
      </c>
      <c r="AO1977" s="10" t="s">
        <v>397</v>
      </c>
    </row>
    <row r="1978" customFormat="false" ht="15" hidden="false" customHeight="false" outlineLevel="0" collapsed="false">
      <c r="A1978" s="10" t="s">
        <v>4383</v>
      </c>
      <c r="B1978" s="10" t="s">
        <v>4360</v>
      </c>
      <c r="C1978" s="10" t="s">
        <v>148</v>
      </c>
      <c r="D1978" s="11" t="n">
        <v>46299.0323726852</v>
      </c>
      <c r="E1978" s="10" t="s">
        <v>4384</v>
      </c>
      <c r="F1978" s="10" t="s">
        <v>4362</v>
      </c>
      <c r="G1978" s="10" t="s">
        <v>4363</v>
      </c>
      <c r="H1978" s="10" t="s">
        <v>192</v>
      </c>
      <c r="I1978" s="10" t="s">
        <v>152</v>
      </c>
      <c r="J1978" s="10" t="s">
        <v>153</v>
      </c>
      <c r="K1978" s="10" t="s">
        <v>154</v>
      </c>
      <c r="M1978" s="12" t="n">
        <v>57.8901592402241</v>
      </c>
      <c r="N1978" s="12" t="n">
        <v>2.62402929772912</v>
      </c>
      <c r="O1978" s="12" t="n">
        <v>57.4293690997954</v>
      </c>
      <c r="P1978" s="12" t="n">
        <v>59.0038583452609</v>
      </c>
      <c r="Q1978" s="12" t="n">
        <v>61.753539687068</v>
      </c>
      <c r="R1978" s="12" t="n">
        <v>60.4320902388028</v>
      </c>
      <c r="S1978" s="12" t="n">
        <v>57.8241015620694</v>
      </c>
      <c r="T1978" s="12" t="n">
        <v>53.1956676004099</v>
      </c>
      <c r="U1978" s="12" t="n">
        <v>52.5925941467285</v>
      </c>
      <c r="V1978" s="12" t="n">
        <v>63.2155418395996</v>
      </c>
      <c r="W1978" s="12" t="n">
        <v>10.6229476928711</v>
      </c>
      <c r="X1978" s="13" t="n">
        <v>20.1252012162404</v>
      </c>
      <c r="Y1978" s="13" t="n">
        <v>67.0708877362428</v>
      </c>
      <c r="Z1978" s="13" t="n">
        <v>58.2000000000001</v>
      </c>
      <c r="AA1978" s="10" t="s">
        <v>155</v>
      </c>
      <c r="AG1978" s="13" t="n">
        <v>98.6797980867662</v>
      </c>
      <c r="AH1978" s="13" t="n">
        <v>100</v>
      </c>
      <c r="AI1978" s="13" t="n">
        <v>49.2</v>
      </c>
      <c r="AJ1978" s="13" t="n">
        <v>72.1</v>
      </c>
      <c r="AK1978" s="13" t="n">
        <v>61.9</v>
      </c>
      <c r="AL1978" s="12" t="n">
        <v>60.0035745490652</v>
      </c>
      <c r="AM1978" s="10" t="s">
        <v>157</v>
      </c>
    </row>
    <row r="1979" customFormat="false" ht="15" hidden="false" customHeight="false" outlineLevel="0" collapsed="false">
      <c r="A1979" s="10" t="s">
        <v>4385</v>
      </c>
      <c r="B1979" s="10" t="s">
        <v>4360</v>
      </c>
      <c r="C1979" s="10" t="s">
        <v>148</v>
      </c>
      <c r="D1979" s="11" t="n">
        <v>46299.0323958333</v>
      </c>
      <c r="E1979" s="10" t="s">
        <v>4386</v>
      </c>
      <c r="F1979" s="10" t="s">
        <v>4362</v>
      </c>
      <c r="G1979" s="10" t="s">
        <v>4363</v>
      </c>
      <c r="H1979" s="10" t="s">
        <v>195</v>
      </c>
      <c r="I1979" s="10" t="s">
        <v>152</v>
      </c>
      <c r="J1979" s="10" t="s">
        <v>153</v>
      </c>
      <c r="K1979" s="10" t="s">
        <v>154</v>
      </c>
      <c r="M1979" s="12" t="n">
        <v>59.7321399254245</v>
      </c>
      <c r="N1979" s="12" t="n">
        <v>2.36364573796635</v>
      </c>
      <c r="O1979" s="12" t="n">
        <v>59.2211690944062</v>
      </c>
      <c r="P1979" s="12" t="n">
        <v>62.0529783444468</v>
      </c>
      <c r="Q1979" s="12" t="n">
        <v>63.4093792319298</v>
      </c>
      <c r="R1979" s="12" t="n">
        <v>62.2137354260924</v>
      </c>
      <c r="S1979" s="12" t="n">
        <v>59.1963262603907</v>
      </c>
      <c r="T1979" s="12" t="n">
        <v>56.9962211627425</v>
      </c>
      <c r="U1979" s="12" t="n">
        <v>55.9480476379395</v>
      </c>
      <c r="V1979" s="12" t="n">
        <v>65.8001937866211</v>
      </c>
      <c r="W1979" s="12" t="n">
        <v>9.85214614868164</v>
      </c>
      <c r="X1979" s="13" t="n">
        <v>50.3460557225492</v>
      </c>
      <c r="Y1979" s="13" t="n">
        <v>78.4877112329182</v>
      </c>
      <c r="Z1979" s="13" t="n">
        <v>59.8</v>
      </c>
      <c r="AA1979" s="10" t="s">
        <v>170</v>
      </c>
      <c r="AG1979" s="13" t="n">
        <v>98.617477082503</v>
      </c>
      <c r="AH1979" s="13" t="n">
        <v>100</v>
      </c>
      <c r="AI1979" s="13" t="n">
        <v>54.6</v>
      </c>
      <c r="AJ1979" s="13" t="n">
        <v>72.9</v>
      </c>
      <c r="AK1979" s="13" t="n">
        <v>59.2</v>
      </c>
      <c r="AL1979" s="12" t="n">
        <v>58.8798007276216</v>
      </c>
      <c r="AM1979" s="10" t="s">
        <v>157</v>
      </c>
    </row>
    <row r="1980" customFormat="false" ht="15" hidden="false" customHeight="false" outlineLevel="0" collapsed="false">
      <c r="A1980" s="10" t="s">
        <v>4387</v>
      </c>
      <c r="B1980" s="10" t="s">
        <v>4360</v>
      </c>
      <c r="C1980" s="10" t="s">
        <v>148</v>
      </c>
      <c r="D1980" s="11" t="n">
        <v>46299.0324189815</v>
      </c>
      <c r="E1980" s="10" t="s">
        <v>4388</v>
      </c>
      <c r="F1980" s="10" t="s">
        <v>4362</v>
      </c>
      <c r="G1980" s="10" t="s">
        <v>4363</v>
      </c>
      <c r="H1980" s="10" t="s">
        <v>198</v>
      </c>
      <c r="I1980" s="10" t="s">
        <v>152</v>
      </c>
      <c r="J1980" s="10" t="s">
        <v>153</v>
      </c>
      <c r="K1980" s="10" t="s">
        <v>261</v>
      </c>
      <c r="L1980" s="10" t="s">
        <v>362</v>
      </c>
      <c r="M1980" s="12" t="n">
        <v>57.925672480501</v>
      </c>
      <c r="N1980" s="12" t="n">
        <v>5.93220155034372</v>
      </c>
      <c r="O1980" s="12" t="n">
        <v>56.8527849182329</v>
      </c>
      <c r="P1980" s="12" t="n">
        <v>64.3762822939711</v>
      </c>
      <c r="R1980" s="12" t="n">
        <v>63.6382071797644</v>
      </c>
      <c r="S1980" s="12" t="n">
        <v>60.4610189509291</v>
      </c>
      <c r="T1980" s="12" t="n">
        <v>47.350814133237</v>
      </c>
      <c r="U1980" s="12" t="n">
        <v>45.3891067504883</v>
      </c>
      <c r="V1980" s="12" t="n">
        <v>66.8300170898438</v>
      </c>
      <c r="W1980" s="12" t="n">
        <v>21.4409103393555</v>
      </c>
      <c r="X1980" s="13" t="n">
        <v>14.2603450812265</v>
      </c>
      <c r="Y1980" s="13" t="n">
        <v>44.0440913771725</v>
      </c>
      <c r="Z1980" s="13" t="n">
        <v>60.9000000000002</v>
      </c>
      <c r="AA1980" s="10" t="s">
        <v>162</v>
      </c>
      <c r="AD1980" s="10" t="s">
        <v>347</v>
      </c>
      <c r="AG1980" s="13" t="n">
        <v>95.244100162133</v>
      </c>
      <c r="AH1980" s="13" t="n">
        <v>100</v>
      </c>
      <c r="AI1980" s="13" t="n">
        <v>44.6</v>
      </c>
      <c r="AJ1980" s="13" t="n">
        <v>72.4</v>
      </c>
      <c r="AK1980" s="13" t="n">
        <v>53.6</v>
      </c>
      <c r="AL1980" s="12" t="n">
        <v>53.0255051687633</v>
      </c>
      <c r="AM1980" s="10" t="s">
        <v>157</v>
      </c>
      <c r="AO1980" s="10" t="s">
        <v>397</v>
      </c>
    </row>
    <row r="1981" customFormat="false" ht="15" hidden="false" customHeight="false" outlineLevel="0" collapsed="false">
      <c r="A1981" s="10" t="s">
        <v>4389</v>
      </c>
      <c r="B1981" s="10" t="s">
        <v>4360</v>
      </c>
      <c r="C1981" s="10" t="s">
        <v>148</v>
      </c>
      <c r="D1981" s="11" t="n">
        <v>46299.0324421296</v>
      </c>
      <c r="E1981" s="10" t="s">
        <v>4390</v>
      </c>
      <c r="F1981" s="10" t="s">
        <v>4362</v>
      </c>
      <c r="G1981" s="10" t="s">
        <v>4363</v>
      </c>
      <c r="H1981" s="10" t="s">
        <v>201</v>
      </c>
      <c r="I1981" s="10" t="s">
        <v>152</v>
      </c>
      <c r="J1981" s="10" t="s">
        <v>153</v>
      </c>
      <c r="K1981" s="10" t="s">
        <v>154</v>
      </c>
      <c r="M1981" s="12" t="n">
        <v>57.3958939422078</v>
      </c>
      <c r="N1981" s="12" t="n">
        <v>5.67192072648993</v>
      </c>
      <c r="O1981" s="12" t="n">
        <v>56.4715058993711</v>
      </c>
      <c r="P1981" s="12" t="n">
        <v>64.3712385129335</v>
      </c>
      <c r="Q1981" s="12" t="n">
        <v>59.2470236630565</v>
      </c>
      <c r="R1981" s="12" t="n">
        <v>60.207157208639</v>
      </c>
      <c r="S1981" s="12" t="n">
        <v>60.209435150447</v>
      </c>
      <c r="T1981" s="12" t="n">
        <v>46.957478236357</v>
      </c>
      <c r="U1981" s="12" t="n">
        <v>45.2550468444824</v>
      </c>
      <c r="V1981" s="12" t="n">
        <v>66.1477508544922</v>
      </c>
      <c r="W1981" s="12" t="n">
        <v>20.8927040100098</v>
      </c>
      <c r="X1981" s="13" t="n">
        <v>12.8495257338497</v>
      </c>
      <c r="Y1981" s="13" t="n">
        <v>41.4873435482966</v>
      </c>
      <c r="Z1981" s="13" t="n">
        <v>61.3000000000002</v>
      </c>
      <c r="AA1981" s="10" t="s">
        <v>162</v>
      </c>
      <c r="AG1981" s="13" t="n">
        <v>98.8383703900945</v>
      </c>
      <c r="AH1981" s="13" t="n">
        <v>100</v>
      </c>
      <c r="AI1981" s="13" t="n">
        <v>44.5</v>
      </c>
      <c r="AJ1981" s="13" t="n">
        <v>71.1</v>
      </c>
      <c r="AK1981" s="13" t="n">
        <v>60.5</v>
      </c>
      <c r="AL1981" s="12" t="n">
        <v>60.5019230769231</v>
      </c>
      <c r="AM1981" s="10" t="s">
        <v>157</v>
      </c>
    </row>
    <row r="1982" customFormat="false" ht="15" hidden="false" customHeight="false" outlineLevel="0" collapsed="false">
      <c r="A1982" s="10" t="s">
        <v>4391</v>
      </c>
      <c r="B1982" s="10" t="s">
        <v>4360</v>
      </c>
      <c r="C1982" s="10" t="s">
        <v>148</v>
      </c>
      <c r="D1982" s="11" t="n">
        <v>46299.0326273148</v>
      </c>
      <c r="E1982" s="10" t="s">
        <v>4392</v>
      </c>
      <c r="F1982" s="10" t="s">
        <v>4362</v>
      </c>
      <c r="G1982" s="10" t="s">
        <v>4363</v>
      </c>
      <c r="H1982" s="10" t="s">
        <v>204</v>
      </c>
      <c r="I1982" s="10" t="s">
        <v>152</v>
      </c>
      <c r="J1982" s="10" t="s">
        <v>153</v>
      </c>
      <c r="K1982" s="10" t="s">
        <v>154</v>
      </c>
      <c r="M1982" s="12" t="n">
        <v>57.6778902891174</v>
      </c>
      <c r="N1982" s="12" t="n">
        <v>5.20609538842003</v>
      </c>
      <c r="O1982" s="12" t="n">
        <v>56.6785243460443</v>
      </c>
      <c r="P1982" s="12" t="n">
        <v>63.7558643734576</v>
      </c>
      <c r="Q1982" s="12" t="n">
        <v>63.2980121662036</v>
      </c>
      <c r="R1982" s="12" t="n">
        <v>61.0472338606091</v>
      </c>
      <c r="S1982" s="12" t="n">
        <v>61.1219417723895</v>
      </c>
      <c r="T1982" s="12" t="n">
        <v>47.0704674647933</v>
      </c>
      <c r="U1982" s="12" t="n">
        <v>44.7506446838379</v>
      </c>
      <c r="V1982" s="12" t="n">
        <v>65.7546615600586</v>
      </c>
      <c r="W1982" s="12" t="n">
        <v>21.0040168762207</v>
      </c>
      <c r="X1982" s="13" t="n">
        <v>10.9809260137357</v>
      </c>
      <c r="Y1982" s="13" t="n">
        <v>52.0519448735794</v>
      </c>
      <c r="Z1982" s="13" t="n">
        <v>59.5000000000002</v>
      </c>
      <c r="AA1982" s="10" t="s">
        <v>155</v>
      </c>
      <c r="AD1982" s="10" t="s">
        <v>156</v>
      </c>
      <c r="AG1982" s="13" t="n">
        <v>96.5458680370961</v>
      </c>
      <c r="AH1982" s="13" t="n">
        <v>100</v>
      </c>
      <c r="AI1982" s="13" t="n">
        <v>43.7</v>
      </c>
      <c r="AJ1982" s="13" t="n">
        <v>70.8</v>
      </c>
      <c r="AK1982" s="13" t="n">
        <v>45.2</v>
      </c>
      <c r="AL1982" s="12" t="n">
        <v>45.1304985337244</v>
      </c>
      <c r="AM1982" s="10" t="s">
        <v>157</v>
      </c>
    </row>
    <row r="1983" customFormat="false" ht="15" hidden="false" customHeight="false" outlineLevel="0" collapsed="false">
      <c r="A1983" s="10" t="s">
        <v>4393</v>
      </c>
      <c r="B1983" s="10" t="s">
        <v>4360</v>
      </c>
      <c r="C1983" s="10" t="s">
        <v>148</v>
      </c>
      <c r="D1983" s="11" t="n">
        <v>46299.032650463</v>
      </c>
      <c r="E1983" s="10" t="s">
        <v>4394</v>
      </c>
      <c r="F1983" s="10" t="s">
        <v>4362</v>
      </c>
      <c r="G1983" s="10" t="s">
        <v>4363</v>
      </c>
      <c r="H1983" s="10" t="s">
        <v>207</v>
      </c>
      <c r="I1983" s="10" t="s">
        <v>152</v>
      </c>
      <c r="J1983" s="10" t="s">
        <v>153</v>
      </c>
      <c r="K1983" s="10" t="s">
        <v>154</v>
      </c>
      <c r="M1983" s="12" t="n">
        <v>59.185350840811</v>
      </c>
      <c r="N1983" s="12" t="n">
        <v>3.57110372352236</v>
      </c>
      <c r="O1983" s="12" t="n">
        <v>58.5100002709926</v>
      </c>
      <c r="P1983" s="12" t="n">
        <v>63.7763929399481</v>
      </c>
      <c r="Q1983" s="12" t="n">
        <v>63.0372403184896</v>
      </c>
      <c r="R1983" s="12" t="n">
        <v>60.3135837739571</v>
      </c>
      <c r="S1983" s="12" t="n">
        <v>60.0976432447613</v>
      </c>
      <c r="T1983" s="12" t="n">
        <v>51.3846017884126</v>
      </c>
      <c r="U1983" s="12" t="n">
        <v>48.6072006225586</v>
      </c>
      <c r="V1983" s="12" t="n">
        <v>65.9137191772461</v>
      </c>
      <c r="W1983" s="12" t="n">
        <v>17.3065185546875</v>
      </c>
      <c r="X1983" s="13" t="n">
        <v>7.52332659008475</v>
      </c>
      <c r="Y1983" s="13" t="n">
        <v>63.6880519735142</v>
      </c>
      <c r="Z1983" s="13" t="n">
        <v>59.9000000000001</v>
      </c>
      <c r="AA1983" s="10" t="s">
        <v>155</v>
      </c>
      <c r="AG1983" s="13" t="n">
        <v>98.9462638661094</v>
      </c>
      <c r="AH1983" s="13" t="n">
        <v>100</v>
      </c>
      <c r="AI1983" s="13" t="n">
        <v>47.7</v>
      </c>
      <c r="AJ1983" s="13" t="n">
        <v>71.1</v>
      </c>
      <c r="AK1983" s="13" t="n">
        <v>50.5</v>
      </c>
      <c r="AL1983" s="12" t="n">
        <v>49.6705263157895</v>
      </c>
      <c r="AM1983" s="10" t="s">
        <v>157</v>
      </c>
    </row>
    <row r="1984" customFormat="false" ht="15" hidden="false" customHeight="false" outlineLevel="0" collapsed="false">
      <c r="A1984" s="10" t="s">
        <v>4395</v>
      </c>
      <c r="B1984" s="10" t="s">
        <v>4360</v>
      </c>
      <c r="C1984" s="10" t="s">
        <v>148</v>
      </c>
      <c r="D1984" s="11" t="n">
        <v>46299.0327199074</v>
      </c>
      <c r="E1984" s="10" t="s">
        <v>4396</v>
      </c>
      <c r="F1984" s="10" t="s">
        <v>4362</v>
      </c>
      <c r="G1984" s="10" t="s">
        <v>4363</v>
      </c>
      <c r="H1984" s="10" t="s">
        <v>210</v>
      </c>
      <c r="I1984" s="10" t="s">
        <v>152</v>
      </c>
      <c r="J1984" s="10" t="s">
        <v>153</v>
      </c>
      <c r="K1984" s="10" t="s">
        <v>261</v>
      </c>
      <c r="L1984" s="10" t="s">
        <v>362</v>
      </c>
      <c r="M1984" s="12" t="n">
        <v>61.4803043651263</v>
      </c>
      <c r="N1984" s="12" t="n">
        <v>1.28071106390536</v>
      </c>
      <c r="O1984" s="12" t="n">
        <v>61.3460334352132</v>
      </c>
      <c r="Q1984" s="12" t="n">
        <v>62.8862791713145</v>
      </c>
      <c r="R1984" s="12" t="n">
        <v>61.8134848291103</v>
      </c>
      <c r="S1984" s="12" t="n">
        <v>60.9432046154657</v>
      </c>
      <c r="T1984" s="12" t="n">
        <v>59.5707870612107</v>
      </c>
      <c r="U1984" s="12" t="n">
        <v>57.7026405334473</v>
      </c>
      <c r="V1984" s="12" t="n">
        <v>64.8672943115234</v>
      </c>
      <c r="W1984" s="12" t="n">
        <v>7.16465377807617</v>
      </c>
      <c r="X1984" s="13" t="n">
        <v>74.0743526108646</v>
      </c>
      <c r="Y1984" s="13" t="n">
        <v>95.9144919906746</v>
      </c>
      <c r="Z1984" s="13" t="n">
        <v>61.8</v>
      </c>
      <c r="AA1984" s="10" t="s">
        <v>170</v>
      </c>
      <c r="AC1984" s="10" t="s">
        <v>347</v>
      </c>
      <c r="AE1984" s="10" t="s">
        <v>156</v>
      </c>
      <c r="AG1984" s="13" t="n">
        <v>94.5620481213702</v>
      </c>
      <c r="AH1984" s="13" t="n">
        <v>100</v>
      </c>
      <c r="AI1984" s="13" t="n">
        <v>56.8</v>
      </c>
      <c r="AJ1984" s="13" t="n">
        <v>73.9</v>
      </c>
      <c r="AK1984" s="13" t="n">
        <v>60.6</v>
      </c>
      <c r="AL1984" s="12" t="n">
        <v>60.7991580569579</v>
      </c>
      <c r="AM1984" s="10" t="s">
        <v>157</v>
      </c>
      <c r="AO1984" s="10" t="s">
        <v>418</v>
      </c>
    </row>
    <row r="1985" customFormat="false" ht="15" hidden="false" customHeight="false" outlineLevel="0" collapsed="false">
      <c r="A1985" s="10" t="s">
        <v>4397</v>
      </c>
      <c r="B1985" s="10" t="s">
        <v>4360</v>
      </c>
      <c r="C1985" s="10" t="s">
        <v>148</v>
      </c>
      <c r="D1985" s="11" t="n">
        <v>46299.0327777778</v>
      </c>
      <c r="E1985" s="10" t="s">
        <v>4398</v>
      </c>
      <c r="F1985" s="10" t="s">
        <v>4362</v>
      </c>
      <c r="G1985" s="10" t="s">
        <v>4363</v>
      </c>
      <c r="H1985" s="10" t="s">
        <v>213</v>
      </c>
      <c r="I1985" s="10" t="s">
        <v>152</v>
      </c>
      <c r="J1985" s="10" t="s">
        <v>153</v>
      </c>
      <c r="K1985" s="10" t="s">
        <v>154</v>
      </c>
      <c r="M1985" s="12" t="n">
        <v>61.2540090023075</v>
      </c>
      <c r="N1985" s="12" t="n">
        <v>2.22722767227277</v>
      </c>
      <c r="O1985" s="12" t="n">
        <v>60.7297099092127</v>
      </c>
      <c r="P1985" s="12" t="n">
        <v>64.3224252278705</v>
      </c>
      <c r="Q1985" s="12" t="n">
        <v>64.2979478729496</v>
      </c>
      <c r="R1985" s="12" t="n">
        <v>64.1458581519602</v>
      </c>
      <c r="S1985" s="12" t="n">
        <v>60.6186176298698</v>
      </c>
      <c r="T1985" s="12" t="n">
        <v>58.4759552830472</v>
      </c>
      <c r="U1985" s="12" t="n">
        <v>57.324390411377</v>
      </c>
      <c r="V1985" s="12" t="n">
        <v>67.0885238647461</v>
      </c>
      <c r="W1985" s="12" t="n">
        <v>9.76413345336914</v>
      </c>
      <c r="X1985" s="13" t="n">
        <v>49.3187832313352</v>
      </c>
      <c r="Y1985" s="13" t="n">
        <v>80.4294574024463</v>
      </c>
      <c r="Z1985" s="13" t="n">
        <v>61.3</v>
      </c>
      <c r="AA1985" s="10" t="s">
        <v>155</v>
      </c>
      <c r="AC1985" s="10" t="s">
        <v>156</v>
      </c>
      <c r="AG1985" s="13" t="n">
        <v>98.6766156283853</v>
      </c>
      <c r="AH1985" s="13" t="n">
        <v>100</v>
      </c>
      <c r="AI1985" s="13" t="n">
        <v>56.2</v>
      </c>
      <c r="AJ1985" s="13" t="n">
        <v>74.3</v>
      </c>
      <c r="AK1985" s="13" t="n">
        <v>58.8</v>
      </c>
      <c r="AL1985" s="12" t="n">
        <v>58.8814814814815</v>
      </c>
      <c r="AM1985" s="10" t="s">
        <v>157</v>
      </c>
    </row>
    <row r="1986" customFormat="false" ht="15" hidden="false" customHeight="false" outlineLevel="0" collapsed="false">
      <c r="A1986" s="10" t="s">
        <v>4399</v>
      </c>
      <c r="B1986" s="10" t="s">
        <v>4360</v>
      </c>
      <c r="C1986" s="10" t="s">
        <v>148</v>
      </c>
      <c r="D1986" s="11" t="n">
        <v>46299.0328819445</v>
      </c>
      <c r="E1986" s="10" t="s">
        <v>4400</v>
      </c>
      <c r="F1986" s="10" t="s">
        <v>4362</v>
      </c>
      <c r="G1986" s="10" t="s">
        <v>4363</v>
      </c>
      <c r="H1986" s="10" t="s">
        <v>216</v>
      </c>
      <c r="I1986" s="10" t="s">
        <v>152</v>
      </c>
      <c r="J1986" s="10" t="s">
        <v>153</v>
      </c>
      <c r="K1986" s="10" t="s">
        <v>154</v>
      </c>
      <c r="M1986" s="12" t="n">
        <v>60.170851515176</v>
      </c>
      <c r="N1986" s="12" t="n">
        <v>2.87327596028877</v>
      </c>
      <c r="O1986" s="12" t="n">
        <v>59.4703192828358</v>
      </c>
      <c r="P1986" s="12" t="n">
        <v>63.2612356868424</v>
      </c>
      <c r="Q1986" s="12" t="n">
        <v>65.3509529334029</v>
      </c>
      <c r="R1986" s="12" t="n">
        <v>60.228919129097</v>
      </c>
      <c r="S1986" s="12" t="n">
        <v>62.7418776844254</v>
      </c>
      <c r="T1986" s="12" t="n">
        <v>56.3573182171158</v>
      </c>
      <c r="U1986" s="12" t="n">
        <v>54.5506706237793</v>
      </c>
      <c r="V1986" s="12" t="n">
        <v>66.1438980102539</v>
      </c>
      <c r="W1986" s="12" t="n">
        <v>11.5932273864746</v>
      </c>
      <c r="X1986" s="13" t="n">
        <v>43.1870002247985</v>
      </c>
      <c r="Y1986" s="13" t="n">
        <v>64.6102957705771</v>
      </c>
      <c r="Z1986" s="13" t="n">
        <v>59.3</v>
      </c>
      <c r="AA1986" s="10" t="s">
        <v>155</v>
      </c>
      <c r="AG1986" s="13" t="n">
        <v>98.7787082857505</v>
      </c>
      <c r="AH1986" s="13" t="n">
        <v>100</v>
      </c>
      <c r="AI1986" s="13" t="n">
        <v>54</v>
      </c>
      <c r="AJ1986" s="13" t="n">
        <v>73.4</v>
      </c>
      <c r="AK1986" s="13" t="n">
        <v>56.8</v>
      </c>
      <c r="AL1986" s="12" t="n">
        <v>56.0681646385357</v>
      </c>
      <c r="AM1986" s="10" t="s">
        <v>157</v>
      </c>
    </row>
    <row r="1987" customFormat="false" ht="15" hidden="false" customHeight="false" outlineLevel="0" collapsed="false">
      <c r="A1987" s="10" t="s">
        <v>4401</v>
      </c>
      <c r="B1987" s="10" t="s">
        <v>4360</v>
      </c>
      <c r="C1987" s="10" t="s">
        <v>148</v>
      </c>
      <c r="D1987" s="11" t="n">
        <v>46299.0329050926</v>
      </c>
      <c r="E1987" s="10" t="s">
        <v>4402</v>
      </c>
      <c r="F1987" s="10" t="s">
        <v>4362</v>
      </c>
      <c r="G1987" s="10" t="s">
        <v>4363</v>
      </c>
      <c r="H1987" s="10" t="s">
        <v>219</v>
      </c>
      <c r="I1987" s="10" t="s">
        <v>152</v>
      </c>
      <c r="J1987" s="10" t="s">
        <v>153</v>
      </c>
      <c r="K1987" s="10" t="s">
        <v>154</v>
      </c>
      <c r="M1987" s="12" t="n">
        <v>51.2856723724431</v>
      </c>
      <c r="N1987" s="12" t="n">
        <v>7.3138592893371</v>
      </c>
      <c r="O1987" s="12" t="n">
        <v>50.9007568259321</v>
      </c>
      <c r="P1987" s="12" t="n">
        <v>46.5202131666611</v>
      </c>
      <c r="Q1987" s="12" t="n">
        <v>59.6562767950233</v>
      </c>
      <c r="R1987" s="12" t="n">
        <v>52.7119534557516</v>
      </c>
      <c r="S1987" s="12" t="n">
        <v>52.1449314414962</v>
      </c>
      <c r="T1987" s="12" t="n">
        <v>37.6407590504973</v>
      </c>
      <c r="U1987" s="12" t="n">
        <v>35.2004623413086</v>
      </c>
      <c r="V1987" s="12" t="n">
        <v>61.5530395507813</v>
      </c>
      <c r="W1987" s="12" t="n">
        <v>26.3525772094727</v>
      </c>
      <c r="X1987" s="13" t="n">
        <v>12.2181899530213</v>
      </c>
      <c r="Y1987" s="13" t="n">
        <v>45.8179016181552</v>
      </c>
      <c r="Z1987" s="13" t="n">
        <v>56.4000000000003</v>
      </c>
      <c r="AA1987" s="10" t="s">
        <v>162</v>
      </c>
      <c r="AG1987" s="13" t="n">
        <v>98.6561710684421</v>
      </c>
      <c r="AH1987" s="13" t="n">
        <v>100</v>
      </c>
      <c r="AI1987" s="13" t="n">
        <v>34.4</v>
      </c>
      <c r="AJ1987" s="13" t="n">
        <v>72</v>
      </c>
      <c r="AK1987" s="13" t="n">
        <v>60.9</v>
      </c>
      <c r="AL1987" s="12" t="n">
        <v>55.26941702339</v>
      </c>
      <c r="AM1987" s="10" t="s">
        <v>157</v>
      </c>
    </row>
    <row r="1988" customFormat="false" ht="15" hidden="false" customHeight="false" outlineLevel="0" collapsed="false">
      <c r="A1988" s="10" t="s">
        <v>4403</v>
      </c>
      <c r="B1988" s="10" t="s">
        <v>4360</v>
      </c>
      <c r="C1988" s="10" t="s">
        <v>148</v>
      </c>
      <c r="D1988" s="11" t="n">
        <v>46299.0329282407</v>
      </c>
      <c r="E1988" s="10" t="s">
        <v>4404</v>
      </c>
      <c r="F1988" s="10" t="s">
        <v>4362</v>
      </c>
      <c r="G1988" s="10" t="s">
        <v>4363</v>
      </c>
      <c r="H1988" s="10" t="s">
        <v>222</v>
      </c>
      <c r="I1988" s="10" t="s">
        <v>152</v>
      </c>
      <c r="J1988" s="10" t="s">
        <v>153</v>
      </c>
      <c r="K1988" s="10" t="s">
        <v>154</v>
      </c>
      <c r="M1988" s="12" t="n">
        <v>51.2295842797292</v>
      </c>
      <c r="N1988" s="12" t="n">
        <v>7.4206397132686</v>
      </c>
      <c r="O1988" s="12" t="n">
        <v>50.7931988056045</v>
      </c>
      <c r="P1988" s="12" t="n">
        <v>47.8620101974806</v>
      </c>
      <c r="Q1988" s="12" t="n">
        <v>59.8051122878649</v>
      </c>
      <c r="R1988" s="12" t="n">
        <v>53.1823293476205</v>
      </c>
      <c r="S1988" s="12" t="n">
        <v>50.5797549242749</v>
      </c>
      <c r="T1988" s="12" t="n">
        <v>37.0727225774058</v>
      </c>
      <c r="U1988" s="12" t="n">
        <v>34.989990234375</v>
      </c>
      <c r="V1988" s="12" t="n">
        <v>61.6307640075684</v>
      </c>
      <c r="W1988" s="12" t="n">
        <v>26.6407737731934</v>
      </c>
      <c r="X1988" s="13" t="n">
        <v>8.47074959118004</v>
      </c>
      <c r="Y1988" s="13" t="n">
        <v>46.5463944716991</v>
      </c>
      <c r="Z1988" s="13" t="n">
        <v>56.4000000000003</v>
      </c>
      <c r="AA1988" s="10" t="s">
        <v>162</v>
      </c>
      <c r="AG1988" s="13" t="n">
        <v>98.8661965954606</v>
      </c>
      <c r="AH1988" s="13" t="n">
        <v>100</v>
      </c>
      <c r="AI1988" s="13" t="n">
        <v>33.9</v>
      </c>
      <c r="AJ1988" s="13" t="n">
        <v>72.3</v>
      </c>
      <c r="AK1988" s="13" t="n">
        <v>60.2</v>
      </c>
      <c r="AL1988" s="12" t="n">
        <v>54.9581509786415</v>
      </c>
      <c r="AM1988" s="10" t="s">
        <v>157</v>
      </c>
    </row>
    <row r="1989" customFormat="false" ht="15" hidden="false" customHeight="false" outlineLevel="0" collapsed="false">
      <c r="A1989" s="10" t="s">
        <v>4405</v>
      </c>
      <c r="B1989" s="10" t="s">
        <v>4360</v>
      </c>
      <c r="C1989" s="10" t="s">
        <v>148</v>
      </c>
      <c r="D1989" s="11" t="n">
        <v>46299.0329398148</v>
      </c>
      <c r="E1989" s="10" t="s">
        <v>4406</v>
      </c>
      <c r="F1989" s="10" t="s">
        <v>4362</v>
      </c>
      <c r="G1989" s="10" t="s">
        <v>4363</v>
      </c>
      <c r="H1989" s="10" t="s">
        <v>225</v>
      </c>
      <c r="I1989" s="10" t="s">
        <v>152</v>
      </c>
      <c r="J1989" s="10" t="s">
        <v>153</v>
      </c>
      <c r="K1989" s="10" t="s">
        <v>154</v>
      </c>
      <c r="M1989" s="12" t="n">
        <v>57.0363766358267</v>
      </c>
      <c r="N1989" s="12" t="n">
        <v>3.50084917150051</v>
      </c>
      <c r="O1989" s="12" t="n">
        <v>56.2874373175652</v>
      </c>
      <c r="P1989" s="12" t="n">
        <v>60.6956835029721</v>
      </c>
      <c r="Q1989" s="12" t="n">
        <v>62.7535039667125</v>
      </c>
      <c r="R1989" s="12" t="n">
        <v>59.9493899655138</v>
      </c>
      <c r="S1989" s="12" t="n">
        <v>56.4169981491871</v>
      </c>
      <c r="T1989" s="12" t="n">
        <v>50.9265070574566</v>
      </c>
      <c r="U1989" s="12" t="n">
        <v>49.1358261108398</v>
      </c>
      <c r="V1989" s="12" t="n">
        <v>63.614860534668</v>
      </c>
      <c r="W1989" s="12" t="n">
        <v>14.4790344238281</v>
      </c>
      <c r="X1989" s="13" t="n">
        <v>14.2834458118301</v>
      </c>
      <c r="Y1989" s="13" t="n">
        <v>56.0857483128226</v>
      </c>
      <c r="Z1989" s="13" t="n">
        <v>56.2000000000001</v>
      </c>
      <c r="AA1989" s="10" t="s">
        <v>155</v>
      </c>
      <c r="AG1989" s="13" t="n">
        <v>98.761075825296</v>
      </c>
      <c r="AH1989" s="13" t="n">
        <v>100</v>
      </c>
      <c r="AI1989" s="13" t="n">
        <v>48.5</v>
      </c>
      <c r="AJ1989" s="13" t="n">
        <v>70.9</v>
      </c>
      <c r="AK1989" s="13" t="n">
        <v>55.1</v>
      </c>
      <c r="AL1989" s="12" t="n">
        <v>53.7386631857226</v>
      </c>
      <c r="AM1989" s="10" t="s">
        <v>157</v>
      </c>
    </row>
    <row r="1990" customFormat="false" ht="15" hidden="false" customHeight="false" outlineLevel="0" collapsed="false">
      <c r="A1990" s="10" t="s">
        <v>4407</v>
      </c>
      <c r="B1990" s="10" t="s">
        <v>4360</v>
      </c>
      <c r="C1990" s="10" t="s">
        <v>148</v>
      </c>
      <c r="D1990" s="11" t="n">
        <v>46299.032974537</v>
      </c>
      <c r="E1990" s="10" t="s">
        <v>4408</v>
      </c>
      <c r="F1990" s="10" t="s">
        <v>4362</v>
      </c>
      <c r="G1990" s="10" t="s">
        <v>4363</v>
      </c>
      <c r="H1990" s="10" t="s">
        <v>228</v>
      </c>
      <c r="I1990" s="10" t="s">
        <v>152</v>
      </c>
      <c r="J1990" s="10" t="s">
        <v>153</v>
      </c>
      <c r="K1990" s="10" t="s">
        <v>154</v>
      </c>
      <c r="M1990" s="12" t="n">
        <v>55.7425016619876</v>
      </c>
      <c r="N1990" s="12" t="n">
        <v>3.90920664070402</v>
      </c>
      <c r="O1990" s="12" t="n">
        <v>55.0397398696158</v>
      </c>
      <c r="P1990" s="12" t="n">
        <v>58.619003510454</v>
      </c>
      <c r="Q1990" s="12" t="n">
        <v>61.8301806971299</v>
      </c>
      <c r="R1990" s="12" t="n">
        <v>58.1377592760031</v>
      </c>
      <c r="S1990" s="12" t="n">
        <v>55.239258447475</v>
      </c>
      <c r="T1990" s="12" t="n">
        <v>48.5152643076998</v>
      </c>
      <c r="U1990" s="12" t="n">
        <v>46.8528594970703</v>
      </c>
      <c r="V1990" s="12" t="n">
        <v>63.2405052185059</v>
      </c>
      <c r="W1990" s="12" t="n">
        <v>16.3876457214356</v>
      </c>
      <c r="X1990" s="13" t="n">
        <v>13.2415862707632</v>
      </c>
      <c r="Y1990" s="13" t="n">
        <v>48.4626115090204</v>
      </c>
      <c r="Z1990" s="13" t="n">
        <v>54.6000000000001</v>
      </c>
      <c r="AA1990" s="10" t="s">
        <v>162</v>
      </c>
      <c r="AG1990" s="13" t="n">
        <v>98.7349537037037</v>
      </c>
      <c r="AH1990" s="13" t="n">
        <v>100</v>
      </c>
      <c r="AI1990" s="13" t="n">
        <v>46.2</v>
      </c>
      <c r="AJ1990" s="13" t="n">
        <v>69.2</v>
      </c>
      <c r="AK1990" s="13" t="n">
        <v>56.8</v>
      </c>
      <c r="AL1990" s="12" t="n">
        <v>53.8666666666667</v>
      </c>
      <c r="AM1990" s="10" t="s">
        <v>157</v>
      </c>
    </row>
    <row r="1991" customFormat="false" ht="15" hidden="false" customHeight="false" outlineLevel="0" collapsed="false">
      <c r="A1991" s="10" t="s">
        <v>4409</v>
      </c>
      <c r="B1991" s="10" t="s">
        <v>4360</v>
      </c>
      <c r="C1991" s="10" t="s">
        <v>148</v>
      </c>
      <c r="D1991" s="11" t="n">
        <v>46299.0329976852</v>
      </c>
      <c r="E1991" s="10" t="s">
        <v>4410</v>
      </c>
      <c r="F1991" s="10" t="s">
        <v>4362</v>
      </c>
      <c r="G1991" s="10" t="s">
        <v>4363</v>
      </c>
      <c r="H1991" s="10" t="s">
        <v>231</v>
      </c>
      <c r="I1991" s="10" t="s">
        <v>152</v>
      </c>
      <c r="J1991" s="10" t="s">
        <v>153</v>
      </c>
      <c r="K1991" s="10" t="s">
        <v>154</v>
      </c>
      <c r="M1991" s="12" t="n">
        <v>59.7325310024089</v>
      </c>
      <c r="N1991" s="12" t="n">
        <v>2.33324877258004</v>
      </c>
      <c r="O1991" s="12" t="n">
        <v>59.2464137573395</v>
      </c>
      <c r="P1991" s="12" t="n">
        <v>61.3619649187208</v>
      </c>
      <c r="Q1991" s="12" t="n">
        <v>63.9625568954621</v>
      </c>
      <c r="R1991" s="12" t="n">
        <v>60.9127026594402</v>
      </c>
      <c r="S1991" s="12" t="n">
        <v>59.9375714453581</v>
      </c>
      <c r="T1991" s="12" t="n">
        <v>56.7818315070277</v>
      </c>
      <c r="U1991" s="12" t="n">
        <v>56.8222236633301</v>
      </c>
      <c r="V1991" s="12" t="n">
        <v>64.6692733764648</v>
      </c>
      <c r="W1991" s="12" t="n">
        <v>7.84704971313477</v>
      </c>
      <c r="X1991" s="13" t="n">
        <v>52.6491830787895</v>
      </c>
      <c r="Y1991" s="13" t="n">
        <v>76.6329920518839</v>
      </c>
      <c r="Z1991" s="13" t="n">
        <v>59.2</v>
      </c>
      <c r="AA1991" s="10" t="s">
        <v>170</v>
      </c>
      <c r="AG1991" s="13" t="n">
        <v>98.676437681808</v>
      </c>
      <c r="AH1991" s="13" t="n">
        <v>100</v>
      </c>
      <c r="AI1991" s="13" t="n">
        <v>54.6</v>
      </c>
      <c r="AJ1991" s="13" t="n">
        <v>69.6</v>
      </c>
      <c r="AK1991" s="13" t="n">
        <v>57.7</v>
      </c>
      <c r="AL1991" s="12" t="n">
        <v>58.1080333832964</v>
      </c>
      <c r="AM1991" s="10" t="s">
        <v>157</v>
      </c>
    </row>
    <row r="1992" customFormat="false" ht="15" hidden="false" customHeight="false" outlineLevel="0" collapsed="false">
      <c r="A1992" s="10" t="s">
        <v>4411</v>
      </c>
      <c r="B1992" s="10" t="s">
        <v>4360</v>
      </c>
      <c r="C1992" s="10" t="s">
        <v>148</v>
      </c>
      <c r="D1992" s="11" t="n">
        <v>46299.0330092593</v>
      </c>
      <c r="E1992" s="10" t="s">
        <v>4412</v>
      </c>
      <c r="F1992" s="10" t="s">
        <v>4362</v>
      </c>
      <c r="G1992" s="10" t="s">
        <v>4363</v>
      </c>
      <c r="H1992" s="10" t="s">
        <v>234</v>
      </c>
      <c r="I1992" s="10" t="s">
        <v>152</v>
      </c>
      <c r="J1992" s="10" t="s">
        <v>153</v>
      </c>
      <c r="K1992" s="10" t="s">
        <v>154</v>
      </c>
      <c r="M1992" s="12" t="n">
        <v>60.8110217068647</v>
      </c>
      <c r="N1992" s="12" t="n">
        <v>2.59350877625924</v>
      </c>
      <c r="O1992" s="12" t="n">
        <v>60.5271345101115</v>
      </c>
      <c r="P1992" s="12" t="n">
        <v>60.6125466653545</v>
      </c>
      <c r="Q1992" s="12" t="n">
        <v>63.7564911516915</v>
      </c>
      <c r="R1992" s="12" t="n">
        <v>64.1063310324308</v>
      </c>
      <c r="S1992" s="12" t="n">
        <v>59.3309539147838</v>
      </c>
      <c r="T1992" s="12" t="n">
        <v>56.2165179903384</v>
      </c>
      <c r="U1992" s="12" t="n">
        <v>55.3080635070801</v>
      </c>
      <c r="V1992" s="12" t="n">
        <v>66.4939956665039</v>
      </c>
      <c r="W1992" s="12" t="n">
        <v>11.1859321594238</v>
      </c>
      <c r="X1992" s="13" t="n">
        <v>23.4288162420117</v>
      </c>
      <c r="Y1992" s="13" t="n">
        <v>69.3343964583656</v>
      </c>
      <c r="Z1992" s="13" t="n">
        <v>61.2000000000001</v>
      </c>
      <c r="AA1992" s="10" t="s">
        <v>155</v>
      </c>
      <c r="AG1992" s="13" t="n">
        <v>98.6255868544601</v>
      </c>
      <c r="AH1992" s="13" t="n">
        <v>100</v>
      </c>
      <c r="AI1992" s="13" t="n">
        <v>51.2</v>
      </c>
      <c r="AJ1992" s="13" t="n">
        <v>75.1</v>
      </c>
      <c r="AK1992" s="13" t="n">
        <v>62.9</v>
      </c>
      <c r="AL1992" s="12" t="n">
        <v>60.9324742268041</v>
      </c>
      <c r="AM1992" s="10" t="s">
        <v>157</v>
      </c>
    </row>
    <row r="1993" customFormat="false" ht="15" hidden="false" customHeight="false" outlineLevel="0" collapsed="false">
      <c r="A1993" s="10" t="s">
        <v>4413</v>
      </c>
      <c r="B1993" s="10" t="s">
        <v>4360</v>
      </c>
      <c r="C1993" s="10" t="s">
        <v>148</v>
      </c>
      <c r="D1993" s="11" t="n">
        <v>46299.0330787037</v>
      </c>
      <c r="E1993" s="10" t="s">
        <v>4414</v>
      </c>
      <c r="F1993" s="10" t="s">
        <v>4362</v>
      </c>
      <c r="G1993" s="10" t="s">
        <v>4363</v>
      </c>
      <c r="H1993" s="10" t="s">
        <v>237</v>
      </c>
      <c r="I1993" s="10" t="s">
        <v>152</v>
      </c>
      <c r="J1993" s="10" t="s">
        <v>153</v>
      </c>
      <c r="K1993" s="10" t="s">
        <v>154</v>
      </c>
      <c r="M1993" s="12" t="n">
        <v>63.9805827695465</v>
      </c>
      <c r="N1993" s="12" t="n">
        <v>1.66859819310572</v>
      </c>
      <c r="O1993" s="12" t="n">
        <v>63.885323788599</v>
      </c>
      <c r="P1993" s="12" t="n">
        <v>62.7391279416943</v>
      </c>
      <c r="Q1993" s="12" t="n">
        <v>66.0132108962153</v>
      </c>
      <c r="R1993" s="12" t="n">
        <v>65.6543820770008</v>
      </c>
      <c r="S1993" s="12" t="n">
        <v>62.499171484501</v>
      </c>
      <c r="T1993" s="12" t="n">
        <v>61.0460852497481</v>
      </c>
      <c r="U1993" s="12" t="n">
        <v>60.7333335876465</v>
      </c>
      <c r="V1993" s="12" t="n">
        <v>66.8343276977539</v>
      </c>
      <c r="W1993" s="12" t="n">
        <v>6.10099411010742</v>
      </c>
      <c r="X1993" s="13" t="n">
        <v>42.5477760865889</v>
      </c>
      <c r="Y1993" s="13" t="n">
        <v>88.8922712667005</v>
      </c>
      <c r="Z1993" s="13" t="n">
        <v>63.6</v>
      </c>
      <c r="AA1993" s="10" t="s">
        <v>155</v>
      </c>
      <c r="AC1993" s="10" t="s">
        <v>156</v>
      </c>
      <c r="AE1993" s="10" t="s">
        <v>156</v>
      </c>
      <c r="AG1993" s="13" t="n">
        <v>95.4078998321931</v>
      </c>
      <c r="AH1993" s="13" t="n">
        <v>100</v>
      </c>
      <c r="AI1993" s="13" t="n">
        <v>54.1</v>
      </c>
      <c r="AJ1993" s="13" t="n">
        <v>74</v>
      </c>
      <c r="AK1993" s="13" t="n">
        <v>63.9</v>
      </c>
      <c r="AL1993" s="12" t="n">
        <v>64.4837402973453</v>
      </c>
      <c r="AM1993" s="10" t="s">
        <v>157</v>
      </c>
    </row>
    <row r="1994" customFormat="false" ht="15" hidden="false" customHeight="false" outlineLevel="0" collapsed="false">
      <c r="A1994" s="10" t="s">
        <v>4415</v>
      </c>
      <c r="B1994" s="10" t="s">
        <v>4360</v>
      </c>
      <c r="C1994" s="10" t="s">
        <v>148</v>
      </c>
      <c r="D1994" s="11" t="n">
        <v>46299.0331134259</v>
      </c>
      <c r="E1994" s="10" t="s">
        <v>4416</v>
      </c>
      <c r="F1994" s="10" t="s">
        <v>4362</v>
      </c>
      <c r="G1994" s="10" t="s">
        <v>4363</v>
      </c>
      <c r="H1994" s="10" t="s">
        <v>240</v>
      </c>
      <c r="I1994" s="10" t="s">
        <v>152</v>
      </c>
      <c r="J1994" s="10" t="s">
        <v>153</v>
      </c>
      <c r="K1994" s="10" t="s">
        <v>154</v>
      </c>
      <c r="M1994" s="12" t="n">
        <v>63.9698813988604</v>
      </c>
      <c r="N1994" s="12" t="n">
        <v>1.31484661679753</v>
      </c>
      <c r="O1994" s="12" t="n">
        <v>63.8162421976269</v>
      </c>
      <c r="P1994" s="12" t="n">
        <v>66.9592080668428</v>
      </c>
      <c r="Q1994" s="12" t="n">
        <v>63.140067120483</v>
      </c>
      <c r="R1994" s="12" t="n">
        <v>65.3543656069156</v>
      </c>
      <c r="S1994" s="12" t="n">
        <v>62.8129930190128</v>
      </c>
      <c r="T1994" s="12" t="n">
        <v>62.1245360620302</v>
      </c>
      <c r="U1994" s="12" t="n">
        <v>61.7070617675781</v>
      </c>
      <c r="V1994" s="12" t="n">
        <v>68.7866058349609</v>
      </c>
      <c r="W1994" s="12" t="n">
        <v>7.07954406738281</v>
      </c>
      <c r="X1994" s="13" t="n">
        <v>70.8362427517533</v>
      </c>
      <c r="Y1994" s="13" t="n">
        <v>95.2100853092079</v>
      </c>
      <c r="Z1994" s="13" t="n">
        <v>64.2</v>
      </c>
      <c r="AA1994" s="10" t="s">
        <v>170</v>
      </c>
      <c r="AG1994" s="13" t="n">
        <v>98.99320791008</v>
      </c>
      <c r="AH1994" s="13" t="n">
        <v>100</v>
      </c>
      <c r="AI1994" s="13" t="n">
        <v>58.8</v>
      </c>
      <c r="AJ1994" s="13" t="n">
        <v>73.6</v>
      </c>
      <c r="AK1994" s="13" t="n">
        <v>64.9</v>
      </c>
      <c r="AL1994" s="12" t="n">
        <v>63.45</v>
      </c>
      <c r="AM1994" s="10" t="s">
        <v>157</v>
      </c>
    </row>
    <row r="1995" customFormat="false" ht="15" hidden="false" customHeight="false" outlineLevel="0" collapsed="false">
      <c r="A1995" s="10" t="s">
        <v>4417</v>
      </c>
      <c r="B1995" s="10" t="s">
        <v>4360</v>
      </c>
      <c r="C1995" s="10" t="s">
        <v>148</v>
      </c>
      <c r="D1995" s="11" t="n">
        <v>46299.033275463</v>
      </c>
      <c r="E1995" s="10" t="s">
        <v>4418</v>
      </c>
      <c r="F1995" s="10" t="s">
        <v>4362</v>
      </c>
      <c r="G1995" s="10" t="s">
        <v>4363</v>
      </c>
      <c r="H1995" s="10" t="s">
        <v>247</v>
      </c>
      <c r="I1995" s="10" t="s">
        <v>152</v>
      </c>
      <c r="J1995" s="10" t="s">
        <v>248</v>
      </c>
      <c r="K1995" s="10" t="s">
        <v>154</v>
      </c>
      <c r="M1995" s="12" t="n">
        <v>59.2409965256726</v>
      </c>
      <c r="N1995" s="12" t="n">
        <v>3.15110162257963</v>
      </c>
      <c r="O1995" s="12" t="n">
        <v>58.4259496614977</v>
      </c>
      <c r="P1995" s="12" t="n">
        <v>66.2369515466352</v>
      </c>
      <c r="Q1995" s="12" t="n">
        <v>61.60511957128</v>
      </c>
      <c r="R1995" s="12" t="n">
        <v>60.4089019286809</v>
      </c>
      <c r="S1995" s="12" t="n">
        <v>61.4055402517072</v>
      </c>
      <c r="T1995" s="12" t="n">
        <v>55.5225535759087</v>
      </c>
      <c r="U1995" s="12" t="n">
        <v>54.265983581543</v>
      </c>
      <c r="V1995" s="12" t="n">
        <v>67.544059753418</v>
      </c>
      <c r="W1995" s="12" t="n">
        <v>13.278076171875</v>
      </c>
      <c r="X1995" s="13" t="n">
        <v>42.0841265782021</v>
      </c>
      <c r="Y1995" s="13" t="n">
        <v>68.1148713285786</v>
      </c>
      <c r="Z1995" s="13" t="n">
        <v>58.5</v>
      </c>
      <c r="AA1995" s="10" t="s">
        <v>155</v>
      </c>
      <c r="AG1995" s="13" t="n">
        <v>98.9586652919674</v>
      </c>
      <c r="AH1995" s="13" t="n">
        <v>100</v>
      </c>
      <c r="AI1995" s="13" t="n">
        <v>53.3</v>
      </c>
      <c r="AJ1995" s="13" t="n">
        <v>71.6</v>
      </c>
      <c r="AK1995" s="13" t="n">
        <v>58.3</v>
      </c>
      <c r="AL1995" s="12" t="n">
        <v>58.3035830618893</v>
      </c>
      <c r="AM1995" s="10" t="s">
        <v>157</v>
      </c>
    </row>
    <row r="1996" customFormat="false" ht="15" hidden="false" customHeight="false" outlineLevel="0" collapsed="false">
      <c r="A1996" s="10" t="s">
        <v>4419</v>
      </c>
      <c r="B1996" s="10" t="s">
        <v>4360</v>
      </c>
      <c r="C1996" s="10" t="s">
        <v>148</v>
      </c>
      <c r="D1996" s="11" t="n">
        <v>46299.0332986111</v>
      </c>
      <c r="E1996" s="10" t="s">
        <v>4420</v>
      </c>
      <c r="F1996" s="10" t="s">
        <v>4362</v>
      </c>
      <c r="G1996" s="10" t="s">
        <v>4363</v>
      </c>
      <c r="H1996" s="10" t="s">
        <v>251</v>
      </c>
      <c r="I1996" s="10" t="s">
        <v>152</v>
      </c>
      <c r="J1996" s="10" t="s">
        <v>248</v>
      </c>
      <c r="K1996" s="10" t="s">
        <v>154</v>
      </c>
      <c r="M1996" s="12" t="n">
        <v>59.5976738804383</v>
      </c>
      <c r="N1996" s="12" t="n">
        <v>2.85800533805958</v>
      </c>
      <c r="O1996" s="12" t="n">
        <v>58.9536812615236</v>
      </c>
      <c r="P1996" s="12" t="n">
        <v>65.8315559870721</v>
      </c>
      <c r="Q1996" s="12" t="n">
        <v>61.1146496895248</v>
      </c>
      <c r="R1996" s="12" t="n">
        <v>61.2849683809681</v>
      </c>
      <c r="S1996" s="12" t="n">
        <v>60.3179553030104</v>
      </c>
      <c r="T1996" s="12" t="n">
        <v>55.711081647886</v>
      </c>
      <c r="U1996" s="12" t="n">
        <v>55.139591217041</v>
      </c>
      <c r="V1996" s="12" t="n">
        <v>67.0543670654297</v>
      </c>
      <c r="W1996" s="12" t="n">
        <v>11.9147758483887</v>
      </c>
      <c r="X1996" s="13" t="n">
        <v>32.103385258028</v>
      </c>
      <c r="Y1996" s="13" t="n">
        <v>69.4620911051161</v>
      </c>
      <c r="Z1996" s="13" t="n">
        <v>59.3</v>
      </c>
      <c r="AA1996" s="10" t="s">
        <v>155</v>
      </c>
      <c r="AG1996" s="13" t="n">
        <v>98.9201132494165</v>
      </c>
      <c r="AH1996" s="13" t="n">
        <v>100</v>
      </c>
      <c r="AI1996" s="13" t="n">
        <v>54.2</v>
      </c>
      <c r="AJ1996" s="13" t="n">
        <v>72</v>
      </c>
      <c r="AK1996" s="13" t="n">
        <v>56.6</v>
      </c>
      <c r="AL1996" s="12" t="n">
        <v>56.837037037037</v>
      </c>
      <c r="AM1996" s="10" t="s">
        <v>157</v>
      </c>
    </row>
    <row r="1997" customFormat="false" ht="15" hidden="false" customHeight="false" outlineLevel="0" collapsed="false">
      <c r="A1997" s="10" t="s">
        <v>4421</v>
      </c>
      <c r="B1997" s="10" t="s">
        <v>4360</v>
      </c>
      <c r="C1997" s="10" t="s">
        <v>148</v>
      </c>
      <c r="D1997" s="11" t="n">
        <v>46299.0333333333</v>
      </c>
      <c r="E1997" s="10" t="s">
        <v>4422</v>
      </c>
      <c r="F1997" s="10" t="s">
        <v>4362</v>
      </c>
      <c r="G1997" s="10" t="s">
        <v>4363</v>
      </c>
      <c r="H1997" s="10" t="s">
        <v>254</v>
      </c>
      <c r="I1997" s="10" t="s">
        <v>152</v>
      </c>
      <c r="J1997" s="10" t="s">
        <v>248</v>
      </c>
      <c r="K1997" s="10" t="s">
        <v>154</v>
      </c>
      <c r="M1997" s="12" t="n">
        <v>58.5921477111889</v>
      </c>
      <c r="N1997" s="12" t="n">
        <v>3.43612529605563</v>
      </c>
      <c r="O1997" s="12" t="n">
        <v>57.8531340503841</v>
      </c>
      <c r="P1997" s="12" t="n">
        <v>65.5526702841313</v>
      </c>
      <c r="Q1997" s="12" t="n">
        <v>60.1568911051119</v>
      </c>
      <c r="R1997" s="12" t="n">
        <v>60.6273153460403</v>
      </c>
      <c r="S1997" s="12" t="n">
        <v>59.9394238786976</v>
      </c>
      <c r="T1997" s="12" t="n">
        <v>53.3552016906398</v>
      </c>
      <c r="U1997" s="12" t="n">
        <v>52.0443687438965</v>
      </c>
      <c r="V1997" s="12" t="n">
        <v>66.6531066894531</v>
      </c>
      <c r="W1997" s="12" t="n">
        <v>14.6087379455566</v>
      </c>
      <c r="X1997" s="13" t="n">
        <v>23.8872899352154</v>
      </c>
      <c r="Y1997" s="13" t="n">
        <v>60.6204658883894</v>
      </c>
      <c r="Z1997" s="13" t="n">
        <v>57.5000000000001</v>
      </c>
      <c r="AA1997" s="10" t="s">
        <v>155</v>
      </c>
      <c r="AD1997" s="10" t="s">
        <v>156</v>
      </c>
      <c r="AG1997" s="13" t="n">
        <v>97.3400906572652</v>
      </c>
      <c r="AH1997" s="13" t="n">
        <v>100</v>
      </c>
      <c r="AI1997" s="13" t="n">
        <v>51.3</v>
      </c>
      <c r="AJ1997" s="13" t="n">
        <v>70.5</v>
      </c>
      <c r="AK1997" s="13" t="n">
        <v>57.7</v>
      </c>
      <c r="AL1997" s="12" t="n">
        <v>57.7</v>
      </c>
      <c r="AM1997" s="10" t="s">
        <v>157</v>
      </c>
    </row>
    <row r="1998" customFormat="false" ht="15" hidden="false" customHeight="false" outlineLevel="0" collapsed="false">
      <c r="A1998" s="10" t="s">
        <v>4423</v>
      </c>
      <c r="B1998" s="10" t="s">
        <v>4360</v>
      </c>
      <c r="C1998" s="10" t="s">
        <v>148</v>
      </c>
      <c r="D1998" s="11" t="n">
        <v>46299.0333912037</v>
      </c>
      <c r="E1998" s="10" t="s">
        <v>4424</v>
      </c>
      <c r="F1998" s="10" t="s">
        <v>4362</v>
      </c>
      <c r="G1998" s="10" t="s">
        <v>4363</v>
      </c>
      <c r="H1998" s="10" t="s">
        <v>257</v>
      </c>
      <c r="I1998" s="10" t="s">
        <v>152</v>
      </c>
      <c r="J1998" s="10" t="s">
        <v>248</v>
      </c>
      <c r="K1998" s="10" t="s">
        <v>154</v>
      </c>
      <c r="M1998" s="12" t="n">
        <v>59.4942363315111</v>
      </c>
      <c r="N1998" s="12" t="n">
        <v>2.35178992099917</v>
      </c>
      <c r="O1998" s="12" t="n">
        <v>58.8842001929576</v>
      </c>
      <c r="P1998" s="12" t="n">
        <v>64.876301342911</v>
      </c>
      <c r="Q1998" s="12" t="n">
        <v>62.045315023412</v>
      </c>
      <c r="R1998" s="12" t="n">
        <v>60.4303369783326</v>
      </c>
      <c r="S1998" s="12" t="n">
        <v>59.9175268544938</v>
      </c>
      <c r="T1998" s="12" t="n">
        <v>56.8579408799815</v>
      </c>
      <c r="U1998" s="12" t="n">
        <v>55.982105255127</v>
      </c>
      <c r="V1998" s="12" t="n">
        <v>66.3759613037109</v>
      </c>
      <c r="W1998" s="12" t="n">
        <v>10.393856048584</v>
      </c>
      <c r="X1998" s="13" t="n">
        <v>59.5601244017357</v>
      </c>
      <c r="Y1998" s="13" t="n">
        <v>80.7000391083301</v>
      </c>
      <c r="Z1998" s="13" t="n">
        <v>59.6</v>
      </c>
      <c r="AA1998" s="10" t="s">
        <v>170</v>
      </c>
      <c r="AG1998" s="13" t="n">
        <v>98.9386988005086</v>
      </c>
      <c r="AH1998" s="13" t="n">
        <v>100</v>
      </c>
      <c r="AI1998" s="13" t="n">
        <v>54.5</v>
      </c>
      <c r="AJ1998" s="13" t="n">
        <v>72.1</v>
      </c>
      <c r="AK1998" s="13" t="n">
        <v>58.6</v>
      </c>
      <c r="AL1998" s="12" t="n">
        <v>56.3762730741355</v>
      </c>
      <c r="AM1998" s="10" t="s">
        <v>157</v>
      </c>
    </row>
    <row r="1999" customFormat="false" ht="15" hidden="false" customHeight="false" outlineLevel="0" collapsed="false">
      <c r="A1999" s="10" t="s">
        <v>4425</v>
      </c>
      <c r="B1999" s="10" t="s">
        <v>4360</v>
      </c>
      <c r="C1999" s="10" t="s">
        <v>148</v>
      </c>
      <c r="D1999" s="11" t="n">
        <v>46299.0334143519</v>
      </c>
      <c r="E1999" s="10" t="s">
        <v>4426</v>
      </c>
      <c r="F1999" s="10" t="s">
        <v>4362</v>
      </c>
      <c r="G1999" s="10" t="s">
        <v>4363</v>
      </c>
      <c r="H1999" s="10" t="s">
        <v>260</v>
      </c>
      <c r="I1999" s="10" t="s">
        <v>152</v>
      </c>
      <c r="J1999" s="10" t="s">
        <v>248</v>
      </c>
      <c r="K1999" s="10" t="s">
        <v>154</v>
      </c>
      <c r="M1999" s="12" t="n">
        <v>61.008669045033</v>
      </c>
      <c r="N1999" s="12" t="n">
        <v>2.20869260033193</v>
      </c>
      <c r="O1999" s="12" t="n">
        <v>60.4594951414092</v>
      </c>
      <c r="P1999" s="12" t="n">
        <v>66.0475525573408</v>
      </c>
      <c r="Q1999" s="12" t="n">
        <v>62.8864746859216</v>
      </c>
      <c r="R1999" s="12" t="n">
        <v>62.0277654033457</v>
      </c>
      <c r="S1999" s="12" t="n">
        <v>61.5413940333762</v>
      </c>
      <c r="T1999" s="12" t="n">
        <v>58.5827148176454</v>
      </c>
      <c r="U1999" s="12" t="n">
        <v>57.4129028320313</v>
      </c>
      <c r="V1999" s="12" t="n">
        <v>66.9914627075195</v>
      </c>
      <c r="W1999" s="12" t="n">
        <v>9.57855987548828</v>
      </c>
      <c r="X1999" s="13" t="n">
        <v>60.7285484637394</v>
      </c>
      <c r="Y1999" s="13" t="n">
        <v>80.8055889757252</v>
      </c>
      <c r="Z1999" s="13" t="n">
        <v>61.3</v>
      </c>
      <c r="AA1999" s="10" t="s">
        <v>170</v>
      </c>
      <c r="AG1999" s="13" t="n">
        <v>98.6879390166028</v>
      </c>
      <c r="AH1999" s="13" t="n">
        <v>100</v>
      </c>
      <c r="AI1999" s="13" t="n">
        <v>56.6</v>
      </c>
      <c r="AJ1999" s="13" t="n">
        <v>72</v>
      </c>
      <c r="AK1999" s="13" t="n">
        <v>58.5</v>
      </c>
      <c r="AL1999" s="12" t="n">
        <v>58.8814814814815</v>
      </c>
      <c r="AM1999" s="10" t="s">
        <v>157</v>
      </c>
    </row>
    <row r="2000" customFormat="false" ht="15" hidden="false" customHeight="false" outlineLevel="0" collapsed="false">
      <c r="A2000" s="10" t="s">
        <v>4427</v>
      </c>
      <c r="B2000" s="10" t="s">
        <v>4360</v>
      </c>
      <c r="C2000" s="10" t="s">
        <v>148</v>
      </c>
      <c r="D2000" s="11" t="n">
        <v>46299.0334375</v>
      </c>
      <c r="E2000" s="10" t="s">
        <v>4428</v>
      </c>
      <c r="F2000" s="10" t="s">
        <v>4362</v>
      </c>
      <c r="G2000" s="10" t="s">
        <v>4363</v>
      </c>
      <c r="H2000" s="10" t="s">
        <v>267</v>
      </c>
      <c r="I2000" s="10" t="s">
        <v>152</v>
      </c>
      <c r="J2000" s="10" t="s">
        <v>248</v>
      </c>
      <c r="K2000" s="10" t="s">
        <v>154</v>
      </c>
      <c r="M2000" s="12" t="n">
        <v>61.8625905305321</v>
      </c>
      <c r="N2000" s="12" t="n">
        <v>1.48114741073082</v>
      </c>
      <c r="O2000" s="12" t="n">
        <v>61.4962582617293</v>
      </c>
      <c r="P2000" s="12" t="n">
        <v>65.0161607115686</v>
      </c>
      <c r="Q2000" s="12" t="n">
        <v>63.1141611798125</v>
      </c>
      <c r="R2000" s="12" t="n">
        <v>62.7572134169401</v>
      </c>
      <c r="S2000" s="12" t="n">
        <v>62.3223305306093</v>
      </c>
      <c r="T2000" s="12" t="n">
        <v>60.0824128029668</v>
      </c>
      <c r="U2000" s="12" t="n">
        <v>59.8185157775879</v>
      </c>
      <c r="V2000" s="12" t="n">
        <v>65.8313140869141</v>
      </c>
      <c r="W2000" s="12" t="n">
        <v>6.01279830932617</v>
      </c>
      <c r="X2000" s="13" t="n">
        <v>73.434728029132</v>
      </c>
      <c r="Y2000" s="13" t="n">
        <v>94.0045025884696</v>
      </c>
      <c r="Z2000" s="13" t="n">
        <v>62.3</v>
      </c>
      <c r="AA2000" s="10" t="s">
        <v>170</v>
      </c>
      <c r="AG2000" s="13" t="n">
        <v>98.8057896139574</v>
      </c>
      <c r="AH2000" s="13" t="n">
        <v>100</v>
      </c>
      <c r="AI2000" s="13" t="n">
        <v>56.1</v>
      </c>
      <c r="AJ2000" s="13" t="n">
        <v>72</v>
      </c>
      <c r="AK2000" s="13" t="n">
        <v>59.9</v>
      </c>
      <c r="AL2000" s="12" t="n">
        <v>60.0421487603306</v>
      </c>
      <c r="AM2000" s="10" t="s">
        <v>157</v>
      </c>
    </row>
    <row r="2001" customFormat="false" ht="15" hidden="false" customHeight="false" outlineLevel="0" collapsed="false">
      <c r="A2001" s="10" t="s">
        <v>4429</v>
      </c>
      <c r="B2001" s="10" t="s">
        <v>4360</v>
      </c>
      <c r="C2001" s="10" t="s">
        <v>148</v>
      </c>
      <c r="D2001" s="11" t="n">
        <v>46299.0334837963</v>
      </c>
      <c r="E2001" s="10" t="s">
        <v>4430</v>
      </c>
      <c r="F2001" s="10" t="s">
        <v>4362</v>
      </c>
      <c r="G2001" s="10" t="s">
        <v>4363</v>
      </c>
      <c r="H2001" s="10" t="s">
        <v>271</v>
      </c>
      <c r="I2001" s="10" t="s">
        <v>152</v>
      </c>
      <c r="J2001" s="10" t="s">
        <v>248</v>
      </c>
      <c r="K2001" s="10" t="s">
        <v>154</v>
      </c>
      <c r="M2001" s="12" t="n">
        <v>53.4460435630504</v>
      </c>
      <c r="N2001" s="12" t="n">
        <v>4.7806287676913</v>
      </c>
      <c r="O2001" s="12" t="n">
        <v>52.2161390871587</v>
      </c>
      <c r="P2001" s="12" t="n">
        <v>62.0311565765436</v>
      </c>
      <c r="Q2001" s="12" t="n">
        <v>57.6463161896968</v>
      </c>
      <c r="R2001" s="12" t="n">
        <v>57.4646939445594</v>
      </c>
      <c r="S2001" s="12" t="n">
        <v>55.6885634853457</v>
      </c>
      <c r="T2001" s="12" t="n">
        <v>46.4310656241938</v>
      </c>
      <c r="U2001" s="12" t="n">
        <v>44.3294982910156</v>
      </c>
      <c r="V2001" s="12" t="n">
        <v>63.8773651123047</v>
      </c>
      <c r="W2001" s="12" t="n">
        <v>19.5478668212891</v>
      </c>
      <c r="X2001" s="13" t="n">
        <v>20.366501178861</v>
      </c>
      <c r="Y2001" s="13" t="n">
        <v>42.4706243171232</v>
      </c>
      <c r="Z2001" s="13" t="n">
        <v>52.1000000000001</v>
      </c>
      <c r="AA2001" s="10" t="s">
        <v>162</v>
      </c>
      <c r="AG2001" s="13" t="n">
        <v>98.8049242424242</v>
      </c>
      <c r="AH2001" s="13" t="n">
        <v>100</v>
      </c>
      <c r="AI2001" s="13" t="n">
        <v>43.6</v>
      </c>
      <c r="AJ2001" s="13" t="n">
        <v>69.3</v>
      </c>
      <c r="AK2001" s="13" t="n">
        <v>45.8</v>
      </c>
      <c r="AL2001" s="12" t="n">
        <v>46.3397851139365</v>
      </c>
      <c r="AM2001" s="10" t="s">
        <v>157</v>
      </c>
    </row>
    <row r="2002" customFormat="false" ht="15" hidden="false" customHeight="false" outlineLevel="0" collapsed="false">
      <c r="A2002" s="10" t="s">
        <v>4431</v>
      </c>
      <c r="B2002" s="10" t="s">
        <v>4360</v>
      </c>
      <c r="C2002" s="10" t="s">
        <v>148</v>
      </c>
      <c r="D2002" s="11" t="n">
        <v>46299.0335069444</v>
      </c>
      <c r="E2002" s="10" t="s">
        <v>4432</v>
      </c>
      <c r="F2002" s="10" t="s">
        <v>4362</v>
      </c>
      <c r="G2002" s="10" t="s">
        <v>4363</v>
      </c>
      <c r="H2002" s="10" t="s">
        <v>274</v>
      </c>
      <c r="I2002" s="10" t="s">
        <v>152</v>
      </c>
      <c r="J2002" s="10" t="s">
        <v>248</v>
      </c>
      <c r="K2002" s="10" t="s">
        <v>154</v>
      </c>
      <c r="M2002" s="12" t="n">
        <v>54.4783481631347</v>
      </c>
      <c r="N2002" s="12" t="n">
        <v>4.35012560385517</v>
      </c>
      <c r="O2002" s="12" t="n">
        <v>53.3632098328345</v>
      </c>
      <c r="P2002" s="12" t="n">
        <v>62.2544662070638</v>
      </c>
      <c r="Q2002" s="12" t="n">
        <v>59.0516186247159</v>
      </c>
      <c r="R2002" s="12" t="n">
        <v>57.56660694352</v>
      </c>
      <c r="S2002" s="12" t="n">
        <v>56.1017683806867</v>
      </c>
      <c r="T2002" s="12" t="n">
        <v>47.1417027076452</v>
      </c>
      <c r="U2002" s="12" t="n">
        <v>45.893253326416</v>
      </c>
      <c r="V2002" s="12" t="n">
        <v>63.9305610656738</v>
      </c>
      <c r="W2002" s="12" t="n">
        <v>18.0373077392578</v>
      </c>
      <c r="X2002" s="13" t="n">
        <v>15.7740196228886</v>
      </c>
      <c r="Y2002" s="13" t="n">
        <v>45.1858445106043</v>
      </c>
      <c r="Z2002" s="13" t="n">
        <v>53.7000000000001</v>
      </c>
      <c r="AA2002" s="10" t="s">
        <v>162</v>
      </c>
      <c r="AG2002" s="13" t="n">
        <v>98.862119189222</v>
      </c>
      <c r="AH2002" s="13" t="n">
        <v>100</v>
      </c>
      <c r="AI2002" s="13" t="n">
        <v>44.6</v>
      </c>
      <c r="AJ2002" s="13" t="n">
        <v>69.1</v>
      </c>
      <c r="AK2002" s="13" t="n">
        <v>47.1</v>
      </c>
      <c r="AL2002" s="12" t="n">
        <v>47.2118574043363</v>
      </c>
      <c r="AM2002" s="10" t="s">
        <v>157</v>
      </c>
    </row>
    <row r="2003" customFormat="false" ht="15" hidden="false" customHeight="false" outlineLevel="0" collapsed="false">
      <c r="A2003" s="10" t="s">
        <v>4433</v>
      </c>
      <c r="B2003" s="10" t="s">
        <v>4360</v>
      </c>
      <c r="C2003" s="10" t="s">
        <v>148</v>
      </c>
      <c r="D2003" s="11" t="n">
        <v>46299.0335185185</v>
      </c>
      <c r="E2003" s="10" t="s">
        <v>4434</v>
      </c>
      <c r="F2003" s="10" t="s">
        <v>4362</v>
      </c>
      <c r="G2003" s="10" t="s">
        <v>4363</v>
      </c>
      <c r="H2003" s="10" t="s">
        <v>277</v>
      </c>
      <c r="I2003" s="10" t="s">
        <v>152</v>
      </c>
      <c r="J2003" s="10" t="s">
        <v>248</v>
      </c>
      <c r="K2003" s="10" t="s">
        <v>261</v>
      </c>
      <c r="L2003" s="10" t="s">
        <v>346</v>
      </c>
      <c r="M2003" s="12" t="n">
        <v>54.7510935051523</v>
      </c>
      <c r="N2003" s="12" t="n">
        <v>3.92937272882704</v>
      </c>
      <c r="O2003" s="12" t="n">
        <v>53.9119373187959</v>
      </c>
      <c r="P2003" s="12" t="n">
        <v>62.1401527650747</v>
      </c>
      <c r="R2003" s="12" t="n">
        <v>58.1570779255458</v>
      </c>
      <c r="S2003" s="12" t="n">
        <v>56.8975842729266</v>
      </c>
      <c r="T2003" s="12" t="n">
        <v>49.2458781720178</v>
      </c>
      <c r="U2003" s="12" t="n">
        <v>47.5451698303223</v>
      </c>
      <c r="V2003" s="12" t="n">
        <v>64.1321716308594</v>
      </c>
      <c r="W2003" s="12" t="n">
        <v>16.5870018005371</v>
      </c>
      <c r="X2003" s="13" t="n">
        <v>22.0595582511299</v>
      </c>
      <c r="Y2003" s="13" t="n">
        <v>50.6547224836465</v>
      </c>
      <c r="Z2003" s="13" t="n">
        <v>54.1000000000001</v>
      </c>
      <c r="AA2003" s="10" t="s">
        <v>155</v>
      </c>
      <c r="AD2003" s="10" t="s">
        <v>347</v>
      </c>
      <c r="AG2003" s="13" t="n">
        <v>90.7056889319815</v>
      </c>
      <c r="AH2003" s="13" t="n">
        <v>100</v>
      </c>
      <c r="AI2003" s="13" t="n">
        <v>46.7</v>
      </c>
      <c r="AJ2003" s="13" t="n">
        <v>68.5</v>
      </c>
      <c r="AK2003" s="13" t="n">
        <v>52.9</v>
      </c>
      <c r="AL2003" s="12" t="n">
        <v>53.0647773072612</v>
      </c>
      <c r="AM2003" s="10" t="s">
        <v>157</v>
      </c>
      <c r="AO2003" s="10" t="s">
        <v>1551</v>
      </c>
    </row>
    <row r="2004" customFormat="false" ht="15" hidden="false" customHeight="false" outlineLevel="0" collapsed="false">
      <c r="A2004" s="10" t="s">
        <v>4435</v>
      </c>
      <c r="B2004" s="10" t="s">
        <v>4360</v>
      </c>
      <c r="C2004" s="10" t="s">
        <v>148</v>
      </c>
      <c r="D2004" s="11" t="n">
        <v>46299.0335416667</v>
      </c>
      <c r="E2004" s="10" t="s">
        <v>4436</v>
      </c>
      <c r="F2004" s="10" t="s">
        <v>4362</v>
      </c>
      <c r="G2004" s="10" t="s">
        <v>4363</v>
      </c>
      <c r="H2004" s="10" t="s">
        <v>280</v>
      </c>
      <c r="I2004" s="10" t="s">
        <v>152</v>
      </c>
      <c r="J2004" s="10" t="s">
        <v>248</v>
      </c>
      <c r="K2004" s="10" t="s">
        <v>154</v>
      </c>
      <c r="M2004" s="12" t="n">
        <v>57.0821480915019</v>
      </c>
      <c r="N2004" s="12" t="n">
        <v>3.6357497495019</v>
      </c>
      <c r="O2004" s="12" t="n">
        <v>56.1301602963102</v>
      </c>
      <c r="P2004" s="12" t="n">
        <v>63.6466085353498</v>
      </c>
      <c r="Q2004" s="12" t="n">
        <v>61.0709241653379</v>
      </c>
      <c r="R2004" s="12" t="n">
        <v>59.3719535511514</v>
      </c>
      <c r="S2004" s="12" t="n">
        <v>58.6452577491332</v>
      </c>
      <c r="T2004" s="12" t="n">
        <v>50.7634880385148</v>
      </c>
      <c r="U2004" s="12" t="n">
        <v>49.2335357666016</v>
      </c>
      <c r="V2004" s="12" t="n">
        <v>65.1348266601563</v>
      </c>
      <c r="W2004" s="12" t="n">
        <v>15.9012908935547</v>
      </c>
      <c r="X2004" s="13" t="n">
        <v>14.9369263378059</v>
      </c>
      <c r="Y2004" s="13" t="n">
        <v>50.3963696462086</v>
      </c>
      <c r="Z2004" s="13" t="n">
        <v>55.9000000000001</v>
      </c>
      <c r="AA2004" s="10" t="s">
        <v>155</v>
      </c>
      <c r="AG2004" s="13" t="n">
        <v>98.9723590459204</v>
      </c>
      <c r="AH2004" s="13" t="n">
        <v>100</v>
      </c>
      <c r="AI2004" s="13" t="n">
        <v>48.4</v>
      </c>
      <c r="AJ2004" s="13" t="n">
        <v>69.9</v>
      </c>
      <c r="AK2004" s="13" t="n">
        <v>51.4</v>
      </c>
      <c r="AL2004" s="12" t="n">
        <v>51.5851851851852</v>
      </c>
      <c r="AM2004" s="10" t="s">
        <v>157</v>
      </c>
    </row>
    <row r="2005" customFormat="false" ht="15" hidden="false" customHeight="false" outlineLevel="0" collapsed="false">
      <c r="A2005" s="10" t="s">
        <v>4437</v>
      </c>
      <c r="B2005" s="10" t="s">
        <v>4360</v>
      </c>
      <c r="C2005" s="10" t="s">
        <v>148</v>
      </c>
      <c r="D2005" s="11" t="n">
        <v>46299.0335763889</v>
      </c>
      <c r="E2005" s="10" t="s">
        <v>4438</v>
      </c>
      <c r="F2005" s="10" t="s">
        <v>4362</v>
      </c>
      <c r="G2005" s="10" t="s">
        <v>4363</v>
      </c>
      <c r="H2005" s="10" t="s">
        <v>283</v>
      </c>
      <c r="I2005" s="10" t="s">
        <v>152</v>
      </c>
      <c r="J2005" s="10" t="s">
        <v>248</v>
      </c>
      <c r="K2005" s="10" t="s">
        <v>154</v>
      </c>
      <c r="M2005" s="12" t="n">
        <v>57.7019005713817</v>
      </c>
      <c r="N2005" s="12" t="n">
        <v>2.4791826081991</v>
      </c>
      <c r="O2005" s="12" t="n">
        <v>57.0232496725164</v>
      </c>
      <c r="P2005" s="12" t="n">
        <v>62.9864264609283</v>
      </c>
      <c r="Q2005" s="12" t="n">
        <v>60.3867510804975</v>
      </c>
      <c r="R2005" s="12" t="n">
        <v>59.4219313055806</v>
      </c>
      <c r="S2005" s="12" t="n">
        <v>58.3725822330655</v>
      </c>
      <c r="T2005" s="12" t="n">
        <v>54.5745387418532</v>
      </c>
      <c r="U2005" s="12" t="n">
        <v>53.6494750976563</v>
      </c>
      <c r="V2005" s="12" t="n">
        <v>63.682056427002</v>
      </c>
      <c r="W2005" s="12" t="n">
        <v>10.0325813293457</v>
      </c>
      <c r="X2005" s="13" t="n">
        <v>45.980065866281</v>
      </c>
      <c r="Y2005" s="13" t="n">
        <v>77.4076913694262</v>
      </c>
      <c r="Z2005" s="13" t="n">
        <v>57.3</v>
      </c>
      <c r="AA2005" s="10" t="s">
        <v>155</v>
      </c>
      <c r="AG2005" s="13" t="n">
        <v>98.9175586466036</v>
      </c>
      <c r="AH2005" s="13" t="n">
        <v>100</v>
      </c>
      <c r="AI2005" s="13" t="n">
        <v>52.1</v>
      </c>
      <c r="AJ2005" s="13" t="n">
        <v>70.5</v>
      </c>
      <c r="AK2005" s="13" t="n">
        <v>54.1</v>
      </c>
      <c r="AL2005" s="12" t="n">
        <v>53.0712609970675</v>
      </c>
      <c r="AM2005" s="10" t="s">
        <v>157</v>
      </c>
    </row>
    <row r="2006" customFormat="false" ht="15" hidden="false" customHeight="false" outlineLevel="0" collapsed="false">
      <c r="A2006" s="10" t="s">
        <v>4439</v>
      </c>
      <c r="B2006" s="10" t="s">
        <v>4360</v>
      </c>
      <c r="C2006" s="10" t="s">
        <v>148</v>
      </c>
      <c r="D2006" s="11" t="n">
        <v>46299.0337847222</v>
      </c>
      <c r="E2006" s="10" t="s">
        <v>4440</v>
      </c>
      <c r="F2006" s="10" t="s">
        <v>4362</v>
      </c>
      <c r="G2006" s="10" t="s">
        <v>4363</v>
      </c>
      <c r="H2006" s="10" t="s">
        <v>286</v>
      </c>
      <c r="I2006" s="10" t="s">
        <v>152</v>
      </c>
      <c r="J2006" s="10" t="s">
        <v>248</v>
      </c>
      <c r="K2006" s="10" t="s">
        <v>154</v>
      </c>
      <c r="M2006" s="12" t="n">
        <v>54.7659601218526</v>
      </c>
      <c r="N2006" s="12" t="n">
        <v>4.17270347380932</v>
      </c>
      <c r="O2006" s="12" t="n">
        <v>53.5882853084753</v>
      </c>
      <c r="P2006" s="12" t="n">
        <v>62.8754770468089</v>
      </c>
      <c r="Q2006" s="12" t="n">
        <v>59.5009484078273</v>
      </c>
      <c r="R2006" s="12" t="n">
        <v>56.6079425890152</v>
      </c>
      <c r="S2006" s="12" t="n">
        <v>57.6992967806179</v>
      </c>
      <c r="T2006" s="12" t="n">
        <v>48.8400831743578</v>
      </c>
      <c r="U2006" s="12" t="n">
        <v>46.8653526306152</v>
      </c>
      <c r="V2006" s="12" t="n">
        <v>65.8110580444336</v>
      </c>
      <c r="W2006" s="12" t="n">
        <v>18.9457054138184</v>
      </c>
      <c r="X2006" s="13" t="n">
        <v>23.3916812067316</v>
      </c>
      <c r="Y2006" s="13" t="n">
        <v>45.268193842517</v>
      </c>
      <c r="Z2006" s="13" t="n">
        <v>54.2000000000001</v>
      </c>
      <c r="AA2006" s="10" t="s">
        <v>162</v>
      </c>
      <c r="AG2006" s="13" t="n">
        <v>98.7274949988886</v>
      </c>
      <c r="AH2006" s="13" t="n">
        <v>100</v>
      </c>
      <c r="AI2006" s="13" t="n">
        <v>45.9</v>
      </c>
      <c r="AJ2006" s="13" t="n">
        <v>70.8</v>
      </c>
      <c r="AK2006" s="13" t="n">
        <v>48.1</v>
      </c>
      <c r="AL2006" s="12" t="n">
        <v>47.4468127085449</v>
      </c>
      <c r="AM2006" s="10" t="s">
        <v>157</v>
      </c>
    </row>
    <row r="2007" customFormat="false" ht="15" hidden="false" customHeight="false" outlineLevel="0" collapsed="false">
      <c r="A2007" s="10" t="s">
        <v>4441</v>
      </c>
      <c r="B2007" s="10" t="s">
        <v>4360</v>
      </c>
      <c r="C2007" s="10" t="s">
        <v>148</v>
      </c>
      <c r="D2007" s="11" t="n">
        <v>46299.0338078704</v>
      </c>
      <c r="E2007" s="10" t="s">
        <v>4442</v>
      </c>
      <c r="F2007" s="10" t="s">
        <v>4362</v>
      </c>
      <c r="G2007" s="10" t="s">
        <v>4363</v>
      </c>
      <c r="H2007" s="10" t="s">
        <v>289</v>
      </c>
      <c r="I2007" s="10" t="s">
        <v>152</v>
      </c>
      <c r="J2007" s="10" t="s">
        <v>248</v>
      </c>
      <c r="K2007" s="10" t="s">
        <v>154</v>
      </c>
      <c r="M2007" s="12" t="n">
        <v>51.8309849183873</v>
      </c>
      <c r="N2007" s="12" t="n">
        <v>5.33147603530822</v>
      </c>
      <c r="O2007" s="12" t="n">
        <v>50.424328228025</v>
      </c>
      <c r="P2007" s="12" t="n">
        <v>61.6192764946477</v>
      </c>
      <c r="Q2007" s="12" t="n">
        <v>57.868726915388</v>
      </c>
      <c r="R2007" s="12" t="n">
        <v>55.1525277038673</v>
      </c>
      <c r="S2007" s="12" t="n">
        <v>53.7782076084646</v>
      </c>
      <c r="T2007" s="12" t="n">
        <v>43.2672253530324</v>
      </c>
      <c r="U2007" s="12" t="n">
        <v>41.1487159729004</v>
      </c>
      <c r="V2007" s="12" t="n">
        <v>63.5730857849121</v>
      </c>
      <c r="W2007" s="12" t="n">
        <v>22.4243698120117</v>
      </c>
      <c r="X2007" s="13" t="n">
        <v>14.0888208269525</v>
      </c>
      <c r="Y2007" s="13" t="n">
        <v>33.6463286854195</v>
      </c>
      <c r="Z2007" s="13" t="n">
        <v>50.9000000000001</v>
      </c>
      <c r="AA2007" s="10" t="s">
        <v>162</v>
      </c>
      <c r="AG2007" s="13" t="n">
        <v>98.4995236583042</v>
      </c>
      <c r="AH2007" s="13" t="n">
        <v>100</v>
      </c>
      <c r="AI2007" s="13" t="n">
        <v>40.3</v>
      </c>
      <c r="AJ2007" s="13" t="n">
        <v>70.2</v>
      </c>
      <c r="AK2007" s="13" t="n">
        <v>44.7</v>
      </c>
      <c r="AL2007" s="12" t="n">
        <v>42.8178947368421</v>
      </c>
      <c r="AM2007" s="10" t="s">
        <v>157</v>
      </c>
    </row>
    <row r="2008" customFormat="false" ht="15" hidden="false" customHeight="false" outlineLevel="0" collapsed="false">
      <c r="A2008" s="10" t="s">
        <v>4443</v>
      </c>
      <c r="B2008" s="10" t="s">
        <v>4360</v>
      </c>
      <c r="C2008" s="10" t="s">
        <v>148</v>
      </c>
      <c r="D2008" s="11" t="n">
        <v>46299.0338310185</v>
      </c>
      <c r="E2008" s="10" t="s">
        <v>4444</v>
      </c>
      <c r="F2008" s="10" t="s">
        <v>4362</v>
      </c>
      <c r="G2008" s="10" t="s">
        <v>4363</v>
      </c>
      <c r="H2008" s="10" t="s">
        <v>292</v>
      </c>
      <c r="I2008" s="10" t="s">
        <v>152</v>
      </c>
      <c r="J2008" s="10" t="s">
        <v>248</v>
      </c>
      <c r="K2008" s="10" t="s">
        <v>154</v>
      </c>
      <c r="M2008" s="12" t="n">
        <v>56.0352546170404</v>
      </c>
      <c r="N2008" s="12" t="n">
        <v>3.38908511231803</v>
      </c>
      <c r="O2008" s="12" t="n">
        <v>55.1030326731282</v>
      </c>
      <c r="P2008" s="12" t="n">
        <v>62.4523290368731</v>
      </c>
      <c r="Q2008" s="12" t="n">
        <v>60.2273160075178</v>
      </c>
      <c r="R2008" s="12" t="n">
        <v>58.1476873291863</v>
      </c>
      <c r="S2008" s="12" t="n">
        <v>57.7502641181481</v>
      </c>
      <c r="T2008" s="12" t="n">
        <v>50.3002018736884</v>
      </c>
      <c r="U2008" s="12" t="n">
        <v>48.5131187438965</v>
      </c>
      <c r="V2008" s="12" t="n">
        <v>63.9032592773438</v>
      </c>
      <c r="W2008" s="12" t="n">
        <v>15.3901405334473</v>
      </c>
      <c r="X2008" s="13" t="n">
        <v>15.6754279380103</v>
      </c>
      <c r="Y2008" s="13" t="n">
        <v>56.8278228986805</v>
      </c>
      <c r="Z2008" s="13" t="n">
        <v>55.4000000000001</v>
      </c>
      <c r="AA2008" s="10" t="s">
        <v>155</v>
      </c>
      <c r="AG2008" s="13" t="n">
        <v>98.8120063191153</v>
      </c>
      <c r="AH2008" s="13" t="n">
        <v>100</v>
      </c>
      <c r="AI2008" s="13" t="n">
        <v>47.9</v>
      </c>
      <c r="AJ2008" s="13" t="n">
        <v>69.5</v>
      </c>
      <c r="AK2008" s="13" t="n">
        <v>50.2</v>
      </c>
      <c r="AL2008" s="12" t="n">
        <v>50.2026987728027</v>
      </c>
      <c r="AM2008" s="10" t="s">
        <v>157</v>
      </c>
    </row>
    <row r="2009" customFormat="false" ht="15" hidden="false" customHeight="false" outlineLevel="0" collapsed="false">
      <c r="A2009" s="10" t="s">
        <v>4445</v>
      </c>
      <c r="B2009" s="10" t="s">
        <v>4360</v>
      </c>
      <c r="C2009" s="10" t="s">
        <v>148</v>
      </c>
      <c r="D2009" s="11" t="n">
        <v>46299.0338425926</v>
      </c>
      <c r="E2009" s="10" t="s">
        <v>4446</v>
      </c>
      <c r="F2009" s="10" t="s">
        <v>4362</v>
      </c>
      <c r="G2009" s="10" t="s">
        <v>4363</v>
      </c>
      <c r="H2009" s="10" t="s">
        <v>295</v>
      </c>
      <c r="I2009" s="10" t="s">
        <v>152</v>
      </c>
      <c r="J2009" s="10" t="s">
        <v>248</v>
      </c>
      <c r="K2009" s="10" t="s">
        <v>154</v>
      </c>
      <c r="M2009" s="12" t="n">
        <v>55.1500389375891</v>
      </c>
      <c r="N2009" s="12" t="n">
        <v>4.13325481378654</v>
      </c>
      <c r="O2009" s="12" t="n">
        <v>53.9633497198147</v>
      </c>
      <c r="P2009" s="12" t="n">
        <v>63.9602462105129</v>
      </c>
      <c r="Q2009" s="12" t="n">
        <v>59.2881521766798</v>
      </c>
      <c r="R2009" s="12" t="n">
        <v>57.7700170297273</v>
      </c>
      <c r="S2009" s="12" t="n">
        <v>57.4434511084744</v>
      </c>
      <c r="T2009" s="12" t="n">
        <v>48.9613592091418</v>
      </c>
      <c r="U2009" s="12" t="n">
        <v>46.8897590637207</v>
      </c>
      <c r="V2009" s="12" t="n">
        <v>65.6312713623047</v>
      </c>
      <c r="W2009" s="12" t="n">
        <v>18.741512298584</v>
      </c>
      <c r="X2009" s="13" t="n">
        <v>19.7068611034571</v>
      </c>
      <c r="Y2009" s="13" t="n">
        <v>50.6591915894784</v>
      </c>
      <c r="Z2009" s="13" t="n">
        <v>54.3000000000001</v>
      </c>
      <c r="AA2009" s="10" t="s">
        <v>155</v>
      </c>
      <c r="AG2009" s="13" t="n">
        <v>98.8621600100583</v>
      </c>
      <c r="AH2009" s="13" t="n">
        <v>100</v>
      </c>
      <c r="AI2009" s="13" t="n">
        <v>46.2</v>
      </c>
      <c r="AJ2009" s="13" t="n">
        <v>70.5</v>
      </c>
      <c r="AK2009" s="13" t="n">
        <v>49.8</v>
      </c>
      <c r="AL2009" s="12" t="n">
        <v>49.8</v>
      </c>
      <c r="AM2009" s="10" t="s">
        <v>157</v>
      </c>
    </row>
    <row r="2010" customFormat="false" ht="15" hidden="false" customHeight="false" outlineLevel="0" collapsed="false">
      <c r="A2010" s="10" t="s">
        <v>4447</v>
      </c>
      <c r="B2010" s="10" t="s">
        <v>4360</v>
      </c>
      <c r="C2010" s="10" t="s">
        <v>148</v>
      </c>
      <c r="D2010" s="11" t="n">
        <v>46299.0338657407</v>
      </c>
      <c r="E2010" s="10" t="s">
        <v>4448</v>
      </c>
      <c r="F2010" s="10" t="s">
        <v>4362</v>
      </c>
      <c r="G2010" s="10" t="s">
        <v>4363</v>
      </c>
      <c r="H2010" s="10" t="s">
        <v>298</v>
      </c>
      <c r="I2010" s="10" t="s">
        <v>152</v>
      </c>
      <c r="J2010" s="10" t="s">
        <v>248</v>
      </c>
      <c r="K2010" s="10" t="s">
        <v>154</v>
      </c>
      <c r="M2010" s="12" t="n">
        <v>61.3184516579759</v>
      </c>
      <c r="N2010" s="12" t="n">
        <v>1.13052981020747</v>
      </c>
      <c r="O2010" s="12" t="n">
        <v>61.0712605347974</v>
      </c>
      <c r="P2010" s="12" t="n">
        <v>63.4131667502431</v>
      </c>
      <c r="Q2010" s="12" t="n">
        <v>62.6532559639852</v>
      </c>
      <c r="R2010" s="12" t="n">
        <v>62.1402190377538</v>
      </c>
      <c r="S2010" s="12" t="n">
        <v>60.8058082760788</v>
      </c>
      <c r="T2010" s="12" t="n">
        <v>59.649366180343</v>
      </c>
      <c r="U2010" s="12" t="n">
        <v>59.4190101623535</v>
      </c>
      <c r="V2010" s="12" t="n">
        <v>65.7224273681641</v>
      </c>
      <c r="W2010" s="12" t="n">
        <v>6.30341720581055</v>
      </c>
      <c r="X2010" s="13" t="n">
        <v>73.7568038894467</v>
      </c>
      <c r="Y2010" s="13" t="n">
        <v>98.5721080166993</v>
      </c>
      <c r="Z2010" s="13" t="n">
        <v>61.6</v>
      </c>
      <c r="AA2010" s="10" t="s">
        <v>170</v>
      </c>
      <c r="AG2010" s="13" t="n">
        <v>98.6497758315087</v>
      </c>
      <c r="AH2010" s="13" t="n">
        <v>100</v>
      </c>
      <c r="AI2010" s="13" t="n">
        <v>50.7</v>
      </c>
      <c r="AJ2010" s="13" t="n">
        <v>70</v>
      </c>
      <c r="AK2010" s="13" t="n">
        <v>61.9</v>
      </c>
      <c r="AL2010" s="12" t="n">
        <v>60.7706627004404</v>
      </c>
      <c r="AM2010" s="10" t="s">
        <v>157</v>
      </c>
    </row>
    <row r="2011" customFormat="false" ht="15" hidden="false" customHeight="false" outlineLevel="0" collapsed="false">
      <c r="A2011" s="10" t="s">
        <v>4449</v>
      </c>
      <c r="B2011" s="10" t="s">
        <v>4360</v>
      </c>
      <c r="C2011" s="10" t="s">
        <v>148</v>
      </c>
      <c r="D2011" s="11" t="n">
        <v>46299.033900463</v>
      </c>
      <c r="E2011" s="10" t="s">
        <v>4450</v>
      </c>
      <c r="F2011" s="10" t="s">
        <v>4362</v>
      </c>
      <c r="G2011" s="10" t="s">
        <v>4363</v>
      </c>
      <c r="H2011" s="10" t="s">
        <v>301</v>
      </c>
      <c r="I2011" s="10" t="s">
        <v>152</v>
      </c>
      <c r="J2011" s="10" t="s">
        <v>248</v>
      </c>
      <c r="K2011" s="10" t="s">
        <v>154</v>
      </c>
      <c r="M2011" s="12" t="n">
        <v>57.8893239614536</v>
      </c>
      <c r="N2011" s="12" t="n">
        <v>2.86353013320288</v>
      </c>
      <c r="O2011" s="12" t="n">
        <v>57.1622498313112</v>
      </c>
      <c r="P2011" s="12" t="n">
        <v>63.8117887058328</v>
      </c>
      <c r="Q2011" s="12" t="n">
        <v>61.0348327606563</v>
      </c>
      <c r="R2011" s="12" t="n">
        <v>59.885800701645</v>
      </c>
      <c r="S2011" s="12" t="n">
        <v>58.9290158861674</v>
      </c>
      <c r="T2011" s="12" t="n">
        <v>53.3771603360824</v>
      </c>
      <c r="U2011" s="12" t="n">
        <v>52.2243881225586</v>
      </c>
      <c r="V2011" s="12" t="n">
        <v>65.5735015869141</v>
      </c>
      <c r="W2011" s="12" t="n">
        <v>13.3491134643555</v>
      </c>
      <c r="X2011" s="13" t="n">
        <v>25.0137323767831</v>
      </c>
      <c r="Y2011" s="13" t="n">
        <v>62.0595236113654</v>
      </c>
      <c r="Z2011" s="13" t="n">
        <v>57.7000000000001</v>
      </c>
      <c r="AA2011" s="10" t="s">
        <v>155</v>
      </c>
      <c r="AC2011" s="10" t="s">
        <v>156</v>
      </c>
      <c r="AG2011" s="13" t="n">
        <v>98.3265002168594</v>
      </c>
      <c r="AH2011" s="13" t="n">
        <v>100</v>
      </c>
      <c r="AI2011" s="13" t="n">
        <v>51.1</v>
      </c>
      <c r="AJ2011" s="13" t="n">
        <v>69.2</v>
      </c>
      <c r="AK2011" s="13" t="n">
        <v>51.9</v>
      </c>
      <c r="AL2011" s="12" t="n">
        <v>52.4333149734802</v>
      </c>
      <c r="AM2011" s="10" t="s">
        <v>157</v>
      </c>
    </row>
    <row r="2012" customFormat="false" ht="15" hidden="false" customHeight="false" outlineLevel="0" collapsed="false">
      <c r="A2012" s="10" t="s">
        <v>4451</v>
      </c>
      <c r="B2012" s="10" t="s">
        <v>4360</v>
      </c>
      <c r="C2012" s="10" t="s">
        <v>148</v>
      </c>
      <c r="D2012" s="11" t="n">
        <v>46299.0339467593</v>
      </c>
      <c r="E2012" s="10" t="s">
        <v>4452</v>
      </c>
      <c r="F2012" s="10" t="s">
        <v>4362</v>
      </c>
      <c r="G2012" s="10" t="s">
        <v>4363</v>
      </c>
      <c r="H2012" s="10" t="s">
        <v>304</v>
      </c>
      <c r="I2012" s="10" t="s">
        <v>152</v>
      </c>
      <c r="J2012" s="10" t="s">
        <v>248</v>
      </c>
      <c r="K2012" s="10" t="s">
        <v>154</v>
      </c>
      <c r="M2012" s="12" t="n">
        <v>64.2920398235953</v>
      </c>
      <c r="N2012" s="12" t="n">
        <v>1.2985915415897</v>
      </c>
      <c r="O2012" s="12" t="n">
        <v>63.9637454576153</v>
      </c>
      <c r="P2012" s="12" t="n">
        <v>65.3819476753206</v>
      </c>
      <c r="Q2012" s="12" t="n">
        <v>66.8657079847116</v>
      </c>
      <c r="R2012" s="12" t="n">
        <v>64.4409601815485</v>
      </c>
      <c r="S2012" s="12" t="n">
        <v>65.6712705932948</v>
      </c>
      <c r="T2012" s="12" t="n">
        <v>62.6731958835237</v>
      </c>
      <c r="U2012" s="12" t="n">
        <v>62.6925926208496</v>
      </c>
      <c r="V2012" s="12" t="n">
        <v>68.179069519043</v>
      </c>
      <c r="W2012" s="12" t="n">
        <v>5.48647689819336</v>
      </c>
      <c r="X2012" s="13" t="n">
        <v>73.3580375257801</v>
      </c>
      <c r="Y2012" s="13" t="n">
        <v>97.380070088365</v>
      </c>
      <c r="Z2012" s="13" t="n">
        <v>65.1</v>
      </c>
      <c r="AA2012" s="10" t="s">
        <v>170</v>
      </c>
      <c r="AG2012" s="13" t="n">
        <v>99.0023240371846</v>
      </c>
      <c r="AH2012" s="13" t="n">
        <v>100</v>
      </c>
      <c r="AI2012" s="13" t="n">
        <v>60.9</v>
      </c>
      <c r="AJ2012" s="13" t="n">
        <v>73</v>
      </c>
      <c r="AK2012" s="13" t="n">
        <v>63.2</v>
      </c>
      <c r="AL2012" s="12" t="n">
        <v>62.1899377384682</v>
      </c>
      <c r="AM2012" s="10" t="s">
        <v>157</v>
      </c>
    </row>
    <row r="2013" customFormat="false" ht="15" hidden="false" customHeight="false" outlineLevel="0" collapsed="false">
      <c r="A2013" s="10" t="s">
        <v>4453</v>
      </c>
      <c r="B2013" s="10" t="s">
        <v>4360</v>
      </c>
      <c r="C2013" s="10" t="s">
        <v>148</v>
      </c>
      <c r="D2013" s="11" t="n">
        <v>46299.0339699074</v>
      </c>
      <c r="E2013" s="10" t="s">
        <v>4454</v>
      </c>
      <c r="F2013" s="10" t="s">
        <v>4362</v>
      </c>
      <c r="G2013" s="10" t="s">
        <v>4363</v>
      </c>
      <c r="H2013" s="10" t="s">
        <v>307</v>
      </c>
      <c r="I2013" s="10" t="s">
        <v>152</v>
      </c>
      <c r="J2013" s="10" t="s">
        <v>248</v>
      </c>
      <c r="K2013" s="10" t="s">
        <v>154</v>
      </c>
      <c r="M2013" s="12" t="n">
        <v>63.5076370806135</v>
      </c>
      <c r="N2013" s="12" t="n">
        <v>1.59330821316677</v>
      </c>
      <c r="O2013" s="12" t="n">
        <v>63.0606555718441</v>
      </c>
      <c r="P2013" s="12" t="n">
        <v>65.8785283844016</v>
      </c>
      <c r="Q2013" s="12" t="n">
        <v>66.5583624885649</v>
      </c>
      <c r="R2013" s="12" t="n">
        <v>63.9041939765562</v>
      </c>
      <c r="S2013" s="12" t="n">
        <v>64.5077509751084</v>
      </c>
      <c r="T2013" s="12" t="n">
        <v>61.9571794082044</v>
      </c>
      <c r="U2013" s="12" t="n">
        <v>60.9883308410645</v>
      </c>
      <c r="V2013" s="12" t="n">
        <v>67.751823425293</v>
      </c>
      <c r="W2013" s="12" t="n">
        <v>6.76349258422852</v>
      </c>
      <c r="X2013" s="13" t="n">
        <v>73.1378885811019</v>
      </c>
      <c r="Y2013" s="13" t="n">
        <v>92.1725915666359</v>
      </c>
      <c r="Z2013" s="13" t="n">
        <v>63.8</v>
      </c>
      <c r="AA2013" s="10" t="s">
        <v>170</v>
      </c>
      <c r="AG2013" s="13" t="n">
        <v>98.9549426075039</v>
      </c>
      <c r="AH2013" s="13" t="n">
        <v>100</v>
      </c>
      <c r="AI2013" s="13" t="n">
        <v>60.1</v>
      </c>
      <c r="AJ2013" s="13" t="n">
        <v>74.4</v>
      </c>
      <c r="AK2013" s="13" t="n">
        <v>62.1</v>
      </c>
      <c r="AL2013" s="12" t="n">
        <v>62.2185185185185</v>
      </c>
      <c r="AM2013" s="10" t="s">
        <v>157</v>
      </c>
    </row>
    <row r="2014" customFormat="false" ht="15" hidden="false" customHeight="false" outlineLevel="0" collapsed="false">
      <c r="A2014" s="10" t="s">
        <v>4455</v>
      </c>
      <c r="B2014" s="10" t="s">
        <v>4360</v>
      </c>
      <c r="C2014" s="10" t="s">
        <v>148</v>
      </c>
      <c r="D2014" s="11" t="n">
        <v>46299.0340162037</v>
      </c>
      <c r="E2014" s="10" t="s">
        <v>4456</v>
      </c>
      <c r="F2014" s="10" t="s">
        <v>4362</v>
      </c>
      <c r="G2014" s="10" t="s">
        <v>4363</v>
      </c>
      <c r="H2014" s="10" t="s">
        <v>310</v>
      </c>
      <c r="I2014" s="10" t="s">
        <v>152</v>
      </c>
      <c r="J2014" s="10" t="s">
        <v>248</v>
      </c>
      <c r="K2014" s="10" t="s">
        <v>154</v>
      </c>
      <c r="M2014" s="12" t="n">
        <v>60.3507856216638</v>
      </c>
      <c r="N2014" s="12" t="n">
        <v>1.99058318136161</v>
      </c>
      <c r="O2014" s="12" t="n">
        <v>59.7897062007064</v>
      </c>
      <c r="P2014" s="12" t="n">
        <v>63.853388453681</v>
      </c>
      <c r="Q2014" s="12" t="n">
        <v>63.8873503744943</v>
      </c>
      <c r="R2014" s="12" t="n">
        <v>61.4546622647584</v>
      </c>
      <c r="S2014" s="12" t="n">
        <v>60.909436802337</v>
      </c>
      <c r="T2014" s="12" t="n">
        <v>57.731888832195</v>
      </c>
      <c r="U2014" s="12" t="n">
        <v>56.9823379516602</v>
      </c>
      <c r="V2014" s="12" t="n">
        <v>65.9516525268555</v>
      </c>
      <c r="W2014" s="12" t="n">
        <v>8.96931457519531</v>
      </c>
      <c r="X2014" s="13" t="n">
        <v>52.5903801629699</v>
      </c>
      <c r="Y2014" s="13" t="n">
        <v>83.3061048580277</v>
      </c>
      <c r="Z2014" s="13" t="n">
        <v>61.4</v>
      </c>
      <c r="AA2014" s="10" t="s">
        <v>170</v>
      </c>
      <c r="AG2014" s="13" t="n">
        <v>98.8144993562444</v>
      </c>
      <c r="AH2014" s="13" t="n">
        <v>100</v>
      </c>
      <c r="AI2014" s="13" t="n">
        <v>56.3</v>
      </c>
      <c r="AJ2014" s="13" t="n">
        <v>73.9</v>
      </c>
      <c r="AK2014" s="13" t="n">
        <v>58.3</v>
      </c>
      <c r="AL2014" s="12" t="n">
        <v>58.1762730741355</v>
      </c>
      <c r="AM2014" s="10" t="s">
        <v>157</v>
      </c>
    </row>
    <row r="2015" customFormat="false" ht="15" hidden="false" customHeight="false" outlineLevel="0" collapsed="false">
      <c r="A2015" s="10" t="s">
        <v>4457</v>
      </c>
      <c r="B2015" s="10" t="s">
        <v>4360</v>
      </c>
      <c r="C2015" s="10" t="s">
        <v>148</v>
      </c>
      <c r="D2015" s="11" t="n">
        <v>46299.0340509259</v>
      </c>
      <c r="E2015" s="10" t="s">
        <v>4458</v>
      </c>
      <c r="F2015" s="10" t="s">
        <v>4362</v>
      </c>
      <c r="G2015" s="10" t="s">
        <v>4363</v>
      </c>
      <c r="H2015" s="10" t="s">
        <v>313</v>
      </c>
      <c r="I2015" s="10" t="s">
        <v>152</v>
      </c>
      <c r="J2015" s="10" t="s">
        <v>248</v>
      </c>
      <c r="K2015" s="10" t="s">
        <v>154</v>
      </c>
      <c r="M2015" s="12" t="n">
        <v>61.2723450749793</v>
      </c>
      <c r="N2015" s="12" t="n">
        <v>1.90256508987807</v>
      </c>
      <c r="O2015" s="12" t="n">
        <v>60.7030927035436</v>
      </c>
      <c r="P2015" s="12" t="n">
        <v>64.4501090107872</v>
      </c>
      <c r="Q2015" s="12" t="n">
        <v>64.051390584559</v>
      </c>
      <c r="R2015" s="12" t="n">
        <v>62.7310582043396</v>
      </c>
      <c r="S2015" s="12" t="n">
        <v>62.4856695264416</v>
      </c>
      <c r="T2015" s="12" t="n">
        <v>58.5918291087596</v>
      </c>
      <c r="U2015" s="12" t="n">
        <v>58.2709693908691</v>
      </c>
      <c r="V2015" s="12" t="n">
        <v>66.6678161621094</v>
      </c>
      <c r="W2015" s="12" t="n">
        <v>8.39684677124023</v>
      </c>
      <c r="X2015" s="13" t="n">
        <v>50.735871063514</v>
      </c>
      <c r="Y2015" s="13" t="n">
        <v>82.9339412575549</v>
      </c>
      <c r="Z2015" s="13" t="n">
        <v>61.1</v>
      </c>
      <c r="AA2015" s="10" t="s">
        <v>170</v>
      </c>
      <c r="AG2015" s="13" t="n">
        <v>98.7953069348418</v>
      </c>
      <c r="AH2015" s="13" t="n">
        <v>100</v>
      </c>
      <c r="AI2015" s="13" t="n">
        <v>57.4</v>
      </c>
      <c r="AJ2015" s="13" t="n">
        <v>73.9</v>
      </c>
      <c r="AK2015" s="13" t="n">
        <v>57.7</v>
      </c>
      <c r="AL2015" s="12" t="n">
        <v>58.0396915072525</v>
      </c>
      <c r="AM2015" s="10" t="s">
        <v>157</v>
      </c>
    </row>
    <row r="2016" customFormat="false" ht="15" hidden="false" customHeight="false" outlineLevel="0" collapsed="false">
      <c r="A2016" s="10" t="s">
        <v>4459</v>
      </c>
      <c r="B2016" s="10" t="s">
        <v>4360</v>
      </c>
      <c r="C2016" s="10" t="s">
        <v>148</v>
      </c>
      <c r="D2016" s="11" t="n">
        <v>46299.0340740741</v>
      </c>
      <c r="E2016" s="10" t="s">
        <v>4460</v>
      </c>
      <c r="F2016" s="10" t="s">
        <v>4362</v>
      </c>
      <c r="G2016" s="10" t="s">
        <v>4363</v>
      </c>
      <c r="H2016" s="10" t="s">
        <v>316</v>
      </c>
      <c r="I2016" s="10" t="s">
        <v>152</v>
      </c>
      <c r="J2016" s="10" t="s">
        <v>248</v>
      </c>
      <c r="K2016" s="10" t="s">
        <v>154</v>
      </c>
      <c r="M2016" s="12" t="n">
        <v>59.3241061520973</v>
      </c>
      <c r="N2016" s="12" t="n">
        <v>2.15716157016278</v>
      </c>
      <c r="O2016" s="12" t="n">
        <v>58.7903000823985</v>
      </c>
      <c r="P2016" s="12" t="n">
        <v>62.9976333837521</v>
      </c>
      <c r="Q2016" s="12" t="n">
        <v>62.1870731623885</v>
      </c>
      <c r="R2016" s="12" t="n">
        <v>59.9521772528523</v>
      </c>
      <c r="S2016" s="12" t="n">
        <v>60.3008234429407</v>
      </c>
      <c r="T2016" s="12" t="n">
        <v>55.7547019505617</v>
      </c>
      <c r="U2016" s="12" t="n">
        <v>55.7148132324219</v>
      </c>
      <c r="V2016" s="12" t="n">
        <v>64.5286178588867</v>
      </c>
      <c r="W2016" s="12" t="n">
        <v>8.81380462646484</v>
      </c>
      <c r="X2016" s="13" t="n">
        <v>27.8245079418088</v>
      </c>
      <c r="Y2016" s="13" t="n">
        <v>76.3801632193025</v>
      </c>
      <c r="Z2016" s="13" t="n">
        <v>59</v>
      </c>
      <c r="AA2016" s="10" t="s">
        <v>155</v>
      </c>
      <c r="AG2016" s="13" t="n">
        <v>98.6269504714068</v>
      </c>
      <c r="AH2016" s="13" t="n">
        <v>100</v>
      </c>
      <c r="AI2016" s="13" t="n">
        <v>52.9</v>
      </c>
      <c r="AJ2016" s="13" t="n">
        <v>71.9</v>
      </c>
      <c r="AK2016" s="13" t="n">
        <v>57.7</v>
      </c>
      <c r="AL2016" s="12" t="n">
        <v>57.3435089521755</v>
      </c>
      <c r="AM2016" s="10" t="s">
        <v>157</v>
      </c>
    </row>
    <row r="2017" customFormat="false" ht="15" hidden="false" customHeight="false" outlineLevel="0" collapsed="false">
      <c r="A2017" s="10" t="s">
        <v>4461</v>
      </c>
      <c r="B2017" s="10" t="s">
        <v>4360</v>
      </c>
      <c r="C2017" s="10" t="s">
        <v>148</v>
      </c>
      <c r="D2017" s="11" t="n">
        <v>46299.0340972222</v>
      </c>
      <c r="E2017" s="10" t="s">
        <v>4462</v>
      </c>
      <c r="F2017" s="10" t="s">
        <v>4362</v>
      </c>
      <c r="G2017" s="10" t="s">
        <v>4363</v>
      </c>
      <c r="H2017" s="10" t="s">
        <v>319</v>
      </c>
      <c r="I2017" s="10" t="s">
        <v>152</v>
      </c>
      <c r="J2017" s="10" t="s">
        <v>248</v>
      </c>
      <c r="K2017" s="10" t="s">
        <v>154</v>
      </c>
      <c r="M2017" s="12" t="n">
        <v>57.6265308368477</v>
      </c>
      <c r="N2017" s="12" t="n">
        <v>3.40809700217658</v>
      </c>
      <c r="O2017" s="12" t="n">
        <v>56.7149741701214</v>
      </c>
      <c r="P2017" s="12" t="n">
        <v>64.338222995368</v>
      </c>
      <c r="Q2017" s="12" t="n">
        <v>61.756177077413</v>
      </c>
      <c r="R2017" s="12" t="n">
        <v>59.8374113645619</v>
      </c>
      <c r="S2017" s="12" t="n">
        <v>58.6428644836125</v>
      </c>
      <c r="T2017" s="12" t="n">
        <v>52.5322376063623</v>
      </c>
      <c r="U2017" s="12" t="n">
        <v>50.7947692871094</v>
      </c>
      <c r="V2017" s="12" t="n">
        <v>65.9564666748047</v>
      </c>
      <c r="W2017" s="12" t="n">
        <v>15.1616973876953</v>
      </c>
      <c r="X2017" s="13" t="n">
        <v>22.3695852797625</v>
      </c>
      <c r="Y2017" s="13" t="n">
        <v>57.209320026259</v>
      </c>
      <c r="Z2017" s="13" t="n">
        <v>57.2000000000001</v>
      </c>
      <c r="AA2017" s="10" t="s">
        <v>155</v>
      </c>
      <c r="AG2017" s="13" t="n">
        <v>98.8953811123343</v>
      </c>
      <c r="AH2017" s="13" t="n">
        <v>100</v>
      </c>
      <c r="AI2017" s="13" t="n">
        <v>50</v>
      </c>
      <c r="AJ2017" s="13" t="n">
        <v>70.5</v>
      </c>
      <c r="AK2017" s="13" t="n">
        <v>52.6</v>
      </c>
      <c r="AL2017" s="12" t="n">
        <v>51.2734803423763</v>
      </c>
      <c r="AM2017" s="10" t="s">
        <v>157</v>
      </c>
    </row>
    <row r="2018" customFormat="false" ht="15" hidden="false" customHeight="false" outlineLevel="0" collapsed="false">
      <c r="A2018" s="10" t="s">
        <v>4463</v>
      </c>
      <c r="B2018" s="10" t="s">
        <v>4360</v>
      </c>
      <c r="C2018" s="10" t="s">
        <v>148</v>
      </c>
      <c r="D2018" s="11" t="n">
        <v>46299.0350115741</v>
      </c>
      <c r="E2018" s="10" t="s">
        <v>4464</v>
      </c>
      <c r="F2018" s="10" t="s">
        <v>4362</v>
      </c>
      <c r="G2018" s="10" t="s">
        <v>4363</v>
      </c>
      <c r="H2018" s="10" t="s">
        <v>322</v>
      </c>
      <c r="I2018" s="10" t="s">
        <v>323</v>
      </c>
      <c r="J2018" s="10" t="s">
        <v>248</v>
      </c>
      <c r="K2018" s="10" t="s">
        <v>154</v>
      </c>
      <c r="M2018" s="12" t="n">
        <v>69.9391864003399</v>
      </c>
      <c r="N2018" s="12" t="n">
        <v>0.708659381346487</v>
      </c>
      <c r="O2018" s="12" t="n">
        <v>69.7745094916935</v>
      </c>
      <c r="P2018" s="12" t="n">
        <v>70.8260668921239</v>
      </c>
      <c r="Q2018" s="12" t="n">
        <v>71.1459053104051</v>
      </c>
      <c r="R2018" s="12" t="n">
        <v>70.6851957055743</v>
      </c>
      <c r="S2018" s="12" t="n">
        <v>69.5969536346139</v>
      </c>
      <c r="T2018" s="12" t="n">
        <v>69.0378535948984</v>
      </c>
      <c r="U2018" s="12" t="n">
        <v>68.8630905151367</v>
      </c>
      <c r="V2018" s="12" t="n">
        <v>71.7833786010742</v>
      </c>
      <c r="W2018" s="12" t="n">
        <v>2.9202880859375</v>
      </c>
      <c r="X2018" s="13" t="n">
        <v>97.6212230504128</v>
      </c>
      <c r="Y2018" s="13" t="n">
        <v>100</v>
      </c>
      <c r="Z2018" s="13" t="n">
        <v>70.2</v>
      </c>
      <c r="AA2018" s="10" t="s">
        <v>170</v>
      </c>
      <c r="AG2018" s="13" t="n">
        <v>98.2750472589792</v>
      </c>
      <c r="AH2018" s="13" t="n">
        <v>100</v>
      </c>
      <c r="AI2018" s="13" t="n">
        <v>66.4</v>
      </c>
      <c r="AJ2018" s="13" t="n">
        <v>75</v>
      </c>
      <c r="AK2018" s="13" t="n">
        <v>68.8</v>
      </c>
      <c r="AL2018" s="12" t="n">
        <v>69.102027027027</v>
      </c>
      <c r="AM2018" s="10" t="s">
        <v>157</v>
      </c>
    </row>
    <row r="2019" customFormat="false" ht="15" hidden="false" customHeight="false" outlineLevel="0" collapsed="false">
      <c r="A2019" s="10" t="s">
        <v>4465</v>
      </c>
      <c r="B2019" s="10" t="s">
        <v>4360</v>
      </c>
      <c r="C2019" s="10" t="s">
        <v>148</v>
      </c>
      <c r="D2019" s="11" t="n">
        <v>46299.0350347222</v>
      </c>
      <c r="E2019" s="10" t="s">
        <v>4466</v>
      </c>
      <c r="F2019" s="10" t="s">
        <v>4362</v>
      </c>
      <c r="G2019" s="10" t="s">
        <v>4363</v>
      </c>
      <c r="H2019" s="10" t="s">
        <v>326</v>
      </c>
      <c r="I2019" s="10" t="s">
        <v>323</v>
      </c>
      <c r="J2019" s="10" t="s">
        <v>248</v>
      </c>
      <c r="K2019" s="10" t="s">
        <v>154</v>
      </c>
      <c r="M2019" s="12" t="n">
        <v>69.7467494222501</v>
      </c>
      <c r="N2019" s="12" t="n">
        <v>0.794740984560564</v>
      </c>
      <c r="O2019" s="12" t="n">
        <v>69.5799380687558</v>
      </c>
      <c r="P2019" s="12" t="n">
        <v>70.6828722974638</v>
      </c>
      <c r="Q2019" s="12" t="n">
        <v>70.8600100281871</v>
      </c>
      <c r="R2019" s="12" t="n">
        <v>70.7560444256402</v>
      </c>
      <c r="S2019" s="12" t="n">
        <v>69.2022039357946</v>
      </c>
      <c r="T2019" s="12" t="n">
        <v>68.6719298943058</v>
      </c>
      <c r="U2019" s="12" t="n">
        <v>68.2983703613281</v>
      </c>
      <c r="V2019" s="12" t="n">
        <v>71.9841537475586</v>
      </c>
      <c r="W2019" s="12" t="n">
        <v>3.68578338623047</v>
      </c>
      <c r="X2019" s="13" t="n">
        <v>93.7261414902583</v>
      </c>
      <c r="Y2019" s="13" t="n">
        <v>100</v>
      </c>
      <c r="Z2019" s="13" t="n">
        <v>70.4</v>
      </c>
      <c r="AA2019" s="10" t="s">
        <v>170</v>
      </c>
      <c r="AG2019" s="13" t="n">
        <v>98.6779184247539</v>
      </c>
      <c r="AH2019" s="13" t="n">
        <v>100</v>
      </c>
      <c r="AI2019" s="13" t="n">
        <v>66.1</v>
      </c>
      <c r="AJ2019" s="13" t="n">
        <v>75.5</v>
      </c>
      <c r="AK2019" s="13" t="n">
        <v>68.2</v>
      </c>
      <c r="AL2019" s="12" t="n">
        <v>68.7922119815668</v>
      </c>
      <c r="AM2019" s="10" t="s">
        <v>157</v>
      </c>
    </row>
    <row r="2020" customFormat="false" ht="15" hidden="false" customHeight="false" outlineLevel="0" collapsed="false">
      <c r="A2020" s="10" t="s">
        <v>4467</v>
      </c>
      <c r="B2020" s="10" t="s">
        <v>4360</v>
      </c>
      <c r="C2020" s="10" t="s">
        <v>148</v>
      </c>
      <c r="D2020" s="11" t="n">
        <v>46299.0350578704</v>
      </c>
      <c r="E2020" s="10" t="s">
        <v>4468</v>
      </c>
      <c r="F2020" s="10" t="s">
        <v>4362</v>
      </c>
      <c r="G2020" s="10" t="s">
        <v>4363</v>
      </c>
      <c r="H2020" s="10" t="s">
        <v>329</v>
      </c>
      <c r="I2020" s="10" t="s">
        <v>323</v>
      </c>
      <c r="J2020" s="10" t="s">
        <v>248</v>
      </c>
      <c r="K2020" s="10" t="s">
        <v>154</v>
      </c>
      <c r="M2020" s="12" t="n">
        <v>69.2437735776957</v>
      </c>
      <c r="N2020" s="12" t="n">
        <v>0.729974996952645</v>
      </c>
      <c r="O2020" s="12" t="n">
        <v>69.0705851947903</v>
      </c>
      <c r="P2020" s="12" t="n">
        <v>71.1589175754123</v>
      </c>
      <c r="Q2020" s="12" t="n">
        <v>69.8034986417256</v>
      </c>
      <c r="R2020" s="12" t="n">
        <v>69.292043736237</v>
      </c>
      <c r="S2020" s="12" t="n">
        <v>69.2499745063116</v>
      </c>
      <c r="T2020" s="12" t="n">
        <v>68.51758298121</v>
      </c>
      <c r="U2020" s="12" t="n">
        <v>68.3666687011719</v>
      </c>
      <c r="V2020" s="12" t="n">
        <v>71.3785400390625</v>
      </c>
      <c r="W2020" s="12" t="n">
        <v>3.01187133789063</v>
      </c>
      <c r="X2020" s="13" t="n">
        <v>95.297348024052</v>
      </c>
      <c r="Y2020" s="13" t="n">
        <v>100</v>
      </c>
      <c r="Z2020" s="13" t="n">
        <v>69.6</v>
      </c>
      <c r="AA2020" s="10" t="s">
        <v>170</v>
      </c>
      <c r="AG2020" s="13" t="n">
        <v>98.1526652452026</v>
      </c>
      <c r="AH2020" s="13" t="n">
        <v>100</v>
      </c>
      <c r="AI2020" s="13" t="n">
        <v>65.2</v>
      </c>
      <c r="AJ2020" s="13" t="n">
        <v>74.7</v>
      </c>
      <c r="AK2020" s="13" t="n">
        <v>67.7</v>
      </c>
      <c r="AL2020" s="12" t="n">
        <v>68.579884370016</v>
      </c>
      <c r="AM2020" s="10" t="s">
        <v>157</v>
      </c>
    </row>
    <row r="2021" customFormat="false" ht="15" hidden="false" customHeight="false" outlineLevel="0" collapsed="false">
      <c r="A2021" s="10" t="s">
        <v>4469</v>
      </c>
      <c r="B2021" s="10" t="s">
        <v>4360</v>
      </c>
      <c r="C2021" s="10" t="s">
        <v>148</v>
      </c>
      <c r="D2021" s="11" t="n">
        <v>46299.0350810185</v>
      </c>
      <c r="E2021" s="10" t="s">
        <v>4470</v>
      </c>
      <c r="F2021" s="10" t="s">
        <v>4362</v>
      </c>
      <c r="G2021" s="10" t="s">
        <v>4363</v>
      </c>
      <c r="H2021" s="10" t="s">
        <v>332</v>
      </c>
      <c r="I2021" s="10" t="s">
        <v>323</v>
      </c>
      <c r="J2021" s="10" t="s">
        <v>248</v>
      </c>
      <c r="K2021" s="10" t="s">
        <v>154</v>
      </c>
      <c r="M2021" s="12" t="n">
        <v>67.7688795881989</v>
      </c>
      <c r="N2021" s="12" t="n">
        <v>0.714493069624826</v>
      </c>
      <c r="O2021" s="12" t="n">
        <v>67.6300052185575</v>
      </c>
      <c r="P2021" s="12" t="n">
        <v>69.4445747639062</v>
      </c>
      <c r="Q2021" s="12" t="n">
        <v>68.352805862766</v>
      </c>
      <c r="R2021" s="12" t="n">
        <v>67.6707794902851</v>
      </c>
      <c r="S2021" s="12" t="n">
        <v>67.6125110973011</v>
      </c>
      <c r="T2021" s="12" t="n">
        <v>66.9877527510609</v>
      </c>
      <c r="U2021" s="12" t="n">
        <v>66.6592559814453</v>
      </c>
      <c r="V2021" s="12" t="n">
        <v>70.1178207397461</v>
      </c>
      <c r="W2021" s="12" t="n">
        <v>3.45856475830078</v>
      </c>
      <c r="X2021" s="13" t="n">
        <v>96.6181002016206</v>
      </c>
      <c r="Y2021" s="13" t="n">
        <v>100</v>
      </c>
      <c r="Z2021" s="13" t="n">
        <v>68.7048301696777</v>
      </c>
      <c r="AA2021" s="10" t="s">
        <v>170</v>
      </c>
      <c r="AG2021" s="13" t="n">
        <v>98.6156962785114</v>
      </c>
      <c r="AH2021" s="13" t="n">
        <v>100</v>
      </c>
      <c r="AI2021" s="13" t="n">
        <v>65.4</v>
      </c>
      <c r="AJ2021" s="13" t="n">
        <v>73.9</v>
      </c>
      <c r="AK2021" s="13" t="n">
        <v>67</v>
      </c>
      <c r="AL2021" s="12" t="n">
        <v>66.6592592592593</v>
      </c>
      <c r="AM2021" s="10" t="s">
        <v>157</v>
      </c>
    </row>
    <row r="2022" customFormat="false" ht="15" hidden="false" customHeight="false" outlineLevel="0" collapsed="false">
      <c r="A2022" s="10" t="s">
        <v>4471</v>
      </c>
      <c r="B2022" s="10" t="s">
        <v>4360</v>
      </c>
      <c r="C2022" s="10" t="s">
        <v>148</v>
      </c>
      <c r="D2022" s="11" t="n">
        <v>46299.0351041667</v>
      </c>
      <c r="E2022" s="10" t="s">
        <v>4472</v>
      </c>
      <c r="F2022" s="10" t="s">
        <v>4362</v>
      </c>
      <c r="G2022" s="10" t="s">
        <v>4363</v>
      </c>
      <c r="H2022" s="10" t="s">
        <v>336</v>
      </c>
      <c r="I2022" s="10" t="s">
        <v>323</v>
      </c>
      <c r="J2022" s="10" t="s">
        <v>153</v>
      </c>
      <c r="K2022" s="10" t="s">
        <v>154</v>
      </c>
      <c r="M2022" s="12" t="n">
        <v>69.6581615644994</v>
      </c>
      <c r="N2022" s="12" t="n">
        <v>1.36996567718958</v>
      </c>
      <c r="O2022" s="12" t="n">
        <v>69.6009703449658</v>
      </c>
      <c r="P2022" s="12" t="n">
        <v>68.8762777507789</v>
      </c>
      <c r="Q2022" s="12" t="n">
        <v>71.1190122957472</v>
      </c>
      <c r="R2022" s="12" t="n">
        <v>71.3542922987992</v>
      </c>
      <c r="S2022" s="12" t="n">
        <v>68.1913211840253</v>
      </c>
      <c r="T2022" s="12" t="n">
        <v>67.9378137868167</v>
      </c>
      <c r="U2022" s="12" t="n">
        <v>67.6017303466797</v>
      </c>
      <c r="V2022" s="12" t="n">
        <v>72.3470993041992</v>
      </c>
      <c r="W2022" s="12" t="n">
        <v>4.74536895751953</v>
      </c>
      <c r="X2022" s="13" t="n">
        <v>68.2696357866951</v>
      </c>
      <c r="Y2022" s="13" t="n">
        <v>98.945550532139</v>
      </c>
      <c r="Z2022" s="13" t="n">
        <v>70.1</v>
      </c>
      <c r="AA2022" s="10" t="s">
        <v>170</v>
      </c>
      <c r="AE2022" s="10" t="s">
        <v>156</v>
      </c>
      <c r="AG2022" s="13" t="n">
        <v>97.8835106236772</v>
      </c>
      <c r="AH2022" s="13" t="n">
        <v>100</v>
      </c>
      <c r="AI2022" s="13" t="n">
        <v>65.5</v>
      </c>
      <c r="AJ2022" s="13" t="n">
        <v>76.2</v>
      </c>
      <c r="AK2022" s="13" t="n">
        <v>67.4</v>
      </c>
      <c r="AL2022" s="12" t="n">
        <v>67.6017277039848</v>
      </c>
      <c r="AM2022" s="10" t="s">
        <v>157</v>
      </c>
    </row>
    <row r="2023" customFormat="false" ht="15" hidden="false" customHeight="false" outlineLevel="0" collapsed="false">
      <c r="A2023" s="10" t="s">
        <v>4473</v>
      </c>
      <c r="B2023" s="10" t="s">
        <v>4360</v>
      </c>
      <c r="C2023" s="10" t="s">
        <v>148</v>
      </c>
      <c r="D2023" s="11" t="n">
        <v>46299.0351157407</v>
      </c>
      <c r="E2023" s="10" t="s">
        <v>4474</v>
      </c>
      <c r="F2023" s="10" t="s">
        <v>4362</v>
      </c>
      <c r="G2023" s="10" t="s">
        <v>4363</v>
      </c>
      <c r="H2023" s="10" t="s">
        <v>339</v>
      </c>
      <c r="I2023" s="10" t="s">
        <v>323</v>
      </c>
      <c r="J2023" s="10" t="s">
        <v>153</v>
      </c>
      <c r="K2023" s="10" t="s">
        <v>154</v>
      </c>
      <c r="M2023" s="12" t="n">
        <v>68.0616526824714</v>
      </c>
      <c r="N2023" s="12" t="n">
        <v>1.12861977991251</v>
      </c>
      <c r="O2023" s="12" t="n">
        <v>68.0291207424022</v>
      </c>
      <c r="P2023" s="12" t="n">
        <v>68.4248330107189</v>
      </c>
      <c r="Q2023" s="12" t="n">
        <v>67.84089815324</v>
      </c>
      <c r="R2023" s="12" t="n">
        <v>68.9838639699551</v>
      </c>
      <c r="S2023" s="12" t="n">
        <v>67.5234755013517</v>
      </c>
      <c r="T2023" s="12" t="n">
        <v>66.576977064019</v>
      </c>
      <c r="U2023" s="12" t="n">
        <v>66.2300262451172</v>
      </c>
      <c r="V2023" s="12" t="n">
        <v>70.6310348510742</v>
      </c>
      <c r="W2023" s="12" t="n">
        <v>4.40100860595703</v>
      </c>
      <c r="X2023" s="13" t="n">
        <v>79.2679524291145</v>
      </c>
      <c r="Y2023" s="13" t="n">
        <v>99.7872563038399</v>
      </c>
      <c r="Z2023" s="13" t="n">
        <v>68.4999999999999</v>
      </c>
      <c r="AA2023" s="10" t="s">
        <v>170</v>
      </c>
      <c r="AG2023" s="13" t="n">
        <v>98.1112061591104</v>
      </c>
      <c r="AH2023" s="13" t="n">
        <v>100</v>
      </c>
      <c r="AI2023" s="13" t="n">
        <v>65.1</v>
      </c>
      <c r="AJ2023" s="13" t="n">
        <v>75.7</v>
      </c>
      <c r="AK2023" s="13" t="n">
        <v>67.4</v>
      </c>
      <c r="AL2023" s="12" t="n">
        <v>68.1947999750903</v>
      </c>
      <c r="AM2023" s="10" t="s">
        <v>157</v>
      </c>
    </row>
    <row r="2024" customFormat="false" ht="15" hidden="false" customHeight="false" outlineLevel="0" collapsed="false">
      <c r="A2024" s="10" t="s">
        <v>4475</v>
      </c>
      <c r="B2024" s="10" t="s">
        <v>4360</v>
      </c>
      <c r="C2024" s="10" t="s">
        <v>148</v>
      </c>
      <c r="D2024" s="11" t="n">
        <v>46299.0351388889</v>
      </c>
      <c r="E2024" s="10" t="s">
        <v>4476</v>
      </c>
      <c r="F2024" s="10" t="s">
        <v>4362</v>
      </c>
      <c r="G2024" s="10" t="s">
        <v>4363</v>
      </c>
      <c r="H2024" s="10" t="s">
        <v>342</v>
      </c>
      <c r="I2024" s="10" t="s">
        <v>323</v>
      </c>
      <c r="J2024" s="10" t="s">
        <v>153</v>
      </c>
      <c r="K2024" s="10" t="s">
        <v>154</v>
      </c>
      <c r="M2024" s="12" t="n">
        <v>67.9136452704479</v>
      </c>
      <c r="N2024" s="12" t="n">
        <v>1.18645821153629</v>
      </c>
      <c r="O2024" s="12" t="n">
        <v>67.7532159905063</v>
      </c>
      <c r="P2024" s="12" t="n">
        <v>69.6181226146376</v>
      </c>
      <c r="Q2024" s="12" t="n">
        <v>68.2407031043028</v>
      </c>
      <c r="R2024" s="12" t="n">
        <v>67.8949947549354</v>
      </c>
      <c r="S2024" s="12" t="n">
        <v>68.2872725216229</v>
      </c>
      <c r="T2024" s="12" t="n">
        <v>66.5144940632227</v>
      </c>
      <c r="U2024" s="12" t="n">
        <v>66.5222244262695</v>
      </c>
      <c r="V2024" s="12" t="n">
        <v>70.9755096435547</v>
      </c>
      <c r="W2024" s="12" t="n">
        <v>4.45328521728516</v>
      </c>
      <c r="X2024" s="13" t="n">
        <v>80.177396544303</v>
      </c>
      <c r="Y2024" s="13" t="n">
        <v>99.3389903461846</v>
      </c>
      <c r="Z2024" s="13" t="n">
        <v>68.9999999999999</v>
      </c>
      <c r="AA2024" s="10" t="s">
        <v>170</v>
      </c>
      <c r="AG2024" s="13" t="n">
        <v>98.2421167089525</v>
      </c>
      <c r="AH2024" s="13" t="n">
        <v>100</v>
      </c>
      <c r="AI2024" s="13" t="n">
        <v>65.1</v>
      </c>
      <c r="AJ2024" s="13" t="n">
        <v>74.7</v>
      </c>
      <c r="AK2024" s="13" t="n">
        <v>67</v>
      </c>
      <c r="AL2024" s="12" t="n">
        <v>66.9856622390892</v>
      </c>
      <c r="AM2024" s="10" t="s">
        <v>157</v>
      </c>
    </row>
    <row r="2025" customFormat="false" ht="15" hidden="false" customHeight="false" outlineLevel="0" collapsed="false">
      <c r="A2025" s="10" t="s">
        <v>4477</v>
      </c>
      <c r="B2025" s="10" t="s">
        <v>4360</v>
      </c>
      <c r="C2025" s="10" t="s">
        <v>148</v>
      </c>
      <c r="D2025" s="11" t="n">
        <v>46299.035162037</v>
      </c>
      <c r="E2025" s="10" t="s">
        <v>4478</v>
      </c>
      <c r="F2025" s="10" t="s">
        <v>4362</v>
      </c>
      <c r="G2025" s="10" t="s">
        <v>4363</v>
      </c>
      <c r="H2025" s="10" t="s">
        <v>345</v>
      </c>
      <c r="I2025" s="10" t="s">
        <v>323</v>
      </c>
      <c r="J2025" s="10" t="s">
        <v>153</v>
      </c>
      <c r="K2025" s="10" t="s">
        <v>154</v>
      </c>
      <c r="M2025" s="12" t="n">
        <v>67.0861996131485</v>
      </c>
      <c r="N2025" s="12" t="n">
        <v>1.28863773679554</v>
      </c>
      <c r="O2025" s="12" t="n">
        <v>66.9869119525873</v>
      </c>
      <c r="P2025" s="12" t="n">
        <v>68.771890775743</v>
      </c>
      <c r="Q2025" s="12" t="n">
        <v>66.6858386203665</v>
      </c>
      <c r="R2025" s="12" t="n">
        <v>67.0187564139704</v>
      </c>
      <c r="S2025" s="12" t="n">
        <v>67.3771066967348</v>
      </c>
      <c r="T2025" s="12" t="n">
        <v>64.9973932012667</v>
      </c>
      <c r="U2025" s="12" t="n">
        <v>64.4212112426758</v>
      </c>
      <c r="V2025" s="12" t="n">
        <v>69.8157577514648</v>
      </c>
      <c r="W2025" s="12" t="n">
        <v>5.39454650878906</v>
      </c>
      <c r="X2025" s="13" t="n">
        <v>63.4027824003195</v>
      </c>
      <c r="Y2025" s="13" t="n">
        <v>94.7174332689876</v>
      </c>
      <c r="Z2025" s="13" t="n">
        <v>67</v>
      </c>
      <c r="AA2025" s="10" t="s">
        <v>170</v>
      </c>
      <c r="AG2025" s="13" t="n">
        <v>98.3180628272251</v>
      </c>
      <c r="AH2025" s="13" t="n">
        <v>100</v>
      </c>
      <c r="AI2025" s="13" t="n">
        <v>63.8</v>
      </c>
      <c r="AJ2025" s="13" t="n">
        <v>73.8</v>
      </c>
      <c r="AK2025" s="13" t="n">
        <v>67.1</v>
      </c>
      <c r="AL2025" s="12" t="n">
        <v>67.1333333333333</v>
      </c>
      <c r="AM2025" s="10" t="s">
        <v>157</v>
      </c>
    </row>
    <row r="2026" customFormat="false" ht="15" hidden="false" customHeight="false" outlineLevel="0" collapsed="false">
      <c r="A2026" s="10" t="s">
        <v>4479</v>
      </c>
      <c r="B2026" s="10" t="s">
        <v>4360</v>
      </c>
      <c r="C2026" s="10" t="s">
        <v>148</v>
      </c>
      <c r="D2026" s="11" t="n">
        <v>46299.0351736111</v>
      </c>
      <c r="E2026" s="10" t="s">
        <v>4480</v>
      </c>
      <c r="F2026" s="10" t="s">
        <v>4362</v>
      </c>
      <c r="G2026" s="10" t="s">
        <v>4363</v>
      </c>
      <c r="H2026" s="10" t="s">
        <v>351</v>
      </c>
      <c r="I2026" s="10" t="s">
        <v>323</v>
      </c>
      <c r="J2026" s="10" t="s">
        <v>153</v>
      </c>
      <c r="K2026" s="10" t="s">
        <v>154</v>
      </c>
      <c r="M2026" s="12" t="n">
        <v>66.7983342529569</v>
      </c>
      <c r="N2026" s="12" t="n">
        <v>0.874691745588742</v>
      </c>
      <c r="O2026" s="12" t="n">
        <v>66.7648371518856</v>
      </c>
      <c r="P2026" s="12" t="n">
        <v>67.8757138824463</v>
      </c>
      <c r="Q2026" s="12" t="n">
        <v>66.565232918346</v>
      </c>
      <c r="R2026" s="12" t="n">
        <v>66.4475950307144</v>
      </c>
      <c r="S2026" s="12" t="n">
        <v>66.7485759800527</v>
      </c>
      <c r="T2026" s="12" t="n">
        <v>65.5146536642006</v>
      </c>
      <c r="U2026" s="12" t="n">
        <v>65.2518539428711</v>
      </c>
      <c r="V2026" s="12" t="n">
        <v>69.239372253418</v>
      </c>
      <c r="W2026" s="12" t="n">
        <v>3.98751831054688</v>
      </c>
      <c r="X2026" s="13" t="n">
        <v>90.5957726003782</v>
      </c>
      <c r="Y2026" s="13" t="n">
        <v>99.9987135119836</v>
      </c>
      <c r="Z2026" s="13" t="n">
        <v>67.7</v>
      </c>
      <c r="AA2026" s="10" t="s">
        <v>170</v>
      </c>
      <c r="AG2026" s="13" t="n">
        <v>98.443515704154</v>
      </c>
      <c r="AH2026" s="13" t="n">
        <v>100</v>
      </c>
      <c r="AI2026" s="13" t="n">
        <v>63.8</v>
      </c>
      <c r="AJ2026" s="13" t="n">
        <v>73.6</v>
      </c>
      <c r="AK2026" s="13" t="n">
        <v>65.7</v>
      </c>
      <c r="AL2026" s="12" t="n">
        <v>66.3546332463506</v>
      </c>
      <c r="AM2026" s="10" t="s">
        <v>157</v>
      </c>
    </row>
    <row r="2027" customFormat="false" ht="15" hidden="false" customHeight="false" outlineLevel="0" collapsed="false">
      <c r="A2027" s="10" t="s">
        <v>4481</v>
      </c>
      <c r="B2027" s="10" t="s">
        <v>4360</v>
      </c>
      <c r="C2027" s="10" t="s">
        <v>148</v>
      </c>
      <c r="D2027" s="11" t="n">
        <v>46299.0351967593</v>
      </c>
      <c r="E2027" s="10" t="s">
        <v>4482</v>
      </c>
      <c r="F2027" s="10" t="s">
        <v>4362</v>
      </c>
      <c r="G2027" s="10" t="s">
        <v>4363</v>
      </c>
      <c r="H2027" s="10" t="s">
        <v>354</v>
      </c>
      <c r="I2027" s="10" t="s">
        <v>323</v>
      </c>
      <c r="J2027" s="10" t="s">
        <v>153</v>
      </c>
      <c r="K2027" s="10" t="s">
        <v>154</v>
      </c>
      <c r="M2027" s="12" t="n">
        <v>64.6498021247691</v>
      </c>
      <c r="N2027" s="12" t="n">
        <v>1.59003142687512</v>
      </c>
      <c r="O2027" s="12" t="n">
        <v>64.6600264548501</v>
      </c>
      <c r="P2027" s="12" t="n">
        <v>66.0052975470634</v>
      </c>
      <c r="Q2027" s="12" t="n">
        <v>64.912419078514</v>
      </c>
      <c r="R2027" s="12" t="n">
        <v>64.3522051867037</v>
      </c>
      <c r="S2027" s="12" t="n">
        <v>62.9624657883888</v>
      </c>
      <c r="T2027" s="12" t="n">
        <v>61.9984899520429</v>
      </c>
      <c r="U2027" s="12" t="n">
        <v>61.2410850524902</v>
      </c>
      <c r="V2027" s="12" t="n">
        <v>68.6626663208008</v>
      </c>
      <c r="W2027" s="12" t="n">
        <v>7.42158126831055</v>
      </c>
      <c r="X2027" s="13" t="n">
        <v>52.3683510959666</v>
      </c>
      <c r="Y2027" s="13" t="n">
        <v>88.2633703086107</v>
      </c>
      <c r="Z2027" s="13" t="n">
        <v>64.3000000000001</v>
      </c>
      <c r="AA2027" s="10" t="s">
        <v>170</v>
      </c>
      <c r="AG2027" s="13" t="n">
        <v>98.7035601407359</v>
      </c>
      <c r="AH2027" s="13" t="n">
        <v>100</v>
      </c>
      <c r="AI2027" s="13" t="n">
        <v>49.7</v>
      </c>
      <c r="AJ2027" s="13" t="n">
        <v>72.7</v>
      </c>
      <c r="AK2027" s="13" t="n">
        <v>65.6</v>
      </c>
      <c r="AL2027" s="12" t="n">
        <v>65.2197215830083</v>
      </c>
      <c r="AM2027" s="10" t="s">
        <v>157</v>
      </c>
    </row>
    <row r="2028" customFormat="false" ht="15" hidden="false" customHeight="false" outlineLevel="0" collapsed="false">
      <c r="A2028" s="10" t="s">
        <v>4483</v>
      </c>
      <c r="B2028" s="10" t="s">
        <v>4360</v>
      </c>
      <c r="C2028" s="10" t="s">
        <v>148</v>
      </c>
      <c r="D2028" s="11" t="n">
        <v>46299.0352199074</v>
      </c>
      <c r="E2028" s="10" t="s">
        <v>4484</v>
      </c>
      <c r="F2028" s="10" t="s">
        <v>4362</v>
      </c>
      <c r="G2028" s="10" t="s">
        <v>4363</v>
      </c>
      <c r="H2028" s="10" t="s">
        <v>357</v>
      </c>
      <c r="I2028" s="10" t="s">
        <v>358</v>
      </c>
      <c r="J2028" s="10" t="s">
        <v>248</v>
      </c>
      <c r="K2028" s="10" t="s">
        <v>154</v>
      </c>
      <c r="M2028" s="12" t="n">
        <v>47.1828685794808</v>
      </c>
      <c r="N2028" s="12" t="n">
        <v>6.420699882228</v>
      </c>
      <c r="O2028" s="12" t="n">
        <v>45.3003302797894</v>
      </c>
      <c r="P2028" s="12" t="n">
        <v>58.5282015463885</v>
      </c>
      <c r="Q2028" s="12" t="n">
        <v>54.1045164744059</v>
      </c>
      <c r="R2028" s="12" t="n">
        <v>52.5750183477117</v>
      </c>
      <c r="S2028" s="12" t="n">
        <v>53.2086417807862</v>
      </c>
      <c r="T2028" s="12" t="n">
        <v>38.3974631456133</v>
      </c>
      <c r="U2028" s="12" t="n">
        <v>35.2701225280762</v>
      </c>
      <c r="V2028" s="12" t="n">
        <v>59.6388473510742</v>
      </c>
      <c r="W2028" s="12" t="n">
        <v>24.3687248229981</v>
      </c>
      <c r="X2028" s="13" t="n">
        <v>16.5413142936365</v>
      </c>
      <c r="Y2028" s="13" t="n">
        <v>33.9985096353806</v>
      </c>
      <c r="Z2028" s="13" t="n">
        <v>42.1000000000001</v>
      </c>
      <c r="AA2028" s="10" t="s">
        <v>162</v>
      </c>
      <c r="AG2028" s="13" t="n">
        <v>98.989587085928</v>
      </c>
      <c r="AH2028" s="13" t="n">
        <v>100</v>
      </c>
      <c r="AI2028" s="13" t="n">
        <v>34.2</v>
      </c>
      <c r="AJ2028" s="13" t="n">
        <v>71.9</v>
      </c>
      <c r="AK2028" s="13" t="n">
        <v>42.4</v>
      </c>
      <c r="AL2028" s="12" t="n">
        <v>39.7851851851852</v>
      </c>
      <c r="AM2028" s="10" t="s">
        <v>157</v>
      </c>
    </row>
    <row r="2029" customFormat="false" ht="15" hidden="false" customHeight="false" outlineLevel="0" collapsed="false">
      <c r="A2029" s="10" t="s">
        <v>4485</v>
      </c>
      <c r="B2029" s="10" t="s">
        <v>4360</v>
      </c>
      <c r="C2029" s="10" t="s">
        <v>148</v>
      </c>
      <c r="D2029" s="11" t="n">
        <v>46299.0352314815</v>
      </c>
      <c r="E2029" s="10" t="s">
        <v>4486</v>
      </c>
      <c r="F2029" s="10" t="s">
        <v>4362</v>
      </c>
      <c r="G2029" s="10" t="s">
        <v>4363</v>
      </c>
      <c r="H2029" s="10" t="s">
        <v>361</v>
      </c>
      <c r="I2029" s="10" t="s">
        <v>358</v>
      </c>
      <c r="J2029" s="10" t="s">
        <v>153</v>
      </c>
      <c r="K2029" s="10" t="s">
        <v>154</v>
      </c>
      <c r="M2029" s="12" t="n">
        <v>49.1656384234138</v>
      </c>
      <c r="N2029" s="12" t="n">
        <v>7.81492124575835</v>
      </c>
      <c r="O2029" s="12" t="n">
        <v>47.1966065820783</v>
      </c>
      <c r="P2029" s="12" t="n">
        <v>58.0880488175199</v>
      </c>
      <c r="Q2029" s="12" t="n">
        <v>58.3045067114938</v>
      </c>
      <c r="R2029" s="12" t="n">
        <v>56.1363498277641</v>
      </c>
      <c r="S2029" s="12" t="n">
        <v>55.3081802875799</v>
      </c>
      <c r="T2029" s="12" t="n">
        <v>37.5621442162792</v>
      </c>
      <c r="U2029" s="12" t="n">
        <v>34.6297302246094</v>
      </c>
      <c r="V2029" s="12" t="n">
        <v>62.2417793273926</v>
      </c>
      <c r="W2029" s="12" t="n">
        <v>27.6120491027832</v>
      </c>
      <c r="X2029" s="13" t="n">
        <v>13.6125588060004</v>
      </c>
      <c r="Y2029" s="13" t="n">
        <v>27.5294505522375</v>
      </c>
      <c r="Z2029" s="13" t="n">
        <v>56.5000000000003</v>
      </c>
      <c r="AA2029" s="10" t="s">
        <v>162</v>
      </c>
      <c r="AG2029" s="13" t="n">
        <v>98.1688492755066</v>
      </c>
      <c r="AH2029" s="13" t="n">
        <v>100</v>
      </c>
      <c r="AI2029" s="13" t="n">
        <v>33.5</v>
      </c>
      <c r="AJ2029" s="13" t="n">
        <v>73.3</v>
      </c>
      <c r="AK2029" s="13" t="n">
        <v>33.6</v>
      </c>
      <c r="AL2029" s="12" t="n">
        <v>34.3472974483144</v>
      </c>
      <c r="AM2029" s="10" t="s">
        <v>157</v>
      </c>
    </row>
    <row r="2030" customFormat="false" ht="15" hidden="false" customHeight="false" outlineLevel="0" collapsed="false">
      <c r="A2030" s="10" t="s">
        <v>4487</v>
      </c>
      <c r="B2030" s="10" t="s">
        <v>4488</v>
      </c>
      <c r="C2030" s="10" t="s">
        <v>148</v>
      </c>
      <c r="D2030" s="11" t="n">
        <v>46299.0541435185</v>
      </c>
      <c r="E2030" s="10" t="s">
        <v>4489</v>
      </c>
      <c r="F2030" s="10" t="s">
        <v>4490</v>
      </c>
      <c r="G2030" s="10" t="s">
        <v>4491</v>
      </c>
      <c r="H2030" s="10" t="s">
        <v>151</v>
      </c>
      <c r="I2030" s="10" t="s">
        <v>152</v>
      </c>
      <c r="J2030" s="10" t="s">
        <v>153</v>
      </c>
      <c r="K2030" s="10" t="s">
        <v>154</v>
      </c>
      <c r="M2030" s="12" t="n">
        <v>66.5852710926874</v>
      </c>
      <c r="N2030" s="12" t="n">
        <v>2.50977536221505</v>
      </c>
      <c r="O2030" s="12" t="n">
        <v>66.1356166423234</v>
      </c>
      <c r="P2030" s="12" t="n">
        <v>72.4894080286092</v>
      </c>
      <c r="Q2030" s="12" t="n">
        <v>66.2565613940524</v>
      </c>
      <c r="R2030" s="12" t="n">
        <v>67.2704436324663</v>
      </c>
      <c r="S2030" s="12" t="n">
        <v>67.195318436107</v>
      </c>
      <c r="T2030" s="12" t="n">
        <v>63.4355924511838</v>
      </c>
      <c r="U2030" s="12" t="n">
        <v>62.2868041992188</v>
      </c>
      <c r="V2030" s="12" t="n">
        <v>74.4765167236328</v>
      </c>
      <c r="W2030" s="12" t="n">
        <v>12.1897125244141</v>
      </c>
      <c r="X2030" s="13" t="n">
        <v>51.1118802457385</v>
      </c>
      <c r="Y2030" s="13" t="n">
        <v>76.8244354071126</v>
      </c>
      <c r="Z2030" s="13" t="n">
        <v>66.3</v>
      </c>
      <c r="AA2030" s="10" t="s">
        <v>170</v>
      </c>
      <c r="AG2030" s="13" t="n">
        <v>98.940141086227</v>
      </c>
      <c r="AH2030" s="13" t="n">
        <v>100</v>
      </c>
      <c r="AI2030" s="13" t="n">
        <v>61.4</v>
      </c>
      <c r="AJ2030" s="13" t="n">
        <v>78.2</v>
      </c>
      <c r="AK2030" s="13" t="n">
        <v>65.7</v>
      </c>
      <c r="AL2030" s="12" t="n">
        <v>65.993453302718</v>
      </c>
      <c r="AM2030" s="10" t="s">
        <v>157</v>
      </c>
      <c r="AN2030" s="10" t="s">
        <v>632</v>
      </c>
    </row>
    <row r="2031" customFormat="false" ht="15" hidden="false" customHeight="false" outlineLevel="0" collapsed="false">
      <c r="A2031" s="10" t="s">
        <v>4492</v>
      </c>
      <c r="B2031" s="10" t="s">
        <v>4488</v>
      </c>
      <c r="C2031" s="10" t="s">
        <v>148</v>
      </c>
      <c r="D2031" s="11" t="n">
        <v>46299.0541782407</v>
      </c>
      <c r="E2031" s="10" t="s">
        <v>4493</v>
      </c>
      <c r="F2031" s="10" t="s">
        <v>4490</v>
      </c>
      <c r="G2031" s="10" t="s">
        <v>4491</v>
      </c>
      <c r="H2031" s="10" t="s">
        <v>160</v>
      </c>
      <c r="I2031" s="10" t="s">
        <v>152</v>
      </c>
      <c r="J2031" s="10" t="s">
        <v>153</v>
      </c>
      <c r="K2031" s="10" t="s">
        <v>154</v>
      </c>
      <c r="M2031" s="12" t="n">
        <v>66.4877935320077</v>
      </c>
      <c r="N2031" s="12" t="n">
        <v>2.39530324001029</v>
      </c>
      <c r="O2031" s="12" t="n">
        <v>66.1091414234435</v>
      </c>
      <c r="P2031" s="12" t="n">
        <v>71.9981831694579</v>
      </c>
      <c r="Q2031" s="12" t="n">
        <v>66.1298853304555</v>
      </c>
      <c r="R2031" s="12" t="n">
        <v>67.2961669643342</v>
      </c>
      <c r="S2031" s="12" t="n">
        <v>67.1613781203963</v>
      </c>
      <c r="T2031" s="12" t="n">
        <v>63.5613073150397</v>
      </c>
      <c r="U2031" s="12" t="n">
        <v>62.4865112304688</v>
      </c>
      <c r="V2031" s="12" t="n">
        <v>73.2976226806641</v>
      </c>
      <c r="W2031" s="12" t="n">
        <v>10.8111114501953</v>
      </c>
      <c r="X2031" s="13" t="n">
        <v>51.556221843419</v>
      </c>
      <c r="Y2031" s="13" t="n">
        <v>79.1549981736272</v>
      </c>
      <c r="Z2031" s="13" t="n">
        <v>66.4</v>
      </c>
      <c r="AA2031" s="10" t="s">
        <v>170</v>
      </c>
      <c r="AC2031" s="10" t="s">
        <v>156</v>
      </c>
      <c r="AG2031" s="13" t="n">
        <v>98.0188566654732</v>
      </c>
      <c r="AH2031" s="13" t="n">
        <v>100</v>
      </c>
      <c r="AI2031" s="13" t="n">
        <v>61.7</v>
      </c>
      <c r="AJ2031" s="13" t="n">
        <v>76.6</v>
      </c>
      <c r="AK2031" s="13" t="n">
        <v>65.9</v>
      </c>
      <c r="AL2031" s="12" t="n">
        <v>66.3814189189189</v>
      </c>
      <c r="AM2031" s="10" t="s">
        <v>157</v>
      </c>
      <c r="AN2031" s="10" t="s">
        <v>632</v>
      </c>
    </row>
    <row r="2032" customFormat="false" ht="15" hidden="false" customHeight="false" outlineLevel="0" collapsed="false">
      <c r="A2032" s="10" t="s">
        <v>4494</v>
      </c>
      <c r="B2032" s="10" t="s">
        <v>4488</v>
      </c>
      <c r="C2032" s="10" t="s">
        <v>148</v>
      </c>
      <c r="D2032" s="11" t="n">
        <v>46299.054224537</v>
      </c>
      <c r="E2032" s="10" t="s">
        <v>4495</v>
      </c>
      <c r="F2032" s="10" t="s">
        <v>4490</v>
      </c>
      <c r="G2032" s="10" t="s">
        <v>4491</v>
      </c>
      <c r="H2032" s="10" t="s">
        <v>166</v>
      </c>
      <c r="I2032" s="10" t="s">
        <v>152</v>
      </c>
      <c r="J2032" s="10" t="s">
        <v>153</v>
      </c>
      <c r="K2032" s="10" t="s">
        <v>154</v>
      </c>
      <c r="M2032" s="12" t="n">
        <v>66.4203154213691</v>
      </c>
      <c r="N2032" s="12" t="n">
        <v>2.62043014260876</v>
      </c>
      <c r="O2032" s="12" t="n">
        <v>65.9714667652387</v>
      </c>
      <c r="P2032" s="12" t="n">
        <v>72.3979248968809</v>
      </c>
      <c r="Q2032" s="12" t="n">
        <v>65.9730662528369</v>
      </c>
      <c r="R2032" s="12" t="n">
        <v>66.6629087234389</v>
      </c>
      <c r="S2032" s="12" t="n">
        <v>67.4408772261199</v>
      </c>
      <c r="T2032" s="12" t="n">
        <v>63.4094177998032</v>
      </c>
      <c r="U2032" s="12" t="n">
        <v>62.3129043579102</v>
      </c>
      <c r="V2032" s="12" t="n">
        <v>73.8690795898438</v>
      </c>
      <c r="W2032" s="12" t="n">
        <v>11.5561752319336</v>
      </c>
      <c r="X2032" s="13" t="n">
        <v>49.4215523282175</v>
      </c>
      <c r="Y2032" s="13" t="n">
        <v>74.1999972520301</v>
      </c>
      <c r="Z2032" s="13" t="n">
        <v>66.2</v>
      </c>
      <c r="AA2032" s="10" t="s">
        <v>155</v>
      </c>
      <c r="AG2032" s="13" t="n">
        <v>99.1877563814274</v>
      </c>
      <c r="AH2032" s="13" t="n">
        <v>100</v>
      </c>
      <c r="AI2032" s="13" t="n">
        <v>61.5</v>
      </c>
      <c r="AJ2032" s="13" t="n">
        <v>76.9</v>
      </c>
      <c r="AK2032" s="13" t="n">
        <v>66</v>
      </c>
      <c r="AL2032" s="12" t="n">
        <v>66.1673661726242</v>
      </c>
      <c r="AM2032" s="10" t="s">
        <v>157</v>
      </c>
      <c r="AN2032" s="10" t="s">
        <v>632</v>
      </c>
    </row>
    <row r="2033" customFormat="false" ht="15" hidden="false" customHeight="false" outlineLevel="0" collapsed="false">
      <c r="A2033" s="10" t="s">
        <v>4496</v>
      </c>
      <c r="B2033" s="10" t="s">
        <v>4488</v>
      </c>
      <c r="C2033" s="10" t="s">
        <v>148</v>
      </c>
      <c r="D2033" s="11" t="n">
        <v>46299.0542592593</v>
      </c>
      <c r="E2033" s="10" t="s">
        <v>4497</v>
      </c>
      <c r="F2033" s="10" t="s">
        <v>4490</v>
      </c>
      <c r="G2033" s="10" t="s">
        <v>4491</v>
      </c>
      <c r="H2033" s="10" t="s">
        <v>169</v>
      </c>
      <c r="I2033" s="10" t="s">
        <v>152</v>
      </c>
      <c r="J2033" s="10" t="s">
        <v>153</v>
      </c>
      <c r="K2033" s="10" t="s">
        <v>154</v>
      </c>
      <c r="M2033" s="12" t="n">
        <v>66.5242043058185</v>
      </c>
      <c r="N2033" s="12" t="n">
        <v>2.20064855717024</v>
      </c>
      <c r="O2033" s="12" t="n">
        <v>66.1859374555703</v>
      </c>
      <c r="P2033" s="12" t="n">
        <v>71.8677958790741</v>
      </c>
      <c r="Q2033" s="12" t="n">
        <v>65.8990140225426</v>
      </c>
      <c r="R2033" s="12" t="n">
        <v>67.0348316354577</v>
      </c>
      <c r="S2033" s="12" t="n">
        <v>66.8577863675592</v>
      </c>
      <c r="T2033" s="12" t="n">
        <v>64.0682689630743</v>
      </c>
      <c r="U2033" s="12" t="n">
        <v>63.5605087280273</v>
      </c>
      <c r="V2033" s="12" t="n">
        <v>73.2494049072266</v>
      </c>
      <c r="W2033" s="12" t="n">
        <v>9.68889617919922</v>
      </c>
      <c r="X2033" s="13" t="n">
        <v>64.6627704714008</v>
      </c>
      <c r="Y2033" s="13" t="n">
        <v>82.9685805573549</v>
      </c>
      <c r="Z2033" s="13" t="n">
        <v>66.5</v>
      </c>
      <c r="AA2033" s="10" t="s">
        <v>170</v>
      </c>
      <c r="AC2033" s="10" t="s">
        <v>156</v>
      </c>
      <c r="AF2033" s="10" t="s">
        <v>156</v>
      </c>
      <c r="AG2033" s="13" t="n">
        <v>98.4480349657866</v>
      </c>
      <c r="AH2033" s="13" t="n">
        <v>100</v>
      </c>
      <c r="AI2033" s="13" t="n">
        <v>62.1</v>
      </c>
      <c r="AJ2033" s="13" t="n">
        <v>75.8</v>
      </c>
      <c r="AK2033" s="13" t="n">
        <v>64.8</v>
      </c>
      <c r="AL2033" s="12" t="n">
        <v>65.3040038234107</v>
      </c>
      <c r="AM2033" s="10" t="s">
        <v>157</v>
      </c>
      <c r="AN2033" s="10" t="s">
        <v>632</v>
      </c>
    </row>
    <row r="2034" customFormat="false" ht="15" hidden="false" customHeight="false" outlineLevel="0" collapsed="false">
      <c r="A2034" s="10" t="s">
        <v>4498</v>
      </c>
      <c r="B2034" s="10" t="s">
        <v>4488</v>
      </c>
      <c r="C2034" s="10" t="s">
        <v>148</v>
      </c>
      <c r="D2034" s="11" t="n">
        <v>46299.0542939815</v>
      </c>
      <c r="E2034" s="10" t="s">
        <v>4499</v>
      </c>
      <c r="F2034" s="10" t="s">
        <v>4490</v>
      </c>
      <c r="G2034" s="10" t="s">
        <v>4491</v>
      </c>
      <c r="H2034" s="10" t="s">
        <v>173</v>
      </c>
      <c r="I2034" s="10" t="s">
        <v>152</v>
      </c>
      <c r="J2034" s="10" t="s">
        <v>153</v>
      </c>
      <c r="K2034" s="10" t="s">
        <v>154</v>
      </c>
      <c r="L2034" s="10" t="s">
        <v>161</v>
      </c>
      <c r="M2034" s="12" t="n">
        <v>67.245093595901</v>
      </c>
      <c r="N2034" s="12" t="n">
        <v>2.66188004710737</v>
      </c>
      <c r="O2034" s="12" t="n">
        <v>66.7816008839671</v>
      </c>
      <c r="P2034" s="12" t="n">
        <v>73.8428440901698</v>
      </c>
      <c r="Q2034" s="12" t="n">
        <v>66.5486471452921</v>
      </c>
      <c r="R2034" s="12" t="n">
        <v>68.1428571884241</v>
      </c>
      <c r="S2034" s="12" t="n">
        <v>67.12009312077</v>
      </c>
      <c r="T2034" s="12" t="n">
        <v>64.0059421901795</v>
      </c>
      <c r="U2034" s="12" t="n">
        <v>62.5087966918945</v>
      </c>
      <c r="V2034" s="12" t="n">
        <v>75.315544128418</v>
      </c>
      <c r="W2034" s="12" t="n">
        <v>12.8067474365234</v>
      </c>
      <c r="X2034" s="13" t="n">
        <v>37.3037819116251</v>
      </c>
      <c r="Y2034" s="13" t="n">
        <v>73.8401485950506</v>
      </c>
      <c r="Z2034" s="13" t="n">
        <v>67.0000000000001</v>
      </c>
      <c r="AA2034" s="10" t="s">
        <v>155</v>
      </c>
      <c r="AD2034" s="10" t="s">
        <v>161</v>
      </c>
      <c r="AG2034" s="13" t="n">
        <v>96.8668831168831</v>
      </c>
      <c r="AH2034" s="13" t="n">
        <v>97.6440746753247</v>
      </c>
      <c r="AI2034" s="13" t="n">
        <v>61.3</v>
      </c>
      <c r="AJ2034" s="13" t="n">
        <v>84.2</v>
      </c>
      <c r="AK2034" s="13" t="n">
        <v>65.1</v>
      </c>
      <c r="AL2034" s="12" t="n">
        <v>66.6555976318325</v>
      </c>
      <c r="AM2034" s="10" t="s">
        <v>157</v>
      </c>
      <c r="AN2034" s="10" t="s">
        <v>632</v>
      </c>
      <c r="AO2034" s="10" t="s">
        <v>2682</v>
      </c>
    </row>
    <row r="2035" customFormat="false" ht="15" hidden="false" customHeight="false" outlineLevel="0" collapsed="false">
      <c r="A2035" s="10" t="s">
        <v>4500</v>
      </c>
      <c r="B2035" s="10" t="s">
        <v>4488</v>
      </c>
      <c r="C2035" s="10" t="s">
        <v>148</v>
      </c>
      <c r="D2035" s="11" t="n">
        <v>46299.0543402778</v>
      </c>
      <c r="E2035" s="10" t="s">
        <v>4501</v>
      </c>
      <c r="F2035" s="10" t="s">
        <v>4490</v>
      </c>
      <c r="G2035" s="10" t="s">
        <v>4491</v>
      </c>
      <c r="H2035" s="10" t="s">
        <v>176</v>
      </c>
      <c r="I2035" s="10" t="s">
        <v>152</v>
      </c>
      <c r="J2035" s="10" t="s">
        <v>153</v>
      </c>
      <c r="K2035" s="10" t="s">
        <v>154</v>
      </c>
      <c r="M2035" s="12" t="n">
        <v>66.934461851035</v>
      </c>
      <c r="N2035" s="12" t="n">
        <v>1.85896137316988</v>
      </c>
      <c r="O2035" s="12" t="n">
        <v>66.4868932037902</v>
      </c>
      <c r="P2035" s="12" t="n">
        <v>72.0193384795607</v>
      </c>
      <c r="Q2035" s="12" t="n">
        <v>67.5831568029727</v>
      </c>
      <c r="R2035" s="12" t="n">
        <v>67.5431100049413</v>
      </c>
      <c r="S2035" s="12" t="n">
        <v>67.3963569614822</v>
      </c>
      <c r="T2035" s="12" t="n">
        <v>64.7798714871945</v>
      </c>
      <c r="U2035" s="12" t="n">
        <v>64.3666610717773</v>
      </c>
      <c r="V2035" s="12" t="n">
        <v>73.3789825439453</v>
      </c>
      <c r="W2035" s="12" t="n">
        <v>9.01232147216797</v>
      </c>
      <c r="X2035" s="13" t="n">
        <v>69.5455566369694</v>
      </c>
      <c r="Y2035" s="13" t="n">
        <v>89.2288687579546</v>
      </c>
      <c r="Z2035" s="13" t="n">
        <v>67</v>
      </c>
      <c r="AA2035" s="10" t="s">
        <v>170</v>
      </c>
      <c r="AG2035" s="13" t="n">
        <v>99.2052881758764</v>
      </c>
      <c r="AH2035" s="13" t="n">
        <v>100</v>
      </c>
      <c r="AI2035" s="13" t="n">
        <v>63</v>
      </c>
      <c r="AJ2035" s="13" t="n">
        <v>85</v>
      </c>
      <c r="AK2035" s="13" t="n">
        <v>64</v>
      </c>
      <c r="AL2035" s="12" t="n">
        <v>64.3666618308429</v>
      </c>
      <c r="AM2035" s="10" t="s">
        <v>157</v>
      </c>
      <c r="AN2035" s="10" t="s">
        <v>632</v>
      </c>
    </row>
    <row r="2036" customFormat="false" ht="15" hidden="false" customHeight="false" outlineLevel="0" collapsed="false">
      <c r="A2036" s="10" t="s">
        <v>4502</v>
      </c>
      <c r="B2036" s="10" t="s">
        <v>4488</v>
      </c>
      <c r="C2036" s="10" t="s">
        <v>148</v>
      </c>
      <c r="D2036" s="11" t="n">
        <v>46299.0543865741</v>
      </c>
      <c r="E2036" s="10" t="s">
        <v>4503</v>
      </c>
      <c r="F2036" s="10" t="s">
        <v>4490</v>
      </c>
      <c r="G2036" s="10" t="s">
        <v>4491</v>
      </c>
      <c r="H2036" s="10" t="s">
        <v>179</v>
      </c>
      <c r="I2036" s="10" t="s">
        <v>152</v>
      </c>
      <c r="J2036" s="10" t="s">
        <v>153</v>
      </c>
      <c r="K2036" s="10" t="s">
        <v>261</v>
      </c>
      <c r="L2036" s="10" t="s">
        <v>262</v>
      </c>
      <c r="M2036" s="12" t="n">
        <v>66.8937518736782</v>
      </c>
      <c r="N2036" s="12" t="n">
        <v>2.26559220919209</v>
      </c>
      <c r="O2036" s="12" t="n">
        <v>66.4662908489666</v>
      </c>
      <c r="P2036" s="12" t="n">
        <v>72.7658221367674</v>
      </c>
      <c r="R2036" s="12" t="n">
        <v>67.3778545625096</v>
      </c>
      <c r="S2036" s="12" t="n">
        <v>67.9869531259137</v>
      </c>
      <c r="T2036" s="12" t="n">
        <v>65.092063112683</v>
      </c>
      <c r="U2036" s="12" t="n">
        <v>63.7181777954102</v>
      </c>
      <c r="V2036" s="12" t="n">
        <v>73.8675384521484</v>
      </c>
      <c r="W2036" s="12" t="n">
        <v>10.1493606567383</v>
      </c>
      <c r="X2036" s="13" t="n">
        <v>73.2385587938505</v>
      </c>
      <c r="Y2036" s="13" t="n">
        <v>83.7822757761026</v>
      </c>
      <c r="Z2036" s="13" t="n">
        <v>67.7</v>
      </c>
      <c r="AA2036" s="10" t="s">
        <v>170</v>
      </c>
      <c r="AC2036" s="10" t="s">
        <v>156</v>
      </c>
      <c r="AD2036" s="10" t="s">
        <v>263</v>
      </c>
      <c r="AE2036" s="10" t="s">
        <v>156</v>
      </c>
      <c r="AG2036" s="13" t="n">
        <v>92.2835059734768</v>
      </c>
      <c r="AH2036" s="13" t="n">
        <v>94.7819037341762</v>
      </c>
      <c r="AI2036" s="13" t="n">
        <v>62.6</v>
      </c>
      <c r="AJ2036" s="13" t="n">
        <v>80.6</v>
      </c>
      <c r="AK2036" s="13" t="n">
        <v>64.2</v>
      </c>
      <c r="AL2036" s="12" t="n">
        <v>65.2666666666667</v>
      </c>
      <c r="AM2036" s="10" t="s">
        <v>157</v>
      </c>
      <c r="AN2036" s="10" t="s">
        <v>632</v>
      </c>
      <c r="AO2036" s="10" t="s">
        <v>4504</v>
      </c>
    </row>
    <row r="2037" customFormat="false" ht="15" hidden="false" customHeight="false" outlineLevel="0" collapsed="false">
      <c r="A2037" s="10" t="s">
        <v>4505</v>
      </c>
      <c r="B2037" s="10" t="s">
        <v>4488</v>
      </c>
      <c r="C2037" s="10" t="s">
        <v>148</v>
      </c>
      <c r="D2037" s="11" t="n">
        <v>46299.0544212963</v>
      </c>
      <c r="E2037" s="10" t="s">
        <v>4506</v>
      </c>
      <c r="F2037" s="10" t="s">
        <v>4490</v>
      </c>
      <c r="G2037" s="10" t="s">
        <v>4491</v>
      </c>
      <c r="H2037" s="10" t="s">
        <v>183</v>
      </c>
      <c r="I2037" s="10" t="s">
        <v>152</v>
      </c>
      <c r="J2037" s="10" t="s">
        <v>153</v>
      </c>
      <c r="K2037" s="10" t="s">
        <v>154</v>
      </c>
      <c r="M2037" s="12" t="n">
        <v>64.5531956718612</v>
      </c>
      <c r="N2037" s="12" t="n">
        <v>2.05058779384819</v>
      </c>
      <c r="O2037" s="12" t="n">
        <v>64.158236833631</v>
      </c>
      <c r="P2037" s="12" t="n">
        <v>68.8699024699257</v>
      </c>
      <c r="Q2037" s="12" t="n">
        <v>64.2290226476375</v>
      </c>
      <c r="R2037" s="12" t="n">
        <v>66.0160773211402</v>
      </c>
      <c r="S2037" s="12" t="n">
        <v>65.2446851384952</v>
      </c>
      <c r="T2037" s="12" t="n">
        <v>62.2425334021237</v>
      </c>
      <c r="U2037" s="12" t="n">
        <v>61.3681259155273</v>
      </c>
      <c r="V2037" s="12" t="n">
        <v>69.7304000854492</v>
      </c>
      <c r="W2037" s="12" t="n">
        <v>8.36227416992188</v>
      </c>
      <c r="X2037" s="13" t="n">
        <v>64.5812277631244</v>
      </c>
      <c r="Y2037" s="13" t="n">
        <v>85.0198437153351</v>
      </c>
      <c r="Z2037" s="13" t="n">
        <v>64.8</v>
      </c>
      <c r="AA2037" s="10" t="s">
        <v>170</v>
      </c>
      <c r="AG2037" s="13" t="n">
        <v>99.0985929255423</v>
      </c>
      <c r="AH2037" s="13" t="n">
        <v>100</v>
      </c>
      <c r="AI2037" s="13" t="n">
        <v>60.3</v>
      </c>
      <c r="AJ2037" s="13" t="n">
        <v>74.8</v>
      </c>
      <c r="AK2037" s="13" t="n">
        <v>63.6</v>
      </c>
      <c r="AL2037" s="12" t="n">
        <v>63.6910989371865</v>
      </c>
      <c r="AM2037" s="10" t="s">
        <v>157</v>
      </c>
      <c r="AN2037" s="10" t="s">
        <v>632</v>
      </c>
    </row>
    <row r="2038" customFormat="false" ht="15" hidden="false" customHeight="false" outlineLevel="0" collapsed="false">
      <c r="A2038" s="10" t="s">
        <v>4507</v>
      </c>
      <c r="B2038" s="10" t="s">
        <v>4488</v>
      </c>
      <c r="C2038" s="10" t="s">
        <v>148</v>
      </c>
      <c r="D2038" s="11" t="n">
        <v>46299.0544675926</v>
      </c>
      <c r="E2038" s="10" t="s">
        <v>4508</v>
      </c>
      <c r="F2038" s="10" t="s">
        <v>4490</v>
      </c>
      <c r="G2038" s="10" t="s">
        <v>4491</v>
      </c>
      <c r="H2038" s="10" t="s">
        <v>186</v>
      </c>
      <c r="I2038" s="10" t="s">
        <v>152</v>
      </c>
      <c r="J2038" s="10" t="s">
        <v>153</v>
      </c>
      <c r="K2038" s="10" t="s">
        <v>154</v>
      </c>
      <c r="M2038" s="12" t="n">
        <v>56.4013719481164</v>
      </c>
      <c r="N2038" s="12" t="n">
        <v>5.87143286484926</v>
      </c>
      <c r="O2038" s="12" t="n">
        <v>55.3480229410313</v>
      </c>
      <c r="P2038" s="12" t="n">
        <v>65.665461953323</v>
      </c>
      <c r="Q2038" s="12" t="n">
        <v>57.6636554749258</v>
      </c>
      <c r="R2038" s="12" t="n">
        <v>59.0195951616008</v>
      </c>
      <c r="S2038" s="12" t="n">
        <v>59.760178177752</v>
      </c>
      <c r="T2038" s="12" t="n">
        <v>45.5414182886625</v>
      </c>
      <c r="U2038" s="12" t="n">
        <v>43.2515563964844</v>
      </c>
      <c r="V2038" s="12" t="n">
        <v>66.8147583007813</v>
      </c>
      <c r="W2038" s="12" t="n">
        <v>23.5632019042969</v>
      </c>
      <c r="X2038" s="13" t="n">
        <v>11.0712897457825</v>
      </c>
      <c r="Y2038" s="13" t="n">
        <v>33.9531990981886</v>
      </c>
      <c r="Z2038" s="13" t="n">
        <v>60.2000000000002</v>
      </c>
      <c r="AA2038" s="10" t="s">
        <v>162</v>
      </c>
      <c r="AG2038" s="13" t="n">
        <v>99.0055571804621</v>
      </c>
      <c r="AH2038" s="13" t="n">
        <v>100</v>
      </c>
      <c r="AI2038" s="13" t="n">
        <v>42.4</v>
      </c>
      <c r="AJ2038" s="13" t="n">
        <v>72.4</v>
      </c>
      <c r="AK2038" s="13" t="n">
        <v>54.8</v>
      </c>
      <c r="AL2038" s="12" t="n">
        <v>55.134607013979</v>
      </c>
      <c r="AM2038" s="10" t="s">
        <v>157</v>
      </c>
      <c r="AN2038" s="10" t="s">
        <v>632</v>
      </c>
    </row>
    <row r="2039" customFormat="false" ht="15" hidden="false" customHeight="false" outlineLevel="0" collapsed="false">
      <c r="A2039" s="10" t="s">
        <v>4509</v>
      </c>
      <c r="B2039" s="10" t="s">
        <v>4488</v>
      </c>
      <c r="C2039" s="10" t="s">
        <v>148</v>
      </c>
      <c r="D2039" s="11" t="n">
        <v>46299.0545138889</v>
      </c>
      <c r="E2039" s="10" t="s">
        <v>4510</v>
      </c>
      <c r="F2039" s="10" t="s">
        <v>4490</v>
      </c>
      <c r="G2039" s="10" t="s">
        <v>4491</v>
      </c>
      <c r="H2039" s="10" t="s">
        <v>189</v>
      </c>
      <c r="I2039" s="10" t="s">
        <v>152</v>
      </c>
      <c r="J2039" s="10" t="s">
        <v>153</v>
      </c>
      <c r="K2039" s="10" t="s">
        <v>154</v>
      </c>
      <c r="M2039" s="12" t="n">
        <v>62.5633385668759</v>
      </c>
      <c r="N2039" s="12" t="n">
        <v>0.807549491666866</v>
      </c>
      <c r="O2039" s="12" t="n">
        <v>62.3850861246926</v>
      </c>
      <c r="P2039" s="12" t="n">
        <v>63.9476103155736</v>
      </c>
      <c r="Q2039" s="12" t="n">
        <v>63.0688263444641</v>
      </c>
      <c r="R2039" s="12" t="n">
        <v>63.506000637191</v>
      </c>
      <c r="S2039" s="12" t="n">
        <v>62.4564047620719</v>
      </c>
      <c r="T2039" s="12" t="n">
        <v>61.6753503034837</v>
      </c>
      <c r="U2039" s="12" t="n">
        <v>61.2005996704102</v>
      </c>
      <c r="V2039" s="12" t="n">
        <v>65.2192077636719</v>
      </c>
      <c r="W2039" s="12" t="n">
        <v>4.01860809326172</v>
      </c>
      <c r="X2039" s="13" t="n">
        <v>94.5948952818906</v>
      </c>
      <c r="Y2039" s="13" t="n">
        <v>99.6634557439668</v>
      </c>
      <c r="Z2039" s="13" t="n">
        <v>63.4</v>
      </c>
      <c r="AA2039" s="10" t="s">
        <v>170</v>
      </c>
      <c r="AG2039" s="13" t="n">
        <v>99.0168178313076</v>
      </c>
      <c r="AH2039" s="13" t="n">
        <v>100</v>
      </c>
      <c r="AI2039" s="13" t="n">
        <v>59.9</v>
      </c>
      <c r="AJ2039" s="13" t="n">
        <v>72.1</v>
      </c>
      <c r="AK2039" s="13" t="n">
        <v>61.6</v>
      </c>
      <c r="AL2039" s="12" t="n">
        <v>62.2963624288425</v>
      </c>
      <c r="AM2039" s="10" t="s">
        <v>157</v>
      </c>
      <c r="AN2039" s="10" t="s">
        <v>632</v>
      </c>
    </row>
    <row r="2040" customFormat="false" ht="15" hidden="false" customHeight="false" outlineLevel="0" collapsed="false">
      <c r="A2040" s="10" t="s">
        <v>4511</v>
      </c>
      <c r="B2040" s="10" t="s">
        <v>4488</v>
      </c>
      <c r="C2040" s="10" t="s">
        <v>148</v>
      </c>
      <c r="D2040" s="11" t="n">
        <v>46299.0545833333</v>
      </c>
      <c r="E2040" s="10" t="s">
        <v>4512</v>
      </c>
      <c r="F2040" s="10" t="s">
        <v>4490</v>
      </c>
      <c r="G2040" s="10" t="s">
        <v>4491</v>
      </c>
      <c r="H2040" s="10" t="s">
        <v>192</v>
      </c>
      <c r="I2040" s="10" t="s">
        <v>152</v>
      </c>
      <c r="J2040" s="10" t="s">
        <v>153</v>
      </c>
      <c r="K2040" s="10" t="s">
        <v>154</v>
      </c>
      <c r="M2040" s="12" t="n">
        <v>55.5984232768645</v>
      </c>
      <c r="N2040" s="12" t="n">
        <v>3.16078121388157</v>
      </c>
      <c r="O2040" s="12" t="n">
        <v>54.7351038574696</v>
      </c>
      <c r="P2040" s="12" t="n">
        <v>60.5047626474626</v>
      </c>
      <c r="Q2040" s="12" t="n">
        <v>59.6998035741276</v>
      </c>
      <c r="R2040" s="12" t="n">
        <v>58.1591882420682</v>
      </c>
      <c r="S2040" s="12" t="n">
        <v>57.58749110195</v>
      </c>
      <c r="T2040" s="12" t="n">
        <v>49.910340536813</v>
      </c>
      <c r="U2040" s="12" t="n">
        <v>48.1304588317871</v>
      </c>
      <c r="V2040" s="12" t="n">
        <v>61.8887786865234</v>
      </c>
      <c r="W2040" s="12" t="n">
        <v>13.7583198547363</v>
      </c>
      <c r="X2040" s="13" t="n">
        <v>16.8575960521678</v>
      </c>
      <c r="Y2040" s="13" t="n">
        <v>61.3315922709649</v>
      </c>
      <c r="Z2040" s="13" t="n">
        <v>55.3000000000001</v>
      </c>
      <c r="AA2040" s="10" t="s">
        <v>155</v>
      </c>
      <c r="AF2040" s="10" t="s">
        <v>156</v>
      </c>
      <c r="AG2040" s="13" t="n">
        <v>98.5847417469594</v>
      </c>
      <c r="AH2040" s="13" t="n">
        <v>100</v>
      </c>
      <c r="AI2040" s="13" t="n">
        <v>47.2</v>
      </c>
      <c r="AJ2040" s="13" t="n">
        <v>71.2</v>
      </c>
      <c r="AK2040" s="13" t="n">
        <v>52.7</v>
      </c>
      <c r="AL2040" s="12" t="n">
        <v>52.8128534132743</v>
      </c>
      <c r="AM2040" s="10" t="s">
        <v>157</v>
      </c>
      <c r="AN2040" s="10" t="s">
        <v>632</v>
      </c>
    </row>
    <row r="2041" customFormat="false" ht="15" hidden="false" customHeight="false" outlineLevel="0" collapsed="false">
      <c r="A2041" s="10" t="s">
        <v>4513</v>
      </c>
      <c r="B2041" s="10" t="s">
        <v>4488</v>
      </c>
      <c r="C2041" s="10" t="s">
        <v>148</v>
      </c>
      <c r="D2041" s="11" t="n">
        <v>46299.0546064815</v>
      </c>
      <c r="E2041" s="10" t="s">
        <v>4514</v>
      </c>
      <c r="F2041" s="10" t="s">
        <v>4490</v>
      </c>
      <c r="G2041" s="10" t="s">
        <v>4491</v>
      </c>
      <c r="H2041" s="10" t="s">
        <v>195</v>
      </c>
      <c r="I2041" s="10" t="s">
        <v>152</v>
      </c>
      <c r="J2041" s="10" t="s">
        <v>153</v>
      </c>
      <c r="K2041" s="10" t="s">
        <v>154</v>
      </c>
      <c r="M2041" s="12" t="n">
        <v>55.1850177452497</v>
      </c>
      <c r="N2041" s="12" t="n">
        <v>3.98100750509823</v>
      </c>
      <c r="O2041" s="12" t="n">
        <v>54.1137844916863</v>
      </c>
      <c r="P2041" s="12" t="n">
        <v>60.3632904848298</v>
      </c>
      <c r="Q2041" s="12" t="n">
        <v>61.2624817681286</v>
      </c>
      <c r="R2041" s="12" t="n">
        <v>58.6748861415787</v>
      </c>
      <c r="S2041" s="12" t="n">
        <v>57.1346483623331</v>
      </c>
      <c r="T2041" s="12" t="n">
        <v>48.5507472140523</v>
      </c>
      <c r="U2041" s="12" t="n">
        <v>47.6755676269531</v>
      </c>
      <c r="V2041" s="12" t="n">
        <v>62.4788627624512</v>
      </c>
      <c r="W2041" s="12" t="n">
        <v>14.8032951354981</v>
      </c>
      <c r="X2041" s="13" t="n">
        <v>18.5974533979897</v>
      </c>
      <c r="Y2041" s="13" t="n">
        <v>45.6563599520118</v>
      </c>
      <c r="Z2041" s="13" t="n">
        <v>55.0000000000001</v>
      </c>
      <c r="AA2041" s="10" t="s">
        <v>162</v>
      </c>
      <c r="AG2041" s="13" t="n">
        <v>98.8095949634411</v>
      </c>
      <c r="AH2041" s="13" t="n">
        <v>100</v>
      </c>
      <c r="AI2041" s="13" t="n">
        <v>47</v>
      </c>
      <c r="AJ2041" s="13" t="n">
        <v>70.8</v>
      </c>
      <c r="AK2041" s="13" t="n">
        <v>50.9</v>
      </c>
      <c r="AL2041" s="12" t="n">
        <v>51.6748709677419</v>
      </c>
      <c r="AM2041" s="10" t="s">
        <v>157</v>
      </c>
      <c r="AN2041" s="10" t="s">
        <v>632</v>
      </c>
    </row>
    <row r="2042" customFormat="false" ht="15" hidden="false" customHeight="false" outlineLevel="0" collapsed="false">
      <c r="A2042" s="10" t="s">
        <v>4515</v>
      </c>
      <c r="B2042" s="10" t="s">
        <v>4488</v>
      </c>
      <c r="C2042" s="10" t="s">
        <v>148</v>
      </c>
      <c r="D2042" s="11" t="n">
        <v>46299.0546296296</v>
      </c>
      <c r="E2042" s="10" t="s">
        <v>4516</v>
      </c>
      <c r="F2042" s="10" t="s">
        <v>4490</v>
      </c>
      <c r="G2042" s="10" t="s">
        <v>4491</v>
      </c>
      <c r="H2042" s="10" t="s">
        <v>198</v>
      </c>
      <c r="I2042" s="10" t="s">
        <v>152</v>
      </c>
      <c r="J2042" s="10" t="s">
        <v>153</v>
      </c>
      <c r="K2042" s="10" t="s">
        <v>154</v>
      </c>
      <c r="L2042" s="10" t="s">
        <v>161</v>
      </c>
      <c r="M2042" s="12" t="n">
        <v>53.6141314136622</v>
      </c>
      <c r="N2042" s="12" t="n">
        <v>6.13886097677056</v>
      </c>
      <c r="O2042" s="12" t="n">
        <v>52.1564629029802</v>
      </c>
      <c r="P2042" s="12" t="n">
        <v>61.7482167341512</v>
      </c>
      <c r="Q2042" s="12" t="n">
        <v>61.2857241689423</v>
      </c>
      <c r="R2042" s="12" t="n">
        <v>55.8690526947307</v>
      </c>
      <c r="S2042" s="12" t="n">
        <v>58.5396198099793</v>
      </c>
      <c r="T2042" s="12" t="n">
        <v>42.3328201278671</v>
      </c>
      <c r="U2042" s="12" t="n">
        <v>40.1856155395508</v>
      </c>
      <c r="V2042" s="12" t="n">
        <v>64.2487945556641</v>
      </c>
      <c r="W2042" s="12" t="n">
        <v>24.0631790161133</v>
      </c>
      <c r="X2042" s="13" t="n">
        <v>13.0176270632075</v>
      </c>
      <c r="Y2042" s="13" t="n">
        <v>38.5844615510414</v>
      </c>
      <c r="Z2042" s="13" t="n">
        <v>57.9000000000002</v>
      </c>
      <c r="AA2042" s="10" t="s">
        <v>162</v>
      </c>
      <c r="AG2042" s="13" t="n">
        <v>98.8350882054124</v>
      </c>
      <c r="AH2042" s="13" t="n">
        <v>100</v>
      </c>
      <c r="AI2042" s="13" t="n">
        <v>39.3</v>
      </c>
      <c r="AJ2042" s="13" t="n">
        <v>70.5</v>
      </c>
      <c r="AK2042" s="13" t="n">
        <v>53.2</v>
      </c>
      <c r="AL2042" s="12" t="n">
        <v>52.0051546391753</v>
      </c>
      <c r="AM2042" s="10" t="s">
        <v>157</v>
      </c>
      <c r="AN2042" s="10" t="s">
        <v>632</v>
      </c>
      <c r="AO2042" s="10" t="s">
        <v>163</v>
      </c>
    </row>
    <row r="2043" customFormat="false" ht="15" hidden="false" customHeight="false" outlineLevel="0" collapsed="false">
      <c r="A2043" s="10" t="s">
        <v>4517</v>
      </c>
      <c r="B2043" s="10" t="s">
        <v>4488</v>
      </c>
      <c r="C2043" s="10" t="s">
        <v>148</v>
      </c>
      <c r="D2043" s="11" t="n">
        <v>46299.0547916667</v>
      </c>
      <c r="E2043" s="10" t="s">
        <v>4518</v>
      </c>
      <c r="F2043" s="10" t="s">
        <v>4490</v>
      </c>
      <c r="G2043" s="10" t="s">
        <v>4491</v>
      </c>
      <c r="H2043" s="10" t="s">
        <v>201</v>
      </c>
      <c r="I2043" s="10" t="s">
        <v>152</v>
      </c>
      <c r="J2043" s="10" t="s">
        <v>153</v>
      </c>
      <c r="K2043" s="10" t="s">
        <v>154</v>
      </c>
      <c r="M2043" s="12" t="n">
        <v>55.1102546497863</v>
      </c>
      <c r="N2043" s="12" t="n">
        <v>5.26356455093935</v>
      </c>
      <c r="O2043" s="12" t="n">
        <v>53.9796059718733</v>
      </c>
      <c r="P2043" s="12" t="n">
        <v>62.7738203265437</v>
      </c>
      <c r="Q2043" s="12" t="n">
        <v>59.1230814793522</v>
      </c>
      <c r="R2043" s="12" t="n">
        <v>57.6368239556317</v>
      </c>
      <c r="S2043" s="12" t="n">
        <v>59.2629418681448</v>
      </c>
      <c r="T2043" s="12" t="n">
        <v>45.2059726196474</v>
      </c>
      <c r="U2043" s="12" t="n">
        <v>42.0771026611328</v>
      </c>
      <c r="V2043" s="12" t="n">
        <v>65.2514495849609</v>
      </c>
      <c r="W2043" s="12" t="n">
        <v>23.1743469238281</v>
      </c>
      <c r="X2043" s="13" t="n">
        <v>9.49096931198831</v>
      </c>
      <c r="Y2043" s="13" t="n">
        <v>37.0751922374181</v>
      </c>
      <c r="Z2043" s="13" t="n">
        <v>56.1000000000002</v>
      </c>
      <c r="AA2043" s="10" t="s">
        <v>162</v>
      </c>
      <c r="AC2043" s="10" t="s">
        <v>156</v>
      </c>
      <c r="AG2043" s="13" t="n">
        <v>98.5570881226054</v>
      </c>
      <c r="AH2043" s="13" t="n">
        <v>100</v>
      </c>
      <c r="AI2043" s="13" t="n">
        <v>41.2</v>
      </c>
      <c r="AJ2043" s="13" t="n">
        <v>72.1</v>
      </c>
      <c r="AK2043" s="13" t="n">
        <v>41.9</v>
      </c>
      <c r="AL2043" s="12" t="n">
        <v>42.3979677317637</v>
      </c>
      <c r="AM2043" s="10" t="s">
        <v>157</v>
      </c>
      <c r="AN2043" s="10" t="s">
        <v>632</v>
      </c>
    </row>
    <row r="2044" customFormat="false" ht="15" hidden="false" customHeight="false" outlineLevel="0" collapsed="false">
      <c r="A2044" s="10" t="s">
        <v>4519</v>
      </c>
      <c r="B2044" s="10" t="s">
        <v>4488</v>
      </c>
      <c r="C2044" s="10" t="s">
        <v>148</v>
      </c>
      <c r="D2044" s="11" t="n">
        <v>46299.0548148148</v>
      </c>
      <c r="E2044" s="10" t="s">
        <v>4520</v>
      </c>
      <c r="F2044" s="10" t="s">
        <v>4490</v>
      </c>
      <c r="G2044" s="10" t="s">
        <v>4491</v>
      </c>
      <c r="H2044" s="10" t="s">
        <v>204</v>
      </c>
      <c r="I2044" s="10" t="s">
        <v>152</v>
      </c>
      <c r="J2044" s="10" t="s">
        <v>153</v>
      </c>
      <c r="K2044" s="10" t="s">
        <v>154</v>
      </c>
      <c r="M2044" s="12" t="n">
        <v>55.191780805133</v>
      </c>
      <c r="N2044" s="12" t="n">
        <v>5.4023378958126</v>
      </c>
      <c r="O2044" s="12" t="n">
        <v>53.9185862278355</v>
      </c>
      <c r="P2044" s="12" t="n">
        <v>63.0597046822814</v>
      </c>
      <c r="Q2044" s="12" t="n">
        <v>61.2266097730034</v>
      </c>
      <c r="R2044" s="12" t="n">
        <v>58.8064572267596</v>
      </c>
      <c r="S2044" s="12" t="n">
        <v>56.9771212803025</v>
      </c>
      <c r="T2044" s="12" t="n">
        <v>44.5979044659997</v>
      </c>
      <c r="U2044" s="12" t="n">
        <v>42.3430404663086</v>
      </c>
      <c r="V2044" s="12" t="n">
        <v>65.986572265625</v>
      </c>
      <c r="W2044" s="12" t="n">
        <v>23.6435317993164</v>
      </c>
      <c r="X2044" s="13" t="n">
        <v>10.0950645831874</v>
      </c>
      <c r="Y2044" s="13" t="n">
        <v>39.2622178621758</v>
      </c>
      <c r="Z2044" s="13" t="n">
        <v>59.1000000000002</v>
      </c>
      <c r="AA2044" s="10" t="s">
        <v>162</v>
      </c>
      <c r="AG2044" s="13" t="n">
        <v>98.9712885477831</v>
      </c>
      <c r="AH2044" s="13" t="n">
        <v>100</v>
      </c>
      <c r="AI2044" s="13" t="n">
        <v>41.5</v>
      </c>
      <c r="AJ2044" s="13" t="n">
        <v>71.2</v>
      </c>
      <c r="AK2044" s="13" t="n">
        <v>54.1</v>
      </c>
      <c r="AL2044" s="12" t="n">
        <v>53.5943298969072</v>
      </c>
      <c r="AM2044" s="10" t="s">
        <v>157</v>
      </c>
      <c r="AN2044" s="10" t="s">
        <v>632</v>
      </c>
    </row>
    <row r="2045" customFormat="false" ht="15" hidden="false" customHeight="false" outlineLevel="0" collapsed="false">
      <c r="A2045" s="10" t="s">
        <v>4521</v>
      </c>
      <c r="B2045" s="10" t="s">
        <v>4488</v>
      </c>
      <c r="C2045" s="10" t="s">
        <v>148</v>
      </c>
      <c r="D2045" s="11" t="n">
        <v>46299.054837963</v>
      </c>
      <c r="E2045" s="10" t="s">
        <v>4522</v>
      </c>
      <c r="F2045" s="10" t="s">
        <v>4490</v>
      </c>
      <c r="G2045" s="10" t="s">
        <v>4491</v>
      </c>
      <c r="H2045" s="10" t="s">
        <v>207</v>
      </c>
      <c r="I2045" s="10" t="s">
        <v>152</v>
      </c>
      <c r="J2045" s="10" t="s">
        <v>153</v>
      </c>
      <c r="K2045" s="10" t="s">
        <v>154</v>
      </c>
      <c r="M2045" s="12" t="n">
        <v>56.7880196988801</v>
      </c>
      <c r="N2045" s="12" t="n">
        <v>3.57409243497341</v>
      </c>
      <c r="O2045" s="12" t="n">
        <v>55.8669434892091</v>
      </c>
      <c r="P2045" s="12" t="n">
        <v>63.1339513673432</v>
      </c>
      <c r="Q2045" s="12" t="n">
        <v>61.432966227028</v>
      </c>
      <c r="R2045" s="12" t="n">
        <v>57.8703177817161</v>
      </c>
      <c r="S2045" s="12" t="n">
        <v>59.1232414786655</v>
      </c>
      <c r="T2045" s="12" t="n">
        <v>50.493771275595</v>
      </c>
      <c r="U2045" s="12" t="n">
        <v>47.8902969360352</v>
      </c>
      <c r="V2045" s="12" t="n">
        <v>66.2261199951172</v>
      </c>
      <c r="W2045" s="12" t="n">
        <v>18.335823059082</v>
      </c>
      <c r="X2045" s="13" t="n">
        <v>11.0661298087444</v>
      </c>
      <c r="Y2045" s="13" t="n">
        <v>57.0827315564503</v>
      </c>
      <c r="Z2045" s="13" t="n">
        <v>55.9000000000001</v>
      </c>
      <c r="AA2045" s="10" t="s">
        <v>155</v>
      </c>
      <c r="AG2045" s="13" t="n">
        <v>99.1365845192642</v>
      </c>
      <c r="AH2045" s="13" t="n">
        <v>100</v>
      </c>
      <c r="AI2045" s="13" t="n">
        <v>46.3</v>
      </c>
      <c r="AJ2045" s="13" t="n">
        <v>71.9</v>
      </c>
      <c r="AK2045" s="13" t="n">
        <v>48.2</v>
      </c>
      <c r="AL2045" s="12" t="n">
        <v>47.0266604581859</v>
      </c>
      <c r="AM2045" s="10" t="s">
        <v>157</v>
      </c>
      <c r="AN2045" s="10" t="s">
        <v>632</v>
      </c>
    </row>
    <row r="2046" customFormat="false" ht="15" hidden="false" customHeight="false" outlineLevel="0" collapsed="false">
      <c r="A2046" s="10" t="s">
        <v>4523</v>
      </c>
      <c r="B2046" s="10" t="s">
        <v>4488</v>
      </c>
      <c r="C2046" s="10" t="s">
        <v>148</v>
      </c>
      <c r="D2046" s="11" t="n">
        <v>46299.0548842593</v>
      </c>
      <c r="E2046" s="10" t="s">
        <v>4524</v>
      </c>
      <c r="F2046" s="10" t="s">
        <v>4490</v>
      </c>
      <c r="G2046" s="10" t="s">
        <v>4491</v>
      </c>
      <c r="H2046" s="10" t="s">
        <v>210</v>
      </c>
      <c r="I2046" s="10" t="s">
        <v>152</v>
      </c>
      <c r="J2046" s="10" t="s">
        <v>153</v>
      </c>
      <c r="K2046" s="10" t="s">
        <v>154</v>
      </c>
      <c r="M2046" s="12" t="n">
        <v>59.200858332185</v>
      </c>
      <c r="N2046" s="12" t="n">
        <v>1.66461443255928</v>
      </c>
      <c r="O2046" s="12" t="n">
        <v>58.7403934415233</v>
      </c>
      <c r="P2046" s="12" t="n">
        <v>62.6849642825368</v>
      </c>
      <c r="Q2046" s="12" t="n">
        <v>60.891848759694</v>
      </c>
      <c r="R2046" s="12" t="n">
        <v>61.7118813042791</v>
      </c>
      <c r="S2046" s="12" t="n">
        <v>59.3415851351203</v>
      </c>
      <c r="T2046" s="12" t="n">
        <v>57.1909078596206</v>
      </c>
      <c r="U2046" s="12" t="n">
        <v>56.9066314697266</v>
      </c>
      <c r="V2046" s="12" t="n">
        <v>64.9096145629883</v>
      </c>
      <c r="W2046" s="12" t="n">
        <v>8.00298309326172</v>
      </c>
      <c r="X2046" s="13" t="n">
        <v>67.880451402615</v>
      </c>
      <c r="Y2046" s="13" t="n">
        <v>92.806796398923</v>
      </c>
      <c r="Z2046" s="13" t="n">
        <v>59.4</v>
      </c>
      <c r="AA2046" s="10" t="s">
        <v>170</v>
      </c>
      <c r="AD2046" s="10" t="s">
        <v>156</v>
      </c>
      <c r="AG2046" s="13" t="n">
        <v>97.5352650608545</v>
      </c>
      <c r="AH2046" s="13" t="n">
        <v>100</v>
      </c>
      <c r="AI2046" s="13" t="n">
        <v>50.7</v>
      </c>
      <c r="AJ2046" s="13" t="n">
        <v>73.4</v>
      </c>
      <c r="AK2046" s="13" t="n">
        <v>59.7</v>
      </c>
      <c r="AL2046" s="12" t="n">
        <v>57.2014055299539</v>
      </c>
      <c r="AM2046" s="10" t="s">
        <v>157</v>
      </c>
      <c r="AN2046" s="10" t="s">
        <v>632</v>
      </c>
    </row>
    <row r="2047" customFormat="false" ht="15" hidden="false" customHeight="false" outlineLevel="0" collapsed="false">
      <c r="A2047" s="10" t="s">
        <v>4525</v>
      </c>
      <c r="B2047" s="10" t="s">
        <v>4488</v>
      </c>
      <c r="C2047" s="10" t="s">
        <v>148</v>
      </c>
      <c r="D2047" s="11" t="n">
        <v>46299.0549537037</v>
      </c>
      <c r="E2047" s="10" t="s">
        <v>4526</v>
      </c>
      <c r="F2047" s="10" t="s">
        <v>4490</v>
      </c>
      <c r="G2047" s="10" t="s">
        <v>4491</v>
      </c>
      <c r="H2047" s="10" t="s">
        <v>213</v>
      </c>
      <c r="I2047" s="10" t="s">
        <v>152</v>
      </c>
      <c r="J2047" s="10" t="s">
        <v>153</v>
      </c>
      <c r="K2047" s="10" t="s">
        <v>261</v>
      </c>
      <c r="L2047" s="10" t="s">
        <v>346</v>
      </c>
      <c r="M2047" s="12" t="n">
        <v>59.2539007011339</v>
      </c>
      <c r="N2047" s="12" t="n">
        <v>3.07293708030566</v>
      </c>
      <c r="O2047" s="12" t="n">
        <v>58.5211654183997</v>
      </c>
      <c r="P2047" s="12" t="n">
        <v>64.1611235976801</v>
      </c>
      <c r="R2047" s="12" t="n">
        <v>62.7096314909156</v>
      </c>
      <c r="S2047" s="12" t="n">
        <v>61.309000133908</v>
      </c>
      <c r="T2047" s="12" t="n">
        <v>54.7704357166405</v>
      </c>
      <c r="U2047" s="12" t="n">
        <v>53.377124786377</v>
      </c>
      <c r="V2047" s="12" t="n">
        <v>67.2473831176758</v>
      </c>
      <c r="W2047" s="12" t="n">
        <v>13.8702583312988</v>
      </c>
      <c r="X2047" s="13" t="n">
        <v>25.1589049716803</v>
      </c>
      <c r="Y2047" s="13" t="n">
        <v>61.7566079295154</v>
      </c>
      <c r="Z2047" s="13" t="n">
        <v>59.8000000000001</v>
      </c>
      <c r="AA2047" s="10" t="s">
        <v>155</v>
      </c>
      <c r="AD2047" s="10" t="s">
        <v>347</v>
      </c>
      <c r="AF2047" s="10" t="s">
        <v>156</v>
      </c>
      <c r="AG2047" s="13" t="n">
        <v>91.9560185185185</v>
      </c>
      <c r="AH2047" s="13" t="n">
        <v>100</v>
      </c>
      <c r="AI2047" s="13" t="n">
        <v>52.2</v>
      </c>
      <c r="AJ2047" s="13" t="n">
        <v>74.5</v>
      </c>
      <c r="AK2047" s="13" t="n">
        <v>57</v>
      </c>
      <c r="AL2047" s="12" t="n">
        <v>57.4152762965007</v>
      </c>
      <c r="AM2047" s="10" t="s">
        <v>180</v>
      </c>
      <c r="AN2047" s="10" t="s">
        <v>632</v>
      </c>
      <c r="AO2047" s="10" t="s">
        <v>931</v>
      </c>
    </row>
    <row r="2048" customFormat="false" ht="15" hidden="false" customHeight="false" outlineLevel="0" collapsed="false">
      <c r="A2048" s="10" t="s">
        <v>4527</v>
      </c>
      <c r="B2048" s="10" t="s">
        <v>4488</v>
      </c>
      <c r="C2048" s="10" t="s">
        <v>148</v>
      </c>
      <c r="D2048" s="11" t="n">
        <v>46299.0550694445</v>
      </c>
      <c r="E2048" s="10" t="s">
        <v>4528</v>
      </c>
      <c r="F2048" s="10" t="s">
        <v>4490</v>
      </c>
      <c r="G2048" s="10" t="s">
        <v>4491</v>
      </c>
      <c r="H2048" s="10" t="s">
        <v>216</v>
      </c>
      <c r="I2048" s="10" t="s">
        <v>152</v>
      </c>
      <c r="J2048" s="10" t="s">
        <v>153</v>
      </c>
      <c r="K2048" s="10" t="s">
        <v>154</v>
      </c>
      <c r="M2048" s="12" t="n">
        <v>57.961430877615</v>
      </c>
      <c r="N2048" s="12" t="n">
        <v>3.46183436083331</v>
      </c>
      <c r="O2048" s="12" t="n">
        <v>56.9927377770265</v>
      </c>
      <c r="P2048" s="12" t="n">
        <v>62.7791743985574</v>
      </c>
      <c r="Q2048" s="12" t="n">
        <v>64.1578235337838</v>
      </c>
      <c r="R2048" s="12" t="n">
        <v>58.8960974591146</v>
      </c>
      <c r="S2048" s="12" t="n">
        <v>60.7671218700204</v>
      </c>
      <c r="T2048" s="12" t="n">
        <v>53.0652429610449</v>
      </c>
      <c r="U2048" s="12" t="n">
        <v>52.2219085693359</v>
      </c>
      <c r="V2048" s="12" t="n">
        <v>66.1138763427734</v>
      </c>
      <c r="W2048" s="12" t="n">
        <v>13.8919677734375</v>
      </c>
      <c r="X2048" s="13" t="n">
        <v>35.3980864350782</v>
      </c>
      <c r="Y2048" s="13" t="n">
        <v>55.9641349808071</v>
      </c>
      <c r="Z2048" s="13" t="n">
        <v>57</v>
      </c>
      <c r="AA2048" s="10" t="s">
        <v>155</v>
      </c>
      <c r="AG2048" s="13" t="n">
        <v>98.6343429776974</v>
      </c>
      <c r="AH2048" s="13" t="n">
        <v>100</v>
      </c>
      <c r="AI2048" s="13" t="n">
        <v>51.4</v>
      </c>
      <c r="AJ2048" s="13" t="n">
        <v>72.6</v>
      </c>
      <c r="AK2048" s="13" t="n">
        <v>53.2</v>
      </c>
      <c r="AL2048" s="12" t="n">
        <v>53.6600562029359</v>
      </c>
      <c r="AM2048" s="10" t="s">
        <v>157</v>
      </c>
      <c r="AN2048" s="10" t="s">
        <v>632</v>
      </c>
    </row>
    <row r="2049" customFormat="false" ht="15" hidden="false" customHeight="false" outlineLevel="0" collapsed="false">
      <c r="A2049" s="10" t="s">
        <v>4529</v>
      </c>
      <c r="B2049" s="10" t="s">
        <v>4488</v>
      </c>
      <c r="C2049" s="10" t="s">
        <v>148</v>
      </c>
      <c r="D2049" s="11" t="n">
        <v>46299.0550925926</v>
      </c>
      <c r="E2049" s="10" t="s">
        <v>4530</v>
      </c>
      <c r="F2049" s="10" t="s">
        <v>4490</v>
      </c>
      <c r="G2049" s="10" t="s">
        <v>4491</v>
      </c>
      <c r="H2049" s="10" t="s">
        <v>219</v>
      </c>
      <c r="I2049" s="10" t="s">
        <v>152</v>
      </c>
      <c r="J2049" s="10" t="s">
        <v>153</v>
      </c>
      <c r="K2049" s="10" t="s">
        <v>154</v>
      </c>
      <c r="M2049" s="12" t="n">
        <v>50.7700224890597</v>
      </c>
      <c r="N2049" s="12" t="n">
        <v>6.78339096831611</v>
      </c>
      <c r="O2049" s="12" t="n">
        <v>50.1743448079349</v>
      </c>
      <c r="P2049" s="12" t="n">
        <v>49.2190942142676</v>
      </c>
      <c r="Q2049" s="12" t="n">
        <v>58.5148381627296</v>
      </c>
      <c r="R2049" s="12" t="n">
        <v>52.3109859096712</v>
      </c>
      <c r="S2049" s="12" t="n">
        <v>51.8978849878287</v>
      </c>
      <c r="T2049" s="12" t="n">
        <v>38.2248860798975</v>
      </c>
      <c r="U2049" s="12" t="n">
        <v>35.2956695556641</v>
      </c>
      <c r="V2049" s="12" t="n">
        <v>59.8425254821777</v>
      </c>
      <c r="W2049" s="12" t="n">
        <v>24.5468559265137</v>
      </c>
      <c r="X2049" s="13" t="n">
        <v>10.362401545885</v>
      </c>
      <c r="Y2049" s="13" t="n">
        <v>43.5898884657544</v>
      </c>
      <c r="Z2049" s="13" t="n">
        <v>56.0000000000003</v>
      </c>
      <c r="AA2049" s="10" t="s">
        <v>162</v>
      </c>
      <c r="AG2049" s="13" t="n">
        <v>98.5884581105169</v>
      </c>
      <c r="AH2049" s="13" t="n">
        <v>100</v>
      </c>
      <c r="AI2049" s="13" t="n">
        <v>34.2</v>
      </c>
      <c r="AJ2049" s="13" t="n">
        <v>72.8</v>
      </c>
      <c r="AK2049" s="13" t="n">
        <v>58</v>
      </c>
      <c r="AL2049" s="12" t="n">
        <v>51.6380186881842</v>
      </c>
      <c r="AM2049" s="10" t="s">
        <v>157</v>
      </c>
      <c r="AN2049" s="10" t="s">
        <v>632</v>
      </c>
    </row>
    <row r="2050" customFormat="false" ht="15" hidden="false" customHeight="false" outlineLevel="0" collapsed="false">
      <c r="A2050" s="10" t="s">
        <v>4531</v>
      </c>
      <c r="B2050" s="10" t="s">
        <v>4488</v>
      </c>
      <c r="C2050" s="10" t="s">
        <v>148</v>
      </c>
      <c r="D2050" s="11" t="n">
        <v>46299.0551157407</v>
      </c>
      <c r="E2050" s="10" t="s">
        <v>4532</v>
      </c>
      <c r="F2050" s="10" t="s">
        <v>4490</v>
      </c>
      <c r="G2050" s="10" t="s">
        <v>4491</v>
      </c>
      <c r="H2050" s="10" t="s">
        <v>222</v>
      </c>
      <c r="I2050" s="10" t="s">
        <v>152</v>
      </c>
      <c r="J2050" s="10" t="s">
        <v>153</v>
      </c>
      <c r="K2050" s="10" t="s">
        <v>154</v>
      </c>
      <c r="M2050" s="12" t="n">
        <v>49.8510469776481</v>
      </c>
      <c r="N2050" s="12" t="n">
        <v>7.1770249753783</v>
      </c>
      <c r="O2050" s="12" t="n">
        <v>49.2855460028038</v>
      </c>
      <c r="P2050" s="12" t="n">
        <v>45.4514013392171</v>
      </c>
      <c r="Q2050" s="12" t="n">
        <v>58.6571689525448</v>
      </c>
      <c r="R2050" s="12" t="n">
        <v>52.917145006173</v>
      </c>
      <c r="S2050" s="12" t="n">
        <v>50.7639291021425</v>
      </c>
      <c r="T2050" s="12" t="n">
        <v>36.6680260089243</v>
      </c>
      <c r="U2050" s="12" t="n">
        <v>34.3956680297852</v>
      </c>
      <c r="V2050" s="12" t="n">
        <v>60.0903625488281</v>
      </c>
      <c r="W2050" s="12" t="n">
        <v>25.694694519043</v>
      </c>
      <c r="X2050" s="13" t="n">
        <v>12.8460059677553</v>
      </c>
      <c r="Y2050" s="13" t="n">
        <v>38.7833327436342</v>
      </c>
      <c r="Z2050" s="13" t="n">
        <v>55.1000000000003</v>
      </c>
      <c r="AA2050" s="10" t="s">
        <v>162</v>
      </c>
      <c r="AC2050" s="10" t="s">
        <v>156</v>
      </c>
      <c r="AG2050" s="13" t="n">
        <v>97.8579260199665</v>
      </c>
      <c r="AH2050" s="13" t="n">
        <v>100</v>
      </c>
      <c r="AI2050" s="13" t="n">
        <v>33.3</v>
      </c>
      <c r="AJ2050" s="13" t="n">
        <v>71.9</v>
      </c>
      <c r="AK2050" s="13" t="n">
        <v>58.2</v>
      </c>
      <c r="AL2050" s="12" t="n">
        <v>51.5103920346689</v>
      </c>
      <c r="AM2050" s="10" t="s">
        <v>157</v>
      </c>
      <c r="AN2050" s="10" t="s">
        <v>632</v>
      </c>
    </row>
    <row r="2051" customFormat="false" ht="15" hidden="false" customHeight="false" outlineLevel="0" collapsed="false">
      <c r="A2051" s="10" t="s">
        <v>4533</v>
      </c>
      <c r="B2051" s="10" t="s">
        <v>4488</v>
      </c>
      <c r="C2051" s="10" t="s">
        <v>148</v>
      </c>
      <c r="D2051" s="11" t="n">
        <v>46299.0551388889</v>
      </c>
      <c r="E2051" s="10" t="s">
        <v>4534</v>
      </c>
      <c r="F2051" s="10" t="s">
        <v>4490</v>
      </c>
      <c r="G2051" s="10" t="s">
        <v>4491</v>
      </c>
      <c r="H2051" s="10" t="s">
        <v>225</v>
      </c>
      <c r="I2051" s="10" t="s">
        <v>152</v>
      </c>
      <c r="J2051" s="10" t="s">
        <v>153</v>
      </c>
      <c r="K2051" s="10" t="s">
        <v>154</v>
      </c>
      <c r="M2051" s="12" t="n">
        <v>55.640203281587</v>
      </c>
      <c r="N2051" s="12" t="n">
        <v>3.56323173428513</v>
      </c>
      <c r="O2051" s="12" t="n">
        <v>54.6463246822747</v>
      </c>
      <c r="P2051" s="12" t="n">
        <v>60.6659464203987</v>
      </c>
      <c r="Q2051" s="12" t="n">
        <v>62.359078997235</v>
      </c>
      <c r="R2051" s="12" t="n">
        <v>58.316073282934</v>
      </c>
      <c r="S2051" s="12" t="n">
        <v>56.8677069234007</v>
      </c>
      <c r="T2051" s="12" t="n">
        <v>51.1889707163564</v>
      </c>
      <c r="U2051" s="12" t="n">
        <v>49.6324445343018</v>
      </c>
      <c r="V2051" s="12" t="n">
        <v>63.9442443847656</v>
      </c>
      <c r="W2051" s="12" t="n">
        <v>14.3117998504639</v>
      </c>
      <c r="X2051" s="13" t="n">
        <v>29.8246434963677</v>
      </c>
      <c r="Y2051" s="13" t="n">
        <v>55.1782225705696</v>
      </c>
      <c r="Z2051" s="13" t="n">
        <v>54.2000000000001</v>
      </c>
      <c r="AA2051" s="10" t="s">
        <v>155</v>
      </c>
      <c r="AG2051" s="13" t="n">
        <v>98.6588954931041</v>
      </c>
      <c r="AH2051" s="13" t="n">
        <v>100</v>
      </c>
      <c r="AI2051" s="13" t="n">
        <v>48.2</v>
      </c>
      <c r="AJ2051" s="13" t="n">
        <v>71.9</v>
      </c>
      <c r="AK2051" s="13" t="n">
        <v>50.7</v>
      </c>
      <c r="AL2051" s="12" t="n">
        <v>50.1957894736842</v>
      </c>
      <c r="AM2051" s="10" t="s">
        <v>157</v>
      </c>
      <c r="AN2051" s="10" t="s">
        <v>632</v>
      </c>
    </row>
    <row r="2052" customFormat="false" ht="15" hidden="false" customHeight="false" outlineLevel="0" collapsed="false">
      <c r="A2052" s="10" t="s">
        <v>4535</v>
      </c>
      <c r="B2052" s="10" t="s">
        <v>4488</v>
      </c>
      <c r="C2052" s="10" t="s">
        <v>148</v>
      </c>
      <c r="D2052" s="11" t="n">
        <v>46299.055162037</v>
      </c>
      <c r="E2052" s="10" t="s">
        <v>4536</v>
      </c>
      <c r="F2052" s="10" t="s">
        <v>4490</v>
      </c>
      <c r="G2052" s="10" t="s">
        <v>4491</v>
      </c>
      <c r="H2052" s="10" t="s">
        <v>228</v>
      </c>
      <c r="I2052" s="10" t="s">
        <v>152</v>
      </c>
      <c r="J2052" s="10" t="s">
        <v>153</v>
      </c>
      <c r="K2052" s="10" t="s">
        <v>154</v>
      </c>
      <c r="M2052" s="12" t="n">
        <v>55.4231083126558</v>
      </c>
      <c r="N2052" s="12" t="n">
        <v>4.26509025921524</v>
      </c>
      <c r="O2052" s="12" t="n">
        <v>54.352812384847</v>
      </c>
      <c r="P2052" s="12" t="n">
        <v>61.5497824317922</v>
      </c>
      <c r="Q2052" s="12" t="n">
        <v>62.2605691734826</v>
      </c>
      <c r="R2052" s="12" t="n">
        <v>57.7403692694422</v>
      </c>
      <c r="S2052" s="12" t="n">
        <v>56.7170335538627</v>
      </c>
      <c r="T2052" s="12" t="n">
        <v>49.0236141663431</v>
      </c>
      <c r="U2052" s="12" t="n">
        <v>47.14208984375</v>
      </c>
      <c r="V2052" s="12" t="n">
        <v>65.1142501831055</v>
      </c>
      <c r="W2052" s="12" t="n">
        <v>17.9721603393555</v>
      </c>
      <c r="X2052" s="13" t="n">
        <v>21.1339866408859</v>
      </c>
      <c r="Y2052" s="13" t="n">
        <v>41.9197134821586</v>
      </c>
      <c r="Z2052" s="13" t="n">
        <v>54.7000000000001</v>
      </c>
      <c r="AA2052" s="10" t="s">
        <v>162</v>
      </c>
      <c r="AC2052" s="10" t="s">
        <v>156</v>
      </c>
      <c r="AG2052" s="13" t="n">
        <v>98.5342830544069</v>
      </c>
      <c r="AH2052" s="13" t="n">
        <v>100</v>
      </c>
      <c r="AI2052" s="13" t="n">
        <v>46.2</v>
      </c>
      <c r="AJ2052" s="13" t="n">
        <v>70.5</v>
      </c>
      <c r="AK2052" s="13" t="n">
        <v>50.4</v>
      </c>
      <c r="AL2052" s="12" t="n">
        <v>49.8</v>
      </c>
      <c r="AM2052" s="10" t="s">
        <v>157</v>
      </c>
      <c r="AN2052" s="10" t="s">
        <v>632</v>
      </c>
    </row>
    <row r="2053" customFormat="false" ht="15" hidden="false" customHeight="false" outlineLevel="0" collapsed="false">
      <c r="A2053" s="10" t="s">
        <v>4537</v>
      </c>
      <c r="B2053" s="10" t="s">
        <v>4488</v>
      </c>
      <c r="C2053" s="10" t="s">
        <v>148</v>
      </c>
      <c r="D2053" s="11" t="n">
        <v>46299.0551851852</v>
      </c>
      <c r="E2053" s="10" t="s">
        <v>4538</v>
      </c>
      <c r="F2053" s="10" t="s">
        <v>4490</v>
      </c>
      <c r="G2053" s="10" t="s">
        <v>4491</v>
      </c>
      <c r="H2053" s="10" t="s">
        <v>231</v>
      </c>
      <c r="I2053" s="10" t="s">
        <v>152</v>
      </c>
      <c r="J2053" s="10" t="s">
        <v>153</v>
      </c>
      <c r="K2053" s="10" t="s">
        <v>154</v>
      </c>
      <c r="M2053" s="12" t="n">
        <v>57.174273512415</v>
      </c>
      <c r="N2053" s="12" t="n">
        <v>3.29068606519804</v>
      </c>
      <c r="O2053" s="12" t="n">
        <v>56.3168585147561</v>
      </c>
      <c r="P2053" s="12" t="n">
        <v>60.6043459614669</v>
      </c>
      <c r="Q2053" s="12" t="n">
        <v>63.0391806043076</v>
      </c>
      <c r="R2053" s="12" t="n">
        <v>59.2902956947762</v>
      </c>
      <c r="S2053" s="12" t="n">
        <v>59.0581982136803</v>
      </c>
      <c r="T2053" s="12" t="n">
        <v>51.9398967321257</v>
      </c>
      <c r="U2053" s="12" t="n">
        <v>50.5979461669922</v>
      </c>
      <c r="V2053" s="12" t="n">
        <v>63.9362602233887</v>
      </c>
      <c r="W2053" s="12" t="n">
        <v>13.3383140563965</v>
      </c>
      <c r="X2053" s="13" t="n">
        <v>22.6620591774398</v>
      </c>
      <c r="Y2053" s="13" t="n">
        <v>55.7156520934251</v>
      </c>
      <c r="Z2053" s="13" t="n">
        <v>56.4000000000001</v>
      </c>
      <c r="AA2053" s="10" t="s">
        <v>155</v>
      </c>
      <c r="AG2053" s="13" t="n">
        <v>98.7177144249513</v>
      </c>
      <c r="AH2053" s="13" t="n">
        <v>100</v>
      </c>
      <c r="AI2053" s="13" t="n">
        <v>49.5</v>
      </c>
      <c r="AJ2053" s="13" t="n">
        <v>70.3</v>
      </c>
      <c r="AK2053" s="13" t="n">
        <v>50.1</v>
      </c>
      <c r="AL2053" s="12" t="n">
        <v>50.3063989909607</v>
      </c>
      <c r="AM2053" s="10" t="s">
        <v>157</v>
      </c>
      <c r="AN2053" s="10" t="s">
        <v>632</v>
      </c>
    </row>
    <row r="2054" customFormat="false" ht="15" hidden="false" customHeight="false" outlineLevel="0" collapsed="false">
      <c r="A2054" s="10" t="s">
        <v>4539</v>
      </c>
      <c r="B2054" s="10" t="s">
        <v>4488</v>
      </c>
      <c r="C2054" s="10" t="s">
        <v>148</v>
      </c>
      <c r="D2054" s="11" t="n">
        <v>46299.0552199074</v>
      </c>
      <c r="E2054" s="10" t="s">
        <v>4540</v>
      </c>
      <c r="F2054" s="10" t="s">
        <v>4490</v>
      </c>
      <c r="G2054" s="10" t="s">
        <v>4491</v>
      </c>
      <c r="H2054" s="10" t="s">
        <v>234</v>
      </c>
      <c r="I2054" s="10" t="s">
        <v>152</v>
      </c>
      <c r="J2054" s="10" t="s">
        <v>153</v>
      </c>
      <c r="K2054" s="10" t="s">
        <v>154</v>
      </c>
      <c r="M2054" s="12" t="n">
        <v>63.4650282141026</v>
      </c>
      <c r="N2054" s="12" t="n">
        <v>1.42563097133185</v>
      </c>
      <c r="O2054" s="12" t="n">
        <v>63.2886915579123</v>
      </c>
      <c r="P2054" s="12" t="n">
        <v>63.5228629104711</v>
      </c>
      <c r="Q2054" s="12" t="n">
        <v>65.3493785678667</v>
      </c>
      <c r="R2054" s="12" t="n">
        <v>64.6454163221239</v>
      </c>
      <c r="S2054" s="12" t="n">
        <v>63.1324921122824</v>
      </c>
      <c r="T2054" s="12" t="n">
        <v>60.905143601963</v>
      </c>
      <c r="U2054" s="12" t="n">
        <v>60.2460250854492</v>
      </c>
      <c r="V2054" s="12" t="n">
        <v>66.8927230834961</v>
      </c>
      <c r="W2054" s="12" t="n">
        <v>6.64669799804688</v>
      </c>
      <c r="X2054" s="13" t="n">
        <v>44.8515100671141</v>
      </c>
      <c r="Y2054" s="13" t="n">
        <v>92.8808724832215</v>
      </c>
      <c r="Z2054" s="13" t="n">
        <v>63.2</v>
      </c>
      <c r="AA2054" s="10" t="s">
        <v>155</v>
      </c>
      <c r="AC2054" s="10" t="s">
        <v>156</v>
      </c>
      <c r="AE2054" s="10" t="s">
        <v>156</v>
      </c>
      <c r="AG2054" s="13" t="n">
        <v>96.8035343035343</v>
      </c>
      <c r="AH2054" s="13" t="n">
        <v>100</v>
      </c>
      <c r="AI2054" s="13" t="n">
        <v>59.2</v>
      </c>
      <c r="AJ2054" s="13" t="n">
        <v>73.4</v>
      </c>
      <c r="AK2054" s="13" t="n">
        <v>62.7</v>
      </c>
      <c r="AL2054" s="12" t="n">
        <v>63.6614864864865</v>
      </c>
      <c r="AM2054" s="10" t="s">
        <v>157</v>
      </c>
      <c r="AN2054" s="10" t="s">
        <v>632</v>
      </c>
    </row>
    <row r="2055" customFormat="false" ht="15" hidden="false" customHeight="false" outlineLevel="0" collapsed="false">
      <c r="A2055" s="10" t="s">
        <v>4541</v>
      </c>
      <c r="B2055" s="10" t="s">
        <v>4488</v>
      </c>
      <c r="C2055" s="10" t="s">
        <v>148</v>
      </c>
      <c r="D2055" s="11" t="n">
        <v>46299.0552546296</v>
      </c>
      <c r="E2055" s="10" t="s">
        <v>4542</v>
      </c>
      <c r="F2055" s="10" t="s">
        <v>4490</v>
      </c>
      <c r="G2055" s="10" t="s">
        <v>4491</v>
      </c>
      <c r="H2055" s="10" t="s">
        <v>237</v>
      </c>
      <c r="I2055" s="10" t="s">
        <v>152</v>
      </c>
      <c r="J2055" s="10" t="s">
        <v>153</v>
      </c>
      <c r="K2055" s="10" t="s">
        <v>154</v>
      </c>
      <c r="M2055" s="12" t="n">
        <v>63.8260127734431</v>
      </c>
      <c r="N2055" s="12" t="n">
        <v>1.27172360279907</v>
      </c>
      <c r="O2055" s="12" t="n">
        <v>63.6974341855935</v>
      </c>
      <c r="P2055" s="12" t="n">
        <v>63.9181399610361</v>
      </c>
      <c r="Q2055" s="12" t="n">
        <v>65.5505568343975</v>
      </c>
      <c r="R2055" s="12" t="n">
        <v>64.681655291387</v>
      </c>
      <c r="S2055" s="12" t="n">
        <v>63.2016011583795</v>
      </c>
      <c r="T2055" s="12" t="n">
        <v>61.4791264550186</v>
      </c>
      <c r="U2055" s="12" t="n">
        <v>61.4838447570801</v>
      </c>
      <c r="V2055" s="12" t="n">
        <v>67.0097122192383</v>
      </c>
      <c r="W2055" s="12" t="n">
        <v>5.5258674621582</v>
      </c>
      <c r="X2055" s="13" t="n">
        <v>43.1230415294911</v>
      </c>
      <c r="Y2055" s="13" t="n">
        <v>97.4971242711515</v>
      </c>
      <c r="Z2055" s="13" t="n">
        <v>63.8</v>
      </c>
      <c r="AA2055" s="10" t="s">
        <v>155</v>
      </c>
      <c r="AC2055" s="10" t="s">
        <v>156</v>
      </c>
      <c r="AE2055" s="10" t="s">
        <v>156</v>
      </c>
      <c r="AG2055" s="13" t="n">
        <v>98.1020477649691</v>
      </c>
      <c r="AH2055" s="13" t="n">
        <v>100</v>
      </c>
      <c r="AI2055" s="13" t="n">
        <v>58.4</v>
      </c>
      <c r="AJ2055" s="13" t="n">
        <v>74.1</v>
      </c>
      <c r="AK2055" s="13" t="n">
        <v>63.9</v>
      </c>
      <c r="AL2055" s="12" t="n">
        <v>64.1031604129942</v>
      </c>
      <c r="AM2055" s="10" t="s">
        <v>157</v>
      </c>
      <c r="AN2055" s="10" t="s">
        <v>632</v>
      </c>
    </row>
    <row r="2056" customFormat="false" ht="15" hidden="false" customHeight="false" outlineLevel="0" collapsed="false">
      <c r="A2056" s="10" t="s">
        <v>4543</v>
      </c>
      <c r="B2056" s="10" t="s">
        <v>4488</v>
      </c>
      <c r="C2056" s="10" t="s">
        <v>148</v>
      </c>
      <c r="D2056" s="11" t="n">
        <v>46299.0552893519</v>
      </c>
      <c r="E2056" s="10" t="s">
        <v>4544</v>
      </c>
      <c r="F2056" s="10" t="s">
        <v>4490</v>
      </c>
      <c r="G2056" s="10" t="s">
        <v>4491</v>
      </c>
      <c r="H2056" s="10" t="s">
        <v>240</v>
      </c>
      <c r="I2056" s="10" t="s">
        <v>152</v>
      </c>
      <c r="J2056" s="10" t="s">
        <v>153</v>
      </c>
      <c r="K2056" s="10" t="s">
        <v>154</v>
      </c>
      <c r="M2056" s="12" t="n">
        <v>65.3251563301821</v>
      </c>
      <c r="N2056" s="12" t="n">
        <v>1.20724617034996</v>
      </c>
      <c r="O2056" s="12" t="n">
        <v>65.1366840469654</v>
      </c>
      <c r="P2056" s="12" t="n">
        <v>68.1050849071321</v>
      </c>
      <c r="Q2056" s="12" t="n">
        <v>64.7333197583914</v>
      </c>
      <c r="R2056" s="12" t="n">
        <v>67.0419340492099</v>
      </c>
      <c r="S2056" s="12" t="n">
        <v>64.824670324352</v>
      </c>
      <c r="T2056" s="12" t="n">
        <v>64.1954436660093</v>
      </c>
      <c r="U2056" s="12" t="n">
        <v>63.5189476013184</v>
      </c>
      <c r="V2056" s="12" t="n">
        <v>70.0742874145508</v>
      </c>
      <c r="W2056" s="12" t="n">
        <v>6.55533981323242</v>
      </c>
      <c r="X2056" s="13" t="n">
        <v>90.0998070590283</v>
      </c>
      <c r="Y2056" s="13" t="n">
        <v>97.673828210001</v>
      </c>
      <c r="Z2056" s="13" t="n">
        <v>65.8</v>
      </c>
      <c r="AA2056" s="10" t="s">
        <v>170</v>
      </c>
      <c r="AC2056" s="10" t="s">
        <v>156</v>
      </c>
      <c r="AG2056" s="13" t="n">
        <v>98.4005081830316</v>
      </c>
      <c r="AH2056" s="13" t="n">
        <v>100</v>
      </c>
      <c r="AI2056" s="13" t="n">
        <v>62.5</v>
      </c>
      <c r="AJ2056" s="13" t="n">
        <v>74.6</v>
      </c>
      <c r="AK2056" s="13" t="n">
        <v>64.3</v>
      </c>
      <c r="AL2056" s="12" t="n">
        <v>64.2925925925926</v>
      </c>
      <c r="AM2056" s="10" t="s">
        <v>157</v>
      </c>
      <c r="AN2056" s="10" t="s">
        <v>632</v>
      </c>
    </row>
    <row r="2057" customFormat="false" ht="15" hidden="false" customHeight="false" outlineLevel="0" collapsed="false">
      <c r="A2057" s="10" t="s">
        <v>4545</v>
      </c>
      <c r="B2057" s="10" t="s">
        <v>4488</v>
      </c>
      <c r="C2057" s="10" t="s">
        <v>148</v>
      </c>
      <c r="D2057" s="11" t="n">
        <v>46299.055474537</v>
      </c>
      <c r="E2057" s="10" t="s">
        <v>4546</v>
      </c>
      <c r="F2057" s="10" t="s">
        <v>4490</v>
      </c>
      <c r="G2057" s="10" t="s">
        <v>4491</v>
      </c>
      <c r="H2057" s="10" t="s">
        <v>247</v>
      </c>
      <c r="I2057" s="10" t="s">
        <v>152</v>
      </c>
      <c r="J2057" s="10" t="s">
        <v>248</v>
      </c>
      <c r="K2057" s="10" t="s">
        <v>154</v>
      </c>
      <c r="M2057" s="12" t="n">
        <v>60.3575513876127</v>
      </c>
      <c r="N2057" s="12" t="n">
        <v>2.4618762925909</v>
      </c>
      <c r="O2057" s="12" t="n">
        <v>59.7264879899982</v>
      </c>
      <c r="P2057" s="12" t="n">
        <v>66.1137678715221</v>
      </c>
      <c r="Q2057" s="12" t="n">
        <v>62.1797257097787</v>
      </c>
      <c r="R2057" s="12" t="n">
        <v>61.3244989771973</v>
      </c>
      <c r="S2057" s="12" t="n">
        <v>61.7719087854004</v>
      </c>
      <c r="T2057" s="12" t="n">
        <v>57.8816627688779</v>
      </c>
      <c r="U2057" s="12" t="n">
        <v>56.6656875610352</v>
      </c>
      <c r="V2057" s="12" t="n">
        <v>66.8662338256836</v>
      </c>
      <c r="W2057" s="12" t="n">
        <v>10.2005462646484</v>
      </c>
      <c r="X2057" s="13" t="n">
        <v>59.2129386183079</v>
      </c>
      <c r="Y2057" s="13" t="n">
        <v>79.4693233659736</v>
      </c>
      <c r="Z2057" s="13" t="n">
        <v>60.5</v>
      </c>
      <c r="AA2057" s="10" t="s">
        <v>170</v>
      </c>
      <c r="AG2057" s="13" t="n">
        <v>98.3204080206805</v>
      </c>
      <c r="AH2057" s="13" t="n">
        <v>100</v>
      </c>
      <c r="AI2057" s="13" t="n">
        <v>55.8</v>
      </c>
      <c r="AJ2057" s="13" t="n">
        <v>72.2</v>
      </c>
      <c r="AK2057" s="13" t="n">
        <v>59.2</v>
      </c>
      <c r="AL2057" s="12" t="n">
        <v>59.6354498324041</v>
      </c>
      <c r="AM2057" s="10" t="s">
        <v>157</v>
      </c>
      <c r="AN2057" s="10" t="s">
        <v>632</v>
      </c>
    </row>
    <row r="2058" customFormat="false" ht="15" hidden="false" customHeight="false" outlineLevel="0" collapsed="false">
      <c r="A2058" s="10" t="s">
        <v>4547</v>
      </c>
      <c r="B2058" s="10" t="s">
        <v>4488</v>
      </c>
      <c r="C2058" s="10" t="s">
        <v>148</v>
      </c>
      <c r="D2058" s="11" t="n">
        <v>46299.0554976852</v>
      </c>
      <c r="E2058" s="10" t="s">
        <v>4548</v>
      </c>
      <c r="F2058" s="10" t="s">
        <v>4490</v>
      </c>
      <c r="G2058" s="10" t="s">
        <v>4491</v>
      </c>
      <c r="H2058" s="10" t="s">
        <v>251</v>
      </c>
      <c r="I2058" s="10" t="s">
        <v>152</v>
      </c>
      <c r="J2058" s="10" t="s">
        <v>248</v>
      </c>
      <c r="K2058" s="10" t="s">
        <v>154</v>
      </c>
      <c r="M2058" s="12" t="n">
        <v>60.3322140681207</v>
      </c>
      <c r="N2058" s="12" t="n">
        <v>2.25724706340406</v>
      </c>
      <c r="O2058" s="12" t="n">
        <v>59.7947674834854</v>
      </c>
      <c r="P2058" s="12" t="n">
        <v>65.3885215226098</v>
      </c>
      <c r="Q2058" s="12" t="n">
        <v>61.2980279935794</v>
      </c>
      <c r="R2058" s="12" t="n">
        <v>61.5379937880328</v>
      </c>
      <c r="S2058" s="12" t="n">
        <v>61.2280406067622</v>
      </c>
      <c r="T2058" s="12" t="n">
        <v>57.4340200298032</v>
      </c>
      <c r="U2058" s="12" t="n">
        <v>57.0970687866211</v>
      </c>
      <c r="V2058" s="12" t="n">
        <v>65.9627304077148</v>
      </c>
      <c r="W2058" s="12" t="n">
        <v>8.86566162109375</v>
      </c>
      <c r="X2058" s="13" t="n">
        <v>53.9830301550482</v>
      </c>
      <c r="Y2058" s="13" t="n">
        <v>79.517152972775</v>
      </c>
      <c r="Z2058" s="13" t="n">
        <v>59.5</v>
      </c>
      <c r="AA2058" s="10" t="s">
        <v>170</v>
      </c>
      <c r="AG2058" s="13" t="n">
        <v>98.2576098365572</v>
      </c>
      <c r="AH2058" s="13" t="n">
        <v>100</v>
      </c>
      <c r="AI2058" s="13" t="n">
        <v>56.3</v>
      </c>
      <c r="AJ2058" s="13" t="n">
        <v>71.4</v>
      </c>
      <c r="AK2058" s="13" t="n">
        <v>58.3</v>
      </c>
      <c r="AL2058" s="12" t="n">
        <v>57.9097570124685</v>
      </c>
      <c r="AM2058" s="10" t="s">
        <v>157</v>
      </c>
      <c r="AN2058" s="10" t="s">
        <v>632</v>
      </c>
    </row>
    <row r="2059" customFormat="false" ht="15" hidden="false" customHeight="false" outlineLevel="0" collapsed="false">
      <c r="A2059" s="10" t="s">
        <v>4549</v>
      </c>
      <c r="B2059" s="10" t="s">
        <v>4488</v>
      </c>
      <c r="C2059" s="10" t="s">
        <v>148</v>
      </c>
      <c r="D2059" s="11" t="n">
        <v>46299.0555208333</v>
      </c>
      <c r="E2059" s="10" t="s">
        <v>4550</v>
      </c>
      <c r="F2059" s="10" t="s">
        <v>4490</v>
      </c>
      <c r="G2059" s="10" t="s">
        <v>4491</v>
      </c>
      <c r="H2059" s="10" t="s">
        <v>254</v>
      </c>
      <c r="I2059" s="10" t="s">
        <v>152</v>
      </c>
      <c r="J2059" s="10" t="s">
        <v>248</v>
      </c>
      <c r="K2059" s="10" t="s">
        <v>154</v>
      </c>
      <c r="M2059" s="12" t="n">
        <v>59.5699589249753</v>
      </c>
      <c r="N2059" s="12" t="n">
        <v>2.65318943456195</v>
      </c>
      <c r="O2059" s="12" t="n">
        <v>58.9589779300537</v>
      </c>
      <c r="P2059" s="12" t="n">
        <v>65.1455023606102</v>
      </c>
      <c r="Q2059" s="12" t="n">
        <v>60.8936984740294</v>
      </c>
      <c r="R2059" s="12" t="n">
        <v>60.7747262258461</v>
      </c>
      <c r="S2059" s="12" t="n">
        <v>60.7124587843657</v>
      </c>
      <c r="T2059" s="12" t="n">
        <v>56.407002071854</v>
      </c>
      <c r="U2059" s="12" t="n">
        <v>55.0707054138184</v>
      </c>
      <c r="V2059" s="12" t="n">
        <v>66.0132293701172</v>
      </c>
      <c r="W2059" s="12" t="n">
        <v>10.9425239562988</v>
      </c>
      <c r="X2059" s="13" t="n">
        <v>45.9886832178261</v>
      </c>
      <c r="Y2059" s="13" t="n">
        <v>75.151329063953</v>
      </c>
      <c r="Z2059" s="13" t="n">
        <v>59.4</v>
      </c>
      <c r="AA2059" s="10" t="s">
        <v>155</v>
      </c>
      <c r="AG2059" s="13" t="n">
        <v>98.8124133148405</v>
      </c>
      <c r="AH2059" s="13" t="n">
        <v>100</v>
      </c>
      <c r="AI2059" s="13" t="n">
        <v>54.4</v>
      </c>
      <c r="AJ2059" s="13" t="n">
        <v>71.7</v>
      </c>
      <c r="AK2059" s="13" t="n">
        <v>57.7</v>
      </c>
      <c r="AL2059" s="12" t="n">
        <v>58.4459318354019</v>
      </c>
      <c r="AM2059" s="10" t="s">
        <v>157</v>
      </c>
      <c r="AN2059" s="10" t="s">
        <v>632</v>
      </c>
    </row>
    <row r="2060" customFormat="false" ht="15" hidden="false" customHeight="false" outlineLevel="0" collapsed="false">
      <c r="A2060" s="10" t="s">
        <v>4551</v>
      </c>
      <c r="B2060" s="10" t="s">
        <v>4488</v>
      </c>
      <c r="C2060" s="10" t="s">
        <v>148</v>
      </c>
      <c r="D2060" s="11" t="n">
        <v>46299.0555439815</v>
      </c>
      <c r="E2060" s="10" t="s">
        <v>4552</v>
      </c>
      <c r="F2060" s="10" t="s">
        <v>4490</v>
      </c>
      <c r="G2060" s="10" t="s">
        <v>4491</v>
      </c>
      <c r="H2060" s="10" t="s">
        <v>257</v>
      </c>
      <c r="I2060" s="10" t="s">
        <v>152</v>
      </c>
      <c r="J2060" s="10" t="s">
        <v>248</v>
      </c>
      <c r="K2060" s="10" t="s">
        <v>154</v>
      </c>
      <c r="M2060" s="12" t="n">
        <v>60.8764714738798</v>
      </c>
      <c r="N2060" s="12" t="n">
        <v>1.724576063208</v>
      </c>
      <c r="O2060" s="12" t="n">
        <v>60.435806407129</v>
      </c>
      <c r="P2060" s="12" t="n">
        <v>64.9444271057028</v>
      </c>
      <c r="Q2060" s="12" t="n">
        <v>62.105557189632</v>
      </c>
      <c r="R2060" s="12" t="n">
        <v>61.7011924156776</v>
      </c>
      <c r="S2060" s="12" t="n">
        <v>61.6455689257589</v>
      </c>
      <c r="T2060" s="12" t="n">
        <v>59.239044276488</v>
      </c>
      <c r="U2060" s="12" t="n">
        <v>58.4294738769531</v>
      </c>
      <c r="V2060" s="12" t="n">
        <v>66.1356735229492</v>
      </c>
      <c r="W2060" s="12" t="n">
        <v>7.70619964599609</v>
      </c>
      <c r="X2060" s="13" t="n">
        <v>77.0690019778826</v>
      </c>
      <c r="Y2060" s="13" t="n">
        <v>90.2959360111458</v>
      </c>
      <c r="Z2060" s="13" t="n">
        <v>61.8</v>
      </c>
      <c r="AA2060" s="10" t="s">
        <v>170</v>
      </c>
      <c r="AG2060" s="13" t="n">
        <v>98.5412912636831</v>
      </c>
      <c r="AH2060" s="13" t="n">
        <v>100</v>
      </c>
      <c r="AI2060" s="13" t="n">
        <v>57.2</v>
      </c>
      <c r="AJ2060" s="13" t="n">
        <v>71.8</v>
      </c>
      <c r="AK2060" s="13" t="n">
        <v>59.8</v>
      </c>
      <c r="AL2060" s="12" t="n">
        <v>59.362962962963</v>
      </c>
      <c r="AM2060" s="10" t="s">
        <v>157</v>
      </c>
      <c r="AN2060" s="10" t="s">
        <v>632</v>
      </c>
    </row>
    <row r="2061" customFormat="false" ht="15" hidden="false" customHeight="false" outlineLevel="0" collapsed="false">
      <c r="A2061" s="10" t="s">
        <v>4553</v>
      </c>
      <c r="B2061" s="10" t="s">
        <v>4488</v>
      </c>
      <c r="C2061" s="10" t="s">
        <v>148</v>
      </c>
      <c r="D2061" s="11" t="n">
        <v>46299.0555787037</v>
      </c>
      <c r="E2061" s="10" t="s">
        <v>4554</v>
      </c>
      <c r="F2061" s="10" t="s">
        <v>4490</v>
      </c>
      <c r="G2061" s="10" t="s">
        <v>4491</v>
      </c>
      <c r="H2061" s="10" t="s">
        <v>260</v>
      </c>
      <c r="I2061" s="10" t="s">
        <v>152</v>
      </c>
      <c r="J2061" s="10" t="s">
        <v>248</v>
      </c>
      <c r="K2061" s="10" t="s">
        <v>154</v>
      </c>
      <c r="M2061" s="12" t="n">
        <v>61.6565906537617</v>
      </c>
      <c r="N2061" s="12" t="n">
        <v>1.87667814883634</v>
      </c>
      <c r="O2061" s="12" t="n">
        <v>61.1724135048874</v>
      </c>
      <c r="P2061" s="12" t="n">
        <v>66.1691563176475</v>
      </c>
      <c r="Q2061" s="12" t="n">
        <v>62.8385004553996</v>
      </c>
      <c r="R2061" s="12" t="n">
        <v>62.9874925181071</v>
      </c>
      <c r="S2061" s="12" t="n">
        <v>62.1273388018075</v>
      </c>
      <c r="T2061" s="12" t="n">
        <v>59.8263453935781</v>
      </c>
      <c r="U2061" s="12" t="n">
        <v>58.7442398071289</v>
      </c>
      <c r="V2061" s="12" t="n">
        <v>67.526725769043</v>
      </c>
      <c r="W2061" s="12" t="n">
        <v>8.78248596191406</v>
      </c>
      <c r="X2061" s="13" t="n">
        <v>73.9710564707636</v>
      </c>
      <c r="Y2061" s="13" t="n">
        <v>87.5291511814881</v>
      </c>
      <c r="Z2061" s="13" t="n">
        <v>62.5</v>
      </c>
      <c r="AA2061" s="10" t="s">
        <v>170</v>
      </c>
      <c r="AG2061" s="13" t="n">
        <v>98.7320345273517</v>
      </c>
      <c r="AH2061" s="13" t="n">
        <v>100</v>
      </c>
      <c r="AI2061" s="13" t="n">
        <v>57.8</v>
      </c>
      <c r="AJ2061" s="13" t="n">
        <v>73</v>
      </c>
      <c r="AK2061" s="13" t="n">
        <v>59.9</v>
      </c>
      <c r="AL2061" s="12" t="n">
        <v>60.0518518518519</v>
      </c>
      <c r="AM2061" s="10" t="s">
        <v>157</v>
      </c>
      <c r="AN2061" s="10" t="s">
        <v>632</v>
      </c>
    </row>
    <row r="2062" customFormat="false" ht="15" hidden="false" customHeight="false" outlineLevel="0" collapsed="false">
      <c r="A2062" s="10" t="s">
        <v>4555</v>
      </c>
      <c r="B2062" s="10" t="s">
        <v>4488</v>
      </c>
      <c r="C2062" s="10" t="s">
        <v>148</v>
      </c>
      <c r="D2062" s="11" t="n">
        <v>46299.0556481482</v>
      </c>
      <c r="E2062" s="10" t="s">
        <v>4556</v>
      </c>
      <c r="F2062" s="10" t="s">
        <v>4490</v>
      </c>
      <c r="G2062" s="10" t="s">
        <v>4491</v>
      </c>
      <c r="H2062" s="10" t="s">
        <v>267</v>
      </c>
      <c r="I2062" s="10" t="s">
        <v>152</v>
      </c>
      <c r="J2062" s="10" t="s">
        <v>248</v>
      </c>
      <c r="K2062" s="10" t="s">
        <v>261</v>
      </c>
      <c r="L2062" s="10" t="s">
        <v>383</v>
      </c>
      <c r="M2062" s="12" t="n">
        <v>62.6014743847602</v>
      </c>
      <c r="N2062" s="12" t="n">
        <v>1.38885378649098</v>
      </c>
      <c r="O2062" s="12" t="n">
        <v>62.2651900599034</v>
      </c>
      <c r="P2062" s="12" t="n">
        <v>65.5674096716604</v>
      </c>
      <c r="R2062" s="12" t="n">
        <v>63.6751243261263</v>
      </c>
      <c r="S2062" s="12" t="n">
        <v>63.2806160643348</v>
      </c>
      <c r="T2062" s="12" t="n">
        <v>60.995326548158</v>
      </c>
      <c r="U2062" s="12" t="n">
        <v>60.9207992553711</v>
      </c>
      <c r="V2062" s="12" t="n">
        <v>66.7717590332031</v>
      </c>
      <c r="W2062" s="12" t="n">
        <v>5.85095977783203</v>
      </c>
      <c r="X2062" s="13" t="n">
        <v>77.8128508781222</v>
      </c>
      <c r="Y2062" s="13" t="n">
        <v>97.1919157680656</v>
      </c>
      <c r="Z2062" s="13" t="n">
        <v>63.4</v>
      </c>
      <c r="AA2062" s="10" t="s">
        <v>170</v>
      </c>
      <c r="AB2062" s="10" t="s">
        <v>156</v>
      </c>
      <c r="AD2062" s="10" t="s">
        <v>263</v>
      </c>
      <c r="AE2062" s="10" t="s">
        <v>156</v>
      </c>
      <c r="AF2062" s="10" t="s">
        <v>156</v>
      </c>
      <c r="AG2062" s="13" t="n">
        <v>81.339605734767</v>
      </c>
      <c r="AH2062" s="13" t="n">
        <v>93.1270678246485</v>
      </c>
      <c r="AI2062" s="13" t="n">
        <v>60</v>
      </c>
      <c r="AJ2062" s="13" t="n">
        <v>72.5</v>
      </c>
      <c r="AK2062" s="13" t="n">
        <v>61.3</v>
      </c>
      <c r="AL2062" s="12" t="n">
        <v>61.8518518518519</v>
      </c>
      <c r="AM2062" s="10" t="s">
        <v>157</v>
      </c>
      <c r="AN2062" s="10" t="s">
        <v>632</v>
      </c>
      <c r="AO2062" s="10" t="s">
        <v>4557</v>
      </c>
    </row>
    <row r="2063" customFormat="false" ht="15" hidden="false" customHeight="false" outlineLevel="0" collapsed="false">
      <c r="A2063" s="10" t="s">
        <v>4558</v>
      </c>
      <c r="B2063" s="10" t="s">
        <v>4488</v>
      </c>
      <c r="C2063" s="10" t="s">
        <v>148</v>
      </c>
      <c r="D2063" s="11" t="n">
        <v>46299.0557175926</v>
      </c>
      <c r="E2063" s="10" t="s">
        <v>4559</v>
      </c>
      <c r="F2063" s="10" t="s">
        <v>4490</v>
      </c>
      <c r="G2063" s="10" t="s">
        <v>4491</v>
      </c>
      <c r="H2063" s="10" t="s">
        <v>271</v>
      </c>
      <c r="I2063" s="10" t="s">
        <v>152</v>
      </c>
      <c r="J2063" s="10" t="s">
        <v>248</v>
      </c>
      <c r="K2063" s="10" t="s">
        <v>154</v>
      </c>
      <c r="M2063" s="12" t="n">
        <v>53.8926408797633</v>
      </c>
      <c r="N2063" s="12" t="n">
        <v>4.94892971387828</v>
      </c>
      <c r="O2063" s="12" t="n">
        <v>52.6744682337631</v>
      </c>
      <c r="P2063" s="12" t="n">
        <v>62.710389300073</v>
      </c>
      <c r="Q2063" s="12" t="n">
        <v>58.3787463022667</v>
      </c>
      <c r="R2063" s="12" t="n">
        <v>56.8307833370192</v>
      </c>
      <c r="S2063" s="12" t="n">
        <v>56.4431023756839</v>
      </c>
      <c r="T2063" s="12" t="n">
        <v>46.1123369346092</v>
      </c>
      <c r="U2063" s="12" t="n">
        <v>44.1465301513672</v>
      </c>
      <c r="V2063" s="12" t="n">
        <v>64.430549621582</v>
      </c>
      <c r="W2063" s="12" t="n">
        <v>20.2840194702148</v>
      </c>
      <c r="X2063" s="13" t="n">
        <v>18.2865100016263</v>
      </c>
      <c r="Y2063" s="13" t="n">
        <v>40.742397137746</v>
      </c>
      <c r="Z2063" s="13" t="n">
        <v>53.4000000000001</v>
      </c>
      <c r="AA2063" s="10" t="s">
        <v>162</v>
      </c>
      <c r="AG2063" s="13" t="n">
        <v>98.8178101867197</v>
      </c>
      <c r="AH2063" s="13" t="n">
        <v>100</v>
      </c>
      <c r="AI2063" s="13" t="n">
        <v>43.4</v>
      </c>
      <c r="AJ2063" s="13" t="n">
        <v>69.7</v>
      </c>
      <c r="AK2063" s="13" t="n">
        <v>46.5</v>
      </c>
      <c r="AL2063" s="12" t="n">
        <v>47.2962962962963</v>
      </c>
      <c r="AM2063" s="10" t="s">
        <v>157</v>
      </c>
      <c r="AN2063" s="10" t="s">
        <v>632</v>
      </c>
    </row>
    <row r="2064" customFormat="false" ht="15" hidden="false" customHeight="false" outlineLevel="0" collapsed="false">
      <c r="A2064" s="10" t="s">
        <v>4560</v>
      </c>
      <c r="B2064" s="10" t="s">
        <v>4488</v>
      </c>
      <c r="C2064" s="10" t="s">
        <v>148</v>
      </c>
      <c r="D2064" s="11" t="n">
        <v>46299.055787037</v>
      </c>
      <c r="E2064" s="10" t="s">
        <v>4561</v>
      </c>
      <c r="F2064" s="10" t="s">
        <v>4490</v>
      </c>
      <c r="G2064" s="10" t="s">
        <v>4491</v>
      </c>
      <c r="H2064" s="10" t="s">
        <v>274</v>
      </c>
      <c r="I2064" s="10" t="s">
        <v>152</v>
      </c>
      <c r="J2064" s="10" t="s">
        <v>248</v>
      </c>
      <c r="K2064" s="10" t="s">
        <v>154</v>
      </c>
      <c r="M2064" s="12" t="n">
        <v>54.5745184836466</v>
      </c>
      <c r="N2064" s="12" t="n">
        <v>4.16601391606898</v>
      </c>
      <c r="O2064" s="12" t="n">
        <v>53.4654727917843</v>
      </c>
      <c r="P2064" s="12" t="n">
        <v>62.0771193921752</v>
      </c>
      <c r="Q2064" s="12" t="n">
        <v>59.4356693680014</v>
      </c>
      <c r="R2064" s="12" t="n">
        <v>56.7611963065945</v>
      </c>
      <c r="S2064" s="12" t="n">
        <v>57.05318597249</v>
      </c>
      <c r="T2064" s="12" t="n">
        <v>47.5891639805655</v>
      </c>
      <c r="U2064" s="12" t="n">
        <v>46.0537223815918</v>
      </c>
      <c r="V2064" s="12" t="n">
        <v>63.3259315490723</v>
      </c>
      <c r="W2064" s="12" t="n">
        <v>17.2722091674805</v>
      </c>
      <c r="X2064" s="13" t="n">
        <v>16.2308830784411</v>
      </c>
      <c r="Y2064" s="13" t="n">
        <v>47.5463594416553</v>
      </c>
      <c r="Z2064" s="13" t="n">
        <v>54.3000000000001</v>
      </c>
      <c r="AA2064" s="10" t="s">
        <v>162</v>
      </c>
      <c r="AG2064" s="13" t="n">
        <v>98.9092683486897</v>
      </c>
      <c r="AH2064" s="13" t="n">
        <v>100</v>
      </c>
      <c r="AI2064" s="13" t="n">
        <v>45.1</v>
      </c>
      <c r="AJ2064" s="13" t="n">
        <v>69.7</v>
      </c>
      <c r="AK2064" s="13" t="n">
        <v>46.1</v>
      </c>
      <c r="AL2064" s="12" t="n">
        <v>46.3985337243402</v>
      </c>
      <c r="AM2064" s="10" t="s">
        <v>157</v>
      </c>
      <c r="AN2064" s="10" t="s">
        <v>632</v>
      </c>
    </row>
    <row r="2065" customFormat="false" ht="15" hidden="false" customHeight="false" outlineLevel="0" collapsed="false">
      <c r="A2065" s="10" t="s">
        <v>4562</v>
      </c>
      <c r="B2065" s="10" t="s">
        <v>4488</v>
      </c>
      <c r="C2065" s="10" t="s">
        <v>148</v>
      </c>
      <c r="D2065" s="11" t="n">
        <v>46299.0558217593</v>
      </c>
      <c r="E2065" s="10" t="s">
        <v>4563</v>
      </c>
      <c r="F2065" s="10" t="s">
        <v>4490</v>
      </c>
      <c r="G2065" s="10" t="s">
        <v>4491</v>
      </c>
      <c r="H2065" s="10" t="s">
        <v>277</v>
      </c>
      <c r="I2065" s="10" t="s">
        <v>152</v>
      </c>
      <c r="J2065" s="10" t="s">
        <v>248</v>
      </c>
      <c r="K2065" s="10" t="s">
        <v>154</v>
      </c>
      <c r="M2065" s="12" t="n">
        <v>55.3578686599006</v>
      </c>
      <c r="N2065" s="12" t="n">
        <v>3.45075097128222</v>
      </c>
      <c r="O2065" s="12" t="n">
        <v>54.4519188143392</v>
      </c>
      <c r="P2065" s="12" t="n">
        <v>62.3530800725207</v>
      </c>
      <c r="Q2065" s="12" t="n">
        <v>59.0791716135849</v>
      </c>
      <c r="R2065" s="12" t="n">
        <v>57.4600130476078</v>
      </c>
      <c r="S2065" s="12" t="n">
        <v>56.8760136738956</v>
      </c>
      <c r="T2065" s="12" t="n">
        <v>50.5222411881799</v>
      </c>
      <c r="U2065" s="12" t="n">
        <v>49.0296173095703</v>
      </c>
      <c r="V2065" s="12" t="n">
        <v>63.3541221618652</v>
      </c>
      <c r="W2065" s="12" t="n">
        <v>14.3245048522949</v>
      </c>
      <c r="X2065" s="13" t="n">
        <v>28.4690644800596</v>
      </c>
      <c r="Y2065" s="13" t="n">
        <v>54.4632873648901</v>
      </c>
      <c r="Z2065" s="13" t="n">
        <v>53.3</v>
      </c>
      <c r="AA2065" s="10" t="s">
        <v>155</v>
      </c>
      <c r="AD2065" s="10" t="s">
        <v>156</v>
      </c>
      <c r="AG2065" s="13" t="n">
        <v>98.1435756744399</v>
      </c>
      <c r="AH2065" s="13" t="n">
        <v>100</v>
      </c>
      <c r="AI2065" s="13" t="n">
        <v>47.9</v>
      </c>
      <c r="AJ2065" s="13" t="n">
        <v>69.3</v>
      </c>
      <c r="AK2065" s="13" t="n">
        <v>51.2</v>
      </c>
      <c r="AL2065" s="12" t="n">
        <v>52.1034554079696</v>
      </c>
      <c r="AM2065" s="10" t="s">
        <v>157</v>
      </c>
      <c r="AN2065" s="10" t="s">
        <v>632</v>
      </c>
    </row>
    <row r="2066" customFormat="false" ht="15" hidden="false" customHeight="false" outlineLevel="0" collapsed="false">
      <c r="A2066" s="10" t="s">
        <v>4564</v>
      </c>
      <c r="B2066" s="10" t="s">
        <v>4488</v>
      </c>
      <c r="C2066" s="10" t="s">
        <v>148</v>
      </c>
      <c r="D2066" s="11" t="n">
        <v>46299.0558449074</v>
      </c>
      <c r="E2066" s="10" t="s">
        <v>4565</v>
      </c>
      <c r="F2066" s="10" t="s">
        <v>4490</v>
      </c>
      <c r="G2066" s="10" t="s">
        <v>4491</v>
      </c>
      <c r="H2066" s="10" t="s">
        <v>280</v>
      </c>
      <c r="I2066" s="10" t="s">
        <v>152</v>
      </c>
      <c r="J2066" s="10" t="s">
        <v>248</v>
      </c>
      <c r="K2066" s="10" t="s">
        <v>154</v>
      </c>
      <c r="M2066" s="12" t="n">
        <v>57.9868873525048</v>
      </c>
      <c r="N2066" s="12" t="n">
        <v>2.92065634865812</v>
      </c>
      <c r="O2066" s="12" t="n">
        <v>57.2374421087351</v>
      </c>
      <c r="P2066" s="12" t="n">
        <v>64.4894753870314</v>
      </c>
      <c r="Q2066" s="12" t="n">
        <v>60.6539824259252</v>
      </c>
      <c r="R2066" s="12" t="n">
        <v>59.4634609588304</v>
      </c>
      <c r="S2066" s="12" t="n">
        <v>58.6700981621244</v>
      </c>
      <c r="T2066" s="12" t="n">
        <v>54.1014463988446</v>
      </c>
      <c r="U2066" s="12" t="n">
        <v>52.8293266296387</v>
      </c>
      <c r="V2066" s="12" t="n">
        <v>65.3339920043945</v>
      </c>
      <c r="W2066" s="12" t="n">
        <v>12.5046653747559</v>
      </c>
      <c r="X2066" s="13" t="n">
        <v>35.5222013758599</v>
      </c>
      <c r="Y2066" s="13" t="n">
        <v>65.4121512512485</v>
      </c>
      <c r="Z2066" s="13" t="n">
        <v>57.1</v>
      </c>
      <c r="AA2066" s="10" t="s">
        <v>155</v>
      </c>
      <c r="AG2066" s="13" t="n">
        <v>98.9525894316828</v>
      </c>
      <c r="AH2066" s="13" t="n">
        <v>100</v>
      </c>
      <c r="AI2066" s="13" t="n">
        <v>51.8</v>
      </c>
      <c r="AJ2066" s="13" t="n">
        <v>71.3</v>
      </c>
      <c r="AK2066" s="13" t="n">
        <v>52.6</v>
      </c>
      <c r="AL2066" s="12" t="n">
        <v>53.0113593500653</v>
      </c>
      <c r="AM2066" s="10" t="s">
        <v>157</v>
      </c>
      <c r="AN2066" s="10" t="s">
        <v>632</v>
      </c>
    </row>
    <row r="2067" customFormat="false" ht="15" hidden="false" customHeight="false" outlineLevel="0" collapsed="false">
      <c r="A2067" s="10" t="s">
        <v>4566</v>
      </c>
      <c r="B2067" s="10" t="s">
        <v>4488</v>
      </c>
      <c r="C2067" s="10" t="s">
        <v>148</v>
      </c>
      <c r="D2067" s="11" t="n">
        <v>46299.0558680556</v>
      </c>
      <c r="E2067" s="10" t="s">
        <v>4567</v>
      </c>
      <c r="F2067" s="10" t="s">
        <v>4490</v>
      </c>
      <c r="G2067" s="10" t="s">
        <v>4491</v>
      </c>
      <c r="H2067" s="10" t="s">
        <v>283</v>
      </c>
      <c r="I2067" s="10" t="s">
        <v>152</v>
      </c>
      <c r="J2067" s="10" t="s">
        <v>248</v>
      </c>
      <c r="K2067" s="10" t="s">
        <v>154</v>
      </c>
      <c r="M2067" s="12" t="n">
        <v>60.128716920079</v>
      </c>
      <c r="N2067" s="12" t="n">
        <v>1.96467730833953</v>
      </c>
      <c r="O2067" s="12" t="n">
        <v>59.575071298188</v>
      </c>
      <c r="P2067" s="12" t="n">
        <v>64.4133302130752</v>
      </c>
      <c r="Q2067" s="12" t="n">
        <v>62.0852630429152</v>
      </c>
      <c r="R2067" s="12" t="n">
        <v>61.6611641900043</v>
      </c>
      <c r="S2067" s="12" t="n">
        <v>60.7691731547861</v>
      </c>
      <c r="T2067" s="12" t="n">
        <v>57.5914016865908</v>
      </c>
      <c r="U2067" s="12" t="n">
        <v>56.9843826293945</v>
      </c>
      <c r="V2067" s="12" t="n">
        <v>65.1903915405273</v>
      </c>
      <c r="W2067" s="12" t="n">
        <v>8.20600891113281</v>
      </c>
      <c r="X2067" s="13" t="n">
        <v>61.4569128579598</v>
      </c>
      <c r="Y2067" s="13" t="n">
        <v>85.8113755333656</v>
      </c>
      <c r="Z2067" s="13" t="n">
        <v>60.1</v>
      </c>
      <c r="AA2067" s="10" t="s">
        <v>170</v>
      </c>
      <c r="AG2067" s="13" t="n">
        <v>98.6707466605901</v>
      </c>
      <c r="AH2067" s="13" t="n">
        <v>100</v>
      </c>
      <c r="AI2067" s="13" t="n">
        <v>55.3</v>
      </c>
      <c r="AJ2067" s="13" t="n">
        <v>71.1</v>
      </c>
      <c r="AK2067" s="13" t="n">
        <v>58</v>
      </c>
      <c r="AL2067" s="12" t="n">
        <v>58.4034857685009</v>
      </c>
      <c r="AM2067" s="10" t="s">
        <v>157</v>
      </c>
      <c r="AN2067" s="10" t="s">
        <v>632</v>
      </c>
    </row>
    <row r="2068" customFormat="false" ht="15" hidden="false" customHeight="false" outlineLevel="0" collapsed="false">
      <c r="A2068" s="10" t="s">
        <v>4568</v>
      </c>
      <c r="B2068" s="10" t="s">
        <v>4488</v>
      </c>
      <c r="C2068" s="10" t="s">
        <v>148</v>
      </c>
      <c r="D2068" s="11" t="n">
        <v>46299.056099537</v>
      </c>
      <c r="E2068" s="10" t="s">
        <v>4569</v>
      </c>
      <c r="F2068" s="10" t="s">
        <v>4490</v>
      </c>
      <c r="G2068" s="10" t="s">
        <v>4491</v>
      </c>
      <c r="H2068" s="10" t="s">
        <v>286</v>
      </c>
      <c r="I2068" s="10" t="s">
        <v>152</v>
      </c>
      <c r="J2068" s="10" t="s">
        <v>248</v>
      </c>
      <c r="K2068" s="10" t="s">
        <v>154</v>
      </c>
      <c r="M2068" s="12" t="n">
        <v>55.8590746303789</v>
      </c>
      <c r="N2068" s="12" t="n">
        <v>3.81008632942745</v>
      </c>
      <c r="O2068" s="12" t="n">
        <v>54.7903100989122</v>
      </c>
      <c r="P2068" s="12" t="n">
        <v>63.5699482072779</v>
      </c>
      <c r="Q2068" s="12" t="n">
        <v>60.2826699124705</v>
      </c>
      <c r="R2068" s="12" t="n">
        <v>57.7268050271456</v>
      </c>
      <c r="S2068" s="12" t="n">
        <v>58.1596921029659</v>
      </c>
      <c r="T2068" s="12" t="n">
        <v>50.8070881876029</v>
      </c>
      <c r="U2068" s="12" t="n">
        <v>49.0149536132813</v>
      </c>
      <c r="V2068" s="12" t="n">
        <v>66.720458984375</v>
      </c>
      <c r="W2068" s="12" t="n">
        <v>17.7055053710938</v>
      </c>
      <c r="X2068" s="13" t="n">
        <v>27.4013344036637</v>
      </c>
      <c r="Y2068" s="13" t="n">
        <v>49.2163339430707</v>
      </c>
      <c r="Z2068" s="13" t="n">
        <v>56.0000000000001</v>
      </c>
      <c r="AA2068" s="10" t="s">
        <v>162</v>
      </c>
      <c r="AG2068" s="13" t="n">
        <v>98.4772691928879</v>
      </c>
      <c r="AH2068" s="13" t="n">
        <v>100</v>
      </c>
      <c r="AI2068" s="13" t="n">
        <v>48.1</v>
      </c>
      <c r="AJ2068" s="13" t="n">
        <v>71.7</v>
      </c>
      <c r="AK2068" s="13" t="n">
        <v>49.3</v>
      </c>
      <c r="AL2068" s="12" t="n">
        <v>50.0873684210526</v>
      </c>
      <c r="AM2068" s="10" t="s">
        <v>157</v>
      </c>
      <c r="AN2068" s="10" t="s">
        <v>632</v>
      </c>
    </row>
    <row r="2069" customFormat="false" ht="15" hidden="false" customHeight="false" outlineLevel="0" collapsed="false">
      <c r="A2069" s="10" t="s">
        <v>4570</v>
      </c>
      <c r="B2069" s="10" t="s">
        <v>4488</v>
      </c>
      <c r="C2069" s="10" t="s">
        <v>148</v>
      </c>
      <c r="D2069" s="11" t="n">
        <v>46299.0561226852</v>
      </c>
      <c r="E2069" s="10" t="s">
        <v>4571</v>
      </c>
      <c r="F2069" s="10" t="s">
        <v>4490</v>
      </c>
      <c r="G2069" s="10" t="s">
        <v>4491</v>
      </c>
      <c r="H2069" s="10" t="s">
        <v>289</v>
      </c>
      <c r="I2069" s="10" t="s">
        <v>152</v>
      </c>
      <c r="J2069" s="10" t="s">
        <v>248</v>
      </c>
      <c r="K2069" s="10" t="s">
        <v>154</v>
      </c>
      <c r="M2069" s="12" t="n">
        <v>51.9298562754156</v>
      </c>
      <c r="N2069" s="12" t="n">
        <v>5.34388468673922</v>
      </c>
      <c r="O2069" s="12" t="n">
        <v>50.5442175067686</v>
      </c>
      <c r="P2069" s="12" t="n">
        <v>62.0775496609306</v>
      </c>
      <c r="Q2069" s="12" t="n">
        <v>57.803263322018</v>
      </c>
      <c r="R2069" s="12" t="n">
        <v>54.6503360673254</v>
      </c>
      <c r="S2069" s="12" t="n">
        <v>54.5787650198307</v>
      </c>
      <c r="T2069" s="12" t="n">
        <v>44.0322940673301</v>
      </c>
      <c r="U2069" s="12" t="n">
        <v>41.5600700378418</v>
      </c>
      <c r="V2069" s="12" t="n">
        <v>64.9291152954102</v>
      </c>
      <c r="W2069" s="12" t="n">
        <v>23.3690452575684</v>
      </c>
      <c r="X2069" s="13" t="n">
        <v>15.9035409035409</v>
      </c>
      <c r="Y2069" s="13" t="n">
        <v>34.0786528286528</v>
      </c>
      <c r="Z2069" s="13" t="n">
        <v>47.4000000000001</v>
      </c>
      <c r="AA2069" s="10" t="s">
        <v>162</v>
      </c>
      <c r="AG2069" s="13" t="n">
        <v>98.479420827175</v>
      </c>
      <c r="AH2069" s="13" t="n">
        <v>100</v>
      </c>
      <c r="AI2069" s="13" t="n">
        <v>40.7</v>
      </c>
      <c r="AJ2069" s="13" t="n">
        <v>71</v>
      </c>
      <c r="AK2069" s="13" t="n">
        <v>41.6</v>
      </c>
      <c r="AL2069" s="12" t="n">
        <v>41.5600707766809</v>
      </c>
      <c r="AM2069" s="10" t="s">
        <v>157</v>
      </c>
      <c r="AN2069" s="10" t="s">
        <v>632</v>
      </c>
    </row>
    <row r="2070" customFormat="false" ht="15" hidden="false" customHeight="false" outlineLevel="0" collapsed="false">
      <c r="A2070" s="10" t="s">
        <v>4572</v>
      </c>
      <c r="B2070" s="10" t="s">
        <v>4488</v>
      </c>
      <c r="C2070" s="10" t="s">
        <v>148</v>
      </c>
      <c r="D2070" s="11" t="n">
        <v>46299.0561458333</v>
      </c>
      <c r="E2070" s="10" t="s">
        <v>4573</v>
      </c>
      <c r="F2070" s="10" t="s">
        <v>4490</v>
      </c>
      <c r="G2070" s="10" t="s">
        <v>4491</v>
      </c>
      <c r="H2070" s="10" t="s">
        <v>292</v>
      </c>
      <c r="I2070" s="10" t="s">
        <v>152</v>
      </c>
      <c r="J2070" s="10" t="s">
        <v>248</v>
      </c>
      <c r="K2070" s="10" t="s">
        <v>154</v>
      </c>
      <c r="M2070" s="12" t="n">
        <v>57.2580202611097</v>
      </c>
      <c r="N2070" s="12" t="n">
        <v>2.97302400887505</v>
      </c>
      <c r="O2070" s="12" t="n">
        <v>56.4373120397026</v>
      </c>
      <c r="P2070" s="12" t="n">
        <v>62.7411385609619</v>
      </c>
      <c r="Q2070" s="12" t="n">
        <v>60.8053656766083</v>
      </c>
      <c r="R2070" s="12" t="n">
        <v>58.9788189503237</v>
      </c>
      <c r="S2070" s="12" t="n">
        <v>59.2189124776556</v>
      </c>
      <c r="T2070" s="12" t="n">
        <v>52.1738790030172</v>
      </c>
      <c r="U2070" s="12" t="n">
        <v>50.6986465454102</v>
      </c>
      <c r="V2070" s="12" t="n">
        <v>64.1974487304688</v>
      </c>
      <c r="W2070" s="12" t="n">
        <v>13.4988021850586</v>
      </c>
      <c r="X2070" s="13" t="n">
        <v>16.5897894126739</v>
      </c>
      <c r="Y2070" s="13" t="n">
        <v>65.9546464451314</v>
      </c>
      <c r="Z2070" s="13" t="n">
        <v>57.2000000000001</v>
      </c>
      <c r="AA2070" s="10" t="s">
        <v>155</v>
      </c>
      <c r="AG2070" s="13" t="n">
        <v>98.4709043780172</v>
      </c>
      <c r="AH2070" s="13" t="n">
        <v>100</v>
      </c>
      <c r="AI2070" s="13" t="n">
        <v>49.9</v>
      </c>
      <c r="AJ2070" s="13" t="n">
        <v>70.5</v>
      </c>
      <c r="AK2070" s="13" t="n">
        <v>51.5</v>
      </c>
      <c r="AL2070" s="12" t="n">
        <v>51.1796924416074</v>
      </c>
      <c r="AM2070" s="10" t="s">
        <v>157</v>
      </c>
      <c r="AN2070" s="10" t="s">
        <v>632</v>
      </c>
    </row>
    <row r="2071" customFormat="false" ht="15" hidden="false" customHeight="false" outlineLevel="0" collapsed="false">
      <c r="A2071" s="10" t="s">
        <v>4574</v>
      </c>
      <c r="B2071" s="10" t="s">
        <v>4488</v>
      </c>
      <c r="C2071" s="10" t="s">
        <v>148</v>
      </c>
      <c r="D2071" s="11" t="n">
        <v>46299.0561689815</v>
      </c>
      <c r="E2071" s="10" t="s">
        <v>4575</v>
      </c>
      <c r="F2071" s="10" t="s">
        <v>4490</v>
      </c>
      <c r="G2071" s="10" t="s">
        <v>4491</v>
      </c>
      <c r="H2071" s="10" t="s">
        <v>295</v>
      </c>
      <c r="I2071" s="10" t="s">
        <v>152</v>
      </c>
      <c r="J2071" s="10" t="s">
        <v>248</v>
      </c>
      <c r="K2071" s="10" t="s">
        <v>154</v>
      </c>
      <c r="M2071" s="12" t="n">
        <v>55.6073816436055</v>
      </c>
      <c r="N2071" s="12" t="n">
        <v>3.9666985963619</v>
      </c>
      <c r="O2071" s="12" t="n">
        <v>54.4962100982666</v>
      </c>
      <c r="P2071" s="12" t="n">
        <v>63.7710983905386</v>
      </c>
      <c r="Q2071" s="12" t="n">
        <v>59.9093987305431</v>
      </c>
      <c r="R2071" s="12" t="n">
        <v>58.11737851725</v>
      </c>
      <c r="S2071" s="12" t="n">
        <v>57.7101252456596</v>
      </c>
      <c r="T2071" s="12" t="n">
        <v>49.669122388286</v>
      </c>
      <c r="U2071" s="12" t="n">
        <v>47.7443428039551</v>
      </c>
      <c r="V2071" s="12" t="n">
        <v>65.6543273925781</v>
      </c>
      <c r="W2071" s="12" t="n">
        <v>17.9099845886231</v>
      </c>
      <c r="X2071" s="13" t="n">
        <v>19.5907066329602</v>
      </c>
      <c r="Y2071" s="13" t="n">
        <v>51.7828337546647</v>
      </c>
      <c r="Z2071" s="13" t="n">
        <v>54.9000000000001</v>
      </c>
      <c r="AA2071" s="10" t="s">
        <v>155</v>
      </c>
      <c r="AG2071" s="13" t="n">
        <v>98.5643094447081</v>
      </c>
      <c r="AH2071" s="13" t="n">
        <v>100</v>
      </c>
      <c r="AI2071" s="13" t="n">
        <v>47.1</v>
      </c>
      <c r="AJ2071" s="13" t="n">
        <v>69.8</v>
      </c>
      <c r="AK2071" s="13" t="n">
        <v>51.1</v>
      </c>
      <c r="AL2071" s="12" t="n">
        <v>50.462962962963</v>
      </c>
      <c r="AM2071" s="10" t="s">
        <v>157</v>
      </c>
      <c r="AN2071" s="10" t="s">
        <v>632</v>
      </c>
    </row>
    <row r="2072" customFormat="false" ht="15" hidden="false" customHeight="false" outlineLevel="0" collapsed="false">
      <c r="A2072" s="10" t="s">
        <v>4576</v>
      </c>
      <c r="B2072" s="10" t="s">
        <v>4488</v>
      </c>
      <c r="C2072" s="10" t="s">
        <v>148</v>
      </c>
      <c r="D2072" s="11" t="n">
        <v>46299.0562268519</v>
      </c>
      <c r="E2072" s="10" t="s">
        <v>4577</v>
      </c>
      <c r="F2072" s="10" t="s">
        <v>4490</v>
      </c>
      <c r="G2072" s="10" t="s">
        <v>4491</v>
      </c>
      <c r="H2072" s="10" t="s">
        <v>298</v>
      </c>
      <c r="I2072" s="10" t="s">
        <v>152</v>
      </c>
      <c r="J2072" s="10" t="s">
        <v>248</v>
      </c>
      <c r="K2072" s="10" t="s">
        <v>261</v>
      </c>
      <c r="L2072" s="10" t="s">
        <v>362</v>
      </c>
      <c r="M2072" s="12" t="n">
        <v>63.505995429774</v>
      </c>
      <c r="N2072" s="12" t="n">
        <v>0.799966763308452</v>
      </c>
      <c r="O2072" s="12" t="n">
        <v>63.3630958228551</v>
      </c>
      <c r="P2072" s="12" t="n">
        <v>65.1841219474194</v>
      </c>
      <c r="R2072" s="12" t="n">
        <v>63.9713490703427</v>
      </c>
      <c r="S2072" s="12" t="n">
        <v>63.1358114675711</v>
      </c>
      <c r="T2072" s="12" t="n">
        <v>62.3792797749462</v>
      </c>
      <c r="U2072" s="12" t="n">
        <v>62.1601982116699</v>
      </c>
      <c r="V2072" s="12" t="n">
        <v>66.8306045532227</v>
      </c>
      <c r="W2072" s="12" t="n">
        <v>4.67040634155273</v>
      </c>
      <c r="X2072" s="13" t="n">
        <v>97.3316095669037</v>
      </c>
      <c r="Y2072" s="13" t="n">
        <v>99.0795087265676</v>
      </c>
      <c r="Z2072" s="13" t="n">
        <v>64.4</v>
      </c>
      <c r="AA2072" s="10" t="s">
        <v>170</v>
      </c>
      <c r="AD2072" s="10" t="s">
        <v>347</v>
      </c>
      <c r="AG2072" s="13" t="n">
        <v>95.7207207207207</v>
      </c>
      <c r="AH2072" s="13" t="n">
        <v>100</v>
      </c>
      <c r="AI2072" s="13" t="n">
        <v>55.7</v>
      </c>
      <c r="AJ2072" s="13" t="n">
        <v>70</v>
      </c>
      <c r="AK2072" s="13" t="n">
        <v>62.5</v>
      </c>
      <c r="AL2072" s="12" t="n">
        <v>62.8755444139343</v>
      </c>
      <c r="AM2072" s="10" t="s">
        <v>157</v>
      </c>
      <c r="AN2072" s="10" t="s">
        <v>632</v>
      </c>
      <c r="AO2072" s="10" t="s">
        <v>397</v>
      </c>
    </row>
    <row r="2073" customFormat="false" ht="15" hidden="false" customHeight="false" outlineLevel="0" collapsed="false">
      <c r="A2073" s="10" t="s">
        <v>4578</v>
      </c>
      <c r="B2073" s="10" t="s">
        <v>4488</v>
      </c>
      <c r="C2073" s="10" t="s">
        <v>148</v>
      </c>
      <c r="D2073" s="11" t="n">
        <v>46299.05625</v>
      </c>
      <c r="E2073" s="10" t="s">
        <v>4579</v>
      </c>
      <c r="F2073" s="10" t="s">
        <v>4490</v>
      </c>
      <c r="G2073" s="10" t="s">
        <v>4491</v>
      </c>
      <c r="H2073" s="10" t="s">
        <v>301</v>
      </c>
      <c r="I2073" s="10" t="s">
        <v>152</v>
      </c>
      <c r="J2073" s="10" t="s">
        <v>248</v>
      </c>
      <c r="K2073" s="10" t="s">
        <v>154</v>
      </c>
      <c r="M2073" s="12" t="n">
        <v>59.3070190797179</v>
      </c>
      <c r="N2073" s="12" t="n">
        <v>2.39659216561178</v>
      </c>
      <c r="O2073" s="12" t="n">
        <v>58.6245804699595</v>
      </c>
      <c r="P2073" s="12" t="n">
        <v>64.5525161721742</v>
      </c>
      <c r="Q2073" s="12" t="n">
        <v>62.2705173847119</v>
      </c>
      <c r="R2073" s="12" t="n">
        <v>60.9231269385026</v>
      </c>
      <c r="S2073" s="12" t="n">
        <v>60.3373488068528</v>
      </c>
      <c r="T2073" s="12" t="n">
        <v>56.2807501142214</v>
      </c>
      <c r="U2073" s="12" t="n">
        <v>55.4007186889648</v>
      </c>
      <c r="V2073" s="12" t="n">
        <v>66.2765350341797</v>
      </c>
      <c r="W2073" s="12" t="n">
        <v>10.8758163452148</v>
      </c>
      <c r="X2073" s="13" t="n">
        <v>46.8623701483281</v>
      </c>
      <c r="Y2073" s="13" t="n">
        <v>79.9824280324565</v>
      </c>
      <c r="Z2073" s="13" t="n">
        <v>59.1</v>
      </c>
      <c r="AA2073" s="10" t="s">
        <v>155</v>
      </c>
      <c r="AC2073" s="10" t="s">
        <v>156</v>
      </c>
      <c r="AE2073" s="10" t="s">
        <v>156</v>
      </c>
      <c r="AG2073" s="13" t="n">
        <v>97.6245976245976</v>
      </c>
      <c r="AH2073" s="13" t="n">
        <v>100</v>
      </c>
      <c r="AI2073" s="13" t="n">
        <v>54.2</v>
      </c>
      <c r="AJ2073" s="13" t="n">
        <v>70.5</v>
      </c>
      <c r="AK2073" s="13" t="n">
        <v>57.3</v>
      </c>
      <c r="AL2073" s="12" t="n">
        <v>58.0120629431821</v>
      </c>
      <c r="AM2073" s="10" t="s">
        <v>157</v>
      </c>
      <c r="AN2073" s="10" t="s">
        <v>632</v>
      </c>
    </row>
    <row r="2074" customFormat="false" ht="15" hidden="false" customHeight="false" outlineLevel="0" collapsed="false">
      <c r="A2074" s="10" t="s">
        <v>4580</v>
      </c>
      <c r="B2074" s="10" t="s">
        <v>4488</v>
      </c>
      <c r="C2074" s="10" t="s">
        <v>148</v>
      </c>
      <c r="D2074" s="11" t="n">
        <v>46299.0563194445</v>
      </c>
      <c r="E2074" s="10" t="s">
        <v>4581</v>
      </c>
      <c r="F2074" s="10" t="s">
        <v>4490</v>
      </c>
      <c r="G2074" s="10" t="s">
        <v>4491</v>
      </c>
      <c r="H2074" s="10" t="s">
        <v>304</v>
      </c>
      <c r="I2074" s="10" t="s">
        <v>152</v>
      </c>
      <c r="J2074" s="10" t="s">
        <v>248</v>
      </c>
      <c r="K2074" s="10" t="s">
        <v>154</v>
      </c>
      <c r="M2074" s="12" t="n">
        <v>66.1897327094034</v>
      </c>
      <c r="N2074" s="12" t="n">
        <v>1.15558659498066</v>
      </c>
      <c r="O2074" s="12" t="n">
        <v>65.903397925064</v>
      </c>
      <c r="P2074" s="12" t="n">
        <v>66.6278278667413</v>
      </c>
      <c r="Q2074" s="12" t="n">
        <v>68.8183013055223</v>
      </c>
      <c r="R2074" s="12" t="n">
        <v>66.6186335826836</v>
      </c>
      <c r="S2074" s="12" t="n">
        <v>67.111028366118</v>
      </c>
      <c r="T2074" s="12" t="n">
        <v>65.020549563631</v>
      </c>
      <c r="U2074" s="12" t="n">
        <v>64.3734664916992</v>
      </c>
      <c r="V2074" s="12" t="n">
        <v>69.8467407226563</v>
      </c>
      <c r="W2074" s="12" t="n">
        <v>5.47327423095703</v>
      </c>
      <c r="X2074" s="13" t="n">
        <v>87.1663178673588</v>
      </c>
      <c r="Y2074" s="13" t="n">
        <v>97.8066768412491</v>
      </c>
      <c r="Z2074" s="13" t="n">
        <v>66.6</v>
      </c>
      <c r="AA2074" s="10" t="s">
        <v>170</v>
      </c>
      <c r="AG2074" s="13" t="n">
        <v>98.9671234115679</v>
      </c>
      <c r="AH2074" s="13" t="n">
        <v>100</v>
      </c>
      <c r="AI2074" s="13" t="n">
        <v>63.6</v>
      </c>
      <c r="AJ2074" s="13" t="n">
        <v>74.1</v>
      </c>
      <c r="AK2074" s="13" t="n">
        <v>65</v>
      </c>
      <c r="AL2074" s="12" t="n">
        <v>65.1555555555556</v>
      </c>
      <c r="AM2074" s="10" t="s">
        <v>180</v>
      </c>
      <c r="AN2074" s="10" t="s">
        <v>632</v>
      </c>
    </row>
    <row r="2075" customFormat="false" ht="15" hidden="false" customHeight="false" outlineLevel="0" collapsed="false">
      <c r="A2075" s="10" t="s">
        <v>4582</v>
      </c>
      <c r="B2075" s="10" t="s">
        <v>4488</v>
      </c>
      <c r="C2075" s="10" t="s">
        <v>148</v>
      </c>
      <c r="D2075" s="11" t="n">
        <v>46299.0563541667</v>
      </c>
      <c r="E2075" s="10" t="s">
        <v>4583</v>
      </c>
      <c r="F2075" s="10" t="s">
        <v>4490</v>
      </c>
      <c r="G2075" s="10" t="s">
        <v>4491</v>
      </c>
      <c r="H2075" s="10" t="s">
        <v>307</v>
      </c>
      <c r="I2075" s="10" t="s">
        <v>152</v>
      </c>
      <c r="J2075" s="10" t="s">
        <v>248</v>
      </c>
      <c r="K2075" s="10" t="s">
        <v>261</v>
      </c>
      <c r="L2075" s="10" t="s">
        <v>346</v>
      </c>
      <c r="M2075" s="12" t="n">
        <v>64.0693460864289</v>
      </c>
      <c r="N2075" s="12" t="n">
        <v>1.45416813559593</v>
      </c>
      <c r="O2075" s="12" t="n">
        <v>63.7355329119435</v>
      </c>
      <c r="Q2075" s="12" t="n">
        <v>67.235781411483</v>
      </c>
      <c r="R2075" s="12" t="n">
        <v>64.8558252031779</v>
      </c>
      <c r="S2075" s="12" t="n">
        <v>65.3096773556107</v>
      </c>
      <c r="T2075" s="12" t="n">
        <v>62.7023312515612</v>
      </c>
      <c r="U2075" s="12" t="n">
        <v>61.928165435791</v>
      </c>
      <c r="V2075" s="12" t="n">
        <v>68.4123229980469</v>
      </c>
      <c r="W2075" s="12" t="n">
        <v>6.48415756225586</v>
      </c>
      <c r="X2075" s="13" t="n">
        <v>79.6529158047026</v>
      </c>
      <c r="Y2075" s="13" t="n">
        <v>94.8653983964088</v>
      </c>
      <c r="Z2075" s="13" t="n">
        <v>64.2</v>
      </c>
      <c r="AA2075" s="10" t="s">
        <v>170</v>
      </c>
      <c r="AC2075" s="10" t="s">
        <v>347</v>
      </c>
      <c r="AD2075" s="10" t="s">
        <v>156</v>
      </c>
      <c r="AG2075" s="13" t="n">
        <v>94.2591141103825</v>
      </c>
      <c r="AH2075" s="13" t="n">
        <v>100</v>
      </c>
      <c r="AI2075" s="13" t="n">
        <v>61</v>
      </c>
      <c r="AJ2075" s="13" t="n">
        <v>73.6</v>
      </c>
      <c r="AK2075" s="13" t="n">
        <v>62.6</v>
      </c>
      <c r="AL2075" s="12" t="n">
        <v>62.8666666666667</v>
      </c>
      <c r="AM2075" s="10" t="s">
        <v>180</v>
      </c>
      <c r="AN2075" s="10" t="s">
        <v>632</v>
      </c>
      <c r="AO2075" s="10" t="s">
        <v>1226</v>
      </c>
    </row>
    <row r="2076" customFormat="false" ht="15" hidden="false" customHeight="false" outlineLevel="0" collapsed="false">
      <c r="A2076" s="10" t="s">
        <v>4584</v>
      </c>
      <c r="B2076" s="10" t="s">
        <v>4488</v>
      </c>
      <c r="C2076" s="10" t="s">
        <v>148</v>
      </c>
      <c r="D2076" s="11" t="n">
        <v>46299.0563773148</v>
      </c>
      <c r="E2076" s="10" t="s">
        <v>4585</v>
      </c>
      <c r="F2076" s="10" t="s">
        <v>4490</v>
      </c>
      <c r="G2076" s="10" t="s">
        <v>4491</v>
      </c>
      <c r="H2076" s="10" t="s">
        <v>310</v>
      </c>
      <c r="I2076" s="10" t="s">
        <v>152</v>
      </c>
      <c r="J2076" s="10" t="s">
        <v>248</v>
      </c>
      <c r="K2076" s="10" t="s">
        <v>154</v>
      </c>
      <c r="M2076" s="12" t="n">
        <v>62.5065612102489</v>
      </c>
      <c r="N2076" s="12" t="n">
        <v>1.81645972144376</v>
      </c>
      <c r="O2076" s="12" t="n">
        <v>61.9978137347259</v>
      </c>
      <c r="P2076" s="12" t="n">
        <v>65.9068595443676</v>
      </c>
      <c r="Q2076" s="12" t="n">
        <v>65.8955887934371</v>
      </c>
      <c r="R2076" s="12" t="n">
        <v>63.5182379234771</v>
      </c>
      <c r="S2076" s="12" t="n">
        <v>63.1822393764454</v>
      </c>
      <c r="T2076" s="12" t="n">
        <v>60.634389320676</v>
      </c>
      <c r="U2076" s="12" t="n">
        <v>59.6344223022461</v>
      </c>
      <c r="V2076" s="12" t="n">
        <v>67.4571151733398</v>
      </c>
      <c r="W2076" s="12" t="n">
        <v>7.82269287109375</v>
      </c>
      <c r="X2076" s="13" t="n">
        <v>66.8385375351554</v>
      </c>
      <c r="Y2076" s="13" t="n">
        <v>90.7103194634744</v>
      </c>
      <c r="Z2076" s="13" t="n">
        <v>63.2</v>
      </c>
      <c r="AA2076" s="10" t="s">
        <v>170</v>
      </c>
      <c r="AD2076" s="10" t="s">
        <v>156</v>
      </c>
      <c r="AG2076" s="13" t="n">
        <v>98.2304771619631</v>
      </c>
      <c r="AH2076" s="13" t="n">
        <v>100</v>
      </c>
      <c r="AI2076" s="13" t="n">
        <v>58.5</v>
      </c>
      <c r="AJ2076" s="13" t="n">
        <v>73.9</v>
      </c>
      <c r="AK2076" s="13" t="n">
        <v>59.3</v>
      </c>
      <c r="AL2076" s="12" t="n">
        <v>59.6344226846185</v>
      </c>
      <c r="AM2076" s="10" t="s">
        <v>180</v>
      </c>
      <c r="AN2076" s="10" t="s">
        <v>632</v>
      </c>
    </row>
    <row r="2077" customFormat="false" ht="15" hidden="false" customHeight="false" outlineLevel="0" collapsed="false">
      <c r="A2077" s="10" t="s">
        <v>4586</v>
      </c>
      <c r="B2077" s="10" t="s">
        <v>4488</v>
      </c>
      <c r="C2077" s="10" t="s">
        <v>148</v>
      </c>
      <c r="D2077" s="11" t="n">
        <v>46299.056412037</v>
      </c>
      <c r="E2077" s="10" t="s">
        <v>4587</v>
      </c>
      <c r="F2077" s="10" t="s">
        <v>4490</v>
      </c>
      <c r="G2077" s="10" t="s">
        <v>4491</v>
      </c>
      <c r="H2077" s="10" t="s">
        <v>313</v>
      </c>
      <c r="I2077" s="10" t="s">
        <v>152</v>
      </c>
      <c r="J2077" s="10" t="s">
        <v>248</v>
      </c>
      <c r="K2077" s="10" t="s">
        <v>154</v>
      </c>
      <c r="M2077" s="12" t="n">
        <v>63.1554766175563</v>
      </c>
      <c r="N2077" s="12" t="n">
        <v>1.71428365122876</v>
      </c>
      <c r="O2077" s="12" t="n">
        <v>62.6843614460551</v>
      </c>
      <c r="P2077" s="12" t="n">
        <v>65.4096625438831</v>
      </c>
      <c r="Q2077" s="12" t="n">
        <v>66.6681055757421</v>
      </c>
      <c r="R2077" s="12" t="n">
        <v>64.0543219039799</v>
      </c>
      <c r="S2077" s="12" t="n">
        <v>64.3718247706329</v>
      </c>
      <c r="T2077" s="12" t="n">
        <v>60.9735590664235</v>
      </c>
      <c r="U2077" s="12" t="n">
        <v>60.5504493713379</v>
      </c>
      <c r="V2077" s="12" t="n">
        <v>67.6851959228516</v>
      </c>
      <c r="W2077" s="12" t="n">
        <v>7.13474655151367</v>
      </c>
      <c r="X2077" s="13" t="n">
        <v>63.0546014167969</v>
      </c>
      <c r="Y2077" s="13" t="n">
        <v>89.6001078859899</v>
      </c>
      <c r="Z2077" s="13" t="n">
        <v>63.2</v>
      </c>
      <c r="AA2077" s="10" t="s">
        <v>170</v>
      </c>
      <c r="AC2077" s="10" t="s">
        <v>156</v>
      </c>
      <c r="AG2077" s="13" t="n">
        <v>97.7504652605459</v>
      </c>
      <c r="AH2077" s="13" t="n">
        <v>100</v>
      </c>
      <c r="AI2077" s="13" t="n">
        <v>59.6</v>
      </c>
      <c r="AJ2077" s="13" t="n">
        <v>74.9</v>
      </c>
      <c r="AK2077" s="13" t="n">
        <v>61.1</v>
      </c>
      <c r="AL2077" s="12" t="n">
        <v>60.8884210526316</v>
      </c>
      <c r="AM2077" s="10" t="s">
        <v>180</v>
      </c>
      <c r="AN2077" s="10" t="s">
        <v>632</v>
      </c>
    </row>
    <row r="2078" customFormat="false" ht="15" hidden="false" customHeight="false" outlineLevel="0" collapsed="false">
      <c r="A2078" s="10" t="s">
        <v>4588</v>
      </c>
      <c r="B2078" s="10" t="s">
        <v>4488</v>
      </c>
      <c r="C2078" s="10" t="s">
        <v>148</v>
      </c>
      <c r="D2078" s="11" t="n">
        <v>46299.0564467593</v>
      </c>
      <c r="E2078" s="10" t="s">
        <v>4589</v>
      </c>
      <c r="F2078" s="10" t="s">
        <v>4490</v>
      </c>
      <c r="G2078" s="10" t="s">
        <v>4491</v>
      </c>
      <c r="H2078" s="10" t="s">
        <v>316</v>
      </c>
      <c r="I2078" s="10" t="s">
        <v>152</v>
      </c>
      <c r="J2078" s="10" t="s">
        <v>248</v>
      </c>
      <c r="K2078" s="10" t="s">
        <v>154</v>
      </c>
      <c r="M2078" s="12" t="n">
        <v>61.6967461453652</v>
      </c>
      <c r="N2078" s="12" t="n">
        <v>1.72415894833947</v>
      </c>
      <c r="O2078" s="12" t="n">
        <v>61.2314673493744</v>
      </c>
      <c r="P2078" s="12" t="n">
        <v>64.4602524333872</v>
      </c>
      <c r="Q2078" s="12" t="n">
        <v>64.2414588803822</v>
      </c>
      <c r="R2078" s="12" t="n">
        <v>62.3115498266612</v>
      </c>
      <c r="S2078" s="12" t="n">
        <v>62.8519452491902</v>
      </c>
      <c r="T2078" s="12" t="n">
        <v>59.1120420451892</v>
      </c>
      <c r="U2078" s="12" t="n">
        <v>57.9474449157715</v>
      </c>
      <c r="V2078" s="12" t="n">
        <v>66.4580993652344</v>
      </c>
      <c r="W2078" s="12" t="n">
        <v>8.51065444946289</v>
      </c>
      <c r="X2078" s="13" t="n">
        <v>51.8832567192612</v>
      </c>
      <c r="Y2078" s="13" t="n">
        <v>88.4219571789456</v>
      </c>
      <c r="Z2078" s="13" t="n">
        <v>62.2</v>
      </c>
      <c r="AA2078" s="10" t="s">
        <v>170</v>
      </c>
      <c r="AG2078" s="13" t="n">
        <v>98.7779061800109</v>
      </c>
      <c r="AH2078" s="13" t="n">
        <v>100</v>
      </c>
      <c r="AI2078" s="13" t="n">
        <v>57.3</v>
      </c>
      <c r="AJ2078" s="13" t="n">
        <v>74</v>
      </c>
      <c r="AK2078" s="13" t="n">
        <v>59.9</v>
      </c>
      <c r="AL2078" s="12" t="n">
        <v>59.7740740740741</v>
      </c>
      <c r="AM2078" s="10" t="s">
        <v>180</v>
      </c>
      <c r="AN2078" s="10" t="s">
        <v>632</v>
      </c>
    </row>
    <row r="2079" customFormat="false" ht="15" hidden="false" customHeight="false" outlineLevel="0" collapsed="false">
      <c r="A2079" s="10" t="s">
        <v>4590</v>
      </c>
      <c r="B2079" s="10" t="s">
        <v>4488</v>
      </c>
      <c r="C2079" s="10" t="s">
        <v>148</v>
      </c>
      <c r="D2079" s="11" t="n">
        <v>46299.0564699074</v>
      </c>
      <c r="E2079" s="10" t="s">
        <v>4591</v>
      </c>
      <c r="F2079" s="10" t="s">
        <v>4490</v>
      </c>
      <c r="G2079" s="10" t="s">
        <v>4491</v>
      </c>
      <c r="H2079" s="10" t="s">
        <v>319</v>
      </c>
      <c r="I2079" s="10" t="s">
        <v>152</v>
      </c>
      <c r="J2079" s="10" t="s">
        <v>248</v>
      </c>
      <c r="K2079" s="10" t="s">
        <v>154</v>
      </c>
      <c r="M2079" s="12" t="n">
        <v>59.464508662782</v>
      </c>
      <c r="N2079" s="12" t="n">
        <v>2.32975790063391</v>
      </c>
      <c r="O2079" s="12" t="n">
        <v>58.8842190386052</v>
      </c>
      <c r="P2079" s="12" t="n">
        <v>61.0142748874757</v>
      </c>
      <c r="Q2079" s="12" t="n">
        <v>63.7323523331955</v>
      </c>
      <c r="R2079" s="12" t="n">
        <v>61.1336163081259</v>
      </c>
      <c r="S2079" s="12" t="n">
        <v>60.9309480927253</v>
      </c>
      <c r="T2079" s="12" t="n">
        <v>56.4282741750785</v>
      </c>
      <c r="U2079" s="12" t="n">
        <v>54.8753852844238</v>
      </c>
      <c r="V2079" s="12" t="n">
        <v>65.7326202392578</v>
      </c>
      <c r="W2079" s="12" t="n">
        <v>10.857234954834</v>
      </c>
      <c r="X2079" s="13" t="n">
        <v>47.5767142315949</v>
      </c>
      <c r="Y2079" s="13" t="n">
        <v>76.8746053794671</v>
      </c>
      <c r="Z2079" s="13" t="n">
        <v>59.5</v>
      </c>
      <c r="AA2079" s="10" t="s">
        <v>155</v>
      </c>
      <c r="AG2079" s="13" t="n">
        <v>98.5391468816883</v>
      </c>
      <c r="AH2079" s="13" t="n">
        <v>100</v>
      </c>
      <c r="AI2079" s="13" t="n">
        <v>54.1</v>
      </c>
      <c r="AJ2079" s="13" t="n">
        <v>74.1</v>
      </c>
      <c r="AK2079" s="13" t="n">
        <v>56.8</v>
      </c>
      <c r="AL2079" s="12" t="n">
        <v>57.062962962963</v>
      </c>
      <c r="AM2079" s="10" t="s">
        <v>180</v>
      </c>
      <c r="AN2079" s="10" t="s">
        <v>632</v>
      </c>
    </row>
    <row r="2080" customFormat="false" ht="15" hidden="false" customHeight="false" outlineLevel="0" collapsed="false">
      <c r="A2080" s="10" t="s">
        <v>4592</v>
      </c>
      <c r="B2080" s="10" t="s">
        <v>4488</v>
      </c>
      <c r="C2080" s="10" t="s">
        <v>148</v>
      </c>
      <c r="D2080" s="11" t="n">
        <v>46299.0567013889</v>
      </c>
      <c r="E2080" s="10" t="s">
        <v>4593</v>
      </c>
      <c r="F2080" s="10" t="s">
        <v>4490</v>
      </c>
      <c r="G2080" s="10" t="s">
        <v>4491</v>
      </c>
      <c r="H2080" s="10" t="s">
        <v>322</v>
      </c>
      <c r="I2080" s="10" t="s">
        <v>323</v>
      </c>
      <c r="J2080" s="10" t="s">
        <v>248</v>
      </c>
      <c r="K2080" s="10" t="s">
        <v>154</v>
      </c>
      <c r="M2080" s="12" t="n">
        <v>70.4549706796316</v>
      </c>
      <c r="N2080" s="12" t="n">
        <v>0.665441378254494</v>
      </c>
      <c r="O2080" s="12" t="n">
        <v>70.3561447341271</v>
      </c>
      <c r="P2080" s="12" t="n">
        <v>71.1232114934719</v>
      </c>
      <c r="Q2080" s="12" t="n">
        <v>71.7189786185225</v>
      </c>
      <c r="R2080" s="12" t="n">
        <v>70.366787450768</v>
      </c>
      <c r="S2080" s="12" t="n">
        <v>70.0832278221002</v>
      </c>
      <c r="T2080" s="12" t="n">
        <v>69.6309402817706</v>
      </c>
      <c r="U2080" s="12" t="n">
        <v>69.2333297729492</v>
      </c>
      <c r="V2080" s="12" t="n">
        <v>72.0717315673828</v>
      </c>
      <c r="W2080" s="12" t="n">
        <v>2.83840179443359</v>
      </c>
      <c r="X2080" s="13" t="n">
        <v>99.1307611009849</v>
      </c>
      <c r="Y2080" s="13" t="n">
        <v>100</v>
      </c>
      <c r="Z2080" s="13" t="n">
        <v>70.7276306152344</v>
      </c>
      <c r="AA2080" s="10" t="s">
        <v>170</v>
      </c>
      <c r="AG2080" s="13" t="n">
        <v>99.0976222460023</v>
      </c>
      <c r="AH2080" s="13" t="n">
        <v>100</v>
      </c>
      <c r="AI2080" s="13" t="n">
        <v>66.8</v>
      </c>
      <c r="AJ2080" s="13" t="n">
        <v>74.1</v>
      </c>
      <c r="AK2080" s="13" t="n">
        <v>68.4</v>
      </c>
      <c r="AL2080" s="12" t="n">
        <v>69.3971743053807</v>
      </c>
      <c r="AM2080" s="10" t="s">
        <v>180</v>
      </c>
      <c r="AN2080" s="10" t="s">
        <v>632</v>
      </c>
    </row>
    <row r="2081" customFormat="false" ht="15" hidden="false" customHeight="false" outlineLevel="0" collapsed="false">
      <c r="A2081" s="10" t="s">
        <v>4594</v>
      </c>
      <c r="B2081" s="10" t="s">
        <v>4488</v>
      </c>
      <c r="C2081" s="10" t="s">
        <v>148</v>
      </c>
      <c r="D2081" s="11" t="n">
        <v>46299.0567476852</v>
      </c>
      <c r="E2081" s="10" t="s">
        <v>4595</v>
      </c>
      <c r="F2081" s="10" t="s">
        <v>4490</v>
      </c>
      <c r="G2081" s="10" t="s">
        <v>4491</v>
      </c>
      <c r="H2081" s="10" t="s">
        <v>326</v>
      </c>
      <c r="I2081" s="10" t="s">
        <v>323</v>
      </c>
      <c r="J2081" s="10" t="s">
        <v>248</v>
      </c>
      <c r="K2081" s="10" t="s">
        <v>154</v>
      </c>
      <c r="M2081" s="12" t="n">
        <v>68.6658360134797</v>
      </c>
      <c r="N2081" s="12" t="n">
        <v>0.631819874642201</v>
      </c>
      <c r="O2081" s="12" t="n">
        <v>68.5289712585658</v>
      </c>
      <c r="P2081" s="12" t="n">
        <v>69.5153711283281</v>
      </c>
      <c r="Q2081" s="12" t="n">
        <v>69.3592925003557</v>
      </c>
      <c r="R2081" s="12" t="n">
        <v>69.4609582306503</v>
      </c>
      <c r="S2081" s="12" t="n">
        <v>68.5923848027878</v>
      </c>
      <c r="T2081" s="12" t="n">
        <v>67.7563016811665</v>
      </c>
      <c r="U2081" s="12" t="n">
        <v>67.5954055786133</v>
      </c>
      <c r="V2081" s="12" t="n">
        <v>70.4655380249023</v>
      </c>
      <c r="W2081" s="12" t="n">
        <v>2.87013244628906</v>
      </c>
      <c r="X2081" s="13" t="n">
        <v>98.6907645387902</v>
      </c>
      <c r="Y2081" s="13" t="n">
        <v>100</v>
      </c>
      <c r="Z2081" s="13" t="n">
        <v>69.6796951293945</v>
      </c>
      <c r="AA2081" s="10" t="s">
        <v>170</v>
      </c>
      <c r="AD2081" s="10" t="s">
        <v>156</v>
      </c>
      <c r="AG2081" s="13" t="n">
        <v>97.5225225225225</v>
      </c>
      <c r="AH2081" s="13" t="n">
        <v>100</v>
      </c>
      <c r="AI2081" s="13" t="n">
        <v>66.1</v>
      </c>
      <c r="AJ2081" s="13" t="n">
        <v>74.8</v>
      </c>
      <c r="AK2081" s="13" t="n">
        <v>67.7</v>
      </c>
      <c r="AL2081" s="12" t="n">
        <v>68.2570247933884</v>
      </c>
      <c r="AM2081" s="10" t="s">
        <v>180</v>
      </c>
      <c r="AN2081" s="10" t="s">
        <v>632</v>
      </c>
    </row>
    <row r="2082" customFormat="false" ht="15" hidden="false" customHeight="false" outlineLevel="0" collapsed="false">
      <c r="A2082" s="10" t="s">
        <v>4596</v>
      </c>
      <c r="B2082" s="10" t="s">
        <v>4488</v>
      </c>
      <c r="C2082" s="10" t="s">
        <v>148</v>
      </c>
      <c r="D2082" s="11" t="n">
        <v>46299.0567824074</v>
      </c>
      <c r="E2082" s="10" t="s">
        <v>4597</v>
      </c>
      <c r="F2082" s="10" t="s">
        <v>4490</v>
      </c>
      <c r="G2082" s="10" t="s">
        <v>4491</v>
      </c>
      <c r="H2082" s="10" t="s">
        <v>329</v>
      </c>
      <c r="I2082" s="10" t="s">
        <v>323</v>
      </c>
      <c r="J2082" s="10" t="s">
        <v>248</v>
      </c>
      <c r="K2082" s="10" t="s">
        <v>154</v>
      </c>
      <c r="M2082" s="12" t="n">
        <v>69.3410557170047</v>
      </c>
      <c r="N2082" s="12" t="n">
        <v>0.868673920307558</v>
      </c>
      <c r="O2082" s="12" t="n">
        <v>69.1533754614662</v>
      </c>
      <c r="P2082" s="12" t="n">
        <v>71.6456320396334</v>
      </c>
      <c r="Q2082" s="12" t="n">
        <v>70.5722395511742</v>
      </c>
      <c r="R2082" s="12" t="n">
        <v>69.2606132542459</v>
      </c>
      <c r="S2082" s="12" t="n">
        <v>69.1346804166272</v>
      </c>
      <c r="T2082" s="12" t="n">
        <v>68.468246057019</v>
      </c>
      <c r="U2082" s="12" t="n">
        <v>68.2666702270508</v>
      </c>
      <c r="V2082" s="12" t="n">
        <v>71.9604187011719</v>
      </c>
      <c r="W2082" s="12" t="n">
        <v>3.69374847412109</v>
      </c>
      <c r="X2082" s="13" t="n">
        <v>92.7060522199495</v>
      </c>
      <c r="Y2082" s="13" t="n">
        <v>100</v>
      </c>
      <c r="Z2082" s="13" t="n">
        <v>70</v>
      </c>
      <c r="AA2082" s="10" t="s">
        <v>170</v>
      </c>
      <c r="AC2082" s="10" t="s">
        <v>156</v>
      </c>
      <c r="AG2082" s="13" t="n">
        <v>97.960867515323</v>
      </c>
      <c r="AH2082" s="13" t="n">
        <v>100</v>
      </c>
      <c r="AI2082" s="13" t="n">
        <v>65.5</v>
      </c>
      <c r="AJ2082" s="13" t="n">
        <v>73.8</v>
      </c>
      <c r="AK2082" s="13" t="n">
        <v>67.6</v>
      </c>
      <c r="AL2082" s="12" t="n">
        <v>68.6974717474889</v>
      </c>
      <c r="AM2082" s="10" t="s">
        <v>180</v>
      </c>
      <c r="AN2082" s="10" t="s">
        <v>632</v>
      </c>
    </row>
    <row r="2083" customFormat="false" ht="15" hidden="false" customHeight="false" outlineLevel="0" collapsed="false">
      <c r="A2083" s="10" t="s">
        <v>4598</v>
      </c>
      <c r="B2083" s="10" t="s">
        <v>4488</v>
      </c>
      <c r="C2083" s="10" t="s">
        <v>148</v>
      </c>
      <c r="D2083" s="11" t="n">
        <v>46299.0568055556</v>
      </c>
      <c r="E2083" s="10" t="s">
        <v>4599</v>
      </c>
      <c r="F2083" s="10" t="s">
        <v>4490</v>
      </c>
      <c r="G2083" s="10" t="s">
        <v>4491</v>
      </c>
      <c r="H2083" s="10" t="s">
        <v>332</v>
      </c>
      <c r="I2083" s="10" t="s">
        <v>323</v>
      </c>
      <c r="J2083" s="10" t="s">
        <v>248</v>
      </c>
      <c r="K2083" s="10" t="s">
        <v>154</v>
      </c>
      <c r="M2083" s="12" t="n">
        <v>68.4664137773329</v>
      </c>
      <c r="N2083" s="12" t="n">
        <v>0.668325635894156</v>
      </c>
      <c r="O2083" s="12" t="n">
        <v>68.3013536773223</v>
      </c>
      <c r="P2083" s="12" t="n">
        <v>69.3820469318292</v>
      </c>
      <c r="Q2083" s="12" t="n">
        <v>70.1281076232584</v>
      </c>
      <c r="R2083" s="12" t="n">
        <v>68.7885880834021</v>
      </c>
      <c r="S2083" s="12" t="n">
        <v>68.4011596999522</v>
      </c>
      <c r="T2083" s="12" t="n">
        <v>67.7510530634171</v>
      </c>
      <c r="U2083" s="12" t="n">
        <v>67.4912414550781</v>
      </c>
      <c r="V2083" s="12" t="n">
        <v>71.1271362304688</v>
      </c>
      <c r="W2083" s="12" t="n">
        <v>3.63589477539063</v>
      </c>
      <c r="X2083" s="13" t="n">
        <v>97.65451880135</v>
      </c>
      <c r="Y2083" s="13" t="n">
        <v>100</v>
      </c>
      <c r="Z2083" s="13" t="n">
        <v>69.4333305358887</v>
      </c>
      <c r="AA2083" s="10" t="s">
        <v>170</v>
      </c>
      <c r="AD2083" s="10" t="s">
        <v>156</v>
      </c>
      <c r="AG2083" s="13" t="n">
        <v>98.1036789297659</v>
      </c>
      <c r="AH2083" s="13" t="n">
        <v>100</v>
      </c>
      <c r="AI2083" s="13" t="n">
        <v>65.2</v>
      </c>
      <c r="AJ2083" s="13" t="n">
        <v>73.2</v>
      </c>
      <c r="AK2083" s="13" t="n">
        <v>67</v>
      </c>
      <c r="AL2083" s="12" t="n">
        <v>67.4912442396313</v>
      </c>
      <c r="AM2083" s="10" t="s">
        <v>180</v>
      </c>
      <c r="AN2083" s="10" t="s">
        <v>632</v>
      </c>
    </row>
    <row r="2084" customFormat="false" ht="15" hidden="false" customHeight="false" outlineLevel="0" collapsed="false">
      <c r="A2084" s="10" t="s">
        <v>4600</v>
      </c>
      <c r="B2084" s="10" t="s">
        <v>4488</v>
      </c>
      <c r="C2084" s="10" t="s">
        <v>148</v>
      </c>
      <c r="D2084" s="11" t="n">
        <v>46299.056875</v>
      </c>
      <c r="E2084" s="10" t="s">
        <v>4601</v>
      </c>
      <c r="F2084" s="10" t="s">
        <v>4490</v>
      </c>
      <c r="G2084" s="10" t="s">
        <v>4491</v>
      </c>
      <c r="H2084" s="10" t="s">
        <v>336</v>
      </c>
      <c r="I2084" s="10" t="s">
        <v>323</v>
      </c>
      <c r="J2084" s="10" t="s">
        <v>153</v>
      </c>
      <c r="K2084" s="10" t="s">
        <v>154</v>
      </c>
      <c r="M2084" s="12" t="n">
        <v>68.7811297797199</v>
      </c>
      <c r="N2084" s="12" t="n">
        <v>0.914588582006058</v>
      </c>
      <c r="O2084" s="12" t="n">
        <v>68.5646419380128</v>
      </c>
      <c r="P2084" s="12" t="n">
        <v>69.8805804772316</v>
      </c>
      <c r="Q2084" s="12" t="n">
        <v>70.043213382457</v>
      </c>
      <c r="R2084" s="12" t="n">
        <v>70.5633805251157</v>
      </c>
      <c r="S2084" s="12" t="n">
        <v>68.2468934263574</v>
      </c>
      <c r="T2084" s="12" t="n">
        <v>67.9346907465729</v>
      </c>
      <c r="U2084" s="12" t="n">
        <v>67.9444427490234</v>
      </c>
      <c r="V2084" s="12" t="n">
        <v>71.3623199462891</v>
      </c>
      <c r="W2084" s="12" t="n">
        <v>3.41787719726563</v>
      </c>
      <c r="X2084" s="13" t="n">
        <v>93.4735530785332</v>
      </c>
      <c r="Y2084" s="13" t="n">
        <v>100</v>
      </c>
      <c r="Z2084" s="13" t="n">
        <v>69.9</v>
      </c>
      <c r="AA2084" s="10" t="s">
        <v>170</v>
      </c>
      <c r="AD2084" s="10" t="s">
        <v>156</v>
      </c>
      <c r="AG2084" s="13" t="n">
        <v>97.4155448310897</v>
      </c>
      <c r="AH2084" s="13" t="n">
        <v>100</v>
      </c>
      <c r="AI2084" s="13" t="n">
        <v>66.7</v>
      </c>
      <c r="AJ2084" s="13" t="n">
        <v>75.1</v>
      </c>
      <c r="AK2084" s="13" t="n">
        <v>67.6</v>
      </c>
      <c r="AL2084" s="12" t="n">
        <v>67.9444444444444</v>
      </c>
      <c r="AM2084" s="10" t="s">
        <v>180</v>
      </c>
      <c r="AN2084" s="10" t="s">
        <v>632</v>
      </c>
    </row>
    <row r="2085" customFormat="false" ht="15" hidden="false" customHeight="false" outlineLevel="0" collapsed="false">
      <c r="A2085" s="10" t="s">
        <v>4602</v>
      </c>
      <c r="B2085" s="10" t="s">
        <v>4488</v>
      </c>
      <c r="C2085" s="10" t="s">
        <v>148</v>
      </c>
      <c r="D2085" s="11" t="n">
        <v>46299.0569097222</v>
      </c>
      <c r="E2085" s="10" t="s">
        <v>4603</v>
      </c>
      <c r="F2085" s="10" t="s">
        <v>4490</v>
      </c>
      <c r="G2085" s="10" t="s">
        <v>4491</v>
      </c>
      <c r="H2085" s="10" t="s">
        <v>339</v>
      </c>
      <c r="I2085" s="10" t="s">
        <v>323</v>
      </c>
      <c r="J2085" s="10" t="s">
        <v>153</v>
      </c>
      <c r="K2085" s="10" t="s">
        <v>154</v>
      </c>
      <c r="M2085" s="12" t="n">
        <v>67.4802733557093</v>
      </c>
      <c r="N2085" s="12" t="n">
        <v>0.8511866942916</v>
      </c>
      <c r="O2085" s="12" t="n">
        <v>67.3320914077015</v>
      </c>
      <c r="P2085" s="12" t="n">
        <v>68.7189079998028</v>
      </c>
      <c r="Q2085" s="12" t="n">
        <v>67.804465080695</v>
      </c>
      <c r="R2085" s="12" t="n">
        <v>68.2505982337277</v>
      </c>
      <c r="S2085" s="12" t="n">
        <v>67.5385072372594</v>
      </c>
      <c r="T2085" s="12" t="n">
        <v>66.4325640442931</v>
      </c>
      <c r="U2085" s="12" t="n">
        <v>66.2259292602539</v>
      </c>
      <c r="V2085" s="12" t="n">
        <v>69.8574066162109</v>
      </c>
      <c r="W2085" s="12" t="n">
        <v>3.63147735595703</v>
      </c>
      <c r="X2085" s="13" t="n">
        <v>93.515443802231</v>
      </c>
      <c r="Y2085" s="13" t="n">
        <v>99.985274086073</v>
      </c>
      <c r="Z2085" s="13" t="n">
        <v>68.6999999999999</v>
      </c>
      <c r="AA2085" s="10" t="s">
        <v>170</v>
      </c>
      <c r="AD2085" s="10" t="s">
        <v>156</v>
      </c>
      <c r="AG2085" s="13" t="n">
        <v>98.0748261494357</v>
      </c>
      <c r="AH2085" s="13" t="n">
        <v>100</v>
      </c>
      <c r="AI2085" s="13" t="n">
        <v>65.1</v>
      </c>
      <c r="AJ2085" s="13" t="n">
        <v>72.7</v>
      </c>
      <c r="AK2085" s="13" t="n">
        <v>66.6</v>
      </c>
      <c r="AL2085" s="12" t="n">
        <v>67.177990779801</v>
      </c>
      <c r="AM2085" s="10" t="s">
        <v>180</v>
      </c>
      <c r="AN2085" s="10" t="s">
        <v>632</v>
      </c>
    </row>
    <row r="2086" customFormat="false" ht="15" hidden="false" customHeight="false" outlineLevel="0" collapsed="false">
      <c r="A2086" s="10" t="s">
        <v>4604</v>
      </c>
      <c r="B2086" s="10" t="s">
        <v>4488</v>
      </c>
      <c r="C2086" s="10" t="s">
        <v>148</v>
      </c>
      <c r="D2086" s="11" t="n">
        <v>46299.0569675926</v>
      </c>
      <c r="E2086" s="10" t="s">
        <v>4605</v>
      </c>
      <c r="F2086" s="10" t="s">
        <v>4490</v>
      </c>
      <c r="G2086" s="10" t="s">
        <v>4491</v>
      </c>
      <c r="H2086" s="10" t="s">
        <v>342</v>
      </c>
      <c r="I2086" s="10" t="s">
        <v>323</v>
      </c>
      <c r="J2086" s="10" t="s">
        <v>153</v>
      </c>
      <c r="K2086" s="10" t="s">
        <v>154</v>
      </c>
      <c r="M2086" s="12" t="n">
        <v>68.797170662549</v>
      </c>
      <c r="N2086" s="12" t="n">
        <v>1.27094906730123</v>
      </c>
      <c r="O2086" s="12" t="n">
        <v>68.5730863234358</v>
      </c>
      <c r="P2086" s="12" t="n">
        <v>71.5386436255143</v>
      </c>
      <c r="Q2086" s="12" t="n">
        <v>69.1690848080075</v>
      </c>
      <c r="R2086" s="12" t="n">
        <v>69.2437504661105</v>
      </c>
      <c r="S2086" s="12" t="n">
        <v>68.6474129889512</v>
      </c>
      <c r="T2086" s="12" t="n">
        <v>67.2399655692185</v>
      </c>
      <c r="U2086" s="12" t="n">
        <v>67.2444458007813</v>
      </c>
      <c r="V2086" s="12" t="n">
        <v>72.2234878540039</v>
      </c>
      <c r="W2086" s="12" t="n">
        <v>4.97904205322266</v>
      </c>
      <c r="X2086" s="13" t="n">
        <v>80.4605640791151</v>
      </c>
      <c r="Y2086" s="13" t="n">
        <v>98.8082150466499</v>
      </c>
      <c r="Z2086" s="13" t="n">
        <v>69.5999999999999</v>
      </c>
      <c r="AA2086" s="10" t="s">
        <v>170</v>
      </c>
      <c r="AG2086" s="13" t="n">
        <v>98.8640735610957</v>
      </c>
      <c r="AH2086" s="13" t="n">
        <v>100</v>
      </c>
      <c r="AI2086" s="13" t="n">
        <v>66</v>
      </c>
      <c r="AJ2086" s="13" t="n">
        <v>74.4</v>
      </c>
      <c r="AK2086" s="13" t="n">
        <v>68.5</v>
      </c>
      <c r="AL2086" s="12" t="n">
        <v>68.8</v>
      </c>
      <c r="AM2086" s="10" t="s">
        <v>180</v>
      </c>
      <c r="AN2086" s="10" t="s">
        <v>632</v>
      </c>
    </row>
    <row r="2087" customFormat="false" ht="15" hidden="false" customHeight="false" outlineLevel="0" collapsed="false">
      <c r="A2087" s="10" t="s">
        <v>4606</v>
      </c>
      <c r="B2087" s="10" t="s">
        <v>4488</v>
      </c>
      <c r="C2087" s="10" t="s">
        <v>148</v>
      </c>
      <c r="D2087" s="11" t="n">
        <v>46299.0569791667</v>
      </c>
      <c r="E2087" s="10" t="s">
        <v>4607</v>
      </c>
      <c r="F2087" s="10" t="s">
        <v>4490</v>
      </c>
      <c r="G2087" s="10" t="s">
        <v>4491</v>
      </c>
      <c r="H2087" s="10" t="s">
        <v>345</v>
      </c>
      <c r="I2087" s="10" t="s">
        <v>323</v>
      </c>
      <c r="J2087" s="10" t="s">
        <v>153</v>
      </c>
      <c r="K2087" s="10" t="s">
        <v>154</v>
      </c>
      <c r="M2087" s="12" t="n">
        <v>68.0404178571853</v>
      </c>
      <c r="N2087" s="12" t="n">
        <v>1.21504937451056</v>
      </c>
      <c r="O2087" s="12" t="n">
        <v>67.8103762421172</v>
      </c>
      <c r="P2087" s="12" t="n">
        <v>70.0450430920795</v>
      </c>
      <c r="Q2087" s="12" t="n">
        <v>67.9450297314757</v>
      </c>
      <c r="R2087" s="12" t="n">
        <v>69.01210917646</v>
      </c>
      <c r="S2087" s="12" t="n">
        <v>68.8497889055086</v>
      </c>
      <c r="T2087" s="12" t="n">
        <v>66.3921556784176</v>
      </c>
      <c r="U2087" s="12" t="n">
        <v>66.0126647949219</v>
      </c>
      <c r="V2087" s="12" t="n">
        <v>71.053352355957</v>
      </c>
      <c r="W2087" s="12" t="n">
        <v>5.04068756103516</v>
      </c>
      <c r="X2087" s="13" t="n">
        <v>77.6997821501435</v>
      </c>
      <c r="Y2087" s="13" t="n">
        <v>98.7159537558929</v>
      </c>
      <c r="Z2087" s="13" t="n">
        <v>68.4</v>
      </c>
      <c r="AA2087" s="10" t="s">
        <v>170</v>
      </c>
      <c r="AG2087" s="13" t="n">
        <v>98.6099113434872</v>
      </c>
      <c r="AH2087" s="13" t="n">
        <v>100</v>
      </c>
      <c r="AI2087" s="13" t="n">
        <v>65.2</v>
      </c>
      <c r="AJ2087" s="13" t="n">
        <v>74.2</v>
      </c>
      <c r="AK2087" s="13" t="n">
        <v>66.4</v>
      </c>
      <c r="AL2087" s="12" t="n">
        <v>66.9678083491461</v>
      </c>
      <c r="AM2087" s="10" t="s">
        <v>180</v>
      </c>
      <c r="AN2087" s="10" t="s">
        <v>632</v>
      </c>
    </row>
    <row r="2088" customFormat="false" ht="15" hidden="false" customHeight="false" outlineLevel="0" collapsed="false">
      <c r="A2088" s="10" t="s">
        <v>4608</v>
      </c>
      <c r="B2088" s="10" t="s">
        <v>4488</v>
      </c>
      <c r="C2088" s="10" t="s">
        <v>148</v>
      </c>
      <c r="D2088" s="11" t="n">
        <v>46299.0570138889</v>
      </c>
      <c r="E2088" s="10" t="s">
        <v>4609</v>
      </c>
      <c r="F2088" s="10" t="s">
        <v>4490</v>
      </c>
      <c r="G2088" s="10" t="s">
        <v>4491</v>
      </c>
      <c r="H2088" s="10" t="s">
        <v>351</v>
      </c>
      <c r="I2088" s="10" t="s">
        <v>323</v>
      </c>
      <c r="J2088" s="10" t="s">
        <v>153</v>
      </c>
      <c r="K2088" s="10" t="s">
        <v>154</v>
      </c>
      <c r="M2088" s="12" t="n">
        <v>67.7042196082827</v>
      </c>
      <c r="N2088" s="12" t="n">
        <v>0.521134734858383</v>
      </c>
      <c r="O2088" s="12" t="n">
        <v>67.6188919320169</v>
      </c>
      <c r="P2088" s="12" t="n">
        <v>68.3224058244874</v>
      </c>
      <c r="Q2088" s="12" t="n">
        <v>68.1055229781582</v>
      </c>
      <c r="R2088" s="12" t="n">
        <v>68.1200863281963</v>
      </c>
      <c r="S2088" s="12" t="n">
        <v>67.6089798304413</v>
      </c>
      <c r="T2088" s="12" t="n">
        <v>67.0111083984375</v>
      </c>
      <c r="U2088" s="12" t="n">
        <v>67.0111083984375</v>
      </c>
      <c r="V2088" s="12" t="n">
        <v>69.288215637207</v>
      </c>
      <c r="W2088" s="12" t="n">
        <v>2.27710723876953</v>
      </c>
      <c r="X2088" s="13" t="n">
        <v>99.4413200781967</v>
      </c>
      <c r="Y2088" s="13" t="n">
        <v>100</v>
      </c>
      <c r="Z2088" s="13" t="n">
        <v>68.8552398681641</v>
      </c>
      <c r="AA2088" s="10" t="s">
        <v>170</v>
      </c>
      <c r="AG2088" s="13" t="n">
        <v>98.6879160266257</v>
      </c>
      <c r="AH2088" s="13" t="n">
        <v>100</v>
      </c>
      <c r="AI2088" s="13" t="n">
        <v>65.9</v>
      </c>
      <c r="AJ2088" s="13" t="n">
        <v>73.4</v>
      </c>
      <c r="AK2088" s="13" t="n">
        <v>66.7</v>
      </c>
      <c r="AL2088" s="12" t="n">
        <v>67.0111111111111</v>
      </c>
      <c r="AM2088" s="10" t="s">
        <v>180</v>
      </c>
      <c r="AN2088" s="10" t="s">
        <v>632</v>
      </c>
    </row>
    <row r="2089" customFormat="false" ht="15" hidden="false" customHeight="false" outlineLevel="0" collapsed="false">
      <c r="A2089" s="10" t="s">
        <v>4610</v>
      </c>
      <c r="B2089" s="10" t="s">
        <v>4488</v>
      </c>
      <c r="C2089" s="10" t="s">
        <v>148</v>
      </c>
      <c r="D2089" s="11" t="n">
        <v>46299.057025463</v>
      </c>
      <c r="E2089" s="10" t="s">
        <v>4611</v>
      </c>
      <c r="F2089" s="10" t="s">
        <v>4490</v>
      </c>
      <c r="G2089" s="10" t="s">
        <v>4491</v>
      </c>
      <c r="H2089" s="10" t="s">
        <v>354</v>
      </c>
      <c r="I2089" s="10" t="s">
        <v>323</v>
      </c>
      <c r="J2089" s="10" t="s">
        <v>153</v>
      </c>
      <c r="K2089" s="10" t="s">
        <v>154</v>
      </c>
      <c r="M2089" s="12" t="n">
        <v>64.3355737937247</v>
      </c>
      <c r="N2089" s="12" t="n">
        <v>1.31453975366576</v>
      </c>
      <c r="O2089" s="12" t="n">
        <v>64.201714849065</v>
      </c>
      <c r="P2089" s="12" t="n">
        <v>65.067993030763</v>
      </c>
      <c r="Q2089" s="12" t="n">
        <v>64.8482913684863</v>
      </c>
      <c r="R2089" s="12" t="n">
        <v>65.9499395856559</v>
      </c>
      <c r="S2089" s="12" t="n">
        <v>63.5968669828012</v>
      </c>
      <c r="T2089" s="12" t="n">
        <v>62.395820254317</v>
      </c>
      <c r="U2089" s="12" t="n">
        <v>61.9375610351563</v>
      </c>
      <c r="V2089" s="12" t="n">
        <v>67.2576522827148</v>
      </c>
      <c r="W2089" s="12" t="n">
        <v>5.32009124755859</v>
      </c>
      <c r="X2089" s="13" t="n">
        <v>64.2683807308171</v>
      </c>
      <c r="Y2089" s="13" t="n">
        <v>97.7387589747704</v>
      </c>
      <c r="Z2089" s="13" t="n">
        <v>64.4</v>
      </c>
      <c r="AA2089" s="10" t="s">
        <v>170</v>
      </c>
      <c r="AG2089" s="13" t="n">
        <v>98.747388329422</v>
      </c>
      <c r="AH2089" s="13" t="n">
        <v>100</v>
      </c>
      <c r="AI2089" s="13" t="n">
        <v>55.3</v>
      </c>
      <c r="AJ2089" s="13" t="n">
        <v>73.3</v>
      </c>
      <c r="AK2089" s="13" t="n">
        <v>65.9</v>
      </c>
      <c r="AL2089" s="12" t="n">
        <v>63.7918926586539</v>
      </c>
      <c r="AM2089" s="10" t="s">
        <v>180</v>
      </c>
      <c r="AN2089" s="10" t="s">
        <v>632</v>
      </c>
    </row>
    <row r="2090" customFormat="false" ht="15" hidden="false" customHeight="false" outlineLevel="0" collapsed="false">
      <c r="A2090" s="10" t="s">
        <v>4612</v>
      </c>
      <c r="B2090" s="10" t="s">
        <v>4488</v>
      </c>
      <c r="C2090" s="10" t="s">
        <v>148</v>
      </c>
      <c r="D2090" s="11" t="n">
        <v>46299.0570601852</v>
      </c>
      <c r="E2090" s="10" t="s">
        <v>4613</v>
      </c>
      <c r="F2090" s="10" t="s">
        <v>4490</v>
      </c>
      <c r="G2090" s="10" t="s">
        <v>4491</v>
      </c>
      <c r="H2090" s="10" t="s">
        <v>357</v>
      </c>
      <c r="I2090" s="10" t="s">
        <v>358</v>
      </c>
      <c r="J2090" s="10" t="s">
        <v>248</v>
      </c>
      <c r="K2090" s="10" t="s">
        <v>154</v>
      </c>
      <c r="M2090" s="12" t="n">
        <v>46.7169530715627</v>
      </c>
      <c r="N2090" s="12" t="n">
        <v>6.73066060022542</v>
      </c>
      <c r="O2090" s="12" t="n">
        <v>44.6834617811703</v>
      </c>
      <c r="P2090" s="12" t="n">
        <v>57.755344631868</v>
      </c>
      <c r="Q2090" s="12" t="n">
        <v>54.1569291998298</v>
      </c>
      <c r="R2090" s="12" t="n">
        <v>53.162737246041</v>
      </c>
      <c r="S2090" s="12" t="n">
        <v>54.3071737581551</v>
      </c>
      <c r="T2090" s="12" t="n">
        <v>37.1224408452431</v>
      </c>
      <c r="U2090" s="12" t="n">
        <v>33.9127006530762</v>
      </c>
      <c r="V2090" s="12" t="n">
        <v>60.0067939758301</v>
      </c>
      <c r="W2090" s="12" t="n">
        <v>26.0940933227539</v>
      </c>
      <c r="X2090" s="13" t="n">
        <v>15.5763692952093</v>
      </c>
      <c r="Y2090" s="13" t="n">
        <v>29.7761715000436</v>
      </c>
      <c r="Z2090" s="13" t="n">
        <v>41.1000000000001</v>
      </c>
      <c r="AA2090" s="10" t="s">
        <v>162</v>
      </c>
      <c r="AF2090" s="10" t="s">
        <v>156</v>
      </c>
      <c r="AG2090" s="13" t="n">
        <v>98.6201950659782</v>
      </c>
      <c r="AH2090" s="13" t="n">
        <v>100</v>
      </c>
      <c r="AI2090" s="13" t="n">
        <v>32.8</v>
      </c>
      <c r="AJ2090" s="13" t="n">
        <v>72</v>
      </c>
      <c r="AK2090" s="13" t="n">
        <v>42.4</v>
      </c>
      <c r="AL2090" s="12" t="n">
        <v>39.5379124579125</v>
      </c>
      <c r="AM2090" s="10" t="s">
        <v>180</v>
      </c>
      <c r="AN2090" s="10" t="s">
        <v>632</v>
      </c>
    </row>
    <row r="2091" customFormat="false" ht="15" hidden="false" customHeight="false" outlineLevel="0" collapsed="false">
      <c r="A2091" s="10" t="s">
        <v>4614</v>
      </c>
      <c r="B2091" s="10" t="s">
        <v>4488</v>
      </c>
      <c r="C2091" s="10" t="s">
        <v>148</v>
      </c>
      <c r="D2091" s="11" t="n">
        <v>46299.0570833333</v>
      </c>
      <c r="E2091" s="10" t="s">
        <v>4615</v>
      </c>
      <c r="F2091" s="10" t="s">
        <v>4490</v>
      </c>
      <c r="G2091" s="10" t="s">
        <v>4491</v>
      </c>
      <c r="H2091" s="10" t="s">
        <v>361</v>
      </c>
      <c r="I2091" s="10" t="s">
        <v>358</v>
      </c>
      <c r="J2091" s="10" t="s">
        <v>153</v>
      </c>
      <c r="K2091" s="10" t="s">
        <v>154</v>
      </c>
      <c r="M2091" s="12" t="n">
        <v>50.5966089568878</v>
      </c>
      <c r="N2091" s="12" t="n">
        <v>8.23936045763873</v>
      </c>
      <c r="O2091" s="12" t="n">
        <v>48.579883626336</v>
      </c>
      <c r="P2091" s="12" t="n">
        <v>61.227517400192</v>
      </c>
      <c r="Q2091" s="12" t="n">
        <v>58.254625345121</v>
      </c>
      <c r="R2091" s="12" t="n">
        <v>57.6966064266509</v>
      </c>
      <c r="S2091" s="12" t="n">
        <v>56.5240498238422</v>
      </c>
      <c r="T2091" s="12" t="n">
        <v>37.5646677874873</v>
      </c>
      <c r="U2091" s="12" t="n">
        <v>34.1666297912598</v>
      </c>
      <c r="V2091" s="12" t="n">
        <v>64.9907684326172</v>
      </c>
      <c r="W2091" s="12" t="n">
        <v>30.8241386413574</v>
      </c>
      <c r="X2091" s="13" t="n">
        <v>15.0267418858524</v>
      </c>
      <c r="Y2091" s="13" t="n">
        <v>31.7569052677852</v>
      </c>
      <c r="Z2091" s="13" t="n">
        <v>58.3000000000003</v>
      </c>
      <c r="AA2091" s="10" t="s">
        <v>162</v>
      </c>
      <c r="AG2091" s="13" t="n">
        <v>98.7046327683616</v>
      </c>
      <c r="AH2091" s="13" t="n">
        <v>100</v>
      </c>
      <c r="AI2091" s="13" t="n">
        <v>33</v>
      </c>
      <c r="AJ2091" s="13" t="n">
        <v>74.1</v>
      </c>
      <c r="AK2091" s="13" t="n">
        <v>49.2</v>
      </c>
      <c r="AL2091" s="12" t="n">
        <v>44.771267281106</v>
      </c>
      <c r="AM2091" s="10" t="s">
        <v>180</v>
      </c>
      <c r="AN2091" s="10" t="s">
        <v>632</v>
      </c>
    </row>
    <row r="2092" customFormat="false" ht="15" hidden="false" customHeight="false" outlineLevel="0" collapsed="false">
      <c r="A2092" s="10" t="s">
        <v>4616</v>
      </c>
      <c r="B2092" s="10" t="s">
        <v>4617</v>
      </c>
      <c r="C2092" s="10" t="s">
        <v>148</v>
      </c>
      <c r="D2092" s="11" t="n">
        <v>46299.0653935185</v>
      </c>
      <c r="E2092" s="10" t="s">
        <v>4618</v>
      </c>
      <c r="F2092" s="10" t="s">
        <v>4619</v>
      </c>
      <c r="G2092" s="10" t="s">
        <v>4620</v>
      </c>
      <c r="H2092" s="10" t="s">
        <v>151</v>
      </c>
      <c r="I2092" s="10" t="s">
        <v>152</v>
      </c>
      <c r="J2092" s="10" t="s">
        <v>153</v>
      </c>
      <c r="K2092" s="10" t="s">
        <v>154</v>
      </c>
      <c r="M2092" s="12" t="n">
        <v>67.7722159511481</v>
      </c>
      <c r="N2092" s="12" t="n">
        <v>2.21658844655564</v>
      </c>
      <c r="O2092" s="12" t="n">
        <v>67.4299662837318</v>
      </c>
      <c r="P2092" s="12" t="n">
        <v>72.1448103811538</v>
      </c>
      <c r="Q2092" s="12" t="n">
        <v>67.544341003418</v>
      </c>
      <c r="R2092" s="12" t="n">
        <v>68.6101797986823</v>
      </c>
      <c r="S2092" s="12" t="n">
        <v>68.0942469275587</v>
      </c>
      <c r="T2092" s="12" t="n">
        <v>65.0222111981023</v>
      </c>
      <c r="U2092" s="12" t="n">
        <v>64.1126098632813</v>
      </c>
      <c r="V2092" s="12" t="n">
        <v>73.1490936279297</v>
      </c>
      <c r="W2092" s="12" t="n">
        <v>9.03648376464844</v>
      </c>
      <c r="X2092" s="13" t="n">
        <v>55.0911373336681</v>
      </c>
      <c r="Y2092" s="13" t="n">
        <v>76.8636706000502</v>
      </c>
      <c r="Z2092" s="13" t="n">
        <v>67</v>
      </c>
      <c r="AA2092" s="10" t="s">
        <v>170</v>
      </c>
      <c r="AG2092" s="13" t="n">
        <v>98.6408709520838</v>
      </c>
      <c r="AH2092" s="13" t="n">
        <v>100</v>
      </c>
      <c r="AI2092" s="13" t="n">
        <v>63.4</v>
      </c>
      <c r="AJ2092" s="13" t="n">
        <v>76.9</v>
      </c>
      <c r="AK2092" s="13" t="n">
        <v>66.9</v>
      </c>
      <c r="AL2092" s="12" t="n">
        <v>66.7471074380165</v>
      </c>
      <c r="AM2092" s="10" t="s">
        <v>180</v>
      </c>
    </row>
    <row r="2093" customFormat="false" ht="15" hidden="false" customHeight="false" outlineLevel="0" collapsed="false">
      <c r="A2093" s="10" t="s">
        <v>4621</v>
      </c>
      <c r="B2093" s="10" t="s">
        <v>4617</v>
      </c>
      <c r="C2093" s="10" t="s">
        <v>148</v>
      </c>
      <c r="D2093" s="11" t="n">
        <v>46299.0654166667</v>
      </c>
      <c r="E2093" s="10" t="s">
        <v>4622</v>
      </c>
      <c r="F2093" s="10" t="s">
        <v>4619</v>
      </c>
      <c r="G2093" s="10" t="s">
        <v>4620</v>
      </c>
      <c r="H2093" s="10" t="s">
        <v>160</v>
      </c>
      <c r="I2093" s="10" t="s">
        <v>152</v>
      </c>
      <c r="J2093" s="10" t="s">
        <v>153</v>
      </c>
      <c r="K2093" s="10" t="s">
        <v>154</v>
      </c>
      <c r="M2093" s="12" t="n">
        <v>67.5822195953857</v>
      </c>
      <c r="N2093" s="12" t="n">
        <v>2.08844313448182</v>
      </c>
      <c r="O2093" s="12" t="n">
        <v>67.2593095397628</v>
      </c>
      <c r="P2093" s="12" t="n">
        <v>71.2259514505402</v>
      </c>
      <c r="Q2093" s="12" t="n">
        <v>67.0504875384232</v>
      </c>
      <c r="R2093" s="12" t="n">
        <v>68.4372053172207</v>
      </c>
      <c r="S2093" s="12" t="n">
        <v>68.3666623615953</v>
      </c>
      <c r="T2093" s="12" t="n">
        <v>65.1093719603007</v>
      </c>
      <c r="U2093" s="12" t="n">
        <v>64.1231689453125</v>
      </c>
      <c r="V2093" s="12" t="n">
        <v>72.1668472290039</v>
      </c>
      <c r="W2093" s="12" t="n">
        <v>8.04367828369141</v>
      </c>
      <c r="X2093" s="13" t="n">
        <v>48.1449153791219</v>
      </c>
      <c r="Y2093" s="13" t="n">
        <v>79.1990205969371</v>
      </c>
      <c r="Z2093" s="13" t="n">
        <v>67.7999999999999</v>
      </c>
      <c r="AA2093" s="10" t="s">
        <v>155</v>
      </c>
      <c r="AD2093" s="10" t="s">
        <v>156</v>
      </c>
      <c r="AG2093" s="13" t="n">
        <v>97.0911292097733</v>
      </c>
      <c r="AH2093" s="13" t="n">
        <v>100</v>
      </c>
      <c r="AI2093" s="13" t="n">
        <v>63.4</v>
      </c>
      <c r="AJ2093" s="13" t="n">
        <v>77.1</v>
      </c>
      <c r="AK2093" s="13" t="n">
        <v>68.5</v>
      </c>
      <c r="AL2093" s="12" t="n">
        <v>68.7530324232126</v>
      </c>
      <c r="AM2093" s="10" t="s">
        <v>180</v>
      </c>
    </row>
    <row r="2094" customFormat="false" ht="15" hidden="false" customHeight="false" outlineLevel="0" collapsed="false">
      <c r="A2094" s="10" t="s">
        <v>4623</v>
      </c>
      <c r="B2094" s="10" t="s">
        <v>4617</v>
      </c>
      <c r="C2094" s="10" t="s">
        <v>148</v>
      </c>
      <c r="D2094" s="11" t="n">
        <v>46299.0654398148</v>
      </c>
      <c r="E2094" s="10" t="s">
        <v>4624</v>
      </c>
      <c r="F2094" s="10" t="s">
        <v>4619</v>
      </c>
      <c r="G2094" s="10" t="s">
        <v>4620</v>
      </c>
      <c r="H2094" s="10" t="s">
        <v>166</v>
      </c>
      <c r="I2094" s="10" t="s">
        <v>152</v>
      </c>
      <c r="J2094" s="10" t="s">
        <v>153</v>
      </c>
      <c r="K2094" s="10" t="s">
        <v>154</v>
      </c>
      <c r="M2094" s="12" t="n">
        <v>69.9260677437055</v>
      </c>
      <c r="N2094" s="12" t="n">
        <v>3.39159728518094</v>
      </c>
      <c r="O2094" s="12" t="n">
        <v>69.2973212461379</v>
      </c>
      <c r="P2094" s="12" t="n">
        <v>75.9584769585064</v>
      </c>
      <c r="Q2094" s="12" t="n">
        <v>71.2416643285365</v>
      </c>
      <c r="R2094" s="12" t="n">
        <v>71.4391989573688</v>
      </c>
      <c r="S2094" s="12" t="n">
        <v>70.627479290333</v>
      </c>
      <c r="T2094" s="12" t="n">
        <v>64.7802217083842</v>
      </c>
      <c r="U2094" s="12" t="n">
        <v>64.1891098022461</v>
      </c>
      <c r="V2094" s="12" t="n">
        <v>77.0715255737305</v>
      </c>
      <c r="W2094" s="12" t="n">
        <v>12.8824157714844</v>
      </c>
      <c r="X2094" s="13" t="n">
        <v>18.5881279580316</v>
      </c>
      <c r="Y2094" s="13" t="n">
        <v>54.17004048583</v>
      </c>
      <c r="Z2094" s="13" t="n">
        <v>69.8999999999998</v>
      </c>
      <c r="AA2094" s="10" t="s">
        <v>155</v>
      </c>
      <c r="AD2094" s="10" t="s">
        <v>156</v>
      </c>
      <c r="AF2094" s="10" t="s">
        <v>156</v>
      </c>
      <c r="AG2094" s="13" t="n">
        <v>97.4180359741804</v>
      </c>
      <c r="AH2094" s="13" t="n">
        <v>100</v>
      </c>
      <c r="AI2094" s="13" t="n">
        <v>63.4</v>
      </c>
      <c r="AJ2094" s="13" t="n">
        <v>91.2</v>
      </c>
      <c r="AK2094" s="13" t="n">
        <v>68.7</v>
      </c>
      <c r="AL2094" s="12" t="n">
        <v>71.0010715366405</v>
      </c>
      <c r="AM2094" s="10" t="s">
        <v>180</v>
      </c>
    </row>
    <row r="2095" customFormat="false" ht="15" hidden="false" customHeight="false" outlineLevel="0" collapsed="false">
      <c r="A2095" s="10" t="s">
        <v>4625</v>
      </c>
      <c r="B2095" s="10" t="s">
        <v>4617</v>
      </c>
      <c r="C2095" s="10" t="s">
        <v>148</v>
      </c>
      <c r="D2095" s="11" t="n">
        <v>46299.0655324074</v>
      </c>
      <c r="E2095" s="10" t="s">
        <v>4626</v>
      </c>
      <c r="F2095" s="10" t="s">
        <v>4619</v>
      </c>
      <c r="G2095" s="10" t="s">
        <v>4620</v>
      </c>
      <c r="H2095" s="10" t="s">
        <v>169</v>
      </c>
      <c r="I2095" s="10" t="s">
        <v>152</v>
      </c>
      <c r="J2095" s="10" t="s">
        <v>153</v>
      </c>
      <c r="K2095" s="10" t="s">
        <v>154</v>
      </c>
      <c r="M2095" s="12" t="n">
        <v>67.9952905235423</v>
      </c>
      <c r="N2095" s="12" t="n">
        <v>1.907985829019</v>
      </c>
      <c r="O2095" s="12" t="n">
        <v>67.7803348900053</v>
      </c>
      <c r="P2095" s="12" t="n">
        <v>72.2224174297073</v>
      </c>
      <c r="Q2095" s="12" t="n">
        <v>66.666471774713</v>
      </c>
      <c r="R2095" s="12" t="n">
        <v>68.2572955223186</v>
      </c>
      <c r="S2095" s="12" t="n">
        <v>68.0419674542442</v>
      </c>
      <c r="T2095" s="12" t="n">
        <v>65.7970902001978</v>
      </c>
      <c r="U2095" s="12" t="n">
        <v>65.3539047241211</v>
      </c>
      <c r="V2095" s="12" t="n">
        <v>73.8852233886719</v>
      </c>
      <c r="W2095" s="12" t="n">
        <v>8.53131866455078</v>
      </c>
      <c r="X2095" s="13" t="n">
        <v>62.8623512170712</v>
      </c>
      <c r="Y2095" s="13" t="n">
        <v>87.8712871287129</v>
      </c>
      <c r="Z2095" s="13" t="n">
        <v>68.3</v>
      </c>
      <c r="AA2095" s="10" t="s">
        <v>170</v>
      </c>
      <c r="AG2095" s="13" t="n">
        <v>99.0213601854638</v>
      </c>
      <c r="AH2095" s="13" t="n">
        <v>100</v>
      </c>
      <c r="AI2095" s="13" t="n">
        <v>64</v>
      </c>
      <c r="AJ2095" s="13" t="n">
        <v>76.7</v>
      </c>
      <c r="AK2095" s="13" t="n">
        <v>67.3</v>
      </c>
      <c r="AL2095" s="12" t="n">
        <v>67.7079207248723</v>
      </c>
      <c r="AM2095" s="10" t="s">
        <v>157</v>
      </c>
    </row>
    <row r="2096" customFormat="false" ht="15" hidden="false" customHeight="false" outlineLevel="0" collapsed="false">
      <c r="A2096" s="10" t="s">
        <v>4627</v>
      </c>
      <c r="B2096" s="10" t="s">
        <v>4617</v>
      </c>
      <c r="C2096" s="10" t="s">
        <v>148</v>
      </c>
      <c r="D2096" s="11" t="n">
        <v>46299.0655555556</v>
      </c>
      <c r="E2096" s="10" t="s">
        <v>4628</v>
      </c>
      <c r="F2096" s="10" t="s">
        <v>4619</v>
      </c>
      <c r="G2096" s="10" t="s">
        <v>4620</v>
      </c>
      <c r="H2096" s="10" t="s">
        <v>173</v>
      </c>
      <c r="I2096" s="10" t="s">
        <v>152</v>
      </c>
      <c r="J2096" s="10" t="s">
        <v>153</v>
      </c>
      <c r="K2096" s="10" t="s">
        <v>154</v>
      </c>
      <c r="M2096" s="12" t="n">
        <v>69.1077737395887</v>
      </c>
      <c r="N2096" s="12" t="n">
        <v>2.65951968103068</v>
      </c>
      <c r="O2096" s="12" t="n">
        <v>68.7381757505769</v>
      </c>
      <c r="P2096" s="12" t="n">
        <v>75.2557426903129</v>
      </c>
      <c r="Q2096" s="12" t="n">
        <v>68.0304434106181</v>
      </c>
      <c r="R2096" s="12" t="n">
        <v>70.1428881229498</v>
      </c>
      <c r="S2096" s="12" t="n">
        <v>68.5942239255987</v>
      </c>
      <c r="T2096" s="12" t="n">
        <v>65.4010343398061</v>
      </c>
      <c r="U2096" s="12" t="n">
        <v>64.4769821166992</v>
      </c>
      <c r="V2096" s="12" t="n">
        <v>76.9843368530273</v>
      </c>
      <c r="W2096" s="12" t="n">
        <v>12.5073547363281</v>
      </c>
      <c r="X2096" s="13" t="n">
        <v>41.4437311407683</v>
      </c>
      <c r="Y2096" s="13" t="n">
        <v>73.5910002227668</v>
      </c>
      <c r="Z2096" s="13" t="n">
        <v>69.5999999999998</v>
      </c>
      <c r="AA2096" s="10" t="s">
        <v>155</v>
      </c>
      <c r="AG2096" s="13" t="n">
        <v>98.9123031929811</v>
      </c>
      <c r="AH2096" s="13" t="n">
        <v>100</v>
      </c>
      <c r="AI2096" s="13" t="n">
        <v>63.5</v>
      </c>
      <c r="AJ2096" s="13" t="n">
        <v>88.7</v>
      </c>
      <c r="AK2096" s="13" t="n">
        <v>67.8</v>
      </c>
      <c r="AL2096" s="12" t="n">
        <v>69.393496083938</v>
      </c>
      <c r="AM2096" s="10" t="s">
        <v>157</v>
      </c>
    </row>
    <row r="2097" customFormat="false" ht="15" hidden="false" customHeight="false" outlineLevel="0" collapsed="false">
      <c r="A2097" s="10" t="s">
        <v>4629</v>
      </c>
      <c r="B2097" s="10" t="s">
        <v>4617</v>
      </c>
      <c r="C2097" s="10" t="s">
        <v>148</v>
      </c>
      <c r="D2097" s="11" t="n">
        <v>46299.0655787037</v>
      </c>
      <c r="E2097" s="10" t="s">
        <v>4630</v>
      </c>
      <c r="F2097" s="10" t="s">
        <v>4619</v>
      </c>
      <c r="G2097" s="10" t="s">
        <v>4620</v>
      </c>
      <c r="H2097" s="10" t="s">
        <v>176</v>
      </c>
      <c r="I2097" s="10" t="s">
        <v>152</v>
      </c>
      <c r="J2097" s="10" t="s">
        <v>153</v>
      </c>
      <c r="K2097" s="10" t="s">
        <v>154</v>
      </c>
      <c r="M2097" s="12" t="n">
        <v>68.6162677655841</v>
      </c>
      <c r="N2097" s="12" t="n">
        <v>1.8934389210035</v>
      </c>
      <c r="O2097" s="12" t="n">
        <v>68.2463269727866</v>
      </c>
      <c r="P2097" s="12" t="n">
        <v>73.3958902050781</v>
      </c>
      <c r="Q2097" s="12" t="n">
        <v>68.0597903642437</v>
      </c>
      <c r="R2097" s="12" t="n">
        <v>69.8255258263974</v>
      </c>
      <c r="S2097" s="12" t="n">
        <v>68.6993834159198</v>
      </c>
      <c r="T2097" s="12" t="n">
        <v>67.4532394888177</v>
      </c>
      <c r="U2097" s="12" t="n">
        <v>65.7226257324219</v>
      </c>
      <c r="V2097" s="12" t="n">
        <v>75.2547378540039</v>
      </c>
      <c r="W2097" s="12" t="n">
        <v>9.53211212158203</v>
      </c>
      <c r="X2097" s="13" t="n">
        <v>83.0168538350719</v>
      </c>
      <c r="Y2097" s="13" t="n">
        <v>87.6156423029525</v>
      </c>
      <c r="Z2097" s="13" t="n">
        <v>70.0999999999999</v>
      </c>
      <c r="AA2097" s="10" t="s">
        <v>170</v>
      </c>
      <c r="AD2097" s="10" t="s">
        <v>156</v>
      </c>
      <c r="AG2097" s="13" t="n">
        <v>97.2371308016878</v>
      </c>
      <c r="AH2097" s="13" t="n">
        <v>100</v>
      </c>
      <c r="AI2097" s="13" t="n">
        <v>63.8</v>
      </c>
      <c r="AJ2097" s="13" t="n">
        <v>89.9</v>
      </c>
      <c r="AK2097" s="13" t="n">
        <v>67</v>
      </c>
      <c r="AL2097" s="12" t="n">
        <v>67.6666666666667</v>
      </c>
      <c r="AM2097" s="10" t="s">
        <v>157</v>
      </c>
    </row>
    <row r="2098" customFormat="false" ht="15" hidden="false" customHeight="false" outlineLevel="0" collapsed="false">
      <c r="A2098" s="10" t="s">
        <v>4631</v>
      </c>
      <c r="B2098" s="10" t="s">
        <v>4617</v>
      </c>
      <c r="C2098" s="10" t="s">
        <v>148</v>
      </c>
      <c r="D2098" s="11" t="n">
        <v>46299.0656018519</v>
      </c>
      <c r="E2098" s="10" t="s">
        <v>4632</v>
      </c>
      <c r="F2098" s="10" t="s">
        <v>4619</v>
      </c>
      <c r="G2098" s="10" t="s">
        <v>4620</v>
      </c>
      <c r="H2098" s="10" t="s">
        <v>179</v>
      </c>
      <c r="I2098" s="10" t="s">
        <v>152</v>
      </c>
      <c r="J2098" s="10" t="s">
        <v>153</v>
      </c>
      <c r="K2098" s="10" t="s">
        <v>261</v>
      </c>
      <c r="L2098" s="10" t="s">
        <v>346</v>
      </c>
      <c r="M2098" s="12" t="n">
        <v>68.0017919467077</v>
      </c>
      <c r="N2098" s="12" t="n">
        <v>1.19271527914072</v>
      </c>
      <c r="O2098" s="12" t="n">
        <v>67.9017889953253</v>
      </c>
      <c r="Q2098" s="12" t="n">
        <v>67.7033716181428</v>
      </c>
      <c r="R2098" s="12" t="n">
        <v>68.7885039871848</v>
      </c>
      <c r="S2098" s="12" t="n">
        <v>68.3969568587086</v>
      </c>
      <c r="T2098" s="12" t="n">
        <v>67.0390514252286</v>
      </c>
      <c r="U2098" s="12" t="n">
        <v>66.2207946777344</v>
      </c>
      <c r="V2098" s="12" t="n">
        <v>71.3222045898438</v>
      </c>
      <c r="W2098" s="12" t="n">
        <v>5.10140991210938</v>
      </c>
      <c r="X2098" s="13" t="n">
        <v>86.4528245934859</v>
      </c>
      <c r="Y2098" s="13" t="n">
        <v>97.961604451003</v>
      </c>
      <c r="Z2098" s="13" t="n">
        <v>68.6999999999999</v>
      </c>
      <c r="AA2098" s="10" t="s">
        <v>170</v>
      </c>
      <c r="AC2098" s="10" t="s">
        <v>347</v>
      </c>
      <c r="AD2098" s="10" t="s">
        <v>156</v>
      </c>
      <c r="AE2098" s="10" t="s">
        <v>156</v>
      </c>
      <c r="AG2098" s="13" t="n">
        <v>92.6274001988176</v>
      </c>
      <c r="AH2098" s="13" t="n">
        <v>99.7403599644221</v>
      </c>
      <c r="AI2098" s="13" t="n">
        <v>65.3</v>
      </c>
      <c r="AJ2098" s="13" t="n">
        <v>77.8</v>
      </c>
      <c r="AK2098" s="13" t="n">
        <v>67.4</v>
      </c>
      <c r="AL2098" s="12" t="n">
        <v>67.1518518518518</v>
      </c>
      <c r="AM2098" s="10" t="s">
        <v>157</v>
      </c>
      <c r="AO2098" s="10" t="s">
        <v>457</v>
      </c>
    </row>
    <row r="2099" customFormat="false" ht="15" hidden="false" customHeight="false" outlineLevel="0" collapsed="false">
      <c r="A2099" s="10" t="s">
        <v>4633</v>
      </c>
      <c r="B2099" s="10" t="s">
        <v>4617</v>
      </c>
      <c r="C2099" s="10" t="s">
        <v>148</v>
      </c>
      <c r="D2099" s="11" t="n">
        <v>46299.065625</v>
      </c>
      <c r="E2099" s="10" t="s">
        <v>4634</v>
      </c>
      <c r="F2099" s="10" t="s">
        <v>4619</v>
      </c>
      <c r="G2099" s="10" t="s">
        <v>4620</v>
      </c>
      <c r="H2099" s="10" t="s">
        <v>183</v>
      </c>
      <c r="I2099" s="10" t="s">
        <v>152</v>
      </c>
      <c r="J2099" s="10" t="s">
        <v>153</v>
      </c>
      <c r="K2099" s="10" t="s">
        <v>261</v>
      </c>
      <c r="L2099" s="10" t="s">
        <v>362</v>
      </c>
      <c r="M2099" s="12" t="n">
        <v>67.1107159232754</v>
      </c>
      <c r="N2099" s="12" t="n">
        <v>1.76976902737377</v>
      </c>
      <c r="O2099" s="12" t="n">
        <v>66.8224405537693</v>
      </c>
      <c r="P2099" s="12" t="n">
        <v>70.6021049806667</v>
      </c>
      <c r="R2099" s="12" t="n">
        <v>68.4867247510681</v>
      </c>
      <c r="S2099" s="12" t="n">
        <v>67.1901452262698</v>
      </c>
      <c r="T2099" s="12" t="n">
        <v>64.7777556146524</v>
      </c>
      <c r="U2099" s="12" t="n">
        <v>64.1913299560547</v>
      </c>
      <c r="V2099" s="12" t="n">
        <v>71.4647216796875</v>
      </c>
      <c r="W2099" s="12" t="n">
        <v>7.27339172363281</v>
      </c>
      <c r="X2099" s="13" t="n">
        <v>60.3456029252398</v>
      </c>
      <c r="Y2099" s="13" t="n">
        <v>85.8308698312532</v>
      </c>
      <c r="Z2099" s="13" t="n">
        <v>67.5</v>
      </c>
      <c r="AA2099" s="10" t="s">
        <v>170</v>
      </c>
      <c r="AD2099" s="10" t="s">
        <v>347</v>
      </c>
      <c r="AE2099" s="10" t="s">
        <v>156</v>
      </c>
      <c r="AG2099" s="13" t="n">
        <v>95.5933756166314</v>
      </c>
      <c r="AH2099" s="13" t="n">
        <v>100</v>
      </c>
      <c r="AI2099" s="13" t="n">
        <v>63.3</v>
      </c>
      <c r="AJ2099" s="13" t="n">
        <v>75.4</v>
      </c>
      <c r="AK2099" s="13" t="n">
        <v>66.3</v>
      </c>
      <c r="AL2099" s="12" t="n">
        <v>66.3</v>
      </c>
      <c r="AM2099" s="10" t="s">
        <v>157</v>
      </c>
      <c r="AO2099" s="10" t="s">
        <v>397</v>
      </c>
    </row>
    <row r="2100" customFormat="false" ht="15" hidden="false" customHeight="false" outlineLevel="0" collapsed="false">
      <c r="A2100" s="10" t="s">
        <v>4635</v>
      </c>
      <c r="B2100" s="10" t="s">
        <v>4617</v>
      </c>
      <c r="C2100" s="10" t="s">
        <v>148</v>
      </c>
      <c r="D2100" s="11" t="n">
        <v>46299.0656712963</v>
      </c>
      <c r="E2100" s="10" t="s">
        <v>4636</v>
      </c>
      <c r="F2100" s="10" t="s">
        <v>4619</v>
      </c>
      <c r="G2100" s="10" t="s">
        <v>4620</v>
      </c>
      <c r="H2100" s="10" t="s">
        <v>186</v>
      </c>
      <c r="I2100" s="10" t="s">
        <v>152</v>
      </c>
      <c r="J2100" s="10" t="s">
        <v>153</v>
      </c>
      <c r="K2100" s="10" t="s">
        <v>261</v>
      </c>
      <c r="L2100" s="10" t="s">
        <v>383</v>
      </c>
      <c r="M2100" s="12" t="n">
        <v>60.6114177026895</v>
      </c>
      <c r="N2100" s="12" t="n">
        <v>5.03103489441882</v>
      </c>
      <c r="O2100" s="12" t="n">
        <v>59.8578536755191</v>
      </c>
      <c r="P2100" s="12" t="n">
        <v>66.3935534226647</v>
      </c>
      <c r="R2100" s="12" t="n">
        <v>62.8133376211375</v>
      </c>
      <c r="S2100" s="12" t="n">
        <v>63.1096572464066</v>
      </c>
      <c r="T2100" s="12" t="n">
        <v>51.3948309607379</v>
      </c>
      <c r="U2100" s="12" t="n">
        <v>49.7420921325684</v>
      </c>
      <c r="V2100" s="12" t="n">
        <v>68.5759506225586</v>
      </c>
      <c r="W2100" s="12" t="n">
        <v>18.8338584899902</v>
      </c>
      <c r="X2100" s="13" t="n">
        <v>15.5724277802335</v>
      </c>
      <c r="Y2100" s="13" t="n">
        <v>48.5764060427988</v>
      </c>
      <c r="Z2100" s="13" t="n">
        <v>62.7000000000002</v>
      </c>
      <c r="AA2100" s="10" t="s">
        <v>162</v>
      </c>
      <c r="AB2100" s="10" t="s">
        <v>1380</v>
      </c>
      <c r="AD2100" s="10" t="s">
        <v>263</v>
      </c>
      <c r="AE2100" s="10" t="s">
        <v>1380</v>
      </c>
      <c r="AF2100" s="10" t="s">
        <v>156</v>
      </c>
      <c r="AG2100" s="13" t="n">
        <v>77.0567020637147</v>
      </c>
      <c r="AH2100" s="13" t="n">
        <v>90.1803245842517</v>
      </c>
      <c r="AI2100" s="13" t="n">
        <v>48.8</v>
      </c>
      <c r="AJ2100" s="13" t="n">
        <v>73.1</v>
      </c>
      <c r="AK2100" s="13" t="n">
        <v>65.8</v>
      </c>
      <c r="AL2100" s="12" t="n">
        <v>66.3483736586905</v>
      </c>
      <c r="AM2100" s="10" t="s">
        <v>157</v>
      </c>
      <c r="AO2100" s="10" t="s">
        <v>4637</v>
      </c>
    </row>
    <row r="2101" customFormat="false" ht="15" hidden="false" customHeight="false" outlineLevel="0" collapsed="false">
      <c r="A2101" s="10" t="s">
        <v>4638</v>
      </c>
      <c r="B2101" s="10" t="s">
        <v>4617</v>
      </c>
      <c r="C2101" s="10" t="s">
        <v>148</v>
      </c>
      <c r="D2101" s="11" t="n">
        <v>46299.0657407407</v>
      </c>
      <c r="E2101" s="10" t="s">
        <v>4639</v>
      </c>
      <c r="F2101" s="10" t="s">
        <v>4619</v>
      </c>
      <c r="G2101" s="10" t="s">
        <v>4620</v>
      </c>
      <c r="H2101" s="10" t="s">
        <v>189</v>
      </c>
      <c r="I2101" s="10" t="s">
        <v>152</v>
      </c>
      <c r="J2101" s="10" t="s">
        <v>153</v>
      </c>
      <c r="K2101" s="10" t="s">
        <v>261</v>
      </c>
      <c r="L2101" s="10" t="s">
        <v>362</v>
      </c>
      <c r="M2101" s="12" t="n">
        <v>64.5070326059748</v>
      </c>
      <c r="N2101" s="12" t="n">
        <v>0.799364533024582</v>
      </c>
      <c r="O2101" s="12" t="n">
        <v>64.4441763175976</v>
      </c>
      <c r="P2101" s="12" t="n">
        <v>65.1597043185147</v>
      </c>
      <c r="R2101" s="12" t="n">
        <v>65.6302061152638</v>
      </c>
      <c r="S2101" s="12" t="n">
        <v>63.5745447401363</v>
      </c>
      <c r="T2101" s="12" t="n">
        <v>63.323330390144</v>
      </c>
      <c r="U2101" s="12" t="n">
        <v>63.0185203552246</v>
      </c>
      <c r="V2101" s="12" t="n">
        <v>66.7725524902344</v>
      </c>
      <c r="W2101" s="12" t="n">
        <v>3.75403213500977</v>
      </c>
      <c r="X2101" s="13" t="n">
        <v>92.1720142458866</v>
      </c>
      <c r="Y2101" s="13" t="n">
        <v>99.2039063381303</v>
      </c>
      <c r="Z2101" s="13" t="n">
        <v>64.4</v>
      </c>
      <c r="AA2101" s="10" t="s">
        <v>170</v>
      </c>
      <c r="AD2101" s="10" t="s">
        <v>347</v>
      </c>
      <c r="AG2101" s="13" t="n">
        <v>95.4118424896597</v>
      </c>
      <c r="AH2101" s="13" t="n">
        <v>100</v>
      </c>
      <c r="AI2101" s="13" t="n">
        <v>61.3</v>
      </c>
      <c r="AJ2101" s="13" t="n">
        <v>72.9</v>
      </c>
      <c r="AK2101" s="13" t="n">
        <v>64.1</v>
      </c>
      <c r="AL2101" s="12" t="n">
        <v>64.3238515977211</v>
      </c>
      <c r="AM2101" s="10" t="s">
        <v>157</v>
      </c>
      <c r="AO2101" s="10" t="s">
        <v>397</v>
      </c>
    </row>
    <row r="2102" customFormat="false" ht="15" hidden="false" customHeight="false" outlineLevel="0" collapsed="false">
      <c r="A2102" s="10" t="s">
        <v>4640</v>
      </c>
      <c r="B2102" s="10" t="s">
        <v>4617</v>
      </c>
      <c r="C2102" s="10" t="s">
        <v>148</v>
      </c>
      <c r="D2102" s="11" t="n">
        <v>46299.0658101852</v>
      </c>
      <c r="E2102" s="10" t="s">
        <v>4641</v>
      </c>
      <c r="F2102" s="10" t="s">
        <v>4619</v>
      </c>
      <c r="G2102" s="10" t="s">
        <v>4620</v>
      </c>
      <c r="H2102" s="10" t="s">
        <v>192</v>
      </c>
      <c r="I2102" s="10" t="s">
        <v>152</v>
      </c>
      <c r="J2102" s="10" t="s">
        <v>153</v>
      </c>
      <c r="K2102" s="10" t="s">
        <v>154</v>
      </c>
      <c r="M2102" s="12" t="n">
        <v>59.3293758065472</v>
      </c>
      <c r="N2102" s="12" t="n">
        <v>2.33313663597814</v>
      </c>
      <c r="O2102" s="12" t="n">
        <v>58.9801964270189</v>
      </c>
      <c r="P2102" s="12" t="n">
        <v>61.0965212296965</v>
      </c>
      <c r="Q2102" s="12" t="n">
        <v>62.2236662295188</v>
      </c>
      <c r="R2102" s="12" t="n">
        <v>61.2099309338112</v>
      </c>
      <c r="S2102" s="12" t="n">
        <v>58.1194294195343</v>
      </c>
      <c r="T2102" s="12" t="n">
        <v>54.4665846180764</v>
      </c>
      <c r="U2102" s="12" t="n">
        <v>52.4715538024902</v>
      </c>
      <c r="V2102" s="12" t="n">
        <v>63.8242568969727</v>
      </c>
      <c r="W2102" s="12" t="n">
        <v>11.3527030944824</v>
      </c>
      <c r="X2102" s="13" t="n">
        <v>13.8230055310772</v>
      </c>
      <c r="Y2102" s="13" t="n">
        <v>78.2459923127402</v>
      </c>
      <c r="Z2102" s="13" t="n">
        <v>59.7000000000001</v>
      </c>
      <c r="AA2102" s="10" t="s">
        <v>155</v>
      </c>
      <c r="AG2102" s="13" t="n">
        <v>98.9517625231911</v>
      </c>
      <c r="AH2102" s="13" t="n">
        <v>100</v>
      </c>
      <c r="AI2102" s="13" t="n">
        <v>51.4</v>
      </c>
      <c r="AJ2102" s="13" t="n">
        <v>71.7</v>
      </c>
      <c r="AK2102" s="13" t="n">
        <v>59.4</v>
      </c>
      <c r="AL2102" s="12" t="n">
        <v>58.6222792327709</v>
      </c>
      <c r="AM2102" s="10" t="s">
        <v>157</v>
      </c>
    </row>
    <row r="2103" customFormat="false" ht="15" hidden="false" customHeight="false" outlineLevel="0" collapsed="false">
      <c r="A2103" s="10" t="s">
        <v>4642</v>
      </c>
      <c r="B2103" s="10" t="s">
        <v>4617</v>
      </c>
      <c r="C2103" s="10" t="s">
        <v>148</v>
      </c>
      <c r="D2103" s="11" t="n">
        <v>46299.0658449074</v>
      </c>
      <c r="E2103" s="10" t="s">
        <v>4643</v>
      </c>
      <c r="F2103" s="10" t="s">
        <v>4619</v>
      </c>
      <c r="G2103" s="10" t="s">
        <v>4620</v>
      </c>
      <c r="H2103" s="10" t="s">
        <v>195</v>
      </c>
      <c r="I2103" s="10" t="s">
        <v>152</v>
      </c>
      <c r="J2103" s="10" t="s">
        <v>153</v>
      </c>
      <c r="K2103" s="10" t="s">
        <v>154</v>
      </c>
      <c r="M2103" s="12" t="n">
        <v>59.8195096344696</v>
      </c>
      <c r="N2103" s="12" t="n">
        <v>2.34480101898033</v>
      </c>
      <c r="O2103" s="12" t="n">
        <v>59.3254892255095</v>
      </c>
      <c r="P2103" s="12" t="n">
        <v>62.1102272826356</v>
      </c>
      <c r="Q2103" s="12" t="n">
        <v>63.4003553724475</v>
      </c>
      <c r="R2103" s="12" t="n">
        <v>62.0001491185939</v>
      </c>
      <c r="S2103" s="12" t="n">
        <v>59.4174254381267</v>
      </c>
      <c r="T2103" s="12" t="n">
        <v>56.5345281687537</v>
      </c>
      <c r="U2103" s="12" t="n">
        <v>55.3435668945313</v>
      </c>
      <c r="V2103" s="12" t="n">
        <v>64.686164855957</v>
      </c>
      <c r="W2103" s="12" t="n">
        <v>9.34259796142578</v>
      </c>
      <c r="X2103" s="13" t="n">
        <v>40.511004182638</v>
      </c>
      <c r="Y2103" s="13" t="n">
        <v>72.1580780836761</v>
      </c>
      <c r="Z2103" s="13" t="n">
        <v>59.5</v>
      </c>
      <c r="AA2103" s="10" t="s">
        <v>155</v>
      </c>
      <c r="AD2103" s="10" t="s">
        <v>156</v>
      </c>
      <c r="AG2103" s="13" t="n">
        <v>98.5204315886134</v>
      </c>
      <c r="AH2103" s="13" t="n">
        <v>100</v>
      </c>
      <c r="AI2103" s="13" t="n">
        <v>54.7</v>
      </c>
      <c r="AJ2103" s="13" t="n">
        <v>71.3</v>
      </c>
      <c r="AK2103" s="13" t="n">
        <v>57.9</v>
      </c>
      <c r="AL2103" s="12" t="n">
        <v>57.1592592592593</v>
      </c>
      <c r="AM2103" s="10" t="s">
        <v>157</v>
      </c>
    </row>
    <row r="2104" customFormat="false" ht="15" hidden="false" customHeight="false" outlineLevel="0" collapsed="false">
      <c r="A2104" s="10" t="s">
        <v>4644</v>
      </c>
      <c r="B2104" s="10" t="s">
        <v>4617</v>
      </c>
      <c r="C2104" s="10" t="s">
        <v>148</v>
      </c>
      <c r="D2104" s="11" t="n">
        <v>46299.0658796296</v>
      </c>
      <c r="E2104" s="10" t="s">
        <v>4645</v>
      </c>
      <c r="F2104" s="10" t="s">
        <v>4619</v>
      </c>
      <c r="G2104" s="10" t="s">
        <v>4620</v>
      </c>
      <c r="H2104" s="10" t="s">
        <v>198</v>
      </c>
      <c r="I2104" s="10" t="s">
        <v>152</v>
      </c>
      <c r="J2104" s="10" t="s">
        <v>153</v>
      </c>
      <c r="K2104" s="10" t="s">
        <v>154</v>
      </c>
      <c r="M2104" s="12" t="n">
        <v>56.8279335641086</v>
      </c>
      <c r="N2104" s="12" t="n">
        <v>4.57918587733243</v>
      </c>
      <c r="O2104" s="12" t="n">
        <v>55.7473418802615</v>
      </c>
      <c r="P2104" s="12" t="n">
        <v>61.5455617813837</v>
      </c>
      <c r="Q2104" s="12" t="n">
        <v>62.9183563967288</v>
      </c>
      <c r="R2104" s="12" t="n">
        <v>59.2744533839791</v>
      </c>
      <c r="S2104" s="12" t="n">
        <v>60.123346209189</v>
      </c>
      <c r="T2104" s="12" t="n">
        <v>47.8852507868696</v>
      </c>
      <c r="U2104" s="12" t="n">
        <v>46.4181442260742</v>
      </c>
      <c r="V2104" s="12" t="n">
        <v>65.3926086425781</v>
      </c>
      <c r="W2104" s="12" t="n">
        <v>18.9744644165039</v>
      </c>
      <c r="X2104" s="13" t="n">
        <v>11.6798854754731</v>
      </c>
      <c r="Y2104" s="13" t="n">
        <v>45.0466987612418</v>
      </c>
      <c r="Z2104" s="13" t="n">
        <v>59.6000000000002</v>
      </c>
      <c r="AA2104" s="10" t="s">
        <v>162</v>
      </c>
      <c r="AG2104" s="13" t="n">
        <v>98.6773752563226</v>
      </c>
      <c r="AH2104" s="13" t="n">
        <v>100</v>
      </c>
      <c r="AI2104" s="13" t="n">
        <v>45.7</v>
      </c>
      <c r="AJ2104" s="13" t="n">
        <v>71</v>
      </c>
      <c r="AK2104" s="13" t="n">
        <v>49</v>
      </c>
      <c r="AL2104" s="12" t="n">
        <v>48.3971425440698</v>
      </c>
      <c r="AM2104" s="10" t="s">
        <v>157</v>
      </c>
    </row>
    <row r="2105" customFormat="false" ht="15" hidden="false" customHeight="false" outlineLevel="0" collapsed="false">
      <c r="A2105" s="10" t="s">
        <v>4646</v>
      </c>
      <c r="B2105" s="10" t="s">
        <v>4617</v>
      </c>
      <c r="C2105" s="10" t="s">
        <v>148</v>
      </c>
      <c r="D2105" s="11" t="n">
        <v>46299.0658912037</v>
      </c>
      <c r="E2105" s="10" t="s">
        <v>4647</v>
      </c>
      <c r="F2105" s="10" t="s">
        <v>4619</v>
      </c>
      <c r="G2105" s="10" t="s">
        <v>4620</v>
      </c>
      <c r="H2105" s="10" t="s">
        <v>201</v>
      </c>
      <c r="I2105" s="10" t="s">
        <v>152</v>
      </c>
      <c r="J2105" s="10" t="s">
        <v>153</v>
      </c>
      <c r="K2105" s="10" t="s">
        <v>154</v>
      </c>
      <c r="M2105" s="12" t="n">
        <v>57.8005274849255</v>
      </c>
      <c r="N2105" s="12" t="n">
        <v>3.92989943054795</v>
      </c>
      <c r="O2105" s="12" t="n">
        <v>57.0762271850658</v>
      </c>
      <c r="P2105" s="12" t="n">
        <v>62.6556160588744</v>
      </c>
      <c r="Q2105" s="12" t="n">
        <v>60.5970285868098</v>
      </c>
      <c r="R2105" s="12" t="n">
        <v>60.0198257193543</v>
      </c>
      <c r="S2105" s="12" t="n">
        <v>59.2655884002472</v>
      </c>
      <c r="T2105" s="12" t="n">
        <v>50.3601262525194</v>
      </c>
      <c r="U2105" s="12" t="n">
        <v>48.8301506042481</v>
      </c>
      <c r="V2105" s="12" t="n">
        <v>64.6477966308594</v>
      </c>
      <c r="W2105" s="12" t="n">
        <v>15.8176460266113</v>
      </c>
      <c r="X2105" s="13" t="n">
        <v>13.8092250878833</v>
      </c>
      <c r="Y2105" s="13" t="n">
        <v>52.128729863766</v>
      </c>
      <c r="Z2105" s="13" t="n">
        <v>59.6000000000001</v>
      </c>
      <c r="AA2105" s="10" t="s">
        <v>155</v>
      </c>
      <c r="AG2105" s="13" t="n">
        <v>98.7736157875047</v>
      </c>
      <c r="AH2105" s="13" t="n">
        <v>100</v>
      </c>
      <c r="AI2105" s="13" t="n">
        <v>48.2</v>
      </c>
      <c r="AJ2105" s="13" t="n">
        <v>70.4</v>
      </c>
      <c r="AK2105" s="13" t="n">
        <v>58.7</v>
      </c>
      <c r="AL2105" s="12" t="n">
        <v>57.9431116943257</v>
      </c>
      <c r="AM2105" s="10" t="s">
        <v>157</v>
      </c>
    </row>
    <row r="2106" customFormat="false" ht="15" hidden="false" customHeight="false" outlineLevel="0" collapsed="false">
      <c r="A2106" s="10" t="s">
        <v>4648</v>
      </c>
      <c r="B2106" s="10" t="s">
        <v>4617</v>
      </c>
      <c r="C2106" s="10" t="s">
        <v>148</v>
      </c>
      <c r="D2106" s="11" t="n">
        <v>46299.0660185185</v>
      </c>
      <c r="E2106" s="10" t="s">
        <v>4649</v>
      </c>
      <c r="F2106" s="10" t="s">
        <v>4619</v>
      </c>
      <c r="G2106" s="10" t="s">
        <v>4620</v>
      </c>
      <c r="H2106" s="10" t="s">
        <v>204</v>
      </c>
      <c r="I2106" s="10" t="s">
        <v>152</v>
      </c>
      <c r="J2106" s="10" t="s">
        <v>153</v>
      </c>
      <c r="K2106" s="10" t="s">
        <v>154</v>
      </c>
      <c r="M2106" s="12" t="n">
        <v>60.3362417839303</v>
      </c>
      <c r="N2106" s="12" t="n">
        <v>3.80192959209321</v>
      </c>
      <c r="O2106" s="12" t="n">
        <v>59.5423185237826</v>
      </c>
      <c r="P2106" s="12" t="n">
        <v>65.1248007493797</v>
      </c>
      <c r="Q2106" s="12" t="n">
        <v>64.9870155314656</v>
      </c>
      <c r="R2106" s="12" t="n">
        <v>62.8207397301004</v>
      </c>
      <c r="S2106" s="12" t="n">
        <v>60.8518071344798</v>
      </c>
      <c r="T2106" s="12" t="n">
        <v>52.7562992048386</v>
      </c>
      <c r="U2106" s="12" t="n">
        <v>50.9087982177734</v>
      </c>
      <c r="V2106" s="12" t="n">
        <v>67.5245361328125</v>
      </c>
      <c r="W2106" s="12" t="n">
        <v>16.6157379150391</v>
      </c>
      <c r="X2106" s="13" t="n">
        <v>13.0859210637045</v>
      </c>
      <c r="Y2106" s="13" t="n">
        <v>56.4868579763808</v>
      </c>
      <c r="Z2106" s="13" t="n">
        <v>61.6000000000001</v>
      </c>
      <c r="AA2106" s="10" t="s">
        <v>155</v>
      </c>
      <c r="AC2106" s="10" t="s">
        <v>156</v>
      </c>
      <c r="AG2106" s="13" t="n">
        <v>98.5800207397166</v>
      </c>
      <c r="AH2106" s="13" t="n">
        <v>100</v>
      </c>
      <c r="AI2106" s="13" t="n">
        <v>49.7</v>
      </c>
      <c r="AJ2106" s="13" t="n">
        <v>72.6</v>
      </c>
      <c r="AK2106" s="13" t="n">
        <v>57.3</v>
      </c>
      <c r="AL2106" s="12" t="n">
        <v>57.3333333333334</v>
      </c>
      <c r="AM2106" s="10" t="s">
        <v>157</v>
      </c>
    </row>
    <row r="2107" customFormat="false" ht="15" hidden="false" customHeight="false" outlineLevel="0" collapsed="false">
      <c r="A2107" s="10" t="s">
        <v>4650</v>
      </c>
      <c r="B2107" s="10" t="s">
        <v>4617</v>
      </c>
      <c r="C2107" s="10" t="s">
        <v>148</v>
      </c>
      <c r="D2107" s="11" t="n">
        <v>46299.0660416667</v>
      </c>
      <c r="E2107" s="10" t="s">
        <v>4651</v>
      </c>
      <c r="F2107" s="10" t="s">
        <v>4619</v>
      </c>
      <c r="G2107" s="10" t="s">
        <v>4620</v>
      </c>
      <c r="H2107" s="10" t="s">
        <v>207</v>
      </c>
      <c r="I2107" s="10" t="s">
        <v>152</v>
      </c>
      <c r="J2107" s="10" t="s">
        <v>153</v>
      </c>
      <c r="K2107" s="10" t="s">
        <v>154</v>
      </c>
      <c r="M2107" s="12" t="n">
        <v>61.0619614026488</v>
      </c>
      <c r="N2107" s="12" t="n">
        <v>2.17083074698452</v>
      </c>
      <c r="O2107" s="12" t="n">
        <v>60.528240589418</v>
      </c>
      <c r="P2107" s="12" t="n">
        <v>64.4989306744857</v>
      </c>
      <c r="Q2107" s="12" t="n">
        <v>64.6891288997113</v>
      </c>
      <c r="R2107" s="12" t="n">
        <v>60.9134222948993</v>
      </c>
      <c r="S2107" s="12" t="n">
        <v>62.3174525063752</v>
      </c>
      <c r="T2107" s="12" t="n">
        <v>57.6628511306138</v>
      </c>
      <c r="U2107" s="12" t="n">
        <v>56.1396903991699</v>
      </c>
      <c r="V2107" s="12" t="n">
        <v>66.6337127685547</v>
      </c>
      <c r="W2107" s="12" t="n">
        <v>10.4940223693848</v>
      </c>
      <c r="X2107" s="13" t="n">
        <v>34.7932412265922</v>
      </c>
      <c r="Y2107" s="13" t="n">
        <v>78.8822028594811</v>
      </c>
      <c r="Z2107" s="13" t="n">
        <v>60.3</v>
      </c>
      <c r="AA2107" s="10" t="s">
        <v>155</v>
      </c>
      <c r="AG2107" s="13" t="n">
        <v>98.8286899596559</v>
      </c>
      <c r="AH2107" s="13" t="n">
        <v>100</v>
      </c>
      <c r="AI2107" s="13" t="n">
        <v>55.5</v>
      </c>
      <c r="AJ2107" s="13" t="n">
        <v>72</v>
      </c>
      <c r="AK2107" s="13" t="n">
        <v>59.5</v>
      </c>
      <c r="AL2107" s="12" t="n">
        <v>59.3588367216261</v>
      </c>
      <c r="AM2107" s="10" t="s">
        <v>157</v>
      </c>
    </row>
    <row r="2108" customFormat="false" ht="15" hidden="false" customHeight="false" outlineLevel="0" collapsed="false">
      <c r="A2108" s="10" t="s">
        <v>4652</v>
      </c>
      <c r="B2108" s="10" t="s">
        <v>4617</v>
      </c>
      <c r="C2108" s="10" t="s">
        <v>148</v>
      </c>
      <c r="D2108" s="11" t="n">
        <v>46299.0660648148</v>
      </c>
      <c r="E2108" s="10" t="s">
        <v>4653</v>
      </c>
      <c r="F2108" s="10" t="s">
        <v>4619</v>
      </c>
      <c r="G2108" s="10" t="s">
        <v>4620</v>
      </c>
      <c r="H2108" s="10" t="s">
        <v>210</v>
      </c>
      <c r="I2108" s="10" t="s">
        <v>152</v>
      </c>
      <c r="J2108" s="10" t="s">
        <v>153</v>
      </c>
      <c r="K2108" s="10" t="s">
        <v>154</v>
      </c>
      <c r="M2108" s="12" t="n">
        <v>62.1116992401031</v>
      </c>
      <c r="N2108" s="12" t="n">
        <v>1.2343950212597</v>
      </c>
      <c r="O2108" s="12" t="n">
        <v>61.8688861811849</v>
      </c>
      <c r="P2108" s="12" t="n">
        <v>63.8286464955921</v>
      </c>
      <c r="Q2108" s="12" t="n">
        <v>63.2446383597202</v>
      </c>
      <c r="R2108" s="12" t="n">
        <v>64.0962120335995</v>
      </c>
      <c r="S2108" s="12" t="n">
        <v>61.0191734915121</v>
      </c>
      <c r="T2108" s="12" t="n">
        <v>60.4660565782359</v>
      </c>
      <c r="U2108" s="12" t="n">
        <v>60.0994682312012</v>
      </c>
      <c r="V2108" s="12" t="n">
        <v>66.3713607788086</v>
      </c>
      <c r="W2108" s="12" t="n">
        <v>6.27189254760742</v>
      </c>
      <c r="X2108" s="13" t="n">
        <v>84.3273264308944</v>
      </c>
      <c r="Y2108" s="13" t="n">
        <v>95.8216154220805</v>
      </c>
      <c r="Z2108" s="13" t="n">
        <v>62.3</v>
      </c>
      <c r="AA2108" s="10" t="s">
        <v>170</v>
      </c>
      <c r="AG2108" s="13" t="n">
        <v>99.092352721385</v>
      </c>
      <c r="AH2108" s="13" t="n">
        <v>100</v>
      </c>
      <c r="AI2108" s="13" t="n">
        <v>54.4</v>
      </c>
      <c r="AJ2108" s="13" t="n">
        <v>74.3</v>
      </c>
      <c r="AK2108" s="13" t="n">
        <v>63.8</v>
      </c>
      <c r="AL2108" s="12" t="n">
        <v>61.6288466381264</v>
      </c>
      <c r="AM2108" s="10" t="s">
        <v>157</v>
      </c>
    </row>
    <row r="2109" customFormat="false" ht="15" hidden="false" customHeight="false" outlineLevel="0" collapsed="false">
      <c r="A2109" s="10" t="s">
        <v>4654</v>
      </c>
      <c r="B2109" s="10" t="s">
        <v>4617</v>
      </c>
      <c r="C2109" s="10" t="s">
        <v>148</v>
      </c>
      <c r="D2109" s="11" t="n">
        <v>46299.066099537</v>
      </c>
      <c r="E2109" s="10" t="s">
        <v>4655</v>
      </c>
      <c r="F2109" s="10" t="s">
        <v>4619</v>
      </c>
      <c r="G2109" s="10" t="s">
        <v>4620</v>
      </c>
      <c r="H2109" s="10" t="s">
        <v>213</v>
      </c>
      <c r="I2109" s="10" t="s">
        <v>152</v>
      </c>
      <c r="J2109" s="10" t="s">
        <v>153</v>
      </c>
      <c r="K2109" s="10" t="s">
        <v>154</v>
      </c>
      <c r="M2109" s="12" t="n">
        <v>63.3474519627373</v>
      </c>
      <c r="N2109" s="12" t="n">
        <v>1.78278621758369</v>
      </c>
      <c r="O2109" s="12" t="n">
        <v>62.8799827952738</v>
      </c>
      <c r="P2109" s="12" t="n">
        <v>66.3745055886527</v>
      </c>
      <c r="Q2109" s="12" t="n">
        <v>66.5898331206194</v>
      </c>
      <c r="R2109" s="12" t="n">
        <v>64.4672419932557</v>
      </c>
      <c r="S2109" s="12" t="n">
        <v>63.2460002997758</v>
      </c>
      <c r="T2109" s="12" t="n">
        <v>61.437705906601</v>
      </c>
      <c r="U2109" s="12" t="n">
        <v>60.8884353637695</v>
      </c>
      <c r="V2109" s="12" t="n">
        <v>68.4192810058594</v>
      </c>
      <c r="W2109" s="12" t="n">
        <v>7.53084564208984</v>
      </c>
      <c r="X2109" s="13" t="n">
        <v>66.9315539701245</v>
      </c>
      <c r="Y2109" s="13" t="n">
        <v>92.2811096601586</v>
      </c>
      <c r="Z2109" s="13" t="n">
        <v>64</v>
      </c>
      <c r="AA2109" s="10" t="s">
        <v>170</v>
      </c>
      <c r="AG2109" s="13" t="n">
        <v>99.0863616997775</v>
      </c>
      <c r="AH2109" s="13" t="n">
        <v>100</v>
      </c>
      <c r="AI2109" s="13" t="n">
        <v>59.3</v>
      </c>
      <c r="AJ2109" s="13" t="n">
        <v>74.2</v>
      </c>
      <c r="AK2109" s="13" t="n">
        <v>61.3</v>
      </c>
      <c r="AL2109" s="12" t="n">
        <v>61.5074074074074</v>
      </c>
      <c r="AM2109" s="10" t="s">
        <v>157</v>
      </c>
    </row>
    <row r="2110" customFormat="false" ht="15" hidden="false" customHeight="false" outlineLevel="0" collapsed="false">
      <c r="A2110" s="10" t="s">
        <v>4656</v>
      </c>
      <c r="B2110" s="10" t="s">
        <v>4617</v>
      </c>
      <c r="C2110" s="10" t="s">
        <v>148</v>
      </c>
      <c r="D2110" s="11" t="n">
        <v>46299.0662037037</v>
      </c>
      <c r="E2110" s="10" t="s">
        <v>4657</v>
      </c>
      <c r="F2110" s="10" t="s">
        <v>4619</v>
      </c>
      <c r="G2110" s="10" t="s">
        <v>4620</v>
      </c>
      <c r="H2110" s="10" t="s">
        <v>216</v>
      </c>
      <c r="I2110" s="10" t="s">
        <v>152</v>
      </c>
      <c r="J2110" s="10" t="s">
        <v>153</v>
      </c>
      <c r="K2110" s="10" t="s">
        <v>154</v>
      </c>
      <c r="M2110" s="12" t="n">
        <v>60.9317591849387</v>
      </c>
      <c r="N2110" s="12" t="n">
        <v>2.64154736295486</v>
      </c>
      <c r="O2110" s="12" t="n">
        <v>60.2598460506615</v>
      </c>
      <c r="P2110" s="12" t="n">
        <v>64.0849543726231</v>
      </c>
      <c r="Q2110" s="12" t="n">
        <v>65.8925738915153</v>
      </c>
      <c r="R2110" s="12" t="n">
        <v>60.7188166757325</v>
      </c>
      <c r="S2110" s="12" t="n">
        <v>63.2322643414133</v>
      </c>
      <c r="T2110" s="12" t="n">
        <v>57.9356965127281</v>
      </c>
      <c r="U2110" s="12" t="n">
        <v>57.0242118835449</v>
      </c>
      <c r="V2110" s="12" t="n">
        <v>67.2086563110352</v>
      </c>
      <c r="W2110" s="12" t="n">
        <v>10.1844444274902</v>
      </c>
      <c r="X2110" s="13" t="n">
        <v>50.2827311931947</v>
      </c>
      <c r="Y2110" s="13" t="n">
        <v>73.0640561317636</v>
      </c>
      <c r="Z2110" s="13" t="n">
        <v>60.6</v>
      </c>
      <c r="AA2110" s="10" t="s">
        <v>170</v>
      </c>
      <c r="AG2110" s="13" t="n">
        <v>98.7843634236693</v>
      </c>
      <c r="AH2110" s="13" t="n">
        <v>100</v>
      </c>
      <c r="AI2110" s="13" t="n">
        <v>55.5</v>
      </c>
      <c r="AJ2110" s="13" t="n">
        <v>73.6</v>
      </c>
      <c r="AK2110" s="13" t="n">
        <v>59.4</v>
      </c>
      <c r="AL2110" s="12" t="n">
        <v>58.1814814814815</v>
      </c>
      <c r="AM2110" s="10" t="s">
        <v>157</v>
      </c>
    </row>
    <row r="2111" customFormat="false" ht="15" hidden="false" customHeight="false" outlineLevel="0" collapsed="false">
      <c r="A2111" s="10" t="s">
        <v>4658</v>
      </c>
      <c r="B2111" s="10" t="s">
        <v>4617</v>
      </c>
      <c r="C2111" s="10" t="s">
        <v>148</v>
      </c>
      <c r="D2111" s="11" t="n">
        <v>46299.0662152778</v>
      </c>
      <c r="E2111" s="10" t="s">
        <v>4659</v>
      </c>
      <c r="F2111" s="10" t="s">
        <v>4619</v>
      </c>
      <c r="G2111" s="10" t="s">
        <v>4620</v>
      </c>
      <c r="H2111" s="10" t="s">
        <v>219</v>
      </c>
      <c r="I2111" s="10" t="s">
        <v>152</v>
      </c>
      <c r="J2111" s="10" t="s">
        <v>153</v>
      </c>
      <c r="K2111" s="10" t="s">
        <v>154</v>
      </c>
      <c r="M2111" s="12" t="n">
        <v>59.4410682592925</v>
      </c>
      <c r="N2111" s="12" t="n">
        <v>4.01209238164944</v>
      </c>
      <c r="O2111" s="12" t="n">
        <v>59.2572365356098</v>
      </c>
      <c r="P2111" s="12" t="n">
        <v>57.5395439747266</v>
      </c>
      <c r="Q2111" s="12" t="n">
        <v>64.1543867343962</v>
      </c>
      <c r="R2111" s="12" t="n">
        <v>59.3800748964635</v>
      </c>
      <c r="S2111" s="12" t="n">
        <v>59.356323665748</v>
      </c>
      <c r="T2111" s="12" t="n">
        <v>51.6133115946866</v>
      </c>
      <c r="U2111" s="12" t="n">
        <v>49.8812446594238</v>
      </c>
      <c r="V2111" s="12" t="n">
        <v>64.7252883911133</v>
      </c>
      <c r="W2111" s="12" t="n">
        <v>14.8440437316895</v>
      </c>
      <c r="X2111" s="13" t="n">
        <v>15.4255319148936</v>
      </c>
      <c r="Y2111" s="13" t="n">
        <v>61.6258238598664</v>
      </c>
      <c r="Z2111" s="13" t="n">
        <v>61.4000000000001</v>
      </c>
      <c r="AA2111" s="10" t="s">
        <v>155</v>
      </c>
      <c r="AG2111" s="13" t="n">
        <v>98.6279257465698</v>
      </c>
      <c r="AH2111" s="13" t="n">
        <v>100</v>
      </c>
      <c r="AI2111" s="13" t="n">
        <v>49.2</v>
      </c>
      <c r="AJ2111" s="13" t="n">
        <v>73.2</v>
      </c>
      <c r="AK2111" s="13" t="n">
        <v>62.8</v>
      </c>
      <c r="AL2111" s="12" t="n">
        <v>61.242871743666</v>
      </c>
      <c r="AM2111" s="10" t="s">
        <v>157</v>
      </c>
    </row>
    <row r="2112" customFormat="false" ht="15" hidden="false" customHeight="false" outlineLevel="0" collapsed="false">
      <c r="A2112" s="10" t="s">
        <v>4660</v>
      </c>
      <c r="B2112" s="10" t="s">
        <v>4617</v>
      </c>
      <c r="C2112" s="10" t="s">
        <v>148</v>
      </c>
      <c r="D2112" s="11" t="n">
        <v>46299.0662384259</v>
      </c>
      <c r="E2112" s="10" t="s">
        <v>4661</v>
      </c>
      <c r="F2112" s="10" t="s">
        <v>4619</v>
      </c>
      <c r="G2112" s="10" t="s">
        <v>4620</v>
      </c>
      <c r="H2112" s="10" t="s">
        <v>222</v>
      </c>
      <c r="I2112" s="10" t="s">
        <v>152</v>
      </c>
      <c r="J2112" s="10" t="s">
        <v>153</v>
      </c>
      <c r="K2112" s="10" t="s">
        <v>154</v>
      </c>
      <c r="M2112" s="12" t="n">
        <v>50.6867259073002</v>
      </c>
      <c r="N2112" s="12" t="n">
        <v>6.50277441607204</v>
      </c>
      <c r="O2112" s="12" t="n">
        <v>50.4566374510327</v>
      </c>
      <c r="P2112" s="12" t="n">
        <v>46.1323603075209</v>
      </c>
      <c r="Q2112" s="12" t="n">
        <v>58.6760471072851</v>
      </c>
      <c r="R2112" s="12" t="n">
        <v>51.4267897780931</v>
      </c>
      <c r="S2112" s="12" t="n">
        <v>49.8221310670901</v>
      </c>
      <c r="T2112" s="12" t="n">
        <v>37.9847166688323</v>
      </c>
      <c r="U2112" s="12" t="n">
        <v>35.5111045837402</v>
      </c>
      <c r="V2112" s="12" t="n">
        <v>59.4791870117188</v>
      </c>
      <c r="W2112" s="12" t="n">
        <v>23.9680824279785</v>
      </c>
      <c r="X2112" s="13" t="n">
        <v>10.8823529411765</v>
      </c>
      <c r="Y2112" s="13" t="n">
        <v>39.2098930481283</v>
      </c>
      <c r="Z2112" s="13" t="n">
        <v>56.2000000000003</v>
      </c>
      <c r="AA2112" s="10" t="s">
        <v>162</v>
      </c>
      <c r="AG2112" s="13" t="n">
        <v>98.5663082437276</v>
      </c>
      <c r="AH2112" s="13" t="n">
        <v>100</v>
      </c>
      <c r="AI2112" s="13" t="n">
        <v>34.7</v>
      </c>
      <c r="AJ2112" s="13" t="n">
        <v>72.8</v>
      </c>
      <c r="AK2112" s="13" t="n">
        <v>62.6</v>
      </c>
      <c r="AL2112" s="12" t="n">
        <v>55.8469358667861</v>
      </c>
      <c r="AM2112" s="10" t="s">
        <v>157</v>
      </c>
    </row>
    <row r="2113" customFormat="false" ht="15" hidden="false" customHeight="false" outlineLevel="0" collapsed="false">
      <c r="A2113" s="10" t="s">
        <v>4662</v>
      </c>
      <c r="B2113" s="10" t="s">
        <v>4617</v>
      </c>
      <c r="C2113" s="10" t="s">
        <v>148</v>
      </c>
      <c r="D2113" s="11" t="n">
        <v>46299.0662847222</v>
      </c>
      <c r="E2113" s="10" t="s">
        <v>4663</v>
      </c>
      <c r="F2113" s="10" t="s">
        <v>4619</v>
      </c>
      <c r="G2113" s="10" t="s">
        <v>4620</v>
      </c>
      <c r="H2113" s="10" t="s">
        <v>225</v>
      </c>
      <c r="I2113" s="10" t="s">
        <v>152</v>
      </c>
      <c r="J2113" s="10" t="s">
        <v>153</v>
      </c>
      <c r="K2113" s="10" t="s">
        <v>154</v>
      </c>
      <c r="M2113" s="12" t="n">
        <v>58.6482671678988</v>
      </c>
      <c r="N2113" s="12" t="n">
        <v>2.45468233817642</v>
      </c>
      <c r="O2113" s="12" t="n">
        <v>58.0427567177132</v>
      </c>
      <c r="P2113" s="12" t="n">
        <v>61.0369754043337</v>
      </c>
      <c r="Q2113" s="12" t="n">
        <v>63.7449785165344</v>
      </c>
      <c r="R2113" s="12" t="n">
        <v>60.4205912061863</v>
      </c>
      <c r="S2113" s="12" t="n">
        <v>58.590718952318</v>
      </c>
      <c r="T2113" s="12" t="n">
        <v>55.8987421913118</v>
      </c>
      <c r="U2113" s="12" t="n">
        <v>54.5927238464356</v>
      </c>
      <c r="V2113" s="12" t="n">
        <v>65.1510238647461</v>
      </c>
      <c r="W2113" s="12" t="n">
        <v>10.5583000183106</v>
      </c>
      <c r="X2113" s="13" t="n">
        <v>54.0767398246237</v>
      </c>
      <c r="Y2113" s="13" t="n">
        <v>76.1913933803031</v>
      </c>
      <c r="Z2113" s="13" t="n">
        <v>58.7000000000001</v>
      </c>
      <c r="AA2113" s="10" t="s">
        <v>170</v>
      </c>
      <c r="AG2113" s="13" t="n">
        <v>98.8823175621492</v>
      </c>
      <c r="AH2113" s="13" t="n">
        <v>100</v>
      </c>
      <c r="AI2113" s="13" t="n">
        <v>53.4</v>
      </c>
      <c r="AJ2113" s="13" t="n">
        <v>72.6</v>
      </c>
      <c r="AK2113" s="13" t="n">
        <v>55.7</v>
      </c>
      <c r="AL2113" s="12" t="n">
        <v>53.9449953436394</v>
      </c>
      <c r="AM2113" s="10" t="s">
        <v>157</v>
      </c>
    </row>
    <row r="2114" customFormat="false" ht="15" hidden="false" customHeight="false" outlineLevel="0" collapsed="false">
      <c r="A2114" s="10" t="s">
        <v>4664</v>
      </c>
      <c r="B2114" s="10" t="s">
        <v>4617</v>
      </c>
      <c r="C2114" s="10" t="s">
        <v>148</v>
      </c>
      <c r="D2114" s="11" t="n">
        <v>46299.0663194444</v>
      </c>
      <c r="E2114" s="10" t="s">
        <v>4665</v>
      </c>
      <c r="F2114" s="10" t="s">
        <v>4619</v>
      </c>
      <c r="G2114" s="10" t="s">
        <v>4620</v>
      </c>
      <c r="H2114" s="10" t="s">
        <v>228</v>
      </c>
      <c r="I2114" s="10" t="s">
        <v>152</v>
      </c>
      <c r="J2114" s="10" t="s">
        <v>153</v>
      </c>
      <c r="K2114" s="10" t="s">
        <v>154</v>
      </c>
      <c r="M2114" s="12" t="n">
        <v>58.1855339393405</v>
      </c>
      <c r="N2114" s="12" t="n">
        <v>2.80411504147345</v>
      </c>
      <c r="O2114" s="12" t="n">
        <v>57.5855759462873</v>
      </c>
      <c r="P2114" s="12" t="n">
        <v>61.6056384522051</v>
      </c>
      <c r="Q2114" s="12" t="n">
        <v>63.4832729350482</v>
      </c>
      <c r="R2114" s="12" t="n">
        <v>59.2060632753325</v>
      </c>
      <c r="S2114" s="12" t="n">
        <v>57.7452473487854</v>
      </c>
      <c r="T2114" s="12" t="n">
        <v>54.4656805650155</v>
      </c>
      <c r="U2114" s="12" t="n">
        <v>53.7321281433106</v>
      </c>
      <c r="V2114" s="12" t="n">
        <v>64.6074447631836</v>
      </c>
      <c r="W2114" s="12" t="n">
        <v>10.8753166198731</v>
      </c>
      <c r="X2114" s="13" t="n">
        <v>38.040892321484</v>
      </c>
      <c r="Y2114" s="13" t="n">
        <v>66.9792780057235</v>
      </c>
      <c r="Z2114" s="13" t="n">
        <v>57</v>
      </c>
      <c r="AA2114" s="10" t="s">
        <v>155</v>
      </c>
      <c r="AG2114" s="13" t="n">
        <v>98.7593925223037</v>
      </c>
      <c r="AH2114" s="13" t="n">
        <v>100</v>
      </c>
      <c r="AI2114" s="13" t="n">
        <v>51.6</v>
      </c>
      <c r="AJ2114" s="13" t="n">
        <v>71.6</v>
      </c>
      <c r="AK2114" s="13" t="n">
        <v>57.3</v>
      </c>
      <c r="AL2114" s="12" t="n">
        <v>55.5284629981025</v>
      </c>
      <c r="AM2114" s="10" t="s">
        <v>157</v>
      </c>
    </row>
    <row r="2115" customFormat="false" ht="15" hidden="false" customHeight="false" outlineLevel="0" collapsed="false">
      <c r="A2115" s="10" t="s">
        <v>4666</v>
      </c>
      <c r="B2115" s="10" t="s">
        <v>4617</v>
      </c>
      <c r="C2115" s="10" t="s">
        <v>148</v>
      </c>
      <c r="D2115" s="11" t="n">
        <v>46299.0663310185</v>
      </c>
      <c r="E2115" s="10" t="s">
        <v>4667</v>
      </c>
      <c r="F2115" s="10" t="s">
        <v>4619</v>
      </c>
      <c r="G2115" s="10" t="s">
        <v>4620</v>
      </c>
      <c r="H2115" s="10" t="s">
        <v>231</v>
      </c>
      <c r="I2115" s="10" t="s">
        <v>152</v>
      </c>
      <c r="J2115" s="10" t="s">
        <v>153</v>
      </c>
      <c r="K2115" s="10" t="s">
        <v>154</v>
      </c>
      <c r="M2115" s="12" t="n">
        <v>58.5090267427169</v>
      </c>
      <c r="N2115" s="12" t="n">
        <v>2.17438499632466</v>
      </c>
      <c r="O2115" s="12" t="n">
        <v>58.0267420232693</v>
      </c>
      <c r="P2115" s="12" t="n">
        <v>59.9667104414571</v>
      </c>
      <c r="Q2115" s="12" t="n">
        <v>62.8517072654906</v>
      </c>
      <c r="R2115" s="12" t="n">
        <v>59.7408259911486</v>
      </c>
      <c r="S2115" s="12" t="n">
        <v>58.8801935495248</v>
      </c>
      <c r="T2115" s="12" t="n">
        <v>55.6098523624855</v>
      </c>
      <c r="U2115" s="12" t="n">
        <v>55.4962959289551</v>
      </c>
      <c r="V2115" s="12" t="n">
        <v>63.7486839294434</v>
      </c>
      <c r="W2115" s="12" t="n">
        <v>8.25238800048828</v>
      </c>
      <c r="X2115" s="13" t="n">
        <v>52.5718672694703</v>
      </c>
      <c r="Y2115" s="13" t="n">
        <v>78.5281680700942</v>
      </c>
      <c r="Z2115" s="13" t="n">
        <v>57.9</v>
      </c>
      <c r="AA2115" s="10" t="s">
        <v>170</v>
      </c>
      <c r="AG2115" s="13" t="n">
        <v>98.6310096153846</v>
      </c>
      <c r="AH2115" s="13" t="n">
        <v>100</v>
      </c>
      <c r="AI2115" s="13" t="n">
        <v>52.8</v>
      </c>
      <c r="AJ2115" s="13" t="n">
        <v>71</v>
      </c>
      <c r="AK2115" s="13" t="n">
        <v>58.8</v>
      </c>
      <c r="AL2115" s="12" t="n">
        <v>55.9283164983165</v>
      </c>
      <c r="AM2115" s="10" t="s">
        <v>157</v>
      </c>
    </row>
    <row r="2116" customFormat="false" ht="15" hidden="false" customHeight="false" outlineLevel="0" collapsed="false">
      <c r="A2116" s="10" t="s">
        <v>4668</v>
      </c>
      <c r="B2116" s="10" t="s">
        <v>4617</v>
      </c>
      <c r="C2116" s="10" t="s">
        <v>148</v>
      </c>
      <c r="D2116" s="11" t="n">
        <v>46299.0663541667</v>
      </c>
      <c r="E2116" s="10" t="s">
        <v>4669</v>
      </c>
      <c r="F2116" s="10" t="s">
        <v>4619</v>
      </c>
      <c r="G2116" s="10" t="s">
        <v>4620</v>
      </c>
      <c r="H2116" s="10" t="s">
        <v>234</v>
      </c>
      <c r="I2116" s="10" t="s">
        <v>152</v>
      </c>
      <c r="J2116" s="10" t="s">
        <v>153</v>
      </c>
      <c r="K2116" s="10" t="s">
        <v>154</v>
      </c>
      <c r="M2116" s="12" t="n">
        <v>64.7421339112219</v>
      </c>
      <c r="N2116" s="12" t="n">
        <v>1.37839894255135</v>
      </c>
      <c r="O2116" s="12" t="n">
        <v>64.6228685018984</v>
      </c>
      <c r="P2116" s="12" t="n">
        <v>64.2916721163698</v>
      </c>
      <c r="Q2116" s="12" t="n">
        <v>66.3476337967508</v>
      </c>
      <c r="R2116" s="12" t="n">
        <v>66.0564370743181</v>
      </c>
      <c r="S2116" s="12" t="n">
        <v>64.0827369463489</v>
      </c>
      <c r="T2116" s="12" t="n">
        <v>62.2571101513673</v>
      </c>
      <c r="U2116" s="12" t="n">
        <v>61.9074058532715</v>
      </c>
      <c r="V2116" s="12" t="n">
        <v>67.8710021972656</v>
      </c>
      <c r="W2116" s="12" t="n">
        <v>5.96359634399414</v>
      </c>
      <c r="X2116" s="13" t="n">
        <v>44.9446474706504</v>
      </c>
      <c r="Y2116" s="13" t="n">
        <v>97.0442954098229</v>
      </c>
      <c r="Z2116" s="13" t="n">
        <v>64.4</v>
      </c>
      <c r="AA2116" s="10" t="s">
        <v>155</v>
      </c>
      <c r="AG2116" s="13" t="n">
        <v>98.5826833999763</v>
      </c>
      <c r="AH2116" s="13" t="n">
        <v>100</v>
      </c>
      <c r="AI2116" s="13" t="n">
        <v>59.7</v>
      </c>
      <c r="AJ2116" s="13" t="n">
        <v>74.6</v>
      </c>
      <c r="AK2116" s="13" t="n">
        <v>64.7</v>
      </c>
      <c r="AL2116" s="12" t="n">
        <v>65.0010818013934</v>
      </c>
      <c r="AM2116" s="10" t="s">
        <v>157</v>
      </c>
    </row>
    <row r="2117" customFormat="false" ht="15" hidden="false" customHeight="false" outlineLevel="0" collapsed="false">
      <c r="A2117" s="10" t="s">
        <v>4670</v>
      </c>
      <c r="B2117" s="10" t="s">
        <v>4617</v>
      </c>
      <c r="C2117" s="10" t="s">
        <v>148</v>
      </c>
      <c r="D2117" s="11" t="n">
        <v>46299.0663888889</v>
      </c>
      <c r="E2117" s="10" t="s">
        <v>4671</v>
      </c>
      <c r="F2117" s="10" t="s">
        <v>4619</v>
      </c>
      <c r="G2117" s="10" t="s">
        <v>4620</v>
      </c>
      <c r="H2117" s="10" t="s">
        <v>237</v>
      </c>
      <c r="I2117" s="10" t="s">
        <v>152</v>
      </c>
      <c r="J2117" s="10" t="s">
        <v>153</v>
      </c>
      <c r="K2117" s="10" t="s">
        <v>154</v>
      </c>
      <c r="M2117" s="12" t="n">
        <v>65.1516110658445</v>
      </c>
      <c r="N2117" s="12" t="n">
        <v>1.2938617839024</v>
      </c>
      <c r="O2117" s="12" t="n">
        <v>65.0484341889496</v>
      </c>
      <c r="P2117" s="12" t="n">
        <v>64.5162627220814</v>
      </c>
      <c r="Q2117" s="12" t="n">
        <v>66.9898008398108</v>
      </c>
      <c r="R2117" s="12" t="n">
        <v>66.4955255691061</v>
      </c>
      <c r="S2117" s="12" t="n">
        <v>64.2572317182127</v>
      </c>
      <c r="T2117" s="12" t="n">
        <v>62.7204854828762</v>
      </c>
      <c r="U2117" s="12" t="n">
        <v>62.6015815734863</v>
      </c>
      <c r="V2117" s="12" t="n">
        <v>68.1618881225586</v>
      </c>
      <c r="W2117" s="12" t="n">
        <v>5.56030654907227</v>
      </c>
      <c r="X2117" s="13" t="n">
        <v>43.1162785615159</v>
      </c>
      <c r="Y2117" s="13" t="n">
        <v>97.0747325516593</v>
      </c>
      <c r="Z2117" s="13" t="n">
        <v>65.1</v>
      </c>
      <c r="AA2117" s="10" t="s">
        <v>155</v>
      </c>
      <c r="AC2117" s="10" t="s">
        <v>156</v>
      </c>
      <c r="AE2117" s="10" t="s">
        <v>156</v>
      </c>
      <c r="AG2117" s="13" t="n">
        <v>97.4517070261751</v>
      </c>
      <c r="AH2117" s="13" t="n">
        <v>100</v>
      </c>
      <c r="AI2117" s="13" t="n">
        <v>59</v>
      </c>
      <c r="AJ2117" s="13" t="n">
        <v>74.4</v>
      </c>
      <c r="AK2117" s="13" t="n">
        <v>65.9</v>
      </c>
      <c r="AL2117" s="12" t="n">
        <v>65.5370982671759</v>
      </c>
      <c r="AM2117" s="10" t="s">
        <v>157</v>
      </c>
    </row>
    <row r="2118" customFormat="false" ht="15" hidden="false" customHeight="false" outlineLevel="0" collapsed="false">
      <c r="A2118" s="10" t="s">
        <v>4672</v>
      </c>
      <c r="B2118" s="10" t="s">
        <v>4617</v>
      </c>
      <c r="C2118" s="10" t="s">
        <v>148</v>
      </c>
      <c r="D2118" s="11" t="n">
        <v>46299.0664583333</v>
      </c>
      <c r="E2118" s="10" t="s">
        <v>4673</v>
      </c>
      <c r="F2118" s="10" t="s">
        <v>4619</v>
      </c>
      <c r="G2118" s="10" t="s">
        <v>4620</v>
      </c>
      <c r="H2118" s="10" t="s">
        <v>240</v>
      </c>
      <c r="I2118" s="10" t="s">
        <v>152</v>
      </c>
      <c r="J2118" s="10" t="s">
        <v>153</v>
      </c>
      <c r="K2118" s="10" t="s">
        <v>154</v>
      </c>
      <c r="M2118" s="12" t="n">
        <v>66.1454207621748</v>
      </c>
      <c r="N2118" s="12" t="n">
        <v>1.12450099136897</v>
      </c>
      <c r="O2118" s="12" t="n">
        <v>65.9919842587358</v>
      </c>
      <c r="P2118" s="12" t="n">
        <v>68.6286970457958</v>
      </c>
      <c r="Q2118" s="12" t="n">
        <v>65.6230055022609</v>
      </c>
      <c r="R2118" s="12" t="n">
        <v>67.5661350973281</v>
      </c>
      <c r="S2118" s="12" t="n">
        <v>65.7433552434696</v>
      </c>
      <c r="T2118" s="12" t="n">
        <v>64.7181960424352</v>
      </c>
      <c r="U2118" s="12" t="n">
        <v>64.5273895263672</v>
      </c>
      <c r="V2118" s="12" t="n">
        <v>69.9384460449219</v>
      </c>
      <c r="W2118" s="12" t="n">
        <v>5.41105651855469</v>
      </c>
      <c r="X2118" s="13" t="n">
        <v>85.5786124233788</v>
      </c>
      <c r="Y2118" s="13" t="n">
        <v>97.3655955959864</v>
      </c>
      <c r="Z2118" s="13" t="n">
        <v>67</v>
      </c>
      <c r="AA2118" s="10" t="s">
        <v>170</v>
      </c>
      <c r="AC2118" s="10" t="s">
        <v>156</v>
      </c>
      <c r="AG2118" s="13" t="n">
        <v>97.7744693846389</v>
      </c>
      <c r="AH2118" s="13" t="n">
        <v>100</v>
      </c>
      <c r="AI2118" s="13" t="n">
        <v>61.3</v>
      </c>
      <c r="AJ2118" s="13" t="n">
        <v>75.1</v>
      </c>
      <c r="AK2118" s="13" t="n">
        <v>66.1</v>
      </c>
      <c r="AL2118" s="12" t="n">
        <v>65.252396313364</v>
      </c>
      <c r="AM2118" s="10" t="s">
        <v>157</v>
      </c>
    </row>
    <row r="2119" customFormat="false" ht="15" hidden="false" customHeight="false" outlineLevel="0" collapsed="false">
      <c r="A2119" s="10" t="s">
        <v>4674</v>
      </c>
      <c r="B2119" s="10" t="s">
        <v>4617</v>
      </c>
      <c r="C2119" s="10" t="s">
        <v>148</v>
      </c>
      <c r="D2119" s="11" t="n">
        <v>46299.0666666667</v>
      </c>
      <c r="E2119" s="10" t="s">
        <v>4675</v>
      </c>
      <c r="F2119" s="10" t="s">
        <v>4619</v>
      </c>
      <c r="G2119" s="10" t="s">
        <v>4620</v>
      </c>
      <c r="H2119" s="10" t="s">
        <v>247</v>
      </c>
      <c r="I2119" s="10" t="s">
        <v>152</v>
      </c>
      <c r="J2119" s="10" t="s">
        <v>248</v>
      </c>
      <c r="K2119" s="10" t="s">
        <v>154</v>
      </c>
      <c r="M2119" s="12" t="n">
        <v>61.903019707312</v>
      </c>
      <c r="N2119" s="12" t="n">
        <v>1.89654286256596</v>
      </c>
      <c r="O2119" s="12" t="n">
        <v>61.383206071151</v>
      </c>
      <c r="P2119" s="12" t="n">
        <v>66.4327234544389</v>
      </c>
      <c r="Q2119" s="12" t="n">
        <v>63.5507642056773</v>
      </c>
      <c r="R2119" s="12" t="n">
        <v>62.6003696786482</v>
      </c>
      <c r="S2119" s="12" t="n">
        <v>63.0798103594218</v>
      </c>
      <c r="T2119" s="12" t="n">
        <v>60.2005001945364</v>
      </c>
      <c r="U2119" s="12" t="n">
        <v>59.3239288330078</v>
      </c>
      <c r="V2119" s="12" t="n">
        <v>67.3401794433594</v>
      </c>
      <c r="W2119" s="12" t="n">
        <v>8.01625061035156</v>
      </c>
      <c r="X2119" s="13" t="n">
        <v>75.6980585599855</v>
      </c>
      <c r="Y2119" s="13" t="n">
        <v>88.0191881250849</v>
      </c>
      <c r="Z2119" s="13" t="n">
        <v>61.8</v>
      </c>
      <c r="AA2119" s="10" t="s">
        <v>170</v>
      </c>
      <c r="AG2119" s="13" t="n">
        <v>98.8662395303887</v>
      </c>
      <c r="AH2119" s="13" t="n">
        <v>100</v>
      </c>
      <c r="AI2119" s="13" t="n">
        <v>58.3</v>
      </c>
      <c r="AJ2119" s="13" t="n">
        <v>72.2</v>
      </c>
      <c r="AK2119" s="13" t="n">
        <v>60.2</v>
      </c>
      <c r="AL2119" s="12" t="n">
        <v>60.3592592592593</v>
      </c>
      <c r="AM2119" s="10" t="s">
        <v>157</v>
      </c>
    </row>
    <row r="2120" customFormat="false" ht="15" hidden="false" customHeight="false" outlineLevel="0" collapsed="false">
      <c r="A2120" s="10" t="s">
        <v>4676</v>
      </c>
      <c r="B2120" s="10" t="s">
        <v>4617</v>
      </c>
      <c r="C2120" s="10" t="s">
        <v>148</v>
      </c>
      <c r="D2120" s="11" t="n">
        <v>46299.0666898148</v>
      </c>
      <c r="E2120" s="10" t="s">
        <v>4677</v>
      </c>
      <c r="F2120" s="10" t="s">
        <v>4619</v>
      </c>
      <c r="G2120" s="10" t="s">
        <v>4620</v>
      </c>
      <c r="H2120" s="10" t="s">
        <v>251</v>
      </c>
      <c r="I2120" s="10" t="s">
        <v>152</v>
      </c>
      <c r="J2120" s="10" t="s">
        <v>248</v>
      </c>
      <c r="K2120" s="10" t="s">
        <v>154</v>
      </c>
      <c r="M2120" s="12" t="n">
        <v>62.2237577422679</v>
      </c>
      <c r="N2120" s="12" t="n">
        <v>1.79732978510722</v>
      </c>
      <c r="O2120" s="12" t="n">
        <v>61.7294802153816</v>
      </c>
      <c r="P2120" s="12" t="n">
        <v>66.2417890504747</v>
      </c>
      <c r="Q2120" s="12" t="n">
        <v>63.4580787179333</v>
      </c>
      <c r="R2120" s="12" t="n">
        <v>63.5667621436804</v>
      </c>
      <c r="S2120" s="12" t="n">
        <v>63.2070579839669</v>
      </c>
      <c r="T2120" s="12" t="n">
        <v>60.4826125953637</v>
      </c>
      <c r="U2120" s="12" t="n">
        <v>59.8778953552246</v>
      </c>
      <c r="V2120" s="12" t="n">
        <v>67.30322265625</v>
      </c>
      <c r="W2120" s="12" t="n">
        <v>7.42532730102539</v>
      </c>
      <c r="X2120" s="13" t="n">
        <v>74.8767231366017</v>
      </c>
      <c r="Y2120" s="13" t="n">
        <v>88.6519538013106</v>
      </c>
      <c r="Z2120" s="13" t="n">
        <v>62.1</v>
      </c>
      <c r="AA2120" s="10" t="s">
        <v>170</v>
      </c>
      <c r="AG2120" s="13" t="n">
        <v>98.6445001729505</v>
      </c>
      <c r="AH2120" s="13" t="n">
        <v>100</v>
      </c>
      <c r="AI2120" s="13" t="n">
        <v>58.8</v>
      </c>
      <c r="AJ2120" s="13" t="n">
        <v>71.6</v>
      </c>
      <c r="AK2120" s="13" t="n">
        <v>60.4</v>
      </c>
      <c r="AL2120" s="12" t="n">
        <v>60.1645622357349</v>
      </c>
      <c r="AM2120" s="10" t="s">
        <v>157</v>
      </c>
    </row>
    <row r="2121" customFormat="false" ht="15" hidden="false" customHeight="false" outlineLevel="0" collapsed="false">
      <c r="A2121" s="10" t="s">
        <v>4678</v>
      </c>
      <c r="B2121" s="10" t="s">
        <v>4617</v>
      </c>
      <c r="C2121" s="10" t="s">
        <v>148</v>
      </c>
      <c r="D2121" s="11" t="n">
        <v>46299.0667013889</v>
      </c>
      <c r="E2121" s="10" t="s">
        <v>4679</v>
      </c>
      <c r="F2121" s="10" t="s">
        <v>4619</v>
      </c>
      <c r="G2121" s="10" t="s">
        <v>4620</v>
      </c>
      <c r="H2121" s="10" t="s">
        <v>254</v>
      </c>
      <c r="I2121" s="10" t="s">
        <v>152</v>
      </c>
      <c r="J2121" s="10" t="s">
        <v>248</v>
      </c>
      <c r="K2121" s="10" t="s">
        <v>154</v>
      </c>
      <c r="M2121" s="12" t="n">
        <v>61.0341529860118</v>
      </c>
      <c r="N2121" s="12" t="n">
        <v>2.19142710226348</v>
      </c>
      <c r="O2121" s="12" t="n">
        <v>60.5084067641955</v>
      </c>
      <c r="P2121" s="12" t="n">
        <v>65.7333007049714</v>
      </c>
      <c r="Q2121" s="12" t="n">
        <v>62.4128140092617</v>
      </c>
      <c r="R2121" s="12" t="n">
        <v>62.6547735672747</v>
      </c>
      <c r="S2121" s="12" t="n">
        <v>61.5525271228549</v>
      </c>
      <c r="T2121" s="12" t="n">
        <v>58.6254290344841</v>
      </c>
      <c r="U2121" s="12" t="n">
        <v>57.5706748962402</v>
      </c>
      <c r="V2121" s="12" t="n">
        <v>66.6516494750977</v>
      </c>
      <c r="W2121" s="12" t="n">
        <v>9.08097457885742</v>
      </c>
      <c r="X2121" s="13" t="n">
        <v>62.131168663832</v>
      </c>
      <c r="Y2121" s="13" t="n">
        <v>81.07202680067</v>
      </c>
      <c r="Z2121" s="13" t="n">
        <v>61.4</v>
      </c>
      <c r="AA2121" s="10" t="s">
        <v>170</v>
      </c>
      <c r="AD2121" s="10" t="s">
        <v>156</v>
      </c>
      <c r="AG2121" s="13" t="n">
        <v>98.3868411878427</v>
      </c>
      <c r="AH2121" s="13" t="n">
        <v>100</v>
      </c>
      <c r="AI2121" s="13" t="n">
        <v>56.8</v>
      </c>
      <c r="AJ2121" s="13" t="n">
        <v>71.4</v>
      </c>
      <c r="AK2121" s="13" t="n">
        <v>59.4</v>
      </c>
      <c r="AL2121" s="12" t="n">
        <v>59.6677779886148</v>
      </c>
      <c r="AM2121" s="10" t="s">
        <v>157</v>
      </c>
    </row>
    <row r="2122" customFormat="false" ht="15" hidden="false" customHeight="false" outlineLevel="0" collapsed="false">
      <c r="A2122" s="10" t="s">
        <v>4680</v>
      </c>
      <c r="B2122" s="10" t="s">
        <v>4617</v>
      </c>
      <c r="C2122" s="10" t="s">
        <v>148</v>
      </c>
      <c r="D2122" s="11" t="n">
        <v>46299.066724537</v>
      </c>
      <c r="E2122" s="10" t="s">
        <v>4681</v>
      </c>
      <c r="F2122" s="10" t="s">
        <v>4619</v>
      </c>
      <c r="G2122" s="10" t="s">
        <v>4620</v>
      </c>
      <c r="H2122" s="10" t="s">
        <v>257</v>
      </c>
      <c r="I2122" s="10" t="s">
        <v>152</v>
      </c>
      <c r="J2122" s="10" t="s">
        <v>248</v>
      </c>
      <c r="K2122" s="10" t="s">
        <v>154</v>
      </c>
      <c r="M2122" s="12" t="n">
        <v>61.6769001551806</v>
      </c>
      <c r="N2122" s="12" t="n">
        <v>1.44536840000294</v>
      </c>
      <c r="O2122" s="12" t="n">
        <v>61.3005060947513</v>
      </c>
      <c r="P2122" s="12" t="n">
        <v>64.8923770566656</v>
      </c>
      <c r="Q2122" s="12" t="n">
        <v>62.5585842391394</v>
      </c>
      <c r="R2122" s="12" t="n">
        <v>62.7434363544312</v>
      </c>
      <c r="S2122" s="12" t="n">
        <v>62.1779899013005</v>
      </c>
      <c r="T2122" s="12" t="n">
        <v>60.1490769768091</v>
      </c>
      <c r="U2122" s="12" t="n">
        <v>60.1555557250977</v>
      </c>
      <c r="V2122" s="12" t="n">
        <v>66.1408004760742</v>
      </c>
      <c r="W2122" s="12" t="n">
        <v>5.98524475097656</v>
      </c>
      <c r="X2122" s="13" t="n">
        <v>80.4698556467591</v>
      </c>
      <c r="Y2122" s="13" t="n">
        <v>95.8024341919049</v>
      </c>
      <c r="Z2122" s="13" t="n">
        <v>62.6</v>
      </c>
      <c r="AA2122" s="10" t="s">
        <v>170</v>
      </c>
      <c r="AG2122" s="13" t="n">
        <v>98.5357690698647</v>
      </c>
      <c r="AH2122" s="13" t="n">
        <v>100</v>
      </c>
      <c r="AI2122" s="13" t="n">
        <v>58.2</v>
      </c>
      <c r="AJ2122" s="13" t="n">
        <v>71.4</v>
      </c>
      <c r="AK2122" s="13" t="n">
        <v>61.3</v>
      </c>
      <c r="AL2122" s="12" t="n">
        <v>60.7927855787476</v>
      </c>
      <c r="AM2122" s="10" t="s">
        <v>157</v>
      </c>
    </row>
    <row r="2123" customFormat="false" ht="15" hidden="false" customHeight="false" outlineLevel="0" collapsed="false">
      <c r="A2123" s="10" t="s">
        <v>4682</v>
      </c>
      <c r="B2123" s="10" t="s">
        <v>4617</v>
      </c>
      <c r="C2123" s="10" t="s">
        <v>148</v>
      </c>
      <c r="D2123" s="11" t="n">
        <v>46299.0667476852</v>
      </c>
      <c r="E2123" s="10" t="s">
        <v>4683</v>
      </c>
      <c r="F2123" s="10" t="s">
        <v>4619</v>
      </c>
      <c r="G2123" s="10" t="s">
        <v>4620</v>
      </c>
      <c r="H2123" s="10" t="s">
        <v>260</v>
      </c>
      <c r="I2123" s="10" t="s">
        <v>152</v>
      </c>
      <c r="J2123" s="10" t="s">
        <v>248</v>
      </c>
      <c r="K2123" s="10" t="s">
        <v>154</v>
      </c>
      <c r="M2123" s="12" t="n">
        <v>62.4395684929132</v>
      </c>
      <c r="N2123" s="12" t="n">
        <v>1.568575058656</v>
      </c>
      <c r="O2123" s="12" t="n">
        <v>62.0235540431245</v>
      </c>
      <c r="P2123" s="12" t="n">
        <v>65.8889618586125</v>
      </c>
      <c r="Q2123" s="12" t="n">
        <v>63.6906038941595</v>
      </c>
      <c r="R2123" s="12" t="n">
        <v>63.7331782429765</v>
      </c>
      <c r="S2123" s="12" t="n">
        <v>62.809559252204</v>
      </c>
      <c r="T2123" s="12" t="n">
        <v>60.4695254381669</v>
      </c>
      <c r="U2123" s="12" t="n">
        <v>60.0862159729004</v>
      </c>
      <c r="V2123" s="12" t="n">
        <v>67.3564224243164</v>
      </c>
      <c r="W2123" s="12" t="n">
        <v>7.27020645141602</v>
      </c>
      <c r="X2123" s="13" t="n">
        <v>72.4795288404412</v>
      </c>
      <c r="Y2123" s="13" t="n">
        <v>91.6720481492005</v>
      </c>
      <c r="Z2123" s="13" t="n">
        <v>62.5</v>
      </c>
      <c r="AA2123" s="10" t="s">
        <v>170</v>
      </c>
      <c r="AG2123" s="13" t="n">
        <v>98.5264175913672</v>
      </c>
      <c r="AH2123" s="13" t="n">
        <v>100</v>
      </c>
      <c r="AI2123" s="13" t="n">
        <v>59.4</v>
      </c>
      <c r="AJ2123" s="13" t="n">
        <v>72.4</v>
      </c>
      <c r="AK2123" s="13" t="n">
        <v>61.5</v>
      </c>
      <c r="AL2123" s="12" t="n">
        <v>61.3259259259259</v>
      </c>
      <c r="AM2123" s="10" t="s">
        <v>157</v>
      </c>
    </row>
    <row r="2124" customFormat="false" ht="15" hidden="false" customHeight="false" outlineLevel="0" collapsed="false">
      <c r="A2124" s="10" t="s">
        <v>4684</v>
      </c>
      <c r="B2124" s="10" t="s">
        <v>4617</v>
      </c>
      <c r="C2124" s="10" t="s">
        <v>148</v>
      </c>
      <c r="D2124" s="11" t="n">
        <v>46299.0667708333</v>
      </c>
      <c r="E2124" s="10" t="s">
        <v>4685</v>
      </c>
      <c r="F2124" s="10" t="s">
        <v>4619</v>
      </c>
      <c r="G2124" s="10" t="s">
        <v>4620</v>
      </c>
      <c r="H2124" s="10" t="s">
        <v>267</v>
      </c>
      <c r="I2124" s="10" t="s">
        <v>152</v>
      </c>
      <c r="J2124" s="10" t="s">
        <v>248</v>
      </c>
      <c r="K2124" s="10" t="s">
        <v>154</v>
      </c>
      <c r="M2124" s="12" t="n">
        <v>63.5999904633948</v>
      </c>
      <c r="N2124" s="12" t="n">
        <v>1.17244481743296</v>
      </c>
      <c r="O2124" s="12" t="n">
        <v>63.2833589608276</v>
      </c>
      <c r="P2124" s="12" t="n">
        <v>65.9050778784253</v>
      </c>
      <c r="Q2124" s="12" t="n">
        <v>64.3368808945613</v>
      </c>
      <c r="R2124" s="12" t="n">
        <v>64.9899241558106</v>
      </c>
      <c r="S2124" s="12" t="n">
        <v>64.1408284120441</v>
      </c>
      <c r="T2124" s="12" t="n">
        <v>62.1885661966122</v>
      </c>
      <c r="U2124" s="12" t="n">
        <v>62.0189476013184</v>
      </c>
      <c r="V2124" s="12" t="n">
        <v>67.3137283325195</v>
      </c>
      <c r="W2124" s="12" t="n">
        <v>5.29478073120117</v>
      </c>
      <c r="X2124" s="13" t="n">
        <v>83.8379942140791</v>
      </c>
      <c r="Y2124" s="13" t="n">
        <v>98.3305207328833</v>
      </c>
      <c r="Z2124" s="13" t="n">
        <v>64.3</v>
      </c>
      <c r="AA2124" s="10" t="s">
        <v>170</v>
      </c>
      <c r="AD2124" s="10" t="s">
        <v>156</v>
      </c>
      <c r="AG2124" s="13" t="n">
        <v>98.3334518644952</v>
      </c>
      <c r="AH2124" s="13" t="n">
        <v>100</v>
      </c>
      <c r="AI2124" s="13" t="n">
        <v>61</v>
      </c>
      <c r="AJ2124" s="13" t="n">
        <v>73.1</v>
      </c>
      <c r="AK2124" s="13" t="n">
        <v>62.8</v>
      </c>
      <c r="AL2124" s="12" t="n">
        <v>62.7925925925926</v>
      </c>
      <c r="AM2124" s="10" t="s">
        <v>157</v>
      </c>
    </row>
    <row r="2125" customFormat="false" ht="15" hidden="false" customHeight="false" outlineLevel="0" collapsed="false">
      <c r="A2125" s="10" t="s">
        <v>4686</v>
      </c>
      <c r="B2125" s="10" t="s">
        <v>4617</v>
      </c>
      <c r="C2125" s="10" t="s">
        <v>148</v>
      </c>
      <c r="D2125" s="11" t="n">
        <v>46299.0668055556</v>
      </c>
      <c r="E2125" s="10" t="s">
        <v>4687</v>
      </c>
      <c r="F2125" s="10" t="s">
        <v>4619</v>
      </c>
      <c r="G2125" s="10" t="s">
        <v>4620</v>
      </c>
      <c r="H2125" s="10" t="s">
        <v>271</v>
      </c>
      <c r="I2125" s="10" t="s">
        <v>152</v>
      </c>
      <c r="J2125" s="10" t="s">
        <v>248</v>
      </c>
      <c r="K2125" s="10" t="s">
        <v>154</v>
      </c>
      <c r="M2125" s="12" t="n">
        <v>56.3117496212083</v>
      </c>
      <c r="N2125" s="12" t="n">
        <v>4.0717228550678</v>
      </c>
      <c r="O2125" s="12" t="n">
        <v>55.3481887873997</v>
      </c>
      <c r="P2125" s="12" t="n">
        <v>63.4894308175957</v>
      </c>
      <c r="Q2125" s="12" t="n">
        <v>59.9581908792143</v>
      </c>
      <c r="R2125" s="12" t="n">
        <v>58.7559826002209</v>
      </c>
      <c r="S2125" s="12" t="n">
        <v>58.0453142131033</v>
      </c>
      <c r="T2125" s="12" t="n">
        <v>50.1382929515269</v>
      </c>
      <c r="U2125" s="12" t="n">
        <v>48.5273132324219</v>
      </c>
      <c r="V2125" s="12" t="n">
        <v>65.1018447875977</v>
      </c>
      <c r="W2125" s="12" t="n">
        <v>16.5745315551758</v>
      </c>
      <c r="X2125" s="13" t="n">
        <v>20.2866385250301</v>
      </c>
      <c r="Y2125" s="13" t="n">
        <v>48.5080580820169</v>
      </c>
      <c r="Z2125" s="13" t="n">
        <v>55.4000000000001</v>
      </c>
      <c r="AA2125" s="10" t="s">
        <v>162</v>
      </c>
      <c r="AG2125" s="13" t="n">
        <v>98.3690068493151</v>
      </c>
      <c r="AH2125" s="13" t="n">
        <v>100</v>
      </c>
      <c r="AI2125" s="13" t="n">
        <v>47.9</v>
      </c>
      <c r="AJ2125" s="13" t="n">
        <v>70</v>
      </c>
      <c r="AK2125" s="13" t="n">
        <v>52</v>
      </c>
      <c r="AL2125" s="12" t="n">
        <v>51.1740740740741</v>
      </c>
      <c r="AM2125" s="10" t="s">
        <v>157</v>
      </c>
    </row>
    <row r="2126" customFormat="false" ht="15" hidden="false" customHeight="false" outlineLevel="0" collapsed="false">
      <c r="A2126" s="10" t="s">
        <v>4688</v>
      </c>
      <c r="B2126" s="10" t="s">
        <v>4617</v>
      </c>
      <c r="C2126" s="10" t="s">
        <v>148</v>
      </c>
      <c r="D2126" s="11" t="n">
        <v>46299.0668171296</v>
      </c>
      <c r="E2126" s="10" t="s">
        <v>4689</v>
      </c>
      <c r="F2126" s="10" t="s">
        <v>4619</v>
      </c>
      <c r="G2126" s="10" t="s">
        <v>4620</v>
      </c>
      <c r="H2126" s="10" t="s">
        <v>274</v>
      </c>
      <c r="I2126" s="10" t="s">
        <v>152</v>
      </c>
      <c r="J2126" s="10" t="s">
        <v>248</v>
      </c>
      <c r="K2126" s="10" t="s">
        <v>154</v>
      </c>
      <c r="M2126" s="12" t="n">
        <v>57.4937681250207</v>
      </c>
      <c r="N2126" s="12" t="n">
        <v>3.75638293281076</v>
      </c>
      <c r="O2126" s="12" t="n">
        <v>56.4736723462224</v>
      </c>
      <c r="P2126" s="12" t="n">
        <v>64.4364875379598</v>
      </c>
      <c r="Q2126" s="12" t="n">
        <v>61.0385793919833</v>
      </c>
      <c r="R2126" s="12" t="n">
        <v>60.6324007121501</v>
      </c>
      <c r="S2126" s="12" t="n">
        <v>60.1175485230749</v>
      </c>
      <c r="T2126" s="12" t="n">
        <v>51.3903634221703</v>
      </c>
      <c r="U2126" s="12" t="n">
        <v>50.0870132446289</v>
      </c>
      <c r="V2126" s="12" t="n">
        <v>65.8206558227539</v>
      </c>
      <c r="W2126" s="12" t="n">
        <v>15.733642578125</v>
      </c>
      <c r="X2126" s="13" t="n">
        <v>15.9596511036391</v>
      </c>
      <c r="Y2126" s="13" t="n">
        <v>51.3890095164832</v>
      </c>
      <c r="Z2126" s="13" t="n">
        <v>56.4000000000001</v>
      </c>
      <c r="AA2126" s="10" t="s">
        <v>155</v>
      </c>
      <c r="AG2126" s="13" t="n">
        <v>98.4908104409033</v>
      </c>
      <c r="AH2126" s="13" t="n">
        <v>100</v>
      </c>
      <c r="AI2126" s="13" t="n">
        <v>49.3</v>
      </c>
      <c r="AJ2126" s="13" t="n">
        <v>69.6</v>
      </c>
      <c r="AK2126" s="13" t="n">
        <v>53.1</v>
      </c>
      <c r="AL2126" s="12" t="n">
        <v>53.287389943074</v>
      </c>
      <c r="AM2126" s="10" t="s">
        <v>157</v>
      </c>
    </row>
    <row r="2127" customFormat="false" ht="15" hidden="false" customHeight="false" outlineLevel="0" collapsed="false">
      <c r="A2127" s="10" t="s">
        <v>4690</v>
      </c>
      <c r="B2127" s="10" t="s">
        <v>4617</v>
      </c>
      <c r="C2127" s="10" t="s">
        <v>148</v>
      </c>
      <c r="D2127" s="11" t="n">
        <v>46299.0668402778</v>
      </c>
      <c r="E2127" s="10" t="s">
        <v>4691</v>
      </c>
      <c r="F2127" s="10" t="s">
        <v>4619</v>
      </c>
      <c r="G2127" s="10" t="s">
        <v>4620</v>
      </c>
      <c r="H2127" s="10" t="s">
        <v>277</v>
      </c>
      <c r="I2127" s="10" t="s">
        <v>152</v>
      </c>
      <c r="J2127" s="10" t="s">
        <v>248</v>
      </c>
      <c r="K2127" s="10" t="s">
        <v>154</v>
      </c>
      <c r="M2127" s="12" t="n">
        <v>57.7335906047773</v>
      </c>
      <c r="N2127" s="12" t="n">
        <v>2.64988027228655</v>
      </c>
      <c r="O2127" s="12" t="n">
        <v>57.0314419345546</v>
      </c>
      <c r="P2127" s="12" t="n">
        <v>62.9176402142658</v>
      </c>
      <c r="Q2127" s="12" t="n">
        <v>60.9885395956354</v>
      </c>
      <c r="R2127" s="12" t="n">
        <v>59.6965687533766</v>
      </c>
      <c r="S2127" s="12" t="n">
        <v>58.1507227172852</v>
      </c>
      <c r="T2127" s="12" t="n">
        <v>54.3760167838216</v>
      </c>
      <c r="U2127" s="12" t="n">
        <v>52.9435691833496</v>
      </c>
      <c r="V2127" s="12" t="n">
        <v>64.2877807617188</v>
      </c>
      <c r="W2127" s="12" t="n">
        <v>11.3442115783691</v>
      </c>
      <c r="X2127" s="13" t="n">
        <v>43.3486856453744</v>
      </c>
      <c r="Y2127" s="13" t="n">
        <v>72.9816413717013</v>
      </c>
      <c r="Z2127" s="13" t="n">
        <v>57.1</v>
      </c>
      <c r="AA2127" s="10" t="s">
        <v>155</v>
      </c>
      <c r="AG2127" s="13" t="n">
        <v>98.5747527632344</v>
      </c>
      <c r="AH2127" s="13" t="n">
        <v>100</v>
      </c>
      <c r="AI2127" s="13" t="n">
        <v>52.3</v>
      </c>
      <c r="AJ2127" s="13" t="n">
        <v>68.9</v>
      </c>
      <c r="AK2127" s="13" t="n">
        <v>56</v>
      </c>
      <c r="AL2127" s="12" t="n">
        <v>55.5606242884251</v>
      </c>
      <c r="AM2127" s="10" t="s">
        <v>157</v>
      </c>
    </row>
    <row r="2128" customFormat="false" ht="15" hidden="false" customHeight="false" outlineLevel="0" collapsed="false">
      <c r="A2128" s="10" t="s">
        <v>4692</v>
      </c>
      <c r="B2128" s="10" t="s">
        <v>4617</v>
      </c>
      <c r="C2128" s="10" t="s">
        <v>148</v>
      </c>
      <c r="D2128" s="11" t="n">
        <v>46299.0668634259</v>
      </c>
      <c r="E2128" s="10" t="s">
        <v>4693</v>
      </c>
      <c r="F2128" s="10" t="s">
        <v>4619</v>
      </c>
      <c r="G2128" s="10" t="s">
        <v>4620</v>
      </c>
      <c r="H2128" s="10" t="s">
        <v>280</v>
      </c>
      <c r="I2128" s="10" t="s">
        <v>152</v>
      </c>
      <c r="J2128" s="10" t="s">
        <v>248</v>
      </c>
      <c r="K2128" s="10" t="s">
        <v>154</v>
      </c>
      <c r="M2128" s="12" t="n">
        <v>59.2684458972902</v>
      </c>
      <c r="N2128" s="12" t="n">
        <v>2.34126198466896</v>
      </c>
      <c r="O2128" s="12" t="n">
        <v>58.6817329046806</v>
      </c>
      <c r="P2128" s="12" t="n">
        <v>64.1554066390112</v>
      </c>
      <c r="Q2128" s="12" t="n">
        <v>61.5321109712124</v>
      </c>
      <c r="R2128" s="12" t="n">
        <v>60.9014645157251</v>
      </c>
      <c r="S2128" s="12" t="n">
        <v>59.3010715346739</v>
      </c>
      <c r="T2128" s="12" t="n">
        <v>56.3594177606994</v>
      </c>
      <c r="U2128" s="12" t="n">
        <v>55.8590049743652</v>
      </c>
      <c r="V2128" s="12" t="n">
        <v>65.1762008666992</v>
      </c>
      <c r="W2128" s="12" t="n">
        <v>9.31719589233398</v>
      </c>
      <c r="X2128" s="13" t="n">
        <v>52.0492619244006</v>
      </c>
      <c r="Y2128" s="13" t="n">
        <v>79.3296168833016</v>
      </c>
      <c r="Z2128" s="13" t="n">
        <v>58.9</v>
      </c>
      <c r="AA2128" s="10" t="s">
        <v>170</v>
      </c>
      <c r="AG2128" s="13" t="n">
        <v>98.4515008960573</v>
      </c>
      <c r="AH2128" s="13" t="n">
        <v>100</v>
      </c>
      <c r="AI2128" s="13" t="n">
        <v>54.1</v>
      </c>
      <c r="AJ2128" s="13" t="n">
        <v>70.6</v>
      </c>
      <c r="AK2128" s="13" t="n">
        <v>57.4</v>
      </c>
      <c r="AL2128" s="12" t="n">
        <v>56.5444444444444</v>
      </c>
      <c r="AM2128" s="10" t="s">
        <v>157</v>
      </c>
    </row>
    <row r="2129" customFormat="false" ht="15" hidden="false" customHeight="false" outlineLevel="0" collapsed="false">
      <c r="A2129" s="10" t="s">
        <v>4694</v>
      </c>
      <c r="B2129" s="10" t="s">
        <v>4617</v>
      </c>
      <c r="C2129" s="10" t="s">
        <v>148</v>
      </c>
      <c r="D2129" s="11" t="n">
        <v>46299.0668865741</v>
      </c>
      <c r="E2129" s="10" t="s">
        <v>4695</v>
      </c>
      <c r="F2129" s="10" t="s">
        <v>4619</v>
      </c>
      <c r="G2129" s="10" t="s">
        <v>4620</v>
      </c>
      <c r="H2129" s="10" t="s">
        <v>283</v>
      </c>
      <c r="I2129" s="10" t="s">
        <v>152</v>
      </c>
      <c r="J2129" s="10" t="s">
        <v>248</v>
      </c>
      <c r="K2129" s="10" t="s">
        <v>154</v>
      </c>
      <c r="M2129" s="12" t="n">
        <v>61.5376385455187</v>
      </c>
      <c r="N2129" s="12" t="n">
        <v>1.74292664590469</v>
      </c>
      <c r="O2129" s="12" t="n">
        <v>61.088589777878</v>
      </c>
      <c r="P2129" s="12" t="n">
        <v>64.7708491281531</v>
      </c>
      <c r="Q2129" s="12" t="n">
        <v>63.1964363600719</v>
      </c>
      <c r="R2129" s="12" t="n">
        <v>63.6797848501023</v>
      </c>
      <c r="S2129" s="12" t="n">
        <v>61.6975059859479</v>
      </c>
      <c r="T2129" s="12" t="n">
        <v>59.4244162814446</v>
      </c>
      <c r="U2129" s="12" t="n">
        <v>58.9481468200684</v>
      </c>
      <c r="V2129" s="12" t="n">
        <v>66.0787811279297</v>
      </c>
      <c r="W2129" s="12" t="n">
        <v>7.13063430786133</v>
      </c>
      <c r="X2129" s="13" t="n">
        <v>65.1933041647379</v>
      </c>
      <c r="Y2129" s="13" t="n">
        <v>87.3206206041782</v>
      </c>
      <c r="Z2129" s="13" t="n">
        <v>61.3</v>
      </c>
      <c r="AA2129" s="10" t="s">
        <v>170</v>
      </c>
      <c r="AG2129" s="13" t="n">
        <v>98.1201465201465</v>
      </c>
      <c r="AH2129" s="13" t="n">
        <v>100</v>
      </c>
      <c r="AI2129" s="13" t="n">
        <v>56.8</v>
      </c>
      <c r="AJ2129" s="13" t="n">
        <v>71.3</v>
      </c>
      <c r="AK2129" s="13" t="n">
        <v>61.3</v>
      </c>
      <c r="AL2129" s="12" t="n">
        <v>60.9528801843318</v>
      </c>
      <c r="AM2129" s="10" t="s">
        <v>157</v>
      </c>
    </row>
    <row r="2130" customFormat="false" ht="15" hidden="false" customHeight="false" outlineLevel="0" collapsed="false">
      <c r="A2130" s="10" t="s">
        <v>4696</v>
      </c>
      <c r="B2130" s="10" t="s">
        <v>4617</v>
      </c>
      <c r="C2130" s="10" t="s">
        <v>148</v>
      </c>
      <c r="D2130" s="11" t="n">
        <v>46299.0670486111</v>
      </c>
      <c r="E2130" s="10" t="s">
        <v>4697</v>
      </c>
      <c r="F2130" s="10" t="s">
        <v>4619</v>
      </c>
      <c r="G2130" s="10" t="s">
        <v>4620</v>
      </c>
      <c r="H2130" s="10" t="s">
        <v>286</v>
      </c>
      <c r="I2130" s="10" t="s">
        <v>152</v>
      </c>
      <c r="J2130" s="10" t="s">
        <v>248</v>
      </c>
      <c r="K2130" s="10" t="s">
        <v>154</v>
      </c>
      <c r="M2130" s="12" t="n">
        <v>57.7452000913304</v>
      </c>
      <c r="N2130" s="12" t="n">
        <v>2.88894132277987</v>
      </c>
      <c r="O2130" s="12" t="n">
        <v>56.9287120982732</v>
      </c>
      <c r="P2130" s="12" t="n">
        <v>64.3503774611616</v>
      </c>
      <c r="Q2130" s="12" t="n">
        <v>60.8817871271919</v>
      </c>
      <c r="R2130" s="12" t="n">
        <v>59.0462839564204</v>
      </c>
      <c r="S2130" s="12" t="n">
        <v>59.2667241663425</v>
      </c>
      <c r="T2130" s="12" t="n">
        <v>54.2458735414534</v>
      </c>
      <c r="U2130" s="12" t="n">
        <v>52.8923759460449</v>
      </c>
      <c r="V2130" s="12" t="n">
        <v>66.9332504272461</v>
      </c>
      <c r="W2130" s="12" t="n">
        <v>14.0408744812012</v>
      </c>
      <c r="X2130" s="13" t="n">
        <v>40.7471317495044</v>
      </c>
      <c r="Y2130" s="13" t="n">
        <v>66.263005988147</v>
      </c>
      <c r="Z2130" s="13" t="n">
        <v>57.1</v>
      </c>
      <c r="AA2130" s="10" t="s">
        <v>155</v>
      </c>
      <c r="AG2130" s="13" t="n">
        <v>98.6423368017913</v>
      </c>
      <c r="AH2130" s="13" t="n">
        <v>100</v>
      </c>
      <c r="AI2130" s="13" t="n">
        <v>51.9</v>
      </c>
      <c r="AJ2130" s="13" t="n">
        <v>70.7</v>
      </c>
      <c r="AK2130" s="13" t="n">
        <v>53.4</v>
      </c>
      <c r="AL2130" s="12" t="n">
        <v>53.2848796409629</v>
      </c>
      <c r="AM2130" s="10" t="s">
        <v>157</v>
      </c>
    </row>
    <row r="2131" customFormat="false" ht="15" hidden="false" customHeight="false" outlineLevel="0" collapsed="false">
      <c r="A2131" s="10" t="s">
        <v>4698</v>
      </c>
      <c r="B2131" s="10" t="s">
        <v>4617</v>
      </c>
      <c r="C2131" s="10" t="s">
        <v>148</v>
      </c>
      <c r="D2131" s="11" t="n">
        <v>46299.0670717593</v>
      </c>
      <c r="E2131" s="10" t="s">
        <v>4699</v>
      </c>
      <c r="F2131" s="10" t="s">
        <v>4619</v>
      </c>
      <c r="G2131" s="10" t="s">
        <v>4620</v>
      </c>
      <c r="H2131" s="10" t="s">
        <v>289</v>
      </c>
      <c r="I2131" s="10" t="s">
        <v>152</v>
      </c>
      <c r="J2131" s="10" t="s">
        <v>248</v>
      </c>
      <c r="K2131" s="10" t="s">
        <v>154</v>
      </c>
      <c r="M2131" s="12" t="n">
        <v>54.4193781335041</v>
      </c>
      <c r="N2131" s="12" t="n">
        <v>4.64164421594752</v>
      </c>
      <c r="O2131" s="12" t="n">
        <v>53.2191693116076</v>
      </c>
      <c r="P2131" s="12" t="n">
        <v>63.7732200579101</v>
      </c>
      <c r="Q2131" s="12" t="n">
        <v>59.3007831647364</v>
      </c>
      <c r="R2131" s="12" t="n">
        <v>56.5943635576666</v>
      </c>
      <c r="S2131" s="12" t="n">
        <v>56.3663406977258</v>
      </c>
      <c r="T2131" s="12" t="n">
        <v>47.0997654003148</v>
      </c>
      <c r="U2131" s="12" t="n">
        <v>45.32666015625</v>
      </c>
      <c r="V2131" s="12" t="n">
        <v>66.0693893432617</v>
      </c>
      <c r="W2131" s="12" t="n">
        <v>20.7427291870117</v>
      </c>
      <c r="X2131" s="13" t="n">
        <v>13.8144935338236</v>
      </c>
      <c r="Y2131" s="13" t="n">
        <v>41.4899734501364</v>
      </c>
      <c r="Z2131" s="13" t="n">
        <v>53.0000000000001</v>
      </c>
      <c r="AA2131" s="10" t="s">
        <v>162</v>
      </c>
      <c r="AG2131" s="13" t="n">
        <v>98.5055379460789</v>
      </c>
      <c r="AH2131" s="13" t="n">
        <v>100</v>
      </c>
      <c r="AI2131" s="13" t="n">
        <v>44.6</v>
      </c>
      <c r="AJ2131" s="13" t="n">
        <v>70.2</v>
      </c>
      <c r="AK2131" s="13" t="n">
        <v>49.9</v>
      </c>
      <c r="AL2131" s="12" t="n">
        <v>48.3925925925926</v>
      </c>
      <c r="AM2131" s="10" t="s">
        <v>157</v>
      </c>
    </row>
    <row r="2132" customFormat="false" ht="15" hidden="false" customHeight="false" outlineLevel="0" collapsed="false">
      <c r="A2132" s="10" t="s">
        <v>4700</v>
      </c>
      <c r="B2132" s="10" t="s">
        <v>4617</v>
      </c>
      <c r="C2132" s="10" t="s">
        <v>148</v>
      </c>
      <c r="D2132" s="11" t="n">
        <v>46299.0670949074</v>
      </c>
      <c r="E2132" s="10" t="s">
        <v>4701</v>
      </c>
      <c r="F2132" s="10" t="s">
        <v>4619</v>
      </c>
      <c r="G2132" s="10" t="s">
        <v>4620</v>
      </c>
      <c r="H2132" s="10" t="s">
        <v>292</v>
      </c>
      <c r="I2132" s="10" t="s">
        <v>152</v>
      </c>
      <c r="J2132" s="10" t="s">
        <v>248</v>
      </c>
      <c r="K2132" s="10" t="s">
        <v>154</v>
      </c>
      <c r="M2132" s="12" t="n">
        <v>59.4142631298992</v>
      </c>
      <c r="N2132" s="12" t="n">
        <v>2.20047709182975</v>
      </c>
      <c r="O2132" s="12" t="n">
        <v>58.7903295424896</v>
      </c>
      <c r="P2132" s="12" t="n">
        <v>63.7558035636869</v>
      </c>
      <c r="Q2132" s="12" t="n">
        <v>62.3234579619043</v>
      </c>
      <c r="R2132" s="12" t="n">
        <v>60.7838513578135</v>
      </c>
      <c r="S2132" s="12" t="n">
        <v>60.2803840532838</v>
      </c>
      <c r="T2132" s="12" t="n">
        <v>56.114550796042</v>
      </c>
      <c r="U2132" s="12" t="n">
        <v>54.9746932983398</v>
      </c>
      <c r="V2132" s="12" t="n">
        <v>64.9705505371094</v>
      </c>
      <c r="W2132" s="12" t="n">
        <v>9.99585723876953</v>
      </c>
      <c r="X2132" s="13" t="n">
        <v>36.5688587112277</v>
      </c>
      <c r="Y2132" s="13" t="n">
        <v>80.1602698353211</v>
      </c>
      <c r="Z2132" s="13" t="n">
        <v>58.9</v>
      </c>
      <c r="AA2132" s="10" t="s">
        <v>155</v>
      </c>
      <c r="AG2132" s="13" t="n">
        <v>98.6795161851723</v>
      </c>
      <c r="AH2132" s="13" t="n">
        <v>100</v>
      </c>
      <c r="AI2132" s="13" t="n">
        <v>53.9</v>
      </c>
      <c r="AJ2132" s="13" t="n">
        <v>71.2</v>
      </c>
      <c r="AK2132" s="13" t="n">
        <v>55.6</v>
      </c>
      <c r="AL2132" s="12" t="n">
        <v>55.3568421052632</v>
      </c>
      <c r="AM2132" s="10" t="s">
        <v>157</v>
      </c>
    </row>
    <row r="2133" customFormat="false" ht="15" hidden="false" customHeight="false" outlineLevel="0" collapsed="false">
      <c r="A2133" s="10" t="s">
        <v>4702</v>
      </c>
      <c r="B2133" s="10" t="s">
        <v>4617</v>
      </c>
      <c r="C2133" s="10" t="s">
        <v>148</v>
      </c>
      <c r="D2133" s="11" t="n">
        <v>46299.0671412037</v>
      </c>
      <c r="E2133" s="10" t="s">
        <v>4703</v>
      </c>
      <c r="F2133" s="10" t="s">
        <v>4619</v>
      </c>
      <c r="G2133" s="10" t="s">
        <v>4620</v>
      </c>
      <c r="H2133" s="10" t="s">
        <v>295</v>
      </c>
      <c r="I2133" s="10" t="s">
        <v>152</v>
      </c>
      <c r="J2133" s="10" t="s">
        <v>248</v>
      </c>
      <c r="K2133" s="10" t="s">
        <v>154</v>
      </c>
      <c r="M2133" s="12" t="n">
        <v>57.5893272443126</v>
      </c>
      <c r="N2133" s="12" t="n">
        <v>3.17593396016268</v>
      </c>
      <c r="O2133" s="12" t="n">
        <v>56.7109453453507</v>
      </c>
      <c r="P2133" s="12" t="n">
        <v>64.7568212211212</v>
      </c>
      <c r="Q2133" s="12" t="n">
        <v>60.6485754198958</v>
      </c>
      <c r="R2133" s="12" t="n">
        <v>59.5354182522923</v>
      </c>
      <c r="S2133" s="12" t="n">
        <v>59.0302820048859</v>
      </c>
      <c r="T2133" s="12" t="n">
        <v>53.1396464452614</v>
      </c>
      <c r="U2133" s="12" t="n">
        <v>51.7211074829102</v>
      </c>
      <c r="V2133" s="12" t="n">
        <v>66.3350219726563</v>
      </c>
      <c r="W2133" s="12" t="n">
        <v>14.6139144897461</v>
      </c>
      <c r="X2133" s="13" t="n">
        <v>31.7027303673022</v>
      </c>
      <c r="Y2133" s="13" t="n">
        <v>63.116236996834</v>
      </c>
      <c r="Z2133" s="13" t="n">
        <v>57.1000000000001</v>
      </c>
      <c r="AA2133" s="10" t="s">
        <v>155</v>
      </c>
      <c r="AG2133" s="13" t="n">
        <v>98.6450946320387</v>
      </c>
      <c r="AH2133" s="13" t="n">
        <v>100</v>
      </c>
      <c r="AI2133" s="13" t="n">
        <v>51</v>
      </c>
      <c r="AJ2133" s="13" t="n">
        <v>69.6</v>
      </c>
      <c r="AK2133" s="13" t="n">
        <v>53.5</v>
      </c>
      <c r="AL2133" s="12" t="n">
        <v>53.7555555555556</v>
      </c>
      <c r="AM2133" s="10" t="s">
        <v>157</v>
      </c>
    </row>
    <row r="2134" customFormat="false" ht="15" hidden="false" customHeight="false" outlineLevel="0" collapsed="false">
      <c r="A2134" s="10" t="s">
        <v>4704</v>
      </c>
      <c r="B2134" s="10" t="s">
        <v>4617</v>
      </c>
      <c r="C2134" s="10" t="s">
        <v>148</v>
      </c>
      <c r="D2134" s="11" t="n">
        <v>46299.0671527778</v>
      </c>
      <c r="E2134" s="10" t="s">
        <v>4705</v>
      </c>
      <c r="F2134" s="10" t="s">
        <v>4619</v>
      </c>
      <c r="G2134" s="10" t="s">
        <v>4620</v>
      </c>
      <c r="H2134" s="10" t="s">
        <v>298</v>
      </c>
      <c r="I2134" s="10" t="s">
        <v>152</v>
      </c>
      <c r="J2134" s="10" t="s">
        <v>248</v>
      </c>
      <c r="K2134" s="10" t="s">
        <v>154</v>
      </c>
      <c r="M2134" s="12" t="n">
        <v>63.6559236493704</v>
      </c>
      <c r="N2134" s="12" t="n">
        <v>0.62300887312346</v>
      </c>
      <c r="O2134" s="12" t="n">
        <v>63.5058436074521</v>
      </c>
      <c r="P2134" s="12" t="n">
        <v>65.0198320306265</v>
      </c>
      <c r="Q2134" s="12" t="n">
        <v>64.4069546626164</v>
      </c>
      <c r="R2134" s="12" t="n">
        <v>64.0670309332378</v>
      </c>
      <c r="S2134" s="12" t="n">
        <v>63.4294772305992</v>
      </c>
      <c r="T2134" s="12" t="n">
        <v>62.8352328032126</v>
      </c>
      <c r="U2134" s="12" t="n">
        <v>62.6428108215332</v>
      </c>
      <c r="V2134" s="12" t="n">
        <v>66.4506378173828</v>
      </c>
      <c r="W2134" s="12" t="n">
        <v>3.80782699584961</v>
      </c>
      <c r="X2134" s="13" t="n">
        <v>97.4633382972816</v>
      </c>
      <c r="Y2134" s="13" t="n">
        <v>99.9192306721523</v>
      </c>
      <c r="Z2134" s="13" t="n">
        <v>65</v>
      </c>
      <c r="AA2134" s="10" t="s">
        <v>170</v>
      </c>
      <c r="AG2134" s="13" t="n">
        <v>98.6922080510163</v>
      </c>
      <c r="AH2134" s="13" t="n">
        <v>100</v>
      </c>
      <c r="AI2134" s="13" t="n">
        <v>54.3</v>
      </c>
      <c r="AJ2134" s="13" t="n">
        <v>69.7</v>
      </c>
      <c r="AK2134" s="13" t="n">
        <v>63</v>
      </c>
      <c r="AL2134" s="12" t="n">
        <v>63.2571180214352</v>
      </c>
      <c r="AM2134" s="10" t="s">
        <v>157</v>
      </c>
    </row>
    <row r="2135" customFormat="false" ht="15" hidden="false" customHeight="false" outlineLevel="0" collapsed="false">
      <c r="A2135" s="10" t="s">
        <v>4706</v>
      </c>
      <c r="B2135" s="10" t="s">
        <v>4617</v>
      </c>
      <c r="C2135" s="10" t="s">
        <v>148</v>
      </c>
      <c r="D2135" s="11" t="n">
        <v>46299.0671759259</v>
      </c>
      <c r="E2135" s="10" t="s">
        <v>4707</v>
      </c>
      <c r="F2135" s="10" t="s">
        <v>4619</v>
      </c>
      <c r="G2135" s="10" t="s">
        <v>4620</v>
      </c>
      <c r="H2135" s="10" t="s">
        <v>301</v>
      </c>
      <c r="I2135" s="10" t="s">
        <v>152</v>
      </c>
      <c r="J2135" s="10" t="s">
        <v>248</v>
      </c>
      <c r="K2135" s="10" t="s">
        <v>154</v>
      </c>
      <c r="M2135" s="12" t="n">
        <v>58.941196598913</v>
      </c>
      <c r="N2135" s="12" t="n">
        <v>2.23585282339369</v>
      </c>
      <c r="O2135" s="12" t="n">
        <v>58.2647622631561</v>
      </c>
      <c r="P2135" s="12" t="n">
        <v>63.6629022299961</v>
      </c>
      <c r="Q2135" s="12" t="n">
        <v>61.6427783229477</v>
      </c>
      <c r="R2135" s="12" t="n">
        <v>60.794408128909</v>
      </c>
      <c r="S2135" s="12" t="n">
        <v>60.0779799580875</v>
      </c>
      <c r="T2135" s="12" t="n">
        <v>56.1140603299246</v>
      </c>
      <c r="U2135" s="12" t="n">
        <v>55.6111106872559</v>
      </c>
      <c r="V2135" s="12" t="n">
        <v>65.6011276245117</v>
      </c>
      <c r="W2135" s="12" t="n">
        <v>9.99001693725586</v>
      </c>
      <c r="X2135" s="13" t="n">
        <v>51.0910352626709</v>
      </c>
      <c r="Y2135" s="13" t="n">
        <v>79.1996504574895</v>
      </c>
      <c r="Z2135" s="13" t="n">
        <v>58.1</v>
      </c>
      <c r="AA2135" s="10" t="s">
        <v>170</v>
      </c>
      <c r="AG2135" s="13" t="n">
        <v>98.3456556082149</v>
      </c>
      <c r="AH2135" s="13" t="n">
        <v>100</v>
      </c>
      <c r="AI2135" s="13" t="n">
        <v>52.9</v>
      </c>
      <c r="AJ2135" s="13" t="n">
        <v>71.2</v>
      </c>
      <c r="AK2135" s="13" t="n">
        <v>58.3</v>
      </c>
      <c r="AL2135" s="12" t="n">
        <v>56.4945436432638</v>
      </c>
      <c r="AM2135" s="10" t="s">
        <v>157</v>
      </c>
    </row>
    <row r="2136" customFormat="false" ht="15" hidden="false" customHeight="false" outlineLevel="0" collapsed="false">
      <c r="A2136" s="10" t="s">
        <v>4708</v>
      </c>
      <c r="B2136" s="10" t="s">
        <v>4617</v>
      </c>
      <c r="C2136" s="10" t="s">
        <v>148</v>
      </c>
      <c r="D2136" s="11" t="n">
        <v>46299.0672106482</v>
      </c>
      <c r="E2136" s="10" t="s">
        <v>4709</v>
      </c>
      <c r="F2136" s="10" t="s">
        <v>4619</v>
      </c>
      <c r="G2136" s="10" t="s">
        <v>4620</v>
      </c>
      <c r="H2136" s="10" t="s">
        <v>304</v>
      </c>
      <c r="I2136" s="10" t="s">
        <v>152</v>
      </c>
      <c r="J2136" s="10" t="s">
        <v>248</v>
      </c>
      <c r="K2136" s="10" t="s">
        <v>154</v>
      </c>
      <c r="M2136" s="12" t="n">
        <v>66.8003231945029</v>
      </c>
      <c r="N2136" s="12" t="n">
        <v>1.07939349507586</v>
      </c>
      <c r="O2136" s="12" t="n">
        <v>66.5093507828609</v>
      </c>
      <c r="P2136" s="12" t="n">
        <v>67.4453763117241</v>
      </c>
      <c r="Q2136" s="12" t="n">
        <v>69.1271286774773</v>
      </c>
      <c r="R2136" s="12" t="n">
        <v>67.2482576159353</v>
      </c>
      <c r="S2136" s="12" t="n">
        <v>67.9883083139692</v>
      </c>
      <c r="T2136" s="12" t="n">
        <v>65.6601323364247</v>
      </c>
      <c r="U2136" s="12" t="n">
        <v>65.3340835571289</v>
      </c>
      <c r="V2136" s="12" t="n">
        <v>70.1352844238281</v>
      </c>
      <c r="W2136" s="12" t="n">
        <v>4.80120086669922</v>
      </c>
      <c r="X2136" s="13" t="n">
        <v>87.3492136204001</v>
      </c>
      <c r="Y2136" s="13" t="n">
        <v>98.8805542830967</v>
      </c>
      <c r="Z2136" s="13" t="n">
        <v>67.6</v>
      </c>
      <c r="AA2136" s="10" t="s">
        <v>170</v>
      </c>
      <c r="AG2136" s="13" t="n">
        <v>98.8388435598736</v>
      </c>
      <c r="AH2136" s="13" t="n">
        <v>100</v>
      </c>
      <c r="AI2136" s="13" t="n">
        <v>64.3</v>
      </c>
      <c r="AJ2136" s="13" t="n">
        <v>74</v>
      </c>
      <c r="AK2136" s="13" t="n">
        <v>66.1</v>
      </c>
      <c r="AL2136" s="12" t="n">
        <v>65.737037037037</v>
      </c>
      <c r="AM2136" s="10" t="s">
        <v>157</v>
      </c>
    </row>
    <row r="2137" customFormat="false" ht="15" hidden="false" customHeight="false" outlineLevel="0" collapsed="false">
      <c r="A2137" s="10" t="s">
        <v>4710</v>
      </c>
      <c r="B2137" s="10" t="s">
        <v>4617</v>
      </c>
      <c r="C2137" s="10" t="s">
        <v>148</v>
      </c>
      <c r="D2137" s="11" t="n">
        <v>46299.0672337963</v>
      </c>
      <c r="E2137" s="10" t="s">
        <v>4711</v>
      </c>
      <c r="F2137" s="10" t="s">
        <v>4619</v>
      </c>
      <c r="G2137" s="10" t="s">
        <v>4620</v>
      </c>
      <c r="H2137" s="10" t="s">
        <v>307</v>
      </c>
      <c r="I2137" s="10" t="s">
        <v>152</v>
      </c>
      <c r="J2137" s="10" t="s">
        <v>248</v>
      </c>
      <c r="K2137" s="10" t="s">
        <v>154</v>
      </c>
      <c r="M2137" s="12" t="n">
        <v>64.7700598568142</v>
      </c>
      <c r="N2137" s="12" t="n">
        <v>1.33901201560288</v>
      </c>
      <c r="O2137" s="12" t="n">
        <v>64.3642844955134</v>
      </c>
      <c r="P2137" s="12" t="n">
        <v>66.8705542670356</v>
      </c>
      <c r="Q2137" s="12" t="n">
        <v>67.4592742039829</v>
      </c>
      <c r="R2137" s="12" t="n">
        <v>65.8906515255849</v>
      </c>
      <c r="S2137" s="12" t="n">
        <v>65.3981622326719</v>
      </c>
      <c r="T2137" s="12" t="n">
        <v>63.0889307014307</v>
      </c>
      <c r="U2137" s="12" t="n">
        <v>62.8692321777344</v>
      </c>
      <c r="V2137" s="12" t="n">
        <v>69.020149230957</v>
      </c>
      <c r="W2137" s="12" t="n">
        <v>6.15091705322266</v>
      </c>
      <c r="X2137" s="13" t="n">
        <v>77.9330565855231</v>
      </c>
      <c r="Y2137" s="13" t="n">
        <v>96.9289053683701</v>
      </c>
      <c r="Z2137" s="13" t="n">
        <v>65.1</v>
      </c>
      <c r="AA2137" s="10" t="s">
        <v>170</v>
      </c>
      <c r="AC2137" s="10" t="s">
        <v>156</v>
      </c>
      <c r="AG2137" s="13" t="n">
        <v>98.2945429335446</v>
      </c>
      <c r="AH2137" s="13" t="n">
        <v>100</v>
      </c>
      <c r="AI2137" s="13" t="n">
        <v>62</v>
      </c>
      <c r="AJ2137" s="13" t="n">
        <v>73.8</v>
      </c>
      <c r="AK2137" s="13" t="n">
        <v>63.5</v>
      </c>
      <c r="AL2137" s="12" t="n">
        <v>63.7481481481482</v>
      </c>
      <c r="AM2137" s="10" t="s">
        <v>157</v>
      </c>
    </row>
    <row r="2138" customFormat="false" ht="15" hidden="false" customHeight="false" outlineLevel="0" collapsed="false">
      <c r="A2138" s="10" t="s">
        <v>4712</v>
      </c>
      <c r="B2138" s="10" t="s">
        <v>4617</v>
      </c>
      <c r="C2138" s="10" t="s">
        <v>148</v>
      </c>
      <c r="D2138" s="11" t="n">
        <v>46299.0672569444</v>
      </c>
      <c r="E2138" s="10" t="s">
        <v>4713</v>
      </c>
      <c r="F2138" s="10" t="s">
        <v>4619</v>
      </c>
      <c r="G2138" s="10" t="s">
        <v>4620</v>
      </c>
      <c r="H2138" s="10" t="s">
        <v>310</v>
      </c>
      <c r="I2138" s="10" t="s">
        <v>152</v>
      </c>
      <c r="J2138" s="10" t="s">
        <v>248</v>
      </c>
      <c r="K2138" s="10" t="s">
        <v>154</v>
      </c>
      <c r="M2138" s="12" t="n">
        <v>62.273303683057</v>
      </c>
      <c r="N2138" s="12" t="n">
        <v>1.6386207261626</v>
      </c>
      <c r="O2138" s="12" t="n">
        <v>61.7828309600588</v>
      </c>
      <c r="P2138" s="12" t="n">
        <v>64.6011567611676</v>
      </c>
      <c r="Q2138" s="12" t="n">
        <v>65.7510953609039</v>
      </c>
      <c r="R2138" s="12" t="n">
        <v>63.2434219229081</v>
      </c>
      <c r="S2138" s="12" t="n">
        <v>62.9635917206927</v>
      </c>
      <c r="T2138" s="12" t="n">
        <v>60.3159150146963</v>
      </c>
      <c r="U2138" s="12" t="n">
        <v>59.7551307678223</v>
      </c>
      <c r="V2138" s="12" t="n">
        <v>67.9993133544922</v>
      </c>
      <c r="W2138" s="12" t="n">
        <v>8.24418258666992</v>
      </c>
      <c r="X2138" s="13" t="n">
        <v>70.5287247080009</v>
      </c>
      <c r="Y2138" s="13" t="n">
        <v>92.329239926969</v>
      </c>
      <c r="Z2138" s="13" t="n">
        <v>62.4</v>
      </c>
      <c r="AA2138" s="10" t="s">
        <v>170</v>
      </c>
      <c r="AG2138" s="13" t="n">
        <v>98.5045577728505</v>
      </c>
      <c r="AH2138" s="13" t="n">
        <v>100</v>
      </c>
      <c r="AI2138" s="13" t="n">
        <v>58.9</v>
      </c>
      <c r="AJ2138" s="13" t="n">
        <v>75.1</v>
      </c>
      <c r="AK2138" s="13" t="n">
        <v>60.6</v>
      </c>
      <c r="AL2138" s="12" t="n">
        <v>60.2642105263158</v>
      </c>
      <c r="AM2138" s="10" t="s">
        <v>157</v>
      </c>
    </row>
    <row r="2139" customFormat="false" ht="15" hidden="false" customHeight="false" outlineLevel="0" collapsed="false">
      <c r="A2139" s="10" t="s">
        <v>4714</v>
      </c>
      <c r="B2139" s="10" t="s">
        <v>4617</v>
      </c>
      <c r="C2139" s="10" t="s">
        <v>148</v>
      </c>
      <c r="D2139" s="11" t="n">
        <v>46299.0672800926</v>
      </c>
      <c r="E2139" s="10" t="s">
        <v>4715</v>
      </c>
      <c r="F2139" s="10" t="s">
        <v>4619</v>
      </c>
      <c r="G2139" s="10" t="s">
        <v>4620</v>
      </c>
      <c r="H2139" s="10" t="s">
        <v>313</v>
      </c>
      <c r="I2139" s="10" t="s">
        <v>152</v>
      </c>
      <c r="J2139" s="10" t="s">
        <v>248</v>
      </c>
      <c r="K2139" s="10" t="s">
        <v>154</v>
      </c>
      <c r="M2139" s="12" t="n">
        <v>63.700550316001</v>
      </c>
      <c r="N2139" s="12" t="n">
        <v>1.35210520583055</v>
      </c>
      <c r="O2139" s="12" t="n">
        <v>63.2719443669111</v>
      </c>
      <c r="P2139" s="12" t="n">
        <v>65.9515639963782</v>
      </c>
      <c r="Q2139" s="12" t="n">
        <v>65.9328530771462</v>
      </c>
      <c r="R2139" s="12" t="n">
        <v>64.9259588059682</v>
      </c>
      <c r="S2139" s="12" t="n">
        <v>64.5672743919175</v>
      </c>
      <c r="T2139" s="12" t="n">
        <v>61.9447349866152</v>
      </c>
      <c r="U2139" s="12" t="n">
        <v>61.5386352539063</v>
      </c>
      <c r="V2139" s="12" t="n">
        <v>67.9237518310547</v>
      </c>
      <c r="W2139" s="12" t="n">
        <v>6.38511657714844</v>
      </c>
      <c r="X2139" s="13" t="n">
        <v>72.1958648799676</v>
      </c>
      <c r="Y2139" s="13" t="n">
        <v>97.0734219378308</v>
      </c>
      <c r="Z2139" s="13" t="n">
        <v>64</v>
      </c>
      <c r="AA2139" s="10" t="s">
        <v>170</v>
      </c>
      <c r="AG2139" s="13" t="n">
        <v>98.7973326982615</v>
      </c>
      <c r="AH2139" s="13" t="n">
        <v>100</v>
      </c>
      <c r="AI2139" s="13" t="n">
        <v>60.7</v>
      </c>
      <c r="AJ2139" s="13" t="n">
        <v>74.2</v>
      </c>
      <c r="AK2139" s="13" t="n">
        <v>61.9</v>
      </c>
      <c r="AL2139" s="12" t="n">
        <v>61.5386333961991</v>
      </c>
      <c r="AM2139" s="10" t="s">
        <v>157</v>
      </c>
    </row>
    <row r="2140" customFormat="false" ht="15" hidden="false" customHeight="false" outlineLevel="0" collapsed="false">
      <c r="A2140" s="10" t="s">
        <v>4716</v>
      </c>
      <c r="B2140" s="10" t="s">
        <v>4617</v>
      </c>
      <c r="C2140" s="10" t="s">
        <v>148</v>
      </c>
      <c r="D2140" s="11" t="n">
        <v>46299.0673148148</v>
      </c>
      <c r="E2140" s="10" t="s">
        <v>4717</v>
      </c>
      <c r="F2140" s="10" t="s">
        <v>4619</v>
      </c>
      <c r="G2140" s="10" t="s">
        <v>4620</v>
      </c>
      <c r="H2140" s="10" t="s">
        <v>316</v>
      </c>
      <c r="I2140" s="10" t="s">
        <v>152</v>
      </c>
      <c r="J2140" s="10" t="s">
        <v>248</v>
      </c>
      <c r="K2140" s="10" t="s">
        <v>154</v>
      </c>
      <c r="M2140" s="12" t="n">
        <v>62.4725590777944</v>
      </c>
      <c r="N2140" s="12" t="n">
        <v>1.56888770945925</v>
      </c>
      <c r="O2140" s="12" t="n">
        <v>62.0391815855301</v>
      </c>
      <c r="P2140" s="12" t="n">
        <v>65.0233424718486</v>
      </c>
      <c r="Q2140" s="12" t="n">
        <v>65.1107471507442</v>
      </c>
      <c r="R2140" s="12" t="n">
        <v>63.132992289331</v>
      </c>
      <c r="S2140" s="12" t="n">
        <v>63.2724985690443</v>
      </c>
      <c r="T2140" s="12" t="n">
        <v>60.5197097791721</v>
      </c>
      <c r="U2140" s="12" t="n">
        <v>59.5653953552246</v>
      </c>
      <c r="V2140" s="12" t="n">
        <v>67.2336502075195</v>
      </c>
      <c r="W2140" s="12" t="n">
        <v>7.66825485229492</v>
      </c>
      <c r="X2140" s="13" t="n">
        <v>69.8481465926925</v>
      </c>
      <c r="Y2140" s="13" t="n">
        <v>90.7263323091886</v>
      </c>
      <c r="Z2140" s="13" t="n">
        <v>62.3</v>
      </c>
      <c r="AA2140" s="10" t="s">
        <v>170</v>
      </c>
      <c r="AG2140" s="13" t="n">
        <v>98.5878968816056</v>
      </c>
      <c r="AH2140" s="13" t="n">
        <v>100</v>
      </c>
      <c r="AI2140" s="13" t="n">
        <v>58.8</v>
      </c>
      <c r="AJ2140" s="13" t="n">
        <v>73.3</v>
      </c>
      <c r="AK2140" s="13" t="n">
        <v>60.7</v>
      </c>
      <c r="AL2140" s="12" t="n">
        <v>60.9481481481481</v>
      </c>
      <c r="AM2140" s="10" t="s">
        <v>157</v>
      </c>
    </row>
    <row r="2141" customFormat="false" ht="15" hidden="false" customHeight="false" outlineLevel="0" collapsed="false">
      <c r="A2141" s="10" t="s">
        <v>4718</v>
      </c>
      <c r="B2141" s="10" t="s">
        <v>4617</v>
      </c>
      <c r="C2141" s="10" t="s">
        <v>148</v>
      </c>
      <c r="D2141" s="11" t="n">
        <v>46299.067349537</v>
      </c>
      <c r="E2141" s="10" t="s">
        <v>4719</v>
      </c>
      <c r="F2141" s="10" t="s">
        <v>4619</v>
      </c>
      <c r="G2141" s="10" t="s">
        <v>4620</v>
      </c>
      <c r="H2141" s="10" t="s">
        <v>319</v>
      </c>
      <c r="I2141" s="10" t="s">
        <v>152</v>
      </c>
      <c r="J2141" s="10" t="s">
        <v>248</v>
      </c>
      <c r="K2141" s="10" t="s">
        <v>154</v>
      </c>
      <c r="M2141" s="12" t="n">
        <v>61.145601311838</v>
      </c>
      <c r="N2141" s="12" t="n">
        <v>2.18739364348021</v>
      </c>
      <c r="O2141" s="12" t="n">
        <v>60.4945397012492</v>
      </c>
      <c r="P2141" s="12" t="n">
        <v>65.1598527255446</v>
      </c>
      <c r="Q2141" s="12" t="n">
        <v>64.5617886738405</v>
      </c>
      <c r="R2141" s="12" t="n">
        <v>62.8658138832631</v>
      </c>
      <c r="S2141" s="12" t="n">
        <v>61.9078108765567</v>
      </c>
      <c r="T2141" s="12" t="n">
        <v>58.5776465630834</v>
      </c>
      <c r="U2141" s="12" t="n">
        <v>57.2513236999512</v>
      </c>
      <c r="V2141" s="12" t="n">
        <v>67.1163635253906</v>
      </c>
      <c r="W2141" s="12" t="n">
        <v>9.86503982543945</v>
      </c>
      <c r="X2141" s="13" t="n">
        <v>55.0022092509477</v>
      </c>
      <c r="Y2141" s="13" t="n">
        <v>82.7108671891351</v>
      </c>
      <c r="Z2141" s="13" t="n">
        <v>61.5</v>
      </c>
      <c r="AA2141" s="10" t="s">
        <v>170</v>
      </c>
      <c r="AG2141" s="13" t="n">
        <v>98.669144810812</v>
      </c>
      <c r="AH2141" s="13" t="n">
        <v>100</v>
      </c>
      <c r="AI2141" s="13" t="n">
        <v>56.6</v>
      </c>
      <c r="AJ2141" s="13" t="n">
        <v>73.4</v>
      </c>
      <c r="AK2141" s="13" t="n">
        <v>59.3</v>
      </c>
      <c r="AL2141" s="12" t="n">
        <v>59.8999089184061</v>
      </c>
      <c r="AM2141" s="10" t="s">
        <v>157</v>
      </c>
    </row>
    <row r="2142" customFormat="false" ht="15" hidden="false" customHeight="false" outlineLevel="0" collapsed="false">
      <c r="A2142" s="10" t="s">
        <v>4720</v>
      </c>
      <c r="B2142" s="10" t="s">
        <v>4617</v>
      </c>
      <c r="C2142" s="10" t="s">
        <v>148</v>
      </c>
      <c r="D2142" s="11" t="n">
        <v>46299.0675810185</v>
      </c>
      <c r="E2142" s="10" t="s">
        <v>4721</v>
      </c>
      <c r="F2142" s="10" t="s">
        <v>4619</v>
      </c>
      <c r="G2142" s="10" t="s">
        <v>4620</v>
      </c>
      <c r="H2142" s="10" t="s">
        <v>322</v>
      </c>
      <c r="I2142" s="10" t="s">
        <v>323</v>
      </c>
      <c r="J2142" s="10" t="s">
        <v>248</v>
      </c>
      <c r="K2142" s="10" t="s">
        <v>154</v>
      </c>
      <c r="M2142" s="12" t="n">
        <v>69.9922710681676</v>
      </c>
      <c r="N2142" s="12" t="n">
        <v>0.610892472327334</v>
      </c>
      <c r="O2142" s="12" t="n">
        <v>69.875890671192</v>
      </c>
      <c r="P2142" s="12" t="n">
        <v>70.6514050275721</v>
      </c>
      <c r="Q2142" s="12" t="n">
        <v>70.9854117685396</v>
      </c>
      <c r="R2142" s="12" t="n">
        <v>70.3191144925277</v>
      </c>
      <c r="S2142" s="12" t="n">
        <v>69.8012406113907</v>
      </c>
      <c r="T2142" s="12" t="n">
        <v>69.1832101323195</v>
      </c>
      <c r="U2142" s="12" t="n">
        <v>69.0490646362305</v>
      </c>
      <c r="V2142" s="12" t="n">
        <v>71.3045349121094</v>
      </c>
      <c r="W2142" s="12" t="n">
        <v>2.25547027587891</v>
      </c>
      <c r="X2142" s="13" t="n">
        <v>99.5537198760916</v>
      </c>
      <c r="Y2142" s="13" t="n">
        <v>100</v>
      </c>
      <c r="Z2142" s="13" t="n">
        <v>69.9</v>
      </c>
      <c r="AA2142" s="10" t="s">
        <v>170</v>
      </c>
      <c r="AG2142" s="13" t="n">
        <v>98.1213401336012</v>
      </c>
      <c r="AH2142" s="13" t="n">
        <v>100</v>
      </c>
      <c r="AI2142" s="13" t="n">
        <v>65.8</v>
      </c>
      <c r="AJ2142" s="13" t="n">
        <v>74</v>
      </c>
      <c r="AK2142" s="13" t="n">
        <v>68.8</v>
      </c>
      <c r="AL2142" s="12" t="n">
        <v>69.0941184411727</v>
      </c>
      <c r="AM2142" s="10" t="s">
        <v>157</v>
      </c>
    </row>
    <row r="2143" customFormat="false" ht="15" hidden="false" customHeight="false" outlineLevel="0" collapsed="false">
      <c r="A2143" s="10" t="s">
        <v>4722</v>
      </c>
      <c r="B2143" s="10" t="s">
        <v>4617</v>
      </c>
      <c r="C2143" s="10" t="s">
        <v>148</v>
      </c>
      <c r="D2143" s="11" t="n">
        <v>46299.0676041667</v>
      </c>
      <c r="E2143" s="10" t="s">
        <v>4723</v>
      </c>
      <c r="F2143" s="10" t="s">
        <v>4619</v>
      </c>
      <c r="G2143" s="10" t="s">
        <v>4620</v>
      </c>
      <c r="H2143" s="10" t="s">
        <v>326</v>
      </c>
      <c r="I2143" s="10" t="s">
        <v>323</v>
      </c>
      <c r="J2143" s="10" t="s">
        <v>248</v>
      </c>
      <c r="K2143" s="10" t="s">
        <v>154</v>
      </c>
      <c r="M2143" s="12" t="n">
        <v>68.3870740631867</v>
      </c>
      <c r="N2143" s="12" t="n">
        <v>0.619917364547614</v>
      </c>
      <c r="O2143" s="12" t="n">
        <v>68.2965643153529</v>
      </c>
      <c r="P2143" s="12" t="n">
        <v>68.8969983003452</v>
      </c>
      <c r="Q2143" s="12" t="n">
        <v>68.854862289475</v>
      </c>
      <c r="R2143" s="12" t="n">
        <v>69.148209225429</v>
      </c>
      <c r="S2143" s="12" t="n">
        <v>68.0615564243984</v>
      </c>
      <c r="T2143" s="12" t="n">
        <v>67.6709049705331</v>
      </c>
      <c r="U2143" s="12" t="n">
        <v>67.0314025878906</v>
      </c>
      <c r="V2143" s="12" t="n">
        <v>70.3082885742188</v>
      </c>
      <c r="W2143" s="12" t="n">
        <v>3.27688598632813</v>
      </c>
      <c r="X2143" s="13" t="n">
        <v>98.4050209559291</v>
      </c>
      <c r="Y2143" s="13" t="n">
        <v>100</v>
      </c>
      <c r="Z2143" s="13" t="n">
        <v>68.5031318664551</v>
      </c>
      <c r="AA2143" s="10" t="s">
        <v>170</v>
      </c>
      <c r="AG2143" s="13" t="n">
        <v>98.8347036548882</v>
      </c>
      <c r="AH2143" s="13" t="n">
        <v>100</v>
      </c>
      <c r="AI2143" s="13" t="n">
        <v>64.8</v>
      </c>
      <c r="AJ2143" s="13" t="n">
        <v>73.8</v>
      </c>
      <c r="AK2143" s="13" t="n">
        <v>68.1</v>
      </c>
      <c r="AL2143" s="12" t="n">
        <v>67.8</v>
      </c>
      <c r="AM2143" s="10" t="s">
        <v>157</v>
      </c>
    </row>
    <row r="2144" customFormat="false" ht="15" hidden="false" customHeight="false" outlineLevel="0" collapsed="false">
      <c r="A2144" s="10" t="s">
        <v>4724</v>
      </c>
      <c r="B2144" s="10" t="s">
        <v>4617</v>
      </c>
      <c r="C2144" s="10" t="s">
        <v>148</v>
      </c>
      <c r="D2144" s="11" t="n">
        <v>46299.0676388889</v>
      </c>
      <c r="E2144" s="10" t="s">
        <v>4725</v>
      </c>
      <c r="F2144" s="10" t="s">
        <v>4619</v>
      </c>
      <c r="G2144" s="10" t="s">
        <v>4620</v>
      </c>
      <c r="H2144" s="10" t="s">
        <v>329</v>
      </c>
      <c r="I2144" s="10" t="s">
        <v>323</v>
      </c>
      <c r="J2144" s="10" t="s">
        <v>248</v>
      </c>
      <c r="K2144" s="10" t="s">
        <v>154</v>
      </c>
      <c r="M2144" s="12" t="n">
        <v>68.3685840959344</v>
      </c>
      <c r="N2144" s="12" t="n">
        <v>0.585835032503148</v>
      </c>
      <c r="O2144" s="12" t="n">
        <v>68.254317581993</v>
      </c>
      <c r="P2144" s="12" t="n">
        <v>69.6307399277289</v>
      </c>
      <c r="Q2144" s="12" t="n">
        <v>69.3944672382012</v>
      </c>
      <c r="R2144" s="12" t="n">
        <v>67.8975873491178</v>
      </c>
      <c r="S2144" s="12" t="n">
        <v>68.2123804873757</v>
      </c>
      <c r="T2144" s="12" t="n">
        <v>67.6041312691311</v>
      </c>
      <c r="U2144" s="12" t="n">
        <v>67.0186004638672</v>
      </c>
      <c r="V2144" s="12" t="n">
        <v>69.8918991088867</v>
      </c>
      <c r="W2144" s="12" t="n">
        <v>2.87329864501953</v>
      </c>
      <c r="X2144" s="13" t="n">
        <v>99.7084019309652</v>
      </c>
      <c r="Y2144" s="13" t="n">
        <v>100</v>
      </c>
      <c r="Z2144" s="13" t="n">
        <v>68.6</v>
      </c>
      <c r="AA2144" s="10" t="s">
        <v>170</v>
      </c>
      <c r="AG2144" s="13" t="n">
        <v>98.5047139990654</v>
      </c>
      <c r="AH2144" s="13" t="n">
        <v>100</v>
      </c>
      <c r="AI2144" s="13" t="n">
        <v>64.2</v>
      </c>
      <c r="AJ2144" s="13" t="n">
        <v>73.5</v>
      </c>
      <c r="AK2144" s="13" t="n">
        <v>68.2</v>
      </c>
      <c r="AL2144" s="12" t="n">
        <v>68.0941899169096</v>
      </c>
      <c r="AM2144" s="10" t="s">
        <v>157</v>
      </c>
    </row>
    <row r="2145" customFormat="false" ht="15" hidden="false" customHeight="false" outlineLevel="0" collapsed="false">
      <c r="A2145" s="10" t="s">
        <v>4726</v>
      </c>
      <c r="B2145" s="10" t="s">
        <v>4617</v>
      </c>
      <c r="C2145" s="10" t="s">
        <v>148</v>
      </c>
      <c r="D2145" s="11" t="n">
        <v>46299.067650463</v>
      </c>
      <c r="E2145" s="10" t="s">
        <v>4727</v>
      </c>
      <c r="F2145" s="10" t="s">
        <v>4619</v>
      </c>
      <c r="G2145" s="10" t="s">
        <v>4620</v>
      </c>
      <c r="H2145" s="10" t="s">
        <v>332</v>
      </c>
      <c r="I2145" s="10" t="s">
        <v>323</v>
      </c>
      <c r="J2145" s="10" t="s">
        <v>248</v>
      </c>
      <c r="K2145" s="10" t="s">
        <v>154</v>
      </c>
      <c r="M2145" s="12" t="n">
        <v>68.1418837530495</v>
      </c>
      <c r="N2145" s="12" t="n">
        <v>0.689282370957296</v>
      </c>
      <c r="O2145" s="12" t="n">
        <v>68.0022538476917</v>
      </c>
      <c r="P2145" s="12" t="n">
        <v>69.4918787364873</v>
      </c>
      <c r="Q2145" s="12" t="n">
        <v>68.7185397664055</v>
      </c>
      <c r="R2145" s="12" t="n">
        <v>68.6105465922956</v>
      </c>
      <c r="S2145" s="12" t="n">
        <v>67.878574087473</v>
      </c>
      <c r="T2145" s="12" t="n">
        <v>67.2959666179738</v>
      </c>
      <c r="U2145" s="12" t="n">
        <v>66.8000030517578</v>
      </c>
      <c r="V2145" s="12" t="n">
        <v>70.5382614135742</v>
      </c>
      <c r="W2145" s="12" t="n">
        <v>3.73825836181641</v>
      </c>
      <c r="X2145" s="13" t="n">
        <v>97.6883395834434</v>
      </c>
      <c r="Y2145" s="13" t="n">
        <v>100</v>
      </c>
      <c r="Z2145" s="13" t="n">
        <v>68.6209716796875</v>
      </c>
      <c r="AA2145" s="10" t="s">
        <v>170</v>
      </c>
      <c r="AG2145" s="13" t="n">
        <v>98.8461940064738</v>
      </c>
      <c r="AH2145" s="13" t="n">
        <v>100</v>
      </c>
      <c r="AI2145" s="13" t="n">
        <v>64</v>
      </c>
      <c r="AJ2145" s="13" t="n">
        <v>72.4</v>
      </c>
      <c r="AK2145" s="13" t="n">
        <v>67.6</v>
      </c>
      <c r="AL2145" s="12" t="n">
        <v>67.420618556701</v>
      </c>
      <c r="AM2145" s="10" t="s">
        <v>157</v>
      </c>
    </row>
    <row r="2146" customFormat="false" ht="15" hidden="false" customHeight="false" outlineLevel="0" collapsed="false">
      <c r="A2146" s="10" t="s">
        <v>4728</v>
      </c>
      <c r="B2146" s="10" t="s">
        <v>4617</v>
      </c>
      <c r="C2146" s="10" t="s">
        <v>148</v>
      </c>
      <c r="D2146" s="11" t="n">
        <v>46299.0677662037</v>
      </c>
      <c r="E2146" s="10" t="s">
        <v>4729</v>
      </c>
      <c r="F2146" s="10" t="s">
        <v>4619</v>
      </c>
      <c r="G2146" s="10" t="s">
        <v>4620</v>
      </c>
      <c r="H2146" s="10" t="s">
        <v>336</v>
      </c>
      <c r="I2146" s="10" t="s">
        <v>323</v>
      </c>
      <c r="J2146" s="10" t="s">
        <v>153</v>
      </c>
      <c r="K2146" s="10" t="s">
        <v>154</v>
      </c>
      <c r="M2146" s="12" t="n">
        <v>68.4204274261559</v>
      </c>
      <c r="N2146" s="12" t="n">
        <v>1.10021782786412</v>
      </c>
      <c r="O2146" s="12" t="n">
        <v>68.2837899879955</v>
      </c>
      <c r="P2146" s="12" t="n">
        <v>68.730168181032</v>
      </c>
      <c r="Q2146" s="12" t="n">
        <v>69.3763785070174</v>
      </c>
      <c r="R2146" s="12" t="n">
        <v>70.4706247296966</v>
      </c>
      <c r="S2146" s="12" t="n">
        <v>67.2236055333894</v>
      </c>
      <c r="T2146" s="12" t="n">
        <v>67.0324322204455</v>
      </c>
      <c r="U2146" s="12" t="n">
        <v>66.5501022338867</v>
      </c>
      <c r="V2146" s="12" t="n">
        <v>70.9428100585938</v>
      </c>
      <c r="W2146" s="12" t="n">
        <v>4.39270782470703</v>
      </c>
      <c r="X2146" s="13" t="n">
        <v>82.6546458076367</v>
      </c>
      <c r="Y2146" s="13" t="n">
        <v>99.782595192248</v>
      </c>
      <c r="Z2146" s="13" t="n">
        <v>68.7999999999999</v>
      </c>
      <c r="AA2146" s="10" t="s">
        <v>170</v>
      </c>
      <c r="AG2146" s="13" t="n">
        <v>98.8821325471408</v>
      </c>
      <c r="AH2146" s="13" t="n">
        <v>100</v>
      </c>
      <c r="AI2146" s="13" t="n">
        <v>64.9</v>
      </c>
      <c r="AJ2146" s="13" t="n">
        <v>74.5</v>
      </c>
      <c r="AK2146" s="13" t="n">
        <v>67.9</v>
      </c>
      <c r="AL2146" s="12" t="n">
        <v>67.9162162162162</v>
      </c>
      <c r="AM2146" s="10" t="s">
        <v>157</v>
      </c>
    </row>
    <row r="2147" customFormat="false" ht="15" hidden="false" customHeight="false" outlineLevel="0" collapsed="false">
      <c r="A2147" s="10" t="s">
        <v>4730</v>
      </c>
      <c r="B2147" s="10" t="s">
        <v>4617</v>
      </c>
      <c r="C2147" s="10" t="s">
        <v>148</v>
      </c>
      <c r="D2147" s="11" t="n">
        <v>46299.0677893519</v>
      </c>
      <c r="E2147" s="10" t="s">
        <v>4731</v>
      </c>
      <c r="F2147" s="10" t="s">
        <v>4619</v>
      </c>
      <c r="G2147" s="10" t="s">
        <v>4620</v>
      </c>
      <c r="H2147" s="10" t="s">
        <v>339</v>
      </c>
      <c r="I2147" s="10" t="s">
        <v>323</v>
      </c>
      <c r="J2147" s="10" t="s">
        <v>153</v>
      </c>
      <c r="K2147" s="10" t="s">
        <v>154</v>
      </c>
      <c r="M2147" s="12" t="n">
        <v>67.0858674017052</v>
      </c>
      <c r="N2147" s="12" t="n">
        <v>0.943712097518957</v>
      </c>
      <c r="O2147" s="12" t="n">
        <v>67.0084445742382</v>
      </c>
      <c r="P2147" s="12" t="n">
        <v>67.9980934693752</v>
      </c>
      <c r="Q2147" s="12" t="n">
        <v>66.7605122558209</v>
      </c>
      <c r="R2147" s="12" t="n">
        <v>67.8873511503262</v>
      </c>
      <c r="S2147" s="12" t="n">
        <v>66.9014617176641</v>
      </c>
      <c r="T2147" s="12" t="n">
        <v>65.6555269745062</v>
      </c>
      <c r="U2147" s="12" t="n">
        <v>65.5481491088867</v>
      </c>
      <c r="V2147" s="12" t="n">
        <v>69.1298446655273</v>
      </c>
      <c r="W2147" s="12" t="n">
        <v>3.58169555664063</v>
      </c>
      <c r="X2147" s="13" t="n">
        <v>88.2933080737728</v>
      </c>
      <c r="Y2147" s="13" t="n">
        <v>99.9814267937074</v>
      </c>
      <c r="Z2147" s="13" t="n">
        <v>67.6</v>
      </c>
      <c r="AA2147" s="10" t="s">
        <v>170</v>
      </c>
      <c r="AG2147" s="13" t="n">
        <v>99.0033650221577</v>
      </c>
      <c r="AH2147" s="13" t="n">
        <v>100</v>
      </c>
      <c r="AI2147" s="13" t="n">
        <v>64.2</v>
      </c>
      <c r="AJ2147" s="13" t="n">
        <v>73.3</v>
      </c>
      <c r="AK2147" s="13" t="n">
        <v>67</v>
      </c>
      <c r="AL2147" s="12" t="n">
        <v>67.2333333333333</v>
      </c>
      <c r="AM2147" s="10" t="s">
        <v>157</v>
      </c>
    </row>
    <row r="2148" customFormat="false" ht="15" hidden="false" customHeight="false" outlineLevel="0" collapsed="false">
      <c r="A2148" s="10" t="s">
        <v>4732</v>
      </c>
      <c r="B2148" s="10" t="s">
        <v>4617</v>
      </c>
      <c r="C2148" s="10" t="s">
        <v>148</v>
      </c>
      <c r="D2148" s="11" t="n">
        <v>46299.0678125</v>
      </c>
      <c r="E2148" s="10" t="s">
        <v>4733</v>
      </c>
      <c r="F2148" s="10" t="s">
        <v>4619</v>
      </c>
      <c r="G2148" s="10" t="s">
        <v>4620</v>
      </c>
      <c r="H2148" s="10" t="s">
        <v>342</v>
      </c>
      <c r="I2148" s="10" t="s">
        <v>323</v>
      </c>
      <c r="J2148" s="10" t="s">
        <v>153</v>
      </c>
      <c r="K2148" s="10" t="s">
        <v>154</v>
      </c>
      <c r="M2148" s="12" t="n">
        <v>67.2956845702218</v>
      </c>
      <c r="N2148" s="12" t="n">
        <v>1.02532740521008</v>
      </c>
      <c r="O2148" s="12" t="n">
        <v>67.2229032895513</v>
      </c>
      <c r="P2148" s="12" t="n">
        <v>68.9949143279143</v>
      </c>
      <c r="Q2148" s="12" t="n">
        <v>66.9756716532999</v>
      </c>
      <c r="R2148" s="12" t="n">
        <v>67.1127600773744</v>
      </c>
      <c r="S2148" s="12" t="n">
        <v>67.1068663447736</v>
      </c>
      <c r="T2148" s="12" t="n">
        <v>66.1107290349585</v>
      </c>
      <c r="U2148" s="12" t="n">
        <v>65.8499526977539</v>
      </c>
      <c r="V2148" s="12" t="n">
        <v>69.5752944946289</v>
      </c>
      <c r="W2148" s="12" t="n">
        <v>3.725341796875</v>
      </c>
      <c r="X2148" s="13" t="n">
        <v>87.3835480673935</v>
      </c>
      <c r="Y2148" s="13" t="n">
        <v>99.9207135777998</v>
      </c>
      <c r="Z2148" s="13" t="n">
        <v>67.8</v>
      </c>
      <c r="AA2148" s="10" t="s">
        <v>170</v>
      </c>
      <c r="AG2148" s="13" t="n">
        <v>98.37595409215</v>
      </c>
      <c r="AH2148" s="13" t="n">
        <v>100</v>
      </c>
      <c r="AI2148" s="13" t="n">
        <v>64.2</v>
      </c>
      <c r="AJ2148" s="13" t="n">
        <v>72.6</v>
      </c>
      <c r="AK2148" s="13" t="n">
        <v>66.8</v>
      </c>
      <c r="AL2148" s="12" t="n">
        <v>67</v>
      </c>
      <c r="AM2148" s="10" t="s">
        <v>157</v>
      </c>
    </row>
    <row r="2149" customFormat="false" ht="15" hidden="false" customHeight="false" outlineLevel="0" collapsed="false">
      <c r="A2149" s="10" t="s">
        <v>4734</v>
      </c>
      <c r="B2149" s="10" t="s">
        <v>4617</v>
      </c>
      <c r="C2149" s="10" t="s">
        <v>148</v>
      </c>
      <c r="D2149" s="11" t="n">
        <v>46299.0678240741</v>
      </c>
      <c r="E2149" s="10" t="s">
        <v>4735</v>
      </c>
      <c r="F2149" s="10" t="s">
        <v>4619</v>
      </c>
      <c r="G2149" s="10" t="s">
        <v>4620</v>
      </c>
      <c r="H2149" s="10" t="s">
        <v>345</v>
      </c>
      <c r="I2149" s="10" t="s">
        <v>323</v>
      </c>
      <c r="J2149" s="10" t="s">
        <v>153</v>
      </c>
      <c r="K2149" s="10" t="s">
        <v>261</v>
      </c>
      <c r="L2149" s="10" t="s">
        <v>383</v>
      </c>
      <c r="M2149" s="12" t="n">
        <v>66.124596377079</v>
      </c>
      <c r="N2149" s="12" t="n">
        <v>0.875496772828004</v>
      </c>
      <c r="O2149" s="12" t="n">
        <v>66.1657082281322</v>
      </c>
      <c r="Q2149" s="12" t="n">
        <v>65.5925231803417</v>
      </c>
      <c r="R2149" s="12" t="n">
        <v>66.1702100201671</v>
      </c>
      <c r="S2149" s="12" t="n">
        <v>66.0274881729736</v>
      </c>
      <c r="T2149" s="12" t="n">
        <v>64.5603585187127</v>
      </c>
      <c r="U2149" s="12" t="n">
        <v>64.5148162841797</v>
      </c>
      <c r="V2149" s="12" t="n">
        <v>67.6877593994141</v>
      </c>
      <c r="W2149" s="12" t="n">
        <v>3.17294311523438</v>
      </c>
      <c r="X2149" s="13" t="n">
        <v>89.6525893260968</v>
      </c>
      <c r="Y2149" s="13" t="n">
        <v>100</v>
      </c>
      <c r="Z2149" s="13" t="n">
        <v>66.4167404174805</v>
      </c>
      <c r="AA2149" s="10" t="s">
        <v>170</v>
      </c>
      <c r="AB2149" s="10" t="s">
        <v>156</v>
      </c>
      <c r="AC2149" s="10" t="s">
        <v>263</v>
      </c>
      <c r="AE2149" s="10" t="s">
        <v>156</v>
      </c>
      <c r="AF2149" s="10" t="s">
        <v>156</v>
      </c>
      <c r="AG2149" s="13" t="n">
        <v>86.1390116512656</v>
      </c>
      <c r="AH2149" s="13" t="n">
        <v>95.4198473282443</v>
      </c>
      <c r="AI2149" s="13" t="n">
        <v>63.3</v>
      </c>
      <c r="AJ2149" s="13" t="n">
        <v>71.5</v>
      </c>
      <c r="AK2149" s="13" t="n">
        <v>64.7</v>
      </c>
      <c r="AL2149" s="12" t="n">
        <v>64.5148148148148</v>
      </c>
      <c r="AM2149" s="10" t="s">
        <v>157</v>
      </c>
      <c r="AO2149" s="10" t="s">
        <v>4736</v>
      </c>
    </row>
    <row r="2150" customFormat="false" ht="15" hidden="false" customHeight="false" outlineLevel="0" collapsed="false">
      <c r="A2150" s="10" t="s">
        <v>4737</v>
      </c>
      <c r="B2150" s="10" t="s">
        <v>4617</v>
      </c>
      <c r="C2150" s="10" t="s">
        <v>148</v>
      </c>
      <c r="D2150" s="11" t="n">
        <v>46299.0678472222</v>
      </c>
      <c r="E2150" s="10" t="s">
        <v>4738</v>
      </c>
      <c r="F2150" s="10" t="s">
        <v>4619</v>
      </c>
      <c r="G2150" s="10" t="s">
        <v>4620</v>
      </c>
      <c r="H2150" s="10" t="s">
        <v>351</v>
      </c>
      <c r="I2150" s="10" t="s">
        <v>323</v>
      </c>
      <c r="J2150" s="10" t="s">
        <v>153</v>
      </c>
      <c r="K2150" s="10" t="s">
        <v>154</v>
      </c>
      <c r="M2150" s="12" t="n">
        <v>66.799115638278</v>
      </c>
      <c r="N2150" s="12" t="n">
        <v>0.563829847157789</v>
      </c>
      <c r="O2150" s="12" t="n">
        <v>66.7318496697242</v>
      </c>
      <c r="P2150" s="12" t="n">
        <v>67.8495907906216</v>
      </c>
      <c r="Q2150" s="12" t="n">
        <v>66.8849090685849</v>
      </c>
      <c r="R2150" s="12" t="n">
        <v>67.1752915330172</v>
      </c>
      <c r="S2150" s="12" t="n">
        <v>66.2793397261782</v>
      </c>
      <c r="T2150" s="12" t="n">
        <v>66.006726070328</v>
      </c>
      <c r="U2150" s="12" t="n">
        <v>65.6106719970703</v>
      </c>
      <c r="V2150" s="12" t="n">
        <v>68.7148590087891</v>
      </c>
      <c r="W2150" s="12" t="n">
        <v>3.10418701171875</v>
      </c>
      <c r="X2150" s="13" t="n">
        <v>98.6384610774855</v>
      </c>
      <c r="Y2150" s="13" t="n">
        <v>100</v>
      </c>
      <c r="Z2150" s="13" t="n">
        <v>67.568244934082</v>
      </c>
      <c r="AA2150" s="10" t="s">
        <v>170</v>
      </c>
      <c r="AG2150" s="13" t="n">
        <v>98.6369224949165</v>
      </c>
      <c r="AH2150" s="13" t="n">
        <v>100</v>
      </c>
      <c r="AI2150" s="13" t="n">
        <v>64</v>
      </c>
      <c r="AJ2150" s="13" t="n">
        <v>72.2</v>
      </c>
      <c r="AK2150" s="13" t="n">
        <v>66.2</v>
      </c>
      <c r="AL2150" s="12" t="n">
        <v>66.2420426834695</v>
      </c>
      <c r="AM2150" s="10" t="s">
        <v>157</v>
      </c>
    </row>
    <row r="2151" customFormat="false" ht="15" hidden="false" customHeight="false" outlineLevel="0" collapsed="false">
      <c r="A2151" s="10" t="s">
        <v>4739</v>
      </c>
      <c r="B2151" s="10" t="s">
        <v>4617</v>
      </c>
      <c r="C2151" s="10" t="s">
        <v>148</v>
      </c>
      <c r="D2151" s="11" t="n">
        <v>46299.0678703704</v>
      </c>
      <c r="E2151" s="10" t="s">
        <v>4740</v>
      </c>
      <c r="F2151" s="10" t="s">
        <v>4619</v>
      </c>
      <c r="G2151" s="10" t="s">
        <v>4620</v>
      </c>
      <c r="H2151" s="10" t="s">
        <v>354</v>
      </c>
      <c r="I2151" s="10" t="s">
        <v>323</v>
      </c>
      <c r="J2151" s="10" t="s">
        <v>153</v>
      </c>
      <c r="K2151" s="10" t="s">
        <v>154</v>
      </c>
      <c r="M2151" s="12" t="n">
        <v>61.3891737900991</v>
      </c>
      <c r="N2151" s="12" t="n">
        <v>1.51613018512801</v>
      </c>
      <c r="O2151" s="12" t="n">
        <v>61.4619093417166</v>
      </c>
      <c r="P2151" s="12" t="n">
        <v>61.6038687674909</v>
      </c>
      <c r="Q2151" s="12" t="n">
        <v>61.4838587967391</v>
      </c>
      <c r="R2151" s="12" t="n">
        <v>61.542104065812</v>
      </c>
      <c r="S2151" s="12" t="n">
        <v>59.6126483344916</v>
      </c>
      <c r="T2151" s="12" t="n">
        <v>58.6461757717014</v>
      </c>
      <c r="U2151" s="12" t="n">
        <v>58.2512130737305</v>
      </c>
      <c r="V2151" s="12" t="n">
        <v>64.4960327148438</v>
      </c>
      <c r="W2151" s="12" t="n">
        <v>6.24481964111328</v>
      </c>
      <c r="X2151" s="13" t="n">
        <v>42.7892256643337</v>
      </c>
      <c r="Y2151" s="13" t="n">
        <v>91.2681593843237</v>
      </c>
      <c r="Z2151" s="13" t="n">
        <v>60.7</v>
      </c>
      <c r="AA2151" s="10" t="s">
        <v>155</v>
      </c>
      <c r="AG2151" s="13" t="n">
        <v>98.3302259267383</v>
      </c>
      <c r="AH2151" s="13" t="n">
        <v>100</v>
      </c>
      <c r="AI2151" s="13" t="n">
        <v>47.7</v>
      </c>
      <c r="AJ2151" s="13" t="n">
        <v>71.9</v>
      </c>
      <c r="AK2151" s="13" t="n">
        <v>66</v>
      </c>
      <c r="AL2151" s="12" t="n">
        <v>61.7754711765411</v>
      </c>
      <c r="AM2151" s="10" t="s">
        <v>157</v>
      </c>
    </row>
    <row r="2152" customFormat="false" ht="15" hidden="false" customHeight="false" outlineLevel="0" collapsed="false">
      <c r="A2152" s="10" t="s">
        <v>4741</v>
      </c>
      <c r="B2152" s="10" t="s">
        <v>4617</v>
      </c>
      <c r="C2152" s="10" t="s">
        <v>148</v>
      </c>
      <c r="D2152" s="11" t="n">
        <v>46299.0678819444</v>
      </c>
      <c r="E2152" s="10" t="s">
        <v>4742</v>
      </c>
      <c r="F2152" s="10" t="s">
        <v>4619</v>
      </c>
      <c r="G2152" s="10" t="s">
        <v>4620</v>
      </c>
      <c r="H2152" s="10" t="s">
        <v>357</v>
      </c>
      <c r="I2152" s="10" t="s">
        <v>358</v>
      </c>
      <c r="J2152" s="10" t="s">
        <v>248</v>
      </c>
      <c r="K2152" s="10" t="s">
        <v>154</v>
      </c>
      <c r="M2152" s="12" t="n">
        <v>45.5572846840367</v>
      </c>
      <c r="N2152" s="12" t="n">
        <v>6.458716680018</v>
      </c>
      <c r="O2152" s="12" t="n">
        <v>43.7231696774383</v>
      </c>
      <c r="P2152" s="12" t="n">
        <v>55.8077489439315</v>
      </c>
      <c r="Q2152" s="12" t="n">
        <v>52.7390749485664</v>
      </c>
      <c r="R2152" s="12" t="n">
        <v>50.1506607237316</v>
      </c>
      <c r="S2152" s="12" t="n">
        <v>53.7701968534277</v>
      </c>
      <c r="T2152" s="12" t="n">
        <v>36.7899784447839</v>
      </c>
      <c r="U2152" s="12" t="n">
        <v>33.6843147277832</v>
      </c>
      <c r="V2152" s="12" t="n">
        <v>57.4442253112793</v>
      </c>
      <c r="W2152" s="12" t="n">
        <v>23.7599105834961</v>
      </c>
      <c r="X2152" s="13" t="n">
        <v>16.7255845172838</v>
      </c>
      <c r="Y2152" s="13" t="n">
        <v>32.1613155833986</v>
      </c>
      <c r="Z2152" s="13" t="n">
        <v>40.6000000000001</v>
      </c>
      <c r="AA2152" s="10" t="s">
        <v>162</v>
      </c>
      <c r="AC2152" s="10" t="s">
        <v>156</v>
      </c>
      <c r="AF2152" s="10" t="s">
        <v>156</v>
      </c>
      <c r="AG2152" s="13" t="n">
        <v>97.8094362745098</v>
      </c>
      <c r="AH2152" s="13" t="n">
        <v>100</v>
      </c>
      <c r="AI2152" s="13" t="n">
        <v>32.6</v>
      </c>
      <c r="AJ2152" s="13" t="n">
        <v>70.8</v>
      </c>
      <c r="AK2152" s="13" t="n">
        <v>35.8</v>
      </c>
      <c r="AL2152" s="12" t="n">
        <v>33.6843136524493</v>
      </c>
      <c r="AM2152" s="10" t="s">
        <v>157</v>
      </c>
    </row>
    <row r="2153" customFormat="false" ht="15" hidden="false" customHeight="false" outlineLevel="0" collapsed="false">
      <c r="A2153" s="10" t="s">
        <v>4743</v>
      </c>
      <c r="B2153" s="10" t="s">
        <v>4617</v>
      </c>
      <c r="C2153" s="10" t="s">
        <v>148</v>
      </c>
      <c r="D2153" s="11" t="n">
        <v>46299.0679050926</v>
      </c>
      <c r="E2153" s="10" t="s">
        <v>4744</v>
      </c>
      <c r="F2153" s="10" t="s">
        <v>4619</v>
      </c>
      <c r="G2153" s="10" t="s">
        <v>4620</v>
      </c>
      <c r="H2153" s="10" t="s">
        <v>361</v>
      </c>
      <c r="I2153" s="10" t="s">
        <v>358</v>
      </c>
      <c r="J2153" s="10" t="s">
        <v>153</v>
      </c>
      <c r="K2153" s="10" t="s">
        <v>154</v>
      </c>
      <c r="M2153" s="12" t="n">
        <v>52.3090126373239</v>
      </c>
      <c r="N2153" s="12" t="n">
        <v>7.28209887810596</v>
      </c>
      <c r="O2153" s="12" t="n">
        <v>50.5080914055101</v>
      </c>
      <c r="P2153" s="12" t="n">
        <v>63.6388672380295</v>
      </c>
      <c r="Q2153" s="12" t="n">
        <v>60.3522435511738</v>
      </c>
      <c r="R2153" s="12" t="n">
        <v>57.9054297125829</v>
      </c>
      <c r="S2153" s="12" t="n">
        <v>55.567188030336</v>
      </c>
      <c r="T2153" s="12" t="n">
        <v>40.7019994283497</v>
      </c>
      <c r="U2153" s="12" t="n">
        <v>37.721866607666</v>
      </c>
      <c r="V2153" s="12" t="n">
        <v>65.9977111816406</v>
      </c>
      <c r="W2153" s="12" t="n">
        <v>28.2758445739746</v>
      </c>
      <c r="X2153" s="13" t="n">
        <v>13.4429847069691</v>
      </c>
      <c r="Y2153" s="13" t="n">
        <v>29.5968900749256</v>
      </c>
      <c r="Z2153" s="13" t="n">
        <v>58.5000000000003</v>
      </c>
      <c r="AA2153" s="10" t="s">
        <v>162</v>
      </c>
      <c r="AG2153" s="13" t="n">
        <v>98.3719110482874</v>
      </c>
      <c r="AH2153" s="13" t="n">
        <v>100</v>
      </c>
      <c r="AI2153" s="13" t="n">
        <v>36.7</v>
      </c>
      <c r="AJ2153" s="13" t="n">
        <v>72.7</v>
      </c>
      <c r="AK2153" s="13" t="n">
        <v>58.2</v>
      </c>
      <c r="AL2153" s="12" t="n">
        <v>55.9633361783847</v>
      </c>
      <c r="AM2153" s="10" t="s">
        <v>157</v>
      </c>
    </row>
    <row r="2154" customFormat="false" ht="15" hidden="false" customHeight="false" outlineLevel="0" collapsed="false">
      <c r="A2154" s="10" t="s">
        <v>4745</v>
      </c>
      <c r="B2154" s="10" t="s">
        <v>4746</v>
      </c>
      <c r="C2154" s="10" t="s">
        <v>148</v>
      </c>
      <c r="D2154" s="11" t="n">
        <v>46299.0860069445</v>
      </c>
      <c r="E2154" s="10" t="s">
        <v>4747</v>
      </c>
      <c r="F2154" s="10" t="s">
        <v>4746</v>
      </c>
      <c r="G2154" s="10" t="s">
        <v>4748</v>
      </c>
      <c r="H2154" s="10" t="s">
        <v>151</v>
      </c>
      <c r="I2154" s="10" t="s">
        <v>152</v>
      </c>
      <c r="J2154" s="10" t="s">
        <v>153</v>
      </c>
      <c r="K2154" s="10" t="s">
        <v>154</v>
      </c>
      <c r="M2154" s="12" t="n">
        <v>67.3147800176105</v>
      </c>
      <c r="N2154" s="12" t="n">
        <v>1.95413016910357</v>
      </c>
      <c r="O2154" s="12" t="n">
        <v>66.9749765895137</v>
      </c>
      <c r="P2154" s="12" t="n">
        <v>71.5128189832761</v>
      </c>
      <c r="Q2154" s="12" t="n">
        <v>66.7159484617392</v>
      </c>
      <c r="R2154" s="12" t="n">
        <v>68.3298333796648</v>
      </c>
      <c r="S2154" s="12" t="n">
        <v>68.1120458499792</v>
      </c>
      <c r="T2154" s="12" t="n">
        <v>65.0377092974495</v>
      </c>
      <c r="U2154" s="12" t="n">
        <v>64.1572723388672</v>
      </c>
      <c r="V2154" s="12" t="n">
        <v>72.2751388549805</v>
      </c>
      <c r="W2154" s="12" t="n">
        <v>8.11786651611328</v>
      </c>
      <c r="X2154" s="13" t="n">
        <v>67.1680627339155</v>
      </c>
      <c r="Y2154" s="13" t="n">
        <v>83.6998752450544</v>
      </c>
      <c r="Z2154" s="13" t="n">
        <v>67.8</v>
      </c>
      <c r="AA2154" s="10" t="s">
        <v>170</v>
      </c>
      <c r="AG2154" s="13" t="n">
        <v>98.5388641073373</v>
      </c>
      <c r="AH2154" s="13" t="n">
        <v>100</v>
      </c>
      <c r="AI2154" s="13" t="n">
        <v>63.3</v>
      </c>
      <c r="AJ2154" s="13" t="n">
        <v>77.1</v>
      </c>
      <c r="AK2154" s="13" t="n">
        <v>66.3</v>
      </c>
      <c r="AL2154" s="12" t="n">
        <v>66.5273907126327</v>
      </c>
      <c r="AM2154" s="10" t="s">
        <v>180</v>
      </c>
    </row>
    <row r="2155" customFormat="false" ht="15" hidden="false" customHeight="false" outlineLevel="0" collapsed="false">
      <c r="A2155" s="10" t="s">
        <v>4749</v>
      </c>
      <c r="B2155" s="10" t="s">
        <v>4746</v>
      </c>
      <c r="C2155" s="10" t="s">
        <v>148</v>
      </c>
      <c r="D2155" s="11" t="n">
        <v>46299.0860300926</v>
      </c>
      <c r="E2155" s="10" t="s">
        <v>4750</v>
      </c>
      <c r="F2155" s="10" t="s">
        <v>4746</v>
      </c>
      <c r="G2155" s="10" t="s">
        <v>4748</v>
      </c>
      <c r="H2155" s="10" t="s">
        <v>160</v>
      </c>
      <c r="I2155" s="10" t="s">
        <v>152</v>
      </c>
      <c r="J2155" s="10" t="s">
        <v>153</v>
      </c>
      <c r="K2155" s="10" t="s">
        <v>154</v>
      </c>
      <c r="M2155" s="12" t="n">
        <v>69.0334803882425</v>
      </c>
      <c r="N2155" s="12" t="n">
        <v>2.91376219420315</v>
      </c>
      <c r="O2155" s="12" t="n">
        <v>68.5086796184691</v>
      </c>
      <c r="P2155" s="12" t="n">
        <v>75.1052126480068</v>
      </c>
      <c r="Q2155" s="12" t="n">
        <v>68.12154083394</v>
      </c>
      <c r="R2155" s="12" t="n">
        <v>70.5115018538057</v>
      </c>
      <c r="S2155" s="12" t="n">
        <v>70.5762654688563</v>
      </c>
      <c r="T2155" s="12" t="n">
        <v>65.0582416681372</v>
      </c>
      <c r="U2155" s="12" t="n">
        <v>64.3761825561523</v>
      </c>
      <c r="V2155" s="12" t="n">
        <v>76.9453659057617</v>
      </c>
      <c r="W2155" s="12" t="n">
        <v>12.5691833496094</v>
      </c>
      <c r="X2155" s="13" t="n">
        <v>39.8817475632082</v>
      </c>
      <c r="Y2155" s="13" t="n">
        <v>67.7081787145614</v>
      </c>
      <c r="Z2155" s="13" t="n">
        <v>69.2999999999998</v>
      </c>
      <c r="AA2155" s="10" t="s">
        <v>155</v>
      </c>
      <c r="AG2155" s="13" t="n">
        <v>98.2069970845481</v>
      </c>
      <c r="AH2155" s="13" t="n">
        <v>100</v>
      </c>
      <c r="AI2155" s="13" t="n">
        <v>63.5</v>
      </c>
      <c r="AJ2155" s="13" t="n">
        <v>86.1</v>
      </c>
      <c r="AK2155" s="13" t="n">
        <v>66.7</v>
      </c>
      <c r="AL2155" s="12" t="n">
        <v>68.7854369641666</v>
      </c>
      <c r="AM2155" s="10" t="s">
        <v>180</v>
      </c>
    </row>
    <row r="2156" customFormat="false" ht="15" hidden="false" customHeight="false" outlineLevel="0" collapsed="false">
      <c r="A2156" s="10" t="s">
        <v>4751</v>
      </c>
      <c r="B2156" s="10" t="s">
        <v>4746</v>
      </c>
      <c r="C2156" s="10" t="s">
        <v>148</v>
      </c>
      <c r="D2156" s="11" t="n">
        <v>46299.0860532407</v>
      </c>
      <c r="E2156" s="10" t="s">
        <v>4752</v>
      </c>
      <c r="F2156" s="10" t="s">
        <v>4746</v>
      </c>
      <c r="G2156" s="10" t="s">
        <v>4748</v>
      </c>
      <c r="H2156" s="10" t="s">
        <v>166</v>
      </c>
      <c r="I2156" s="10" t="s">
        <v>152</v>
      </c>
      <c r="J2156" s="10" t="s">
        <v>153</v>
      </c>
      <c r="K2156" s="10" t="s">
        <v>154</v>
      </c>
      <c r="M2156" s="12" t="n">
        <v>69.0371696813753</v>
      </c>
      <c r="N2156" s="12" t="n">
        <v>3.20358162340569</v>
      </c>
      <c r="O2156" s="12" t="n">
        <v>68.4891447021245</v>
      </c>
      <c r="P2156" s="12" t="n">
        <v>75.9661296218287</v>
      </c>
      <c r="Q2156" s="12" t="n">
        <v>68.3426865696547</v>
      </c>
      <c r="R2156" s="12" t="n">
        <v>70.063557835029</v>
      </c>
      <c r="S2156" s="12" t="n">
        <v>70.1028999133488</v>
      </c>
      <c r="T2156" s="12" t="n">
        <v>64.817281993058</v>
      </c>
      <c r="U2156" s="12" t="n">
        <v>64.2382125854492</v>
      </c>
      <c r="V2156" s="12" t="n">
        <v>77.3754730224609</v>
      </c>
      <c r="W2156" s="12" t="n">
        <v>13.1372604370117</v>
      </c>
      <c r="X2156" s="13" t="n">
        <v>38.6753893495572</v>
      </c>
      <c r="Y2156" s="13" t="n">
        <v>64.3642385661601</v>
      </c>
      <c r="Z2156" s="13" t="n">
        <v>66.9</v>
      </c>
      <c r="AA2156" s="10" t="s">
        <v>155</v>
      </c>
      <c r="AG2156" s="13" t="n">
        <v>98.6593123906418</v>
      </c>
      <c r="AH2156" s="13" t="n">
        <v>100</v>
      </c>
      <c r="AI2156" s="13" t="n">
        <v>63.3</v>
      </c>
      <c r="AJ2156" s="13" t="n">
        <v>87.5</v>
      </c>
      <c r="AK2156" s="13" t="n">
        <v>66.9</v>
      </c>
      <c r="AL2156" s="12" t="n">
        <v>68.9596271917182</v>
      </c>
      <c r="AM2156" s="10" t="s">
        <v>180</v>
      </c>
    </row>
    <row r="2157" customFormat="false" ht="15" hidden="false" customHeight="false" outlineLevel="0" collapsed="false">
      <c r="A2157" s="10" t="s">
        <v>4753</v>
      </c>
      <c r="B2157" s="10" t="s">
        <v>4746</v>
      </c>
      <c r="C2157" s="10" t="s">
        <v>148</v>
      </c>
      <c r="D2157" s="11" t="n">
        <v>46299.0860763889</v>
      </c>
      <c r="E2157" s="10" t="s">
        <v>4754</v>
      </c>
      <c r="F2157" s="10" t="s">
        <v>4746</v>
      </c>
      <c r="G2157" s="10" t="s">
        <v>4748</v>
      </c>
      <c r="H2157" s="10" t="s">
        <v>169</v>
      </c>
      <c r="I2157" s="10" t="s">
        <v>152</v>
      </c>
      <c r="J2157" s="10" t="s">
        <v>153</v>
      </c>
      <c r="K2157" s="10" t="s">
        <v>154</v>
      </c>
      <c r="M2157" s="12" t="n">
        <v>68.9797043934393</v>
      </c>
      <c r="N2157" s="12" t="n">
        <v>2.26608688516824</v>
      </c>
      <c r="O2157" s="12" t="n">
        <v>68.6008230313895</v>
      </c>
      <c r="P2157" s="12" t="n">
        <v>73.9415775682725</v>
      </c>
      <c r="Q2157" s="12" t="n">
        <v>67.9262518545657</v>
      </c>
      <c r="R2157" s="12" t="n">
        <v>69.875640026</v>
      </c>
      <c r="S2157" s="12" t="n">
        <v>69.9062283216889</v>
      </c>
      <c r="T2157" s="12" t="n">
        <v>67.2800046452863</v>
      </c>
      <c r="U2157" s="12" t="n">
        <v>65.2774200439453</v>
      </c>
      <c r="V2157" s="12" t="n">
        <v>74.9326400756836</v>
      </c>
      <c r="W2157" s="12" t="n">
        <v>9.65522003173828</v>
      </c>
      <c r="X2157" s="13" t="n">
        <v>72.3651006122315</v>
      </c>
      <c r="Y2157" s="13" t="n">
        <v>79.5736323539093</v>
      </c>
      <c r="Z2157" s="13" t="n">
        <v>69.7999999999998</v>
      </c>
      <c r="AA2157" s="10" t="s">
        <v>170</v>
      </c>
      <c r="AD2157" s="10" t="s">
        <v>156</v>
      </c>
      <c r="AG2157" s="13" t="n">
        <v>98.4839807661138</v>
      </c>
      <c r="AH2157" s="13" t="n">
        <v>100</v>
      </c>
      <c r="AI2157" s="13" t="n">
        <v>64</v>
      </c>
      <c r="AJ2157" s="13" t="n">
        <v>88.2</v>
      </c>
      <c r="AK2157" s="13" t="n">
        <v>66.7</v>
      </c>
      <c r="AL2157" s="12" t="n">
        <v>67.5851851851852</v>
      </c>
      <c r="AM2157" s="10" t="s">
        <v>180</v>
      </c>
    </row>
    <row r="2158" customFormat="false" ht="15" hidden="false" customHeight="false" outlineLevel="0" collapsed="false">
      <c r="A2158" s="10" t="s">
        <v>4755</v>
      </c>
      <c r="B2158" s="10" t="s">
        <v>4746</v>
      </c>
      <c r="C2158" s="10" t="s">
        <v>148</v>
      </c>
      <c r="D2158" s="11" t="n">
        <v>46299.086087963</v>
      </c>
      <c r="E2158" s="10" t="s">
        <v>4756</v>
      </c>
      <c r="F2158" s="10" t="s">
        <v>4746</v>
      </c>
      <c r="G2158" s="10" t="s">
        <v>4748</v>
      </c>
      <c r="H2158" s="10" t="s">
        <v>173</v>
      </c>
      <c r="I2158" s="10" t="s">
        <v>152</v>
      </c>
      <c r="J2158" s="10" t="s">
        <v>153</v>
      </c>
      <c r="K2158" s="10" t="s">
        <v>154</v>
      </c>
      <c r="M2158" s="12" t="n">
        <v>68.5102396999952</v>
      </c>
      <c r="N2158" s="12" t="n">
        <v>2.19787513844101</v>
      </c>
      <c r="O2158" s="12" t="n">
        <v>68.1332319350495</v>
      </c>
      <c r="P2158" s="12" t="n">
        <v>73.4224833717031</v>
      </c>
      <c r="Q2158" s="12" t="n">
        <v>68.0007332807659</v>
      </c>
      <c r="R2158" s="12" t="n">
        <v>69.2490711178159</v>
      </c>
      <c r="S2158" s="12" t="n">
        <v>69.0244213910026</v>
      </c>
      <c r="T2158" s="12" t="n">
        <v>65.2907143358053</v>
      </c>
      <c r="U2158" s="12" t="n">
        <v>64.6847381591797</v>
      </c>
      <c r="V2158" s="12" t="n">
        <v>74.3357467651367</v>
      </c>
      <c r="W2158" s="12" t="n">
        <v>9.65100860595703</v>
      </c>
      <c r="X2158" s="13" t="n">
        <v>52.8941452664917</v>
      </c>
      <c r="Y2158" s="13" t="n">
        <v>76.8634486118955</v>
      </c>
      <c r="Z2158" s="13" t="n">
        <v>67.4999999999999</v>
      </c>
      <c r="AA2158" s="10" t="s">
        <v>170</v>
      </c>
      <c r="AD2158" s="10" t="s">
        <v>156</v>
      </c>
      <c r="AG2158" s="13" t="n">
        <v>98.1981296215746</v>
      </c>
      <c r="AH2158" s="13" t="n">
        <v>100</v>
      </c>
      <c r="AI2158" s="13" t="n">
        <v>63.7</v>
      </c>
      <c r="AJ2158" s="13" t="n">
        <v>89.1</v>
      </c>
      <c r="AK2158" s="13" t="n">
        <v>66.3</v>
      </c>
      <c r="AL2158" s="12" t="n">
        <v>67.462962962963</v>
      </c>
      <c r="AM2158" s="10" t="s">
        <v>180</v>
      </c>
    </row>
    <row r="2159" customFormat="false" ht="15" hidden="false" customHeight="false" outlineLevel="0" collapsed="false">
      <c r="A2159" s="10" t="s">
        <v>4757</v>
      </c>
      <c r="B2159" s="10" t="s">
        <v>4746</v>
      </c>
      <c r="C2159" s="10" t="s">
        <v>148</v>
      </c>
      <c r="D2159" s="11" t="n">
        <v>46299.086099537</v>
      </c>
      <c r="E2159" s="10" t="s">
        <v>4758</v>
      </c>
      <c r="F2159" s="10" t="s">
        <v>4746</v>
      </c>
      <c r="G2159" s="10" t="s">
        <v>4748</v>
      </c>
      <c r="H2159" s="10" t="s">
        <v>176</v>
      </c>
      <c r="I2159" s="10" t="s">
        <v>152</v>
      </c>
      <c r="J2159" s="10" t="s">
        <v>153</v>
      </c>
      <c r="K2159" s="10" t="s">
        <v>154</v>
      </c>
      <c r="M2159" s="12" t="n">
        <v>68.3394513993617</v>
      </c>
      <c r="N2159" s="12" t="n">
        <v>1.83590378621954</v>
      </c>
      <c r="O2159" s="12" t="n">
        <v>67.9495864379798</v>
      </c>
      <c r="P2159" s="12" t="n">
        <v>72.6743983707428</v>
      </c>
      <c r="Q2159" s="12" t="n">
        <v>68.7440371665955</v>
      </c>
      <c r="R2159" s="12" t="n">
        <v>69.3134764572243</v>
      </c>
      <c r="S2159" s="12" t="n">
        <v>68.4354000132837</v>
      </c>
      <c r="T2159" s="12" t="n">
        <v>65.9548315053345</v>
      </c>
      <c r="U2159" s="12" t="n">
        <v>65.5041198730469</v>
      </c>
      <c r="V2159" s="12" t="n">
        <v>74.0507125854492</v>
      </c>
      <c r="W2159" s="12" t="n">
        <v>8.54659271240234</v>
      </c>
      <c r="X2159" s="13" t="n">
        <v>73.5663336164934</v>
      </c>
      <c r="Y2159" s="13" t="n">
        <v>86.9948626673678</v>
      </c>
      <c r="Z2159" s="13" t="n">
        <v>68.1</v>
      </c>
      <c r="AA2159" s="10" t="s">
        <v>170</v>
      </c>
      <c r="AG2159" s="13" t="n">
        <v>98.6210106382979</v>
      </c>
      <c r="AH2159" s="13" t="n">
        <v>100</v>
      </c>
      <c r="AI2159" s="13" t="n">
        <v>64.5</v>
      </c>
      <c r="AJ2159" s="13" t="n">
        <v>90.4</v>
      </c>
      <c r="AK2159" s="13" t="n">
        <v>66.7</v>
      </c>
      <c r="AL2159" s="12" t="n">
        <v>66.838660711497</v>
      </c>
      <c r="AM2159" s="10" t="s">
        <v>180</v>
      </c>
    </row>
    <row r="2160" customFormat="false" ht="15" hidden="false" customHeight="false" outlineLevel="0" collapsed="false">
      <c r="A2160" s="10" t="s">
        <v>4759</v>
      </c>
      <c r="B2160" s="10" t="s">
        <v>4746</v>
      </c>
      <c r="C2160" s="10" t="s">
        <v>148</v>
      </c>
      <c r="D2160" s="11" t="n">
        <v>46299.0861342593</v>
      </c>
      <c r="E2160" s="10" t="s">
        <v>4760</v>
      </c>
      <c r="F2160" s="10" t="s">
        <v>4746</v>
      </c>
      <c r="G2160" s="10" t="s">
        <v>4748</v>
      </c>
      <c r="H2160" s="10" t="s">
        <v>179</v>
      </c>
      <c r="I2160" s="10" t="s">
        <v>152</v>
      </c>
      <c r="J2160" s="10" t="s">
        <v>153</v>
      </c>
      <c r="K2160" s="10" t="s">
        <v>154</v>
      </c>
      <c r="M2160" s="12" t="n">
        <v>68.8390576273386</v>
      </c>
      <c r="N2160" s="12" t="n">
        <v>2.10643683340886</v>
      </c>
      <c r="O2160" s="12" t="n">
        <v>68.4468164427298</v>
      </c>
      <c r="P2160" s="12" t="n">
        <v>73.806757724492</v>
      </c>
      <c r="Q2160" s="12" t="n">
        <v>68.2494021847827</v>
      </c>
      <c r="R2160" s="12" t="n">
        <v>69.8057806496668</v>
      </c>
      <c r="S2160" s="12" t="n">
        <v>69.6383505130786</v>
      </c>
      <c r="T2160" s="12" t="n">
        <v>67.2649974212332</v>
      </c>
      <c r="U2160" s="12" t="n">
        <v>65.7175750732422</v>
      </c>
      <c r="V2160" s="12" t="n">
        <v>75.2484283447266</v>
      </c>
      <c r="W2160" s="12" t="n">
        <v>9.53085327148438</v>
      </c>
      <c r="X2160" s="13" t="n">
        <v>74.3966360027798</v>
      </c>
      <c r="Y2160" s="13" t="n">
        <v>86.0104359297518</v>
      </c>
      <c r="Z2160" s="13" t="n">
        <v>69.8999999999999</v>
      </c>
      <c r="AA2160" s="10" t="s">
        <v>170</v>
      </c>
      <c r="AG2160" s="13" t="n">
        <v>98.687636583438</v>
      </c>
      <c r="AH2160" s="13" t="n">
        <v>100</v>
      </c>
      <c r="AI2160" s="13" t="n">
        <v>64.5</v>
      </c>
      <c r="AJ2160" s="13" t="n">
        <v>84.1</v>
      </c>
      <c r="AK2160" s="13" t="n">
        <v>66.4</v>
      </c>
      <c r="AL2160" s="12" t="n">
        <v>67.4037037037037</v>
      </c>
      <c r="AM2160" s="10" t="s">
        <v>180</v>
      </c>
    </row>
    <row r="2161" customFormat="false" ht="15" hidden="false" customHeight="false" outlineLevel="0" collapsed="false">
      <c r="A2161" s="10" t="s">
        <v>4761</v>
      </c>
      <c r="B2161" s="10" t="s">
        <v>4746</v>
      </c>
      <c r="C2161" s="10" t="s">
        <v>148</v>
      </c>
      <c r="D2161" s="11" t="n">
        <v>46299.0861574074</v>
      </c>
      <c r="E2161" s="10" t="s">
        <v>4762</v>
      </c>
      <c r="F2161" s="10" t="s">
        <v>4746</v>
      </c>
      <c r="G2161" s="10" t="s">
        <v>4748</v>
      </c>
      <c r="H2161" s="10" t="s">
        <v>183</v>
      </c>
      <c r="I2161" s="10" t="s">
        <v>152</v>
      </c>
      <c r="J2161" s="10" t="s">
        <v>153</v>
      </c>
      <c r="K2161" s="10" t="s">
        <v>154</v>
      </c>
      <c r="M2161" s="12" t="n">
        <v>66.1884034398042</v>
      </c>
      <c r="N2161" s="12" t="n">
        <v>1.61401702038295</v>
      </c>
      <c r="O2161" s="12" t="n">
        <v>65.8684830869155</v>
      </c>
      <c r="P2161" s="12" t="n">
        <v>69.7323697740838</v>
      </c>
      <c r="Q2161" s="12" t="n">
        <v>65.8852309314215</v>
      </c>
      <c r="R2161" s="12" t="n">
        <v>67.4411049732888</v>
      </c>
      <c r="S2161" s="12" t="n">
        <v>66.615413889547</v>
      </c>
      <c r="T2161" s="12" t="n">
        <v>64.3050662877885</v>
      </c>
      <c r="U2161" s="12" t="n">
        <v>63.4545440673828</v>
      </c>
      <c r="V2161" s="12" t="n">
        <v>70.7349548339844</v>
      </c>
      <c r="W2161" s="12" t="n">
        <v>7.28041076660156</v>
      </c>
      <c r="X2161" s="13" t="n">
        <v>71.5230893869835</v>
      </c>
      <c r="Y2161" s="13" t="n">
        <v>89.7071872227152</v>
      </c>
      <c r="Z2161" s="13" t="n">
        <v>66.2</v>
      </c>
      <c r="AA2161" s="10" t="s">
        <v>170</v>
      </c>
      <c r="AD2161" s="10" t="s">
        <v>156</v>
      </c>
      <c r="AG2161" s="13" t="n">
        <v>98.4092634776006</v>
      </c>
      <c r="AH2161" s="13" t="n">
        <v>100</v>
      </c>
      <c r="AI2161" s="13" t="n">
        <v>62.8</v>
      </c>
      <c r="AJ2161" s="13" t="n">
        <v>75.2</v>
      </c>
      <c r="AK2161" s="13" t="n">
        <v>65.4</v>
      </c>
      <c r="AL2161" s="12" t="n">
        <v>65.699974263525</v>
      </c>
      <c r="AM2161" s="10" t="s">
        <v>180</v>
      </c>
    </row>
    <row r="2162" customFormat="false" ht="15" hidden="false" customHeight="false" outlineLevel="0" collapsed="false">
      <c r="A2162" s="10" t="s">
        <v>4763</v>
      </c>
      <c r="B2162" s="10" t="s">
        <v>4746</v>
      </c>
      <c r="C2162" s="10" t="s">
        <v>148</v>
      </c>
      <c r="D2162" s="11" t="n">
        <v>46299.0861921296</v>
      </c>
      <c r="E2162" s="10" t="s">
        <v>4764</v>
      </c>
      <c r="F2162" s="10" t="s">
        <v>4746</v>
      </c>
      <c r="G2162" s="10" t="s">
        <v>4748</v>
      </c>
      <c r="H2162" s="10" t="s">
        <v>186</v>
      </c>
      <c r="I2162" s="10" t="s">
        <v>152</v>
      </c>
      <c r="J2162" s="10" t="s">
        <v>153</v>
      </c>
      <c r="K2162" s="10" t="s">
        <v>154</v>
      </c>
      <c r="M2162" s="12" t="n">
        <v>59.5865503455338</v>
      </c>
      <c r="N2162" s="12" t="n">
        <v>4.49930122939158</v>
      </c>
      <c r="O2162" s="12" t="n">
        <v>58.7806601044771</v>
      </c>
      <c r="P2162" s="12" t="n">
        <v>66.0176170794126</v>
      </c>
      <c r="Q2162" s="12" t="n">
        <v>61.7337039053155</v>
      </c>
      <c r="R2162" s="12" t="n">
        <v>61.1468764590678</v>
      </c>
      <c r="S2162" s="12" t="n">
        <v>61.9755764339642</v>
      </c>
      <c r="T2162" s="12" t="n">
        <v>51.9453307193241</v>
      </c>
      <c r="U2162" s="12" t="n">
        <v>50.3585357666016</v>
      </c>
      <c r="V2162" s="12" t="n">
        <v>67.7580490112305</v>
      </c>
      <c r="W2162" s="12" t="n">
        <v>17.3995132446289</v>
      </c>
      <c r="X2162" s="13" t="n">
        <v>16.6251549022735</v>
      </c>
      <c r="Y2162" s="13" t="n">
        <v>39.2157343901452</v>
      </c>
      <c r="Z2162" s="13" t="n">
        <v>61.4000000000001</v>
      </c>
      <c r="AA2162" s="10" t="s">
        <v>162</v>
      </c>
      <c r="AG2162" s="13" t="n">
        <v>98.4763907012711</v>
      </c>
      <c r="AH2162" s="13" t="n">
        <v>100</v>
      </c>
      <c r="AI2162" s="13" t="n">
        <v>49.7</v>
      </c>
      <c r="AJ2162" s="13" t="n">
        <v>72.9</v>
      </c>
      <c r="AK2162" s="13" t="n">
        <v>58.3</v>
      </c>
      <c r="AL2162" s="12" t="n">
        <v>59.0199448579521</v>
      </c>
      <c r="AM2162" s="10" t="s">
        <v>180</v>
      </c>
    </row>
    <row r="2163" customFormat="false" ht="15" hidden="false" customHeight="false" outlineLevel="0" collapsed="false">
      <c r="A2163" s="10" t="s">
        <v>4765</v>
      </c>
      <c r="B2163" s="10" t="s">
        <v>4746</v>
      </c>
      <c r="C2163" s="10" t="s">
        <v>148</v>
      </c>
      <c r="D2163" s="11" t="n">
        <v>46299.0862615741</v>
      </c>
      <c r="E2163" s="10" t="s">
        <v>4766</v>
      </c>
      <c r="F2163" s="10" t="s">
        <v>4746</v>
      </c>
      <c r="G2163" s="10" t="s">
        <v>4748</v>
      </c>
      <c r="H2163" s="10" t="s">
        <v>189</v>
      </c>
      <c r="I2163" s="10" t="s">
        <v>152</v>
      </c>
      <c r="J2163" s="10" t="s">
        <v>153</v>
      </c>
      <c r="K2163" s="10" t="s">
        <v>154</v>
      </c>
      <c r="M2163" s="12" t="n">
        <v>64.8544230367862</v>
      </c>
      <c r="N2163" s="12" t="n">
        <v>0.781772027351336</v>
      </c>
      <c r="O2163" s="12" t="n">
        <v>64.7057738652858</v>
      </c>
      <c r="P2163" s="12" t="n">
        <v>65.6268145492731</v>
      </c>
      <c r="Q2163" s="12" t="n">
        <v>65.7211636125528</v>
      </c>
      <c r="R2163" s="12" t="n">
        <v>66.008818377855</v>
      </c>
      <c r="S2163" s="12" t="n">
        <v>64.404853320598</v>
      </c>
      <c r="T2163" s="12" t="n">
        <v>64.1059547407167</v>
      </c>
      <c r="U2163" s="12" t="n">
        <v>63.5666656494141</v>
      </c>
      <c r="V2163" s="12" t="n">
        <v>67.2298736572266</v>
      </c>
      <c r="W2163" s="12" t="n">
        <v>3.6632080078125</v>
      </c>
      <c r="X2163" s="13" t="n">
        <v>96.3148913828181</v>
      </c>
      <c r="Y2163" s="13" t="n">
        <v>99.7366607599921</v>
      </c>
      <c r="Z2163" s="13" t="n">
        <v>66</v>
      </c>
      <c r="AA2163" s="10" t="s">
        <v>170</v>
      </c>
      <c r="AD2163" s="10" t="s">
        <v>156</v>
      </c>
      <c r="AG2163" s="13" t="n">
        <v>98.6668609310119</v>
      </c>
      <c r="AH2163" s="13" t="n">
        <v>100</v>
      </c>
      <c r="AI2163" s="13" t="n">
        <v>61.7</v>
      </c>
      <c r="AJ2163" s="13" t="n">
        <v>74.3</v>
      </c>
      <c r="AK2163" s="13" t="n">
        <v>63.8</v>
      </c>
      <c r="AL2163" s="12" t="n">
        <v>64.1749316888046</v>
      </c>
      <c r="AM2163" s="10" t="s">
        <v>180</v>
      </c>
    </row>
    <row r="2164" customFormat="false" ht="15" hidden="false" customHeight="false" outlineLevel="0" collapsed="false">
      <c r="A2164" s="10" t="s">
        <v>4767</v>
      </c>
      <c r="B2164" s="10" t="s">
        <v>4746</v>
      </c>
      <c r="C2164" s="10" t="s">
        <v>148</v>
      </c>
      <c r="D2164" s="11" t="n">
        <v>46299.0863078704</v>
      </c>
      <c r="E2164" s="10" t="s">
        <v>4768</v>
      </c>
      <c r="F2164" s="10" t="s">
        <v>4746</v>
      </c>
      <c r="G2164" s="10" t="s">
        <v>4748</v>
      </c>
      <c r="H2164" s="10" t="s">
        <v>192</v>
      </c>
      <c r="I2164" s="10" t="s">
        <v>152</v>
      </c>
      <c r="J2164" s="10" t="s">
        <v>153</v>
      </c>
      <c r="K2164" s="10" t="s">
        <v>154</v>
      </c>
      <c r="M2164" s="12" t="n">
        <v>58.25721449331</v>
      </c>
      <c r="N2164" s="12" t="n">
        <v>2.28821938761806</v>
      </c>
      <c r="O2164" s="12" t="n">
        <v>57.735582173578</v>
      </c>
      <c r="P2164" s="12" t="n">
        <v>60.4251312941134</v>
      </c>
      <c r="Q2164" s="12" t="n">
        <v>61.9525596241534</v>
      </c>
      <c r="R2164" s="12" t="n">
        <v>59.6179251796321</v>
      </c>
      <c r="S2164" s="12" t="n">
        <v>60.1590302319751</v>
      </c>
      <c r="T2164" s="12" t="n">
        <v>55.4537480943991</v>
      </c>
      <c r="U2164" s="12" t="n">
        <v>54.1240463256836</v>
      </c>
      <c r="V2164" s="12" t="n">
        <v>64.7705764770508</v>
      </c>
      <c r="W2164" s="12" t="n">
        <v>10.6465301513672</v>
      </c>
      <c r="X2164" s="13" t="n">
        <v>51.3818273876079</v>
      </c>
      <c r="Y2164" s="13" t="n">
        <v>76.8844539144744</v>
      </c>
      <c r="Z2164" s="13" t="n">
        <v>58.4</v>
      </c>
      <c r="AA2164" s="10" t="s">
        <v>170</v>
      </c>
      <c r="AD2164" s="10" t="s">
        <v>156</v>
      </c>
      <c r="AG2164" s="13" t="n">
        <v>97.6373897997858</v>
      </c>
      <c r="AH2164" s="13" t="n">
        <v>100</v>
      </c>
      <c r="AI2164" s="13" t="n">
        <v>53.1</v>
      </c>
      <c r="AJ2164" s="13" t="n">
        <v>72.5</v>
      </c>
      <c r="AK2164" s="13" t="n">
        <v>58.7</v>
      </c>
      <c r="AL2164" s="12" t="n">
        <v>57.9099173553719</v>
      </c>
      <c r="AM2164" s="10" t="s">
        <v>180</v>
      </c>
    </row>
    <row r="2165" customFormat="false" ht="15" hidden="false" customHeight="false" outlineLevel="0" collapsed="false">
      <c r="A2165" s="10" t="s">
        <v>4769</v>
      </c>
      <c r="B2165" s="10" t="s">
        <v>4746</v>
      </c>
      <c r="C2165" s="10" t="s">
        <v>148</v>
      </c>
      <c r="D2165" s="11" t="n">
        <v>46299.0863425926</v>
      </c>
      <c r="E2165" s="10" t="s">
        <v>4770</v>
      </c>
      <c r="F2165" s="10" t="s">
        <v>4746</v>
      </c>
      <c r="G2165" s="10" t="s">
        <v>4748</v>
      </c>
      <c r="H2165" s="10" t="s">
        <v>195</v>
      </c>
      <c r="I2165" s="10" t="s">
        <v>152</v>
      </c>
      <c r="J2165" s="10" t="s">
        <v>153</v>
      </c>
      <c r="K2165" s="10" t="s">
        <v>154</v>
      </c>
      <c r="M2165" s="12" t="n">
        <v>57.8742205892815</v>
      </c>
      <c r="N2165" s="12" t="n">
        <v>2.72159369399754</v>
      </c>
      <c r="O2165" s="12" t="n">
        <v>57.1315751405358</v>
      </c>
      <c r="P2165" s="12" t="n">
        <v>62.2437115376518</v>
      </c>
      <c r="Q2165" s="12" t="n">
        <v>62.4222049536201</v>
      </c>
      <c r="R2165" s="12" t="n">
        <v>60.4569450144022</v>
      </c>
      <c r="S2165" s="12" t="n">
        <v>58.1319234129871</v>
      </c>
      <c r="T2165" s="12" t="n">
        <v>54.4101336436953</v>
      </c>
      <c r="U2165" s="12" t="n">
        <v>52.7449951171875</v>
      </c>
      <c r="V2165" s="12" t="n">
        <v>64.4863891601563</v>
      </c>
      <c r="W2165" s="12" t="n">
        <v>11.7413940429688</v>
      </c>
      <c r="X2165" s="13" t="n">
        <v>40.5145720566337</v>
      </c>
      <c r="Y2165" s="13" t="n">
        <v>68.3917555014537</v>
      </c>
      <c r="Z2165" s="13" t="n">
        <v>57.5</v>
      </c>
      <c r="AA2165" s="10" t="s">
        <v>155</v>
      </c>
      <c r="AG2165" s="13" t="n">
        <v>98.5729097496476</v>
      </c>
      <c r="AH2165" s="13" t="n">
        <v>100</v>
      </c>
      <c r="AI2165" s="13" t="n">
        <v>52.2</v>
      </c>
      <c r="AJ2165" s="13" t="n">
        <v>71.4</v>
      </c>
      <c r="AK2165" s="13" t="n">
        <v>55.2</v>
      </c>
      <c r="AL2165" s="12" t="n">
        <v>55.0444444444444</v>
      </c>
      <c r="AM2165" s="10" t="s">
        <v>180</v>
      </c>
    </row>
    <row r="2166" customFormat="false" ht="15" hidden="false" customHeight="false" outlineLevel="0" collapsed="false">
      <c r="A2166" s="10" t="s">
        <v>4771</v>
      </c>
      <c r="B2166" s="10" t="s">
        <v>4746</v>
      </c>
      <c r="C2166" s="10" t="s">
        <v>148</v>
      </c>
      <c r="D2166" s="11" t="n">
        <v>46299.0863657407</v>
      </c>
      <c r="E2166" s="10" t="s">
        <v>4772</v>
      </c>
      <c r="F2166" s="10" t="s">
        <v>4746</v>
      </c>
      <c r="G2166" s="10" t="s">
        <v>4748</v>
      </c>
      <c r="H2166" s="10" t="s">
        <v>198</v>
      </c>
      <c r="I2166" s="10" t="s">
        <v>152</v>
      </c>
      <c r="J2166" s="10" t="s">
        <v>153</v>
      </c>
      <c r="K2166" s="10" t="s">
        <v>261</v>
      </c>
      <c r="L2166" s="10" t="s">
        <v>383</v>
      </c>
      <c r="M2166" s="12" t="n">
        <v>54.728886970813</v>
      </c>
      <c r="N2166" s="12" t="n">
        <v>4.29600148505958</v>
      </c>
      <c r="O2166" s="12" t="n">
        <v>53.6587607543479</v>
      </c>
      <c r="P2166" s="12" t="n">
        <v>61.1785845163554</v>
      </c>
      <c r="R2166" s="12" t="n">
        <v>59.7163553922663</v>
      </c>
      <c r="S2166" s="12" t="n">
        <v>57.5320078903675</v>
      </c>
      <c r="T2166" s="12" t="n">
        <v>48.3357602748246</v>
      </c>
      <c r="U2166" s="12" t="n">
        <v>46.5209846496582</v>
      </c>
      <c r="V2166" s="12" t="n">
        <v>64.1427459716797</v>
      </c>
      <c r="W2166" s="12" t="n">
        <v>17.6217613220215</v>
      </c>
      <c r="X2166" s="13" t="n">
        <v>20.906359539309</v>
      </c>
      <c r="Y2166" s="13" t="n">
        <v>46.7027464273333</v>
      </c>
      <c r="Z2166" s="13" t="n">
        <v>54.2000000000001</v>
      </c>
      <c r="AA2166" s="10" t="s">
        <v>162</v>
      </c>
      <c r="AB2166" s="10" t="s">
        <v>1380</v>
      </c>
      <c r="AD2166" s="10" t="s">
        <v>263</v>
      </c>
      <c r="AE2166" s="10" t="s">
        <v>1380</v>
      </c>
      <c r="AF2166" s="10" t="s">
        <v>1380</v>
      </c>
      <c r="AG2166" s="13" t="n">
        <v>63.8097578960305</v>
      </c>
      <c r="AH2166" s="13" t="n">
        <v>74.4021138011552</v>
      </c>
      <c r="AI2166" s="13" t="n">
        <v>45.8</v>
      </c>
      <c r="AJ2166" s="13" t="n">
        <v>71.2</v>
      </c>
      <c r="AK2166" s="13" t="n">
        <v>62</v>
      </c>
      <c r="AL2166" s="12" t="n">
        <v>62.3194577978783</v>
      </c>
      <c r="AM2166" s="10" t="s">
        <v>180</v>
      </c>
      <c r="AO2166" s="10" t="s">
        <v>4773</v>
      </c>
    </row>
    <row r="2167" customFormat="false" ht="15" hidden="false" customHeight="false" outlineLevel="0" collapsed="false">
      <c r="A2167" s="10" t="s">
        <v>4774</v>
      </c>
      <c r="B2167" s="10" t="s">
        <v>4746</v>
      </c>
      <c r="C2167" s="10" t="s">
        <v>148</v>
      </c>
      <c r="D2167" s="11" t="n">
        <v>46299.0864699074</v>
      </c>
      <c r="E2167" s="10" t="s">
        <v>4775</v>
      </c>
      <c r="F2167" s="10" t="s">
        <v>4746</v>
      </c>
      <c r="G2167" s="10" t="s">
        <v>4748</v>
      </c>
      <c r="H2167" s="10" t="s">
        <v>201</v>
      </c>
      <c r="I2167" s="10" t="s">
        <v>152</v>
      </c>
      <c r="J2167" s="10" t="s">
        <v>153</v>
      </c>
      <c r="K2167" s="10" t="s">
        <v>154</v>
      </c>
      <c r="M2167" s="12" t="n">
        <v>58.1781409372817</v>
      </c>
      <c r="N2167" s="12" t="n">
        <v>3.21597891539319</v>
      </c>
      <c r="O2167" s="12" t="n">
        <v>57.4101062974504</v>
      </c>
      <c r="P2167" s="12" t="n">
        <v>64.176442488599</v>
      </c>
      <c r="Q2167" s="12" t="n">
        <v>61.1090176145113</v>
      </c>
      <c r="R2167" s="12" t="n">
        <v>59.5426342429696</v>
      </c>
      <c r="S2167" s="12" t="n">
        <v>60.5289409546252</v>
      </c>
      <c r="T2167" s="12" t="n">
        <v>52.9027587364925</v>
      </c>
      <c r="U2167" s="12" t="n">
        <v>50.6989288330078</v>
      </c>
      <c r="V2167" s="12" t="n">
        <v>66.5234832763672</v>
      </c>
      <c r="W2167" s="12" t="n">
        <v>15.8245544433594</v>
      </c>
      <c r="X2167" s="13" t="n">
        <v>20.0562782233605</v>
      </c>
      <c r="Y2167" s="13" t="n">
        <v>58.8562377839186</v>
      </c>
      <c r="Z2167" s="13" t="n">
        <v>57.8000000000001</v>
      </c>
      <c r="AA2167" s="10" t="s">
        <v>155</v>
      </c>
      <c r="AC2167" s="10" t="s">
        <v>156</v>
      </c>
      <c r="AG2167" s="13" t="n">
        <v>97.8936082474227</v>
      </c>
      <c r="AH2167" s="13" t="n">
        <v>100</v>
      </c>
      <c r="AI2167" s="13" t="n">
        <v>50.1</v>
      </c>
      <c r="AJ2167" s="13" t="n">
        <v>71.2</v>
      </c>
      <c r="AK2167" s="13" t="n">
        <v>53.2</v>
      </c>
      <c r="AL2167" s="12" t="n">
        <v>53.2259259259259</v>
      </c>
      <c r="AM2167" s="10" t="s">
        <v>157</v>
      </c>
    </row>
    <row r="2168" customFormat="false" ht="15" hidden="false" customHeight="false" outlineLevel="0" collapsed="false">
      <c r="A2168" s="10" t="s">
        <v>4776</v>
      </c>
      <c r="B2168" s="10" t="s">
        <v>4746</v>
      </c>
      <c r="C2168" s="10" t="s">
        <v>148</v>
      </c>
      <c r="D2168" s="11" t="n">
        <v>46299.0864930556</v>
      </c>
      <c r="E2168" s="10" t="s">
        <v>4777</v>
      </c>
      <c r="F2168" s="10" t="s">
        <v>4746</v>
      </c>
      <c r="G2168" s="10" t="s">
        <v>4748</v>
      </c>
      <c r="H2168" s="10" t="s">
        <v>204</v>
      </c>
      <c r="I2168" s="10" t="s">
        <v>152</v>
      </c>
      <c r="J2168" s="10" t="s">
        <v>153</v>
      </c>
      <c r="K2168" s="10" t="s">
        <v>261</v>
      </c>
      <c r="L2168" s="10" t="s">
        <v>346</v>
      </c>
      <c r="M2168" s="12" t="n">
        <v>58.525148817181</v>
      </c>
      <c r="N2168" s="12" t="n">
        <v>3.06049637263981</v>
      </c>
      <c r="O2168" s="12" t="n">
        <v>57.9501821352323</v>
      </c>
      <c r="P2168" s="12" t="n">
        <v>64.1163778663684</v>
      </c>
      <c r="R2168" s="12" t="n">
        <v>60.6361758274042</v>
      </c>
      <c r="S2168" s="12" t="n">
        <v>60.3361569995987</v>
      </c>
      <c r="T2168" s="12" t="n">
        <v>53.2614570541738</v>
      </c>
      <c r="U2168" s="12" t="n">
        <v>51.654842376709</v>
      </c>
      <c r="V2168" s="12" t="n">
        <v>66.3378524780273</v>
      </c>
      <c r="W2168" s="12" t="n">
        <v>14.6830101013184</v>
      </c>
      <c r="X2168" s="13" t="n">
        <v>16.6423637759018</v>
      </c>
      <c r="Y2168" s="13" t="n">
        <v>60.4982092606805</v>
      </c>
      <c r="Z2168" s="13" t="n">
        <v>57.5000000000001</v>
      </c>
      <c r="AA2168" s="10" t="s">
        <v>155</v>
      </c>
      <c r="AC2168" s="10" t="s">
        <v>156</v>
      </c>
      <c r="AD2168" s="10" t="s">
        <v>347</v>
      </c>
      <c r="AG2168" s="13" t="n">
        <v>92.5015529328246</v>
      </c>
      <c r="AH2168" s="13" t="n">
        <v>100</v>
      </c>
      <c r="AI2168" s="13" t="n">
        <v>50.4</v>
      </c>
      <c r="AJ2168" s="13" t="n">
        <v>70.6</v>
      </c>
      <c r="AK2168" s="13" t="n">
        <v>53.6</v>
      </c>
      <c r="AL2168" s="12" t="n">
        <v>53.3925925925926</v>
      </c>
      <c r="AM2168" s="10" t="s">
        <v>157</v>
      </c>
      <c r="AO2168" s="10" t="s">
        <v>931</v>
      </c>
    </row>
    <row r="2169" customFormat="false" ht="15" hidden="false" customHeight="false" outlineLevel="0" collapsed="false">
      <c r="A2169" s="10" t="s">
        <v>4778</v>
      </c>
      <c r="B2169" s="10" t="s">
        <v>4746</v>
      </c>
      <c r="C2169" s="10" t="s">
        <v>148</v>
      </c>
      <c r="D2169" s="11" t="n">
        <v>46299.0865277778</v>
      </c>
      <c r="E2169" s="10" t="s">
        <v>4779</v>
      </c>
      <c r="F2169" s="10" t="s">
        <v>4746</v>
      </c>
      <c r="G2169" s="10" t="s">
        <v>4748</v>
      </c>
      <c r="H2169" s="10" t="s">
        <v>207</v>
      </c>
      <c r="I2169" s="10" t="s">
        <v>152</v>
      </c>
      <c r="J2169" s="10" t="s">
        <v>153</v>
      </c>
      <c r="K2169" s="10" t="s">
        <v>154</v>
      </c>
      <c r="M2169" s="12" t="n">
        <v>60.7195049027473</v>
      </c>
      <c r="N2169" s="12" t="n">
        <v>1.98148844936704</v>
      </c>
      <c r="O2169" s="12" t="n">
        <v>60.2471985696398</v>
      </c>
      <c r="P2169" s="12" t="n">
        <v>65.2086706384976</v>
      </c>
      <c r="Q2169" s="12" t="n">
        <v>63.8069794311084</v>
      </c>
      <c r="R2169" s="12" t="n">
        <v>61.6670979329668</v>
      </c>
      <c r="S2169" s="12" t="n">
        <v>60.9846278055051</v>
      </c>
      <c r="T2169" s="12" t="n">
        <v>58.3300886438003</v>
      </c>
      <c r="U2169" s="12" t="n">
        <v>56.5340194702148</v>
      </c>
      <c r="V2169" s="12" t="n">
        <v>67.9981536865234</v>
      </c>
      <c r="W2169" s="12" t="n">
        <v>11.4641342163086</v>
      </c>
      <c r="X2169" s="13" t="n">
        <v>58.4145267116353</v>
      </c>
      <c r="Y2169" s="13" t="n">
        <v>87.7572219373332</v>
      </c>
      <c r="Z2169" s="13" t="n">
        <v>60.5</v>
      </c>
      <c r="AA2169" s="10" t="s">
        <v>170</v>
      </c>
      <c r="AC2169" s="10" t="s">
        <v>156</v>
      </c>
      <c r="AD2169" s="10" t="s">
        <v>156</v>
      </c>
      <c r="AG2169" s="13" t="n">
        <v>96.6857360793288</v>
      </c>
      <c r="AH2169" s="13" t="n">
        <v>100</v>
      </c>
      <c r="AI2169" s="13" t="n">
        <v>55.7</v>
      </c>
      <c r="AJ2169" s="13" t="n">
        <v>71.5</v>
      </c>
      <c r="AK2169" s="13" t="n">
        <v>59.6</v>
      </c>
      <c r="AL2169" s="12" t="n">
        <v>58.803485768501</v>
      </c>
      <c r="AM2169" s="10" t="s">
        <v>157</v>
      </c>
    </row>
    <row r="2170" customFormat="false" ht="15" hidden="false" customHeight="false" outlineLevel="0" collapsed="false">
      <c r="A2170" s="10" t="s">
        <v>4780</v>
      </c>
      <c r="B2170" s="10" t="s">
        <v>4746</v>
      </c>
      <c r="C2170" s="10" t="s">
        <v>148</v>
      </c>
      <c r="D2170" s="11" t="n">
        <v>46299.0865509259</v>
      </c>
      <c r="E2170" s="10" t="s">
        <v>4781</v>
      </c>
      <c r="F2170" s="10" t="s">
        <v>4746</v>
      </c>
      <c r="G2170" s="10" t="s">
        <v>4748</v>
      </c>
      <c r="H2170" s="10" t="s">
        <v>210</v>
      </c>
      <c r="I2170" s="10" t="s">
        <v>152</v>
      </c>
      <c r="J2170" s="10" t="s">
        <v>153</v>
      </c>
      <c r="K2170" s="10" t="s">
        <v>261</v>
      </c>
      <c r="L2170" s="10" t="s">
        <v>383</v>
      </c>
      <c r="M2170" s="12" t="n">
        <v>64.4820600051111</v>
      </c>
      <c r="N2170" s="12" t="n">
        <v>1.23355906486666</v>
      </c>
      <c r="O2170" s="12" t="n">
        <v>64.2070210387398</v>
      </c>
      <c r="P2170" s="12" t="n">
        <v>66.5211798937323</v>
      </c>
      <c r="R2170" s="12" t="n">
        <v>67.5621583365042</v>
      </c>
      <c r="S2170" s="12" t="n">
        <v>64.0747032256323</v>
      </c>
      <c r="T2170" s="12" t="n">
        <v>63.6133145161685</v>
      </c>
      <c r="U2170" s="12" t="n">
        <v>62.8199996948242</v>
      </c>
      <c r="V2170" s="12" t="n">
        <v>69.8400344848633</v>
      </c>
      <c r="W2170" s="12" t="n">
        <v>7.02003479003906</v>
      </c>
      <c r="X2170" s="13" t="n">
        <v>93.198907767706</v>
      </c>
      <c r="Y2170" s="13" t="n">
        <v>96.2674199845483</v>
      </c>
      <c r="Z2170" s="13" t="n">
        <v>65</v>
      </c>
      <c r="AA2170" s="10" t="s">
        <v>170</v>
      </c>
      <c r="AC2170" s="10" t="s">
        <v>156</v>
      </c>
      <c r="AD2170" s="10" t="s">
        <v>347</v>
      </c>
      <c r="AG2170" s="13" t="n">
        <v>91.101093894393</v>
      </c>
      <c r="AH2170" s="13" t="n">
        <v>100</v>
      </c>
      <c r="AI2170" s="13" t="n">
        <v>61.7</v>
      </c>
      <c r="AJ2170" s="13" t="n">
        <v>75</v>
      </c>
      <c r="AK2170" s="13" t="n">
        <v>63.6</v>
      </c>
      <c r="AL2170" s="12" t="n">
        <v>63.6703703703704</v>
      </c>
      <c r="AM2170" s="10" t="s">
        <v>157</v>
      </c>
      <c r="AO2170" s="10" t="s">
        <v>692</v>
      </c>
    </row>
    <row r="2171" customFormat="false" ht="15" hidden="false" customHeight="false" outlineLevel="0" collapsed="false">
      <c r="A2171" s="10" t="s">
        <v>4782</v>
      </c>
      <c r="B2171" s="10" t="s">
        <v>4746</v>
      </c>
      <c r="C2171" s="10" t="s">
        <v>148</v>
      </c>
      <c r="D2171" s="11" t="n">
        <v>46299.0865856482</v>
      </c>
      <c r="E2171" s="10" t="s">
        <v>4783</v>
      </c>
      <c r="F2171" s="10" t="s">
        <v>4746</v>
      </c>
      <c r="G2171" s="10" t="s">
        <v>4748</v>
      </c>
      <c r="H2171" s="10" t="s">
        <v>213</v>
      </c>
      <c r="I2171" s="10" t="s">
        <v>152</v>
      </c>
      <c r="J2171" s="10" t="s">
        <v>153</v>
      </c>
      <c r="K2171" s="10" t="s">
        <v>154</v>
      </c>
      <c r="M2171" s="12" t="n">
        <v>64.6273581881711</v>
      </c>
      <c r="N2171" s="12" t="n">
        <v>2.41076686361928</v>
      </c>
      <c r="O2171" s="12" t="n">
        <v>63.8899958335736</v>
      </c>
      <c r="P2171" s="12" t="n">
        <v>69.4925199775675</v>
      </c>
      <c r="Q2171" s="12" t="n">
        <v>68.5665861078823</v>
      </c>
      <c r="R2171" s="12" t="n">
        <v>67.360150389528</v>
      </c>
      <c r="S2171" s="12" t="n">
        <v>65.0541878742758</v>
      </c>
      <c r="T2171" s="12" t="n">
        <v>62.0039229751915</v>
      </c>
      <c r="U2171" s="12" t="n">
        <v>61.4005279541016</v>
      </c>
      <c r="V2171" s="12" t="n">
        <v>73.8199691772461</v>
      </c>
      <c r="W2171" s="12" t="n">
        <v>12.4194412231445</v>
      </c>
      <c r="X2171" s="13" t="n">
        <v>56.1102598920929</v>
      </c>
      <c r="Y2171" s="13" t="n">
        <v>81.8126366085498</v>
      </c>
      <c r="Z2171" s="13" t="n">
        <v>64.6</v>
      </c>
      <c r="AA2171" s="10" t="s">
        <v>170</v>
      </c>
      <c r="AD2171" s="10" t="s">
        <v>156</v>
      </c>
      <c r="AG2171" s="13" t="n">
        <v>98.6715867158672</v>
      </c>
      <c r="AH2171" s="13" t="n">
        <v>100</v>
      </c>
      <c r="AI2171" s="13" t="n">
        <v>59.5</v>
      </c>
      <c r="AJ2171" s="13" t="n">
        <v>85.3</v>
      </c>
      <c r="AK2171" s="13" t="n">
        <v>60.6</v>
      </c>
      <c r="AL2171" s="12" t="n">
        <v>61.4005263157895</v>
      </c>
      <c r="AM2171" s="10" t="s">
        <v>157</v>
      </c>
    </row>
    <row r="2172" customFormat="false" ht="15" hidden="false" customHeight="false" outlineLevel="0" collapsed="false">
      <c r="A2172" s="10" t="s">
        <v>4784</v>
      </c>
      <c r="B2172" s="10" t="s">
        <v>4746</v>
      </c>
      <c r="C2172" s="10" t="s">
        <v>148</v>
      </c>
      <c r="D2172" s="11" t="n">
        <v>46299.0866898148</v>
      </c>
      <c r="E2172" s="10" t="s">
        <v>4785</v>
      </c>
      <c r="F2172" s="10" t="s">
        <v>4746</v>
      </c>
      <c r="G2172" s="10" t="s">
        <v>4748</v>
      </c>
      <c r="H2172" s="10" t="s">
        <v>216</v>
      </c>
      <c r="I2172" s="10" t="s">
        <v>152</v>
      </c>
      <c r="J2172" s="10" t="s">
        <v>153</v>
      </c>
      <c r="K2172" s="10" t="s">
        <v>261</v>
      </c>
      <c r="L2172" s="10" t="s">
        <v>262</v>
      </c>
      <c r="M2172" s="12" t="n">
        <v>61.9033345562092</v>
      </c>
      <c r="N2172" s="12" t="n">
        <v>2.37267968296636</v>
      </c>
      <c r="O2172" s="12" t="n">
        <v>61.2535690555298</v>
      </c>
      <c r="Q2172" s="12" t="n">
        <v>66.2273248938658</v>
      </c>
      <c r="R2172" s="12" t="n">
        <v>62.7984183530855</v>
      </c>
      <c r="S2172" s="12" t="n">
        <v>65.2619989382441</v>
      </c>
      <c r="T2172" s="12" t="n">
        <v>59.3917606811369</v>
      </c>
      <c r="U2172" s="12" t="n">
        <v>58.234016418457</v>
      </c>
      <c r="V2172" s="12" t="n">
        <v>68.8100509643555</v>
      </c>
      <c r="W2172" s="12" t="n">
        <v>10.5760345458984</v>
      </c>
      <c r="X2172" s="13" t="n">
        <v>55.6174422396869</v>
      </c>
      <c r="Y2172" s="13" t="n">
        <v>77.9267037134142</v>
      </c>
      <c r="Z2172" s="13" t="n">
        <v>62.2</v>
      </c>
      <c r="AA2172" s="10" t="s">
        <v>170</v>
      </c>
      <c r="AC2172" s="10" t="s">
        <v>347</v>
      </c>
      <c r="AG2172" s="13" t="n">
        <v>94.893624767892</v>
      </c>
      <c r="AH2172" s="13" t="n">
        <v>100</v>
      </c>
      <c r="AI2172" s="13" t="n">
        <v>57.4</v>
      </c>
      <c r="AJ2172" s="13" t="n">
        <v>73.2</v>
      </c>
      <c r="AK2172" s="13" t="n">
        <v>59.8</v>
      </c>
      <c r="AL2172" s="12" t="n">
        <v>60.1157912457913</v>
      </c>
      <c r="AM2172" s="10" t="s">
        <v>157</v>
      </c>
      <c r="AO2172" s="10" t="s">
        <v>4160</v>
      </c>
    </row>
    <row r="2173" customFormat="false" ht="15" hidden="false" customHeight="false" outlineLevel="0" collapsed="false">
      <c r="A2173" s="10" t="s">
        <v>4786</v>
      </c>
      <c r="B2173" s="10" t="s">
        <v>4746</v>
      </c>
      <c r="C2173" s="10" t="s">
        <v>148</v>
      </c>
      <c r="D2173" s="11" t="n">
        <v>46299.0867013889</v>
      </c>
      <c r="E2173" s="10" t="s">
        <v>4787</v>
      </c>
      <c r="F2173" s="10" t="s">
        <v>4746</v>
      </c>
      <c r="G2173" s="10" t="s">
        <v>4748</v>
      </c>
      <c r="H2173" s="10" t="s">
        <v>219</v>
      </c>
      <c r="I2173" s="10" t="s">
        <v>152</v>
      </c>
      <c r="J2173" s="10" t="s">
        <v>153</v>
      </c>
      <c r="K2173" s="10" t="s">
        <v>154</v>
      </c>
      <c r="M2173" s="12" t="n">
        <v>61.915256619889</v>
      </c>
      <c r="N2173" s="12" t="n">
        <v>2.29901130832834</v>
      </c>
      <c r="O2173" s="12" t="n">
        <v>61.6144229265155</v>
      </c>
      <c r="P2173" s="12" t="n">
        <v>61.9418830817338</v>
      </c>
      <c r="Q2173" s="12" t="n">
        <v>65.509425607519</v>
      </c>
      <c r="R2173" s="12" t="n">
        <v>62.0724352489818</v>
      </c>
      <c r="S2173" s="12" t="n">
        <v>62.6863238474528</v>
      </c>
      <c r="T2173" s="12" t="n">
        <v>58.0279131798018</v>
      </c>
      <c r="U2173" s="12" t="n">
        <v>56.5978469848633</v>
      </c>
      <c r="V2173" s="12" t="n">
        <v>66.6086959838867</v>
      </c>
      <c r="W2173" s="12" t="n">
        <v>10.0108489990234</v>
      </c>
      <c r="X2173" s="13" t="n">
        <v>27.5268455434996</v>
      </c>
      <c r="Y2173" s="13" t="n">
        <v>74.1488397304698</v>
      </c>
      <c r="Z2173" s="13" t="n">
        <v>61.9000000000001</v>
      </c>
      <c r="AA2173" s="10" t="s">
        <v>155</v>
      </c>
      <c r="AG2173" s="13" t="n">
        <v>98.8306686247887</v>
      </c>
      <c r="AH2173" s="13" t="n">
        <v>100</v>
      </c>
      <c r="AI2173" s="13" t="n">
        <v>55.9</v>
      </c>
      <c r="AJ2173" s="13" t="n">
        <v>73.9</v>
      </c>
      <c r="AK2173" s="13" t="n">
        <v>61.8</v>
      </c>
      <c r="AL2173" s="12" t="n">
        <v>62.303991437925</v>
      </c>
      <c r="AM2173" s="10" t="s">
        <v>157</v>
      </c>
    </row>
    <row r="2174" customFormat="false" ht="15" hidden="false" customHeight="false" outlineLevel="0" collapsed="false">
      <c r="A2174" s="10" t="s">
        <v>4788</v>
      </c>
      <c r="B2174" s="10" t="s">
        <v>4746</v>
      </c>
      <c r="C2174" s="10" t="s">
        <v>148</v>
      </c>
      <c r="D2174" s="11" t="n">
        <v>46299.086724537</v>
      </c>
      <c r="E2174" s="10" t="s">
        <v>4789</v>
      </c>
      <c r="F2174" s="10" t="s">
        <v>4746</v>
      </c>
      <c r="G2174" s="10" t="s">
        <v>4748</v>
      </c>
      <c r="H2174" s="10" t="s">
        <v>222</v>
      </c>
      <c r="I2174" s="10" t="s">
        <v>152</v>
      </c>
      <c r="J2174" s="10" t="s">
        <v>153</v>
      </c>
      <c r="K2174" s="10" t="s">
        <v>154</v>
      </c>
      <c r="M2174" s="12" t="n">
        <v>60.745244332342</v>
      </c>
      <c r="N2174" s="12" t="n">
        <v>3.27313618534673</v>
      </c>
      <c r="O2174" s="12" t="n">
        <v>60.4827710815647</v>
      </c>
      <c r="P2174" s="12" t="n">
        <v>58.9077005755474</v>
      </c>
      <c r="Q2174" s="12" t="n">
        <v>65.0232496515376</v>
      </c>
      <c r="R2174" s="12" t="n">
        <v>62.3110709471699</v>
      </c>
      <c r="S2174" s="12" t="n">
        <v>60.7944475698151</v>
      </c>
      <c r="T2174" s="12" t="n">
        <v>54.0035545786649</v>
      </c>
      <c r="U2174" s="12" t="n">
        <v>52.4989280700684</v>
      </c>
      <c r="V2174" s="12" t="n">
        <v>65.402229309082</v>
      </c>
      <c r="W2174" s="12" t="n">
        <v>12.9033012390137</v>
      </c>
      <c r="X2174" s="13" t="n">
        <v>13.7667251084248</v>
      </c>
      <c r="Y2174" s="13" t="n">
        <v>66.0025837408877</v>
      </c>
      <c r="Z2174" s="13" t="n">
        <v>62.4000000000001</v>
      </c>
      <c r="AA2174" s="10" t="s">
        <v>155</v>
      </c>
      <c r="AG2174" s="13" t="n">
        <v>98.9861161856047</v>
      </c>
      <c r="AH2174" s="13" t="n">
        <v>100</v>
      </c>
      <c r="AI2174" s="13" t="n">
        <v>51.9</v>
      </c>
      <c r="AJ2174" s="13" t="n">
        <v>73</v>
      </c>
      <c r="AK2174" s="13" t="n">
        <v>60.4</v>
      </c>
      <c r="AL2174" s="12" t="n">
        <v>60.8566735998319</v>
      </c>
      <c r="AM2174" s="10" t="s">
        <v>157</v>
      </c>
    </row>
    <row r="2175" customFormat="false" ht="15" hidden="false" customHeight="false" outlineLevel="0" collapsed="false">
      <c r="A2175" s="10" t="s">
        <v>4790</v>
      </c>
      <c r="B2175" s="10" t="s">
        <v>4746</v>
      </c>
      <c r="C2175" s="10" t="s">
        <v>148</v>
      </c>
      <c r="D2175" s="11" t="n">
        <v>46299.0867361111</v>
      </c>
      <c r="E2175" s="10" t="s">
        <v>4791</v>
      </c>
      <c r="F2175" s="10" t="s">
        <v>4746</v>
      </c>
      <c r="G2175" s="10" t="s">
        <v>4748</v>
      </c>
      <c r="H2175" s="10" t="s">
        <v>225</v>
      </c>
      <c r="I2175" s="10" t="s">
        <v>152</v>
      </c>
      <c r="J2175" s="10" t="s">
        <v>153</v>
      </c>
      <c r="K2175" s="10" t="s">
        <v>154</v>
      </c>
      <c r="M2175" s="12" t="n">
        <v>59.2103547871648</v>
      </c>
      <c r="N2175" s="12" t="n">
        <v>2.83994097792164</v>
      </c>
      <c r="O2175" s="12" t="n">
        <v>58.4399504904186</v>
      </c>
      <c r="P2175" s="12" t="n">
        <v>62.8622478177923</v>
      </c>
      <c r="Q2175" s="12" t="n">
        <v>64.6886464196477</v>
      </c>
      <c r="R2175" s="12" t="n">
        <v>61.6474097366528</v>
      </c>
      <c r="S2175" s="12" t="n">
        <v>59.6290091825975</v>
      </c>
      <c r="T2175" s="12" t="n">
        <v>55.7370498878315</v>
      </c>
      <c r="U2175" s="12" t="n">
        <v>53.8715057373047</v>
      </c>
      <c r="V2175" s="12" t="n">
        <v>65.556884765625</v>
      </c>
      <c r="W2175" s="12" t="n">
        <v>11.6853790283203</v>
      </c>
      <c r="X2175" s="13" t="n">
        <v>41.8021482428501</v>
      </c>
      <c r="Y2175" s="13" t="n">
        <v>68.2968078359524</v>
      </c>
      <c r="Z2175" s="13" t="n">
        <v>58.5</v>
      </c>
      <c r="AA2175" s="10" t="s">
        <v>155</v>
      </c>
      <c r="AG2175" s="13" t="n">
        <v>98.8329519450801</v>
      </c>
      <c r="AH2175" s="13" t="n">
        <v>100</v>
      </c>
      <c r="AI2175" s="13" t="n">
        <v>53.1</v>
      </c>
      <c r="AJ2175" s="13" t="n">
        <v>73</v>
      </c>
      <c r="AK2175" s="13" t="n">
        <v>55.4</v>
      </c>
      <c r="AL2175" s="12" t="n">
        <v>55.2214678508691</v>
      </c>
      <c r="AM2175" s="10" t="s">
        <v>157</v>
      </c>
    </row>
    <row r="2176" customFormat="false" ht="15" hidden="false" customHeight="false" outlineLevel="0" collapsed="false">
      <c r="A2176" s="10" t="s">
        <v>4792</v>
      </c>
      <c r="B2176" s="10" t="s">
        <v>4746</v>
      </c>
      <c r="C2176" s="10" t="s">
        <v>148</v>
      </c>
      <c r="D2176" s="11" t="n">
        <v>46299.0867592593</v>
      </c>
      <c r="E2176" s="10" t="s">
        <v>4793</v>
      </c>
      <c r="F2176" s="10" t="s">
        <v>4746</v>
      </c>
      <c r="G2176" s="10" t="s">
        <v>4748</v>
      </c>
      <c r="H2176" s="10" t="s">
        <v>228</v>
      </c>
      <c r="I2176" s="10" t="s">
        <v>152</v>
      </c>
      <c r="J2176" s="10" t="s">
        <v>153</v>
      </c>
      <c r="K2176" s="10" t="s">
        <v>154</v>
      </c>
      <c r="M2176" s="12" t="n">
        <v>59.3413501395127</v>
      </c>
      <c r="N2176" s="12" t="n">
        <v>2.81173785654194</v>
      </c>
      <c r="O2176" s="12" t="n">
        <v>58.5537427069412</v>
      </c>
      <c r="P2176" s="12" t="n">
        <v>64.1795562205248</v>
      </c>
      <c r="Q2176" s="12" t="n">
        <v>64.3536832303779</v>
      </c>
      <c r="R2176" s="12" t="n">
        <v>61.3687994043467</v>
      </c>
      <c r="S2176" s="12" t="n">
        <v>59.8473346952163</v>
      </c>
      <c r="T2176" s="12" t="n">
        <v>55.4155688967169</v>
      </c>
      <c r="U2176" s="12" t="n">
        <v>53.9364814758301</v>
      </c>
      <c r="V2176" s="12" t="n">
        <v>67.0487365722656</v>
      </c>
      <c r="W2176" s="12" t="n">
        <v>13.1122550964356</v>
      </c>
      <c r="X2176" s="13" t="n">
        <v>41.0504920308356</v>
      </c>
      <c r="Y2176" s="13" t="n">
        <v>69.6663609548125</v>
      </c>
      <c r="Z2176" s="13" t="n">
        <v>58.7000000000001</v>
      </c>
      <c r="AA2176" s="10" t="s">
        <v>155</v>
      </c>
      <c r="AG2176" s="13" t="n">
        <v>98.4996642861503</v>
      </c>
      <c r="AH2176" s="13" t="n">
        <v>100</v>
      </c>
      <c r="AI2176" s="13" t="n">
        <v>53.4</v>
      </c>
      <c r="AJ2176" s="13" t="n">
        <v>72.3</v>
      </c>
      <c r="AK2176" s="13" t="n">
        <v>58.5</v>
      </c>
      <c r="AL2176" s="12" t="n">
        <v>57.8201220629535</v>
      </c>
      <c r="AM2176" s="10" t="s">
        <v>157</v>
      </c>
    </row>
    <row r="2177" customFormat="false" ht="15" hidden="false" customHeight="false" outlineLevel="0" collapsed="false">
      <c r="A2177" s="10" t="s">
        <v>4794</v>
      </c>
      <c r="B2177" s="10" t="s">
        <v>4746</v>
      </c>
      <c r="C2177" s="10" t="s">
        <v>148</v>
      </c>
      <c r="D2177" s="11" t="n">
        <v>46299.0868402778</v>
      </c>
      <c r="E2177" s="10" t="s">
        <v>4795</v>
      </c>
      <c r="F2177" s="10" t="s">
        <v>4746</v>
      </c>
      <c r="G2177" s="10" t="s">
        <v>4748</v>
      </c>
      <c r="H2177" s="10" t="s">
        <v>231</v>
      </c>
      <c r="I2177" s="10" t="s">
        <v>152</v>
      </c>
      <c r="J2177" s="10" t="s">
        <v>153</v>
      </c>
      <c r="K2177" s="10" t="s">
        <v>154</v>
      </c>
      <c r="M2177" s="12" t="n">
        <v>61.2586611662581</v>
      </c>
      <c r="N2177" s="12" t="n">
        <v>2.12723488728501</v>
      </c>
      <c r="O2177" s="12" t="n">
        <v>60.603041507431</v>
      </c>
      <c r="P2177" s="12" t="n">
        <v>64.5675433766764</v>
      </c>
      <c r="Q2177" s="12" t="n">
        <v>65.3332375097371</v>
      </c>
      <c r="R2177" s="12" t="n">
        <v>62.7876764989908</v>
      </c>
      <c r="S2177" s="12" t="n">
        <v>62.2422589943206</v>
      </c>
      <c r="T2177" s="12" t="n">
        <v>58.8450570042179</v>
      </c>
      <c r="U2177" s="12" t="n">
        <v>57.885986328125</v>
      </c>
      <c r="V2177" s="12" t="n">
        <v>67.0026473999023</v>
      </c>
      <c r="W2177" s="12" t="n">
        <v>9.11666107177734</v>
      </c>
      <c r="X2177" s="13" t="n">
        <v>61.248687944641</v>
      </c>
      <c r="Y2177" s="13" t="n">
        <v>84.6565330637951</v>
      </c>
      <c r="Z2177" s="13" t="n">
        <v>61.5</v>
      </c>
      <c r="AA2177" s="10" t="s">
        <v>170</v>
      </c>
      <c r="AG2177" s="13" t="n">
        <v>99.1069089339929</v>
      </c>
      <c r="AH2177" s="13" t="n">
        <v>100</v>
      </c>
      <c r="AI2177" s="13" t="n">
        <v>56.7</v>
      </c>
      <c r="AJ2177" s="13" t="n">
        <v>72.8</v>
      </c>
      <c r="AK2177" s="13" t="n">
        <v>57.9</v>
      </c>
      <c r="AL2177" s="12" t="n">
        <v>58.4163634371353</v>
      </c>
      <c r="AM2177" s="10" t="s">
        <v>157</v>
      </c>
    </row>
    <row r="2178" customFormat="false" ht="15" hidden="false" customHeight="false" outlineLevel="0" collapsed="false">
      <c r="A2178" s="10" t="s">
        <v>4796</v>
      </c>
      <c r="B2178" s="10" t="s">
        <v>4746</v>
      </c>
      <c r="C2178" s="10" t="s">
        <v>148</v>
      </c>
      <c r="D2178" s="11" t="n">
        <v>46299.0868634259</v>
      </c>
      <c r="E2178" s="10" t="s">
        <v>4797</v>
      </c>
      <c r="F2178" s="10" t="s">
        <v>4746</v>
      </c>
      <c r="G2178" s="10" t="s">
        <v>4748</v>
      </c>
      <c r="H2178" s="10" t="s">
        <v>234</v>
      </c>
      <c r="I2178" s="10" t="s">
        <v>152</v>
      </c>
      <c r="J2178" s="10" t="s">
        <v>153</v>
      </c>
      <c r="K2178" s="10" t="s">
        <v>154</v>
      </c>
      <c r="M2178" s="12" t="n">
        <v>65.3915141080846</v>
      </c>
      <c r="N2178" s="12" t="n">
        <v>1.33044287123487</v>
      </c>
      <c r="O2178" s="12" t="n">
        <v>65.1460192487254</v>
      </c>
      <c r="P2178" s="12" t="n">
        <v>66.1051414207726</v>
      </c>
      <c r="Q2178" s="12" t="n">
        <v>67.5250637603367</v>
      </c>
      <c r="R2178" s="12" t="n">
        <v>66.8975990729403</v>
      </c>
      <c r="S2178" s="12" t="n">
        <v>65.0205392701392</v>
      </c>
      <c r="T2178" s="12" t="n">
        <v>63.2017354988824</v>
      </c>
      <c r="U2178" s="12" t="n">
        <v>63.0999984741211</v>
      </c>
      <c r="V2178" s="12" t="n">
        <v>69.0417709350586</v>
      </c>
      <c r="W2178" s="12" t="n">
        <v>5.9417724609375</v>
      </c>
      <c r="X2178" s="13" t="n">
        <v>62.622435010173</v>
      </c>
      <c r="Y2178" s="13" t="n">
        <v>96.333189625831</v>
      </c>
      <c r="Z2178" s="13" t="n">
        <v>65.5</v>
      </c>
      <c r="AA2178" s="10" t="s">
        <v>170</v>
      </c>
      <c r="AC2178" s="10" t="s">
        <v>156</v>
      </c>
      <c r="AG2178" s="13" t="n">
        <v>97.4590888987174</v>
      </c>
      <c r="AH2178" s="13" t="n">
        <v>100</v>
      </c>
      <c r="AI2178" s="13" t="n">
        <v>61.1</v>
      </c>
      <c r="AJ2178" s="13" t="n">
        <v>74.6</v>
      </c>
      <c r="AK2178" s="13" t="n">
        <v>65.1</v>
      </c>
      <c r="AL2178" s="12" t="n">
        <v>64.7911678325413</v>
      </c>
      <c r="AM2178" s="10" t="s">
        <v>157</v>
      </c>
    </row>
    <row r="2179" customFormat="false" ht="15" hidden="false" customHeight="false" outlineLevel="0" collapsed="false">
      <c r="A2179" s="10" t="s">
        <v>4798</v>
      </c>
      <c r="B2179" s="10" t="s">
        <v>4746</v>
      </c>
      <c r="C2179" s="10" t="s">
        <v>148</v>
      </c>
      <c r="D2179" s="11" t="n">
        <v>46299.0868865741</v>
      </c>
      <c r="E2179" s="10" t="s">
        <v>4799</v>
      </c>
      <c r="F2179" s="10" t="s">
        <v>4746</v>
      </c>
      <c r="G2179" s="10" t="s">
        <v>4748</v>
      </c>
      <c r="H2179" s="10" t="s">
        <v>237</v>
      </c>
      <c r="I2179" s="10" t="s">
        <v>152</v>
      </c>
      <c r="J2179" s="10" t="s">
        <v>153</v>
      </c>
      <c r="K2179" s="10" t="s">
        <v>154</v>
      </c>
      <c r="M2179" s="12" t="n">
        <v>66.410714809117</v>
      </c>
      <c r="N2179" s="12" t="n">
        <v>1.20957454465505</v>
      </c>
      <c r="O2179" s="12" t="n">
        <v>66.1965177218036</v>
      </c>
      <c r="P2179" s="12" t="n">
        <v>66.3253933881933</v>
      </c>
      <c r="Q2179" s="12" t="n">
        <v>68.4488273628014</v>
      </c>
      <c r="R2179" s="12" t="n">
        <v>68.1423907854103</v>
      </c>
      <c r="S2179" s="12" t="n">
        <v>66.1721698932063</v>
      </c>
      <c r="T2179" s="12" t="n">
        <v>64.7210596498575</v>
      </c>
      <c r="U2179" s="12" t="n">
        <v>63.9228744506836</v>
      </c>
      <c r="V2179" s="12" t="n">
        <v>70.1632461547852</v>
      </c>
      <c r="W2179" s="12" t="n">
        <v>6.24037170410156</v>
      </c>
      <c r="X2179" s="13" t="n">
        <v>76.8246978003333</v>
      </c>
      <c r="Y2179" s="13" t="n">
        <v>97.0047733596761</v>
      </c>
      <c r="Z2179" s="13" t="n">
        <v>66.4</v>
      </c>
      <c r="AA2179" s="10" t="s">
        <v>170</v>
      </c>
      <c r="AC2179" s="10" t="s">
        <v>156</v>
      </c>
      <c r="AE2179" s="10" t="s">
        <v>156</v>
      </c>
      <c r="AG2179" s="13" t="n">
        <v>97.5776840835007</v>
      </c>
      <c r="AH2179" s="13" t="n">
        <v>100</v>
      </c>
      <c r="AI2179" s="13" t="n">
        <v>63.3</v>
      </c>
      <c r="AJ2179" s="13" t="n">
        <v>75.1</v>
      </c>
      <c r="AK2179" s="13" t="n">
        <v>66.4</v>
      </c>
      <c r="AL2179" s="12" t="n">
        <v>66.6795852534562</v>
      </c>
      <c r="AM2179" s="10" t="s">
        <v>157</v>
      </c>
    </row>
    <row r="2180" customFormat="false" ht="15" hidden="false" customHeight="false" outlineLevel="0" collapsed="false">
      <c r="A2180" s="10" t="s">
        <v>4800</v>
      </c>
      <c r="B2180" s="10" t="s">
        <v>4746</v>
      </c>
      <c r="C2180" s="10" t="s">
        <v>148</v>
      </c>
      <c r="D2180" s="11" t="n">
        <v>46299.0869097222</v>
      </c>
      <c r="E2180" s="10" t="s">
        <v>4801</v>
      </c>
      <c r="F2180" s="10" t="s">
        <v>4746</v>
      </c>
      <c r="G2180" s="10" t="s">
        <v>4748</v>
      </c>
      <c r="H2180" s="10" t="s">
        <v>240</v>
      </c>
      <c r="I2180" s="10" t="s">
        <v>152</v>
      </c>
      <c r="J2180" s="10" t="s">
        <v>153</v>
      </c>
      <c r="K2180" s="10" t="s">
        <v>154</v>
      </c>
      <c r="M2180" s="12" t="n">
        <v>67.2937343969007</v>
      </c>
      <c r="N2180" s="12" t="n">
        <v>0.953746943641767</v>
      </c>
      <c r="O2180" s="12" t="n">
        <v>67.0734897593629</v>
      </c>
      <c r="P2180" s="12" t="n">
        <v>69.8126006508259</v>
      </c>
      <c r="Q2180" s="12" t="n">
        <v>67.0684135006046</v>
      </c>
      <c r="R2180" s="12" t="n">
        <v>68.3579042074899</v>
      </c>
      <c r="S2180" s="12" t="n">
        <v>67.4723081337468</v>
      </c>
      <c r="T2180" s="12" t="n">
        <v>66.6132883130085</v>
      </c>
      <c r="U2180" s="12" t="n">
        <v>66.2087097167969</v>
      </c>
      <c r="V2180" s="12" t="n">
        <v>71.0798187255859</v>
      </c>
      <c r="W2180" s="12" t="n">
        <v>4.87110900878906</v>
      </c>
      <c r="X2180" s="13" t="n">
        <v>94.215557424021</v>
      </c>
      <c r="Y2180" s="13" t="n">
        <v>98.5355221590028</v>
      </c>
      <c r="Z2180" s="13" t="n">
        <v>68.4</v>
      </c>
      <c r="AA2180" s="10" t="s">
        <v>170</v>
      </c>
      <c r="AG2180" s="13" t="n">
        <v>98.8150358957812</v>
      </c>
      <c r="AH2180" s="13" t="n">
        <v>100</v>
      </c>
      <c r="AI2180" s="13" t="n">
        <v>65.1</v>
      </c>
      <c r="AJ2180" s="13" t="n">
        <v>75.5</v>
      </c>
      <c r="AK2180" s="13" t="n">
        <v>66</v>
      </c>
      <c r="AL2180" s="12" t="n">
        <v>66.2087068165346</v>
      </c>
      <c r="AM2180" s="10" t="s">
        <v>157</v>
      </c>
    </row>
    <row r="2181" customFormat="false" ht="15" hidden="false" customHeight="false" outlineLevel="0" collapsed="false">
      <c r="A2181" s="10" t="s">
        <v>4802</v>
      </c>
      <c r="B2181" s="10" t="s">
        <v>4746</v>
      </c>
      <c r="C2181" s="10" t="s">
        <v>148</v>
      </c>
      <c r="D2181" s="11" t="n">
        <v>46299.0875810185</v>
      </c>
      <c r="E2181" s="10" t="s">
        <v>4803</v>
      </c>
      <c r="F2181" s="10" t="s">
        <v>4746</v>
      </c>
      <c r="G2181" s="10" t="s">
        <v>4748</v>
      </c>
      <c r="H2181" s="10" t="s">
        <v>247</v>
      </c>
      <c r="I2181" s="10" t="s">
        <v>152</v>
      </c>
      <c r="J2181" s="10" t="s">
        <v>248</v>
      </c>
      <c r="K2181" s="10" t="s">
        <v>154</v>
      </c>
      <c r="M2181" s="12" t="n">
        <v>64.7256995188292</v>
      </c>
      <c r="N2181" s="12" t="n">
        <v>2.17927877191631</v>
      </c>
      <c r="O2181" s="12" t="n">
        <v>64.2693012229642</v>
      </c>
      <c r="P2181" s="12" t="n">
        <v>69.7152755532183</v>
      </c>
      <c r="Q2181" s="12" t="n">
        <v>65.2426750700353</v>
      </c>
      <c r="R2181" s="12" t="n">
        <v>65.300124234084</v>
      </c>
      <c r="S2181" s="12" t="n">
        <v>65.9069045241465</v>
      </c>
      <c r="T2181" s="12" t="n">
        <v>62.914142188338</v>
      </c>
      <c r="U2181" s="12" t="n">
        <v>62.0723609924316</v>
      </c>
      <c r="V2181" s="12" t="n">
        <v>70.879768371582</v>
      </c>
      <c r="W2181" s="12" t="n">
        <v>8.80740737915039</v>
      </c>
      <c r="X2181" s="13" t="n">
        <v>74.8212815559305</v>
      </c>
      <c r="Y2181" s="13" t="n">
        <v>84.3567358716651</v>
      </c>
      <c r="Z2181" s="13" t="n">
        <v>64.4</v>
      </c>
      <c r="AA2181" s="10" t="s">
        <v>170</v>
      </c>
      <c r="AD2181" s="10" t="s">
        <v>156</v>
      </c>
      <c r="AF2181" s="10" t="s">
        <v>156</v>
      </c>
      <c r="AG2181" s="13" t="n">
        <v>96.4275608375778</v>
      </c>
      <c r="AH2181" s="13" t="n">
        <v>100</v>
      </c>
      <c r="AI2181" s="13" t="n">
        <v>61.1</v>
      </c>
      <c r="AJ2181" s="13" t="n">
        <v>74.3</v>
      </c>
      <c r="AK2181" s="13" t="n">
        <v>62.9</v>
      </c>
      <c r="AL2181" s="12" t="n">
        <v>63.0555555555556</v>
      </c>
      <c r="AM2181" s="10" t="s">
        <v>180</v>
      </c>
    </row>
    <row r="2182" customFormat="false" ht="15" hidden="false" customHeight="false" outlineLevel="0" collapsed="false">
      <c r="A2182" s="10" t="s">
        <v>4804</v>
      </c>
      <c r="B2182" s="10" t="s">
        <v>4746</v>
      </c>
      <c r="C2182" s="10" t="s">
        <v>148</v>
      </c>
      <c r="D2182" s="11" t="n">
        <v>46299.0876041667</v>
      </c>
      <c r="E2182" s="10" t="s">
        <v>4805</v>
      </c>
      <c r="F2182" s="10" t="s">
        <v>4746</v>
      </c>
      <c r="G2182" s="10" t="s">
        <v>4748</v>
      </c>
      <c r="H2182" s="10" t="s">
        <v>251</v>
      </c>
      <c r="I2182" s="10" t="s">
        <v>152</v>
      </c>
      <c r="J2182" s="10" t="s">
        <v>248</v>
      </c>
      <c r="K2182" s="10" t="s">
        <v>261</v>
      </c>
      <c r="L2182" s="10" t="s">
        <v>346</v>
      </c>
      <c r="M2182" s="12" t="n">
        <v>64.0230477330098</v>
      </c>
      <c r="N2182" s="12" t="n">
        <v>1.67492914494095</v>
      </c>
      <c r="O2182" s="12" t="n">
        <v>63.6169347720844</v>
      </c>
      <c r="P2182" s="12" t="n">
        <v>67.9922595369643</v>
      </c>
      <c r="R2182" s="12" t="n">
        <v>65.0827161936784</v>
      </c>
      <c r="S2182" s="12" t="n">
        <v>65.1631004101459</v>
      </c>
      <c r="T2182" s="12" t="n">
        <v>62.1558225714723</v>
      </c>
      <c r="U2182" s="12" t="n">
        <v>61.8020515441895</v>
      </c>
      <c r="V2182" s="12" t="n">
        <v>69.100959777832</v>
      </c>
      <c r="W2182" s="12" t="n">
        <v>7.29890823364258</v>
      </c>
      <c r="X2182" s="13" t="n">
        <v>75.3893749800661</v>
      </c>
      <c r="Y2182" s="13" t="n">
        <v>91.35667279744</v>
      </c>
      <c r="Z2182" s="13" t="n">
        <v>64.3</v>
      </c>
      <c r="AA2182" s="10" t="s">
        <v>170</v>
      </c>
      <c r="AD2182" s="10" t="s">
        <v>347</v>
      </c>
      <c r="AF2182" s="10" t="s">
        <v>156</v>
      </c>
      <c r="AG2182" s="13" t="n">
        <v>91.5649397426163</v>
      </c>
      <c r="AH2182" s="13" t="n">
        <v>100</v>
      </c>
      <c r="AI2182" s="13" t="n">
        <v>61.1</v>
      </c>
      <c r="AJ2182" s="13" t="n">
        <v>74.4</v>
      </c>
      <c r="AK2182" s="13" t="n">
        <v>63.1</v>
      </c>
      <c r="AL2182" s="12" t="n">
        <v>63.7124278937381</v>
      </c>
      <c r="AM2182" s="10" t="s">
        <v>180</v>
      </c>
      <c r="AO2182" s="10" t="s">
        <v>931</v>
      </c>
    </row>
    <row r="2183" customFormat="false" ht="15" hidden="false" customHeight="false" outlineLevel="0" collapsed="false">
      <c r="A2183" s="10" t="s">
        <v>4806</v>
      </c>
      <c r="B2183" s="10" t="s">
        <v>4746</v>
      </c>
      <c r="C2183" s="10" t="s">
        <v>148</v>
      </c>
      <c r="D2183" s="11" t="n">
        <v>46299.0876273148</v>
      </c>
      <c r="E2183" s="10" t="s">
        <v>4807</v>
      </c>
      <c r="F2183" s="10" t="s">
        <v>4746</v>
      </c>
      <c r="G2183" s="10" t="s">
        <v>4748</v>
      </c>
      <c r="H2183" s="10" t="s">
        <v>254</v>
      </c>
      <c r="I2183" s="10" t="s">
        <v>152</v>
      </c>
      <c r="J2183" s="10" t="s">
        <v>248</v>
      </c>
      <c r="K2183" s="10" t="s">
        <v>154</v>
      </c>
      <c r="M2183" s="12" t="n">
        <v>63.4114183973278</v>
      </c>
      <c r="N2183" s="12" t="n">
        <v>1.86519099508113</v>
      </c>
      <c r="O2183" s="12" t="n">
        <v>62.9298249708743</v>
      </c>
      <c r="P2183" s="12" t="n">
        <v>67.6790716310878</v>
      </c>
      <c r="Q2183" s="12" t="n">
        <v>64.8127073091325</v>
      </c>
      <c r="R2183" s="12" t="n">
        <v>64.4904355871137</v>
      </c>
      <c r="S2183" s="12" t="n">
        <v>64.3922448530838</v>
      </c>
      <c r="T2183" s="12" t="n">
        <v>61.7122518597841</v>
      </c>
      <c r="U2183" s="12" t="n">
        <v>60.717887878418</v>
      </c>
      <c r="V2183" s="12" t="n">
        <v>68.5132522583008</v>
      </c>
      <c r="W2183" s="12" t="n">
        <v>7.79536437988281</v>
      </c>
      <c r="X2183" s="13" t="n">
        <v>76.2516416603653</v>
      </c>
      <c r="Y2183" s="13" t="n">
        <v>84.9842798583197</v>
      </c>
      <c r="Z2183" s="13" t="n">
        <v>63.2</v>
      </c>
      <c r="AA2183" s="10" t="s">
        <v>170</v>
      </c>
      <c r="AD2183" s="10" t="s">
        <v>156</v>
      </c>
      <c r="AG2183" s="13" t="n">
        <v>97.2670615104711</v>
      </c>
      <c r="AH2183" s="13" t="n">
        <v>100</v>
      </c>
      <c r="AI2183" s="13" t="n">
        <v>60</v>
      </c>
      <c r="AJ2183" s="13" t="n">
        <v>73.6</v>
      </c>
      <c r="AK2183" s="13" t="n">
        <v>62</v>
      </c>
      <c r="AL2183" s="12" t="n">
        <v>62.0148148148148</v>
      </c>
      <c r="AM2183" s="10" t="s">
        <v>180</v>
      </c>
    </row>
    <row r="2184" customFormat="false" ht="15" hidden="false" customHeight="false" outlineLevel="0" collapsed="false">
      <c r="A2184" s="10" t="s">
        <v>4808</v>
      </c>
      <c r="B2184" s="10" t="s">
        <v>4746</v>
      </c>
      <c r="C2184" s="10" t="s">
        <v>148</v>
      </c>
      <c r="D2184" s="11" t="n">
        <v>46299.0876388889</v>
      </c>
      <c r="E2184" s="10" t="s">
        <v>4809</v>
      </c>
      <c r="F2184" s="10" t="s">
        <v>4746</v>
      </c>
      <c r="G2184" s="10" t="s">
        <v>4748</v>
      </c>
      <c r="H2184" s="10" t="s">
        <v>257</v>
      </c>
      <c r="I2184" s="10" t="s">
        <v>152</v>
      </c>
      <c r="J2184" s="10" t="s">
        <v>248</v>
      </c>
      <c r="K2184" s="10" t="s">
        <v>154</v>
      </c>
      <c r="M2184" s="12" t="n">
        <v>64.2816174559967</v>
      </c>
      <c r="N2184" s="12" t="n">
        <v>1.29985785164611</v>
      </c>
      <c r="O2184" s="12" t="n">
        <v>63.9751487169077</v>
      </c>
      <c r="P2184" s="12" t="n">
        <v>67.3527306062666</v>
      </c>
      <c r="Q2184" s="12" t="n">
        <v>65.0342260250304</v>
      </c>
      <c r="R2184" s="12" t="n">
        <v>65.1692157355415</v>
      </c>
      <c r="S2184" s="12" t="n">
        <v>64.4946043732928</v>
      </c>
      <c r="T2184" s="12" t="n">
        <v>62.8655795713044</v>
      </c>
      <c r="U2184" s="12" t="n">
        <v>62.4700889587402</v>
      </c>
      <c r="V2184" s="12" t="n">
        <v>68.8110961914063</v>
      </c>
      <c r="W2184" s="12" t="n">
        <v>6.34100723266602</v>
      </c>
      <c r="X2184" s="13" t="n">
        <v>83.1291502059343</v>
      </c>
      <c r="Y2184" s="13" t="n">
        <v>96.1986215012188</v>
      </c>
      <c r="Z2184" s="13" t="n">
        <v>64.7</v>
      </c>
      <c r="AA2184" s="10" t="s">
        <v>170</v>
      </c>
      <c r="AD2184" s="10" t="s">
        <v>156</v>
      </c>
      <c r="AF2184" s="10" t="s">
        <v>156</v>
      </c>
      <c r="AG2184" s="13" t="n">
        <v>97.4894240322862</v>
      </c>
      <c r="AH2184" s="13" t="n">
        <v>100</v>
      </c>
      <c r="AI2184" s="13" t="n">
        <v>61.9</v>
      </c>
      <c r="AJ2184" s="13" t="n">
        <v>72.7</v>
      </c>
      <c r="AK2184" s="13" t="n">
        <v>63.6</v>
      </c>
      <c r="AL2184" s="12" t="n">
        <v>63.0513493864013</v>
      </c>
      <c r="AM2184" s="10" t="s">
        <v>180</v>
      </c>
    </row>
    <row r="2185" customFormat="false" ht="15" hidden="false" customHeight="false" outlineLevel="0" collapsed="false">
      <c r="A2185" s="10" t="s">
        <v>4810</v>
      </c>
      <c r="B2185" s="10" t="s">
        <v>4746</v>
      </c>
      <c r="C2185" s="10" t="s">
        <v>148</v>
      </c>
      <c r="D2185" s="11" t="n">
        <v>46299.087662037</v>
      </c>
      <c r="E2185" s="10" t="s">
        <v>4811</v>
      </c>
      <c r="F2185" s="10" t="s">
        <v>4746</v>
      </c>
      <c r="G2185" s="10" t="s">
        <v>4748</v>
      </c>
      <c r="H2185" s="10" t="s">
        <v>260</v>
      </c>
      <c r="I2185" s="10" t="s">
        <v>152</v>
      </c>
      <c r="J2185" s="10" t="s">
        <v>248</v>
      </c>
      <c r="K2185" s="10" t="s">
        <v>154</v>
      </c>
      <c r="M2185" s="12" t="n">
        <v>64.63165024987</v>
      </c>
      <c r="N2185" s="12" t="n">
        <v>1.5343359483804</v>
      </c>
      <c r="O2185" s="12" t="n">
        <v>64.2444368796629</v>
      </c>
      <c r="P2185" s="12" t="n">
        <v>68.3740319575131</v>
      </c>
      <c r="Q2185" s="12" t="n">
        <v>65.4830141922777</v>
      </c>
      <c r="R2185" s="12" t="n">
        <v>65.4732290812665</v>
      </c>
      <c r="S2185" s="12" t="n">
        <v>65.3501865646478</v>
      </c>
      <c r="T2185" s="12" t="n">
        <v>63.4441176993309</v>
      </c>
      <c r="U2185" s="12" t="n">
        <v>62.6355285644531</v>
      </c>
      <c r="V2185" s="12" t="n">
        <v>69.6941375732422</v>
      </c>
      <c r="W2185" s="12" t="n">
        <v>7.05860900878906</v>
      </c>
      <c r="X2185" s="13" t="n">
        <v>83.2178339261621</v>
      </c>
      <c r="Y2185" s="13" t="n">
        <v>93.6015372664459</v>
      </c>
      <c r="Z2185" s="13" t="n">
        <v>65.1</v>
      </c>
      <c r="AA2185" s="10" t="s">
        <v>170</v>
      </c>
      <c r="AD2185" s="10" t="s">
        <v>156</v>
      </c>
      <c r="AG2185" s="13" t="n">
        <v>97.6504641181755</v>
      </c>
      <c r="AH2185" s="13" t="n">
        <v>100</v>
      </c>
      <c r="AI2185" s="13" t="n">
        <v>61.7</v>
      </c>
      <c r="AJ2185" s="13" t="n">
        <v>74.4</v>
      </c>
      <c r="AK2185" s="13" t="n">
        <v>63.5</v>
      </c>
      <c r="AL2185" s="12" t="n">
        <v>63.5814814814815</v>
      </c>
      <c r="AM2185" s="10" t="s">
        <v>180</v>
      </c>
    </row>
    <row r="2186" customFormat="false" ht="15" hidden="false" customHeight="false" outlineLevel="0" collapsed="false">
      <c r="A2186" s="10" t="s">
        <v>4812</v>
      </c>
      <c r="B2186" s="10" t="s">
        <v>4746</v>
      </c>
      <c r="C2186" s="10" t="s">
        <v>148</v>
      </c>
      <c r="D2186" s="11" t="n">
        <v>46299.0876851852</v>
      </c>
      <c r="E2186" s="10" t="s">
        <v>4813</v>
      </c>
      <c r="F2186" s="10" t="s">
        <v>4746</v>
      </c>
      <c r="G2186" s="10" t="s">
        <v>4748</v>
      </c>
      <c r="H2186" s="10" t="s">
        <v>267</v>
      </c>
      <c r="I2186" s="10" t="s">
        <v>152</v>
      </c>
      <c r="J2186" s="10" t="s">
        <v>248</v>
      </c>
      <c r="K2186" s="10" t="s">
        <v>261</v>
      </c>
      <c r="L2186" s="10" t="s">
        <v>362</v>
      </c>
      <c r="M2186" s="12" t="n">
        <v>65.7803947517227</v>
      </c>
      <c r="N2186" s="12" t="n">
        <v>1.15260863047174</v>
      </c>
      <c r="O2186" s="12" t="n">
        <v>65.4918509301569</v>
      </c>
      <c r="P2186" s="12" t="n">
        <v>68.5872997687538</v>
      </c>
      <c r="R2186" s="12" t="n">
        <v>66.4741866097543</v>
      </c>
      <c r="S2186" s="12" t="n">
        <v>66.5755654149514</v>
      </c>
      <c r="T2186" s="12" t="n">
        <v>64.9327641968605</v>
      </c>
      <c r="U2186" s="12" t="n">
        <v>64.3474273681641</v>
      </c>
      <c r="V2186" s="12" t="n">
        <v>70.0469207763672</v>
      </c>
      <c r="W2186" s="12" t="n">
        <v>5.69949340820313</v>
      </c>
      <c r="X2186" s="13" t="n">
        <v>90.8586437440306</v>
      </c>
      <c r="Y2186" s="13" t="n">
        <v>97.8720152817574</v>
      </c>
      <c r="Z2186" s="13" t="n">
        <v>66.7</v>
      </c>
      <c r="AA2186" s="10" t="s">
        <v>170</v>
      </c>
      <c r="AD2186" s="10" t="s">
        <v>347</v>
      </c>
      <c r="AF2186" s="10" t="s">
        <v>156</v>
      </c>
      <c r="AG2186" s="13" t="n">
        <v>94.3370725773753</v>
      </c>
      <c r="AH2186" s="13" t="n">
        <v>100</v>
      </c>
      <c r="AI2186" s="13" t="n">
        <v>63.3</v>
      </c>
      <c r="AJ2186" s="13" t="n">
        <v>74.9</v>
      </c>
      <c r="AK2186" s="13" t="n">
        <v>64.5</v>
      </c>
      <c r="AL2186" s="12" t="n">
        <v>65.0185185185185</v>
      </c>
      <c r="AM2186" s="10" t="s">
        <v>180</v>
      </c>
      <c r="AO2186" s="10" t="s">
        <v>397</v>
      </c>
    </row>
    <row r="2187" customFormat="false" ht="15" hidden="false" customHeight="false" outlineLevel="0" collapsed="false">
      <c r="A2187" s="10" t="s">
        <v>4814</v>
      </c>
      <c r="B2187" s="10" t="s">
        <v>4746</v>
      </c>
      <c r="C2187" s="10" t="s">
        <v>148</v>
      </c>
      <c r="D2187" s="11" t="n">
        <v>46299.0877083333</v>
      </c>
      <c r="E2187" s="10" t="s">
        <v>4815</v>
      </c>
      <c r="F2187" s="10" t="s">
        <v>4746</v>
      </c>
      <c r="G2187" s="10" t="s">
        <v>4748</v>
      </c>
      <c r="H2187" s="10" t="s">
        <v>271</v>
      </c>
      <c r="I2187" s="10" t="s">
        <v>152</v>
      </c>
      <c r="J2187" s="10" t="s">
        <v>248</v>
      </c>
      <c r="K2187" s="10" t="s">
        <v>154</v>
      </c>
      <c r="M2187" s="12" t="n">
        <v>59.3647029336026</v>
      </c>
      <c r="N2187" s="12" t="n">
        <v>3.27720235924901</v>
      </c>
      <c r="O2187" s="12" t="n">
        <v>58.484444110543</v>
      </c>
      <c r="P2187" s="12" t="n">
        <v>65.6066826860208</v>
      </c>
      <c r="Q2187" s="12" t="n">
        <v>63.1513305958288</v>
      </c>
      <c r="R2187" s="12" t="n">
        <v>61.0681998270652</v>
      </c>
      <c r="S2187" s="12" t="n">
        <v>61.0884970447968</v>
      </c>
      <c r="T2187" s="12" t="n">
        <v>55.2909439454902</v>
      </c>
      <c r="U2187" s="12" t="n">
        <v>53.7327384948731</v>
      </c>
      <c r="V2187" s="12" t="n">
        <v>67.7110824584961</v>
      </c>
      <c r="W2187" s="12" t="n">
        <v>13.9783439636231</v>
      </c>
      <c r="X2187" s="13" t="n">
        <v>38.437948369714</v>
      </c>
      <c r="Y2187" s="13" t="n">
        <v>62.8949760686944</v>
      </c>
      <c r="Z2187" s="13" t="n">
        <v>58.2</v>
      </c>
      <c r="AA2187" s="10" t="s">
        <v>155</v>
      </c>
      <c r="AG2187" s="13" t="n">
        <v>98.6270443104976</v>
      </c>
      <c r="AH2187" s="13" t="n">
        <v>100</v>
      </c>
      <c r="AI2187" s="13" t="n">
        <v>53</v>
      </c>
      <c r="AJ2187" s="13" t="n">
        <v>71.9</v>
      </c>
      <c r="AK2187" s="13" t="n">
        <v>54</v>
      </c>
      <c r="AL2187" s="12" t="n">
        <v>54.1740867546787</v>
      </c>
      <c r="AM2187" s="10" t="s">
        <v>180</v>
      </c>
    </row>
    <row r="2188" customFormat="false" ht="15" hidden="false" customHeight="false" outlineLevel="0" collapsed="false">
      <c r="A2188" s="10" t="s">
        <v>4816</v>
      </c>
      <c r="B2188" s="10" t="s">
        <v>4746</v>
      </c>
      <c r="C2188" s="10" t="s">
        <v>148</v>
      </c>
      <c r="D2188" s="11" t="n">
        <v>46299.0877314815</v>
      </c>
      <c r="E2188" s="10" t="s">
        <v>4817</v>
      </c>
      <c r="F2188" s="10" t="s">
        <v>4746</v>
      </c>
      <c r="G2188" s="10" t="s">
        <v>4748</v>
      </c>
      <c r="H2188" s="10" t="s">
        <v>274</v>
      </c>
      <c r="I2188" s="10" t="s">
        <v>152</v>
      </c>
      <c r="J2188" s="10" t="s">
        <v>248</v>
      </c>
      <c r="K2188" s="10" t="s">
        <v>261</v>
      </c>
      <c r="L2188" s="10" t="s">
        <v>346</v>
      </c>
      <c r="M2188" s="12" t="n">
        <v>59.4254649149256</v>
      </c>
      <c r="N2188" s="12" t="n">
        <v>2.75331880644289</v>
      </c>
      <c r="O2188" s="12" t="n">
        <v>58.6853268656752</v>
      </c>
      <c r="P2188" s="12" t="n">
        <v>64.9790277283221</v>
      </c>
      <c r="R2188" s="12" t="n">
        <v>61.742389784503</v>
      </c>
      <c r="S2188" s="12" t="n">
        <v>61.8234514359459</v>
      </c>
      <c r="T2188" s="12" t="n">
        <v>55.981049043974</v>
      </c>
      <c r="U2188" s="12" t="n">
        <v>54.8448677062988</v>
      </c>
      <c r="V2188" s="12" t="n">
        <v>65.9783935546875</v>
      </c>
      <c r="W2188" s="12" t="n">
        <v>11.1335258483887</v>
      </c>
      <c r="X2188" s="13" t="n">
        <v>41.904067977505</v>
      </c>
      <c r="Y2188" s="13" t="n">
        <v>69.4193588112147</v>
      </c>
      <c r="Z2188" s="13" t="n">
        <v>59</v>
      </c>
      <c r="AA2188" s="10" t="s">
        <v>155</v>
      </c>
      <c r="AD2188" s="10" t="s">
        <v>347</v>
      </c>
      <c r="AF2188" s="10" t="s">
        <v>156</v>
      </c>
      <c r="AG2188" s="13" t="n">
        <v>92.3132306409746</v>
      </c>
      <c r="AH2188" s="13" t="n">
        <v>100</v>
      </c>
      <c r="AI2188" s="13" t="n">
        <v>53.9</v>
      </c>
      <c r="AJ2188" s="13" t="n">
        <v>71.8</v>
      </c>
      <c r="AK2188" s="13" t="n">
        <v>57.6</v>
      </c>
      <c r="AL2188" s="12" t="n">
        <v>58.3380165289256</v>
      </c>
      <c r="AM2188" s="10" t="s">
        <v>180</v>
      </c>
      <c r="AO2188" s="10" t="s">
        <v>931</v>
      </c>
    </row>
    <row r="2189" customFormat="false" ht="15" hidden="false" customHeight="false" outlineLevel="0" collapsed="false">
      <c r="A2189" s="10" t="s">
        <v>4818</v>
      </c>
      <c r="B2189" s="10" t="s">
        <v>4746</v>
      </c>
      <c r="C2189" s="10" t="s">
        <v>148</v>
      </c>
      <c r="D2189" s="11" t="n">
        <v>46299.0877430556</v>
      </c>
      <c r="E2189" s="10" t="s">
        <v>4819</v>
      </c>
      <c r="F2189" s="10" t="s">
        <v>4746</v>
      </c>
      <c r="G2189" s="10" t="s">
        <v>4748</v>
      </c>
      <c r="H2189" s="10" t="s">
        <v>277</v>
      </c>
      <c r="I2189" s="10" t="s">
        <v>152</v>
      </c>
      <c r="J2189" s="10" t="s">
        <v>248</v>
      </c>
      <c r="K2189" s="10" t="s">
        <v>154</v>
      </c>
      <c r="M2189" s="12" t="n">
        <v>60.6656570186303</v>
      </c>
      <c r="N2189" s="12" t="n">
        <v>2.03669456267924</v>
      </c>
      <c r="O2189" s="12" t="n">
        <v>60.0929005595713</v>
      </c>
      <c r="P2189" s="12" t="n">
        <v>65.1399561334552</v>
      </c>
      <c r="Q2189" s="12" t="n">
        <v>63.1377156213992</v>
      </c>
      <c r="R2189" s="12" t="n">
        <v>62.0443375786491</v>
      </c>
      <c r="S2189" s="12" t="n">
        <v>61.6171460054891</v>
      </c>
      <c r="T2189" s="12" t="n">
        <v>58.3742107961765</v>
      </c>
      <c r="U2189" s="12" t="n">
        <v>57.3786201477051</v>
      </c>
      <c r="V2189" s="12" t="n">
        <v>66.4386596679688</v>
      </c>
      <c r="W2189" s="12" t="n">
        <v>9.06003952026367</v>
      </c>
      <c r="X2189" s="13" t="n">
        <v>63.7680866950538</v>
      </c>
      <c r="Y2189" s="13" t="n">
        <v>87.5456581841664</v>
      </c>
      <c r="Z2189" s="13" t="n">
        <v>61</v>
      </c>
      <c r="AA2189" s="10" t="s">
        <v>170</v>
      </c>
      <c r="AD2189" s="10" t="s">
        <v>156</v>
      </c>
      <c r="AG2189" s="13" t="n">
        <v>97.6606227828143</v>
      </c>
      <c r="AH2189" s="13" t="n">
        <v>100</v>
      </c>
      <c r="AI2189" s="13" t="n">
        <v>56.2</v>
      </c>
      <c r="AJ2189" s="13" t="n">
        <v>72.2</v>
      </c>
      <c r="AK2189" s="13" t="n">
        <v>57.4</v>
      </c>
      <c r="AL2189" s="12" t="n">
        <v>57.5473684210526</v>
      </c>
      <c r="AM2189" s="10" t="s">
        <v>180</v>
      </c>
    </row>
    <row r="2190" customFormat="false" ht="15" hidden="false" customHeight="false" outlineLevel="0" collapsed="false">
      <c r="A2190" s="10" t="s">
        <v>4820</v>
      </c>
      <c r="B2190" s="10" t="s">
        <v>4746</v>
      </c>
      <c r="C2190" s="10" t="s">
        <v>148</v>
      </c>
      <c r="D2190" s="11" t="n">
        <v>46299.0877662037</v>
      </c>
      <c r="E2190" s="10" t="s">
        <v>4821</v>
      </c>
      <c r="F2190" s="10" t="s">
        <v>4746</v>
      </c>
      <c r="G2190" s="10" t="s">
        <v>4748</v>
      </c>
      <c r="H2190" s="10" t="s">
        <v>280</v>
      </c>
      <c r="I2190" s="10" t="s">
        <v>152</v>
      </c>
      <c r="J2190" s="10" t="s">
        <v>248</v>
      </c>
      <c r="K2190" s="10" t="s">
        <v>154</v>
      </c>
      <c r="M2190" s="12" t="n">
        <v>62.2689530712458</v>
      </c>
      <c r="N2190" s="12" t="n">
        <v>1.76935665206408</v>
      </c>
      <c r="O2190" s="12" t="n">
        <v>61.8077590182187</v>
      </c>
      <c r="P2190" s="12" t="n">
        <v>66.4938383481919</v>
      </c>
      <c r="Q2190" s="12" t="n">
        <v>64.3119754924942</v>
      </c>
      <c r="R2190" s="12" t="n">
        <v>63.2066453845189</v>
      </c>
      <c r="S2190" s="12" t="n">
        <v>62.6129127220563</v>
      </c>
      <c r="T2190" s="12" t="n">
        <v>60.3651525721702</v>
      </c>
      <c r="U2190" s="12" t="n">
        <v>59.6312942504883</v>
      </c>
      <c r="V2190" s="12" t="n">
        <v>67.363639831543</v>
      </c>
      <c r="W2190" s="12" t="n">
        <v>7.73234558105469</v>
      </c>
      <c r="X2190" s="13" t="n">
        <v>72.112634382089</v>
      </c>
      <c r="Y2190" s="13" t="n">
        <v>87.6043002268468</v>
      </c>
      <c r="Z2190" s="13" t="n">
        <v>62.1</v>
      </c>
      <c r="AA2190" s="10" t="s">
        <v>170</v>
      </c>
      <c r="AD2190" s="10" t="s">
        <v>156</v>
      </c>
      <c r="AG2190" s="13" t="n">
        <v>97.419193666167</v>
      </c>
      <c r="AH2190" s="13" t="n">
        <v>100</v>
      </c>
      <c r="AI2190" s="13" t="n">
        <v>58.6</v>
      </c>
      <c r="AJ2190" s="13" t="n">
        <v>72.6</v>
      </c>
      <c r="AK2190" s="13" t="n">
        <v>59.8</v>
      </c>
      <c r="AL2190" s="12" t="n">
        <v>60.0924899453351</v>
      </c>
      <c r="AM2190" s="10" t="s">
        <v>180</v>
      </c>
    </row>
    <row r="2191" customFormat="false" ht="15" hidden="false" customHeight="false" outlineLevel="0" collapsed="false">
      <c r="A2191" s="10" t="s">
        <v>4822</v>
      </c>
      <c r="B2191" s="10" t="s">
        <v>4746</v>
      </c>
      <c r="C2191" s="10" t="s">
        <v>148</v>
      </c>
      <c r="D2191" s="11" t="n">
        <v>46299.0877893519</v>
      </c>
      <c r="E2191" s="10" t="s">
        <v>4823</v>
      </c>
      <c r="F2191" s="10" t="s">
        <v>4746</v>
      </c>
      <c r="G2191" s="10" t="s">
        <v>4748</v>
      </c>
      <c r="H2191" s="10" t="s">
        <v>283</v>
      </c>
      <c r="I2191" s="10" t="s">
        <v>152</v>
      </c>
      <c r="J2191" s="10" t="s">
        <v>248</v>
      </c>
      <c r="K2191" s="10" t="s">
        <v>154</v>
      </c>
      <c r="M2191" s="12" t="n">
        <v>63.2457414073587</v>
      </c>
      <c r="N2191" s="12" t="n">
        <v>1.3260857787137</v>
      </c>
      <c r="O2191" s="12" t="n">
        <v>62.8485511876787</v>
      </c>
      <c r="P2191" s="12" t="n">
        <v>65.9238905362841</v>
      </c>
      <c r="Q2191" s="12" t="n">
        <v>64.5078391496451</v>
      </c>
      <c r="R2191" s="12" t="n">
        <v>64.3517794880098</v>
      </c>
      <c r="S2191" s="12" t="n">
        <v>64.5674089239129</v>
      </c>
      <c r="T2191" s="12" t="n">
        <v>61.9050185485314</v>
      </c>
      <c r="U2191" s="12" t="n">
        <v>61.1765975952148</v>
      </c>
      <c r="V2191" s="12" t="n">
        <v>67.2214126586914</v>
      </c>
      <c r="W2191" s="12" t="n">
        <v>6.04481506347656</v>
      </c>
      <c r="X2191" s="13" t="n">
        <v>80.5012124549556</v>
      </c>
      <c r="Y2191" s="13" t="n">
        <v>95.843839666116</v>
      </c>
      <c r="Z2191" s="13" t="n">
        <v>63.5</v>
      </c>
      <c r="AA2191" s="10" t="s">
        <v>170</v>
      </c>
      <c r="AD2191" s="10" t="s">
        <v>156</v>
      </c>
      <c r="AG2191" s="13" t="n">
        <v>98.0811871055774</v>
      </c>
      <c r="AH2191" s="13" t="n">
        <v>100</v>
      </c>
      <c r="AI2191" s="13" t="n">
        <v>60.3</v>
      </c>
      <c r="AJ2191" s="13" t="n">
        <v>72.2</v>
      </c>
      <c r="AK2191" s="13" t="n">
        <v>61.8</v>
      </c>
      <c r="AL2191" s="12" t="n">
        <v>62.062962962963</v>
      </c>
      <c r="AM2191" s="10" t="s">
        <v>180</v>
      </c>
    </row>
    <row r="2192" customFormat="false" ht="15" hidden="false" customHeight="false" outlineLevel="0" collapsed="false">
      <c r="A2192" s="10" t="s">
        <v>4824</v>
      </c>
      <c r="B2192" s="10" t="s">
        <v>4746</v>
      </c>
      <c r="C2192" s="10" t="s">
        <v>148</v>
      </c>
      <c r="D2192" s="11" t="n">
        <v>46299.0880439815</v>
      </c>
      <c r="E2192" s="10" t="s">
        <v>4825</v>
      </c>
      <c r="F2192" s="10" t="s">
        <v>4746</v>
      </c>
      <c r="G2192" s="10" t="s">
        <v>4748</v>
      </c>
      <c r="H2192" s="10" t="s">
        <v>286</v>
      </c>
      <c r="I2192" s="10" t="s">
        <v>152</v>
      </c>
      <c r="J2192" s="10" t="s">
        <v>248</v>
      </c>
      <c r="K2192" s="10" t="s">
        <v>154</v>
      </c>
      <c r="M2192" s="12" t="n">
        <v>60.9375991868936</v>
      </c>
      <c r="N2192" s="12" t="n">
        <v>2.34067369076212</v>
      </c>
      <c r="O2192" s="12" t="n">
        <v>60.2017414619024</v>
      </c>
      <c r="P2192" s="12" t="n">
        <v>66.2191926685607</v>
      </c>
      <c r="Q2192" s="12" t="n">
        <v>63.4132766239915</v>
      </c>
      <c r="R2192" s="12" t="n">
        <v>62.2052140284603</v>
      </c>
      <c r="S2192" s="12" t="n">
        <v>63.3183072992349</v>
      </c>
      <c r="T2192" s="12" t="n">
        <v>57.9950746928017</v>
      </c>
      <c r="U2192" s="12" t="n">
        <v>57.5374221801758</v>
      </c>
      <c r="V2192" s="12" t="n">
        <v>69.4986801147461</v>
      </c>
      <c r="W2192" s="12" t="n">
        <v>11.9612579345703</v>
      </c>
      <c r="X2192" s="13" t="n">
        <v>50.8720190595147</v>
      </c>
      <c r="Y2192" s="13" t="n">
        <v>78.4238891587445</v>
      </c>
      <c r="Z2192" s="13" t="n">
        <v>61.4</v>
      </c>
      <c r="AA2192" s="10" t="s">
        <v>170</v>
      </c>
      <c r="AG2192" s="13" t="n">
        <v>98.4593311242442</v>
      </c>
      <c r="AH2192" s="13" t="n">
        <v>100</v>
      </c>
      <c r="AI2192" s="13" t="n">
        <v>56.5</v>
      </c>
      <c r="AJ2192" s="13" t="n">
        <v>73.2</v>
      </c>
      <c r="AK2192" s="13" t="n">
        <v>56.9</v>
      </c>
      <c r="AL2192" s="12" t="n">
        <v>57.9063157894737</v>
      </c>
      <c r="AM2192" s="10" t="s">
        <v>157</v>
      </c>
    </row>
    <row r="2193" customFormat="false" ht="15" hidden="false" customHeight="false" outlineLevel="0" collapsed="false">
      <c r="A2193" s="10" t="s">
        <v>4826</v>
      </c>
      <c r="B2193" s="10" t="s">
        <v>4746</v>
      </c>
      <c r="C2193" s="10" t="s">
        <v>148</v>
      </c>
      <c r="D2193" s="11" t="n">
        <v>46299.0880671296</v>
      </c>
      <c r="E2193" s="10" t="s">
        <v>4827</v>
      </c>
      <c r="F2193" s="10" t="s">
        <v>4746</v>
      </c>
      <c r="G2193" s="10" t="s">
        <v>4748</v>
      </c>
      <c r="H2193" s="10" t="s">
        <v>289</v>
      </c>
      <c r="I2193" s="10" t="s">
        <v>152</v>
      </c>
      <c r="J2193" s="10" t="s">
        <v>248</v>
      </c>
      <c r="K2193" s="10" t="s">
        <v>261</v>
      </c>
      <c r="L2193" s="10" t="s">
        <v>383</v>
      </c>
      <c r="M2193" s="12" t="n">
        <v>57.6089158773601</v>
      </c>
      <c r="N2193" s="12" t="n">
        <v>3.28894105975221</v>
      </c>
      <c r="O2193" s="12" t="n">
        <v>56.8031506481518</v>
      </c>
      <c r="P2193" s="12" t="n">
        <v>65.5571057638449</v>
      </c>
      <c r="Q2193" s="12" t="n">
        <v>61.6705897395852</v>
      </c>
      <c r="R2193" s="12" t="n">
        <v>59.5166837382605</v>
      </c>
      <c r="T2193" s="12" t="n">
        <v>53.5927143091112</v>
      </c>
      <c r="U2193" s="12" t="n">
        <v>51.8335380554199</v>
      </c>
      <c r="V2193" s="12" t="n">
        <v>65.9220962524414</v>
      </c>
      <c r="W2193" s="12" t="n">
        <v>14.0885581970215</v>
      </c>
      <c r="X2193" s="13" t="n">
        <v>42.7423484460551</v>
      </c>
      <c r="Y2193" s="13" t="n">
        <v>60.5782487099697</v>
      </c>
      <c r="Z2193" s="13" t="n">
        <v>56.6</v>
      </c>
      <c r="AA2193" s="10" t="s">
        <v>155</v>
      </c>
      <c r="AB2193" s="10" t="s">
        <v>156</v>
      </c>
      <c r="AC2193" s="10" t="s">
        <v>1380</v>
      </c>
      <c r="AF2193" s="10" t="s">
        <v>263</v>
      </c>
      <c r="AG2193" s="13" t="n">
        <v>76.6515700483092</v>
      </c>
      <c r="AH2193" s="13" t="n">
        <v>95.0392512077295</v>
      </c>
      <c r="AI2193" s="13" t="n">
        <v>51</v>
      </c>
      <c r="AJ2193" s="13" t="n">
        <v>72.5</v>
      </c>
      <c r="AK2193" s="13" t="n">
        <v>63.7</v>
      </c>
      <c r="AL2193" s="12" t="n">
        <v>63.9338851937536</v>
      </c>
      <c r="AM2193" s="10" t="s">
        <v>4221</v>
      </c>
      <c r="AO2193" s="10" t="s">
        <v>4828</v>
      </c>
    </row>
    <row r="2194" customFormat="false" ht="15" hidden="false" customHeight="false" outlineLevel="0" collapsed="false">
      <c r="A2194" s="10" t="s">
        <v>4829</v>
      </c>
      <c r="B2194" s="10" t="s">
        <v>4746</v>
      </c>
      <c r="C2194" s="10" t="s">
        <v>148</v>
      </c>
      <c r="D2194" s="11" t="n">
        <v>46299.0880787037</v>
      </c>
      <c r="E2194" s="10" t="s">
        <v>4830</v>
      </c>
      <c r="F2194" s="10" t="s">
        <v>4746</v>
      </c>
      <c r="G2194" s="10" t="s">
        <v>4748</v>
      </c>
      <c r="H2194" s="10" t="s">
        <v>292</v>
      </c>
      <c r="I2194" s="10" t="s">
        <v>152</v>
      </c>
      <c r="J2194" s="10" t="s">
        <v>248</v>
      </c>
      <c r="K2194" s="10" t="s">
        <v>154</v>
      </c>
      <c r="M2194" s="12" t="n">
        <v>61.8549166827414</v>
      </c>
      <c r="N2194" s="12" t="n">
        <v>1.95894914306974</v>
      </c>
      <c r="O2194" s="12" t="n">
        <v>61.2810387875124</v>
      </c>
      <c r="P2194" s="12" t="n">
        <v>66.2739712253654</v>
      </c>
      <c r="Q2194" s="12" t="n">
        <v>64.2094074436975</v>
      </c>
      <c r="R2194" s="12" t="n">
        <v>62.8852044622532</v>
      </c>
      <c r="S2194" s="12" t="n">
        <v>63.0172809151628</v>
      </c>
      <c r="T2194" s="12" t="n">
        <v>59.106827354591</v>
      </c>
      <c r="U2194" s="12" t="n">
        <v>58.1076240539551</v>
      </c>
      <c r="V2194" s="12" t="n">
        <v>67.6239852905273</v>
      </c>
      <c r="W2194" s="12" t="n">
        <v>9.51636123657227</v>
      </c>
      <c r="X2194" s="13" t="n">
        <v>45.8868631794173</v>
      </c>
      <c r="Y2194" s="13" t="n">
        <v>84.6115181461919</v>
      </c>
      <c r="Z2194" s="13" t="n">
        <v>61.9</v>
      </c>
      <c r="AA2194" s="10" t="s">
        <v>155</v>
      </c>
      <c r="AG2194" s="13" t="n">
        <v>98.8946180028983</v>
      </c>
      <c r="AH2194" s="13" t="n">
        <v>100</v>
      </c>
      <c r="AI2194" s="13" t="n">
        <v>57.3</v>
      </c>
      <c r="AJ2194" s="13" t="n">
        <v>72.6</v>
      </c>
      <c r="AK2194" s="13" t="n">
        <v>59.2</v>
      </c>
      <c r="AL2194" s="12" t="n">
        <v>59.5666666666667</v>
      </c>
      <c r="AM2194" s="10" t="s">
        <v>157</v>
      </c>
    </row>
    <row r="2195" customFormat="false" ht="15" hidden="false" customHeight="false" outlineLevel="0" collapsed="false">
      <c r="A2195" s="10" t="s">
        <v>4831</v>
      </c>
      <c r="B2195" s="10" t="s">
        <v>4746</v>
      </c>
      <c r="C2195" s="10" t="s">
        <v>148</v>
      </c>
      <c r="D2195" s="11" t="n">
        <v>46299.0881018519</v>
      </c>
      <c r="E2195" s="10" t="s">
        <v>4832</v>
      </c>
      <c r="F2195" s="10" t="s">
        <v>4746</v>
      </c>
      <c r="G2195" s="10" t="s">
        <v>4748</v>
      </c>
      <c r="H2195" s="10" t="s">
        <v>295</v>
      </c>
      <c r="I2195" s="10" t="s">
        <v>152</v>
      </c>
      <c r="J2195" s="10" t="s">
        <v>248</v>
      </c>
      <c r="K2195" s="10" t="s">
        <v>154</v>
      </c>
      <c r="M2195" s="12" t="n">
        <v>59.9468488098182</v>
      </c>
      <c r="N2195" s="12" t="n">
        <v>2.45062133038807</v>
      </c>
      <c r="O2195" s="12" t="n">
        <v>59.2117795166214</v>
      </c>
      <c r="P2195" s="12" t="n">
        <v>65.5840157269479</v>
      </c>
      <c r="Q2195" s="12" t="n">
        <v>62.4670253411241</v>
      </c>
      <c r="R2195" s="12" t="n">
        <v>61.4835743159028</v>
      </c>
      <c r="S2195" s="12" t="n">
        <v>61.7260260897028</v>
      </c>
      <c r="T2195" s="12" t="n">
        <v>57.1957456719454</v>
      </c>
      <c r="U2195" s="12" t="n">
        <v>55.6900901794434</v>
      </c>
      <c r="V2195" s="12" t="n">
        <v>66.9488754272461</v>
      </c>
      <c r="W2195" s="12" t="n">
        <v>11.2587852478027</v>
      </c>
      <c r="X2195" s="13" t="n">
        <v>54.7503984370984</v>
      </c>
      <c r="Y2195" s="13" t="n">
        <v>79.495484379552</v>
      </c>
      <c r="Z2195" s="13" t="n">
        <v>60.1</v>
      </c>
      <c r="AA2195" s="10" t="s">
        <v>170</v>
      </c>
      <c r="AG2195" s="13" t="n">
        <v>98.8112776225553</v>
      </c>
      <c r="AH2195" s="13" t="n">
        <v>100</v>
      </c>
      <c r="AI2195" s="13" t="n">
        <v>55</v>
      </c>
      <c r="AJ2195" s="13" t="n">
        <v>72.8</v>
      </c>
      <c r="AK2195" s="13" t="n">
        <v>57.2</v>
      </c>
      <c r="AL2195" s="12" t="n">
        <v>56.8975943590689</v>
      </c>
      <c r="AM2195" s="10" t="s">
        <v>157</v>
      </c>
    </row>
    <row r="2196" customFormat="false" ht="15" hidden="false" customHeight="false" outlineLevel="0" collapsed="false">
      <c r="A2196" s="10" t="s">
        <v>4833</v>
      </c>
      <c r="B2196" s="10" t="s">
        <v>4746</v>
      </c>
      <c r="C2196" s="10" t="s">
        <v>148</v>
      </c>
      <c r="D2196" s="11" t="n">
        <v>46299.088125</v>
      </c>
      <c r="E2196" s="10" t="s">
        <v>4834</v>
      </c>
      <c r="F2196" s="10" t="s">
        <v>4746</v>
      </c>
      <c r="G2196" s="10" t="s">
        <v>4748</v>
      </c>
      <c r="H2196" s="10" t="s">
        <v>298</v>
      </c>
      <c r="I2196" s="10" t="s">
        <v>152</v>
      </c>
      <c r="J2196" s="10" t="s">
        <v>248</v>
      </c>
      <c r="K2196" s="10" t="s">
        <v>154</v>
      </c>
      <c r="M2196" s="12" t="n">
        <v>64.7356508777392</v>
      </c>
      <c r="N2196" s="12" t="n">
        <v>0.769750885749517</v>
      </c>
      <c r="O2196" s="12" t="n">
        <v>64.5412973836062</v>
      </c>
      <c r="P2196" s="12" t="n">
        <v>66.5055797285495</v>
      </c>
      <c r="Q2196" s="12" t="n">
        <v>65.7446991072761</v>
      </c>
      <c r="R2196" s="12" t="n">
        <v>65.2204848274818</v>
      </c>
      <c r="S2196" s="12" t="n">
        <v>64.3844334581588</v>
      </c>
      <c r="T2196" s="12" t="n">
        <v>63.8336430066068</v>
      </c>
      <c r="U2196" s="12" t="n">
        <v>63.5491714477539</v>
      </c>
      <c r="V2196" s="12" t="n">
        <v>67.8611068725586</v>
      </c>
      <c r="W2196" s="12" t="n">
        <v>4.31193542480469</v>
      </c>
      <c r="X2196" s="13" t="n">
        <v>96.6418389623732</v>
      </c>
      <c r="Y2196" s="13" t="n">
        <v>99.5826377295493</v>
      </c>
      <c r="Z2196" s="13" t="n">
        <v>65.9</v>
      </c>
      <c r="AA2196" s="10" t="s">
        <v>170</v>
      </c>
      <c r="AG2196" s="13" t="n">
        <v>98.9202235772358</v>
      </c>
      <c r="AH2196" s="13" t="n">
        <v>100</v>
      </c>
      <c r="AI2196" s="13" t="n">
        <v>61</v>
      </c>
      <c r="AJ2196" s="13" t="n">
        <v>71.9</v>
      </c>
      <c r="AK2196" s="13" t="n">
        <v>64.5</v>
      </c>
      <c r="AL2196" s="12" t="n">
        <v>64.1218202764977</v>
      </c>
      <c r="AM2196" s="10" t="s">
        <v>157</v>
      </c>
    </row>
    <row r="2197" customFormat="false" ht="15" hidden="false" customHeight="false" outlineLevel="0" collapsed="false">
      <c r="A2197" s="10" t="s">
        <v>4835</v>
      </c>
      <c r="B2197" s="10" t="s">
        <v>4746</v>
      </c>
      <c r="C2197" s="10" t="s">
        <v>148</v>
      </c>
      <c r="D2197" s="11" t="n">
        <v>46299.0881481482</v>
      </c>
      <c r="E2197" s="10" t="s">
        <v>4836</v>
      </c>
      <c r="F2197" s="10" t="s">
        <v>4746</v>
      </c>
      <c r="G2197" s="10" t="s">
        <v>4748</v>
      </c>
      <c r="H2197" s="10" t="s">
        <v>301</v>
      </c>
      <c r="I2197" s="10" t="s">
        <v>152</v>
      </c>
      <c r="J2197" s="10" t="s">
        <v>248</v>
      </c>
      <c r="K2197" s="10" t="s">
        <v>154</v>
      </c>
      <c r="M2197" s="12" t="n">
        <v>62.8936663917062</v>
      </c>
      <c r="N2197" s="12" t="n">
        <v>1.91129917955486</v>
      </c>
      <c r="O2197" s="12" t="n">
        <v>62.2947264724916</v>
      </c>
      <c r="P2197" s="12" t="n">
        <v>68.0092570172939</v>
      </c>
      <c r="Q2197" s="12" t="n">
        <v>64.2630563095147</v>
      </c>
      <c r="R2197" s="12" t="n">
        <v>65.2847852377283</v>
      </c>
      <c r="S2197" s="12" t="n">
        <v>63.3695182465825</v>
      </c>
      <c r="T2197" s="12" t="n">
        <v>60.6849739768952</v>
      </c>
      <c r="U2197" s="12" t="n">
        <v>60.1745185852051</v>
      </c>
      <c r="V2197" s="12" t="n">
        <v>69.3331069946289</v>
      </c>
      <c r="W2197" s="12" t="n">
        <v>9.15858840942383</v>
      </c>
      <c r="X2197" s="13" t="n">
        <v>67.6935475205502</v>
      </c>
      <c r="Y2197" s="13" t="n">
        <v>88.2931284586042</v>
      </c>
      <c r="Z2197" s="13" t="n">
        <v>62.6</v>
      </c>
      <c r="AA2197" s="10" t="s">
        <v>170</v>
      </c>
      <c r="AD2197" s="10" t="s">
        <v>156</v>
      </c>
      <c r="AG2197" s="13" t="n">
        <v>98.450227441024</v>
      </c>
      <c r="AH2197" s="13" t="n">
        <v>100</v>
      </c>
      <c r="AI2197" s="13" t="n">
        <v>59.1</v>
      </c>
      <c r="AJ2197" s="13" t="n">
        <v>71</v>
      </c>
      <c r="AK2197" s="13" t="n">
        <v>60.8</v>
      </c>
      <c r="AL2197" s="12" t="n">
        <v>61.437435483871</v>
      </c>
      <c r="AM2197" s="10" t="s">
        <v>157</v>
      </c>
    </row>
    <row r="2198" customFormat="false" ht="15" hidden="false" customHeight="false" outlineLevel="0" collapsed="false">
      <c r="A2198" s="10" t="s">
        <v>4837</v>
      </c>
      <c r="B2198" s="10" t="s">
        <v>4746</v>
      </c>
      <c r="C2198" s="10" t="s">
        <v>148</v>
      </c>
      <c r="D2198" s="11" t="n">
        <v>46299.0882060185</v>
      </c>
      <c r="E2198" s="10" t="s">
        <v>4838</v>
      </c>
      <c r="F2198" s="10" t="s">
        <v>4746</v>
      </c>
      <c r="G2198" s="10" t="s">
        <v>4748</v>
      </c>
      <c r="H2198" s="10" t="s">
        <v>304</v>
      </c>
      <c r="I2198" s="10" t="s">
        <v>152</v>
      </c>
      <c r="J2198" s="10" t="s">
        <v>248</v>
      </c>
      <c r="K2198" s="10" t="s">
        <v>154</v>
      </c>
      <c r="L2198" s="10" t="s">
        <v>161</v>
      </c>
      <c r="M2198" s="12" t="n">
        <v>69.0732862963423</v>
      </c>
      <c r="N2198" s="12" t="n">
        <v>1.19393186307091</v>
      </c>
      <c r="O2198" s="12" t="n">
        <v>68.8204340884952</v>
      </c>
      <c r="P2198" s="12" t="n">
        <v>70.2219864478554</v>
      </c>
      <c r="Q2198" s="12" t="n">
        <v>71.3596102965558</v>
      </c>
      <c r="R2198" s="12" t="n">
        <v>69.3828628649477</v>
      </c>
      <c r="S2198" s="12" t="n">
        <v>69.310909617834</v>
      </c>
      <c r="T2198" s="12" t="n">
        <v>67.615787434269</v>
      </c>
      <c r="U2198" s="12" t="n">
        <v>67.6185150146484</v>
      </c>
      <c r="V2198" s="12" t="n">
        <v>71.9952545166016</v>
      </c>
      <c r="W2198" s="12" t="n">
        <v>4.37673950195313</v>
      </c>
      <c r="X2198" s="13" t="n">
        <v>78.9796286280873</v>
      </c>
      <c r="Y2198" s="13" t="n">
        <v>99.774652965567</v>
      </c>
      <c r="Z2198" s="13" t="n">
        <v>70</v>
      </c>
      <c r="AA2198" s="10" t="s">
        <v>170</v>
      </c>
      <c r="AE2198" s="10" t="s">
        <v>156</v>
      </c>
      <c r="AG2198" s="13" t="n">
        <v>97.5527597402598</v>
      </c>
      <c r="AH2198" s="13" t="n">
        <v>100</v>
      </c>
      <c r="AI2198" s="13" t="n">
        <v>66.3</v>
      </c>
      <c r="AJ2198" s="13" t="n">
        <v>75.2</v>
      </c>
      <c r="AK2198" s="13" t="n">
        <v>66.6</v>
      </c>
      <c r="AL2198" s="12" t="n">
        <v>67.6185185185185</v>
      </c>
      <c r="AM2198" s="10" t="s">
        <v>157</v>
      </c>
      <c r="AO2198" s="10" t="s">
        <v>163</v>
      </c>
    </row>
    <row r="2199" customFormat="false" ht="15" hidden="false" customHeight="false" outlineLevel="0" collapsed="false">
      <c r="A2199" s="10" t="s">
        <v>4839</v>
      </c>
      <c r="B2199" s="10" t="s">
        <v>4746</v>
      </c>
      <c r="C2199" s="10" t="s">
        <v>148</v>
      </c>
      <c r="D2199" s="11" t="n">
        <v>46299.0882291667</v>
      </c>
      <c r="E2199" s="10" t="s">
        <v>4840</v>
      </c>
      <c r="F2199" s="10" t="s">
        <v>4746</v>
      </c>
      <c r="G2199" s="10" t="s">
        <v>4748</v>
      </c>
      <c r="H2199" s="10" t="s">
        <v>307</v>
      </c>
      <c r="I2199" s="10" t="s">
        <v>152</v>
      </c>
      <c r="J2199" s="10" t="s">
        <v>248</v>
      </c>
      <c r="K2199" s="10" t="s">
        <v>154</v>
      </c>
      <c r="L2199" s="10" t="s">
        <v>161</v>
      </c>
      <c r="M2199" s="12" t="n">
        <v>66.8495573805673</v>
      </c>
      <c r="N2199" s="12" t="n">
        <v>1.250030915048</v>
      </c>
      <c r="O2199" s="12" t="n">
        <v>66.4959928670046</v>
      </c>
      <c r="P2199" s="12" t="n">
        <v>68.9157845804507</v>
      </c>
      <c r="Q2199" s="12" t="n">
        <v>69.1264174087153</v>
      </c>
      <c r="R2199" s="12" t="n">
        <v>67.8637245500032</v>
      </c>
      <c r="S2199" s="12" t="n">
        <v>67.5666888432865</v>
      </c>
      <c r="T2199" s="12" t="n">
        <v>65.6522118367072</v>
      </c>
      <c r="U2199" s="12" t="n">
        <v>65.0932540893555</v>
      </c>
      <c r="V2199" s="12" t="n">
        <v>70.4979400634766</v>
      </c>
      <c r="W2199" s="12" t="n">
        <v>5.40468597412109</v>
      </c>
      <c r="X2199" s="13" t="n">
        <v>82.2960443795016</v>
      </c>
      <c r="Y2199" s="13" t="n">
        <v>97.8185250798495</v>
      </c>
      <c r="Z2199" s="13" t="n">
        <v>67.4999999999999</v>
      </c>
      <c r="AA2199" s="10" t="s">
        <v>170</v>
      </c>
      <c r="AD2199" s="10" t="s">
        <v>161</v>
      </c>
      <c r="AG2199" s="13" t="n">
        <v>97.8589054096805</v>
      </c>
      <c r="AH2199" s="13" t="n">
        <v>98.7484973109775</v>
      </c>
      <c r="AI2199" s="13" t="n">
        <v>64.1</v>
      </c>
      <c r="AJ2199" s="13" t="n">
        <v>75.1</v>
      </c>
      <c r="AK2199" s="13" t="n">
        <v>65.7</v>
      </c>
      <c r="AL2199" s="12" t="n">
        <v>65.7296296296296</v>
      </c>
      <c r="AM2199" s="10" t="s">
        <v>157</v>
      </c>
      <c r="AO2199" s="10" t="s">
        <v>4376</v>
      </c>
    </row>
    <row r="2200" customFormat="false" ht="15" hidden="false" customHeight="false" outlineLevel="0" collapsed="false">
      <c r="A2200" s="10" t="s">
        <v>4841</v>
      </c>
      <c r="B2200" s="10" t="s">
        <v>4746</v>
      </c>
      <c r="C2200" s="10" t="s">
        <v>148</v>
      </c>
      <c r="D2200" s="11" t="n">
        <v>46299.0882638889</v>
      </c>
      <c r="E2200" s="10" t="s">
        <v>4842</v>
      </c>
      <c r="F2200" s="10" t="s">
        <v>4746</v>
      </c>
      <c r="G2200" s="10" t="s">
        <v>4748</v>
      </c>
      <c r="H2200" s="10" t="s">
        <v>310</v>
      </c>
      <c r="I2200" s="10" t="s">
        <v>152</v>
      </c>
      <c r="J2200" s="10" t="s">
        <v>248</v>
      </c>
      <c r="K2200" s="10" t="s">
        <v>154</v>
      </c>
      <c r="M2200" s="12" t="n">
        <v>65.7489361172483</v>
      </c>
      <c r="N2200" s="12" t="n">
        <v>1.4763799539374</v>
      </c>
      <c r="O2200" s="12" t="n">
        <v>65.3096345706752</v>
      </c>
      <c r="P2200" s="12" t="n">
        <v>68.5275348933934</v>
      </c>
      <c r="Q2200" s="12" t="n">
        <v>68.8220573114485</v>
      </c>
      <c r="R2200" s="12" t="n">
        <v>66.5478401432161</v>
      </c>
      <c r="S2200" s="12" t="n">
        <v>66.3136758104388</v>
      </c>
      <c r="T2200" s="12" t="n">
        <v>64.4499382873876</v>
      </c>
      <c r="U2200" s="12" t="n">
        <v>63.7031593322754</v>
      </c>
      <c r="V2200" s="12" t="n">
        <v>70.6176223754883</v>
      </c>
      <c r="W2200" s="12" t="n">
        <v>6.91446304321289</v>
      </c>
      <c r="X2200" s="13" t="n">
        <v>79.7108922262002</v>
      </c>
      <c r="Y2200" s="13" t="n">
        <v>95.0750895038761</v>
      </c>
      <c r="Z2200" s="13" t="n">
        <v>66.2</v>
      </c>
      <c r="AA2200" s="10" t="s">
        <v>170</v>
      </c>
      <c r="AC2200" s="10" t="s">
        <v>156</v>
      </c>
      <c r="AG2200" s="13" t="n">
        <v>98.4510925998569</v>
      </c>
      <c r="AH2200" s="13" t="n">
        <v>100</v>
      </c>
      <c r="AI2200" s="13" t="n">
        <v>62.6</v>
      </c>
      <c r="AJ2200" s="13" t="n">
        <v>75.7</v>
      </c>
      <c r="AK2200" s="13" t="n">
        <v>63.8</v>
      </c>
      <c r="AL2200" s="12" t="n">
        <v>64.5407407407407</v>
      </c>
      <c r="AM2200" s="10" t="s">
        <v>157</v>
      </c>
    </row>
    <row r="2201" customFormat="false" ht="15" hidden="false" customHeight="false" outlineLevel="0" collapsed="false">
      <c r="A2201" s="10" t="s">
        <v>4843</v>
      </c>
      <c r="B2201" s="10" t="s">
        <v>4746</v>
      </c>
      <c r="C2201" s="10" t="s">
        <v>148</v>
      </c>
      <c r="D2201" s="11" t="n">
        <v>46299.088287037</v>
      </c>
      <c r="E2201" s="10" t="s">
        <v>4844</v>
      </c>
      <c r="F2201" s="10" t="s">
        <v>4746</v>
      </c>
      <c r="G2201" s="10" t="s">
        <v>4748</v>
      </c>
      <c r="H2201" s="10" t="s">
        <v>313</v>
      </c>
      <c r="I2201" s="10" t="s">
        <v>152</v>
      </c>
      <c r="J2201" s="10" t="s">
        <v>248</v>
      </c>
      <c r="K2201" s="10" t="s">
        <v>154</v>
      </c>
      <c r="M2201" s="12" t="n">
        <v>65.7003448250143</v>
      </c>
      <c r="N2201" s="12" t="n">
        <v>1.45496738380642</v>
      </c>
      <c r="O2201" s="12" t="n">
        <v>65.2359892531437</v>
      </c>
      <c r="P2201" s="12" t="n">
        <v>68.7198160539258</v>
      </c>
      <c r="Q2201" s="12" t="n">
        <v>68.5587360866271</v>
      </c>
      <c r="R2201" s="12" t="n">
        <v>66.4039602703943</v>
      </c>
      <c r="S2201" s="12" t="n">
        <v>66.6063042635722</v>
      </c>
      <c r="T2201" s="12" t="n">
        <v>63.9505061167961</v>
      </c>
      <c r="U2201" s="12" t="n">
        <v>63.8207969665527</v>
      </c>
      <c r="V2201" s="12" t="n">
        <v>70.8989486694336</v>
      </c>
      <c r="W2201" s="12" t="n">
        <v>7.07815170288086</v>
      </c>
      <c r="X2201" s="13" t="n">
        <v>74.0704035260443</v>
      </c>
      <c r="Y2201" s="13" t="n">
        <v>95.9666955722324</v>
      </c>
      <c r="Z2201" s="13" t="n">
        <v>66.3</v>
      </c>
      <c r="AA2201" s="10" t="s">
        <v>170</v>
      </c>
      <c r="AC2201" s="10" t="s">
        <v>156</v>
      </c>
      <c r="AF2201" s="10" t="s">
        <v>156</v>
      </c>
      <c r="AG2201" s="13" t="n">
        <v>97.640677620815</v>
      </c>
      <c r="AH2201" s="13" t="n">
        <v>100</v>
      </c>
      <c r="AI2201" s="13" t="n">
        <v>62.9</v>
      </c>
      <c r="AJ2201" s="13" t="n">
        <v>75.4</v>
      </c>
      <c r="AK2201" s="13" t="n">
        <v>63.9</v>
      </c>
      <c r="AL2201" s="12" t="n">
        <v>63.676512403888</v>
      </c>
      <c r="AM2201" s="10" t="s">
        <v>157</v>
      </c>
    </row>
    <row r="2202" customFormat="false" ht="15" hidden="false" customHeight="false" outlineLevel="0" collapsed="false">
      <c r="A2202" s="10" t="s">
        <v>4845</v>
      </c>
      <c r="B2202" s="10" t="s">
        <v>4746</v>
      </c>
      <c r="C2202" s="10" t="s">
        <v>148</v>
      </c>
      <c r="D2202" s="11" t="n">
        <v>46299.0883217593</v>
      </c>
      <c r="E2202" s="10" t="s">
        <v>4846</v>
      </c>
      <c r="F2202" s="10" t="s">
        <v>4746</v>
      </c>
      <c r="G2202" s="10" t="s">
        <v>4748</v>
      </c>
      <c r="H2202" s="10" t="s">
        <v>316</v>
      </c>
      <c r="I2202" s="10" t="s">
        <v>152</v>
      </c>
      <c r="J2202" s="10" t="s">
        <v>248</v>
      </c>
      <c r="K2202" s="10" t="s">
        <v>154</v>
      </c>
      <c r="M2202" s="12" t="n">
        <v>64.9015247363175</v>
      </c>
      <c r="N2202" s="12" t="n">
        <v>1.34528688773051</v>
      </c>
      <c r="O2202" s="12" t="n">
        <v>64.5215049384274</v>
      </c>
      <c r="P2202" s="12" t="n">
        <v>67.0198540332292</v>
      </c>
      <c r="Q2202" s="12" t="n">
        <v>67.5675109970061</v>
      </c>
      <c r="R2202" s="12" t="n">
        <v>66.0092608724917</v>
      </c>
      <c r="S2202" s="12" t="n">
        <v>64.863617444867</v>
      </c>
      <c r="T2202" s="12" t="n">
        <v>63.3340137144674</v>
      </c>
      <c r="U2202" s="12" t="n">
        <v>62.5386581420898</v>
      </c>
      <c r="V2202" s="12" t="n">
        <v>69.044807434082</v>
      </c>
      <c r="W2202" s="12" t="n">
        <v>6.50614929199219</v>
      </c>
      <c r="X2202" s="13" t="n">
        <v>78.9013871598791</v>
      </c>
      <c r="Y2202" s="13" t="n">
        <v>96.8477680953228</v>
      </c>
      <c r="Z2202" s="13" t="n">
        <v>65</v>
      </c>
      <c r="AA2202" s="10" t="s">
        <v>170</v>
      </c>
      <c r="AG2202" s="13" t="n">
        <v>99.0895206766917</v>
      </c>
      <c r="AH2202" s="13" t="n">
        <v>100</v>
      </c>
      <c r="AI2202" s="13" t="n">
        <v>61.5</v>
      </c>
      <c r="AJ2202" s="13" t="n">
        <v>75.6</v>
      </c>
      <c r="AK2202" s="13" t="n">
        <v>62.6</v>
      </c>
      <c r="AL2202" s="12" t="n">
        <v>63.0031505878017</v>
      </c>
      <c r="AM2202" s="10" t="s">
        <v>157</v>
      </c>
    </row>
    <row r="2203" customFormat="false" ht="15" hidden="false" customHeight="false" outlineLevel="0" collapsed="false">
      <c r="A2203" s="10" t="s">
        <v>4847</v>
      </c>
      <c r="B2203" s="10" t="s">
        <v>4746</v>
      </c>
      <c r="C2203" s="10" t="s">
        <v>148</v>
      </c>
      <c r="D2203" s="11" t="n">
        <v>46299.0883680556</v>
      </c>
      <c r="E2203" s="10" t="s">
        <v>4848</v>
      </c>
      <c r="F2203" s="10" t="s">
        <v>4746</v>
      </c>
      <c r="G2203" s="10" t="s">
        <v>4748</v>
      </c>
      <c r="H2203" s="10" t="s">
        <v>319</v>
      </c>
      <c r="I2203" s="10" t="s">
        <v>152</v>
      </c>
      <c r="J2203" s="10" t="s">
        <v>248</v>
      </c>
      <c r="K2203" s="10" t="s">
        <v>154</v>
      </c>
      <c r="M2203" s="12" t="n">
        <v>63.4752623354161</v>
      </c>
      <c r="N2203" s="12" t="n">
        <v>1.87147735670706</v>
      </c>
      <c r="O2203" s="12" t="n">
        <v>62.908554203123</v>
      </c>
      <c r="P2203" s="12" t="n">
        <v>67.2294545253317</v>
      </c>
      <c r="Q2203" s="12" t="n">
        <v>66.2824426520661</v>
      </c>
      <c r="R2203" s="12" t="n">
        <v>65.2794032777667</v>
      </c>
      <c r="S2203" s="12" t="n">
        <v>64.0082624279292</v>
      </c>
      <c r="T2203" s="12" t="n">
        <v>61.3839010117785</v>
      </c>
      <c r="U2203" s="12" t="n">
        <v>60.5902252197266</v>
      </c>
      <c r="V2203" s="12" t="n">
        <v>68.8160018920898</v>
      </c>
      <c r="W2203" s="12" t="n">
        <v>8.22577667236328</v>
      </c>
      <c r="X2203" s="13" t="n">
        <v>65.8117904527424</v>
      </c>
      <c r="Y2203" s="13" t="n">
        <v>86.6844480919163</v>
      </c>
      <c r="Z2203" s="13" t="n">
        <v>64</v>
      </c>
      <c r="AA2203" s="10" t="s">
        <v>170</v>
      </c>
      <c r="AG2203" s="13" t="n">
        <v>99.2021493120573</v>
      </c>
      <c r="AH2203" s="13" t="n">
        <v>100</v>
      </c>
      <c r="AI2203" s="13" t="n">
        <v>59.5</v>
      </c>
      <c r="AJ2203" s="13" t="n">
        <v>74.3</v>
      </c>
      <c r="AK2203" s="13" t="n">
        <v>60.6</v>
      </c>
      <c r="AL2203" s="12" t="n">
        <v>61.0777750850685</v>
      </c>
      <c r="AM2203" s="10" t="s">
        <v>157</v>
      </c>
    </row>
    <row r="2204" customFormat="false" ht="15" hidden="false" customHeight="false" outlineLevel="0" collapsed="false">
      <c r="A2204" s="10" t="s">
        <v>4849</v>
      </c>
      <c r="B2204" s="10" t="s">
        <v>4746</v>
      </c>
      <c r="C2204" s="10" t="s">
        <v>148</v>
      </c>
      <c r="D2204" s="11" t="n">
        <v>46299.088900463</v>
      </c>
      <c r="E2204" s="10" t="s">
        <v>4850</v>
      </c>
      <c r="F2204" s="10" t="s">
        <v>4746</v>
      </c>
      <c r="G2204" s="10" t="s">
        <v>4748</v>
      </c>
      <c r="H2204" s="10" t="s">
        <v>357</v>
      </c>
      <c r="I2204" s="10" t="s">
        <v>358</v>
      </c>
      <c r="J2204" s="10" t="s">
        <v>248</v>
      </c>
      <c r="K2204" s="10" t="s">
        <v>261</v>
      </c>
      <c r="L2204" s="10" t="s">
        <v>346</v>
      </c>
      <c r="M2204" s="12" t="n">
        <v>49.9091121968833</v>
      </c>
      <c r="N2204" s="12" t="n">
        <v>7.35791555270822</v>
      </c>
      <c r="O2204" s="12" t="n">
        <v>48.1588819922291</v>
      </c>
      <c r="P2204" s="12" t="n">
        <v>62.8310506008639</v>
      </c>
      <c r="Q2204" s="12" t="n">
        <v>57.1250721305908</v>
      </c>
      <c r="R2204" s="12" t="n">
        <v>57.2356442734385</v>
      </c>
      <c r="T2204" s="12" t="n">
        <v>38.0153476863808</v>
      </c>
      <c r="U2204" s="12" t="n">
        <v>33.9694709777832</v>
      </c>
      <c r="V2204" s="12" t="n">
        <v>64.8685989379883</v>
      </c>
      <c r="W2204" s="12" t="n">
        <v>30.8991279602051</v>
      </c>
      <c r="X2204" s="13" t="n">
        <v>5.23551115263902</v>
      </c>
      <c r="Y2204" s="13" t="n">
        <v>30.3606938355016</v>
      </c>
      <c r="Z2204" s="13" t="n">
        <v>49.0000000000002</v>
      </c>
      <c r="AA2204" s="10" t="s">
        <v>162</v>
      </c>
      <c r="AC2204" s="10" t="s">
        <v>156</v>
      </c>
      <c r="AF2204" s="10" t="s">
        <v>347</v>
      </c>
      <c r="AG2204" s="13" t="n">
        <v>94.1275962384142</v>
      </c>
      <c r="AH2204" s="13" t="n">
        <v>100</v>
      </c>
      <c r="AI2204" s="13" t="n">
        <v>32.8</v>
      </c>
      <c r="AJ2204" s="13" t="n">
        <v>74</v>
      </c>
      <c r="AK2204" s="13" t="n">
        <v>45.6</v>
      </c>
      <c r="AL2204" s="12" t="n">
        <v>42.4353983594541</v>
      </c>
      <c r="AM2204" s="10" t="s">
        <v>157</v>
      </c>
      <c r="AO2204" s="10" t="s">
        <v>4851</v>
      </c>
    </row>
    <row r="2205" customFormat="false" ht="15" hidden="false" customHeight="false" outlineLevel="0" collapsed="false">
      <c r="A2205" s="10" t="s">
        <v>4852</v>
      </c>
      <c r="B2205" s="10" t="s">
        <v>4746</v>
      </c>
      <c r="C2205" s="10" t="s">
        <v>148</v>
      </c>
      <c r="D2205" s="11" t="n">
        <v>46299.0889236111</v>
      </c>
      <c r="E2205" s="10" t="s">
        <v>4853</v>
      </c>
      <c r="F2205" s="10" t="s">
        <v>4746</v>
      </c>
      <c r="G2205" s="10" t="s">
        <v>4748</v>
      </c>
      <c r="H2205" s="10" t="s">
        <v>361</v>
      </c>
      <c r="I2205" s="10" t="s">
        <v>358</v>
      </c>
      <c r="J2205" s="10" t="s">
        <v>153</v>
      </c>
      <c r="K2205" s="10" t="s">
        <v>154</v>
      </c>
      <c r="M2205" s="12" t="n">
        <v>52.3789597338114</v>
      </c>
      <c r="N2205" s="12" t="n">
        <v>8.84294225910042</v>
      </c>
      <c r="O2205" s="12" t="n">
        <v>50.3548887987783</v>
      </c>
      <c r="P2205" s="12" t="n">
        <v>64.0813273697673</v>
      </c>
      <c r="Q2205" s="12" t="n">
        <v>61.1936313652877</v>
      </c>
      <c r="R2205" s="12" t="n">
        <v>59.7079605436924</v>
      </c>
      <c r="S2205" s="12" t="n">
        <v>59.2624140478607</v>
      </c>
      <c r="T2205" s="12" t="n">
        <v>37.3287245301205</v>
      </c>
      <c r="U2205" s="12" t="n">
        <v>34.1666297912598</v>
      </c>
      <c r="V2205" s="12" t="n">
        <v>66.8854522705078</v>
      </c>
      <c r="W2205" s="12" t="n">
        <v>32.7188224792481</v>
      </c>
      <c r="X2205" s="13" t="n">
        <v>9.69354536950421</v>
      </c>
      <c r="Y2205" s="13" t="n">
        <v>34.1126286248831</v>
      </c>
      <c r="Z2205" s="13" t="n">
        <v>58.3000000000003</v>
      </c>
      <c r="AA2205" s="10" t="s">
        <v>162</v>
      </c>
      <c r="AC2205" s="10" t="s">
        <v>156</v>
      </c>
      <c r="AG2205" s="13" t="n">
        <v>97.8077880251793</v>
      </c>
      <c r="AH2205" s="13" t="n">
        <v>100</v>
      </c>
      <c r="AI2205" s="13" t="n">
        <v>33</v>
      </c>
      <c r="AJ2205" s="13" t="n">
        <v>74.1</v>
      </c>
      <c r="AK2205" s="13" t="n">
        <v>43.2</v>
      </c>
      <c r="AL2205" s="12" t="n">
        <v>39.0888888888889</v>
      </c>
      <c r="AM2205" s="10" t="s">
        <v>157</v>
      </c>
    </row>
    <row r="2206" customFormat="false" ht="15" hidden="false" customHeight="false" outlineLevel="0" collapsed="false">
      <c r="A2206" s="10" t="s">
        <v>4854</v>
      </c>
      <c r="B2206" s="10" t="s">
        <v>4855</v>
      </c>
      <c r="C2206" s="10" t="s">
        <v>148</v>
      </c>
      <c r="D2206" s="11" t="n">
        <v>46299.1039814815</v>
      </c>
      <c r="E2206" s="10" t="s">
        <v>4856</v>
      </c>
      <c r="F2206" s="10" t="s">
        <v>4857</v>
      </c>
      <c r="G2206" s="10" t="s">
        <v>4858</v>
      </c>
      <c r="H2206" s="10" t="s">
        <v>357</v>
      </c>
      <c r="I2206" s="10" t="s">
        <v>358</v>
      </c>
      <c r="J2206" s="10" t="s">
        <v>248</v>
      </c>
      <c r="K2206" s="10" t="s">
        <v>154</v>
      </c>
      <c r="M2206" s="12" t="n">
        <v>52.4411844069707</v>
      </c>
      <c r="N2206" s="12" t="n">
        <v>7.52143147718252</v>
      </c>
      <c r="O2206" s="12" t="n">
        <v>50.419130917742</v>
      </c>
      <c r="P2206" s="12" t="n">
        <v>64.4545627501156</v>
      </c>
      <c r="Q2206" s="12" t="n">
        <v>59.2771867568862</v>
      </c>
      <c r="R2206" s="12" t="n">
        <v>58.5011437772268</v>
      </c>
      <c r="S2206" s="12" t="n">
        <v>61.524138887628</v>
      </c>
      <c r="T2206" s="12" t="n">
        <v>39.9509991398384</v>
      </c>
      <c r="U2206" s="12" t="n">
        <v>37.6098594665527</v>
      </c>
      <c r="V2206" s="12" t="n">
        <v>67.3499984741211</v>
      </c>
      <c r="W2206" s="12" t="n">
        <v>29.7401390075684</v>
      </c>
      <c r="X2206" s="13" t="n">
        <v>10.7512499887793</v>
      </c>
      <c r="Y2206" s="13" t="n">
        <v>26.0419565353991</v>
      </c>
      <c r="Z2206" s="13" t="n">
        <v>52.9000000000002</v>
      </c>
      <c r="AA2206" s="10" t="s">
        <v>162</v>
      </c>
      <c r="AC2206" s="10" t="s">
        <v>156</v>
      </c>
      <c r="AF2206" s="10" t="s">
        <v>156</v>
      </c>
      <c r="AG2206" s="13" t="n">
        <v>97.2289135595587</v>
      </c>
      <c r="AH2206" s="13" t="n">
        <v>100</v>
      </c>
      <c r="AI2206" s="13" t="n">
        <v>36.5</v>
      </c>
      <c r="AJ2206" s="13" t="n">
        <v>75.6</v>
      </c>
      <c r="AK2206" s="13" t="n">
        <v>44.2</v>
      </c>
      <c r="AL2206" s="12" t="n">
        <v>40.0305650123372</v>
      </c>
      <c r="AM2206" s="10" t="s">
        <v>157</v>
      </c>
    </row>
    <row r="2207" customFormat="false" ht="15" hidden="false" customHeight="false" outlineLevel="0" collapsed="false">
      <c r="A2207" s="10" t="s">
        <v>4859</v>
      </c>
      <c r="B2207" s="10" t="s">
        <v>4855</v>
      </c>
      <c r="C2207" s="10" t="s">
        <v>148</v>
      </c>
      <c r="D2207" s="11" t="n">
        <v>46299.1040277778</v>
      </c>
      <c r="E2207" s="10" t="s">
        <v>4860</v>
      </c>
      <c r="F2207" s="10" t="s">
        <v>4857</v>
      </c>
      <c r="G2207" s="10" t="s">
        <v>4858</v>
      </c>
      <c r="H2207" s="10" t="s">
        <v>361</v>
      </c>
      <c r="I2207" s="10" t="s">
        <v>358</v>
      </c>
      <c r="J2207" s="10" t="s">
        <v>153</v>
      </c>
      <c r="K2207" s="10" t="s">
        <v>154</v>
      </c>
      <c r="M2207" s="12" t="n">
        <v>54.3599901416231</v>
      </c>
      <c r="N2207" s="12" t="n">
        <v>8.37702911033054</v>
      </c>
      <c r="O2207" s="12" t="n">
        <v>52.2925444233391</v>
      </c>
      <c r="P2207" s="12" t="n">
        <v>66.3789655721094</v>
      </c>
      <c r="Q2207" s="12" t="n">
        <v>60.9510304242607</v>
      </c>
      <c r="R2207" s="12" t="n">
        <v>61.2834983378494</v>
      </c>
      <c r="S2207" s="12" t="n">
        <v>63.5393533638269</v>
      </c>
      <c r="T2207" s="12" t="n">
        <v>41.2330754994555</v>
      </c>
      <c r="U2207" s="12" t="n">
        <v>38.218376159668</v>
      </c>
      <c r="V2207" s="12" t="n">
        <v>69.583869934082</v>
      </c>
      <c r="W2207" s="12" t="n">
        <v>31.3654937744141</v>
      </c>
      <c r="X2207" s="13" t="n">
        <v>12.1082225309255</v>
      </c>
      <c r="Y2207" s="13" t="n">
        <v>29.5230535159092</v>
      </c>
      <c r="Z2207" s="13" t="n">
        <v>61.2000000000003</v>
      </c>
      <c r="AA2207" s="10" t="s">
        <v>162</v>
      </c>
      <c r="AE2207" s="10" t="s">
        <v>156</v>
      </c>
      <c r="AG2207" s="13" t="n">
        <v>97.5668000516329</v>
      </c>
      <c r="AH2207" s="13" t="n">
        <v>100</v>
      </c>
      <c r="AI2207" s="13" t="n">
        <v>37.1</v>
      </c>
      <c r="AJ2207" s="13" t="n">
        <v>76.5</v>
      </c>
      <c r="AK2207" s="13" t="n">
        <v>52.5</v>
      </c>
      <c r="AL2207" s="12" t="n">
        <v>46.8685950413223</v>
      </c>
      <c r="AM2207" s="10" t="s">
        <v>157</v>
      </c>
    </row>
    <row r="2208" customFormat="false" ht="15" hidden="false" customHeight="false" outlineLevel="0" collapsed="false">
      <c r="A2208" s="10" t="s">
        <v>4861</v>
      </c>
      <c r="B2208" s="10" t="s">
        <v>4855</v>
      </c>
      <c r="C2208" s="10" t="s">
        <v>148</v>
      </c>
      <c r="D2208" s="11" t="n">
        <v>46299.1040856482</v>
      </c>
      <c r="E2208" s="10" t="s">
        <v>4862</v>
      </c>
      <c r="F2208" s="10" t="s">
        <v>4857</v>
      </c>
      <c r="G2208" s="10" t="s">
        <v>4858</v>
      </c>
      <c r="H2208" s="10" t="s">
        <v>151</v>
      </c>
      <c r="I2208" s="10" t="s">
        <v>152</v>
      </c>
      <c r="J2208" s="10" t="s">
        <v>153</v>
      </c>
      <c r="K2208" s="10" t="s">
        <v>154</v>
      </c>
      <c r="M2208" s="12" t="n">
        <v>70.5113673559758</v>
      </c>
      <c r="N2208" s="12" t="n">
        <v>1.68264367065573</v>
      </c>
      <c r="O2208" s="12" t="n">
        <v>70.3514551304524</v>
      </c>
      <c r="P2208" s="12" t="n">
        <v>73.8384664766081</v>
      </c>
      <c r="Q2208" s="12" t="n">
        <v>69.2940381613303</v>
      </c>
      <c r="R2208" s="12" t="n">
        <v>71.2834745415582</v>
      </c>
      <c r="S2208" s="12" t="n">
        <v>70.3147232689625</v>
      </c>
      <c r="T2208" s="12" t="n">
        <v>68.2672220071762</v>
      </c>
      <c r="U2208" s="12" t="n">
        <v>67.7293701171875</v>
      </c>
      <c r="V2208" s="12" t="n">
        <v>74.3923873901367</v>
      </c>
      <c r="W2208" s="12" t="n">
        <v>6.66301727294922</v>
      </c>
      <c r="X2208" s="13" t="n">
        <v>64.4461780115751</v>
      </c>
      <c r="Y2208" s="13" t="n">
        <v>87.9315615808727</v>
      </c>
      <c r="Z2208" s="13" t="n">
        <v>70.7999999999999</v>
      </c>
      <c r="AA2208" s="10" t="s">
        <v>170</v>
      </c>
      <c r="AC2208" s="10" t="s">
        <v>156</v>
      </c>
      <c r="AF2208" s="10" t="s">
        <v>156</v>
      </c>
      <c r="AG2208" s="13" t="n">
        <v>98.0059717529885</v>
      </c>
      <c r="AH2208" s="13" t="n">
        <v>100</v>
      </c>
      <c r="AI2208" s="13" t="n">
        <v>66.7</v>
      </c>
      <c r="AJ2208" s="13" t="n">
        <v>78.1</v>
      </c>
      <c r="AK2208" s="13" t="n">
        <v>70.1</v>
      </c>
      <c r="AL2208" s="12" t="n">
        <v>70.5</v>
      </c>
      <c r="AM2208" s="10" t="s">
        <v>157</v>
      </c>
    </row>
    <row r="2209" customFormat="false" ht="15" hidden="false" customHeight="false" outlineLevel="0" collapsed="false">
      <c r="A2209" s="10" t="s">
        <v>4863</v>
      </c>
      <c r="B2209" s="10" t="s">
        <v>4855</v>
      </c>
      <c r="C2209" s="10" t="s">
        <v>148</v>
      </c>
      <c r="D2209" s="11" t="n">
        <v>46299.1040972222</v>
      </c>
      <c r="E2209" s="10" t="s">
        <v>4864</v>
      </c>
      <c r="F2209" s="10" t="s">
        <v>4857</v>
      </c>
      <c r="G2209" s="10" t="s">
        <v>4858</v>
      </c>
      <c r="H2209" s="10" t="s">
        <v>160</v>
      </c>
      <c r="I2209" s="10" t="s">
        <v>152</v>
      </c>
      <c r="J2209" s="10" t="s">
        <v>153</v>
      </c>
      <c r="K2209" s="10" t="s">
        <v>154</v>
      </c>
      <c r="M2209" s="12" t="n">
        <v>71.5200355498906</v>
      </c>
      <c r="N2209" s="12" t="n">
        <v>2.34869776826576</v>
      </c>
      <c r="O2209" s="12" t="n">
        <v>71.2823956533576</v>
      </c>
      <c r="P2209" s="12" t="n">
        <v>75.8892902894454</v>
      </c>
      <c r="Q2209" s="12" t="n">
        <v>69.496727368478</v>
      </c>
      <c r="R2209" s="12" t="n">
        <v>72.6223786554838</v>
      </c>
      <c r="S2209" s="12" t="n">
        <v>71.822285982327</v>
      </c>
      <c r="T2209" s="12" t="n">
        <v>68.0833437982851</v>
      </c>
      <c r="U2209" s="12" t="n">
        <v>67.650146484375</v>
      </c>
      <c r="V2209" s="12" t="n">
        <v>77.1693572998047</v>
      </c>
      <c r="W2209" s="12" t="n">
        <v>9.51921081542969</v>
      </c>
      <c r="X2209" s="13" t="n">
        <v>38.431450474288</v>
      </c>
      <c r="Y2209" s="13" t="n">
        <v>73.0089837581183</v>
      </c>
      <c r="Z2209" s="13" t="n">
        <v>71.7999999999999</v>
      </c>
      <c r="AA2209" s="10" t="s">
        <v>155</v>
      </c>
      <c r="AG2209" s="13" t="n">
        <v>98.9086809003641</v>
      </c>
      <c r="AH2209" s="13" t="n">
        <v>100</v>
      </c>
      <c r="AI2209" s="13" t="n">
        <v>66.7</v>
      </c>
      <c r="AJ2209" s="13" t="n">
        <v>84.7</v>
      </c>
      <c r="AK2209" s="13" t="n">
        <v>71</v>
      </c>
      <c r="AL2209" s="12" t="n">
        <v>72.7</v>
      </c>
      <c r="AM2209" s="10" t="s">
        <v>157</v>
      </c>
    </row>
    <row r="2210" customFormat="false" ht="15" hidden="false" customHeight="false" outlineLevel="0" collapsed="false">
      <c r="A2210" s="10" t="s">
        <v>4865</v>
      </c>
      <c r="B2210" s="10" t="s">
        <v>4855</v>
      </c>
      <c r="C2210" s="10" t="s">
        <v>148</v>
      </c>
      <c r="D2210" s="11" t="n">
        <v>46299.1041319444</v>
      </c>
      <c r="E2210" s="10" t="s">
        <v>4866</v>
      </c>
      <c r="F2210" s="10" t="s">
        <v>4857</v>
      </c>
      <c r="G2210" s="10" t="s">
        <v>4858</v>
      </c>
      <c r="H2210" s="10" t="s">
        <v>166</v>
      </c>
      <c r="I2210" s="10" t="s">
        <v>152</v>
      </c>
      <c r="J2210" s="10" t="s">
        <v>153</v>
      </c>
      <c r="K2210" s="10" t="s">
        <v>154</v>
      </c>
      <c r="M2210" s="12" t="n">
        <v>73.0263540173367</v>
      </c>
      <c r="N2210" s="12" t="n">
        <v>3.16248333007595</v>
      </c>
      <c r="O2210" s="12" t="n">
        <v>72.6995268209133</v>
      </c>
      <c r="P2210" s="12" t="n">
        <v>78.7084108251304</v>
      </c>
      <c r="Q2210" s="12" t="n">
        <v>70.8163592657045</v>
      </c>
      <c r="R2210" s="12" t="n">
        <v>73.9248312918099</v>
      </c>
      <c r="S2210" s="12" t="n">
        <v>73.744514503142</v>
      </c>
      <c r="T2210" s="12" t="n">
        <v>69.343858289921</v>
      </c>
      <c r="U2210" s="12" t="n">
        <v>68.3431549072266</v>
      </c>
      <c r="V2210" s="12" t="n">
        <v>79.5576629638672</v>
      </c>
      <c r="W2210" s="12" t="n">
        <v>11.2145080566406</v>
      </c>
      <c r="X2210" s="13" t="n">
        <v>41.5294821909608</v>
      </c>
      <c r="Y2210" s="13" t="n">
        <v>56.527985633044</v>
      </c>
      <c r="Z2210" s="13" t="n">
        <v>72.0999999999999</v>
      </c>
      <c r="AA2210" s="10" t="s">
        <v>155</v>
      </c>
      <c r="AG2210" s="13" t="n">
        <v>98.9222478829869</v>
      </c>
      <c r="AH2210" s="13" t="n">
        <v>100</v>
      </c>
      <c r="AI2210" s="13" t="n">
        <v>66.6</v>
      </c>
      <c r="AJ2210" s="13" t="n">
        <v>87.3</v>
      </c>
      <c r="AK2210" s="13" t="n">
        <v>71</v>
      </c>
      <c r="AL2210" s="12" t="n">
        <v>73.9645901536137</v>
      </c>
      <c r="AM2210" s="10" t="s">
        <v>157</v>
      </c>
    </row>
    <row r="2211" customFormat="false" ht="15" hidden="false" customHeight="false" outlineLevel="0" collapsed="false">
      <c r="A2211" s="10" t="s">
        <v>4867</v>
      </c>
      <c r="B2211" s="10" t="s">
        <v>4855</v>
      </c>
      <c r="C2211" s="10" t="s">
        <v>148</v>
      </c>
      <c r="D2211" s="11" t="n">
        <v>46299.1041550926</v>
      </c>
      <c r="E2211" s="10" t="s">
        <v>4868</v>
      </c>
      <c r="F2211" s="10" t="s">
        <v>4857</v>
      </c>
      <c r="G2211" s="10" t="s">
        <v>4858</v>
      </c>
      <c r="H2211" s="10" t="s">
        <v>169</v>
      </c>
      <c r="I2211" s="10" t="s">
        <v>152</v>
      </c>
      <c r="J2211" s="10" t="s">
        <v>153</v>
      </c>
      <c r="K2211" s="10" t="s">
        <v>154</v>
      </c>
      <c r="M2211" s="12" t="n">
        <v>72.0696453457914</v>
      </c>
      <c r="N2211" s="12" t="n">
        <v>2.03541202801213</v>
      </c>
      <c r="O2211" s="12" t="n">
        <v>71.8591831776773</v>
      </c>
      <c r="P2211" s="12" t="n">
        <v>76.1244209403564</v>
      </c>
      <c r="Q2211" s="12" t="n">
        <v>70.346225542169</v>
      </c>
      <c r="R2211" s="12" t="n">
        <v>72.5691136117477</v>
      </c>
      <c r="S2211" s="12" t="n">
        <v>72.4251558276488</v>
      </c>
      <c r="T2211" s="12" t="n">
        <v>69.8848780539141</v>
      </c>
      <c r="U2211" s="12" t="n">
        <v>68.2348937988281</v>
      </c>
      <c r="V2211" s="12" t="n">
        <v>77.2430953979492</v>
      </c>
      <c r="W2211" s="12" t="n">
        <v>9.00820159912109</v>
      </c>
      <c r="X2211" s="13" t="n">
        <v>61.6271969268006</v>
      </c>
      <c r="Y2211" s="13" t="n">
        <v>84.189898855322</v>
      </c>
      <c r="Z2211" s="13" t="n">
        <v>72.5999999999998</v>
      </c>
      <c r="AA2211" s="10" t="s">
        <v>170</v>
      </c>
      <c r="AG2211" s="13" t="n">
        <v>98.8639357218124</v>
      </c>
      <c r="AH2211" s="13" t="n">
        <v>100</v>
      </c>
      <c r="AI2211" s="13" t="n">
        <v>67.1</v>
      </c>
      <c r="AJ2211" s="13" t="n">
        <v>88.6</v>
      </c>
      <c r="AK2211" s="13" t="n">
        <v>71.7</v>
      </c>
      <c r="AL2211" s="12" t="n">
        <v>72.9785265481213</v>
      </c>
      <c r="AM2211" s="10" t="s">
        <v>157</v>
      </c>
    </row>
    <row r="2212" customFormat="false" ht="15" hidden="false" customHeight="false" outlineLevel="0" collapsed="false">
      <c r="A2212" s="10" t="s">
        <v>4869</v>
      </c>
      <c r="B2212" s="10" t="s">
        <v>4855</v>
      </c>
      <c r="C2212" s="10" t="s">
        <v>148</v>
      </c>
      <c r="D2212" s="11" t="n">
        <v>46299.1041666667</v>
      </c>
      <c r="E2212" s="10" t="s">
        <v>4870</v>
      </c>
      <c r="F2212" s="10" t="s">
        <v>4857</v>
      </c>
      <c r="G2212" s="10" t="s">
        <v>4858</v>
      </c>
      <c r="H2212" s="10" t="s">
        <v>173</v>
      </c>
      <c r="I2212" s="10" t="s">
        <v>152</v>
      </c>
      <c r="J2212" s="10" t="s">
        <v>153</v>
      </c>
      <c r="K2212" s="10" t="s">
        <v>154</v>
      </c>
      <c r="M2212" s="12" t="n">
        <v>71.9087826466739</v>
      </c>
      <c r="N2212" s="12" t="n">
        <v>2.29508229167005</v>
      </c>
      <c r="O2212" s="12" t="n">
        <v>71.7049032947685</v>
      </c>
      <c r="P2212" s="12" t="n">
        <v>76.376996897863</v>
      </c>
      <c r="Q2212" s="12" t="n">
        <v>70.0314764732172</v>
      </c>
      <c r="R2212" s="12" t="n">
        <v>73.0257029852982</v>
      </c>
      <c r="S2212" s="12" t="n">
        <v>71.2720018187413</v>
      </c>
      <c r="T2212" s="12" t="n">
        <v>68.4930838600441</v>
      </c>
      <c r="U2212" s="12" t="n">
        <v>67.799446105957</v>
      </c>
      <c r="V2212" s="12" t="n">
        <v>77.0819931030273</v>
      </c>
      <c r="W2212" s="12" t="n">
        <v>9.28254699707031</v>
      </c>
      <c r="X2212" s="13" t="n">
        <v>41.9033965593295</v>
      </c>
      <c r="Y2212" s="13" t="n">
        <v>73.4726510807234</v>
      </c>
      <c r="Z2212" s="13" t="n">
        <v>71.0999999999999</v>
      </c>
      <c r="AA2212" s="10" t="s">
        <v>155</v>
      </c>
      <c r="AG2212" s="13" t="n">
        <v>98.8445607150643</v>
      </c>
      <c r="AH2212" s="13" t="n">
        <v>100</v>
      </c>
      <c r="AI2212" s="13" t="n">
        <v>66.9</v>
      </c>
      <c r="AJ2212" s="13" t="n">
        <v>90.1</v>
      </c>
      <c r="AK2212" s="13" t="n">
        <v>70.7</v>
      </c>
      <c r="AL2212" s="12" t="n">
        <v>72.3257582994985</v>
      </c>
      <c r="AM2212" s="10" t="s">
        <v>157</v>
      </c>
    </row>
    <row r="2213" customFormat="false" ht="15" hidden="false" customHeight="false" outlineLevel="0" collapsed="false">
      <c r="A2213" s="10" t="s">
        <v>4871</v>
      </c>
      <c r="B2213" s="10" t="s">
        <v>4855</v>
      </c>
      <c r="C2213" s="10" t="s">
        <v>148</v>
      </c>
      <c r="D2213" s="11" t="n">
        <v>46299.1042013889</v>
      </c>
      <c r="E2213" s="10" t="s">
        <v>4872</v>
      </c>
      <c r="F2213" s="10" t="s">
        <v>4857</v>
      </c>
      <c r="G2213" s="10" t="s">
        <v>4858</v>
      </c>
      <c r="H2213" s="10" t="s">
        <v>176</v>
      </c>
      <c r="I2213" s="10" t="s">
        <v>152</v>
      </c>
      <c r="J2213" s="10" t="s">
        <v>153</v>
      </c>
      <c r="K2213" s="10" t="s">
        <v>154</v>
      </c>
      <c r="M2213" s="12" t="n">
        <v>71.530832657537</v>
      </c>
      <c r="N2213" s="12" t="n">
        <v>1.68300682305727</v>
      </c>
      <c r="O2213" s="12" t="n">
        <v>71.2760033490761</v>
      </c>
      <c r="P2213" s="12" t="n">
        <v>75.4997018583073</v>
      </c>
      <c r="Q2213" s="12" t="n">
        <v>70.795250522424</v>
      </c>
      <c r="R2213" s="12" t="n">
        <v>72.1182226227632</v>
      </c>
      <c r="S2213" s="12" t="n">
        <v>71.4973053674215</v>
      </c>
      <c r="T2213" s="12" t="n">
        <v>70.3030559883973</v>
      </c>
      <c r="U2213" s="12" t="n">
        <v>68.5412063598633</v>
      </c>
      <c r="V2213" s="12" t="n">
        <v>76.6809768676758</v>
      </c>
      <c r="W2213" s="12" t="n">
        <v>8.1397705078125</v>
      </c>
      <c r="X2213" s="13" t="n">
        <v>80.4881650563267</v>
      </c>
      <c r="Y2213" s="13" t="n">
        <v>88.7399265853761</v>
      </c>
      <c r="Z2213" s="13" t="n">
        <v>71.3</v>
      </c>
      <c r="AA2213" s="10" t="s">
        <v>170</v>
      </c>
      <c r="AG2213" s="13" t="n">
        <v>98.8860146862483</v>
      </c>
      <c r="AH2213" s="13" t="n">
        <v>100</v>
      </c>
      <c r="AI2213" s="13" t="n">
        <v>67.1</v>
      </c>
      <c r="AJ2213" s="13" t="n">
        <v>90.3</v>
      </c>
      <c r="AK2213" s="13" t="n">
        <v>70.3</v>
      </c>
      <c r="AL2213" s="12" t="n">
        <v>70.537037037037</v>
      </c>
      <c r="AM2213" s="10" t="s">
        <v>157</v>
      </c>
    </row>
    <row r="2214" customFormat="false" ht="15" hidden="false" customHeight="false" outlineLevel="0" collapsed="false">
      <c r="A2214" s="10" t="s">
        <v>4873</v>
      </c>
      <c r="B2214" s="10" t="s">
        <v>4855</v>
      </c>
      <c r="C2214" s="10" t="s">
        <v>148</v>
      </c>
      <c r="D2214" s="11" t="n">
        <v>46299.104224537</v>
      </c>
      <c r="E2214" s="10" t="s">
        <v>4874</v>
      </c>
      <c r="F2214" s="10" t="s">
        <v>4857</v>
      </c>
      <c r="G2214" s="10" t="s">
        <v>4858</v>
      </c>
      <c r="H2214" s="10" t="s">
        <v>179</v>
      </c>
      <c r="I2214" s="10" t="s">
        <v>152</v>
      </c>
      <c r="J2214" s="10" t="s">
        <v>153</v>
      </c>
      <c r="K2214" s="10" t="s">
        <v>154</v>
      </c>
      <c r="M2214" s="12" t="n">
        <v>71.6582988223656</v>
      </c>
      <c r="N2214" s="12" t="n">
        <v>1.57248859665226</v>
      </c>
      <c r="O2214" s="12" t="n">
        <v>71.5064273905666</v>
      </c>
      <c r="P2214" s="12" t="n">
        <v>74.7178734479012</v>
      </c>
      <c r="Q2214" s="12" t="n">
        <v>70.0811246649011</v>
      </c>
      <c r="R2214" s="12" t="n">
        <v>72.6272415714281</v>
      </c>
      <c r="S2214" s="12" t="n">
        <v>71.5699126077478</v>
      </c>
      <c r="T2214" s="12" t="n">
        <v>69.8029347580814</v>
      </c>
      <c r="U2214" s="12" t="n">
        <v>68.5973587036133</v>
      </c>
      <c r="V2214" s="12" t="n">
        <v>75.7201232910156</v>
      </c>
      <c r="W2214" s="12" t="n">
        <v>7.12276458740234</v>
      </c>
      <c r="X2214" s="13" t="n">
        <v>66.9634046934661</v>
      </c>
      <c r="Y2214" s="13" t="n">
        <v>89.4439915912309</v>
      </c>
      <c r="Z2214" s="13" t="n">
        <v>72.6999999999999</v>
      </c>
      <c r="AA2214" s="10" t="s">
        <v>170</v>
      </c>
      <c r="AG2214" s="13" t="n">
        <v>98.8674923651171</v>
      </c>
      <c r="AH2214" s="13" t="n">
        <v>100</v>
      </c>
      <c r="AI2214" s="13" t="n">
        <v>67.7</v>
      </c>
      <c r="AJ2214" s="13" t="n">
        <v>84.7</v>
      </c>
      <c r="AK2214" s="13" t="n">
        <v>70.8</v>
      </c>
      <c r="AL2214" s="12" t="n">
        <v>71.0391935483871</v>
      </c>
      <c r="AM2214" s="10" t="s">
        <v>157</v>
      </c>
    </row>
    <row r="2215" customFormat="false" ht="15" hidden="false" customHeight="false" outlineLevel="0" collapsed="false">
      <c r="A2215" s="10" t="s">
        <v>4875</v>
      </c>
      <c r="B2215" s="10" t="s">
        <v>4855</v>
      </c>
      <c r="C2215" s="10" t="s">
        <v>148</v>
      </c>
      <c r="D2215" s="11" t="n">
        <v>46299.1042708333</v>
      </c>
      <c r="E2215" s="10" t="s">
        <v>4876</v>
      </c>
      <c r="F2215" s="10" t="s">
        <v>4857</v>
      </c>
      <c r="G2215" s="10" t="s">
        <v>4858</v>
      </c>
      <c r="H2215" s="10" t="s">
        <v>183</v>
      </c>
      <c r="I2215" s="10" t="s">
        <v>152</v>
      </c>
      <c r="J2215" s="10" t="s">
        <v>153</v>
      </c>
      <c r="K2215" s="10" t="s">
        <v>154</v>
      </c>
      <c r="M2215" s="12" t="n">
        <v>69.4518809356507</v>
      </c>
      <c r="N2215" s="12" t="n">
        <v>1.45506154816103</v>
      </c>
      <c r="O2215" s="12" t="n">
        <v>69.3174272253887</v>
      </c>
      <c r="P2215" s="12" t="n">
        <v>72.1846032763582</v>
      </c>
      <c r="Q2215" s="12" t="n">
        <v>67.9952620960083</v>
      </c>
      <c r="R2215" s="12" t="n">
        <v>70.4173960035688</v>
      </c>
      <c r="S2215" s="12" t="n">
        <v>69.3022765826969</v>
      </c>
      <c r="T2215" s="12" t="n">
        <v>67.4267021525869</v>
      </c>
      <c r="U2215" s="12" t="n">
        <v>66.9751968383789</v>
      </c>
      <c r="V2215" s="12" t="n">
        <v>73.0240249633789</v>
      </c>
      <c r="W2215" s="12" t="n">
        <v>6.048828125</v>
      </c>
      <c r="X2215" s="13" t="n">
        <v>64.5374330686605</v>
      </c>
      <c r="Y2215" s="13" t="n">
        <v>92.0727437270386</v>
      </c>
      <c r="Z2215" s="13" t="n">
        <v>69.4</v>
      </c>
      <c r="AA2215" s="10" t="s">
        <v>170</v>
      </c>
      <c r="AG2215" s="13" t="n">
        <v>98.8424594807574</v>
      </c>
      <c r="AH2215" s="13" t="n">
        <v>100</v>
      </c>
      <c r="AI2215" s="13" t="n">
        <v>66</v>
      </c>
      <c r="AJ2215" s="13" t="n">
        <v>76.8</v>
      </c>
      <c r="AK2215" s="13" t="n">
        <v>69.6</v>
      </c>
      <c r="AL2215" s="12" t="n">
        <v>69.842394862755</v>
      </c>
      <c r="AM2215" s="10" t="s">
        <v>157</v>
      </c>
    </row>
    <row r="2216" customFormat="false" ht="15" hidden="false" customHeight="false" outlineLevel="0" collapsed="false">
      <c r="A2216" s="10" t="s">
        <v>4877</v>
      </c>
      <c r="B2216" s="10" t="s">
        <v>4855</v>
      </c>
      <c r="C2216" s="10" t="s">
        <v>148</v>
      </c>
      <c r="D2216" s="11" t="n">
        <v>46299.1047800926</v>
      </c>
      <c r="E2216" s="10" t="s">
        <v>4878</v>
      </c>
      <c r="F2216" s="10" t="s">
        <v>4857</v>
      </c>
      <c r="G2216" s="10" t="s">
        <v>4858</v>
      </c>
      <c r="H2216" s="10" t="s">
        <v>186</v>
      </c>
      <c r="I2216" s="10" t="s">
        <v>152</v>
      </c>
      <c r="J2216" s="10" t="s">
        <v>153</v>
      </c>
      <c r="K2216" s="10" t="s">
        <v>154</v>
      </c>
      <c r="M2216" s="12" t="n">
        <v>64.1880559824518</v>
      </c>
      <c r="N2216" s="12" t="n">
        <v>3.4475622755536</v>
      </c>
      <c r="O2216" s="12" t="n">
        <v>63.6894168481542</v>
      </c>
      <c r="P2216" s="12" t="n">
        <v>70.1307148904666</v>
      </c>
      <c r="Q2216" s="12" t="n">
        <v>63.4260580075373</v>
      </c>
      <c r="R2216" s="12" t="n">
        <v>66.0975560677301</v>
      </c>
      <c r="S2216" s="12" t="n">
        <v>65.183963030251</v>
      </c>
      <c r="T2216" s="12" t="n">
        <v>59.3877416364615</v>
      </c>
      <c r="U2216" s="12" t="n">
        <v>58.1094741821289</v>
      </c>
      <c r="V2216" s="12" t="n">
        <v>72.4876861572266</v>
      </c>
      <c r="W2216" s="12" t="n">
        <v>14.3782119750977</v>
      </c>
      <c r="X2216" s="13" t="n">
        <v>31.3567098007941</v>
      </c>
      <c r="Y2216" s="13" t="n">
        <v>51.1426684846458</v>
      </c>
      <c r="Z2216" s="13" t="n">
        <v>62.6</v>
      </c>
      <c r="AA2216" s="10" t="s">
        <v>155</v>
      </c>
      <c r="AG2216" s="13" t="n">
        <v>98.5523046498656</v>
      </c>
      <c r="AH2216" s="13" t="n">
        <v>100</v>
      </c>
      <c r="AI2216" s="13" t="n">
        <v>57.4</v>
      </c>
      <c r="AJ2216" s="13" t="n">
        <v>75.7</v>
      </c>
      <c r="AK2216" s="13" t="n">
        <v>63.7</v>
      </c>
      <c r="AL2216" s="12" t="n">
        <v>64.5504009740723</v>
      </c>
      <c r="AM2216" s="10" t="s">
        <v>157</v>
      </c>
    </row>
    <row r="2217" customFormat="false" ht="15" hidden="false" customHeight="false" outlineLevel="0" collapsed="false">
      <c r="A2217" s="10" t="s">
        <v>4879</v>
      </c>
      <c r="B2217" s="10" t="s">
        <v>4855</v>
      </c>
      <c r="C2217" s="10" t="s">
        <v>148</v>
      </c>
      <c r="D2217" s="11" t="n">
        <v>46299.1048263889</v>
      </c>
      <c r="E2217" s="10" t="s">
        <v>4880</v>
      </c>
      <c r="F2217" s="10" t="s">
        <v>4857</v>
      </c>
      <c r="G2217" s="10" t="s">
        <v>4858</v>
      </c>
      <c r="H2217" s="10" t="s">
        <v>189</v>
      </c>
      <c r="I2217" s="10" t="s">
        <v>152</v>
      </c>
      <c r="J2217" s="10" t="s">
        <v>153</v>
      </c>
      <c r="K2217" s="10" t="s">
        <v>154</v>
      </c>
      <c r="M2217" s="12" t="n">
        <v>66.8326696625036</v>
      </c>
      <c r="N2217" s="12" t="n">
        <v>0.644998049085553</v>
      </c>
      <c r="O2217" s="12" t="n">
        <v>66.7655207018939</v>
      </c>
      <c r="P2217" s="12" t="n">
        <v>67.2210199585186</v>
      </c>
      <c r="Q2217" s="12" t="n">
        <v>66.9499684398084</v>
      </c>
      <c r="R2217" s="12" t="n">
        <v>67.972447671716</v>
      </c>
      <c r="S2217" s="12" t="n">
        <v>66.2664551431973</v>
      </c>
      <c r="T2217" s="12" t="n">
        <v>65.8806755295864</v>
      </c>
      <c r="U2217" s="12" t="n">
        <v>65.9111099243164</v>
      </c>
      <c r="V2217" s="12" t="n">
        <v>68.6710433959961</v>
      </c>
      <c r="W2217" s="12" t="n">
        <v>2.75993347167969</v>
      </c>
      <c r="X2217" s="13" t="n">
        <v>97.0262821536987</v>
      </c>
      <c r="Y2217" s="13" t="n">
        <v>99.7603451030516</v>
      </c>
      <c r="Z2217" s="13" t="n">
        <v>67.2</v>
      </c>
      <c r="AA2217" s="10" t="s">
        <v>170</v>
      </c>
      <c r="AG2217" s="13" t="n">
        <v>98.9135158626684</v>
      </c>
      <c r="AH2217" s="13" t="n">
        <v>100</v>
      </c>
      <c r="AI2217" s="13" t="n">
        <v>64.4</v>
      </c>
      <c r="AJ2217" s="13" t="n">
        <v>74.6</v>
      </c>
      <c r="AK2217" s="13" t="n">
        <v>66.7</v>
      </c>
      <c r="AL2217" s="12" t="n">
        <v>66.7854627006416</v>
      </c>
      <c r="AM2217" s="10" t="s">
        <v>157</v>
      </c>
    </row>
    <row r="2218" customFormat="false" ht="15" hidden="false" customHeight="false" outlineLevel="0" collapsed="false">
      <c r="A2218" s="10" t="s">
        <v>4881</v>
      </c>
      <c r="B2218" s="10" t="s">
        <v>4855</v>
      </c>
      <c r="C2218" s="10" t="s">
        <v>148</v>
      </c>
      <c r="D2218" s="11" t="n">
        <v>46299.1052083333</v>
      </c>
      <c r="E2218" s="10" t="s">
        <v>4882</v>
      </c>
      <c r="F2218" s="10" t="s">
        <v>4857</v>
      </c>
      <c r="G2218" s="10" t="s">
        <v>4858</v>
      </c>
      <c r="H2218" s="10" t="s">
        <v>192</v>
      </c>
      <c r="I2218" s="10" t="s">
        <v>152</v>
      </c>
      <c r="J2218" s="10" t="s">
        <v>153</v>
      </c>
      <c r="K2218" s="10" t="s">
        <v>154</v>
      </c>
      <c r="M2218" s="12" t="n">
        <v>57.8190163229441</v>
      </c>
      <c r="N2218" s="12" t="n">
        <v>1.84979658987704</v>
      </c>
      <c r="O2218" s="12" t="n">
        <v>57.424159464317</v>
      </c>
      <c r="P2218" s="12" t="n">
        <v>59.8485141913096</v>
      </c>
      <c r="Q2218" s="12" t="n">
        <v>60.4243138254385</v>
      </c>
      <c r="R2218" s="12" t="n">
        <v>57.3719634592098</v>
      </c>
      <c r="S2218" s="12" t="n">
        <v>59.7323483378636</v>
      </c>
      <c r="T2218" s="12" t="n">
        <v>55.060834717425</v>
      </c>
      <c r="U2218" s="12" t="n">
        <v>55.0281829833984</v>
      </c>
      <c r="V2218" s="12" t="n">
        <v>63.1586952209473</v>
      </c>
      <c r="W2218" s="12" t="n">
        <v>8.13051223754883</v>
      </c>
      <c r="X2218" s="13" t="n">
        <v>42.6231342448587</v>
      </c>
      <c r="Y2218" s="13" t="n">
        <v>89.780025510775</v>
      </c>
      <c r="Z2218" s="13" t="n">
        <v>57.5000000000001</v>
      </c>
      <c r="AA2218" s="10" t="s">
        <v>155</v>
      </c>
      <c r="AG2218" s="13" t="n">
        <v>97.3572984749455</v>
      </c>
      <c r="AH2218" s="13" t="n">
        <v>100</v>
      </c>
      <c r="AI2218" s="13" t="n">
        <v>50</v>
      </c>
      <c r="AJ2218" s="13" t="n">
        <v>71.5</v>
      </c>
      <c r="AK2218" s="13" t="n">
        <v>58.3</v>
      </c>
      <c r="AL2218" s="12" t="n">
        <v>56.5161280981442</v>
      </c>
      <c r="AM2218" s="10" t="s">
        <v>157</v>
      </c>
    </row>
    <row r="2219" customFormat="false" ht="15" hidden="false" customHeight="false" outlineLevel="0" collapsed="false">
      <c r="A2219" s="10" t="s">
        <v>4883</v>
      </c>
      <c r="B2219" s="10" t="s">
        <v>4855</v>
      </c>
      <c r="C2219" s="10" t="s">
        <v>148</v>
      </c>
      <c r="D2219" s="11" t="n">
        <v>46299.1052430556</v>
      </c>
      <c r="E2219" s="10" t="s">
        <v>4884</v>
      </c>
      <c r="F2219" s="10" t="s">
        <v>4857</v>
      </c>
      <c r="G2219" s="10" t="s">
        <v>4858</v>
      </c>
      <c r="H2219" s="10" t="s">
        <v>195</v>
      </c>
      <c r="I2219" s="10" t="s">
        <v>152</v>
      </c>
      <c r="J2219" s="10" t="s">
        <v>153</v>
      </c>
      <c r="K2219" s="10" t="s">
        <v>154</v>
      </c>
      <c r="M2219" s="12" t="n">
        <v>60.3890217195173</v>
      </c>
      <c r="N2219" s="12" t="n">
        <v>2.23861478777791</v>
      </c>
      <c r="O2219" s="12" t="n">
        <v>59.9382404872368</v>
      </c>
      <c r="P2219" s="12" t="n">
        <v>63.0955031216529</v>
      </c>
      <c r="Q2219" s="12" t="n">
        <v>63.9132297232212</v>
      </c>
      <c r="R2219" s="12" t="n">
        <v>61.0109795948996</v>
      </c>
      <c r="S2219" s="12" t="n">
        <v>60.392808680088</v>
      </c>
      <c r="T2219" s="12" t="n">
        <v>57.1197985716377</v>
      </c>
      <c r="U2219" s="12" t="n">
        <v>56.5432434082031</v>
      </c>
      <c r="V2219" s="12" t="n">
        <v>65.149528503418</v>
      </c>
      <c r="W2219" s="12" t="n">
        <v>8.60628509521484</v>
      </c>
      <c r="X2219" s="13" t="n">
        <v>43.0983867427568</v>
      </c>
      <c r="Y2219" s="13" t="n">
        <v>72.9299275680422</v>
      </c>
      <c r="Z2219" s="13" t="n">
        <v>59.4</v>
      </c>
      <c r="AA2219" s="10" t="s">
        <v>155</v>
      </c>
      <c r="AG2219" s="13" t="n">
        <v>98.3751686909582</v>
      </c>
      <c r="AH2219" s="13" t="n">
        <v>100</v>
      </c>
      <c r="AI2219" s="13" t="n">
        <v>48.5</v>
      </c>
      <c r="AJ2219" s="13" t="n">
        <v>74.1</v>
      </c>
      <c r="AK2219" s="13" t="n">
        <v>58.7</v>
      </c>
      <c r="AL2219" s="12" t="n">
        <v>56.5432432432433</v>
      </c>
      <c r="AM2219" s="10" t="s">
        <v>157</v>
      </c>
    </row>
    <row r="2220" customFormat="false" ht="15" hidden="false" customHeight="false" outlineLevel="0" collapsed="false">
      <c r="A2220" s="10" t="s">
        <v>4885</v>
      </c>
      <c r="B2220" s="10" t="s">
        <v>4855</v>
      </c>
      <c r="C2220" s="10" t="s">
        <v>148</v>
      </c>
      <c r="D2220" s="11" t="n">
        <v>46299.1052777778</v>
      </c>
      <c r="E2220" s="10" t="s">
        <v>4886</v>
      </c>
      <c r="F2220" s="10" t="s">
        <v>4857</v>
      </c>
      <c r="G2220" s="10" t="s">
        <v>4858</v>
      </c>
      <c r="H2220" s="10" t="s">
        <v>198</v>
      </c>
      <c r="I2220" s="10" t="s">
        <v>152</v>
      </c>
      <c r="J2220" s="10" t="s">
        <v>153</v>
      </c>
      <c r="K2220" s="10" t="s">
        <v>154</v>
      </c>
      <c r="M2220" s="12" t="n">
        <v>60.4644917414002</v>
      </c>
      <c r="N2220" s="12" t="n">
        <v>2.87241798501378</v>
      </c>
      <c r="O2220" s="12" t="n">
        <v>59.8110174124696</v>
      </c>
      <c r="P2220" s="12" t="n">
        <v>64.5386870285782</v>
      </c>
      <c r="Q2220" s="12" t="n">
        <v>64.7341852514221</v>
      </c>
      <c r="R2220" s="12" t="n">
        <v>61.2216071729307</v>
      </c>
      <c r="S2220" s="12" t="n">
        <v>61.3241220235404</v>
      </c>
      <c r="T2220" s="12" t="n">
        <v>55.3409393004103</v>
      </c>
      <c r="U2220" s="12" t="n">
        <v>54.5666656494141</v>
      </c>
      <c r="V2220" s="12" t="n">
        <v>66.448616027832</v>
      </c>
      <c r="W2220" s="12" t="n">
        <v>11.881950378418</v>
      </c>
      <c r="X2220" s="13" t="n">
        <v>19.4689680984567</v>
      </c>
      <c r="Y2220" s="13" t="n">
        <v>65.2616631073732</v>
      </c>
      <c r="Z2220" s="13" t="n">
        <v>62.0000000000001</v>
      </c>
      <c r="AA2220" s="10" t="s">
        <v>155</v>
      </c>
      <c r="AG2220" s="13" t="n">
        <v>98.7455976346798</v>
      </c>
      <c r="AH2220" s="13" t="n">
        <v>100</v>
      </c>
      <c r="AI2220" s="13" t="n">
        <v>51.5</v>
      </c>
      <c r="AJ2220" s="13" t="n">
        <v>72.2</v>
      </c>
      <c r="AK2220" s="13" t="n">
        <v>60.9</v>
      </c>
      <c r="AL2220" s="12" t="n">
        <v>59.8156404551556</v>
      </c>
      <c r="AM2220" s="10" t="s">
        <v>157</v>
      </c>
    </row>
    <row r="2221" customFormat="false" ht="15" hidden="false" customHeight="false" outlineLevel="0" collapsed="false">
      <c r="A2221" s="10" t="s">
        <v>4887</v>
      </c>
      <c r="B2221" s="10" t="s">
        <v>4855</v>
      </c>
      <c r="C2221" s="10" t="s">
        <v>148</v>
      </c>
      <c r="D2221" s="11" t="n">
        <v>46299.1053009259</v>
      </c>
      <c r="E2221" s="10" t="s">
        <v>4888</v>
      </c>
      <c r="F2221" s="10" t="s">
        <v>4857</v>
      </c>
      <c r="G2221" s="10" t="s">
        <v>4858</v>
      </c>
      <c r="H2221" s="10" t="s">
        <v>201</v>
      </c>
      <c r="I2221" s="10" t="s">
        <v>152</v>
      </c>
      <c r="J2221" s="10" t="s">
        <v>153</v>
      </c>
      <c r="K2221" s="10" t="s">
        <v>154</v>
      </c>
      <c r="M2221" s="12" t="n">
        <v>61.4289578917767</v>
      </c>
      <c r="N2221" s="12" t="n">
        <v>2.40529341912871</v>
      </c>
      <c r="O2221" s="12" t="n">
        <v>61.0361942277516</v>
      </c>
      <c r="P2221" s="12" t="n">
        <v>65.3064000730379</v>
      </c>
      <c r="Q2221" s="12" t="n">
        <v>62.5553294839011</v>
      </c>
      <c r="R2221" s="12" t="n">
        <v>61.6045703543624</v>
      </c>
      <c r="S2221" s="12" t="n">
        <v>62.315424700528</v>
      </c>
      <c r="T2221" s="12" t="n">
        <v>57.4011884022519</v>
      </c>
      <c r="U2221" s="12" t="n">
        <v>56.9814071655273</v>
      </c>
      <c r="V2221" s="12" t="n">
        <v>66.3726119995117</v>
      </c>
      <c r="W2221" s="12" t="n">
        <v>9.39120483398438</v>
      </c>
      <c r="X2221" s="13" t="n">
        <v>27.5192115440931</v>
      </c>
      <c r="Y2221" s="13" t="n">
        <v>67.6286744287027</v>
      </c>
      <c r="Z2221" s="13" t="n">
        <v>61.9000000000001</v>
      </c>
      <c r="AA2221" s="10" t="s">
        <v>155</v>
      </c>
      <c r="AG2221" s="13" t="n">
        <v>98.9122835054636</v>
      </c>
      <c r="AH2221" s="13" t="n">
        <v>100</v>
      </c>
      <c r="AI2221" s="13" t="n">
        <v>52</v>
      </c>
      <c r="AJ2221" s="13" t="n">
        <v>73.3</v>
      </c>
      <c r="AK2221" s="13" t="n">
        <v>61.4</v>
      </c>
      <c r="AL2221" s="12" t="n">
        <v>60.6737113402062</v>
      </c>
      <c r="AM2221" s="10" t="s">
        <v>157</v>
      </c>
    </row>
    <row r="2222" customFormat="false" ht="15" hidden="false" customHeight="false" outlineLevel="0" collapsed="false">
      <c r="A2222" s="10" t="s">
        <v>4889</v>
      </c>
      <c r="B2222" s="10" t="s">
        <v>4855</v>
      </c>
      <c r="C2222" s="10" t="s">
        <v>148</v>
      </c>
      <c r="D2222" s="11" t="n">
        <v>46299.1053125</v>
      </c>
      <c r="E2222" s="10" t="s">
        <v>4890</v>
      </c>
      <c r="F2222" s="10" t="s">
        <v>4857</v>
      </c>
      <c r="G2222" s="10" t="s">
        <v>4858</v>
      </c>
      <c r="H2222" s="10" t="s">
        <v>204</v>
      </c>
      <c r="I2222" s="10" t="s">
        <v>152</v>
      </c>
      <c r="J2222" s="10" t="s">
        <v>153</v>
      </c>
      <c r="K2222" s="10" t="s">
        <v>154</v>
      </c>
      <c r="M2222" s="12" t="n">
        <v>63.2684081589925</v>
      </c>
      <c r="N2222" s="12" t="n">
        <v>2.16134582880538</v>
      </c>
      <c r="O2222" s="12" t="n">
        <v>62.7776044326169</v>
      </c>
      <c r="P2222" s="12" t="n">
        <v>65.8198920311561</v>
      </c>
      <c r="Q2222" s="12" t="n">
        <v>66.5465750160884</v>
      </c>
      <c r="R2222" s="12" t="n">
        <v>64.7490442908653</v>
      </c>
      <c r="S2222" s="12" t="n">
        <v>63.5406195009589</v>
      </c>
      <c r="T2222" s="12" t="n">
        <v>59.3053582122538</v>
      </c>
      <c r="U2222" s="12" t="n">
        <v>58.9185180664063</v>
      </c>
      <c r="V2222" s="12" t="n">
        <v>67.4563293457031</v>
      </c>
      <c r="W2222" s="12" t="n">
        <v>8.53781127929688</v>
      </c>
      <c r="X2222" s="13" t="n">
        <v>23.3617836899184</v>
      </c>
      <c r="Y2222" s="13" t="n">
        <v>74.7862127715344</v>
      </c>
      <c r="Z2222" s="13" t="n">
        <v>64.2000000000001</v>
      </c>
      <c r="AA2222" s="10" t="s">
        <v>155</v>
      </c>
      <c r="AG2222" s="13" t="n">
        <v>99.0611890523446</v>
      </c>
      <c r="AH2222" s="13" t="n">
        <v>100</v>
      </c>
      <c r="AI2222" s="13" t="n">
        <v>56.4</v>
      </c>
      <c r="AJ2222" s="13" t="n">
        <v>73.4</v>
      </c>
      <c r="AK2222" s="13" t="n">
        <v>61.7</v>
      </c>
      <c r="AL2222" s="12" t="n">
        <v>61.3633584506165</v>
      </c>
      <c r="AM2222" s="10" t="s">
        <v>157</v>
      </c>
    </row>
    <row r="2223" customFormat="false" ht="15" hidden="false" customHeight="false" outlineLevel="0" collapsed="false">
      <c r="A2223" s="10" t="s">
        <v>4891</v>
      </c>
      <c r="B2223" s="10" t="s">
        <v>4855</v>
      </c>
      <c r="C2223" s="10" t="s">
        <v>148</v>
      </c>
      <c r="D2223" s="11" t="n">
        <v>46299.1053356482</v>
      </c>
      <c r="E2223" s="10" t="s">
        <v>4892</v>
      </c>
      <c r="F2223" s="10" t="s">
        <v>4857</v>
      </c>
      <c r="G2223" s="10" t="s">
        <v>4858</v>
      </c>
      <c r="H2223" s="10" t="s">
        <v>207</v>
      </c>
      <c r="I2223" s="10" t="s">
        <v>152</v>
      </c>
      <c r="J2223" s="10" t="s">
        <v>153</v>
      </c>
      <c r="K2223" s="10" t="s">
        <v>154</v>
      </c>
      <c r="M2223" s="12" t="n">
        <v>64.1914133267391</v>
      </c>
      <c r="N2223" s="12" t="n">
        <v>1.1708208583438</v>
      </c>
      <c r="O2223" s="12" t="n">
        <v>63.9250521250352</v>
      </c>
      <c r="P2223" s="12" t="n">
        <v>66.4824730191464</v>
      </c>
      <c r="Q2223" s="12" t="n">
        <v>66.0624591797557</v>
      </c>
      <c r="R2223" s="12" t="n">
        <v>64.8103449391847</v>
      </c>
      <c r="S2223" s="12" t="n">
        <v>63.5929974021557</v>
      </c>
      <c r="T2223" s="12" t="n">
        <v>62.7192128597547</v>
      </c>
      <c r="U2223" s="12" t="n">
        <v>62.2792778015137</v>
      </c>
      <c r="V2223" s="12" t="n">
        <v>67.9795761108398</v>
      </c>
      <c r="W2223" s="12" t="n">
        <v>5.70029830932617</v>
      </c>
      <c r="X2223" s="13" t="n">
        <v>81.8919457374169</v>
      </c>
      <c r="Y2223" s="13" t="n">
        <v>97.5663943877951</v>
      </c>
      <c r="Z2223" s="13" t="n">
        <v>65.2</v>
      </c>
      <c r="AA2223" s="10" t="s">
        <v>170</v>
      </c>
      <c r="AC2223" s="10" t="s">
        <v>156</v>
      </c>
      <c r="AF2223" s="10" t="s">
        <v>156</v>
      </c>
      <c r="AG2223" s="13" t="n">
        <v>98.048953739604</v>
      </c>
      <c r="AH2223" s="13" t="n">
        <v>100</v>
      </c>
      <c r="AI2223" s="13" t="n">
        <v>61</v>
      </c>
      <c r="AJ2223" s="13" t="n">
        <v>73</v>
      </c>
      <c r="AK2223" s="13" t="n">
        <v>63.4</v>
      </c>
      <c r="AL2223" s="12" t="n">
        <v>62.7777777777778</v>
      </c>
      <c r="AM2223" s="10" t="s">
        <v>157</v>
      </c>
    </row>
    <row r="2224" customFormat="false" ht="15" hidden="false" customHeight="false" outlineLevel="0" collapsed="false">
      <c r="A2224" s="10" t="s">
        <v>4893</v>
      </c>
      <c r="B2224" s="10" t="s">
        <v>4855</v>
      </c>
      <c r="C2224" s="10" t="s">
        <v>148</v>
      </c>
      <c r="D2224" s="11" t="n">
        <v>46299.1053587963</v>
      </c>
      <c r="E2224" s="10" t="s">
        <v>4894</v>
      </c>
      <c r="F2224" s="10" t="s">
        <v>4857</v>
      </c>
      <c r="G2224" s="10" t="s">
        <v>4858</v>
      </c>
      <c r="H2224" s="10" t="s">
        <v>210</v>
      </c>
      <c r="I2224" s="10" t="s">
        <v>152</v>
      </c>
      <c r="J2224" s="10" t="s">
        <v>153</v>
      </c>
      <c r="K2224" s="10" t="s">
        <v>154</v>
      </c>
      <c r="M2224" s="12" t="n">
        <v>65.5201635691981</v>
      </c>
      <c r="N2224" s="12" t="n">
        <v>1.31029504898248</v>
      </c>
      <c r="O2224" s="12" t="n">
        <v>65.2812102444323</v>
      </c>
      <c r="P2224" s="12" t="n">
        <v>67.9455215800948</v>
      </c>
      <c r="Q2224" s="12" t="n">
        <v>65.6211693833756</v>
      </c>
      <c r="R2224" s="12" t="n">
        <v>67.6671066860087</v>
      </c>
      <c r="S2224" s="12" t="n">
        <v>64.5970874716819</v>
      </c>
      <c r="T2224" s="12" t="n">
        <v>63.9791160741943</v>
      </c>
      <c r="U2224" s="12" t="n">
        <v>63.625057220459</v>
      </c>
      <c r="V2224" s="12" t="n">
        <v>69.6544952392578</v>
      </c>
      <c r="W2224" s="12" t="n">
        <v>6.02943801879883</v>
      </c>
      <c r="X2224" s="13" t="n">
        <v>80.1053053087167</v>
      </c>
      <c r="Y2224" s="13" t="n">
        <v>95.9752242849718</v>
      </c>
      <c r="Z2224" s="13" t="n">
        <v>65.8</v>
      </c>
      <c r="AA2224" s="10" t="s">
        <v>170</v>
      </c>
      <c r="AG2224" s="13" t="n">
        <v>99.0121811310568</v>
      </c>
      <c r="AH2224" s="13" t="n">
        <v>100</v>
      </c>
      <c r="AI2224" s="13" t="n">
        <v>58.2</v>
      </c>
      <c r="AJ2224" s="13" t="n">
        <v>76.1</v>
      </c>
      <c r="AK2224" s="13" t="n">
        <v>66.5</v>
      </c>
      <c r="AL2224" s="12" t="n">
        <v>64.800685121772</v>
      </c>
      <c r="AM2224" s="10" t="s">
        <v>157</v>
      </c>
    </row>
    <row r="2225" customFormat="false" ht="15" hidden="false" customHeight="false" outlineLevel="0" collapsed="false">
      <c r="A2225" s="10" t="s">
        <v>4895</v>
      </c>
      <c r="B2225" s="10" t="s">
        <v>4855</v>
      </c>
      <c r="C2225" s="10" t="s">
        <v>148</v>
      </c>
      <c r="D2225" s="11" t="n">
        <v>46299.1053935185</v>
      </c>
      <c r="E2225" s="10" t="s">
        <v>4896</v>
      </c>
      <c r="F2225" s="10" t="s">
        <v>4857</v>
      </c>
      <c r="G2225" s="10" t="s">
        <v>4858</v>
      </c>
      <c r="H2225" s="10" t="s">
        <v>213</v>
      </c>
      <c r="I2225" s="10" t="s">
        <v>152</v>
      </c>
      <c r="J2225" s="10" t="s">
        <v>153</v>
      </c>
      <c r="K2225" s="10" t="s">
        <v>154</v>
      </c>
      <c r="M2225" s="12" t="n">
        <v>64.8642305584114</v>
      </c>
      <c r="N2225" s="12" t="n">
        <v>1.15973275493189</v>
      </c>
      <c r="O2225" s="12" t="n">
        <v>64.5838676258288</v>
      </c>
      <c r="P2225" s="12" t="n">
        <v>66.4371400722893</v>
      </c>
      <c r="Q2225" s="12" t="n">
        <v>66.770095144487</v>
      </c>
      <c r="R2225" s="12" t="n">
        <v>66.2759403832314</v>
      </c>
      <c r="S2225" s="12" t="n">
        <v>64.4028667971469</v>
      </c>
      <c r="T2225" s="12" t="n">
        <v>63.7311465313414</v>
      </c>
      <c r="U2225" s="12" t="n">
        <v>63.0467567443848</v>
      </c>
      <c r="V2225" s="12" t="n">
        <v>68.7801132202148</v>
      </c>
      <c r="W2225" s="12" t="n">
        <v>5.73335647583008</v>
      </c>
      <c r="X2225" s="13" t="n">
        <v>87.6923739519927</v>
      </c>
      <c r="Y2225" s="13" t="n">
        <v>97.776932353279</v>
      </c>
      <c r="Z2225" s="13" t="n">
        <v>65.4</v>
      </c>
      <c r="AA2225" s="10" t="s">
        <v>170</v>
      </c>
      <c r="AC2225" s="10" t="s">
        <v>156</v>
      </c>
      <c r="AG2225" s="13" t="n">
        <v>98.669178630366</v>
      </c>
      <c r="AH2225" s="13" t="n">
        <v>100</v>
      </c>
      <c r="AI2225" s="13" t="n">
        <v>61.9</v>
      </c>
      <c r="AJ2225" s="13" t="n">
        <v>74.6</v>
      </c>
      <c r="AK2225" s="13" t="n">
        <v>63.9</v>
      </c>
      <c r="AL2225" s="12" t="n">
        <v>63.7814814814815</v>
      </c>
      <c r="AM2225" s="10" t="s">
        <v>157</v>
      </c>
    </row>
    <row r="2226" customFormat="false" ht="15" hidden="false" customHeight="false" outlineLevel="0" collapsed="false">
      <c r="A2226" s="10" t="s">
        <v>4897</v>
      </c>
      <c r="B2226" s="10" t="s">
        <v>4855</v>
      </c>
      <c r="C2226" s="10" t="s">
        <v>148</v>
      </c>
      <c r="D2226" s="11" t="n">
        <v>46299.1056134259</v>
      </c>
      <c r="E2226" s="10" t="s">
        <v>4898</v>
      </c>
      <c r="F2226" s="10" t="s">
        <v>4857</v>
      </c>
      <c r="G2226" s="10" t="s">
        <v>4858</v>
      </c>
      <c r="H2226" s="10" t="s">
        <v>216</v>
      </c>
      <c r="I2226" s="10" t="s">
        <v>152</v>
      </c>
      <c r="J2226" s="10" t="s">
        <v>153</v>
      </c>
      <c r="K2226" s="10" t="s">
        <v>154</v>
      </c>
      <c r="M2226" s="12" t="n">
        <v>64.9243261190135</v>
      </c>
      <c r="N2226" s="12" t="n">
        <v>1.52864171766721</v>
      </c>
      <c r="O2226" s="12" t="n">
        <v>64.5410297809975</v>
      </c>
      <c r="P2226" s="12" t="n">
        <v>66.2571134699327</v>
      </c>
      <c r="Q2226" s="12" t="n">
        <v>67.7318932610417</v>
      </c>
      <c r="R2226" s="12" t="n">
        <v>65.156308468952</v>
      </c>
      <c r="S2226" s="12" t="n">
        <v>66.3611135234302</v>
      </c>
      <c r="T2226" s="12" t="n">
        <v>63.2309730366811</v>
      </c>
      <c r="U2226" s="12" t="n">
        <v>61.9272613525391</v>
      </c>
      <c r="V2226" s="12" t="n">
        <v>69.038932800293</v>
      </c>
      <c r="W2226" s="12" t="n">
        <v>7.11167144775391</v>
      </c>
      <c r="X2226" s="13" t="n">
        <v>72.390309255331</v>
      </c>
      <c r="Y2226" s="13" t="n">
        <v>93.3292397007927</v>
      </c>
      <c r="Z2226" s="13" t="n">
        <v>65.9</v>
      </c>
      <c r="AA2226" s="10" t="s">
        <v>170</v>
      </c>
      <c r="AG2226" s="13" t="n">
        <v>98.7672018348624</v>
      </c>
      <c r="AH2226" s="13" t="n">
        <v>100</v>
      </c>
      <c r="AI2226" s="13" t="n">
        <v>61.4</v>
      </c>
      <c r="AJ2226" s="13" t="n">
        <v>75</v>
      </c>
      <c r="AK2226" s="13" t="n">
        <v>62.9</v>
      </c>
      <c r="AL2226" s="12" t="n">
        <v>63.4148148148148</v>
      </c>
      <c r="AM2226" s="10" t="s">
        <v>157</v>
      </c>
    </row>
    <row r="2227" customFormat="false" ht="15" hidden="false" customHeight="false" outlineLevel="0" collapsed="false">
      <c r="A2227" s="10" t="s">
        <v>4899</v>
      </c>
      <c r="B2227" s="10" t="s">
        <v>4855</v>
      </c>
      <c r="C2227" s="10" t="s">
        <v>148</v>
      </c>
      <c r="D2227" s="11" t="n">
        <v>46299.1056481482</v>
      </c>
      <c r="E2227" s="10" t="s">
        <v>4900</v>
      </c>
      <c r="F2227" s="10" t="s">
        <v>4857</v>
      </c>
      <c r="G2227" s="10" t="s">
        <v>4858</v>
      </c>
      <c r="H2227" s="10" t="s">
        <v>219</v>
      </c>
      <c r="I2227" s="10" t="s">
        <v>152</v>
      </c>
      <c r="J2227" s="10" t="s">
        <v>153</v>
      </c>
      <c r="K2227" s="10" t="s">
        <v>154</v>
      </c>
      <c r="M2227" s="12" t="n">
        <v>63.4150984121787</v>
      </c>
      <c r="N2227" s="12" t="n">
        <v>2.08996294243277</v>
      </c>
      <c r="O2227" s="12" t="n">
        <v>63.260634215617</v>
      </c>
      <c r="P2227" s="12" t="n">
        <v>61.9794239620793</v>
      </c>
      <c r="Q2227" s="12" t="n">
        <v>66.8009867640815</v>
      </c>
      <c r="R2227" s="12" t="n">
        <v>63.3921004957047</v>
      </c>
      <c r="S2227" s="12" t="n">
        <v>63.7834015540455</v>
      </c>
      <c r="T2227" s="12" t="n">
        <v>59.8250286921785</v>
      </c>
      <c r="U2227" s="12" t="n">
        <v>59.2123107910156</v>
      </c>
      <c r="V2227" s="12" t="n">
        <v>67.6267929077148</v>
      </c>
      <c r="W2227" s="12" t="n">
        <v>8.41448211669922</v>
      </c>
      <c r="X2227" s="13" t="n">
        <v>30.0759118271955</v>
      </c>
      <c r="Y2227" s="13" t="n">
        <v>75.6196883852691</v>
      </c>
      <c r="Z2227" s="13" t="n">
        <v>63.1</v>
      </c>
      <c r="AA2227" s="10" t="s">
        <v>155</v>
      </c>
      <c r="AG2227" s="13" t="n">
        <v>98.8017143356949</v>
      </c>
      <c r="AH2227" s="13" t="n">
        <v>100</v>
      </c>
      <c r="AI2227" s="13" t="n">
        <v>57.4</v>
      </c>
      <c r="AJ2227" s="13" t="n">
        <v>74.4</v>
      </c>
      <c r="AK2227" s="13" t="n">
        <v>64.3</v>
      </c>
      <c r="AL2227" s="12" t="n">
        <v>63.6688070988896</v>
      </c>
      <c r="AM2227" s="10" t="s">
        <v>157</v>
      </c>
    </row>
    <row r="2228" customFormat="false" ht="15" hidden="false" customHeight="false" outlineLevel="0" collapsed="false">
      <c r="A2228" s="10" t="s">
        <v>4901</v>
      </c>
      <c r="B2228" s="10" t="s">
        <v>4855</v>
      </c>
      <c r="C2228" s="10" t="s">
        <v>148</v>
      </c>
      <c r="D2228" s="11" t="n">
        <v>46299.1056712963</v>
      </c>
      <c r="E2228" s="10" t="s">
        <v>4902</v>
      </c>
      <c r="F2228" s="10" t="s">
        <v>4857</v>
      </c>
      <c r="G2228" s="10" t="s">
        <v>4858</v>
      </c>
      <c r="H2228" s="10" t="s">
        <v>222</v>
      </c>
      <c r="I2228" s="10" t="s">
        <v>152</v>
      </c>
      <c r="J2228" s="10" t="s">
        <v>153</v>
      </c>
      <c r="K2228" s="10" t="s">
        <v>154</v>
      </c>
      <c r="M2228" s="12" t="n">
        <v>63.77019120527</v>
      </c>
      <c r="N2228" s="12" t="n">
        <v>2.05111434526705</v>
      </c>
      <c r="O2228" s="12" t="n">
        <v>63.6155625497097</v>
      </c>
      <c r="P2228" s="12" t="n">
        <v>62.415810021063</v>
      </c>
      <c r="Q2228" s="12" t="n">
        <v>67.1656098986429</v>
      </c>
      <c r="R2228" s="12" t="n">
        <v>64.0740069304551</v>
      </c>
      <c r="S2228" s="12" t="n">
        <v>63.8153591232376</v>
      </c>
      <c r="T2228" s="12" t="n">
        <v>60.2764930918819</v>
      </c>
      <c r="U2228" s="12" t="n">
        <v>59.0164299011231</v>
      </c>
      <c r="V2228" s="12" t="n">
        <v>67.8593521118164</v>
      </c>
      <c r="W2228" s="12" t="n">
        <v>8.84292221069336</v>
      </c>
      <c r="X2228" s="13" t="n">
        <v>29.8416507287868</v>
      </c>
      <c r="Y2228" s="13" t="n">
        <v>79.3658901652392</v>
      </c>
      <c r="Z2228" s="13" t="n">
        <v>63.1</v>
      </c>
      <c r="AA2228" s="10" t="s">
        <v>155</v>
      </c>
      <c r="AG2228" s="13" t="n">
        <v>98.7344593009618</v>
      </c>
      <c r="AH2228" s="13" t="n">
        <v>100</v>
      </c>
      <c r="AI2228" s="13" t="n">
        <v>58.4</v>
      </c>
      <c r="AJ2228" s="13" t="n">
        <v>74.3</v>
      </c>
      <c r="AK2228" s="13" t="n">
        <v>63.7</v>
      </c>
      <c r="AL2228" s="12" t="n">
        <v>64.2631784042556</v>
      </c>
      <c r="AM2228" s="10" t="s">
        <v>157</v>
      </c>
    </row>
    <row r="2229" customFormat="false" ht="15" hidden="false" customHeight="false" outlineLevel="0" collapsed="false">
      <c r="A2229" s="10" t="s">
        <v>4903</v>
      </c>
      <c r="B2229" s="10" t="s">
        <v>4855</v>
      </c>
      <c r="C2229" s="10" t="s">
        <v>148</v>
      </c>
      <c r="D2229" s="11" t="n">
        <v>46299.1056828704</v>
      </c>
      <c r="E2229" s="10" t="s">
        <v>4904</v>
      </c>
      <c r="F2229" s="10" t="s">
        <v>4857</v>
      </c>
      <c r="G2229" s="10" t="s">
        <v>4858</v>
      </c>
      <c r="H2229" s="10" t="s">
        <v>225</v>
      </c>
      <c r="I2229" s="10" t="s">
        <v>152</v>
      </c>
      <c r="J2229" s="10" t="s">
        <v>153</v>
      </c>
      <c r="K2229" s="10" t="s">
        <v>154</v>
      </c>
      <c r="M2229" s="12" t="n">
        <v>63.1286789660985</v>
      </c>
      <c r="N2229" s="12" t="n">
        <v>1.70890026671037</v>
      </c>
      <c r="O2229" s="12" t="n">
        <v>62.6749011358589</v>
      </c>
      <c r="P2229" s="12" t="n">
        <v>65.1943404923251</v>
      </c>
      <c r="Q2229" s="12" t="n">
        <v>66.6207911261774</v>
      </c>
      <c r="R2229" s="12" t="n">
        <v>64.7832491501194</v>
      </c>
      <c r="S2229" s="12" t="n">
        <v>63.2012864222353</v>
      </c>
      <c r="T2229" s="12" t="n">
        <v>61.2855617902988</v>
      </c>
      <c r="U2229" s="12" t="n">
        <v>60.2069664001465</v>
      </c>
      <c r="V2229" s="12" t="n">
        <v>67.8888778686523</v>
      </c>
      <c r="W2229" s="12" t="n">
        <v>7.68191146850586</v>
      </c>
      <c r="X2229" s="13" t="n">
        <v>68.6436718962899</v>
      </c>
      <c r="Y2229" s="13" t="n">
        <v>91.3711215790088</v>
      </c>
      <c r="Z2229" s="13" t="n">
        <v>63.9</v>
      </c>
      <c r="AA2229" s="10" t="s">
        <v>170</v>
      </c>
      <c r="AC2229" s="10" t="s">
        <v>156</v>
      </c>
      <c r="AG2229" s="13" t="n">
        <v>98.1168831168831</v>
      </c>
      <c r="AH2229" s="13" t="n">
        <v>100</v>
      </c>
      <c r="AI2229" s="13" t="n">
        <v>59.3</v>
      </c>
      <c r="AJ2229" s="13" t="n">
        <v>73.9</v>
      </c>
      <c r="AK2229" s="13" t="n">
        <v>61.4</v>
      </c>
      <c r="AL2229" s="12" t="n">
        <v>61.462962962963</v>
      </c>
      <c r="AM2229" s="10" t="s">
        <v>157</v>
      </c>
    </row>
    <row r="2230" customFormat="false" ht="15" hidden="false" customHeight="false" outlineLevel="0" collapsed="false">
      <c r="A2230" s="10" t="s">
        <v>4905</v>
      </c>
      <c r="B2230" s="10" t="s">
        <v>4855</v>
      </c>
      <c r="C2230" s="10" t="s">
        <v>148</v>
      </c>
      <c r="D2230" s="11" t="n">
        <v>46299.1057060185</v>
      </c>
      <c r="E2230" s="10" t="s">
        <v>4906</v>
      </c>
      <c r="F2230" s="10" t="s">
        <v>4857</v>
      </c>
      <c r="G2230" s="10" t="s">
        <v>4858</v>
      </c>
      <c r="H2230" s="10" t="s">
        <v>228</v>
      </c>
      <c r="I2230" s="10" t="s">
        <v>152</v>
      </c>
      <c r="J2230" s="10" t="s">
        <v>153</v>
      </c>
      <c r="K2230" s="10" t="s">
        <v>154</v>
      </c>
      <c r="M2230" s="12" t="n">
        <v>62.9826592608643</v>
      </c>
      <c r="N2230" s="12" t="n">
        <v>1.65558124653185</v>
      </c>
      <c r="O2230" s="12" t="n">
        <v>62.6342479175579</v>
      </c>
      <c r="P2230" s="12" t="n">
        <v>64.1208458670452</v>
      </c>
      <c r="Q2230" s="12" t="n">
        <v>66.352739348699</v>
      </c>
      <c r="R2230" s="12" t="n">
        <v>63.4835462661253</v>
      </c>
      <c r="S2230" s="12" t="n">
        <v>63.2367458102175</v>
      </c>
      <c r="T2230" s="12" t="n">
        <v>60.4906052257131</v>
      </c>
      <c r="U2230" s="12" t="n">
        <v>60.1370353698731</v>
      </c>
      <c r="V2230" s="12" t="n">
        <v>67.1416931152344</v>
      </c>
      <c r="W2230" s="12" t="n">
        <v>7.00465774536133</v>
      </c>
      <c r="X2230" s="13" t="n">
        <v>59.0314017219974</v>
      </c>
      <c r="Y2230" s="13" t="n">
        <v>88.4567633313482</v>
      </c>
      <c r="Z2230" s="13" t="n">
        <v>62.6</v>
      </c>
      <c r="AA2230" s="10" t="s">
        <v>170</v>
      </c>
      <c r="AG2230" s="13" t="n">
        <v>98.8831220680707</v>
      </c>
      <c r="AH2230" s="13" t="n">
        <v>100</v>
      </c>
      <c r="AI2230" s="13" t="n">
        <v>57.9</v>
      </c>
      <c r="AJ2230" s="13" t="n">
        <v>73</v>
      </c>
      <c r="AK2230" s="13" t="n">
        <v>61.9</v>
      </c>
      <c r="AL2230" s="12" t="n">
        <v>61.6438016528926</v>
      </c>
      <c r="AM2230" s="10" t="s">
        <v>157</v>
      </c>
    </row>
    <row r="2231" customFormat="false" ht="15" hidden="false" customHeight="false" outlineLevel="0" collapsed="false">
      <c r="A2231" s="10" t="s">
        <v>4907</v>
      </c>
      <c r="B2231" s="10" t="s">
        <v>4855</v>
      </c>
      <c r="C2231" s="10" t="s">
        <v>148</v>
      </c>
      <c r="D2231" s="11" t="n">
        <v>46299.1057291667</v>
      </c>
      <c r="E2231" s="10" t="s">
        <v>4908</v>
      </c>
      <c r="F2231" s="10" t="s">
        <v>4857</v>
      </c>
      <c r="G2231" s="10" t="s">
        <v>4858</v>
      </c>
      <c r="H2231" s="10" t="s">
        <v>231</v>
      </c>
      <c r="I2231" s="10" t="s">
        <v>152</v>
      </c>
      <c r="J2231" s="10" t="s">
        <v>153</v>
      </c>
      <c r="K2231" s="10" t="s">
        <v>154</v>
      </c>
      <c r="M2231" s="12" t="n">
        <v>63.7158002175236</v>
      </c>
      <c r="N2231" s="12" t="n">
        <v>1.52235205718084</v>
      </c>
      <c r="O2231" s="12" t="n">
        <v>63.4315013949304</v>
      </c>
      <c r="P2231" s="12" t="n">
        <v>64.4331587782313</v>
      </c>
      <c r="Q2231" s="12" t="n">
        <v>66.7788794826352</v>
      </c>
      <c r="R2231" s="12" t="n">
        <v>64.4638358707421</v>
      </c>
      <c r="S2231" s="12" t="n">
        <v>63.5310808987522</v>
      </c>
      <c r="T2231" s="12" t="n">
        <v>62.0352981770157</v>
      </c>
      <c r="U2231" s="12" t="n">
        <v>61.103702545166</v>
      </c>
      <c r="V2231" s="12" t="n">
        <v>67.4479751586914</v>
      </c>
      <c r="W2231" s="12" t="n">
        <v>6.34427261352539</v>
      </c>
      <c r="X2231" s="13" t="n">
        <v>68.3081261215073</v>
      </c>
      <c r="Y2231" s="13" t="n">
        <v>92.2190891224472</v>
      </c>
      <c r="Z2231" s="13" t="n">
        <v>64.2</v>
      </c>
      <c r="AA2231" s="10" t="s">
        <v>170</v>
      </c>
      <c r="AC2231" s="10" t="s">
        <v>156</v>
      </c>
      <c r="AG2231" s="13" t="n">
        <v>98.2867220962459</v>
      </c>
      <c r="AH2231" s="13" t="n">
        <v>100</v>
      </c>
      <c r="AI2231" s="13" t="n">
        <v>59</v>
      </c>
      <c r="AJ2231" s="13" t="n">
        <v>73.2</v>
      </c>
      <c r="AK2231" s="13" t="n">
        <v>62.5</v>
      </c>
      <c r="AL2231" s="12" t="n">
        <v>62.5206611570248</v>
      </c>
      <c r="AM2231" s="10" t="s">
        <v>157</v>
      </c>
    </row>
    <row r="2232" customFormat="false" ht="15" hidden="false" customHeight="false" outlineLevel="0" collapsed="false">
      <c r="A2232" s="10" t="s">
        <v>4909</v>
      </c>
      <c r="B2232" s="10" t="s">
        <v>4855</v>
      </c>
      <c r="C2232" s="10" t="s">
        <v>148</v>
      </c>
      <c r="D2232" s="11" t="n">
        <v>46299.1057407407</v>
      </c>
      <c r="E2232" s="10" t="s">
        <v>4910</v>
      </c>
      <c r="F2232" s="10" t="s">
        <v>4857</v>
      </c>
      <c r="G2232" s="10" t="s">
        <v>4858</v>
      </c>
      <c r="H2232" s="10" t="s">
        <v>234</v>
      </c>
      <c r="I2232" s="10" t="s">
        <v>152</v>
      </c>
      <c r="J2232" s="10" t="s">
        <v>153</v>
      </c>
      <c r="K2232" s="10" t="s">
        <v>154</v>
      </c>
      <c r="M2232" s="12" t="n">
        <v>67.2421655296977</v>
      </c>
      <c r="N2232" s="12" t="n">
        <v>1.34425742954654</v>
      </c>
      <c r="O2232" s="12" t="n">
        <v>67.1142163946511</v>
      </c>
      <c r="P2232" s="12" t="n">
        <v>66.8591913654648</v>
      </c>
      <c r="Q2232" s="12" t="n">
        <v>68.901654583878</v>
      </c>
      <c r="R2232" s="12" t="n">
        <v>68.6349624687787</v>
      </c>
      <c r="S2232" s="12" t="n">
        <v>66.5301039800596</v>
      </c>
      <c r="T2232" s="12" t="n">
        <v>64.9141899238802</v>
      </c>
      <c r="U2232" s="12" t="n">
        <v>64.8370361328125</v>
      </c>
      <c r="V2232" s="12" t="n">
        <v>70.4595413208008</v>
      </c>
      <c r="W2232" s="12" t="n">
        <v>5.62250518798828</v>
      </c>
      <c r="X2232" s="13" t="n">
        <v>53.7463013347258</v>
      </c>
      <c r="Y2232" s="13" t="n">
        <v>96.8990756772107</v>
      </c>
      <c r="Z2232" s="13" t="n">
        <v>67.3</v>
      </c>
      <c r="AA2232" s="10" t="s">
        <v>170</v>
      </c>
      <c r="AC2232" s="10" t="s">
        <v>156</v>
      </c>
      <c r="AG2232" s="13" t="n">
        <v>98.6632321041215</v>
      </c>
      <c r="AH2232" s="13" t="n">
        <v>100</v>
      </c>
      <c r="AI2232" s="13" t="n">
        <v>63</v>
      </c>
      <c r="AJ2232" s="13" t="n">
        <v>75.4</v>
      </c>
      <c r="AK2232" s="13" t="n">
        <v>66.6</v>
      </c>
      <c r="AL2232" s="12" t="n">
        <v>66.5514285714286</v>
      </c>
      <c r="AM2232" s="10" t="s">
        <v>157</v>
      </c>
    </row>
    <row r="2233" customFormat="false" ht="15" hidden="false" customHeight="false" outlineLevel="0" collapsed="false">
      <c r="A2233" s="10" t="s">
        <v>4911</v>
      </c>
      <c r="B2233" s="10" t="s">
        <v>4855</v>
      </c>
      <c r="C2233" s="10" t="s">
        <v>148</v>
      </c>
      <c r="D2233" s="11" t="n">
        <v>46299.1057638889</v>
      </c>
      <c r="E2233" s="10" t="s">
        <v>4912</v>
      </c>
      <c r="F2233" s="10" t="s">
        <v>4857</v>
      </c>
      <c r="G2233" s="10" t="s">
        <v>4858</v>
      </c>
      <c r="H2233" s="10" t="s">
        <v>237</v>
      </c>
      <c r="I2233" s="10" t="s">
        <v>152</v>
      </c>
      <c r="J2233" s="10" t="s">
        <v>153</v>
      </c>
      <c r="K2233" s="10" t="s">
        <v>261</v>
      </c>
      <c r="L2233" s="10" t="s">
        <v>383</v>
      </c>
      <c r="M2233" s="12" t="n">
        <v>67.9222602421469</v>
      </c>
      <c r="N2233" s="12" t="n">
        <v>1.03906592564411</v>
      </c>
      <c r="O2233" s="12" t="n">
        <v>67.8395681949484</v>
      </c>
      <c r="Q2233" s="12" t="n">
        <v>69.45678346789</v>
      </c>
      <c r="R2233" s="12" t="n">
        <v>68.7581085685297</v>
      </c>
      <c r="S2233" s="12" t="n">
        <v>67.4926366946572</v>
      </c>
      <c r="T2233" s="12" t="n">
        <v>66.0827055287404</v>
      </c>
      <c r="U2233" s="12" t="n">
        <v>65.719367980957</v>
      </c>
      <c r="V2233" s="12" t="n">
        <v>70.2184753417969</v>
      </c>
      <c r="W2233" s="12" t="n">
        <v>4.49910736083984</v>
      </c>
      <c r="X2233" s="13" t="n">
        <v>68.3356999376602</v>
      </c>
      <c r="Y2233" s="13" t="n">
        <v>99.0726951582739</v>
      </c>
      <c r="Z2233" s="13" t="n">
        <v>67.9</v>
      </c>
      <c r="AA2233" s="10" t="s">
        <v>170</v>
      </c>
      <c r="AC2233" s="10" t="s">
        <v>347</v>
      </c>
      <c r="AD2233" s="10" t="s">
        <v>156</v>
      </c>
      <c r="AE2233" s="10" t="s">
        <v>156</v>
      </c>
      <c r="AG2233" s="13" t="n">
        <v>93.5250866452888</v>
      </c>
      <c r="AH2233" s="13" t="n">
        <v>100</v>
      </c>
      <c r="AI2233" s="13" t="n">
        <v>64.6</v>
      </c>
      <c r="AJ2233" s="13" t="n">
        <v>75.1</v>
      </c>
      <c r="AK2233" s="13" t="n">
        <v>68.1</v>
      </c>
      <c r="AL2233" s="12" t="n">
        <v>68.4719102669613</v>
      </c>
      <c r="AM2233" s="10" t="s">
        <v>157</v>
      </c>
      <c r="AO2233" s="10" t="s">
        <v>4913</v>
      </c>
    </row>
    <row r="2234" customFormat="false" ht="15" hidden="false" customHeight="false" outlineLevel="0" collapsed="false">
      <c r="A2234" s="10" t="s">
        <v>4914</v>
      </c>
      <c r="B2234" s="10" t="s">
        <v>4855</v>
      </c>
      <c r="C2234" s="10" t="s">
        <v>148</v>
      </c>
      <c r="D2234" s="11" t="n">
        <v>46299.1058912037</v>
      </c>
      <c r="E2234" s="10" t="s">
        <v>4915</v>
      </c>
      <c r="F2234" s="10" t="s">
        <v>4857</v>
      </c>
      <c r="G2234" s="10" t="s">
        <v>4858</v>
      </c>
      <c r="H2234" s="10" t="s">
        <v>240</v>
      </c>
      <c r="I2234" s="10" t="s">
        <v>152</v>
      </c>
      <c r="J2234" s="10" t="s">
        <v>153</v>
      </c>
      <c r="K2234" s="10" t="s">
        <v>154</v>
      </c>
      <c r="M2234" s="12" t="n">
        <v>67.2076110757463</v>
      </c>
      <c r="N2234" s="12" t="n">
        <v>0.915241223281398</v>
      </c>
      <c r="O2234" s="12" t="n">
        <v>67.1674558119706</v>
      </c>
      <c r="P2234" s="12" t="n">
        <v>66.9960614924921</v>
      </c>
      <c r="Q2234" s="12" t="n">
        <v>68.2091765071705</v>
      </c>
      <c r="R2234" s="12" t="n">
        <v>67.9290304743657</v>
      </c>
      <c r="S2234" s="12" t="n">
        <v>66.4377353655587</v>
      </c>
      <c r="T2234" s="12" t="n">
        <v>66.0599337979683</v>
      </c>
      <c r="U2234" s="12" t="n">
        <v>65.7303237915039</v>
      </c>
      <c r="V2234" s="12" t="n">
        <v>69.6003265380859</v>
      </c>
      <c r="W2234" s="12" t="n">
        <v>3.87000274658203</v>
      </c>
      <c r="X2234" s="13" t="n">
        <v>91.1758816967478</v>
      </c>
      <c r="Y2234" s="13" t="n">
        <v>99.265610251423</v>
      </c>
      <c r="Z2234" s="13" t="n">
        <v>67.5</v>
      </c>
      <c r="AA2234" s="10" t="s">
        <v>170</v>
      </c>
      <c r="AC2234" s="10" t="s">
        <v>156</v>
      </c>
      <c r="AD2234" s="10" t="s">
        <v>156</v>
      </c>
      <c r="AG2234" s="13" t="n">
        <v>97.6053044843832</v>
      </c>
      <c r="AH2234" s="13" t="n">
        <v>100</v>
      </c>
      <c r="AI2234" s="13" t="n">
        <v>60.3</v>
      </c>
      <c r="AJ2234" s="13" t="n">
        <v>74.6</v>
      </c>
      <c r="AK2234" s="13" t="n">
        <v>66.9</v>
      </c>
      <c r="AL2234" s="12" t="n">
        <v>67.0463369454862</v>
      </c>
      <c r="AM2234" s="10" t="s">
        <v>157</v>
      </c>
    </row>
    <row r="2235" customFormat="false" ht="15" hidden="false" customHeight="false" outlineLevel="0" collapsed="false">
      <c r="A2235" s="10" t="s">
        <v>4916</v>
      </c>
      <c r="B2235" s="10" t="s">
        <v>4855</v>
      </c>
      <c r="C2235" s="10" t="s">
        <v>148</v>
      </c>
      <c r="D2235" s="11" t="n">
        <v>46299.106087963</v>
      </c>
      <c r="E2235" s="10" t="s">
        <v>4917</v>
      </c>
      <c r="F2235" s="10" t="s">
        <v>4857</v>
      </c>
      <c r="G2235" s="10" t="s">
        <v>4858</v>
      </c>
      <c r="H2235" s="10" t="s">
        <v>247</v>
      </c>
      <c r="I2235" s="10" t="s">
        <v>152</v>
      </c>
      <c r="J2235" s="10" t="s">
        <v>248</v>
      </c>
      <c r="K2235" s="10" t="s">
        <v>154</v>
      </c>
      <c r="M2235" s="12" t="n">
        <v>65.3261604643361</v>
      </c>
      <c r="N2235" s="12" t="n">
        <v>1.86673596881121</v>
      </c>
      <c r="O2235" s="12" t="n">
        <v>64.9723002830439</v>
      </c>
      <c r="P2235" s="12" t="n">
        <v>69.7504536644139</v>
      </c>
      <c r="Q2235" s="12" t="n">
        <v>65.312207504859</v>
      </c>
      <c r="R2235" s="12" t="n">
        <v>65.9332618075198</v>
      </c>
      <c r="S2235" s="12" t="n">
        <v>65.8992466482132</v>
      </c>
      <c r="T2235" s="12" t="n">
        <v>63.8448686565043</v>
      </c>
      <c r="U2235" s="12" t="n">
        <v>63.2384033203125</v>
      </c>
      <c r="V2235" s="12" t="n">
        <v>71.1511840820313</v>
      </c>
      <c r="W2235" s="12" t="n">
        <v>7.91278076171875</v>
      </c>
      <c r="X2235" s="13" t="n">
        <v>79.4596065624757</v>
      </c>
      <c r="Y2235" s="13" t="n">
        <v>88.3819298654848</v>
      </c>
      <c r="Z2235" s="13" t="n">
        <v>66.4</v>
      </c>
      <c r="AA2235" s="10" t="s">
        <v>170</v>
      </c>
      <c r="AF2235" s="10" t="s">
        <v>156</v>
      </c>
      <c r="AG2235" s="13" t="n">
        <v>98.382099827883</v>
      </c>
      <c r="AH2235" s="13" t="n">
        <v>100</v>
      </c>
      <c r="AI2235" s="13" t="n">
        <v>62.2</v>
      </c>
      <c r="AJ2235" s="13" t="n">
        <v>73.7</v>
      </c>
      <c r="AK2235" s="13" t="n">
        <v>63.2</v>
      </c>
      <c r="AL2235" s="12" t="n">
        <v>63.9037037037037</v>
      </c>
      <c r="AM2235" s="10" t="s">
        <v>157</v>
      </c>
    </row>
    <row r="2236" customFormat="false" ht="15" hidden="false" customHeight="false" outlineLevel="0" collapsed="false">
      <c r="A2236" s="10" t="s">
        <v>4918</v>
      </c>
      <c r="B2236" s="10" t="s">
        <v>4855</v>
      </c>
      <c r="C2236" s="10" t="s">
        <v>148</v>
      </c>
      <c r="D2236" s="11" t="n">
        <v>46299.1061111111</v>
      </c>
      <c r="E2236" s="10" t="s">
        <v>4919</v>
      </c>
      <c r="F2236" s="10" t="s">
        <v>4857</v>
      </c>
      <c r="G2236" s="10" t="s">
        <v>4858</v>
      </c>
      <c r="H2236" s="10" t="s">
        <v>251</v>
      </c>
      <c r="I2236" s="10" t="s">
        <v>152</v>
      </c>
      <c r="J2236" s="10" t="s">
        <v>248</v>
      </c>
      <c r="K2236" s="10" t="s">
        <v>154</v>
      </c>
      <c r="M2236" s="12" t="n">
        <v>64.9090093052141</v>
      </c>
      <c r="N2236" s="12" t="n">
        <v>1.27203912893456</v>
      </c>
      <c r="O2236" s="12" t="n">
        <v>64.5987633963512</v>
      </c>
      <c r="P2236" s="12" t="n">
        <v>67.9672060498678</v>
      </c>
      <c r="Q2236" s="12" t="n">
        <v>65.3424490105924</v>
      </c>
      <c r="R2236" s="12" t="n">
        <v>65.6733302536205</v>
      </c>
      <c r="S2236" s="12" t="n">
        <v>65.4511604025945</v>
      </c>
      <c r="T2236" s="12" t="n">
        <v>63.8534376567491</v>
      </c>
      <c r="U2236" s="12" t="n">
        <v>63.4833297729492</v>
      </c>
      <c r="V2236" s="12" t="n">
        <v>68.9774932861328</v>
      </c>
      <c r="W2236" s="12" t="n">
        <v>5.49416351318359</v>
      </c>
      <c r="X2236" s="13" t="n">
        <v>86.3700558186901</v>
      </c>
      <c r="Y2236" s="13" t="n">
        <v>96.5279045413933</v>
      </c>
      <c r="Z2236" s="13" t="n">
        <v>65.8</v>
      </c>
      <c r="AA2236" s="10" t="s">
        <v>170</v>
      </c>
      <c r="AG2236" s="13" t="n">
        <v>98.791761579347</v>
      </c>
      <c r="AH2236" s="13" t="n">
        <v>100</v>
      </c>
      <c r="AI2236" s="13" t="n">
        <v>62.3</v>
      </c>
      <c r="AJ2236" s="13" t="n">
        <v>73.4</v>
      </c>
      <c r="AK2236" s="13" t="n">
        <v>63.5</v>
      </c>
      <c r="AL2236" s="12" t="n">
        <v>63.9444444444444</v>
      </c>
      <c r="AM2236" s="10" t="s">
        <v>157</v>
      </c>
    </row>
    <row r="2237" customFormat="false" ht="15" hidden="false" customHeight="false" outlineLevel="0" collapsed="false">
      <c r="A2237" s="10" t="s">
        <v>4920</v>
      </c>
      <c r="B2237" s="10" t="s">
        <v>4855</v>
      </c>
      <c r="C2237" s="10" t="s">
        <v>148</v>
      </c>
      <c r="D2237" s="11" t="n">
        <v>46299.1061226852</v>
      </c>
      <c r="E2237" s="10" t="s">
        <v>4921</v>
      </c>
      <c r="F2237" s="10" t="s">
        <v>4857</v>
      </c>
      <c r="G2237" s="10" t="s">
        <v>4858</v>
      </c>
      <c r="H2237" s="10" t="s">
        <v>254</v>
      </c>
      <c r="I2237" s="10" t="s">
        <v>152</v>
      </c>
      <c r="J2237" s="10" t="s">
        <v>248</v>
      </c>
      <c r="K2237" s="10" t="s">
        <v>154</v>
      </c>
      <c r="M2237" s="12" t="n">
        <v>64.5358821021304</v>
      </c>
      <c r="N2237" s="12" t="n">
        <v>1.5705605802886</v>
      </c>
      <c r="O2237" s="12" t="n">
        <v>64.172028215093</v>
      </c>
      <c r="P2237" s="12" t="n">
        <v>68.2735649290074</v>
      </c>
      <c r="Q2237" s="12" t="n">
        <v>64.8919733746321</v>
      </c>
      <c r="R2237" s="12" t="n">
        <v>65.7400206791451</v>
      </c>
      <c r="S2237" s="12" t="n">
        <v>64.7476230722745</v>
      </c>
      <c r="T2237" s="12" t="n">
        <v>63.2507641033225</v>
      </c>
      <c r="U2237" s="12" t="n">
        <v>62.5397682189941</v>
      </c>
      <c r="V2237" s="12" t="n">
        <v>69.0745086669922</v>
      </c>
      <c r="W2237" s="12" t="n">
        <v>6.53474044799805</v>
      </c>
      <c r="X2237" s="13" t="n">
        <v>81.0296897587012</v>
      </c>
      <c r="Y2237" s="13" t="n">
        <v>91.267281960043</v>
      </c>
      <c r="Z2237" s="13" t="n">
        <v>64.7</v>
      </c>
      <c r="AA2237" s="10" t="s">
        <v>170</v>
      </c>
      <c r="AG2237" s="13" t="n">
        <v>98.9437781934206</v>
      </c>
      <c r="AH2237" s="13" t="n">
        <v>100</v>
      </c>
      <c r="AI2237" s="13" t="n">
        <v>61.7</v>
      </c>
      <c r="AJ2237" s="13" t="n">
        <v>73.1</v>
      </c>
      <c r="AK2237" s="13" t="n">
        <v>64.2</v>
      </c>
      <c r="AL2237" s="12" t="n">
        <v>64.5264462809917</v>
      </c>
      <c r="AM2237" s="10" t="s">
        <v>157</v>
      </c>
    </row>
    <row r="2238" customFormat="false" ht="15" hidden="false" customHeight="false" outlineLevel="0" collapsed="false">
      <c r="A2238" s="10" t="s">
        <v>4922</v>
      </c>
      <c r="B2238" s="10" t="s">
        <v>4855</v>
      </c>
      <c r="C2238" s="10" t="s">
        <v>148</v>
      </c>
      <c r="D2238" s="11" t="n">
        <v>46299.1061574074</v>
      </c>
      <c r="E2238" s="10" t="s">
        <v>4923</v>
      </c>
      <c r="F2238" s="10" t="s">
        <v>4857</v>
      </c>
      <c r="G2238" s="10" t="s">
        <v>4858</v>
      </c>
      <c r="H2238" s="10" t="s">
        <v>257</v>
      </c>
      <c r="I2238" s="10" t="s">
        <v>152</v>
      </c>
      <c r="J2238" s="10" t="s">
        <v>248</v>
      </c>
      <c r="K2238" s="10" t="s">
        <v>154</v>
      </c>
      <c r="M2238" s="12" t="n">
        <v>65.6720459790641</v>
      </c>
      <c r="N2238" s="12" t="n">
        <v>1.11572189547071</v>
      </c>
      <c r="O2238" s="12" t="n">
        <v>65.4061150686951</v>
      </c>
      <c r="P2238" s="12" t="n">
        <v>68.324842218585</v>
      </c>
      <c r="Q2238" s="12" t="n">
        <v>65.9930384387235</v>
      </c>
      <c r="R2238" s="12" t="n">
        <v>66.5324402568316</v>
      </c>
      <c r="S2238" s="12" t="n">
        <v>65.9746320341076</v>
      </c>
      <c r="T2238" s="12" t="n">
        <v>64.5542528434242</v>
      </c>
      <c r="U2238" s="12" t="n">
        <v>64.5037002563477</v>
      </c>
      <c r="V2238" s="12" t="n">
        <v>69.6416702270508</v>
      </c>
      <c r="W2238" s="12" t="n">
        <v>5.13796997070313</v>
      </c>
      <c r="X2238" s="13" t="n">
        <v>87.3747134163176</v>
      </c>
      <c r="Y2238" s="13" t="n">
        <v>98.8044508996627</v>
      </c>
      <c r="Z2238" s="13" t="n">
        <v>67</v>
      </c>
      <c r="AA2238" s="10" t="s">
        <v>170</v>
      </c>
      <c r="AG2238" s="13" t="n">
        <v>98.6839611466477</v>
      </c>
      <c r="AH2238" s="13" t="n">
        <v>100</v>
      </c>
      <c r="AI2238" s="13" t="n">
        <v>62.8</v>
      </c>
      <c r="AJ2238" s="13" t="n">
        <v>74.3</v>
      </c>
      <c r="AK2238" s="13" t="n">
        <v>63.9</v>
      </c>
      <c r="AL2238" s="12" t="n">
        <v>64.5037037037037</v>
      </c>
      <c r="AM2238" s="10" t="s">
        <v>157</v>
      </c>
    </row>
    <row r="2239" customFormat="false" ht="15" hidden="false" customHeight="false" outlineLevel="0" collapsed="false">
      <c r="A2239" s="10" t="s">
        <v>4924</v>
      </c>
      <c r="B2239" s="10" t="s">
        <v>4855</v>
      </c>
      <c r="C2239" s="10" t="s">
        <v>148</v>
      </c>
      <c r="D2239" s="11" t="n">
        <v>46299.1061689815</v>
      </c>
      <c r="E2239" s="10" t="s">
        <v>4925</v>
      </c>
      <c r="F2239" s="10" t="s">
        <v>4857</v>
      </c>
      <c r="G2239" s="10" t="s">
        <v>4858</v>
      </c>
      <c r="H2239" s="10" t="s">
        <v>260</v>
      </c>
      <c r="I2239" s="10" t="s">
        <v>152</v>
      </c>
      <c r="J2239" s="10" t="s">
        <v>248</v>
      </c>
      <c r="K2239" s="10" t="s">
        <v>154</v>
      </c>
      <c r="M2239" s="12" t="n">
        <v>62.4362847195791</v>
      </c>
      <c r="N2239" s="12" t="n">
        <v>1.87036410140185</v>
      </c>
      <c r="O2239" s="12" t="n">
        <v>62.0031189919931</v>
      </c>
      <c r="P2239" s="12" t="n">
        <v>66.9089687279321</v>
      </c>
      <c r="Q2239" s="12" t="n">
        <v>62.8033675122047</v>
      </c>
      <c r="R2239" s="12" t="n">
        <v>63.8023529962233</v>
      </c>
      <c r="S2239" s="12" t="n">
        <v>62.7501125335693</v>
      </c>
      <c r="T2239" s="12" t="n">
        <v>60.7502723551444</v>
      </c>
      <c r="U2239" s="12" t="n">
        <v>60.1148147583008</v>
      </c>
      <c r="V2239" s="12" t="n">
        <v>68.6987609863281</v>
      </c>
      <c r="W2239" s="12" t="n">
        <v>8.58394622802734</v>
      </c>
      <c r="X2239" s="13" t="n">
        <v>77.4373040752351</v>
      </c>
      <c r="Y2239" s="13" t="n">
        <v>90.3660994178236</v>
      </c>
      <c r="Z2239" s="13" t="n">
        <v>62.6</v>
      </c>
      <c r="AA2239" s="10" t="s">
        <v>170</v>
      </c>
      <c r="AG2239" s="13" t="n">
        <v>98.7834549878346</v>
      </c>
      <c r="AH2239" s="13" t="n">
        <v>100</v>
      </c>
      <c r="AI2239" s="13" t="n">
        <v>57.7</v>
      </c>
      <c r="AJ2239" s="13" t="n">
        <v>74</v>
      </c>
      <c r="AK2239" s="13" t="n">
        <v>64.3</v>
      </c>
      <c r="AL2239" s="12" t="n">
        <v>61.5120629431821</v>
      </c>
      <c r="AM2239" s="10" t="s">
        <v>157</v>
      </c>
    </row>
    <row r="2240" customFormat="false" ht="15" hidden="false" customHeight="false" outlineLevel="0" collapsed="false">
      <c r="A2240" s="10" t="s">
        <v>4926</v>
      </c>
      <c r="B2240" s="10" t="s">
        <v>4855</v>
      </c>
      <c r="C2240" s="10" t="s">
        <v>148</v>
      </c>
      <c r="D2240" s="11" t="n">
        <v>46299.1062037037</v>
      </c>
      <c r="E2240" s="10" t="s">
        <v>4927</v>
      </c>
      <c r="F2240" s="10" t="s">
        <v>4857</v>
      </c>
      <c r="G2240" s="10" t="s">
        <v>4858</v>
      </c>
      <c r="H2240" s="10" t="s">
        <v>267</v>
      </c>
      <c r="I2240" s="10" t="s">
        <v>152</v>
      </c>
      <c r="J2240" s="10" t="s">
        <v>248</v>
      </c>
      <c r="K2240" s="10" t="s">
        <v>154</v>
      </c>
      <c r="M2240" s="12" t="n">
        <v>63.7075126939439</v>
      </c>
      <c r="N2240" s="12" t="n">
        <v>1.14910859569809</v>
      </c>
      <c r="O2240" s="12" t="n">
        <v>63.418552271723</v>
      </c>
      <c r="P2240" s="12" t="n">
        <v>65.9156194623007</v>
      </c>
      <c r="Q2240" s="12" t="n">
        <v>64.3929872966948</v>
      </c>
      <c r="R2240" s="12" t="n">
        <v>64.5154870938773</v>
      </c>
      <c r="S2240" s="12" t="n">
        <v>64.5240218152904</v>
      </c>
      <c r="T2240" s="12" t="n">
        <v>62.5427510214244</v>
      </c>
      <c r="U2240" s="12" t="n">
        <v>62.1142158508301</v>
      </c>
      <c r="V2240" s="12" t="n">
        <v>67.4340133666992</v>
      </c>
      <c r="W2240" s="12" t="n">
        <v>5.31979751586914</v>
      </c>
      <c r="X2240" s="13" t="n">
        <v>87.4167069048769</v>
      </c>
      <c r="Y2240" s="13" t="n">
        <v>98.1603090294544</v>
      </c>
      <c r="Z2240" s="13" t="n">
        <v>64.6</v>
      </c>
      <c r="AA2240" s="10" t="s">
        <v>170</v>
      </c>
      <c r="AG2240" s="13" t="n">
        <v>98.5979194934419</v>
      </c>
      <c r="AH2240" s="13" t="n">
        <v>100</v>
      </c>
      <c r="AI2240" s="13" t="n">
        <v>59.6</v>
      </c>
      <c r="AJ2240" s="13" t="n">
        <v>72.4</v>
      </c>
      <c r="AK2240" s="13" t="n">
        <v>65.3</v>
      </c>
      <c r="AL2240" s="12" t="n">
        <v>62.5935218204129</v>
      </c>
      <c r="AM2240" s="10" t="s">
        <v>157</v>
      </c>
    </row>
    <row r="2241" customFormat="false" ht="15" hidden="false" customHeight="false" outlineLevel="0" collapsed="false">
      <c r="A2241" s="10" t="s">
        <v>4928</v>
      </c>
      <c r="B2241" s="10" t="s">
        <v>4855</v>
      </c>
      <c r="C2241" s="10" t="s">
        <v>148</v>
      </c>
      <c r="D2241" s="11" t="n">
        <v>46299.1062268519</v>
      </c>
      <c r="E2241" s="10" t="s">
        <v>4929</v>
      </c>
      <c r="F2241" s="10" t="s">
        <v>4857</v>
      </c>
      <c r="G2241" s="10" t="s">
        <v>4858</v>
      </c>
      <c r="H2241" s="10" t="s">
        <v>271</v>
      </c>
      <c r="I2241" s="10" t="s">
        <v>152</v>
      </c>
      <c r="J2241" s="10" t="s">
        <v>248</v>
      </c>
      <c r="K2241" s="10" t="s">
        <v>154</v>
      </c>
      <c r="M2241" s="12" t="n">
        <v>62.262184468191</v>
      </c>
      <c r="N2241" s="12" t="n">
        <v>2.63981208550077</v>
      </c>
      <c r="O2241" s="12" t="n">
        <v>61.6392776514981</v>
      </c>
      <c r="P2241" s="12" t="n">
        <v>67.6638431893303</v>
      </c>
      <c r="Q2241" s="12" t="n">
        <v>63.8857123090949</v>
      </c>
      <c r="R2241" s="12" t="n">
        <v>63.3644018217907</v>
      </c>
      <c r="S2241" s="12" t="n">
        <v>63.7469820408006</v>
      </c>
      <c r="T2241" s="12" t="n">
        <v>59.4898932547575</v>
      </c>
      <c r="U2241" s="12" t="n">
        <v>58.381233215332</v>
      </c>
      <c r="V2241" s="12" t="n">
        <v>69.2772369384766</v>
      </c>
      <c r="W2241" s="12" t="n">
        <v>10.8960037231445</v>
      </c>
      <c r="X2241" s="13" t="n">
        <v>57.184018651505</v>
      </c>
      <c r="Y2241" s="13" t="n">
        <v>71.8401865150499</v>
      </c>
      <c r="Z2241" s="13" t="n">
        <v>61.6</v>
      </c>
      <c r="AA2241" s="10" t="s">
        <v>170</v>
      </c>
      <c r="AG2241" s="13" t="n">
        <v>98.8294496130771</v>
      </c>
      <c r="AH2241" s="13" t="n">
        <v>100</v>
      </c>
      <c r="AI2241" s="13" t="n">
        <v>57.6</v>
      </c>
      <c r="AJ2241" s="13" t="n">
        <v>72.4</v>
      </c>
      <c r="AK2241" s="13" t="n">
        <v>61.9</v>
      </c>
      <c r="AL2241" s="12" t="n">
        <v>62.0855207373272</v>
      </c>
      <c r="AM2241" s="10" t="s">
        <v>157</v>
      </c>
    </row>
    <row r="2242" customFormat="false" ht="15" hidden="false" customHeight="false" outlineLevel="0" collapsed="false">
      <c r="A2242" s="10" t="s">
        <v>4930</v>
      </c>
      <c r="B2242" s="10" t="s">
        <v>4855</v>
      </c>
      <c r="C2242" s="10" t="s">
        <v>148</v>
      </c>
      <c r="D2242" s="11" t="n">
        <v>46299.10625</v>
      </c>
      <c r="E2242" s="10" t="s">
        <v>4931</v>
      </c>
      <c r="F2242" s="10" t="s">
        <v>4857</v>
      </c>
      <c r="G2242" s="10" t="s">
        <v>4858</v>
      </c>
      <c r="H2242" s="10" t="s">
        <v>274</v>
      </c>
      <c r="I2242" s="10" t="s">
        <v>152</v>
      </c>
      <c r="J2242" s="10" t="s">
        <v>248</v>
      </c>
      <c r="K2242" s="10" t="s">
        <v>154</v>
      </c>
      <c r="M2242" s="12" t="n">
        <v>61.9483224065404</v>
      </c>
      <c r="N2242" s="12" t="n">
        <v>1.96024812337814</v>
      </c>
      <c r="O2242" s="12" t="n">
        <v>61.4165901638462</v>
      </c>
      <c r="P2242" s="12" t="n">
        <v>66.3754048017275</v>
      </c>
      <c r="Q2242" s="12" t="n">
        <v>63.6622591960105</v>
      </c>
      <c r="R2242" s="12" t="n">
        <v>63.364123859222</v>
      </c>
      <c r="S2242" s="12" t="n">
        <v>62.7468751576742</v>
      </c>
      <c r="T2242" s="12" t="n">
        <v>59.7988076017033</v>
      </c>
      <c r="U2242" s="12" t="n">
        <v>58.9572715759277</v>
      </c>
      <c r="V2242" s="12" t="n">
        <v>67.4118347167969</v>
      </c>
      <c r="W2242" s="12" t="n">
        <v>8.45456314086914</v>
      </c>
      <c r="X2242" s="13" t="n">
        <v>66.1394387371586</v>
      </c>
      <c r="Y2242" s="13" t="n">
        <v>84.3272362816337</v>
      </c>
      <c r="Z2242" s="13" t="n">
        <v>61.6</v>
      </c>
      <c r="AA2242" s="10" t="s">
        <v>170</v>
      </c>
      <c r="AG2242" s="13" t="n">
        <v>98.8482972136223</v>
      </c>
      <c r="AH2242" s="13" t="n">
        <v>100</v>
      </c>
      <c r="AI2242" s="13" t="n">
        <v>58.1</v>
      </c>
      <c r="AJ2242" s="13" t="n">
        <v>71.9</v>
      </c>
      <c r="AK2242" s="13" t="n">
        <v>60.8</v>
      </c>
      <c r="AL2242" s="12" t="n">
        <v>61.3273907126327</v>
      </c>
      <c r="AM2242" s="10" t="s">
        <v>157</v>
      </c>
    </row>
    <row r="2243" customFormat="false" ht="15" hidden="false" customHeight="false" outlineLevel="0" collapsed="false">
      <c r="A2243" s="10" t="s">
        <v>4932</v>
      </c>
      <c r="B2243" s="10" t="s">
        <v>4855</v>
      </c>
      <c r="C2243" s="10" t="s">
        <v>148</v>
      </c>
      <c r="D2243" s="11" t="n">
        <v>46299.1062615741</v>
      </c>
      <c r="E2243" s="10" t="s">
        <v>4933</v>
      </c>
      <c r="F2243" s="10" t="s">
        <v>4857</v>
      </c>
      <c r="G2243" s="10" t="s">
        <v>4858</v>
      </c>
      <c r="H2243" s="10" t="s">
        <v>277</v>
      </c>
      <c r="I2243" s="10" t="s">
        <v>152</v>
      </c>
      <c r="J2243" s="10" t="s">
        <v>248</v>
      </c>
      <c r="K2243" s="10" t="s">
        <v>154</v>
      </c>
      <c r="M2243" s="12" t="n">
        <v>62.2268867314635</v>
      </c>
      <c r="N2243" s="12" t="n">
        <v>1.42896955091267</v>
      </c>
      <c r="O2243" s="12" t="n">
        <v>61.8503510079628</v>
      </c>
      <c r="P2243" s="12" t="n">
        <v>65.7564220195119</v>
      </c>
      <c r="Q2243" s="12" t="n">
        <v>63.4413931289262</v>
      </c>
      <c r="R2243" s="12" t="n">
        <v>63.0830983896085</v>
      </c>
      <c r="S2243" s="12" t="n">
        <v>62.4320732663405</v>
      </c>
      <c r="T2243" s="12" t="n">
        <v>60.9273947872598</v>
      </c>
      <c r="U2243" s="12" t="n">
        <v>60.3021049499512</v>
      </c>
      <c r="V2243" s="12" t="n">
        <v>66.7490921020508</v>
      </c>
      <c r="W2243" s="12" t="n">
        <v>6.44698715209961</v>
      </c>
      <c r="X2243" s="13" t="n">
        <v>81.7156592718714</v>
      </c>
      <c r="Y2243" s="13" t="n">
        <v>94.9581851870399</v>
      </c>
      <c r="Z2243" s="13" t="n">
        <v>62.6</v>
      </c>
      <c r="AA2243" s="10" t="s">
        <v>170</v>
      </c>
      <c r="AG2243" s="13" t="n">
        <v>98.9083380387728</v>
      </c>
      <c r="AH2243" s="13" t="n">
        <v>100</v>
      </c>
      <c r="AI2243" s="13" t="n">
        <v>59.3</v>
      </c>
      <c r="AJ2243" s="13" t="n">
        <v>71.2</v>
      </c>
      <c r="AK2243" s="13" t="n">
        <v>61.1</v>
      </c>
      <c r="AL2243" s="12" t="n">
        <v>61.062962962963</v>
      </c>
      <c r="AM2243" s="10" t="s">
        <v>157</v>
      </c>
    </row>
    <row r="2244" customFormat="false" ht="15" hidden="false" customHeight="false" outlineLevel="0" collapsed="false">
      <c r="A2244" s="10" t="s">
        <v>4934</v>
      </c>
      <c r="B2244" s="10" t="s">
        <v>4855</v>
      </c>
      <c r="C2244" s="10" t="s">
        <v>148</v>
      </c>
      <c r="D2244" s="11" t="n">
        <v>46299.1062847222</v>
      </c>
      <c r="E2244" s="10" t="s">
        <v>4935</v>
      </c>
      <c r="F2244" s="10" t="s">
        <v>4857</v>
      </c>
      <c r="G2244" s="10" t="s">
        <v>4858</v>
      </c>
      <c r="H2244" s="10" t="s">
        <v>280</v>
      </c>
      <c r="I2244" s="10" t="s">
        <v>152</v>
      </c>
      <c r="J2244" s="10" t="s">
        <v>248</v>
      </c>
      <c r="K2244" s="10" t="s">
        <v>154</v>
      </c>
      <c r="M2244" s="12" t="n">
        <v>63.3775730807775</v>
      </c>
      <c r="N2244" s="12" t="n">
        <v>1.50635451033475</v>
      </c>
      <c r="O2244" s="12" t="n">
        <v>62.9905018159412</v>
      </c>
      <c r="P2244" s="12" t="n">
        <v>67.0636188115416</v>
      </c>
      <c r="Q2244" s="12" t="n">
        <v>64.4995850138039</v>
      </c>
      <c r="R2244" s="12" t="n">
        <v>64.452964710712</v>
      </c>
      <c r="S2244" s="12" t="n">
        <v>63.2977173958493</v>
      </c>
      <c r="T2244" s="12" t="n">
        <v>61.6379392541305</v>
      </c>
      <c r="U2244" s="12" t="n">
        <v>61.2518501281738</v>
      </c>
      <c r="V2244" s="12" t="n">
        <v>67.7910614013672</v>
      </c>
      <c r="W2244" s="12" t="n">
        <v>6.53921127319336</v>
      </c>
      <c r="X2244" s="13" t="n">
        <v>76.2036827409252</v>
      </c>
      <c r="Y2244" s="13" t="n">
        <v>92.0439966794959</v>
      </c>
      <c r="Z2244" s="13" t="n">
        <v>63.7</v>
      </c>
      <c r="AA2244" s="10" t="s">
        <v>170</v>
      </c>
      <c r="AG2244" s="13" t="n">
        <v>98.9582166461297</v>
      </c>
      <c r="AH2244" s="13" t="n">
        <v>100</v>
      </c>
      <c r="AI2244" s="13" t="n">
        <v>59.4</v>
      </c>
      <c r="AJ2244" s="13" t="n">
        <v>71.9</v>
      </c>
      <c r="AK2244" s="13" t="n">
        <v>62</v>
      </c>
      <c r="AL2244" s="12" t="n">
        <v>61.855289373814</v>
      </c>
      <c r="AM2244" s="10" t="s">
        <v>157</v>
      </c>
    </row>
    <row r="2245" customFormat="false" ht="15" hidden="false" customHeight="false" outlineLevel="0" collapsed="false">
      <c r="A2245" s="10" t="s">
        <v>4936</v>
      </c>
      <c r="B2245" s="10" t="s">
        <v>4855</v>
      </c>
      <c r="C2245" s="10" t="s">
        <v>148</v>
      </c>
      <c r="D2245" s="11" t="n">
        <v>46299.1063078704</v>
      </c>
      <c r="E2245" s="10" t="s">
        <v>4937</v>
      </c>
      <c r="F2245" s="10" t="s">
        <v>4857</v>
      </c>
      <c r="G2245" s="10" t="s">
        <v>4858</v>
      </c>
      <c r="H2245" s="10" t="s">
        <v>283</v>
      </c>
      <c r="I2245" s="10" t="s">
        <v>152</v>
      </c>
      <c r="J2245" s="10" t="s">
        <v>248</v>
      </c>
      <c r="K2245" s="10" t="s">
        <v>154</v>
      </c>
      <c r="M2245" s="12" t="n">
        <v>64.2180004584996</v>
      </c>
      <c r="N2245" s="12" t="n">
        <v>1.13766289867168</v>
      </c>
      <c r="O2245" s="12" t="n">
        <v>63.922450544483</v>
      </c>
      <c r="P2245" s="12" t="n">
        <v>66.6377043739705</v>
      </c>
      <c r="Q2245" s="12" t="n">
        <v>65.16987925147</v>
      </c>
      <c r="R2245" s="12" t="n">
        <v>65.1733976003942</v>
      </c>
      <c r="S2245" s="12" t="n">
        <v>64.4936305891051</v>
      </c>
      <c r="T2245" s="12" t="n">
        <v>63.088498073392</v>
      </c>
      <c r="U2245" s="12" t="n">
        <v>62.5939292907715</v>
      </c>
      <c r="V2245" s="12" t="n">
        <v>67.5897827148438</v>
      </c>
      <c r="W2245" s="12" t="n">
        <v>4.99585342407227</v>
      </c>
      <c r="X2245" s="13" t="n">
        <v>84.9114884393064</v>
      </c>
      <c r="Y2245" s="13" t="n">
        <v>98.5251083815029</v>
      </c>
      <c r="Z2245" s="13" t="n">
        <v>65</v>
      </c>
      <c r="AA2245" s="10" t="s">
        <v>170</v>
      </c>
      <c r="AG2245" s="13" t="n">
        <v>98.8606735954856</v>
      </c>
      <c r="AH2245" s="13" t="n">
        <v>100</v>
      </c>
      <c r="AI2245" s="13" t="n">
        <v>61.7</v>
      </c>
      <c r="AJ2245" s="13" t="n">
        <v>71.6</v>
      </c>
      <c r="AK2245" s="13" t="n">
        <v>63.9</v>
      </c>
      <c r="AL2245" s="12" t="n">
        <v>64.0153020329756</v>
      </c>
      <c r="AM2245" s="10" t="s">
        <v>157</v>
      </c>
    </row>
    <row r="2246" customFormat="false" ht="15" hidden="false" customHeight="false" outlineLevel="0" collapsed="false">
      <c r="A2246" s="10" t="s">
        <v>4938</v>
      </c>
      <c r="B2246" s="10" t="s">
        <v>4855</v>
      </c>
      <c r="C2246" s="10" t="s">
        <v>148</v>
      </c>
      <c r="D2246" s="11" t="n">
        <v>46299.1064814815</v>
      </c>
      <c r="E2246" s="10" t="s">
        <v>4939</v>
      </c>
      <c r="F2246" s="10" t="s">
        <v>4857</v>
      </c>
      <c r="G2246" s="10" t="s">
        <v>4858</v>
      </c>
      <c r="H2246" s="10" t="s">
        <v>286</v>
      </c>
      <c r="I2246" s="10" t="s">
        <v>152</v>
      </c>
      <c r="J2246" s="10" t="s">
        <v>248</v>
      </c>
      <c r="K2246" s="10" t="s">
        <v>154</v>
      </c>
      <c r="M2246" s="12" t="n">
        <v>62.6837675920853</v>
      </c>
      <c r="N2246" s="12" t="n">
        <v>1.7873289364155</v>
      </c>
      <c r="O2246" s="12" t="n">
        <v>62.1542480440431</v>
      </c>
      <c r="P2246" s="12" t="n">
        <v>67.3782281096552</v>
      </c>
      <c r="Q2246" s="12" t="n">
        <v>64.5375475987467</v>
      </c>
      <c r="R2246" s="12" t="n">
        <v>63.4001830480966</v>
      </c>
      <c r="S2246" s="12" t="n">
        <v>63.8349717678026</v>
      </c>
      <c r="T2246" s="12" t="n">
        <v>60.5682101335643</v>
      </c>
      <c r="U2246" s="12" t="n">
        <v>60.2944602966309</v>
      </c>
      <c r="V2246" s="12" t="n">
        <v>69.8079147338867</v>
      </c>
      <c r="W2246" s="12" t="n">
        <v>9.51345443725586</v>
      </c>
      <c r="X2246" s="13" t="n">
        <v>66.5030666255916</v>
      </c>
      <c r="Y2246" s="13" t="n">
        <v>92.9250567115692</v>
      </c>
      <c r="Z2246" s="13" t="n">
        <v>62.9</v>
      </c>
      <c r="AA2246" s="10" t="s">
        <v>170</v>
      </c>
      <c r="AC2246" s="10" t="s">
        <v>156</v>
      </c>
      <c r="AG2246" s="13" t="n">
        <v>98.5897798731285</v>
      </c>
      <c r="AH2246" s="13" t="n">
        <v>100</v>
      </c>
      <c r="AI2246" s="13" t="n">
        <v>59.3</v>
      </c>
      <c r="AJ2246" s="13" t="n">
        <v>72.8</v>
      </c>
      <c r="AK2246" s="13" t="n">
        <v>60.2</v>
      </c>
      <c r="AL2246" s="12" t="n">
        <v>60.0126099706745</v>
      </c>
      <c r="AM2246" s="10" t="s">
        <v>157</v>
      </c>
    </row>
    <row r="2247" customFormat="false" ht="15" hidden="false" customHeight="false" outlineLevel="0" collapsed="false">
      <c r="A2247" s="10" t="s">
        <v>4940</v>
      </c>
      <c r="B2247" s="10" t="s">
        <v>4855</v>
      </c>
      <c r="C2247" s="10" t="s">
        <v>148</v>
      </c>
      <c r="D2247" s="11" t="n">
        <v>46299.1064930556</v>
      </c>
      <c r="E2247" s="10" t="s">
        <v>4941</v>
      </c>
      <c r="F2247" s="10" t="s">
        <v>4857</v>
      </c>
      <c r="G2247" s="10" t="s">
        <v>4858</v>
      </c>
      <c r="H2247" s="10" t="s">
        <v>289</v>
      </c>
      <c r="I2247" s="10" t="s">
        <v>152</v>
      </c>
      <c r="J2247" s="10" t="s">
        <v>248</v>
      </c>
      <c r="K2247" s="10" t="s">
        <v>154</v>
      </c>
      <c r="M2247" s="12" t="n">
        <v>60.2193032515918</v>
      </c>
      <c r="N2247" s="12" t="n">
        <v>2.27920988219335</v>
      </c>
      <c r="O2247" s="12" t="n">
        <v>59.6054220758302</v>
      </c>
      <c r="P2247" s="12" t="n">
        <v>65.8382117983251</v>
      </c>
      <c r="Q2247" s="12" t="n">
        <v>63.0708382244121</v>
      </c>
      <c r="R2247" s="12" t="n">
        <v>61.3218066649659</v>
      </c>
      <c r="S2247" s="12" t="n">
        <v>61.1132568400154</v>
      </c>
      <c r="T2247" s="12" t="n">
        <v>57.7337750535426</v>
      </c>
      <c r="U2247" s="12" t="n">
        <v>56.5374221801758</v>
      </c>
      <c r="V2247" s="12" t="n">
        <v>66.768669128418</v>
      </c>
      <c r="W2247" s="12" t="n">
        <v>10.2312469482422</v>
      </c>
      <c r="X2247" s="13" t="n">
        <v>56.5431033818806</v>
      </c>
      <c r="Y2247" s="13" t="n">
        <v>84.3621716125355</v>
      </c>
      <c r="Z2247" s="13" t="n">
        <v>60.4</v>
      </c>
      <c r="AA2247" s="10" t="s">
        <v>170</v>
      </c>
      <c r="AC2247" s="10" t="s">
        <v>156</v>
      </c>
      <c r="AG2247" s="13" t="n">
        <v>97.8189461630027</v>
      </c>
      <c r="AH2247" s="13" t="n">
        <v>100</v>
      </c>
      <c r="AI2247" s="13" t="n">
        <v>55.5</v>
      </c>
      <c r="AJ2247" s="13" t="n">
        <v>72.2</v>
      </c>
      <c r="AK2247" s="13" t="n">
        <v>56.9</v>
      </c>
      <c r="AL2247" s="12" t="n">
        <v>56.147445343704</v>
      </c>
      <c r="AM2247" s="10" t="s">
        <v>157</v>
      </c>
    </row>
    <row r="2248" customFormat="false" ht="15" hidden="false" customHeight="false" outlineLevel="0" collapsed="false">
      <c r="A2248" s="10" t="s">
        <v>4942</v>
      </c>
      <c r="B2248" s="10" t="s">
        <v>4855</v>
      </c>
      <c r="C2248" s="10" t="s">
        <v>148</v>
      </c>
      <c r="D2248" s="11" t="n">
        <v>46299.1065162037</v>
      </c>
      <c r="E2248" s="10" t="s">
        <v>4943</v>
      </c>
      <c r="F2248" s="10" t="s">
        <v>4857</v>
      </c>
      <c r="G2248" s="10" t="s">
        <v>4858</v>
      </c>
      <c r="H2248" s="10" t="s">
        <v>292</v>
      </c>
      <c r="I2248" s="10" t="s">
        <v>152</v>
      </c>
      <c r="J2248" s="10" t="s">
        <v>248</v>
      </c>
      <c r="K2248" s="10" t="s">
        <v>154</v>
      </c>
      <c r="M2248" s="12" t="n">
        <v>63.4800668761049</v>
      </c>
      <c r="N2248" s="12" t="n">
        <v>1.30712967526845</v>
      </c>
      <c r="O2248" s="12" t="n">
        <v>63.0848087761275</v>
      </c>
      <c r="P2248" s="12" t="n">
        <v>66.1143114263964</v>
      </c>
      <c r="Q2248" s="12" t="n">
        <v>64.8972965445011</v>
      </c>
      <c r="R2248" s="12" t="n">
        <v>64.8710243107722</v>
      </c>
      <c r="S2248" s="12" t="n">
        <v>64.2041776130349</v>
      </c>
      <c r="T2248" s="12" t="n">
        <v>61.6276823989185</v>
      </c>
      <c r="U2248" s="12" t="n">
        <v>61.0442123413086</v>
      </c>
      <c r="V2248" s="12" t="n">
        <v>67.4595413208008</v>
      </c>
      <c r="W2248" s="12" t="n">
        <v>6.41532897949219</v>
      </c>
      <c r="X2248" s="13" t="n">
        <v>73.4432470207445</v>
      </c>
      <c r="Y2248" s="13" t="n">
        <v>95.6883551566868</v>
      </c>
      <c r="Z2248" s="13" t="n">
        <v>63.5</v>
      </c>
      <c r="AA2248" s="10" t="s">
        <v>170</v>
      </c>
      <c r="AG2248" s="13" t="n">
        <v>98.6788617886179</v>
      </c>
      <c r="AH2248" s="13" t="n">
        <v>100</v>
      </c>
      <c r="AI2248" s="13" t="n">
        <v>60</v>
      </c>
      <c r="AJ2248" s="13" t="n">
        <v>72.4</v>
      </c>
      <c r="AK2248" s="13" t="n">
        <v>61</v>
      </c>
      <c r="AL2248" s="12" t="n">
        <v>61.837037037037</v>
      </c>
      <c r="AM2248" s="10" t="s">
        <v>157</v>
      </c>
    </row>
    <row r="2249" customFormat="false" ht="15" hidden="false" customHeight="false" outlineLevel="0" collapsed="false">
      <c r="A2249" s="10" t="s">
        <v>4944</v>
      </c>
      <c r="B2249" s="10" t="s">
        <v>4855</v>
      </c>
      <c r="C2249" s="10" t="s">
        <v>148</v>
      </c>
      <c r="D2249" s="11" t="n">
        <v>46299.1065277778</v>
      </c>
      <c r="E2249" s="10" t="s">
        <v>4945</v>
      </c>
      <c r="F2249" s="10" t="s">
        <v>4857</v>
      </c>
      <c r="G2249" s="10" t="s">
        <v>4858</v>
      </c>
      <c r="H2249" s="10" t="s">
        <v>295</v>
      </c>
      <c r="I2249" s="10" t="s">
        <v>152</v>
      </c>
      <c r="J2249" s="10" t="s">
        <v>248</v>
      </c>
      <c r="K2249" s="10" t="s">
        <v>154</v>
      </c>
      <c r="M2249" s="12" t="n">
        <v>62.1589123945394</v>
      </c>
      <c r="N2249" s="12" t="n">
        <v>1.77590859909909</v>
      </c>
      <c r="O2249" s="12" t="n">
        <v>61.6548042951834</v>
      </c>
      <c r="P2249" s="12" t="n">
        <v>66.4041543457973</v>
      </c>
      <c r="Q2249" s="12" t="n">
        <v>64.0337382846054</v>
      </c>
      <c r="R2249" s="12" t="n">
        <v>63.1678519528948</v>
      </c>
      <c r="S2249" s="12" t="n">
        <v>62.8084153994952</v>
      </c>
      <c r="T2249" s="12" t="n">
        <v>60.1982274010398</v>
      </c>
      <c r="U2249" s="12" t="n">
        <v>59.2231674194336</v>
      </c>
      <c r="V2249" s="12" t="n">
        <v>67.266845703125</v>
      </c>
      <c r="W2249" s="12" t="n">
        <v>8.04367828369141</v>
      </c>
      <c r="X2249" s="13" t="n">
        <v>72.3873528483154</v>
      </c>
      <c r="Y2249" s="13" t="n">
        <v>87.5332641739209</v>
      </c>
      <c r="Z2249" s="13" t="n">
        <v>62</v>
      </c>
      <c r="AA2249" s="10" t="s">
        <v>170</v>
      </c>
      <c r="AC2249" s="10" t="s">
        <v>156</v>
      </c>
      <c r="AG2249" s="13" t="n">
        <v>98.5005664526734</v>
      </c>
      <c r="AH2249" s="13" t="n">
        <v>100</v>
      </c>
      <c r="AI2249" s="13" t="n">
        <v>58.5</v>
      </c>
      <c r="AJ2249" s="13" t="n">
        <v>72.2</v>
      </c>
      <c r="AK2249" s="13" t="n">
        <v>60.1</v>
      </c>
      <c r="AL2249" s="12" t="n">
        <v>60.5296296296296</v>
      </c>
      <c r="AM2249" s="10" t="s">
        <v>157</v>
      </c>
    </row>
    <row r="2250" customFormat="false" ht="15" hidden="false" customHeight="false" outlineLevel="0" collapsed="false">
      <c r="A2250" s="10" t="s">
        <v>4946</v>
      </c>
      <c r="B2250" s="10" t="s">
        <v>4855</v>
      </c>
      <c r="C2250" s="10" t="s">
        <v>148</v>
      </c>
      <c r="D2250" s="11" t="n">
        <v>46299.1065509259</v>
      </c>
      <c r="E2250" s="10" t="s">
        <v>4947</v>
      </c>
      <c r="F2250" s="10" t="s">
        <v>4857</v>
      </c>
      <c r="G2250" s="10" t="s">
        <v>4858</v>
      </c>
      <c r="H2250" s="10" t="s">
        <v>298</v>
      </c>
      <c r="I2250" s="10" t="s">
        <v>152</v>
      </c>
      <c r="J2250" s="10" t="s">
        <v>248</v>
      </c>
      <c r="K2250" s="10" t="s">
        <v>154</v>
      </c>
      <c r="M2250" s="12" t="n">
        <v>66.3233248051334</v>
      </c>
      <c r="N2250" s="12" t="n">
        <v>0.804072330164739</v>
      </c>
      <c r="O2250" s="12" t="n">
        <v>66.1249188770362</v>
      </c>
      <c r="P2250" s="12" t="n">
        <v>68.5539007917406</v>
      </c>
      <c r="Q2250" s="12" t="n">
        <v>66.9228611764878</v>
      </c>
      <c r="R2250" s="12" t="n">
        <v>66.8609385040503</v>
      </c>
      <c r="S2250" s="12" t="n">
        <v>65.9656681038993</v>
      </c>
      <c r="T2250" s="12" t="n">
        <v>65.5275511960176</v>
      </c>
      <c r="U2250" s="12" t="n">
        <v>65.2418899536133</v>
      </c>
      <c r="V2250" s="12" t="n">
        <v>69.8836441040039</v>
      </c>
      <c r="W2250" s="12" t="n">
        <v>4.64175415039063</v>
      </c>
      <c r="X2250" s="13" t="n">
        <v>95.7083402390292</v>
      </c>
      <c r="Y2250" s="13" t="n">
        <v>99.6243301475057</v>
      </c>
      <c r="Z2250" s="13" t="n">
        <v>67.5999999999999</v>
      </c>
      <c r="AA2250" s="10" t="s">
        <v>170</v>
      </c>
      <c r="AG2250" s="13" t="n">
        <v>98.851348891397</v>
      </c>
      <c r="AH2250" s="13" t="n">
        <v>100</v>
      </c>
      <c r="AI2250" s="13" t="n">
        <v>62.1</v>
      </c>
      <c r="AJ2250" s="13" t="n">
        <v>72.1</v>
      </c>
      <c r="AK2250" s="13" t="n">
        <v>66</v>
      </c>
      <c r="AL2250" s="12" t="n">
        <v>66.1721649484536</v>
      </c>
      <c r="AM2250" s="10" t="s">
        <v>157</v>
      </c>
    </row>
    <row r="2251" customFormat="false" ht="15" hidden="false" customHeight="false" outlineLevel="0" collapsed="false">
      <c r="A2251" s="10" t="s">
        <v>4948</v>
      </c>
      <c r="B2251" s="10" t="s">
        <v>4855</v>
      </c>
      <c r="C2251" s="10" t="s">
        <v>148</v>
      </c>
      <c r="D2251" s="11" t="n">
        <v>46299.1065856482</v>
      </c>
      <c r="E2251" s="10" t="s">
        <v>4949</v>
      </c>
      <c r="F2251" s="10" t="s">
        <v>4857</v>
      </c>
      <c r="G2251" s="10" t="s">
        <v>4858</v>
      </c>
      <c r="H2251" s="10" t="s">
        <v>301</v>
      </c>
      <c r="I2251" s="10" t="s">
        <v>152</v>
      </c>
      <c r="J2251" s="10" t="s">
        <v>248</v>
      </c>
      <c r="K2251" s="10" t="s">
        <v>154</v>
      </c>
      <c r="M2251" s="12" t="n">
        <v>63.8074297754605</v>
      </c>
      <c r="N2251" s="12" t="n">
        <v>1.18954792143276</v>
      </c>
      <c r="O2251" s="12" t="n">
        <v>63.4644252951055</v>
      </c>
      <c r="P2251" s="12" t="n">
        <v>66.7420482613725</v>
      </c>
      <c r="Q2251" s="12" t="n">
        <v>64.9764877350333</v>
      </c>
      <c r="R2251" s="12" t="n">
        <v>65.0495161081698</v>
      </c>
      <c r="S2251" s="12" t="n">
        <v>64.0083277065268</v>
      </c>
      <c r="T2251" s="12" t="n">
        <v>62.5115729901366</v>
      </c>
      <c r="U2251" s="12" t="n">
        <v>62.5407409667969</v>
      </c>
      <c r="V2251" s="12" t="n">
        <v>68.218132019043</v>
      </c>
      <c r="W2251" s="12" t="n">
        <v>5.67739105224609</v>
      </c>
      <c r="X2251" s="13" t="n">
        <v>85.5534298468538</v>
      </c>
      <c r="Y2251" s="13" t="n">
        <v>97.3111371272475</v>
      </c>
      <c r="Z2251" s="13" t="n">
        <v>65</v>
      </c>
      <c r="AA2251" s="10" t="s">
        <v>170</v>
      </c>
      <c r="AC2251" s="10" t="s">
        <v>156</v>
      </c>
      <c r="AG2251" s="13" t="n">
        <v>98.4916379181041</v>
      </c>
      <c r="AH2251" s="13" t="n">
        <v>100</v>
      </c>
      <c r="AI2251" s="13" t="n">
        <v>61</v>
      </c>
      <c r="AJ2251" s="13" t="n">
        <v>71.4</v>
      </c>
      <c r="AK2251" s="13" t="n">
        <v>62.1</v>
      </c>
      <c r="AL2251" s="12" t="n">
        <v>62.1087068165346</v>
      </c>
      <c r="AM2251" s="10" t="s">
        <v>157</v>
      </c>
    </row>
    <row r="2252" customFormat="false" ht="15" hidden="false" customHeight="false" outlineLevel="0" collapsed="false">
      <c r="A2252" s="10" t="s">
        <v>4950</v>
      </c>
      <c r="B2252" s="10" t="s">
        <v>4855</v>
      </c>
      <c r="C2252" s="10" t="s">
        <v>148</v>
      </c>
      <c r="D2252" s="11" t="n">
        <v>46299.1066203704</v>
      </c>
      <c r="E2252" s="10" t="s">
        <v>4951</v>
      </c>
      <c r="F2252" s="10" t="s">
        <v>4857</v>
      </c>
      <c r="G2252" s="10" t="s">
        <v>4858</v>
      </c>
      <c r="H2252" s="10" t="s">
        <v>304</v>
      </c>
      <c r="I2252" s="10" t="s">
        <v>152</v>
      </c>
      <c r="J2252" s="10" t="s">
        <v>248</v>
      </c>
      <c r="K2252" s="10" t="s">
        <v>154</v>
      </c>
      <c r="M2252" s="12" t="n">
        <v>68.0805552739495</v>
      </c>
      <c r="N2252" s="12" t="n">
        <v>1.10808783727526</v>
      </c>
      <c r="O2252" s="12" t="n">
        <v>67.8468831736981</v>
      </c>
      <c r="P2252" s="12" t="n">
        <v>68.6893742842321</v>
      </c>
      <c r="Q2252" s="12" t="n">
        <v>70.3646021853379</v>
      </c>
      <c r="R2252" s="12" t="n">
        <v>68.4448738034175</v>
      </c>
      <c r="S2252" s="12" t="n">
        <v>68.4979824269914</v>
      </c>
      <c r="T2252" s="12" t="n">
        <v>66.7275603194764</v>
      </c>
      <c r="U2252" s="12" t="n">
        <v>66.3914413452148</v>
      </c>
      <c r="V2252" s="12" t="n">
        <v>70.9328308105469</v>
      </c>
      <c r="W2252" s="12" t="n">
        <v>4.54138946533203</v>
      </c>
      <c r="X2252" s="13" t="n">
        <v>81.2276242302735</v>
      </c>
      <c r="Y2252" s="13" t="n">
        <v>99.3985393097523</v>
      </c>
      <c r="Z2252" s="13" t="n">
        <v>68.5999999999999</v>
      </c>
      <c r="AA2252" s="10" t="s">
        <v>170</v>
      </c>
      <c r="AC2252" s="10" t="s">
        <v>156</v>
      </c>
      <c r="AG2252" s="13" t="n">
        <v>98.6856981345393</v>
      </c>
      <c r="AH2252" s="13" t="n">
        <v>100</v>
      </c>
      <c r="AI2252" s="13" t="n">
        <v>65.4</v>
      </c>
      <c r="AJ2252" s="13" t="n">
        <v>74.7</v>
      </c>
      <c r="AK2252" s="13" t="n">
        <v>67.3</v>
      </c>
      <c r="AL2252" s="12" t="n">
        <v>67.2267352941177</v>
      </c>
      <c r="AM2252" s="10" t="s">
        <v>157</v>
      </c>
    </row>
    <row r="2253" customFormat="false" ht="15" hidden="false" customHeight="false" outlineLevel="0" collapsed="false">
      <c r="A2253" s="10" t="s">
        <v>4952</v>
      </c>
      <c r="B2253" s="10" t="s">
        <v>4855</v>
      </c>
      <c r="C2253" s="10" t="s">
        <v>148</v>
      </c>
      <c r="D2253" s="11" t="n">
        <v>46299.1066435185</v>
      </c>
      <c r="E2253" s="10" t="s">
        <v>4953</v>
      </c>
      <c r="F2253" s="10" t="s">
        <v>4857</v>
      </c>
      <c r="G2253" s="10" t="s">
        <v>4858</v>
      </c>
      <c r="H2253" s="10" t="s">
        <v>307</v>
      </c>
      <c r="I2253" s="10" t="s">
        <v>152</v>
      </c>
      <c r="J2253" s="10" t="s">
        <v>248</v>
      </c>
      <c r="K2253" s="10" t="s">
        <v>154</v>
      </c>
      <c r="M2253" s="12" t="n">
        <v>67.2405603971964</v>
      </c>
      <c r="N2253" s="12" t="n">
        <v>1.10011559307995</v>
      </c>
      <c r="O2253" s="12" t="n">
        <v>66.9110328546465</v>
      </c>
      <c r="P2253" s="12" t="n">
        <v>69.2440220366792</v>
      </c>
      <c r="Q2253" s="12" t="n">
        <v>68.9973238974987</v>
      </c>
      <c r="R2253" s="12" t="n">
        <v>68.0266151090805</v>
      </c>
      <c r="S2253" s="12" t="n">
        <v>67.7821374204294</v>
      </c>
      <c r="T2253" s="12" t="n">
        <v>66.2478950386722</v>
      </c>
      <c r="U2253" s="12" t="n">
        <v>65.5544967651367</v>
      </c>
      <c r="V2253" s="12" t="n">
        <v>70.2886123657227</v>
      </c>
      <c r="W2253" s="12" t="n">
        <v>4.73411560058594</v>
      </c>
      <c r="X2253" s="13" t="n">
        <v>88.134546784963</v>
      </c>
      <c r="Y2253" s="13" t="n">
        <v>99.0430348486234</v>
      </c>
      <c r="Z2253" s="13" t="n">
        <v>67.8</v>
      </c>
      <c r="AA2253" s="10" t="s">
        <v>170</v>
      </c>
      <c r="AG2253" s="13" t="n">
        <v>98.72228994537</v>
      </c>
      <c r="AH2253" s="13" t="n">
        <v>100</v>
      </c>
      <c r="AI2253" s="13" t="n">
        <v>64.7</v>
      </c>
      <c r="AJ2253" s="13" t="n">
        <v>76.3</v>
      </c>
      <c r="AK2253" s="13" t="n">
        <v>66.6</v>
      </c>
      <c r="AL2253" s="12" t="n">
        <v>66.4185185185185</v>
      </c>
      <c r="AM2253" s="10" t="s">
        <v>157</v>
      </c>
    </row>
    <row r="2254" customFormat="false" ht="15" hidden="false" customHeight="false" outlineLevel="0" collapsed="false">
      <c r="A2254" s="10" t="s">
        <v>4954</v>
      </c>
      <c r="B2254" s="10" t="s">
        <v>4855</v>
      </c>
      <c r="C2254" s="10" t="s">
        <v>148</v>
      </c>
      <c r="D2254" s="11" t="n">
        <v>46299.1066666667</v>
      </c>
      <c r="E2254" s="10" t="s">
        <v>4955</v>
      </c>
      <c r="F2254" s="10" t="s">
        <v>4857</v>
      </c>
      <c r="G2254" s="10" t="s">
        <v>4858</v>
      </c>
      <c r="H2254" s="10" t="s">
        <v>310</v>
      </c>
      <c r="I2254" s="10" t="s">
        <v>152</v>
      </c>
      <c r="J2254" s="10" t="s">
        <v>248</v>
      </c>
      <c r="K2254" s="10" t="s">
        <v>154</v>
      </c>
      <c r="M2254" s="12" t="n">
        <v>65.9202733280141</v>
      </c>
      <c r="N2254" s="12" t="n">
        <v>1.30919105479999</v>
      </c>
      <c r="O2254" s="12" t="n">
        <v>65.5140292178435</v>
      </c>
      <c r="P2254" s="12" t="n">
        <v>68.1992026641396</v>
      </c>
      <c r="Q2254" s="12" t="n">
        <v>68.6737532346262</v>
      </c>
      <c r="R2254" s="12" t="n">
        <v>66.3273396744608</v>
      </c>
      <c r="S2254" s="12" t="n">
        <v>66.8396261660312</v>
      </c>
      <c r="T2254" s="12" t="n">
        <v>64.4008840867889</v>
      </c>
      <c r="U2254" s="12" t="n">
        <v>64.1692352294922</v>
      </c>
      <c r="V2254" s="12" t="n">
        <v>70.6864929199219</v>
      </c>
      <c r="W2254" s="12" t="n">
        <v>6.51725769042969</v>
      </c>
      <c r="X2254" s="13" t="n">
        <v>83.453446690314</v>
      </c>
      <c r="Y2254" s="13" t="n">
        <v>96.4894994651202</v>
      </c>
      <c r="Z2254" s="13" t="n">
        <v>66.4</v>
      </c>
      <c r="AA2254" s="10" t="s">
        <v>170</v>
      </c>
      <c r="AG2254" s="13" t="n">
        <v>98.807625264251</v>
      </c>
      <c r="AH2254" s="13" t="n">
        <v>100</v>
      </c>
      <c r="AI2254" s="13" t="n">
        <v>63.3</v>
      </c>
      <c r="AJ2254" s="13" t="n">
        <v>75.1</v>
      </c>
      <c r="AK2254" s="13" t="n">
        <v>64.6</v>
      </c>
      <c r="AL2254" s="12" t="n">
        <v>64.5579558110681</v>
      </c>
      <c r="AM2254" s="10" t="s">
        <v>157</v>
      </c>
    </row>
    <row r="2255" customFormat="false" ht="15" hidden="false" customHeight="false" outlineLevel="0" collapsed="false">
      <c r="A2255" s="10" t="s">
        <v>4956</v>
      </c>
      <c r="B2255" s="10" t="s">
        <v>4855</v>
      </c>
      <c r="C2255" s="10" t="s">
        <v>148</v>
      </c>
      <c r="D2255" s="11" t="n">
        <v>46299.1066898148</v>
      </c>
      <c r="E2255" s="10" t="s">
        <v>4957</v>
      </c>
      <c r="F2255" s="10" t="s">
        <v>4857</v>
      </c>
      <c r="G2255" s="10" t="s">
        <v>4858</v>
      </c>
      <c r="H2255" s="10" t="s">
        <v>313</v>
      </c>
      <c r="I2255" s="10" t="s">
        <v>152</v>
      </c>
      <c r="J2255" s="10" t="s">
        <v>248</v>
      </c>
      <c r="K2255" s="10" t="s">
        <v>154</v>
      </c>
      <c r="M2255" s="12" t="n">
        <v>66.2878297960232</v>
      </c>
      <c r="N2255" s="12" t="n">
        <v>0.936858917534784</v>
      </c>
      <c r="O2255" s="12" t="n">
        <v>66.0439164948871</v>
      </c>
      <c r="P2255" s="12" t="n">
        <v>67.8011271362219</v>
      </c>
      <c r="Q2255" s="12" t="n">
        <v>68.0777413825928</v>
      </c>
      <c r="R2255" s="12" t="n">
        <v>66.7505500591863</v>
      </c>
      <c r="S2255" s="12" t="n">
        <v>66.9750930378912</v>
      </c>
      <c r="T2255" s="12" t="n">
        <v>65.3313990713866</v>
      </c>
      <c r="U2255" s="12" t="n">
        <v>64.9193649291992</v>
      </c>
      <c r="V2255" s="12" t="n">
        <v>69.2788543701172</v>
      </c>
      <c r="W2255" s="12" t="n">
        <v>4.35948944091797</v>
      </c>
      <c r="X2255" s="13" t="n">
        <v>93.0916784619014</v>
      </c>
      <c r="Y2255" s="13" t="n">
        <v>99.4198218919557</v>
      </c>
      <c r="Z2255" s="13" t="n">
        <v>67.2</v>
      </c>
      <c r="AA2255" s="10" t="s">
        <v>170</v>
      </c>
      <c r="AD2255" s="10" t="s">
        <v>156</v>
      </c>
      <c r="AG2255" s="13" t="n">
        <v>97.2624152123098</v>
      </c>
      <c r="AH2255" s="13" t="n">
        <v>100</v>
      </c>
      <c r="AI2255" s="13" t="n">
        <v>63.8</v>
      </c>
      <c r="AJ2255" s="13" t="n">
        <v>74.3</v>
      </c>
      <c r="AK2255" s="13" t="n">
        <v>64</v>
      </c>
      <c r="AL2255" s="12" t="n">
        <v>64.5734700122399</v>
      </c>
      <c r="AM2255" s="10" t="s">
        <v>157</v>
      </c>
    </row>
    <row r="2256" customFormat="false" ht="15" hidden="false" customHeight="false" outlineLevel="0" collapsed="false">
      <c r="A2256" s="10" t="s">
        <v>4958</v>
      </c>
      <c r="B2256" s="10" t="s">
        <v>4855</v>
      </c>
      <c r="C2256" s="10" t="s">
        <v>148</v>
      </c>
      <c r="D2256" s="11" t="n">
        <v>46299.1067361111</v>
      </c>
      <c r="E2256" s="10" t="s">
        <v>4959</v>
      </c>
      <c r="F2256" s="10" t="s">
        <v>4857</v>
      </c>
      <c r="G2256" s="10" t="s">
        <v>4858</v>
      </c>
      <c r="H2256" s="10" t="s">
        <v>316</v>
      </c>
      <c r="I2256" s="10" t="s">
        <v>152</v>
      </c>
      <c r="J2256" s="10" t="s">
        <v>248</v>
      </c>
      <c r="K2256" s="10" t="s">
        <v>154</v>
      </c>
      <c r="M2256" s="12" t="n">
        <v>65.8863484007219</v>
      </c>
      <c r="N2256" s="12" t="n">
        <v>1.14982423891862</v>
      </c>
      <c r="O2256" s="12" t="n">
        <v>65.5592425981388</v>
      </c>
      <c r="P2256" s="12" t="n">
        <v>68.2969012348615</v>
      </c>
      <c r="Q2256" s="12" t="n">
        <v>67.5693212085487</v>
      </c>
      <c r="R2256" s="12" t="n">
        <v>66.5521610438475</v>
      </c>
      <c r="S2256" s="12" t="n">
        <v>66.1033587668301</v>
      </c>
      <c r="T2256" s="12" t="n">
        <v>64.6546478766267</v>
      </c>
      <c r="U2256" s="12" t="n">
        <v>63.9618682861328</v>
      </c>
      <c r="V2256" s="12" t="n">
        <v>70.4238967895508</v>
      </c>
      <c r="W2256" s="12" t="n">
        <v>6.46202850341797</v>
      </c>
      <c r="X2256" s="13" t="n">
        <v>87.8980525271122</v>
      </c>
      <c r="Y2256" s="13" t="n">
        <v>97.8511635934758</v>
      </c>
      <c r="Z2256" s="13" t="n">
        <v>66.3</v>
      </c>
      <c r="AA2256" s="10" t="s">
        <v>170</v>
      </c>
      <c r="AG2256" s="13" t="n">
        <v>98.8596291661927</v>
      </c>
      <c r="AH2256" s="13" t="n">
        <v>100</v>
      </c>
      <c r="AI2256" s="13" t="n">
        <v>63.1</v>
      </c>
      <c r="AJ2256" s="13" t="n">
        <v>74.8</v>
      </c>
      <c r="AK2256" s="13" t="n">
        <v>64.1</v>
      </c>
      <c r="AL2256" s="12" t="n">
        <v>64.3472951686014</v>
      </c>
      <c r="AM2256" s="10" t="s">
        <v>157</v>
      </c>
    </row>
    <row r="2257" customFormat="false" ht="15" hidden="false" customHeight="false" outlineLevel="0" collapsed="false">
      <c r="A2257" s="10" t="s">
        <v>4960</v>
      </c>
      <c r="B2257" s="10" t="s">
        <v>4855</v>
      </c>
      <c r="C2257" s="10" t="s">
        <v>148</v>
      </c>
      <c r="D2257" s="11" t="n">
        <v>46299.1067592593</v>
      </c>
      <c r="E2257" s="10" t="s">
        <v>4961</v>
      </c>
      <c r="F2257" s="10" t="s">
        <v>4857</v>
      </c>
      <c r="G2257" s="10" t="s">
        <v>4858</v>
      </c>
      <c r="H2257" s="10" t="s">
        <v>319</v>
      </c>
      <c r="I2257" s="10" t="s">
        <v>152</v>
      </c>
      <c r="J2257" s="10" t="s">
        <v>248</v>
      </c>
      <c r="K2257" s="10" t="s">
        <v>154</v>
      </c>
      <c r="M2257" s="12" t="n">
        <v>64.6693886780857</v>
      </c>
      <c r="N2257" s="12" t="n">
        <v>1.69553693690345</v>
      </c>
      <c r="O2257" s="12" t="n">
        <v>64.2356708368927</v>
      </c>
      <c r="P2257" s="12" t="n">
        <v>69.4760241328745</v>
      </c>
      <c r="Q2257" s="12" t="n">
        <v>66.5052259911615</v>
      </c>
      <c r="R2257" s="12" t="n">
        <v>65.392457469565</v>
      </c>
      <c r="S2257" s="12" t="n">
        <v>65.1080448127395</v>
      </c>
      <c r="T2257" s="12" t="n">
        <v>62.5249508967529</v>
      </c>
      <c r="U2257" s="12" t="n">
        <v>62.1495590209961</v>
      </c>
      <c r="V2257" s="12" t="n">
        <v>70.2888336181641</v>
      </c>
      <c r="W2257" s="12" t="n">
        <v>8.13927459716797</v>
      </c>
      <c r="X2257" s="13" t="n">
        <v>69.2386176631925</v>
      </c>
      <c r="Y2257" s="13" t="n">
        <v>89.5063082830499</v>
      </c>
      <c r="Z2257" s="13" t="n">
        <v>64.6</v>
      </c>
      <c r="AA2257" s="10" t="s">
        <v>170</v>
      </c>
      <c r="AC2257" s="10" t="s">
        <v>156</v>
      </c>
      <c r="AG2257" s="13" t="n">
        <v>96.1406617515215</v>
      </c>
      <c r="AH2257" s="13" t="n">
        <v>100</v>
      </c>
      <c r="AI2257" s="13" t="n">
        <v>61.4</v>
      </c>
      <c r="AJ2257" s="13" t="n">
        <v>75.6</v>
      </c>
      <c r="AK2257" s="13" t="n">
        <v>63.9</v>
      </c>
      <c r="AL2257" s="12" t="n">
        <v>64.1892087286527</v>
      </c>
      <c r="AM2257" s="10" t="s">
        <v>157</v>
      </c>
    </row>
    <row r="2258" customFormat="false" ht="15" hidden="false" customHeight="false" outlineLevel="0" collapsed="false">
      <c r="A2258" s="10" t="s">
        <v>4962</v>
      </c>
      <c r="B2258" s="10" t="s">
        <v>4963</v>
      </c>
      <c r="C2258" s="10" t="s">
        <v>148</v>
      </c>
      <c r="D2258" s="11" t="n">
        <v>46299.1267361111</v>
      </c>
      <c r="E2258" s="10" t="s">
        <v>4964</v>
      </c>
      <c r="F2258" s="10" t="s">
        <v>4965</v>
      </c>
      <c r="G2258" s="10" t="s">
        <v>4966</v>
      </c>
      <c r="H2258" s="10" t="s">
        <v>151</v>
      </c>
      <c r="I2258" s="10" t="s">
        <v>152</v>
      </c>
      <c r="J2258" s="10" t="s">
        <v>153</v>
      </c>
      <c r="K2258" s="10" t="s">
        <v>154</v>
      </c>
      <c r="M2258" s="12" t="n">
        <v>72.3776386056027</v>
      </c>
      <c r="N2258" s="12" t="n">
        <v>2.73558064971424</v>
      </c>
      <c r="O2258" s="12" t="n">
        <v>71.9634351777039</v>
      </c>
      <c r="P2258" s="12" t="n">
        <v>77.9006748046083</v>
      </c>
      <c r="Q2258" s="12" t="n">
        <v>71.2999541253159</v>
      </c>
      <c r="R2258" s="12" t="n">
        <v>73.6958641052246</v>
      </c>
      <c r="S2258" s="12" t="n">
        <v>72.9501970071504</v>
      </c>
      <c r="T2258" s="12" t="n">
        <v>69.769330022118</v>
      </c>
      <c r="U2258" s="12" t="n">
        <v>68.2480239868164</v>
      </c>
      <c r="V2258" s="12" t="n">
        <v>79.6656646728516</v>
      </c>
      <c r="W2258" s="12" t="n">
        <v>11.4176406860352</v>
      </c>
      <c r="X2258" s="13" t="n">
        <v>55.6055270340985</v>
      </c>
      <c r="Y2258" s="13" t="n">
        <v>69.0879262307834</v>
      </c>
      <c r="Z2258" s="13" t="n">
        <v>72.5999999999998</v>
      </c>
      <c r="AA2258" s="10" t="s">
        <v>170</v>
      </c>
      <c r="AG2258" s="13" t="n">
        <v>98.5051546391753</v>
      </c>
      <c r="AH2258" s="13" t="n">
        <v>100</v>
      </c>
      <c r="AI2258" s="13" t="n">
        <v>66.9</v>
      </c>
      <c r="AJ2258" s="13" t="n">
        <v>88.6</v>
      </c>
      <c r="AK2258" s="13" t="n">
        <v>69.8</v>
      </c>
      <c r="AL2258" s="12" t="n">
        <v>71.1623823529412</v>
      </c>
      <c r="AM2258" s="10" t="s">
        <v>157</v>
      </c>
    </row>
    <row r="2259" customFormat="false" ht="15" hidden="false" customHeight="false" outlineLevel="0" collapsed="false">
      <c r="A2259" s="10" t="s">
        <v>4967</v>
      </c>
      <c r="B2259" s="10" t="s">
        <v>4963</v>
      </c>
      <c r="C2259" s="10" t="s">
        <v>148</v>
      </c>
      <c r="D2259" s="11" t="n">
        <v>46299.1267592593</v>
      </c>
      <c r="E2259" s="10" t="s">
        <v>4968</v>
      </c>
      <c r="F2259" s="10" t="s">
        <v>4965</v>
      </c>
      <c r="G2259" s="10" t="s">
        <v>4966</v>
      </c>
      <c r="H2259" s="10" t="s">
        <v>160</v>
      </c>
      <c r="I2259" s="10" t="s">
        <v>152</v>
      </c>
      <c r="J2259" s="10" t="s">
        <v>153</v>
      </c>
      <c r="K2259" s="10" t="s">
        <v>154</v>
      </c>
      <c r="M2259" s="12" t="n">
        <v>71.5927225705995</v>
      </c>
      <c r="N2259" s="12" t="n">
        <v>2.6150873268482</v>
      </c>
      <c r="O2259" s="12" t="n">
        <v>71.2229838523613</v>
      </c>
      <c r="P2259" s="12" t="n">
        <v>77.0248712686392</v>
      </c>
      <c r="Q2259" s="12" t="n">
        <v>70.2561304923816</v>
      </c>
      <c r="R2259" s="12" t="n">
        <v>72.741919947517</v>
      </c>
      <c r="S2259" s="12" t="n">
        <v>72.0730132876063</v>
      </c>
      <c r="T2259" s="12" t="n">
        <v>67.9531767608166</v>
      </c>
      <c r="U2259" s="12" t="n">
        <v>67.432991027832</v>
      </c>
      <c r="V2259" s="12" t="n">
        <v>79.0290832519531</v>
      </c>
      <c r="W2259" s="12" t="n">
        <v>11.5960922241211</v>
      </c>
      <c r="X2259" s="13" t="n">
        <v>45.2295749834838</v>
      </c>
      <c r="Y2259" s="13" t="n">
        <v>65.9257322175732</v>
      </c>
      <c r="Z2259" s="13" t="n">
        <v>72.5999999999998</v>
      </c>
      <c r="AA2259" s="10" t="s">
        <v>155</v>
      </c>
      <c r="AG2259" s="13" t="n">
        <v>98.5700719034052</v>
      </c>
      <c r="AH2259" s="13" t="n">
        <v>100</v>
      </c>
      <c r="AI2259" s="13" t="n">
        <v>66.8</v>
      </c>
      <c r="AJ2259" s="13" t="n">
        <v>89.1</v>
      </c>
      <c r="AK2259" s="13" t="n">
        <v>70.6</v>
      </c>
      <c r="AL2259" s="12" t="n">
        <v>72.0152762965007</v>
      </c>
      <c r="AM2259" s="10" t="s">
        <v>157</v>
      </c>
    </row>
    <row r="2260" customFormat="false" ht="15" hidden="false" customHeight="false" outlineLevel="0" collapsed="false">
      <c r="A2260" s="10" t="s">
        <v>4969</v>
      </c>
      <c r="B2260" s="10" t="s">
        <v>4963</v>
      </c>
      <c r="C2260" s="10" t="s">
        <v>148</v>
      </c>
      <c r="D2260" s="11" t="n">
        <v>46299.1267824074</v>
      </c>
      <c r="E2260" s="10" t="s">
        <v>4970</v>
      </c>
      <c r="F2260" s="10" t="s">
        <v>4965</v>
      </c>
      <c r="G2260" s="10" t="s">
        <v>4966</v>
      </c>
      <c r="H2260" s="10" t="s">
        <v>166</v>
      </c>
      <c r="I2260" s="10" t="s">
        <v>152</v>
      </c>
      <c r="J2260" s="10" t="s">
        <v>153</v>
      </c>
      <c r="K2260" s="10" t="s">
        <v>154</v>
      </c>
      <c r="M2260" s="12" t="n">
        <v>72.7689741675358</v>
      </c>
      <c r="N2260" s="12" t="n">
        <v>3.15921825685761</v>
      </c>
      <c r="O2260" s="12" t="n">
        <v>72.3071540645159</v>
      </c>
      <c r="P2260" s="12" t="n">
        <v>78.7806933451667</v>
      </c>
      <c r="Q2260" s="12" t="n">
        <v>71.5237006295491</v>
      </c>
      <c r="R2260" s="12" t="n">
        <v>74.2578533019279</v>
      </c>
      <c r="S2260" s="12" t="n">
        <v>73.5713705839551</v>
      </c>
      <c r="T2260" s="12" t="n">
        <v>68.5222354145741</v>
      </c>
      <c r="U2260" s="12" t="n">
        <v>68.0929641723633</v>
      </c>
      <c r="V2260" s="12" t="n">
        <v>80.0448608398438</v>
      </c>
      <c r="W2260" s="12" t="n">
        <v>11.9518966674805</v>
      </c>
      <c r="X2260" s="13" t="n">
        <v>41.8008134928521</v>
      </c>
      <c r="Y2260" s="13" t="n">
        <v>58.6668786517747</v>
      </c>
      <c r="Z2260" s="13" t="n">
        <v>70.9999999999999</v>
      </c>
      <c r="AA2260" s="10" t="s">
        <v>155</v>
      </c>
      <c r="AG2260" s="13" t="n">
        <v>98.6227803112464</v>
      </c>
      <c r="AH2260" s="13" t="n">
        <v>100</v>
      </c>
      <c r="AI2260" s="13" t="n">
        <v>66.9</v>
      </c>
      <c r="AJ2260" s="13" t="n">
        <v>89.5</v>
      </c>
      <c r="AK2260" s="13" t="n">
        <v>71.1</v>
      </c>
      <c r="AL2260" s="12" t="n">
        <v>74.4333333333334</v>
      </c>
      <c r="AM2260" s="10" t="s">
        <v>157</v>
      </c>
    </row>
    <row r="2261" customFormat="false" ht="15" hidden="false" customHeight="false" outlineLevel="0" collapsed="false">
      <c r="A2261" s="10" t="s">
        <v>4971</v>
      </c>
      <c r="B2261" s="10" t="s">
        <v>4963</v>
      </c>
      <c r="C2261" s="10" t="s">
        <v>148</v>
      </c>
      <c r="D2261" s="11" t="n">
        <v>46299.1268055556</v>
      </c>
      <c r="E2261" s="10" t="s">
        <v>4972</v>
      </c>
      <c r="F2261" s="10" t="s">
        <v>4965</v>
      </c>
      <c r="G2261" s="10" t="s">
        <v>4966</v>
      </c>
      <c r="H2261" s="10" t="s">
        <v>169</v>
      </c>
      <c r="I2261" s="10" t="s">
        <v>152</v>
      </c>
      <c r="J2261" s="10" t="s">
        <v>153</v>
      </c>
      <c r="K2261" s="10" t="s">
        <v>154</v>
      </c>
      <c r="M2261" s="12" t="n">
        <v>72.5979546294244</v>
      </c>
      <c r="N2261" s="12" t="n">
        <v>2.53179196219645</v>
      </c>
      <c r="O2261" s="12" t="n">
        <v>72.2498609134495</v>
      </c>
      <c r="P2261" s="12" t="n">
        <v>77.4730943143842</v>
      </c>
      <c r="Q2261" s="12" t="n">
        <v>71.5679509671097</v>
      </c>
      <c r="R2261" s="12" t="n">
        <v>73.3354039341594</v>
      </c>
      <c r="S2261" s="12" t="n">
        <v>73.3801786699966</v>
      </c>
      <c r="T2261" s="12" t="n">
        <v>70.2129350328129</v>
      </c>
      <c r="U2261" s="12" t="n">
        <v>68.6101455688477</v>
      </c>
      <c r="V2261" s="12" t="n">
        <v>78.5905532836914</v>
      </c>
      <c r="W2261" s="12" t="n">
        <v>9.98040771484375</v>
      </c>
      <c r="X2261" s="13" t="n">
        <v>60.4492246976138</v>
      </c>
      <c r="Y2261" s="13" t="n">
        <v>72.978306150042</v>
      </c>
      <c r="Z2261" s="13" t="n">
        <v>72.9999999999999</v>
      </c>
      <c r="AA2261" s="10" t="s">
        <v>170</v>
      </c>
      <c r="AG2261" s="13" t="n">
        <v>98.7217412217412</v>
      </c>
      <c r="AH2261" s="13" t="n">
        <v>100</v>
      </c>
      <c r="AI2261" s="13" t="n">
        <v>67.2</v>
      </c>
      <c r="AJ2261" s="13" t="n">
        <v>89.9</v>
      </c>
      <c r="AK2261" s="13" t="n">
        <v>70.6</v>
      </c>
      <c r="AL2261" s="12" t="n">
        <v>72.8280991735537</v>
      </c>
      <c r="AM2261" s="10" t="s">
        <v>157</v>
      </c>
    </row>
    <row r="2262" customFormat="false" ht="15" hidden="false" customHeight="false" outlineLevel="0" collapsed="false">
      <c r="A2262" s="10" t="s">
        <v>4973</v>
      </c>
      <c r="B2262" s="10" t="s">
        <v>4963</v>
      </c>
      <c r="C2262" s="10" t="s">
        <v>148</v>
      </c>
      <c r="D2262" s="11" t="n">
        <v>46299.1268287037</v>
      </c>
      <c r="E2262" s="10" t="s">
        <v>4974</v>
      </c>
      <c r="F2262" s="10" t="s">
        <v>4965</v>
      </c>
      <c r="G2262" s="10" t="s">
        <v>4966</v>
      </c>
      <c r="H2262" s="10" t="s">
        <v>173</v>
      </c>
      <c r="I2262" s="10" t="s">
        <v>152</v>
      </c>
      <c r="J2262" s="10" t="s">
        <v>153</v>
      </c>
      <c r="K2262" s="10" t="s">
        <v>154</v>
      </c>
      <c r="M2262" s="12" t="n">
        <v>71.8952002806262</v>
      </c>
      <c r="N2262" s="12" t="n">
        <v>2.39749494662681</v>
      </c>
      <c r="O2262" s="12" t="n">
        <v>71.5602602434561</v>
      </c>
      <c r="P2262" s="12" t="n">
        <v>76.667398850347</v>
      </c>
      <c r="Q2262" s="12" t="n">
        <v>71.0077527417823</v>
      </c>
      <c r="R2262" s="12" t="n">
        <v>72.6161859825238</v>
      </c>
      <c r="S2262" s="12" t="n">
        <v>72.5761887481594</v>
      </c>
      <c r="T2262" s="12" t="n">
        <v>68.6769652383057</v>
      </c>
      <c r="U2262" s="12" t="n">
        <v>68.3193511962891</v>
      </c>
      <c r="V2262" s="12" t="n">
        <v>77.2381057739258</v>
      </c>
      <c r="W2262" s="12" t="n">
        <v>8.91875457763672</v>
      </c>
      <c r="X2262" s="13" t="n">
        <v>53.7410547985492</v>
      </c>
      <c r="Y2262" s="13" t="n">
        <v>70.5690618566807</v>
      </c>
      <c r="Z2262" s="13" t="n">
        <v>72.9999999999998</v>
      </c>
      <c r="AA2262" s="10" t="s">
        <v>170</v>
      </c>
      <c r="AG2262" s="13" t="n">
        <v>98.7464304728716</v>
      </c>
      <c r="AH2262" s="13" t="n">
        <v>100</v>
      </c>
      <c r="AI2262" s="13" t="n">
        <v>67.1</v>
      </c>
      <c r="AJ2262" s="13" t="n">
        <v>90.2</v>
      </c>
      <c r="AK2262" s="13" t="n">
        <v>70.8</v>
      </c>
      <c r="AL2262" s="12" t="n">
        <v>72.5023714102765</v>
      </c>
      <c r="AM2262" s="10" t="s">
        <v>157</v>
      </c>
    </row>
    <row r="2263" customFormat="false" ht="15" hidden="false" customHeight="false" outlineLevel="0" collapsed="false">
      <c r="A2263" s="10" t="s">
        <v>4975</v>
      </c>
      <c r="B2263" s="10" t="s">
        <v>4963</v>
      </c>
      <c r="C2263" s="10" t="s">
        <v>148</v>
      </c>
      <c r="D2263" s="11" t="n">
        <v>46299.1268402778</v>
      </c>
      <c r="E2263" s="10" t="s">
        <v>4976</v>
      </c>
      <c r="F2263" s="10" t="s">
        <v>4965</v>
      </c>
      <c r="G2263" s="10" t="s">
        <v>4966</v>
      </c>
      <c r="H2263" s="10" t="s">
        <v>176</v>
      </c>
      <c r="I2263" s="10" t="s">
        <v>152</v>
      </c>
      <c r="J2263" s="10" t="s">
        <v>153</v>
      </c>
      <c r="K2263" s="10" t="s">
        <v>154</v>
      </c>
      <c r="M2263" s="12" t="n">
        <v>71.0969501329692</v>
      </c>
      <c r="N2263" s="12" t="n">
        <v>1.88213611656907</v>
      </c>
      <c r="O2263" s="12" t="n">
        <v>70.7659579799867</v>
      </c>
      <c r="P2263" s="12" t="n">
        <v>75.5328680678421</v>
      </c>
      <c r="Q2263" s="12" t="n">
        <v>70.8961021451802</v>
      </c>
      <c r="R2263" s="12" t="n">
        <v>71.8598860876066</v>
      </c>
      <c r="S2263" s="12" t="n">
        <v>71.1860768977663</v>
      </c>
      <c r="T2263" s="12" t="n">
        <v>68.9974619666453</v>
      </c>
      <c r="U2263" s="12" t="n">
        <v>68.2915115356445</v>
      </c>
      <c r="V2263" s="12" t="n">
        <v>76.5374603271484</v>
      </c>
      <c r="W2263" s="12" t="n">
        <v>8.24594879150391</v>
      </c>
      <c r="X2263" s="13" t="n">
        <v>70.2920289685237</v>
      </c>
      <c r="Y2263" s="13" t="n">
        <v>86.9043991843814</v>
      </c>
      <c r="Z2263" s="13" t="n">
        <v>71</v>
      </c>
      <c r="AA2263" s="10" t="s">
        <v>170</v>
      </c>
      <c r="AG2263" s="13" t="n">
        <v>98.8050853345066</v>
      </c>
      <c r="AH2263" s="13" t="n">
        <v>100</v>
      </c>
      <c r="AI2263" s="13" t="n">
        <v>66.9</v>
      </c>
      <c r="AJ2263" s="13" t="n">
        <v>89.3</v>
      </c>
      <c r="AK2263" s="13" t="n">
        <v>69.4</v>
      </c>
      <c r="AL2263" s="12" t="n">
        <v>70.2185185185185</v>
      </c>
      <c r="AM2263" s="10" t="s">
        <v>157</v>
      </c>
    </row>
    <row r="2264" customFormat="false" ht="15" hidden="false" customHeight="false" outlineLevel="0" collapsed="false">
      <c r="A2264" s="10" t="s">
        <v>4977</v>
      </c>
      <c r="B2264" s="10" t="s">
        <v>4963</v>
      </c>
      <c r="C2264" s="10" t="s">
        <v>148</v>
      </c>
      <c r="D2264" s="11" t="n">
        <v>46299.126875</v>
      </c>
      <c r="E2264" s="10" t="s">
        <v>4978</v>
      </c>
      <c r="F2264" s="10" t="s">
        <v>4965</v>
      </c>
      <c r="G2264" s="10" t="s">
        <v>4966</v>
      </c>
      <c r="H2264" s="10" t="s">
        <v>179</v>
      </c>
      <c r="I2264" s="10" t="s">
        <v>152</v>
      </c>
      <c r="J2264" s="10" t="s">
        <v>153</v>
      </c>
      <c r="K2264" s="10" t="s">
        <v>154</v>
      </c>
      <c r="M2264" s="12" t="n">
        <v>71.742044787997</v>
      </c>
      <c r="N2264" s="12" t="n">
        <v>2.49202152037659</v>
      </c>
      <c r="O2264" s="12" t="n">
        <v>71.352709917684</v>
      </c>
      <c r="P2264" s="12" t="n">
        <v>77.1583009172194</v>
      </c>
      <c r="Q2264" s="12" t="n">
        <v>70.6343403202472</v>
      </c>
      <c r="R2264" s="12" t="n">
        <v>72.5732705620364</v>
      </c>
      <c r="S2264" s="12" t="n">
        <v>72.4348388219178</v>
      </c>
      <c r="T2264" s="12" t="n">
        <v>68.9041918684264</v>
      </c>
      <c r="U2264" s="12" t="n">
        <v>68.0035171508789</v>
      </c>
      <c r="V2264" s="12" t="n">
        <v>78.4688415527344</v>
      </c>
      <c r="W2264" s="12" t="n">
        <v>10.4653244018555</v>
      </c>
      <c r="X2264" s="13" t="n">
        <v>61.892428674951</v>
      </c>
      <c r="Y2264" s="13" t="n">
        <v>74.3847124184761</v>
      </c>
      <c r="Z2264" s="13" t="n">
        <v>70.8999999999999</v>
      </c>
      <c r="AA2264" s="10" t="s">
        <v>170</v>
      </c>
      <c r="AG2264" s="13" t="n">
        <v>98.6366283687192</v>
      </c>
      <c r="AH2264" s="13" t="n">
        <v>100</v>
      </c>
      <c r="AI2264" s="13" t="n">
        <v>66.8</v>
      </c>
      <c r="AJ2264" s="13" t="n">
        <v>89.6</v>
      </c>
      <c r="AK2264" s="13" t="n">
        <v>69.3</v>
      </c>
      <c r="AL2264" s="12" t="n">
        <v>71.2784478178368</v>
      </c>
      <c r="AM2264" s="10" t="s">
        <v>157</v>
      </c>
    </row>
    <row r="2265" customFormat="false" ht="15" hidden="false" customHeight="false" outlineLevel="0" collapsed="false">
      <c r="A2265" s="10" t="s">
        <v>4979</v>
      </c>
      <c r="B2265" s="10" t="s">
        <v>4963</v>
      </c>
      <c r="C2265" s="10" t="s">
        <v>148</v>
      </c>
      <c r="D2265" s="11" t="n">
        <v>46299.1269560185</v>
      </c>
      <c r="E2265" s="10" t="s">
        <v>4980</v>
      </c>
      <c r="F2265" s="10" t="s">
        <v>4965</v>
      </c>
      <c r="G2265" s="10" t="s">
        <v>4966</v>
      </c>
      <c r="H2265" s="10" t="s">
        <v>183</v>
      </c>
      <c r="I2265" s="10" t="s">
        <v>152</v>
      </c>
      <c r="J2265" s="10" t="s">
        <v>153</v>
      </c>
      <c r="K2265" s="10" t="s">
        <v>154</v>
      </c>
      <c r="L2265" s="10" t="s">
        <v>161</v>
      </c>
      <c r="M2265" s="12" t="n">
        <v>69.1728519713041</v>
      </c>
      <c r="N2265" s="12" t="n">
        <v>1.3690021234317</v>
      </c>
      <c r="O2265" s="12" t="n">
        <v>68.9069369073708</v>
      </c>
      <c r="P2265" s="12" t="n">
        <v>72.1009043085368</v>
      </c>
      <c r="Q2265" s="12" t="n">
        <v>69.5110466609879</v>
      </c>
      <c r="R2265" s="12" t="n">
        <v>69.5382519871341</v>
      </c>
      <c r="S2265" s="12" t="n">
        <v>69.7781236832796</v>
      </c>
      <c r="T2265" s="12" t="n">
        <v>67.5711094544123</v>
      </c>
      <c r="U2265" s="12" t="n">
        <v>67.2300262451172</v>
      </c>
      <c r="V2265" s="12" t="n">
        <v>72.8831100463867</v>
      </c>
      <c r="W2265" s="12" t="n">
        <v>5.65308380126953</v>
      </c>
      <c r="X2265" s="13" t="n">
        <v>77.7478249309443</v>
      </c>
      <c r="Y2265" s="13" t="n">
        <v>95.7347966735107</v>
      </c>
      <c r="Z2265" s="13" t="n">
        <v>70.0999999999999</v>
      </c>
      <c r="AA2265" s="10" t="s">
        <v>170</v>
      </c>
      <c r="AD2265" s="10" t="s">
        <v>161</v>
      </c>
      <c r="AG2265" s="13" t="n">
        <v>97.7737018074682</v>
      </c>
      <c r="AH2265" s="13" t="n">
        <v>98.5868097428528</v>
      </c>
      <c r="AI2265" s="13" t="n">
        <v>66.1</v>
      </c>
      <c r="AJ2265" s="13" t="n">
        <v>76.7</v>
      </c>
      <c r="AK2265" s="13" t="n">
        <v>69</v>
      </c>
      <c r="AL2265" s="12" t="n">
        <v>69.3126026902479</v>
      </c>
      <c r="AM2265" s="10" t="s">
        <v>157</v>
      </c>
      <c r="AO2265" s="10" t="s">
        <v>4376</v>
      </c>
    </row>
    <row r="2266" customFormat="false" ht="15" hidden="false" customHeight="false" outlineLevel="0" collapsed="false">
      <c r="A2266" s="10" t="s">
        <v>4981</v>
      </c>
      <c r="B2266" s="10" t="s">
        <v>4963</v>
      </c>
      <c r="C2266" s="10" t="s">
        <v>148</v>
      </c>
      <c r="D2266" s="11" t="n">
        <v>46299.1269791667</v>
      </c>
      <c r="E2266" s="10" t="s">
        <v>4982</v>
      </c>
      <c r="F2266" s="10" t="s">
        <v>4965</v>
      </c>
      <c r="G2266" s="10" t="s">
        <v>4966</v>
      </c>
      <c r="H2266" s="10" t="s">
        <v>186</v>
      </c>
      <c r="I2266" s="10" t="s">
        <v>152</v>
      </c>
      <c r="J2266" s="10" t="s">
        <v>153</v>
      </c>
      <c r="K2266" s="10" t="s">
        <v>261</v>
      </c>
      <c r="L2266" s="10" t="s">
        <v>262</v>
      </c>
      <c r="M2266" s="12" t="n">
        <v>64.9760317939957</v>
      </c>
      <c r="N2266" s="12" t="n">
        <v>2.65497418624973</v>
      </c>
      <c r="O2266" s="12" t="n">
        <v>64.4762134336437</v>
      </c>
      <c r="P2266" s="12" t="n">
        <v>69.273975094402</v>
      </c>
      <c r="R2266" s="12" t="n">
        <v>66.0893476190842</v>
      </c>
      <c r="S2266" s="12" t="n">
        <v>66.6344578950302</v>
      </c>
      <c r="T2266" s="12" t="n">
        <v>60.6684224914633</v>
      </c>
      <c r="U2266" s="12" t="n">
        <v>60.0541610717773</v>
      </c>
      <c r="V2266" s="12" t="n">
        <v>70.7048110961914</v>
      </c>
      <c r="W2266" s="12" t="n">
        <v>10.6506500244141</v>
      </c>
      <c r="X2266" s="13" t="n">
        <v>25.6533588420027</v>
      </c>
      <c r="Y2266" s="13" t="n">
        <v>67.1894740641808</v>
      </c>
      <c r="Z2266" s="13" t="n">
        <v>64.4</v>
      </c>
      <c r="AA2266" s="10" t="s">
        <v>155</v>
      </c>
      <c r="AB2266" s="10" t="s">
        <v>161</v>
      </c>
      <c r="AD2266" s="10" t="s">
        <v>263</v>
      </c>
      <c r="AE2266" s="10" t="s">
        <v>161</v>
      </c>
      <c r="AF2266" s="10" t="s">
        <v>161</v>
      </c>
      <c r="AG2266" s="13" t="n">
        <v>78.5115593626232</v>
      </c>
      <c r="AH2266" s="13" t="n">
        <v>79.2972984462346</v>
      </c>
      <c r="AI2266" s="13" t="n">
        <v>59.6</v>
      </c>
      <c r="AJ2266" s="13" t="n">
        <v>75.6</v>
      </c>
      <c r="AK2266" s="13" t="n">
        <v>65.7</v>
      </c>
      <c r="AL2266" s="12" t="n">
        <v>66.1154639175258</v>
      </c>
      <c r="AM2266" s="10" t="s">
        <v>157</v>
      </c>
      <c r="AO2266" s="10" t="s">
        <v>4983</v>
      </c>
    </row>
    <row r="2267" customFormat="false" ht="15" hidden="false" customHeight="false" outlineLevel="0" collapsed="false">
      <c r="A2267" s="10" t="s">
        <v>4984</v>
      </c>
      <c r="B2267" s="10" t="s">
        <v>4963</v>
      </c>
      <c r="C2267" s="10" t="s">
        <v>148</v>
      </c>
      <c r="D2267" s="11" t="n">
        <v>46299.1270138889</v>
      </c>
      <c r="E2267" s="10" t="s">
        <v>4985</v>
      </c>
      <c r="F2267" s="10" t="s">
        <v>4965</v>
      </c>
      <c r="G2267" s="10" t="s">
        <v>4966</v>
      </c>
      <c r="H2267" s="10" t="s">
        <v>189</v>
      </c>
      <c r="I2267" s="10" t="s">
        <v>152</v>
      </c>
      <c r="J2267" s="10" t="s">
        <v>153</v>
      </c>
      <c r="K2267" s="10" t="s">
        <v>154</v>
      </c>
      <c r="M2267" s="12" t="n">
        <v>68.1801708018811</v>
      </c>
      <c r="N2267" s="12" t="n">
        <v>0.886944026928531</v>
      </c>
      <c r="O2267" s="12" t="n">
        <v>67.9708870804228</v>
      </c>
      <c r="P2267" s="12" t="n">
        <v>69.4645512731452</v>
      </c>
      <c r="Q2267" s="12" t="n">
        <v>68.9860988337671</v>
      </c>
      <c r="R2267" s="12" t="n">
        <v>69.5427113082604</v>
      </c>
      <c r="S2267" s="12" t="n">
        <v>68.0249764636198</v>
      </c>
      <c r="T2267" s="12" t="n">
        <v>67.0939786652917</v>
      </c>
      <c r="U2267" s="12" t="n">
        <v>67.0999984741211</v>
      </c>
      <c r="V2267" s="12" t="n">
        <v>71.1353988647461</v>
      </c>
      <c r="W2267" s="12" t="n">
        <v>4.035400390625</v>
      </c>
      <c r="X2267" s="13" t="n">
        <v>91.9717129387114</v>
      </c>
      <c r="Y2267" s="13" t="n">
        <v>99.255107386066</v>
      </c>
      <c r="Z2267" s="13" t="n">
        <v>68.9</v>
      </c>
      <c r="AA2267" s="10" t="s">
        <v>170</v>
      </c>
      <c r="AG2267" s="13" t="n">
        <v>98.9693500891709</v>
      </c>
      <c r="AH2267" s="13" t="n">
        <v>100</v>
      </c>
      <c r="AI2267" s="13" t="n">
        <v>65.5</v>
      </c>
      <c r="AJ2267" s="13" t="n">
        <v>76.3</v>
      </c>
      <c r="AK2267" s="13" t="n">
        <v>67.4</v>
      </c>
      <c r="AL2267" s="12" t="n">
        <v>68.0257840359734</v>
      </c>
      <c r="AM2267" s="10" t="s">
        <v>157</v>
      </c>
    </row>
    <row r="2268" customFormat="false" ht="15" hidden="false" customHeight="false" outlineLevel="0" collapsed="false">
      <c r="A2268" s="10" t="s">
        <v>4986</v>
      </c>
      <c r="B2268" s="10" t="s">
        <v>4963</v>
      </c>
      <c r="C2268" s="10" t="s">
        <v>148</v>
      </c>
      <c r="D2268" s="11" t="n">
        <v>46299.1271527778</v>
      </c>
      <c r="E2268" s="10" t="s">
        <v>4987</v>
      </c>
      <c r="F2268" s="10" t="s">
        <v>4965</v>
      </c>
      <c r="G2268" s="10" t="s">
        <v>4966</v>
      </c>
      <c r="H2268" s="10" t="s">
        <v>192</v>
      </c>
      <c r="I2268" s="10" t="s">
        <v>152</v>
      </c>
      <c r="J2268" s="10" t="s">
        <v>153</v>
      </c>
      <c r="K2268" s="10" t="s">
        <v>154</v>
      </c>
      <c r="M2268" s="12" t="n">
        <v>63.405634625831</v>
      </c>
      <c r="N2268" s="12" t="n">
        <v>1.12797215138972</v>
      </c>
      <c r="O2268" s="12" t="n">
        <v>63.1623329729601</v>
      </c>
      <c r="P2268" s="12" t="n">
        <v>65.9191128909648</v>
      </c>
      <c r="Q2268" s="12" t="n">
        <v>64.2636662901344</v>
      </c>
      <c r="R2268" s="12" t="n">
        <v>63.2686624237985</v>
      </c>
      <c r="S2268" s="12" t="n">
        <v>63.7693588330196</v>
      </c>
      <c r="T2268" s="12" t="n">
        <v>62.2256352893767</v>
      </c>
      <c r="U2268" s="12" t="n">
        <v>61.528491973877</v>
      </c>
      <c r="V2268" s="12" t="n">
        <v>68.0653610229492</v>
      </c>
      <c r="W2268" s="12" t="n">
        <v>6.53686904907227</v>
      </c>
      <c r="X2268" s="13" t="n">
        <v>89.2309056056023</v>
      </c>
      <c r="Y2268" s="13" t="n">
        <v>96.6814036720628</v>
      </c>
      <c r="Z2268" s="13" t="n">
        <v>64.5</v>
      </c>
      <c r="AA2268" s="10" t="s">
        <v>170</v>
      </c>
      <c r="AG2268" s="13" t="n">
        <v>98.7644728490446</v>
      </c>
      <c r="AH2268" s="13" t="n">
        <v>100</v>
      </c>
      <c r="AI2268" s="13" t="n">
        <v>58.7</v>
      </c>
      <c r="AJ2268" s="13" t="n">
        <v>73.1</v>
      </c>
      <c r="AK2268" s="13" t="n">
        <v>62.3</v>
      </c>
      <c r="AL2268" s="12" t="n">
        <v>62.0677120479646</v>
      </c>
      <c r="AM2268" s="10" t="s">
        <v>157</v>
      </c>
    </row>
    <row r="2269" customFormat="false" ht="15" hidden="false" customHeight="false" outlineLevel="0" collapsed="false">
      <c r="A2269" s="10" t="s">
        <v>4988</v>
      </c>
      <c r="B2269" s="10" t="s">
        <v>4963</v>
      </c>
      <c r="C2269" s="10" t="s">
        <v>148</v>
      </c>
      <c r="D2269" s="11" t="n">
        <v>46299.1271875</v>
      </c>
      <c r="E2269" s="10" t="s">
        <v>4989</v>
      </c>
      <c r="F2269" s="10" t="s">
        <v>4965</v>
      </c>
      <c r="G2269" s="10" t="s">
        <v>4966</v>
      </c>
      <c r="H2269" s="10" t="s">
        <v>195</v>
      </c>
      <c r="I2269" s="10" t="s">
        <v>152</v>
      </c>
      <c r="J2269" s="10" t="s">
        <v>153</v>
      </c>
      <c r="K2269" s="10" t="s">
        <v>154</v>
      </c>
      <c r="M2269" s="12" t="n">
        <v>61.8942788705366</v>
      </c>
      <c r="N2269" s="12" t="n">
        <v>2.22161731868498</v>
      </c>
      <c r="O2269" s="12" t="n">
        <v>61.3713581469224</v>
      </c>
      <c r="P2269" s="12" t="n">
        <v>65.7078555425008</v>
      </c>
      <c r="Q2269" s="12" t="n">
        <v>64.7309857909156</v>
      </c>
      <c r="R2269" s="12" t="n">
        <v>63.4386501043393</v>
      </c>
      <c r="S2269" s="12" t="n">
        <v>61.6858294200411</v>
      </c>
      <c r="T2269" s="12" t="n">
        <v>58.3862749129205</v>
      </c>
      <c r="U2269" s="12" t="n">
        <v>57.9888877868652</v>
      </c>
      <c r="V2269" s="12" t="n">
        <v>67.632209777832</v>
      </c>
      <c r="W2269" s="12" t="n">
        <v>9.6433219909668</v>
      </c>
      <c r="X2269" s="13" t="n">
        <v>34.0809717377308</v>
      </c>
      <c r="Y2269" s="13" t="n">
        <v>74.4668992225714</v>
      </c>
      <c r="Z2269" s="13" t="n">
        <v>61.9</v>
      </c>
      <c r="AA2269" s="10" t="s">
        <v>155</v>
      </c>
      <c r="AG2269" s="13" t="n">
        <v>98.8233618233618</v>
      </c>
      <c r="AH2269" s="13" t="n">
        <v>100</v>
      </c>
      <c r="AI2269" s="13" t="n">
        <v>55.5</v>
      </c>
      <c r="AJ2269" s="13" t="n">
        <v>72.3</v>
      </c>
      <c r="AK2269" s="13" t="n">
        <v>60.6</v>
      </c>
      <c r="AL2269" s="12" t="n">
        <v>60.3116129032258</v>
      </c>
      <c r="AM2269" s="10" t="s">
        <v>157</v>
      </c>
    </row>
    <row r="2270" customFormat="false" ht="15" hidden="false" customHeight="false" outlineLevel="0" collapsed="false">
      <c r="A2270" s="10" t="s">
        <v>4990</v>
      </c>
      <c r="B2270" s="10" t="s">
        <v>4963</v>
      </c>
      <c r="C2270" s="10" t="s">
        <v>148</v>
      </c>
      <c r="D2270" s="11" t="n">
        <v>46299.1271990741</v>
      </c>
      <c r="E2270" s="10" t="s">
        <v>4991</v>
      </c>
      <c r="F2270" s="10" t="s">
        <v>4965</v>
      </c>
      <c r="G2270" s="10" t="s">
        <v>4966</v>
      </c>
      <c r="H2270" s="10" t="s">
        <v>198</v>
      </c>
      <c r="I2270" s="10" t="s">
        <v>152</v>
      </c>
      <c r="J2270" s="10" t="s">
        <v>153</v>
      </c>
      <c r="K2270" s="10" t="s">
        <v>154</v>
      </c>
      <c r="M2270" s="12" t="n">
        <v>61.9225759885951</v>
      </c>
      <c r="N2270" s="12" t="n">
        <v>2.61124796993554</v>
      </c>
      <c r="O2270" s="12" t="n">
        <v>61.2286844395612</v>
      </c>
      <c r="P2270" s="12" t="n">
        <v>67.1082557569146</v>
      </c>
      <c r="Q2270" s="12" t="n">
        <v>65.3697065987682</v>
      </c>
      <c r="R2270" s="12" t="n">
        <v>63.7255264764321</v>
      </c>
      <c r="S2270" s="12" t="n">
        <v>62.0658035461279</v>
      </c>
      <c r="T2270" s="12" t="n">
        <v>57.7857650539842</v>
      </c>
      <c r="U2270" s="12" t="n">
        <v>56.650146484375</v>
      </c>
      <c r="V2270" s="12" t="n">
        <v>69.0360488891602</v>
      </c>
      <c r="W2270" s="12" t="n">
        <v>12.3859024047852</v>
      </c>
      <c r="X2270" s="13" t="n">
        <v>27.0854114713217</v>
      </c>
      <c r="Y2270" s="13" t="n">
        <v>70.8530756442228</v>
      </c>
      <c r="Z2270" s="13" t="n">
        <v>61.7000000000001</v>
      </c>
      <c r="AA2270" s="10" t="s">
        <v>155</v>
      </c>
      <c r="AG2270" s="13" t="n">
        <v>98.7502308686819</v>
      </c>
      <c r="AH2270" s="13" t="n">
        <v>100</v>
      </c>
      <c r="AI2270" s="13" t="n">
        <v>55.7</v>
      </c>
      <c r="AJ2270" s="13" t="n">
        <v>73.7</v>
      </c>
      <c r="AK2270" s="13" t="n">
        <v>60.9</v>
      </c>
      <c r="AL2270" s="12" t="n">
        <v>61.1553630589115</v>
      </c>
      <c r="AM2270" s="10" t="s">
        <v>157</v>
      </c>
    </row>
    <row r="2271" customFormat="false" ht="15" hidden="false" customHeight="false" outlineLevel="0" collapsed="false">
      <c r="A2271" s="10" t="s">
        <v>4992</v>
      </c>
      <c r="B2271" s="10" t="s">
        <v>4963</v>
      </c>
      <c r="C2271" s="10" t="s">
        <v>148</v>
      </c>
      <c r="D2271" s="11" t="n">
        <v>46299.1272222222</v>
      </c>
      <c r="E2271" s="10" t="s">
        <v>4993</v>
      </c>
      <c r="F2271" s="10" t="s">
        <v>4965</v>
      </c>
      <c r="G2271" s="10" t="s">
        <v>4966</v>
      </c>
      <c r="H2271" s="10" t="s">
        <v>201</v>
      </c>
      <c r="I2271" s="10" t="s">
        <v>152</v>
      </c>
      <c r="J2271" s="10" t="s">
        <v>153</v>
      </c>
      <c r="K2271" s="10" t="s">
        <v>154</v>
      </c>
      <c r="M2271" s="12" t="n">
        <v>61.6938094888401</v>
      </c>
      <c r="N2271" s="12" t="n">
        <v>1.86678855114216</v>
      </c>
      <c r="O2271" s="12" t="n">
        <v>61.3008995846921</v>
      </c>
      <c r="P2271" s="12" t="n">
        <v>64.7880115743291</v>
      </c>
      <c r="Q2271" s="12" t="n">
        <v>62.6783366072823</v>
      </c>
      <c r="R2271" s="12" t="n">
        <v>63.1292615575253</v>
      </c>
      <c r="S2271" s="12" t="n">
        <v>62.251650532096</v>
      </c>
      <c r="T2271" s="12" t="n">
        <v>58.6596958492968</v>
      </c>
      <c r="U2271" s="12" t="n">
        <v>58.0222206115723</v>
      </c>
      <c r="V2271" s="12" t="n">
        <v>66.4797439575195</v>
      </c>
      <c r="W2271" s="12" t="n">
        <v>8.45752334594727</v>
      </c>
      <c r="X2271" s="13" t="n">
        <v>37.1556293650613</v>
      </c>
      <c r="Y2271" s="13" t="n">
        <v>86.5903041608845</v>
      </c>
      <c r="Z2271" s="13" t="n">
        <v>61.3</v>
      </c>
      <c r="AA2271" s="10" t="s">
        <v>155</v>
      </c>
      <c r="AG2271" s="13" t="n">
        <v>98.7099019794977</v>
      </c>
      <c r="AH2271" s="13" t="n">
        <v>100</v>
      </c>
      <c r="AI2271" s="13" t="n">
        <v>55.4</v>
      </c>
      <c r="AJ2271" s="13" t="n">
        <v>73.1</v>
      </c>
      <c r="AK2271" s="13" t="n">
        <v>61.6</v>
      </c>
      <c r="AL2271" s="12" t="n">
        <v>61.3</v>
      </c>
      <c r="AM2271" s="10" t="s">
        <v>157</v>
      </c>
    </row>
    <row r="2272" customFormat="false" ht="15" hidden="false" customHeight="false" outlineLevel="0" collapsed="false">
      <c r="A2272" s="10" t="s">
        <v>4994</v>
      </c>
      <c r="B2272" s="10" t="s">
        <v>4963</v>
      </c>
      <c r="C2272" s="10" t="s">
        <v>148</v>
      </c>
      <c r="D2272" s="11" t="n">
        <v>46299.1272337963</v>
      </c>
      <c r="E2272" s="10" t="s">
        <v>4995</v>
      </c>
      <c r="F2272" s="10" t="s">
        <v>4965</v>
      </c>
      <c r="G2272" s="10" t="s">
        <v>4966</v>
      </c>
      <c r="H2272" s="10" t="s">
        <v>204</v>
      </c>
      <c r="I2272" s="10" t="s">
        <v>152</v>
      </c>
      <c r="J2272" s="10" t="s">
        <v>153</v>
      </c>
      <c r="K2272" s="10" t="s">
        <v>154</v>
      </c>
      <c r="M2272" s="12" t="n">
        <v>63.4085674192233</v>
      </c>
      <c r="N2272" s="12" t="n">
        <v>1.86199512419218</v>
      </c>
      <c r="O2272" s="12" t="n">
        <v>62.9370971493268</v>
      </c>
      <c r="P2272" s="12" t="n">
        <v>66.6480758584766</v>
      </c>
      <c r="Q2272" s="12" t="n">
        <v>65.7567725022511</v>
      </c>
      <c r="R2272" s="12" t="n">
        <v>64.7907225226876</v>
      </c>
      <c r="S2272" s="12" t="n">
        <v>63.8226390596841</v>
      </c>
      <c r="T2272" s="12" t="n">
        <v>60.5600105607115</v>
      </c>
      <c r="U2272" s="12" t="n">
        <v>59.5543975830078</v>
      </c>
      <c r="V2272" s="12" t="n">
        <v>67.9514312744141</v>
      </c>
      <c r="W2272" s="12" t="n">
        <v>8.39703369140625</v>
      </c>
      <c r="X2272" s="13" t="n">
        <v>40.5819850277711</v>
      </c>
      <c r="Y2272" s="13" t="n">
        <v>84.8879095226596</v>
      </c>
      <c r="Z2272" s="13" t="n">
        <v>63.6</v>
      </c>
      <c r="AA2272" s="10" t="s">
        <v>155</v>
      </c>
      <c r="AG2272" s="13" t="n">
        <v>98.8295661339883</v>
      </c>
      <c r="AH2272" s="13" t="n">
        <v>100</v>
      </c>
      <c r="AI2272" s="13" t="n">
        <v>59</v>
      </c>
      <c r="AJ2272" s="13" t="n">
        <v>73.3</v>
      </c>
      <c r="AK2272" s="13" t="n">
        <v>62.7</v>
      </c>
      <c r="AL2272" s="12" t="n">
        <v>63.095599078341</v>
      </c>
      <c r="AM2272" s="10" t="s">
        <v>157</v>
      </c>
    </row>
    <row r="2273" customFormat="false" ht="15" hidden="false" customHeight="false" outlineLevel="0" collapsed="false">
      <c r="A2273" s="10" t="s">
        <v>4996</v>
      </c>
      <c r="B2273" s="10" t="s">
        <v>4963</v>
      </c>
      <c r="C2273" s="10" t="s">
        <v>148</v>
      </c>
      <c r="D2273" s="11" t="n">
        <v>46299.1272569444</v>
      </c>
      <c r="E2273" s="10" t="s">
        <v>4997</v>
      </c>
      <c r="F2273" s="10" t="s">
        <v>4965</v>
      </c>
      <c r="G2273" s="10" t="s">
        <v>4966</v>
      </c>
      <c r="H2273" s="10" t="s">
        <v>207</v>
      </c>
      <c r="I2273" s="10" t="s">
        <v>152</v>
      </c>
      <c r="J2273" s="10" t="s">
        <v>153</v>
      </c>
      <c r="K2273" s="10" t="s">
        <v>154</v>
      </c>
      <c r="M2273" s="12" t="n">
        <v>64.4394081851189</v>
      </c>
      <c r="N2273" s="12" t="n">
        <v>1.21838279229293</v>
      </c>
      <c r="O2273" s="12" t="n">
        <v>64.0812003708604</v>
      </c>
      <c r="P2273" s="12" t="n">
        <v>67.2849574971963</v>
      </c>
      <c r="Q2273" s="12" t="n">
        <v>66.5697758181233</v>
      </c>
      <c r="R2273" s="12" t="n">
        <v>65.3607840197241</v>
      </c>
      <c r="S2273" s="12" t="n">
        <v>63.9858606452616</v>
      </c>
      <c r="T2273" s="12" t="n">
        <v>63.2771051673583</v>
      </c>
      <c r="U2273" s="12" t="n">
        <v>63.0443267822266</v>
      </c>
      <c r="V2273" s="12" t="n">
        <v>69.1996917724609</v>
      </c>
      <c r="W2273" s="12" t="n">
        <v>6.15536499023438</v>
      </c>
      <c r="X2273" s="13" t="n">
        <v>90.0828270697937</v>
      </c>
      <c r="Y2273" s="13" t="n">
        <v>96.4767589714609</v>
      </c>
      <c r="Z2273" s="13" t="n">
        <v>65.5</v>
      </c>
      <c r="AA2273" s="10" t="s">
        <v>170</v>
      </c>
      <c r="AG2273" s="13" t="n">
        <v>98.9359285726766</v>
      </c>
      <c r="AH2273" s="13" t="n">
        <v>100</v>
      </c>
      <c r="AI2273" s="13" t="n">
        <v>59.7</v>
      </c>
      <c r="AJ2273" s="13" t="n">
        <v>74</v>
      </c>
      <c r="AK2273" s="13" t="n">
        <v>63.5</v>
      </c>
      <c r="AL2273" s="12" t="n">
        <v>63.6099037040993</v>
      </c>
      <c r="AM2273" s="10" t="s">
        <v>157</v>
      </c>
    </row>
    <row r="2274" customFormat="false" ht="15" hidden="false" customHeight="false" outlineLevel="0" collapsed="false">
      <c r="A2274" s="10" t="s">
        <v>4998</v>
      </c>
      <c r="B2274" s="10" t="s">
        <v>4963</v>
      </c>
      <c r="C2274" s="10" t="s">
        <v>148</v>
      </c>
      <c r="D2274" s="11" t="n">
        <v>46299.1272685185</v>
      </c>
      <c r="E2274" s="10" t="s">
        <v>4999</v>
      </c>
      <c r="F2274" s="10" t="s">
        <v>4965</v>
      </c>
      <c r="G2274" s="10" t="s">
        <v>4966</v>
      </c>
      <c r="H2274" s="10" t="s">
        <v>210</v>
      </c>
      <c r="I2274" s="10" t="s">
        <v>152</v>
      </c>
      <c r="J2274" s="10" t="s">
        <v>153</v>
      </c>
      <c r="K2274" s="10" t="s">
        <v>261</v>
      </c>
      <c r="L2274" s="10" t="s">
        <v>362</v>
      </c>
      <c r="M2274" s="12" t="n">
        <v>66.8579802512039</v>
      </c>
      <c r="N2274" s="12" t="n">
        <v>0.964770102068693</v>
      </c>
      <c r="O2274" s="12" t="n">
        <v>66.6422492440266</v>
      </c>
      <c r="P2274" s="12" t="n">
        <v>68.3603367875618</v>
      </c>
      <c r="R2274" s="12" t="n">
        <v>68.8788629649958</v>
      </c>
      <c r="S2274" s="12" t="n">
        <v>66.5741333049901</v>
      </c>
      <c r="T2274" s="12" t="n">
        <v>65.8552730369165</v>
      </c>
      <c r="U2274" s="12" t="n">
        <v>65.5252075195313</v>
      </c>
      <c r="V2274" s="12" t="n">
        <v>70.5048980712891</v>
      </c>
      <c r="W2274" s="12" t="n">
        <v>4.97969055175781</v>
      </c>
      <c r="X2274" s="13" t="n">
        <v>93.5930816440394</v>
      </c>
      <c r="Y2274" s="13" t="n">
        <v>98.8355753931354</v>
      </c>
      <c r="Z2274" s="13" t="n">
        <v>67.8999999999999</v>
      </c>
      <c r="AA2274" s="10" t="s">
        <v>170</v>
      </c>
      <c r="AD2274" s="10" t="s">
        <v>347</v>
      </c>
      <c r="AG2274" s="13" t="n">
        <v>95.856194909379</v>
      </c>
      <c r="AH2274" s="13" t="n">
        <v>100</v>
      </c>
      <c r="AI2274" s="13" t="n">
        <v>61</v>
      </c>
      <c r="AJ2274" s="13" t="n">
        <v>76.8</v>
      </c>
      <c r="AK2274" s="13" t="n">
        <v>65.7</v>
      </c>
      <c r="AL2274" s="12" t="n">
        <v>65.7885964628223</v>
      </c>
      <c r="AM2274" s="10" t="s">
        <v>157</v>
      </c>
      <c r="AO2274" s="10" t="s">
        <v>397</v>
      </c>
    </row>
    <row r="2275" customFormat="false" ht="15" hidden="false" customHeight="false" outlineLevel="0" collapsed="false">
      <c r="A2275" s="10" t="s">
        <v>5000</v>
      </c>
      <c r="B2275" s="10" t="s">
        <v>4963</v>
      </c>
      <c r="C2275" s="10" t="s">
        <v>148</v>
      </c>
      <c r="D2275" s="11" t="n">
        <v>46299.1273032407</v>
      </c>
      <c r="E2275" s="10" t="s">
        <v>5001</v>
      </c>
      <c r="F2275" s="10" t="s">
        <v>4965</v>
      </c>
      <c r="G2275" s="10" t="s">
        <v>4966</v>
      </c>
      <c r="H2275" s="10" t="s">
        <v>213</v>
      </c>
      <c r="I2275" s="10" t="s">
        <v>152</v>
      </c>
      <c r="J2275" s="10" t="s">
        <v>153</v>
      </c>
      <c r="K2275" s="10" t="s">
        <v>261</v>
      </c>
      <c r="L2275" s="10" t="s">
        <v>383</v>
      </c>
      <c r="M2275" s="12" t="n">
        <v>65.3912589091231</v>
      </c>
      <c r="N2275" s="12" t="n">
        <v>1.10942510515283</v>
      </c>
      <c r="O2275" s="12" t="n">
        <v>65.106977130045</v>
      </c>
      <c r="P2275" s="12" t="n">
        <v>67.7529392010143</v>
      </c>
      <c r="R2275" s="12" t="n">
        <v>67.2215146845037</v>
      </c>
      <c r="S2275" s="12" t="n">
        <v>65.5946139783856</v>
      </c>
      <c r="T2275" s="12" t="n">
        <v>64.2062235506097</v>
      </c>
      <c r="U2275" s="12" t="n">
        <v>63.5846138000488</v>
      </c>
      <c r="V2275" s="12" t="n">
        <v>69.7886581420898</v>
      </c>
      <c r="W2275" s="12" t="n">
        <v>6.20404434204102</v>
      </c>
      <c r="X2275" s="13" t="n">
        <v>89.555574524883</v>
      </c>
      <c r="Y2275" s="13" t="n">
        <v>97.3918036985015</v>
      </c>
      <c r="Z2275" s="13" t="n">
        <v>66</v>
      </c>
      <c r="AA2275" s="10" t="s">
        <v>170</v>
      </c>
      <c r="AD2275" s="10" t="s">
        <v>347</v>
      </c>
      <c r="AG2275" s="13" t="n">
        <v>92.9747474747475</v>
      </c>
      <c r="AH2275" s="13" t="n">
        <v>100</v>
      </c>
      <c r="AI2275" s="13" t="n">
        <v>63.1</v>
      </c>
      <c r="AJ2275" s="13" t="n">
        <v>75.6</v>
      </c>
      <c r="AK2275" s="13" t="n">
        <v>64.1</v>
      </c>
      <c r="AL2275" s="12" t="n">
        <v>64.4325803083349</v>
      </c>
      <c r="AM2275" s="10" t="s">
        <v>157</v>
      </c>
      <c r="AO2275" s="10" t="s">
        <v>757</v>
      </c>
    </row>
    <row r="2276" customFormat="false" ht="15" hidden="false" customHeight="false" outlineLevel="0" collapsed="false">
      <c r="A2276" s="10" t="s">
        <v>5002</v>
      </c>
      <c r="B2276" s="10" t="s">
        <v>4963</v>
      </c>
      <c r="C2276" s="10" t="s">
        <v>148</v>
      </c>
      <c r="D2276" s="11" t="n">
        <v>46299.1274074074</v>
      </c>
      <c r="E2276" s="10" t="s">
        <v>5003</v>
      </c>
      <c r="F2276" s="10" t="s">
        <v>4965</v>
      </c>
      <c r="G2276" s="10" t="s">
        <v>4966</v>
      </c>
      <c r="H2276" s="10" t="s">
        <v>216</v>
      </c>
      <c r="I2276" s="10" t="s">
        <v>152</v>
      </c>
      <c r="J2276" s="10" t="s">
        <v>153</v>
      </c>
      <c r="K2276" s="10" t="s">
        <v>261</v>
      </c>
      <c r="L2276" s="10" t="s">
        <v>362</v>
      </c>
      <c r="M2276" s="12" t="n">
        <v>64.8899387494096</v>
      </c>
      <c r="N2276" s="12" t="n">
        <v>1.35105026232243</v>
      </c>
      <c r="O2276" s="12" t="n">
        <v>64.535360465533</v>
      </c>
      <c r="Q2276" s="12" t="n">
        <v>67.9353816105504</v>
      </c>
      <c r="R2276" s="12" t="n">
        <v>65.9532675003623</v>
      </c>
      <c r="S2276" s="12" t="n">
        <v>65.7368249149019</v>
      </c>
      <c r="T2276" s="12" t="n">
        <v>63.5790939061379</v>
      </c>
      <c r="U2276" s="12" t="n">
        <v>62.9654884338379</v>
      </c>
      <c r="V2276" s="12" t="n">
        <v>68.9201507568359</v>
      </c>
      <c r="W2276" s="12" t="n">
        <v>5.95466232299805</v>
      </c>
      <c r="X2276" s="13" t="n">
        <v>81.4925486042817</v>
      </c>
      <c r="Y2276" s="13" t="n">
        <v>95.155331971657</v>
      </c>
      <c r="Z2276" s="13" t="n">
        <v>65.1</v>
      </c>
      <c r="AA2276" s="10" t="s">
        <v>170</v>
      </c>
      <c r="AC2276" s="10" t="s">
        <v>347</v>
      </c>
      <c r="AE2276" s="10" t="s">
        <v>156</v>
      </c>
      <c r="AG2276" s="13" t="n">
        <v>94.8669644939627</v>
      </c>
      <c r="AH2276" s="13" t="n">
        <v>100</v>
      </c>
      <c r="AI2276" s="13" t="n">
        <v>61.9</v>
      </c>
      <c r="AJ2276" s="13" t="n">
        <v>73.7</v>
      </c>
      <c r="AK2276" s="13" t="n">
        <v>63</v>
      </c>
      <c r="AL2276" s="12" t="n">
        <v>63.6481481481482</v>
      </c>
      <c r="AM2276" s="10" t="s">
        <v>157</v>
      </c>
      <c r="AO2276" s="10" t="s">
        <v>418</v>
      </c>
    </row>
    <row r="2277" customFormat="false" ht="15" hidden="false" customHeight="false" outlineLevel="0" collapsed="false">
      <c r="A2277" s="10" t="s">
        <v>5004</v>
      </c>
      <c r="B2277" s="10" t="s">
        <v>4963</v>
      </c>
      <c r="C2277" s="10" t="s">
        <v>148</v>
      </c>
      <c r="D2277" s="11" t="n">
        <v>46299.1274189815</v>
      </c>
      <c r="E2277" s="10" t="s">
        <v>5005</v>
      </c>
      <c r="F2277" s="10" t="s">
        <v>4965</v>
      </c>
      <c r="G2277" s="10" t="s">
        <v>4966</v>
      </c>
      <c r="H2277" s="10" t="s">
        <v>219</v>
      </c>
      <c r="I2277" s="10" t="s">
        <v>152</v>
      </c>
      <c r="J2277" s="10" t="s">
        <v>153</v>
      </c>
      <c r="K2277" s="10" t="s">
        <v>154</v>
      </c>
      <c r="M2277" s="12" t="n">
        <v>64.0133374614017</v>
      </c>
      <c r="N2277" s="12" t="n">
        <v>1.40706125017595</v>
      </c>
      <c r="O2277" s="12" t="n">
        <v>63.8067904320813</v>
      </c>
      <c r="P2277" s="12" t="n">
        <v>64.3971449127435</v>
      </c>
      <c r="Q2277" s="12" t="n">
        <v>66.3706912860453</v>
      </c>
      <c r="R2277" s="12" t="n">
        <v>64.381819259428</v>
      </c>
      <c r="S2277" s="12" t="n">
        <v>64.2483605964541</v>
      </c>
      <c r="T2277" s="12" t="n">
        <v>61.9617201759996</v>
      </c>
      <c r="U2277" s="12" t="n">
        <v>61.3207969665527</v>
      </c>
      <c r="V2277" s="12" t="n">
        <v>67.8365936279297</v>
      </c>
      <c r="W2277" s="12" t="n">
        <v>6.51579666137695</v>
      </c>
      <c r="X2277" s="13" t="n">
        <v>58.6883264072535</v>
      </c>
      <c r="Y2277" s="13" t="n">
        <v>96.6354363430299</v>
      </c>
      <c r="Z2277" s="13" t="n">
        <v>63.8</v>
      </c>
      <c r="AA2277" s="10" t="s">
        <v>170</v>
      </c>
      <c r="AC2277" s="10" t="s">
        <v>156</v>
      </c>
      <c r="AG2277" s="13" t="n">
        <v>96.6615785745065</v>
      </c>
      <c r="AH2277" s="13" t="n">
        <v>100</v>
      </c>
      <c r="AI2277" s="13" t="n">
        <v>60.4</v>
      </c>
      <c r="AJ2277" s="13" t="n">
        <v>72.9</v>
      </c>
      <c r="AK2277" s="13" t="n">
        <v>63.7</v>
      </c>
      <c r="AL2277" s="12" t="n">
        <v>64.1884465686885</v>
      </c>
      <c r="AM2277" s="10" t="s">
        <v>157</v>
      </c>
    </row>
    <row r="2278" customFormat="false" ht="15" hidden="false" customHeight="false" outlineLevel="0" collapsed="false">
      <c r="A2278" s="10" t="s">
        <v>5006</v>
      </c>
      <c r="B2278" s="10" t="s">
        <v>4963</v>
      </c>
      <c r="C2278" s="10" t="s">
        <v>148</v>
      </c>
      <c r="D2278" s="11" t="n">
        <v>46299.1274421296</v>
      </c>
      <c r="E2278" s="10" t="s">
        <v>5007</v>
      </c>
      <c r="F2278" s="10" t="s">
        <v>4965</v>
      </c>
      <c r="G2278" s="10" t="s">
        <v>4966</v>
      </c>
      <c r="H2278" s="10" t="s">
        <v>222</v>
      </c>
      <c r="I2278" s="10" t="s">
        <v>152</v>
      </c>
      <c r="J2278" s="10" t="s">
        <v>153</v>
      </c>
      <c r="K2278" s="10" t="s">
        <v>154</v>
      </c>
      <c r="M2278" s="12" t="n">
        <v>64.287128407165</v>
      </c>
      <c r="N2278" s="12" t="n">
        <v>1.65550574288157</v>
      </c>
      <c r="O2278" s="12" t="n">
        <v>64.1122149772379</v>
      </c>
      <c r="P2278" s="12" t="n">
        <v>63.8452489878565</v>
      </c>
      <c r="Q2278" s="12" t="n">
        <v>67.0364160613006</v>
      </c>
      <c r="R2278" s="12" t="n">
        <v>64.7845331692402</v>
      </c>
      <c r="S2278" s="12" t="n">
        <v>64.1432030677971</v>
      </c>
      <c r="T2278" s="12" t="n">
        <v>61.4055570201598</v>
      </c>
      <c r="U2278" s="12" t="n">
        <v>60.8621063232422</v>
      </c>
      <c r="V2278" s="12" t="n">
        <v>68.0017471313477</v>
      </c>
      <c r="W2278" s="12" t="n">
        <v>7.13964080810547</v>
      </c>
      <c r="X2278" s="13" t="n">
        <v>43.4671419714817</v>
      </c>
      <c r="Y2278" s="13" t="n">
        <v>88.6210994007026</v>
      </c>
      <c r="Z2278" s="13" t="n">
        <v>64.2</v>
      </c>
      <c r="AA2278" s="10" t="s">
        <v>155</v>
      </c>
      <c r="AG2278" s="13" t="n">
        <v>99.0498933901919</v>
      </c>
      <c r="AH2278" s="13" t="n">
        <v>100</v>
      </c>
      <c r="AI2278" s="13" t="n">
        <v>59.7</v>
      </c>
      <c r="AJ2278" s="13" t="n">
        <v>73.5</v>
      </c>
      <c r="AK2278" s="13" t="n">
        <v>63.4</v>
      </c>
      <c r="AL2278" s="12" t="n">
        <v>64.3</v>
      </c>
      <c r="AM2278" s="10" t="s">
        <v>157</v>
      </c>
    </row>
    <row r="2279" customFormat="false" ht="15" hidden="false" customHeight="false" outlineLevel="0" collapsed="false">
      <c r="A2279" s="10" t="s">
        <v>5008</v>
      </c>
      <c r="B2279" s="10" t="s">
        <v>4963</v>
      </c>
      <c r="C2279" s="10" t="s">
        <v>148</v>
      </c>
      <c r="D2279" s="11" t="n">
        <v>46299.1274537037</v>
      </c>
      <c r="E2279" s="10" t="s">
        <v>5009</v>
      </c>
      <c r="F2279" s="10" t="s">
        <v>4965</v>
      </c>
      <c r="G2279" s="10" t="s">
        <v>4966</v>
      </c>
      <c r="H2279" s="10" t="s">
        <v>225</v>
      </c>
      <c r="I2279" s="10" t="s">
        <v>152</v>
      </c>
      <c r="J2279" s="10" t="s">
        <v>153</v>
      </c>
      <c r="K2279" s="10" t="s">
        <v>154</v>
      </c>
      <c r="M2279" s="12" t="n">
        <v>62.685310792044</v>
      </c>
      <c r="N2279" s="12" t="n">
        <v>1.66334523537985</v>
      </c>
      <c r="O2279" s="12" t="n">
        <v>62.2235910955874</v>
      </c>
      <c r="P2279" s="12" t="n">
        <v>65.1287262958331</v>
      </c>
      <c r="Q2279" s="12" t="n">
        <v>65.7309929568895</v>
      </c>
      <c r="R2279" s="12" t="n">
        <v>64.2976551554194</v>
      </c>
      <c r="S2279" s="12" t="n">
        <v>62.8061321553686</v>
      </c>
      <c r="T2279" s="12" t="n">
        <v>60.4160284620771</v>
      </c>
      <c r="U2279" s="12" t="n">
        <v>59.5448455810547</v>
      </c>
      <c r="V2279" s="12" t="n">
        <v>67.4028549194336</v>
      </c>
      <c r="W2279" s="12" t="n">
        <v>7.85800933837891</v>
      </c>
      <c r="X2279" s="13" t="n">
        <v>60.4090786925052</v>
      </c>
      <c r="Y2279" s="13" t="n">
        <v>90.2855395223399</v>
      </c>
      <c r="Z2279" s="13" t="n">
        <v>63.2</v>
      </c>
      <c r="AA2279" s="10" t="s">
        <v>170</v>
      </c>
      <c r="AC2279" s="10" t="s">
        <v>156</v>
      </c>
      <c r="AG2279" s="13" t="n">
        <v>98.456105773179</v>
      </c>
      <c r="AH2279" s="13" t="n">
        <v>100</v>
      </c>
      <c r="AI2279" s="13" t="n">
        <v>58.7</v>
      </c>
      <c r="AJ2279" s="13" t="n">
        <v>72.3</v>
      </c>
      <c r="AK2279" s="13" t="n">
        <v>61.4</v>
      </c>
      <c r="AL2279" s="12" t="n">
        <v>61.3713548387097</v>
      </c>
      <c r="AM2279" s="10" t="s">
        <v>157</v>
      </c>
    </row>
    <row r="2280" customFormat="false" ht="15" hidden="false" customHeight="false" outlineLevel="0" collapsed="false">
      <c r="A2280" s="10" t="s">
        <v>5010</v>
      </c>
      <c r="B2280" s="10" t="s">
        <v>4963</v>
      </c>
      <c r="C2280" s="10" t="s">
        <v>148</v>
      </c>
      <c r="D2280" s="11" t="n">
        <v>46299.1274768519</v>
      </c>
      <c r="E2280" s="10" t="s">
        <v>5011</v>
      </c>
      <c r="F2280" s="10" t="s">
        <v>4965</v>
      </c>
      <c r="G2280" s="10" t="s">
        <v>4966</v>
      </c>
      <c r="H2280" s="10" t="s">
        <v>228</v>
      </c>
      <c r="I2280" s="10" t="s">
        <v>152</v>
      </c>
      <c r="J2280" s="10" t="s">
        <v>153</v>
      </c>
      <c r="K2280" s="10" t="s">
        <v>154</v>
      </c>
      <c r="M2280" s="12" t="n">
        <v>63.1058070084456</v>
      </c>
      <c r="N2280" s="12" t="n">
        <v>1.42993352658906</v>
      </c>
      <c r="O2280" s="12" t="n">
        <v>62.7156916890529</v>
      </c>
      <c r="P2280" s="12" t="n">
        <v>64.7901979098982</v>
      </c>
      <c r="Q2280" s="12" t="n">
        <v>66.1060267606268</v>
      </c>
      <c r="R2280" s="12" t="n">
        <v>63.9490408333856</v>
      </c>
      <c r="S2280" s="12" t="n">
        <v>63.7826687748237</v>
      </c>
      <c r="T2280" s="12" t="n">
        <v>60.9786239099303</v>
      </c>
      <c r="U2280" s="12" t="n">
        <v>59.9756584167481</v>
      </c>
      <c r="V2280" s="12" t="n">
        <v>67.3124694824219</v>
      </c>
      <c r="W2280" s="12" t="n">
        <v>7.33681106567383</v>
      </c>
      <c r="X2280" s="13" t="n">
        <v>64.44968150354</v>
      </c>
      <c r="Y2280" s="13" t="n">
        <v>92.9240538781628</v>
      </c>
      <c r="Z2280" s="13" t="n">
        <v>63.6</v>
      </c>
      <c r="AA2280" s="10" t="s">
        <v>170</v>
      </c>
      <c r="AC2280" s="10" t="s">
        <v>156</v>
      </c>
      <c r="AG2280" s="13" t="n">
        <v>97.7314779122658</v>
      </c>
      <c r="AH2280" s="13" t="n">
        <v>100</v>
      </c>
      <c r="AI2280" s="13" t="n">
        <v>59.3</v>
      </c>
      <c r="AJ2280" s="13" t="n">
        <v>72.1</v>
      </c>
      <c r="AK2280" s="13" t="n">
        <v>62.2</v>
      </c>
      <c r="AL2280" s="12" t="n">
        <v>62.6366638319681</v>
      </c>
      <c r="AM2280" s="10" t="s">
        <v>157</v>
      </c>
    </row>
    <row r="2281" customFormat="false" ht="15" hidden="false" customHeight="false" outlineLevel="0" collapsed="false">
      <c r="A2281" s="10" t="s">
        <v>5012</v>
      </c>
      <c r="B2281" s="10" t="s">
        <v>4963</v>
      </c>
      <c r="C2281" s="10" t="s">
        <v>148</v>
      </c>
      <c r="D2281" s="11" t="n">
        <v>46299.1274884259</v>
      </c>
      <c r="E2281" s="10" t="s">
        <v>5013</v>
      </c>
      <c r="F2281" s="10" t="s">
        <v>4965</v>
      </c>
      <c r="G2281" s="10" t="s">
        <v>4966</v>
      </c>
      <c r="H2281" s="10" t="s">
        <v>231</v>
      </c>
      <c r="I2281" s="10" t="s">
        <v>152</v>
      </c>
      <c r="J2281" s="10" t="s">
        <v>153</v>
      </c>
      <c r="K2281" s="10" t="s">
        <v>154</v>
      </c>
      <c r="M2281" s="12" t="n">
        <v>63.8333956876105</v>
      </c>
      <c r="N2281" s="12" t="n">
        <v>1.41136610738303</v>
      </c>
      <c r="O2281" s="12" t="n">
        <v>63.4229763673084</v>
      </c>
      <c r="P2281" s="12" t="n">
        <v>65.8122727589426</v>
      </c>
      <c r="Q2281" s="12" t="n">
        <v>66.4372389142574</v>
      </c>
      <c r="R2281" s="12" t="n">
        <v>65.4997626692438</v>
      </c>
      <c r="S2281" s="12" t="n">
        <v>63.9772072506338</v>
      </c>
      <c r="T2281" s="12" t="n">
        <v>62.0992297836024</v>
      </c>
      <c r="U2281" s="12" t="n">
        <v>62.0037040710449</v>
      </c>
      <c r="V2281" s="12" t="n">
        <v>68.0598602294922</v>
      </c>
      <c r="W2281" s="12" t="n">
        <v>6.05615615844727</v>
      </c>
      <c r="X2281" s="13" t="n">
        <v>74.5844564240791</v>
      </c>
      <c r="Y2281" s="13" t="n">
        <v>96.6174548721719</v>
      </c>
      <c r="Z2281" s="13" t="n">
        <v>64.5</v>
      </c>
      <c r="AA2281" s="10" t="s">
        <v>170</v>
      </c>
      <c r="AG2281" s="13" t="n">
        <v>98.734866278894</v>
      </c>
      <c r="AH2281" s="13" t="n">
        <v>100</v>
      </c>
      <c r="AI2281" s="13" t="n">
        <v>60.3</v>
      </c>
      <c r="AJ2281" s="13" t="n">
        <v>71.8</v>
      </c>
      <c r="AK2281" s="13" t="n">
        <v>62.1</v>
      </c>
      <c r="AL2281" s="12" t="n">
        <v>62.5588662239089</v>
      </c>
      <c r="AM2281" s="10" t="s">
        <v>157</v>
      </c>
    </row>
    <row r="2282" customFormat="false" ht="15" hidden="false" customHeight="false" outlineLevel="0" collapsed="false">
      <c r="A2282" s="10" t="s">
        <v>5014</v>
      </c>
      <c r="B2282" s="10" t="s">
        <v>4963</v>
      </c>
      <c r="C2282" s="10" t="s">
        <v>148</v>
      </c>
      <c r="D2282" s="11" t="n">
        <v>46299.1275</v>
      </c>
      <c r="E2282" s="10" t="s">
        <v>5015</v>
      </c>
      <c r="F2282" s="10" t="s">
        <v>4965</v>
      </c>
      <c r="G2282" s="10" t="s">
        <v>4966</v>
      </c>
      <c r="H2282" s="10" t="s">
        <v>234</v>
      </c>
      <c r="I2282" s="10" t="s">
        <v>152</v>
      </c>
      <c r="J2282" s="10" t="s">
        <v>153</v>
      </c>
      <c r="K2282" s="10" t="s">
        <v>154</v>
      </c>
      <c r="M2282" s="12" t="n">
        <v>66.3511671795136</v>
      </c>
      <c r="N2282" s="12" t="n">
        <v>1.20330595145851</v>
      </c>
      <c r="O2282" s="12" t="n">
        <v>66.1453417566237</v>
      </c>
      <c r="P2282" s="12" t="n">
        <v>66.3373119425266</v>
      </c>
      <c r="Q2282" s="12" t="n">
        <v>68.2376396441116</v>
      </c>
      <c r="R2282" s="12" t="n">
        <v>68.2822476961523</v>
      </c>
      <c r="S2282" s="12" t="n">
        <v>65.9646547407868</v>
      </c>
      <c r="T2282" s="12" t="n">
        <v>64.5667789255784</v>
      </c>
      <c r="U2282" s="12" t="n">
        <v>64.2755432128906</v>
      </c>
      <c r="V2282" s="12" t="n">
        <v>69.6228179931641</v>
      </c>
      <c r="W2282" s="12" t="n">
        <v>5.34727478027344</v>
      </c>
      <c r="X2282" s="13" t="n">
        <v>77.6049913738095</v>
      </c>
      <c r="Y2282" s="13" t="n">
        <v>97.3235175950653</v>
      </c>
      <c r="Z2282" s="13" t="n">
        <v>66.6</v>
      </c>
      <c r="AA2282" s="10" t="s">
        <v>170</v>
      </c>
      <c r="AE2282" s="10" t="s">
        <v>156</v>
      </c>
      <c r="AG2282" s="13" t="n">
        <v>98.4023255813954</v>
      </c>
      <c r="AH2282" s="13" t="n">
        <v>100</v>
      </c>
      <c r="AI2282" s="13" t="n">
        <v>60.6</v>
      </c>
      <c r="AJ2282" s="13" t="n">
        <v>74.7</v>
      </c>
      <c r="AK2282" s="13" t="n">
        <v>65.3</v>
      </c>
      <c r="AL2282" s="12" t="n">
        <v>65.7994223584908</v>
      </c>
      <c r="AM2282" s="10" t="s">
        <v>157</v>
      </c>
    </row>
    <row r="2283" customFormat="false" ht="15" hidden="false" customHeight="false" outlineLevel="0" collapsed="false">
      <c r="A2283" s="10" t="s">
        <v>5016</v>
      </c>
      <c r="B2283" s="10" t="s">
        <v>4963</v>
      </c>
      <c r="C2283" s="10" t="s">
        <v>148</v>
      </c>
      <c r="D2283" s="11" t="n">
        <v>46299.1275694444</v>
      </c>
      <c r="E2283" s="10" t="s">
        <v>5017</v>
      </c>
      <c r="F2283" s="10" t="s">
        <v>4965</v>
      </c>
      <c r="G2283" s="10" t="s">
        <v>4966</v>
      </c>
      <c r="H2283" s="10" t="s">
        <v>237</v>
      </c>
      <c r="I2283" s="10" t="s">
        <v>152</v>
      </c>
      <c r="J2283" s="10" t="s">
        <v>153</v>
      </c>
      <c r="K2283" s="10" t="s">
        <v>154</v>
      </c>
      <c r="M2283" s="12" t="n">
        <v>67.697154352847</v>
      </c>
      <c r="N2283" s="12" t="n">
        <v>0.995719295643246</v>
      </c>
      <c r="O2283" s="12" t="n">
        <v>67.5143342302051</v>
      </c>
      <c r="P2283" s="12" t="n">
        <v>67.8174666910878</v>
      </c>
      <c r="Q2283" s="12" t="n">
        <v>69.3562554573457</v>
      </c>
      <c r="R2283" s="12" t="n">
        <v>69.1586599284745</v>
      </c>
      <c r="S2283" s="12" t="n">
        <v>67.479769499023</v>
      </c>
      <c r="T2283" s="12" t="n">
        <v>66.3335748236598</v>
      </c>
      <c r="U2283" s="12" t="n">
        <v>66.3111114501953</v>
      </c>
      <c r="V2283" s="12" t="n">
        <v>70.4613876342773</v>
      </c>
      <c r="W2283" s="12" t="n">
        <v>4.15027618408203</v>
      </c>
      <c r="X2283" s="13" t="n">
        <v>82.9596894990773</v>
      </c>
      <c r="Y2283" s="13" t="n">
        <v>99.7732482600528</v>
      </c>
      <c r="Z2283" s="13" t="n">
        <v>68.7999999999999</v>
      </c>
      <c r="AA2283" s="10" t="s">
        <v>170</v>
      </c>
      <c r="AC2283" s="10" t="s">
        <v>156</v>
      </c>
      <c r="AE2283" s="10" t="s">
        <v>156</v>
      </c>
      <c r="AG2283" s="13" t="n">
        <v>95.2627595667187</v>
      </c>
      <c r="AH2283" s="13" t="n">
        <v>100</v>
      </c>
      <c r="AI2283" s="13" t="n">
        <v>64.8</v>
      </c>
      <c r="AJ2283" s="13" t="n">
        <v>75</v>
      </c>
      <c r="AK2283" s="13" t="n">
        <v>66.9</v>
      </c>
      <c r="AL2283" s="12" t="n">
        <v>67.72133640553</v>
      </c>
      <c r="AM2283" s="10" t="s">
        <v>157</v>
      </c>
    </row>
    <row r="2284" customFormat="false" ht="15" hidden="false" customHeight="false" outlineLevel="0" collapsed="false">
      <c r="A2284" s="10" t="s">
        <v>5018</v>
      </c>
      <c r="B2284" s="10" t="s">
        <v>4963</v>
      </c>
      <c r="C2284" s="10" t="s">
        <v>148</v>
      </c>
      <c r="D2284" s="11" t="n">
        <v>46299.1275925926</v>
      </c>
      <c r="E2284" s="10" t="s">
        <v>5019</v>
      </c>
      <c r="F2284" s="10" t="s">
        <v>4965</v>
      </c>
      <c r="G2284" s="10" t="s">
        <v>4966</v>
      </c>
      <c r="H2284" s="10" t="s">
        <v>240</v>
      </c>
      <c r="I2284" s="10" t="s">
        <v>152</v>
      </c>
      <c r="J2284" s="10" t="s">
        <v>153</v>
      </c>
      <c r="K2284" s="10" t="s">
        <v>154</v>
      </c>
      <c r="M2284" s="12" t="n">
        <v>67.1812257972825</v>
      </c>
      <c r="N2284" s="12" t="n">
        <v>0.927983005395799</v>
      </c>
      <c r="O2284" s="12" t="n">
        <v>66.985877886881</v>
      </c>
      <c r="P2284" s="12" t="n">
        <v>67.8736200349509</v>
      </c>
      <c r="Q2284" s="12" t="n">
        <v>68.9381125709459</v>
      </c>
      <c r="R2284" s="12" t="n">
        <v>67.9280749568502</v>
      </c>
      <c r="S2284" s="12" t="n">
        <v>67.1503002267373</v>
      </c>
      <c r="T2284" s="12" t="n">
        <v>66.0972311963619</v>
      </c>
      <c r="U2284" s="12" t="n">
        <v>65.6427154541016</v>
      </c>
      <c r="V2284" s="12" t="n">
        <v>69.7978057861328</v>
      </c>
      <c r="W2284" s="12" t="n">
        <v>4.15509033203125</v>
      </c>
      <c r="X2284" s="13" t="n">
        <v>91.1869358402936</v>
      </c>
      <c r="Y2284" s="13" t="n">
        <v>99.7145960522866</v>
      </c>
      <c r="Z2284" s="13" t="n">
        <v>68.1</v>
      </c>
      <c r="AA2284" s="10" t="s">
        <v>170</v>
      </c>
      <c r="AC2284" s="10" t="s">
        <v>156</v>
      </c>
      <c r="AG2284" s="13" t="n">
        <v>97.8824340277014</v>
      </c>
      <c r="AH2284" s="13" t="n">
        <v>100</v>
      </c>
      <c r="AI2284" s="13" t="n">
        <v>63</v>
      </c>
      <c r="AJ2284" s="13" t="n">
        <v>74.3</v>
      </c>
      <c r="AK2284" s="13" t="n">
        <v>66.9</v>
      </c>
      <c r="AL2284" s="12" t="n">
        <v>67.4773654095284</v>
      </c>
      <c r="AM2284" s="10" t="s">
        <v>157</v>
      </c>
    </row>
    <row r="2285" customFormat="false" ht="15" hidden="false" customHeight="false" outlineLevel="0" collapsed="false">
      <c r="A2285" s="10" t="s">
        <v>5020</v>
      </c>
      <c r="B2285" s="10" t="s">
        <v>4963</v>
      </c>
      <c r="C2285" s="10" t="s">
        <v>148</v>
      </c>
      <c r="D2285" s="11" t="n">
        <v>46299.1277777778</v>
      </c>
      <c r="E2285" s="10" t="s">
        <v>5021</v>
      </c>
      <c r="F2285" s="10" t="s">
        <v>4965</v>
      </c>
      <c r="G2285" s="10" t="s">
        <v>4966</v>
      </c>
      <c r="H2285" s="10" t="s">
        <v>247</v>
      </c>
      <c r="I2285" s="10" t="s">
        <v>152</v>
      </c>
      <c r="J2285" s="10" t="s">
        <v>248</v>
      </c>
      <c r="K2285" s="10" t="s">
        <v>154</v>
      </c>
      <c r="M2285" s="12" t="n">
        <v>65.922097125224</v>
      </c>
      <c r="N2285" s="12" t="n">
        <v>1.39472276435141</v>
      </c>
      <c r="O2285" s="12" t="n">
        <v>65.5497546330058</v>
      </c>
      <c r="P2285" s="12" t="n">
        <v>69.7232638185829</v>
      </c>
      <c r="Q2285" s="12" t="n">
        <v>66.4011879726849</v>
      </c>
      <c r="R2285" s="12" t="n">
        <v>66.7852363818643</v>
      </c>
      <c r="S2285" s="12" t="n">
        <v>66.5460266184584</v>
      </c>
      <c r="T2285" s="12" t="n">
        <v>64.8211886926656</v>
      </c>
      <c r="U2285" s="12" t="n">
        <v>64.4300308227539</v>
      </c>
      <c r="V2285" s="12" t="n">
        <v>70.4525680541992</v>
      </c>
      <c r="W2285" s="12" t="n">
        <v>6.02253723144531</v>
      </c>
      <c r="X2285" s="13" t="n">
        <v>85.0731064763996</v>
      </c>
      <c r="Y2285" s="13" t="n">
        <v>94.3244785949506</v>
      </c>
      <c r="Z2285" s="13" t="n">
        <v>66.9</v>
      </c>
      <c r="AA2285" s="10" t="s">
        <v>170</v>
      </c>
      <c r="AD2285" s="10" t="s">
        <v>156</v>
      </c>
      <c r="AG2285" s="13" t="n">
        <v>98.3240657594806</v>
      </c>
      <c r="AH2285" s="13" t="n">
        <v>100</v>
      </c>
      <c r="AI2285" s="13" t="n">
        <v>63.3</v>
      </c>
      <c r="AJ2285" s="13" t="n">
        <v>73.9</v>
      </c>
      <c r="AK2285" s="13" t="n">
        <v>65.4</v>
      </c>
      <c r="AL2285" s="12" t="n">
        <v>65.9280991735537</v>
      </c>
      <c r="AM2285" s="10" t="s">
        <v>157</v>
      </c>
    </row>
    <row r="2286" customFormat="false" ht="15" hidden="false" customHeight="false" outlineLevel="0" collapsed="false">
      <c r="A2286" s="10" t="s">
        <v>5022</v>
      </c>
      <c r="B2286" s="10" t="s">
        <v>4963</v>
      </c>
      <c r="C2286" s="10" t="s">
        <v>148</v>
      </c>
      <c r="D2286" s="11" t="n">
        <v>46299.1278009259</v>
      </c>
      <c r="E2286" s="10" t="s">
        <v>5023</v>
      </c>
      <c r="F2286" s="10" t="s">
        <v>4965</v>
      </c>
      <c r="G2286" s="10" t="s">
        <v>4966</v>
      </c>
      <c r="H2286" s="10" t="s">
        <v>251</v>
      </c>
      <c r="I2286" s="10" t="s">
        <v>152</v>
      </c>
      <c r="J2286" s="10" t="s">
        <v>248</v>
      </c>
      <c r="K2286" s="10" t="s">
        <v>154</v>
      </c>
      <c r="M2286" s="12" t="n">
        <v>65.6711677290566</v>
      </c>
      <c r="N2286" s="12" t="n">
        <v>1.25273417993572</v>
      </c>
      <c r="O2286" s="12" t="n">
        <v>65.3571756474303</v>
      </c>
      <c r="P2286" s="12" t="n">
        <v>68.7077145238471</v>
      </c>
      <c r="Q2286" s="12" t="n">
        <v>65.9279650215826</v>
      </c>
      <c r="R2286" s="12" t="n">
        <v>66.6093947249891</v>
      </c>
      <c r="S2286" s="12" t="n">
        <v>66.4331333175748</v>
      </c>
      <c r="T2286" s="12" t="n">
        <v>64.6507808581233</v>
      </c>
      <c r="U2286" s="12" t="n">
        <v>64.1210174560547</v>
      </c>
      <c r="V2286" s="12" t="n">
        <v>69.4427337646484</v>
      </c>
      <c r="W2286" s="12" t="n">
        <v>5.32171630859375</v>
      </c>
      <c r="X2286" s="13" t="n">
        <v>85.7743665229734</v>
      </c>
      <c r="Y2286" s="13" t="n">
        <v>96.9372305751235</v>
      </c>
      <c r="Z2286" s="13" t="n">
        <v>66.5</v>
      </c>
      <c r="AA2286" s="10" t="s">
        <v>170</v>
      </c>
      <c r="AG2286" s="13" t="n">
        <v>98.8176377690965</v>
      </c>
      <c r="AH2286" s="13" t="n">
        <v>100</v>
      </c>
      <c r="AI2286" s="13" t="n">
        <v>63.2</v>
      </c>
      <c r="AJ2286" s="13" t="n">
        <v>73.4</v>
      </c>
      <c r="AK2286" s="13" t="n">
        <v>64.8</v>
      </c>
      <c r="AL2286" s="12" t="n">
        <v>65.5854627006416</v>
      </c>
      <c r="AM2286" s="10" t="s">
        <v>157</v>
      </c>
    </row>
    <row r="2287" customFormat="false" ht="15" hidden="false" customHeight="false" outlineLevel="0" collapsed="false">
      <c r="A2287" s="10" t="s">
        <v>5024</v>
      </c>
      <c r="B2287" s="10" t="s">
        <v>4963</v>
      </c>
      <c r="C2287" s="10" t="s">
        <v>148</v>
      </c>
      <c r="D2287" s="11" t="n">
        <v>46299.1278125</v>
      </c>
      <c r="E2287" s="10" t="s">
        <v>5025</v>
      </c>
      <c r="F2287" s="10" t="s">
        <v>4965</v>
      </c>
      <c r="G2287" s="10" t="s">
        <v>4966</v>
      </c>
      <c r="H2287" s="10" t="s">
        <v>254</v>
      </c>
      <c r="I2287" s="10" t="s">
        <v>152</v>
      </c>
      <c r="J2287" s="10" t="s">
        <v>248</v>
      </c>
      <c r="K2287" s="10" t="s">
        <v>154</v>
      </c>
      <c r="M2287" s="12" t="n">
        <v>65.8595271326705</v>
      </c>
      <c r="N2287" s="12" t="n">
        <v>1.5907341468022</v>
      </c>
      <c r="O2287" s="12" t="n">
        <v>65.5172937961548</v>
      </c>
      <c r="P2287" s="12" t="n">
        <v>69.4169299570719</v>
      </c>
      <c r="Q2287" s="12" t="n">
        <v>65.7862168611799</v>
      </c>
      <c r="R2287" s="12" t="n">
        <v>67.0298321266569</v>
      </c>
      <c r="S2287" s="12" t="n">
        <v>66.455883329009</v>
      </c>
      <c r="T2287" s="12" t="n">
        <v>64.4264449767919</v>
      </c>
      <c r="U2287" s="12" t="n">
        <v>63.8751945495606</v>
      </c>
      <c r="V2287" s="12" t="n">
        <v>70.1875228881836</v>
      </c>
      <c r="W2287" s="12" t="n">
        <v>6.31232833862305</v>
      </c>
      <c r="X2287" s="13" t="n">
        <v>79.4452980748125</v>
      </c>
      <c r="Y2287" s="13" t="n">
        <v>92.004854933051</v>
      </c>
      <c r="Z2287" s="13" t="n">
        <v>66.9</v>
      </c>
      <c r="AA2287" s="10" t="s">
        <v>170</v>
      </c>
      <c r="AG2287" s="13" t="n">
        <v>98.6083524318818</v>
      </c>
      <c r="AH2287" s="13" t="n">
        <v>100</v>
      </c>
      <c r="AI2287" s="13" t="n">
        <v>62.9</v>
      </c>
      <c r="AJ2287" s="13" t="n">
        <v>73.7</v>
      </c>
      <c r="AK2287" s="13" t="n">
        <v>64.9</v>
      </c>
      <c r="AL2287" s="12" t="n">
        <v>65.0213700189753</v>
      </c>
      <c r="AM2287" s="10" t="s">
        <v>157</v>
      </c>
    </row>
    <row r="2288" customFormat="false" ht="15" hidden="false" customHeight="false" outlineLevel="0" collapsed="false">
      <c r="A2288" s="10" t="s">
        <v>5026</v>
      </c>
      <c r="B2288" s="10" t="s">
        <v>4963</v>
      </c>
      <c r="C2288" s="10" t="s">
        <v>148</v>
      </c>
      <c r="D2288" s="11" t="n">
        <v>46299.1278356482</v>
      </c>
      <c r="E2288" s="10" t="s">
        <v>5027</v>
      </c>
      <c r="F2288" s="10" t="s">
        <v>4965</v>
      </c>
      <c r="G2288" s="10" t="s">
        <v>4966</v>
      </c>
      <c r="H2288" s="10" t="s">
        <v>257</v>
      </c>
      <c r="I2288" s="10" t="s">
        <v>152</v>
      </c>
      <c r="J2288" s="10" t="s">
        <v>248</v>
      </c>
      <c r="K2288" s="10" t="s">
        <v>154</v>
      </c>
      <c r="M2288" s="12" t="n">
        <v>66.0407055793254</v>
      </c>
      <c r="N2288" s="12" t="n">
        <v>1.34398291457246</v>
      </c>
      <c r="O2288" s="12" t="n">
        <v>65.7029322691853</v>
      </c>
      <c r="P2288" s="12" t="n">
        <v>69.0848272174012</v>
      </c>
      <c r="Q2288" s="12" t="n">
        <v>66.9542195150353</v>
      </c>
      <c r="R2288" s="12" t="n">
        <v>66.7384417437125</v>
      </c>
      <c r="S2288" s="12" t="n">
        <v>66.7469826969862</v>
      </c>
      <c r="T2288" s="12" t="n">
        <v>64.8880309456759</v>
      </c>
      <c r="U2288" s="12" t="n">
        <v>64.3110580444336</v>
      </c>
      <c r="V2288" s="12" t="n">
        <v>70.1540374755859</v>
      </c>
      <c r="W2288" s="12" t="n">
        <v>5.84297943115234</v>
      </c>
      <c r="X2288" s="13" t="n">
        <v>84.4269488900361</v>
      </c>
      <c r="Y2288" s="13" t="n">
        <v>96.5384615384615</v>
      </c>
      <c r="Z2288" s="13" t="n">
        <v>67</v>
      </c>
      <c r="AA2288" s="10" t="s">
        <v>170</v>
      </c>
      <c r="AD2288" s="10" t="s">
        <v>156</v>
      </c>
      <c r="AG2288" s="13" t="n">
        <v>97.9470064724919</v>
      </c>
      <c r="AH2288" s="13" t="n">
        <v>100</v>
      </c>
      <c r="AI2288" s="13" t="n">
        <v>62.3</v>
      </c>
      <c r="AJ2288" s="13" t="n">
        <v>74</v>
      </c>
      <c r="AK2288" s="13" t="n">
        <v>65</v>
      </c>
      <c r="AL2288" s="12" t="n">
        <v>65.4990121215358</v>
      </c>
      <c r="AM2288" s="10" t="s">
        <v>157</v>
      </c>
    </row>
    <row r="2289" customFormat="false" ht="15" hidden="false" customHeight="false" outlineLevel="0" collapsed="false">
      <c r="A2289" s="10" t="s">
        <v>5028</v>
      </c>
      <c r="B2289" s="10" t="s">
        <v>4963</v>
      </c>
      <c r="C2289" s="10" t="s">
        <v>148</v>
      </c>
      <c r="D2289" s="11" t="n">
        <v>46299.1278587963</v>
      </c>
      <c r="E2289" s="10" t="s">
        <v>5029</v>
      </c>
      <c r="F2289" s="10" t="s">
        <v>4965</v>
      </c>
      <c r="G2289" s="10" t="s">
        <v>4966</v>
      </c>
      <c r="H2289" s="10" t="s">
        <v>260</v>
      </c>
      <c r="I2289" s="10" t="s">
        <v>152</v>
      </c>
      <c r="J2289" s="10" t="s">
        <v>248</v>
      </c>
      <c r="K2289" s="10" t="s">
        <v>154</v>
      </c>
      <c r="M2289" s="12" t="n">
        <v>66.3230117875905</v>
      </c>
      <c r="N2289" s="12" t="n">
        <v>1.351286621779</v>
      </c>
      <c r="O2289" s="12" t="n">
        <v>65.9754586334953</v>
      </c>
      <c r="P2289" s="12" t="n">
        <v>69.3871887668214</v>
      </c>
      <c r="Q2289" s="12" t="n">
        <v>66.8610364917752</v>
      </c>
      <c r="R2289" s="12" t="n">
        <v>67.7799419517276</v>
      </c>
      <c r="S2289" s="12" t="n">
        <v>66.712903713688</v>
      </c>
      <c r="T2289" s="12" t="n">
        <v>65.2078975539398</v>
      </c>
      <c r="U2289" s="12" t="n">
        <v>64.7029571533203</v>
      </c>
      <c r="V2289" s="12" t="n">
        <v>70.5477066040039</v>
      </c>
      <c r="W2289" s="12" t="n">
        <v>5.84474945068359</v>
      </c>
      <c r="X2289" s="13" t="n">
        <v>82.6558525043083</v>
      </c>
      <c r="Y2289" s="13" t="n">
        <v>95.9118636649616</v>
      </c>
      <c r="Z2289" s="13" t="n">
        <v>67.1</v>
      </c>
      <c r="AA2289" s="10" t="s">
        <v>170</v>
      </c>
      <c r="AD2289" s="10" t="s">
        <v>156</v>
      </c>
      <c r="AG2289" s="13" t="n">
        <v>98.0895650540664</v>
      </c>
      <c r="AH2289" s="13" t="n">
        <v>100</v>
      </c>
      <c r="AI2289" s="13" t="n">
        <v>63.8</v>
      </c>
      <c r="AJ2289" s="13" t="n">
        <v>73.8</v>
      </c>
      <c r="AK2289" s="13" t="n">
        <v>66.6</v>
      </c>
      <c r="AL2289" s="12" t="n">
        <v>66.9418918918919</v>
      </c>
      <c r="AM2289" s="10" t="s">
        <v>157</v>
      </c>
    </row>
    <row r="2290" customFormat="false" ht="15" hidden="false" customHeight="false" outlineLevel="0" collapsed="false">
      <c r="A2290" s="10" t="s">
        <v>5030</v>
      </c>
      <c r="B2290" s="10" t="s">
        <v>4963</v>
      </c>
      <c r="C2290" s="10" t="s">
        <v>148</v>
      </c>
      <c r="D2290" s="11" t="n">
        <v>46299.1278819444</v>
      </c>
      <c r="E2290" s="10" t="s">
        <v>5031</v>
      </c>
      <c r="F2290" s="10" t="s">
        <v>4965</v>
      </c>
      <c r="G2290" s="10" t="s">
        <v>4966</v>
      </c>
      <c r="H2290" s="10" t="s">
        <v>267</v>
      </c>
      <c r="I2290" s="10" t="s">
        <v>152</v>
      </c>
      <c r="J2290" s="10" t="s">
        <v>248</v>
      </c>
      <c r="K2290" s="10" t="s">
        <v>154</v>
      </c>
      <c r="M2290" s="12" t="n">
        <v>66.2335202827209</v>
      </c>
      <c r="N2290" s="12" t="n">
        <v>1.05555783903178</v>
      </c>
      <c r="O2290" s="12" t="n">
        <v>65.9507417047836</v>
      </c>
      <c r="P2290" s="12" t="n">
        <v>68.4751624945841</v>
      </c>
      <c r="Q2290" s="12" t="n">
        <v>66.6887347000955</v>
      </c>
      <c r="R2290" s="12" t="n">
        <v>67.3086380420643</v>
      </c>
      <c r="S2290" s="12" t="n">
        <v>66.8349055003583</v>
      </c>
      <c r="T2290" s="12" t="n">
        <v>65.0843685746295</v>
      </c>
      <c r="U2290" s="12" t="n">
        <v>64.8841552734375</v>
      </c>
      <c r="V2290" s="12" t="n">
        <v>69.8625335693359</v>
      </c>
      <c r="W2290" s="12" t="n">
        <v>4.97837829589844</v>
      </c>
      <c r="X2290" s="13" t="n">
        <v>89.1388087246244</v>
      </c>
      <c r="Y2290" s="13" t="n">
        <v>98.4926365854565</v>
      </c>
      <c r="Z2290" s="13" t="n">
        <v>67.3</v>
      </c>
      <c r="AA2290" s="10" t="s">
        <v>170</v>
      </c>
      <c r="AG2290" s="13" t="n">
        <v>98.7065224035699</v>
      </c>
      <c r="AH2290" s="13" t="n">
        <v>100</v>
      </c>
      <c r="AI2290" s="13" t="n">
        <v>60</v>
      </c>
      <c r="AJ2290" s="13" t="n">
        <v>72.5</v>
      </c>
      <c r="AK2290" s="13" t="n">
        <v>65.9</v>
      </c>
      <c r="AL2290" s="12" t="n">
        <v>66.0222081308003</v>
      </c>
      <c r="AM2290" s="10" t="s">
        <v>157</v>
      </c>
    </row>
    <row r="2291" customFormat="false" ht="15" hidden="false" customHeight="false" outlineLevel="0" collapsed="false">
      <c r="A2291" s="10" t="s">
        <v>5032</v>
      </c>
      <c r="B2291" s="10" t="s">
        <v>4963</v>
      </c>
      <c r="C2291" s="10" t="s">
        <v>148</v>
      </c>
      <c r="D2291" s="11" t="n">
        <v>46299.1279050926</v>
      </c>
      <c r="E2291" s="10" t="s">
        <v>5033</v>
      </c>
      <c r="F2291" s="10" t="s">
        <v>4965</v>
      </c>
      <c r="G2291" s="10" t="s">
        <v>4966</v>
      </c>
      <c r="H2291" s="10" t="s">
        <v>271</v>
      </c>
      <c r="I2291" s="10" t="s">
        <v>152</v>
      </c>
      <c r="J2291" s="10" t="s">
        <v>248</v>
      </c>
      <c r="K2291" s="10" t="s">
        <v>154</v>
      </c>
      <c r="M2291" s="12" t="n">
        <v>63.3161088673179</v>
      </c>
      <c r="N2291" s="12" t="n">
        <v>2.34269214174269</v>
      </c>
      <c r="O2291" s="12" t="n">
        <v>62.7958253706059</v>
      </c>
      <c r="P2291" s="12" t="n">
        <v>68.295587147336</v>
      </c>
      <c r="Q2291" s="12" t="n">
        <v>64.3521105266257</v>
      </c>
      <c r="R2291" s="12" t="n">
        <v>64.9492374793938</v>
      </c>
      <c r="S2291" s="12" t="n">
        <v>63.9922752779969</v>
      </c>
      <c r="T2291" s="12" t="n">
        <v>61.0167224446988</v>
      </c>
      <c r="U2291" s="12" t="n">
        <v>59.9914970397949</v>
      </c>
      <c r="V2291" s="12" t="n">
        <v>69.7752914428711</v>
      </c>
      <c r="W2291" s="12" t="n">
        <v>9.78379440307617</v>
      </c>
      <c r="X2291" s="13" t="n">
        <v>64.1771897728794</v>
      </c>
      <c r="Y2291" s="13" t="n">
        <v>78.3041809825532</v>
      </c>
      <c r="Z2291" s="13" t="n">
        <v>62.9</v>
      </c>
      <c r="AA2291" s="10" t="s">
        <v>170</v>
      </c>
      <c r="AD2291" s="10" t="s">
        <v>156</v>
      </c>
      <c r="AG2291" s="13" t="n">
        <v>98.1249384283635</v>
      </c>
      <c r="AH2291" s="13" t="n">
        <v>100</v>
      </c>
      <c r="AI2291" s="13" t="n">
        <v>59.3</v>
      </c>
      <c r="AJ2291" s="13" t="n">
        <v>72.4</v>
      </c>
      <c r="AK2291" s="13" t="n">
        <v>61.8</v>
      </c>
      <c r="AL2291" s="12" t="n">
        <v>62.3636824880789</v>
      </c>
      <c r="AM2291" s="10" t="s">
        <v>157</v>
      </c>
    </row>
    <row r="2292" customFormat="false" ht="15" hidden="false" customHeight="false" outlineLevel="0" collapsed="false">
      <c r="A2292" s="10" t="s">
        <v>5034</v>
      </c>
      <c r="B2292" s="10" t="s">
        <v>4963</v>
      </c>
      <c r="C2292" s="10" t="s">
        <v>148</v>
      </c>
      <c r="D2292" s="11" t="n">
        <v>46299.1279166667</v>
      </c>
      <c r="E2292" s="10" t="s">
        <v>5035</v>
      </c>
      <c r="F2292" s="10" t="s">
        <v>4965</v>
      </c>
      <c r="G2292" s="10" t="s">
        <v>4966</v>
      </c>
      <c r="H2292" s="10" t="s">
        <v>274</v>
      </c>
      <c r="I2292" s="10" t="s">
        <v>152</v>
      </c>
      <c r="J2292" s="10" t="s">
        <v>248</v>
      </c>
      <c r="K2292" s="10" t="s">
        <v>154</v>
      </c>
      <c r="M2292" s="12" t="n">
        <v>63.0214137810667</v>
      </c>
      <c r="N2292" s="12" t="n">
        <v>1.92866489025135</v>
      </c>
      <c r="O2292" s="12" t="n">
        <v>62.4994918046152</v>
      </c>
      <c r="P2292" s="12" t="n">
        <v>67.3882004540002</v>
      </c>
      <c r="Q2292" s="12" t="n">
        <v>64.998173695469</v>
      </c>
      <c r="R2292" s="12" t="n">
        <v>64.9190798966947</v>
      </c>
      <c r="S2292" s="12" t="n">
        <v>62.6716377277303</v>
      </c>
      <c r="T2292" s="12" t="n">
        <v>61.134286854841</v>
      </c>
      <c r="U2292" s="12" t="n">
        <v>60.5021057128906</v>
      </c>
      <c r="V2292" s="12" t="n">
        <v>68.7625350952148</v>
      </c>
      <c r="W2292" s="12" t="n">
        <v>8.26042938232422</v>
      </c>
      <c r="X2292" s="13" t="n">
        <v>70.5106043084846</v>
      </c>
      <c r="Y2292" s="13" t="n">
        <v>87.5394904686401</v>
      </c>
      <c r="Z2292" s="13" t="n">
        <v>63</v>
      </c>
      <c r="AA2292" s="10" t="s">
        <v>170</v>
      </c>
      <c r="AG2292" s="13" t="n">
        <v>98.6000094037991</v>
      </c>
      <c r="AH2292" s="13" t="n">
        <v>100</v>
      </c>
      <c r="AI2292" s="13" t="n">
        <v>59.5</v>
      </c>
      <c r="AJ2292" s="13" t="n">
        <v>71.4</v>
      </c>
      <c r="AK2292" s="13" t="n">
        <v>62.1</v>
      </c>
      <c r="AL2292" s="12" t="n">
        <v>62.6020546562829</v>
      </c>
      <c r="AM2292" s="10" t="s">
        <v>157</v>
      </c>
    </row>
    <row r="2293" customFormat="false" ht="15" hidden="false" customHeight="false" outlineLevel="0" collapsed="false">
      <c r="A2293" s="10" t="s">
        <v>5036</v>
      </c>
      <c r="B2293" s="10" t="s">
        <v>4963</v>
      </c>
      <c r="C2293" s="10" t="s">
        <v>148</v>
      </c>
      <c r="D2293" s="11" t="n">
        <v>46299.1279398148</v>
      </c>
      <c r="E2293" s="10" t="s">
        <v>5037</v>
      </c>
      <c r="F2293" s="10" t="s">
        <v>4965</v>
      </c>
      <c r="G2293" s="10" t="s">
        <v>4966</v>
      </c>
      <c r="H2293" s="10" t="s">
        <v>277</v>
      </c>
      <c r="I2293" s="10" t="s">
        <v>152</v>
      </c>
      <c r="J2293" s="10" t="s">
        <v>248</v>
      </c>
      <c r="K2293" s="10" t="s">
        <v>154</v>
      </c>
      <c r="M2293" s="12" t="n">
        <v>63.4606884599375</v>
      </c>
      <c r="N2293" s="12" t="n">
        <v>1.8225799038354</v>
      </c>
      <c r="O2293" s="12" t="n">
        <v>63.0237323006562</v>
      </c>
      <c r="P2293" s="12" t="n">
        <v>68.3425288968912</v>
      </c>
      <c r="Q2293" s="12" t="n">
        <v>64.0511691489693</v>
      </c>
      <c r="R2293" s="12" t="n">
        <v>65.0747967990148</v>
      </c>
      <c r="S2293" s="12" t="n">
        <v>63.2208126446927</v>
      </c>
      <c r="T2293" s="12" t="n">
        <v>61.8358435900199</v>
      </c>
      <c r="U2293" s="12" t="n">
        <v>61.3539009094238</v>
      </c>
      <c r="V2293" s="12" t="n">
        <v>69.4093246459961</v>
      </c>
      <c r="W2293" s="12" t="n">
        <v>8.05542373657227</v>
      </c>
      <c r="X2293" s="13" t="n">
        <v>78.2934172339906</v>
      </c>
      <c r="Y2293" s="13" t="n">
        <v>90.5950798774038</v>
      </c>
      <c r="Z2293" s="13" t="n">
        <v>63.8</v>
      </c>
      <c r="AA2293" s="10" t="s">
        <v>170</v>
      </c>
      <c r="AG2293" s="13" t="n">
        <v>98.4696330324235</v>
      </c>
      <c r="AH2293" s="13" t="n">
        <v>100</v>
      </c>
      <c r="AI2293" s="13" t="n">
        <v>60</v>
      </c>
      <c r="AJ2293" s="13" t="n">
        <v>72.7</v>
      </c>
      <c r="AK2293" s="13" t="n">
        <v>61.5</v>
      </c>
      <c r="AL2293" s="12" t="n">
        <v>61.3539015932682</v>
      </c>
      <c r="AM2293" s="10" t="s">
        <v>157</v>
      </c>
    </row>
    <row r="2294" customFormat="false" ht="15" hidden="false" customHeight="false" outlineLevel="0" collapsed="false">
      <c r="A2294" s="10" t="s">
        <v>5038</v>
      </c>
      <c r="B2294" s="10" t="s">
        <v>4963</v>
      </c>
      <c r="C2294" s="10" t="s">
        <v>148</v>
      </c>
      <c r="D2294" s="11" t="n">
        <v>46299.1279513889</v>
      </c>
      <c r="E2294" s="10" t="s">
        <v>5039</v>
      </c>
      <c r="F2294" s="10" t="s">
        <v>4965</v>
      </c>
      <c r="G2294" s="10" t="s">
        <v>4966</v>
      </c>
      <c r="H2294" s="10" t="s">
        <v>280</v>
      </c>
      <c r="I2294" s="10" t="s">
        <v>152</v>
      </c>
      <c r="J2294" s="10" t="s">
        <v>248</v>
      </c>
      <c r="K2294" s="10" t="s">
        <v>154</v>
      </c>
      <c r="M2294" s="12" t="n">
        <v>63.9207015327519</v>
      </c>
      <c r="N2294" s="12" t="n">
        <v>1.38702009676424</v>
      </c>
      <c r="O2294" s="12" t="n">
        <v>63.5470306268959</v>
      </c>
      <c r="P2294" s="12" t="n">
        <v>67.4210176269963</v>
      </c>
      <c r="Q2294" s="12" t="n">
        <v>65.0756285756295</v>
      </c>
      <c r="R2294" s="12" t="n">
        <v>65.1552601772089</v>
      </c>
      <c r="S2294" s="12" t="n">
        <v>64.1451388863273</v>
      </c>
      <c r="T2294" s="12" t="n">
        <v>62.6777327195405</v>
      </c>
      <c r="U2294" s="12" t="n">
        <v>62.0103034973145</v>
      </c>
      <c r="V2294" s="12" t="n">
        <v>68.2390747070313</v>
      </c>
      <c r="W2294" s="12" t="n">
        <v>6.2287712097168</v>
      </c>
      <c r="X2294" s="13" t="n">
        <v>83.3557451835468</v>
      </c>
      <c r="Y2294" s="13" t="n">
        <v>94.6802226941976</v>
      </c>
      <c r="Z2294" s="13" t="n">
        <v>64.5</v>
      </c>
      <c r="AA2294" s="10" t="s">
        <v>170</v>
      </c>
      <c r="AD2294" s="10" t="s">
        <v>156</v>
      </c>
      <c r="AG2294" s="13" t="n">
        <v>97.0378048780488</v>
      </c>
      <c r="AH2294" s="13" t="n">
        <v>100</v>
      </c>
      <c r="AI2294" s="13" t="n">
        <v>61.2</v>
      </c>
      <c r="AJ2294" s="13" t="n">
        <v>72.2</v>
      </c>
      <c r="AK2294" s="13" t="n">
        <v>63</v>
      </c>
      <c r="AL2294" s="12" t="n">
        <v>63.7725578144174</v>
      </c>
      <c r="AM2294" s="10" t="s">
        <v>157</v>
      </c>
    </row>
    <row r="2295" customFormat="false" ht="15" hidden="false" customHeight="false" outlineLevel="0" collapsed="false">
      <c r="A2295" s="10" t="s">
        <v>5040</v>
      </c>
      <c r="B2295" s="10" t="s">
        <v>4963</v>
      </c>
      <c r="C2295" s="10" t="s">
        <v>148</v>
      </c>
      <c r="D2295" s="11" t="n">
        <v>46299.127974537</v>
      </c>
      <c r="E2295" s="10" t="s">
        <v>5041</v>
      </c>
      <c r="F2295" s="10" t="s">
        <v>4965</v>
      </c>
      <c r="G2295" s="10" t="s">
        <v>4966</v>
      </c>
      <c r="H2295" s="10" t="s">
        <v>283</v>
      </c>
      <c r="I2295" s="10" t="s">
        <v>152</v>
      </c>
      <c r="J2295" s="10" t="s">
        <v>248</v>
      </c>
      <c r="K2295" s="10" t="s">
        <v>154</v>
      </c>
      <c r="M2295" s="12" t="n">
        <v>65.3886864939417</v>
      </c>
      <c r="N2295" s="12" t="n">
        <v>1.28922273127616</v>
      </c>
      <c r="O2295" s="12" t="n">
        <v>65.0746513302567</v>
      </c>
      <c r="P2295" s="12" t="n">
        <v>68.3017746179702</v>
      </c>
      <c r="Q2295" s="12" t="n">
        <v>66.1087939289451</v>
      </c>
      <c r="R2295" s="12" t="n">
        <v>66.5195666845743</v>
      </c>
      <c r="S2295" s="12" t="n">
        <v>65.5435843052849</v>
      </c>
      <c r="T2295" s="12" t="n">
        <v>63.9739575350753</v>
      </c>
      <c r="U2295" s="12" t="n">
        <v>63.9740753173828</v>
      </c>
      <c r="V2295" s="12" t="n">
        <v>69.0978088378906</v>
      </c>
      <c r="W2295" s="12" t="n">
        <v>5.12373352050781</v>
      </c>
      <c r="X2295" s="13" t="n">
        <v>81.7761946039658</v>
      </c>
      <c r="Y2295" s="13" t="n">
        <v>97.5715137067938</v>
      </c>
      <c r="Z2295" s="13" t="n">
        <v>66.4</v>
      </c>
      <c r="AA2295" s="10" t="s">
        <v>170</v>
      </c>
      <c r="AD2295" s="10" t="s">
        <v>156</v>
      </c>
      <c r="AG2295" s="13" t="n">
        <v>97.4036939313984</v>
      </c>
      <c r="AH2295" s="13" t="n">
        <v>100</v>
      </c>
      <c r="AI2295" s="13" t="n">
        <v>62.3</v>
      </c>
      <c r="AJ2295" s="13" t="n">
        <v>73.6</v>
      </c>
      <c r="AK2295" s="13" t="n">
        <v>64.4</v>
      </c>
      <c r="AL2295" s="12" t="n">
        <v>65.101652892562</v>
      </c>
      <c r="AM2295" s="10" t="s">
        <v>157</v>
      </c>
    </row>
    <row r="2296" customFormat="false" ht="15" hidden="false" customHeight="false" outlineLevel="0" collapsed="false">
      <c r="A2296" s="10" t="s">
        <v>5042</v>
      </c>
      <c r="B2296" s="10" t="s">
        <v>4963</v>
      </c>
      <c r="C2296" s="10" t="s">
        <v>148</v>
      </c>
      <c r="D2296" s="11" t="n">
        <v>46299.1280671296</v>
      </c>
      <c r="E2296" s="10" t="s">
        <v>5043</v>
      </c>
      <c r="F2296" s="10" t="s">
        <v>4965</v>
      </c>
      <c r="G2296" s="10" t="s">
        <v>4966</v>
      </c>
      <c r="H2296" s="10" t="s">
        <v>286</v>
      </c>
      <c r="I2296" s="10" t="s">
        <v>152</v>
      </c>
      <c r="J2296" s="10" t="s">
        <v>248</v>
      </c>
      <c r="K2296" s="10" t="s">
        <v>154</v>
      </c>
      <c r="M2296" s="12" t="n">
        <v>62.4640088106216</v>
      </c>
      <c r="N2296" s="12" t="n">
        <v>1.48768085367664</v>
      </c>
      <c r="O2296" s="12" t="n">
        <v>61.9943030986011</v>
      </c>
      <c r="P2296" s="12" t="n">
        <v>66.2595126733457</v>
      </c>
      <c r="Q2296" s="12" t="n">
        <v>63.6333036981113</v>
      </c>
      <c r="R2296" s="12" t="n">
        <v>63.2415532766212</v>
      </c>
      <c r="S2296" s="12" t="n">
        <v>63.9101553982936</v>
      </c>
      <c r="T2296" s="12" t="n">
        <v>60.9762586415578</v>
      </c>
      <c r="U2296" s="12" t="n">
        <v>60.9777793884277</v>
      </c>
      <c r="V2296" s="12" t="n">
        <v>67.297248840332</v>
      </c>
      <c r="W2296" s="12" t="n">
        <v>6.3194694519043</v>
      </c>
      <c r="X2296" s="13" t="n">
        <v>81.9999789387222</v>
      </c>
      <c r="Y2296" s="13" t="n">
        <v>94.7936521308748</v>
      </c>
      <c r="Z2296" s="13" t="n">
        <v>63.4</v>
      </c>
      <c r="AA2296" s="10" t="s">
        <v>170</v>
      </c>
      <c r="AG2296" s="13" t="n">
        <v>98.6095534787124</v>
      </c>
      <c r="AH2296" s="13" t="n">
        <v>100</v>
      </c>
      <c r="AI2296" s="13" t="n">
        <v>59.2</v>
      </c>
      <c r="AJ2296" s="13" t="n">
        <v>71.2</v>
      </c>
      <c r="AK2296" s="13" t="n">
        <v>60.9</v>
      </c>
      <c r="AL2296" s="12" t="n">
        <v>60.9777777777778</v>
      </c>
      <c r="AM2296" s="10" t="s">
        <v>157</v>
      </c>
    </row>
    <row r="2297" customFormat="false" ht="15" hidden="false" customHeight="false" outlineLevel="0" collapsed="false">
      <c r="A2297" s="10" t="s">
        <v>5044</v>
      </c>
      <c r="B2297" s="10" t="s">
        <v>4963</v>
      </c>
      <c r="C2297" s="10" t="s">
        <v>148</v>
      </c>
      <c r="D2297" s="11" t="n">
        <v>46299.1280902778</v>
      </c>
      <c r="E2297" s="10" t="s">
        <v>5045</v>
      </c>
      <c r="F2297" s="10" t="s">
        <v>4965</v>
      </c>
      <c r="G2297" s="10" t="s">
        <v>4966</v>
      </c>
      <c r="H2297" s="10" t="s">
        <v>289</v>
      </c>
      <c r="I2297" s="10" t="s">
        <v>152</v>
      </c>
      <c r="J2297" s="10" t="s">
        <v>248</v>
      </c>
      <c r="K2297" s="10" t="s">
        <v>154</v>
      </c>
      <c r="M2297" s="12" t="n">
        <v>61.4912663165174</v>
      </c>
      <c r="N2297" s="12" t="n">
        <v>1.84799776601252</v>
      </c>
      <c r="O2297" s="12" t="n">
        <v>60.9961834838924</v>
      </c>
      <c r="P2297" s="12" t="n">
        <v>66.4056640698009</v>
      </c>
      <c r="Q2297" s="12" t="n">
        <v>62.7823382531049</v>
      </c>
      <c r="R2297" s="12" t="n">
        <v>62.5280199084433</v>
      </c>
      <c r="S2297" s="12" t="n">
        <v>61.9352248792022</v>
      </c>
      <c r="T2297" s="12" t="n">
        <v>59.7024305985204</v>
      </c>
      <c r="U2297" s="12" t="n">
        <v>58.7827262878418</v>
      </c>
      <c r="V2297" s="12" t="n">
        <v>67.8073883056641</v>
      </c>
      <c r="W2297" s="12" t="n">
        <v>9.02466201782227</v>
      </c>
      <c r="X2297" s="13" t="n">
        <v>75.0066311398327</v>
      </c>
      <c r="Y2297" s="13" t="n">
        <v>88.8572737575655</v>
      </c>
      <c r="Z2297" s="13" t="n">
        <v>61.2</v>
      </c>
      <c r="AA2297" s="10" t="s">
        <v>170</v>
      </c>
      <c r="AG2297" s="13" t="n">
        <v>98.2306125349377</v>
      </c>
      <c r="AH2297" s="13" t="n">
        <v>100</v>
      </c>
      <c r="AI2297" s="13" t="n">
        <v>58</v>
      </c>
      <c r="AJ2297" s="13" t="n">
        <v>70.6</v>
      </c>
      <c r="AK2297" s="13" t="n">
        <v>59.7</v>
      </c>
      <c r="AL2297" s="12" t="n">
        <v>59.8666666666667</v>
      </c>
      <c r="AM2297" s="10" t="s">
        <v>157</v>
      </c>
    </row>
    <row r="2298" customFormat="false" ht="15" hidden="false" customHeight="false" outlineLevel="0" collapsed="false">
      <c r="A2298" s="10" t="s">
        <v>5046</v>
      </c>
      <c r="B2298" s="10" t="s">
        <v>4963</v>
      </c>
      <c r="C2298" s="10" t="s">
        <v>148</v>
      </c>
      <c r="D2298" s="11" t="n">
        <v>46299.1281365741</v>
      </c>
      <c r="E2298" s="10" t="s">
        <v>5047</v>
      </c>
      <c r="F2298" s="10" t="s">
        <v>4965</v>
      </c>
      <c r="G2298" s="10" t="s">
        <v>4966</v>
      </c>
      <c r="H2298" s="10" t="s">
        <v>292</v>
      </c>
      <c r="I2298" s="10" t="s">
        <v>152</v>
      </c>
      <c r="J2298" s="10" t="s">
        <v>248</v>
      </c>
      <c r="K2298" s="10" t="s">
        <v>154</v>
      </c>
      <c r="M2298" s="12" t="n">
        <v>63.8846437109208</v>
      </c>
      <c r="N2298" s="12" t="n">
        <v>1.34783177431994</v>
      </c>
      <c r="O2298" s="12" t="n">
        <v>63.5383375477015</v>
      </c>
      <c r="P2298" s="12" t="n">
        <v>66.7874662605397</v>
      </c>
      <c r="Q2298" s="12" t="n">
        <v>64.546019979449</v>
      </c>
      <c r="R2298" s="12" t="n">
        <v>65.4394772171546</v>
      </c>
      <c r="S2298" s="12" t="n">
        <v>64.0868985359085</v>
      </c>
      <c r="T2298" s="12" t="n">
        <v>62.0744509528576</v>
      </c>
      <c r="U2298" s="12" t="n">
        <v>61.8099021911621</v>
      </c>
      <c r="V2298" s="12" t="n">
        <v>69.0306091308594</v>
      </c>
      <c r="W2298" s="12" t="n">
        <v>7.22070693969727</v>
      </c>
      <c r="X2298" s="13" t="n">
        <v>76.9433594953241</v>
      </c>
      <c r="Y2298" s="13" t="n">
        <v>95.7886176858343</v>
      </c>
      <c r="Z2298" s="13" t="n">
        <v>64.3</v>
      </c>
      <c r="AA2298" s="10" t="s">
        <v>170</v>
      </c>
      <c r="AG2298" s="13" t="n">
        <v>98.5346250971251</v>
      </c>
      <c r="AH2298" s="13" t="n">
        <v>100</v>
      </c>
      <c r="AI2298" s="13" t="n">
        <v>57.9</v>
      </c>
      <c r="AJ2298" s="13" t="n">
        <v>72.2</v>
      </c>
      <c r="AK2298" s="13" t="n">
        <v>61.9</v>
      </c>
      <c r="AL2298" s="12" t="n">
        <v>62.3929054054054</v>
      </c>
      <c r="AM2298" s="10" t="s">
        <v>157</v>
      </c>
    </row>
    <row r="2299" customFormat="false" ht="15" hidden="false" customHeight="false" outlineLevel="0" collapsed="false">
      <c r="A2299" s="10" t="s">
        <v>5048</v>
      </c>
      <c r="B2299" s="10" t="s">
        <v>4963</v>
      </c>
      <c r="C2299" s="10" t="s">
        <v>148</v>
      </c>
      <c r="D2299" s="11" t="n">
        <v>46299.1281597222</v>
      </c>
      <c r="E2299" s="10" t="s">
        <v>5049</v>
      </c>
      <c r="F2299" s="10" t="s">
        <v>4965</v>
      </c>
      <c r="G2299" s="10" t="s">
        <v>4966</v>
      </c>
      <c r="H2299" s="10" t="s">
        <v>295</v>
      </c>
      <c r="I2299" s="10" t="s">
        <v>152</v>
      </c>
      <c r="J2299" s="10" t="s">
        <v>248</v>
      </c>
      <c r="K2299" s="10" t="s">
        <v>154</v>
      </c>
      <c r="M2299" s="12" t="n">
        <v>62.9855208746235</v>
      </c>
      <c r="N2299" s="12" t="n">
        <v>1.91459158597414</v>
      </c>
      <c r="O2299" s="12" t="n">
        <v>62.518226696676</v>
      </c>
      <c r="P2299" s="12" t="n">
        <v>68.3227865497756</v>
      </c>
      <c r="Q2299" s="12" t="n">
        <v>63.2837243457644</v>
      </c>
      <c r="R2299" s="12" t="n">
        <v>63.9813659626392</v>
      </c>
      <c r="S2299" s="12" t="n">
        <v>63.3812197913035</v>
      </c>
      <c r="T2299" s="12" t="n">
        <v>61.4476955051324</v>
      </c>
      <c r="U2299" s="12" t="n">
        <v>60.7134323120117</v>
      </c>
      <c r="V2299" s="12" t="n">
        <v>69.7155456542969</v>
      </c>
      <c r="W2299" s="12" t="n">
        <v>9.00211334228516</v>
      </c>
      <c r="X2299" s="13" t="n">
        <v>80.6453545495938</v>
      </c>
      <c r="Y2299" s="13" t="n">
        <v>89.1825828560474</v>
      </c>
      <c r="Z2299" s="13" t="n">
        <v>63.2</v>
      </c>
      <c r="AA2299" s="10" t="s">
        <v>170</v>
      </c>
      <c r="AG2299" s="13" t="n">
        <v>98.5732171119458</v>
      </c>
      <c r="AH2299" s="13" t="n">
        <v>100</v>
      </c>
      <c r="AI2299" s="13" t="n">
        <v>59.8</v>
      </c>
      <c r="AJ2299" s="13" t="n">
        <v>72.2</v>
      </c>
      <c r="AK2299" s="13" t="n">
        <v>60.9</v>
      </c>
      <c r="AL2299" s="12" t="n">
        <v>60.9196676765468</v>
      </c>
      <c r="AM2299" s="10" t="s">
        <v>157</v>
      </c>
    </row>
    <row r="2300" customFormat="false" ht="15" hidden="false" customHeight="false" outlineLevel="0" collapsed="false">
      <c r="A2300" s="10" t="s">
        <v>5050</v>
      </c>
      <c r="B2300" s="10" t="s">
        <v>4963</v>
      </c>
      <c r="C2300" s="10" t="s">
        <v>148</v>
      </c>
      <c r="D2300" s="11" t="n">
        <v>46299.1281828704</v>
      </c>
      <c r="E2300" s="10" t="s">
        <v>5051</v>
      </c>
      <c r="F2300" s="10" t="s">
        <v>4965</v>
      </c>
      <c r="G2300" s="10" t="s">
        <v>4966</v>
      </c>
      <c r="H2300" s="10" t="s">
        <v>298</v>
      </c>
      <c r="I2300" s="10" t="s">
        <v>152</v>
      </c>
      <c r="J2300" s="10" t="s">
        <v>248</v>
      </c>
      <c r="K2300" s="10" t="s">
        <v>154</v>
      </c>
      <c r="M2300" s="12" t="n">
        <v>66.6943914528633</v>
      </c>
      <c r="N2300" s="12" t="n">
        <v>0.825760227349572</v>
      </c>
      <c r="O2300" s="12" t="n">
        <v>66.5217441670667</v>
      </c>
      <c r="P2300" s="12" t="n">
        <v>68.8034488443743</v>
      </c>
      <c r="Q2300" s="12" t="n">
        <v>67.163911915758</v>
      </c>
      <c r="R2300" s="12" t="n">
        <v>67.2145658239765</v>
      </c>
      <c r="S2300" s="12" t="n">
        <v>66.2116375171979</v>
      </c>
      <c r="T2300" s="12" t="n">
        <v>65.5846920859527</v>
      </c>
      <c r="U2300" s="12" t="n">
        <v>65.3084335327148</v>
      </c>
      <c r="V2300" s="12" t="n">
        <v>70.1238784790039</v>
      </c>
      <c r="W2300" s="12" t="n">
        <v>4.81544494628906</v>
      </c>
      <c r="X2300" s="13" t="n">
        <v>95.1376561170576</v>
      </c>
      <c r="Y2300" s="13" t="n">
        <v>99.3350910179515</v>
      </c>
      <c r="Z2300" s="13" t="n">
        <v>67.7999999999999</v>
      </c>
      <c r="AA2300" s="10" t="s">
        <v>170</v>
      </c>
      <c r="AG2300" s="13" t="n">
        <v>98.7111691758948</v>
      </c>
      <c r="AH2300" s="13" t="n">
        <v>100</v>
      </c>
      <c r="AI2300" s="13" t="n">
        <v>59.3</v>
      </c>
      <c r="AJ2300" s="13" t="n">
        <v>72.6</v>
      </c>
      <c r="AK2300" s="13" t="n">
        <v>65</v>
      </c>
      <c r="AL2300" s="12" t="n">
        <v>65.9737580912816</v>
      </c>
      <c r="AM2300" s="10" t="s">
        <v>157</v>
      </c>
    </row>
    <row r="2301" customFormat="false" ht="15" hidden="false" customHeight="false" outlineLevel="0" collapsed="false">
      <c r="A2301" s="10" t="s">
        <v>5052</v>
      </c>
      <c r="B2301" s="10" t="s">
        <v>4963</v>
      </c>
      <c r="C2301" s="10" t="s">
        <v>148</v>
      </c>
      <c r="D2301" s="11" t="n">
        <v>46299.1282291667</v>
      </c>
      <c r="E2301" s="10" t="s">
        <v>5053</v>
      </c>
      <c r="F2301" s="10" t="s">
        <v>4965</v>
      </c>
      <c r="G2301" s="10" t="s">
        <v>4966</v>
      </c>
      <c r="H2301" s="10" t="s">
        <v>301</v>
      </c>
      <c r="I2301" s="10" t="s">
        <v>152</v>
      </c>
      <c r="J2301" s="10" t="s">
        <v>248</v>
      </c>
      <c r="K2301" s="10" t="s">
        <v>261</v>
      </c>
      <c r="L2301" s="10" t="s">
        <v>262</v>
      </c>
      <c r="M2301" s="12" t="n">
        <v>64.2459284335642</v>
      </c>
      <c r="N2301" s="12" t="n">
        <v>1.10846482659042</v>
      </c>
      <c r="O2301" s="12" t="n">
        <v>63.97735180365</v>
      </c>
      <c r="P2301" s="12" t="n">
        <v>67.0349792859233</v>
      </c>
      <c r="R2301" s="12" t="n">
        <v>65.2594205972046</v>
      </c>
      <c r="S2301" s="12" t="n">
        <v>64.5156633295359</v>
      </c>
      <c r="T2301" s="12" t="n">
        <v>63.1520507652286</v>
      </c>
      <c r="U2301" s="12" t="n">
        <v>62.7980461120606</v>
      </c>
      <c r="V2301" s="12" t="n">
        <v>68.1475372314453</v>
      </c>
      <c r="W2301" s="12" t="n">
        <v>5.34949111938477</v>
      </c>
      <c r="X2301" s="13" t="n">
        <v>90.6065520135422</v>
      </c>
      <c r="Y2301" s="13" t="n">
        <v>97.8235821277685</v>
      </c>
      <c r="Z2301" s="13" t="n">
        <v>65</v>
      </c>
      <c r="AA2301" s="10" t="s">
        <v>170</v>
      </c>
      <c r="AD2301" s="10" t="s">
        <v>347</v>
      </c>
      <c r="AG2301" s="13" t="n">
        <v>94.2484816796042</v>
      </c>
      <c r="AH2301" s="13" t="n">
        <v>100</v>
      </c>
      <c r="AI2301" s="13" t="n">
        <v>61.7</v>
      </c>
      <c r="AJ2301" s="13" t="n">
        <v>72</v>
      </c>
      <c r="AK2301" s="13" t="n">
        <v>62</v>
      </c>
      <c r="AL2301" s="12" t="n">
        <v>62.7980461740679</v>
      </c>
      <c r="AM2301" s="10" t="s">
        <v>157</v>
      </c>
      <c r="AO2301" s="10" t="s">
        <v>5054</v>
      </c>
    </row>
    <row r="2302" customFormat="false" ht="15" hidden="false" customHeight="false" outlineLevel="0" collapsed="false">
      <c r="A2302" s="10" t="s">
        <v>5055</v>
      </c>
      <c r="B2302" s="10" t="s">
        <v>4963</v>
      </c>
      <c r="C2302" s="10" t="s">
        <v>148</v>
      </c>
      <c r="D2302" s="11" t="n">
        <v>46299.1283333333</v>
      </c>
      <c r="E2302" s="10" t="s">
        <v>5056</v>
      </c>
      <c r="F2302" s="10" t="s">
        <v>4965</v>
      </c>
      <c r="G2302" s="10" t="s">
        <v>4966</v>
      </c>
      <c r="H2302" s="10" t="s">
        <v>304</v>
      </c>
      <c r="I2302" s="10" t="s">
        <v>152</v>
      </c>
      <c r="J2302" s="10" t="s">
        <v>248</v>
      </c>
      <c r="K2302" s="10" t="s">
        <v>154</v>
      </c>
      <c r="M2302" s="12" t="n">
        <v>68.6741336253466</v>
      </c>
      <c r="N2302" s="12" t="n">
        <v>1.05019018488786</v>
      </c>
      <c r="O2302" s="12" t="n">
        <v>68.4196163228466</v>
      </c>
      <c r="P2302" s="12" t="n">
        <v>69.5864507850212</v>
      </c>
      <c r="Q2302" s="12" t="n">
        <v>70.9707436750143</v>
      </c>
      <c r="R2302" s="12" t="n">
        <v>68.7022528413054</v>
      </c>
      <c r="S2302" s="12" t="n">
        <v>69.2533713800249</v>
      </c>
      <c r="T2302" s="12" t="n">
        <v>67.3697389300017</v>
      </c>
      <c r="U2302" s="12" t="n">
        <v>67.2888870239258</v>
      </c>
      <c r="V2302" s="12" t="n">
        <v>71.4762954711914</v>
      </c>
      <c r="W2302" s="12" t="n">
        <v>4.18740844726563</v>
      </c>
      <c r="X2302" s="13" t="n">
        <v>87.1046306340799</v>
      </c>
      <c r="Y2302" s="13" t="n">
        <v>99.6937017420713</v>
      </c>
      <c r="Z2302" s="13" t="n">
        <v>69.4</v>
      </c>
      <c r="AA2302" s="10" t="s">
        <v>170</v>
      </c>
      <c r="AG2302" s="13" t="n">
        <v>98.7139242632623</v>
      </c>
      <c r="AH2302" s="13" t="n">
        <v>100</v>
      </c>
      <c r="AI2302" s="13" t="n">
        <v>66</v>
      </c>
      <c r="AJ2302" s="13" t="n">
        <v>74.7</v>
      </c>
      <c r="AK2302" s="13" t="n">
        <v>66.9</v>
      </c>
      <c r="AL2302" s="12" t="n">
        <v>68.0346593623119</v>
      </c>
      <c r="AM2302" s="10" t="s">
        <v>157</v>
      </c>
    </row>
    <row r="2303" customFormat="false" ht="15" hidden="false" customHeight="false" outlineLevel="0" collapsed="false">
      <c r="A2303" s="10" t="s">
        <v>5057</v>
      </c>
      <c r="B2303" s="10" t="s">
        <v>4963</v>
      </c>
      <c r="C2303" s="10" t="s">
        <v>148</v>
      </c>
      <c r="D2303" s="11" t="n">
        <v>46299.1283564815</v>
      </c>
      <c r="E2303" s="10" t="s">
        <v>5058</v>
      </c>
      <c r="F2303" s="10" t="s">
        <v>4965</v>
      </c>
      <c r="G2303" s="10" t="s">
        <v>4966</v>
      </c>
      <c r="H2303" s="10" t="s">
        <v>307</v>
      </c>
      <c r="I2303" s="10" t="s">
        <v>152</v>
      </c>
      <c r="J2303" s="10" t="s">
        <v>248</v>
      </c>
      <c r="K2303" s="10" t="s">
        <v>154</v>
      </c>
      <c r="M2303" s="12" t="n">
        <v>67.1534086648843</v>
      </c>
      <c r="N2303" s="12" t="n">
        <v>1.12108001369959</v>
      </c>
      <c r="O2303" s="12" t="n">
        <v>66.813391101129</v>
      </c>
      <c r="P2303" s="12" t="n">
        <v>69.4945303085208</v>
      </c>
      <c r="Q2303" s="12" t="n">
        <v>69.0614337073076</v>
      </c>
      <c r="R2303" s="12" t="n">
        <v>67.5312880287893</v>
      </c>
      <c r="S2303" s="12" t="n">
        <v>67.7518936757081</v>
      </c>
      <c r="T2303" s="12" t="n">
        <v>65.8486203788123</v>
      </c>
      <c r="U2303" s="12" t="n">
        <v>65.8111114501953</v>
      </c>
      <c r="V2303" s="12" t="n">
        <v>70.4360733032227</v>
      </c>
      <c r="W2303" s="12" t="n">
        <v>4.62496185302734</v>
      </c>
      <c r="X2303" s="13" t="n">
        <v>85.0202337876072</v>
      </c>
      <c r="Y2303" s="13" t="n">
        <v>99.3281706176096</v>
      </c>
      <c r="Z2303" s="13" t="n">
        <v>68.3</v>
      </c>
      <c r="AA2303" s="10" t="s">
        <v>170</v>
      </c>
      <c r="AG2303" s="13" t="n">
        <v>98.7477459426969</v>
      </c>
      <c r="AH2303" s="13" t="n">
        <v>100</v>
      </c>
      <c r="AI2303" s="13" t="n">
        <v>64.3</v>
      </c>
      <c r="AJ2303" s="13" t="n">
        <v>74.5</v>
      </c>
      <c r="AK2303" s="13" t="n">
        <v>65.7</v>
      </c>
      <c r="AL2303" s="12" t="n">
        <v>65.8111111111111</v>
      </c>
      <c r="AM2303" s="10" t="s">
        <v>157</v>
      </c>
    </row>
    <row r="2304" customFormat="false" ht="15" hidden="false" customHeight="false" outlineLevel="0" collapsed="false">
      <c r="A2304" s="10" t="s">
        <v>5059</v>
      </c>
      <c r="B2304" s="10" t="s">
        <v>4963</v>
      </c>
      <c r="C2304" s="10" t="s">
        <v>148</v>
      </c>
      <c r="D2304" s="11" t="n">
        <v>46299.1283680556</v>
      </c>
      <c r="E2304" s="10" t="s">
        <v>5060</v>
      </c>
      <c r="F2304" s="10" t="s">
        <v>4965</v>
      </c>
      <c r="G2304" s="10" t="s">
        <v>4966</v>
      </c>
      <c r="H2304" s="10" t="s">
        <v>310</v>
      </c>
      <c r="I2304" s="10" t="s">
        <v>152</v>
      </c>
      <c r="J2304" s="10" t="s">
        <v>248</v>
      </c>
      <c r="K2304" s="10" t="s">
        <v>154</v>
      </c>
      <c r="M2304" s="12" t="n">
        <v>66.4795853611213</v>
      </c>
      <c r="N2304" s="12" t="n">
        <v>1.01058869085505</v>
      </c>
      <c r="O2304" s="12" t="n">
        <v>66.1630840874598</v>
      </c>
      <c r="P2304" s="12" t="n">
        <v>68.3198717980441</v>
      </c>
      <c r="Q2304" s="12" t="n">
        <v>68.4614197950569</v>
      </c>
      <c r="R2304" s="12" t="n">
        <v>67.056725502504</v>
      </c>
      <c r="S2304" s="12" t="n">
        <v>67.0067397619118</v>
      </c>
      <c r="T2304" s="12" t="n">
        <v>65.6182943727139</v>
      </c>
      <c r="U2304" s="12" t="n">
        <v>65.2087097167969</v>
      </c>
      <c r="V2304" s="12" t="n">
        <v>69.6649627685547</v>
      </c>
      <c r="W2304" s="12" t="n">
        <v>4.45625305175781</v>
      </c>
      <c r="X2304" s="13" t="n">
        <v>90.2768245252803</v>
      </c>
      <c r="Y2304" s="13" t="n">
        <v>99.4244361762333</v>
      </c>
      <c r="Z2304" s="13" t="n">
        <v>67.6999999999999</v>
      </c>
      <c r="AA2304" s="10" t="s">
        <v>170</v>
      </c>
      <c r="AG2304" s="13" t="n">
        <v>98.4599516289657</v>
      </c>
      <c r="AH2304" s="13" t="n">
        <v>100</v>
      </c>
      <c r="AI2304" s="13" t="n">
        <v>64.1</v>
      </c>
      <c r="AJ2304" s="13" t="n">
        <v>74.5</v>
      </c>
      <c r="AK2304" s="13" t="n">
        <v>64.8</v>
      </c>
      <c r="AL2304" s="12" t="n">
        <v>65.6407407407407</v>
      </c>
      <c r="AM2304" s="10" t="s">
        <v>157</v>
      </c>
    </row>
    <row r="2305" customFormat="false" ht="15" hidden="false" customHeight="false" outlineLevel="0" collapsed="false">
      <c r="A2305" s="10" t="s">
        <v>5061</v>
      </c>
      <c r="B2305" s="10" t="s">
        <v>4963</v>
      </c>
      <c r="C2305" s="10" t="s">
        <v>148</v>
      </c>
      <c r="D2305" s="11" t="n">
        <v>46299.1283912037</v>
      </c>
      <c r="E2305" s="10" t="s">
        <v>5062</v>
      </c>
      <c r="F2305" s="10" t="s">
        <v>4965</v>
      </c>
      <c r="G2305" s="10" t="s">
        <v>4966</v>
      </c>
      <c r="H2305" s="10" t="s">
        <v>313</v>
      </c>
      <c r="I2305" s="10" t="s">
        <v>152</v>
      </c>
      <c r="J2305" s="10" t="s">
        <v>248</v>
      </c>
      <c r="K2305" s="10" t="s">
        <v>154</v>
      </c>
      <c r="M2305" s="12" t="n">
        <v>66.3727199193973</v>
      </c>
      <c r="N2305" s="12" t="n">
        <v>0.933502321350786</v>
      </c>
      <c r="O2305" s="12" t="n">
        <v>66.0984093189973</v>
      </c>
      <c r="P2305" s="12" t="n">
        <v>67.7456523229779</v>
      </c>
      <c r="Q2305" s="12" t="n">
        <v>68.3306076008481</v>
      </c>
      <c r="R2305" s="12" t="n">
        <v>66.7692729714549</v>
      </c>
      <c r="S2305" s="12" t="n">
        <v>66.8163211048499</v>
      </c>
      <c r="T2305" s="12" t="n">
        <v>65.3525034546501</v>
      </c>
      <c r="U2305" s="12" t="n">
        <v>65.3555526733398</v>
      </c>
      <c r="V2305" s="12" t="n">
        <v>69.4184722900391</v>
      </c>
      <c r="W2305" s="12" t="n">
        <v>4.06291961669922</v>
      </c>
      <c r="X2305" s="13" t="n">
        <v>91.7214878947432</v>
      </c>
      <c r="Y2305" s="13" t="n">
        <v>99.5926407821297</v>
      </c>
      <c r="Z2305" s="13" t="n">
        <v>67.7999999999999</v>
      </c>
      <c r="AA2305" s="10" t="s">
        <v>170</v>
      </c>
      <c r="AG2305" s="13" t="n">
        <v>98.6705861179435</v>
      </c>
      <c r="AH2305" s="13" t="n">
        <v>100</v>
      </c>
      <c r="AI2305" s="13" t="n">
        <v>63.8</v>
      </c>
      <c r="AJ2305" s="13" t="n">
        <v>74.3</v>
      </c>
      <c r="AK2305" s="13" t="n">
        <v>65</v>
      </c>
      <c r="AL2305" s="12" t="n">
        <v>65.3555555555556</v>
      </c>
      <c r="AM2305" s="10" t="s">
        <v>157</v>
      </c>
    </row>
    <row r="2306" customFormat="false" ht="15" hidden="false" customHeight="false" outlineLevel="0" collapsed="false">
      <c r="A2306" s="10" t="s">
        <v>5063</v>
      </c>
      <c r="B2306" s="10" t="s">
        <v>4963</v>
      </c>
      <c r="C2306" s="10" t="s">
        <v>148</v>
      </c>
      <c r="D2306" s="11" t="n">
        <v>46299.1284143519</v>
      </c>
      <c r="E2306" s="10" t="s">
        <v>5064</v>
      </c>
      <c r="F2306" s="10" t="s">
        <v>4965</v>
      </c>
      <c r="G2306" s="10" t="s">
        <v>4966</v>
      </c>
      <c r="H2306" s="10" t="s">
        <v>316</v>
      </c>
      <c r="I2306" s="10" t="s">
        <v>152</v>
      </c>
      <c r="J2306" s="10" t="s">
        <v>248</v>
      </c>
      <c r="K2306" s="10" t="s">
        <v>154</v>
      </c>
      <c r="M2306" s="12" t="n">
        <v>65.47900954704</v>
      </c>
      <c r="N2306" s="12" t="n">
        <v>0.92536741855622</v>
      </c>
      <c r="O2306" s="12" t="n">
        <v>65.1982142377278</v>
      </c>
      <c r="P2306" s="12" t="n">
        <v>66.8228573235201</v>
      </c>
      <c r="Q2306" s="12" t="n">
        <v>67.4327750288078</v>
      </c>
      <c r="R2306" s="12" t="n">
        <v>66.1224124379543</v>
      </c>
      <c r="S2306" s="12" t="n">
        <v>65.8910621284769</v>
      </c>
      <c r="T2306" s="12" t="n">
        <v>64.2247382961974</v>
      </c>
      <c r="U2306" s="12" t="n">
        <v>64.1481475830078</v>
      </c>
      <c r="V2306" s="12" t="n">
        <v>68.4391326904297</v>
      </c>
      <c r="W2306" s="12" t="n">
        <v>4.29098510742188</v>
      </c>
      <c r="X2306" s="13" t="n">
        <v>90.1813209678378</v>
      </c>
      <c r="Y2306" s="13" t="n">
        <v>99.4792224005707</v>
      </c>
      <c r="Z2306" s="13" t="n">
        <v>66.6</v>
      </c>
      <c r="AA2306" s="10" t="s">
        <v>170</v>
      </c>
      <c r="AG2306" s="13" t="n">
        <v>98.7147887323944</v>
      </c>
      <c r="AH2306" s="13" t="n">
        <v>100</v>
      </c>
      <c r="AI2306" s="13" t="n">
        <v>62.4</v>
      </c>
      <c r="AJ2306" s="13" t="n">
        <v>74.2</v>
      </c>
      <c r="AK2306" s="13" t="n">
        <v>64.3</v>
      </c>
      <c r="AL2306" s="12" t="n">
        <v>64.4282491582492</v>
      </c>
      <c r="AM2306" s="10" t="s">
        <v>157</v>
      </c>
    </row>
    <row r="2307" customFormat="false" ht="15" hidden="false" customHeight="false" outlineLevel="0" collapsed="false">
      <c r="A2307" s="10" t="s">
        <v>5065</v>
      </c>
      <c r="B2307" s="10" t="s">
        <v>4963</v>
      </c>
      <c r="C2307" s="10" t="s">
        <v>148</v>
      </c>
      <c r="D2307" s="11" t="n">
        <v>46299.1284375</v>
      </c>
      <c r="E2307" s="10" t="s">
        <v>5066</v>
      </c>
      <c r="F2307" s="10" t="s">
        <v>4965</v>
      </c>
      <c r="G2307" s="10" t="s">
        <v>4966</v>
      </c>
      <c r="H2307" s="10" t="s">
        <v>319</v>
      </c>
      <c r="I2307" s="10" t="s">
        <v>152</v>
      </c>
      <c r="J2307" s="10" t="s">
        <v>248</v>
      </c>
      <c r="K2307" s="10" t="s">
        <v>154</v>
      </c>
      <c r="M2307" s="12" t="n">
        <v>64.8405254084847</v>
      </c>
      <c r="N2307" s="12" t="n">
        <v>1.08603141929469</v>
      </c>
      <c r="O2307" s="12" t="n">
        <v>64.5096663635261</v>
      </c>
      <c r="P2307" s="12" t="n">
        <v>66.53739857926</v>
      </c>
      <c r="Q2307" s="12" t="n">
        <v>67.0330736614326</v>
      </c>
      <c r="R2307" s="12" t="n">
        <v>65.5646049769845</v>
      </c>
      <c r="S2307" s="12" t="n">
        <v>65.3809397113175</v>
      </c>
      <c r="T2307" s="12" t="n">
        <v>63.753043419629</v>
      </c>
      <c r="U2307" s="12" t="n">
        <v>62.9392395019531</v>
      </c>
      <c r="V2307" s="12" t="n">
        <v>68.5676040649414</v>
      </c>
      <c r="W2307" s="12" t="n">
        <v>5.62836456298828</v>
      </c>
      <c r="X2307" s="13" t="n">
        <v>91.1204395186225</v>
      </c>
      <c r="Y2307" s="13" t="n">
        <v>97.9165675688532</v>
      </c>
      <c r="Z2307" s="13" t="n">
        <v>65.2</v>
      </c>
      <c r="AA2307" s="10" t="s">
        <v>170</v>
      </c>
      <c r="AG2307" s="13" t="n">
        <v>98.514526710403</v>
      </c>
      <c r="AH2307" s="13" t="n">
        <v>100</v>
      </c>
      <c r="AI2307" s="13" t="n">
        <v>62.2</v>
      </c>
      <c r="AJ2307" s="13" t="n">
        <v>74.1</v>
      </c>
      <c r="AK2307" s="13" t="n">
        <v>63.9</v>
      </c>
      <c r="AL2307" s="12" t="n">
        <v>64.537435483871</v>
      </c>
      <c r="AM2307" s="10" t="s">
        <v>157</v>
      </c>
    </row>
    <row r="2308" customFormat="false" ht="15" hidden="false" customHeight="false" outlineLevel="0" collapsed="false">
      <c r="A2308" s="10" t="s">
        <v>5067</v>
      </c>
      <c r="B2308" s="10" t="s">
        <v>4963</v>
      </c>
      <c r="C2308" s="10" t="s">
        <v>148</v>
      </c>
      <c r="D2308" s="11" t="n">
        <v>46299.1286111111</v>
      </c>
      <c r="E2308" s="10" t="s">
        <v>5068</v>
      </c>
      <c r="F2308" s="10" t="s">
        <v>4965</v>
      </c>
      <c r="G2308" s="10" t="s">
        <v>4966</v>
      </c>
      <c r="H2308" s="10" t="s">
        <v>357</v>
      </c>
      <c r="I2308" s="10" t="s">
        <v>358</v>
      </c>
      <c r="J2308" s="10" t="s">
        <v>248</v>
      </c>
      <c r="K2308" s="10" t="s">
        <v>154</v>
      </c>
      <c r="M2308" s="12" t="n">
        <v>49.1355417367108</v>
      </c>
      <c r="N2308" s="12" t="n">
        <v>7.53810563027383</v>
      </c>
      <c r="O2308" s="12" t="n">
        <v>46.9938007942417</v>
      </c>
      <c r="P2308" s="12" t="n">
        <v>59.2057583818356</v>
      </c>
      <c r="Q2308" s="12" t="n">
        <v>57.1988371597611</v>
      </c>
      <c r="R2308" s="12" t="n">
        <v>56.2616447187106</v>
      </c>
      <c r="S2308" s="12" t="n">
        <v>57.7026386944138</v>
      </c>
      <c r="T2308" s="12" t="n">
        <v>35.7770779150362</v>
      </c>
      <c r="U2308" s="12" t="n">
        <v>32.9581146240234</v>
      </c>
      <c r="V2308" s="12" t="n">
        <v>63.5572547912598</v>
      </c>
      <c r="W2308" s="12" t="n">
        <v>30.5991401672363</v>
      </c>
      <c r="X2308" s="13" t="n">
        <v>7.36690524394765</v>
      </c>
      <c r="Y2308" s="13" t="n">
        <v>28.9400895377684</v>
      </c>
      <c r="Z2308" s="13" t="n">
        <v>55.5000000000003</v>
      </c>
      <c r="AA2308" s="10" t="s">
        <v>162</v>
      </c>
      <c r="AG2308" s="13" t="n">
        <v>99.1244744373388</v>
      </c>
      <c r="AH2308" s="13" t="n">
        <v>100</v>
      </c>
      <c r="AI2308" s="13" t="n">
        <v>31.8</v>
      </c>
      <c r="AJ2308" s="13" t="n">
        <v>72.6</v>
      </c>
      <c r="AK2308" s="13" t="n">
        <v>41.3</v>
      </c>
      <c r="AL2308" s="12" t="n">
        <v>37.8444444444444</v>
      </c>
      <c r="AM2308" s="10" t="s">
        <v>157</v>
      </c>
    </row>
    <row r="2309" customFormat="false" ht="15" hidden="false" customHeight="false" outlineLevel="0" collapsed="false">
      <c r="A2309" s="10" t="s">
        <v>5069</v>
      </c>
      <c r="B2309" s="10" t="s">
        <v>4963</v>
      </c>
      <c r="C2309" s="10" t="s">
        <v>148</v>
      </c>
      <c r="D2309" s="11" t="n">
        <v>46299.1286226852</v>
      </c>
      <c r="E2309" s="10" t="s">
        <v>5070</v>
      </c>
      <c r="F2309" s="10" t="s">
        <v>4965</v>
      </c>
      <c r="G2309" s="10" t="s">
        <v>4966</v>
      </c>
      <c r="H2309" s="10" t="s">
        <v>361</v>
      </c>
      <c r="I2309" s="10" t="s">
        <v>358</v>
      </c>
      <c r="J2309" s="10" t="s">
        <v>153</v>
      </c>
      <c r="K2309" s="10" t="s">
        <v>154</v>
      </c>
      <c r="M2309" s="12" t="n">
        <v>52.1201689263492</v>
      </c>
      <c r="N2309" s="12" t="n">
        <v>8.28746967595854</v>
      </c>
      <c r="O2309" s="12" t="n">
        <v>50.2180762587161</v>
      </c>
      <c r="P2309" s="12" t="n">
        <v>62.1528600501733</v>
      </c>
      <c r="Q2309" s="12" t="n">
        <v>59.5311284842699</v>
      </c>
      <c r="R2309" s="12" t="n">
        <v>57.5242342441586</v>
      </c>
      <c r="S2309" s="12" t="n">
        <v>60.4359451187595</v>
      </c>
      <c r="T2309" s="12" t="n">
        <v>36.0575285700921</v>
      </c>
      <c r="U2309" s="12" t="n">
        <v>32.6666297912598</v>
      </c>
      <c r="V2309" s="12" t="n">
        <v>65.3854522705078</v>
      </c>
      <c r="W2309" s="12" t="n">
        <v>32.7188224792481</v>
      </c>
      <c r="X2309" s="13" t="n">
        <v>9.25981128746722</v>
      </c>
      <c r="Y2309" s="13" t="n">
        <v>41.2040613954507</v>
      </c>
      <c r="Z2309" s="13" t="n">
        <v>56.8000000000003</v>
      </c>
      <c r="AA2309" s="10" t="s">
        <v>162</v>
      </c>
      <c r="AC2309" s="10" t="s">
        <v>156</v>
      </c>
      <c r="AG2309" s="13" t="n">
        <v>98.8222633705271</v>
      </c>
      <c r="AH2309" s="13" t="n">
        <v>100</v>
      </c>
      <c r="AI2309" s="13" t="n">
        <v>31.5</v>
      </c>
      <c r="AJ2309" s="13" t="n">
        <v>72.6</v>
      </c>
      <c r="AK2309" s="13" t="n">
        <v>38.1</v>
      </c>
      <c r="AL2309" s="12" t="n">
        <v>32.6666306574781</v>
      </c>
      <c r="AM2309" s="10" t="s">
        <v>157</v>
      </c>
    </row>
    <row r="2310" customFormat="false" ht="15" hidden="false" customHeight="false" outlineLevel="0" collapsed="false">
      <c r="A2310" s="10" t="s">
        <v>5071</v>
      </c>
      <c r="B2310" s="10" t="s">
        <v>5072</v>
      </c>
      <c r="C2310" s="10" t="s">
        <v>148</v>
      </c>
      <c r="D2310" s="11" t="n">
        <v>46299.1468981481</v>
      </c>
      <c r="E2310" s="10" t="s">
        <v>5073</v>
      </c>
      <c r="F2310" s="10" t="s">
        <v>5074</v>
      </c>
      <c r="G2310" s="10" t="s">
        <v>5075</v>
      </c>
      <c r="H2310" s="10" t="s">
        <v>357</v>
      </c>
      <c r="I2310" s="10" t="s">
        <v>358</v>
      </c>
      <c r="J2310" s="10" t="s">
        <v>248</v>
      </c>
      <c r="K2310" s="10" t="s">
        <v>154</v>
      </c>
      <c r="M2310" s="12" t="n">
        <v>52.2642453070112</v>
      </c>
      <c r="N2310" s="12" t="n">
        <v>7.47667455671175</v>
      </c>
      <c r="O2310" s="12" t="n">
        <v>50.2759875867303</v>
      </c>
      <c r="P2310" s="12" t="n">
        <v>62.1495948061969</v>
      </c>
      <c r="Q2310" s="12" t="n">
        <v>60.2204483627027</v>
      </c>
      <c r="R2310" s="12" t="n">
        <v>59.0107962563015</v>
      </c>
      <c r="S2310" s="12" t="n">
        <v>60.1912674785845</v>
      </c>
      <c r="T2310" s="12" t="n">
        <v>38.6946565922463</v>
      </c>
      <c r="U2310" s="12" t="n">
        <v>36.1297302246094</v>
      </c>
      <c r="V2310" s="12" t="n">
        <v>65.978889465332</v>
      </c>
      <c r="W2310" s="12" t="n">
        <v>29.8491592407227</v>
      </c>
      <c r="X2310" s="13" t="n">
        <v>6.75237114860246</v>
      </c>
      <c r="Y2310" s="13" t="n">
        <v>28.6290164153419</v>
      </c>
      <c r="Z2310" s="13" t="n">
        <v>58.0000000000003</v>
      </c>
      <c r="AA2310" s="10" t="s">
        <v>162</v>
      </c>
      <c r="AF2310" s="10" t="s">
        <v>156</v>
      </c>
      <c r="AG2310" s="13" t="n">
        <v>97.9759485094851</v>
      </c>
      <c r="AH2310" s="13" t="n">
        <v>100</v>
      </c>
      <c r="AI2310" s="13" t="n">
        <v>35</v>
      </c>
      <c r="AJ2310" s="13" t="n">
        <v>74.8</v>
      </c>
      <c r="AK2310" s="13" t="n">
        <v>47</v>
      </c>
      <c r="AL2310" s="12" t="n">
        <v>40.8962962962963</v>
      </c>
      <c r="AM2310" s="10" t="s">
        <v>180</v>
      </c>
    </row>
    <row r="2311" customFormat="false" ht="15" hidden="false" customHeight="false" outlineLevel="0" collapsed="false">
      <c r="A2311" s="10" t="s">
        <v>5076</v>
      </c>
      <c r="B2311" s="10" t="s">
        <v>5072</v>
      </c>
      <c r="C2311" s="10" t="s">
        <v>148</v>
      </c>
      <c r="D2311" s="11" t="n">
        <v>46299.1469328704</v>
      </c>
      <c r="E2311" s="10" t="s">
        <v>5077</v>
      </c>
      <c r="F2311" s="10" t="s">
        <v>5074</v>
      </c>
      <c r="G2311" s="10" t="s">
        <v>5075</v>
      </c>
      <c r="H2311" s="10" t="s">
        <v>361</v>
      </c>
      <c r="I2311" s="10" t="s">
        <v>358</v>
      </c>
      <c r="J2311" s="10" t="s">
        <v>153</v>
      </c>
      <c r="K2311" s="10" t="s">
        <v>154</v>
      </c>
      <c r="M2311" s="12" t="n">
        <v>54.1112870421483</v>
      </c>
      <c r="N2311" s="12" t="n">
        <v>7.7005637303898</v>
      </c>
      <c r="O2311" s="12" t="n">
        <v>52.2748071968366</v>
      </c>
      <c r="P2311" s="12" t="n">
        <v>63.1146019376411</v>
      </c>
      <c r="Q2311" s="12" t="n">
        <v>61.8924016245566</v>
      </c>
      <c r="R2311" s="12" t="n">
        <v>58.10752390729</v>
      </c>
      <c r="S2311" s="12" t="n">
        <v>63.3259033249876</v>
      </c>
      <c r="T2311" s="12" t="n">
        <v>39.3597072552632</v>
      </c>
      <c r="U2311" s="12" t="n">
        <v>36.4212150573731</v>
      </c>
      <c r="V2311" s="12" t="n">
        <v>67.4460983276367</v>
      </c>
      <c r="W2311" s="12" t="n">
        <v>31.0248832702637</v>
      </c>
      <c r="X2311" s="13" t="n">
        <v>8.72863395987245</v>
      </c>
      <c r="Y2311" s="13" t="n">
        <v>33.8162768127711</v>
      </c>
      <c r="Z2311" s="13" t="n">
        <v>57.6000000000003</v>
      </c>
      <c r="AA2311" s="10" t="s">
        <v>162</v>
      </c>
      <c r="AF2311" s="10" t="s">
        <v>156</v>
      </c>
      <c r="AG2311" s="13" t="n">
        <v>97.6803126451014</v>
      </c>
      <c r="AH2311" s="13" t="n">
        <v>100</v>
      </c>
      <c r="AI2311" s="13" t="n">
        <v>35.3</v>
      </c>
      <c r="AJ2311" s="13" t="n">
        <v>74.8</v>
      </c>
      <c r="AK2311" s="13" t="n">
        <v>53.9</v>
      </c>
      <c r="AL2311" s="12" t="n">
        <v>47.2714911570557</v>
      </c>
      <c r="AM2311" s="10" t="s">
        <v>180</v>
      </c>
    </row>
    <row r="2312" customFormat="false" ht="15" hidden="false" customHeight="false" outlineLevel="0" collapsed="false">
      <c r="A2312" s="10" t="s">
        <v>5078</v>
      </c>
      <c r="B2312" s="10" t="s">
        <v>5072</v>
      </c>
      <c r="C2312" s="10" t="s">
        <v>148</v>
      </c>
      <c r="D2312" s="11" t="n">
        <v>46299.1469675926</v>
      </c>
      <c r="E2312" s="10" t="s">
        <v>5079</v>
      </c>
      <c r="F2312" s="10" t="s">
        <v>5074</v>
      </c>
      <c r="G2312" s="10" t="s">
        <v>5075</v>
      </c>
      <c r="H2312" s="10" t="s">
        <v>151</v>
      </c>
      <c r="I2312" s="10" t="s">
        <v>152</v>
      </c>
      <c r="J2312" s="10" t="s">
        <v>153</v>
      </c>
      <c r="K2312" s="10" t="s">
        <v>261</v>
      </c>
      <c r="L2312" s="10" t="s">
        <v>346</v>
      </c>
      <c r="M2312" s="12" t="n">
        <v>72.3772365051751</v>
      </c>
      <c r="N2312" s="12" t="n">
        <v>1.91348967348701</v>
      </c>
      <c r="O2312" s="12" t="n">
        <v>72.1305074212989</v>
      </c>
      <c r="P2312" s="12" t="n">
        <v>75.5474922885819</v>
      </c>
      <c r="R2312" s="12" t="n">
        <v>72.8708278630647</v>
      </c>
      <c r="S2312" s="12" t="n">
        <v>72.4846784054245</v>
      </c>
      <c r="T2312" s="12" t="n">
        <v>69.6803689082992</v>
      </c>
      <c r="U2312" s="12" t="n">
        <v>68.8995819091797</v>
      </c>
      <c r="V2312" s="12" t="n">
        <v>76.5152816772461</v>
      </c>
      <c r="W2312" s="12" t="n">
        <v>7.61569976806641</v>
      </c>
      <c r="X2312" s="13" t="n">
        <v>45.1186050213985</v>
      </c>
      <c r="Y2312" s="13" t="n">
        <v>85.9640579492991</v>
      </c>
      <c r="Z2312" s="13" t="n">
        <v>72.1999999999999</v>
      </c>
      <c r="AA2312" s="10" t="s">
        <v>155</v>
      </c>
      <c r="AD2312" s="10" t="s">
        <v>347</v>
      </c>
      <c r="AF2312" s="10" t="s">
        <v>156</v>
      </c>
      <c r="AG2312" s="13" t="n">
        <v>90.7671384249224</v>
      </c>
      <c r="AH2312" s="13" t="n">
        <v>100</v>
      </c>
      <c r="AI2312" s="13" t="n">
        <v>67.5</v>
      </c>
      <c r="AJ2312" s="13" t="n">
        <v>83</v>
      </c>
      <c r="AK2312" s="13" t="n">
        <v>71</v>
      </c>
      <c r="AL2312" s="12" t="n">
        <v>73.2156770607523</v>
      </c>
      <c r="AM2312" s="10" t="s">
        <v>180</v>
      </c>
      <c r="AO2312" s="10" t="s">
        <v>1551</v>
      </c>
    </row>
    <row r="2313" customFormat="false" ht="15" hidden="false" customHeight="false" outlineLevel="0" collapsed="false">
      <c r="A2313" s="10" t="s">
        <v>5080</v>
      </c>
      <c r="B2313" s="10" t="s">
        <v>5072</v>
      </c>
      <c r="C2313" s="10" t="s">
        <v>148</v>
      </c>
      <c r="D2313" s="11" t="n">
        <v>46299.1469907407</v>
      </c>
      <c r="E2313" s="10" t="s">
        <v>5081</v>
      </c>
      <c r="F2313" s="10" t="s">
        <v>5074</v>
      </c>
      <c r="G2313" s="10" t="s">
        <v>5075</v>
      </c>
      <c r="H2313" s="10" t="s">
        <v>160</v>
      </c>
      <c r="I2313" s="10" t="s">
        <v>152</v>
      </c>
      <c r="J2313" s="10" t="s">
        <v>153</v>
      </c>
      <c r="K2313" s="10" t="s">
        <v>261</v>
      </c>
      <c r="L2313" s="10" t="s">
        <v>346</v>
      </c>
      <c r="M2313" s="12" t="n">
        <v>72.1935245637754</v>
      </c>
      <c r="N2313" s="12" t="n">
        <v>2.15268766633777</v>
      </c>
      <c r="O2313" s="12" t="n">
        <v>71.9388973420586</v>
      </c>
      <c r="P2313" s="12" t="n">
        <v>75.5785859218059</v>
      </c>
      <c r="R2313" s="12" t="n">
        <v>72.7690736544823</v>
      </c>
      <c r="S2313" s="12" t="n">
        <v>72.6989386377409</v>
      </c>
      <c r="T2313" s="12" t="n">
        <v>69.605754876102</v>
      </c>
      <c r="U2313" s="12" t="n">
        <v>67.9939651489258</v>
      </c>
      <c r="V2313" s="12" t="n">
        <v>76.6401519775391</v>
      </c>
      <c r="W2313" s="12" t="n">
        <v>8.64618682861328</v>
      </c>
      <c r="X2313" s="13" t="n">
        <v>44.8164316447348</v>
      </c>
      <c r="Y2313" s="13" t="n">
        <v>83.8237911288381</v>
      </c>
      <c r="Z2313" s="13" t="n">
        <v>72.3999999999998</v>
      </c>
      <c r="AA2313" s="10" t="s">
        <v>155</v>
      </c>
      <c r="AD2313" s="10" t="s">
        <v>347</v>
      </c>
      <c r="AF2313" s="10" t="s">
        <v>156</v>
      </c>
      <c r="AG2313" s="13" t="n">
        <v>92.942904958356</v>
      </c>
      <c r="AH2313" s="13" t="n">
        <v>100</v>
      </c>
      <c r="AI2313" s="13" t="n">
        <v>67.3</v>
      </c>
      <c r="AJ2313" s="13" t="n">
        <v>85.2</v>
      </c>
      <c r="AK2313" s="13" t="n">
        <v>71.8</v>
      </c>
      <c r="AL2313" s="12" t="n">
        <v>73.2666666666667</v>
      </c>
      <c r="AM2313" s="10" t="s">
        <v>180</v>
      </c>
      <c r="AO2313" s="10" t="s">
        <v>1156</v>
      </c>
    </row>
    <row r="2314" customFormat="false" ht="15" hidden="false" customHeight="false" outlineLevel="0" collapsed="false">
      <c r="A2314" s="10" t="s">
        <v>5082</v>
      </c>
      <c r="B2314" s="10" t="s">
        <v>5072</v>
      </c>
      <c r="C2314" s="10" t="s">
        <v>148</v>
      </c>
      <c r="D2314" s="11" t="n">
        <v>46299.1470138889</v>
      </c>
      <c r="E2314" s="10" t="s">
        <v>5083</v>
      </c>
      <c r="F2314" s="10" t="s">
        <v>5074</v>
      </c>
      <c r="G2314" s="10" t="s">
        <v>5075</v>
      </c>
      <c r="H2314" s="10" t="s">
        <v>166</v>
      </c>
      <c r="I2314" s="10" t="s">
        <v>152</v>
      </c>
      <c r="J2314" s="10" t="s">
        <v>153</v>
      </c>
      <c r="K2314" s="10" t="s">
        <v>154</v>
      </c>
      <c r="M2314" s="12" t="n">
        <v>71.533931942483</v>
      </c>
      <c r="N2314" s="12" t="n">
        <v>1.88586386333355</v>
      </c>
      <c r="O2314" s="12" t="n">
        <v>71.3287724374692</v>
      </c>
      <c r="P2314" s="12" t="n">
        <v>74.4827280880896</v>
      </c>
      <c r="Q2314" s="12" t="n">
        <v>70.4853429788392</v>
      </c>
      <c r="R2314" s="12" t="n">
        <v>72.0640857156553</v>
      </c>
      <c r="S2314" s="12" t="n">
        <v>71.9931580349728</v>
      </c>
      <c r="T2314" s="12" t="n">
        <v>68.8000606280406</v>
      </c>
      <c r="U2314" s="12" t="n">
        <v>68.1920852661133</v>
      </c>
      <c r="V2314" s="12" t="n">
        <v>74.9347839355469</v>
      </c>
      <c r="W2314" s="12" t="n">
        <v>6.74269866943359</v>
      </c>
      <c r="X2314" s="13" t="n">
        <v>47.9824763661517</v>
      </c>
      <c r="Y2314" s="13" t="n">
        <v>86.0583352547844</v>
      </c>
      <c r="Z2314" s="13" t="n">
        <v>72.2999999999998</v>
      </c>
      <c r="AA2314" s="10" t="s">
        <v>155</v>
      </c>
      <c r="AD2314" s="10" t="s">
        <v>156</v>
      </c>
      <c r="AF2314" s="10" t="s">
        <v>156</v>
      </c>
      <c r="AG2314" s="13" t="n">
        <v>96.4345670228023</v>
      </c>
      <c r="AH2314" s="13" t="n">
        <v>100</v>
      </c>
      <c r="AI2314" s="13" t="n">
        <v>67.3</v>
      </c>
      <c r="AJ2314" s="13" t="n">
        <v>84.2</v>
      </c>
      <c r="AK2314" s="13" t="n">
        <v>71.3</v>
      </c>
      <c r="AL2314" s="12" t="n">
        <v>72.4219797608669</v>
      </c>
      <c r="AM2314" s="10" t="s">
        <v>180</v>
      </c>
    </row>
    <row r="2315" customFormat="false" ht="15" hidden="false" customHeight="false" outlineLevel="0" collapsed="false">
      <c r="A2315" s="10" t="s">
        <v>5084</v>
      </c>
      <c r="B2315" s="10" t="s">
        <v>5072</v>
      </c>
      <c r="C2315" s="10" t="s">
        <v>148</v>
      </c>
      <c r="D2315" s="11" t="n">
        <v>46299.147037037</v>
      </c>
      <c r="E2315" s="10" t="s">
        <v>5085</v>
      </c>
      <c r="F2315" s="10" t="s">
        <v>5074</v>
      </c>
      <c r="G2315" s="10" t="s">
        <v>5075</v>
      </c>
      <c r="H2315" s="10" t="s">
        <v>169</v>
      </c>
      <c r="I2315" s="10" t="s">
        <v>152</v>
      </c>
      <c r="J2315" s="10" t="s">
        <v>153</v>
      </c>
      <c r="K2315" s="10" t="s">
        <v>261</v>
      </c>
      <c r="L2315" s="10" t="s">
        <v>383</v>
      </c>
      <c r="M2315" s="12" t="n">
        <v>71.6720519885987</v>
      </c>
      <c r="N2315" s="12" t="n">
        <v>1.43532562197231</v>
      </c>
      <c r="O2315" s="12" t="n">
        <v>71.4737300883722</v>
      </c>
      <c r="P2315" s="12" t="n">
        <v>74.1016988107981</v>
      </c>
      <c r="R2315" s="12" t="n">
        <v>71.7500540609941</v>
      </c>
      <c r="S2315" s="12" t="n">
        <v>72.2481749212587</v>
      </c>
      <c r="T2315" s="12" t="n">
        <v>69.7470230012769</v>
      </c>
      <c r="U2315" s="12" t="n">
        <v>68.9642105102539</v>
      </c>
      <c r="V2315" s="12" t="n">
        <v>74.5699462890625</v>
      </c>
      <c r="W2315" s="12" t="n">
        <v>5.60573577880859</v>
      </c>
      <c r="X2315" s="13" t="n">
        <v>65.7499100827239</v>
      </c>
      <c r="Y2315" s="13" t="n">
        <v>94.8938976141949</v>
      </c>
      <c r="Z2315" s="13" t="n">
        <v>72.4999999999999</v>
      </c>
      <c r="AA2315" s="10" t="s">
        <v>170</v>
      </c>
      <c r="AB2315" s="10" t="s">
        <v>156</v>
      </c>
      <c r="AD2315" s="10" t="s">
        <v>347</v>
      </c>
      <c r="AF2315" s="10" t="s">
        <v>156</v>
      </c>
      <c r="AG2315" s="13" t="n">
        <v>88.9991463935126</v>
      </c>
      <c r="AH2315" s="13" t="n">
        <v>100</v>
      </c>
      <c r="AI2315" s="13" t="n">
        <v>67.6</v>
      </c>
      <c r="AJ2315" s="13" t="n">
        <v>83.8</v>
      </c>
      <c r="AK2315" s="13" t="n">
        <v>71.4</v>
      </c>
      <c r="AL2315" s="12" t="n">
        <v>72.5098267530203</v>
      </c>
      <c r="AM2315" s="10" t="s">
        <v>180</v>
      </c>
      <c r="AO2315" s="10" t="s">
        <v>1781</v>
      </c>
    </row>
    <row r="2316" customFormat="false" ht="15" hidden="false" customHeight="false" outlineLevel="0" collapsed="false">
      <c r="A2316" s="10" t="s">
        <v>5086</v>
      </c>
      <c r="B2316" s="10" t="s">
        <v>5072</v>
      </c>
      <c r="C2316" s="10" t="s">
        <v>148</v>
      </c>
      <c r="D2316" s="11" t="n">
        <v>46299.1470601852</v>
      </c>
      <c r="E2316" s="10" t="s">
        <v>5087</v>
      </c>
      <c r="F2316" s="10" t="s">
        <v>5074</v>
      </c>
      <c r="G2316" s="10" t="s">
        <v>5075</v>
      </c>
      <c r="H2316" s="10" t="s">
        <v>173</v>
      </c>
      <c r="I2316" s="10" t="s">
        <v>152</v>
      </c>
      <c r="J2316" s="10" t="s">
        <v>153</v>
      </c>
      <c r="K2316" s="10" t="s">
        <v>261</v>
      </c>
      <c r="L2316" s="10" t="s">
        <v>346</v>
      </c>
      <c r="M2316" s="12" t="n">
        <v>71.7120529063249</v>
      </c>
      <c r="N2316" s="12" t="n">
        <v>1.74972316842184</v>
      </c>
      <c r="O2316" s="12" t="n">
        <v>71.5233798181568</v>
      </c>
      <c r="P2316" s="12" t="n">
        <v>74.8033533133135</v>
      </c>
      <c r="R2316" s="12" t="n">
        <v>71.5781885910399</v>
      </c>
      <c r="S2316" s="12" t="n">
        <v>72.138733575822</v>
      </c>
      <c r="T2316" s="12" t="n">
        <v>68.9747857075141</v>
      </c>
      <c r="U2316" s="12" t="n">
        <v>68.6802978515625</v>
      </c>
      <c r="V2316" s="12" t="n">
        <v>75.2918014526367</v>
      </c>
      <c r="W2316" s="12" t="n">
        <v>6.61150360107422</v>
      </c>
      <c r="X2316" s="13" t="n">
        <v>49.1699944707256</v>
      </c>
      <c r="Y2316" s="13" t="n">
        <v>84.5217177612582</v>
      </c>
      <c r="Z2316" s="13" t="n">
        <v>72.7999999999999</v>
      </c>
      <c r="AA2316" s="10" t="s">
        <v>155</v>
      </c>
      <c r="AD2316" s="10" t="s">
        <v>347</v>
      </c>
      <c r="AF2316" s="10" t="s">
        <v>156</v>
      </c>
      <c r="AG2316" s="13" t="n">
        <v>93.7593603834013</v>
      </c>
      <c r="AH2316" s="13" t="n">
        <v>100</v>
      </c>
      <c r="AI2316" s="13" t="n">
        <v>67.5</v>
      </c>
      <c r="AJ2316" s="13" t="n">
        <v>86.5</v>
      </c>
      <c r="AK2316" s="13" t="n">
        <v>71.7</v>
      </c>
      <c r="AL2316" s="12" t="n">
        <v>72.6949769495025</v>
      </c>
      <c r="AM2316" s="10" t="s">
        <v>180</v>
      </c>
      <c r="AO2316" s="10" t="s">
        <v>928</v>
      </c>
    </row>
    <row r="2317" customFormat="false" ht="15" hidden="false" customHeight="false" outlineLevel="0" collapsed="false">
      <c r="A2317" s="10" t="s">
        <v>5088</v>
      </c>
      <c r="B2317" s="10" t="s">
        <v>5072</v>
      </c>
      <c r="C2317" s="10" t="s">
        <v>148</v>
      </c>
      <c r="D2317" s="11" t="n">
        <v>46299.1470833333</v>
      </c>
      <c r="E2317" s="10" t="s">
        <v>5089</v>
      </c>
      <c r="F2317" s="10" t="s">
        <v>5074</v>
      </c>
      <c r="G2317" s="10" t="s">
        <v>5075</v>
      </c>
      <c r="H2317" s="10" t="s">
        <v>176</v>
      </c>
      <c r="I2317" s="10" t="s">
        <v>152</v>
      </c>
      <c r="J2317" s="10" t="s">
        <v>153</v>
      </c>
      <c r="K2317" s="10" t="s">
        <v>154</v>
      </c>
      <c r="M2317" s="12" t="n">
        <v>71.4575805525879</v>
      </c>
      <c r="N2317" s="12" t="n">
        <v>1.24179231135558</v>
      </c>
      <c r="O2317" s="12" t="n">
        <v>71.2939148980268</v>
      </c>
      <c r="P2317" s="12" t="n">
        <v>74.0435861878794</v>
      </c>
      <c r="Q2317" s="12" t="n">
        <v>71.2253138161645</v>
      </c>
      <c r="R2317" s="12" t="n">
        <v>71.6237941667774</v>
      </c>
      <c r="S2317" s="12" t="n">
        <v>71.4279660171292</v>
      </c>
      <c r="T2317" s="12" t="n">
        <v>70.4581851310221</v>
      </c>
      <c r="U2317" s="12" t="n">
        <v>69.1057510375977</v>
      </c>
      <c r="V2317" s="12" t="n">
        <v>74.7594223022461</v>
      </c>
      <c r="W2317" s="12" t="n">
        <v>5.65367126464844</v>
      </c>
      <c r="X2317" s="13" t="n">
        <v>84.7549063999897</v>
      </c>
      <c r="Y2317" s="13" t="n">
        <v>96.6195324527472</v>
      </c>
      <c r="Z2317" s="13" t="n">
        <v>71.5999999999999</v>
      </c>
      <c r="AA2317" s="10" t="s">
        <v>170</v>
      </c>
      <c r="AG2317" s="13" t="n">
        <v>98.645958293984</v>
      </c>
      <c r="AH2317" s="13" t="n">
        <v>100</v>
      </c>
      <c r="AI2317" s="13" t="n">
        <v>68</v>
      </c>
      <c r="AJ2317" s="13" t="n">
        <v>85.8</v>
      </c>
      <c r="AK2317" s="13" t="n">
        <v>71.4</v>
      </c>
      <c r="AL2317" s="12" t="n">
        <v>72.1628662815117</v>
      </c>
      <c r="AM2317" s="10" t="s">
        <v>180</v>
      </c>
    </row>
    <row r="2318" customFormat="false" ht="15" hidden="false" customHeight="false" outlineLevel="0" collapsed="false">
      <c r="A2318" s="10" t="s">
        <v>5090</v>
      </c>
      <c r="B2318" s="10" t="s">
        <v>5072</v>
      </c>
      <c r="C2318" s="10" t="s">
        <v>148</v>
      </c>
      <c r="D2318" s="11" t="n">
        <v>46299.1471064815</v>
      </c>
      <c r="E2318" s="10" t="s">
        <v>5091</v>
      </c>
      <c r="F2318" s="10" t="s">
        <v>5074</v>
      </c>
      <c r="G2318" s="10" t="s">
        <v>5075</v>
      </c>
      <c r="H2318" s="10" t="s">
        <v>179</v>
      </c>
      <c r="I2318" s="10" t="s">
        <v>152</v>
      </c>
      <c r="J2318" s="10" t="s">
        <v>153</v>
      </c>
      <c r="K2318" s="10" t="s">
        <v>154</v>
      </c>
      <c r="M2318" s="12" t="n">
        <v>72.4034044330281</v>
      </c>
      <c r="N2318" s="12" t="n">
        <v>1.54571031738021</v>
      </c>
      <c r="O2318" s="12" t="n">
        <v>72.2094964989596</v>
      </c>
      <c r="P2318" s="12" t="n">
        <v>75.3217816116946</v>
      </c>
      <c r="Q2318" s="12" t="n">
        <v>71.6888930185895</v>
      </c>
      <c r="R2318" s="12" t="n">
        <v>72.7969228627196</v>
      </c>
      <c r="S2318" s="12" t="n">
        <v>72.5414190114395</v>
      </c>
      <c r="T2318" s="12" t="n">
        <v>70.6234895426399</v>
      </c>
      <c r="U2318" s="12" t="n">
        <v>69.6894760131836</v>
      </c>
      <c r="V2318" s="12" t="n">
        <v>76.0842361450195</v>
      </c>
      <c r="W2318" s="12" t="n">
        <v>6.39476013183594</v>
      </c>
      <c r="X2318" s="13" t="n">
        <v>70.5628962218146</v>
      </c>
      <c r="Y2318" s="13" t="n">
        <v>95.8374939042798</v>
      </c>
      <c r="Z2318" s="13" t="n">
        <v>73.0999999999999</v>
      </c>
      <c r="AA2318" s="10" t="s">
        <v>170</v>
      </c>
      <c r="AD2318" s="10" t="s">
        <v>156</v>
      </c>
      <c r="AF2318" s="10" t="s">
        <v>156</v>
      </c>
      <c r="AG2318" s="13" t="n">
        <v>96.526758195573</v>
      </c>
      <c r="AH2318" s="13" t="n">
        <v>100</v>
      </c>
      <c r="AI2318" s="13" t="n">
        <v>68.3</v>
      </c>
      <c r="AJ2318" s="13" t="n">
        <v>84.8</v>
      </c>
      <c r="AK2318" s="13" t="n">
        <v>71.9</v>
      </c>
      <c r="AL2318" s="12" t="n">
        <v>73.0256912442396</v>
      </c>
      <c r="AM2318" s="10" t="s">
        <v>180</v>
      </c>
    </row>
    <row r="2319" customFormat="false" ht="15" hidden="false" customHeight="false" outlineLevel="0" collapsed="false">
      <c r="A2319" s="10" t="s">
        <v>5092</v>
      </c>
      <c r="B2319" s="10" t="s">
        <v>5072</v>
      </c>
      <c r="C2319" s="10" t="s">
        <v>148</v>
      </c>
      <c r="D2319" s="11" t="n">
        <v>46299.1471412037</v>
      </c>
      <c r="E2319" s="10" t="s">
        <v>5093</v>
      </c>
      <c r="F2319" s="10" t="s">
        <v>5074</v>
      </c>
      <c r="G2319" s="10" t="s">
        <v>5075</v>
      </c>
      <c r="H2319" s="10" t="s">
        <v>183</v>
      </c>
      <c r="I2319" s="10" t="s">
        <v>152</v>
      </c>
      <c r="J2319" s="10" t="s">
        <v>153</v>
      </c>
      <c r="K2319" s="10" t="s">
        <v>154</v>
      </c>
      <c r="M2319" s="12" t="n">
        <v>70.1500150874287</v>
      </c>
      <c r="N2319" s="12" t="n">
        <v>1.26694973865576</v>
      </c>
      <c r="O2319" s="12" t="n">
        <v>70.1020594668937</v>
      </c>
      <c r="P2319" s="12" t="n">
        <v>72.2111985365311</v>
      </c>
      <c r="Q2319" s="12" t="n">
        <v>68.5662583173049</v>
      </c>
      <c r="R2319" s="12" t="n">
        <v>70.0873327865344</v>
      </c>
      <c r="S2319" s="12" t="n">
        <v>70.2467682187814</v>
      </c>
      <c r="T2319" s="12" t="n">
        <v>68.1386355154247</v>
      </c>
      <c r="U2319" s="12" t="n">
        <v>67.7827911376953</v>
      </c>
      <c r="V2319" s="12" t="n">
        <v>73.1073913574219</v>
      </c>
      <c r="W2319" s="12" t="n">
        <v>5.32460021972656</v>
      </c>
      <c r="X2319" s="13" t="n">
        <v>62.1751521831958</v>
      </c>
      <c r="Y2319" s="13" t="n">
        <v>97.8907855929931</v>
      </c>
      <c r="Z2319" s="13" t="n">
        <v>70.2</v>
      </c>
      <c r="AA2319" s="10" t="s">
        <v>170</v>
      </c>
      <c r="AD2319" s="10" t="s">
        <v>156</v>
      </c>
      <c r="AG2319" s="13" t="n">
        <v>98.2027227336558</v>
      </c>
      <c r="AH2319" s="13" t="n">
        <v>100</v>
      </c>
      <c r="AI2319" s="13" t="n">
        <v>63.3</v>
      </c>
      <c r="AJ2319" s="13" t="n">
        <v>75.9</v>
      </c>
      <c r="AK2319" s="13" t="n">
        <v>69.1</v>
      </c>
      <c r="AL2319" s="12" t="n">
        <v>69.8746295350026</v>
      </c>
      <c r="AM2319" s="10" t="s">
        <v>180</v>
      </c>
    </row>
    <row r="2320" customFormat="false" ht="15" hidden="false" customHeight="false" outlineLevel="0" collapsed="false">
      <c r="A2320" s="10" t="s">
        <v>5094</v>
      </c>
      <c r="B2320" s="10" t="s">
        <v>5072</v>
      </c>
      <c r="C2320" s="10" t="s">
        <v>148</v>
      </c>
      <c r="D2320" s="11" t="n">
        <v>46299.1471759259</v>
      </c>
      <c r="E2320" s="10" t="s">
        <v>5095</v>
      </c>
      <c r="F2320" s="10" t="s">
        <v>5074</v>
      </c>
      <c r="G2320" s="10" t="s">
        <v>5075</v>
      </c>
      <c r="H2320" s="10" t="s">
        <v>186</v>
      </c>
      <c r="I2320" s="10" t="s">
        <v>152</v>
      </c>
      <c r="J2320" s="10" t="s">
        <v>153</v>
      </c>
      <c r="K2320" s="10" t="s">
        <v>154</v>
      </c>
      <c r="M2320" s="12" t="n">
        <v>67.4389888824039</v>
      </c>
      <c r="N2320" s="12" t="n">
        <v>1.98344233740611</v>
      </c>
      <c r="O2320" s="12" t="n">
        <v>67.1319586027102</v>
      </c>
      <c r="P2320" s="12" t="n">
        <v>70.7646116000976</v>
      </c>
      <c r="Q2320" s="12" t="n">
        <v>67.2898628870366</v>
      </c>
      <c r="R2320" s="12" t="n">
        <v>68.2355311626632</v>
      </c>
      <c r="S2320" s="12" t="n">
        <v>68.1386444091797</v>
      </c>
      <c r="T2320" s="12" t="n">
        <v>64.5727568229584</v>
      </c>
      <c r="U2320" s="12" t="n">
        <v>63.6967735290527</v>
      </c>
      <c r="V2320" s="12" t="n">
        <v>71.9069671630859</v>
      </c>
      <c r="W2320" s="12" t="n">
        <v>8.2101936340332</v>
      </c>
      <c r="X2320" s="13" t="n">
        <v>40.568759292546</v>
      </c>
      <c r="Y2320" s="13" t="n">
        <v>81.8664980138917</v>
      </c>
      <c r="Z2320" s="13" t="n">
        <v>67.4</v>
      </c>
      <c r="AA2320" s="10" t="s">
        <v>155</v>
      </c>
      <c r="AD2320" s="10" t="s">
        <v>156</v>
      </c>
      <c r="AG2320" s="13" t="n">
        <v>98.4531690371633</v>
      </c>
      <c r="AH2320" s="13" t="n">
        <v>100</v>
      </c>
      <c r="AI2320" s="13" t="n">
        <v>63</v>
      </c>
      <c r="AJ2320" s="13" t="n">
        <v>76.2</v>
      </c>
      <c r="AK2320" s="13" t="n">
        <v>67.3</v>
      </c>
      <c r="AL2320" s="12" t="n">
        <v>67.6962603878116</v>
      </c>
      <c r="AM2320" s="10" t="s">
        <v>180</v>
      </c>
    </row>
    <row r="2321" customFormat="false" ht="15" hidden="false" customHeight="false" outlineLevel="0" collapsed="false">
      <c r="A2321" s="10" t="s">
        <v>5096</v>
      </c>
      <c r="B2321" s="10" t="s">
        <v>5072</v>
      </c>
      <c r="C2321" s="10" t="s">
        <v>148</v>
      </c>
      <c r="D2321" s="11" t="n">
        <v>46299.1472685185</v>
      </c>
      <c r="E2321" s="10" t="s">
        <v>5097</v>
      </c>
      <c r="F2321" s="10" t="s">
        <v>5074</v>
      </c>
      <c r="G2321" s="10" t="s">
        <v>5075</v>
      </c>
      <c r="H2321" s="10" t="s">
        <v>189</v>
      </c>
      <c r="I2321" s="10" t="s">
        <v>152</v>
      </c>
      <c r="J2321" s="10" t="s">
        <v>153</v>
      </c>
      <c r="K2321" s="10" t="s">
        <v>154</v>
      </c>
      <c r="M2321" s="12" t="n">
        <v>68.9424376186327</v>
      </c>
      <c r="N2321" s="12" t="n">
        <v>0.839375729892972</v>
      </c>
      <c r="O2321" s="12" t="n">
        <v>68.7860196347489</v>
      </c>
      <c r="P2321" s="12" t="n">
        <v>70.0362049413853</v>
      </c>
      <c r="Q2321" s="12" t="n">
        <v>69.3295099195232</v>
      </c>
      <c r="R2321" s="12" t="n">
        <v>70.2989983680458</v>
      </c>
      <c r="S2321" s="12" t="n">
        <v>68.6181572980589</v>
      </c>
      <c r="T2321" s="12" t="n">
        <v>67.9056500816297</v>
      </c>
      <c r="U2321" s="12" t="n">
        <v>67.4188537597656</v>
      </c>
      <c r="V2321" s="12" t="n">
        <v>71.6492767333984</v>
      </c>
      <c r="W2321" s="12" t="n">
        <v>4.23042297363281</v>
      </c>
      <c r="X2321" s="13" t="n">
        <v>95.2047158717796</v>
      </c>
      <c r="Y2321" s="13" t="n">
        <v>99.6594431972633</v>
      </c>
      <c r="Z2321" s="13" t="n">
        <v>69.6</v>
      </c>
      <c r="AA2321" s="10" t="s">
        <v>170</v>
      </c>
      <c r="AD2321" s="10" t="s">
        <v>156</v>
      </c>
      <c r="AG2321" s="13" t="n">
        <v>98.2158525884762</v>
      </c>
      <c r="AH2321" s="13" t="n">
        <v>100</v>
      </c>
      <c r="AI2321" s="13" t="n">
        <v>65.7</v>
      </c>
      <c r="AJ2321" s="13" t="n">
        <v>75.7</v>
      </c>
      <c r="AK2321" s="13" t="n">
        <v>68.7</v>
      </c>
      <c r="AL2321" s="12" t="n">
        <v>68.8418918918919</v>
      </c>
      <c r="AM2321" s="10" t="s">
        <v>157</v>
      </c>
    </row>
    <row r="2322" customFormat="false" ht="15" hidden="false" customHeight="false" outlineLevel="0" collapsed="false">
      <c r="A2322" s="10" t="s">
        <v>5098</v>
      </c>
      <c r="B2322" s="10" t="s">
        <v>5072</v>
      </c>
      <c r="C2322" s="10" t="s">
        <v>148</v>
      </c>
      <c r="D2322" s="11" t="n">
        <v>46299.1473148148</v>
      </c>
      <c r="E2322" s="10" t="s">
        <v>5099</v>
      </c>
      <c r="F2322" s="10" t="s">
        <v>5074</v>
      </c>
      <c r="G2322" s="10" t="s">
        <v>5075</v>
      </c>
      <c r="H2322" s="10" t="s">
        <v>192</v>
      </c>
      <c r="I2322" s="10" t="s">
        <v>152</v>
      </c>
      <c r="J2322" s="10" t="s">
        <v>153</v>
      </c>
      <c r="K2322" s="10" t="s">
        <v>154</v>
      </c>
      <c r="M2322" s="12" t="n">
        <v>65.2289574390022</v>
      </c>
      <c r="N2322" s="12" t="n">
        <v>0.890773371585767</v>
      </c>
      <c r="O2322" s="12" t="n">
        <v>65.2033135989744</v>
      </c>
      <c r="P2322" s="12" t="n">
        <v>66.0398030314264</v>
      </c>
      <c r="Q2322" s="12" t="n">
        <v>66.1522514111682</v>
      </c>
      <c r="R2322" s="12" t="n">
        <v>62.9014113765357</v>
      </c>
      <c r="S2322" s="12" t="n">
        <v>66.1085435549913</v>
      </c>
      <c r="T2322" s="12" t="n">
        <v>63.8428008930405</v>
      </c>
      <c r="U2322" s="12" t="n">
        <v>61.9351310729981</v>
      </c>
      <c r="V2322" s="12" t="n">
        <v>67.7697906494141</v>
      </c>
      <c r="W2322" s="12" t="n">
        <v>5.83465957641602</v>
      </c>
      <c r="X2322" s="13" t="n">
        <v>92.2754271467332</v>
      </c>
      <c r="Y2322" s="13" t="n">
        <v>97.60357849967</v>
      </c>
      <c r="Z2322" s="13" t="n">
        <v>65</v>
      </c>
      <c r="AA2322" s="10" t="s">
        <v>170</v>
      </c>
      <c r="AG2322" s="13" t="n">
        <v>98.3016882199444</v>
      </c>
      <c r="AH2322" s="13" t="n">
        <v>100</v>
      </c>
      <c r="AI2322" s="13" t="n">
        <v>60.4</v>
      </c>
      <c r="AJ2322" s="13" t="n">
        <v>74.8</v>
      </c>
      <c r="AK2322" s="13" t="n">
        <v>64.5</v>
      </c>
      <c r="AL2322" s="12" t="n">
        <v>64.5242396313364</v>
      </c>
      <c r="AM2322" s="10" t="s">
        <v>157</v>
      </c>
    </row>
    <row r="2323" customFormat="false" ht="15" hidden="false" customHeight="false" outlineLevel="0" collapsed="false">
      <c r="A2323" s="10" t="s">
        <v>5100</v>
      </c>
      <c r="B2323" s="10" t="s">
        <v>5072</v>
      </c>
      <c r="C2323" s="10" t="s">
        <v>148</v>
      </c>
      <c r="D2323" s="11" t="n">
        <v>46299.147349537</v>
      </c>
      <c r="E2323" s="10" t="s">
        <v>5101</v>
      </c>
      <c r="F2323" s="10" t="s">
        <v>5074</v>
      </c>
      <c r="G2323" s="10" t="s">
        <v>5075</v>
      </c>
      <c r="H2323" s="10" t="s">
        <v>195</v>
      </c>
      <c r="I2323" s="10" t="s">
        <v>152</v>
      </c>
      <c r="J2323" s="10" t="s">
        <v>153</v>
      </c>
      <c r="K2323" s="10" t="s">
        <v>154</v>
      </c>
      <c r="M2323" s="12" t="n">
        <v>64.6271271413714</v>
      </c>
      <c r="N2323" s="12" t="n">
        <v>1.08173569556101</v>
      </c>
      <c r="O2323" s="12" t="n">
        <v>64.4291611079028</v>
      </c>
      <c r="P2323" s="12" t="n">
        <v>66.1083639216906</v>
      </c>
      <c r="Q2323" s="12" t="n">
        <v>66.5433355722672</v>
      </c>
      <c r="R2323" s="12" t="n">
        <v>64.096593674977</v>
      </c>
      <c r="S2323" s="12" t="n">
        <v>64.7530105726957</v>
      </c>
      <c r="T2323" s="12" t="n">
        <v>63.1722713968797</v>
      </c>
      <c r="U2323" s="12" t="n">
        <v>62.681037902832</v>
      </c>
      <c r="V2323" s="12" t="n">
        <v>67.5948333740234</v>
      </c>
      <c r="W2323" s="12" t="n">
        <v>4.91379547119141</v>
      </c>
      <c r="X2323" s="13" t="n">
        <v>81.6116099294185</v>
      </c>
      <c r="Y2323" s="13" t="n">
        <v>98.5727661209008</v>
      </c>
      <c r="Z2323" s="13" t="n">
        <v>65.1</v>
      </c>
      <c r="AA2323" s="10" t="s">
        <v>170</v>
      </c>
      <c r="AG2323" s="13" t="n">
        <v>98.650056839712</v>
      </c>
      <c r="AH2323" s="13" t="n">
        <v>100</v>
      </c>
      <c r="AI2323" s="13" t="n">
        <v>58.7</v>
      </c>
      <c r="AJ2323" s="13" t="n">
        <v>72.6</v>
      </c>
      <c r="AK2323" s="13" t="n">
        <v>63.9</v>
      </c>
      <c r="AL2323" s="12" t="n">
        <v>63.3333333333333</v>
      </c>
      <c r="AM2323" s="10" t="s">
        <v>157</v>
      </c>
    </row>
    <row r="2324" customFormat="false" ht="15" hidden="false" customHeight="false" outlineLevel="0" collapsed="false">
      <c r="A2324" s="10" t="s">
        <v>5102</v>
      </c>
      <c r="B2324" s="10" t="s">
        <v>5072</v>
      </c>
      <c r="C2324" s="10" t="s">
        <v>148</v>
      </c>
      <c r="D2324" s="11" t="n">
        <v>46299.1473726852</v>
      </c>
      <c r="E2324" s="10" t="s">
        <v>5103</v>
      </c>
      <c r="F2324" s="10" t="s">
        <v>5074</v>
      </c>
      <c r="G2324" s="10" t="s">
        <v>5075</v>
      </c>
      <c r="H2324" s="10" t="s">
        <v>198</v>
      </c>
      <c r="I2324" s="10" t="s">
        <v>152</v>
      </c>
      <c r="J2324" s="10" t="s">
        <v>153</v>
      </c>
      <c r="K2324" s="10" t="s">
        <v>154</v>
      </c>
      <c r="M2324" s="12" t="n">
        <v>65.1041347113346</v>
      </c>
      <c r="N2324" s="12" t="n">
        <v>1.94644891374294</v>
      </c>
      <c r="O2324" s="12" t="n">
        <v>64.7031826445307</v>
      </c>
      <c r="P2324" s="12" t="n">
        <v>67.895922096244</v>
      </c>
      <c r="Q2324" s="12" t="n">
        <v>67.6866767343985</v>
      </c>
      <c r="R2324" s="12" t="n">
        <v>66.1140542231882</v>
      </c>
      <c r="S2324" s="12" t="n">
        <v>64.6876603210282</v>
      </c>
      <c r="T2324" s="12" t="n">
        <v>61.8783929359808</v>
      </c>
      <c r="U2324" s="12" t="n">
        <v>61.4703712463379</v>
      </c>
      <c r="V2324" s="12" t="n">
        <v>69.1155853271484</v>
      </c>
      <c r="W2324" s="12" t="n">
        <v>7.64521408081055</v>
      </c>
      <c r="X2324" s="13" t="n">
        <v>30.1781018407841</v>
      </c>
      <c r="Y2324" s="13" t="n">
        <v>79.2230456610088</v>
      </c>
      <c r="Z2324" s="13" t="n">
        <v>64.7</v>
      </c>
      <c r="AA2324" s="10" t="s">
        <v>155</v>
      </c>
      <c r="AG2324" s="13" t="n">
        <v>98.574290090727</v>
      </c>
      <c r="AH2324" s="13" t="n">
        <v>100</v>
      </c>
      <c r="AI2324" s="13" t="n">
        <v>59.1</v>
      </c>
      <c r="AJ2324" s="13" t="n">
        <v>75.1</v>
      </c>
      <c r="AK2324" s="13" t="n">
        <v>64.7</v>
      </c>
      <c r="AL2324" s="12" t="n">
        <v>64.127027027027</v>
      </c>
      <c r="AM2324" s="10" t="s">
        <v>157</v>
      </c>
    </row>
    <row r="2325" customFormat="false" ht="15" hidden="false" customHeight="false" outlineLevel="0" collapsed="false">
      <c r="A2325" s="10" t="s">
        <v>5104</v>
      </c>
      <c r="B2325" s="10" t="s">
        <v>5072</v>
      </c>
      <c r="C2325" s="10" t="s">
        <v>148</v>
      </c>
      <c r="D2325" s="11" t="n">
        <v>46299.1473958333</v>
      </c>
      <c r="E2325" s="10" t="s">
        <v>5105</v>
      </c>
      <c r="F2325" s="10" t="s">
        <v>5074</v>
      </c>
      <c r="G2325" s="10" t="s">
        <v>5075</v>
      </c>
      <c r="H2325" s="10" t="s">
        <v>201</v>
      </c>
      <c r="I2325" s="10" t="s">
        <v>152</v>
      </c>
      <c r="J2325" s="10" t="s">
        <v>153</v>
      </c>
      <c r="K2325" s="10" t="s">
        <v>154</v>
      </c>
      <c r="M2325" s="12" t="n">
        <v>66.0481655337676</v>
      </c>
      <c r="N2325" s="12" t="n">
        <v>1.4379323053752</v>
      </c>
      <c r="O2325" s="12" t="n">
        <v>65.7770143357941</v>
      </c>
      <c r="P2325" s="12" t="n">
        <v>68.6680255866324</v>
      </c>
      <c r="Q2325" s="12" t="n">
        <v>66.4874055682361</v>
      </c>
      <c r="R2325" s="12" t="n">
        <v>67.279585719753</v>
      </c>
      <c r="S2325" s="12" t="n">
        <v>65.8721113073544</v>
      </c>
      <c r="T2325" s="12" t="n">
        <v>63.7655264573151</v>
      </c>
      <c r="U2325" s="12" t="n">
        <v>63.4951286315918</v>
      </c>
      <c r="V2325" s="12" t="n">
        <v>69.4701156616211</v>
      </c>
      <c r="W2325" s="12" t="n">
        <v>5.9749870300293</v>
      </c>
      <c r="X2325" s="13" t="n">
        <v>55.2638771702575</v>
      </c>
      <c r="Y2325" s="13" t="n">
        <v>92.9149484842363</v>
      </c>
      <c r="Z2325" s="13" t="n">
        <v>65.9</v>
      </c>
      <c r="AA2325" s="10" t="s">
        <v>170</v>
      </c>
      <c r="AG2325" s="13" t="n">
        <v>98.6691524787768</v>
      </c>
      <c r="AH2325" s="13" t="n">
        <v>100</v>
      </c>
      <c r="AI2325" s="13" t="n">
        <v>59.8</v>
      </c>
      <c r="AJ2325" s="13" t="n">
        <v>75.6</v>
      </c>
      <c r="AK2325" s="13" t="n">
        <v>65.6</v>
      </c>
      <c r="AL2325" s="12" t="n">
        <v>66.2340206185567</v>
      </c>
      <c r="AM2325" s="10" t="s">
        <v>157</v>
      </c>
    </row>
    <row r="2326" customFormat="false" ht="15" hidden="false" customHeight="false" outlineLevel="0" collapsed="false">
      <c r="A2326" s="10" t="s">
        <v>5106</v>
      </c>
      <c r="B2326" s="10" t="s">
        <v>5072</v>
      </c>
      <c r="C2326" s="10" t="s">
        <v>148</v>
      </c>
      <c r="D2326" s="11" t="n">
        <v>46299.1474305556</v>
      </c>
      <c r="E2326" s="10" t="s">
        <v>5107</v>
      </c>
      <c r="F2326" s="10" t="s">
        <v>5074</v>
      </c>
      <c r="G2326" s="10" t="s">
        <v>5075</v>
      </c>
      <c r="H2326" s="10" t="s">
        <v>204</v>
      </c>
      <c r="I2326" s="10" t="s">
        <v>152</v>
      </c>
      <c r="J2326" s="10" t="s">
        <v>153</v>
      </c>
      <c r="K2326" s="10" t="s">
        <v>154</v>
      </c>
      <c r="M2326" s="12" t="n">
        <v>66.3883342880502</v>
      </c>
      <c r="N2326" s="12" t="n">
        <v>1.56765336624577</v>
      </c>
      <c r="O2326" s="12" t="n">
        <v>66.0378393019209</v>
      </c>
      <c r="P2326" s="12" t="n">
        <v>68.3282744934509</v>
      </c>
      <c r="Q2326" s="12" t="n">
        <v>68.7877642101635</v>
      </c>
      <c r="R2326" s="12" t="n">
        <v>67.1201784992794</v>
      </c>
      <c r="S2326" s="12" t="n">
        <v>66.6743448106738</v>
      </c>
      <c r="T2326" s="12" t="n">
        <v>63.6974227847673</v>
      </c>
      <c r="U2326" s="12" t="n">
        <v>63.4148139953613</v>
      </c>
      <c r="V2326" s="12" t="n">
        <v>69.9606475830078</v>
      </c>
      <c r="W2326" s="12" t="n">
        <v>6.54583358764648</v>
      </c>
      <c r="X2326" s="13" t="n">
        <v>33.7143863838783</v>
      </c>
      <c r="Y2326" s="13" t="n">
        <v>91.9783112955477</v>
      </c>
      <c r="Z2326" s="13" t="n">
        <v>65.9</v>
      </c>
      <c r="AA2326" s="10" t="s">
        <v>155</v>
      </c>
      <c r="AG2326" s="13" t="n">
        <v>98.7178743961353</v>
      </c>
      <c r="AH2326" s="13" t="n">
        <v>100</v>
      </c>
      <c r="AI2326" s="13" t="n">
        <v>61.4</v>
      </c>
      <c r="AJ2326" s="13" t="n">
        <v>75</v>
      </c>
      <c r="AK2326" s="13" t="n">
        <v>65.4</v>
      </c>
      <c r="AL2326" s="12" t="n">
        <v>65.2951152073733</v>
      </c>
      <c r="AM2326" s="10" t="s">
        <v>157</v>
      </c>
    </row>
    <row r="2327" customFormat="false" ht="15" hidden="false" customHeight="false" outlineLevel="0" collapsed="false">
      <c r="A2327" s="10" t="s">
        <v>5108</v>
      </c>
      <c r="B2327" s="10" t="s">
        <v>5072</v>
      </c>
      <c r="C2327" s="10" t="s">
        <v>148</v>
      </c>
      <c r="D2327" s="11" t="n">
        <v>46299.1474537037</v>
      </c>
      <c r="E2327" s="10" t="s">
        <v>5109</v>
      </c>
      <c r="F2327" s="10" t="s">
        <v>5074</v>
      </c>
      <c r="G2327" s="10" t="s">
        <v>5075</v>
      </c>
      <c r="H2327" s="10" t="s">
        <v>207</v>
      </c>
      <c r="I2327" s="10" t="s">
        <v>152</v>
      </c>
      <c r="J2327" s="10" t="s">
        <v>153</v>
      </c>
      <c r="K2327" s="10" t="s">
        <v>154</v>
      </c>
      <c r="M2327" s="12" t="n">
        <v>66.9187046159468</v>
      </c>
      <c r="N2327" s="12" t="n">
        <v>0.87897904433598</v>
      </c>
      <c r="O2327" s="12" t="n">
        <v>66.7229413965442</v>
      </c>
      <c r="P2327" s="12" t="n">
        <v>68.8259214125467</v>
      </c>
      <c r="Q2327" s="12" t="n">
        <v>68.2833560213007</v>
      </c>
      <c r="R2327" s="12" t="n">
        <v>67.229019851475</v>
      </c>
      <c r="S2327" s="12" t="n">
        <v>66.3053900677798</v>
      </c>
      <c r="T2327" s="12" t="n">
        <v>65.8627783051656</v>
      </c>
      <c r="U2327" s="12" t="n">
        <v>65.4514312744141</v>
      </c>
      <c r="V2327" s="12" t="n">
        <v>70.2671508789063</v>
      </c>
      <c r="W2327" s="12" t="n">
        <v>4.81571960449219</v>
      </c>
      <c r="X2327" s="13" t="n">
        <v>92.3559819824099</v>
      </c>
      <c r="Y2327" s="13" t="n">
        <v>98.7191361689664</v>
      </c>
      <c r="Z2327" s="13" t="n">
        <v>67.7999999999999</v>
      </c>
      <c r="AA2327" s="10" t="s">
        <v>170</v>
      </c>
      <c r="AG2327" s="13" t="n">
        <v>99.0752941176471</v>
      </c>
      <c r="AH2327" s="13" t="n">
        <v>100</v>
      </c>
      <c r="AI2327" s="13" t="n">
        <v>61.9</v>
      </c>
      <c r="AJ2327" s="13" t="n">
        <v>74.3</v>
      </c>
      <c r="AK2327" s="13" t="n">
        <v>66.7</v>
      </c>
      <c r="AL2327" s="12" t="n">
        <v>66.7450804414479</v>
      </c>
      <c r="AM2327" s="10" t="s">
        <v>157</v>
      </c>
    </row>
    <row r="2328" customFormat="false" ht="15" hidden="false" customHeight="false" outlineLevel="0" collapsed="false">
      <c r="A2328" s="10" t="s">
        <v>5110</v>
      </c>
      <c r="B2328" s="10" t="s">
        <v>5072</v>
      </c>
      <c r="C2328" s="10" t="s">
        <v>148</v>
      </c>
      <c r="D2328" s="11" t="n">
        <v>46299.1474768519</v>
      </c>
      <c r="E2328" s="10" t="s">
        <v>5111</v>
      </c>
      <c r="F2328" s="10" t="s">
        <v>5074</v>
      </c>
      <c r="G2328" s="10" t="s">
        <v>5075</v>
      </c>
      <c r="H2328" s="10" t="s">
        <v>210</v>
      </c>
      <c r="I2328" s="10" t="s">
        <v>152</v>
      </c>
      <c r="J2328" s="10" t="s">
        <v>153</v>
      </c>
      <c r="K2328" s="10" t="s">
        <v>261</v>
      </c>
      <c r="L2328" s="10" t="s">
        <v>383</v>
      </c>
      <c r="M2328" s="12" t="n">
        <v>68.6597497056613</v>
      </c>
      <c r="N2328" s="12" t="n">
        <v>0.877320558078519</v>
      </c>
      <c r="O2328" s="12" t="n">
        <v>68.5113980894761</v>
      </c>
      <c r="P2328" s="12" t="n">
        <v>69.8892655439425</v>
      </c>
      <c r="R2328" s="12" t="n">
        <v>70.3156818632624</v>
      </c>
      <c r="S2328" s="12" t="n">
        <v>68.1497403634878</v>
      </c>
      <c r="T2328" s="12" t="n">
        <v>67.5222374450874</v>
      </c>
      <c r="U2328" s="12" t="n">
        <v>67.1300659179688</v>
      </c>
      <c r="V2328" s="12" t="n">
        <v>71.3296585083008</v>
      </c>
      <c r="W2328" s="12" t="n">
        <v>4.19959259033203</v>
      </c>
      <c r="X2328" s="13" t="n">
        <v>89.3202930292274</v>
      </c>
      <c r="Y2328" s="13" t="n">
        <v>99.7915565289631</v>
      </c>
      <c r="Z2328" s="13" t="n">
        <v>69.4</v>
      </c>
      <c r="AA2328" s="10" t="s">
        <v>170</v>
      </c>
      <c r="AD2328" s="10" t="s">
        <v>347</v>
      </c>
      <c r="AG2328" s="13" t="n">
        <v>91.3405489676676</v>
      </c>
      <c r="AH2328" s="13" t="n">
        <v>100</v>
      </c>
      <c r="AI2328" s="13" t="n">
        <v>62.7</v>
      </c>
      <c r="AJ2328" s="13" t="n">
        <v>76.8</v>
      </c>
      <c r="AK2328" s="13" t="n">
        <v>67.7</v>
      </c>
      <c r="AL2328" s="12" t="n">
        <v>68.2093253406787</v>
      </c>
      <c r="AM2328" s="10" t="s">
        <v>157</v>
      </c>
      <c r="AO2328" s="10" t="s">
        <v>692</v>
      </c>
    </row>
    <row r="2329" customFormat="false" ht="15" hidden="false" customHeight="false" outlineLevel="0" collapsed="false">
      <c r="A2329" s="10" t="s">
        <v>5112</v>
      </c>
      <c r="B2329" s="10" t="s">
        <v>5072</v>
      </c>
      <c r="C2329" s="10" t="s">
        <v>148</v>
      </c>
      <c r="D2329" s="11" t="n">
        <v>46299.1475231482</v>
      </c>
      <c r="E2329" s="10" t="s">
        <v>5113</v>
      </c>
      <c r="F2329" s="10" t="s">
        <v>5074</v>
      </c>
      <c r="G2329" s="10" t="s">
        <v>5075</v>
      </c>
      <c r="H2329" s="10" t="s">
        <v>213</v>
      </c>
      <c r="I2329" s="10" t="s">
        <v>152</v>
      </c>
      <c r="J2329" s="10" t="s">
        <v>153</v>
      </c>
      <c r="K2329" s="10" t="s">
        <v>154</v>
      </c>
      <c r="M2329" s="12" t="n">
        <v>68.0466504490807</v>
      </c>
      <c r="N2329" s="12" t="n">
        <v>1.06223000998752</v>
      </c>
      <c r="O2329" s="12" t="n">
        <v>67.7695969188492</v>
      </c>
      <c r="P2329" s="12" t="n">
        <v>69.6025404148873</v>
      </c>
      <c r="Q2329" s="12" t="n">
        <v>69.6562815259887</v>
      </c>
      <c r="R2329" s="12" t="n">
        <v>69.8529346302333</v>
      </c>
      <c r="S2329" s="12" t="n">
        <v>67.6104778336802</v>
      </c>
      <c r="T2329" s="12" t="n">
        <v>66.8824329348132</v>
      </c>
      <c r="U2329" s="12" t="n">
        <v>66.5037002563477</v>
      </c>
      <c r="V2329" s="12" t="n">
        <v>71.5652160644531</v>
      </c>
      <c r="W2329" s="12" t="n">
        <v>5.06151580810547</v>
      </c>
      <c r="X2329" s="13" t="n">
        <v>88.3456815632564</v>
      </c>
      <c r="Y2329" s="13" t="n">
        <v>98.9676191038432</v>
      </c>
      <c r="Z2329" s="13" t="n">
        <v>69</v>
      </c>
      <c r="AA2329" s="10" t="s">
        <v>170</v>
      </c>
      <c r="AC2329" s="10" t="s">
        <v>156</v>
      </c>
      <c r="AG2329" s="13" t="n">
        <v>98.391031598513</v>
      </c>
      <c r="AH2329" s="13" t="n">
        <v>100</v>
      </c>
      <c r="AI2329" s="13" t="n">
        <v>64.8</v>
      </c>
      <c r="AJ2329" s="13" t="n">
        <v>76.3</v>
      </c>
      <c r="AK2329" s="13" t="n">
        <v>67.1</v>
      </c>
      <c r="AL2329" s="12" t="n">
        <v>67.0588662239089</v>
      </c>
      <c r="AM2329" s="10" t="s">
        <v>157</v>
      </c>
    </row>
    <row r="2330" customFormat="false" ht="15" hidden="false" customHeight="false" outlineLevel="0" collapsed="false">
      <c r="A2330" s="10" t="s">
        <v>5114</v>
      </c>
      <c r="B2330" s="10" t="s">
        <v>5072</v>
      </c>
      <c r="C2330" s="10" t="s">
        <v>148</v>
      </c>
      <c r="D2330" s="11" t="n">
        <v>46299.1475694445</v>
      </c>
      <c r="E2330" s="10" t="s">
        <v>5115</v>
      </c>
      <c r="F2330" s="10" t="s">
        <v>5074</v>
      </c>
      <c r="G2330" s="10" t="s">
        <v>5075</v>
      </c>
      <c r="H2330" s="10" t="s">
        <v>216</v>
      </c>
      <c r="I2330" s="10" t="s">
        <v>152</v>
      </c>
      <c r="J2330" s="10" t="s">
        <v>153</v>
      </c>
      <c r="K2330" s="10" t="s">
        <v>154</v>
      </c>
      <c r="M2330" s="12" t="n">
        <v>67.2446388575986</v>
      </c>
      <c r="N2330" s="12" t="n">
        <v>1.22524399432362</v>
      </c>
      <c r="O2330" s="12" t="n">
        <v>67.0338563769105</v>
      </c>
      <c r="P2330" s="12" t="n">
        <v>66.778345221648</v>
      </c>
      <c r="Q2330" s="12" t="n">
        <v>69.8353451635547</v>
      </c>
      <c r="R2330" s="12" t="n">
        <v>66.9533469727183</v>
      </c>
      <c r="S2330" s="12" t="n">
        <v>68.6558424168852</v>
      </c>
      <c r="T2330" s="12" t="n">
        <v>65.5358164017753</v>
      </c>
      <c r="U2330" s="12" t="n">
        <v>65.5037002563477</v>
      </c>
      <c r="V2330" s="12" t="n">
        <v>70.8383712768555</v>
      </c>
      <c r="W2330" s="12" t="n">
        <v>5.33467102050781</v>
      </c>
      <c r="X2330" s="13" t="n">
        <v>75.1505190002323</v>
      </c>
      <c r="Y2330" s="13" t="n">
        <v>97.5774033909206</v>
      </c>
      <c r="Z2330" s="13" t="n">
        <v>67.9999999999999</v>
      </c>
      <c r="AA2330" s="10" t="s">
        <v>170</v>
      </c>
      <c r="AG2330" s="13" t="n">
        <v>98.0022411317715</v>
      </c>
      <c r="AH2330" s="13" t="n">
        <v>100</v>
      </c>
      <c r="AI2330" s="13" t="n">
        <v>63.8</v>
      </c>
      <c r="AJ2330" s="13" t="n">
        <v>75.3</v>
      </c>
      <c r="AK2330" s="13" t="n">
        <v>66.2</v>
      </c>
      <c r="AL2330" s="12" t="n">
        <v>66.0588662239089</v>
      </c>
      <c r="AM2330" s="10" t="s">
        <v>157</v>
      </c>
    </row>
    <row r="2331" customFormat="false" ht="15" hidden="false" customHeight="false" outlineLevel="0" collapsed="false">
      <c r="A2331" s="10" t="s">
        <v>5116</v>
      </c>
      <c r="B2331" s="10" t="s">
        <v>5072</v>
      </c>
      <c r="C2331" s="10" t="s">
        <v>148</v>
      </c>
      <c r="D2331" s="11" t="n">
        <v>46299.1475810185</v>
      </c>
      <c r="E2331" s="10" t="s">
        <v>5117</v>
      </c>
      <c r="F2331" s="10" t="s">
        <v>5074</v>
      </c>
      <c r="G2331" s="10" t="s">
        <v>5075</v>
      </c>
      <c r="H2331" s="10" t="s">
        <v>219</v>
      </c>
      <c r="I2331" s="10" t="s">
        <v>152</v>
      </c>
      <c r="J2331" s="10" t="s">
        <v>153</v>
      </c>
      <c r="K2331" s="10" t="s">
        <v>154</v>
      </c>
      <c r="M2331" s="12" t="n">
        <v>66.937195850813</v>
      </c>
      <c r="N2331" s="12" t="n">
        <v>1.38610220604578</v>
      </c>
      <c r="O2331" s="12" t="n">
        <v>66.8783002753199</v>
      </c>
      <c r="P2331" s="12" t="n">
        <v>66.0101252937173</v>
      </c>
      <c r="Q2331" s="12" t="n">
        <v>69.1797596509184</v>
      </c>
      <c r="R2331" s="12" t="n">
        <v>66.0064068678914</v>
      </c>
      <c r="S2331" s="12" t="n">
        <v>67.3657861005762</v>
      </c>
      <c r="T2331" s="12" t="n">
        <v>64.9631237981446</v>
      </c>
      <c r="U2331" s="12" t="n">
        <v>64.5005950927734</v>
      </c>
      <c r="V2331" s="12" t="n">
        <v>70.1336822509766</v>
      </c>
      <c r="W2331" s="12" t="n">
        <v>5.63308715820313</v>
      </c>
      <c r="X2331" s="13" t="n">
        <v>55.2102401388493</v>
      </c>
      <c r="Y2331" s="13" t="n">
        <v>97.2921666734464</v>
      </c>
      <c r="Z2331" s="13" t="n">
        <v>67.5</v>
      </c>
      <c r="AA2331" s="10" t="s">
        <v>170</v>
      </c>
      <c r="AG2331" s="13" t="n">
        <v>98.3674122684166</v>
      </c>
      <c r="AH2331" s="13" t="n">
        <v>100</v>
      </c>
      <c r="AI2331" s="13" t="n">
        <v>63.2</v>
      </c>
      <c r="AJ2331" s="13" t="n">
        <v>75.4</v>
      </c>
      <c r="AK2331" s="13" t="n">
        <v>65.8</v>
      </c>
      <c r="AL2331" s="12" t="n">
        <v>66.6941474654378</v>
      </c>
      <c r="AM2331" s="10" t="s">
        <v>157</v>
      </c>
    </row>
    <row r="2332" customFormat="false" ht="15" hidden="false" customHeight="false" outlineLevel="0" collapsed="false">
      <c r="A2332" s="10" t="s">
        <v>5118</v>
      </c>
      <c r="B2332" s="10" t="s">
        <v>5072</v>
      </c>
      <c r="C2332" s="10" t="s">
        <v>148</v>
      </c>
      <c r="D2332" s="11" t="n">
        <v>46299.1476157407</v>
      </c>
      <c r="E2332" s="10" t="s">
        <v>5119</v>
      </c>
      <c r="F2332" s="10" t="s">
        <v>5074</v>
      </c>
      <c r="G2332" s="10" t="s">
        <v>5075</v>
      </c>
      <c r="H2332" s="10" t="s">
        <v>222</v>
      </c>
      <c r="I2332" s="10" t="s">
        <v>152</v>
      </c>
      <c r="J2332" s="10" t="s">
        <v>153</v>
      </c>
      <c r="K2332" s="10" t="s">
        <v>154</v>
      </c>
      <c r="M2332" s="12" t="n">
        <v>66.8294309055115</v>
      </c>
      <c r="N2332" s="12" t="n">
        <v>1.39940268171023</v>
      </c>
      <c r="O2332" s="12" t="n">
        <v>66.7478193230063</v>
      </c>
      <c r="P2332" s="12" t="n">
        <v>65.6310377861451</v>
      </c>
      <c r="Q2332" s="12" t="n">
        <v>69.2804492786684</v>
      </c>
      <c r="R2332" s="12" t="n">
        <v>66.6677321147303</v>
      </c>
      <c r="S2332" s="12" t="n">
        <v>66.9415441131992</v>
      </c>
      <c r="T2332" s="12" t="n">
        <v>64.5639064349946</v>
      </c>
      <c r="U2332" s="12" t="n">
        <v>64.0431594848633</v>
      </c>
      <c r="V2332" s="12" t="n">
        <v>69.8376541137695</v>
      </c>
      <c r="W2332" s="12" t="n">
        <v>5.79449462890625</v>
      </c>
      <c r="X2332" s="13" t="n">
        <v>51.6399858600141</v>
      </c>
      <c r="Y2332" s="13" t="n">
        <v>94.5157054842945</v>
      </c>
      <c r="Z2332" s="13" t="n">
        <v>67.2</v>
      </c>
      <c r="AA2332" s="10" t="s">
        <v>170</v>
      </c>
      <c r="AG2332" s="13" t="n">
        <v>98.5321192217744</v>
      </c>
      <c r="AH2332" s="13" t="n">
        <v>100</v>
      </c>
      <c r="AI2332" s="13" t="n">
        <v>63.1</v>
      </c>
      <c r="AJ2332" s="13" t="n">
        <v>74.3</v>
      </c>
      <c r="AK2332" s="13" t="n">
        <v>66.2</v>
      </c>
      <c r="AL2332" s="12" t="n">
        <v>66.3077419354839</v>
      </c>
      <c r="AM2332" s="10" t="s">
        <v>157</v>
      </c>
    </row>
    <row r="2333" customFormat="false" ht="15" hidden="false" customHeight="false" outlineLevel="0" collapsed="false">
      <c r="A2333" s="10" t="s">
        <v>5120</v>
      </c>
      <c r="B2333" s="10" t="s">
        <v>5072</v>
      </c>
      <c r="C2333" s="10" t="s">
        <v>148</v>
      </c>
      <c r="D2333" s="11" t="n">
        <v>46299.1476388889</v>
      </c>
      <c r="E2333" s="10" t="s">
        <v>5121</v>
      </c>
      <c r="F2333" s="10" t="s">
        <v>5074</v>
      </c>
      <c r="G2333" s="10" t="s">
        <v>5075</v>
      </c>
      <c r="H2333" s="10" t="s">
        <v>225</v>
      </c>
      <c r="I2333" s="10" t="s">
        <v>152</v>
      </c>
      <c r="J2333" s="10" t="s">
        <v>153</v>
      </c>
      <c r="K2333" s="10" t="s">
        <v>154</v>
      </c>
      <c r="M2333" s="12" t="n">
        <v>66.3909356691359</v>
      </c>
      <c r="N2333" s="12" t="n">
        <v>1.30960615629062</v>
      </c>
      <c r="O2333" s="12" t="n">
        <v>66.0553062848706</v>
      </c>
      <c r="P2333" s="12" t="n">
        <v>68.1266027897578</v>
      </c>
      <c r="Q2333" s="12" t="n">
        <v>68.8366526894156</v>
      </c>
      <c r="R2333" s="12" t="n">
        <v>67.1120111157757</v>
      </c>
      <c r="S2333" s="12" t="n">
        <v>66.7219506197637</v>
      </c>
      <c r="T2333" s="12" t="n">
        <v>64.6851529832156</v>
      </c>
      <c r="U2333" s="12" t="n">
        <v>64.174072265625</v>
      </c>
      <c r="V2333" s="12" t="n">
        <v>69.7310485839844</v>
      </c>
      <c r="W2333" s="12" t="n">
        <v>5.55697631835938</v>
      </c>
      <c r="X2333" s="13" t="n">
        <v>76.5375092016329</v>
      </c>
      <c r="Y2333" s="13" t="n">
        <v>95.1214615539048</v>
      </c>
      <c r="Z2333" s="13" t="n">
        <v>66.6</v>
      </c>
      <c r="AA2333" s="10" t="s">
        <v>170</v>
      </c>
      <c r="AG2333" s="13" t="n">
        <v>98.6087128669314</v>
      </c>
      <c r="AH2333" s="13" t="n">
        <v>100</v>
      </c>
      <c r="AI2333" s="13" t="n">
        <v>62.5</v>
      </c>
      <c r="AJ2333" s="13" t="n">
        <v>73.8</v>
      </c>
      <c r="AK2333" s="13" t="n">
        <v>65.4</v>
      </c>
      <c r="AL2333" s="12" t="n">
        <v>65.301652892562</v>
      </c>
      <c r="AM2333" s="10" t="s">
        <v>157</v>
      </c>
    </row>
    <row r="2334" customFormat="false" ht="15" hidden="false" customHeight="false" outlineLevel="0" collapsed="false">
      <c r="A2334" s="10" t="s">
        <v>5122</v>
      </c>
      <c r="B2334" s="10" t="s">
        <v>5072</v>
      </c>
      <c r="C2334" s="10" t="s">
        <v>148</v>
      </c>
      <c r="D2334" s="11" t="n">
        <v>46299.147662037</v>
      </c>
      <c r="E2334" s="10" t="s">
        <v>5123</v>
      </c>
      <c r="F2334" s="10" t="s">
        <v>5074</v>
      </c>
      <c r="G2334" s="10" t="s">
        <v>5075</v>
      </c>
      <c r="H2334" s="10" t="s">
        <v>228</v>
      </c>
      <c r="I2334" s="10" t="s">
        <v>152</v>
      </c>
      <c r="J2334" s="10" t="s">
        <v>153</v>
      </c>
      <c r="K2334" s="10" t="s">
        <v>154</v>
      </c>
      <c r="M2334" s="12" t="n">
        <v>66.0336651925421</v>
      </c>
      <c r="N2334" s="12" t="n">
        <v>1.16098516750824</v>
      </c>
      <c r="O2334" s="12" t="n">
        <v>65.8279840100067</v>
      </c>
      <c r="P2334" s="12" t="n">
        <v>66.1064359402088</v>
      </c>
      <c r="Q2334" s="12" t="n">
        <v>68.2388954476775</v>
      </c>
      <c r="R2334" s="12" t="n">
        <v>66.400178907684</v>
      </c>
      <c r="S2334" s="12" t="n">
        <v>66.5795893309041</v>
      </c>
      <c r="T2334" s="12" t="n">
        <v>64.1577930547957</v>
      </c>
      <c r="U2334" s="12" t="n">
        <v>63.6362037658691</v>
      </c>
      <c r="V2334" s="12" t="n">
        <v>68.9790725708008</v>
      </c>
      <c r="W2334" s="12" t="n">
        <v>5.34286880493164</v>
      </c>
      <c r="X2334" s="13" t="n">
        <v>72.2026570317971</v>
      </c>
      <c r="Y2334" s="13" t="n">
        <v>96.7045904334676</v>
      </c>
      <c r="Z2334" s="13" t="n">
        <v>66.1</v>
      </c>
      <c r="AA2334" s="10" t="s">
        <v>170</v>
      </c>
      <c r="AG2334" s="13" t="n">
        <v>98.8740931030676</v>
      </c>
      <c r="AH2334" s="13" t="n">
        <v>100</v>
      </c>
      <c r="AI2334" s="13" t="n">
        <v>61.7</v>
      </c>
      <c r="AJ2334" s="13" t="n">
        <v>73.8</v>
      </c>
      <c r="AK2334" s="13" t="n">
        <v>65.5</v>
      </c>
      <c r="AL2334" s="12" t="n">
        <v>65.3672162784905</v>
      </c>
      <c r="AM2334" s="10" t="s">
        <v>157</v>
      </c>
    </row>
    <row r="2335" customFormat="false" ht="15" hidden="false" customHeight="false" outlineLevel="0" collapsed="false">
      <c r="A2335" s="10" t="s">
        <v>5124</v>
      </c>
      <c r="B2335" s="10" t="s">
        <v>5072</v>
      </c>
      <c r="C2335" s="10" t="s">
        <v>148</v>
      </c>
      <c r="D2335" s="11" t="n">
        <v>46299.1476736111</v>
      </c>
      <c r="E2335" s="10" t="s">
        <v>5125</v>
      </c>
      <c r="F2335" s="10" t="s">
        <v>5074</v>
      </c>
      <c r="G2335" s="10" t="s">
        <v>5075</v>
      </c>
      <c r="H2335" s="10" t="s">
        <v>231</v>
      </c>
      <c r="I2335" s="10" t="s">
        <v>152</v>
      </c>
      <c r="J2335" s="10" t="s">
        <v>153</v>
      </c>
      <c r="K2335" s="10" t="s">
        <v>154</v>
      </c>
      <c r="M2335" s="12" t="n">
        <v>66.9975570134246</v>
      </c>
      <c r="N2335" s="12" t="n">
        <v>1.23949550335374</v>
      </c>
      <c r="O2335" s="12" t="n">
        <v>66.8086707613758</v>
      </c>
      <c r="P2335" s="12" t="n">
        <v>67.3318001190362</v>
      </c>
      <c r="Q2335" s="12" t="n">
        <v>68.9200184367944</v>
      </c>
      <c r="R2335" s="12" t="n">
        <v>67.9303047460298</v>
      </c>
      <c r="S2335" s="12" t="n">
        <v>66.7199513927551</v>
      </c>
      <c r="T2335" s="12" t="n">
        <v>65.1067262585095</v>
      </c>
      <c r="U2335" s="12" t="n">
        <v>64.7765884399414</v>
      </c>
      <c r="V2335" s="12" t="n">
        <v>69.6423568725586</v>
      </c>
      <c r="W2335" s="12" t="n">
        <v>4.86576843261719</v>
      </c>
      <c r="X2335" s="13" t="n">
        <v>70.7242088273159</v>
      </c>
      <c r="Y2335" s="13" t="n">
        <v>98.4042042157447</v>
      </c>
      <c r="Z2335" s="13" t="n">
        <v>67.2</v>
      </c>
      <c r="AA2335" s="10" t="s">
        <v>170</v>
      </c>
      <c r="AG2335" s="13" t="n">
        <v>98.8320862926811</v>
      </c>
      <c r="AH2335" s="13" t="n">
        <v>100</v>
      </c>
      <c r="AI2335" s="13" t="n">
        <v>61.9</v>
      </c>
      <c r="AJ2335" s="13" t="n">
        <v>74.2</v>
      </c>
      <c r="AK2335" s="13" t="n">
        <v>66.1</v>
      </c>
      <c r="AL2335" s="12" t="n">
        <v>66.2760608159154</v>
      </c>
      <c r="AM2335" s="10" t="s">
        <v>157</v>
      </c>
    </row>
    <row r="2336" customFormat="false" ht="15" hidden="false" customHeight="false" outlineLevel="0" collapsed="false">
      <c r="A2336" s="10" t="s">
        <v>5126</v>
      </c>
      <c r="B2336" s="10" t="s">
        <v>5072</v>
      </c>
      <c r="C2336" s="10" t="s">
        <v>148</v>
      </c>
      <c r="D2336" s="11" t="n">
        <v>46299.1476967593</v>
      </c>
      <c r="E2336" s="10" t="s">
        <v>5127</v>
      </c>
      <c r="F2336" s="10" t="s">
        <v>5074</v>
      </c>
      <c r="G2336" s="10" t="s">
        <v>5075</v>
      </c>
      <c r="H2336" s="10" t="s">
        <v>234</v>
      </c>
      <c r="I2336" s="10" t="s">
        <v>152</v>
      </c>
      <c r="J2336" s="10" t="s">
        <v>153</v>
      </c>
      <c r="K2336" s="10" t="s">
        <v>261</v>
      </c>
      <c r="L2336" s="10" t="s">
        <v>362</v>
      </c>
      <c r="M2336" s="12" t="n">
        <v>69.2087183486478</v>
      </c>
      <c r="N2336" s="12" t="n">
        <v>1.38001403361536</v>
      </c>
      <c r="O2336" s="12" t="n">
        <v>69.11372653405</v>
      </c>
      <c r="P2336" s="12" t="n">
        <v>68.8052445567887</v>
      </c>
      <c r="R2336" s="12" t="n">
        <v>71.5481921586834</v>
      </c>
      <c r="S2336" s="12" t="n">
        <v>68.5897048013031</v>
      </c>
      <c r="T2336" s="12" t="n">
        <v>67.0387754147706</v>
      </c>
      <c r="U2336" s="12" t="n">
        <v>66.7973403930664</v>
      </c>
      <c r="V2336" s="12" t="n">
        <v>72.3675384521484</v>
      </c>
      <c r="W2336" s="12" t="n">
        <v>5.57019805908203</v>
      </c>
      <c r="X2336" s="13" t="n">
        <v>62.6836775218427</v>
      </c>
      <c r="Y2336" s="13" t="n">
        <v>95.7366957903098</v>
      </c>
      <c r="Z2336" s="13" t="n">
        <v>69.4</v>
      </c>
      <c r="AA2336" s="10" t="s">
        <v>170</v>
      </c>
      <c r="AD2336" s="10" t="s">
        <v>347</v>
      </c>
      <c r="AG2336" s="13" t="n">
        <v>95.4149298976885</v>
      </c>
      <c r="AH2336" s="13" t="n">
        <v>100</v>
      </c>
      <c r="AI2336" s="13" t="n">
        <v>63.2</v>
      </c>
      <c r="AJ2336" s="13" t="n">
        <v>77</v>
      </c>
      <c r="AK2336" s="13" t="n">
        <v>67.7</v>
      </c>
      <c r="AL2336" s="12" t="n">
        <v>68.1097267690758</v>
      </c>
      <c r="AM2336" s="10" t="s">
        <v>157</v>
      </c>
      <c r="AO2336" s="10" t="s">
        <v>397</v>
      </c>
    </row>
    <row r="2337" customFormat="false" ht="15" hidden="false" customHeight="false" outlineLevel="0" collapsed="false">
      <c r="A2337" s="10" t="s">
        <v>5128</v>
      </c>
      <c r="B2337" s="10" t="s">
        <v>5072</v>
      </c>
      <c r="C2337" s="10" t="s">
        <v>148</v>
      </c>
      <c r="D2337" s="11" t="n">
        <v>46299.1477314815</v>
      </c>
      <c r="E2337" s="10" t="s">
        <v>5129</v>
      </c>
      <c r="F2337" s="10" t="s">
        <v>5074</v>
      </c>
      <c r="G2337" s="10" t="s">
        <v>5075</v>
      </c>
      <c r="H2337" s="10" t="s">
        <v>237</v>
      </c>
      <c r="I2337" s="10" t="s">
        <v>152</v>
      </c>
      <c r="J2337" s="10" t="s">
        <v>153</v>
      </c>
      <c r="K2337" s="10" t="s">
        <v>154</v>
      </c>
      <c r="M2337" s="12" t="n">
        <v>69.5291109213816</v>
      </c>
      <c r="N2337" s="12" t="n">
        <v>1.29568363975556</v>
      </c>
      <c r="O2337" s="12" t="n">
        <v>69.339324457469</v>
      </c>
      <c r="P2337" s="12" t="n">
        <v>69.3767632556662</v>
      </c>
      <c r="Q2337" s="12" t="n">
        <v>71.1326515650422</v>
      </c>
      <c r="R2337" s="12" t="n">
        <v>71.5935002269195</v>
      </c>
      <c r="S2337" s="12" t="n">
        <v>68.9665231646015</v>
      </c>
      <c r="T2337" s="12" t="n">
        <v>67.6256982140063</v>
      </c>
      <c r="U2337" s="12" t="n">
        <v>67.2046508789063</v>
      </c>
      <c r="V2337" s="12" t="n">
        <v>72.7978057861328</v>
      </c>
      <c r="W2337" s="12" t="n">
        <v>5.59315490722656</v>
      </c>
      <c r="X2337" s="13" t="n">
        <v>66.4013029833552</v>
      </c>
      <c r="Y2337" s="13" t="n">
        <v>97.3161720891431</v>
      </c>
      <c r="Z2337" s="13" t="n">
        <v>70.0999999999999</v>
      </c>
      <c r="AA2337" s="10" t="s">
        <v>170</v>
      </c>
      <c r="AG2337" s="13" t="n">
        <v>98.9551393933676</v>
      </c>
      <c r="AH2337" s="13" t="n">
        <v>100</v>
      </c>
      <c r="AI2337" s="13" t="n">
        <v>66</v>
      </c>
      <c r="AJ2337" s="13" t="n">
        <v>77.3</v>
      </c>
      <c r="AK2337" s="13" t="n">
        <v>68.9</v>
      </c>
      <c r="AL2337" s="12" t="n">
        <v>68.6427184820833</v>
      </c>
      <c r="AM2337" s="10" t="s">
        <v>157</v>
      </c>
    </row>
    <row r="2338" customFormat="false" ht="15" hidden="false" customHeight="false" outlineLevel="0" collapsed="false">
      <c r="A2338" s="10" t="s">
        <v>5130</v>
      </c>
      <c r="B2338" s="10" t="s">
        <v>5072</v>
      </c>
      <c r="C2338" s="10" t="s">
        <v>148</v>
      </c>
      <c r="D2338" s="11" t="n">
        <v>46299.1477662037</v>
      </c>
      <c r="E2338" s="10" t="s">
        <v>5131</v>
      </c>
      <c r="F2338" s="10" t="s">
        <v>5074</v>
      </c>
      <c r="G2338" s="10" t="s">
        <v>5075</v>
      </c>
      <c r="H2338" s="10" t="s">
        <v>240</v>
      </c>
      <c r="I2338" s="10" t="s">
        <v>152</v>
      </c>
      <c r="J2338" s="10" t="s">
        <v>153</v>
      </c>
      <c r="K2338" s="10" t="s">
        <v>154</v>
      </c>
      <c r="M2338" s="12" t="n">
        <v>69.5790021500298</v>
      </c>
      <c r="N2338" s="12" t="n">
        <v>0.850651112809773</v>
      </c>
      <c r="O2338" s="12" t="n">
        <v>69.4488251537959</v>
      </c>
      <c r="P2338" s="12" t="n">
        <v>69.8412581129173</v>
      </c>
      <c r="Q2338" s="12" t="n">
        <v>71.0154037685185</v>
      </c>
      <c r="R2338" s="12" t="n">
        <v>69.831632535789</v>
      </c>
      <c r="S2338" s="12" t="n">
        <v>69.6104472328356</v>
      </c>
      <c r="T2338" s="12" t="n">
        <v>68.2793032398194</v>
      </c>
      <c r="U2338" s="12" t="n">
        <v>68.0670776367188</v>
      </c>
      <c r="V2338" s="12" t="n">
        <v>71.5875473022461</v>
      </c>
      <c r="W2338" s="12" t="n">
        <v>3.52046966552734</v>
      </c>
      <c r="X2338" s="13" t="n">
        <v>90.3473818223905</v>
      </c>
      <c r="Y2338" s="13" t="n">
        <v>99.9016219969908</v>
      </c>
      <c r="Z2338" s="13" t="n">
        <v>70</v>
      </c>
      <c r="AA2338" s="10" t="s">
        <v>170</v>
      </c>
      <c r="AC2338" s="10" t="s">
        <v>156</v>
      </c>
      <c r="AG2338" s="13" t="n">
        <v>98.7670651250898</v>
      </c>
      <c r="AH2338" s="13" t="n">
        <v>100</v>
      </c>
      <c r="AI2338" s="13" t="n">
        <v>65.1</v>
      </c>
      <c r="AJ2338" s="13" t="n">
        <v>75.7</v>
      </c>
      <c r="AK2338" s="13" t="n">
        <v>69</v>
      </c>
      <c r="AL2338" s="12" t="n">
        <v>69.7521163945879</v>
      </c>
      <c r="AM2338" s="10" t="s">
        <v>157</v>
      </c>
    </row>
    <row r="2339" customFormat="false" ht="15" hidden="false" customHeight="false" outlineLevel="0" collapsed="false">
      <c r="A2339" s="10" t="s">
        <v>5132</v>
      </c>
      <c r="B2339" s="10" t="s">
        <v>5072</v>
      </c>
      <c r="C2339" s="10" t="s">
        <v>148</v>
      </c>
      <c r="D2339" s="11" t="n">
        <v>46299.1478935185</v>
      </c>
      <c r="E2339" s="10" t="s">
        <v>5133</v>
      </c>
      <c r="F2339" s="10" t="s">
        <v>5074</v>
      </c>
      <c r="G2339" s="10" t="s">
        <v>5075</v>
      </c>
      <c r="H2339" s="10" t="s">
        <v>247</v>
      </c>
      <c r="I2339" s="10" t="s">
        <v>152</v>
      </c>
      <c r="J2339" s="10" t="s">
        <v>248</v>
      </c>
      <c r="K2339" s="10" t="s">
        <v>154</v>
      </c>
      <c r="M2339" s="12" t="n">
        <v>67.5554148407978</v>
      </c>
      <c r="N2339" s="12" t="n">
        <v>1.14094598943966</v>
      </c>
      <c r="O2339" s="12" t="n">
        <v>67.2596385050582</v>
      </c>
      <c r="P2339" s="12" t="n">
        <v>70.7274647626341</v>
      </c>
      <c r="Q2339" s="12" t="n">
        <v>68.0957866091243</v>
      </c>
      <c r="R2339" s="12" t="n">
        <v>68.0896161299985</v>
      </c>
      <c r="S2339" s="12" t="n">
        <v>68.0614016593985</v>
      </c>
      <c r="T2339" s="12" t="n">
        <v>66.5986120635966</v>
      </c>
      <c r="U2339" s="12" t="n">
        <v>66.2340850830078</v>
      </c>
      <c r="V2339" s="12" t="n">
        <v>71.2719497680664</v>
      </c>
      <c r="W2339" s="12" t="n">
        <v>5.03786468505859</v>
      </c>
      <c r="X2339" s="13" t="n">
        <v>90.3722197907134</v>
      </c>
      <c r="Y2339" s="13" t="n">
        <v>97.7549436995186</v>
      </c>
      <c r="Z2339" s="13" t="n">
        <v>68.6999999999999</v>
      </c>
      <c r="AA2339" s="10" t="s">
        <v>170</v>
      </c>
      <c r="AD2339" s="10" t="s">
        <v>156</v>
      </c>
      <c r="AG2339" s="13" t="n">
        <v>98.0876556219022</v>
      </c>
      <c r="AH2339" s="13" t="n">
        <v>100</v>
      </c>
      <c r="AI2339" s="13" t="n">
        <v>65.2</v>
      </c>
      <c r="AJ2339" s="13" t="n">
        <v>74.9</v>
      </c>
      <c r="AK2339" s="13" t="n">
        <v>66.8</v>
      </c>
      <c r="AL2339" s="12" t="n">
        <v>67.1053045540797</v>
      </c>
      <c r="AM2339" s="10" t="s">
        <v>157</v>
      </c>
    </row>
    <row r="2340" customFormat="false" ht="15" hidden="false" customHeight="false" outlineLevel="0" collapsed="false">
      <c r="A2340" s="10" t="s">
        <v>5134</v>
      </c>
      <c r="B2340" s="10" t="s">
        <v>5072</v>
      </c>
      <c r="C2340" s="10" t="s">
        <v>148</v>
      </c>
      <c r="D2340" s="11" t="n">
        <v>46299.1479166667</v>
      </c>
      <c r="E2340" s="10" t="s">
        <v>5135</v>
      </c>
      <c r="F2340" s="10" t="s">
        <v>5074</v>
      </c>
      <c r="G2340" s="10" t="s">
        <v>5075</v>
      </c>
      <c r="H2340" s="10" t="s">
        <v>251</v>
      </c>
      <c r="I2340" s="10" t="s">
        <v>152</v>
      </c>
      <c r="J2340" s="10" t="s">
        <v>248</v>
      </c>
      <c r="K2340" s="10" t="s">
        <v>154</v>
      </c>
      <c r="M2340" s="12" t="n">
        <v>67.4131971847092</v>
      </c>
      <c r="N2340" s="12" t="n">
        <v>1.1061793736267</v>
      </c>
      <c r="O2340" s="12" t="n">
        <v>67.1482743116866</v>
      </c>
      <c r="P2340" s="12" t="n">
        <v>70.2283101026273</v>
      </c>
      <c r="Q2340" s="12" t="n">
        <v>67.7395232381834</v>
      </c>
      <c r="R2340" s="12" t="n">
        <v>68.0860255945418</v>
      </c>
      <c r="S2340" s="12" t="n">
        <v>67.6654029746499</v>
      </c>
      <c r="T2340" s="12" t="n">
        <v>66.4884179338852</v>
      </c>
      <c r="U2340" s="12" t="n">
        <v>65.9758682250977</v>
      </c>
      <c r="V2340" s="12" t="n">
        <v>71.0367126464844</v>
      </c>
      <c r="W2340" s="12" t="n">
        <v>5.06084442138672</v>
      </c>
      <c r="X2340" s="13" t="n">
        <v>89.1425046267736</v>
      </c>
      <c r="Y2340" s="13" t="n">
        <v>98.4515731030228</v>
      </c>
      <c r="Z2340" s="13" t="n">
        <v>68.4</v>
      </c>
      <c r="AA2340" s="10" t="s">
        <v>170</v>
      </c>
      <c r="AG2340" s="13" t="n">
        <v>98.6081709127187</v>
      </c>
      <c r="AH2340" s="13" t="n">
        <v>100</v>
      </c>
      <c r="AI2340" s="13" t="n">
        <v>65.1</v>
      </c>
      <c r="AJ2340" s="13" t="n">
        <v>74.8</v>
      </c>
      <c r="AK2340" s="13" t="n">
        <v>66.5</v>
      </c>
      <c r="AL2340" s="12" t="n">
        <v>66.537037037037</v>
      </c>
      <c r="AM2340" s="10" t="s">
        <v>157</v>
      </c>
    </row>
    <row r="2341" customFormat="false" ht="15" hidden="false" customHeight="false" outlineLevel="0" collapsed="false">
      <c r="A2341" s="10" t="s">
        <v>5136</v>
      </c>
      <c r="B2341" s="10" t="s">
        <v>5072</v>
      </c>
      <c r="C2341" s="10" t="s">
        <v>148</v>
      </c>
      <c r="D2341" s="11" t="n">
        <v>46299.1479513889</v>
      </c>
      <c r="E2341" s="10" t="s">
        <v>5137</v>
      </c>
      <c r="F2341" s="10" t="s">
        <v>5074</v>
      </c>
      <c r="G2341" s="10" t="s">
        <v>5075</v>
      </c>
      <c r="H2341" s="10" t="s">
        <v>254</v>
      </c>
      <c r="I2341" s="10" t="s">
        <v>152</v>
      </c>
      <c r="J2341" s="10" t="s">
        <v>248</v>
      </c>
      <c r="K2341" s="10" t="s">
        <v>154</v>
      </c>
      <c r="M2341" s="12" t="n">
        <v>66.9516985434456</v>
      </c>
      <c r="N2341" s="12" t="n">
        <v>1.13653635231962</v>
      </c>
      <c r="O2341" s="12" t="n">
        <v>66.6979422334236</v>
      </c>
      <c r="P2341" s="12" t="n">
        <v>69.6859760332603</v>
      </c>
      <c r="Q2341" s="12" t="n">
        <v>67.0633893485875</v>
      </c>
      <c r="R2341" s="12" t="n">
        <v>67.391687741175</v>
      </c>
      <c r="S2341" s="12" t="n">
        <v>67.5666238153018</v>
      </c>
      <c r="T2341" s="12" t="n">
        <v>66.0719004438557</v>
      </c>
      <c r="U2341" s="12" t="n">
        <v>65.5668411254883</v>
      </c>
      <c r="V2341" s="12" t="n">
        <v>70.5755081176758</v>
      </c>
      <c r="W2341" s="12" t="n">
        <v>5.0086669921875</v>
      </c>
      <c r="X2341" s="13" t="n">
        <v>88.9714808098671</v>
      </c>
      <c r="Y2341" s="13" t="n">
        <v>98.721656900505</v>
      </c>
      <c r="Z2341" s="13" t="n">
        <v>68</v>
      </c>
      <c r="AA2341" s="10" t="s">
        <v>170</v>
      </c>
      <c r="AG2341" s="13" t="n">
        <v>98.3738758661359</v>
      </c>
      <c r="AH2341" s="13" t="n">
        <v>100</v>
      </c>
      <c r="AI2341" s="13" t="n">
        <v>64.7</v>
      </c>
      <c r="AJ2341" s="13" t="n">
        <v>74.3</v>
      </c>
      <c r="AK2341" s="13" t="n">
        <v>66.1</v>
      </c>
      <c r="AL2341" s="12" t="n">
        <v>66.1222222222222</v>
      </c>
      <c r="AM2341" s="10" t="s">
        <v>157</v>
      </c>
    </row>
    <row r="2342" customFormat="false" ht="15" hidden="false" customHeight="false" outlineLevel="0" collapsed="false">
      <c r="A2342" s="10" t="s">
        <v>5138</v>
      </c>
      <c r="B2342" s="10" t="s">
        <v>5072</v>
      </c>
      <c r="C2342" s="10" t="s">
        <v>148</v>
      </c>
      <c r="D2342" s="11" t="n">
        <v>46299.1479861111</v>
      </c>
      <c r="E2342" s="10" t="s">
        <v>5139</v>
      </c>
      <c r="F2342" s="10" t="s">
        <v>5074</v>
      </c>
      <c r="G2342" s="10" t="s">
        <v>5075</v>
      </c>
      <c r="H2342" s="10" t="s">
        <v>257</v>
      </c>
      <c r="I2342" s="10" t="s">
        <v>152</v>
      </c>
      <c r="J2342" s="10" t="s">
        <v>248</v>
      </c>
      <c r="K2342" s="10" t="s">
        <v>154</v>
      </c>
      <c r="M2342" s="12" t="n">
        <v>67.1730409646558</v>
      </c>
      <c r="N2342" s="12" t="n">
        <v>0.8755234242777</v>
      </c>
      <c r="O2342" s="12" t="n">
        <v>66.9753333473268</v>
      </c>
      <c r="P2342" s="12" t="n">
        <v>69.3422967869303</v>
      </c>
      <c r="Q2342" s="12" t="n">
        <v>67.3207911978416</v>
      </c>
      <c r="R2342" s="12" t="n">
        <v>67.6594226630779</v>
      </c>
      <c r="S2342" s="12" t="n">
        <v>67.3832740110609</v>
      </c>
      <c r="T2342" s="12" t="n">
        <v>66.3747964724311</v>
      </c>
      <c r="U2342" s="12" t="n">
        <v>65.9555587768555</v>
      </c>
      <c r="V2342" s="12" t="n">
        <v>70.4373168945313</v>
      </c>
      <c r="W2342" s="12" t="n">
        <v>4.48175811767578</v>
      </c>
      <c r="X2342" s="13" t="n">
        <v>93.4907972261328</v>
      </c>
      <c r="Y2342" s="13" t="n">
        <v>99.7580687209969</v>
      </c>
      <c r="Z2342" s="13" t="n">
        <v>68.4</v>
      </c>
      <c r="AA2342" s="10" t="s">
        <v>170</v>
      </c>
      <c r="AG2342" s="13" t="n">
        <v>98.7020873646507</v>
      </c>
      <c r="AH2342" s="13" t="n">
        <v>100</v>
      </c>
      <c r="AI2342" s="13" t="n">
        <v>64.4</v>
      </c>
      <c r="AJ2342" s="13" t="n">
        <v>74.9</v>
      </c>
      <c r="AK2342" s="13" t="n">
        <v>66.5</v>
      </c>
      <c r="AL2342" s="12" t="n">
        <v>66.4624430740038</v>
      </c>
      <c r="AM2342" s="10" t="s">
        <v>157</v>
      </c>
    </row>
    <row r="2343" customFormat="false" ht="15" hidden="false" customHeight="false" outlineLevel="0" collapsed="false">
      <c r="A2343" s="10" t="s">
        <v>5140</v>
      </c>
      <c r="B2343" s="10" t="s">
        <v>5072</v>
      </c>
      <c r="C2343" s="10" t="s">
        <v>148</v>
      </c>
      <c r="D2343" s="11" t="n">
        <v>46299.1480092593</v>
      </c>
      <c r="E2343" s="10" t="s">
        <v>5141</v>
      </c>
      <c r="F2343" s="10" t="s">
        <v>5074</v>
      </c>
      <c r="G2343" s="10" t="s">
        <v>5075</v>
      </c>
      <c r="H2343" s="10" t="s">
        <v>260</v>
      </c>
      <c r="I2343" s="10" t="s">
        <v>152</v>
      </c>
      <c r="J2343" s="10" t="s">
        <v>248</v>
      </c>
      <c r="K2343" s="10" t="s">
        <v>154</v>
      </c>
      <c r="M2343" s="12" t="n">
        <v>67.3436465985105</v>
      </c>
      <c r="N2343" s="12" t="n">
        <v>0.923475041337477</v>
      </c>
      <c r="O2343" s="12" t="n">
        <v>67.1163566847214</v>
      </c>
      <c r="P2343" s="12" t="n">
        <v>69.721542782175</v>
      </c>
      <c r="Q2343" s="12" t="n">
        <v>67.6950517997949</v>
      </c>
      <c r="R2343" s="12" t="n">
        <v>67.9107595463698</v>
      </c>
      <c r="S2343" s="12" t="n">
        <v>67.5622210318465</v>
      </c>
      <c r="T2343" s="12" t="n">
        <v>66.6481722662412</v>
      </c>
      <c r="U2343" s="12" t="n">
        <v>66.2660675048828</v>
      </c>
      <c r="V2343" s="12" t="n">
        <v>70.750373840332</v>
      </c>
      <c r="W2343" s="12" t="n">
        <v>4.48430633544922</v>
      </c>
      <c r="X2343" s="13" t="n">
        <v>94.0999221412176</v>
      </c>
      <c r="Y2343" s="13" t="n">
        <v>99.4013974134706</v>
      </c>
      <c r="Z2343" s="13" t="n">
        <v>68.4999999999999</v>
      </c>
      <c r="AA2343" s="10" t="s">
        <v>170</v>
      </c>
      <c r="AD2343" s="10" t="s">
        <v>156</v>
      </c>
      <c r="AG2343" s="13" t="n">
        <v>98.3267051103599</v>
      </c>
      <c r="AH2343" s="13" t="n">
        <v>100</v>
      </c>
      <c r="AI2343" s="13" t="n">
        <v>65.2</v>
      </c>
      <c r="AJ2343" s="13" t="n">
        <v>75.2</v>
      </c>
      <c r="AK2343" s="13" t="n">
        <v>66.7</v>
      </c>
      <c r="AL2343" s="12" t="n">
        <v>66.6814814814815</v>
      </c>
      <c r="AM2343" s="10" t="s">
        <v>157</v>
      </c>
    </row>
    <row r="2344" customFormat="false" ht="15" hidden="false" customHeight="false" outlineLevel="0" collapsed="false">
      <c r="A2344" s="10" t="s">
        <v>5142</v>
      </c>
      <c r="B2344" s="10" t="s">
        <v>5072</v>
      </c>
      <c r="C2344" s="10" t="s">
        <v>148</v>
      </c>
      <c r="D2344" s="11" t="n">
        <v>46299.1480555556</v>
      </c>
      <c r="E2344" s="10" t="s">
        <v>5143</v>
      </c>
      <c r="F2344" s="10" t="s">
        <v>5074</v>
      </c>
      <c r="G2344" s="10" t="s">
        <v>5075</v>
      </c>
      <c r="H2344" s="10" t="s">
        <v>267</v>
      </c>
      <c r="I2344" s="10" t="s">
        <v>152</v>
      </c>
      <c r="J2344" s="10" t="s">
        <v>248</v>
      </c>
      <c r="K2344" s="10" t="s">
        <v>154</v>
      </c>
      <c r="M2344" s="12" t="n">
        <v>66.7723080771623</v>
      </c>
      <c r="N2344" s="12" t="n">
        <v>1.0521239629896</v>
      </c>
      <c r="O2344" s="12" t="n">
        <v>66.5110494767844</v>
      </c>
      <c r="P2344" s="12" t="n">
        <v>68.9829023726043</v>
      </c>
      <c r="Q2344" s="12" t="n">
        <v>67.2155506262827</v>
      </c>
      <c r="R2344" s="12" t="n">
        <v>67.1983588458282</v>
      </c>
      <c r="S2344" s="12" t="n">
        <v>67.8031081224524</v>
      </c>
      <c r="T2344" s="12" t="n">
        <v>65.5014788904792</v>
      </c>
      <c r="U2344" s="12" t="n">
        <v>65.2556228637695</v>
      </c>
      <c r="V2344" s="12" t="n">
        <v>69.7387008666992</v>
      </c>
      <c r="W2344" s="12" t="n">
        <v>4.48307800292969</v>
      </c>
      <c r="X2344" s="13" t="n">
        <v>86.2935361508104</v>
      </c>
      <c r="Y2344" s="13" t="n">
        <v>99.4597494156864</v>
      </c>
      <c r="Z2344" s="13" t="n">
        <v>67.6</v>
      </c>
      <c r="AA2344" s="10" t="s">
        <v>170</v>
      </c>
      <c r="AD2344" s="10" t="s">
        <v>156</v>
      </c>
      <c r="AG2344" s="13" t="n">
        <v>97.0241082548003</v>
      </c>
      <c r="AH2344" s="13" t="n">
        <v>100</v>
      </c>
      <c r="AI2344" s="13" t="n">
        <v>62.8</v>
      </c>
      <c r="AJ2344" s="13" t="n">
        <v>73.3</v>
      </c>
      <c r="AK2344" s="13" t="n">
        <v>67.9</v>
      </c>
      <c r="AL2344" s="12" t="n">
        <v>67.0757731958763</v>
      </c>
      <c r="AM2344" s="10" t="s">
        <v>157</v>
      </c>
    </row>
    <row r="2345" customFormat="false" ht="15" hidden="false" customHeight="false" outlineLevel="0" collapsed="false">
      <c r="A2345" s="10" t="s">
        <v>5144</v>
      </c>
      <c r="B2345" s="10" t="s">
        <v>5072</v>
      </c>
      <c r="C2345" s="10" t="s">
        <v>148</v>
      </c>
      <c r="D2345" s="11" t="n">
        <v>46299.1480787037</v>
      </c>
      <c r="E2345" s="10" t="s">
        <v>5145</v>
      </c>
      <c r="F2345" s="10" t="s">
        <v>5074</v>
      </c>
      <c r="G2345" s="10" t="s">
        <v>5075</v>
      </c>
      <c r="H2345" s="10" t="s">
        <v>271</v>
      </c>
      <c r="I2345" s="10" t="s">
        <v>152</v>
      </c>
      <c r="J2345" s="10" t="s">
        <v>248</v>
      </c>
      <c r="K2345" s="10" t="s">
        <v>154</v>
      </c>
      <c r="M2345" s="12" t="n">
        <v>65.3356445914602</v>
      </c>
      <c r="N2345" s="12" t="n">
        <v>1.52990270802146</v>
      </c>
      <c r="O2345" s="12" t="n">
        <v>64.9588215004204</v>
      </c>
      <c r="P2345" s="12" t="n">
        <v>68.9402526331301</v>
      </c>
      <c r="Q2345" s="12" t="n">
        <v>66.4284017533393</v>
      </c>
      <c r="R2345" s="12" t="n">
        <v>65.9587740474323</v>
      </c>
      <c r="S2345" s="12" t="n">
        <v>65.9143751961608</v>
      </c>
      <c r="T2345" s="12" t="n">
        <v>63.8383712346942</v>
      </c>
      <c r="U2345" s="12" t="n">
        <v>63.251579284668</v>
      </c>
      <c r="V2345" s="12" t="n">
        <v>69.5310516357422</v>
      </c>
      <c r="W2345" s="12" t="n">
        <v>6.27947235107422</v>
      </c>
      <c r="X2345" s="13" t="n">
        <v>76.5522595736958</v>
      </c>
      <c r="Y2345" s="13" t="n">
        <v>92.7080602552986</v>
      </c>
      <c r="Z2345" s="13" t="n">
        <v>65.7</v>
      </c>
      <c r="AA2345" s="10" t="s">
        <v>170</v>
      </c>
      <c r="AD2345" s="10" t="s">
        <v>156</v>
      </c>
      <c r="AG2345" s="13" t="n">
        <v>98.4729337940347</v>
      </c>
      <c r="AH2345" s="13" t="n">
        <v>100</v>
      </c>
      <c r="AI2345" s="13" t="n">
        <v>62.3</v>
      </c>
      <c r="AJ2345" s="13" t="n">
        <v>73.6</v>
      </c>
      <c r="AK2345" s="13" t="n">
        <v>63</v>
      </c>
      <c r="AL2345" s="12" t="n">
        <v>63.5046525987347</v>
      </c>
      <c r="AM2345" s="10" t="s">
        <v>157</v>
      </c>
    </row>
    <row r="2346" customFormat="false" ht="15" hidden="false" customHeight="false" outlineLevel="0" collapsed="false">
      <c r="A2346" s="10" t="s">
        <v>5146</v>
      </c>
      <c r="B2346" s="10" t="s">
        <v>5072</v>
      </c>
      <c r="C2346" s="10" t="s">
        <v>148</v>
      </c>
      <c r="D2346" s="11" t="n">
        <v>46299.1480902778</v>
      </c>
      <c r="E2346" s="10" t="s">
        <v>5147</v>
      </c>
      <c r="F2346" s="10" t="s">
        <v>5074</v>
      </c>
      <c r="G2346" s="10" t="s">
        <v>5075</v>
      </c>
      <c r="H2346" s="10" t="s">
        <v>274</v>
      </c>
      <c r="I2346" s="10" t="s">
        <v>152</v>
      </c>
      <c r="J2346" s="10" t="s">
        <v>248</v>
      </c>
      <c r="K2346" s="10" t="s">
        <v>154</v>
      </c>
      <c r="M2346" s="12" t="n">
        <v>64.7063487576042</v>
      </c>
      <c r="N2346" s="12" t="n">
        <v>1.30553249148917</v>
      </c>
      <c r="O2346" s="12" t="n">
        <v>64.3920360919915</v>
      </c>
      <c r="P2346" s="12" t="n">
        <v>67.844592895997</v>
      </c>
      <c r="Q2346" s="12" t="n">
        <v>65.6847296394545</v>
      </c>
      <c r="R2346" s="12" t="n">
        <v>65.712571591815</v>
      </c>
      <c r="S2346" s="12" t="n">
        <v>64.6288130165244</v>
      </c>
      <c r="T2346" s="12" t="n">
        <v>63.2554958619519</v>
      </c>
      <c r="U2346" s="12" t="n">
        <v>63.2555541992188</v>
      </c>
      <c r="V2346" s="12" t="n">
        <v>68.5289077758789</v>
      </c>
      <c r="W2346" s="12" t="n">
        <v>5.27335357666016</v>
      </c>
      <c r="X2346" s="13" t="n">
        <v>80.2038761641077</v>
      </c>
      <c r="Y2346" s="13" t="n">
        <v>97.8280476550046</v>
      </c>
      <c r="Z2346" s="13" t="n">
        <v>65.7</v>
      </c>
      <c r="AA2346" s="10" t="s">
        <v>170</v>
      </c>
      <c r="AD2346" s="10" t="s">
        <v>156</v>
      </c>
      <c r="AG2346" s="13" t="n">
        <v>98.1714850506548</v>
      </c>
      <c r="AH2346" s="13" t="n">
        <v>100</v>
      </c>
      <c r="AI2346" s="13" t="n">
        <v>61.7</v>
      </c>
      <c r="AJ2346" s="13" t="n">
        <v>72.2</v>
      </c>
      <c r="AK2346" s="13" t="n">
        <v>63.2</v>
      </c>
      <c r="AL2346" s="12" t="n">
        <v>63.2555555555556</v>
      </c>
      <c r="AM2346" s="10" t="s">
        <v>157</v>
      </c>
    </row>
    <row r="2347" customFormat="false" ht="15" hidden="false" customHeight="false" outlineLevel="0" collapsed="false">
      <c r="A2347" s="10" t="s">
        <v>5148</v>
      </c>
      <c r="B2347" s="10" t="s">
        <v>5072</v>
      </c>
      <c r="C2347" s="10" t="s">
        <v>148</v>
      </c>
      <c r="D2347" s="11" t="n">
        <v>46299.1481134259</v>
      </c>
      <c r="E2347" s="10" t="s">
        <v>5149</v>
      </c>
      <c r="F2347" s="10" t="s">
        <v>5074</v>
      </c>
      <c r="G2347" s="10" t="s">
        <v>5075</v>
      </c>
      <c r="H2347" s="10" t="s">
        <v>277</v>
      </c>
      <c r="I2347" s="10" t="s">
        <v>152</v>
      </c>
      <c r="J2347" s="10" t="s">
        <v>248</v>
      </c>
      <c r="K2347" s="10" t="s">
        <v>154</v>
      </c>
      <c r="M2347" s="12" t="n">
        <v>64.9083632009348</v>
      </c>
      <c r="N2347" s="12" t="n">
        <v>1.08671771452534</v>
      </c>
      <c r="O2347" s="12" t="n">
        <v>64.6301838756723</v>
      </c>
      <c r="P2347" s="12" t="n">
        <v>67.5592439204454</v>
      </c>
      <c r="Q2347" s="12" t="n">
        <v>65.6415086177565</v>
      </c>
      <c r="R2347" s="12" t="n">
        <v>65.8753877774937</v>
      </c>
      <c r="S2347" s="12" t="n">
        <v>64.7628753202122</v>
      </c>
      <c r="T2347" s="12" t="n">
        <v>63.6888885498047</v>
      </c>
      <c r="U2347" s="12" t="n">
        <v>63.6888885498047</v>
      </c>
      <c r="V2347" s="12" t="n">
        <v>68.6305923461914</v>
      </c>
      <c r="W2347" s="12" t="n">
        <v>4.94170379638672</v>
      </c>
      <c r="X2347" s="13" t="n">
        <v>88.1878109713854</v>
      </c>
      <c r="Y2347" s="13" t="n">
        <v>98.9062204774001</v>
      </c>
      <c r="Z2347" s="13" t="n">
        <v>66.1</v>
      </c>
      <c r="AA2347" s="10" t="s">
        <v>170</v>
      </c>
      <c r="AG2347" s="13" t="n">
        <v>98.7191975295849</v>
      </c>
      <c r="AH2347" s="13" t="n">
        <v>100</v>
      </c>
      <c r="AI2347" s="13" t="n">
        <v>62</v>
      </c>
      <c r="AJ2347" s="13" t="n">
        <v>73.4</v>
      </c>
      <c r="AK2347" s="13" t="n">
        <v>64.6</v>
      </c>
      <c r="AL2347" s="12" t="n">
        <v>64.2392239089184</v>
      </c>
      <c r="AM2347" s="10" t="s">
        <v>157</v>
      </c>
    </row>
    <row r="2348" customFormat="false" ht="15" hidden="false" customHeight="false" outlineLevel="0" collapsed="false">
      <c r="A2348" s="10" t="s">
        <v>5150</v>
      </c>
      <c r="B2348" s="10" t="s">
        <v>5072</v>
      </c>
      <c r="C2348" s="10" t="s">
        <v>148</v>
      </c>
      <c r="D2348" s="11" t="n">
        <v>46299.1481365741</v>
      </c>
      <c r="E2348" s="10" t="s">
        <v>5151</v>
      </c>
      <c r="F2348" s="10" t="s">
        <v>5074</v>
      </c>
      <c r="G2348" s="10" t="s">
        <v>5075</v>
      </c>
      <c r="H2348" s="10" t="s">
        <v>280</v>
      </c>
      <c r="I2348" s="10" t="s">
        <v>152</v>
      </c>
      <c r="J2348" s="10" t="s">
        <v>248</v>
      </c>
      <c r="K2348" s="10" t="s">
        <v>154</v>
      </c>
      <c r="M2348" s="12" t="n">
        <v>65.9989790384888</v>
      </c>
      <c r="N2348" s="12" t="n">
        <v>1.00342784557669</v>
      </c>
      <c r="O2348" s="12" t="n">
        <v>65.7119892346491</v>
      </c>
      <c r="P2348" s="12" t="n">
        <v>68.5617588075817</v>
      </c>
      <c r="Q2348" s="12" t="n">
        <v>66.7757119534302</v>
      </c>
      <c r="R2348" s="12" t="n">
        <v>66.6013801822415</v>
      </c>
      <c r="S2348" s="12" t="n">
        <v>66.5922178336884</v>
      </c>
      <c r="T2348" s="12" t="n">
        <v>65.0918138648143</v>
      </c>
      <c r="U2348" s="12" t="n">
        <v>64.5939254760742</v>
      </c>
      <c r="V2348" s="12" t="n">
        <v>69.5897827148438</v>
      </c>
      <c r="W2348" s="12" t="n">
        <v>4.99585723876953</v>
      </c>
      <c r="X2348" s="13" t="n">
        <v>91.8923536091487</v>
      </c>
      <c r="Y2348" s="13" t="n">
        <v>98.6755233089809</v>
      </c>
      <c r="Z2348" s="13" t="n">
        <v>67</v>
      </c>
      <c r="AA2348" s="10" t="s">
        <v>170</v>
      </c>
      <c r="AD2348" s="10" t="s">
        <v>156</v>
      </c>
      <c r="AG2348" s="13" t="n">
        <v>98.2485066890458</v>
      </c>
      <c r="AH2348" s="13" t="n">
        <v>100</v>
      </c>
      <c r="AI2348" s="13" t="n">
        <v>63.7</v>
      </c>
      <c r="AJ2348" s="13" t="n">
        <v>73.6</v>
      </c>
      <c r="AK2348" s="13" t="n">
        <v>65.3</v>
      </c>
      <c r="AL2348" s="12" t="n">
        <v>65.1666666666667</v>
      </c>
      <c r="AM2348" s="10" t="s">
        <v>157</v>
      </c>
    </row>
    <row r="2349" customFormat="false" ht="15" hidden="false" customHeight="false" outlineLevel="0" collapsed="false">
      <c r="A2349" s="10" t="s">
        <v>5152</v>
      </c>
      <c r="B2349" s="10" t="s">
        <v>5072</v>
      </c>
      <c r="C2349" s="10" t="s">
        <v>148</v>
      </c>
      <c r="D2349" s="11" t="n">
        <v>46299.1481597222</v>
      </c>
      <c r="E2349" s="10" t="s">
        <v>5153</v>
      </c>
      <c r="F2349" s="10" t="s">
        <v>5074</v>
      </c>
      <c r="G2349" s="10" t="s">
        <v>5075</v>
      </c>
      <c r="H2349" s="10" t="s">
        <v>283</v>
      </c>
      <c r="I2349" s="10" t="s">
        <v>152</v>
      </c>
      <c r="J2349" s="10" t="s">
        <v>248</v>
      </c>
      <c r="K2349" s="10" t="s">
        <v>154</v>
      </c>
      <c r="M2349" s="12" t="n">
        <v>66.5471812591619</v>
      </c>
      <c r="N2349" s="12" t="n">
        <v>0.957541342321501</v>
      </c>
      <c r="O2349" s="12" t="n">
        <v>66.3199195405448</v>
      </c>
      <c r="P2349" s="12" t="n">
        <v>68.6800156788846</v>
      </c>
      <c r="Q2349" s="12" t="n">
        <v>67.1291335065461</v>
      </c>
      <c r="R2349" s="12" t="n">
        <v>67.413540451615</v>
      </c>
      <c r="S2349" s="12" t="n">
        <v>66.4191429783043</v>
      </c>
      <c r="T2349" s="12" t="n">
        <v>65.5183576001847</v>
      </c>
      <c r="U2349" s="12" t="n">
        <v>65.3814849853516</v>
      </c>
      <c r="V2349" s="12" t="n">
        <v>69.5168609619141</v>
      </c>
      <c r="W2349" s="12" t="n">
        <v>4.1353759765625</v>
      </c>
      <c r="X2349" s="13" t="n">
        <v>90.3530874338169</v>
      </c>
      <c r="Y2349" s="13" t="n">
        <v>99.7968720515923</v>
      </c>
      <c r="Z2349" s="13" t="n">
        <v>67.8</v>
      </c>
      <c r="AA2349" s="10" t="s">
        <v>170</v>
      </c>
      <c r="AG2349" s="13" t="n">
        <v>98.7049839492511</v>
      </c>
      <c r="AH2349" s="13" t="n">
        <v>100</v>
      </c>
      <c r="AI2349" s="13" t="n">
        <v>63.9</v>
      </c>
      <c r="AJ2349" s="13" t="n">
        <v>73.9</v>
      </c>
      <c r="AK2349" s="13" t="n">
        <v>65.8</v>
      </c>
      <c r="AL2349" s="12" t="n">
        <v>65.6188552188552</v>
      </c>
      <c r="AM2349" s="10" t="s">
        <v>157</v>
      </c>
    </row>
    <row r="2350" customFormat="false" ht="15" hidden="false" customHeight="false" outlineLevel="0" collapsed="false">
      <c r="A2350" s="10" t="s">
        <v>5154</v>
      </c>
      <c r="B2350" s="10" t="s">
        <v>5072</v>
      </c>
      <c r="C2350" s="10" t="s">
        <v>148</v>
      </c>
      <c r="D2350" s="11" t="n">
        <v>46299.1500810185</v>
      </c>
      <c r="E2350" s="10" t="s">
        <v>5155</v>
      </c>
      <c r="F2350" s="10" t="s">
        <v>5074</v>
      </c>
      <c r="G2350" s="10" t="s">
        <v>5075</v>
      </c>
      <c r="K2350" s="10" t="s">
        <v>243</v>
      </c>
      <c r="AN2350" s="10" t="s">
        <v>5156</v>
      </c>
      <c r="AO2350" s="10" t="s">
        <v>5156</v>
      </c>
    </row>
    <row r="2351" customFormat="false" ht="15" hidden="false" customHeight="false" outlineLevel="0" collapsed="false">
      <c r="A2351" s="10" t="s">
        <v>5157</v>
      </c>
      <c r="B2351" s="10" t="s">
        <v>5072</v>
      </c>
      <c r="C2351" s="10" t="s">
        <v>148</v>
      </c>
      <c r="D2351" s="11" t="n">
        <v>46299.1501041667</v>
      </c>
      <c r="E2351" s="10" t="s">
        <v>5158</v>
      </c>
      <c r="F2351" s="10" t="s">
        <v>5074</v>
      </c>
      <c r="G2351" s="10" t="s">
        <v>5075</v>
      </c>
      <c r="H2351" s="10" t="s">
        <v>286</v>
      </c>
      <c r="I2351" s="10" t="s">
        <v>152</v>
      </c>
      <c r="J2351" s="10" t="s">
        <v>248</v>
      </c>
      <c r="K2351" s="10" t="s">
        <v>154</v>
      </c>
      <c r="M2351" s="12" t="n">
        <v>63.9765850791418</v>
      </c>
      <c r="N2351" s="12" t="n">
        <v>1.1576827305109</v>
      </c>
      <c r="O2351" s="12" t="n">
        <v>63.6740789051602</v>
      </c>
      <c r="P2351" s="12" t="n">
        <v>67.0338525182661</v>
      </c>
      <c r="Q2351" s="12" t="n">
        <v>64.7762986766522</v>
      </c>
      <c r="R2351" s="12" t="n">
        <v>64.6725155115639</v>
      </c>
      <c r="S2351" s="12" t="n">
        <v>64.037004086095</v>
      </c>
      <c r="T2351" s="12" t="n">
        <v>62.8930611352047</v>
      </c>
      <c r="U2351" s="12" t="n">
        <v>62.3390769958496</v>
      </c>
      <c r="V2351" s="12" t="n">
        <v>67.76513671875</v>
      </c>
      <c r="W2351" s="12" t="n">
        <v>5.42605972290039</v>
      </c>
      <c r="X2351" s="13" t="n">
        <v>88.1317070617181</v>
      </c>
      <c r="Y2351" s="13" t="n">
        <v>96.9428885515364</v>
      </c>
      <c r="Z2351" s="13" t="n">
        <v>65.4</v>
      </c>
      <c r="AA2351" s="10" t="s">
        <v>170</v>
      </c>
      <c r="AG2351" s="13" t="n">
        <v>98.680676088933</v>
      </c>
      <c r="AH2351" s="13" t="n">
        <v>100</v>
      </c>
      <c r="AI2351" s="13" t="n">
        <v>61.4</v>
      </c>
      <c r="AJ2351" s="13" t="n">
        <v>71.8</v>
      </c>
      <c r="AK2351" s="13" t="n">
        <v>62.6</v>
      </c>
      <c r="AL2351" s="12" t="n">
        <v>62.5087068165346</v>
      </c>
      <c r="AM2351" s="10" t="s">
        <v>157</v>
      </c>
    </row>
    <row r="2352" customFormat="false" ht="15" hidden="false" customHeight="false" outlineLevel="0" collapsed="false">
      <c r="A2352" s="10" t="s">
        <v>5159</v>
      </c>
      <c r="B2352" s="10" t="s">
        <v>5072</v>
      </c>
      <c r="C2352" s="10" t="s">
        <v>148</v>
      </c>
      <c r="D2352" s="11" t="n">
        <v>46299.1501273148</v>
      </c>
      <c r="E2352" s="10" t="s">
        <v>5160</v>
      </c>
      <c r="F2352" s="10" t="s">
        <v>5074</v>
      </c>
      <c r="G2352" s="10" t="s">
        <v>5075</v>
      </c>
      <c r="H2352" s="10" t="s">
        <v>289</v>
      </c>
      <c r="I2352" s="10" t="s">
        <v>152</v>
      </c>
      <c r="J2352" s="10" t="s">
        <v>248</v>
      </c>
      <c r="K2352" s="10" t="s">
        <v>154</v>
      </c>
      <c r="M2352" s="12" t="n">
        <v>65.0111418666254</v>
      </c>
      <c r="N2352" s="12" t="n">
        <v>0.793566717363818</v>
      </c>
      <c r="O2352" s="12" t="n">
        <v>64.82761730817</v>
      </c>
      <c r="P2352" s="12" t="n">
        <v>66.3941922389165</v>
      </c>
      <c r="Q2352" s="12" t="n">
        <v>65.8136972425655</v>
      </c>
      <c r="R2352" s="12" t="n">
        <v>65.7341001010496</v>
      </c>
      <c r="S2352" s="12" t="n">
        <v>64.9689471591075</v>
      </c>
      <c r="T2352" s="12" t="n">
        <v>63.8550818741741</v>
      </c>
      <c r="U2352" s="12" t="n">
        <v>63.6499176025391</v>
      </c>
      <c r="V2352" s="12" t="n">
        <v>67.4828720092773</v>
      </c>
      <c r="W2352" s="12" t="n">
        <v>3.83295440673828</v>
      </c>
      <c r="X2352" s="13" t="n">
        <v>94.4900393231227</v>
      </c>
      <c r="Y2352" s="13" t="n">
        <v>99.7000578628532</v>
      </c>
      <c r="Z2352" s="13" t="n">
        <v>66</v>
      </c>
      <c r="AA2352" s="10" t="s">
        <v>170</v>
      </c>
      <c r="AG2352" s="13" t="n">
        <v>98.6291637549499</v>
      </c>
      <c r="AH2352" s="13" t="n">
        <v>100</v>
      </c>
      <c r="AI2352" s="13" t="n">
        <v>60.6</v>
      </c>
      <c r="AJ2352" s="13" t="n">
        <v>72.3</v>
      </c>
      <c r="AK2352" s="13" t="n">
        <v>64</v>
      </c>
      <c r="AL2352" s="12" t="n">
        <v>64.1459859882925</v>
      </c>
      <c r="AM2352" s="10" t="s">
        <v>157</v>
      </c>
    </row>
    <row r="2353" customFormat="false" ht="15" hidden="false" customHeight="false" outlineLevel="0" collapsed="false">
      <c r="A2353" s="10" t="s">
        <v>5161</v>
      </c>
      <c r="B2353" s="10" t="s">
        <v>5072</v>
      </c>
      <c r="C2353" s="10" t="s">
        <v>148</v>
      </c>
      <c r="D2353" s="11" t="n">
        <v>46299.150150463</v>
      </c>
      <c r="E2353" s="10" t="s">
        <v>5162</v>
      </c>
      <c r="F2353" s="10" t="s">
        <v>5074</v>
      </c>
      <c r="G2353" s="10" t="s">
        <v>5075</v>
      </c>
      <c r="H2353" s="10" t="s">
        <v>292</v>
      </c>
      <c r="I2353" s="10" t="s">
        <v>152</v>
      </c>
      <c r="J2353" s="10" t="s">
        <v>248</v>
      </c>
      <c r="K2353" s="10" t="s">
        <v>154</v>
      </c>
      <c r="M2353" s="12" t="n">
        <v>65.2163346121865</v>
      </c>
      <c r="N2353" s="12" t="n">
        <v>1.18439771983096</v>
      </c>
      <c r="O2353" s="12" t="n">
        <v>64.9464627208239</v>
      </c>
      <c r="P2353" s="12" t="n">
        <v>68.2535177143697</v>
      </c>
      <c r="Q2353" s="12" t="n">
        <v>65.4464884045851</v>
      </c>
      <c r="R2353" s="12" t="n">
        <v>66.031446327502</v>
      </c>
      <c r="S2353" s="12" t="n">
        <v>65.294094479769</v>
      </c>
      <c r="T2353" s="12" t="n">
        <v>63.9268162288199</v>
      </c>
      <c r="U2353" s="12" t="n">
        <v>63.896297454834</v>
      </c>
      <c r="V2353" s="12" t="n">
        <v>68.863151550293</v>
      </c>
      <c r="W2353" s="12" t="n">
        <v>4.96685409545898</v>
      </c>
      <c r="X2353" s="13" t="n">
        <v>86.7800762112139</v>
      </c>
      <c r="Y2353" s="13" t="n">
        <v>98.9344039194339</v>
      </c>
      <c r="Z2353" s="13" t="n">
        <v>66.3</v>
      </c>
      <c r="AA2353" s="10" t="s">
        <v>170</v>
      </c>
      <c r="AG2353" s="13" t="n">
        <v>98.4155471920496</v>
      </c>
      <c r="AH2353" s="13" t="n">
        <v>100</v>
      </c>
      <c r="AI2353" s="13" t="n">
        <v>62.4</v>
      </c>
      <c r="AJ2353" s="13" t="n">
        <v>72.5</v>
      </c>
      <c r="AK2353" s="13" t="n">
        <v>64.1</v>
      </c>
      <c r="AL2353" s="12" t="n">
        <v>64.3838738140418</v>
      </c>
      <c r="AM2353" s="10" t="s">
        <v>157</v>
      </c>
    </row>
    <row r="2354" customFormat="false" ht="15" hidden="false" customHeight="false" outlineLevel="0" collapsed="false">
      <c r="A2354" s="10" t="s">
        <v>5163</v>
      </c>
      <c r="B2354" s="10" t="s">
        <v>5072</v>
      </c>
      <c r="C2354" s="10" t="s">
        <v>148</v>
      </c>
      <c r="D2354" s="11" t="n">
        <v>46299.1501736111</v>
      </c>
      <c r="E2354" s="10" t="s">
        <v>5164</v>
      </c>
      <c r="F2354" s="10" t="s">
        <v>5074</v>
      </c>
      <c r="G2354" s="10" t="s">
        <v>5075</v>
      </c>
      <c r="H2354" s="10" t="s">
        <v>295</v>
      </c>
      <c r="I2354" s="10" t="s">
        <v>152</v>
      </c>
      <c r="J2354" s="10" t="s">
        <v>248</v>
      </c>
      <c r="K2354" s="10" t="s">
        <v>154</v>
      </c>
      <c r="L2354" s="10" t="s">
        <v>807</v>
      </c>
      <c r="M2354" s="12" t="n">
        <v>67.8538017109845</v>
      </c>
      <c r="N2354" s="12" t="n">
        <v>0.624824838762139</v>
      </c>
      <c r="O2354" s="12" t="n">
        <v>67.7623096165949</v>
      </c>
      <c r="P2354" s="12" t="n">
        <v>68.8441207556077</v>
      </c>
      <c r="Q2354" s="12" t="n">
        <v>68.1869319592275</v>
      </c>
      <c r="R2354" s="12" t="n">
        <v>68.77353515625</v>
      </c>
      <c r="S2354" s="12" t="n">
        <v>67.1968448310195</v>
      </c>
      <c r="T2354" s="12" t="n">
        <v>67.142202912064</v>
      </c>
      <c r="U2354" s="12" t="n">
        <v>66.8652038574219</v>
      </c>
      <c r="V2354" s="12" t="n">
        <v>69.1589813232422</v>
      </c>
      <c r="W2354" s="12" t="n">
        <v>2.29377746582031</v>
      </c>
      <c r="X2354" s="13" t="n">
        <v>99.786216175811</v>
      </c>
      <c r="Y2354" s="13" t="n">
        <v>99.9970100164449</v>
      </c>
      <c r="Z2354" s="13" t="n">
        <v>68.5</v>
      </c>
      <c r="AA2354" s="10" t="s">
        <v>170</v>
      </c>
      <c r="AG2354" s="13" t="n">
        <v>94.2750028188071</v>
      </c>
      <c r="AH2354" s="13" t="n">
        <v>100</v>
      </c>
      <c r="AI2354" s="13" t="n">
        <v>62.2</v>
      </c>
      <c r="AJ2354" s="13" t="n">
        <v>72.9</v>
      </c>
      <c r="AK2354" s="13" t="n">
        <v>67.5</v>
      </c>
      <c r="AL2354" s="12" t="n">
        <v>67.5691136523844</v>
      </c>
      <c r="AM2354" s="10" t="s">
        <v>5165</v>
      </c>
      <c r="AO2354" s="10" t="s">
        <v>5166</v>
      </c>
    </row>
    <row r="2355" customFormat="false" ht="15" hidden="false" customHeight="false" outlineLevel="0" collapsed="false">
      <c r="A2355" s="10" t="s">
        <v>5167</v>
      </c>
      <c r="B2355" s="10" t="s">
        <v>5072</v>
      </c>
      <c r="C2355" s="10" t="s">
        <v>148</v>
      </c>
      <c r="D2355" s="11" t="n">
        <v>46299.1501967593</v>
      </c>
      <c r="E2355" s="10" t="s">
        <v>5168</v>
      </c>
      <c r="F2355" s="10" t="s">
        <v>5074</v>
      </c>
      <c r="G2355" s="10" t="s">
        <v>5075</v>
      </c>
      <c r="H2355" s="10" t="s">
        <v>298</v>
      </c>
      <c r="I2355" s="10" t="s">
        <v>152</v>
      </c>
      <c r="J2355" s="10" t="s">
        <v>248</v>
      </c>
      <c r="K2355" s="10" t="s">
        <v>154</v>
      </c>
      <c r="M2355" s="12" t="n">
        <v>65.4888496568864</v>
      </c>
      <c r="N2355" s="12" t="n">
        <v>0.983494129952276</v>
      </c>
      <c r="O2355" s="12" t="n">
        <v>65.2205328610188</v>
      </c>
      <c r="P2355" s="12" t="n">
        <v>67.959720337497</v>
      </c>
      <c r="Q2355" s="12" t="n">
        <v>66.1342654423527</v>
      </c>
      <c r="R2355" s="12" t="n">
        <v>66.4262914135591</v>
      </c>
      <c r="S2355" s="12" t="n">
        <v>65.6952414207339</v>
      </c>
      <c r="T2355" s="12" t="n">
        <v>64.5243868448375</v>
      </c>
      <c r="U2355" s="12" t="n">
        <v>64.5259246826172</v>
      </c>
      <c r="V2355" s="12" t="n">
        <v>69.3039321899414</v>
      </c>
      <c r="W2355" s="12" t="n">
        <v>4.77800750732422</v>
      </c>
      <c r="X2355" s="13" t="n">
        <v>92.3033764601591</v>
      </c>
      <c r="Y2355" s="13" t="n">
        <v>99.2863314519115</v>
      </c>
      <c r="Z2355" s="13" t="n">
        <v>67</v>
      </c>
      <c r="AA2355" s="10" t="s">
        <v>170</v>
      </c>
      <c r="AG2355" s="13" t="n">
        <v>98.6768092833732</v>
      </c>
      <c r="AH2355" s="13" t="n">
        <v>100</v>
      </c>
      <c r="AI2355" s="13" t="n">
        <v>63</v>
      </c>
      <c r="AJ2355" s="13" t="n">
        <v>73.3</v>
      </c>
      <c r="AK2355" s="13" t="n">
        <v>66.2</v>
      </c>
      <c r="AL2355" s="12" t="n">
        <v>65.6849716772869</v>
      </c>
      <c r="AM2355" s="10" t="s">
        <v>157</v>
      </c>
    </row>
    <row r="2356" customFormat="false" ht="15" hidden="false" customHeight="false" outlineLevel="0" collapsed="false">
      <c r="A2356" s="10" t="s">
        <v>5169</v>
      </c>
      <c r="B2356" s="10" t="s">
        <v>5072</v>
      </c>
      <c r="C2356" s="10" t="s">
        <v>148</v>
      </c>
      <c r="D2356" s="11" t="n">
        <v>46299.1502083333</v>
      </c>
      <c r="E2356" s="10" t="s">
        <v>5170</v>
      </c>
      <c r="F2356" s="10" t="s">
        <v>5074</v>
      </c>
      <c r="G2356" s="10" t="s">
        <v>5075</v>
      </c>
      <c r="H2356" s="10" t="s">
        <v>301</v>
      </c>
      <c r="I2356" s="10" t="s">
        <v>152</v>
      </c>
      <c r="J2356" s="10" t="s">
        <v>248</v>
      </c>
      <c r="K2356" s="10" t="s">
        <v>154</v>
      </c>
      <c r="M2356" s="12" t="n">
        <v>67.5719345685134</v>
      </c>
      <c r="N2356" s="12" t="n">
        <v>1.02815306015394</v>
      </c>
      <c r="O2356" s="12" t="n">
        <v>67.3708503052021</v>
      </c>
      <c r="P2356" s="12" t="n">
        <v>68.1914154878271</v>
      </c>
      <c r="Q2356" s="12" t="n">
        <v>68.828411502271</v>
      </c>
      <c r="R2356" s="12" t="n">
        <v>69.5152390000219</v>
      </c>
      <c r="S2356" s="12" t="n">
        <v>66.964379155603</v>
      </c>
      <c r="T2356" s="12" t="n">
        <v>66.2489138210882</v>
      </c>
      <c r="U2356" s="12" t="n">
        <v>66.2666702270508</v>
      </c>
      <c r="V2356" s="12" t="n">
        <v>70.2744522094727</v>
      </c>
      <c r="W2356" s="12" t="n">
        <v>4.00778198242188</v>
      </c>
      <c r="X2356" s="13" t="n">
        <v>86.7607353320968</v>
      </c>
      <c r="Y2356" s="13" t="n">
        <v>99.6196558119879</v>
      </c>
      <c r="Z2356" s="13" t="n">
        <v>68.1</v>
      </c>
      <c r="AA2356" s="10" t="s">
        <v>170</v>
      </c>
      <c r="AG2356" s="13" t="n">
        <v>98.749203037153</v>
      </c>
      <c r="AH2356" s="13" t="n">
        <v>100</v>
      </c>
      <c r="AI2356" s="13" t="n">
        <v>64</v>
      </c>
      <c r="AJ2356" s="13" t="n">
        <v>79.3</v>
      </c>
      <c r="AK2356" s="13" t="n">
        <v>66.3</v>
      </c>
      <c r="AL2356" s="12" t="n">
        <v>67.0052741935484</v>
      </c>
      <c r="AM2356" s="10" t="s">
        <v>157</v>
      </c>
    </row>
    <row r="2357" customFormat="false" ht="15" hidden="false" customHeight="false" outlineLevel="0" collapsed="false">
      <c r="A2357" s="10" t="s">
        <v>5171</v>
      </c>
      <c r="B2357" s="10" t="s">
        <v>5072</v>
      </c>
      <c r="C2357" s="10" t="s">
        <v>148</v>
      </c>
      <c r="D2357" s="11" t="n">
        <v>46299.1503125</v>
      </c>
      <c r="E2357" s="10" t="s">
        <v>5172</v>
      </c>
      <c r="F2357" s="10" t="s">
        <v>5074</v>
      </c>
      <c r="G2357" s="10" t="s">
        <v>5075</v>
      </c>
      <c r="H2357" s="10" t="s">
        <v>304</v>
      </c>
      <c r="I2357" s="10" t="s">
        <v>152</v>
      </c>
      <c r="J2357" s="10" t="s">
        <v>248</v>
      </c>
      <c r="K2357" s="10" t="s">
        <v>154</v>
      </c>
      <c r="M2357" s="12" t="n">
        <v>69.1320755703564</v>
      </c>
      <c r="N2357" s="12" t="n">
        <v>0.905076721598784</v>
      </c>
      <c r="O2357" s="12" t="n">
        <v>68.9208383388118</v>
      </c>
      <c r="P2357" s="12" t="n">
        <v>69.7818644424869</v>
      </c>
      <c r="Q2357" s="12" t="n">
        <v>71.0821753902945</v>
      </c>
      <c r="R2357" s="12" t="n">
        <v>69.2887273706704</v>
      </c>
      <c r="S2357" s="12" t="n">
        <v>69.6205373290645</v>
      </c>
      <c r="T2357" s="12" t="n">
        <v>67.8944007402248</v>
      </c>
      <c r="U2357" s="12" t="n">
        <v>67.5703735351563</v>
      </c>
      <c r="V2357" s="12" t="n">
        <v>71.3451995849609</v>
      </c>
      <c r="W2357" s="12" t="n">
        <v>3.77482604980469</v>
      </c>
      <c r="X2357" s="13" t="n">
        <v>89.4164727780363</v>
      </c>
      <c r="Y2357" s="13" t="n">
        <v>99.8120055839926</v>
      </c>
      <c r="Z2357" s="13" t="n">
        <v>69.9</v>
      </c>
      <c r="AA2357" s="10" t="s">
        <v>170</v>
      </c>
      <c r="AG2357" s="13" t="n">
        <v>98.7746247115818</v>
      </c>
      <c r="AH2357" s="13" t="n">
        <v>100</v>
      </c>
      <c r="AI2357" s="13" t="n">
        <v>66.4</v>
      </c>
      <c r="AJ2357" s="13" t="n">
        <v>74.3</v>
      </c>
      <c r="AK2357" s="13" t="n">
        <v>67.9</v>
      </c>
      <c r="AL2357" s="12" t="n">
        <v>67.9517428842505</v>
      </c>
      <c r="AM2357" s="10" t="s">
        <v>157</v>
      </c>
    </row>
    <row r="2358" customFormat="false" ht="15" hidden="false" customHeight="false" outlineLevel="0" collapsed="false">
      <c r="A2358" s="10" t="s">
        <v>5173</v>
      </c>
      <c r="B2358" s="10" t="s">
        <v>5072</v>
      </c>
      <c r="C2358" s="10" t="s">
        <v>148</v>
      </c>
      <c r="D2358" s="11" t="n">
        <v>46299.1503356482</v>
      </c>
      <c r="E2358" s="10" t="s">
        <v>5174</v>
      </c>
      <c r="F2358" s="10" t="s">
        <v>5074</v>
      </c>
      <c r="G2358" s="10" t="s">
        <v>5075</v>
      </c>
      <c r="H2358" s="10" t="s">
        <v>307</v>
      </c>
      <c r="I2358" s="10" t="s">
        <v>152</v>
      </c>
      <c r="J2358" s="10" t="s">
        <v>248</v>
      </c>
      <c r="K2358" s="10" t="s">
        <v>154</v>
      </c>
      <c r="M2358" s="12" t="n">
        <v>68.6400270619272</v>
      </c>
      <c r="N2358" s="12" t="n">
        <v>0.986715921929358</v>
      </c>
      <c r="O2358" s="12" t="n">
        <v>68.3405419717748</v>
      </c>
      <c r="P2358" s="12" t="n">
        <v>70.3593009411497</v>
      </c>
      <c r="Q2358" s="12" t="n">
        <v>70.3489732263763</v>
      </c>
      <c r="R2358" s="12" t="n">
        <v>69.2166116716853</v>
      </c>
      <c r="S2358" s="12" t="n">
        <v>69.456312132973</v>
      </c>
      <c r="T2358" s="12" t="n">
        <v>67.3611863052387</v>
      </c>
      <c r="U2358" s="12" t="n">
        <v>67.0881576538086</v>
      </c>
      <c r="V2358" s="12" t="n">
        <v>71.5512161254883</v>
      </c>
      <c r="W2358" s="12" t="n">
        <v>4.46305847167969</v>
      </c>
      <c r="X2358" s="13" t="n">
        <v>89.1666281808525</v>
      </c>
      <c r="Y2358" s="13" t="n">
        <v>99.4723594882926</v>
      </c>
      <c r="Z2358" s="13" t="n">
        <v>69.4</v>
      </c>
      <c r="AA2358" s="10" t="s">
        <v>170</v>
      </c>
      <c r="AG2358" s="13" t="n">
        <v>98.5212485212485</v>
      </c>
      <c r="AH2358" s="13" t="n">
        <v>100</v>
      </c>
      <c r="AI2358" s="13" t="n">
        <v>65.6</v>
      </c>
      <c r="AJ2358" s="13" t="n">
        <v>74.9</v>
      </c>
      <c r="AK2358" s="13" t="n">
        <v>67.3</v>
      </c>
      <c r="AL2358" s="12" t="n">
        <v>67.4267352941177</v>
      </c>
      <c r="AM2358" s="10" t="s">
        <v>157</v>
      </c>
    </row>
    <row r="2359" customFormat="false" ht="15" hidden="false" customHeight="false" outlineLevel="0" collapsed="false">
      <c r="A2359" s="10" t="s">
        <v>5175</v>
      </c>
      <c r="B2359" s="10" t="s">
        <v>5072</v>
      </c>
      <c r="C2359" s="10" t="s">
        <v>148</v>
      </c>
      <c r="D2359" s="11" t="n">
        <v>46299.1503472222</v>
      </c>
      <c r="E2359" s="10" t="s">
        <v>5176</v>
      </c>
      <c r="F2359" s="10" t="s">
        <v>5074</v>
      </c>
      <c r="G2359" s="10" t="s">
        <v>5075</v>
      </c>
      <c r="H2359" s="10" t="s">
        <v>310</v>
      </c>
      <c r="I2359" s="10" t="s">
        <v>152</v>
      </c>
      <c r="J2359" s="10" t="s">
        <v>248</v>
      </c>
      <c r="K2359" s="10" t="s">
        <v>154</v>
      </c>
      <c r="M2359" s="12" t="n">
        <v>67.6244944816881</v>
      </c>
      <c r="N2359" s="12" t="n">
        <v>1.01154009693517</v>
      </c>
      <c r="O2359" s="12" t="n">
        <v>67.3235746782199</v>
      </c>
      <c r="P2359" s="12" t="n">
        <v>69.1290990025389</v>
      </c>
      <c r="Q2359" s="12" t="n">
        <v>69.676002850252</v>
      </c>
      <c r="R2359" s="12" t="n">
        <v>68.0933034989597</v>
      </c>
      <c r="S2359" s="12" t="n">
        <v>68.2175018561887</v>
      </c>
      <c r="T2359" s="12" t="n">
        <v>66.7271441116311</v>
      </c>
      <c r="U2359" s="12" t="n">
        <v>66.2084197998047</v>
      </c>
      <c r="V2359" s="12" t="n">
        <v>70.9836578369141</v>
      </c>
      <c r="W2359" s="12" t="n">
        <v>4.77523803710938</v>
      </c>
      <c r="X2359" s="13" t="n">
        <v>91.2838572686312</v>
      </c>
      <c r="Y2359" s="13" t="n">
        <v>98.8904137966751</v>
      </c>
      <c r="Z2359" s="13" t="n">
        <v>68.5999999999999</v>
      </c>
      <c r="AA2359" s="10" t="s">
        <v>170</v>
      </c>
      <c r="AG2359" s="13" t="n">
        <v>98.5957924836601</v>
      </c>
      <c r="AH2359" s="13" t="n">
        <v>100</v>
      </c>
      <c r="AI2359" s="13" t="n">
        <v>65.4</v>
      </c>
      <c r="AJ2359" s="13" t="n">
        <v>75</v>
      </c>
      <c r="AK2359" s="13" t="n">
        <v>66.5</v>
      </c>
      <c r="AL2359" s="12" t="n">
        <v>66.2668394915201</v>
      </c>
      <c r="AM2359" s="10" t="s">
        <v>157</v>
      </c>
    </row>
    <row r="2360" customFormat="false" ht="15" hidden="false" customHeight="false" outlineLevel="0" collapsed="false">
      <c r="A2360" s="10" t="s">
        <v>5177</v>
      </c>
      <c r="B2360" s="10" t="s">
        <v>5072</v>
      </c>
      <c r="C2360" s="10" t="s">
        <v>148</v>
      </c>
      <c r="D2360" s="11" t="n">
        <v>46299.1503587963</v>
      </c>
      <c r="E2360" s="10" t="s">
        <v>5178</v>
      </c>
      <c r="F2360" s="10" t="s">
        <v>5074</v>
      </c>
      <c r="G2360" s="10" t="s">
        <v>5075</v>
      </c>
      <c r="H2360" s="10" t="s">
        <v>313</v>
      </c>
      <c r="I2360" s="10" t="s">
        <v>152</v>
      </c>
      <c r="J2360" s="10" t="s">
        <v>248</v>
      </c>
      <c r="K2360" s="10" t="s">
        <v>154</v>
      </c>
      <c r="M2360" s="12" t="n">
        <v>67.939792711093</v>
      </c>
      <c r="N2360" s="12" t="n">
        <v>0.992747274182619</v>
      </c>
      <c r="O2360" s="12" t="n">
        <v>67.656979384235</v>
      </c>
      <c r="P2360" s="12" t="n">
        <v>68.9402741040059</v>
      </c>
      <c r="Q2360" s="12" t="n">
        <v>70.1601793519336</v>
      </c>
      <c r="R2360" s="12" t="n">
        <v>68.3202717817282</v>
      </c>
      <c r="S2360" s="12" t="n">
        <v>68.6591673215655</v>
      </c>
      <c r="T2360" s="12" t="n">
        <v>66.8359997069083</v>
      </c>
      <c r="U2360" s="12" t="n">
        <v>66.4259262084961</v>
      </c>
      <c r="V2360" s="12" t="n">
        <v>71.2039337158203</v>
      </c>
      <c r="W2360" s="12" t="n">
        <v>4.77800750732422</v>
      </c>
      <c r="X2360" s="13" t="n">
        <v>92.1037159870355</v>
      </c>
      <c r="Y2360" s="13" t="n">
        <v>99.2387125951609</v>
      </c>
      <c r="Z2360" s="13" t="n">
        <v>68.9</v>
      </c>
      <c r="AA2360" s="10" t="s">
        <v>170</v>
      </c>
      <c r="AF2360" s="10" t="s">
        <v>156</v>
      </c>
      <c r="AG2360" s="13" t="n">
        <v>98.1083799213181</v>
      </c>
      <c r="AH2360" s="13" t="n">
        <v>100</v>
      </c>
      <c r="AI2360" s="13" t="n">
        <v>64.9</v>
      </c>
      <c r="AJ2360" s="13" t="n">
        <v>75.2</v>
      </c>
      <c r="AK2360" s="13" t="n">
        <v>67.3</v>
      </c>
      <c r="AL2360" s="12" t="n">
        <v>66.9231584440228</v>
      </c>
      <c r="AM2360" s="10" t="s">
        <v>157</v>
      </c>
    </row>
    <row r="2361" customFormat="false" ht="15" hidden="false" customHeight="false" outlineLevel="0" collapsed="false">
      <c r="A2361" s="10" t="s">
        <v>5179</v>
      </c>
      <c r="B2361" s="10" t="s">
        <v>5072</v>
      </c>
      <c r="C2361" s="10" t="s">
        <v>148</v>
      </c>
      <c r="D2361" s="11" t="n">
        <v>46299.1503819445</v>
      </c>
      <c r="E2361" s="10" t="s">
        <v>5180</v>
      </c>
      <c r="F2361" s="10" t="s">
        <v>5074</v>
      </c>
      <c r="G2361" s="10" t="s">
        <v>5075</v>
      </c>
      <c r="H2361" s="10" t="s">
        <v>316</v>
      </c>
      <c r="I2361" s="10" t="s">
        <v>152</v>
      </c>
      <c r="J2361" s="10" t="s">
        <v>248</v>
      </c>
      <c r="K2361" s="10" t="s">
        <v>154</v>
      </c>
      <c r="M2361" s="12" t="n">
        <v>66.7425652387698</v>
      </c>
      <c r="N2361" s="12" t="n">
        <v>0.909152500466042</v>
      </c>
      <c r="O2361" s="12" t="n">
        <v>66.4814327072585</v>
      </c>
      <c r="P2361" s="12" t="n">
        <v>68.0391360274496</v>
      </c>
      <c r="Q2361" s="12" t="n">
        <v>68.8125138491915</v>
      </c>
      <c r="R2361" s="12" t="n">
        <v>67.2262173485033</v>
      </c>
      <c r="S2361" s="12" t="n">
        <v>66.956932892086</v>
      </c>
      <c r="T2361" s="12" t="n">
        <v>65.5372411463116</v>
      </c>
      <c r="U2361" s="12" t="n">
        <v>65.4128799438477</v>
      </c>
      <c r="V2361" s="12" t="n">
        <v>69.6782836914063</v>
      </c>
      <c r="W2361" s="12" t="n">
        <v>4.26540374755859</v>
      </c>
      <c r="X2361" s="13" t="n">
        <v>92.1122378428209</v>
      </c>
      <c r="Y2361" s="13" t="n">
        <v>99.7133556118921</v>
      </c>
      <c r="Z2361" s="13" t="n">
        <v>67.9</v>
      </c>
      <c r="AA2361" s="10" t="s">
        <v>170</v>
      </c>
      <c r="AG2361" s="13" t="n">
        <v>98.2563405797101</v>
      </c>
      <c r="AH2361" s="13" t="n">
        <v>100</v>
      </c>
      <c r="AI2361" s="13" t="n">
        <v>62.7</v>
      </c>
      <c r="AJ2361" s="13" t="n">
        <v>74.3</v>
      </c>
      <c r="AK2361" s="13" t="n">
        <v>66.7</v>
      </c>
      <c r="AL2361" s="12" t="n">
        <v>66.0223041474654</v>
      </c>
      <c r="AM2361" s="10" t="s">
        <v>157</v>
      </c>
    </row>
    <row r="2362" customFormat="false" ht="15" hidden="false" customHeight="false" outlineLevel="0" collapsed="false">
      <c r="A2362" s="10" t="s">
        <v>5181</v>
      </c>
      <c r="B2362" s="10" t="s">
        <v>5072</v>
      </c>
      <c r="C2362" s="10" t="s">
        <v>148</v>
      </c>
      <c r="D2362" s="11" t="n">
        <v>46299.1504050926</v>
      </c>
      <c r="E2362" s="10" t="s">
        <v>5182</v>
      </c>
      <c r="F2362" s="10" t="s">
        <v>5074</v>
      </c>
      <c r="G2362" s="10" t="s">
        <v>5075</v>
      </c>
      <c r="H2362" s="10" t="s">
        <v>319</v>
      </c>
      <c r="I2362" s="10" t="s">
        <v>152</v>
      </c>
      <c r="J2362" s="10" t="s">
        <v>248</v>
      </c>
      <c r="K2362" s="10" t="s">
        <v>154</v>
      </c>
      <c r="M2362" s="12" t="n">
        <v>66.1769631815618</v>
      </c>
      <c r="N2362" s="12" t="n">
        <v>1.04542289483005</v>
      </c>
      <c r="O2362" s="12" t="n">
        <v>65.8496309827192</v>
      </c>
      <c r="P2362" s="12" t="n">
        <v>68.211171359137</v>
      </c>
      <c r="Q2362" s="12" t="n">
        <v>68.2992012011666</v>
      </c>
      <c r="R2362" s="12" t="n">
        <v>66.8588391985212</v>
      </c>
      <c r="S2362" s="12" t="n">
        <v>66.4793074000332</v>
      </c>
      <c r="T2362" s="12" t="n">
        <v>64.8667351580162</v>
      </c>
      <c r="U2362" s="12" t="n">
        <v>64.8444442749023</v>
      </c>
      <c r="V2362" s="12" t="n">
        <v>69.7299041748047</v>
      </c>
      <c r="W2362" s="12" t="n">
        <v>4.88545989990234</v>
      </c>
      <c r="X2362" s="13" t="n">
        <v>88.2925664189275</v>
      </c>
      <c r="Y2362" s="13" t="n">
        <v>99.0137263441842</v>
      </c>
      <c r="Z2362" s="13" t="n">
        <v>67.3</v>
      </c>
      <c r="AA2362" s="10" t="s">
        <v>170</v>
      </c>
      <c r="AG2362" s="13" t="n">
        <v>98.4481113155092</v>
      </c>
      <c r="AH2362" s="13" t="n">
        <v>100</v>
      </c>
      <c r="AI2362" s="13" t="n">
        <v>63.2</v>
      </c>
      <c r="AJ2362" s="13" t="n">
        <v>74.3</v>
      </c>
      <c r="AK2362" s="13" t="n">
        <v>65.3</v>
      </c>
      <c r="AL2362" s="12" t="n">
        <v>65.3802969639469</v>
      </c>
      <c r="AM2362" s="10" t="s">
        <v>157</v>
      </c>
    </row>
    <row r="2363" customFormat="false" ht="15" hidden="false" customHeight="false" outlineLevel="0" collapsed="false">
      <c r="A2363" s="10" t="s">
        <v>5183</v>
      </c>
      <c r="B2363" s="10" t="s">
        <v>5184</v>
      </c>
      <c r="C2363" s="10" t="s">
        <v>148</v>
      </c>
      <c r="D2363" s="11" t="n">
        <v>46299.185162037</v>
      </c>
      <c r="E2363" s="10" t="s">
        <v>5185</v>
      </c>
      <c r="F2363" s="10" t="s">
        <v>5186</v>
      </c>
      <c r="G2363" s="10" t="s">
        <v>5187</v>
      </c>
      <c r="H2363" s="10" t="s">
        <v>357</v>
      </c>
      <c r="I2363" s="10" t="s">
        <v>358</v>
      </c>
      <c r="J2363" s="10" t="s">
        <v>248</v>
      </c>
      <c r="K2363" s="10" t="s">
        <v>154</v>
      </c>
      <c r="M2363" s="12" t="n">
        <v>54.4546249596464</v>
      </c>
      <c r="N2363" s="12" t="n">
        <v>7.54323311613093</v>
      </c>
      <c r="O2363" s="12" t="n">
        <v>52.5145399871796</v>
      </c>
      <c r="P2363" s="12" t="n">
        <v>64.3375782074467</v>
      </c>
      <c r="Q2363" s="12" t="n">
        <v>62.7593944623393</v>
      </c>
      <c r="R2363" s="12" t="n">
        <v>60.9715310587399</v>
      </c>
      <c r="S2363" s="12" t="n">
        <v>61.3244123082461</v>
      </c>
      <c r="T2363" s="12" t="n">
        <v>40.8447394484108</v>
      </c>
      <c r="U2363" s="12" t="n">
        <v>38.149600982666</v>
      </c>
      <c r="V2363" s="12" t="n">
        <v>68.5237503051758</v>
      </c>
      <c r="W2363" s="12" t="n">
        <v>30.3741493225098</v>
      </c>
      <c r="X2363" s="13" t="n">
        <v>7.30314192113795</v>
      </c>
      <c r="Y2363" s="13" t="n">
        <v>30.3676607879415</v>
      </c>
      <c r="Z2363" s="13" t="n">
        <v>60.9000000000003</v>
      </c>
      <c r="AA2363" s="10" t="s">
        <v>162</v>
      </c>
      <c r="AF2363" s="10" t="s">
        <v>156</v>
      </c>
      <c r="AG2363" s="13" t="n">
        <v>98.7230833682447</v>
      </c>
      <c r="AH2363" s="13" t="n">
        <v>100</v>
      </c>
      <c r="AI2363" s="13" t="n">
        <v>37</v>
      </c>
      <c r="AJ2363" s="13" t="n">
        <v>77.5</v>
      </c>
      <c r="AK2363" s="13" t="n">
        <v>47.5</v>
      </c>
      <c r="AL2363" s="12" t="n">
        <v>41.317560199005</v>
      </c>
      <c r="AM2363" s="10" t="s">
        <v>180</v>
      </c>
    </row>
    <row r="2364" customFormat="false" ht="15" hidden="false" customHeight="false" outlineLevel="0" collapsed="false">
      <c r="A2364" s="10" t="s">
        <v>5188</v>
      </c>
      <c r="B2364" s="10" t="s">
        <v>5184</v>
      </c>
      <c r="C2364" s="10" t="s">
        <v>148</v>
      </c>
      <c r="D2364" s="11" t="n">
        <v>46299.1851967593</v>
      </c>
      <c r="E2364" s="10" t="s">
        <v>5189</v>
      </c>
      <c r="F2364" s="10" t="s">
        <v>5186</v>
      </c>
      <c r="G2364" s="10" t="s">
        <v>5187</v>
      </c>
      <c r="H2364" s="10" t="s">
        <v>361</v>
      </c>
      <c r="I2364" s="10" t="s">
        <v>358</v>
      </c>
      <c r="J2364" s="10" t="s">
        <v>153</v>
      </c>
      <c r="K2364" s="10" t="s">
        <v>261</v>
      </c>
      <c r="L2364" s="10" t="s">
        <v>262</v>
      </c>
      <c r="M2364" s="12" t="n">
        <v>58.521685254497</v>
      </c>
      <c r="N2364" s="12" t="n">
        <v>6.80849277483336</v>
      </c>
      <c r="O2364" s="12" t="n">
        <v>57.1372633074013</v>
      </c>
      <c r="P2364" s="12" t="n">
        <v>66.7353637315668</v>
      </c>
      <c r="Q2364" s="12" t="n">
        <v>65.6679801583838</v>
      </c>
      <c r="R2364" s="12" t="n">
        <v>63.2636044586835</v>
      </c>
      <c r="T2364" s="12" t="n">
        <v>45.318506182732</v>
      </c>
      <c r="U2364" s="12" t="n">
        <v>42.8019981384277</v>
      </c>
      <c r="V2364" s="12" t="n">
        <v>69.6517868041992</v>
      </c>
      <c r="W2364" s="12" t="n">
        <v>26.8497886657715</v>
      </c>
      <c r="X2364" s="13" t="n">
        <v>9.46846112017401</v>
      </c>
      <c r="Y2364" s="13" t="n">
        <v>36.7154121028509</v>
      </c>
      <c r="Z2364" s="13" t="n">
        <v>61.9000000000003</v>
      </c>
      <c r="AA2364" s="10" t="s">
        <v>162</v>
      </c>
      <c r="AC2364" s="10" t="s">
        <v>156</v>
      </c>
      <c r="AF2364" s="10" t="s">
        <v>347</v>
      </c>
      <c r="AG2364" s="13" t="n">
        <v>94.6805185253287</v>
      </c>
      <c r="AH2364" s="13" t="n">
        <v>100</v>
      </c>
      <c r="AI2364" s="13" t="n">
        <v>41.8</v>
      </c>
      <c r="AJ2364" s="13" t="n">
        <v>77.1</v>
      </c>
      <c r="AK2364" s="13" t="n">
        <v>62.6</v>
      </c>
      <c r="AL2364" s="12" t="n">
        <v>57.7472036189871</v>
      </c>
      <c r="AM2364" s="10" t="s">
        <v>180</v>
      </c>
      <c r="AO2364" s="10" t="s">
        <v>5190</v>
      </c>
    </row>
    <row r="2365" customFormat="false" ht="15" hidden="false" customHeight="false" outlineLevel="0" collapsed="false">
      <c r="A2365" s="10" t="s">
        <v>5191</v>
      </c>
      <c r="B2365" s="10" t="s">
        <v>5184</v>
      </c>
      <c r="C2365" s="10" t="s">
        <v>148</v>
      </c>
      <c r="D2365" s="11" t="n">
        <v>46299.1852314815</v>
      </c>
      <c r="E2365" s="10" t="s">
        <v>5192</v>
      </c>
      <c r="F2365" s="10" t="s">
        <v>5186</v>
      </c>
      <c r="G2365" s="10" t="s">
        <v>5187</v>
      </c>
      <c r="H2365" s="10" t="s">
        <v>151</v>
      </c>
      <c r="I2365" s="10" t="s">
        <v>152</v>
      </c>
      <c r="J2365" s="10" t="s">
        <v>153</v>
      </c>
      <c r="K2365" s="10" t="s">
        <v>154</v>
      </c>
      <c r="M2365" s="12" t="n">
        <v>72.9149463814743</v>
      </c>
      <c r="N2365" s="12" t="n">
        <v>1.68409091470159</v>
      </c>
      <c r="O2365" s="12" t="n">
        <v>72.7170617255923</v>
      </c>
      <c r="P2365" s="12" t="n">
        <v>75.8786842676012</v>
      </c>
      <c r="Q2365" s="12" t="n">
        <v>72.2846058319608</v>
      </c>
      <c r="R2365" s="12" t="n">
        <v>73.3559356353171</v>
      </c>
      <c r="S2365" s="12" t="n">
        <v>73.2658507469668</v>
      </c>
      <c r="T2365" s="12" t="n">
        <v>70.9775158958366</v>
      </c>
      <c r="U2365" s="12" t="n">
        <v>70.3515777587891</v>
      </c>
      <c r="V2365" s="12" t="n">
        <v>76.4735107421875</v>
      </c>
      <c r="W2365" s="12" t="n">
        <v>6.12193298339844</v>
      </c>
      <c r="X2365" s="13" t="n">
        <v>59.2943806242727</v>
      </c>
      <c r="Y2365" s="13" t="n">
        <v>93.0717026351266</v>
      </c>
      <c r="Z2365" s="13" t="n">
        <v>73.4999999999999</v>
      </c>
      <c r="AA2365" s="10" t="s">
        <v>170</v>
      </c>
      <c r="AG2365" s="13" t="n">
        <v>98.7529157421631</v>
      </c>
      <c r="AH2365" s="13" t="n">
        <v>100</v>
      </c>
      <c r="AI2365" s="13" t="n">
        <v>69.4</v>
      </c>
      <c r="AJ2365" s="13" t="n">
        <v>80.7</v>
      </c>
      <c r="AK2365" s="13" t="n">
        <v>72.5</v>
      </c>
      <c r="AL2365" s="12" t="n">
        <v>72.9503378378379</v>
      </c>
      <c r="AM2365" s="10" t="s">
        <v>180</v>
      </c>
    </row>
    <row r="2366" customFormat="false" ht="15" hidden="false" customHeight="false" outlineLevel="0" collapsed="false">
      <c r="A2366" s="10" t="s">
        <v>5193</v>
      </c>
      <c r="B2366" s="10" t="s">
        <v>5184</v>
      </c>
      <c r="C2366" s="10" t="s">
        <v>148</v>
      </c>
      <c r="D2366" s="11" t="n">
        <v>46299.1852546296</v>
      </c>
      <c r="E2366" s="10" t="s">
        <v>5194</v>
      </c>
      <c r="F2366" s="10" t="s">
        <v>5186</v>
      </c>
      <c r="G2366" s="10" t="s">
        <v>5187</v>
      </c>
      <c r="H2366" s="10" t="s">
        <v>160</v>
      </c>
      <c r="I2366" s="10" t="s">
        <v>152</v>
      </c>
      <c r="J2366" s="10" t="s">
        <v>153</v>
      </c>
      <c r="K2366" s="10" t="s">
        <v>154</v>
      </c>
      <c r="M2366" s="12" t="n">
        <v>74.2202224371874</v>
      </c>
      <c r="N2366" s="12" t="n">
        <v>2.33876385469851</v>
      </c>
      <c r="O2366" s="12" t="n">
        <v>74.0253331601046</v>
      </c>
      <c r="P2366" s="12" t="n">
        <v>77.670855902667</v>
      </c>
      <c r="Q2366" s="12" t="n">
        <v>72.5808141136822</v>
      </c>
      <c r="R2366" s="12" t="n">
        <v>75.0260865307557</v>
      </c>
      <c r="S2366" s="12" t="n">
        <v>74.4459296978142</v>
      </c>
      <c r="T2366" s="12" t="n">
        <v>70.7228513199346</v>
      </c>
      <c r="U2366" s="12" t="n">
        <v>69.8715057373047</v>
      </c>
      <c r="V2366" s="12" t="n">
        <v>78.2891616821289</v>
      </c>
      <c r="W2366" s="12" t="n">
        <v>8.41765594482422</v>
      </c>
      <c r="X2366" s="13" t="n">
        <v>42.2208521715304</v>
      </c>
      <c r="Y2366" s="13" t="n">
        <v>75.6199479380737</v>
      </c>
      <c r="Z2366" s="13" t="n">
        <v>74.4999999999998</v>
      </c>
      <c r="AA2366" s="10" t="s">
        <v>155</v>
      </c>
      <c r="AG2366" s="13" t="n">
        <v>98.3334905088445</v>
      </c>
      <c r="AH2366" s="13" t="n">
        <v>100</v>
      </c>
      <c r="AI2366" s="13" t="n">
        <v>69.1</v>
      </c>
      <c r="AJ2366" s="13" t="n">
        <v>89</v>
      </c>
      <c r="AK2366" s="13" t="n">
        <v>73.7</v>
      </c>
      <c r="AL2366" s="12" t="n">
        <v>76.1799683119282</v>
      </c>
      <c r="AM2366" s="10" t="s">
        <v>180</v>
      </c>
    </row>
    <row r="2367" customFormat="false" ht="15" hidden="false" customHeight="false" outlineLevel="0" collapsed="false">
      <c r="A2367" s="10" t="s">
        <v>5195</v>
      </c>
      <c r="B2367" s="10" t="s">
        <v>5184</v>
      </c>
      <c r="C2367" s="10" t="s">
        <v>148</v>
      </c>
      <c r="D2367" s="11" t="n">
        <v>46299.1852777778</v>
      </c>
      <c r="E2367" s="10" t="s">
        <v>5196</v>
      </c>
      <c r="F2367" s="10" t="s">
        <v>5186</v>
      </c>
      <c r="G2367" s="10" t="s">
        <v>5187</v>
      </c>
      <c r="H2367" s="10" t="s">
        <v>166</v>
      </c>
      <c r="I2367" s="10" t="s">
        <v>152</v>
      </c>
      <c r="J2367" s="10" t="s">
        <v>153</v>
      </c>
      <c r="K2367" s="10" t="s">
        <v>154</v>
      </c>
      <c r="M2367" s="12" t="n">
        <v>72.8636492577017</v>
      </c>
      <c r="N2367" s="12" t="n">
        <v>1.99550439274516</v>
      </c>
      <c r="O2367" s="12" t="n">
        <v>72.6250536518123</v>
      </c>
      <c r="P2367" s="12" t="n">
        <v>76.3055086270902</v>
      </c>
      <c r="Q2367" s="12" t="n">
        <v>72.3607612049794</v>
      </c>
      <c r="R2367" s="12" t="n">
        <v>73.0568977778862</v>
      </c>
      <c r="S2367" s="12" t="n">
        <v>73.1918357437986</v>
      </c>
      <c r="T2367" s="12" t="n">
        <v>70.0696992663867</v>
      </c>
      <c r="U2367" s="12" t="n">
        <v>69.5637512207031</v>
      </c>
      <c r="V2367" s="12" t="n">
        <v>76.7139205932617</v>
      </c>
      <c r="W2367" s="12" t="n">
        <v>7.15016937255859</v>
      </c>
      <c r="X2367" s="13" t="n">
        <v>48.7728831677876</v>
      </c>
      <c r="Y2367" s="13" t="n">
        <v>79.0551274627708</v>
      </c>
      <c r="Z2367" s="13" t="n">
        <v>72.8999999999999</v>
      </c>
      <c r="AA2367" s="10" t="s">
        <v>155</v>
      </c>
      <c r="AD2367" s="10" t="s">
        <v>156</v>
      </c>
      <c r="AG2367" s="13" t="n">
        <v>97.4055273547659</v>
      </c>
      <c r="AH2367" s="13" t="n">
        <v>100</v>
      </c>
      <c r="AI2367" s="13" t="n">
        <v>68.8</v>
      </c>
      <c r="AJ2367" s="13" t="n">
        <v>88.5</v>
      </c>
      <c r="AK2367" s="13" t="n">
        <v>73.1</v>
      </c>
      <c r="AL2367" s="12" t="n">
        <v>74.7705917922531</v>
      </c>
      <c r="AM2367" s="10" t="s">
        <v>180</v>
      </c>
    </row>
    <row r="2368" customFormat="false" ht="15" hidden="false" customHeight="false" outlineLevel="0" collapsed="false">
      <c r="A2368" s="10" t="s">
        <v>5197</v>
      </c>
      <c r="B2368" s="10" t="s">
        <v>5184</v>
      </c>
      <c r="C2368" s="10" t="s">
        <v>148</v>
      </c>
      <c r="D2368" s="11" t="n">
        <v>46299.1853009259</v>
      </c>
      <c r="E2368" s="10" t="s">
        <v>5198</v>
      </c>
      <c r="F2368" s="10" t="s">
        <v>5186</v>
      </c>
      <c r="G2368" s="10" t="s">
        <v>5187</v>
      </c>
      <c r="H2368" s="10" t="s">
        <v>169</v>
      </c>
      <c r="I2368" s="10" t="s">
        <v>152</v>
      </c>
      <c r="J2368" s="10" t="s">
        <v>153</v>
      </c>
      <c r="K2368" s="10" t="s">
        <v>154</v>
      </c>
      <c r="M2368" s="12" t="n">
        <v>73.3647284878558</v>
      </c>
      <c r="N2368" s="12" t="n">
        <v>2.01163117259735</v>
      </c>
      <c r="O2368" s="12" t="n">
        <v>73.1712571138567</v>
      </c>
      <c r="P2368" s="12" t="n">
        <v>76.8010541825924</v>
      </c>
      <c r="Q2368" s="12" t="n">
        <v>71.664140838108</v>
      </c>
      <c r="R2368" s="12" t="n">
        <v>74.2967756265383</v>
      </c>
      <c r="S2368" s="12" t="n">
        <v>73.5991563743291</v>
      </c>
      <c r="T2368" s="12" t="n">
        <v>70.846846016551</v>
      </c>
      <c r="U2368" s="12" t="n">
        <v>69.7871780395508</v>
      </c>
      <c r="V2368" s="12" t="n">
        <v>77.7600326538086</v>
      </c>
      <c r="W2368" s="12" t="n">
        <v>7.97285461425781</v>
      </c>
      <c r="X2368" s="13" t="n">
        <v>51.8292228596975</v>
      </c>
      <c r="Y2368" s="13" t="n">
        <v>85.6083749348037</v>
      </c>
      <c r="Z2368" s="13" t="n">
        <v>73.3999999999999</v>
      </c>
      <c r="AA2368" s="10" t="s">
        <v>170</v>
      </c>
      <c r="AD2368" s="10" t="s">
        <v>156</v>
      </c>
      <c r="AG2368" s="13" t="n">
        <v>97.8968099591519</v>
      </c>
      <c r="AH2368" s="13" t="n">
        <v>100</v>
      </c>
      <c r="AI2368" s="13" t="n">
        <v>67.9</v>
      </c>
      <c r="AJ2368" s="13" t="n">
        <v>88.8</v>
      </c>
      <c r="AK2368" s="13" t="n">
        <v>72.8</v>
      </c>
      <c r="AL2368" s="12" t="n">
        <v>74.2342826628472</v>
      </c>
      <c r="AM2368" s="10" t="s">
        <v>180</v>
      </c>
    </row>
    <row r="2369" customFormat="false" ht="15" hidden="false" customHeight="false" outlineLevel="0" collapsed="false">
      <c r="A2369" s="10" t="s">
        <v>5199</v>
      </c>
      <c r="B2369" s="10" t="s">
        <v>5184</v>
      </c>
      <c r="C2369" s="10" t="s">
        <v>148</v>
      </c>
      <c r="D2369" s="11" t="n">
        <v>46299.1853125</v>
      </c>
      <c r="E2369" s="10" t="s">
        <v>5200</v>
      </c>
      <c r="F2369" s="10" t="s">
        <v>5186</v>
      </c>
      <c r="G2369" s="10" t="s">
        <v>5187</v>
      </c>
      <c r="H2369" s="10" t="s">
        <v>173</v>
      </c>
      <c r="I2369" s="10" t="s">
        <v>152</v>
      </c>
      <c r="J2369" s="10" t="s">
        <v>153</v>
      </c>
      <c r="K2369" s="10" t="s">
        <v>154</v>
      </c>
      <c r="M2369" s="12" t="n">
        <v>73.2103383116359</v>
      </c>
      <c r="N2369" s="12" t="n">
        <v>1.91770153742401</v>
      </c>
      <c r="O2369" s="12" t="n">
        <v>73.0506819506637</v>
      </c>
      <c r="P2369" s="12" t="n">
        <v>76.5556016690803</v>
      </c>
      <c r="Q2369" s="12" t="n">
        <v>72.23297117792</v>
      </c>
      <c r="R2369" s="12" t="n">
        <v>72.9260067053402</v>
      </c>
      <c r="S2369" s="12" t="n">
        <v>73.5274665316413</v>
      </c>
      <c r="T2369" s="12" t="n">
        <v>70.5344485093043</v>
      </c>
      <c r="U2369" s="12" t="n">
        <v>69.9616622924805</v>
      </c>
      <c r="V2369" s="12" t="n">
        <v>77.0070343017578</v>
      </c>
      <c r="W2369" s="12" t="n">
        <v>7.04537200927734</v>
      </c>
      <c r="X2369" s="13" t="n">
        <v>47.4983142279164</v>
      </c>
      <c r="Y2369" s="13" t="n">
        <v>85.0033715441672</v>
      </c>
      <c r="Z2369" s="13" t="n">
        <v>73.1999999999999</v>
      </c>
      <c r="AA2369" s="10" t="s">
        <v>155</v>
      </c>
      <c r="AG2369" s="13" t="n">
        <v>98.5513024986709</v>
      </c>
      <c r="AH2369" s="13" t="n">
        <v>100</v>
      </c>
      <c r="AI2369" s="13" t="n">
        <v>68.8</v>
      </c>
      <c r="AJ2369" s="13" t="n">
        <v>87.5</v>
      </c>
      <c r="AK2369" s="13" t="n">
        <v>71.7</v>
      </c>
      <c r="AL2369" s="12" t="n">
        <v>73.4363636363636</v>
      </c>
      <c r="AM2369" s="10" t="s">
        <v>180</v>
      </c>
    </row>
    <row r="2370" customFormat="false" ht="15" hidden="false" customHeight="false" outlineLevel="0" collapsed="false">
      <c r="A2370" s="10" t="s">
        <v>5201</v>
      </c>
      <c r="B2370" s="10" t="s">
        <v>5184</v>
      </c>
      <c r="C2370" s="10" t="s">
        <v>148</v>
      </c>
      <c r="D2370" s="11" t="n">
        <v>46299.1853356482</v>
      </c>
      <c r="E2370" s="10" t="s">
        <v>5202</v>
      </c>
      <c r="F2370" s="10" t="s">
        <v>5186</v>
      </c>
      <c r="G2370" s="10" t="s">
        <v>5187</v>
      </c>
      <c r="H2370" s="10" t="s">
        <v>176</v>
      </c>
      <c r="I2370" s="10" t="s">
        <v>152</v>
      </c>
      <c r="J2370" s="10" t="s">
        <v>153</v>
      </c>
      <c r="K2370" s="10" t="s">
        <v>154</v>
      </c>
      <c r="M2370" s="12" t="n">
        <v>73.2411282342564</v>
      </c>
      <c r="N2370" s="12" t="n">
        <v>1.37914114486434</v>
      </c>
      <c r="O2370" s="12" t="n">
        <v>73.0739137086545</v>
      </c>
      <c r="P2370" s="12" t="n">
        <v>76.0378197856785</v>
      </c>
      <c r="Q2370" s="12" t="n">
        <v>72.8026517379184</v>
      </c>
      <c r="R2370" s="12" t="n">
        <v>73.2629338447323</v>
      </c>
      <c r="S2370" s="12" t="n">
        <v>73.3690177669919</v>
      </c>
      <c r="T2370" s="12" t="n">
        <v>71.9994714821996</v>
      </c>
      <c r="U2370" s="12" t="n">
        <v>70.8817520141602</v>
      </c>
      <c r="V2370" s="12" t="n">
        <v>76.7857360839844</v>
      </c>
      <c r="W2370" s="12" t="n">
        <v>5.90398406982422</v>
      </c>
      <c r="X2370" s="13" t="n">
        <v>77.7644280565108</v>
      </c>
      <c r="Y2370" s="13" t="n">
        <v>95.3708690668545</v>
      </c>
      <c r="Z2370" s="13" t="n">
        <v>73.8999999999999</v>
      </c>
      <c r="AA2370" s="10" t="s">
        <v>170</v>
      </c>
      <c r="AG2370" s="13" t="n">
        <v>98.4835296357751</v>
      </c>
      <c r="AH2370" s="13" t="n">
        <v>100</v>
      </c>
      <c r="AI2370" s="13" t="n">
        <v>69.6</v>
      </c>
      <c r="AJ2370" s="13" t="n">
        <v>87</v>
      </c>
      <c r="AK2370" s="13" t="n">
        <v>72.8</v>
      </c>
      <c r="AL2370" s="12" t="n">
        <v>73.9140495867769</v>
      </c>
      <c r="AM2370" s="10" t="s">
        <v>180</v>
      </c>
    </row>
    <row r="2371" customFormat="false" ht="15" hidden="false" customHeight="false" outlineLevel="0" collapsed="false">
      <c r="A2371" s="10" t="s">
        <v>5203</v>
      </c>
      <c r="B2371" s="10" t="s">
        <v>5184</v>
      </c>
      <c r="C2371" s="10" t="s">
        <v>148</v>
      </c>
      <c r="D2371" s="11" t="n">
        <v>46299.1853935185</v>
      </c>
      <c r="E2371" s="10" t="s">
        <v>5204</v>
      </c>
      <c r="F2371" s="10" t="s">
        <v>5186</v>
      </c>
      <c r="G2371" s="10" t="s">
        <v>5187</v>
      </c>
      <c r="H2371" s="10" t="s">
        <v>179</v>
      </c>
      <c r="I2371" s="10" t="s">
        <v>152</v>
      </c>
      <c r="J2371" s="10" t="s">
        <v>153</v>
      </c>
      <c r="K2371" s="10" t="s">
        <v>154</v>
      </c>
      <c r="M2371" s="12" t="n">
        <v>73.9101701819574</v>
      </c>
      <c r="N2371" s="12" t="n">
        <v>1.68781807703508</v>
      </c>
      <c r="O2371" s="12" t="n">
        <v>73.7234048233824</v>
      </c>
      <c r="P2371" s="12" t="n">
        <v>77.1055295935957</v>
      </c>
      <c r="Q2371" s="12" t="n">
        <v>72.5298644903934</v>
      </c>
      <c r="R2371" s="12" t="n">
        <v>74.5748860123278</v>
      </c>
      <c r="S2371" s="12" t="n">
        <v>74.2468055954635</v>
      </c>
      <c r="T2371" s="12" t="n">
        <v>72.1832493117739</v>
      </c>
      <c r="U2371" s="12" t="n">
        <v>71.2315826416016</v>
      </c>
      <c r="V2371" s="12" t="n">
        <v>77.8201217651367</v>
      </c>
      <c r="W2371" s="12" t="n">
        <v>6.58853912353516</v>
      </c>
      <c r="X2371" s="13" t="n">
        <v>68.0212783485742</v>
      </c>
      <c r="Y2371" s="13" t="n">
        <v>93.8871823841636</v>
      </c>
      <c r="Z2371" s="13" t="n">
        <v>74.7999999999999</v>
      </c>
      <c r="AA2371" s="10" t="s">
        <v>170</v>
      </c>
      <c r="AG2371" s="13" t="n">
        <v>98.7781911183446</v>
      </c>
      <c r="AH2371" s="13" t="n">
        <v>100</v>
      </c>
      <c r="AI2371" s="13" t="n">
        <v>69.8</v>
      </c>
      <c r="AJ2371" s="13" t="n">
        <v>86.8</v>
      </c>
      <c r="AK2371" s="13" t="n">
        <v>73.7</v>
      </c>
      <c r="AL2371" s="12" t="n">
        <v>74.9522873334164</v>
      </c>
      <c r="AM2371" s="10" t="s">
        <v>180</v>
      </c>
    </row>
    <row r="2372" customFormat="false" ht="15" hidden="false" customHeight="false" outlineLevel="0" collapsed="false">
      <c r="A2372" s="10" t="s">
        <v>5205</v>
      </c>
      <c r="B2372" s="10" t="s">
        <v>5184</v>
      </c>
      <c r="C2372" s="10" t="s">
        <v>148</v>
      </c>
      <c r="D2372" s="11" t="n">
        <v>46299.1854166667</v>
      </c>
      <c r="E2372" s="10" t="s">
        <v>5206</v>
      </c>
      <c r="F2372" s="10" t="s">
        <v>5186</v>
      </c>
      <c r="G2372" s="10" t="s">
        <v>5187</v>
      </c>
      <c r="H2372" s="10" t="s">
        <v>183</v>
      </c>
      <c r="I2372" s="10" t="s">
        <v>152</v>
      </c>
      <c r="J2372" s="10" t="s">
        <v>153</v>
      </c>
      <c r="K2372" s="10" t="s">
        <v>154</v>
      </c>
      <c r="M2372" s="12" t="n">
        <v>70.7212268044427</v>
      </c>
      <c r="N2372" s="12" t="n">
        <v>1.18352162385365</v>
      </c>
      <c r="O2372" s="12" t="n">
        <v>70.6365139402</v>
      </c>
      <c r="P2372" s="12" t="n">
        <v>72.8870092289449</v>
      </c>
      <c r="Q2372" s="12" t="n">
        <v>69.4185081551139</v>
      </c>
      <c r="R2372" s="12" t="n">
        <v>70.8442603876166</v>
      </c>
      <c r="S2372" s="12" t="n">
        <v>70.9020139621197</v>
      </c>
      <c r="T2372" s="12" t="n">
        <v>69.202715150586</v>
      </c>
      <c r="U2372" s="12" t="n">
        <v>69.2333297729492</v>
      </c>
      <c r="V2372" s="12" t="n">
        <v>73.5023956298828</v>
      </c>
      <c r="W2372" s="12" t="n">
        <v>4.26906585693359</v>
      </c>
      <c r="X2372" s="13" t="n">
        <v>76.3461763672561</v>
      </c>
      <c r="Y2372" s="13" t="n">
        <v>99.3500409884061</v>
      </c>
      <c r="Z2372" s="13" t="n">
        <v>71.2</v>
      </c>
      <c r="AA2372" s="10" t="s">
        <v>170</v>
      </c>
      <c r="AD2372" s="10" t="s">
        <v>156</v>
      </c>
      <c r="AG2372" s="13" t="n">
        <v>98.1697362672737</v>
      </c>
      <c r="AH2372" s="13" t="n">
        <v>100</v>
      </c>
      <c r="AI2372" s="13" t="n">
        <v>67.9</v>
      </c>
      <c r="AJ2372" s="13" t="n">
        <v>76.9</v>
      </c>
      <c r="AK2372" s="13" t="n">
        <v>71.3</v>
      </c>
      <c r="AL2372" s="12" t="n">
        <v>71.466043246527</v>
      </c>
      <c r="AM2372" s="10" t="s">
        <v>180</v>
      </c>
    </row>
    <row r="2373" customFormat="false" ht="15" hidden="false" customHeight="false" outlineLevel="0" collapsed="false">
      <c r="A2373" s="10" t="s">
        <v>5207</v>
      </c>
      <c r="B2373" s="10" t="s">
        <v>5184</v>
      </c>
      <c r="C2373" s="10" t="s">
        <v>148</v>
      </c>
      <c r="D2373" s="11" t="n">
        <v>46299.1854513889</v>
      </c>
      <c r="E2373" s="10" t="s">
        <v>5208</v>
      </c>
      <c r="F2373" s="10" t="s">
        <v>5186</v>
      </c>
      <c r="G2373" s="10" t="s">
        <v>5187</v>
      </c>
      <c r="H2373" s="10" t="s">
        <v>186</v>
      </c>
      <c r="I2373" s="10" t="s">
        <v>152</v>
      </c>
      <c r="J2373" s="10" t="s">
        <v>153</v>
      </c>
      <c r="K2373" s="10" t="s">
        <v>261</v>
      </c>
      <c r="L2373" s="10" t="s">
        <v>346</v>
      </c>
      <c r="M2373" s="12" t="n">
        <v>69.4250326603396</v>
      </c>
      <c r="N2373" s="12" t="n">
        <v>1.74387635573693</v>
      </c>
      <c r="O2373" s="12" t="n">
        <v>69.12879279743</v>
      </c>
      <c r="P2373" s="12" t="n">
        <v>72.3450398174685</v>
      </c>
      <c r="R2373" s="12" t="n">
        <v>70.2198027092609</v>
      </c>
      <c r="S2373" s="12" t="n">
        <v>70.4271922819947</v>
      </c>
      <c r="T2373" s="12" t="n">
        <v>67.2106509352808</v>
      </c>
      <c r="U2373" s="12" t="n">
        <v>66.5143890380859</v>
      </c>
      <c r="V2373" s="12" t="n">
        <v>73.5598602294922</v>
      </c>
      <c r="W2373" s="12" t="n">
        <v>7.04547119140625</v>
      </c>
      <c r="X2373" s="13" t="n">
        <v>56.2290545520282</v>
      </c>
      <c r="Y2373" s="13" t="n">
        <v>87.142797547036</v>
      </c>
      <c r="Z2373" s="13" t="n">
        <v>69.1</v>
      </c>
      <c r="AA2373" s="10" t="s">
        <v>170</v>
      </c>
      <c r="AD2373" s="10" t="s">
        <v>347</v>
      </c>
      <c r="AF2373" s="10" t="s">
        <v>156</v>
      </c>
      <c r="AG2373" s="13" t="n">
        <v>93.1708644278607</v>
      </c>
      <c r="AH2373" s="13" t="n">
        <v>100</v>
      </c>
      <c r="AI2373" s="13" t="n">
        <v>65.8</v>
      </c>
      <c r="AJ2373" s="13" t="n">
        <v>77.3</v>
      </c>
      <c r="AK2373" s="13" t="n">
        <v>70.5</v>
      </c>
      <c r="AL2373" s="12" t="n">
        <v>70.4829896907217</v>
      </c>
      <c r="AM2373" s="10" t="s">
        <v>180</v>
      </c>
      <c r="AO2373" s="10" t="s">
        <v>1156</v>
      </c>
    </row>
    <row r="2374" customFormat="false" ht="15" hidden="false" customHeight="false" outlineLevel="0" collapsed="false">
      <c r="A2374" s="10" t="s">
        <v>5209</v>
      </c>
      <c r="B2374" s="10" t="s">
        <v>5184</v>
      </c>
      <c r="C2374" s="10" t="s">
        <v>148</v>
      </c>
      <c r="D2374" s="11" t="n">
        <v>46299.1855439815</v>
      </c>
      <c r="E2374" s="10" t="s">
        <v>5210</v>
      </c>
      <c r="F2374" s="10" t="s">
        <v>5186</v>
      </c>
      <c r="G2374" s="10" t="s">
        <v>5187</v>
      </c>
      <c r="H2374" s="10" t="s">
        <v>189</v>
      </c>
      <c r="I2374" s="10" t="s">
        <v>152</v>
      </c>
      <c r="J2374" s="10" t="s">
        <v>153</v>
      </c>
      <c r="K2374" s="10" t="s">
        <v>154</v>
      </c>
      <c r="M2374" s="12" t="n">
        <v>70.1654645455346</v>
      </c>
      <c r="N2374" s="12" t="n">
        <v>0.751089107639549</v>
      </c>
      <c r="O2374" s="12" t="n">
        <v>70.0217601267582</v>
      </c>
      <c r="P2374" s="12" t="n">
        <v>71.3382928048742</v>
      </c>
      <c r="Q2374" s="12" t="n">
        <v>70.1853669676373</v>
      </c>
      <c r="R2374" s="12" t="n">
        <v>71.4003761917752</v>
      </c>
      <c r="S2374" s="12" t="n">
        <v>69.9946303214192</v>
      </c>
      <c r="T2374" s="12" t="n">
        <v>69.1192654335578</v>
      </c>
      <c r="U2374" s="12" t="n">
        <v>68.5888900756836</v>
      </c>
      <c r="V2374" s="12" t="n">
        <v>72.745979309082</v>
      </c>
      <c r="W2374" s="12" t="n">
        <v>4.15708923339844</v>
      </c>
      <c r="X2374" s="13" t="n">
        <v>95.778409715785</v>
      </c>
      <c r="Y2374" s="13" t="n">
        <v>99.7698314191896</v>
      </c>
      <c r="Z2374" s="13" t="n">
        <v>70.7</v>
      </c>
      <c r="AA2374" s="10" t="s">
        <v>170</v>
      </c>
      <c r="AG2374" s="13" t="n">
        <v>99.092352721385</v>
      </c>
      <c r="AH2374" s="13" t="n">
        <v>100</v>
      </c>
      <c r="AI2374" s="13" t="n">
        <v>67.3</v>
      </c>
      <c r="AJ2374" s="13" t="n">
        <v>76</v>
      </c>
      <c r="AK2374" s="13" t="n">
        <v>69.7</v>
      </c>
      <c r="AL2374" s="12" t="n">
        <v>69.9367588118072</v>
      </c>
      <c r="AM2374" s="10" t="s">
        <v>157</v>
      </c>
    </row>
    <row r="2375" customFormat="false" ht="15" hidden="false" customHeight="false" outlineLevel="0" collapsed="false">
      <c r="A2375" s="10" t="s">
        <v>5211</v>
      </c>
      <c r="B2375" s="10" t="s">
        <v>5184</v>
      </c>
      <c r="C2375" s="10" t="s">
        <v>148</v>
      </c>
      <c r="D2375" s="11" t="n">
        <v>46299.1855787037</v>
      </c>
      <c r="E2375" s="10" t="s">
        <v>5212</v>
      </c>
      <c r="F2375" s="10" t="s">
        <v>5186</v>
      </c>
      <c r="G2375" s="10" t="s">
        <v>5187</v>
      </c>
      <c r="H2375" s="10" t="s">
        <v>192</v>
      </c>
      <c r="I2375" s="10" t="s">
        <v>152</v>
      </c>
      <c r="J2375" s="10" t="s">
        <v>153</v>
      </c>
      <c r="K2375" s="10" t="s">
        <v>154</v>
      </c>
      <c r="M2375" s="12" t="n">
        <v>66.5884186953769</v>
      </c>
      <c r="N2375" s="12" t="n">
        <v>0.582267104432894</v>
      </c>
      <c r="O2375" s="12" t="n">
        <v>66.5071078027604</v>
      </c>
      <c r="P2375" s="12" t="n">
        <v>67.3707118299272</v>
      </c>
      <c r="Q2375" s="12" t="n">
        <v>67.2155430475871</v>
      </c>
      <c r="R2375" s="12" t="n">
        <v>65.8208393051818</v>
      </c>
      <c r="S2375" s="12" t="n">
        <v>67.0694521858886</v>
      </c>
      <c r="T2375" s="12" t="n">
        <v>65.7501162622132</v>
      </c>
      <c r="U2375" s="12" t="n">
        <v>65.276725769043</v>
      </c>
      <c r="V2375" s="12" t="n">
        <v>68.5454635620117</v>
      </c>
      <c r="W2375" s="12" t="n">
        <v>3.26873779296875</v>
      </c>
      <c r="X2375" s="13" t="n">
        <v>98.3004301736058</v>
      </c>
      <c r="Y2375" s="13" t="n">
        <v>99.7906744507605</v>
      </c>
      <c r="Z2375" s="13" t="n">
        <v>67.2</v>
      </c>
      <c r="AA2375" s="10" t="s">
        <v>170</v>
      </c>
      <c r="AG2375" s="13" t="n">
        <v>98.0271084337349</v>
      </c>
      <c r="AH2375" s="13" t="n">
        <v>100</v>
      </c>
      <c r="AI2375" s="13" t="n">
        <v>64.2</v>
      </c>
      <c r="AJ2375" s="13" t="n">
        <v>74.3</v>
      </c>
      <c r="AK2375" s="13" t="n">
        <v>66.6</v>
      </c>
      <c r="AL2375" s="12" t="n">
        <v>66.3744760777528</v>
      </c>
      <c r="AM2375" s="10" t="s">
        <v>157</v>
      </c>
    </row>
    <row r="2376" customFormat="false" ht="15" hidden="false" customHeight="false" outlineLevel="0" collapsed="false">
      <c r="A2376" s="10" t="s">
        <v>5213</v>
      </c>
      <c r="B2376" s="10" t="s">
        <v>5184</v>
      </c>
      <c r="C2376" s="10" t="s">
        <v>148</v>
      </c>
      <c r="D2376" s="11" t="n">
        <v>46299.1856018519</v>
      </c>
      <c r="E2376" s="10" t="s">
        <v>5214</v>
      </c>
      <c r="F2376" s="10" t="s">
        <v>5186</v>
      </c>
      <c r="G2376" s="10" t="s">
        <v>5187</v>
      </c>
      <c r="H2376" s="10" t="s">
        <v>195</v>
      </c>
      <c r="I2376" s="10" t="s">
        <v>152</v>
      </c>
      <c r="J2376" s="10" t="s">
        <v>153</v>
      </c>
      <c r="K2376" s="10" t="s">
        <v>154</v>
      </c>
      <c r="M2376" s="12" t="n">
        <v>66.2740616165098</v>
      </c>
      <c r="N2376" s="12" t="n">
        <v>0.854778833315909</v>
      </c>
      <c r="O2376" s="12" t="n">
        <v>66.0245679171019</v>
      </c>
      <c r="P2376" s="12" t="n">
        <v>67.6417510957869</v>
      </c>
      <c r="Q2376" s="12" t="n">
        <v>67.1945505811146</v>
      </c>
      <c r="R2376" s="12" t="n">
        <v>66.9519539544266</v>
      </c>
      <c r="S2376" s="12" t="n">
        <v>67.3012913219011</v>
      </c>
      <c r="T2376" s="12" t="n">
        <v>65.3417225035663</v>
      </c>
      <c r="U2376" s="12" t="n">
        <v>65.2427215576172</v>
      </c>
      <c r="V2376" s="12" t="n">
        <v>69.3978118896484</v>
      </c>
      <c r="W2376" s="12" t="n">
        <v>4.15509033203125</v>
      </c>
      <c r="X2376" s="13" t="n">
        <v>95.5163292129037</v>
      </c>
      <c r="Y2376" s="13" t="n">
        <v>99.6057031626932</v>
      </c>
      <c r="Z2376" s="13" t="n">
        <v>67.6999999999999</v>
      </c>
      <c r="AA2376" s="10" t="s">
        <v>170</v>
      </c>
      <c r="AG2376" s="13" t="n">
        <v>98.185174295142</v>
      </c>
      <c r="AH2376" s="13" t="n">
        <v>100</v>
      </c>
      <c r="AI2376" s="13" t="n">
        <v>62.6</v>
      </c>
      <c r="AJ2376" s="13" t="n">
        <v>73.9</v>
      </c>
      <c r="AK2376" s="13" t="n">
        <v>65.4</v>
      </c>
      <c r="AL2376" s="12" t="n">
        <v>65.401652892562</v>
      </c>
      <c r="AM2376" s="10" t="s">
        <v>157</v>
      </c>
    </row>
    <row r="2377" customFormat="false" ht="15" hidden="false" customHeight="false" outlineLevel="0" collapsed="false">
      <c r="A2377" s="10" t="s">
        <v>5215</v>
      </c>
      <c r="B2377" s="10" t="s">
        <v>5184</v>
      </c>
      <c r="C2377" s="10" t="s">
        <v>148</v>
      </c>
      <c r="D2377" s="11" t="n">
        <v>46299.185625</v>
      </c>
      <c r="E2377" s="10" t="s">
        <v>5216</v>
      </c>
      <c r="F2377" s="10" t="s">
        <v>5186</v>
      </c>
      <c r="G2377" s="10" t="s">
        <v>5187</v>
      </c>
      <c r="H2377" s="10" t="s">
        <v>198</v>
      </c>
      <c r="I2377" s="10" t="s">
        <v>152</v>
      </c>
      <c r="J2377" s="10" t="s">
        <v>153</v>
      </c>
      <c r="K2377" s="10" t="s">
        <v>154</v>
      </c>
      <c r="M2377" s="12" t="n">
        <v>66.3552616864808</v>
      </c>
      <c r="N2377" s="12" t="n">
        <v>1.25468817678949</v>
      </c>
      <c r="O2377" s="12" t="n">
        <v>66.0281985232996</v>
      </c>
      <c r="P2377" s="12" t="n">
        <v>68.1242971048436</v>
      </c>
      <c r="Q2377" s="12" t="n">
        <v>68.3485265746153</v>
      </c>
      <c r="R2377" s="12" t="n">
        <v>66.8356661275553</v>
      </c>
      <c r="S2377" s="12" t="n">
        <v>66.9494714667512</v>
      </c>
      <c r="T2377" s="12" t="n">
        <v>64.3136894315691</v>
      </c>
      <c r="U2377" s="12" t="n">
        <v>64.3185195922852</v>
      </c>
      <c r="V2377" s="12" t="n">
        <v>70.0230255126953</v>
      </c>
      <c r="W2377" s="12" t="n">
        <v>5.70450592041016</v>
      </c>
      <c r="X2377" s="13" t="n">
        <v>64.6544154040203</v>
      </c>
      <c r="Y2377" s="13" t="n">
        <v>97.183593313429</v>
      </c>
      <c r="Z2377" s="13" t="n">
        <v>66.8</v>
      </c>
      <c r="AA2377" s="10" t="s">
        <v>170</v>
      </c>
      <c r="AG2377" s="13" t="n">
        <v>98.0448326602173</v>
      </c>
      <c r="AH2377" s="13" t="n">
        <v>100</v>
      </c>
      <c r="AI2377" s="13" t="n">
        <v>62.6</v>
      </c>
      <c r="AJ2377" s="13" t="n">
        <v>74.2</v>
      </c>
      <c r="AK2377" s="13" t="n">
        <v>66.4</v>
      </c>
      <c r="AL2377" s="12" t="n">
        <v>66.2445945945946</v>
      </c>
      <c r="AM2377" s="10" t="s">
        <v>157</v>
      </c>
    </row>
    <row r="2378" customFormat="false" ht="15" hidden="false" customHeight="false" outlineLevel="0" collapsed="false">
      <c r="A2378" s="10" t="s">
        <v>5217</v>
      </c>
      <c r="B2378" s="10" t="s">
        <v>5184</v>
      </c>
      <c r="C2378" s="10" t="s">
        <v>148</v>
      </c>
      <c r="D2378" s="11" t="n">
        <v>46299.1856481481</v>
      </c>
      <c r="E2378" s="10" t="s">
        <v>5218</v>
      </c>
      <c r="F2378" s="10" t="s">
        <v>5186</v>
      </c>
      <c r="G2378" s="10" t="s">
        <v>5187</v>
      </c>
      <c r="H2378" s="10" t="s">
        <v>201</v>
      </c>
      <c r="I2378" s="10" t="s">
        <v>152</v>
      </c>
      <c r="J2378" s="10" t="s">
        <v>153</v>
      </c>
      <c r="K2378" s="10" t="s">
        <v>154</v>
      </c>
      <c r="M2378" s="12" t="n">
        <v>66.3133188025443</v>
      </c>
      <c r="N2378" s="12" t="n">
        <v>1.29154653119611</v>
      </c>
      <c r="O2378" s="12" t="n">
        <v>66.139468967375</v>
      </c>
      <c r="P2378" s="12" t="n">
        <v>68.1303750667041</v>
      </c>
      <c r="Q2378" s="12" t="n">
        <v>66.1407867351381</v>
      </c>
      <c r="R2378" s="12" t="n">
        <v>67.2982871006697</v>
      </c>
      <c r="S2378" s="12" t="n">
        <v>66.3652657041109</v>
      </c>
      <c r="T2378" s="12" t="n">
        <v>64.3628177906904</v>
      </c>
      <c r="U2378" s="12" t="n">
        <v>63.9106407165527</v>
      </c>
      <c r="V2378" s="12" t="n">
        <v>69.2265090942383</v>
      </c>
      <c r="W2378" s="12" t="n">
        <v>5.31586837768555</v>
      </c>
      <c r="X2378" s="13" t="n">
        <v>66.1771365724267</v>
      </c>
      <c r="Y2378" s="13" t="n">
        <v>98.2338099243061</v>
      </c>
      <c r="Z2378" s="13" t="n">
        <v>66.4</v>
      </c>
      <c r="AA2378" s="10" t="s">
        <v>170</v>
      </c>
      <c r="AG2378" s="13" t="n">
        <v>98.1396825396825</v>
      </c>
      <c r="AH2378" s="13" t="n">
        <v>100</v>
      </c>
      <c r="AI2378" s="13" t="n">
        <v>61.2</v>
      </c>
      <c r="AJ2378" s="13" t="n">
        <v>75</v>
      </c>
      <c r="AK2378" s="13" t="n">
        <v>66.4</v>
      </c>
      <c r="AL2378" s="12" t="n">
        <v>66.819587628866</v>
      </c>
      <c r="AM2378" s="10" t="s">
        <v>157</v>
      </c>
    </row>
    <row r="2379" customFormat="false" ht="15" hidden="false" customHeight="false" outlineLevel="0" collapsed="false">
      <c r="A2379" s="10" t="s">
        <v>5219</v>
      </c>
      <c r="B2379" s="10" t="s">
        <v>5184</v>
      </c>
      <c r="C2379" s="10" t="s">
        <v>148</v>
      </c>
      <c r="D2379" s="11" t="n">
        <v>46299.1856712963</v>
      </c>
      <c r="E2379" s="10" t="s">
        <v>5220</v>
      </c>
      <c r="F2379" s="10" t="s">
        <v>5186</v>
      </c>
      <c r="G2379" s="10" t="s">
        <v>5187</v>
      </c>
      <c r="H2379" s="10" t="s">
        <v>204</v>
      </c>
      <c r="I2379" s="10" t="s">
        <v>152</v>
      </c>
      <c r="J2379" s="10" t="s">
        <v>153</v>
      </c>
      <c r="K2379" s="10" t="s">
        <v>154</v>
      </c>
      <c r="M2379" s="12" t="n">
        <v>66.7114481855626</v>
      </c>
      <c r="N2379" s="12" t="n">
        <v>1.18507347787073</v>
      </c>
      <c r="O2379" s="12" t="n">
        <v>66.47807845448</v>
      </c>
      <c r="P2379" s="12" t="n">
        <v>68.15240906006</v>
      </c>
      <c r="Q2379" s="12" t="n">
        <v>67.935377757475</v>
      </c>
      <c r="R2379" s="12" t="n">
        <v>67.2845785995927</v>
      </c>
      <c r="S2379" s="12" t="n">
        <v>67.0557257638851</v>
      </c>
      <c r="T2379" s="12" t="n">
        <v>64.5373675448306</v>
      </c>
      <c r="U2379" s="12" t="n">
        <v>64.0925903320313</v>
      </c>
      <c r="V2379" s="12" t="n">
        <v>69.5790710449219</v>
      </c>
      <c r="W2379" s="12" t="n">
        <v>5.48648071289063</v>
      </c>
      <c r="X2379" s="13" t="n">
        <v>56.4473425420216</v>
      </c>
      <c r="Y2379" s="13" t="n">
        <v>97.518798130021</v>
      </c>
      <c r="Z2379" s="13" t="n">
        <v>66.5</v>
      </c>
      <c r="AA2379" s="10" t="s">
        <v>170</v>
      </c>
      <c r="AG2379" s="13" t="n">
        <v>98.1833036244801</v>
      </c>
      <c r="AH2379" s="13" t="n">
        <v>100</v>
      </c>
      <c r="AI2379" s="13" t="n">
        <v>62.3</v>
      </c>
      <c r="AJ2379" s="13" t="n">
        <v>74.4</v>
      </c>
      <c r="AK2379" s="13" t="n">
        <v>66.9</v>
      </c>
      <c r="AL2379" s="12" t="n">
        <v>66.604905355494</v>
      </c>
      <c r="AM2379" s="10" t="s">
        <v>157</v>
      </c>
    </row>
    <row r="2380" customFormat="false" ht="15" hidden="false" customHeight="false" outlineLevel="0" collapsed="false">
      <c r="A2380" s="10" t="s">
        <v>5221</v>
      </c>
      <c r="B2380" s="10" t="s">
        <v>5184</v>
      </c>
      <c r="C2380" s="10" t="s">
        <v>148</v>
      </c>
      <c r="D2380" s="11" t="n">
        <v>46299.1856828704</v>
      </c>
      <c r="E2380" s="10" t="s">
        <v>5222</v>
      </c>
      <c r="F2380" s="10" t="s">
        <v>5186</v>
      </c>
      <c r="G2380" s="10" t="s">
        <v>5187</v>
      </c>
      <c r="H2380" s="10" t="s">
        <v>207</v>
      </c>
      <c r="I2380" s="10" t="s">
        <v>152</v>
      </c>
      <c r="J2380" s="10" t="s">
        <v>153</v>
      </c>
      <c r="K2380" s="10" t="s">
        <v>154</v>
      </c>
      <c r="M2380" s="12" t="n">
        <v>67.2841370530428</v>
      </c>
      <c r="N2380" s="12" t="n">
        <v>0.856643312531714</v>
      </c>
      <c r="O2380" s="12" t="n">
        <v>67.1292358110335</v>
      </c>
      <c r="P2380" s="12" t="n">
        <v>68.9049428409725</v>
      </c>
      <c r="Q2380" s="12" t="n">
        <v>67.9092548054117</v>
      </c>
      <c r="R2380" s="12" t="n">
        <v>67.7057126574417</v>
      </c>
      <c r="S2380" s="12" t="n">
        <v>66.9236452076595</v>
      </c>
      <c r="T2380" s="12" t="n">
        <v>66.2645012438632</v>
      </c>
      <c r="U2380" s="12" t="n">
        <v>66.0193328857422</v>
      </c>
      <c r="V2380" s="12" t="n">
        <v>70.4109115600586</v>
      </c>
      <c r="W2380" s="12" t="n">
        <v>4.39157867431641</v>
      </c>
      <c r="X2380" s="13" t="n">
        <v>95.8769505624878</v>
      </c>
      <c r="Y2380" s="13" t="n">
        <v>99.5282360494654</v>
      </c>
      <c r="Z2380" s="13" t="n">
        <v>68.4999999999999</v>
      </c>
      <c r="AA2380" s="10" t="s">
        <v>170</v>
      </c>
      <c r="AG2380" s="13" t="n">
        <v>98.4675856571515</v>
      </c>
      <c r="AH2380" s="13" t="n">
        <v>100</v>
      </c>
      <c r="AI2380" s="13" t="n">
        <v>63.4</v>
      </c>
      <c r="AJ2380" s="13" t="n">
        <v>74.6</v>
      </c>
      <c r="AK2380" s="13" t="n">
        <v>67.6</v>
      </c>
      <c r="AL2380" s="12" t="n">
        <v>67.960824742268</v>
      </c>
      <c r="AM2380" s="10" t="s">
        <v>157</v>
      </c>
    </row>
    <row r="2381" customFormat="false" ht="15" hidden="false" customHeight="false" outlineLevel="0" collapsed="false">
      <c r="A2381" s="10" t="s">
        <v>5223</v>
      </c>
      <c r="B2381" s="10" t="s">
        <v>5184</v>
      </c>
      <c r="C2381" s="10" t="s">
        <v>148</v>
      </c>
      <c r="D2381" s="11" t="n">
        <v>46299.1857060185</v>
      </c>
      <c r="E2381" s="10" t="s">
        <v>5224</v>
      </c>
      <c r="F2381" s="10" t="s">
        <v>5186</v>
      </c>
      <c r="G2381" s="10" t="s">
        <v>5187</v>
      </c>
      <c r="H2381" s="10" t="s">
        <v>210</v>
      </c>
      <c r="I2381" s="10" t="s">
        <v>152</v>
      </c>
      <c r="J2381" s="10" t="s">
        <v>153</v>
      </c>
      <c r="K2381" s="10" t="s">
        <v>154</v>
      </c>
      <c r="M2381" s="12" t="n">
        <v>72.0842814191634</v>
      </c>
      <c r="N2381" s="12" t="n">
        <v>1.39753927534468</v>
      </c>
      <c r="O2381" s="12" t="n">
        <v>71.8076084169187</v>
      </c>
      <c r="P2381" s="12" t="n">
        <v>73.6502446721624</v>
      </c>
      <c r="Q2381" s="12" t="n">
        <v>72.8232159772077</v>
      </c>
      <c r="R2381" s="12" t="n">
        <v>74.5768269694271</v>
      </c>
      <c r="S2381" s="12" t="n">
        <v>71.6077850317422</v>
      </c>
      <c r="T2381" s="12" t="n">
        <v>70.4697266795153</v>
      </c>
      <c r="U2381" s="12" t="n">
        <v>69.6320114135742</v>
      </c>
      <c r="V2381" s="12" t="n">
        <v>75.9133453369141</v>
      </c>
      <c r="W2381" s="12" t="n">
        <v>6.28133392333984</v>
      </c>
      <c r="X2381" s="13" t="n">
        <v>73.7226047361704</v>
      </c>
      <c r="Y2381" s="13" t="n">
        <v>96.9875057114497</v>
      </c>
      <c r="Z2381" s="13" t="n">
        <v>72.9999999999999</v>
      </c>
      <c r="AA2381" s="10" t="s">
        <v>170</v>
      </c>
      <c r="AG2381" s="13" t="n">
        <v>98.3024858669558</v>
      </c>
      <c r="AH2381" s="13" t="n">
        <v>100</v>
      </c>
      <c r="AI2381" s="13" t="n">
        <v>64.8</v>
      </c>
      <c r="AJ2381" s="13" t="n">
        <v>89.4</v>
      </c>
      <c r="AK2381" s="13" t="n">
        <v>69.7</v>
      </c>
      <c r="AL2381" s="12" t="n">
        <v>73</v>
      </c>
      <c r="AM2381" s="10" t="s">
        <v>157</v>
      </c>
    </row>
    <row r="2382" customFormat="false" ht="15" hidden="false" customHeight="false" outlineLevel="0" collapsed="false">
      <c r="A2382" s="10" t="s">
        <v>5225</v>
      </c>
      <c r="B2382" s="10" t="s">
        <v>5184</v>
      </c>
      <c r="C2382" s="10" t="s">
        <v>148</v>
      </c>
      <c r="D2382" s="11" t="n">
        <v>46299.1857407407</v>
      </c>
      <c r="E2382" s="10" t="s">
        <v>5226</v>
      </c>
      <c r="F2382" s="10" t="s">
        <v>5186</v>
      </c>
      <c r="G2382" s="10" t="s">
        <v>5187</v>
      </c>
      <c r="H2382" s="10" t="s">
        <v>213</v>
      </c>
      <c r="I2382" s="10" t="s">
        <v>152</v>
      </c>
      <c r="J2382" s="10" t="s">
        <v>153</v>
      </c>
      <c r="K2382" s="10" t="s">
        <v>154</v>
      </c>
      <c r="M2382" s="12" t="n">
        <v>70.2646086223041</v>
      </c>
      <c r="N2382" s="12" t="n">
        <v>1.44869464622038</v>
      </c>
      <c r="O2382" s="12" t="n">
        <v>69.8996540723732</v>
      </c>
      <c r="P2382" s="12" t="n">
        <v>72.1177765869269</v>
      </c>
      <c r="Q2382" s="12" t="n">
        <v>72.4357972994078</v>
      </c>
      <c r="R2382" s="12" t="n">
        <v>72.1704597984498</v>
      </c>
      <c r="S2382" s="12" t="n">
        <v>70.0531112332475</v>
      </c>
      <c r="T2382" s="12" t="n">
        <v>68.4767140323068</v>
      </c>
      <c r="U2382" s="12" t="n">
        <v>68.4777755737305</v>
      </c>
      <c r="V2382" s="12" t="n">
        <v>75.628288269043</v>
      </c>
      <c r="W2382" s="12" t="n">
        <v>7.1505126953125</v>
      </c>
      <c r="X2382" s="13" t="n">
        <v>79.2260965869047</v>
      </c>
      <c r="Y2382" s="13" t="n">
        <v>96.844201317806</v>
      </c>
      <c r="Z2382" s="13" t="n">
        <v>70.8999999999999</v>
      </c>
      <c r="AA2382" s="10" t="s">
        <v>170</v>
      </c>
      <c r="AG2382" s="13" t="n">
        <v>98.7865928455392</v>
      </c>
      <c r="AH2382" s="13" t="n">
        <v>100</v>
      </c>
      <c r="AI2382" s="13" t="n">
        <v>65.1</v>
      </c>
      <c r="AJ2382" s="13" t="n">
        <v>87.9</v>
      </c>
      <c r="AK2382" s="13" t="n">
        <v>67.4</v>
      </c>
      <c r="AL2382" s="12" t="n">
        <v>68.4777777777778</v>
      </c>
      <c r="AM2382" s="10" t="s">
        <v>157</v>
      </c>
    </row>
    <row r="2383" customFormat="false" ht="15" hidden="false" customHeight="false" outlineLevel="0" collapsed="false">
      <c r="A2383" s="10" t="s">
        <v>5227</v>
      </c>
      <c r="B2383" s="10" t="s">
        <v>5184</v>
      </c>
      <c r="C2383" s="10" t="s">
        <v>148</v>
      </c>
      <c r="D2383" s="11" t="n">
        <v>46299.1858101852</v>
      </c>
      <c r="E2383" s="10" t="s">
        <v>5228</v>
      </c>
      <c r="F2383" s="10" t="s">
        <v>5186</v>
      </c>
      <c r="G2383" s="10" t="s">
        <v>5187</v>
      </c>
      <c r="H2383" s="10" t="s">
        <v>216</v>
      </c>
      <c r="I2383" s="10" t="s">
        <v>152</v>
      </c>
      <c r="J2383" s="10" t="s">
        <v>153</v>
      </c>
      <c r="K2383" s="10" t="s">
        <v>154</v>
      </c>
      <c r="M2383" s="12" t="n">
        <v>67.8679021030127</v>
      </c>
      <c r="N2383" s="12" t="n">
        <v>1.06622981356135</v>
      </c>
      <c r="O2383" s="12" t="n">
        <v>67.6422172354451</v>
      </c>
      <c r="P2383" s="12" t="n">
        <v>67.9436810924893</v>
      </c>
      <c r="Q2383" s="12" t="n">
        <v>70.173701335416</v>
      </c>
      <c r="R2383" s="12" t="n">
        <v>67.841621010682</v>
      </c>
      <c r="S2383" s="12" t="n">
        <v>69.1297190796416</v>
      </c>
      <c r="T2383" s="12" t="n">
        <v>66.4670342851255</v>
      </c>
      <c r="U2383" s="12" t="n">
        <v>66.0701217651367</v>
      </c>
      <c r="V2383" s="12" t="n">
        <v>71.2404098510742</v>
      </c>
      <c r="W2383" s="12" t="n">
        <v>5.1702880859375</v>
      </c>
      <c r="X2383" s="13" t="n">
        <v>88.2080574097037</v>
      </c>
      <c r="Y2383" s="13" t="n">
        <v>98.6254386196343</v>
      </c>
      <c r="Z2383" s="13" t="n">
        <v>68.4999999999999</v>
      </c>
      <c r="AA2383" s="10" t="s">
        <v>170</v>
      </c>
      <c r="AF2383" s="10" t="s">
        <v>156</v>
      </c>
      <c r="AG2383" s="13" t="n">
        <v>97.983610371481</v>
      </c>
      <c r="AH2383" s="13" t="n">
        <v>100</v>
      </c>
      <c r="AI2383" s="13" t="n">
        <v>65.1</v>
      </c>
      <c r="AJ2383" s="13" t="n">
        <v>74.2</v>
      </c>
      <c r="AK2383" s="13" t="n">
        <v>66.7</v>
      </c>
      <c r="AL2383" s="12" t="n">
        <v>67.2282069191998</v>
      </c>
      <c r="AM2383" s="10" t="s">
        <v>157</v>
      </c>
    </row>
    <row r="2384" customFormat="false" ht="15" hidden="false" customHeight="false" outlineLevel="0" collapsed="false">
      <c r="A2384" s="10" t="s">
        <v>5229</v>
      </c>
      <c r="B2384" s="10" t="s">
        <v>5184</v>
      </c>
      <c r="C2384" s="10" t="s">
        <v>148</v>
      </c>
      <c r="D2384" s="11" t="n">
        <v>46299.1858217593</v>
      </c>
      <c r="E2384" s="10" t="s">
        <v>5230</v>
      </c>
      <c r="F2384" s="10" t="s">
        <v>5186</v>
      </c>
      <c r="G2384" s="10" t="s">
        <v>5187</v>
      </c>
      <c r="H2384" s="10" t="s">
        <v>219</v>
      </c>
      <c r="I2384" s="10" t="s">
        <v>152</v>
      </c>
      <c r="J2384" s="10" t="s">
        <v>153</v>
      </c>
      <c r="K2384" s="10" t="s">
        <v>154</v>
      </c>
      <c r="M2384" s="12" t="n">
        <v>66.9540110021428</v>
      </c>
      <c r="N2384" s="12" t="n">
        <v>1.12841461913819</v>
      </c>
      <c r="O2384" s="12" t="n">
        <v>66.8545690848085</v>
      </c>
      <c r="P2384" s="12" t="n">
        <v>66.2271162237205</v>
      </c>
      <c r="Q2384" s="12" t="n">
        <v>68.7827240800683</v>
      </c>
      <c r="R2384" s="12" t="n">
        <v>67.0333828871002</v>
      </c>
      <c r="S2384" s="12" t="n">
        <v>67.3190096095072</v>
      </c>
      <c r="T2384" s="12" t="n">
        <v>65.3010438657852</v>
      </c>
      <c r="U2384" s="12" t="n">
        <v>65.3074111938477</v>
      </c>
      <c r="V2384" s="12" t="n">
        <v>69.6149749755859</v>
      </c>
      <c r="W2384" s="12" t="n">
        <v>4.30756378173828</v>
      </c>
      <c r="X2384" s="13" t="n">
        <v>76.147275973556</v>
      </c>
      <c r="Y2384" s="13" t="n">
        <v>99.5174443854654</v>
      </c>
      <c r="Z2384" s="13" t="n">
        <v>67.4</v>
      </c>
      <c r="AA2384" s="10" t="s">
        <v>170</v>
      </c>
      <c r="AG2384" s="13" t="n">
        <v>98.6433739527799</v>
      </c>
      <c r="AH2384" s="13" t="n">
        <v>100</v>
      </c>
      <c r="AI2384" s="13" t="n">
        <v>63.9</v>
      </c>
      <c r="AJ2384" s="13" t="n">
        <v>73.4</v>
      </c>
      <c r="AK2384" s="13" t="n">
        <v>66.5</v>
      </c>
      <c r="AL2384" s="12" t="n">
        <v>66.6208525345622</v>
      </c>
      <c r="AM2384" s="10" t="s">
        <v>157</v>
      </c>
    </row>
    <row r="2385" customFormat="false" ht="15" hidden="false" customHeight="false" outlineLevel="0" collapsed="false">
      <c r="A2385" s="10" t="s">
        <v>5231</v>
      </c>
      <c r="B2385" s="10" t="s">
        <v>5184</v>
      </c>
      <c r="C2385" s="10" t="s">
        <v>148</v>
      </c>
      <c r="D2385" s="11" t="n">
        <v>46299.1858333333</v>
      </c>
      <c r="E2385" s="10" t="s">
        <v>5232</v>
      </c>
      <c r="F2385" s="10" t="s">
        <v>5186</v>
      </c>
      <c r="G2385" s="10" t="s">
        <v>5187</v>
      </c>
      <c r="H2385" s="10" t="s">
        <v>222</v>
      </c>
      <c r="I2385" s="10" t="s">
        <v>152</v>
      </c>
      <c r="J2385" s="10" t="s">
        <v>153</v>
      </c>
      <c r="K2385" s="10" t="s">
        <v>154</v>
      </c>
      <c r="M2385" s="12" t="n">
        <v>67.0044322551121</v>
      </c>
      <c r="N2385" s="12" t="n">
        <v>1.1461889378871</v>
      </c>
      <c r="O2385" s="12" t="n">
        <v>66.9020575926188</v>
      </c>
      <c r="P2385" s="12" t="n">
        <v>66.1893162495098</v>
      </c>
      <c r="Q2385" s="12" t="n">
        <v>68.8384246843555</v>
      </c>
      <c r="R2385" s="12" t="n">
        <v>67.1428298988835</v>
      </c>
      <c r="S2385" s="12" t="n">
        <v>67.4655230240827</v>
      </c>
      <c r="T2385" s="12" t="n">
        <v>65.1308959923969</v>
      </c>
      <c r="U2385" s="12" t="n">
        <v>64.7307205200195</v>
      </c>
      <c r="V2385" s="12" t="n">
        <v>69.4345016479492</v>
      </c>
      <c r="W2385" s="12" t="n">
        <v>4.70378112792969</v>
      </c>
      <c r="X2385" s="13" t="n">
        <v>68.1247046564321</v>
      </c>
      <c r="Y2385" s="13" t="n">
        <v>99.2051471568259</v>
      </c>
      <c r="Z2385" s="13" t="n">
        <v>67.1</v>
      </c>
      <c r="AA2385" s="10" t="s">
        <v>170</v>
      </c>
      <c r="AG2385" s="13" t="n">
        <v>98.4751041057643</v>
      </c>
      <c r="AH2385" s="13" t="n">
        <v>100</v>
      </c>
      <c r="AI2385" s="13" t="n">
        <v>63.9</v>
      </c>
      <c r="AJ2385" s="13" t="n">
        <v>73.1</v>
      </c>
      <c r="AK2385" s="13" t="n">
        <v>66.2</v>
      </c>
      <c r="AL2385" s="12" t="n">
        <v>66.6882966745547</v>
      </c>
      <c r="AM2385" s="10" t="s">
        <v>157</v>
      </c>
    </row>
    <row r="2386" customFormat="false" ht="15" hidden="false" customHeight="false" outlineLevel="0" collapsed="false">
      <c r="A2386" s="10" t="s">
        <v>5233</v>
      </c>
      <c r="B2386" s="10" t="s">
        <v>5184</v>
      </c>
      <c r="C2386" s="10" t="s">
        <v>148</v>
      </c>
      <c r="D2386" s="11" t="n">
        <v>46299.1858564815</v>
      </c>
      <c r="E2386" s="10" t="s">
        <v>5234</v>
      </c>
      <c r="F2386" s="10" t="s">
        <v>5186</v>
      </c>
      <c r="G2386" s="10" t="s">
        <v>5187</v>
      </c>
      <c r="H2386" s="10" t="s">
        <v>225</v>
      </c>
      <c r="I2386" s="10" t="s">
        <v>152</v>
      </c>
      <c r="J2386" s="10" t="s">
        <v>153</v>
      </c>
      <c r="K2386" s="10" t="s">
        <v>154</v>
      </c>
      <c r="M2386" s="12" t="n">
        <v>66.8529183459411</v>
      </c>
      <c r="N2386" s="12" t="n">
        <v>1.04542958722956</v>
      </c>
      <c r="O2386" s="12" t="n">
        <v>66.5940687234561</v>
      </c>
      <c r="P2386" s="12" t="n">
        <v>67.5274296577972</v>
      </c>
      <c r="Q2386" s="12" t="n">
        <v>68.9893957891791</v>
      </c>
      <c r="R2386" s="12" t="n">
        <v>67.6291468234289</v>
      </c>
      <c r="S2386" s="12" t="n">
        <v>67.3173764376964</v>
      </c>
      <c r="T2386" s="12" t="n">
        <v>65.5093698283811</v>
      </c>
      <c r="U2386" s="12" t="n">
        <v>65.2814788818359</v>
      </c>
      <c r="V2386" s="12" t="n">
        <v>69.9203262329102</v>
      </c>
      <c r="W2386" s="12" t="n">
        <v>4.63884735107422</v>
      </c>
      <c r="X2386" s="13" t="n">
        <v>86.3109460548054</v>
      </c>
      <c r="Y2386" s="13" t="n">
        <v>98.6646823500498</v>
      </c>
      <c r="Z2386" s="13" t="n">
        <v>67.3</v>
      </c>
      <c r="AA2386" s="10" t="s">
        <v>170</v>
      </c>
      <c r="AG2386" s="13" t="n">
        <v>98.3787341500107</v>
      </c>
      <c r="AH2386" s="13" t="n">
        <v>100</v>
      </c>
      <c r="AI2386" s="13" t="n">
        <v>63.8</v>
      </c>
      <c r="AJ2386" s="13" t="n">
        <v>73.8</v>
      </c>
      <c r="AK2386" s="13" t="n">
        <v>66.6</v>
      </c>
      <c r="AL2386" s="12" t="n">
        <v>66.1386889221976</v>
      </c>
      <c r="AM2386" s="10" t="s">
        <v>157</v>
      </c>
    </row>
    <row r="2387" customFormat="false" ht="15" hidden="false" customHeight="false" outlineLevel="0" collapsed="false">
      <c r="A2387" s="10" t="s">
        <v>5235</v>
      </c>
      <c r="B2387" s="10" t="s">
        <v>5184</v>
      </c>
      <c r="C2387" s="10" t="s">
        <v>148</v>
      </c>
      <c r="D2387" s="11" t="n">
        <v>46299.1858796296</v>
      </c>
      <c r="E2387" s="10" t="s">
        <v>5236</v>
      </c>
      <c r="F2387" s="10" t="s">
        <v>5186</v>
      </c>
      <c r="G2387" s="10" t="s">
        <v>5187</v>
      </c>
      <c r="H2387" s="10" t="s">
        <v>228</v>
      </c>
      <c r="I2387" s="10" t="s">
        <v>152</v>
      </c>
      <c r="J2387" s="10" t="s">
        <v>153</v>
      </c>
      <c r="K2387" s="10" t="s">
        <v>154</v>
      </c>
      <c r="M2387" s="12" t="n">
        <v>66.1703035392124</v>
      </c>
      <c r="N2387" s="12" t="n">
        <v>0.960794842072722</v>
      </c>
      <c r="O2387" s="12" t="n">
        <v>65.9968972165903</v>
      </c>
      <c r="P2387" s="12" t="n">
        <v>66.4597969899682</v>
      </c>
      <c r="Q2387" s="12" t="n">
        <v>67.5031093915648</v>
      </c>
      <c r="R2387" s="12" t="n">
        <v>66.2187536322552</v>
      </c>
      <c r="S2387" s="12" t="n">
        <v>67.2674829343441</v>
      </c>
      <c r="T2387" s="12" t="n">
        <v>64.6034180310184</v>
      </c>
      <c r="U2387" s="12" t="n">
        <v>64.276725769043</v>
      </c>
      <c r="V2387" s="12" t="n">
        <v>68.8058776855469</v>
      </c>
      <c r="W2387" s="12" t="n">
        <v>4.52915191650391</v>
      </c>
      <c r="X2387" s="13" t="n">
        <v>83.5239047577642</v>
      </c>
      <c r="Y2387" s="13" t="n">
        <v>99.1377186499138</v>
      </c>
      <c r="Z2387" s="13" t="n">
        <v>66.4</v>
      </c>
      <c r="AA2387" s="10" t="s">
        <v>170</v>
      </c>
      <c r="AG2387" s="13" t="n">
        <v>98.2948717948718</v>
      </c>
      <c r="AH2387" s="13" t="n">
        <v>100</v>
      </c>
      <c r="AI2387" s="13" t="n">
        <v>63.2</v>
      </c>
      <c r="AJ2387" s="13" t="n">
        <v>73.3</v>
      </c>
      <c r="AK2387" s="13" t="n">
        <v>65.2</v>
      </c>
      <c r="AL2387" s="12" t="n">
        <v>65.5620758114196</v>
      </c>
      <c r="AM2387" s="10" t="s">
        <v>157</v>
      </c>
    </row>
    <row r="2388" customFormat="false" ht="15" hidden="false" customHeight="false" outlineLevel="0" collapsed="false">
      <c r="A2388" s="10" t="s">
        <v>5237</v>
      </c>
      <c r="B2388" s="10" t="s">
        <v>5184</v>
      </c>
      <c r="C2388" s="10" t="s">
        <v>148</v>
      </c>
      <c r="D2388" s="11" t="n">
        <v>46299.1858912037</v>
      </c>
      <c r="E2388" s="10" t="s">
        <v>5238</v>
      </c>
      <c r="F2388" s="10" t="s">
        <v>5186</v>
      </c>
      <c r="G2388" s="10" t="s">
        <v>5187</v>
      </c>
      <c r="H2388" s="10" t="s">
        <v>231</v>
      </c>
      <c r="I2388" s="10" t="s">
        <v>152</v>
      </c>
      <c r="J2388" s="10" t="s">
        <v>153</v>
      </c>
      <c r="K2388" s="10" t="s">
        <v>154</v>
      </c>
      <c r="M2388" s="12" t="n">
        <v>66.8842229511476</v>
      </c>
      <c r="N2388" s="12" t="n">
        <v>0.993780554909351</v>
      </c>
      <c r="O2388" s="12" t="n">
        <v>66.7075815245879</v>
      </c>
      <c r="P2388" s="12" t="n">
        <v>67.0308346559112</v>
      </c>
      <c r="Q2388" s="12" t="n">
        <v>68.6061349524521</v>
      </c>
      <c r="R2388" s="12" t="n">
        <v>67.4086535291145</v>
      </c>
      <c r="S2388" s="12" t="n">
        <v>67.2494899980393</v>
      </c>
      <c r="T2388" s="12" t="n">
        <v>65.4947719176078</v>
      </c>
      <c r="U2388" s="12" t="n">
        <v>65.0423049926758</v>
      </c>
      <c r="V2388" s="12" t="n">
        <v>69.6724319458008</v>
      </c>
      <c r="W2388" s="12" t="n">
        <v>4.630126953125</v>
      </c>
      <c r="X2388" s="13" t="n">
        <v>87.8342759167797</v>
      </c>
      <c r="Y2388" s="13" t="n">
        <v>99.2553164265425</v>
      </c>
      <c r="Z2388" s="13" t="n">
        <v>67.4</v>
      </c>
      <c r="AA2388" s="10" t="s">
        <v>170</v>
      </c>
      <c r="AG2388" s="13" t="n">
        <v>98.5113758114325</v>
      </c>
      <c r="AH2388" s="13" t="n">
        <v>100</v>
      </c>
      <c r="AI2388" s="13" t="n">
        <v>63.1</v>
      </c>
      <c r="AJ2388" s="13" t="n">
        <v>74.4</v>
      </c>
      <c r="AK2388" s="13" t="n">
        <v>66.2</v>
      </c>
      <c r="AL2388" s="12" t="n">
        <v>66.3363824884793</v>
      </c>
      <c r="AM2388" s="10" t="s">
        <v>157</v>
      </c>
    </row>
    <row r="2389" customFormat="false" ht="15" hidden="false" customHeight="false" outlineLevel="0" collapsed="false">
      <c r="A2389" s="10" t="s">
        <v>5239</v>
      </c>
      <c r="B2389" s="10" t="s">
        <v>5184</v>
      </c>
      <c r="C2389" s="10" t="s">
        <v>148</v>
      </c>
      <c r="D2389" s="11" t="n">
        <v>46299.1859143519</v>
      </c>
      <c r="E2389" s="10" t="s">
        <v>5240</v>
      </c>
      <c r="F2389" s="10" t="s">
        <v>5186</v>
      </c>
      <c r="G2389" s="10" t="s">
        <v>5187</v>
      </c>
      <c r="H2389" s="10" t="s">
        <v>234</v>
      </c>
      <c r="I2389" s="10" t="s">
        <v>152</v>
      </c>
      <c r="J2389" s="10" t="s">
        <v>153</v>
      </c>
      <c r="K2389" s="10" t="s">
        <v>154</v>
      </c>
      <c r="M2389" s="12" t="n">
        <v>71.0544791641471</v>
      </c>
      <c r="N2389" s="12" t="n">
        <v>1.64586795982841</v>
      </c>
      <c r="O2389" s="12" t="n">
        <v>70.7852024730031</v>
      </c>
      <c r="P2389" s="12" t="n">
        <v>70.8691802483908</v>
      </c>
      <c r="Q2389" s="12" t="n">
        <v>73.2816569242418</v>
      </c>
      <c r="R2389" s="12" t="n">
        <v>73.4884369163316</v>
      </c>
      <c r="S2389" s="12" t="n">
        <v>70.7744018294445</v>
      </c>
      <c r="T2389" s="12" t="n">
        <v>68.8840864023856</v>
      </c>
      <c r="U2389" s="12" t="n">
        <v>68.8851852416992</v>
      </c>
      <c r="V2389" s="12" t="n">
        <v>75.4128875732422</v>
      </c>
      <c r="W2389" s="12" t="n">
        <v>6.52770233154297</v>
      </c>
      <c r="X2389" s="13" t="n">
        <v>63.4435909494696</v>
      </c>
      <c r="Y2389" s="13" t="n">
        <v>94.0701259340545</v>
      </c>
      <c r="Z2389" s="13" t="n">
        <v>71.2999999999999</v>
      </c>
      <c r="AA2389" s="10" t="s">
        <v>170</v>
      </c>
      <c r="AG2389" s="13" t="n">
        <v>98.8808283730159</v>
      </c>
      <c r="AH2389" s="13" t="n">
        <v>100</v>
      </c>
      <c r="AI2389" s="13" t="n">
        <v>65.7</v>
      </c>
      <c r="AJ2389" s="13" t="n">
        <v>87.2</v>
      </c>
      <c r="AK2389" s="13" t="n">
        <v>68.7</v>
      </c>
      <c r="AL2389" s="12" t="n">
        <v>71.8577188940092</v>
      </c>
      <c r="AM2389" s="10" t="s">
        <v>157</v>
      </c>
    </row>
    <row r="2390" customFormat="false" ht="15" hidden="false" customHeight="false" outlineLevel="0" collapsed="false">
      <c r="A2390" s="10" t="s">
        <v>5241</v>
      </c>
      <c r="B2390" s="10" t="s">
        <v>5184</v>
      </c>
      <c r="C2390" s="10" t="s">
        <v>148</v>
      </c>
      <c r="D2390" s="11" t="n">
        <v>46299.1859375</v>
      </c>
      <c r="E2390" s="10" t="s">
        <v>5242</v>
      </c>
      <c r="F2390" s="10" t="s">
        <v>5186</v>
      </c>
      <c r="G2390" s="10" t="s">
        <v>5187</v>
      </c>
      <c r="H2390" s="10" t="s">
        <v>237</v>
      </c>
      <c r="I2390" s="10" t="s">
        <v>152</v>
      </c>
      <c r="J2390" s="10" t="s">
        <v>153</v>
      </c>
      <c r="K2390" s="10" t="s">
        <v>154</v>
      </c>
      <c r="M2390" s="12" t="n">
        <v>71.6354813600956</v>
      </c>
      <c r="N2390" s="12" t="n">
        <v>1.6840941535704</v>
      </c>
      <c r="O2390" s="12" t="n">
        <v>71.4084199584819</v>
      </c>
      <c r="P2390" s="12" t="n">
        <v>71.4503746098125</v>
      </c>
      <c r="Q2390" s="12" t="n">
        <v>74.1109465433282</v>
      </c>
      <c r="R2390" s="12" t="n">
        <v>73.0789501241466</v>
      </c>
      <c r="S2390" s="12" t="n">
        <v>71.4597603354194</v>
      </c>
      <c r="T2390" s="12" t="n">
        <v>69.5135353806993</v>
      </c>
      <c r="U2390" s="12" t="n">
        <v>68.2880096435547</v>
      </c>
      <c r="V2390" s="12" t="n">
        <v>75.4909210205078</v>
      </c>
      <c r="W2390" s="12" t="n">
        <v>7.20291137695313</v>
      </c>
      <c r="X2390" s="13" t="n">
        <v>58.7845593485354</v>
      </c>
      <c r="Y2390" s="13" t="n">
        <v>91.5114376869752</v>
      </c>
      <c r="Z2390" s="13" t="n">
        <v>72.1999999999999</v>
      </c>
      <c r="AA2390" s="10" t="s">
        <v>170</v>
      </c>
      <c r="AG2390" s="13" t="n">
        <v>98.9828234031133</v>
      </c>
      <c r="AH2390" s="13" t="n">
        <v>100</v>
      </c>
      <c r="AI2390" s="13" t="n">
        <v>66.8</v>
      </c>
      <c r="AJ2390" s="13" t="n">
        <v>87</v>
      </c>
      <c r="AK2390" s="13" t="n">
        <v>69.7</v>
      </c>
      <c r="AL2390" s="12" t="n">
        <v>72.3230807568395</v>
      </c>
      <c r="AM2390" s="10" t="s">
        <v>157</v>
      </c>
    </row>
    <row r="2391" customFormat="false" ht="15" hidden="false" customHeight="false" outlineLevel="0" collapsed="false">
      <c r="A2391" s="10" t="s">
        <v>5243</v>
      </c>
      <c r="B2391" s="10" t="s">
        <v>5184</v>
      </c>
      <c r="C2391" s="10" t="s">
        <v>148</v>
      </c>
      <c r="D2391" s="11" t="n">
        <v>46299.1859606481</v>
      </c>
      <c r="E2391" s="10" t="s">
        <v>5244</v>
      </c>
      <c r="F2391" s="10" t="s">
        <v>5186</v>
      </c>
      <c r="G2391" s="10" t="s">
        <v>5187</v>
      </c>
      <c r="H2391" s="10" t="s">
        <v>240</v>
      </c>
      <c r="I2391" s="10" t="s">
        <v>152</v>
      </c>
      <c r="J2391" s="10" t="s">
        <v>153</v>
      </c>
      <c r="K2391" s="10" t="s">
        <v>154</v>
      </c>
      <c r="M2391" s="12" t="n">
        <v>69.396360028128</v>
      </c>
      <c r="N2391" s="12" t="n">
        <v>0.810680790404611</v>
      </c>
      <c r="O2391" s="12" t="n">
        <v>69.242571586364</v>
      </c>
      <c r="P2391" s="12" t="n">
        <v>69.721845206844</v>
      </c>
      <c r="Q2391" s="12" t="n">
        <v>70.828319505645</v>
      </c>
      <c r="R2391" s="12" t="n">
        <v>69.6549445673362</v>
      </c>
      <c r="S2391" s="12" t="n">
        <v>69.7452785750905</v>
      </c>
      <c r="T2391" s="12" t="n">
        <v>68.3818628264892</v>
      </c>
      <c r="U2391" s="12" t="n">
        <v>68.2795181274414</v>
      </c>
      <c r="V2391" s="12" t="n">
        <v>71.5979156494141</v>
      </c>
      <c r="W2391" s="12" t="n">
        <v>3.31839752197266</v>
      </c>
      <c r="X2391" s="13" t="n">
        <v>92.6050019190274</v>
      </c>
      <c r="Y2391" s="13" t="n">
        <v>100</v>
      </c>
      <c r="Z2391" s="13" t="n">
        <v>69.8</v>
      </c>
      <c r="AA2391" s="10" t="s">
        <v>170</v>
      </c>
      <c r="AG2391" s="13" t="n">
        <v>98.7229902713774</v>
      </c>
      <c r="AH2391" s="13" t="n">
        <v>100</v>
      </c>
      <c r="AI2391" s="13" t="n">
        <v>65.6</v>
      </c>
      <c r="AJ2391" s="13" t="n">
        <v>75.4</v>
      </c>
      <c r="AK2391" s="13" t="n">
        <v>68.8</v>
      </c>
      <c r="AL2391" s="12" t="n">
        <v>68.8666666666667</v>
      </c>
      <c r="AM2391" s="10" t="s">
        <v>157</v>
      </c>
    </row>
    <row r="2392" customFormat="false" ht="15" hidden="false" customHeight="false" outlineLevel="0" collapsed="false">
      <c r="A2392" s="10" t="s">
        <v>5245</v>
      </c>
      <c r="B2392" s="10" t="s">
        <v>5184</v>
      </c>
      <c r="C2392" s="10" t="s">
        <v>148</v>
      </c>
      <c r="D2392" s="11" t="n">
        <v>46299.18625</v>
      </c>
      <c r="E2392" s="10" t="s">
        <v>5246</v>
      </c>
      <c r="F2392" s="10" t="s">
        <v>5186</v>
      </c>
      <c r="G2392" s="10" t="s">
        <v>5187</v>
      </c>
      <c r="H2392" s="10" t="s">
        <v>247</v>
      </c>
      <c r="I2392" s="10" t="s">
        <v>152</v>
      </c>
      <c r="J2392" s="10" t="s">
        <v>248</v>
      </c>
      <c r="K2392" s="10" t="s">
        <v>154</v>
      </c>
      <c r="M2392" s="12" t="n">
        <v>67.6472885495673</v>
      </c>
      <c r="N2392" s="12" t="n">
        <v>1.16484565825296</v>
      </c>
      <c r="O2392" s="12" t="n">
        <v>67.3860663895951</v>
      </c>
      <c r="P2392" s="12" t="n">
        <v>70.9056130209575</v>
      </c>
      <c r="Q2392" s="12" t="n">
        <v>67.8694306569278</v>
      </c>
      <c r="R2392" s="12" t="n">
        <v>67.7729071761917</v>
      </c>
      <c r="S2392" s="12" t="n">
        <v>68.0550660545084</v>
      </c>
      <c r="T2392" s="12" t="n">
        <v>66.6572430438005</v>
      </c>
      <c r="U2392" s="12" t="n">
        <v>66.3021011352539</v>
      </c>
      <c r="V2392" s="12" t="n">
        <v>71.3807373046875</v>
      </c>
      <c r="W2392" s="12" t="n">
        <v>5.07863616943359</v>
      </c>
      <c r="X2392" s="13" t="n">
        <v>90.0116190957313</v>
      </c>
      <c r="Y2392" s="13" t="n">
        <v>98.2581459964638</v>
      </c>
      <c r="Z2392" s="13" t="n">
        <v>68.7999999999999</v>
      </c>
      <c r="AA2392" s="10" t="s">
        <v>170</v>
      </c>
      <c r="AG2392" s="13" t="n">
        <v>98.8840266954402</v>
      </c>
      <c r="AH2392" s="13" t="n">
        <v>100</v>
      </c>
      <c r="AI2392" s="13" t="n">
        <v>65.3</v>
      </c>
      <c r="AJ2392" s="13" t="n">
        <v>74.7</v>
      </c>
      <c r="AK2392" s="13" t="n">
        <v>67.3</v>
      </c>
      <c r="AL2392" s="12" t="n">
        <v>67.4983675868658</v>
      </c>
      <c r="AM2392" s="10" t="s">
        <v>180</v>
      </c>
    </row>
    <row r="2393" customFormat="false" ht="15" hidden="false" customHeight="false" outlineLevel="0" collapsed="false">
      <c r="A2393" s="10" t="s">
        <v>5247</v>
      </c>
      <c r="B2393" s="10" t="s">
        <v>5184</v>
      </c>
      <c r="C2393" s="10" t="s">
        <v>148</v>
      </c>
      <c r="D2393" s="11" t="n">
        <v>46299.1862731482</v>
      </c>
      <c r="E2393" s="10" t="s">
        <v>5248</v>
      </c>
      <c r="F2393" s="10" t="s">
        <v>5186</v>
      </c>
      <c r="G2393" s="10" t="s">
        <v>5187</v>
      </c>
      <c r="H2393" s="10" t="s">
        <v>251</v>
      </c>
      <c r="I2393" s="10" t="s">
        <v>152</v>
      </c>
      <c r="J2393" s="10" t="s">
        <v>248</v>
      </c>
      <c r="K2393" s="10" t="s">
        <v>154</v>
      </c>
      <c r="M2393" s="12" t="n">
        <v>67.8195877264112</v>
      </c>
      <c r="N2393" s="12" t="n">
        <v>1.18187604476194</v>
      </c>
      <c r="O2393" s="12" t="n">
        <v>67.5687970239646</v>
      </c>
      <c r="P2393" s="12" t="n">
        <v>70.6297866076958</v>
      </c>
      <c r="Q2393" s="12" t="n">
        <v>67.5308810368203</v>
      </c>
      <c r="R2393" s="12" t="n">
        <v>68.327940671587</v>
      </c>
      <c r="S2393" s="12" t="n">
        <v>68.619854822847</v>
      </c>
      <c r="T2393" s="12" t="n">
        <v>66.7866950964479</v>
      </c>
      <c r="U2393" s="12" t="n">
        <v>66.792594909668</v>
      </c>
      <c r="V2393" s="12" t="n">
        <v>71.2841567993164</v>
      </c>
      <c r="W2393" s="12" t="n">
        <v>4.49156188964844</v>
      </c>
      <c r="X2393" s="13" t="n">
        <v>86.934505385663</v>
      </c>
      <c r="Y2393" s="13" t="n">
        <v>99.091246750031</v>
      </c>
      <c r="Z2393" s="13" t="n">
        <v>69.2</v>
      </c>
      <c r="AA2393" s="10" t="s">
        <v>170</v>
      </c>
      <c r="AD2393" s="10" t="s">
        <v>156</v>
      </c>
      <c r="AG2393" s="13" t="n">
        <v>96.8372338384807</v>
      </c>
      <c r="AH2393" s="13" t="n">
        <v>100</v>
      </c>
      <c r="AI2393" s="13" t="n">
        <v>65.4</v>
      </c>
      <c r="AJ2393" s="13" t="n">
        <v>74.8</v>
      </c>
      <c r="AK2393" s="13" t="n">
        <v>67.5</v>
      </c>
      <c r="AL2393" s="12" t="n">
        <v>67.5983675868658</v>
      </c>
      <c r="AM2393" s="10" t="s">
        <v>180</v>
      </c>
    </row>
    <row r="2394" customFormat="false" ht="15" hidden="false" customHeight="false" outlineLevel="0" collapsed="false">
      <c r="A2394" s="10" t="s">
        <v>5249</v>
      </c>
      <c r="B2394" s="10" t="s">
        <v>5184</v>
      </c>
      <c r="C2394" s="10" t="s">
        <v>148</v>
      </c>
      <c r="D2394" s="11" t="n">
        <v>46299.1862962963</v>
      </c>
      <c r="E2394" s="10" t="s">
        <v>5250</v>
      </c>
      <c r="F2394" s="10" t="s">
        <v>5186</v>
      </c>
      <c r="G2394" s="10" t="s">
        <v>5187</v>
      </c>
      <c r="H2394" s="10" t="s">
        <v>254</v>
      </c>
      <c r="I2394" s="10" t="s">
        <v>152</v>
      </c>
      <c r="J2394" s="10" t="s">
        <v>248</v>
      </c>
      <c r="K2394" s="10" t="s">
        <v>154</v>
      </c>
      <c r="M2394" s="12" t="n">
        <v>67.4442086743691</v>
      </c>
      <c r="N2394" s="12" t="n">
        <v>1.26775191394789</v>
      </c>
      <c r="O2394" s="12" t="n">
        <v>67.1754776555567</v>
      </c>
      <c r="P2394" s="12" t="n">
        <v>70.5123689009118</v>
      </c>
      <c r="Q2394" s="12" t="n">
        <v>67.7465620281814</v>
      </c>
      <c r="R2394" s="12" t="n">
        <v>67.7870564525078</v>
      </c>
      <c r="S2394" s="12" t="n">
        <v>67.9527860814342</v>
      </c>
      <c r="T2394" s="12" t="n">
        <v>66.3351599382828</v>
      </c>
      <c r="U2394" s="12" t="n">
        <v>66.34814453125</v>
      </c>
      <c r="V2394" s="12" t="n">
        <v>71.1404113769531</v>
      </c>
      <c r="W2394" s="12" t="n">
        <v>4.79226684570313</v>
      </c>
      <c r="X2394" s="13" t="n">
        <v>85.5201632329186</v>
      </c>
      <c r="Y2394" s="13" t="n">
        <v>98.6227222489869</v>
      </c>
      <c r="Z2394" s="13" t="n">
        <v>68.6999999999999</v>
      </c>
      <c r="AA2394" s="10" t="s">
        <v>170</v>
      </c>
      <c r="AD2394" s="10" t="s">
        <v>156</v>
      </c>
      <c r="AG2394" s="13" t="n">
        <v>95.975956373329</v>
      </c>
      <c r="AH2394" s="13" t="n">
        <v>100</v>
      </c>
      <c r="AI2394" s="13" t="n">
        <v>65</v>
      </c>
      <c r="AJ2394" s="13" t="n">
        <v>74.1</v>
      </c>
      <c r="AK2394" s="13" t="n">
        <v>66.9</v>
      </c>
      <c r="AL2394" s="12" t="n">
        <v>67.3721594430399</v>
      </c>
      <c r="AM2394" s="10" t="s">
        <v>180</v>
      </c>
    </row>
    <row r="2395" customFormat="false" ht="15" hidden="false" customHeight="false" outlineLevel="0" collapsed="false">
      <c r="A2395" s="10" t="s">
        <v>5251</v>
      </c>
      <c r="B2395" s="10" t="s">
        <v>5184</v>
      </c>
      <c r="C2395" s="10" t="s">
        <v>148</v>
      </c>
      <c r="D2395" s="11" t="n">
        <v>46299.1863194444</v>
      </c>
      <c r="E2395" s="10" t="s">
        <v>5252</v>
      </c>
      <c r="F2395" s="10" t="s">
        <v>5186</v>
      </c>
      <c r="G2395" s="10" t="s">
        <v>5187</v>
      </c>
      <c r="H2395" s="10" t="s">
        <v>257</v>
      </c>
      <c r="I2395" s="10" t="s">
        <v>152</v>
      </c>
      <c r="J2395" s="10" t="s">
        <v>248</v>
      </c>
      <c r="K2395" s="10" t="s">
        <v>154</v>
      </c>
      <c r="M2395" s="12" t="n">
        <v>67.2598681991267</v>
      </c>
      <c r="N2395" s="12" t="n">
        <v>0.9529128283618</v>
      </c>
      <c r="O2395" s="12" t="n">
        <v>67.0843768244823</v>
      </c>
      <c r="P2395" s="12" t="n">
        <v>69.4890147408992</v>
      </c>
      <c r="Q2395" s="12" t="n">
        <v>67.2159517636727</v>
      </c>
      <c r="R2395" s="12" t="n">
        <v>67.6104985540054</v>
      </c>
      <c r="S2395" s="12" t="n">
        <v>67.4621929778645</v>
      </c>
      <c r="T2395" s="12" t="n">
        <v>66.2437963944994</v>
      </c>
      <c r="U2395" s="12" t="n">
        <v>66.1370391845703</v>
      </c>
      <c r="V2395" s="12" t="n">
        <v>70.3418197631836</v>
      </c>
      <c r="W2395" s="12" t="n">
        <v>4.20478057861328</v>
      </c>
      <c r="X2395" s="13" t="n">
        <v>89.7262160524431</v>
      </c>
      <c r="Y2395" s="13" t="n">
        <v>99.993114085826</v>
      </c>
      <c r="Z2395" s="13" t="n">
        <v>68.6</v>
      </c>
      <c r="AA2395" s="10" t="s">
        <v>170</v>
      </c>
      <c r="AD2395" s="10" t="s">
        <v>156</v>
      </c>
      <c r="AG2395" s="13" t="n">
        <v>96.997061180871</v>
      </c>
      <c r="AH2395" s="13" t="n">
        <v>100</v>
      </c>
      <c r="AI2395" s="13" t="n">
        <v>64.7</v>
      </c>
      <c r="AJ2395" s="13" t="n">
        <v>74.4</v>
      </c>
      <c r="AK2395" s="13" t="n">
        <v>67.1</v>
      </c>
      <c r="AL2395" s="12" t="n">
        <v>67.2285655601634</v>
      </c>
      <c r="AM2395" s="10" t="s">
        <v>180</v>
      </c>
    </row>
    <row r="2396" customFormat="false" ht="15" hidden="false" customHeight="false" outlineLevel="0" collapsed="false">
      <c r="A2396" s="10" t="s">
        <v>5253</v>
      </c>
      <c r="B2396" s="10" t="s">
        <v>5184</v>
      </c>
      <c r="C2396" s="10" t="s">
        <v>148</v>
      </c>
      <c r="D2396" s="11" t="n">
        <v>46299.1863425926</v>
      </c>
      <c r="E2396" s="10" t="s">
        <v>5254</v>
      </c>
      <c r="F2396" s="10" t="s">
        <v>5186</v>
      </c>
      <c r="G2396" s="10" t="s">
        <v>5187</v>
      </c>
      <c r="H2396" s="10" t="s">
        <v>260</v>
      </c>
      <c r="I2396" s="10" t="s">
        <v>152</v>
      </c>
      <c r="J2396" s="10" t="s">
        <v>248</v>
      </c>
      <c r="K2396" s="10" t="s">
        <v>154</v>
      </c>
      <c r="M2396" s="12" t="n">
        <v>67.4862334407459</v>
      </c>
      <c r="N2396" s="12" t="n">
        <v>0.987320113243994</v>
      </c>
      <c r="O2396" s="12" t="n">
        <v>67.2473549014049</v>
      </c>
      <c r="P2396" s="12" t="n">
        <v>69.9025805127876</v>
      </c>
      <c r="Q2396" s="12" t="n">
        <v>68.1359115565045</v>
      </c>
      <c r="R2396" s="12" t="n">
        <v>67.6920224842324</v>
      </c>
      <c r="S2396" s="12" t="n">
        <v>67.8886634852203</v>
      </c>
      <c r="T2396" s="12" t="n">
        <v>66.6498052707277</v>
      </c>
      <c r="U2396" s="12" t="n">
        <v>66.65185546875</v>
      </c>
      <c r="V2396" s="12" t="n">
        <v>70.8999862670898</v>
      </c>
      <c r="W2396" s="12" t="n">
        <v>4.24813079833984</v>
      </c>
      <c r="X2396" s="13" t="n">
        <v>91.6567995712487</v>
      </c>
      <c r="Y2396" s="13" t="n">
        <v>99.8691311555096</v>
      </c>
      <c r="Z2396" s="13" t="n">
        <v>69.1</v>
      </c>
      <c r="AA2396" s="10" t="s">
        <v>170</v>
      </c>
      <c r="AD2396" s="10" t="s">
        <v>156</v>
      </c>
      <c r="AG2396" s="13" t="n">
        <v>98.1263376750443</v>
      </c>
      <c r="AH2396" s="13" t="n">
        <v>100</v>
      </c>
      <c r="AI2396" s="13" t="n">
        <v>65.2</v>
      </c>
      <c r="AJ2396" s="13" t="n">
        <v>75</v>
      </c>
      <c r="AK2396" s="13" t="n">
        <v>67.1</v>
      </c>
      <c r="AL2396" s="12" t="n">
        <v>67.1249468690702</v>
      </c>
      <c r="AM2396" s="10" t="s">
        <v>180</v>
      </c>
    </row>
    <row r="2397" customFormat="false" ht="15" hidden="false" customHeight="false" outlineLevel="0" collapsed="false">
      <c r="A2397" s="10" t="s">
        <v>5255</v>
      </c>
      <c r="B2397" s="10" t="s">
        <v>5184</v>
      </c>
      <c r="C2397" s="10" t="s">
        <v>148</v>
      </c>
      <c r="D2397" s="11" t="n">
        <v>46299.1863657407</v>
      </c>
      <c r="E2397" s="10" t="s">
        <v>5256</v>
      </c>
      <c r="F2397" s="10" t="s">
        <v>5186</v>
      </c>
      <c r="G2397" s="10" t="s">
        <v>5187</v>
      </c>
      <c r="H2397" s="10" t="s">
        <v>267</v>
      </c>
      <c r="I2397" s="10" t="s">
        <v>152</v>
      </c>
      <c r="J2397" s="10" t="s">
        <v>248</v>
      </c>
      <c r="K2397" s="10" t="s">
        <v>261</v>
      </c>
      <c r="L2397" s="10" t="s">
        <v>346</v>
      </c>
      <c r="M2397" s="12" t="n">
        <v>67.3172971984221</v>
      </c>
      <c r="N2397" s="12" t="n">
        <v>0.755713494924493</v>
      </c>
      <c r="O2397" s="12" t="n">
        <v>67.1425798809737</v>
      </c>
      <c r="P2397" s="12" t="n">
        <v>68.9500047556559</v>
      </c>
      <c r="R2397" s="12" t="n">
        <v>67.5396734395122</v>
      </c>
      <c r="S2397" s="12" t="n">
        <v>68.0746996729128</v>
      </c>
      <c r="T2397" s="12" t="n">
        <v>66.6017213599281</v>
      </c>
      <c r="U2397" s="12" t="n">
        <v>66.5375747680664</v>
      </c>
      <c r="V2397" s="12" t="n">
        <v>69.4404144287109</v>
      </c>
      <c r="W2397" s="12" t="n">
        <v>2.90283966064453</v>
      </c>
      <c r="X2397" s="13" t="n">
        <v>97.1618430006805</v>
      </c>
      <c r="Y2397" s="13" t="n">
        <v>99.9733130512523</v>
      </c>
      <c r="Z2397" s="13" t="n">
        <v>68.4999999999999</v>
      </c>
      <c r="AA2397" s="10" t="s">
        <v>170</v>
      </c>
      <c r="AD2397" s="10" t="s">
        <v>347</v>
      </c>
      <c r="AF2397" s="10" t="s">
        <v>156</v>
      </c>
      <c r="AG2397" s="13" t="n">
        <v>91.9771723122239</v>
      </c>
      <c r="AH2397" s="13" t="n">
        <v>100</v>
      </c>
      <c r="AI2397" s="13" t="n">
        <v>63.3</v>
      </c>
      <c r="AJ2397" s="13" t="n">
        <v>72.4</v>
      </c>
      <c r="AK2397" s="13" t="n">
        <v>66.9</v>
      </c>
      <c r="AL2397" s="12" t="n">
        <v>67.2676045883387</v>
      </c>
      <c r="AM2397" s="10" t="s">
        <v>180</v>
      </c>
      <c r="AO2397" s="10" t="s">
        <v>931</v>
      </c>
    </row>
    <row r="2398" customFormat="false" ht="15" hidden="false" customHeight="false" outlineLevel="0" collapsed="false">
      <c r="A2398" s="10" t="s">
        <v>5257</v>
      </c>
      <c r="B2398" s="10" t="s">
        <v>5184</v>
      </c>
      <c r="C2398" s="10" t="s">
        <v>148</v>
      </c>
      <c r="D2398" s="11" t="n">
        <v>46299.1863773148</v>
      </c>
      <c r="E2398" s="10" t="s">
        <v>5258</v>
      </c>
      <c r="F2398" s="10" t="s">
        <v>5186</v>
      </c>
      <c r="G2398" s="10" t="s">
        <v>5187</v>
      </c>
      <c r="H2398" s="10" t="s">
        <v>271</v>
      </c>
      <c r="I2398" s="10" t="s">
        <v>152</v>
      </c>
      <c r="J2398" s="10" t="s">
        <v>248</v>
      </c>
      <c r="K2398" s="10" t="s">
        <v>261</v>
      </c>
      <c r="L2398" s="10" t="s">
        <v>346</v>
      </c>
      <c r="M2398" s="12" t="n">
        <v>65.7320907864487</v>
      </c>
      <c r="N2398" s="12" t="n">
        <v>1.27308713087001</v>
      </c>
      <c r="O2398" s="12" t="n">
        <v>65.4523002119329</v>
      </c>
      <c r="P2398" s="12" t="n">
        <v>68.7273383952179</v>
      </c>
      <c r="R2398" s="12" t="n">
        <v>66.247183890902</v>
      </c>
      <c r="S2398" s="12" t="n">
        <v>66.5147324738968</v>
      </c>
      <c r="T2398" s="12" t="n">
        <v>64.5734890257345</v>
      </c>
      <c r="U2398" s="12" t="n">
        <v>64.212760925293</v>
      </c>
      <c r="V2398" s="12" t="n">
        <v>69.2792053222656</v>
      </c>
      <c r="W2398" s="12" t="n">
        <v>5.06644439697266</v>
      </c>
      <c r="X2398" s="13" t="n">
        <v>82.0811917520261</v>
      </c>
      <c r="Y2398" s="13" t="n">
        <v>98.1943887532048</v>
      </c>
      <c r="Z2398" s="13" t="n">
        <v>66.7</v>
      </c>
      <c r="AA2398" s="10" t="s">
        <v>170</v>
      </c>
      <c r="AD2398" s="10" t="s">
        <v>347</v>
      </c>
      <c r="AF2398" s="10" t="s">
        <v>156</v>
      </c>
      <c r="AG2398" s="13" t="n">
        <v>93.0563093622795</v>
      </c>
      <c r="AH2398" s="13" t="n">
        <v>100</v>
      </c>
      <c r="AI2398" s="13" t="n">
        <v>63.2</v>
      </c>
      <c r="AJ2398" s="13" t="n">
        <v>72.7</v>
      </c>
      <c r="AK2398" s="13" t="n">
        <v>65.2</v>
      </c>
      <c r="AL2398" s="12" t="n">
        <v>65.5553719008264</v>
      </c>
      <c r="AM2398" s="10" t="s">
        <v>180</v>
      </c>
      <c r="AO2398" s="10" t="s">
        <v>1156</v>
      </c>
    </row>
    <row r="2399" customFormat="false" ht="15" hidden="false" customHeight="false" outlineLevel="0" collapsed="false">
      <c r="A2399" s="10" t="s">
        <v>5259</v>
      </c>
      <c r="B2399" s="10" t="s">
        <v>5184</v>
      </c>
      <c r="C2399" s="10" t="s">
        <v>148</v>
      </c>
      <c r="D2399" s="11" t="n">
        <v>46299.186400463</v>
      </c>
      <c r="E2399" s="10" t="s">
        <v>5260</v>
      </c>
      <c r="F2399" s="10" t="s">
        <v>5186</v>
      </c>
      <c r="G2399" s="10" t="s">
        <v>5187</v>
      </c>
      <c r="H2399" s="10" t="s">
        <v>274</v>
      </c>
      <c r="I2399" s="10" t="s">
        <v>152</v>
      </c>
      <c r="J2399" s="10" t="s">
        <v>248</v>
      </c>
      <c r="K2399" s="10" t="s">
        <v>154</v>
      </c>
      <c r="M2399" s="12" t="n">
        <v>65.7468656807223</v>
      </c>
      <c r="N2399" s="12" t="n">
        <v>1.22141048780678</v>
      </c>
      <c r="O2399" s="12" t="n">
        <v>65.4194955819189</v>
      </c>
      <c r="P2399" s="12" t="n">
        <v>68.5247540026998</v>
      </c>
      <c r="Q2399" s="12" t="n">
        <v>66.9769355765126</v>
      </c>
      <c r="R2399" s="12" t="n">
        <v>66.5312677573154</v>
      </c>
      <c r="S2399" s="12" t="n">
        <v>66.0517582148151</v>
      </c>
      <c r="T2399" s="12" t="n">
        <v>64.3635086992847</v>
      </c>
      <c r="U2399" s="12" t="n">
        <v>64.3888854980469</v>
      </c>
      <c r="V2399" s="12" t="n">
        <v>69.3827514648438</v>
      </c>
      <c r="W2399" s="12" t="n">
        <v>4.99386596679688</v>
      </c>
      <c r="X2399" s="13" t="n">
        <v>84.5251819505095</v>
      </c>
      <c r="Y2399" s="13" t="n">
        <v>98.1100436681223</v>
      </c>
      <c r="Z2399" s="13" t="n">
        <v>66.5</v>
      </c>
      <c r="AA2399" s="10" t="s">
        <v>170</v>
      </c>
      <c r="AD2399" s="10" t="s">
        <v>156</v>
      </c>
      <c r="AF2399" s="10" t="s">
        <v>156</v>
      </c>
      <c r="AG2399" s="13" t="n">
        <v>97.8967168262654</v>
      </c>
      <c r="AH2399" s="13" t="n">
        <v>100</v>
      </c>
      <c r="AI2399" s="13" t="n">
        <v>63.1</v>
      </c>
      <c r="AJ2399" s="13" t="n">
        <v>71.8</v>
      </c>
      <c r="AK2399" s="13" t="n">
        <v>64.7</v>
      </c>
      <c r="AL2399" s="12" t="n">
        <v>65.1346593623119</v>
      </c>
      <c r="AM2399" s="10" t="s">
        <v>180</v>
      </c>
    </row>
    <row r="2400" customFormat="false" ht="15" hidden="false" customHeight="false" outlineLevel="0" collapsed="false">
      <c r="A2400" s="10" t="s">
        <v>5261</v>
      </c>
      <c r="B2400" s="10" t="s">
        <v>5184</v>
      </c>
      <c r="C2400" s="10" t="s">
        <v>148</v>
      </c>
      <c r="D2400" s="11" t="n">
        <v>46299.186412037</v>
      </c>
      <c r="E2400" s="10" t="s">
        <v>5262</v>
      </c>
      <c r="F2400" s="10" t="s">
        <v>5186</v>
      </c>
      <c r="G2400" s="10" t="s">
        <v>5187</v>
      </c>
      <c r="H2400" s="10" t="s">
        <v>277</v>
      </c>
      <c r="I2400" s="10" t="s">
        <v>152</v>
      </c>
      <c r="J2400" s="10" t="s">
        <v>248</v>
      </c>
      <c r="K2400" s="10" t="s">
        <v>154</v>
      </c>
      <c r="M2400" s="12" t="n">
        <v>65.7652424365899</v>
      </c>
      <c r="N2400" s="12" t="n">
        <v>1.00900237467049</v>
      </c>
      <c r="O2400" s="12" t="n">
        <v>65.5342410995331</v>
      </c>
      <c r="P2400" s="12" t="n">
        <v>68.2283513860605</v>
      </c>
      <c r="Q2400" s="12" t="n">
        <v>66.3714140515382</v>
      </c>
      <c r="R2400" s="12" t="n">
        <v>66.3717146994851</v>
      </c>
      <c r="S2400" s="12" t="n">
        <v>65.7817207454625</v>
      </c>
      <c r="T2400" s="12" t="n">
        <v>64.6720232917601</v>
      </c>
      <c r="U2400" s="12" t="n">
        <v>64.6333312988281</v>
      </c>
      <c r="V2400" s="12" t="n">
        <v>68.9651336669922</v>
      </c>
      <c r="W2400" s="12" t="n">
        <v>4.33180236816406</v>
      </c>
      <c r="X2400" s="13" t="n">
        <v>90.7496840284707</v>
      </c>
      <c r="Y2400" s="13" t="n">
        <v>99.8044302534424</v>
      </c>
      <c r="Z2400" s="13" t="n">
        <v>67.1</v>
      </c>
      <c r="AA2400" s="10" t="s">
        <v>170</v>
      </c>
      <c r="AD2400" s="10" t="s">
        <v>156</v>
      </c>
      <c r="AF2400" s="10" t="s">
        <v>156</v>
      </c>
      <c r="AG2400" s="13" t="n">
        <v>95.3967407858666</v>
      </c>
      <c r="AH2400" s="13" t="n">
        <v>100</v>
      </c>
      <c r="AI2400" s="13" t="n">
        <v>63.3</v>
      </c>
      <c r="AJ2400" s="13" t="n">
        <v>72.3</v>
      </c>
      <c r="AK2400" s="13" t="n">
        <v>65.2</v>
      </c>
      <c r="AL2400" s="12" t="n">
        <v>65.7607785550275</v>
      </c>
      <c r="AM2400" s="10" t="s">
        <v>180</v>
      </c>
    </row>
    <row r="2401" customFormat="false" ht="15" hidden="false" customHeight="false" outlineLevel="0" collapsed="false">
      <c r="A2401" s="10" t="s">
        <v>5263</v>
      </c>
      <c r="B2401" s="10" t="s">
        <v>5184</v>
      </c>
      <c r="C2401" s="10" t="s">
        <v>148</v>
      </c>
      <c r="D2401" s="11" t="n">
        <v>46299.1864351852</v>
      </c>
      <c r="E2401" s="10" t="s">
        <v>5264</v>
      </c>
      <c r="F2401" s="10" t="s">
        <v>5186</v>
      </c>
      <c r="G2401" s="10" t="s">
        <v>5187</v>
      </c>
      <c r="H2401" s="10" t="s">
        <v>280</v>
      </c>
      <c r="I2401" s="10" t="s">
        <v>152</v>
      </c>
      <c r="J2401" s="10" t="s">
        <v>248</v>
      </c>
      <c r="K2401" s="10" t="s">
        <v>154</v>
      </c>
      <c r="M2401" s="12" t="n">
        <v>66.2512662842736</v>
      </c>
      <c r="N2401" s="12" t="n">
        <v>0.993930435059797</v>
      </c>
      <c r="O2401" s="12" t="n">
        <v>65.9952240357485</v>
      </c>
      <c r="P2401" s="12" t="n">
        <v>68.7600407223983</v>
      </c>
      <c r="Q2401" s="12" t="n">
        <v>66.9623629166392</v>
      </c>
      <c r="R2401" s="12" t="n">
        <v>66.8929434410582</v>
      </c>
      <c r="S2401" s="12" t="n">
        <v>66.7034405113979</v>
      </c>
      <c r="T2401" s="12" t="n">
        <v>65.2705196799727</v>
      </c>
      <c r="U2401" s="12" t="n">
        <v>64.9740753173828</v>
      </c>
      <c r="V2401" s="12" t="n">
        <v>69.2032775878906</v>
      </c>
      <c r="W2401" s="12" t="n">
        <v>4.22920227050781</v>
      </c>
      <c r="X2401" s="13" t="n">
        <v>91.192986038439</v>
      </c>
      <c r="Y2401" s="13" t="n">
        <v>99.665637203604</v>
      </c>
      <c r="Z2401" s="13" t="n">
        <v>67.2</v>
      </c>
      <c r="AA2401" s="10" t="s">
        <v>170</v>
      </c>
      <c r="AD2401" s="10" t="s">
        <v>156</v>
      </c>
      <c r="AG2401" s="13" t="n">
        <v>96.6285206925467</v>
      </c>
      <c r="AH2401" s="13" t="n">
        <v>100</v>
      </c>
      <c r="AI2401" s="13" t="n">
        <v>63.7</v>
      </c>
      <c r="AJ2401" s="13" t="n">
        <v>72.3</v>
      </c>
      <c r="AK2401" s="13" t="n">
        <v>66.3</v>
      </c>
      <c r="AL2401" s="12" t="n">
        <v>66.1630875576037</v>
      </c>
      <c r="AM2401" s="10" t="s">
        <v>180</v>
      </c>
    </row>
    <row r="2402" customFormat="false" ht="15" hidden="false" customHeight="false" outlineLevel="0" collapsed="false">
      <c r="A2402" s="10" t="s">
        <v>5265</v>
      </c>
      <c r="B2402" s="10" t="s">
        <v>5184</v>
      </c>
      <c r="C2402" s="10" t="s">
        <v>148</v>
      </c>
      <c r="D2402" s="11" t="n">
        <v>46299.1864467593</v>
      </c>
      <c r="E2402" s="10" t="s">
        <v>5266</v>
      </c>
      <c r="F2402" s="10" t="s">
        <v>5186</v>
      </c>
      <c r="G2402" s="10" t="s">
        <v>5187</v>
      </c>
      <c r="H2402" s="10" t="s">
        <v>283</v>
      </c>
      <c r="I2402" s="10" t="s">
        <v>152</v>
      </c>
      <c r="J2402" s="10" t="s">
        <v>248</v>
      </c>
      <c r="K2402" s="10" t="s">
        <v>261</v>
      </c>
      <c r="L2402" s="10" t="s">
        <v>383</v>
      </c>
      <c r="M2402" s="12" t="n">
        <v>66.5841055165839</v>
      </c>
      <c r="N2402" s="12" t="n">
        <v>0.952120049331415</v>
      </c>
      <c r="O2402" s="12" t="n">
        <v>66.3655455769948</v>
      </c>
      <c r="P2402" s="12" t="n">
        <v>68.6694394080706</v>
      </c>
      <c r="R2402" s="12" t="n">
        <v>67.4905807291109</v>
      </c>
      <c r="S2402" s="12" t="n">
        <v>66.6427568775013</v>
      </c>
      <c r="T2402" s="12" t="n">
        <v>65.674072265625</v>
      </c>
      <c r="U2402" s="12" t="n">
        <v>65.674072265625</v>
      </c>
      <c r="V2402" s="12" t="n">
        <v>69.4020233154297</v>
      </c>
      <c r="W2402" s="12" t="n">
        <v>3.72795104980469</v>
      </c>
      <c r="X2402" s="13" t="n">
        <v>91.5941979170247</v>
      </c>
      <c r="Y2402" s="13" t="n">
        <v>99.8418863644176</v>
      </c>
      <c r="Z2402" s="13" t="n">
        <v>67.9</v>
      </c>
      <c r="AA2402" s="10" t="s">
        <v>170</v>
      </c>
      <c r="AB2402" s="10" t="s">
        <v>156</v>
      </c>
      <c r="AD2402" s="10" t="s">
        <v>263</v>
      </c>
      <c r="AE2402" s="10" t="s">
        <v>1380</v>
      </c>
      <c r="AF2402" s="10" t="s">
        <v>156</v>
      </c>
      <c r="AG2402" s="13" t="n">
        <v>72.7779862414009</v>
      </c>
      <c r="AH2402" s="13" t="n">
        <v>91.797373358349</v>
      </c>
      <c r="AI2402" s="13" t="n">
        <v>64.4</v>
      </c>
      <c r="AJ2402" s="13" t="n">
        <v>73</v>
      </c>
      <c r="AK2402" s="13" t="n">
        <v>67.5</v>
      </c>
      <c r="AL2402" s="12" t="n">
        <v>68.1000958401197</v>
      </c>
      <c r="AM2402" s="10" t="s">
        <v>180</v>
      </c>
      <c r="AO2402" s="10" t="s">
        <v>5267</v>
      </c>
    </row>
    <row r="2403" customFormat="false" ht="15" hidden="false" customHeight="false" outlineLevel="0" collapsed="false">
      <c r="A2403" s="10" t="s">
        <v>5268</v>
      </c>
      <c r="B2403" s="10" t="s">
        <v>5184</v>
      </c>
      <c r="C2403" s="10" t="s">
        <v>148</v>
      </c>
      <c r="D2403" s="11" t="n">
        <v>46299.1865393519</v>
      </c>
      <c r="E2403" s="10" t="s">
        <v>5269</v>
      </c>
      <c r="F2403" s="10" t="s">
        <v>5186</v>
      </c>
      <c r="G2403" s="10" t="s">
        <v>5187</v>
      </c>
      <c r="H2403" s="10" t="s">
        <v>286</v>
      </c>
      <c r="I2403" s="10" t="s">
        <v>152</v>
      </c>
      <c r="J2403" s="10" t="s">
        <v>248</v>
      </c>
      <c r="K2403" s="10" t="s">
        <v>154</v>
      </c>
      <c r="M2403" s="12" t="n">
        <v>66.0681989750516</v>
      </c>
      <c r="N2403" s="12" t="n">
        <v>1.11534973728709</v>
      </c>
      <c r="O2403" s="12" t="n">
        <v>65.7036364677556</v>
      </c>
      <c r="P2403" s="12" t="n">
        <v>67.9218887844109</v>
      </c>
      <c r="Q2403" s="12" t="n">
        <v>66.9124476622612</v>
      </c>
      <c r="R2403" s="12" t="n">
        <v>66.3971905835677</v>
      </c>
      <c r="S2403" s="12" t="n">
        <v>68.855882590009</v>
      </c>
      <c r="T2403" s="12" t="n">
        <v>64.8161700644952</v>
      </c>
      <c r="U2403" s="12" t="n">
        <v>64.5876083374023</v>
      </c>
      <c r="V2403" s="12" t="n">
        <v>70.0181274414063</v>
      </c>
      <c r="W2403" s="12" t="n">
        <v>5.43051910400391</v>
      </c>
      <c r="X2403" s="13" t="n">
        <v>91.0501231487701</v>
      </c>
      <c r="Y2403" s="13" t="n">
        <v>97.0300355052298</v>
      </c>
      <c r="Z2403" s="13" t="n">
        <v>66.9</v>
      </c>
      <c r="AA2403" s="10" t="s">
        <v>170</v>
      </c>
      <c r="AG2403" s="13" t="n">
        <v>98.0062070911314</v>
      </c>
      <c r="AH2403" s="13" t="n">
        <v>100</v>
      </c>
      <c r="AI2403" s="13" t="n">
        <v>62.8</v>
      </c>
      <c r="AJ2403" s="13" t="n">
        <v>73.2</v>
      </c>
      <c r="AK2403" s="13" t="n">
        <v>65.7</v>
      </c>
      <c r="AL2403" s="12" t="n">
        <v>65.7786175115207</v>
      </c>
      <c r="AM2403" s="10" t="s">
        <v>157</v>
      </c>
    </row>
    <row r="2404" customFormat="false" ht="15" hidden="false" customHeight="false" outlineLevel="0" collapsed="false">
      <c r="A2404" s="10" t="s">
        <v>5270</v>
      </c>
      <c r="B2404" s="10" t="s">
        <v>5184</v>
      </c>
      <c r="C2404" s="10" t="s">
        <v>148</v>
      </c>
      <c r="D2404" s="11" t="n">
        <v>46299.1865625</v>
      </c>
      <c r="E2404" s="10" t="s">
        <v>5271</v>
      </c>
      <c r="F2404" s="10" t="s">
        <v>5186</v>
      </c>
      <c r="G2404" s="10" t="s">
        <v>5187</v>
      </c>
      <c r="H2404" s="10" t="s">
        <v>289</v>
      </c>
      <c r="I2404" s="10" t="s">
        <v>152</v>
      </c>
      <c r="J2404" s="10" t="s">
        <v>248</v>
      </c>
      <c r="K2404" s="10" t="s">
        <v>154</v>
      </c>
      <c r="M2404" s="12" t="n">
        <v>64.5601590345987</v>
      </c>
      <c r="N2404" s="12" t="n">
        <v>1.01004432928045</v>
      </c>
      <c r="O2404" s="12" t="n">
        <v>64.2670139578796</v>
      </c>
      <c r="P2404" s="12" t="n">
        <v>67.1703759679421</v>
      </c>
      <c r="Q2404" s="12" t="n">
        <v>65.24515307359</v>
      </c>
      <c r="R2404" s="12" t="n">
        <v>65.2457832478208</v>
      </c>
      <c r="S2404" s="12" t="n">
        <v>65.2575788424351</v>
      </c>
      <c r="T2404" s="12" t="n">
        <v>63.7352100725776</v>
      </c>
      <c r="U2404" s="12" t="n">
        <v>63.3554039001465</v>
      </c>
      <c r="V2404" s="12" t="n">
        <v>68.1897811889648</v>
      </c>
      <c r="W2404" s="12" t="n">
        <v>4.83437728881836</v>
      </c>
      <c r="X2404" s="13" t="n">
        <v>91.8676972856373</v>
      </c>
      <c r="Y2404" s="13" t="n">
        <v>98.7824315417341</v>
      </c>
      <c r="Z2404" s="13" t="n">
        <v>65.6</v>
      </c>
      <c r="AA2404" s="10" t="s">
        <v>170</v>
      </c>
      <c r="AG2404" s="13" t="n">
        <v>98.3557284299859</v>
      </c>
      <c r="AH2404" s="13" t="n">
        <v>100</v>
      </c>
      <c r="AI2404" s="13" t="n">
        <v>62.3</v>
      </c>
      <c r="AJ2404" s="13" t="n">
        <v>72.2</v>
      </c>
      <c r="AK2404" s="13" t="n">
        <v>64.3</v>
      </c>
      <c r="AL2404" s="12" t="n">
        <v>64.2445891840607</v>
      </c>
      <c r="AM2404" s="10" t="s">
        <v>157</v>
      </c>
    </row>
    <row r="2405" customFormat="false" ht="15" hidden="false" customHeight="false" outlineLevel="0" collapsed="false">
      <c r="A2405" s="10" t="s">
        <v>5272</v>
      </c>
      <c r="B2405" s="10" t="s">
        <v>5184</v>
      </c>
      <c r="C2405" s="10" t="s">
        <v>148</v>
      </c>
      <c r="D2405" s="11" t="n">
        <v>46299.1866087963</v>
      </c>
      <c r="E2405" s="10" t="s">
        <v>5273</v>
      </c>
      <c r="F2405" s="10" t="s">
        <v>5186</v>
      </c>
      <c r="G2405" s="10" t="s">
        <v>5187</v>
      </c>
      <c r="H2405" s="10" t="s">
        <v>292</v>
      </c>
      <c r="I2405" s="10" t="s">
        <v>152</v>
      </c>
      <c r="J2405" s="10" t="s">
        <v>248</v>
      </c>
      <c r="K2405" s="10" t="s">
        <v>154</v>
      </c>
      <c r="M2405" s="12" t="n">
        <v>66.057150284182</v>
      </c>
      <c r="N2405" s="12" t="n">
        <v>0.732423471259973</v>
      </c>
      <c r="O2405" s="12" t="n">
        <v>65.8860280915109</v>
      </c>
      <c r="P2405" s="12" t="n">
        <v>67.3557702533773</v>
      </c>
      <c r="Q2405" s="12" t="n">
        <v>66.7805428984402</v>
      </c>
      <c r="R2405" s="12" t="n">
        <v>66.4937434470437</v>
      </c>
      <c r="S2405" s="12" t="n">
        <v>66.2516726733381</v>
      </c>
      <c r="T2405" s="12" t="n">
        <v>65.0072278275856</v>
      </c>
      <c r="U2405" s="12" t="n">
        <v>64.6620788574219</v>
      </c>
      <c r="V2405" s="12" t="n">
        <v>68.2416229248047</v>
      </c>
      <c r="W2405" s="12" t="n">
        <v>3.57954406738281</v>
      </c>
      <c r="X2405" s="13" t="n">
        <v>95.7987373910657</v>
      </c>
      <c r="Y2405" s="13" t="n">
        <v>99.9245179441433</v>
      </c>
      <c r="Z2405" s="13" t="n">
        <v>67.1</v>
      </c>
      <c r="AA2405" s="10" t="s">
        <v>170</v>
      </c>
      <c r="AG2405" s="13" t="n">
        <v>97.9499932786665</v>
      </c>
      <c r="AH2405" s="13" t="n">
        <v>100</v>
      </c>
      <c r="AI2405" s="13" t="n">
        <v>62.3</v>
      </c>
      <c r="AJ2405" s="13" t="n">
        <v>72.4</v>
      </c>
      <c r="AK2405" s="13" t="n">
        <v>64.5</v>
      </c>
      <c r="AL2405" s="12" t="n">
        <v>64.804132231405</v>
      </c>
      <c r="AM2405" s="10" t="s">
        <v>157</v>
      </c>
    </row>
    <row r="2406" customFormat="false" ht="15" hidden="false" customHeight="false" outlineLevel="0" collapsed="false">
      <c r="A2406" s="10" t="s">
        <v>5274</v>
      </c>
      <c r="B2406" s="10" t="s">
        <v>5184</v>
      </c>
      <c r="C2406" s="10" t="s">
        <v>148</v>
      </c>
      <c r="D2406" s="11" t="n">
        <v>46299.1866319445</v>
      </c>
      <c r="E2406" s="10" t="s">
        <v>5275</v>
      </c>
      <c r="F2406" s="10" t="s">
        <v>5186</v>
      </c>
      <c r="G2406" s="10" t="s">
        <v>5187</v>
      </c>
      <c r="H2406" s="10" t="s">
        <v>295</v>
      </c>
      <c r="I2406" s="10" t="s">
        <v>152</v>
      </c>
      <c r="J2406" s="10" t="s">
        <v>248</v>
      </c>
      <c r="K2406" s="10" t="s">
        <v>154</v>
      </c>
      <c r="M2406" s="12" t="n">
        <v>65.9377358313961</v>
      </c>
      <c r="N2406" s="12" t="n">
        <v>1.11361223208332</v>
      </c>
      <c r="O2406" s="12" t="n">
        <v>65.6810598215428</v>
      </c>
      <c r="P2406" s="12" t="n">
        <v>68.8145503588461</v>
      </c>
      <c r="Q2406" s="12" t="n">
        <v>66.0231806691488</v>
      </c>
      <c r="R2406" s="12" t="n">
        <v>66.7806072126116</v>
      </c>
      <c r="S2406" s="12" t="n">
        <v>65.9838827121746</v>
      </c>
      <c r="T2406" s="12" t="n">
        <v>64.8000030517578</v>
      </c>
      <c r="U2406" s="12" t="n">
        <v>64.8000030517578</v>
      </c>
      <c r="V2406" s="12" t="n">
        <v>69.6252212524414</v>
      </c>
      <c r="W2406" s="12" t="n">
        <v>4.82521820068359</v>
      </c>
      <c r="X2406" s="13" t="n">
        <v>87.734969706385</v>
      </c>
      <c r="Y2406" s="13" t="n">
        <v>99.2361866293822</v>
      </c>
      <c r="Z2406" s="13" t="n">
        <v>67.2</v>
      </c>
      <c r="AA2406" s="10" t="s">
        <v>170</v>
      </c>
      <c r="AG2406" s="13" t="n">
        <v>98.5255102040816</v>
      </c>
      <c r="AH2406" s="13" t="n">
        <v>100</v>
      </c>
      <c r="AI2406" s="13" t="n">
        <v>63.2</v>
      </c>
      <c r="AJ2406" s="13" t="n">
        <v>74</v>
      </c>
      <c r="AK2406" s="13" t="n">
        <v>64.8</v>
      </c>
      <c r="AL2406" s="12" t="n">
        <v>64.8</v>
      </c>
      <c r="AM2406" s="10" t="s">
        <v>157</v>
      </c>
    </row>
    <row r="2407" customFormat="false" ht="15" hidden="false" customHeight="false" outlineLevel="0" collapsed="false">
      <c r="A2407" s="10" t="s">
        <v>5276</v>
      </c>
      <c r="B2407" s="10" t="s">
        <v>5184</v>
      </c>
      <c r="C2407" s="10" t="s">
        <v>148</v>
      </c>
      <c r="D2407" s="11" t="n">
        <v>46299.1866550926</v>
      </c>
      <c r="E2407" s="10" t="s">
        <v>5277</v>
      </c>
      <c r="F2407" s="10" t="s">
        <v>5186</v>
      </c>
      <c r="G2407" s="10" t="s">
        <v>5187</v>
      </c>
      <c r="H2407" s="10" t="s">
        <v>298</v>
      </c>
      <c r="I2407" s="10" t="s">
        <v>152</v>
      </c>
      <c r="J2407" s="10" t="s">
        <v>248</v>
      </c>
      <c r="K2407" s="10" t="s">
        <v>154</v>
      </c>
      <c r="M2407" s="12" t="n">
        <v>67.2919742850326</v>
      </c>
      <c r="N2407" s="12" t="n">
        <v>0.665725957342921</v>
      </c>
      <c r="O2407" s="12" t="n">
        <v>67.1619049877581</v>
      </c>
      <c r="P2407" s="12" t="n">
        <v>68.8173845728595</v>
      </c>
      <c r="Q2407" s="12" t="n">
        <v>67.5208547792982</v>
      </c>
      <c r="R2407" s="12" t="n">
        <v>67.7963365933159</v>
      </c>
      <c r="S2407" s="12" t="n">
        <v>67.0513397048236</v>
      </c>
      <c r="T2407" s="12" t="n">
        <v>66.5716452232354</v>
      </c>
      <c r="U2407" s="12" t="n">
        <v>66.4289321899414</v>
      </c>
      <c r="V2407" s="12" t="n">
        <v>69.4337997436523</v>
      </c>
      <c r="W2407" s="12" t="n">
        <v>3.00486755371094</v>
      </c>
      <c r="X2407" s="13" t="n">
        <v>98.5058339628977</v>
      </c>
      <c r="Y2407" s="13" t="n">
        <v>99.9856099579091</v>
      </c>
      <c r="Z2407" s="13" t="n">
        <v>68.5</v>
      </c>
      <c r="AA2407" s="10" t="s">
        <v>170</v>
      </c>
      <c r="AG2407" s="13" t="n">
        <v>98.3129376812619</v>
      </c>
      <c r="AH2407" s="13" t="n">
        <v>100</v>
      </c>
      <c r="AI2407" s="13" t="n">
        <v>62.8</v>
      </c>
      <c r="AJ2407" s="13" t="n">
        <v>73</v>
      </c>
      <c r="AK2407" s="13" t="n">
        <v>66.9</v>
      </c>
      <c r="AL2407" s="12" t="n">
        <v>66.8415156793973</v>
      </c>
      <c r="AM2407" s="10" t="s">
        <v>157</v>
      </c>
    </row>
    <row r="2408" customFormat="false" ht="15" hidden="false" customHeight="false" outlineLevel="0" collapsed="false">
      <c r="A2408" s="10" t="s">
        <v>5278</v>
      </c>
      <c r="B2408" s="10" t="s">
        <v>5184</v>
      </c>
      <c r="C2408" s="10" t="s">
        <v>148</v>
      </c>
      <c r="D2408" s="11" t="n">
        <v>46299.1866782407</v>
      </c>
      <c r="E2408" s="10" t="s">
        <v>5279</v>
      </c>
      <c r="F2408" s="10" t="s">
        <v>5186</v>
      </c>
      <c r="G2408" s="10" t="s">
        <v>5187</v>
      </c>
      <c r="H2408" s="10" t="s">
        <v>301</v>
      </c>
      <c r="I2408" s="10" t="s">
        <v>152</v>
      </c>
      <c r="J2408" s="10" t="s">
        <v>248</v>
      </c>
      <c r="K2408" s="10" t="s">
        <v>154</v>
      </c>
      <c r="M2408" s="12" t="n">
        <v>66.330799623888</v>
      </c>
      <c r="N2408" s="12" t="n">
        <v>1.06847109499039</v>
      </c>
      <c r="O2408" s="12" t="n">
        <v>66.0869028181535</v>
      </c>
      <c r="P2408" s="12" t="n">
        <v>68.5876980029108</v>
      </c>
      <c r="Q2408" s="12" t="n">
        <v>66.5811858237704</v>
      </c>
      <c r="R2408" s="12" t="n">
        <v>67.7101853720996</v>
      </c>
      <c r="S2408" s="12" t="n">
        <v>66.274322088901</v>
      </c>
      <c r="T2408" s="12" t="n">
        <v>65.2317199870766</v>
      </c>
      <c r="U2408" s="12" t="n">
        <v>65.2444458007813</v>
      </c>
      <c r="V2408" s="12" t="n">
        <v>70.1298980712891</v>
      </c>
      <c r="W2408" s="12" t="n">
        <v>4.88545227050781</v>
      </c>
      <c r="X2408" s="13" t="n">
        <v>91.9370963549477</v>
      </c>
      <c r="Y2408" s="13" t="n">
        <v>98.4374062743687</v>
      </c>
      <c r="Z2408" s="13" t="n">
        <v>67.2</v>
      </c>
      <c r="AA2408" s="10" t="s">
        <v>170</v>
      </c>
      <c r="AG2408" s="13" t="n">
        <v>98.8614125600427</v>
      </c>
      <c r="AH2408" s="13" t="n">
        <v>100</v>
      </c>
      <c r="AI2408" s="13" t="n">
        <v>63.6</v>
      </c>
      <c r="AJ2408" s="13" t="n">
        <v>74.7</v>
      </c>
      <c r="AK2408" s="13" t="n">
        <v>65.6</v>
      </c>
      <c r="AL2408" s="12" t="n">
        <v>65.2444444444444</v>
      </c>
      <c r="AM2408" s="10" t="s">
        <v>157</v>
      </c>
    </row>
    <row r="2409" customFormat="false" ht="15" hidden="false" customHeight="false" outlineLevel="0" collapsed="false">
      <c r="A2409" s="10" t="s">
        <v>5280</v>
      </c>
      <c r="B2409" s="10" t="s">
        <v>5184</v>
      </c>
      <c r="C2409" s="10" t="s">
        <v>148</v>
      </c>
      <c r="D2409" s="11" t="n">
        <v>46299.1867824074</v>
      </c>
      <c r="E2409" s="10" t="s">
        <v>5281</v>
      </c>
      <c r="F2409" s="10" t="s">
        <v>5186</v>
      </c>
      <c r="G2409" s="10" t="s">
        <v>5187</v>
      </c>
      <c r="H2409" s="10" t="s">
        <v>304</v>
      </c>
      <c r="I2409" s="10" t="s">
        <v>152</v>
      </c>
      <c r="J2409" s="10" t="s">
        <v>248</v>
      </c>
      <c r="K2409" s="10" t="s">
        <v>154</v>
      </c>
      <c r="M2409" s="12" t="n">
        <v>69.1583517007649</v>
      </c>
      <c r="N2409" s="12" t="n">
        <v>0.799681985430955</v>
      </c>
      <c r="O2409" s="12" t="n">
        <v>68.9837875820107</v>
      </c>
      <c r="P2409" s="12" t="n">
        <v>69.4146618295622</v>
      </c>
      <c r="Q2409" s="12" t="n">
        <v>71.0376378897106</v>
      </c>
      <c r="R2409" s="12" t="n">
        <v>69.6340288248929</v>
      </c>
      <c r="S2409" s="12" t="n">
        <v>69.2663772069111</v>
      </c>
      <c r="T2409" s="12" t="n">
        <v>68.054272441285</v>
      </c>
      <c r="U2409" s="12" t="n">
        <v>67.9814300537109</v>
      </c>
      <c r="V2409" s="12" t="n">
        <v>71.2540283203125</v>
      </c>
      <c r="W2409" s="12" t="n">
        <v>3.27259826660156</v>
      </c>
      <c r="X2409" s="13" t="n">
        <v>92.3587703582238</v>
      </c>
      <c r="Y2409" s="13" t="n">
        <v>99.92408369014</v>
      </c>
      <c r="Z2409" s="13" t="n">
        <v>70</v>
      </c>
      <c r="AA2409" s="10" t="s">
        <v>170</v>
      </c>
      <c r="AG2409" s="13" t="n">
        <v>98.9989177489178</v>
      </c>
      <c r="AH2409" s="13" t="n">
        <v>100</v>
      </c>
      <c r="AI2409" s="13" t="n">
        <v>65.9</v>
      </c>
      <c r="AJ2409" s="13" t="n">
        <v>74.8</v>
      </c>
      <c r="AK2409" s="13" t="n">
        <v>68.4</v>
      </c>
      <c r="AL2409" s="12" t="n">
        <v>69.0664179887518</v>
      </c>
      <c r="AM2409" s="10" t="s">
        <v>157</v>
      </c>
    </row>
    <row r="2410" customFormat="false" ht="15" hidden="false" customHeight="false" outlineLevel="0" collapsed="false">
      <c r="A2410" s="10" t="s">
        <v>5282</v>
      </c>
      <c r="B2410" s="10" t="s">
        <v>5184</v>
      </c>
      <c r="C2410" s="10" t="s">
        <v>148</v>
      </c>
      <c r="D2410" s="11" t="n">
        <v>46299.1868055556</v>
      </c>
      <c r="E2410" s="10" t="s">
        <v>5283</v>
      </c>
      <c r="F2410" s="10" t="s">
        <v>5186</v>
      </c>
      <c r="G2410" s="10" t="s">
        <v>5187</v>
      </c>
      <c r="H2410" s="10" t="s">
        <v>307</v>
      </c>
      <c r="I2410" s="10" t="s">
        <v>152</v>
      </c>
      <c r="J2410" s="10" t="s">
        <v>248</v>
      </c>
      <c r="K2410" s="10" t="s">
        <v>154</v>
      </c>
      <c r="M2410" s="12" t="n">
        <v>68.381389607832</v>
      </c>
      <c r="N2410" s="12" t="n">
        <v>0.986955196944544</v>
      </c>
      <c r="O2410" s="12" t="n">
        <v>68.0913840548601</v>
      </c>
      <c r="P2410" s="12" t="n">
        <v>70.1955448624397</v>
      </c>
      <c r="Q2410" s="12" t="n">
        <v>70.3550767578325</v>
      </c>
      <c r="R2410" s="12" t="n">
        <v>68.4200860888731</v>
      </c>
      <c r="S2410" s="12" t="n">
        <v>69.0588092508142</v>
      </c>
      <c r="T2410" s="12" t="n">
        <v>67.2391228095236</v>
      </c>
      <c r="U2410" s="12" t="n">
        <v>66.8925933837891</v>
      </c>
      <c r="V2410" s="12" t="n">
        <v>71.2531051635742</v>
      </c>
      <c r="W2410" s="12" t="n">
        <v>4.36051177978516</v>
      </c>
      <c r="X2410" s="13" t="n">
        <v>89.2060113519092</v>
      </c>
      <c r="Y2410" s="13" t="n">
        <v>99.6861025111799</v>
      </c>
      <c r="Z2410" s="13" t="n">
        <v>69.3</v>
      </c>
      <c r="AA2410" s="10" t="s">
        <v>170</v>
      </c>
      <c r="AG2410" s="13" t="n">
        <v>98.5945945945946</v>
      </c>
      <c r="AH2410" s="13" t="n">
        <v>100</v>
      </c>
      <c r="AI2410" s="13" t="n">
        <v>65.5</v>
      </c>
      <c r="AJ2410" s="13" t="n">
        <v>74.9</v>
      </c>
      <c r="AK2410" s="13" t="n">
        <v>67.4</v>
      </c>
      <c r="AL2410" s="12" t="n">
        <v>67.6983675868658</v>
      </c>
      <c r="AM2410" s="10" t="s">
        <v>157</v>
      </c>
    </row>
    <row r="2411" customFormat="false" ht="15" hidden="false" customHeight="false" outlineLevel="0" collapsed="false">
      <c r="A2411" s="10" t="s">
        <v>5284</v>
      </c>
      <c r="B2411" s="10" t="s">
        <v>5184</v>
      </c>
      <c r="C2411" s="10" t="s">
        <v>148</v>
      </c>
      <c r="D2411" s="11" t="n">
        <v>46299.1868171296</v>
      </c>
      <c r="E2411" s="10" t="s">
        <v>5285</v>
      </c>
      <c r="F2411" s="10" t="s">
        <v>5186</v>
      </c>
      <c r="G2411" s="10" t="s">
        <v>5187</v>
      </c>
      <c r="H2411" s="10" t="s">
        <v>310</v>
      </c>
      <c r="I2411" s="10" t="s">
        <v>152</v>
      </c>
      <c r="J2411" s="10" t="s">
        <v>248</v>
      </c>
      <c r="K2411" s="10" t="s">
        <v>154</v>
      </c>
      <c r="M2411" s="12" t="n">
        <v>68.1614894820135</v>
      </c>
      <c r="N2411" s="12" t="n">
        <v>0.94672663106322</v>
      </c>
      <c r="O2411" s="12" t="n">
        <v>67.8949094137835</v>
      </c>
      <c r="P2411" s="12" t="n">
        <v>69.1537531457766</v>
      </c>
      <c r="Q2411" s="12" t="n">
        <v>70.3427715166651</v>
      </c>
      <c r="R2411" s="12" t="n">
        <v>68.9190645068977</v>
      </c>
      <c r="S2411" s="12" t="n">
        <v>68.4279127390245</v>
      </c>
      <c r="T2411" s="12" t="n">
        <v>67.1252600836909</v>
      </c>
      <c r="U2411" s="12" t="n">
        <v>67.0925903320313</v>
      </c>
      <c r="V2411" s="12" t="n">
        <v>70.917350769043</v>
      </c>
      <c r="W2411" s="12" t="n">
        <v>3.82476043701172</v>
      </c>
      <c r="X2411" s="13" t="n">
        <v>90.7621153690569</v>
      </c>
      <c r="Y2411" s="13" t="n">
        <v>99.8705536528141</v>
      </c>
      <c r="Z2411" s="13" t="n">
        <v>69.5</v>
      </c>
      <c r="AA2411" s="10" t="s">
        <v>170</v>
      </c>
      <c r="AG2411" s="13" t="n">
        <v>98.5672514619883</v>
      </c>
      <c r="AH2411" s="13" t="n">
        <v>100</v>
      </c>
      <c r="AI2411" s="13" t="n">
        <v>65.7</v>
      </c>
      <c r="AJ2411" s="13" t="n">
        <v>75.1</v>
      </c>
      <c r="AK2411" s="13" t="n">
        <v>67.3</v>
      </c>
      <c r="AL2411" s="12" t="n">
        <v>67.8983675868658</v>
      </c>
      <c r="AM2411" s="10" t="s">
        <v>157</v>
      </c>
    </row>
    <row r="2412" customFormat="false" ht="15" hidden="false" customHeight="false" outlineLevel="0" collapsed="false">
      <c r="A2412" s="10" t="s">
        <v>5286</v>
      </c>
      <c r="B2412" s="10" t="s">
        <v>5184</v>
      </c>
      <c r="C2412" s="10" t="s">
        <v>148</v>
      </c>
      <c r="D2412" s="11" t="n">
        <v>46299.1868287037</v>
      </c>
      <c r="E2412" s="10" t="s">
        <v>5287</v>
      </c>
      <c r="F2412" s="10" t="s">
        <v>5186</v>
      </c>
      <c r="G2412" s="10" t="s">
        <v>5187</v>
      </c>
      <c r="H2412" s="10" t="s">
        <v>313</v>
      </c>
      <c r="I2412" s="10" t="s">
        <v>152</v>
      </c>
      <c r="J2412" s="10" t="s">
        <v>248</v>
      </c>
      <c r="K2412" s="10" t="s">
        <v>154</v>
      </c>
      <c r="M2412" s="12" t="n">
        <v>68.2266961726434</v>
      </c>
      <c r="N2412" s="12" t="n">
        <v>0.766793516793936</v>
      </c>
      <c r="O2412" s="12" t="n">
        <v>68.003290938022</v>
      </c>
      <c r="P2412" s="12" t="n">
        <v>68.5910331385676</v>
      </c>
      <c r="Q2412" s="12" t="n">
        <v>69.9608108536814</v>
      </c>
      <c r="R2412" s="12" t="n">
        <v>68.9880600185569</v>
      </c>
      <c r="S2412" s="12" t="n">
        <v>68.9456069269676</v>
      </c>
      <c r="T2412" s="12" t="n">
        <v>67.3328484874136</v>
      </c>
      <c r="U2412" s="12" t="n">
        <v>67.2725601196289</v>
      </c>
      <c r="V2412" s="12" t="n">
        <v>70.878547668457</v>
      </c>
      <c r="W2412" s="12" t="n">
        <v>3.60598754882813</v>
      </c>
      <c r="X2412" s="13" t="n">
        <v>96.4517085150527</v>
      </c>
      <c r="Y2412" s="13" t="n">
        <v>99.7388886536535</v>
      </c>
      <c r="Z2412" s="13" t="n">
        <v>69.3</v>
      </c>
      <c r="AA2412" s="10" t="s">
        <v>170</v>
      </c>
      <c r="AG2412" s="13" t="n">
        <v>98.5341770391489</v>
      </c>
      <c r="AH2412" s="13" t="n">
        <v>100</v>
      </c>
      <c r="AI2412" s="13" t="n">
        <v>64.7</v>
      </c>
      <c r="AJ2412" s="13" t="n">
        <v>75.7</v>
      </c>
      <c r="AK2412" s="13" t="n">
        <v>66.8</v>
      </c>
      <c r="AL2412" s="12" t="n">
        <v>67.5674454805976</v>
      </c>
      <c r="AM2412" s="10" t="s">
        <v>157</v>
      </c>
    </row>
    <row r="2413" customFormat="false" ht="15" hidden="false" customHeight="false" outlineLevel="0" collapsed="false">
      <c r="A2413" s="10" t="s">
        <v>5288</v>
      </c>
      <c r="B2413" s="10" t="s">
        <v>5184</v>
      </c>
      <c r="C2413" s="10" t="s">
        <v>148</v>
      </c>
      <c r="D2413" s="11" t="n">
        <v>46299.1868518519</v>
      </c>
      <c r="E2413" s="10" t="s">
        <v>5289</v>
      </c>
      <c r="F2413" s="10" t="s">
        <v>5186</v>
      </c>
      <c r="G2413" s="10" t="s">
        <v>5187</v>
      </c>
      <c r="H2413" s="10" t="s">
        <v>316</v>
      </c>
      <c r="I2413" s="10" t="s">
        <v>152</v>
      </c>
      <c r="J2413" s="10" t="s">
        <v>248</v>
      </c>
      <c r="K2413" s="10" t="s">
        <v>154</v>
      </c>
      <c r="M2413" s="12" t="n">
        <v>67.6515322449544</v>
      </c>
      <c r="N2413" s="12" t="n">
        <v>0.741215702275782</v>
      </c>
      <c r="O2413" s="12" t="n">
        <v>67.4630690581645</v>
      </c>
      <c r="P2413" s="12" t="n">
        <v>68.2288355340763</v>
      </c>
      <c r="Q2413" s="12" t="n">
        <v>69.4907564379707</v>
      </c>
      <c r="R2413" s="12" t="n">
        <v>67.9538498937556</v>
      </c>
      <c r="S2413" s="12" t="n">
        <v>67.8266973983462</v>
      </c>
      <c r="T2413" s="12" t="n">
        <v>66.6001765633318</v>
      </c>
      <c r="U2413" s="12" t="n">
        <v>66.1592559814453</v>
      </c>
      <c r="V2413" s="12" t="n">
        <v>70.1200103759766</v>
      </c>
      <c r="W2413" s="12" t="n">
        <v>3.96075439453125</v>
      </c>
      <c r="X2413" s="13" t="n">
        <v>95.9672019132217</v>
      </c>
      <c r="Y2413" s="13" t="n">
        <v>99.7635804578066</v>
      </c>
      <c r="Z2413" s="13" t="n">
        <v>68.6</v>
      </c>
      <c r="AA2413" s="10" t="s">
        <v>170</v>
      </c>
      <c r="AG2413" s="13" t="n">
        <v>98.5070809326369</v>
      </c>
      <c r="AH2413" s="13" t="n">
        <v>100</v>
      </c>
      <c r="AI2413" s="13" t="n">
        <v>64.5</v>
      </c>
      <c r="AJ2413" s="13" t="n">
        <v>75.7</v>
      </c>
      <c r="AK2413" s="13" t="n">
        <v>67.1</v>
      </c>
      <c r="AL2413" s="12" t="n">
        <v>67.4195808529721</v>
      </c>
      <c r="AM2413" s="10" t="s">
        <v>157</v>
      </c>
    </row>
    <row r="2414" customFormat="false" ht="15" hidden="false" customHeight="false" outlineLevel="0" collapsed="false">
      <c r="A2414" s="10" t="s">
        <v>5290</v>
      </c>
      <c r="B2414" s="10" t="s">
        <v>5184</v>
      </c>
      <c r="C2414" s="10" t="s">
        <v>148</v>
      </c>
      <c r="D2414" s="11" t="n">
        <v>46299.1868634259</v>
      </c>
      <c r="E2414" s="10" t="s">
        <v>5291</v>
      </c>
      <c r="F2414" s="10" t="s">
        <v>5186</v>
      </c>
      <c r="G2414" s="10" t="s">
        <v>5187</v>
      </c>
      <c r="H2414" s="10" t="s">
        <v>319</v>
      </c>
      <c r="I2414" s="10" t="s">
        <v>152</v>
      </c>
      <c r="J2414" s="10" t="s">
        <v>248</v>
      </c>
      <c r="K2414" s="10" t="s">
        <v>154</v>
      </c>
      <c r="M2414" s="12" t="n">
        <v>67.3784235975468</v>
      </c>
      <c r="N2414" s="12" t="n">
        <v>0.793823963393718</v>
      </c>
      <c r="O2414" s="12" t="n">
        <v>67.1278002089774</v>
      </c>
      <c r="P2414" s="12" t="n">
        <v>68.5222225767793</v>
      </c>
      <c r="Q2414" s="12" t="n">
        <v>68.726105563588</v>
      </c>
      <c r="R2414" s="12" t="n">
        <v>67.7317028314902</v>
      </c>
      <c r="S2414" s="12" t="n">
        <v>68.3847629846506</v>
      </c>
      <c r="T2414" s="12" t="n">
        <v>66.3703689575195</v>
      </c>
      <c r="U2414" s="12" t="n">
        <v>66.3703689575195</v>
      </c>
      <c r="V2414" s="12" t="n">
        <v>69.9110720825189</v>
      </c>
      <c r="W2414" s="12" t="n">
        <v>3.54070312499933</v>
      </c>
      <c r="X2414" s="13" t="n">
        <v>94.1235378388528</v>
      </c>
      <c r="Y2414" s="13" t="n">
        <v>99.8609121381977</v>
      </c>
      <c r="Z2414" s="13" t="n">
        <v>68.8</v>
      </c>
      <c r="AA2414" s="10" t="s">
        <v>170</v>
      </c>
      <c r="AG2414" s="13" t="n">
        <v>98.3812260536399</v>
      </c>
      <c r="AH2414" s="13" t="n">
        <v>100</v>
      </c>
      <c r="AI2414" s="13" t="n">
        <v>64.8</v>
      </c>
      <c r="AJ2414" s="13" t="n">
        <v>75.4</v>
      </c>
      <c r="AK2414" s="13" t="n">
        <v>65.4</v>
      </c>
      <c r="AL2414" s="12" t="n">
        <v>65.930028101468</v>
      </c>
      <c r="AM2414" s="10" t="s">
        <v>157</v>
      </c>
    </row>
    <row r="2415" customFormat="false" ht="15" hidden="false" customHeight="false" outlineLevel="0" collapsed="false">
      <c r="A2415" s="10" t="s">
        <v>5292</v>
      </c>
      <c r="B2415" s="10" t="s">
        <v>5293</v>
      </c>
      <c r="C2415" s="10" t="s">
        <v>148</v>
      </c>
      <c r="D2415" s="11" t="n">
        <v>46299.205775463</v>
      </c>
      <c r="E2415" s="10" t="s">
        <v>5294</v>
      </c>
      <c r="F2415" s="10" t="s">
        <v>5293</v>
      </c>
      <c r="G2415" s="10" t="s">
        <v>5295</v>
      </c>
      <c r="H2415" s="10" t="s">
        <v>357</v>
      </c>
      <c r="I2415" s="10" t="s">
        <v>358</v>
      </c>
      <c r="J2415" s="10" t="s">
        <v>248</v>
      </c>
      <c r="K2415" s="10" t="s">
        <v>154</v>
      </c>
      <c r="M2415" s="12" t="n">
        <v>55.4618765323222</v>
      </c>
      <c r="N2415" s="12" t="n">
        <v>7.62135508345924</v>
      </c>
      <c r="O2415" s="12" t="n">
        <v>53.4215580054882</v>
      </c>
      <c r="P2415" s="12" t="n">
        <v>64.1596322280188</v>
      </c>
      <c r="Q2415" s="12" t="n">
        <v>64.8521079464145</v>
      </c>
      <c r="R2415" s="12" t="n">
        <v>62.507143438572</v>
      </c>
      <c r="S2415" s="12" t="n">
        <v>62.4429431274391</v>
      </c>
      <c r="T2415" s="12" t="n">
        <v>41.4400378753922</v>
      </c>
      <c r="U2415" s="12" t="n">
        <v>38.2637939453125</v>
      </c>
      <c r="V2415" s="12" t="n">
        <v>69.0129318237305</v>
      </c>
      <c r="W2415" s="12" t="n">
        <v>30.749137878418</v>
      </c>
      <c r="X2415" s="13" t="n">
        <v>6.74732311568339</v>
      </c>
      <c r="Y2415" s="13" t="n">
        <v>30.1525649100707</v>
      </c>
      <c r="Z2415" s="13" t="n">
        <v>60.9000000000003</v>
      </c>
      <c r="AA2415" s="10" t="s">
        <v>162</v>
      </c>
      <c r="AG2415" s="13" t="n">
        <v>99.0297317901449</v>
      </c>
      <c r="AH2415" s="13" t="n">
        <v>100</v>
      </c>
      <c r="AI2415" s="13" t="n">
        <v>37.1</v>
      </c>
      <c r="AJ2415" s="13" t="n">
        <v>78.1</v>
      </c>
      <c r="AK2415" s="13" t="n">
        <v>49.1</v>
      </c>
      <c r="AL2415" s="12" t="n">
        <v>41.4708634113384</v>
      </c>
      <c r="AM2415" s="10" t="s">
        <v>180</v>
      </c>
    </row>
    <row r="2416" customFormat="false" ht="15" hidden="false" customHeight="false" outlineLevel="0" collapsed="false">
      <c r="A2416" s="10" t="s">
        <v>5296</v>
      </c>
      <c r="B2416" s="10" t="s">
        <v>5293</v>
      </c>
      <c r="C2416" s="10" t="s">
        <v>148</v>
      </c>
      <c r="D2416" s="11" t="n">
        <v>46299.2058217593</v>
      </c>
      <c r="E2416" s="10" t="s">
        <v>5297</v>
      </c>
      <c r="F2416" s="10" t="s">
        <v>5293</v>
      </c>
      <c r="G2416" s="10" t="s">
        <v>5295</v>
      </c>
      <c r="H2416" s="10" t="s">
        <v>361</v>
      </c>
      <c r="I2416" s="10" t="s">
        <v>358</v>
      </c>
      <c r="J2416" s="10" t="s">
        <v>153</v>
      </c>
      <c r="K2416" s="10" t="s">
        <v>154</v>
      </c>
      <c r="M2416" s="12" t="n">
        <v>60.8952848004359</v>
      </c>
      <c r="N2416" s="12" t="n">
        <v>6.58593473410482</v>
      </c>
      <c r="O2416" s="12" t="n">
        <v>59.505399851895</v>
      </c>
      <c r="P2416" s="12" t="n">
        <v>68.7303303475995</v>
      </c>
      <c r="Q2416" s="12" t="n">
        <v>67.7670590110495</v>
      </c>
      <c r="R2416" s="12" t="n">
        <v>65.4712665301411</v>
      </c>
      <c r="S2416" s="12" t="n">
        <v>64.0228643125597</v>
      </c>
      <c r="T2416" s="12" t="n">
        <v>47.6677246636537</v>
      </c>
      <c r="U2416" s="12" t="n">
        <v>44.4509048461914</v>
      </c>
      <c r="V2416" s="12" t="n">
        <v>71.1195297241211</v>
      </c>
      <c r="W2416" s="12" t="n">
        <v>26.6686248779297</v>
      </c>
      <c r="X2416" s="13" t="n">
        <v>8.77369953460648</v>
      </c>
      <c r="Y2416" s="13" t="n">
        <v>38.7453479752707</v>
      </c>
      <c r="Z2416" s="13" t="n">
        <v>63.7000000000003</v>
      </c>
      <c r="AA2416" s="10" t="s">
        <v>162</v>
      </c>
      <c r="AF2416" s="10" t="s">
        <v>156</v>
      </c>
      <c r="AG2416" s="13" t="n">
        <v>98.264598101646</v>
      </c>
      <c r="AH2416" s="13" t="n">
        <v>100</v>
      </c>
      <c r="AI2416" s="13" t="n">
        <v>43.5</v>
      </c>
      <c r="AJ2416" s="13" t="n">
        <v>77</v>
      </c>
      <c r="AK2416" s="13" t="n">
        <v>62.9</v>
      </c>
      <c r="AL2416" s="12" t="n">
        <v>58.6340317630614</v>
      </c>
      <c r="AM2416" s="10" t="s">
        <v>180</v>
      </c>
    </row>
    <row r="2417" customFormat="false" ht="15" hidden="false" customHeight="false" outlineLevel="0" collapsed="false">
      <c r="A2417" s="10" t="s">
        <v>5298</v>
      </c>
      <c r="B2417" s="10" t="s">
        <v>5293</v>
      </c>
      <c r="C2417" s="10" t="s">
        <v>148</v>
      </c>
      <c r="D2417" s="11" t="n">
        <v>46299.2058680556</v>
      </c>
      <c r="E2417" s="10" t="s">
        <v>5299</v>
      </c>
      <c r="F2417" s="10" t="s">
        <v>5293</v>
      </c>
      <c r="G2417" s="10" t="s">
        <v>5295</v>
      </c>
      <c r="H2417" s="10" t="s">
        <v>151</v>
      </c>
      <c r="I2417" s="10" t="s">
        <v>152</v>
      </c>
      <c r="J2417" s="10" t="s">
        <v>153</v>
      </c>
      <c r="K2417" s="10" t="s">
        <v>154</v>
      </c>
      <c r="M2417" s="12" t="n">
        <v>73.3047154760459</v>
      </c>
      <c r="N2417" s="12" t="n">
        <v>1.44552858453225</v>
      </c>
      <c r="O2417" s="12" t="n">
        <v>73.1673463641917</v>
      </c>
      <c r="P2417" s="12" t="n">
        <v>75.5424160890657</v>
      </c>
      <c r="Q2417" s="12" t="n">
        <v>72.6309559895681</v>
      </c>
      <c r="R2417" s="12" t="n">
        <v>73.6025181752858</v>
      </c>
      <c r="S2417" s="12" t="n">
        <v>73.5437688704301</v>
      </c>
      <c r="T2417" s="12" t="n">
        <v>71.0668608057558</v>
      </c>
      <c r="U2417" s="12" t="n">
        <v>70.5814819335938</v>
      </c>
      <c r="V2417" s="12" t="n">
        <v>75.8477020263672</v>
      </c>
      <c r="W2417" s="12" t="n">
        <v>5.26622009277344</v>
      </c>
      <c r="X2417" s="13" t="n">
        <v>56.5445620654718</v>
      </c>
      <c r="Y2417" s="13" t="n">
        <v>96.2110889843832</v>
      </c>
      <c r="Z2417" s="13" t="n">
        <v>72.9999999999999</v>
      </c>
      <c r="AA2417" s="10" t="s">
        <v>170</v>
      </c>
      <c r="AG2417" s="13" t="n">
        <v>99.0243902439025</v>
      </c>
      <c r="AH2417" s="13" t="n">
        <v>100</v>
      </c>
      <c r="AI2417" s="13" t="n">
        <v>69.1</v>
      </c>
      <c r="AJ2417" s="13" t="n">
        <v>79.1</v>
      </c>
      <c r="AK2417" s="13" t="n">
        <v>73</v>
      </c>
      <c r="AL2417" s="12" t="n">
        <v>72.9523755993842</v>
      </c>
      <c r="AM2417" s="10" t="s">
        <v>180</v>
      </c>
    </row>
    <row r="2418" customFormat="false" ht="15" hidden="false" customHeight="false" outlineLevel="0" collapsed="false">
      <c r="A2418" s="10" t="s">
        <v>5300</v>
      </c>
      <c r="B2418" s="10" t="s">
        <v>5293</v>
      </c>
      <c r="C2418" s="10" t="s">
        <v>148</v>
      </c>
      <c r="D2418" s="11" t="n">
        <v>46299.2058912037</v>
      </c>
      <c r="E2418" s="10" t="s">
        <v>5301</v>
      </c>
      <c r="F2418" s="10" t="s">
        <v>5293</v>
      </c>
      <c r="G2418" s="10" t="s">
        <v>5295</v>
      </c>
      <c r="H2418" s="10" t="s">
        <v>160</v>
      </c>
      <c r="I2418" s="10" t="s">
        <v>152</v>
      </c>
      <c r="J2418" s="10" t="s">
        <v>153</v>
      </c>
      <c r="K2418" s="10" t="s">
        <v>154</v>
      </c>
      <c r="M2418" s="12" t="n">
        <v>75.3960674486095</v>
      </c>
      <c r="N2418" s="12" t="n">
        <v>2.44696914074404</v>
      </c>
      <c r="O2418" s="12" t="n">
        <v>75.2001092460164</v>
      </c>
      <c r="P2418" s="12" t="n">
        <v>79.3295063503744</v>
      </c>
      <c r="Q2418" s="12" t="n">
        <v>73.6371315288108</v>
      </c>
      <c r="R2418" s="12" t="n">
        <v>76.0310784050619</v>
      </c>
      <c r="S2418" s="12" t="n">
        <v>75.4037438298675</v>
      </c>
      <c r="T2418" s="12" t="n">
        <v>71.6370151813075</v>
      </c>
      <c r="U2418" s="12" t="n">
        <v>71.1777801513672</v>
      </c>
      <c r="V2418" s="12" t="n">
        <v>80.3410034179688</v>
      </c>
      <c r="W2418" s="12" t="n">
        <v>9.16322326660156</v>
      </c>
      <c r="X2418" s="13" t="n">
        <v>37.589789357849</v>
      </c>
      <c r="Y2418" s="13" t="n">
        <v>65.3519222937553</v>
      </c>
      <c r="Z2418" s="13" t="n">
        <v>75.0999999999999</v>
      </c>
      <c r="AA2418" s="10" t="s">
        <v>155</v>
      </c>
      <c r="AD2418" s="10" t="s">
        <v>156</v>
      </c>
      <c r="AG2418" s="13" t="n">
        <v>98.1769769974139</v>
      </c>
      <c r="AH2418" s="13" t="n">
        <v>100</v>
      </c>
      <c r="AI2418" s="13" t="n">
        <v>68.6</v>
      </c>
      <c r="AJ2418" s="13" t="n">
        <v>86</v>
      </c>
      <c r="AK2418" s="13" t="n">
        <v>74.2</v>
      </c>
      <c r="AL2418" s="12" t="n">
        <v>76.4606612739483</v>
      </c>
      <c r="AM2418" s="10" t="s">
        <v>180</v>
      </c>
    </row>
    <row r="2419" customFormat="false" ht="15" hidden="false" customHeight="false" outlineLevel="0" collapsed="false">
      <c r="A2419" s="10" t="s">
        <v>5302</v>
      </c>
      <c r="B2419" s="10" t="s">
        <v>5293</v>
      </c>
      <c r="C2419" s="10" t="s">
        <v>148</v>
      </c>
      <c r="D2419" s="11" t="n">
        <v>46299.2059143519</v>
      </c>
      <c r="E2419" s="10" t="s">
        <v>5303</v>
      </c>
      <c r="F2419" s="10" t="s">
        <v>5293</v>
      </c>
      <c r="G2419" s="10" t="s">
        <v>5295</v>
      </c>
      <c r="H2419" s="10" t="s">
        <v>166</v>
      </c>
      <c r="I2419" s="10" t="s">
        <v>152</v>
      </c>
      <c r="J2419" s="10" t="s">
        <v>153</v>
      </c>
      <c r="K2419" s="10" t="s">
        <v>261</v>
      </c>
      <c r="L2419" s="10" t="s">
        <v>346</v>
      </c>
      <c r="M2419" s="12" t="n">
        <v>73.0805169278264</v>
      </c>
      <c r="N2419" s="12" t="n">
        <v>1.75327449476086</v>
      </c>
      <c r="O2419" s="12" t="n">
        <v>72.9069694464646</v>
      </c>
      <c r="P2419" s="12" t="n">
        <v>75.8127839500382</v>
      </c>
      <c r="R2419" s="12" t="n">
        <v>73.0595927980481</v>
      </c>
      <c r="S2419" s="12" t="n">
        <v>73.2997848222582</v>
      </c>
      <c r="T2419" s="12" t="n">
        <v>70.7399816160433</v>
      </c>
      <c r="U2419" s="12" t="n">
        <v>70.0703735351563</v>
      </c>
      <c r="V2419" s="12" t="n">
        <v>76.7506561279297</v>
      </c>
      <c r="W2419" s="12" t="n">
        <v>6.68028259277344</v>
      </c>
      <c r="X2419" s="13" t="n">
        <v>51.6988047145059</v>
      </c>
      <c r="Y2419" s="13" t="n">
        <v>91.7879305318396</v>
      </c>
      <c r="Z2419" s="13" t="n">
        <v>72.8999999999999</v>
      </c>
      <c r="AA2419" s="10" t="s">
        <v>170</v>
      </c>
      <c r="AD2419" s="10" t="s">
        <v>347</v>
      </c>
      <c r="AF2419" s="10" t="s">
        <v>156</v>
      </c>
      <c r="AG2419" s="13" t="n">
        <v>92.35</v>
      </c>
      <c r="AH2419" s="13" t="n">
        <v>100</v>
      </c>
      <c r="AI2419" s="13" t="n">
        <v>68.5</v>
      </c>
      <c r="AJ2419" s="13" t="n">
        <v>79.1</v>
      </c>
      <c r="AK2419" s="13" t="n">
        <v>74.3</v>
      </c>
      <c r="AL2419" s="12" t="n">
        <v>74.3833994799982</v>
      </c>
      <c r="AM2419" s="10" t="s">
        <v>180</v>
      </c>
      <c r="AO2419" s="10" t="s">
        <v>931</v>
      </c>
    </row>
    <row r="2420" customFormat="false" ht="15" hidden="false" customHeight="false" outlineLevel="0" collapsed="false">
      <c r="A2420" s="10" t="s">
        <v>5304</v>
      </c>
      <c r="B2420" s="10" t="s">
        <v>5293</v>
      </c>
      <c r="C2420" s="10" t="s">
        <v>148</v>
      </c>
      <c r="D2420" s="11" t="n">
        <v>46299.2059375</v>
      </c>
      <c r="E2420" s="10" t="s">
        <v>5305</v>
      </c>
      <c r="F2420" s="10" t="s">
        <v>5293</v>
      </c>
      <c r="G2420" s="10" t="s">
        <v>5295</v>
      </c>
      <c r="H2420" s="10" t="s">
        <v>169</v>
      </c>
      <c r="I2420" s="10" t="s">
        <v>152</v>
      </c>
      <c r="J2420" s="10" t="s">
        <v>153</v>
      </c>
      <c r="K2420" s="10" t="s">
        <v>261</v>
      </c>
      <c r="L2420" s="10" t="s">
        <v>383</v>
      </c>
      <c r="M2420" s="12" t="n">
        <v>73.8282172529091</v>
      </c>
      <c r="N2420" s="12" t="n">
        <v>1.82747482264344</v>
      </c>
      <c r="O2420" s="12" t="n">
        <v>73.599089656784</v>
      </c>
      <c r="P2420" s="12" t="n">
        <v>76.7071679910965</v>
      </c>
      <c r="R2420" s="12" t="n">
        <v>74.3977144023963</v>
      </c>
      <c r="S2420" s="12" t="n">
        <v>73.9923241959688</v>
      </c>
      <c r="T2420" s="12" t="n">
        <v>70.999027201042</v>
      </c>
      <c r="U2420" s="12" t="n">
        <v>69.1073684692383</v>
      </c>
      <c r="V2420" s="12" t="n">
        <v>77.7731857299805</v>
      </c>
      <c r="W2420" s="12" t="n">
        <v>8.66581726074219</v>
      </c>
      <c r="X2420" s="13" t="n">
        <v>40.4173660725583</v>
      </c>
      <c r="Y2420" s="13" t="n">
        <v>87.7042335495517</v>
      </c>
      <c r="Z2420" s="13" t="n">
        <v>73.5999999999998</v>
      </c>
      <c r="AA2420" s="10" t="s">
        <v>155</v>
      </c>
      <c r="AD2420" s="10" t="s">
        <v>347</v>
      </c>
      <c r="AF2420" s="10" t="s">
        <v>156</v>
      </c>
      <c r="AG2420" s="13" t="n">
        <v>91.7450859000155</v>
      </c>
      <c r="AH2420" s="13" t="n">
        <v>100</v>
      </c>
      <c r="AI2420" s="13" t="n">
        <v>67.6</v>
      </c>
      <c r="AJ2420" s="13" t="n">
        <v>85.5</v>
      </c>
      <c r="AK2420" s="13" t="n">
        <v>73.4</v>
      </c>
      <c r="AL2420" s="12" t="n">
        <v>74.7908195240234</v>
      </c>
      <c r="AM2420" s="10" t="s">
        <v>180</v>
      </c>
      <c r="AO2420" s="10" t="s">
        <v>750</v>
      </c>
    </row>
    <row r="2421" customFormat="false" ht="15" hidden="false" customHeight="false" outlineLevel="0" collapsed="false">
      <c r="A2421" s="10" t="s">
        <v>5306</v>
      </c>
      <c r="B2421" s="10" t="s">
        <v>5293</v>
      </c>
      <c r="C2421" s="10" t="s">
        <v>148</v>
      </c>
      <c r="D2421" s="11" t="n">
        <v>46299.2059490741</v>
      </c>
      <c r="E2421" s="10" t="s">
        <v>5307</v>
      </c>
      <c r="F2421" s="10" t="s">
        <v>5293</v>
      </c>
      <c r="G2421" s="10" t="s">
        <v>5295</v>
      </c>
      <c r="H2421" s="10" t="s">
        <v>173</v>
      </c>
      <c r="I2421" s="10" t="s">
        <v>152</v>
      </c>
      <c r="J2421" s="10" t="s">
        <v>153</v>
      </c>
      <c r="K2421" s="10" t="s">
        <v>261</v>
      </c>
      <c r="L2421" s="10" t="s">
        <v>383</v>
      </c>
      <c r="M2421" s="12" t="n">
        <v>74.5623293408952</v>
      </c>
      <c r="N2421" s="12" t="n">
        <v>1.99626816493294</v>
      </c>
      <c r="O2421" s="12" t="n">
        <v>74.3409730700836</v>
      </c>
      <c r="P2421" s="12" t="n">
        <v>77.9020698897135</v>
      </c>
      <c r="R2421" s="12" t="n">
        <v>74.0611735950641</v>
      </c>
      <c r="S2421" s="12" t="n">
        <v>74.6404849132286</v>
      </c>
      <c r="T2421" s="12" t="n">
        <v>71.2367313648633</v>
      </c>
      <c r="U2421" s="12" t="n">
        <v>69.9260025024414</v>
      </c>
      <c r="V2421" s="12" t="n">
        <v>79.2145767211914</v>
      </c>
      <c r="W2421" s="12" t="n">
        <v>9.28857421875</v>
      </c>
      <c r="X2421" s="13" t="n">
        <v>34.2770859535887</v>
      </c>
      <c r="Y2421" s="13" t="n">
        <v>83.1769242464031</v>
      </c>
      <c r="Z2421" s="13" t="n">
        <v>74.0999999999998</v>
      </c>
      <c r="AA2421" s="10" t="s">
        <v>155</v>
      </c>
      <c r="AB2421" s="10" t="s">
        <v>156</v>
      </c>
      <c r="AD2421" s="10" t="s">
        <v>263</v>
      </c>
      <c r="AF2421" s="10" t="s">
        <v>156</v>
      </c>
      <c r="AG2421" s="13" t="n">
        <v>83.0727013869753</v>
      </c>
      <c r="AH2421" s="13" t="n">
        <v>91.4674611922476</v>
      </c>
      <c r="AI2421" s="13" t="n">
        <v>68.4</v>
      </c>
      <c r="AJ2421" s="13" t="n">
        <v>85.3</v>
      </c>
      <c r="AK2421" s="13" t="n">
        <v>74.2</v>
      </c>
      <c r="AL2421" s="12" t="n">
        <v>75.6711185695376</v>
      </c>
      <c r="AM2421" s="10" t="s">
        <v>180</v>
      </c>
      <c r="AO2421" s="10" t="s">
        <v>5308</v>
      </c>
    </row>
    <row r="2422" customFormat="false" ht="15" hidden="false" customHeight="false" outlineLevel="0" collapsed="false">
      <c r="A2422" s="10" t="s">
        <v>5309</v>
      </c>
      <c r="B2422" s="10" t="s">
        <v>5293</v>
      </c>
      <c r="C2422" s="10" t="s">
        <v>148</v>
      </c>
      <c r="D2422" s="11" t="n">
        <v>46299.2059837963</v>
      </c>
      <c r="E2422" s="10" t="s">
        <v>5310</v>
      </c>
      <c r="F2422" s="10" t="s">
        <v>5293</v>
      </c>
      <c r="G2422" s="10" t="s">
        <v>5295</v>
      </c>
      <c r="H2422" s="10" t="s">
        <v>176</v>
      </c>
      <c r="I2422" s="10" t="s">
        <v>152</v>
      </c>
      <c r="J2422" s="10" t="s">
        <v>153</v>
      </c>
      <c r="K2422" s="10" t="s">
        <v>261</v>
      </c>
      <c r="L2422" s="10" t="s">
        <v>383</v>
      </c>
      <c r="M2422" s="12" t="n">
        <v>74.8045817041076</v>
      </c>
      <c r="N2422" s="12" t="n">
        <v>2.02525782901604</v>
      </c>
      <c r="O2422" s="12" t="n">
        <v>74.5492284002348</v>
      </c>
      <c r="P2422" s="12" t="n">
        <v>78.0058468292941</v>
      </c>
      <c r="R2422" s="12" t="n">
        <v>74.9139610053761</v>
      </c>
      <c r="S2422" s="12" t="n">
        <v>75.2635167079217</v>
      </c>
      <c r="T2422" s="12" t="n">
        <v>72.0085587945231</v>
      </c>
      <c r="U2422" s="12" t="n">
        <v>70.5133590698242</v>
      </c>
      <c r="V2422" s="12" t="n">
        <v>79.0887603759766</v>
      </c>
      <c r="W2422" s="12" t="n">
        <v>8.57540130615234</v>
      </c>
      <c r="X2422" s="13" t="n">
        <v>47.5652770491142</v>
      </c>
      <c r="Y2422" s="13" t="n">
        <v>83.869405545018</v>
      </c>
      <c r="Z2422" s="13" t="n">
        <v>74.7999999999998</v>
      </c>
      <c r="AA2422" s="10" t="s">
        <v>155</v>
      </c>
      <c r="AB2422" s="10" t="s">
        <v>156</v>
      </c>
      <c r="AD2422" s="10" t="s">
        <v>347</v>
      </c>
      <c r="AF2422" s="10" t="s">
        <v>156</v>
      </c>
      <c r="AG2422" s="13" t="n">
        <v>87.6747905344203</v>
      </c>
      <c r="AH2422" s="13" t="n">
        <v>100</v>
      </c>
      <c r="AI2422" s="13" t="n">
        <v>68.2</v>
      </c>
      <c r="AJ2422" s="13" t="n">
        <v>89.9</v>
      </c>
      <c r="AK2422" s="13" t="n">
        <v>73.7</v>
      </c>
      <c r="AL2422" s="12" t="n">
        <v>75.4333333333334</v>
      </c>
      <c r="AM2422" s="10" t="s">
        <v>180</v>
      </c>
      <c r="AO2422" s="10" t="s">
        <v>5311</v>
      </c>
    </row>
    <row r="2423" customFormat="false" ht="15" hidden="false" customHeight="false" outlineLevel="0" collapsed="false">
      <c r="A2423" s="10" t="s">
        <v>5312</v>
      </c>
      <c r="B2423" s="10" t="s">
        <v>5293</v>
      </c>
      <c r="C2423" s="10" t="s">
        <v>148</v>
      </c>
      <c r="D2423" s="11" t="n">
        <v>46299.2060069444</v>
      </c>
      <c r="E2423" s="10" t="s">
        <v>5313</v>
      </c>
      <c r="F2423" s="10" t="s">
        <v>5293</v>
      </c>
      <c r="G2423" s="10" t="s">
        <v>5295</v>
      </c>
      <c r="H2423" s="10" t="s">
        <v>179</v>
      </c>
      <c r="I2423" s="10" t="s">
        <v>152</v>
      </c>
      <c r="J2423" s="10" t="s">
        <v>153</v>
      </c>
      <c r="K2423" s="10" t="s">
        <v>261</v>
      </c>
      <c r="L2423" s="10" t="s">
        <v>362</v>
      </c>
      <c r="M2423" s="12" t="n">
        <v>74.094493820916</v>
      </c>
      <c r="N2423" s="12" t="n">
        <v>1.41708787743506</v>
      </c>
      <c r="O2423" s="12" t="n">
        <v>73.9263126995511</v>
      </c>
      <c r="P2423" s="12" t="n">
        <v>76.5168397869659</v>
      </c>
      <c r="R2423" s="12" t="n">
        <v>74.2695315451339</v>
      </c>
      <c r="S2423" s="12" t="n">
        <v>74.3234380968014</v>
      </c>
      <c r="T2423" s="12" t="n">
        <v>71.6691131964252</v>
      </c>
      <c r="U2423" s="12" t="n">
        <v>70.707405090332</v>
      </c>
      <c r="V2423" s="12" t="n">
        <v>77.2836074829102</v>
      </c>
      <c r="W2423" s="12" t="n">
        <v>6.57620239257813</v>
      </c>
      <c r="X2423" s="13" t="n">
        <v>52.7624993806055</v>
      </c>
      <c r="Y2423" s="13" t="n">
        <v>95.0919181408255</v>
      </c>
      <c r="Z2423" s="13" t="n">
        <v>73.9999999999999</v>
      </c>
      <c r="AA2423" s="10" t="s">
        <v>170</v>
      </c>
      <c r="AD2423" s="10" t="s">
        <v>347</v>
      </c>
      <c r="AF2423" s="10" t="s">
        <v>156</v>
      </c>
      <c r="AG2423" s="13" t="n">
        <v>94.7991450649422</v>
      </c>
      <c r="AH2423" s="13" t="n">
        <v>100</v>
      </c>
      <c r="AI2423" s="13" t="n">
        <v>68.1</v>
      </c>
      <c r="AJ2423" s="13" t="n">
        <v>85.7</v>
      </c>
      <c r="AK2423" s="13" t="n">
        <v>73.8</v>
      </c>
      <c r="AL2423" s="12" t="n">
        <v>74.5900591141446</v>
      </c>
      <c r="AM2423" s="10" t="s">
        <v>180</v>
      </c>
      <c r="AO2423" s="10" t="s">
        <v>397</v>
      </c>
    </row>
    <row r="2424" customFormat="false" ht="15" hidden="false" customHeight="false" outlineLevel="0" collapsed="false">
      <c r="A2424" s="10" t="s">
        <v>5314</v>
      </c>
      <c r="B2424" s="10" t="s">
        <v>5293</v>
      </c>
      <c r="C2424" s="10" t="s">
        <v>148</v>
      </c>
      <c r="D2424" s="11" t="n">
        <v>46299.2060648148</v>
      </c>
      <c r="E2424" s="10" t="s">
        <v>5315</v>
      </c>
      <c r="F2424" s="10" t="s">
        <v>5293</v>
      </c>
      <c r="G2424" s="10" t="s">
        <v>5295</v>
      </c>
      <c r="H2424" s="10" t="s">
        <v>183</v>
      </c>
      <c r="I2424" s="10" t="s">
        <v>152</v>
      </c>
      <c r="J2424" s="10" t="s">
        <v>153</v>
      </c>
      <c r="K2424" s="10" t="s">
        <v>154</v>
      </c>
      <c r="M2424" s="12" t="n">
        <v>72.1935615558897</v>
      </c>
      <c r="N2424" s="12" t="n">
        <v>1.41557432937094</v>
      </c>
      <c r="O2424" s="12" t="n">
        <v>72.1580593788988</v>
      </c>
      <c r="P2424" s="12" t="n">
        <v>74.4206626543145</v>
      </c>
      <c r="Q2424" s="12" t="n">
        <v>70.225938183472</v>
      </c>
      <c r="R2424" s="12" t="n">
        <v>72.547312455734</v>
      </c>
      <c r="S2424" s="12" t="n">
        <v>72.1525379284183</v>
      </c>
      <c r="T2424" s="12" t="n">
        <v>69.8178109951234</v>
      </c>
      <c r="U2424" s="12" t="n">
        <v>69.4556198120117</v>
      </c>
      <c r="V2424" s="12" t="n">
        <v>75.1728210449219</v>
      </c>
      <c r="W2424" s="12" t="n">
        <v>5.71720123291016</v>
      </c>
      <c r="X2424" s="13" t="n">
        <v>51.7467010073488</v>
      </c>
      <c r="Y2424" s="13" t="n">
        <v>96.1098238879884</v>
      </c>
      <c r="Z2424" s="13" t="n">
        <v>71.7999999999999</v>
      </c>
      <c r="AA2424" s="10" t="s">
        <v>170</v>
      </c>
      <c r="AG2424" s="13" t="n">
        <v>98.9384100747737</v>
      </c>
      <c r="AH2424" s="13" t="n">
        <v>100</v>
      </c>
      <c r="AI2424" s="13" t="n">
        <v>67</v>
      </c>
      <c r="AJ2424" s="13" t="n">
        <v>77.5</v>
      </c>
      <c r="AK2424" s="13" t="n">
        <v>70.4</v>
      </c>
      <c r="AL2424" s="12" t="n">
        <v>71.2757731958763</v>
      </c>
      <c r="AM2424" s="10" t="s">
        <v>180</v>
      </c>
    </row>
    <row r="2425" customFormat="false" ht="15" hidden="false" customHeight="false" outlineLevel="0" collapsed="false">
      <c r="A2425" s="10" t="s">
        <v>5316</v>
      </c>
      <c r="B2425" s="10" t="s">
        <v>5293</v>
      </c>
      <c r="C2425" s="10" t="s">
        <v>148</v>
      </c>
      <c r="D2425" s="11" t="n">
        <v>46299.2061226852</v>
      </c>
      <c r="E2425" s="10" t="s">
        <v>5317</v>
      </c>
      <c r="F2425" s="10" t="s">
        <v>5293</v>
      </c>
      <c r="G2425" s="10" t="s">
        <v>5295</v>
      </c>
      <c r="H2425" s="10" t="s">
        <v>186</v>
      </c>
      <c r="I2425" s="10" t="s">
        <v>152</v>
      </c>
      <c r="J2425" s="10" t="s">
        <v>153</v>
      </c>
      <c r="K2425" s="10" t="s">
        <v>154</v>
      </c>
      <c r="M2425" s="12" t="n">
        <v>70.6699094738463</v>
      </c>
      <c r="N2425" s="12" t="n">
        <v>1.76904346801814</v>
      </c>
      <c r="O2425" s="12" t="n">
        <v>70.4735341370995</v>
      </c>
      <c r="P2425" s="12" t="n">
        <v>73.4701444938046</v>
      </c>
      <c r="Q2425" s="12" t="n">
        <v>69.4920072648238</v>
      </c>
      <c r="R2425" s="12" t="n">
        <v>71.2287366490853</v>
      </c>
      <c r="S2425" s="12" t="n">
        <v>71.6291868845622</v>
      </c>
      <c r="T2425" s="12" t="n">
        <v>68.2215621694469</v>
      </c>
      <c r="U2425" s="12" t="n">
        <v>67.6842269897461</v>
      </c>
      <c r="V2425" s="12" t="n">
        <v>74.5714950561523</v>
      </c>
      <c r="W2425" s="12" t="n">
        <v>6.88726806640625</v>
      </c>
      <c r="X2425" s="13" t="n">
        <v>49.1676196451884</v>
      </c>
      <c r="Y2425" s="13" t="n">
        <v>91.1792982704705</v>
      </c>
      <c r="Z2425" s="13" t="n">
        <v>70.7999999999999</v>
      </c>
      <c r="AA2425" s="10" t="s">
        <v>155</v>
      </c>
      <c r="AG2425" s="13" t="n">
        <v>98.7902782360057</v>
      </c>
      <c r="AH2425" s="13" t="n">
        <v>100</v>
      </c>
      <c r="AI2425" s="13" t="n">
        <v>66.7</v>
      </c>
      <c r="AJ2425" s="13" t="n">
        <v>77.6</v>
      </c>
      <c r="AK2425" s="13" t="n">
        <v>70.9</v>
      </c>
      <c r="AL2425" s="12" t="n">
        <v>71.1386597938144</v>
      </c>
      <c r="AM2425" s="10" t="s">
        <v>180</v>
      </c>
    </row>
    <row r="2426" customFormat="false" ht="15" hidden="false" customHeight="false" outlineLevel="0" collapsed="false">
      <c r="A2426" s="10" t="s">
        <v>5318</v>
      </c>
      <c r="B2426" s="10" t="s">
        <v>5293</v>
      </c>
      <c r="C2426" s="10" t="s">
        <v>148</v>
      </c>
      <c r="D2426" s="11" t="n">
        <v>46299.2062152778</v>
      </c>
      <c r="E2426" s="10" t="s">
        <v>5319</v>
      </c>
      <c r="F2426" s="10" t="s">
        <v>5293</v>
      </c>
      <c r="G2426" s="10" t="s">
        <v>5295</v>
      </c>
      <c r="H2426" s="10" t="s">
        <v>189</v>
      </c>
      <c r="I2426" s="10" t="s">
        <v>152</v>
      </c>
      <c r="J2426" s="10" t="s">
        <v>153</v>
      </c>
      <c r="K2426" s="10" t="s">
        <v>154</v>
      </c>
      <c r="M2426" s="12" t="n">
        <v>71.0054972021058</v>
      </c>
      <c r="N2426" s="12" t="n">
        <v>1.00127375790176</v>
      </c>
      <c r="O2426" s="12" t="n">
        <v>70.8730471705112</v>
      </c>
      <c r="P2426" s="12" t="n">
        <v>71.9355535649405</v>
      </c>
      <c r="Q2426" s="12" t="n">
        <v>71.113586984156</v>
      </c>
      <c r="R2426" s="12" t="n">
        <v>72.5085527496311</v>
      </c>
      <c r="S2426" s="12" t="n">
        <v>70.6206113609901</v>
      </c>
      <c r="T2426" s="12" t="n">
        <v>69.2687081185358</v>
      </c>
      <c r="U2426" s="12" t="n">
        <v>68.2555541992188</v>
      </c>
      <c r="V2426" s="12" t="n">
        <v>73.1263427734375</v>
      </c>
      <c r="W2426" s="12" t="n">
        <v>4.87078857421875</v>
      </c>
      <c r="X2426" s="13" t="n">
        <v>80.3456993356458</v>
      </c>
      <c r="Y2426" s="13" t="n">
        <v>99.0055684805523</v>
      </c>
      <c r="Z2426" s="13" t="n">
        <v>70.7</v>
      </c>
      <c r="AA2426" s="10" t="s">
        <v>170</v>
      </c>
      <c r="AD2426" s="10" t="s">
        <v>156</v>
      </c>
      <c r="AG2426" s="13" t="n">
        <v>98.637207144514</v>
      </c>
      <c r="AH2426" s="13" t="n">
        <v>100</v>
      </c>
      <c r="AI2426" s="13" t="n">
        <v>66.7</v>
      </c>
      <c r="AJ2426" s="13" t="n">
        <v>77.2</v>
      </c>
      <c r="AK2426" s="13" t="n">
        <v>69.8</v>
      </c>
      <c r="AL2426" s="12" t="n">
        <v>70.4356616721229</v>
      </c>
      <c r="AM2426" s="10" t="s">
        <v>157</v>
      </c>
    </row>
    <row r="2427" customFormat="false" ht="15" hidden="false" customHeight="false" outlineLevel="0" collapsed="false">
      <c r="A2427" s="10" t="s">
        <v>5320</v>
      </c>
      <c r="B2427" s="10" t="s">
        <v>5293</v>
      </c>
      <c r="C2427" s="10" t="s">
        <v>148</v>
      </c>
      <c r="D2427" s="11" t="n">
        <v>46299.2063310185</v>
      </c>
      <c r="E2427" s="10" t="s">
        <v>5321</v>
      </c>
      <c r="F2427" s="10" t="s">
        <v>5293</v>
      </c>
      <c r="G2427" s="10" t="s">
        <v>5295</v>
      </c>
      <c r="H2427" s="10" t="s">
        <v>192</v>
      </c>
      <c r="I2427" s="10" t="s">
        <v>152</v>
      </c>
      <c r="J2427" s="10" t="s">
        <v>153</v>
      </c>
      <c r="K2427" s="10" t="s">
        <v>154</v>
      </c>
      <c r="M2427" s="12" t="n">
        <v>68.0076748345663</v>
      </c>
      <c r="N2427" s="12" t="n">
        <v>0.839378123771614</v>
      </c>
      <c r="O2427" s="12" t="n">
        <v>67.8399042977108</v>
      </c>
      <c r="P2427" s="12" t="n">
        <v>68.7277511605235</v>
      </c>
      <c r="Q2427" s="12" t="n">
        <v>68.3509092104185</v>
      </c>
      <c r="R2427" s="12" t="n">
        <v>69.1753842926025</v>
      </c>
      <c r="S2427" s="12" t="n">
        <v>68.358183615905</v>
      </c>
      <c r="T2427" s="12" t="n">
        <v>66.7122566695106</v>
      </c>
      <c r="U2427" s="12" t="n">
        <v>66.3127593994141</v>
      </c>
      <c r="V2427" s="12" t="n">
        <v>70.2570648193359</v>
      </c>
      <c r="W2427" s="12" t="n">
        <v>3.94430541992188</v>
      </c>
      <c r="X2427" s="13" t="n">
        <v>91.5611563239254</v>
      </c>
      <c r="Y2427" s="13" t="n">
        <v>99.770877657596</v>
      </c>
      <c r="Z2427" s="13" t="n">
        <v>68.5</v>
      </c>
      <c r="AA2427" s="10" t="s">
        <v>170</v>
      </c>
      <c r="AG2427" s="13" t="n">
        <v>98.2646198830409</v>
      </c>
      <c r="AH2427" s="13" t="n">
        <v>100</v>
      </c>
      <c r="AI2427" s="13" t="n">
        <v>65.3</v>
      </c>
      <c r="AJ2427" s="13" t="n">
        <v>74.8</v>
      </c>
      <c r="AK2427" s="13" t="n">
        <v>66.1</v>
      </c>
      <c r="AL2427" s="12" t="n">
        <v>66.1</v>
      </c>
      <c r="AM2427" s="10" t="s">
        <v>157</v>
      </c>
    </row>
    <row r="2428" customFormat="false" ht="15" hidden="false" customHeight="false" outlineLevel="0" collapsed="false">
      <c r="A2428" s="10" t="s">
        <v>5322</v>
      </c>
      <c r="B2428" s="10" t="s">
        <v>5293</v>
      </c>
      <c r="C2428" s="10" t="s">
        <v>148</v>
      </c>
      <c r="D2428" s="11" t="n">
        <v>46299.2063541667</v>
      </c>
      <c r="E2428" s="10" t="s">
        <v>5323</v>
      </c>
      <c r="F2428" s="10" t="s">
        <v>5293</v>
      </c>
      <c r="G2428" s="10" t="s">
        <v>5295</v>
      </c>
      <c r="H2428" s="10" t="s">
        <v>195</v>
      </c>
      <c r="I2428" s="10" t="s">
        <v>152</v>
      </c>
      <c r="J2428" s="10" t="s">
        <v>153</v>
      </c>
      <c r="K2428" s="10" t="s">
        <v>154</v>
      </c>
      <c r="M2428" s="12" t="n">
        <v>67.3989297491205</v>
      </c>
      <c r="N2428" s="12" t="n">
        <v>0.944498430063675</v>
      </c>
      <c r="O2428" s="12" t="n">
        <v>67.1437235489904</v>
      </c>
      <c r="P2428" s="12" t="n">
        <v>68.7622540468137</v>
      </c>
      <c r="Q2428" s="12" t="n">
        <v>68.4495135101031</v>
      </c>
      <c r="R2428" s="12" t="n">
        <v>68.6882852974746</v>
      </c>
      <c r="S2428" s="12" t="n">
        <v>67.5669105230782</v>
      </c>
      <c r="T2428" s="12" t="n">
        <v>66.2467856148648</v>
      </c>
      <c r="U2428" s="12" t="n">
        <v>66.0390625</v>
      </c>
      <c r="V2428" s="12" t="n">
        <v>70.1651382446289</v>
      </c>
      <c r="W2428" s="12" t="n">
        <v>4.12607574462891</v>
      </c>
      <c r="X2428" s="13" t="n">
        <v>90.3727049510756</v>
      </c>
      <c r="Y2428" s="13" t="n">
        <v>99.6237524584357</v>
      </c>
      <c r="Z2428" s="13" t="n">
        <v>68.3</v>
      </c>
      <c r="AA2428" s="10" t="s">
        <v>170</v>
      </c>
      <c r="AG2428" s="13" t="n">
        <v>98.5956375636841</v>
      </c>
      <c r="AH2428" s="13" t="n">
        <v>100</v>
      </c>
      <c r="AI2428" s="13" t="n">
        <v>63.8</v>
      </c>
      <c r="AJ2428" s="13" t="n">
        <v>74.2</v>
      </c>
      <c r="AK2428" s="13" t="n">
        <v>66.7</v>
      </c>
      <c r="AL2428" s="12" t="n">
        <v>66.8364075227301</v>
      </c>
      <c r="AM2428" s="10" t="s">
        <v>157</v>
      </c>
    </row>
    <row r="2429" customFormat="false" ht="15" hidden="false" customHeight="false" outlineLevel="0" collapsed="false">
      <c r="A2429" s="10" t="s">
        <v>5324</v>
      </c>
      <c r="B2429" s="10" t="s">
        <v>5293</v>
      </c>
      <c r="C2429" s="10" t="s">
        <v>148</v>
      </c>
      <c r="D2429" s="11" t="n">
        <v>46299.2063773148</v>
      </c>
      <c r="E2429" s="10" t="s">
        <v>5325</v>
      </c>
      <c r="F2429" s="10" t="s">
        <v>5293</v>
      </c>
      <c r="G2429" s="10" t="s">
        <v>5295</v>
      </c>
      <c r="H2429" s="10" t="s">
        <v>198</v>
      </c>
      <c r="I2429" s="10" t="s">
        <v>152</v>
      </c>
      <c r="J2429" s="10" t="s">
        <v>153</v>
      </c>
      <c r="K2429" s="10" t="s">
        <v>154</v>
      </c>
      <c r="M2429" s="12" t="n">
        <v>66.7187658855088</v>
      </c>
      <c r="N2429" s="12" t="n">
        <v>1.34772066096973</v>
      </c>
      <c r="O2429" s="12" t="n">
        <v>66.422130861116</v>
      </c>
      <c r="P2429" s="12" t="n">
        <v>69.0868478050132</v>
      </c>
      <c r="Q2429" s="12" t="n">
        <v>67.8967404843902</v>
      </c>
      <c r="R2429" s="12" t="n">
        <v>67.1572060950008</v>
      </c>
      <c r="S2429" s="12" t="n">
        <v>67.1987364464199</v>
      </c>
      <c r="T2429" s="12" t="n">
        <v>64.5859396218362</v>
      </c>
      <c r="U2429" s="12" t="n">
        <v>64.5037002563477</v>
      </c>
      <c r="V2429" s="12" t="n">
        <v>70.2391967773438</v>
      </c>
      <c r="W2429" s="12" t="n">
        <v>5.73549652099609</v>
      </c>
      <c r="X2429" s="13" t="n">
        <v>61.0997235939004</v>
      </c>
      <c r="Y2429" s="13" t="n">
        <v>96.3352899158359</v>
      </c>
      <c r="Z2429" s="13" t="n">
        <v>67</v>
      </c>
      <c r="AA2429" s="10" t="s">
        <v>170</v>
      </c>
      <c r="AG2429" s="13" t="n">
        <v>98.2845456487897</v>
      </c>
      <c r="AH2429" s="13" t="n">
        <v>100</v>
      </c>
      <c r="AI2429" s="13" t="n">
        <v>62.8</v>
      </c>
      <c r="AJ2429" s="13" t="n">
        <v>74.3</v>
      </c>
      <c r="AK2429" s="13" t="n">
        <v>67.6</v>
      </c>
      <c r="AL2429" s="12" t="n">
        <v>67.4829896907217</v>
      </c>
      <c r="AM2429" s="10" t="s">
        <v>157</v>
      </c>
    </row>
    <row r="2430" customFormat="false" ht="15" hidden="false" customHeight="false" outlineLevel="0" collapsed="false">
      <c r="A2430" s="10" t="s">
        <v>5326</v>
      </c>
      <c r="B2430" s="10" t="s">
        <v>5293</v>
      </c>
      <c r="C2430" s="10" t="s">
        <v>148</v>
      </c>
      <c r="D2430" s="11" t="n">
        <v>46299.206400463</v>
      </c>
      <c r="E2430" s="10" t="s">
        <v>5327</v>
      </c>
      <c r="F2430" s="10" t="s">
        <v>5293</v>
      </c>
      <c r="G2430" s="10" t="s">
        <v>5295</v>
      </c>
      <c r="H2430" s="10" t="s">
        <v>201</v>
      </c>
      <c r="I2430" s="10" t="s">
        <v>152</v>
      </c>
      <c r="J2430" s="10" t="s">
        <v>153</v>
      </c>
      <c r="K2430" s="10" t="s">
        <v>154</v>
      </c>
      <c r="M2430" s="12" t="n">
        <v>67.6947992203911</v>
      </c>
      <c r="N2430" s="12" t="n">
        <v>1.26777849727619</v>
      </c>
      <c r="O2430" s="12" t="n">
        <v>67.5278540993056</v>
      </c>
      <c r="P2430" s="12" t="n">
        <v>69.2714016160263</v>
      </c>
      <c r="Q2430" s="12" t="n">
        <v>66.9509523133974</v>
      </c>
      <c r="R2430" s="12" t="n">
        <v>68.9634867584046</v>
      </c>
      <c r="S2430" s="12" t="n">
        <v>68.2043966947754</v>
      </c>
      <c r="T2430" s="12" t="n">
        <v>65.9618347814323</v>
      </c>
      <c r="U2430" s="12" t="n">
        <v>65.6785049438477</v>
      </c>
      <c r="V2430" s="12" t="n">
        <v>70.4898693847654</v>
      </c>
      <c r="W2430" s="12" t="n">
        <v>4.81136444091776</v>
      </c>
      <c r="X2430" s="13" t="n">
        <v>76.1605565572128</v>
      </c>
      <c r="Y2430" s="13" t="n">
        <v>99.2168861206724</v>
      </c>
      <c r="Z2430" s="13" t="n">
        <v>68</v>
      </c>
      <c r="AA2430" s="10" t="s">
        <v>170</v>
      </c>
      <c r="AG2430" s="13" t="n">
        <v>97.8560735671514</v>
      </c>
      <c r="AH2430" s="13" t="n">
        <v>100</v>
      </c>
      <c r="AI2430" s="13" t="n">
        <v>63.4</v>
      </c>
      <c r="AJ2430" s="13" t="n">
        <v>75</v>
      </c>
      <c r="AK2430" s="13" t="n">
        <v>67.5</v>
      </c>
      <c r="AL2430" s="12" t="n">
        <v>67.9962335177459</v>
      </c>
      <c r="AM2430" s="10" t="s">
        <v>157</v>
      </c>
    </row>
    <row r="2431" customFormat="false" ht="15" hidden="false" customHeight="false" outlineLevel="0" collapsed="false">
      <c r="A2431" s="10" t="s">
        <v>5328</v>
      </c>
      <c r="B2431" s="10" t="s">
        <v>5293</v>
      </c>
      <c r="C2431" s="10" t="s">
        <v>148</v>
      </c>
      <c r="D2431" s="11" t="n">
        <v>46299.2064236111</v>
      </c>
      <c r="E2431" s="10" t="s">
        <v>5329</v>
      </c>
      <c r="F2431" s="10" t="s">
        <v>5293</v>
      </c>
      <c r="G2431" s="10" t="s">
        <v>5295</v>
      </c>
      <c r="H2431" s="10" t="s">
        <v>204</v>
      </c>
      <c r="I2431" s="10" t="s">
        <v>152</v>
      </c>
      <c r="J2431" s="10" t="s">
        <v>153</v>
      </c>
      <c r="K2431" s="10" t="s">
        <v>154</v>
      </c>
      <c r="M2431" s="12" t="n">
        <v>68.4484564609603</v>
      </c>
      <c r="N2431" s="12" t="n">
        <v>1.27040293574702</v>
      </c>
      <c r="O2431" s="12" t="n">
        <v>68.2355646288721</v>
      </c>
      <c r="P2431" s="12" t="n">
        <v>69.4608020684658</v>
      </c>
      <c r="Q2431" s="12" t="n">
        <v>69.5206351288308</v>
      </c>
      <c r="R2431" s="12" t="n">
        <v>69.5455473022857</v>
      </c>
      <c r="S2431" s="12" t="n">
        <v>68.5046092641606</v>
      </c>
      <c r="T2431" s="12" t="n">
        <v>66.2546418585944</v>
      </c>
      <c r="U2431" s="12" t="n">
        <v>65.9767227172852</v>
      </c>
      <c r="V2431" s="12" t="n">
        <v>71.0055923461914</v>
      </c>
      <c r="W2431" s="12" t="n">
        <v>5.02886962890625</v>
      </c>
      <c r="X2431" s="13" t="n">
        <v>61.781363953759</v>
      </c>
      <c r="Y2431" s="13" t="n">
        <v>98.7803553417643</v>
      </c>
      <c r="Z2431" s="13" t="n">
        <v>68.4</v>
      </c>
      <c r="AA2431" s="10" t="s">
        <v>170</v>
      </c>
      <c r="AG2431" s="13" t="n">
        <v>98.1525480520272</v>
      </c>
      <c r="AH2431" s="13" t="n">
        <v>100</v>
      </c>
      <c r="AI2431" s="13" t="n">
        <v>63.6</v>
      </c>
      <c r="AJ2431" s="13" t="n">
        <v>75.7</v>
      </c>
      <c r="AK2431" s="13" t="n">
        <v>68.3</v>
      </c>
      <c r="AL2431" s="12" t="n">
        <v>68.5273195876289</v>
      </c>
      <c r="AM2431" s="10" t="s">
        <v>157</v>
      </c>
    </row>
    <row r="2432" customFormat="false" ht="15" hidden="false" customHeight="false" outlineLevel="0" collapsed="false">
      <c r="A2432" s="10" t="s">
        <v>5330</v>
      </c>
      <c r="B2432" s="10" t="s">
        <v>5293</v>
      </c>
      <c r="C2432" s="10" t="s">
        <v>148</v>
      </c>
      <c r="D2432" s="11" t="n">
        <v>46299.2064351852</v>
      </c>
      <c r="E2432" s="10" t="s">
        <v>5331</v>
      </c>
      <c r="F2432" s="10" t="s">
        <v>5293</v>
      </c>
      <c r="G2432" s="10" t="s">
        <v>5295</v>
      </c>
      <c r="H2432" s="10" t="s">
        <v>207</v>
      </c>
      <c r="I2432" s="10" t="s">
        <v>152</v>
      </c>
      <c r="J2432" s="10" t="s">
        <v>153</v>
      </c>
      <c r="K2432" s="10" t="s">
        <v>154</v>
      </c>
      <c r="M2432" s="12" t="n">
        <v>68.7943295041632</v>
      </c>
      <c r="N2432" s="12" t="n">
        <v>0.944174001229234</v>
      </c>
      <c r="O2432" s="12" t="n">
        <v>68.6449421233127</v>
      </c>
      <c r="P2432" s="12" t="n">
        <v>70.2294884281158</v>
      </c>
      <c r="Q2432" s="12" t="n">
        <v>69.2065230115125</v>
      </c>
      <c r="R2432" s="12" t="n">
        <v>69.6868204351415</v>
      </c>
      <c r="S2432" s="12" t="n">
        <v>68.3079370794449</v>
      </c>
      <c r="T2432" s="12" t="n">
        <v>67.3615139664828</v>
      </c>
      <c r="U2432" s="12" t="n">
        <v>67.0195846557617</v>
      </c>
      <c r="V2432" s="12" t="n">
        <v>71.5978088378906</v>
      </c>
      <c r="W2432" s="12" t="n">
        <v>4.57822418212891</v>
      </c>
      <c r="X2432" s="13" t="n">
        <v>89.189080851405</v>
      </c>
      <c r="Y2432" s="13" t="n">
        <v>99.2637725310993</v>
      </c>
      <c r="Z2432" s="13" t="n">
        <v>69.1</v>
      </c>
      <c r="AA2432" s="10" t="s">
        <v>170</v>
      </c>
      <c r="AG2432" s="13" t="n">
        <v>98.475</v>
      </c>
      <c r="AH2432" s="13" t="n">
        <v>100</v>
      </c>
      <c r="AI2432" s="13" t="n">
        <v>64.8</v>
      </c>
      <c r="AJ2432" s="13" t="n">
        <v>76.1</v>
      </c>
      <c r="AK2432" s="13" t="n">
        <v>69.5</v>
      </c>
      <c r="AL2432" s="12" t="n">
        <v>69.7593316281928</v>
      </c>
      <c r="AM2432" s="10" t="s">
        <v>157</v>
      </c>
    </row>
    <row r="2433" customFormat="false" ht="15" hidden="false" customHeight="false" outlineLevel="0" collapsed="false">
      <c r="A2433" s="10" t="s">
        <v>5332</v>
      </c>
      <c r="B2433" s="10" t="s">
        <v>5293</v>
      </c>
      <c r="C2433" s="10" t="s">
        <v>148</v>
      </c>
      <c r="D2433" s="11" t="n">
        <v>46299.2064583333</v>
      </c>
      <c r="E2433" s="10" t="s">
        <v>5333</v>
      </c>
      <c r="F2433" s="10" t="s">
        <v>5293</v>
      </c>
      <c r="G2433" s="10" t="s">
        <v>5295</v>
      </c>
      <c r="H2433" s="10" t="s">
        <v>210</v>
      </c>
      <c r="I2433" s="10" t="s">
        <v>152</v>
      </c>
      <c r="J2433" s="10" t="s">
        <v>153</v>
      </c>
      <c r="K2433" s="10" t="s">
        <v>154</v>
      </c>
      <c r="M2433" s="12" t="n">
        <v>71.6982950798105</v>
      </c>
      <c r="N2433" s="12" t="n">
        <v>1.60957781261253</v>
      </c>
      <c r="O2433" s="12" t="n">
        <v>71.4693110890935</v>
      </c>
      <c r="P2433" s="12" t="n">
        <v>73.650437597795</v>
      </c>
      <c r="Q2433" s="12" t="n">
        <v>71.5598266023578</v>
      </c>
      <c r="R2433" s="12" t="n">
        <v>74.5224337875322</v>
      </c>
      <c r="S2433" s="12" t="n">
        <v>70.7831825723453</v>
      </c>
      <c r="T2433" s="12" t="n">
        <v>69.6994283350503</v>
      </c>
      <c r="U2433" s="12" t="n">
        <v>68.6502380371094</v>
      </c>
      <c r="V2433" s="12" t="n">
        <v>75.3676910400391</v>
      </c>
      <c r="W2433" s="12" t="n">
        <v>6.71745300292969</v>
      </c>
      <c r="X2433" s="13" t="n">
        <v>69.1708700713129</v>
      </c>
      <c r="Y2433" s="13" t="n">
        <v>92.2626135588231</v>
      </c>
      <c r="Z2433" s="13" t="n">
        <v>72.4999999999999</v>
      </c>
      <c r="AA2433" s="10" t="s">
        <v>170</v>
      </c>
      <c r="AG2433" s="13" t="n">
        <v>98.5586939895034</v>
      </c>
      <c r="AH2433" s="13" t="n">
        <v>100</v>
      </c>
      <c r="AI2433" s="13" t="n">
        <v>64.8</v>
      </c>
      <c r="AJ2433" s="13" t="n">
        <v>87.2</v>
      </c>
      <c r="AK2433" s="13" t="n">
        <v>70</v>
      </c>
      <c r="AL2433" s="12" t="n">
        <v>72.2666666666667</v>
      </c>
      <c r="AM2433" s="10" t="s">
        <v>157</v>
      </c>
    </row>
    <row r="2434" customFormat="false" ht="15" hidden="false" customHeight="false" outlineLevel="0" collapsed="false">
      <c r="A2434" s="10" t="s">
        <v>5334</v>
      </c>
      <c r="B2434" s="10" t="s">
        <v>5293</v>
      </c>
      <c r="C2434" s="10" t="s">
        <v>148</v>
      </c>
      <c r="D2434" s="11" t="n">
        <v>46299.2064814815</v>
      </c>
      <c r="E2434" s="10" t="s">
        <v>5335</v>
      </c>
      <c r="F2434" s="10" t="s">
        <v>5293</v>
      </c>
      <c r="G2434" s="10" t="s">
        <v>5295</v>
      </c>
      <c r="H2434" s="10" t="s">
        <v>213</v>
      </c>
      <c r="I2434" s="10" t="s">
        <v>152</v>
      </c>
      <c r="J2434" s="10" t="s">
        <v>153</v>
      </c>
      <c r="K2434" s="10" t="s">
        <v>154</v>
      </c>
      <c r="M2434" s="12" t="n">
        <v>72.0410341508961</v>
      </c>
      <c r="N2434" s="12" t="n">
        <v>1.50427821792112</v>
      </c>
      <c r="O2434" s="12" t="n">
        <v>71.708914477809</v>
      </c>
      <c r="P2434" s="12" t="n">
        <v>73.7893858829325</v>
      </c>
      <c r="Q2434" s="12" t="n">
        <v>73.8956416866816</v>
      </c>
      <c r="R2434" s="12" t="n">
        <v>74.009167070248</v>
      </c>
      <c r="S2434" s="12" t="n">
        <v>71.4994805194467</v>
      </c>
      <c r="T2434" s="12" t="n">
        <v>69.8901308274457</v>
      </c>
      <c r="U2434" s="12" t="n">
        <v>69.3074111938477</v>
      </c>
      <c r="V2434" s="12" t="n">
        <v>76.4862594604492</v>
      </c>
      <c r="W2434" s="12" t="n">
        <v>7.17884826660156</v>
      </c>
      <c r="X2434" s="13" t="n">
        <v>60.6490059592368</v>
      </c>
      <c r="Y2434" s="13" t="n">
        <v>93.8329410586409</v>
      </c>
      <c r="Z2434" s="13" t="n">
        <v>71.7999999999999</v>
      </c>
      <c r="AA2434" s="10" t="s">
        <v>170</v>
      </c>
      <c r="AG2434" s="13" t="n">
        <v>98.6635045332148</v>
      </c>
      <c r="AH2434" s="13" t="n">
        <v>100</v>
      </c>
      <c r="AI2434" s="13" t="n">
        <v>66.3</v>
      </c>
      <c r="AJ2434" s="13" t="n">
        <v>86.6</v>
      </c>
      <c r="AK2434" s="13" t="n">
        <v>68.2</v>
      </c>
      <c r="AL2434" s="12" t="n">
        <v>69.3074074074074</v>
      </c>
      <c r="AM2434" s="10" t="s">
        <v>157</v>
      </c>
    </row>
    <row r="2435" customFormat="false" ht="15" hidden="false" customHeight="false" outlineLevel="0" collapsed="false">
      <c r="A2435" s="10" t="s">
        <v>5336</v>
      </c>
      <c r="B2435" s="10" t="s">
        <v>5293</v>
      </c>
      <c r="C2435" s="10" t="s">
        <v>148</v>
      </c>
      <c r="D2435" s="11" t="n">
        <v>46299.2065856482</v>
      </c>
      <c r="E2435" s="10" t="s">
        <v>5337</v>
      </c>
      <c r="F2435" s="10" t="s">
        <v>5293</v>
      </c>
      <c r="G2435" s="10" t="s">
        <v>5295</v>
      </c>
      <c r="H2435" s="10" t="s">
        <v>216</v>
      </c>
      <c r="I2435" s="10" t="s">
        <v>152</v>
      </c>
      <c r="J2435" s="10" t="s">
        <v>153</v>
      </c>
      <c r="K2435" s="10" t="s">
        <v>154</v>
      </c>
      <c r="M2435" s="12" t="n">
        <v>68.4198512643911</v>
      </c>
      <c r="N2435" s="12" t="n">
        <v>1.21072140728691</v>
      </c>
      <c r="O2435" s="12" t="n">
        <v>68.2035207292517</v>
      </c>
      <c r="P2435" s="12" t="n">
        <v>68.0848988635131</v>
      </c>
      <c r="Q2435" s="12" t="n">
        <v>70.4373116125242</v>
      </c>
      <c r="R2435" s="12" t="n">
        <v>69.2108707746709</v>
      </c>
      <c r="S2435" s="12" t="n">
        <v>69.3762425542379</v>
      </c>
      <c r="T2435" s="12" t="n">
        <v>66.5049732299078</v>
      </c>
      <c r="U2435" s="12" t="n">
        <v>66.5259246826172</v>
      </c>
      <c r="V2435" s="12" t="n">
        <v>71.3039321899414</v>
      </c>
      <c r="W2435" s="12" t="n">
        <v>4.77800750732422</v>
      </c>
      <c r="X2435" s="13" t="n">
        <v>68.0618309005667</v>
      </c>
      <c r="Y2435" s="13" t="n">
        <v>98.7136281003157</v>
      </c>
      <c r="Z2435" s="13" t="n">
        <v>68.9999999999999</v>
      </c>
      <c r="AA2435" s="10" t="s">
        <v>170</v>
      </c>
      <c r="AG2435" s="13" t="n">
        <v>98.8316259521933</v>
      </c>
      <c r="AH2435" s="13" t="n">
        <v>100</v>
      </c>
      <c r="AI2435" s="13" t="n">
        <v>65</v>
      </c>
      <c r="AJ2435" s="13" t="n">
        <v>75.3</v>
      </c>
      <c r="AK2435" s="13" t="n">
        <v>67.9</v>
      </c>
      <c r="AL2435" s="12" t="n">
        <v>67.9499769585253</v>
      </c>
      <c r="AM2435" s="10" t="s">
        <v>157</v>
      </c>
    </row>
    <row r="2436" customFormat="false" ht="15" hidden="false" customHeight="false" outlineLevel="0" collapsed="false">
      <c r="A2436" s="10" t="s">
        <v>5338</v>
      </c>
      <c r="B2436" s="10" t="s">
        <v>5293</v>
      </c>
      <c r="C2436" s="10" t="s">
        <v>148</v>
      </c>
      <c r="D2436" s="11" t="n">
        <v>46299.2066087963</v>
      </c>
      <c r="E2436" s="10" t="s">
        <v>5339</v>
      </c>
      <c r="F2436" s="10" t="s">
        <v>5293</v>
      </c>
      <c r="G2436" s="10" t="s">
        <v>5295</v>
      </c>
      <c r="H2436" s="10" t="s">
        <v>219</v>
      </c>
      <c r="I2436" s="10" t="s">
        <v>152</v>
      </c>
      <c r="J2436" s="10" t="s">
        <v>153</v>
      </c>
      <c r="K2436" s="10" t="s">
        <v>154</v>
      </c>
      <c r="M2436" s="12" t="n">
        <v>68.0622657037235</v>
      </c>
      <c r="N2436" s="12" t="n">
        <v>1.17132700189782</v>
      </c>
      <c r="O2436" s="12" t="n">
        <v>67.9125902588179</v>
      </c>
      <c r="P2436" s="12" t="n">
        <v>67.6832972014578</v>
      </c>
      <c r="Q2436" s="12" t="n">
        <v>69.8883866340236</v>
      </c>
      <c r="R2436" s="12" t="n">
        <v>68.5673481135582</v>
      </c>
      <c r="S2436" s="12" t="n">
        <v>68.4153065445174</v>
      </c>
      <c r="T2436" s="12" t="n">
        <v>66.4646295292701</v>
      </c>
      <c r="U2436" s="12" t="n">
        <v>66.3518524169922</v>
      </c>
      <c r="V2436" s="12" t="n">
        <v>70.7954483032227</v>
      </c>
      <c r="W2436" s="12" t="n">
        <v>4.44359588623047</v>
      </c>
      <c r="X2436" s="13" t="n">
        <v>76.7676911469529</v>
      </c>
      <c r="Y2436" s="13" t="n">
        <v>99.8234800062636</v>
      </c>
      <c r="Z2436" s="13" t="n">
        <v>68.8</v>
      </c>
      <c r="AA2436" s="10" t="s">
        <v>170</v>
      </c>
      <c r="AG2436" s="13" t="n">
        <v>98.5922807017544</v>
      </c>
      <c r="AH2436" s="13" t="n">
        <v>100</v>
      </c>
      <c r="AI2436" s="13" t="n">
        <v>64.9</v>
      </c>
      <c r="AJ2436" s="13" t="n">
        <v>74.7</v>
      </c>
      <c r="AK2436" s="13" t="n">
        <v>68.1</v>
      </c>
      <c r="AL2436" s="12" t="n">
        <v>68.7291764779185</v>
      </c>
      <c r="AM2436" s="10" t="s">
        <v>157</v>
      </c>
    </row>
    <row r="2437" customFormat="false" ht="15" hidden="false" customHeight="false" outlineLevel="0" collapsed="false">
      <c r="A2437" s="10" t="s">
        <v>5340</v>
      </c>
      <c r="B2437" s="10" t="s">
        <v>5293</v>
      </c>
      <c r="C2437" s="10" t="s">
        <v>148</v>
      </c>
      <c r="D2437" s="11" t="n">
        <v>46299.2066203704</v>
      </c>
      <c r="E2437" s="10" t="s">
        <v>5341</v>
      </c>
      <c r="F2437" s="10" t="s">
        <v>5293</v>
      </c>
      <c r="G2437" s="10" t="s">
        <v>5295</v>
      </c>
      <c r="H2437" s="10" t="s">
        <v>222</v>
      </c>
      <c r="I2437" s="10" t="s">
        <v>152</v>
      </c>
      <c r="J2437" s="10" t="s">
        <v>153</v>
      </c>
      <c r="K2437" s="10" t="s">
        <v>154</v>
      </c>
      <c r="M2437" s="12" t="n">
        <v>67.4285178092652</v>
      </c>
      <c r="N2437" s="12" t="n">
        <v>1.2437716801283</v>
      </c>
      <c r="O2437" s="12" t="n">
        <v>67.3486950731726</v>
      </c>
      <c r="P2437" s="12" t="n">
        <v>66.372804456875</v>
      </c>
      <c r="Q2437" s="12" t="n">
        <v>69.3528520571236</v>
      </c>
      <c r="R2437" s="12" t="n">
        <v>67.682311810329</v>
      </c>
      <c r="S2437" s="12" t="n">
        <v>67.5621194551191</v>
      </c>
      <c r="T2437" s="12" t="n">
        <v>65.6815844409734</v>
      </c>
      <c r="U2437" s="12" t="n">
        <v>65.3701171875</v>
      </c>
      <c r="V2437" s="12" t="n">
        <v>69.8743438720703</v>
      </c>
      <c r="W2437" s="12" t="n">
        <v>4.50422668457031</v>
      </c>
      <c r="X2437" s="13" t="n">
        <v>67.4791770484801</v>
      </c>
      <c r="Y2437" s="13" t="n">
        <v>99.6312379867587</v>
      </c>
      <c r="Z2437" s="13" t="n">
        <v>67.5999999999999</v>
      </c>
      <c r="AA2437" s="10" t="s">
        <v>170</v>
      </c>
      <c r="AG2437" s="13" t="n">
        <v>98.4096959506796</v>
      </c>
      <c r="AH2437" s="13" t="n">
        <v>100</v>
      </c>
      <c r="AI2437" s="13" t="n">
        <v>64.4</v>
      </c>
      <c r="AJ2437" s="13" t="n">
        <v>73.5</v>
      </c>
      <c r="AK2437" s="13" t="n">
        <v>67</v>
      </c>
      <c r="AL2437" s="12" t="n">
        <v>67.1579891020053</v>
      </c>
      <c r="AM2437" s="10" t="s">
        <v>157</v>
      </c>
    </row>
    <row r="2438" customFormat="false" ht="15" hidden="false" customHeight="false" outlineLevel="0" collapsed="false">
      <c r="A2438" s="10" t="s">
        <v>5342</v>
      </c>
      <c r="B2438" s="10" t="s">
        <v>5293</v>
      </c>
      <c r="C2438" s="10" t="s">
        <v>148</v>
      </c>
      <c r="D2438" s="11" t="n">
        <v>46299.2066435185</v>
      </c>
      <c r="E2438" s="10" t="s">
        <v>5343</v>
      </c>
      <c r="F2438" s="10" t="s">
        <v>5293</v>
      </c>
      <c r="G2438" s="10" t="s">
        <v>5295</v>
      </c>
      <c r="H2438" s="10" t="s">
        <v>225</v>
      </c>
      <c r="I2438" s="10" t="s">
        <v>152</v>
      </c>
      <c r="J2438" s="10" t="s">
        <v>153</v>
      </c>
      <c r="K2438" s="10" t="s">
        <v>154</v>
      </c>
      <c r="M2438" s="12" t="n">
        <v>67.2446324941987</v>
      </c>
      <c r="N2438" s="12" t="n">
        <v>0.911978985652567</v>
      </c>
      <c r="O2438" s="12" t="n">
        <v>67.076859931876</v>
      </c>
      <c r="P2438" s="12" t="n">
        <v>67.8623084434387</v>
      </c>
      <c r="Q2438" s="12" t="n">
        <v>68.9193655390834</v>
      </c>
      <c r="R2438" s="12" t="n">
        <v>67.6648460314351</v>
      </c>
      <c r="S2438" s="12" t="n">
        <v>67.0927823626845</v>
      </c>
      <c r="T2438" s="12" t="n">
        <v>65.8046467152242</v>
      </c>
      <c r="U2438" s="12" t="n">
        <v>65.8370361328125</v>
      </c>
      <c r="V2438" s="12" t="n">
        <v>69.5904006958008</v>
      </c>
      <c r="W2438" s="12" t="n">
        <v>3.75336456298828</v>
      </c>
      <c r="X2438" s="13" t="n">
        <v>84.8470791477382</v>
      </c>
      <c r="Y2438" s="13" t="n">
        <v>99.8336425874976</v>
      </c>
      <c r="Z2438" s="13" t="n">
        <v>67.7</v>
      </c>
      <c r="AA2438" s="10" t="s">
        <v>170</v>
      </c>
      <c r="AG2438" s="13" t="n">
        <v>98.1967831113345</v>
      </c>
      <c r="AH2438" s="13" t="n">
        <v>100</v>
      </c>
      <c r="AI2438" s="13" t="n">
        <v>64.4</v>
      </c>
      <c r="AJ2438" s="13" t="n">
        <v>74.1</v>
      </c>
      <c r="AK2438" s="13" t="n">
        <v>66.9</v>
      </c>
      <c r="AL2438" s="12" t="n">
        <v>66.6685282545317</v>
      </c>
      <c r="AM2438" s="10" t="s">
        <v>157</v>
      </c>
    </row>
    <row r="2439" customFormat="false" ht="15" hidden="false" customHeight="false" outlineLevel="0" collapsed="false">
      <c r="A2439" s="10" t="s">
        <v>5344</v>
      </c>
      <c r="B2439" s="10" t="s">
        <v>5293</v>
      </c>
      <c r="C2439" s="10" t="s">
        <v>148</v>
      </c>
      <c r="D2439" s="11" t="n">
        <v>46299.2066666667</v>
      </c>
      <c r="E2439" s="10" t="s">
        <v>5345</v>
      </c>
      <c r="F2439" s="10" t="s">
        <v>5293</v>
      </c>
      <c r="G2439" s="10" t="s">
        <v>5295</v>
      </c>
      <c r="H2439" s="10" t="s">
        <v>228</v>
      </c>
      <c r="I2439" s="10" t="s">
        <v>152</v>
      </c>
      <c r="J2439" s="10" t="s">
        <v>153</v>
      </c>
      <c r="K2439" s="10" t="s">
        <v>154</v>
      </c>
      <c r="M2439" s="12" t="n">
        <v>67.4231602996529</v>
      </c>
      <c r="N2439" s="12" t="n">
        <v>1.02270009149612</v>
      </c>
      <c r="O2439" s="12" t="n">
        <v>67.3065449655668</v>
      </c>
      <c r="P2439" s="12" t="n">
        <v>67.0581834532762</v>
      </c>
      <c r="Q2439" s="12" t="n">
        <v>68.7296020899064</v>
      </c>
      <c r="R2439" s="12" t="n">
        <v>68.0278818734387</v>
      </c>
      <c r="S2439" s="12" t="n">
        <v>67.7229240441397</v>
      </c>
      <c r="T2439" s="12" t="n">
        <v>65.6473620549654</v>
      </c>
      <c r="U2439" s="12" t="n">
        <v>65.2084197998047</v>
      </c>
      <c r="V2439" s="12" t="n">
        <v>69.7921829223633</v>
      </c>
      <c r="W2439" s="12" t="n">
        <v>4.58376312255859</v>
      </c>
      <c r="X2439" s="13" t="n">
        <v>74.2792076028087</v>
      </c>
      <c r="Y2439" s="13" t="n">
        <v>99.4160669187311</v>
      </c>
      <c r="Z2439" s="13" t="n">
        <v>67.5999999999999</v>
      </c>
      <c r="AA2439" s="10" t="s">
        <v>170</v>
      </c>
      <c r="AG2439" s="13" t="n">
        <v>98.399770164476</v>
      </c>
      <c r="AH2439" s="13" t="n">
        <v>100</v>
      </c>
      <c r="AI2439" s="13" t="n">
        <v>64.4</v>
      </c>
      <c r="AJ2439" s="13" t="n">
        <v>74</v>
      </c>
      <c r="AK2439" s="13" t="n">
        <v>66.6</v>
      </c>
      <c r="AL2439" s="12" t="n">
        <v>67.024830458696</v>
      </c>
      <c r="AM2439" s="10" t="s">
        <v>157</v>
      </c>
    </row>
    <row r="2440" customFormat="false" ht="15" hidden="false" customHeight="false" outlineLevel="0" collapsed="false">
      <c r="A2440" s="10" t="s">
        <v>5346</v>
      </c>
      <c r="B2440" s="10" t="s">
        <v>5293</v>
      </c>
      <c r="C2440" s="10" t="s">
        <v>148</v>
      </c>
      <c r="D2440" s="11" t="n">
        <v>46299.2066782407</v>
      </c>
      <c r="E2440" s="10" t="s">
        <v>5347</v>
      </c>
      <c r="F2440" s="10" t="s">
        <v>5293</v>
      </c>
      <c r="G2440" s="10" t="s">
        <v>5295</v>
      </c>
      <c r="H2440" s="10" t="s">
        <v>231</v>
      </c>
      <c r="I2440" s="10" t="s">
        <v>152</v>
      </c>
      <c r="J2440" s="10" t="s">
        <v>153</v>
      </c>
      <c r="K2440" s="10" t="s">
        <v>154</v>
      </c>
      <c r="M2440" s="12" t="n">
        <v>67.6866587823072</v>
      </c>
      <c r="N2440" s="12" t="n">
        <v>1.01277655494657</v>
      </c>
      <c r="O2440" s="12" t="n">
        <v>67.589564988455</v>
      </c>
      <c r="P2440" s="12" t="n">
        <v>67.1744299326033</v>
      </c>
      <c r="Q2440" s="12" t="n">
        <v>69.0339268495823</v>
      </c>
      <c r="R2440" s="12" t="n">
        <v>68.2078869783426</v>
      </c>
      <c r="S2440" s="12" t="n">
        <v>67.8006914090507</v>
      </c>
      <c r="T2440" s="12" t="n">
        <v>66.0735032327534</v>
      </c>
      <c r="U2440" s="12" t="n">
        <v>65.7222213745117</v>
      </c>
      <c r="V2440" s="12" t="n">
        <v>69.883659362793</v>
      </c>
      <c r="W2440" s="12" t="n">
        <v>4.16143798828125</v>
      </c>
      <c r="X2440" s="13" t="n">
        <v>80.0108737864078</v>
      </c>
      <c r="Y2440" s="13" t="n">
        <v>99.6644660194175</v>
      </c>
      <c r="Z2440" s="13" t="n">
        <v>68.2</v>
      </c>
      <c r="AA2440" s="10" t="s">
        <v>170</v>
      </c>
      <c r="AG2440" s="13" t="n">
        <v>98.2974499923652</v>
      </c>
      <c r="AH2440" s="13" t="n">
        <v>100</v>
      </c>
      <c r="AI2440" s="13" t="n">
        <v>64.3</v>
      </c>
      <c r="AJ2440" s="13" t="n">
        <v>73.9</v>
      </c>
      <c r="AK2440" s="13" t="n">
        <v>66.9</v>
      </c>
      <c r="AL2440" s="12" t="n">
        <v>67.0494930875576</v>
      </c>
      <c r="AM2440" s="10" t="s">
        <v>157</v>
      </c>
    </row>
    <row r="2441" customFormat="false" ht="15" hidden="false" customHeight="false" outlineLevel="0" collapsed="false">
      <c r="A2441" s="10" t="s">
        <v>5348</v>
      </c>
      <c r="B2441" s="10" t="s">
        <v>5293</v>
      </c>
      <c r="C2441" s="10" t="s">
        <v>148</v>
      </c>
      <c r="D2441" s="11" t="n">
        <v>46299.2067013889</v>
      </c>
      <c r="E2441" s="10" t="s">
        <v>5349</v>
      </c>
      <c r="F2441" s="10" t="s">
        <v>5293</v>
      </c>
      <c r="G2441" s="10" t="s">
        <v>5295</v>
      </c>
      <c r="H2441" s="10" t="s">
        <v>234</v>
      </c>
      <c r="I2441" s="10" t="s">
        <v>152</v>
      </c>
      <c r="J2441" s="10" t="s">
        <v>153</v>
      </c>
      <c r="K2441" s="10" t="s">
        <v>154</v>
      </c>
      <c r="M2441" s="12" t="n">
        <v>68.9766209142216</v>
      </c>
      <c r="N2441" s="12" t="n">
        <v>1.06484538073324</v>
      </c>
      <c r="O2441" s="12" t="n">
        <v>68.8522217915136</v>
      </c>
      <c r="P2441" s="12" t="n">
        <v>68.6537225836013</v>
      </c>
      <c r="Q2441" s="12" t="n">
        <v>70.2782546917872</v>
      </c>
      <c r="R2441" s="12" t="n">
        <v>70.073183172914</v>
      </c>
      <c r="S2441" s="12" t="n">
        <v>68.8474592502077</v>
      </c>
      <c r="T2441" s="12" t="n">
        <v>67.1606874170438</v>
      </c>
      <c r="U2441" s="12" t="n">
        <v>66.8624420166016</v>
      </c>
      <c r="V2441" s="12" t="n">
        <v>71.2263412475586</v>
      </c>
      <c r="W2441" s="12" t="n">
        <v>4.36389923095703</v>
      </c>
      <c r="X2441" s="13" t="n">
        <v>76.2108367121268</v>
      </c>
      <c r="Y2441" s="13" t="n">
        <v>99.6369332841873</v>
      </c>
      <c r="Z2441" s="13" t="n">
        <v>68.9</v>
      </c>
      <c r="AA2441" s="10" t="s">
        <v>170</v>
      </c>
      <c r="AG2441" s="13" t="n">
        <v>97.9068928184771</v>
      </c>
      <c r="AH2441" s="13" t="n">
        <v>100</v>
      </c>
      <c r="AI2441" s="13" t="n">
        <v>64.8</v>
      </c>
      <c r="AJ2441" s="13" t="n">
        <v>75.3</v>
      </c>
      <c r="AK2441" s="13" t="n">
        <v>67.7</v>
      </c>
      <c r="AL2441" s="12" t="n">
        <v>68.3785538907076</v>
      </c>
      <c r="AM2441" s="10" t="s">
        <v>157</v>
      </c>
    </row>
    <row r="2442" customFormat="false" ht="15" hidden="false" customHeight="false" outlineLevel="0" collapsed="false">
      <c r="A2442" s="10" t="s">
        <v>5350</v>
      </c>
      <c r="B2442" s="10" t="s">
        <v>5293</v>
      </c>
      <c r="C2442" s="10" t="s">
        <v>148</v>
      </c>
      <c r="D2442" s="11" t="n">
        <v>46299.2067476852</v>
      </c>
      <c r="E2442" s="10" t="s">
        <v>5351</v>
      </c>
      <c r="F2442" s="10" t="s">
        <v>5293</v>
      </c>
      <c r="G2442" s="10" t="s">
        <v>5295</v>
      </c>
      <c r="H2442" s="10" t="s">
        <v>237</v>
      </c>
      <c r="I2442" s="10" t="s">
        <v>152</v>
      </c>
      <c r="J2442" s="10" t="s">
        <v>153</v>
      </c>
      <c r="K2442" s="10" t="s">
        <v>154</v>
      </c>
      <c r="M2442" s="12" t="n">
        <v>69.6139236471001</v>
      </c>
      <c r="N2442" s="12" t="n">
        <v>1.22312957136354</v>
      </c>
      <c r="O2442" s="12" t="n">
        <v>69.4654879601606</v>
      </c>
      <c r="P2442" s="12" t="n">
        <v>69.1431678916992</v>
      </c>
      <c r="Q2442" s="12" t="n">
        <v>71.601381047529</v>
      </c>
      <c r="R2442" s="12" t="n">
        <v>70.2612542665484</v>
      </c>
      <c r="S2442" s="12" t="n">
        <v>69.7125385720806</v>
      </c>
      <c r="T2442" s="12" t="n">
        <v>67.7811912172987</v>
      </c>
      <c r="U2442" s="12" t="n">
        <v>66.8554000854492</v>
      </c>
      <c r="V2442" s="12" t="n">
        <v>71.8591232299805</v>
      </c>
      <c r="W2442" s="12" t="n">
        <v>5.00372314453125</v>
      </c>
      <c r="X2442" s="13" t="n">
        <v>73.0250651694406</v>
      </c>
      <c r="Y2442" s="13" t="n">
        <v>98.5690796069782</v>
      </c>
      <c r="Z2442" s="13" t="n">
        <v>69.6999999999999</v>
      </c>
      <c r="AA2442" s="10" t="s">
        <v>170</v>
      </c>
      <c r="AG2442" s="13" t="n">
        <v>99.0474601585713</v>
      </c>
      <c r="AH2442" s="13" t="n">
        <v>100</v>
      </c>
      <c r="AI2442" s="13" t="n">
        <v>65.8</v>
      </c>
      <c r="AJ2442" s="13" t="n">
        <v>75.7</v>
      </c>
      <c r="AK2442" s="13" t="n">
        <v>69.9</v>
      </c>
      <c r="AL2442" s="12" t="n">
        <v>70.2724452075913</v>
      </c>
      <c r="AM2442" s="10" t="s">
        <v>157</v>
      </c>
    </row>
    <row r="2443" customFormat="false" ht="15" hidden="false" customHeight="false" outlineLevel="0" collapsed="false">
      <c r="A2443" s="10" t="s">
        <v>5352</v>
      </c>
      <c r="B2443" s="10" t="s">
        <v>5293</v>
      </c>
      <c r="C2443" s="10" t="s">
        <v>148</v>
      </c>
      <c r="D2443" s="11" t="n">
        <v>46299.2067708333</v>
      </c>
      <c r="E2443" s="10" t="s">
        <v>5353</v>
      </c>
      <c r="F2443" s="10" t="s">
        <v>5293</v>
      </c>
      <c r="G2443" s="10" t="s">
        <v>5295</v>
      </c>
      <c r="H2443" s="10" t="s">
        <v>240</v>
      </c>
      <c r="I2443" s="10" t="s">
        <v>152</v>
      </c>
      <c r="J2443" s="10" t="s">
        <v>153</v>
      </c>
      <c r="K2443" s="10" t="s">
        <v>154</v>
      </c>
      <c r="M2443" s="12" t="n">
        <v>69.482246100489</v>
      </c>
      <c r="N2443" s="12" t="n">
        <v>0.995914303880355</v>
      </c>
      <c r="O2443" s="12" t="n">
        <v>69.3851213171336</v>
      </c>
      <c r="P2443" s="12" t="n">
        <v>69.2894287014347</v>
      </c>
      <c r="Q2443" s="12" t="n">
        <v>71.1937290930813</v>
      </c>
      <c r="R2443" s="12" t="n">
        <v>69.4620315925467</v>
      </c>
      <c r="S2443" s="12" t="n">
        <v>69.4523076270132</v>
      </c>
      <c r="T2443" s="12" t="n">
        <v>68.1112814749771</v>
      </c>
      <c r="U2443" s="12" t="n">
        <v>67.4016647338867</v>
      </c>
      <c r="V2443" s="12" t="n">
        <v>71.7591171264648</v>
      </c>
      <c r="W2443" s="12" t="n">
        <v>4.35745239257813</v>
      </c>
      <c r="X2443" s="13" t="n">
        <v>81.5493284340831</v>
      </c>
      <c r="Y2443" s="13" t="n">
        <v>99.5531812425307</v>
      </c>
      <c r="Z2443" s="13" t="n">
        <v>69.5999999999999</v>
      </c>
      <c r="AA2443" s="10" t="s">
        <v>170</v>
      </c>
      <c r="AE2443" s="10" t="s">
        <v>156</v>
      </c>
      <c r="AG2443" s="13" t="n">
        <v>98.4442220232138</v>
      </c>
      <c r="AH2443" s="13" t="n">
        <v>100</v>
      </c>
      <c r="AI2443" s="13" t="n">
        <v>65.7</v>
      </c>
      <c r="AJ2443" s="13" t="n">
        <v>75.6</v>
      </c>
      <c r="AK2443" s="13" t="n">
        <v>69.3</v>
      </c>
      <c r="AL2443" s="12" t="n">
        <v>69.4594539794957</v>
      </c>
      <c r="AM2443" s="10" t="s">
        <v>157</v>
      </c>
    </row>
    <row r="2444" customFormat="false" ht="15" hidden="false" customHeight="false" outlineLevel="0" collapsed="false">
      <c r="A2444" s="10" t="s">
        <v>5354</v>
      </c>
      <c r="B2444" s="10" t="s">
        <v>5293</v>
      </c>
      <c r="C2444" s="10" t="s">
        <v>148</v>
      </c>
      <c r="D2444" s="11" t="n">
        <v>46299.2069328704</v>
      </c>
      <c r="E2444" s="10" t="s">
        <v>5355</v>
      </c>
      <c r="F2444" s="10" t="s">
        <v>5293</v>
      </c>
      <c r="G2444" s="10" t="s">
        <v>5295</v>
      </c>
      <c r="H2444" s="10" t="s">
        <v>247</v>
      </c>
      <c r="I2444" s="10" t="s">
        <v>152</v>
      </c>
      <c r="J2444" s="10" t="s">
        <v>248</v>
      </c>
      <c r="K2444" s="10" t="s">
        <v>154</v>
      </c>
      <c r="M2444" s="12" t="n">
        <v>68.4395260324293</v>
      </c>
      <c r="N2444" s="12" t="n">
        <v>1.11707454863923</v>
      </c>
      <c r="O2444" s="12" t="n">
        <v>68.2164344551205</v>
      </c>
      <c r="P2444" s="12" t="n">
        <v>71.2105390041605</v>
      </c>
      <c r="Q2444" s="12" t="n">
        <v>68.5239232440691</v>
      </c>
      <c r="R2444" s="12" t="n">
        <v>68.8126033414678</v>
      </c>
      <c r="S2444" s="12" t="n">
        <v>68.5868344092322</v>
      </c>
      <c r="T2444" s="12" t="n">
        <v>67.1202613830566</v>
      </c>
      <c r="U2444" s="12" t="n">
        <v>66.2876129150391</v>
      </c>
      <c r="V2444" s="12" t="n">
        <v>72.0104141235352</v>
      </c>
      <c r="W2444" s="12" t="n">
        <v>5.72280120849609</v>
      </c>
      <c r="X2444" s="13" t="n">
        <v>87.2609869682621</v>
      </c>
      <c r="Y2444" s="13" t="n">
        <v>96.618792314014</v>
      </c>
      <c r="Z2444" s="13" t="n">
        <v>68.9999999999999</v>
      </c>
      <c r="AA2444" s="10" t="s">
        <v>170</v>
      </c>
      <c r="AG2444" s="13" t="n">
        <v>99.1425467525413</v>
      </c>
      <c r="AH2444" s="13" t="n">
        <v>100</v>
      </c>
      <c r="AI2444" s="13" t="n">
        <v>64.5</v>
      </c>
      <c r="AJ2444" s="13" t="n">
        <v>74.9</v>
      </c>
      <c r="AK2444" s="13" t="n">
        <v>67.9</v>
      </c>
      <c r="AL2444" s="12" t="n">
        <v>68.3350349310854</v>
      </c>
      <c r="AM2444" s="10" t="s">
        <v>157</v>
      </c>
    </row>
    <row r="2445" customFormat="false" ht="15" hidden="false" customHeight="false" outlineLevel="0" collapsed="false">
      <c r="A2445" s="10" t="s">
        <v>5356</v>
      </c>
      <c r="B2445" s="10" t="s">
        <v>5293</v>
      </c>
      <c r="C2445" s="10" t="s">
        <v>148</v>
      </c>
      <c r="D2445" s="11" t="n">
        <v>46299.2069560185</v>
      </c>
      <c r="E2445" s="10" t="s">
        <v>5357</v>
      </c>
      <c r="F2445" s="10" t="s">
        <v>5293</v>
      </c>
      <c r="G2445" s="10" t="s">
        <v>5295</v>
      </c>
      <c r="H2445" s="10" t="s">
        <v>251</v>
      </c>
      <c r="I2445" s="10" t="s">
        <v>152</v>
      </c>
      <c r="J2445" s="10" t="s">
        <v>248</v>
      </c>
      <c r="K2445" s="10" t="s">
        <v>154</v>
      </c>
      <c r="M2445" s="12" t="n">
        <v>68.188432496428</v>
      </c>
      <c r="N2445" s="12" t="n">
        <v>1.09106534839367</v>
      </c>
      <c r="O2445" s="12" t="n">
        <v>68.0231885607478</v>
      </c>
      <c r="P2445" s="12" t="n">
        <v>70.3287996337868</v>
      </c>
      <c r="Q2445" s="12" t="n">
        <v>67.5991263325247</v>
      </c>
      <c r="R2445" s="12" t="n">
        <v>68.9620341255031</v>
      </c>
      <c r="S2445" s="12" t="n">
        <v>68.4866291172329</v>
      </c>
      <c r="T2445" s="12" t="n">
        <v>66.767088650363</v>
      </c>
      <c r="U2445" s="12" t="n">
        <v>66.2017288208008</v>
      </c>
      <c r="V2445" s="12" t="n">
        <v>71.3200454711914</v>
      </c>
      <c r="W2445" s="12" t="n">
        <v>5.11831665039063</v>
      </c>
      <c r="X2445" s="13" t="n">
        <v>86.1118278716183</v>
      </c>
      <c r="Y2445" s="13" t="n">
        <v>98.4845477461742</v>
      </c>
      <c r="Z2445" s="13" t="n">
        <v>68.8999999999999</v>
      </c>
      <c r="AA2445" s="10" t="s">
        <v>170</v>
      </c>
      <c r="AG2445" s="13" t="n">
        <v>98.9337051292122</v>
      </c>
      <c r="AH2445" s="13" t="n">
        <v>100</v>
      </c>
      <c r="AI2445" s="13" t="n">
        <v>64.1</v>
      </c>
      <c r="AJ2445" s="13" t="n">
        <v>74.8</v>
      </c>
      <c r="AK2445" s="13" t="n">
        <v>67</v>
      </c>
      <c r="AL2445" s="12" t="n">
        <v>67.4618243243243</v>
      </c>
      <c r="AM2445" s="10" t="s">
        <v>157</v>
      </c>
    </row>
    <row r="2446" customFormat="false" ht="15" hidden="false" customHeight="false" outlineLevel="0" collapsed="false">
      <c r="A2446" s="10" t="s">
        <v>5358</v>
      </c>
      <c r="B2446" s="10" t="s">
        <v>5293</v>
      </c>
      <c r="C2446" s="10" t="s">
        <v>148</v>
      </c>
      <c r="D2446" s="11" t="n">
        <v>46299.2070601852</v>
      </c>
      <c r="E2446" s="10" t="s">
        <v>5359</v>
      </c>
      <c r="F2446" s="10" t="s">
        <v>5293</v>
      </c>
      <c r="G2446" s="10" t="s">
        <v>5295</v>
      </c>
      <c r="H2446" s="10" t="s">
        <v>254</v>
      </c>
      <c r="I2446" s="10" t="s">
        <v>152</v>
      </c>
      <c r="J2446" s="10" t="s">
        <v>248</v>
      </c>
      <c r="K2446" s="10" t="s">
        <v>154</v>
      </c>
      <c r="M2446" s="12" t="n">
        <v>67.8355015672735</v>
      </c>
      <c r="N2446" s="12" t="n">
        <v>1.19991698235687</v>
      </c>
      <c r="O2446" s="12" t="n">
        <v>67.6257999073063</v>
      </c>
      <c r="P2446" s="12" t="n">
        <v>70.2586204667022</v>
      </c>
      <c r="Q2446" s="12" t="n">
        <v>67.2414899701657</v>
      </c>
      <c r="R2446" s="12" t="n">
        <v>68.685963005741</v>
      </c>
      <c r="S2446" s="12" t="n">
        <v>68.4502224839043</v>
      </c>
      <c r="T2446" s="12" t="n">
        <v>66.2118455410309</v>
      </c>
      <c r="U2446" s="12" t="n">
        <v>65.9814834594727</v>
      </c>
      <c r="V2446" s="12" t="n">
        <v>71.2477035522461</v>
      </c>
      <c r="W2446" s="12" t="n">
        <v>5.26622009277344</v>
      </c>
      <c r="X2446" s="13" t="n">
        <v>80.319757816565</v>
      </c>
      <c r="Y2446" s="13" t="n">
        <v>98.3756681330117</v>
      </c>
      <c r="Z2446" s="13" t="n">
        <v>68.4</v>
      </c>
      <c r="AA2446" s="10" t="s">
        <v>170</v>
      </c>
      <c r="AG2446" s="13" t="n">
        <v>98.9747191011236</v>
      </c>
      <c r="AH2446" s="13" t="n">
        <v>100</v>
      </c>
      <c r="AI2446" s="13" t="n">
        <v>64.5</v>
      </c>
      <c r="AJ2446" s="13" t="n">
        <v>74.5</v>
      </c>
      <c r="AK2446" s="13" t="n">
        <v>67</v>
      </c>
      <c r="AL2446" s="12" t="n">
        <v>67.2991268470071</v>
      </c>
      <c r="AM2446" s="10" t="s">
        <v>157</v>
      </c>
    </row>
    <row r="2447" customFormat="false" ht="15" hidden="false" customHeight="false" outlineLevel="0" collapsed="false">
      <c r="A2447" s="10" t="s">
        <v>5360</v>
      </c>
      <c r="B2447" s="10" t="s">
        <v>5293</v>
      </c>
      <c r="C2447" s="10" t="s">
        <v>148</v>
      </c>
      <c r="D2447" s="11" t="n">
        <v>46299.2070833333</v>
      </c>
      <c r="E2447" s="10" t="s">
        <v>5361</v>
      </c>
      <c r="F2447" s="10" t="s">
        <v>5293</v>
      </c>
      <c r="G2447" s="10" t="s">
        <v>5295</v>
      </c>
      <c r="H2447" s="10" t="s">
        <v>257</v>
      </c>
      <c r="I2447" s="10" t="s">
        <v>152</v>
      </c>
      <c r="J2447" s="10" t="s">
        <v>248</v>
      </c>
      <c r="K2447" s="10" t="s">
        <v>154</v>
      </c>
      <c r="M2447" s="12" t="n">
        <v>68.5806938838871</v>
      </c>
      <c r="N2447" s="12" t="n">
        <v>1.03954507488193</v>
      </c>
      <c r="O2447" s="12" t="n">
        <v>68.3896477626445</v>
      </c>
      <c r="P2447" s="12" t="n">
        <v>70.8179403406637</v>
      </c>
      <c r="Q2447" s="12" t="n">
        <v>68.6675970592488</v>
      </c>
      <c r="R2447" s="12" t="n">
        <v>69.2212521584747</v>
      </c>
      <c r="S2447" s="12" t="n">
        <v>68.552228113897</v>
      </c>
      <c r="T2447" s="12" t="n">
        <v>67.233044173005</v>
      </c>
      <c r="U2447" s="12" t="n">
        <v>66.746711730957</v>
      </c>
      <c r="V2447" s="12" t="n">
        <v>71.754997253418</v>
      </c>
      <c r="W2447" s="12" t="n">
        <v>5.00828552246094</v>
      </c>
      <c r="X2447" s="13" t="n">
        <v>87.013357805649</v>
      </c>
      <c r="Y2447" s="13" t="n">
        <v>98.4256143570919</v>
      </c>
      <c r="Z2447" s="13" t="n">
        <v>69</v>
      </c>
      <c r="AA2447" s="10" t="s">
        <v>170</v>
      </c>
      <c r="AG2447" s="13" t="n">
        <v>98.8618836883436</v>
      </c>
      <c r="AH2447" s="13" t="n">
        <v>100</v>
      </c>
      <c r="AI2447" s="13" t="n">
        <v>64.4</v>
      </c>
      <c r="AJ2447" s="13" t="n">
        <v>75.3</v>
      </c>
      <c r="AK2447" s="13" t="n">
        <v>67</v>
      </c>
      <c r="AL2447" s="12" t="n">
        <v>67.5218202764977</v>
      </c>
      <c r="AM2447" s="10" t="s">
        <v>157</v>
      </c>
    </row>
    <row r="2448" customFormat="false" ht="15" hidden="false" customHeight="false" outlineLevel="0" collapsed="false">
      <c r="A2448" s="10" t="s">
        <v>5362</v>
      </c>
      <c r="B2448" s="10" t="s">
        <v>5293</v>
      </c>
      <c r="C2448" s="10" t="s">
        <v>148</v>
      </c>
      <c r="D2448" s="11" t="n">
        <v>46299.2071064815</v>
      </c>
      <c r="E2448" s="10" t="s">
        <v>5363</v>
      </c>
      <c r="F2448" s="10" t="s">
        <v>5293</v>
      </c>
      <c r="G2448" s="10" t="s">
        <v>5295</v>
      </c>
      <c r="H2448" s="10" t="s">
        <v>260</v>
      </c>
      <c r="I2448" s="10" t="s">
        <v>152</v>
      </c>
      <c r="J2448" s="10" t="s">
        <v>248</v>
      </c>
      <c r="K2448" s="10" t="s">
        <v>154</v>
      </c>
      <c r="M2448" s="12" t="n">
        <v>67.5540124067883</v>
      </c>
      <c r="N2448" s="12" t="n">
        <v>1.11362318024246</v>
      </c>
      <c r="O2448" s="12" t="n">
        <v>67.3783161362371</v>
      </c>
      <c r="P2448" s="12" t="n">
        <v>70.004711420648</v>
      </c>
      <c r="Q2448" s="12" t="n">
        <v>67.315550570743</v>
      </c>
      <c r="R2448" s="12" t="n">
        <v>68.0680193261486</v>
      </c>
      <c r="S2448" s="12" t="n">
        <v>67.5743260460104</v>
      </c>
      <c r="T2448" s="12" t="n">
        <v>66.119266491103</v>
      </c>
      <c r="U2448" s="12" t="n">
        <v>65.5110626220703</v>
      </c>
      <c r="V2448" s="12" t="n">
        <v>70.8238983154297</v>
      </c>
      <c r="W2448" s="12" t="n">
        <v>5.31283569335938</v>
      </c>
      <c r="X2448" s="13" t="n">
        <v>84.7384909467424</v>
      </c>
      <c r="Y2448" s="13" t="n">
        <v>97.2261455954973</v>
      </c>
      <c r="Z2448" s="13" t="n">
        <v>68.1999999999999</v>
      </c>
      <c r="AA2448" s="10" t="s">
        <v>170</v>
      </c>
      <c r="AE2448" s="10" t="s">
        <v>156</v>
      </c>
      <c r="AG2448" s="13" t="n">
        <v>98.3734146800109</v>
      </c>
      <c r="AH2448" s="13" t="n">
        <v>100</v>
      </c>
      <c r="AI2448" s="13" t="n">
        <v>63.5</v>
      </c>
      <c r="AJ2448" s="13" t="n">
        <v>75.2</v>
      </c>
      <c r="AK2448" s="13" t="n">
        <v>67.8</v>
      </c>
      <c r="AL2448" s="12" t="n">
        <v>67.6625944346512</v>
      </c>
      <c r="AM2448" s="10" t="s">
        <v>157</v>
      </c>
    </row>
    <row r="2449" customFormat="false" ht="15" hidden="false" customHeight="false" outlineLevel="0" collapsed="false">
      <c r="A2449" s="10" t="s">
        <v>5364</v>
      </c>
      <c r="B2449" s="10" t="s">
        <v>5293</v>
      </c>
      <c r="C2449" s="10" t="s">
        <v>148</v>
      </c>
      <c r="D2449" s="11" t="n">
        <v>46299.2071296296</v>
      </c>
      <c r="E2449" s="10" t="s">
        <v>5365</v>
      </c>
      <c r="F2449" s="10" t="s">
        <v>5293</v>
      </c>
      <c r="G2449" s="10" t="s">
        <v>5295</v>
      </c>
      <c r="H2449" s="10" t="s">
        <v>267</v>
      </c>
      <c r="I2449" s="10" t="s">
        <v>152</v>
      </c>
      <c r="J2449" s="10" t="s">
        <v>248</v>
      </c>
      <c r="K2449" s="10" t="s">
        <v>154</v>
      </c>
      <c r="M2449" s="12" t="n">
        <v>68.1150568855626</v>
      </c>
      <c r="N2449" s="12" t="n">
        <v>0.890887664062429</v>
      </c>
      <c r="O2449" s="12" t="n">
        <v>67.9077398146885</v>
      </c>
      <c r="P2449" s="12" t="n">
        <v>70.1191851497042</v>
      </c>
      <c r="Q2449" s="12" t="n">
        <v>68.3800238582593</v>
      </c>
      <c r="R2449" s="12" t="n">
        <v>68.5452092295458</v>
      </c>
      <c r="S2449" s="12" t="n">
        <v>68.6335284520709</v>
      </c>
      <c r="T2449" s="12" t="n">
        <v>67.0307229970653</v>
      </c>
      <c r="U2449" s="12" t="n">
        <v>66.6367568969727</v>
      </c>
      <c r="V2449" s="12" t="n">
        <v>71.0802764892578</v>
      </c>
      <c r="W2449" s="12" t="n">
        <v>4.44351959228516</v>
      </c>
      <c r="X2449" s="13" t="n">
        <v>91.9067956414935</v>
      </c>
      <c r="Y2449" s="13" t="n">
        <v>99.5871854200006</v>
      </c>
      <c r="Z2449" s="13" t="n">
        <v>68.7999999999999</v>
      </c>
      <c r="AA2449" s="10" t="s">
        <v>170</v>
      </c>
      <c r="AG2449" s="13" t="n">
        <v>98.8732678256488</v>
      </c>
      <c r="AH2449" s="13" t="n">
        <v>100</v>
      </c>
      <c r="AI2449" s="13" t="n">
        <v>64</v>
      </c>
      <c r="AJ2449" s="13" t="n">
        <v>72.7</v>
      </c>
      <c r="AK2449" s="13" t="n">
        <v>67.3</v>
      </c>
      <c r="AL2449" s="12" t="n">
        <v>67.9303306369742</v>
      </c>
      <c r="AM2449" s="10" t="s">
        <v>157</v>
      </c>
    </row>
    <row r="2450" customFormat="false" ht="15" hidden="false" customHeight="false" outlineLevel="0" collapsed="false">
      <c r="A2450" s="10" t="s">
        <v>5366</v>
      </c>
      <c r="B2450" s="10" t="s">
        <v>5293</v>
      </c>
      <c r="C2450" s="10" t="s">
        <v>148</v>
      </c>
      <c r="D2450" s="11" t="n">
        <v>46299.2071527778</v>
      </c>
      <c r="E2450" s="10" t="s">
        <v>5367</v>
      </c>
      <c r="F2450" s="10" t="s">
        <v>5293</v>
      </c>
      <c r="G2450" s="10" t="s">
        <v>5295</v>
      </c>
      <c r="H2450" s="10" t="s">
        <v>271</v>
      </c>
      <c r="I2450" s="10" t="s">
        <v>152</v>
      </c>
      <c r="J2450" s="10" t="s">
        <v>248</v>
      </c>
      <c r="K2450" s="10" t="s">
        <v>154</v>
      </c>
      <c r="M2450" s="12" t="n">
        <v>66.014390968466</v>
      </c>
      <c r="N2450" s="12" t="n">
        <v>1.30858840575297</v>
      </c>
      <c r="O2450" s="12" t="n">
        <v>65.681371667077</v>
      </c>
      <c r="P2450" s="12" t="n">
        <v>68.7909823326421</v>
      </c>
      <c r="Q2450" s="12" t="n">
        <v>66.5579875764393</v>
      </c>
      <c r="R2450" s="12" t="n">
        <v>67.0872738912242</v>
      </c>
      <c r="S2450" s="12" t="n">
        <v>66.7264702825697</v>
      </c>
      <c r="T2450" s="12" t="n">
        <v>64.5351567122025</v>
      </c>
      <c r="U2450" s="12" t="n">
        <v>64.103630065918</v>
      </c>
      <c r="V2450" s="12" t="n">
        <v>69.727180480957</v>
      </c>
      <c r="W2450" s="12" t="n">
        <v>5.62355041503906</v>
      </c>
      <c r="X2450" s="13" t="n">
        <v>79.3048091016961</v>
      </c>
      <c r="Y2450" s="13" t="n">
        <v>97.351155161583</v>
      </c>
      <c r="Z2450" s="13" t="n">
        <v>66.6</v>
      </c>
      <c r="AA2450" s="10" t="s">
        <v>170</v>
      </c>
      <c r="AG2450" s="13" t="n">
        <v>98.5802752293578</v>
      </c>
      <c r="AH2450" s="13" t="n">
        <v>100</v>
      </c>
      <c r="AI2450" s="13" t="n">
        <v>63.3</v>
      </c>
      <c r="AJ2450" s="13" t="n">
        <v>72.2</v>
      </c>
      <c r="AK2450" s="13" t="n">
        <v>65</v>
      </c>
      <c r="AL2450" s="12" t="n">
        <v>65.0481660341556</v>
      </c>
      <c r="AM2450" s="10" t="s">
        <v>157</v>
      </c>
    </row>
    <row r="2451" customFormat="false" ht="15" hidden="false" customHeight="false" outlineLevel="0" collapsed="false">
      <c r="A2451" s="10" t="s">
        <v>5368</v>
      </c>
      <c r="B2451" s="10" t="s">
        <v>5293</v>
      </c>
      <c r="C2451" s="10" t="s">
        <v>148</v>
      </c>
      <c r="D2451" s="11" t="n">
        <v>46299.2071759259</v>
      </c>
      <c r="E2451" s="10" t="s">
        <v>5369</v>
      </c>
      <c r="F2451" s="10" t="s">
        <v>5293</v>
      </c>
      <c r="G2451" s="10" t="s">
        <v>5295</v>
      </c>
      <c r="H2451" s="10" t="s">
        <v>274</v>
      </c>
      <c r="I2451" s="10" t="s">
        <v>152</v>
      </c>
      <c r="J2451" s="10" t="s">
        <v>248</v>
      </c>
      <c r="K2451" s="10" t="s">
        <v>154</v>
      </c>
      <c r="M2451" s="12" t="n">
        <v>65.8897595673356</v>
      </c>
      <c r="N2451" s="12" t="n">
        <v>1.14233407441192</v>
      </c>
      <c r="O2451" s="12" t="n">
        <v>65.5985334633286</v>
      </c>
      <c r="P2451" s="12" t="n">
        <v>68.0951588179806</v>
      </c>
      <c r="Q2451" s="12" t="n">
        <v>66.5436405006712</v>
      </c>
      <c r="R2451" s="12" t="n">
        <v>67.1478838526513</v>
      </c>
      <c r="S2451" s="12" t="n">
        <v>66.3565071234922</v>
      </c>
      <c r="T2451" s="12" t="n">
        <v>64.5441144060223</v>
      </c>
      <c r="U2451" s="12" t="n">
        <v>64.2333297729492</v>
      </c>
      <c r="V2451" s="12" t="n">
        <v>69.3993988037109</v>
      </c>
      <c r="W2451" s="12" t="n">
        <v>5.16606903076172</v>
      </c>
      <c r="X2451" s="13" t="n">
        <v>85.4135951190862</v>
      </c>
      <c r="Y2451" s="13" t="n">
        <v>98.6910712359308</v>
      </c>
      <c r="Z2451" s="13" t="n">
        <v>66.7</v>
      </c>
      <c r="AA2451" s="10" t="s">
        <v>170</v>
      </c>
      <c r="AG2451" s="13" t="n">
        <v>98.4854208475977</v>
      </c>
      <c r="AH2451" s="13" t="n">
        <v>100</v>
      </c>
      <c r="AI2451" s="13" t="n">
        <v>62.9</v>
      </c>
      <c r="AJ2451" s="13" t="n">
        <v>71.9</v>
      </c>
      <c r="AK2451" s="13" t="n">
        <v>64.8</v>
      </c>
      <c r="AL2451" s="12" t="n">
        <v>65.0048200299779</v>
      </c>
      <c r="AM2451" s="10" t="s">
        <v>157</v>
      </c>
    </row>
    <row r="2452" customFormat="false" ht="15" hidden="false" customHeight="false" outlineLevel="0" collapsed="false">
      <c r="A2452" s="10" t="s">
        <v>5370</v>
      </c>
      <c r="B2452" s="10" t="s">
        <v>5293</v>
      </c>
      <c r="C2452" s="10" t="s">
        <v>148</v>
      </c>
      <c r="D2452" s="11" t="n">
        <v>46299.2071875</v>
      </c>
      <c r="E2452" s="10" t="s">
        <v>5371</v>
      </c>
      <c r="F2452" s="10" t="s">
        <v>5293</v>
      </c>
      <c r="G2452" s="10" t="s">
        <v>5295</v>
      </c>
      <c r="H2452" s="10" t="s">
        <v>277</v>
      </c>
      <c r="I2452" s="10" t="s">
        <v>152</v>
      </c>
      <c r="J2452" s="10" t="s">
        <v>248</v>
      </c>
      <c r="K2452" s="10" t="s">
        <v>154</v>
      </c>
      <c r="M2452" s="12" t="n">
        <v>66.4238725235468</v>
      </c>
      <c r="N2452" s="12" t="n">
        <v>1.09405160369137</v>
      </c>
      <c r="O2452" s="12" t="n">
        <v>66.1581661412318</v>
      </c>
      <c r="P2452" s="12" t="n">
        <v>66.9002825838179</v>
      </c>
      <c r="Q2452" s="12" t="n">
        <v>68.8336728880371</v>
      </c>
      <c r="R2452" s="12" t="n">
        <v>66.7992593057995</v>
      </c>
      <c r="S2452" s="12" t="n">
        <v>67.3014367225369</v>
      </c>
      <c r="T2452" s="12" t="n">
        <v>65.0872547786888</v>
      </c>
      <c r="U2452" s="12" t="n">
        <v>64.8222198486328</v>
      </c>
      <c r="V2452" s="12" t="n">
        <v>69.877799987793</v>
      </c>
      <c r="W2452" s="12" t="n">
        <v>5.05558013916016</v>
      </c>
      <c r="X2452" s="13" t="n">
        <v>89.8249795368097</v>
      </c>
      <c r="Y2452" s="13" t="n">
        <v>98.6602628918099</v>
      </c>
      <c r="Z2452" s="13" t="n">
        <v>67.3</v>
      </c>
      <c r="AA2452" s="10" t="s">
        <v>170</v>
      </c>
      <c r="AG2452" s="13" t="n">
        <v>98.6779745572462</v>
      </c>
      <c r="AH2452" s="13" t="n">
        <v>100</v>
      </c>
      <c r="AI2452" s="13" t="n">
        <v>63.4</v>
      </c>
      <c r="AJ2452" s="13" t="n">
        <v>73</v>
      </c>
      <c r="AK2452" s="13" t="n">
        <v>66</v>
      </c>
      <c r="AL2452" s="12" t="n">
        <v>65.7801652892562</v>
      </c>
      <c r="AM2452" s="10" t="s">
        <v>5165</v>
      </c>
    </row>
    <row r="2453" customFormat="false" ht="15" hidden="false" customHeight="false" outlineLevel="0" collapsed="false">
      <c r="A2453" s="10" t="s">
        <v>5372</v>
      </c>
      <c r="B2453" s="10" t="s">
        <v>5293</v>
      </c>
      <c r="C2453" s="10" t="s">
        <v>148</v>
      </c>
      <c r="D2453" s="11" t="n">
        <v>46299.2072453704</v>
      </c>
      <c r="E2453" s="10" t="s">
        <v>5373</v>
      </c>
      <c r="F2453" s="10" t="s">
        <v>5293</v>
      </c>
      <c r="G2453" s="10" t="s">
        <v>5295</v>
      </c>
      <c r="H2453" s="10" t="s">
        <v>280</v>
      </c>
      <c r="I2453" s="10" t="s">
        <v>152</v>
      </c>
      <c r="J2453" s="10" t="s">
        <v>248</v>
      </c>
      <c r="K2453" s="10" t="s">
        <v>154</v>
      </c>
      <c r="L2453" s="10" t="s">
        <v>807</v>
      </c>
      <c r="M2453" s="12" t="n">
        <v>66.8368813136406</v>
      </c>
      <c r="N2453" s="12" t="n">
        <v>0.921576307818056</v>
      </c>
      <c r="O2453" s="12" t="n">
        <v>66.652810894482</v>
      </c>
      <c r="P2453" s="12" t="n">
        <v>67.2076588153471</v>
      </c>
      <c r="Q2453" s="12" t="n">
        <v>68.9578131756884</v>
      </c>
      <c r="R2453" s="12" t="n">
        <v>66.7075348558097</v>
      </c>
      <c r="S2453" s="12" t="n">
        <v>67.6435624480878</v>
      </c>
      <c r="T2453" s="12" t="n">
        <v>65.5584872393729</v>
      </c>
      <c r="U2453" s="12" t="n">
        <v>65.2838745117188</v>
      </c>
      <c r="V2453" s="12" t="n">
        <v>69.6575393676758</v>
      </c>
      <c r="W2453" s="12" t="n">
        <v>4.37366485595703</v>
      </c>
      <c r="X2453" s="13" t="n">
        <v>91.2213580574445</v>
      </c>
      <c r="Y2453" s="13" t="n">
        <v>99.5154781685913</v>
      </c>
      <c r="Z2453" s="13" t="n">
        <v>67.4</v>
      </c>
      <c r="AA2453" s="10" t="s">
        <v>170</v>
      </c>
      <c r="AG2453" s="13" t="n">
        <v>94.0114729781173</v>
      </c>
      <c r="AH2453" s="13" t="n">
        <v>100</v>
      </c>
      <c r="AI2453" s="13" t="n">
        <v>63.3</v>
      </c>
      <c r="AJ2453" s="13" t="n">
        <v>73.4</v>
      </c>
      <c r="AK2453" s="13" t="n">
        <v>65.8</v>
      </c>
      <c r="AL2453" s="12" t="n">
        <v>66.1926958525346</v>
      </c>
      <c r="AM2453" s="10" t="s">
        <v>5165</v>
      </c>
      <c r="AO2453" s="10" t="s">
        <v>5166</v>
      </c>
    </row>
    <row r="2454" customFormat="false" ht="15" hidden="false" customHeight="false" outlineLevel="0" collapsed="false">
      <c r="A2454" s="10" t="s">
        <v>5374</v>
      </c>
      <c r="B2454" s="10" t="s">
        <v>5293</v>
      </c>
      <c r="C2454" s="10" t="s">
        <v>148</v>
      </c>
      <c r="D2454" s="11" t="n">
        <v>46299.2072569444</v>
      </c>
      <c r="E2454" s="10" t="s">
        <v>5375</v>
      </c>
      <c r="F2454" s="10" t="s">
        <v>5293</v>
      </c>
      <c r="G2454" s="10" t="s">
        <v>5295</v>
      </c>
      <c r="H2454" s="10" t="s">
        <v>283</v>
      </c>
      <c r="I2454" s="10" t="s">
        <v>152</v>
      </c>
      <c r="J2454" s="10" t="s">
        <v>248</v>
      </c>
      <c r="K2454" s="10" t="s">
        <v>154</v>
      </c>
      <c r="M2454" s="12" t="n">
        <v>67.1648341995982</v>
      </c>
      <c r="N2454" s="12" t="n">
        <v>1.0830234529343</v>
      </c>
      <c r="O2454" s="12" t="n">
        <v>66.9713575462924</v>
      </c>
      <c r="P2454" s="12" t="n">
        <v>68.8480614523286</v>
      </c>
      <c r="Q2454" s="12" t="n">
        <v>67.4734287666594</v>
      </c>
      <c r="R2454" s="12" t="n">
        <v>68.3229384929957</v>
      </c>
      <c r="S2454" s="12" t="n">
        <v>66.987780679449</v>
      </c>
      <c r="T2454" s="12" t="n">
        <v>65.5972920520153</v>
      </c>
      <c r="U2454" s="12" t="n">
        <v>65.2410125732422</v>
      </c>
      <c r="V2454" s="12" t="n">
        <v>69.9231185913086</v>
      </c>
      <c r="W2454" s="12" t="n">
        <v>4.68210601806641</v>
      </c>
      <c r="X2454" s="13" t="n">
        <v>82.5962687730603</v>
      </c>
      <c r="Y2454" s="13" t="n">
        <v>98.6657485839006</v>
      </c>
      <c r="Z2454" s="13" t="n">
        <v>67.6999999999999</v>
      </c>
      <c r="AA2454" s="10" t="s">
        <v>170</v>
      </c>
      <c r="AG2454" s="13" t="n">
        <v>98.5885185849323</v>
      </c>
      <c r="AH2454" s="13" t="n">
        <v>100</v>
      </c>
      <c r="AI2454" s="13" t="n">
        <v>63.1</v>
      </c>
      <c r="AJ2454" s="13" t="n">
        <v>74</v>
      </c>
      <c r="AK2454" s="13" t="n">
        <v>66.3</v>
      </c>
      <c r="AL2454" s="12" t="n">
        <v>66.7333333333333</v>
      </c>
      <c r="AM2454" s="10" t="s">
        <v>157</v>
      </c>
    </row>
    <row r="2455" customFormat="false" ht="15" hidden="false" customHeight="false" outlineLevel="0" collapsed="false">
      <c r="A2455" s="10" t="s">
        <v>5376</v>
      </c>
      <c r="B2455" s="10" t="s">
        <v>5293</v>
      </c>
      <c r="C2455" s="10" t="s">
        <v>148</v>
      </c>
      <c r="D2455" s="11" t="n">
        <v>46299.2073726852</v>
      </c>
      <c r="E2455" s="10" t="s">
        <v>5377</v>
      </c>
      <c r="F2455" s="10" t="s">
        <v>5293</v>
      </c>
      <c r="G2455" s="10" t="s">
        <v>5295</v>
      </c>
      <c r="H2455" s="10" t="s">
        <v>286</v>
      </c>
      <c r="I2455" s="10" t="s">
        <v>152</v>
      </c>
      <c r="J2455" s="10" t="s">
        <v>248</v>
      </c>
      <c r="K2455" s="10" t="s">
        <v>154</v>
      </c>
      <c r="M2455" s="12" t="n">
        <v>66.5865534593595</v>
      </c>
      <c r="N2455" s="12" t="n">
        <v>0.982243318904947</v>
      </c>
      <c r="O2455" s="12" t="n">
        <v>66.3172724623739</v>
      </c>
      <c r="P2455" s="12" t="n">
        <v>68.3980866213727</v>
      </c>
      <c r="Q2455" s="12" t="n">
        <v>66.8069425384713</v>
      </c>
      <c r="R2455" s="12" t="n">
        <v>67.3664897420124</v>
      </c>
      <c r="S2455" s="12" t="n">
        <v>68.2109525441514</v>
      </c>
      <c r="T2455" s="12" t="n">
        <v>65.1867268581822</v>
      </c>
      <c r="U2455" s="12" t="n">
        <v>64.9925918579102</v>
      </c>
      <c r="V2455" s="12" t="n">
        <v>69.6152114868164</v>
      </c>
      <c r="W2455" s="12" t="n">
        <v>4.62261962890625</v>
      </c>
      <c r="X2455" s="13" t="n">
        <v>89.9626168224299</v>
      </c>
      <c r="Y2455" s="13" t="n">
        <v>98.9633357296909</v>
      </c>
      <c r="Z2455" s="13" t="n">
        <v>67.1</v>
      </c>
      <c r="AA2455" s="10" t="s">
        <v>170</v>
      </c>
      <c r="AG2455" s="13" t="n">
        <v>98.1914698366534</v>
      </c>
      <c r="AH2455" s="13" t="n">
        <v>100</v>
      </c>
      <c r="AI2455" s="13" t="n">
        <v>63.6</v>
      </c>
      <c r="AJ2455" s="13" t="n">
        <v>73</v>
      </c>
      <c r="AK2455" s="13" t="n">
        <v>64.5</v>
      </c>
      <c r="AL2455" s="12" t="n">
        <v>64.9925925925926</v>
      </c>
      <c r="AM2455" s="10" t="s">
        <v>157</v>
      </c>
    </row>
    <row r="2456" customFormat="false" ht="15" hidden="false" customHeight="false" outlineLevel="0" collapsed="false">
      <c r="A2456" s="10" t="s">
        <v>5378</v>
      </c>
      <c r="B2456" s="10" t="s">
        <v>5293</v>
      </c>
      <c r="C2456" s="10" t="s">
        <v>148</v>
      </c>
      <c r="D2456" s="11" t="n">
        <v>46299.2073958333</v>
      </c>
      <c r="E2456" s="10" t="s">
        <v>5379</v>
      </c>
      <c r="F2456" s="10" t="s">
        <v>5293</v>
      </c>
      <c r="G2456" s="10" t="s">
        <v>5295</v>
      </c>
      <c r="H2456" s="10" t="s">
        <v>289</v>
      </c>
      <c r="I2456" s="10" t="s">
        <v>152</v>
      </c>
      <c r="J2456" s="10" t="s">
        <v>248</v>
      </c>
      <c r="K2456" s="10" t="s">
        <v>154</v>
      </c>
      <c r="M2456" s="12" t="n">
        <v>64.7523474742541</v>
      </c>
      <c r="N2456" s="12" t="n">
        <v>0.964943485736491</v>
      </c>
      <c r="O2456" s="12" t="n">
        <v>64.5075308763372</v>
      </c>
      <c r="P2456" s="12" t="n">
        <v>67.1381884491559</v>
      </c>
      <c r="Q2456" s="12" t="n">
        <v>64.9096190066354</v>
      </c>
      <c r="R2456" s="12" t="n">
        <v>65.3973729899089</v>
      </c>
      <c r="S2456" s="12" t="n">
        <v>65.3588701631074</v>
      </c>
      <c r="T2456" s="12" t="n">
        <v>63.678232973568</v>
      </c>
      <c r="U2456" s="12" t="n">
        <v>63.2216911315918</v>
      </c>
      <c r="V2456" s="12" t="n">
        <v>67.8743438720703</v>
      </c>
      <c r="W2456" s="12" t="n">
        <v>4.65265274047852</v>
      </c>
      <c r="X2456" s="13" t="n">
        <v>91.7707729001483</v>
      </c>
      <c r="Y2456" s="13" t="n">
        <v>99.337329981306</v>
      </c>
      <c r="Z2456" s="13" t="n">
        <v>65.5</v>
      </c>
      <c r="AA2456" s="10" t="s">
        <v>170</v>
      </c>
      <c r="AG2456" s="13" t="n">
        <v>98.5678340873278</v>
      </c>
      <c r="AH2456" s="13" t="n">
        <v>100</v>
      </c>
      <c r="AI2456" s="13" t="n">
        <v>62.4</v>
      </c>
      <c r="AJ2456" s="13" t="n">
        <v>71.5</v>
      </c>
      <c r="AK2456" s="13" t="n">
        <v>65</v>
      </c>
      <c r="AL2456" s="12" t="n">
        <v>65.6375734491732</v>
      </c>
      <c r="AM2456" s="10" t="s">
        <v>157</v>
      </c>
    </row>
    <row r="2457" customFormat="false" ht="15" hidden="false" customHeight="false" outlineLevel="0" collapsed="false">
      <c r="A2457" s="10" t="s">
        <v>5380</v>
      </c>
      <c r="B2457" s="10" t="s">
        <v>5293</v>
      </c>
      <c r="C2457" s="10" t="s">
        <v>148</v>
      </c>
      <c r="D2457" s="11" t="n">
        <v>46299.2074074074</v>
      </c>
      <c r="E2457" s="10" t="s">
        <v>5381</v>
      </c>
      <c r="F2457" s="10" t="s">
        <v>5293</v>
      </c>
      <c r="G2457" s="10" t="s">
        <v>5295</v>
      </c>
      <c r="H2457" s="10" t="s">
        <v>292</v>
      </c>
      <c r="I2457" s="10" t="s">
        <v>152</v>
      </c>
      <c r="J2457" s="10" t="s">
        <v>248</v>
      </c>
      <c r="K2457" s="10" t="s">
        <v>154</v>
      </c>
      <c r="M2457" s="12" t="n">
        <v>65.7548439158715</v>
      </c>
      <c r="N2457" s="12" t="n">
        <v>0.82337404372455</v>
      </c>
      <c r="O2457" s="12" t="n">
        <v>65.5676967414334</v>
      </c>
      <c r="P2457" s="12" t="n">
        <v>67.1329709963538</v>
      </c>
      <c r="Q2457" s="12" t="n">
        <v>65.8424199846056</v>
      </c>
      <c r="R2457" s="12" t="n">
        <v>67.0310898407698</v>
      </c>
      <c r="S2457" s="12" t="n">
        <v>66.144273877282</v>
      </c>
      <c r="T2457" s="12" t="n">
        <v>64.5282750267736</v>
      </c>
      <c r="U2457" s="12" t="n">
        <v>63.9704208374023</v>
      </c>
      <c r="V2457" s="12" t="n">
        <v>68.190803527832</v>
      </c>
      <c r="W2457" s="12" t="n">
        <v>4.22038269042969</v>
      </c>
      <c r="X2457" s="13" t="n">
        <v>92.53041396205</v>
      </c>
      <c r="Y2457" s="13" t="n">
        <v>99.7342670892558</v>
      </c>
      <c r="Z2457" s="13" t="n">
        <v>66.2</v>
      </c>
      <c r="AA2457" s="10" t="s">
        <v>170</v>
      </c>
      <c r="AG2457" s="13" t="n">
        <v>98.5286096110838</v>
      </c>
      <c r="AH2457" s="13" t="n">
        <v>100</v>
      </c>
      <c r="AI2457" s="13" t="n">
        <v>62.2</v>
      </c>
      <c r="AJ2457" s="13" t="n">
        <v>72.5</v>
      </c>
      <c r="AK2457" s="13" t="n">
        <v>66.2</v>
      </c>
      <c r="AL2457" s="12" t="n">
        <v>66.6315101340969</v>
      </c>
      <c r="AM2457" s="10" t="s">
        <v>157</v>
      </c>
    </row>
    <row r="2458" customFormat="false" ht="15" hidden="false" customHeight="false" outlineLevel="0" collapsed="false">
      <c r="A2458" s="10" t="s">
        <v>5382</v>
      </c>
      <c r="B2458" s="10" t="s">
        <v>5293</v>
      </c>
      <c r="C2458" s="10" t="s">
        <v>148</v>
      </c>
      <c r="D2458" s="11" t="n">
        <v>46299.2074189815</v>
      </c>
      <c r="E2458" s="10" t="s">
        <v>5383</v>
      </c>
      <c r="F2458" s="10" t="s">
        <v>5293</v>
      </c>
      <c r="G2458" s="10" t="s">
        <v>5295</v>
      </c>
      <c r="H2458" s="10" t="s">
        <v>295</v>
      </c>
      <c r="I2458" s="10" t="s">
        <v>152</v>
      </c>
      <c r="J2458" s="10" t="s">
        <v>248</v>
      </c>
      <c r="K2458" s="10" t="s">
        <v>154</v>
      </c>
      <c r="M2458" s="12" t="n">
        <v>65.4503012824116</v>
      </c>
      <c r="N2458" s="12" t="n">
        <v>0.940609920723339</v>
      </c>
      <c r="O2458" s="12" t="n">
        <v>65.2300385298882</v>
      </c>
      <c r="P2458" s="12" t="n">
        <v>67.0865032854463</v>
      </c>
      <c r="Q2458" s="12" t="n">
        <v>65.6958979328076</v>
      </c>
      <c r="R2458" s="12" t="n">
        <v>66.7911728479427</v>
      </c>
      <c r="S2458" s="12" t="n">
        <v>65.6544051606395</v>
      </c>
      <c r="T2458" s="12" t="n">
        <v>64.3134117668907</v>
      </c>
      <c r="U2458" s="12" t="n">
        <v>64.3296279907227</v>
      </c>
      <c r="V2458" s="12" t="n">
        <v>68.4397583007813</v>
      </c>
      <c r="W2458" s="12" t="n">
        <v>4.11013031005859</v>
      </c>
      <c r="X2458" s="13" t="n">
        <v>90.1702758396298</v>
      </c>
      <c r="Y2458" s="13" t="n">
        <v>99.313112324211</v>
      </c>
      <c r="Z2458" s="13" t="n">
        <v>66.3</v>
      </c>
      <c r="AA2458" s="10" t="s">
        <v>170</v>
      </c>
      <c r="AG2458" s="13" t="n">
        <v>98.6272552235613</v>
      </c>
      <c r="AH2458" s="13" t="n">
        <v>100</v>
      </c>
      <c r="AI2458" s="13" t="n">
        <v>62.7</v>
      </c>
      <c r="AJ2458" s="13" t="n">
        <v>73.7</v>
      </c>
      <c r="AK2458" s="13" t="n">
        <v>65.9</v>
      </c>
      <c r="AL2458" s="12" t="n">
        <v>66.3666666666667</v>
      </c>
      <c r="AM2458" s="10" t="s">
        <v>157</v>
      </c>
    </row>
    <row r="2459" customFormat="false" ht="15" hidden="false" customHeight="false" outlineLevel="0" collapsed="false">
      <c r="A2459" s="10" t="s">
        <v>5384</v>
      </c>
      <c r="B2459" s="10" t="s">
        <v>5293</v>
      </c>
      <c r="C2459" s="10" t="s">
        <v>148</v>
      </c>
      <c r="D2459" s="11" t="n">
        <v>46299.2074421296</v>
      </c>
      <c r="E2459" s="10" t="s">
        <v>5385</v>
      </c>
      <c r="F2459" s="10" t="s">
        <v>5293</v>
      </c>
      <c r="G2459" s="10" t="s">
        <v>5295</v>
      </c>
      <c r="H2459" s="10" t="s">
        <v>298</v>
      </c>
      <c r="I2459" s="10" t="s">
        <v>152</v>
      </c>
      <c r="J2459" s="10" t="s">
        <v>248</v>
      </c>
      <c r="K2459" s="10" t="s">
        <v>154</v>
      </c>
      <c r="M2459" s="12" t="n">
        <v>67.5968580402376</v>
      </c>
      <c r="N2459" s="12" t="n">
        <v>0.655196969748703</v>
      </c>
      <c r="O2459" s="12" t="n">
        <v>67.4277554953013</v>
      </c>
      <c r="P2459" s="12" t="n">
        <v>69.1515659087061</v>
      </c>
      <c r="Q2459" s="12" t="n">
        <v>68.2568069156179</v>
      </c>
      <c r="R2459" s="12" t="n">
        <v>68.0878848606469</v>
      </c>
      <c r="S2459" s="12" t="n">
        <v>67.543154600308</v>
      </c>
      <c r="T2459" s="12" t="n">
        <v>66.7374568256278</v>
      </c>
      <c r="U2459" s="12" t="n">
        <v>66.4049606323242</v>
      </c>
      <c r="V2459" s="12" t="n">
        <v>69.7707977294922</v>
      </c>
      <c r="W2459" s="12" t="n">
        <v>3.36583709716797</v>
      </c>
      <c r="X2459" s="13" t="n">
        <v>96.6704806671408</v>
      </c>
      <c r="Y2459" s="13" t="n">
        <v>99.9969075671831</v>
      </c>
      <c r="Z2459" s="13" t="n">
        <v>68.3</v>
      </c>
      <c r="AA2459" s="10" t="s">
        <v>170</v>
      </c>
      <c r="AG2459" s="13" t="n">
        <v>98.8697513249083</v>
      </c>
      <c r="AH2459" s="13" t="n">
        <v>100</v>
      </c>
      <c r="AI2459" s="13" t="n">
        <v>64</v>
      </c>
      <c r="AJ2459" s="13" t="n">
        <v>73.7</v>
      </c>
      <c r="AK2459" s="13" t="n">
        <v>67.5</v>
      </c>
      <c r="AL2459" s="12" t="n">
        <v>68.3820927791551</v>
      </c>
      <c r="AM2459" s="10" t="s">
        <v>157</v>
      </c>
    </row>
    <row r="2460" customFormat="false" ht="15" hidden="false" customHeight="false" outlineLevel="0" collapsed="false">
      <c r="A2460" s="10" t="s">
        <v>5386</v>
      </c>
      <c r="B2460" s="10" t="s">
        <v>5293</v>
      </c>
      <c r="C2460" s="10" t="s">
        <v>148</v>
      </c>
      <c r="D2460" s="11" t="n">
        <v>46299.2074537037</v>
      </c>
      <c r="E2460" s="10" t="s">
        <v>5387</v>
      </c>
      <c r="F2460" s="10" t="s">
        <v>5293</v>
      </c>
      <c r="G2460" s="10" t="s">
        <v>5295</v>
      </c>
      <c r="H2460" s="10" t="s">
        <v>301</v>
      </c>
      <c r="I2460" s="10" t="s">
        <v>152</v>
      </c>
      <c r="J2460" s="10" t="s">
        <v>248</v>
      </c>
      <c r="K2460" s="10" t="s">
        <v>154</v>
      </c>
      <c r="M2460" s="12" t="n">
        <v>66.3702115464748</v>
      </c>
      <c r="N2460" s="12" t="n">
        <v>1.04002458082915</v>
      </c>
      <c r="O2460" s="12" t="n">
        <v>66.1403345514446</v>
      </c>
      <c r="P2460" s="12" t="n">
        <v>68.3143546210395</v>
      </c>
      <c r="Q2460" s="12" t="n">
        <v>66.5534975820344</v>
      </c>
      <c r="R2460" s="12" t="n">
        <v>67.5574324974647</v>
      </c>
      <c r="S2460" s="12" t="n">
        <v>66.563374940432</v>
      </c>
      <c r="T2460" s="12" t="n">
        <v>65.0427964026383</v>
      </c>
      <c r="U2460" s="12" t="n">
        <v>65.0814819335938</v>
      </c>
      <c r="V2460" s="12" t="n">
        <v>69.6157608032227</v>
      </c>
      <c r="W2460" s="12" t="n">
        <v>4.53427886962891</v>
      </c>
      <c r="X2460" s="13" t="n">
        <v>84.3703007518797</v>
      </c>
      <c r="Y2460" s="13" t="n">
        <v>98.9351503759399</v>
      </c>
      <c r="Z2460" s="13" t="n">
        <v>67.4999999999999</v>
      </c>
      <c r="AA2460" s="10" t="s">
        <v>170</v>
      </c>
      <c r="AG2460" s="13" t="n">
        <v>98.9583333333333</v>
      </c>
      <c r="AH2460" s="13" t="n">
        <v>100</v>
      </c>
      <c r="AI2460" s="13" t="n">
        <v>63.6</v>
      </c>
      <c r="AJ2460" s="13" t="n">
        <v>73.6</v>
      </c>
      <c r="AK2460" s="13" t="n">
        <v>64.5</v>
      </c>
      <c r="AL2460" s="12" t="n">
        <v>64.6660642466679</v>
      </c>
      <c r="AM2460" s="10" t="s">
        <v>157</v>
      </c>
    </row>
    <row r="2461" customFormat="false" ht="15" hidden="false" customHeight="false" outlineLevel="0" collapsed="false">
      <c r="A2461" s="10" t="s">
        <v>5388</v>
      </c>
      <c r="B2461" s="10" t="s">
        <v>5293</v>
      </c>
      <c r="C2461" s="10" t="s">
        <v>148</v>
      </c>
      <c r="D2461" s="11" t="n">
        <v>46299.2075694444</v>
      </c>
      <c r="E2461" s="10" t="s">
        <v>5389</v>
      </c>
      <c r="F2461" s="10" t="s">
        <v>5293</v>
      </c>
      <c r="G2461" s="10" t="s">
        <v>5295</v>
      </c>
      <c r="H2461" s="10" t="s">
        <v>304</v>
      </c>
      <c r="I2461" s="10" t="s">
        <v>152</v>
      </c>
      <c r="J2461" s="10" t="s">
        <v>248</v>
      </c>
      <c r="K2461" s="10" t="s">
        <v>154</v>
      </c>
      <c r="M2461" s="12" t="n">
        <v>69.0644259686147</v>
      </c>
      <c r="N2461" s="12" t="n">
        <v>0.859951141613053</v>
      </c>
      <c r="O2461" s="12" t="n">
        <v>68.8809489271409</v>
      </c>
      <c r="P2461" s="12" t="n">
        <v>69.4534157502313</v>
      </c>
      <c r="Q2461" s="12" t="n">
        <v>70.8993202109045</v>
      </c>
      <c r="R2461" s="12" t="n">
        <v>69.3697512101521</v>
      </c>
      <c r="S2461" s="12" t="n">
        <v>69.2919016070008</v>
      </c>
      <c r="T2461" s="12" t="n">
        <v>67.7025660109186</v>
      </c>
      <c r="U2461" s="12" t="n">
        <v>67.3070907592773</v>
      </c>
      <c r="V2461" s="12" t="n">
        <v>71.2589645385742</v>
      </c>
      <c r="W2461" s="12" t="n">
        <v>3.95187377929688</v>
      </c>
      <c r="X2461" s="13" t="n">
        <v>89.7962826605975</v>
      </c>
      <c r="Y2461" s="13" t="n">
        <v>99.5526251199322</v>
      </c>
      <c r="Z2461" s="13" t="n">
        <v>69.3</v>
      </c>
      <c r="AA2461" s="10" t="s">
        <v>170</v>
      </c>
      <c r="AG2461" s="13" t="n">
        <v>98.6821679822968</v>
      </c>
      <c r="AH2461" s="13" t="n">
        <v>100</v>
      </c>
      <c r="AI2461" s="13" t="n">
        <v>65.5</v>
      </c>
      <c r="AJ2461" s="13" t="n">
        <v>74.7</v>
      </c>
      <c r="AK2461" s="13" t="n">
        <v>68.7</v>
      </c>
      <c r="AL2461" s="12" t="n">
        <v>69.6562117080646</v>
      </c>
      <c r="AM2461" s="10" t="s">
        <v>157</v>
      </c>
    </row>
    <row r="2462" customFormat="false" ht="15" hidden="false" customHeight="false" outlineLevel="0" collapsed="false">
      <c r="A2462" s="10" t="s">
        <v>5390</v>
      </c>
      <c r="B2462" s="10" t="s">
        <v>5293</v>
      </c>
      <c r="C2462" s="10" t="s">
        <v>148</v>
      </c>
      <c r="D2462" s="11" t="n">
        <v>46299.2075925926</v>
      </c>
      <c r="E2462" s="10" t="s">
        <v>5391</v>
      </c>
      <c r="F2462" s="10" t="s">
        <v>5293</v>
      </c>
      <c r="G2462" s="10" t="s">
        <v>5295</v>
      </c>
      <c r="H2462" s="10" t="s">
        <v>307</v>
      </c>
      <c r="I2462" s="10" t="s">
        <v>152</v>
      </c>
      <c r="J2462" s="10" t="s">
        <v>248</v>
      </c>
      <c r="K2462" s="10" t="s">
        <v>154</v>
      </c>
      <c r="M2462" s="12" t="n">
        <v>68.5452174417173</v>
      </c>
      <c r="N2462" s="12" t="n">
        <v>0.874932957520041</v>
      </c>
      <c r="O2462" s="12" t="n">
        <v>68.3132084229913</v>
      </c>
      <c r="P2462" s="12" t="n">
        <v>69.7538261798897</v>
      </c>
      <c r="Q2462" s="12" t="n">
        <v>70.3456563082608</v>
      </c>
      <c r="R2462" s="12" t="n">
        <v>68.8566375663689</v>
      </c>
      <c r="S2462" s="12" t="n">
        <v>68.7126343474404</v>
      </c>
      <c r="T2462" s="12" t="n">
        <v>67.3895036991507</v>
      </c>
      <c r="U2462" s="12" t="n">
        <v>66.792594909668</v>
      </c>
      <c r="V2462" s="12" t="n">
        <v>70.8673324584961</v>
      </c>
      <c r="W2462" s="12" t="n">
        <v>4.07473754882813</v>
      </c>
      <c r="X2462" s="13" t="n">
        <v>92.1292859303253</v>
      </c>
      <c r="Y2462" s="13" t="n">
        <v>99.8226511589541</v>
      </c>
      <c r="Z2462" s="13" t="n">
        <v>69.2</v>
      </c>
      <c r="AA2462" s="10" t="s">
        <v>170</v>
      </c>
      <c r="AG2462" s="13" t="n">
        <v>98.4889105532537</v>
      </c>
      <c r="AH2462" s="13" t="n">
        <v>100</v>
      </c>
      <c r="AI2462" s="13" t="n">
        <v>65.4</v>
      </c>
      <c r="AJ2462" s="13" t="n">
        <v>74.8</v>
      </c>
      <c r="AK2462" s="13" t="n">
        <v>67.8</v>
      </c>
      <c r="AL2462" s="12" t="n">
        <v>68.0922119815668</v>
      </c>
      <c r="AM2462" s="10" t="s">
        <v>157</v>
      </c>
    </row>
    <row r="2463" customFormat="false" ht="15" hidden="false" customHeight="false" outlineLevel="0" collapsed="false">
      <c r="A2463" s="10" t="s">
        <v>5392</v>
      </c>
      <c r="B2463" s="10" t="s">
        <v>5293</v>
      </c>
      <c r="C2463" s="10" t="s">
        <v>148</v>
      </c>
      <c r="D2463" s="11" t="n">
        <v>46299.2076041667</v>
      </c>
      <c r="E2463" s="10" t="s">
        <v>5393</v>
      </c>
      <c r="F2463" s="10" t="s">
        <v>5293</v>
      </c>
      <c r="G2463" s="10" t="s">
        <v>5295</v>
      </c>
      <c r="H2463" s="10" t="s">
        <v>310</v>
      </c>
      <c r="I2463" s="10" t="s">
        <v>152</v>
      </c>
      <c r="J2463" s="10" t="s">
        <v>248</v>
      </c>
      <c r="K2463" s="10" t="s">
        <v>154</v>
      </c>
      <c r="M2463" s="12" t="n">
        <v>68.3281354221577</v>
      </c>
      <c r="N2463" s="12" t="n">
        <v>0.908804509248379</v>
      </c>
      <c r="O2463" s="12" t="n">
        <v>68.1347752007611</v>
      </c>
      <c r="P2463" s="12" t="n">
        <v>68.9390541997856</v>
      </c>
      <c r="Q2463" s="12" t="n">
        <v>70.1487334500893</v>
      </c>
      <c r="R2463" s="12" t="n">
        <v>68.6994251100488</v>
      </c>
      <c r="S2463" s="12" t="n">
        <v>68.5092902122437</v>
      </c>
      <c r="T2463" s="12" t="n">
        <v>67.1160366289104</v>
      </c>
      <c r="U2463" s="12" t="n">
        <v>66.8127593994141</v>
      </c>
      <c r="V2463" s="12" t="n">
        <v>70.5669708251953</v>
      </c>
      <c r="W2463" s="12" t="n">
        <v>3.75421142578125</v>
      </c>
      <c r="X2463" s="13" t="n">
        <v>88.6646031722524</v>
      </c>
      <c r="Y2463" s="13" t="n">
        <v>99.8815218518135</v>
      </c>
      <c r="Z2463" s="13" t="n">
        <v>69</v>
      </c>
      <c r="AA2463" s="10" t="s">
        <v>170</v>
      </c>
      <c r="AG2463" s="13" t="n">
        <v>98.3884363752932</v>
      </c>
      <c r="AH2463" s="13" t="n">
        <v>100</v>
      </c>
      <c r="AI2463" s="13" t="n">
        <v>65.8</v>
      </c>
      <c r="AJ2463" s="13" t="n">
        <v>75.3</v>
      </c>
      <c r="AK2463" s="13" t="n">
        <v>67.7</v>
      </c>
      <c r="AL2463" s="12" t="n">
        <v>68.1553719008264</v>
      </c>
      <c r="AM2463" s="10" t="s">
        <v>157</v>
      </c>
    </row>
    <row r="2464" customFormat="false" ht="15" hidden="false" customHeight="false" outlineLevel="0" collapsed="false">
      <c r="A2464" s="10" t="s">
        <v>5394</v>
      </c>
      <c r="B2464" s="10" t="s">
        <v>5293</v>
      </c>
      <c r="C2464" s="10" t="s">
        <v>148</v>
      </c>
      <c r="D2464" s="11" t="n">
        <v>46299.2076273148</v>
      </c>
      <c r="E2464" s="10" t="s">
        <v>5395</v>
      </c>
      <c r="F2464" s="10" t="s">
        <v>5293</v>
      </c>
      <c r="G2464" s="10" t="s">
        <v>5295</v>
      </c>
      <c r="H2464" s="10" t="s">
        <v>313</v>
      </c>
      <c r="I2464" s="10" t="s">
        <v>152</v>
      </c>
      <c r="J2464" s="10" t="s">
        <v>248</v>
      </c>
      <c r="K2464" s="10" t="s">
        <v>154</v>
      </c>
      <c r="M2464" s="12" t="n">
        <v>68.0795175793214</v>
      </c>
      <c r="N2464" s="12" t="n">
        <v>0.822219659002629</v>
      </c>
      <c r="O2464" s="12" t="n">
        <v>67.8899648973073</v>
      </c>
      <c r="P2464" s="12" t="n">
        <v>68.3750712309604</v>
      </c>
      <c r="Q2464" s="12" t="n">
        <v>69.8885624705372</v>
      </c>
      <c r="R2464" s="12" t="n">
        <v>68.578852130049</v>
      </c>
      <c r="S2464" s="12" t="n">
        <v>68.285770316322</v>
      </c>
      <c r="T2464" s="12" t="n">
        <v>67.2898270188987</v>
      </c>
      <c r="U2464" s="12" t="n">
        <v>66.7391738891602</v>
      </c>
      <c r="V2464" s="12" t="n">
        <v>70.3761672973633</v>
      </c>
      <c r="W2464" s="12" t="n">
        <v>3.63699340820313</v>
      </c>
      <c r="X2464" s="13" t="n">
        <v>97.5593231021334</v>
      </c>
      <c r="Y2464" s="13" t="n">
        <v>99.873948255759</v>
      </c>
      <c r="Z2464" s="13" t="n">
        <v>68.9</v>
      </c>
      <c r="AA2464" s="10" t="s">
        <v>170</v>
      </c>
      <c r="AG2464" s="13" t="n">
        <v>98.2689210950081</v>
      </c>
      <c r="AH2464" s="13" t="n">
        <v>100</v>
      </c>
      <c r="AI2464" s="13" t="n">
        <v>64.9</v>
      </c>
      <c r="AJ2464" s="13" t="n">
        <v>75.6</v>
      </c>
      <c r="AK2464" s="13" t="n">
        <v>67.3</v>
      </c>
      <c r="AL2464" s="12" t="n">
        <v>67.4023971467514</v>
      </c>
      <c r="AM2464" s="10" t="s">
        <v>157</v>
      </c>
    </row>
    <row r="2465" customFormat="false" ht="15" hidden="false" customHeight="false" outlineLevel="0" collapsed="false">
      <c r="A2465" s="10" t="s">
        <v>5396</v>
      </c>
      <c r="B2465" s="10" t="s">
        <v>5293</v>
      </c>
      <c r="C2465" s="10" t="s">
        <v>148</v>
      </c>
      <c r="D2465" s="11" t="n">
        <v>46299.2076388889</v>
      </c>
      <c r="E2465" s="10" t="s">
        <v>5397</v>
      </c>
      <c r="F2465" s="10" t="s">
        <v>5293</v>
      </c>
      <c r="G2465" s="10" t="s">
        <v>5295</v>
      </c>
      <c r="H2465" s="10" t="s">
        <v>316</v>
      </c>
      <c r="I2465" s="10" t="s">
        <v>152</v>
      </c>
      <c r="J2465" s="10" t="s">
        <v>248</v>
      </c>
      <c r="K2465" s="10" t="s">
        <v>154</v>
      </c>
      <c r="M2465" s="12" t="n">
        <v>67.895105671922</v>
      </c>
      <c r="N2465" s="12" t="n">
        <v>0.817298583542042</v>
      </c>
      <c r="O2465" s="12" t="n">
        <v>67.6957189409503</v>
      </c>
      <c r="P2465" s="12" t="n">
        <v>68.2534152101783</v>
      </c>
      <c r="Q2465" s="12" t="n">
        <v>69.7471570809387</v>
      </c>
      <c r="R2465" s="12" t="n">
        <v>68.309464326452</v>
      </c>
      <c r="S2465" s="12" t="n">
        <v>68.2739401920506</v>
      </c>
      <c r="T2465" s="12" t="n">
        <v>66.7323821463614</v>
      </c>
      <c r="U2465" s="12" t="n">
        <v>66.3407440185547</v>
      </c>
      <c r="V2465" s="12" t="n">
        <v>70.5032501220703</v>
      </c>
      <c r="W2465" s="12" t="n">
        <v>4.16250610351563</v>
      </c>
      <c r="X2465" s="13" t="n">
        <v>95.4140547674035</v>
      </c>
      <c r="Y2465" s="13" t="n">
        <v>99.6486308149126</v>
      </c>
      <c r="Z2465" s="13" t="n">
        <v>68.8</v>
      </c>
      <c r="AA2465" s="10" t="s">
        <v>170</v>
      </c>
      <c r="AG2465" s="13" t="n">
        <v>98.2161662967224</v>
      </c>
      <c r="AH2465" s="13" t="n">
        <v>100</v>
      </c>
      <c r="AI2465" s="13" t="n">
        <v>64.8</v>
      </c>
      <c r="AJ2465" s="13" t="n">
        <v>75.2</v>
      </c>
      <c r="AK2465" s="13" t="n">
        <v>68.1</v>
      </c>
      <c r="AL2465" s="12" t="n">
        <v>67.7786175115207</v>
      </c>
      <c r="AM2465" s="10" t="s">
        <v>157</v>
      </c>
    </row>
    <row r="2466" customFormat="false" ht="15" hidden="false" customHeight="false" outlineLevel="0" collapsed="false">
      <c r="A2466" s="10" t="s">
        <v>5398</v>
      </c>
      <c r="B2466" s="10" t="s">
        <v>5293</v>
      </c>
      <c r="C2466" s="10" t="s">
        <v>148</v>
      </c>
      <c r="D2466" s="11" t="n">
        <v>46299.207650463</v>
      </c>
      <c r="E2466" s="10" t="s">
        <v>5399</v>
      </c>
      <c r="F2466" s="10" t="s">
        <v>5293</v>
      </c>
      <c r="G2466" s="10" t="s">
        <v>5295</v>
      </c>
      <c r="H2466" s="10" t="s">
        <v>319</v>
      </c>
      <c r="I2466" s="10" t="s">
        <v>152</v>
      </c>
      <c r="J2466" s="10" t="s">
        <v>248</v>
      </c>
      <c r="K2466" s="10" t="s">
        <v>154</v>
      </c>
      <c r="L2466" s="10" t="s">
        <v>161</v>
      </c>
      <c r="M2466" s="12" t="n">
        <v>67.2327868068312</v>
      </c>
      <c r="N2466" s="12" t="n">
        <v>1.1689660248211</v>
      </c>
      <c r="O2466" s="12" t="n">
        <v>66.9104876528996</v>
      </c>
      <c r="P2466" s="12" t="n">
        <v>68.6458705592277</v>
      </c>
      <c r="Q2466" s="12" t="n">
        <v>69.8933339695324</v>
      </c>
      <c r="R2466" s="12" t="n">
        <v>68.3005750220713</v>
      </c>
      <c r="S2466" s="12" t="n">
        <v>67.5555082566316</v>
      </c>
      <c r="T2466" s="12" t="n">
        <v>65.8048393854196</v>
      </c>
      <c r="U2466" s="12" t="n">
        <v>65.7259292602539</v>
      </c>
      <c r="V2466" s="12" t="n">
        <v>71.1501388549805</v>
      </c>
      <c r="W2466" s="12" t="n">
        <v>5.42420959472656</v>
      </c>
      <c r="X2466" s="13" t="n">
        <v>83.4169636493229</v>
      </c>
      <c r="Y2466" s="13" t="n">
        <v>98.4333570919458</v>
      </c>
      <c r="Z2466" s="13" t="n">
        <v>68.2</v>
      </c>
      <c r="AA2466" s="10" t="s">
        <v>170</v>
      </c>
      <c r="AD2466" s="10" t="s">
        <v>156</v>
      </c>
      <c r="AE2466" s="10" t="s">
        <v>156</v>
      </c>
      <c r="AG2466" s="13" t="n">
        <v>96.2409109617232</v>
      </c>
      <c r="AH2466" s="13" t="n">
        <v>100</v>
      </c>
      <c r="AI2466" s="13" t="n">
        <v>64.2</v>
      </c>
      <c r="AJ2466" s="13" t="n">
        <v>74.5</v>
      </c>
      <c r="AK2466" s="13" t="n">
        <v>66.8</v>
      </c>
      <c r="AL2466" s="12" t="n">
        <v>67.0162243463093</v>
      </c>
      <c r="AM2466" s="10" t="s">
        <v>157</v>
      </c>
      <c r="AO2466" s="10" t="s">
        <v>163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61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0"/>
    <col collapsed="false" customWidth="true" hidden="false" outlineLevel="0" max="43" min="3" style="0" width="11.5"/>
  </cols>
  <sheetData>
    <row r="1" customFormat="false" ht="17.35" hidden="false" customHeight="false" outlineLevel="0" collapsed="false">
      <c r="A1" s="7" t="s">
        <v>5400</v>
      </c>
    </row>
    <row r="2" customFormat="false" ht="15" hidden="false" customHeight="false" outlineLevel="0" collapsed="false">
      <c r="A2" s="8" t="s">
        <v>5401</v>
      </c>
    </row>
    <row r="3" customFormat="false" ht="15" hidden="false" customHeight="false" outlineLevel="0" collapsed="false">
      <c r="A3" s="9" t="s">
        <v>5402</v>
      </c>
      <c r="B3" s="9"/>
      <c r="C3" s="14" t="n">
        <v>1</v>
      </c>
      <c r="D3" s="14" t="n">
        <v>2</v>
      </c>
      <c r="E3" s="14" t="n">
        <v>3</v>
      </c>
      <c r="F3" s="14" t="n">
        <v>4</v>
      </c>
      <c r="G3" s="14" t="n">
        <v>5</v>
      </c>
      <c r="H3" s="14" t="n">
        <v>6</v>
      </c>
      <c r="I3" s="14" t="n">
        <v>7</v>
      </c>
      <c r="J3" s="14" t="n">
        <v>8</v>
      </c>
      <c r="K3" s="14" t="n">
        <v>9</v>
      </c>
      <c r="L3" s="14" t="n">
        <v>10</v>
      </c>
      <c r="M3" s="14" t="n">
        <v>11</v>
      </c>
      <c r="N3" s="14" t="n">
        <v>12</v>
      </c>
      <c r="O3" s="14" t="n">
        <v>13</v>
      </c>
      <c r="P3" s="14" t="n">
        <v>14</v>
      </c>
      <c r="Q3" s="14" t="n">
        <v>15</v>
      </c>
      <c r="R3" s="14" t="n">
        <v>16</v>
      </c>
      <c r="S3" s="14" t="n">
        <v>17</v>
      </c>
      <c r="T3" s="14" t="n">
        <v>18</v>
      </c>
      <c r="U3" s="14" t="n">
        <v>19</v>
      </c>
      <c r="V3" s="14" t="n">
        <v>20</v>
      </c>
      <c r="W3" s="14" t="n">
        <v>21</v>
      </c>
      <c r="X3" s="14" t="n">
        <v>22</v>
      </c>
      <c r="Y3" s="14" t="n">
        <v>23</v>
      </c>
      <c r="Z3" s="14" t="n">
        <v>24</v>
      </c>
      <c r="AA3" s="14" t="n">
        <v>25</v>
      </c>
      <c r="AB3" s="14" t="n">
        <v>26</v>
      </c>
      <c r="AC3" s="14" t="n">
        <v>27</v>
      </c>
      <c r="AD3" s="14" t="n">
        <v>28</v>
      </c>
      <c r="AE3" s="14" t="n">
        <v>29</v>
      </c>
      <c r="AF3" s="14" t="n">
        <v>30</v>
      </c>
      <c r="AG3" s="14" t="n">
        <v>31</v>
      </c>
      <c r="AH3" s="14" t="n">
        <v>32</v>
      </c>
      <c r="AI3" s="14" t="n">
        <v>33</v>
      </c>
      <c r="AJ3" s="14" t="n">
        <v>34</v>
      </c>
      <c r="AK3" s="14" t="n">
        <v>35</v>
      </c>
      <c r="AL3" s="14" t="n">
        <v>36</v>
      </c>
      <c r="AM3" s="14" t="n">
        <v>37</v>
      </c>
      <c r="AN3" s="14" t="n">
        <v>38</v>
      </c>
      <c r="AO3" s="14" t="n">
        <v>39</v>
      </c>
      <c r="AP3" s="14" t="n">
        <v>40</v>
      </c>
      <c r="AQ3" s="14" t="n">
        <v>41</v>
      </c>
    </row>
    <row r="5" customFormat="false" ht="15" hidden="false" customHeight="false" outlineLevel="0" collapsed="false">
      <c r="A5" s="3" t="s">
        <v>5403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customFormat="false" ht="23.85" hidden="false" customHeight="false" outlineLevel="0" collapsed="false">
      <c r="A6" s="9" t="s">
        <v>5404</v>
      </c>
      <c r="B6" s="9" t="s">
        <v>153</v>
      </c>
      <c r="C6" s="9" t="s">
        <v>147</v>
      </c>
      <c r="D6" s="9" t="s">
        <v>365</v>
      </c>
      <c r="E6" s="9" t="s">
        <v>497</v>
      </c>
      <c r="F6" s="9" t="s">
        <v>628</v>
      </c>
      <c r="G6" s="9" t="s">
        <v>763</v>
      </c>
      <c r="H6" s="9" t="s">
        <v>902</v>
      </c>
      <c r="I6" s="9" t="s">
        <v>1037</v>
      </c>
      <c r="J6" s="9" t="s">
        <v>1143</v>
      </c>
      <c r="K6" s="9" t="s">
        <v>1275</v>
      </c>
      <c r="L6" s="9" t="s">
        <v>1411</v>
      </c>
      <c r="M6" s="9" t="s">
        <v>1628</v>
      </c>
      <c r="N6" s="9" t="s">
        <v>1760</v>
      </c>
      <c r="O6" s="9" t="s">
        <v>1895</v>
      </c>
      <c r="P6" s="9" t="s">
        <v>2027</v>
      </c>
      <c r="Q6" s="9" t="s">
        <v>2154</v>
      </c>
      <c r="R6" s="9" t="s">
        <v>2285</v>
      </c>
      <c r="S6" s="9" t="s">
        <v>2413</v>
      </c>
      <c r="T6" s="9" t="s">
        <v>2544</v>
      </c>
      <c r="U6" s="9" t="s">
        <v>2676</v>
      </c>
      <c r="V6" s="9" t="s">
        <v>2806</v>
      </c>
      <c r="W6" s="9" t="s">
        <v>2933</v>
      </c>
      <c r="X6" s="9" t="s">
        <v>3066</v>
      </c>
      <c r="Y6" s="9" t="s">
        <v>3201</v>
      </c>
      <c r="Z6" s="9" t="s">
        <v>3330</v>
      </c>
      <c r="AA6" s="9" t="s">
        <v>5405</v>
      </c>
      <c r="AB6" s="9" t="s">
        <v>3465</v>
      </c>
      <c r="AC6" s="9" t="s">
        <v>3592</v>
      </c>
      <c r="AD6" s="9" t="s">
        <v>3719</v>
      </c>
      <c r="AE6" s="9" t="s">
        <v>3846</v>
      </c>
      <c r="AF6" s="9" t="s">
        <v>3975</v>
      </c>
      <c r="AG6" s="9" t="s">
        <v>4103</v>
      </c>
      <c r="AH6" s="9" t="s">
        <v>5406</v>
      </c>
      <c r="AI6" s="9" t="s">
        <v>4360</v>
      </c>
      <c r="AJ6" s="9" t="s">
        <v>4488</v>
      </c>
      <c r="AK6" s="9" t="s">
        <v>4617</v>
      </c>
      <c r="AL6" s="9" t="s">
        <v>4746</v>
      </c>
      <c r="AM6" s="9" t="s">
        <v>4855</v>
      </c>
      <c r="AN6" s="9" t="s">
        <v>4963</v>
      </c>
      <c r="AO6" s="9" t="s">
        <v>5072</v>
      </c>
      <c r="AP6" s="9" t="s">
        <v>5184</v>
      </c>
      <c r="AQ6" s="9" t="s">
        <v>5293</v>
      </c>
    </row>
    <row r="7" customFormat="false" ht="15" hidden="false" customHeight="false" outlineLevel="0" collapsed="false">
      <c r="A7" s="15" t="s">
        <v>151</v>
      </c>
      <c r="B7" s="16" t="s">
        <v>153</v>
      </c>
      <c r="C7" s="17" t="n">
        <f aca="false">IF('Row Index'!C5="","✗",IF(INDEX('RAW DATA'!$M:$M,'Row Index'!C5)="",INDEX('RAW DATA'!$L:$L,'Row Index'!C5),INDEX('RAW DATA'!$M:$M,'Row Index'!C5)))</f>
        <v>44.2978627543945</v>
      </c>
      <c r="D7" s="17" t="n">
        <f aca="false">IF('Row Index'!D5="","✗",IF(INDEX('RAW DATA'!$M:$M,'Row Index'!D5)="",INDEX('RAW DATA'!$L:$L,'Row Index'!D5),INDEX('RAW DATA'!$M:$M,'Row Index'!D5)))</f>
        <v>37.0857445295276</v>
      </c>
      <c r="E7" s="17" t="n">
        <f aca="false">IF('Row Index'!E5="","✗",IF(INDEX('RAW DATA'!$M:$M,'Row Index'!E5)="",INDEX('RAW DATA'!$L:$L,'Row Index'!E5),INDEX('RAW DATA'!$M:$M,'Row Index'!E5)))</f>
        <v>46.1606405410496</v>
      </c>
      <c r="F7" s="17" t="n">
        <f aca="false">IF('Row Index'!F5="","✗",IF(INDEX('RAW DATA'!$M:$M,'Row Index'!F5)="",INDEX('RAW DATA'!$L:$L,'Row Index'!F5),INDEX('RAW DATA'!$M:$M,'Row Index'!F5)))</f>
        <v>37.6058782728597</v>
      </c>
      <c r="G7" s="17" t="n">
        <f aca="false">IF('Row Index'!G5="","✗",IF(INDEX('RAW DATA'!$M:$M,'Row Index'!G5)="",INDEX('RAW DATA'!$L:$L,'Row Index'!G5),INDEX('RAW DATA'!$M:$M,'Row Index'!G5)))</f>
        <v>45.2702002985122</v>
      </c>
      <c r="H7" s="17" t="n">
        <f aca="false">IF('Row Index'!H5="","✗",IF(INDEX('RAW DATA'!$M:$M,'Row Index'!H5)="",INDEX('RAW DATA'!$L:$L,'Row Index'!H5),INDEX('RAW DATA'!$M:$M,'Row Index'!H5)))</f>
        <v>38.1934405559142</v>
      </c>
      <c r="I7" s="17" t="n">
        <f aca="false">IF('Row Index'!I5="","✗",IF(INDEX('RAW DATA'!$M:$M,'Row Index'!I5)="",INDEX('RAW DATA'!$L:$L,'Row Index'!I5),INDEX('RAW DATA'!$M:$M,'Row Index'!I5)))</f>
        <v>46.3282555166722</v>
      </c>
      <c r="J7" s="17" t="n">
        <f aca="false">IF('Row Index'!J5="","✗",IF(INDEX('RAW DATA'!$M:$M,'Row Index'!J5)="",INDEX('RAW DATA'!$L:$L,'Row Index'!J5),INDEX('RAW DATA'!$M:$M,'Row Index'!J5)))</f>
        <v>40.068218028</v>
      </c>
      <c r="K7" s="17" t="n">
        <f aca="false">IF('Row Index'!K5="","✗",IF(INDEX('RAW DATA'!$M:$M,'Row Index'!K5)="",INDEX('RAW DATA'!$L:$L,'Row Index'!K5),INDEX('RAW DATA'!$M:$M,'Row Index'!K5)))</f>
        <v>48.2601658817694</v>
      </c>
      <c r="L7" s="17" t="n">
        <f aca="false">IF('Row Index'!L5="","✗",IF(INDEX('RAW DATA'!$M:$M,'Row Index'!L5)="",INDEX('RAW DATA'!$L:$L,'Row Index'!L5),INDEX('RAW DATA'!$M:$M,'Row Index'!L5)))</f>
        <v>41.2345185446521</v>
      </c>
      <c r="M7" s="17" t="n">
        <f aca="false">IF('Row Index'!M5="","✗",IF(INDEX('RAW DATA'!$M:$M,'Row Index'!M5)="",INDEX('RAW DATA'!$L:$L,'Row Index'!M5),INDEX('RAW DATA'!$M:$M,'Row Index'!M5)))</f>
        <v>45.862236524529</v>
      </c>
      <c r="N7" s="17" t="n">
        <f aca="false">IF('Row Index'!N5="","✗",IF(INDEX('RAW DATA'!$M:$M,'Row Index'!N5)="",INDEX('RAW DATA'!$L:$L,'Row Index'!N5),INDEX('RAW DATA'!$M:$M,'Row Index'!N5)))</f>
        <v>46.6947722153075</v>
      </c>
      <c r="O7" s="17" t="n">
        <f aca="false">IF('Row Index'!O5="","✗",IF(INDEX('RAW DATA'!$M:$M,'Row Index'!O5)="",INDEX('RAW DATA'!$L:$L,'Row Index'!O5),INDEX('RAW DATA'!$M:$M,'Row Index'!O5)))</f>
        <v>49.5098500863127</v>
      </c>
      <c r="P7" s="17" t="n">
        <f aca="false">IF('Row Index'!P5="","✗",IF(INDEX('RAW DATA'!$M:$M,'Row Index'!P5)="",INDEX('RAW DATA'!$L:$L,'Row Index'!P5),INDEX('RAW DATA'!$M:$M,'Row Index'!P5)))</f>
        <v>48.8032699056218</v>
      </c>
      <c r="Q7" s="17" t="n">
        <f aca="false">IF('Row Index'!Q5="","✗",IF(INDEX('RAW DATA'!$M:$M,'Row Index'!Q5)="",INDEX('RAW DATA'!$L:$L,'Row Index'!Q5),INDEX('RAW DATA'!$M:$M,'Row Index'!Q5)))</f>
        <v>50.3538540810568</v>
      </c>
      <c r="R7" s="17" t="n">
        <f aca="false">IF('Row Index'!R5="","✗",IF(INDEX('RAW DATA'!$M:$M,'Row Index'!R5)="",INDEX('RAW DATA'!$L:$L,'Row Index'!R5),INDEX('RAW DATA'!$M:$M,'Row Index'!R5)))</f>
        <v>46.3626300102598</v>
      </c>
      <c r="S7" s="17" t="n">
        <f aca="false">IF('Row Index'!S5="","✗",IF(INDEX('RAW DATA'!$M:$M,'Row Index'!S5)="",INDEX('RAW DATA'!$L:$L,'Row Index'!S5),INDEX('RAW DATA'!$M:$M,'Row Index'!S5)))</f>
        <v>51.77552166899</v>
      </c>
      <c r="T7" s="17" t="n">
        <f aca="false">IF('Row Index'!T5="","✗",IF(INDEX('RAW DATA'!$M:$M,'Row Index'!T5)="",INDEX('RAW DATA'!$L:$L,'Row Index'!T5),INDEX('RAW DATA'!$M:$M,'Row Index'!T5)))</f>
        <v>46.5859678208974</v>
      </c>
      <c r="U7" s="17" t="n">
        <f aca="false">IF('Row Index'!U5="","✗",IF(INDEX('RAW DATA'!$M:$M,'Row Index'!U5)="",INDEX('RAW DATA'!$L:$L,'Row Index'!U5),INDEX('RAW DATA'!$M:$M,'Row Index'!U5)))</f>
        <v>52.2438813475103</v>
      </c>
      <c r="V7" s="17" t="n">
        <f aca="false">IF('Row Index'!V5="","✗",IF(INDEX('RAW DATA'!$M:$M,'Row Index'!V5)="",INDEX('RAW DATA'!$L:$L,'Row Index'!V5),INDEX('RAW DATA'!$M:$M,'Row Index'!V5)))</f>
        <v>53.2278804885846</v>
      </c>
      <c r="W7" s="17" t="n">
        <f aca="false">IF('Row Index'!W5="","✗",IF(INDEX('RAW DATA'!$M:$M,'Row Index'!W5)="",INDEX('RAW DATA'!$L:$L,'Row Index'!W5),INDEX('RAW DATA'!$M:$M,'Row Index'!W5)))</f>
        <v>49.3656009438858</v>
      </c>
      <c r="X7" s="17" t="n">
        <f aca="false">IF('Row Index'!X5="","✗",IF(INDEX('RAW DATA'!$M:$M,'Row Index'!X5)="",INDEX('RAW DATA'!$L:$L,'Row Index'!X5),INDEX('RAW DATA'!$M:$M,'Row Index'!X5)))</f>
        <v>55.292973826121</v>
      </c>
      <c r="Y7" s="17" t="n">
        <f aca="false">IF('Row Index'!Y5="","✗",IF(INDEX('RAW DATA'!$M:$M,'Row Index'!Y5)="",INDEX('RAW DATA'!$L:$L,'Row Index'!Y5),INDEX('RAW DATA'!$M:$M,'Row Index'!Y5)))</f>
        <v>53.2211402031649</v>
      </c>
      <c r="Z7" s="18" t="n">
        <f aca="false">IF('Row Index'!Z5="","✗",IF(INDEX('RAW DATA'!$M:$M,'Row Index'!Z5)="",INDEX('RAW DATA'!$L:$L,'Row Index'!Z5),INDEX('RAW DATA'!$M:$M,'Row Index'!Z5)))</f>
        <v>56.9312698553361</v>
      </c>
      <c r="AA7" s="19" t="str">
        <f aca="false">IF('Row Index'!AA5="","⏳",IF(INDEX('RAW DATA'!$M:$M,'Row Index'!AA5)="",INDEX('RAW DATA'!$L:$L,'Row Index'!AA5),INDEX('RAW DATA'!$M:$M,'Row Index'!AA5)))</f>
        <v>⏳</v>
      </c>
      <c r="AB7" s="17" t="n">
        <f aca="false">IF('Row Index'!AB5="","✗",IF(INDEX('RAW DATA'!$M:$M,'Row Index'!AB5)="",INDEX('RAW DATA'!$L:$L,'Row Index'!AB5),INDEX('RAW DATA'!$M:$M,'Row Index'!AB5)))</f>
        <v>54.3266737399785</v>
      </c>
      <c r="AC7" s="17" t="n">
        <f aca="false">IF('Row Index'!AC5="","✗",IF(INDEX('RAW DATA'!$M:$M,'Row Index'!AC5)="",INDEX('RAW DATA'!$L:$L,'Row Index'!AC5),INDEX('RAW DATA'!$M:$M,'Row Index'!AC5)))</f>
        <v>54.6807073532365</v>
      </c>
      <c r="AD7" s="17" t="n">
        <f aca="false">IF('Row Index'!AD5="","✗",IF(INDEX('RAW DATA'!$M:$M,'Row Index'!AD5)="",INDEX('RAW DATA'!$L:$L,'Row Index'!AD5),INDEX('RAW DATA'!$M:$M,'Row Index'!AD5)))</f>
        <v>57.803387608037</v>
      </c>
      <c r="AE7" s="17" t="n">
        <f aca="false">IF('Row Index'!AE5="","✗",IF(INDEX('RAW DATA'!$M:$M,'Row Index'!AE5)="",INDEX('RAW DATA'!$L:$L,'Row Index'!AE5),INDEX('RAW DATA'!$M:$M,'Row Index'!AE5)))</f>
        <v>57.4339810784574</v>
      </c>
      <c r="AF7" s="17" t="n">
        <f aca="false">IF('Row Index'!AF5="","✗",IF(INDEX('RAW DATA'!$M:$M,'Row Index'!AF5)="",INDEX('RAW DATA'!$L:$L,'Row Index'!AF5),INDEX('RAW DATA'!$M:$M,'Row Index'!AF5)))</f>
        <v>62.0419678155426</v>
      </c>
      <c r="AG7" s="17" t="n">
        <f aca="false">IF('Row Index'!AG5="","✗",IF(INDEX('RAW DATA'!$M:$M,'Row Index'!AG5)="",INDEX('RAW DATA'!$L:$L,'Row Index'!AG5),INDEX('RAW DATA'!$M:$M,'Row Index'!AG5)))</f>
        <v>58.2831621574183</v>
      </c>
      <c r="AH7" s="17" t="n">
        <f aca="false">IF('Row Index'!AH5="","✗",IF(INDEX('RAW DATA'!$M:$M,'Row Index'!AH5)="",INDEX('RAW DATA'!$L:$L,'Row Index'!AH5),INDEX('RAW DATA'!$M:$M,'Row Index'!AH5)))</f>
        <v>62.2959079578523</v>
      </c>
      <c r="AI7" s="17" t="n">
        <f aca="false">IF('Row Index'!AI5="","✗",IF(INDEX('RAW DATA'!$M:$M,'Row Index'!AI5)="",INDEX('RAW DATA'!$L:$L,'Row Index'!AI5),INDEX('RAW DATA'!$M:$M,'Row Index'!AI5)))</f>
        <v>66.4404167946324</v>
      </c>
      <c r="AJ7" s="17" t="n">
        <f aca="false">IF('Row Index'!AJ5="","✗",IF(INDEX('RAW DATA'!$M:$M,'Row Index'!AJ5)="",INDEX('RAW DATA'!$L:$L,'Row Index'!AJ5),INDEX('RAW DATA'!$M:$M,'Row Index'!AJ5)))</f>
        <v>66.5852710926874</v>
      </c>
      <c r="AK7" s="17" t="n">
        <f aca="false">IF('Row Index'!AK5="","✗",IF(INDEX('RAW DATA'!$M:$M,'Row Index'!AK5)="",INDEX('RAW DATA'!$L:$L,'Row Index'!AK5),INDEX('RAW DATA'!$M:$M,'Row Index'!AK5)))</f>
        <v>67.7722159511481</v>
      </c>
      <c r="AL7" s="17" t="n">
        <f aca="false">IF('Row Index'!AL5="","✗",IF(INDEX('RAW DATA'!$M:$M,'Row Index'!AL5)="",INDEX('RAW DATA'!$L:$L,'Row Index'!AL5),INDEX('RAW DATA'!$M:$M,'Row Index'!AL5)))</f>
        <v>67.3147800176105</v>
      </c>
      <c r="AM7" s="17" t="n">
        <f aca="false">IF('Row Index'!AM5="","✗",IF(INDEX('RAW DATA'!$M:$M,'Row Index'!AM5)="",INDEX('RAW DATA'!$L:$L,'Row Index'!AM5),INDEX('RAW DATA'!$M:$M,'Row Index'!AM5)))</f>
        <v>70.5113673559758</v>
      </c>
      <c r="AN7" s="17" t="n">
        <f aca="false">IF('Row Index'!AN5="","✗",IF(INDEX('RAW DATA'!$M:$M,'Row Index'!AN5)="",INDEX('RAW DATA'!$L:$L,'Row Index'!AN5),INDEX('RAW DATA'!$M:$M,'Row Index'!AN5)))</f>
        <v>72.3776386056027</v>
      </c>
      <c r="AO7" s="20" t="n">
        <f aca="false">IF('Row Index'!AO5="","✗",IF(INDEX('RAW DATA'!$M:$M,'Row Index'!AO5)="",INDEX('RAW DATA'!$L:$L,'Row Index'!AO5),INDEX('RAW DATA'!$M:$M,'Row Index'!AO5)))</f>
        <v>72.3772365051751</v>
      </c>
      <c r="AP7" s="17" t="n">
        <f aca="false">IF('Row Index'!AP5="","✗",IF(INDEX('RAW DATA'!$M:$M,'Row Index'!AP5)="",INDEX('RAW DATA'!$L:$L,'Row Index'!AP5),INDEX('RAW DATA'!$M:$M,'Row Index'!AP5)))</f>
        <v>72.9149463814743</v>
      </c>
      <c r="AQ7" s="17" t="n">
        <f aca="false">IF('Row Index'!AQ5="","✗",IF(INDEX('RAW DATA'!$M:$M,'Row Index'!AQ5)="",INDEX('RAW DATA'!$L:$L,'Row Index'!AQ5),INDEX('RAW DATA'!$M:$M,'Row Index'!AQ5)))</f>
        <v>73.3047154760459</v>
      </c>
    </row>
    <row r="8" customFormat="false" ht="15" hidden="false" customHeight="false" outlineLevel="0" collapsed="false">
      <c r="A8" s="15" t="s">
        <v>160</v>
      </c>
      <c r="B8" s="16" t="s">
        <v>153</v>
      </c>
      <c r="C8" s="21" t="n">
        <f aca="false">IF('Row Index'!C6="","✗",IF(INDEX('RAW DATA'!$M:$M,'Row Index'!C6)="",INDEX('RAW DATA'!$L:$L,'Row Index'!C6),INDEX('RAW DATA'!$M:$M,'Row Index'!C6)))</f>
        <v>47.2858800149699</v>
      </c>
      <c r="D8" s="17" t="n">
        <f aca="false">IF('Row Index'!D6="","✗",IF(INDEX('RAW DATA'!$M:$M,'Row Index'!D6)="",INDEX('RAW DATA'!$L:$L,'Row Index'!D6),INDEX('RAW DATA'!$M:$M,'Row Index'!D6)))</f>
        <v>40.1529257493873</v>
      </c>
      <c r="E8" s="17" t="n">
        <f aca="false">IF('Row Index'!E6="","✗",IF(INDEX('RAW DATA'!$M:$M,'Row Index'!E6)="",INDEX('RAW DATA'!$L:$L,'Row Index'!E6),INDEX('RAW DATA'!$M:$M,'Row Index'!E6)))</f>
        <v>49.927074214168</v>
      </c>
      <c r="F8" s="17" t="n">
        <f aca="false">IF('Row Index'!F6="","✗",IF(INDEX('RAW DATA'!$M:$M,'Row Index'!F6)="",INDEX('RAW DATA'!$L:$L,'Row Index'!F6),INDEX('RAW DATA'!$M:$M,'Row Index'!F6)))</f>
        <v>39.1412889213137</v>
      </c>
      <c r="G8" s="21" t="n">
        <f aca="false">IF('Row Index'!G6="","✗",IF(INDEX('RAW DATA'!$M:$M,'Row Index'!G6)="",INDEX('RAW DATA'!$L:$L,'Row Index'!G6),INDEX('RAW DATA'!$M:$M,'Row Index'!G6)))</f>
        <v>45.4892213335372</v>
      </c>
      <c r="H8" s="17" t="n">
        <f aca="false">IF('Row Index'!H6="","✗",IF(INDEX('RAW DATA'!$M:$M,'Row Index'!H6)="",INDEX('RAW DATA'!$L:$L,'Row Index'!H6),INDEX('RAW DATA'!$M:$M,'Row Index'!H6)))</f>
        <v>38.4655380143303</v>
      </c>
      <c r="I8" s="17" t="n">
        <f aca="false">IF('Row Index'!I6="","✗",IF(INDEX('RAW DATA'!$M:$M,'Row Index'!I6)="",INDEX('RAW DATA'!$L:$L,'Row Index'!I6),INDEX('RAW DATA'!$M:$M,'Row Index'!I6)))</f>
        <v>47.0407898957497</v>
      </c>
      <c r="J8" s="17" t="n">
        <f aca="false">IF('Row Index'!J6="","✗",IF(INDEX('RAW DATA'!$M:$M,'Row Index'!J6)="",INDEX('RAW DATA'!$L:$L,'Row Index'!J6),INDEX('RAW DATA'!$M:$M,'Row Index'!J6)))</f>
        <v>40.6859290425731</v>
      </c>
      <c r="K8" s="17" t="n">
        <f aca="false">IF('Row Index'!K6="","✗",IF(INDEX('RAW DATA'!$M:$M,'Row Index'!K6)="",INDEX('RAW DATA'!$L:$L,'Row Index'!K6),INDEX('RAW DATA'!$M:$M,'Row Index'!K6)))</f>
        <v>51.4114214946644</v>
      </c>
      <c r="L8" s="17" t="n">
        <f aca="false">IF('Row Index'!L6="","✗",IF(INDEX('RAW DATA'!$M:$M,'Row Index'!L6)="",INDEX('RAW DATA'!$L:$L,'Row Index'!L6),INDEX('RAW DATA'!$M:$M,'Row Index'!L6)))</f>
        <v>40.4745311678696</v>
      </c>
      <c r="M8" s="17" t="n">
        <f aca="false">IF('Row Index'!M6="","✗",IF(INDEX('RAW DATA'!$M:$M,'Row Index'!M6)="",INDEX('RAW DATA'!$L:$L,'Row Index'!M6),INDEX('RAW DATA'!$M:$M,'Row Index'!M6)))</f>
        <v>48.1798910484101</v>
      </c>
      <c r="N8" s="17" t="n">
        <f aca="false">IF('Row Index'!N6="","✗",IF(INDEX('RAW DATA'!$M:$M,'Row Index'!N6)="",INDEX('RAW DATA'!$L:$L,'Row Index'!N6),INDEX('RAW DATA'!$M:$M,'Row Index'!N6)))</f>
        <v>47.6509807124315</v>
      </c>
      <c r="O8" s="17" t="n">
        <f aca="false">IF('Row Index'!O6="","✗",IF(INDEX('RAW DATA'!$M:$M,'Row Index'!O6)="",INDEX('RAW DATA'!$L:$L,'Row Index'!O6),INDEX('RAW DATA'!$M:$M,'Row Index'!O6)))</f>
        <v>50.1956490627009</v>
      </c>
      <c r="P8" s="17" t="n">
        <f aca="false">IF('Row Index'!P6="","✗",IF(INDEX('RAW DATA'!$M:$M,'Row Index'!P6)="",INDEX('RAW DATA'!$L:$L,'Row Index'!P6),INDEX('RAW DATA'!$M:$M,'Row Index'!P6)))</f>
        <v>47.3720060631531</v>
      </c>
      <c r="Q8" s="17" t="n">
        <f aca="false">IF('Row Index'!Q6="","✗",IF(INDEX('RAW DATA'!$M:$M,'Row Index'!Q6)="",INDEX('RAW DATA'!$L:$L,'Row Index'!Q6),INDEX('RAW DATA'!$M:$M,'Row Index'!Q6)))</f>
        <v>49.880008419742</v>
      </c>
      <c r="R8" s="17" t="n">
        <f aca="false">IF('Row Index'!R6="","✗",IF(INDEX('RAW DATA'!$M:$M,'Row Index'!R6)="",INDEX('RAW DATA'!$L:$L,'Row Index'!R6),INDEX('RAW DATA'!$M:$M,'Row Index'!R6)))</f>
        <v>45.504284384699</v>
      </c>
      <c r="S8" s="17" t="n">
        <f aca="false">IF('Row Index'!S6="","✗",IF(INDEX('RAW DATA'!$M:$M,'Row Index'!S6)="",INDEX('RAW DATA'!$L:$L,'Row Index'!S6),INDEX('RAW DATA'!$M:$M,'Row Index'!S6)))</f>
        <v>48.8809800443194</v>
      </c>
      <c r="T8" s="17" t="n">
        <f aca="false">IF('Row Index'!T6="","✗",IF(INDEX('RAW DATA'!$M:$M,'Row Index'!T6)="",INDEX('RAW DATA'!$L:$L,'Row Index'!T6),INDEX('RAW DATA'!$M:$M,'Row Index'!T6)))</f>
        <v>46.1451847964698</v>
      </c>
      <c r="U8" s="21" t="n">
        <f aca="false">IF('Row Index'!U6="","✗",IF(INDEX('RAW DATA'!$M:$M,'Row Index'!U6)="",INDEX('RAW DATA'!$L:$L,'Row Index'!U6),INDEX('RAW DATA'!$M:$M,'Row Index'!U6)))</f>
        <v>50.9630486119047</v>
      </c>
      <c r="V8" s="17" t="n">
        <f aca="false">IF('Row Index'!V6="","✗",IF(INDEX('RAW DATA'!$M:$M,'Row Index'!V6)="",INDEX('RAW DATA'!$L:$L,'Row Index'!V6),INDEX('RAW DATA'!$M:$M,'Row Index'!V6)))</f>
        <v>53.1024402951066</v>
      </c>
      <c r="W8" s="17" t="n">
        <f aca="false">IF('Row Index'!W6="","✗",IF(INDEX('RAW DATA'!$M:$M,'Row Index'!W6)="",INDEX('RAW DATA'!$L:$L,'Row Index'!W6),INDEX('RAW DATA'!$M:$M,'Row Index'!W6)))</f>
        <v>47.9500789877606</v>
      </c>
      <c r="X8" s="17" t="n">
        <f aca="false">IF('Row Index'!X6="","✗",IF(INDEX('RAW DATA'!$M:$M,'Row Index'!X6)="",INDEX('RAW DATA'!$L:$L,'Row Index'!X6),INDEX('RAW DATA'!$M:$M,'Row Index'!X6)))</f>
        <v>53.7174751797908</v>
      </c>
      <c r="Y8" s="17" t="n">
        <f aca="false">IF('Row Index'!Y6="","✗",IF(INDEX('RAW DATA'!$M:$M,'Row Index'!Y6)="",INDEX('RAW DATA'!$L:$L,'Row Index'!Y6),INDEX('RAW DATA'!$M:$M,'Row Index'!Y6)))</f>
        <v>51.5540947973129</v>
      </c>
      <c r="Z8" s="18" t="n">
        <f aca="false">IF('Row Index'!Z6="","✗",IF(INDEX('RAW DATA'!$M:$M,'Row Index'!Z6)="",INDEX('RAW DATA'!$L:$L,'Row Index'!Z6),INDEX('RAW DATA'!$M:$M,'Row Index'!Z6)))</f>
        <v>55.7671834528598</v>
      </c>
      <c r="AA8" s="19" t="str">
        <f aca="false">IF('Row Index'!AA6="","⏳",IF(INDEX('RAW DATA'!$M:$M,'Row Index'!AA6)="",INDEX('RAW DATA'!$L:$L,'Row Index'!AA6),INDEX('RAW DATA'!$M:$M,'Row Index'!AA6)))</f>
        <v>⏳</v>
      </c>
      <c r="AB8" s="17" t="n">
        <f aca="false">IF('Row Index'!AB6="","✗",IF(INDEX('RAW DATA'!$M:$M,'Row Index'!AB6)="",INDEX('RAW DATA'!$L:$L,'Row Index'!AB6),INDEX('RAW DATA'!$M:$M,'Row Index'!AB6)))</f>
        <v>55.1718906409527</v>
      </c>
      <c r="AC8" s="17" t="n">
        <f aca="false">IF('Row Index'!AC6="","✗",IF(INDEX('RAW DATA'!$M:$M,'Row Index'!AC6)="",INDEX('RAW DATA'!$L:$L,'Row Index'!AC6),INDEX('RAW DATA'!$M:$M,'Row Index'!AC6)))</f>
        <v>55.9632749191297</v>
      </c>
      <c r="AD8" s="17" t="n">
        <f aca="false">IF('Row Index'!AD6="","✗",IF(INDEX('RAW DATA'!$M:$M,'Row Index'!AD6)="",INDEX('RAW DATA'!$L:$L,'Row Index'!AD6),INDEX('RAW DATA'!$M:$M,'Row Index'!AD6)))</f>
        <v>57.4140084552677</v>
      </c>
      <c r="AE8" s="17" t="n">
        <f aca="false">IF('Row Index'!AE6="","✗",IF(INDEX('RAW DATA'!$M:$M,'Row Index'!AE6)="",INDEX('RAW DATA'!$L:$L,'Row Index'!AE6),INDEX('RAW DATA'!$M:$M,'Row Index'!AE6)))</f>
        <v>58.0550322716652</v>
      </c>
      <c r="AF8" s="17" t="n">
        <f aca="false">IF('Row Index'!AF6="","✗",IF(INDEX('RAW DATA'!$M:$M,'Row Index'!AF6)="",INDEX('RAW DATA'!$L:$L,'Row Index'!AF6),INDEX('RAW DATA'!$M:$M,'Row Index'!AF6)))</f>
        <v>62.147838237709</v>
      </c>
      <c r="AG8" s="17" t="n">
        <f aca="false">IF('Row Index'!AG6="","✗",IF(INDEX('RAW DATA'!$M:$M,'Row Index'!AG6)="",INDEX('RAW DATA'!$L:$L,'Row Index'!AG6),INDEX('RAW DATA'!$M:$M,'Row Index'!AG6)))</f>
        <v>58.4201106888637</v>
      </c>
      <c r="AH8" s="17" t="n">
        <f aca="false">IF('Row Index'!AH6="","✗",IF(INDEX('RAW DATA'!$M:$M,'Row Index'!AH6)="",INDEX('RAW DATA'!$L:$L,'Row Index'!AH6),INDEX('RAW DATA'!$M:$M,'Row Index'!AH6)))</f>
        <v>63.8390497920509</v>
      </c>
      <c r="AI8" s="17" t="n">
        <f aca="false">IF('Row Index'!AI6="","✗",IF(INDEX('RAW DATA'!$M:$M,'Row Index'!AI6)="",INDEX('RAW DATA'!$L:$L,'Row Index'!AI6),INDEX('RAW DATA'!$M:$M,'Row Index'!AI6)))</f>
        <v>66.7719326743163</v>
      </c>
      <c r="AJ8" s="17" t="n">
        <f aca="false">IF('Row Index'!AJ6="","✗",IF(INDEX('RAW DATA'!$M:$M,'Row Index'!AJ6)="",INDEX('RAW DATA'!$L:$L,'Row Index'!AJ6),INDEX('RAW DATA'!$M:$M,'Row Index'!AJ6)))</f>
        <v>66.4877935320077</v>
      </c>
      <c r="AK8" s="17" t="n">
        <f aca="false">IF('Row Index'!AK6="","✗",IF(INDEX('RAW DATA'!$M:$M,'Row Index'!AK6)="",INDEX('RAW DATA'!$L:$L,'Row Index'!AK6),INDEX('RAW DATA'!$M:$M,'Row Index'!AK6)))</f>
        <v>67.5822195953857</v>
      </c>
      <c r="AL8" s="17" t="n">
        <f aca="false">IF('Row Index'!AL6="","✗",IF(INDEX('RAW DATA'!$M:$M,'Row Index'!AL6)="",INDEX('RAW DATA'!$L:$L,'Row Index'!AL6),INDEX('RAW DATA'!$M:$M,'Row Index'!AL6)))</f>
        <v>69.0334803882425</v>
      </c>
      <c r="AM8" s="17" t="n">
        <f aca="false">IF('Row Index'!AM6="","✗",IF(INDEX('RAW DATA'!$M:$M,'Row Index'!AM6)="",INDEX('RAW DATA'!$L:$L,'Row Index'!AM6),INDEX('RAW DATA'!$M:$M,'Row Index'!AM6)))</f>
        <v>71.5200355498906</v>
      </c>
      <c r="AN8" s="17" t="n">
        <f aca="false">IF('Row Index'!AN6="","✗",IF(INDEX('RAW DATA'!$M:$M,'Row Index'!AN6)="",INDEX('RAW DATA'!$L:$L,'Row Index'!AN6),INDEX('RAW DATA'!$M:$M,'Row Index'!AN6)))</f>
        <v>71.5927225705995</v>
      </c>
      <c r="AO8" s="20" t="n">
        <f aca="false">IF('Row Index'!AO6="","✗",IF(INDEX('RAW DATA'!$M:$M,'Row Index'!AO6)="",INDEX('RAW DATA'!$L:$L,'Row Index'!AO6),INDEX('RAW DATA'!$M:$M,'Row Index'!AO6)))</f>
        <v>72.1935245637754</v>
      </c>
      <c r="AP8" s="17" t="n">
        <f aca="false">IF('Row Index'!AP6="","✗",IF(INDEX('RAW DATA'!$M:$M,'Row Index'!AP6)="",INDEX('RAW DATA'!$L:$L,'Row Index'!AP6),INDEX('RAW DATA'!$M:$M,'Row Index'!AP6)))</f>
        <v>74.2202224371874</v>
      </c>
      <c r="AQ8" s="17" t="n">
        <f aca="false">IF('Row Index'!AQ6="","✗",IF(INDEX('RAW DATA'!$M:$M,'Row Index'!AQ6)="",INDEX('RAW DATA'!$L:$L,'Row Index'!AQ6),INDEX('RAW DATA'!$M:$M,'Row Index'!AQ6)))</f>
        <v>75.3960674486095</v>
      </c>
    </row>
    <row r="9" customFormat="false" ht="15" hidden="false" customHeight="false" outlineLevel="0" collapsed="false">
      <c r="A9" s="15" t="s">
        <v>166</v>
      </c>
      <c r="B9" s="16" t="s">
        <v>153</v>
      </c>
      <c r="C9" s="17" t="n">
        <f aca="false">IF('Row Index'!C7="","✗",IF(INDEX('RAW DATA'!$M:$M,'Row Index'!C7)="",INDEX('RAW DATA'!$L:$L,'Row Index'!C7),INDEX('RAW DATA'!$M:$M,'Row Index'!C7)))</f>
        <v>43.9184572845574</v>
      </c>
      <c r="D9" s="17" t="n">
        <f aca="false">IF('Row Index'!D7="","✗",IF(INDEX('RAW DATA'!$M:$M,'Row Index'!D7)="",INDEX('RAW DATA'!$L:$L,'Row Index'!D7),INDEX('RAW DATA'!$M:$M,'Row Index'!D7)))</f>
        <v>39.2255548723415</v>
      </c>
      <c r="E9" s="17" t="n">
        <f aca="false">IF('Row Index'!E7="","✗",IF(INDEX('RAW DATA'!$M:$M,'Row Index'!E7)="",INDEX('RAW DATA'!$L:$L,'Row Index'!E7),INDEX('RAW DATA'!$M:$M,'Row Index'!E7)))</f>
        <v>45.3929101742371</v>
      </c>
      <c r="F9" s="17" t="n">
        <f aca="false">IF('Row Index'!F7="","✗",IF(INDEX('RAW DATA'!$M:$M,'Row Index'!F7)="",INDEX('RAW DATA'!$L:$L,'Row Index'!F7),INDEX('RAW DATA'!$M:$M,'Row Index'!F7)))</f>
        <v>36.9472327463532</v>
      </c>
      <c r="G9" s="17" t="n">
        <f aca="false">IF('Row Index'!G7="","✗",IF(INDEX('RAW DATA'!$M:$M,'Row Index'!G7)="",INDEX('RAW DATA'!$L:$L,'Row Index'!G7),INDEX('RAW DATA'!$M:$M,'Row Index'!G7)))</f>
        <v>39.0892652398167</v>
      </c>
      <c r="H9" s="17" t="n">
        <f aca="false">IF('Row Index'!H7="","✗",IF(INDEX('RAW DATA'!$M:$M,'Row Index'!H7)="",INDEX('RAW DATA'!$L:$L,'Row Index'!H7),INDEX('RAW DATA'!$M:$M,'Row Index'!H7)))</f>
        <v>36.3976703082357</v>
      </c>
      <c r="I9" s="17" t="n">
        <f aca="false">IF('Row Index'!I7="","✗",IF(INDEX('RAW DATA'!$M:$M,'Row Index'!I7)="",INDEX('RAW DATA'!$L:$L,'Row Index'!I7),INDEX('RAW DATA'!$M:$M,'Row Index'!I7)))</f>
        <v>46.6942341780045</v>
      </c>
      <c r="J9" s="17" t="n">
        <f aca="false">IF('Row Index'!J7="","✗",IF(INDEX('RAW DATA'!$M:$M,'Row Index'!J7)="",INDEX('RAW DATA'!$L:$L,'Row Index'!J7),INDEX('RAW DATA'!$M:$M,'Row Index'!J7)))</f>
        <v>37.9023287844949</v>
      </c>
      <c r="K9" s="17" t="n">
        <f aca="false">IF('Row Index'!K7="","✗",IF(INDEX('RAW DATA'!$M:$M,'Row Index'!K7)="",INDEX('RAW DATA'!$L:$L,'Row Index'!K7),INDEX('RAW DATA'!$M:$M,'Row Index'!K7)))</f>
        <v>47.2138108435308</v>
      </c>
      <c r="L9" s="17" t="n">
        <f aca="false">IF('Row Index'!L7="","✗",IF(INDEX('RAW DATA'!$M:$M,'Row Index'!L7)="",INDEX('RAW DATA'!$L:$L,'Row Index'!L7),INDEX('RAW DATA'!$M:$M,'Row Index'!L7)))</f>
        <v>40.5097949936651</v>
      </c>
      <c r="M9" s="17" t="n">
        <f aca="false">IF('Row Index'!M7="","✗",IF(INDEX('RAW DATA'!$M:$M,'Row Index'!M7)="",INDEX('RAW DATA'!$L:$L,'Row Index'!M7),INDEX('RAW DATA'!$M:$M,'Row Index'!M7)))</f>
        <v>45.3960518538291</v>
      </c>
      <c r="N9" s="17" t="n">
        <f aca="false">IF('Row Index'!N7="","✗",IF(INDEX('RAW DATA'!$M:$M,'Row Index'!N7)="",INDEX('RAW DATA'!$L:$L,'Row Index'!N7),INDEX('RAW DATA'!$M:$M,'Row Index'!N7)))</f>
        <v>46.1318486803585</v>
      </c>
      <c r="O9" s="17" t="n">
        <f aca="false">IF('Row Index'!O7="","✗",IF(INDEX('RAW DATA'!$M:$M,'Row Index'!O7)="",INDEX('RAW DATA'!$L:$L,'Row Index'!O7),INDEX('RAW DATA'!$M:$M,'Row Index'!O7)))</f>
        <v>47.506610433016</v>
      </c>
      <c r="P9" s="17" t="n">
        <f aca="false">IF('Row Index'!P7="","✗",IF(INDEX('RAW DATA'!$M:$M,'Row Index'!P7)="",INDEX('RAW DATA'!$L:$L,'Row Index'!P7),INDEX('RAW DATA'!$M:$M,'Row Index'!P7)))</f>
        <v>48.3100030448654</v>
      </c>
      <c r="Q9" s="17" t="n">
        <f aca="false">IF('Row Index'!Q7="","✗",IF(INDEX('RAW DATA'!$M:$M,'Row Index'!Q7)="",INDEX('RAW DATA'!$L:$L,'Row Index'!Q7),INDEX('RAW DATA'!$M:$M,'Row Index'!Q7)))</f>
        <v>50.1217655690524</v>
      </c>
      <c r="R9" s="17" t="n">
        <f aca="false">IF('Row Index'!R7="","✗",IF(INDEX('RAW DATA'!$M:$M,'Row Index'!R7)="",INDEX('RAW DATA'!$L:$L,'Row Index'!R7),INDEX('RAW DATA'!$M:$M,'Row Index'!R7)))</f>
        <v>45.6157876789377</v>
      </c>
      <c r="S9" s="17" t="n">
        <f aca="false">IF('Row Index'!S7="","✗",IF(INDEX('RAW DATA'!$M:$M,'Row Index'!S7)="",INDEX('RAW DATA'!$L:$L,'Row Index'!S7),INDEX('RAW DATA'!$M:$M,'Row Index'!S7)))</f>
        <v>48.8781296703524</v>
      </c>
      <c r="T9" s="17" t="n">
        <f aca="false">IF('Row Index'!T7="","✗",IF(INDEX('RAW DATA'!$M:$M,'Row Index'!T7)="",INDEX('RAW DATA'!$L:$L,'Row Index'!T7),INDEX('RAW DATA'!$M:$M,'Row Index'!T7)))</f>
        <v>45.7679111171495</v>
      </c>
      <c r="U9" s="17" t="n">
        <f aca="false">IF('Row Index'!U7="","✗",IF(INDEX('RAW DATA'!$M:$M,'Row Index'!U7)="",INDEX('RAW DATA'!$L:$L,'Row Index'!U7),INDEX('RAW DATA'!$M:$M,'Row Index'!U7)))</f>
        <v>51.4851616334144</v>
      </c>
      <c r="V9" s="17" t="n">
        <f aca="false">IF('Row Index'!V7="","✗",IF(INDEX('RAW DATA'!$M:$M,'Row Index'!V7)="",INDEX('RAW DATA'!$L:$L,'Row Index'!V7),INDEX('RAW DATA'!$M:$M,'Row Index'!V7)))</f>
        <v>53.138418636797</v>
      </c>
      <c r="W9" s="17" t="n">
        <f aca="false">IF('Row Index'!W7="","✗",IF(INDEX('RAW DATA'!$M:$M,'Row Index'!W7)="",INDEX('RAW DATA'!$L:$L,'Row Index'!W7),INDEX('RAW DATA'!$M:$M,'Row Index'!W7)))</f>
        <v>48.8266619238909</v>
      </c>
      <c r="X9" s="17" t="n">
        <f aca="false">IF('Row Index'!X7="","✗",IF(INDEX('RAW DATA'!$M:$M,'Row Index'!X7)="",INDEX('RAW DATA'!$L:$L,'Row Index'!X7),INDEX('RAW DATA'!$M:$M,'Row Index'!X7)))</f>
        <v>53.9421770519766</v>
      </c>
      <c r="Y9" s="17" t="n">
        <f aca="false">IF('Row Index'!Y7="","✗",IF(INDEX('RAW DATA'!$M:$M,'Row Index'!Y7)="",INDEX('RAW DATA'!$L:$L,'Row Index'!Y7),INDEX('RAW DATA'!$M:$M,'Row Index'!Y7)))</f>
        <v>51.9867417669993</v>
      </c>
      <c r="Z9" s="18" t="n">
        <f aca="false">IF('Row Index'!Z7="","✗",IF(INDEX('RAW DATA'!$M:$M,'Row Index'!Z7)="",INDEX('RAW DATA'!$L:$L,'Row Index'!Z7),INDEX('RAW DATA'!$M:$M,'Row Index'!Z7)))</f>
        <v>55.6566084324424</v>
      </c>
      <c r="AA9" s="19" t="str">
        <f aca="false">IF('Row Index'!AA7="","⏳",IF(INDEX('RAW DATA'!$M:$M,'Row Index'!AA7)="",INDEX('RAW DATA'!$L:$L,'Row Index'!AA7),INDEX('RAW DATA'!$M:$M,'Row Index'!AA7)))</f>
        <v>⏳</v>
      </c>
      <c r="AB9" s="17" t="n">
        <f aca="false">IF('Row Index'!AB7="","✗",IF(INDEX('RAW DATA'!$M:$M,'Row Index'!AB7)="",INDEX('RAW DATA'!$L:$L,'Row Index'!AB7),INDEX('RAW DATA'!$M:$M,'Row Index'!AB7)))</f>
        <v>54.6113050040758</v>
      </c>
      <c r="AC9" s="17" t="n">
        <f aca="false">IF('Row Index'!AC7="","✗",IF(INDEX('RAW DATA'!$M:$M,'Row Index'!AC7)="",INDEX('RAW DATA'!$L:$L,'Row Index'!AC7),INDEX('RAW DATA'!$M:$M,'Row Index'!AC7)))</f>
        <v>53.4621602161787</v>
      </c>
      <c r="AD9" s="17" t="n">
        <f aca="false">IF('Row Index'!AD7="","✗",IF(INDEX('RAW DATA'!$M:$M,'Row Index'!AD7)="",INDEX('RAW DATA'!$L:$L,'Row Index'!AD7),INDEX('RAW DATA'!$M:$M,'Row Index'!AD7)))</f>
        <v>57.9889154193328</v>
      </c>
      <c r="AE9" s="17" t="n">
        <f aca="false">IF('Row Index'!AE7="","✗",IF(INDEX('RAW DATA'!$M:$M,'Row Index'!AE7)="",INDEX('RAW DATA'!$L:$L,'Row Index'!AE7),INDEX('RAW DATA'!$M:$M,'Row Index'!AE7)))</f>
        <v>60.2165578460835</v>
      </c>
      <c r="AF9" s="17" t="n">
        <f aca="false">IF('Row Index'!AF7="","✗",IF(INDEX('RAW DATA'!$M:$M,'Row Index'!AF7)="",INDEX('RAW DATA'!$L:$L,'Row Index'!AF7),INDEX('RAW DATA'!$M:$M,'Row Index'!AF7)))</f>
        <v>63.3383896362619</v>
      </c>
      <c r="AG9" s="17" t="n">
        <f aca="false">IF('Row Index'!AG7="","✗",IF(INDEX('RAW DATA'!$M:$M,'Row Index'!AG7)="",INDEX('RAW DATA'!$L:$L,'Row Index'!AG7),INDEX('RAW DATA'!$M:$M,'Row Index'!AG7)))</f>
        <v>57.8780733833724</v>
      </c>
      <c r="AH9" s="17" t="n">
        <f aca="false">IF('Row Index'!AH7="","✗",IF(INDEX('RAW DATA'!$M:$M,'Row Index'!AH7)="",INDEX('RAW DATA'!$L:$L,'Row Index'!AH7),INDEX('RAW DATA'!$M:$M,'Row Index'!AH7)))</f>
        <v>63.2373797189589</v>
      </c>
      <c r="AI9" s="17" t="n">
        <f aca="false">IF('Row Index'!AI7="","✗",IF(INDEX('RAW DATA'!$M:$M,'Row Index'!AI7)="",INDEX('RAW DATA'!$L:$L,'Row Index'!AI7),INDEX('RAW DATA'!$M:$M,'Row Index'!AI7)))</f>
        <v>67.9523136243386</v>
      </c>
      <c r="AJ9" s="17" t="n">
        <f aca="false">IF('Row Index'!AJ7="","✗",IF(INDEX('RAW DATA'!$M:$M,'Row Index'!AJ7)="",INDEX('RAW DATA'!$L:$L,'Row Index'!AJ7),INDEX('RAW DATA'!$M:$M,'Row Index'!AJ7)))</f>
        <v>66.4203154213691</v>
      </c>
      <c r="AK9" s="17" t="n">
        <f aca="false">IF('Row Index'!AK7="","✗",IF(INDEX('RAW DATA'!$M:$M,'Row Index'!AK7)="",INDEX('RAW DATA'!$L:$L,'Row Index'!AK7),INDEX('RAW DATA'!$M:$M,'Row Index'!AK7)))</f>
        <v>69.9260677437055</v>
      </c>
      <c r="AL9" s="17" t="n">
        <f aca="false">IF('Row Index'!AL7="","✗",IF(INDEX('RAW DATA'!$M:$M,'Row Index'!AL7)="",INDEX('RAW DATA'!$L:$L,'Row Index'!AL7),INDEX('RAW DATA'!$M:$M,'Row Index'!AL7)))</f>
        <v>69.0371696813753</v>
      </c>
      <c r="AM9" s="17" t="n">
        <f aca="false">IF('Row Index'!AM7="","✗",IF(INDEX('RAW DATA'!$M:$M,'Row Index'!AM7)="",INDEX('RAW DATA'!$L:$L,'Row Index'!AM7),INDEX('RAW DATA'!$M:$M,'Row Index'!AM7)))</f>
        <v>73.0263540173367</v>
      </c>
      <c r="AN9" s="17" t="n">
        <f aca="false">IF('Row Index'!AN7="","✗",IF(INDEX('RAW DATA'!$M:$M,'Row Index'!AN7)="",INDEX('RAW DATA'!$L:$L,'Row Index'!AN7),INDEX('RAW DATA'!$M:$M,'Row Index'!AN7)))</f>
        <v>72.7689741675358</v>
      </c>
      <c r="AO9" s="17" t="n">
        <f aca="false">IF('Row Index'!AO7="","✗",IF(INDEX('RAW DATA'!$M:$M,'Row Index'!AO7)="",INDEX('RAW DATA'!$L:$L,'Row Index'!AO7),INDEX('RAW DATA'!$M:$M,'Row Index'!AO7)))</f>
        <v>71.533931942483</v>
      </c>
      <c r="AP9" s="17" t="n">
        <f aca="false">IF('Row Index'!AP7="","✗",IF(INDEX('RAW DATA'!$M:$M,'Row Index'!AP7)="",INDEX('RAW DATA'!$L:$L,'Row Index'!AP7),INDEX('RAW DATA'!$M:$M,'Row Index'!AP7)))</f>
        <v>72.8636492577017</v>
      </c>
      <c r="AQ9" s="20" t="n">
        <f aca="false">IF('Row Index'!AQ7="","✗",IF(INDEX('RAW DATA'!$M:$M,'Row Index'!AQ7)="",INDEX('RAW DATA'!$L:$L,'Row Index'!AQ7),INDEX('RAW DATA'!$M:$M,'Row Index'!AQ7)))</f>
        <v>73.0805169278264</v>
      </c>
    </row>
    <row r="10" customFormat="false" ht="15" hidden="false" customHeight="false" outlineLevel="0" collapsed="false">
      <c r="A10" s="15" t="s">
        <v>169</v>
      </c>
      <c r="B10" s="16" t="s">
        <v>153</v>
      </c>
      <c r="C10" s="17" t="n">
        <f aca="false">IF('Row Index'!C8="","✗",IF(INDEX('RAW DATA'!$M:$M,'Row Index'!C8)="",INDEX('RAW DATA'!$L:$L,'Row Index'!C8),INDEX('RAW DATA'!$M:$M,'Row Index'!C8)))</f>
        <v>39.1509361583142</v>
      </c>
      <c r="D10" s="17" t="n">
        <f aca="false">IF('Row Index'!D8="","✗",IF(INDEX('RAW DATA'!$M:$M,'Row Index'!D8)="",INDEX('RAW DATA'!$L:$L,'Row Index'!D8),INDEX('RAW DATA'!$M:$M,'Row Index'!D8)))</f>
        <v>37.729202478841</v>
      </c>
      <c r="E10" s="17" t="n">
        <f aca="false">IF('Row Index'!E8="","✗",IF(INDEX('RAW DATA'!$M:$M,'Row Index'!E8)="",INDEX('RAW DATA'!$L:$L,'Row Index'!E8),INDEX('RAW DATA'!$M:$M,'Row Index'!E8)))</f>
        <v>41.6940244174152</v>
      </c>
      <c r="F10" s="17" t="n">
        <f aca="false">IF('Row Index'!F8="","✗",IF(INDEX('RAW DATA'!$M:$M,'Row Index'!F8)="",INDEX('RAW DATA'!$L:$L,'Row Index'!F8),INDEX('RAW DATA'!$M:$M,'Row Index'!F8)))</f>
        <v>37.4329322571407</v>
      </c>
      <c r="G10" s="17" t="n">
        <f aca="false">IF('Row Index'!G8="","✗",IF(INDEX('RAW DATA'!$M:$M,'Row Index'!G8)="",INDEX('RAW DATA'!$L:$L,'Row Index'!G8),INDEX('RAW DATA'!$M:$M,'Row Index'!G8)))</f>
        <v>39.3803795792802</v>
      </c>
      <c r="H10" s="17" t="n">
        <f aca="false">IF('Row Index'!H8="","✗",IF(INDEX('RAW DATA'!$M:$M,'Row Index'!H8)="",INDEX('RAW DATA'!$L:$L,'Row Index'!H8),INDEX('RAW DATA'!$M:$M,'Row Index'!H8)))</f>
        <v>37.0397350790024</v>
      </c>
      <c r="I10" s="22" t="n">
        <f aca="false">IF('Row Index'!I8="","✗",IF(INDEX('RAW DATA'!$M:$M,'Row Index'!I8)="",INDEX('RAW DATA'!$L:$L,'Row Index'!I8),INDEX('RAW DATA'!$M:$M,'Row Index'!I8)))</f>
        <v>41.0007789358928</v>
      </c>
      <c r="J10" s="17" t="n">
        <f aca="false">IF('Row Index'!J8="","✗",IF(INDEX('RAW DATA'!$M:$M,'Row Index'!J8)="",INDEX('RAW DATA'!$L:$L,'Row Index'!J8),INDEX('RAW DATA'!$M:$M,'Row Index'!J8)))</f>
        <v>39.4568330796913</v>
      </c>
      <c r="K10" s="17" t="n">
        <f aca="false">IF('Row Index'!K8="","✗",IF(INDEX('RAW DATA'!$M:$M,'Row Index'!K8)="",INDEX('RAW DATA'!$L:$L,'Row Index'!K8),INDEX('RAW DATA'!$M:$M,'Row Index'!K8)))</f>
        <v>48.9917053870438</v>
      </c>
      <c r="L10" s="17" t="n">
        <f aca="false">IF('Row Index'!L8="","✗",IF(INDEX('RAW DATA'!$M:$M,'Row Index'!L8)="",INDEX('RAW DATA'!$L:$L,'Row Index'!L8),INDEX('RAW DATA'!$M:$M,'Row Index'!L8)))</f>
        <v>40.6313756813741</v>
      </c>
      <c r="M10" s="17" t="n">
        <f aca="false">IF('Row Index'!M8="","✗",IF(INDEX('RAW DATA'!$M:$M,'Row Index'!M8)="",INDEX('RAW DATA'!$L:$L,'Row Index'!M8),INDEX('RAW DATA'!$M:$M,'Row Index'!M8)))</f>
        <v>45.1216463964229</v>
      </c>
      <c r="N10" s="17" t="n">
        <f aca="false">IF('Row Index'!N8="","✗",IF(INDEX('RAW DATA'!$M:$M,'Row Index'!N8)="",INDEX('RAW DATA'!$L:$L,'Row Index'!N8),INDEX('RAW DATA'!$M:$M,'Row Index'!N8)))</f>
        <v>45.448334691449</v>
      </c>
      <c r="O10" s="17" t="n">
        <f aca="false">IF('Row Index'!O8="","✗",IF(INDEX('RAW DATA'!$M:$M,'Row Index'!O8)="",INDEX('RAW DATA'!$L:$L,'Row Index'!O8),INDEX('RAW DATA'!$M:$M,'Row Index'!O8)))</f>
        <v>47.9578378897847</v>
      </c>
      <c r="P10" s="17" t="n">
        <f aca="false">IF('Row Index'!P8="","✗",IF(INDEX('RAW DATA'!$M:$M,'Row Index'!P8)="",INDEX('RAW DATA'!$L:$L,'Row Index'!P8),INDEX('RAW DATA'!$M:$M,'Row Index'!P8)))</f>
        <v>46.7024255969218</v>
      </c>
      <c r="Q10" s="17" t="n">
        <f aca="false">IF('Row Index'!Q8="","✗",IF(INDEX('RAW DATA'!$M:$M,'Row Index'!Q8)="",INDEX('RAW DATA'!$L:$L,'Row Index'!Q8),INDEX('RAW DATA'!$M:$M,'Row Index'!Q8)))</f>
        <v>51.1890457488366</v>
      </c>
      <c r="R10" s="17" t="n">
        <f aca="false">IF('Row Index'!R8="","✗",IF(INDEX('RAW DATA'!$M:$M,'Row Index'!R8)="",INDEX('RAW DATA'!$L:$L,'Row Index'!R8),INDEX('RAW DATA'!$M:$M,'Row Index'!R8)))</f>
        <v>47.1412872411691</v>
      </c>
      <c r="S10" s="17" t="n">
        <f aca="false">IF('Row Index'!S8="","✗",IF(INDEX('RAW DATA'!$M:$M,'Row Index'!S8)="",INDEX('RAW DATA'!$L:$L,'Row Index'!S8),INDEX('RAW DATA'!$M:$M,'Row Index'!S8)))</f>
        <v>50.2381455325581</v>
      </c>
      <c r="T10" s="17" t="n">
        <f aca="false">IF('Row Index'!T8="","✗",IF(INDEX('RAW DATA'!$M:$M,'Row Index'!T8)="",INDEX('RAW DATA'!$L:$L,'Row Index'!T8),INDEX('RAW DATA'!$M:$M,'Row Index'!T8)))</f>
        <v>46.6537535270858</v>
      </c>
      <c r="U10" s="17" t="n">
        <f aca="false">IF('Row Index'!U8="","✗",IF(INDEX('RAW DATA'!$M:$M,'Row Index'!U8)="",INDEX('RAW DATA'!$L:$L,'Row Index'!U8),INDEX('RAW DATA'!$M:$M,'Row Index'!U8)))</f>
        <v>50.9539344611912</v>
      </c>
      <c r="V10" s="17" t="n">
        <f aca="false">IF('Row Index'!V8="","✗",IF(INDEX('RAW DATA'!$M:$M,'Row Index'!V8)="",INDEX('RAW DATA'!$L:$L,'Row Index'!V8),INDEX('RAW DATA'!$M:$M,'Row Index'!V8)))</f>
        <v>52.4074520891903</v>
      </c>
      <c r="W10" s="17" t="n">
        <f aca="false">IF('Row Index'!W8="","✗",IF(INDEX('RAW DATA'!$M:$M,'Row Index'!W8)="",INDEX('RAW DATA'!$L:$L,'Row Index'!W8),INDEX('RAW DATA'!$M:$M,'Row Index'!W8)))</f>
        <v>48.573947902112</v>
      </c>
      <c r="X10" s="17" t="n">
        <f aca="false">IF('Row Index'!X8="","✗",IF(INDEX('RAW DATA'!$M:$M,'Row Index'!X8)="",INDEX('RAW DATA'!$L:$L,'Row Index'!X8),INDEX('RAW DATA'!$M:$M,'Row Index'!X8)))</f>
        <v>55.1512368170443</v>
      </c>
      <c r="Y10" s="17" t="n">
        <f aca="false">IF('Row Index'!Y8="","✗",IF(INDEX('RAW DATA'!$M:$M,'Row Index'!Y8)="",INDEX('RAW DATA'!$L:$L,'Row Index'!Y8),INDEX('RAW DATA'!$M:$M,'Row Index'!Y8)))</f>
        <v>52.727964730234</v>
      </c>
      <c r="Z10" s="18" t="n">
        <f aca="false">IF('Row Index'!Z8="","✗",IF(INDEX('RAW DATA'!$M:$M,'Row Index'!Z8)="",INDEX('RAW DATA'!$L:$L,'Row Index'!Z8),INDEX('RAW DATA'!$M:$M,'Row Index'!Z8)))</f>
        <v>56.4050422132988</v>
      </c>
      <c r="AA10" s="19" t="str">
        <f aca="false">IF('Row Index'!AA8="","⏳",IF(INDEX('RAW DATA'!$M:$M,'Row Index'!AA8)="",INDEX('RAW DATA'!$L:$L,'Row Index'!AA8),INDEX('RAW DATA'!$M:$M,'Row Index'!AA8)))</f>
        <v>⏳</v>
      </c>
      <c r="AB10" s="17" t="n">
        <f aca="false">IF('Row Index'!AB8="","✗",IF(INDEX('RAW DATA'!$M:$M,'Row Index'!AB8)="",INDEX('RAW DATA'!$L:$L,'Row Index'!AB8),INDEX('RAW DATA'!$M:$M,'Row Index'!AB8)))</f>
        <v>56.348453495324</v>
      </c>
      <c r="AC10" s="17" t="n">
        <f aca="false">IF('Row Index'!AC8="","✗",IF(INDEX('RAW DATA'!$M:$M,'Row Index'!AC8)="",INDEX('RAW DATA'!$L:$L,'Row Index'!AC8),INDEX('RAW DATA'!$M:$M,'Row Index'!AC8)))</f>
        <v>53.5867135553738</v>
      </c>
      <c r="AD10" s="17" t="n">
        <f aca="false">IF('Row Index'!AD8="","✗",IF(INDEX('RAW DATA'!$M:$M,'Row Index'!AD8)="",INDEX('RAW DATA'!$L:$L,'Row Index'!AD8),INDEX('RAW DATA'!$M:$M,'Row Index'!AD8)))</f>
        <v>58.7087137731654</v>
      </c>
      <c r="AE10" s="17" t="n">
        <f aca="false">IF('Row Index'!AE8="","✗",IF(INDEX('RAW DATA'!$M:$M,'Row Index'!AE8)="",INDEX('RAW DATA'!$L:$L,'Row Index'!AE8),INDEX('RAW DATA'!$M:$M,'Row Index'!AE8)))</f>
        <v>57.9157196755014</v>
      </c>
      <c r="AF10" s="17" t="n">
        <f aca="false">IF('Row Index'!AF8="","✗",IF(INDEX('RAW DATA'!$M:$M,'Row Index'!AF8)="",INDEX('RAW DATA'!$L:$L,'Row Index'!AF8),INDEX('RAW DATA'!$M:$M,'Row Index'!AF8)))</f>
        <v>63.2082968056519</v>
      </c>
      <c r="AG10" s="17" t="n">
        <f aca="false">IF('Row Index'!AG8="","✗",IF(INDEX('RAW DATA'!$M:$M,'Row Index'!AG8)="",INDEX('RAW DATA'!$L:$L,'Row Index'!AG8),INDEX('RAW DATA'!$M:$M,'Row Index'!AG8)))</f>
        <v>60.0525572409626</v>
      </c>
      <c r="AH10" s="17" t="n">
        <f aca="false">IF('Row Index'!AH8="","✗",IF(INDEX('RAW DATA'!$M:$M,'Row Index'!AH8)="",INDEX('RAW DATA'!$L:$L,'Row Index'!AH8),INDEX('RAW DATA'!$M:$M,'Row Index'!AH8)))</f>
        <v>63.5099388878743</v>
      </c>
      <c r="AI10" s="17" t="n">
        <f aca="false">IF('Row Index'!AI8="","✗",IF(INDEX('RAW DATA'!$M:$M,'Row Index'!AI8)="",INDEX('RAW DATA'!$L:$L,'Row Index'!AI8),INDEX('RAW DATA'!$M:$M,'Row Index'!AI8)))</f>
        <v>67.6056910356398</v>
      </c>
      <c r="AJ10" s="17" t="n">
        <f aca="false">IF('Row Index'!AJ8="","✗",IF(INDEX('RAW DATA'!$M:$M,'Row Index'!AJ8)="",INDEX('RAW DATA'!$L:$L,'Row Index'!AJ8),INDEX('RAW DATA'!$M:$M,'Row Index'!AJ8)))</f>
        <v>66.5242043058185</v>
      </c>
      <c r="AK10" s="17" t="n">
        <f aca="false">IF('Row Index'!AK8="","✗",IF(INDEX('RAW DATA'!$M:$M,'Row Index'!AK8)="",INDEX('RAW DATA'!$L:$L,'Row Index'!AK8),INDEX('RAW DATA'!$M:$M,'Row Index'!AK8)))</f>
        <v>67.9952905235423</v>
      </c>
      <c r="AL10" s="17" t="n">
        <f aca="false">IF('Row Index'!AL8="","✗",IF(INDEX('RAW DATA'!$M:$M,'Row Index'!AL8)="",INDEX('RAW DATA'!$L:$L,'Row Index'!AL8),INDEX('RAW DATA'!$M:$M,'Row Index'!AL8)))</f>
        <v>68.9797043934393</v>
      </c>
      <c r="AM10" s="17" t="n">
        <f aca="false">IF('Row Index'!AM8="","✗",IF(INDEX('RAW DATA'!$M:$M,'Row Index'!AM8)="",INDEX('RAW DATA'!$L:$L,'Row Index'!AM8),INDEX('RAW DATA'!$M:$M,'Row Index'!AM8)))</f>
        <v>72.0696453457914</v>
      </c>
      <c r="AN10" s="17" t="n">
        <f aca="false">IF('Row Index'!AN8="","✗",IF(INDEX('RAW DATA'!$M:$M,'Row Index'!AN8)="",INDEX('RAW DATA'!$L:$L,'Row Index'!AN8),INDEX('RAW DATA'!$M:$M,'Row Index'!AN8)))</f>
        <v>72.5979546294244</v>
      </c>
      <c r="AO10" s="23" t="n">
        <f aca="false">IF('Row Index'!AO8="","✗",IF(INDEX('RAW DATA'!$M:$M,'Row Index'!AO8)="",INDEX('RAW DATA'!$L:$L,'Row Index'!AO8),INDEX('RAW DATA'!$M:$M,'Row Index'!AO8)))</f>
        <v>71.6720519885987</v>
      </c>
      <c r="AP10" s="17" t="n">
        <f aca="false">IF('Row Index'!AP8="","✗",IF(INDEX('RAW DATA'!$M:$M,'Row Index'!AP8)="",INDEX('RAW DATA'!$L:$L,'Row Index'!AP8),INDEX('RAW DATA'!$M:$M,'Row Index'!AP8)))</f>
        <v>73.3647284878558</v>
      </c>
      <c r="AQ10" s="23" t="n">
        <f aca="false">IF('Row Index'!AQ8="","✗",IF(INDEX('RAW DATA'!$M:$M,'Row Index'!AQ8)="",INDEX('RAW DATA'!$L:$L,'Row Index'!AQ8),INDEX('RAW DATA'!$M:$M,'Row Index'!AQ8)))</f>
        <v>73.8282172529091</v>
      </c>
    </row>
    <row r="11" customFormat="false" ht="15" hidden="false" customHeight="false" outlineLevel="0" collapsed="false">
      <c r="A11" s="15" t="s">
        <v>173</v>
      </c>
      <c r="B11" s="16" t="s">
        <v>153</v>
      </c>
      <c r="C11" s="21" t="n">
        <f aca="false">IF('Row Index'!C9="","✗",IF(INDEX('RAW DATA'!$M:$M,'Row Index'!C9)="",INDEX('RAW DATA'!$L:$L,'Row Index'!C9),INDEX('RAW DATA'!$M:$M,'Row Index'!C9)))</f>
        <v>48.8167752415847</v>
      </c>
      <c r="D11" s="17" t="n">
        <f aca="false">IF('Row Index'!D9="","✗",IF(INDEX('RAW DATA'!$M:$M,'Row Index'!D9)="",INDEX('RAW DATA'!$L:$L,'Row Index'!D9),INDEX('RAW DATA'!$M:$M,'Row Index'!D9)))</f>
        <v>41.458121519043</v>
      </c>
      <c r="E11" s="17" t="n">
        <f aca="false">IF('Row Index'!E9="","✗",IF(INDEX('RAW DATA'!$M:$M,'Row Index'!E9)="",INDEX('RAW DATA'!$L:$L,'Row Index'!E9),INDEX('RAW DATA'!$M:$M,'Row Index'!E9)))</f>
        <v>48.9764598787467</v>
      </c>
      <c r="F11" s="17" t="n">
        <f aca="false">IF('Row Index'!F9="","✗",IF(INDEX('RAW DATA'!$M:$M,'Row Index'!F9)="",INDEX('RAW DATA'!$L:$L,'Row Index'!F9),INDEX('RAW DATA'!$M:$M,'Row Index'!F9)))</f>
        <v>39.1134282138317</v>
      </c>
      <c r="G11" s="17" t="n">
        <f aca="false">IF('Row Index'!G9="","✗",IF(INDEX('RAW DATA'!$M:$M,'Row Index'!G9)="",INDEX('RAW DATA'!$L:$L,'Row Index'!G9),INDEX('RAW DATA'!$M:$M,'Row Index'!G9)))</f>
        <v>46.8987783173571</v>
      </c>
      <c r="H11" s="17" t="n">
        <f aca="false">IF('Row Index'!H9="","✗",IF(INDEX('RAW DATA'!$M:$M,'Row Index'!H9)="",INDEX('RAW DATA'!$L:$L,'Row Index'!H9),INDEX('RAW DATA'!$M:$M,'Row Index'!H9)))</f>
        <v>38.1469068142844</v>
      </c>
      <c r="I11" s="17" t="n">
        <f aca="false">IF('Row Index'!I9="","✗",IF(INDEX('RAW DATA'!$M:$M,'Row Index'!I9)="",INDEX('RAW DATA'!$L:$L,'Row Index'!I9),INDEX('RAW DATA'!$M:$M,'Row Index'!I9)))</f>
        <v>48.8647222803888</v>
      </c>
      <c r="J11" s="20" t="n">
        <f aca="false">IF('Row Index'!J9="","✗",IF(INDEX('RAW DATA'!$M:$M,'Row Index'!J9)="",INDEX('RAW DATA'!$L:$L,'Row Index'!J9),INDEX('RAW DATA'!$M:$M,'Row Index'!J9)))</f>
        <v>40.2910156578818</v>
      </c>
      <c r="K11" s="17" t="n">
        <f aca="false">IF('Row Index'!K9="","✗",IF(INDEX('RAW DATA'!$M:$M,'Row Index'!K9)="",INDEX('RAW DATA'!$L:$L,'Row Index'!K9),INDEX('RAW DATA'!$M:$M,'Row Index'!K9)))</f>
        <v>51.0013297235548</v>
      </c>
      <c r="L11" s="17" t="n">
        <f aca="false">IF('Row Index'!L9="","✗",IF(INDEX('RAW DATA'!$M:$M,'Row Index'!L9)="",INDEX('RAW DATA'!$L:$L,'Row Index'!L9),INDEX('RAW DATA'!$M:$M,'Row Index'!L9)))</f>
        <v>43.2502499264853</v>
      </c>
      <c r="M11" s="17" t="n">
        <f aca="false">IF('Row Index'!M9="","✗",IF(INDEX('RAW DATA'!$M:$M,'Row Index'!M9)="",INDEX('RAW DATA'!$L:$L,'Row Index'!M9),INDEX('RAW DATA'!$M:$M,'Row Index'!M9)))</f>
        <v>49.0250760566736</v>
      </c>
      <c r="N11" s="17" t="n">
        <f aca="false">IF('Row Index'!N9="","✗",IF(INDEX('RAW DATA'!$M:$M,'Row Index'!N9)="",INDEX('RAW DATA'!$L:$L,'Row Index'!N9),INDEX('RAW DATA'!$M:$M,'Row Index'!N9)))</f>
        <v>49.1299409011829</v>
      </c>
      <c r="O11" s="17" t="n">
        <f aca="false">IF('Row Index'!O9="","✗",IF(INDEX('RAW DATA'!$M:$M,'Row Index'!O9)="",INDEX('RAW DATA'!$L:$L,'Row Index'!O9),INDEX('RAW DATA'!$M:$M,'Row Index'!O9)))</f>
        <v>52.8036531140135</v>
      </c>
      <c r="P11" s="17" t="n">
        <f aca="false">IF('Row Index'!P9="","✗",IF(INDEX('RAW DATA'!$M:$M,'Row Index'!P9)="",INDEX('RAW DATA'!$L:$L,'Row Index'!P9),INDEX('RAW DATA'!$M:$M,'Row Index'!P9)))</f>
        <v>49.1884199857932</v>
      </c>
      <c r="Q11" s="17" t="n">
        <f aca="false">IF('Row Index'!Q9="","✗",IF(INDEX('RAW DATA'!$M:$M,'Row Index'!Q9)="",INDEX('RAW DATA'!$L:$L,'Row Index'!Q9),INDEX('RAW DATA'!$M:$M,'Row Index'!Q9)))</f>
        <v>52.2301072510727</v>
      </c>
      <c r="R11" s="17" t="n">
        <f aca="false">IF('Row Index'!R9="","✗",IF(INDEX('RAW DATA'!$M:$M,'Row Index'!R9)="",INDEX('RAW DATA'!$L:$L,'Row Index'!R9),INDEX('RAW DATA'!$M:$M,'Row Index'!R9)))</f>
        <v>47.5214807944118</v>
      </c>
      <c r="S11" s="17" t="n">
        <f aca="false">IF('Row Index'!S9="","✗",IF(INDEX('RAW DATA'!$M:$M,'Row Index'!S9)="",INDEX('RAW DATA'!$L:$L,'Row Index'!S9),INDEX('RAW DATA'!$M:$M,'Row Index'!S9)))</f>
        <v>50.9434682520261</v>
      </c>
      <c r="T11" s="17" t="n">
        <f aca="false">IF('Row Index'!T9="","✗",IF(INDEX('RAW DATA'!$M:$M,'Row Index'!T9)="",INDEX('RAW DATA'!$L:$L,'Row Index'!T9),INDEX('RAW DATA'!$M:$M,'Row Index'!T9)))</f>
        <v>48.876001852457</v>
      </c>
      <c r="U11" s="17" t="n">
        <f aca="false">IF('Row Index'!U9="","✗",IF(INDEX('RAW DATA'!$M:$M,'Row Index'!U9)="",INDEX('RAW DATA'!$L:$L,'Row Index'!U9),INDEX('RAW DATA'!$M:$M,'Row Index'!U9)))</f>
        <v>52.9209434939373</v>
      </c>
      <c r="V11" s="17" t="n">
        <f aca="false">IF('Row Index'!V9="","✗",IF(INDEX('RAW DATA'!$M:$M,'Row Index'!V9)="",INDEX('RAW DATA'!$L:$L,'Row Index'!V9),INDEX('RAW DATA'!$M:$M,'Row Index'!V9)))</f>
        <v>54.0761741970942</v>
      </c>
      <c r="W11" s="17" t="n">
        <f aca="false">IF('Row Index'!W9="","✗",IF(INDEX('RAW DATA'!$M:$M,'Row Index'!W9)="",INDEX('RAW DATA'!$L:$L,'Row Index'!W9),INDEX('RAW DATA'!$M:$M,'Row Index'!W9)))</f>
        <v>49.6418399008556</v>
      </c>
      <c r="X11" s="17" t="n">
        <f aca="false">IF('Row Index'!X9="","✗",IF(INDEX('RAW DATA'!$M:$M,'Row Index'!X9)="",INDEX('RAW DATA'!$L:$L,'Row Index'!X9),INDEX('RAW DATA'!$M:$M,'Row Index'!X9)))</f>
        <v>54.3250942238075</v>
      </c>
      <c r="Y11" s="17" t="n">
        <f aca="false">IF('Row Index'!Y9="","✗",IF(INDEX('RAW DATA'!$M:$M,'Row Index'!Y9)="",INDEX('RAW DATA'!$L:$L,'Row Index'!Y9),INDEX('RAW DATA'!$M:$M,'Row Index'!Y9)))</f>
        <v>54.5361186294315</v>
      </c>
      <c r="Z11" s="18" t="n">
        <f aca="false">IF('Row Index'!Z9="","✗",IF(INDEX('RAW DATA'!$M:$M,'Row Index'!Z9)="",INDEX('RAW DATA'!$L:$L,'Row Index'!Z9),INDEX('RAW DATA'!$M:$M,'Row Index'!Z9)))</f>
        <v>56.1587577480275</v>
      </c>
      <c r="AA11" s="19" t="str">
        <f aca="false">IF('Row Index'!AA9="","⏳",IF(INDEX('RAW DATA'!$M:$M,'Row Index'!AA9)="",INDEX('RAW DATA'!$L:$L,'Row Index'!AA9),INDEX('RAW DATA'!$M:$M,'Row Index'!AA9)))</f>
        <v>⏳</v>
      </c>
      <c r="AB11" s="17" t="n">
        <f aca="false">IF('Row Index'!AB9="","✗",IF(INDEX('RAW DATA'!$M:$M,'Row Index'!AB9)="",INDEX('RAW DATA'!$L:$L,'Row Index'!AB9),INDEX('RAW DATA'!$M:$M,'Row Index'!AB9)))</f>
        <v>56.539586387399</v>
      </c>
      <c r="AC11" s="17" t="n">
        <f aca="false">IF('Row Index'!AC9="","✗",IF(INDEX('RAW DATA'!$M:$M,'Row Index'!AC9)="",INDEX('RAW DATA'!$L:$L,'Row Index'!AC9),INDEX('RAW DATA'!$M:$M,'Row Index'!AC9)))</f>
        <v>54.8881591647675</v>
      </c>
      <c r="AD11" s="17" t="n">
        <f aca="false">IF('Row Index'!AD9="","✗",IF(INDEX('RAW DATA'!$M:$M,'Row Index'!AD9)="",INDEX('RAW DATA'!$L:$L,'Row Index'!AD9),INDEX('RAW DATA'!$M:$M,'Row Index'!AD9)))</f>
        <v>56.244525686967</v>
      </c>
      <c r="AE11" s="17" t="n">
        <f aca="false">IF('Row Index'!AE9="","✗",IF(INDEX('RAW DATA'!$M:$M,'Row Index'!AE9)="",INDEX('RAW DATA'!$L:$L,'Row Index'!AE9),INDEX('RAW DATA'!$M:$M,'Row Index'!AE9)))</f>
        <v>60.7712605677566</v>
      </c>
      <c r="AF11" s="17" t="n">
        <f aca="false">IF('Row Index'!AF9="","✗",IF(INDEX('RAW DATA'!$M:$M,'Row Index'!AF9)="",INDEX('RAW DATA'!$L:$L,'Row Index'!AF9),INDEX('RAW DATA'!$M:$M,'Row Index'!AF9)))</f>
        <v>62.2503281778922</v>
      </c>
      <c r="AG11" s="17" t="n">
        <f aca="false">IF('Row Index'!AG9="","✗",IF(INDEX('RAW DATA'!$M:$M,'Row Index'!AG9)="",INDEX('RAW DATA'!$L:$L,'Row Index'!AG9),INDEX('RAW DATA'!$M:$M,'Row Index'!AG9)))</f>
        <v>58.8453330103946</v>
      </c>
      <c r="AH11" s="17" t="n">
        <f aca="false">IF('Row Index'!AH9="","✗",IF(INDEX('RAW DATA'!$M:$M,'Row Index'!AH9)="",INDEX('RAW DATA'!$L:$L,'Row Index'!AH9),INDEX('RAW DATA'!$M:$M,'Row Index'!AH9)))</f>
        <v>63.2960554777109</v>
      </c>
      <c r="AI11" s="17" t="n">
        <f aca="false">IF('Row Index'!AI9="","✗",IF(INDEX('RAW DATA'!$M:$M,'Row Index'!AI9)="",INDEX('RAW DATA'!$L:$L,'Row Index'!AI9),INDEX('RAW DATA'!$M:$M,'Row Index'!AI9)))</f>
        <v>66.8040382574953</v>
      </c>
      <c r="AJ11" s="21" t="n">
        <f aca="false">IF('Row Index'!AJ9="","✗",IF(INDEX('RAW DATA'!$M:$M,'Row Index'!AJ9)="",INDEX('RAW DATA'!$L:$L,'Row Index'!AJ9),INDEX('RAW DATA'!$M:$M,'Row Index'!AJ9)))</f>
        <v>67.245093595901</v>
      </c>
      <c r="AK11" s="17" t="n">
        <f aca="false">IF('Row Index'!AK9="","✗",IF(INDEX('RAW DATA'!$M:$M,'Row Index'!AK9)="",INDEX('RAW DATA'!$L:$L,'Row Index'!AK9),INDEX('RAW DATA'!$M:$M,'Row Index'!AK9)))</f>
        <v>69.1077737395887</v>
      </c>
      <c r="AL11" s="17" t="n">
        <f aca="false">IF('Row Index'!AL9="","✗",IF(INDEX('RAW DATA'!$M:$M,'Row Index'!AL9)="",INDEX('RAW DATA'!$L:$L,'Row Index'!AL9),INDEX('RAW DATA'!$M:$M,'Row Index'!AL9)))</f>
        <v>68.5102396999952</v>
      </c>
      <c r="AM11" s="17" t="n">
        <f aca="false">IF('Row Index'!AM9="","✗",IF(INDEX('RAW DATA'!$M:$M,'Row Index'!AM9)="",INDEX('RAW DATA'!$L:$L,'Row Index'!AM9),INDEX('RAW DATA'!$M:$M,'Row Index'!AM9)))</f>
        <v>71.9087826466739</v>
      </c>
      <c r="AN11" s="17" t="n">
        <f aca="false">IF('Row Index'!AN9="","✗",IF(INDEX('RAW DATA'!$M:$M,'Row Index'!AN9)="",INDEX('RAW DATA'!$L:$L,'Row Index'!AN9),INDEX('RAW DATA'!$M:$M,'Row Index'!AN9)))</f>
        <v>71.8952002806262</v>
      </c>
      <c r="AO11" s="20" t="n">
        <f aca="false">IF('Row Index'!AO9="","✗",IF(INDEX('RAW DATA'!$M:$M,'Row Index'!AO9)="",INDEX('RAW DATA'!$L:$L,'Row Index'!AO9),INDEX('RAW DATA'!$M:$M,'Row Index'!AO9)))</f>
        <v>71.7120529063249</v>
      </c>
      <c r="AP11" s="17" t="n">
        <f aca="false">IF('Row Index'!AP9="","✗",IF(INDEX('RAW DATA'!$M:$M,'Row Index'!AP9)="",INDEX('RAW DATA'!$L:$L,'Row Index'!AP9),INDEX('RAW DATA'!$M:$M,'Row Index'!AP9)))</f>
        <v>73.2103383116359</v>
      </c>
      <c r="AQ11" s="23" t="n">
        <f aca="false">IF('Row Index'!AQ9="","✗",IF(INDEX('RAW DATA'!$M:$M,'Row Index'!AQ9)="",INDEX('RAW DATA'!$L:$L,'Row Index'!AQ9),INDEX('RAW DATA'!$M:$M,'Row Index'!AQ9)))</f>
        <v>74.5623293408952</v>
      </c>
    </row>
    <row r="12" customFormat="false" ht="15" hidden="false" customHeight="false" outlineLevel="0" collapsed="false">
      <c r="A12" s="15" t="s">
        <v>176</v>
      </c>
      <c r="B12" s="16" t="s">
        <v>153</v>
      </c>
      <c r="C12" s="17" t="n">
        <f aca="false">IF('Row Index'!C10="","✗",IF(INDEX('RAW DATA'!$M:$M,'Row Index'!C10)="",INDEX('RAW DATA'!$L:$L,'Row Index'!C10),INDEX('RAW DATA'!$M:$M,'Row Index'!C10)))</f>
        <v>41.1375824271227</v>
      </c>
      <c r="D12" s="17" t="n">
        <f aca="false">IF('Row Index'!D10="","✗",IF(INDEX('RAW DATA'!$M:$M,'Row Index'!D10)="",INDEX('RAW DATA'!$L:$L,'Row Index'!D10),INDEX('RAW DATA'!$M:$M,'Row Index'!D10)))</f>
        <v>37.302791728058</v>
      </c>
      <c r="E12" s="17" t="n">
        <f aca="false">IF('Row Index'!E10="","✗",IF(INDEX('RAW DATA'!$M:$M,'Row Index'!E10)="",INDEX('RAW DATA'!$L:$L,'Row Index'!E10),INDEX('RAW DATA'!$M:$M,'Row Index'!E10)))</f>
        <v>40.703816246524</v>
      </c>
      <c r="F12" s="17" t="n">
        <f aca="false">IF('Row Index'!F10="","✗",IF(INDEX('RAW DATA'!$M:$M,'Row Index'!F10)="",INDEX('RAW DATA'!$L:$L,'Row Index'!F10),INDEX('RAW DATA'!$M:$M,'Row Index'!F10)))</f>
        <v>37.1337641956519</v>
      </c>
      <c r="G12" s="17" t="n">
        <f aca="false">IF('Row Index'!G10="","✗",IF(INDEX('RAW DATA'!$M:$M,'Row Index'!G10)="",INDEX('RAW DATA'!$L:$L,'Row Index'!G10),INDEX('RAW DATA'!$M:$M,'Row Index'!G10)))</f>
        <v>38.3910749011157</v>
      </c>
      <c r="H12" s="17" t="n">
        <f aca="false">IF('Row Index'!H10="","✗",IF(INDEX('RAW DATA'!$M:$M,'Row Index'!H10)="",INDEX('RAW DATA'!$L:$L,'Row Index'!H10),INDEX('RAW DATA'!$M:$M,'Row Index'!H10)))</f>
        <v>36.4127694323271</v>
      </c>
      <c r="I12" s="17" t="n">
        <f aca="false">IF('Row Index'!I10="","✗",IF(INDEX('RAW DATA'!$M:$M,'Row Index'!I10)="",INDEX('RAW DATA'!$L:$L,'Row Index'!I10),INDEX('RAW DATA'!$M:$M,'Row Index'!I10)))</f>
        <v>47.556555178426</v>
      </c>
      <c r="J12" s="20" t="n">
        <f aca="false">IF('Row Index'!J10="","✗",IF(INDEX('RAW DATA'!$M:$M,'Row Index'!J10)="",INDEX('RAW DATA'!$L:$L,'Row Index'!J10),INDEX('RAW DATA'!$M:$M,'Row Index'!J10)))</f>
        <v>38.9447554260178</v>
      </c>
      <c r="K12" s="17" t="n">
        <f aca="false">IF('Row Index'!K10="","✗",IF(INDEX('RAW DATA'!$M:$M,'Row Index'!K10)="",INDEX('RAW DATA'!$L:$L,'Row Index'!K10),INDEX('RAW DATA'!$M:$M,'Row Index'!K10)))</f>
        <v>50.9724067618696</v>
      </c>
      <c r="L12" s="17" t="n">
        <f aca="false">IF('Row Index'!L10="","✗",IF(INDEX('RAW DATA'!$M:$M,'Row Index'!L10)="",INDEX('RAW DATA'!$L:$L,'Row Index'!L10),INDEX('RAW DATA'!$M:$M,'Row Index'!L10)))</f>
        <v>38.8711517910442</v>
      </c>
      <c r="M12" s="17" t="n">
        <f aca="false">IF('Row Index'!M10="","✗",IF(INDEX('RAW DATA'!$M:$M,'Row Index'!M10)="",INDEX('RAW DATA'!$L:$L,'Row Index'!M10),INDEX('RAW DATA'!$M:$M,'Row Index'!M10)))</f>
        <v>48.0521185792596</v>
      </c>
      <c r="N12" s="17" t="n">
        <f aca="false">IF('Row Index'!N10="","✗",IF(INDEX('RAW DATA'!$M:$M,'Row Index'!N10)="",INDEX('RAW DATA'!$L:$L,'Row Index'!N10),INDEX('RAW DATA'!$M:$M,'Row Index'!N10)))</f>
        <v>47.4837275923045</v>
      </c>
      <c r="O12" s="17" t="n">
        <f aca="false">IF('Row Index'!O10="","✗",IF(INDEX('RAW DATA'!$M:$M,'Row Index'!O10)="",INDEX('RAW DATA'!$L:$L,'Row Index'!O10),INDEX('RAW DATA'!$M:$M,'Row Index'!O10)))</f>
        <v>51.5760469669978</v>
      </c>
      <c r="P12" s="17" t="n">
        <f aca="false">IF('Row Index'!P10="","✗",IF(INDEX('RAW DATA'!$M:$M,'Row Index'!P10)="",INDEX('RAW DATA'!$L:$L,'Row Index'!P10),INDEX('RAW DATA'!$M:$M,'Row Index'!P10)))</f>
        <v>48.8603443699985</v>
      </c>
      <c r="Q12" s="17" t="n">
        <f aca="false">IF('Row Index'!Q10="","✗",IF(INDEX('RAW DATA'!$M:$M,'Row Index'!Q10)="",INDEX('RAW DATA'!$L:$L,'Row Index'!Q10),INDEX('RAW DATA'!$M:$M,'Row Index'!Q10)))</f>
        <v>53.1658955832008</v>
      </c>
      <c r="R12" s="17" t="n">
        <f aca="false">IF('Row Index'!R10="","✗",IF(INDEX('RAW DATA'!$M:$M,'Row Index'!R10)="",INDEX('RAW DATA'!$L:$L,'Row Index'!R10),INDEX('RAW DATA'!$M:$M,'Row Index'!R10)))</f>
        <v>46.4969786220473</v>
      </c>
      <c r="S12" s="17" t="n">
        <f aca="false">IF('Row Index'!S10="","✗",IF(INDEX('RAW DATA'!$M:$M,'Row Index'!S10)="",INDEX('RAW DATA'!$L:$L,'Row Index'!S10),INDEX('RAW DATA'!$M:$M,'Row Index'!S10)))</f>
        <v>50.4679996601654</v>
      </c>
      <c r="T12" s="17" t="n">
        <f aca="false">IF('Row Index'!T10="","✗",IF(INDEX('RAW DATA'!$M:$M,'Row Index'!T10)="",INDEX('RAW DATA'!$L:$L,'Row Index'!T10),INDEX('RAW DATA'!$M:$M,'Row Index'!T10)))</f>
        <v>47.651689552624</v>
      </c>
      <c r="U12" s="17" t="n">
        <f aca="false">IF('Row Index'!U10="","✗",IF(INDEX('RAW DATA'!$M:$M,'Row Index'!U10)="",INDEX('RAW DATA'!$L:$L,'Row Index'!U10),INDEX('RAW DATA'!$M:$M,'Row Index'!U10)))</f>
        <v>54.5342684438849</v>
      </c>
      <c r="V12" s="17" t="n">
        <f aca="false">IF('Row Index'!V10="","✗",IF(INDEX('RAW DATA'!$M:$M,'Row Index'!V10)="",INDEX('RAW DATA'!$L:$L,'Row Index'!V10),INDEX('RAW DATA'!$M:$M,'Row Index'!V10)))</f>
        <v>56.2950643043521</v>
      </c>
      <c r="W12" s="23" t="n">
        <f aca="false">IF('Row Index'!W10="","✗",IF(INDEX('RAW DATA'!$M:$M,'Row Index'!W10)="",INDEX('RAW DATA'!$L:$L,'Row Index'!W10),INDEX('RAW DATA'!$M:$M,'Row Index'!W10)))</f>
        <v>49.7757239041011</v>
      </c>
      <c r="X12" s="17" t="n">
        <f aca="false">IF('Row Index'!X10="","✗",IF(INDEX('RAW DATA'!$M:$M,'Row Index'!X10)="",INDEX('RAW DATA'!$L:$L,'Row Index'!X10),INDEX('RAW DATA'!$M:$M,'Row Index'!X10)))</f>
        <v>54.9248037819441</v>
      </c>
      <c r="Y12" s="17" t="n">
        <f aca="false">IF('Row Index'!Y10="","✗",IF(INDEX('RAW DATA'!$M:$M,'Row Index'!Y10)="",INDEX('RAW DATA'!$L:$L,'Row Index'!Y10),INDEX('RAW DATA'!$M:$M,'Row Index'!Y10)))</f>
        <v>52.8608606163315</v>
      </c>
      <c r="Z12" s="24" t="n">
        <f aca="false">IF('Row Index'!Z10="","✗",IF(INDEX('RAW DATA'!$M:$M,'Row Index'!Z10)="",INDEX('RAW DATA'!$L:$L,'Row Index'!Z10),INDEX('RAW DATA'!$M:$M,'Row Index'!Z10)))</f>
        <v>55.9485294150321</v>
      </c>
      <c r="AA12" s="19" t="str">
        <f aca="false">IF('Row Index'!AA10="","⏳",IF(INDEX('RAW DATA'!$M:$M,'Row Index'!AA10)="",INDEX('RAW DATA'!$L:$L,'Row Index'!AA10),INDEX('RAW DATA'!$M:$M,'Row Index'!AA10)))</f>
        <v>⏳</v>
      </c>
      <c r="AB12" s="17" t="n">
        <f aca="false">IF('Row Index'!AB10="","✗",IF(INDEX('RAW DATA'!$M:$M,'Row Index'!AB10)="",INDEX('RAW DATA'!$L:$L,'Row Index'!AB10),INDEX('RAW DATA'!$M:$M,'Row Index'!AB10)))</f>
        <v>58.1516985605899</v>
      </c>
      <c r="AC12" s="17" t="n">
        <f aca="false">IF('Row Index'!AC10="","✗",IF(INDEX('RAW DATA'!$M:$M,'Row Index'!AC10)="",INDEX('RAW DATA'!$L:$L,'Row Index'!AC10),INDEX('RAW DATA'!$M:$M,'Row Index'!AC10)))</f>
        <v>56.4917437696599</v>
      </c>
      <c r="AD12" s="17" t="n">
        <f aca="false">IF('Row Index'!AD10="","✗",IF(INDEX('RAW DATA'!$M:$M,'Row Index'!AD10)="",INDEX('RAW DATA'!$L:$L,'Row Index'!AD10),INDEX('RAW DATA'!$M:$M,'Row Index'!AD10)))</f>
        <v>60.1587894346476</v>
      </c>
      <c r="AE12" s="17" t="n">
        <f aca="false">IF('Row Index'!AE10="","✗",IF(INDEX('RAW DATA'!$M:$M,'Row Index'!AE10)="",INDEX('RAW DATA'!$L:$L,'Row Index'!AE10),INDEX('RAW DATA'!$M:$M,'Row Index'!AE10)))</f>
        <v>58.1211555188969</v>
      </c>
      <c r="AF12" s="17" t="n">
        <f aca="false">IF('Row Index'!AF10="","✗",IF(INDEX('RAW DATA'!$M:$M,'Row Index'!AF10)="",INDEX('RAW DATA'!$L:$L,'Row Index'!AF10),INDEX('RAW DATA'!$M:$M,'Row Index'!AF10)))</f>
        <v>63.4909882741167</v>
      </c>
      <c r="AG12" s="17" t="n">
        <f aca="false">IF('Row Index'!AG10="","✗",IF(INDEX('RAW DATA'!$M:$M,'Row Index'!AG10)="",INDEX('RAW DATA'!$L:$L,'Row Index'!AG10),INDEX('RAW DATA'!$M:$M,'Row Index'!AG10)))</f>
        <v>61.702375907179</v>
      </c>
      <c r="AH12" s="17" t="n">
        <f aca="false">IF('Row Index'!AH10="","✗",IF(INDEX('RAW DATA'!$M:$M,'Row Index'!AH10)="",INDEX('RAW DATA'!$L:$L,'Row Index'!AH10),INDEX('RAW DATA'!$M:$M,'Row Index'!AH10)))</f>
        <v>63.7038383659159</v>
      </c>
      <c r="AI12" s="17" t="n">
        <f aca="false">IF('Row Index'!AI10="","✗",IF(INDEX('RAW DATA'!$M:$M,'Row Index'!AI10)="",INDEX('RAW DATA'!$L:$L,'Row Index'!AI10),INDEX('RAW DATA'!$M:$M,'Row Index'!AI10)))</f>
        <v>68.7246759234677</v>
      </c>
      <c r="AJ12" s="17" t="n">
        <f aca="false">IF('Row Index'!AJ10="","✗",IF(INDEX('RAW DATA'!$M:$M,'Row Index'!AJ10)="",INDEX('RAW DATA'!$L:$L,'Row Index'!AJ10),INDEX('RAW DATA'!$M:$M,'Row Index'!AJ10)))</f>
        <v>66.934461851035</v>
      </c>
      <c r="AK12" s="17" t="n">
        <f aca="false">IF('Row Index'!AK10="","✗",IF(INDEX('RAW DATA'!$M:$M,'Row Index'!AK10)="",INDEX('RAW DATA'!$L:$L,'Row Index'!AK10),INDEX('RAW DATA'!$M:$M,'Row Index'!AK10)))</f>
        <v>68.6162677655841</v>
      </c>
      <c r="AL12" s="17" t="n">
        <f aca="false">IF('Row Index'!AL10="","✗",IF(INDEX('RAW DATA'!$M:$M,'Row Index'!AL10)="",INDEX('RAW DATA'!$L:$L,'Row Index'!AL10),INDEX('RAW DATA'!$M:$M,'Row Index'!AL10)))</f>
        <v>68.3394513993617</v>
      </c>
      <c r="AM12" s="17" t="n">
        <f aca="false">IF('Row Index'!AM10="","✗",IF(INDEX('RAW DATA'!$M:$M,'Row Index'!AM10)="",INDEX('RAW DATA'!$L:$L,'Row Index'!AM10),INDEX('RAW DATA'!$M:$M,'Row Index'!AM10)))</f>
        <v>71.530832657537</v>
      </c>
      <c r="AN12" s="17" t="n">
        <f aca="false">IF('Row Index'!AN10="","✗",IF(INDEX('RAW DATA'!$M:$M,'Row Index'!AN10)="",INDEX('RAW DATA'!$L:$L,'Row Index'!AN10),INDEX('RAW DATA'!$M:$M,'Row Index'!AN10)))</f>
        <v>71.0969501329692</v>
      </c>
      <c r="AO12" s="17" t="n">
        <f aca="false">IF('Row Index'!AO10="","✗",IF(INDEX('RAW DATA'!$M:$M,'Row Index'!AO10)="",INDEX('RAW DATA'!$L:$L,'Row Index'!AO10),INDEX('RAW DATA'!$M:$M,'Row Index'!AO10)))</f>
        <v>71.4575805525879</v>
      </c>
      <c r="AP12" s="17" t="n">
        <f aca="false">IF('Row Index'!AP10="","✗",IF(INDEX('RAW DATA'!$M:$M,'Row Index'!AP10)="",INDEX('RAW DATA'!$L:$L,'Row Index'!AP10),INDEX('RAW DATA'!$M:$M,'Row Index'!AP10)))</f>
        <v>73.2411282342564</v>
      </c>
      <c r="AQ12" s="23" t="n">
        <f aca="false">IF('Row Index'!AQ10="","✗",IF(INDEX('RAW DATA'!$M:$M,'Row Index'!AQ10)="",INDEX('RAW DATA'!$L:$L,'Row Index'!AQ10),INDEX('RAW DATA'!$M:$M,'Row Index'!AQ10)))</f>
        <v>74.8045817041076</v>
      </c>
    </row>
    <row r="13" customFormat="false" ht="15" hidden="false" customHeight="false" outlineLevel="0" collapsed="false">
      <c r="A13" s="15" t="s">
        <v>179</v>
      </c>
      <c r="B13" s="16" t="s">
        <v>153</v>
      </c>
      <c r="C13" s="17" t="n">
        <f aca="false">IF('Row Index'!C11="","✗",IF(INDEX('RAW DATA'!$M:$M,'Row Index'!C11)="",INDEX('RAW DATA'!$L:$L,'Row Index'!C11),INDEX('RAW DATA'!$M:$M,'Row Index'!C11)))</f>
        <v>45.0425336100593</v>
      </c>
      <c r="D13" s="17" t="n">
        <f aca="false">IF('Row Index'!D11="","✗",IF(INDEX('RAW DATA'!$M:$M,'Row Index'!D11)="",INDEX('RAW DATA'!$L:$L,'Row Index'!D11),INDEX('RAW DATA'!$M:$M,'Row Index'!D11)))</f>
        <v>38.9186347438008</v>
      </c>
      <c r="E13" s="17" t="n">
        <f aca="false">IF('Row Index'!E11="","✗",IF(INDEX('RAW DATA'!$M:$M,'Row Index'!E11)="",INDEX('RAW DATA'!$L:$L,'Row Index'!E11),INDEX('RAW DATA'!$M:$M,'Row Index'!E11)))</f>
        <v>46.9789809572552</v>
      </c>
      <c r="F13" s="17" t="n">
        <f aca="false">IF('Row Index'!F11="","✗",IF(INDEX('RAW DATA'!$M:$M,'Row Index'!F11)="",INDEX('RAW DATA'!$L:$L,'Row Index'!F11),INDEX('RAW DATA'!$M:$M,'Row Index'!F11)))</f>
        <v>39.2719136068395</v>
      </c>
      <c r="G13" s="17" t="n">
        <f aca="false">IF('Row Index'!G11="","✗",IF(INDEX('RAW DATA'!$M:$M,'Row Index'!G11)="",INDEX('RAW DATA'!$L:$L,'Row Index'!G11),INDEX('RAW DATA'!$M:$M,'Row Index'!G11)))</f>
        <v>44.1222562513494</v>
      </c>
      <c r="H13" s="17" t="n">
        <f aca="false">IF('Row Index'!H11="","✗",IF(INDEX('RAW DATA'!$M:$M,'Row Index'!H11)="",INDEX('RAW DATA'!$L:$L,'Row Index'!H11),INDEX('RAW DATA'!$M:$M,'Row Index'!H11)))</f>
        <v>38.9351937574448</v>
      </c>
      <c r="I13" s="17" t="n">
        <f aca="false">IF('Row Index'!I11="","✗",IF(INDEX('RAW DATA'!$M:$M,'Row Index'!I11)="",INDEX('RAW DATA'!$L:$L,'Row Index'!I11),INDEX('RAW DATA'!$M:$M,'Row Index'!I11)))</f>
        <v>46.6197327857389</v>
      </c>
      <c r="J13" s="17" t="n">
        <f aca="false">IF('Row Index'!J11="","✗",IF(INDEX('RAW DATA'!$M:$M,'Row Index'!J11)="",INDEX('RAW DATA'!$L:$L,'Row Index'!J11),INDEX('RAW DATA'!$M:$M,'Row Index'!J11)))</f>
        <v>40.3737837958545</v>
      </c>
      <c r="K13" s="17" t="n">
        <f aca="false">IF('Row Index'!K11="","✗",IF(INDEX('RAW DATA'!$M:$M,'Row Index'!K11)="",INDEX('RAW DATA'!$L:$L,'Row Index'!K11),INDEX('RAW DATA'!$M:$M,'Row Index'!K11)))</f>
        <v>47.7848765529198</v>
      </c>
      <c r="L13" s="17" t="n">
        <f aca="false">IF('Row Index'!L11="","✗",IF(INDEX('RAW DATA'!$M:$M,'Row Index'!L11)="",INDEX('RAW DATA'!$L:$L,'Row Index'!L11),INDEX('RAW DATA'!$M:$M,'Row Index'!L11)))</f>
        <v>41.7331608431444</v>
      </c>
      <c r="M13" s="25" t="n">
        <f aca="false">IF('Row Index'!M11="","✗",IF(INDEX('RAW DATA'!$M:$M,'Row Index'!M11)="",INDEX('RAW DATA'!$L:$L,'Row Index'!M11),INDEX('RAW DATA'!$M:$M,'Row Index'!M11)))</f>
        <v>40.6547432251858</v>
      </c>
      <c r="N13" s="17" t="n">
        <f aca="false">IF('Row Index'!N11="","✗",IF(INDEX('RAW DATA'!$M:$M,'Row Index'!N11)="",INDEX('RAW DATA'!$L:$L,'Row Index'!N11),INDEX('RAW DATA'!$M:$M,'Row Index'!N11)))</f>
        <v>48.000442429571</v>
      </c>
      <c r="O13" s="17" t="n">
        <f aca="false">IF('Row Index'!O11="","✗",IF(INDEX('RAW DATA'!$M:$M,'Row Index'!O11)="",INDEX('RAW DATA'!$L:$L,'Row Index'!O11),INDEX('RAW DATA'!$M:$M,'Row Index'!O11)))</f>
        <v>51.6174173056119</v>
      </c>
      <c r="P13" s="17" t="n">
        <f aca="false">IF('Row Index'!P11="","✗",IF(INDEX('RAW DATA'!$M:$M,'Row Index'!P11)="",INDEX('RAW DATA'!$L:$L,'Row Index'!P11),INDEX('RAW DATA'!$M:$M,'Row Index'!P11)))</f>
        <v>50.4670715440999</v>
      </c>
      <c r="Q13" s="17" t="n">
        <f aca="false">IF('Row Index'!Q11="","✗",IF(INDEX('RAW DATA'!$M:$M,'Row Index'!Q11)="",INDEX('RAW DATA'!$L:$L,'Row Index'!Q11),INDEX('RAW DATA'!$M:$M,'Row Index'!Q11)))</f>
        <v>52.3712336001248</v>
      </c>
      <c r="R13" s="22" t="n">
        <f aca="false">IF('Row Index'!R11="","✗",IF(INDEX('RAW DATA'!$M:$M,'Row Index'!R11)="",INDEX('RAW DATA'!$L:$L,'Row Index'!R11),INDEX('RAW DATA'!$M:$M,'Row Index'!R11)))</f>
        <v>48.901034421888</v>
      </c>
      <c r="S13" s="17" t="n">
        <f aca="false">IF('Row Index'!S11="","✗",IF(INDEX('RAW DATA'!$M:$M,'Row Index'!S11)="",INDEX('RAW DATA'!$L:$L,'Row Index'!S11),INDEX('RAW DATA'!$M:$M,'Row Index'!S11)))</f>
        <v>52.2021252393959</v>
      </c>
      <c r="T13" s="17" t="n">
        <f aca="false">IF('Row Index'!T11="","✗",IF(INDEX('RAW DATA'!$M:$M,'Row Index'!T11)="",INDEX('RAW DATA'!$L:$L,'Row Index'!T11),INDEX('RAW DATA'!$M:$M,'Row Index'!T11)))</f>
        <v>49.588389265105</v>
      </c>
      <c r="U13" s="17" t="n">
        <f aca="false">IF('Row Index'!U11="","✗",IF(INDEX('RAW DATA'!$M:$M,'Row Index'!U11)="",INDEX('RAW DATA'!$L:$L,'Row Index'!U11),INDEX('RAW DATA'!$M:$M,'Row Index'!U11)))</f>
        <v>53.6427933718147</v>
      </c>
      <c r="V13" s="17" t="n">
        <f aca="false">IF('Row Index'!V11="","✗",IF(INDEX('RAW DATA'!$M:$M,'Row Index'!V11)="",INDEX('RAW DATA'!$L:$L,'Row Index'!V11),INDEX('RAW DATA'!$M:$M,'Row Index'!V11)))</f>
        <v>54.8760063468323</v>
      </c>
      <c r="W13" s="17" t="n">
        <f aca="false">IF('Row Index'!W11="","✗",IF(INDEX('RAW DATA'!$M:$M,'Row Index'!W11)="",INDEX('RAW DATA'!$L:$L,'Row Index'!W11),INDEX('RAW DATA'!$M:$M,'Row Index'!W11)))</f>
        <v>49.9989637398814</v>
      </c>
      <c r="X13" s="21" t="n">
        <f aca="false">IF('Row Index'!X11="","✗",IF(INDEX('RAW DATA'!$M:$M,'Row Index'!X11)="",INDEX('RAW DATA'!$L:$L,'Row Index'!X11),INDEX('RAW DATA'!$M:$M,'Row Index'!X11)))</f>
        <v>57.2326718913609</v>
      </c>
      <c r="Y13" s="21" t="n">
        <f aca="false">IF('Row Index'!Y11="","✗",IF(INDEX('RAW DATA'!$M:$M,'Row Index'!Y11)="",INDEX('RAW DATA'!$L:$L,'Row Index'!Y11),INDEX('RAW DATA'!$M:$M,'Row Index'!Y11)))</f>
        <v>54.5536621757654</v>
      </c>
      <c r="Z13" s="18" t="n">
        <f aca="false">IF('Row Index'!Z11="","✗",IF(INDEX('RAW DATA'!$M:$M,'Row Index'!Z11)="",INDEX('RAW DATA'!$L:$L,'Row Index'!Z11),INDEX('RAW DATA'!$M:$M,'Row Index'!Z11)))</f>
        <v>58.3354244382923</v>
      </c>
      <c r="AA13" s="19" t="str">
        <f aca="false">IF('Row Index'!AA11="","⏳",IF(INDEX('RAW DATA'!$M:$M,'Row Index'!AA11)="",INDEX('RAW DATA'!$L:$L,'Row Index'!AA11),INDEX('RAW DATA'!$M:$M,'Row Index'!AA11)))</f>
        <v>⏳</v>
      </c>
      <c r="AB13" s="25" t="n">
        <f aca="false">IF('Row Index'!AB11="","✗",IF(INDEX('RAW DATA'!$M:$M,'Row Index'!AB11)="",INDEX('RAW DATA'!$L:$L,'Row Index'!AB11),INDEX('RAW DATA'!$M:$M,'Row Index'!AB11)))</f>
        <v>56.6107430668247</v>
      </c>
      <c r="AC13" s="17" t="n">
        <f aca="false">IF('Row Index'!AC11="","✗",IF(INDEX('RAW DATA'!$M:$M,'Row Index'!AC11)="",INDEX('RAW DATA'!$L:$L,'Row Index'!AC11),INDEX('RAW DATA'!$M:$M,'Row Index'!AC11)))</f>
        <v>56.5903882447218</v>
      </c>
      <c r="AD13" s="17" t="n">
        <f aca="false">IF('Row Index'!AD11="","✗",IF(INDEX('RAW DATA'!$M:$M,'Row Index'!AD11)="",INDEX('RAW DATA'!$L:$L,'Row Index'!AD11),INDEX('RAW DATA'!$M:$M,'Row Index'!AD11)))</f>
        <v>59.7752341759145</v>
      </c>
      <c r="AE13" s="17" t="n">
        <f aca="false">IF('Row Index'!AE11="","✗",IF(INDEX('RAW DATA'!$M:$M,'Row Index'!AE11)="",INDEX('RAW DATA'!$L:$L,'Row Index'!AE11),INDEX('RAW DATA'!$M:$M,'Row Index'!AE11)))</f>
        <v>60.4524391900818</v>
      </c>
      <c r="AF13" s="17" t="n">
        <f aca="false">IF('Row Index'!AF11="","✗",IF(INDEX('RAW DATA'!$M:$M,'Row Index'!AF11)="",INDEX('RAW DATA'!$L:$L,'Row Index'!AF11),INDEX('RAW DATA'!$M:$M,'Row Index'!AF11)))</f>
        <v>65.4886960483206</v>
      </c>
      <c r="AG13" s="17" t="n">
        <f aca="false">IF('Row Index'!AG11="","✗",IF(INDEX('RAW DATA'!$M:$M,'Row Index'!AG11)="",INDEX('RAW DATA'!$L:$L,'Row Index'!AG11),INDEX('RAW DATA'!$M:$M,'Row Index'!AG11)))</f>
        <v>62.3649358478211</v>
      </c>
      <c r="AH13" s="17" t="n">
        <f aca="false">IF('Row Index'!AH11="","✗",IF(INDEX('RAW DATA'!$M:$M,'Row Index'!AH11)="",INDEX('RAW DATA'!$L:$L,'Row Index'!AH11),INDEX('RAW DATA'!$M:$M,'Row Index'!AH11)))</f>
        <v>63.2025907049908</v>
      </c>
      <c r="AI13" s="21" t="n">
        <f aca="false">IF('Row Index'!AI11="","✗",IF(INDEX('RAW DATA'!$M:$M,'Row Index'!AI11)="",INDEX('RAW DATA'!$L:$L,'Row Index'!AI11),INDEX('RAW DATA'!$M:$M,'Row Index'!AI11)))</f>
        <v>68.4512843907288</v>
      </c>
      <c r="AJ13" s="22" t="n">
        <f aca="false">IF('Row Index'!AJ11="","✗",IF(INDEX('RAW DATA'!$M:$M,'Row Index'!AJ11)="",INDEX('RAW DATA'!$L:$L,'Row Index'!AJ11),INDEX('RAW DATA'!$M:$M,'Row Index'!AJ11)))</f>
        <v>66.8937518736782</v>
      </c>
      <c r="AK13" s="20" t="n">
        <f aca="false">IF('Row Index'!AK11="","✗",IF(INDEX('RAW DATA'!$M:$M,'Row Index'!AK11)="",INDEX('RAW DATA'!$L:$L,'Row Index'!AK11),INDEX('RAW DATA'!$M:$M,'Row Index'!AK11)))</f>
        <v>68.0017919467077</v>
      </c>
      <c r="AL13" s="17" t="n">
        <f aca="false">IF('Row Index'!AL11="","✗",IF(INDEX('RAW DATA'!$M:$M,'Row Index'!AL11)="",INDEX('RAW DATA'!$L:$L,'Row Index'!AL11),INDEX('RAW DATA'!$M:$M,'Row Index'!AL11)))</f>
        <v>68.8390576273386</v>
      </c>
      <c r="AM13" s="17" t="n">
        <f aca="false">IF('Row Index'!AM11="","✗",IF(INDEX('RAW DATA'!$M:$M,'Row Index'!AM11)="",INDEX('RAW DATA'!$L:$L,'Row Index'!AM11),INDEX('RAW DATA'!$M:$M,'Row Index'!AM11)))</f>
        <v>71.6582988223656</v>
      </c>
      <c r="AN13" s="17" t="n">
        <f aca="false">IF('Row Index'!AN11="","✗",IF(INDEX('RAW DATA'!$M:$M,'Row Index'!AN11)="",INDEX('RAW DATA'!$L:$L,'Row Index'!AN11),INDEX('RAW DATA'!$M:$M,'Row Index'!AN11)))</f>
        <v>71.742044787997</v>
      </c>
      <c r="AO13" s="17" t="n">
        <f aca="false">IF('Row Index'!AO11="","✗",IF(INDEX('RAW DATA'!$M:$M,'Row Index'!AO11)="",INDEX('RAW DATA'!$L:$L,'Row Index'!AO11),INDEX('RAW DATA'!$M:$M,'Row Index'!AO11)))</f>
        <v>72.4034044330281</v>
      </c>
      <c r="AP13" s="17" t="n">
        <f aca="false">IF('Row Index'!AP11="","✗",IF(INDEX('RAW DATA'!$M:$M,'Row Index'!AP11)="",INDEX('RAW DATA'!$L:$L,'Row Index'!AP11),INDEX('RAW DATA'!$M:$M,'Row Index'!AP11)))</f>
        <v>73.9101701819574</v>
      </c>
      <c r="AQ13" s="25" t="n">
        <f aca="false">IF('Row Index'!AQ11="","✗",IF(INDEX('RAW DATA'!$M:$M,'Row Index'!AQ11)="",INDEX('RAW DATA'!$L:$L,'Row Index'!AQ11),INDEX('RAW DATA'!$M:$M,'Row Index'!AQ11)))</f>
        <v>74.094493820916</v>
      </c>
    </row>
    <row r="14" customFormat="false" ht="15" hidden="false" customHeight="false" outlineLevel="0" collapsed="false">
      <c r="A14" s="15" t="s">
        <v>183</v>
      </c>
      <c r="B14" s="16" t="s">
        <v>153</v>
      </c>
      <c r="C14" s="17" t="n">
        <f aca="false">IF('Row Index'!C12="","✗",IF(INDEX('RAW DATA'!$M:$M,'Row Index'!C12)="",INDEX('RAW DATA'!$L:$L,'Row Index'!C12),INDEX('RAW DATA'!$M:$M,'Row Index'!C12)))</f>
        <v>42.3912112970619</v>
      </c>
      <c r="D14" s="23" t="n">
        <f aca="false">IF('Row Index'!D12="","✗",IF(INDEX('RAW DATA'!$M:$M,'Row Index'!D12)="",INDEX('RAW DATA'!$L:$L,'Row Index'!D12),INDEX('RAW DATA'!$M:$M,'Row Index'!D12)))</f>
        <v>38.8927471082289</v>
      </c>
      <c r="E14" s="17" t="n">
        <f aca="false">IF('Row Index'!E12="","✗",IF(INDEX('RAW DATA'!$M:$M,'Row Index'!E12)="",INDEX('RAW DATA'!$L:$L,'Row Index'!E12),INDEX('RAW DATA'!$M:$M,'Row Index'!E12)))</f>
        <v>41.5740562660379</v>
      </c>
      <c r="F14" s="17" t="n">
        <f aca="false">IF('Row Index'!F12="","✗",IF(INDEX('RAW DATA'!$M:$M,'Row Index'!F12)="",INDEX('RAW DATA'!$L:$L,'Row Index'!F12),INDEX('RAW DATA'!$M:$M,'Row Index'!F12)))</f>
        <v>36.9656463477786</v>
      </c>
      <c r="G14" s="17" t="n">
        <f aca="false">IF('Row Index'!G12="","✗",IF(INDEX('RAW DATA'!$M:$M,'Row Index'!G12)="",INDEX('RAW DATA'!$L:$L,'Row Index'!G12),INDEX('RAW DATA'!$M:$M,'Row Index'!G12)))</f>
        <v>39.1303043599863</v>
      </c>
      <c r="H14" s="17" t="n">
        <f aca="false">IF('Row Index'!H12="","✗",IF(INDEX('RAW DATA'!$M:$M,'Row Index'!H12)="",INDEX('RAW DATA'!$L:$L,'Row Index'!H12),INDEX('RAW DATA'!$M:$M,'Row Index'!H12)))</f>
        <v>37.1948482764812</v>
      </c>
      <c r="I14" s="23" t="n">
        <f aca="false">IF('Row Index'!I12="","✗",IF(INDEX('RAW DATA'!$M:$M,'Row Index'!I12)="",INDEX('RAW DATA'!$L:$L,'Row Index'!I12),INDEX('RAW DATA'!$M:$M,'Row Index'!I12)))</f>
        <v>39.1772287352714</v>
      </c>
      <c r="J14" s="17" t="n">
        <f aca="false">IF('Row Index'!J12="","✗",IF(INDEX('RAW DATA'!$M:$M,'Row Index'!J12)="",INDEX('RAW DATA'!$L:$L,'Row Index'!J12),INDEX('RAW DATA'!$M:$M,'Row Index'!J12)))</f>
        <v>38.8735545408928</v>
      </c>
      <c r="K14" s="17" t="n">
        <f aca="false">IF('Row Index'!K12="","✗",IF(INDEX('RAW DATA'!$M:$M,'Row Index'!K12)="",INDEX('RAW DATA'!$L:$L,'Row Index'!K12),INDEX('RAW DATA'!$M:$M,'Row Index'!K12)))</f>
        <v>45.7583138760491</v>
      </c>
      <c r="L14" s="23" t="n">
        <f aca="false">IF('Row Index'!L12="","✗",IF(INDEX('RAW DATA'!$M:$M,'Row Index'!L12)="",INDEX('RAW DATA'!$L:$L,'Row Index'!L12),INDEX('RAW DATA'!$M:$M,'Row Index'!L12)))</f>
        <v>39.6306528850917</v>
      </c>
      <c r="M14" s="17" t="n">
        <f aca="false">IF('Row Index'!M12="","✗",IF(INDEX('RAW DATA'!$M:$M,'Row Index'!M12)="",INDEX('RAW DATA'!$L:$L,'Row Index'!M12),INDEX('RAW DATA'!$M:$M,'Row Index'!M12)))</f>
        <v>43.4630356750052</v>
      </c>
      <c r="N14" s="17" t="n">
        <f aca="false">IF('Row Index'!N12="","✗",IF(INDEX('RAW DATA'!$M:$M,'Row Index'!N12)="",INDEX('RAW DATA'!$L:$L,'Row Index'!N12),INDEX('RAW DATA'!$M:$M,'Row Index'!N12)))</f>
        <v>45.3601121745666</v>
      </c>
      <c r="O14" s="17" t="n">
        <f aca="false">IF('Row Index'!O12="","✗",IF(INDEX('RAW DATA'!$M:$M,'Row Index'!O12)="",INDEX('RAW DATA'!$L:$L,'Row Index'!O12),INDEX('RAW DATA'!$M:$M,'Row Index'!O12)))</f>
        <v>48.662755214469</v>
      </c>
      <c r="P14" s="17" t="n">
        <f aca="false">IF('Row Index'!P12="","✗",IF(INDEX('RAW DATA'!$M:$M,'Row Index'!P12)="",INDEX('RAW DATA'!$L:$L,'Row Index'!P12),INDEX('RAW DATA'!$M:$M,'Row Index'!P12)))</f>
        <v>46.2395664260423</v>
      </c>
      <c r="Q14" s="17" t="n">
        <f aca="false">IF('Row Index'!Q12="","✗",IF(INDEX('RAW DATA'!$M:$M,'Row Index'!Q12)="",INDEX('RAW DATA'!$L:$L,'Row Index'!Q12),INDEX('RAW DATA'!$M:$M,'Row Index'!Q12)))</f>
        <v>48.1565926243145</v>
      </c>
      <c r="R14" s="17" t="n">
        <f aca="false">IF('Row Index'!R12="","✗",IF(INDEX('RAW DATA'!$M:$M,'Row Index'!R12)="",INDEX('RAW DATA'!$L:$L,'Row Index'!R12),INDEX('RAW DATA'!$M:$M,'Row Index'!R12)))</f>
        <v>46.2075670361466</v>
      </c>
      <c r="S14" s="17" t="n">
        <f aca="false">IF('Row Index'!S12="","✗",IF(INDEX('RAW DATA'!$M:$M,'Row Index'!S12)="",INDEX('RAW DATA'!$L:$L,'Row Index'!S12),INDEX('RAW DATA'!$M:$M,'Row Index'!S12)))</f>
        <v>49.5531515279167</v>
      </c>
      <c r="T14" s="20" t="n">
        <f aca="false">IF('Row Index'!T12="","✗",IF(INDEX('RAW DATA'!$M:$M,'Row Index'!T12)="",INDEX('RAW DATA'!$L:$L,'Row Index'!T12),INDEX('RAW DATA'!$M:$M,'Row Index'!T12)))</f>
        <v>46.8990712430478</v>
      </c>
      <c r="U14" s="17" t="n">
        <f aca="false">IF('Row Index'!U12="","✗",IF(INDEX('RAW DATA'!$M:$M,'Row Index'!U12)="",INDEX('RAW DATA'!$L:$L,'Row Index'!U12),INDEX('RAW DATA'!$M:$M,'Row Index'!U12)))</f>
        <v>51.9848353049075</v>
      </c>
      <c r="V14" s="17" t="n">
        <f aca="false">IF('Row Index'!V12="","✗",IF(INDEX('RAW DATA'!$M:$M,'Row Index'!V12)="",INDEX('RAW DATA'!$L:$L,'Row Index'!V12),INDEX('RAW DATA'!$M:$M,'Row Index'!V12)))</f>
        <v>51.2357521288967</v>
      </c>
      <c r="W14" s="17" t="n">
        <f aca="false">IF('Row Index'!W12="","✗",IF(INDEX('RAW DATA'!$M:$M,'Row Index'!W12)="",INDEX('RAW DATA'!$L:$L,'Row Index'!W12),INDEX('RAW DATA'!$M:$M,'Row Index'!W12)))</f>
        <v>48.1544536469604</v>
      </c>
      <c r="X14" s="17" t="n">
        <f aca="false">IF('Row Index'!X12="","✗",IF(INDEX('RAW DATA'!$M:$M,'Row Index'!X12)="",INDEX('RAW DATA'!$L:$L,'Row Index'!X12),INDEX('RAW DATA'!$M:$M,'Row Index'!X12)))</f>
        <v>54.6747159401046</v>
      </c>
      <c r="Y14" s="17" t="n">
        <f aca="false">IF('Row Index'!Y12="","✗",IF(INDEX('RAW DATA'!$M:$M,'Row Index'!Y12)="",INDEX('RAW DATA'!$L:$L,'Row Index'!Y12),INDEX('RAW DATA'!$M:$M,'Row Index'!Y12)))</f>
        <v>51.5524842250707</v>
      </c>
      <c r="Z14" s="18" t="n">
        <f aca="false">IF('Row Index'!Z12="","✗",IF(INDEX('RAW DATA'!$M:$M,'Row Index'!Z12)="",INDEX('RAW DATA'!$L:$L,'Row Index'!Z12),INDEX('RAW DATA'!$M:$M,'Row Index'!Z12)))</f>
        <v>54.2916702570406</v>
      </c>
      <c r="AA14" s="19" t="str">
        <f aca="false">IF('Row Index'!AA12="","⏳",IF(INDEX('RAW DATA'!$M:$M,'Row Index'!AA12)="",INDEX('RAW DATA'!$L:$L,'Row Index'!AA12),INDEX('RAW DATA'!$M:$M,'Row Index'!AA12)))</f>
        <v>⏳</v>
      </c>
      <c r="AB14" s="17" t="n">
        <f aca="false">IF('Row Index'!AB12="","✗",IF(INDEX('RAW DATA'!$M:$M,'Row Index'!AB12)="",INDEX('RAW DATA'!$L:$L,'Row Index'!AB12),INDEX('RAW DATA'!$M:$M,'Row Index'!AB12)))</f>
        <v>54.3179162750912</v>
      </c>
      <c r="AC14" s="17" t="n">
        <f aca="false">IF('Row Index'!AC12="","✗",IF(INDEX('RAW DATA'!$M:$M,'Row Index'!AC12)="",INDEX('RAW DATA'!$L:$L,'Row Index'!AC12),INDEX('RAW DATA'!$M:$M,'Row Index'!AC12)))</f>
        <v>52.280840555018</v>
      </c>
      <c r="AD14" s="17" t="n">
        <f aca="false">IF('Row Index'!AD12="","✗",IF(INDEX('RAW DATA'!$M:$M,'Row Index'!AD12)="",INDEX('RAW DATA'!$L:$L,'Row Index'!AD12),INDEX('RAW DATA'!$M:$M,'Row Index'!AD12)))</f>
        <v>55.8243438072751</v>
      </c>
      <c r="AE14" s="17" t="n">
        <f aca="false">IF('Row Index'!AE12="","✗",IF(INDEX('RAW DATA'!$M:$M,'Row Index'!AE12)="",INDEX('RAW DATA'!$L:$L,'Row Index'!AE12),INDEX('RAW DATA'!$M:$M,'Row Index'!AE12)))</f>
        <v>55.3471408205424</v>
      </c>
      <c r="AF14" s="17" t="n">
        <f aca="false">IF('Row Index'!AF12="","✗",IF(INDEX('RAW DATA'!$M:$M,'Row Index'!AF12)="",INDEX('RAW DATA'!$L:$L,'Row Index'!AF12),INDEX('RAW DATA'!$M:$M,'Row Index'!AF12)))</f>
        <v>61.8044410995826</v>
      </c>
      <c r="AG14" s="17" t="n">
        <f aca="false">IF('Row Index'!AG12="","✗",IF(INDEX('RAW DATA'!$M:$M,'Row Index'!AG12)="",INDEX('RAW DATA'!$L:$L,'Row Index'!AG12),INDEX('RAW DATA'!$M:$M,'Row Index'!AG12)))</f>
        <v>56.7740821119368</v>
      </c>
      <c r="AH14" s="17" t="n">
        <f aca="false">IF('Row Index'!AH12="","✗",IF(INDEX('RAW DATA'!$M:$M,'Row Index'!AH12)="",INDEX('RAW DATA'!$L:$L,'Row Index'!AH12),INDEX('RAW DATA'!$M:$M,'Row Index'!AH12)))</f>
        <v>62.3744568726334</v>
      </c>
      <c r="AI14" s="17" t="n">
        <f aca="false">IF('Row Index'!AI12="","✗",IF(INDEX('RAW DATA'!$M:$M,'Row Index'!AI12)="",INDEX('RAW DATA'!$L:$L,'Row Index'!AI12),INDEX('RAW DATA'!$M:$M,'Row Index'!AI12)))</f>
        <v>66.140474906626</v>
      </c>
      <c r="AJ14" s="17" t="n">
        <f aca="false">IF('Row Index'!AJ12="","✗",IF(INDEX('RAW DATA'!$M:$M,'Row Index'!AJ12)="",INDEX('RAW DATA'!$L:$L,'Row Index'!AJ12),INDEX('RAW DATA'!$M:$M,'Row Index'!AJ12)))</f>
        <v>64.5531956718612</v>
      </c>
      <c r="AK14" s="25" t="n">
        <f aca="false">IF('Row Index'!AK12="","✗",IF(INDEX('RAW DATA'!$M:$M,'Row Index'!AK12)="",INDEX('RAW DATA'!$L:$L,'Row Index'!AK12),INDEX('RAW DATA'!$M:$M,'Row Index'!AK12)))</f>
        <v>67.1107159232754</v>
      </c>
      <c r="AL14" s="17" t="n">
        <f aca="false">IF('Row Index'!AL12="","✗",IF(INDEX('RAW DATA'!$M:$M,'Row Index'!AL12)="",INDEX('RAW DATA'!$L:$L,'Row Index'!AL12),INDEX('RAW DATA'!$M:$M,'Row Index'!AL12)))</f>
        <v>66.1884034398042</v>
      </c>
      <c r="AM14" s="17" t="n">
        <f aca="false">IF('Row Index'!AM12="","✗",IF(INDEX('RAW DATA'!$M:$M,'Row Index'!AM12)="",INDEX('RAW DATA'!$L:$L,'Row Index'!AM12),INDEX('RAW DATA'!$M:$M,'Row Index'!AM12)))</f>
        <v>69.4518809356507</v>
      </c>
      <c r="AN14" s="21" t="n">
        <f aca="false">IF('Row Index'!AN12="","✗",IF(INDEX('RAW DATA'!$M:$M,'Row Index'!AN12)="",INDEX('RAW DATA'!$L:$L,'Row Index'!AN12),INDEX('RAW DATA'!$M:$M,'Row Index'!AN12)))</f>
        <v>69.1728519713041</v>
      </c>
      <c r="AO14" s="17" t="n">
        <f aca="false">IF('Row Index'!AO12="","✗",IF(INDEX('RAW DATA'!$M:$M,'Row Index'!AO12)="",INDEX('RAW DATA'!$L:$L,'Row Index'!AO12),INDEX('RAW DATA'!$M:$M,'Row Index'!AO12)))</f>
        <v>70.1500150874287</v>
      </c>
      <c r="AP14" s="17" t="n">
        <f aca="false">IF('Row Index'!AP12="","✗",IF(INDEX('RAW DATA'!$M:$M,'Row Index'!AP12)="",INDEX('RAW DATA'!$L:$L,'Row Index'!AP12),INDEX('RAW DATA'!$M:$M,'Row Index'!AP12)))</f>
        <v>70.7212268044427</v>
      </c>
      <c r="AQ14" s="17" t="n">
        <f aca="false">IF('Row Index'!AQ12="","✗",IF(INDEX('RAW DATA'!$M:$M,'Row Index'!AQ12)="",INDEX('RAW DATA'!$L:$L,'Row Index'!AQ12),INDEX('RAW DATA'!$M:$M,'Row Index'!AQ12)))</f>
        <v>72.1935615558897</v>
      </c>
    </row>
    <row r="15" customFormat="false" ht="15" hidden="false" customHeight="false" outlineLevel="0" collapsed="false">
      <c r="A15" s="15" t="s">
        <v>186</v>
      </c>
      <c r="B15" s="16" t="s">
        <v>153</v>
      </c>
      <c r="C15" s="17" t="n">
        <f aca="false">IF('Row Index'!C13="","✗",IF(INDEX('RAW DATA'!$M:$M,'Row Index'!C13)="",INDEX('RAW DATA'!$L:$L,'Row Index'!C13),INDEX('RAW DATA'!$M:$M,'Row Index'!C13)))</f>
        <v>40.9569683105482</v>
      </c>
      <c r="D15" s="17" t="n">
        <f aca="false">IF('Row Index'!D13="","✗",IF(INDEX('RAW DATA'!$M:$M,'Row Index'!D13)="",INDEX('RAW DATA'!$L:$L,'Row Index'!D13),INDEX('RAW DATA'!$M:$M,'Row Index'!D13)))</f>
        <v>35.8152699591521</v>
      </c>
      <c r="E15" s="17" t="n">
        <f aca="false">IF('Row Index'!E13="","✗",IF(INDEX('RAW DATA'!$M:$M,'Row Index'!E13)="",INDEX('RAW DATA'!$L:$L,'Row Index'!E13),INDEX('RAW DATA'!$M:$M,'Row Index'!E13)))</f>
        <v>41.4081174846401</v>
      </c>
      <c r="F15" s="17" t="n">
        <f aca="false">IF('Row Index'!F13="","✗",IF(INDEX('RAW DATA'!$M:$M,'Row Index'!F13)="",INDEX('RAW DATA'!$L:$L,'Row Index'!F13),INDEX('RAW DATA'!$M:$M,'Row Index'!F13)))</f>
        <v>36.2651550141345</v>
      </c>
      <c r="G15" s="17" t="n">
        <f aca="false">IF('Row Index'!G13="","✗",IF(INDEX('RAW DATA'!$M:$M,'Row Index'!G13)="",INDEX('RAW DATA'!$L:$L,'Row Index'!G13),INDEX('RAW DATA'!$M:$M,'Row Index'!G13)))</f>
        <v>40.8523225891196</v>
      </c>
      <c r="H15" s="17" t="n">
        <f aca="false">IF('Row Index'!H13="","✗",IF(INDEX('RAW DATA'!$M:$M,'Row Index'!H13)="",INDEX('RAW DATA'!$L:$L,'Row Index'!H13),INDEX('RAW DATA'!$M:$M,'Row Index'!H13)))</f>
        <v>39.2759693274353</v>
      </c>
      <c r="I15" s="17" t="n">
        <f aca="false">IF('Row Index'!I13="","✗",IF(INDEX('RAW DATA'!$M:$M,'Row Index'!I13)="",INDEX('RAW DATA'!$L:$L,'Row Index'!I13),INDEX('RAW DATA'!$M:$M,'Row Index'!I13)))</f>
        <v>40.7337825699381</v>
      </c>
      <c r="J15" s="17" t="n">
        <f aca="false">IF('Row Index'!J13="","✗",IF(INDEX('RAW DATA'!$M:$M,'Row Index'!J13)="",INDEX('RAW DATA'!$L:$L,'Row Index'!J13),INDEX('RAW DATA'!$M:$M,'Row Index'!J13)))</f>
        <v>35.5421391022227</v>
      </c>
      <c r="K15" s="17" t="n">
        <f aca="false">IF('Row Index'!K13="","✗",IF(INDEX('RAW DATA'!$M:$M,'Row Index'!K13)="",INDEX('RAW DATA'!$L:$L,'Row Index'!K13),INDEX('RAW DATA'!$M:$M,'Row Index'!K13)))</f>
        <v>44.372594123329</v>
      </c>
      <c r="L15" s="17" t="n">
        <f aca="false">IF('Row Index'!L13="","✗",IF(INDEX('RAW DATA'!$M:$M,'Row Index'!L13)="",INDEX('RAW DATA'!$L:$L,'Row Index'!L13),INDEX('RAW DATA'!$M:$M,'Row Index'!L13)))</f>
        <v>38.3779058456949</v>
      </c>
      <c r="M15" s="17" t="n">
        <f aca="false">IF('Row Index'!M13="","✗",IF(INDEX('RAW DATA'!$M:$M,'Row Index'!M13)="",INDEX('RAW DATA'!$L:$L,'Row Index'!M13),INDEX('RAW DATA'!$M:$M,'Row Index'!M13)))</f>
        <v>42.2952513154114</v>
      </c>
      <c r="N15" s="17" t="n">
        <f aca="false">IF('Row Index'!N13="","✗",IF(INDEX('RAW DATA'!$M:$M,'Row Index'!N13)="",INDEX('RAW DATA'!$L:$L,'Row Index'!N13),INDEX('RAW DATA'!$M:$M,'Row Index'!N13)))</f>
        <v>44.1679000763723</v>
      </c>
      <c r="O15" s="17" t="n">
        <f aca="false">IF('Row Index'!O13="","✗",IF(INDEX('RAW DATA'!$M:$M,'Row Index'!O13)="",INDEX('RAW DATA'!$L:$L,'Row Index'!O13),INDEX('RAW DATA'!$M:$M,'Row Index'!O13)))</f>
        <v>43.9006246951061</v>
      </c>
      <c r="P15" s="17" t="n">
        <f aca="false">IF('Row Index'!P13="","✗",IF(INDEX('RAW DATA'!$M:$M,'Row Index'!P13)="",INDEX('RAW DATA'!$L:$L,'Row Index'!P13),INDEX('RAW DATA'!$M:$M,'Row Index'!P13)))</f>
        <v>43.6588546598479</v>
      </c>
      <c r="Q15" s="17" t="n">
        <f aca="false">IF('Row Index'!Q13="","✗",IF(INDEX('RAW DATA'!$M:$M,'Row Index'!Q13)="",INDEX('RAW DATA'!$L:$L,'Row Index'!Q13),INDEX('RAW DATA'!$M:$M,'Row Index'!Q13)))</f>
        <v>44.464791704387</v>
      </c>
      <c r="R15" s="17" t="n">
        <f aca="false">IF('Row Index'!R13="","✗",IF(INDEX('RAW DATA'!$M:$M,'Row Index'!R13)="",INDEX('RAW DATA'!$L:$L,'Row Index'!R13),INDEX('RAW DATA'!$M:$M,'Row Index'!R13)))</f>
        <v>40.8170476393484</v>
      </c>
      <c r="S15" s="17" t="n">
        <f aca="false">IF('Row Index'!S13="","✗",IF(INDEX('RAW DATA'!$M:$M,'Row Index'!S13)="",INDEX('RAW DATA'!$L:$L,'Row Index'!S13),INDEX('RAW DATA'!$M:$M,'Row Index'!S13)))</f>
        <v>43.3944573020707</v>
      </c>
      <c r="T15" s="17" t="n">
        <f aca="false">IF('Row Index'!T13="","✗",IF(INDEX('RAW DATA'!$M:$M,'Row Index'!T13)="",INDEX('RAW DATA'!$L:$L,'Row Index'!T13),INDEX('RAW DATA'!$M:$M,'Row Index'!T13)))</f>
        <v>40.5638432140783</v>
      </c>
      <c r="U15" s="17" t="n">
        <f aca="false">IF('Row Index'!U13="","✗",IF(INDEX('RAW DATA'!$M:$M,'Row Index'!U13)="",INDEX('RAW DATA'!$L:$L,'Row Index'!U13),INDEX('RAW DATA'!$M:$M,'Row Index'!U13)))</f>
        <v>45.3960928515113</v>
      </c>
      <c r="V15" s="17" t="n">
        <f aca="false">IF('Row Index'!V13="","✗",IF(INDEX('RAW DATA'!$M:$M,'Row Index'!V13)="",INDEX('RAW DATA'!$L:$L,'Row Index'!V13),INDEX('RAW DATA'!$M:$M,'Row Index'!V13)))</f>
        <v>44.731887505277</v>
      </c>
      <c r="W15" s="17" t="n">
        <f aca="false">IF('Row Index'!W13="","✗",IF(INDEX('RAW DATA'!$M:$M,'Row Index'!W13)="",INDEX('RAW DATA'!$L:$L,'Row Index'!W13),INDEX('RAW DATA'!$M:$M,'Row Index'!W13)))</f>
        <v>41.9562385546721</v>
      </c>
      <c r="X15" s="17" t="n">
        <f aca="false">IF('Row Index'!X13="","✗",IF(INDEX('RAW DATA'!$M:$M,'Row Index'!X13)="",INDEX('RAW DATA'!$L:$L,'Row Index'!X13),INDEX('RAW DATA'!$M:$M,'Row Index'!X13)))</f>
        <v>48.1483596971842</v>
      </c>
      <c r="Y15" s="17" t="n">
        <f aca="false">IF('Row Index'!Y13="","✗",IF(INDEX('RAW DATA'!$M:$M,'Row Index'!Y13)="",INDEX('RAW DATA'!$L:$L,'Row Index'!Y13),INDEX('RAW DATA'!$M:$M,'Row Index'!Y13)))</f>
        <v>44.8241616966113</v>
      </c>
      <c r="Z15" s="18" t="n">
        <f aca="false">IF('Row Index'!Z13="","✗",IF(INDEX('RAW DATA'!$M:$M,'Row Index'!Z13)="",INDEX('RAW DATA'!$L:$L,'Row Index'!Z13),INDEX('RAW DATA'!$M:$M,'Row Index'!Z13)))</f>
        <v>47.8418993160745</v>
      </c>
      <c r="AA15" s="19" t="str">
        <f aca="false">IF('Row Index'!AA13="","⏳",IF(INDEX('RAW DATA'!$M:$M,'Row Index'!AA13)="",INDEX('RAW DATA'!$L:$L,'Row Index'!AA13),INDEX('RAW DATA'!$M:$M,'Row Index'!AA13)))</f>
        <v>⏳</v>
      </c>
      <c r="AB15" s="17" t="n">
        <f aca="false">IF('Row Index'!AB13="","✗",IF(INDEX('RAW DATA'!$M:$M,'Row Index'!AB13)="",INDEX('RAW DATA'!$L:$L,'Row Index'!AB13),INDEX('RAW DATA'!$M:$M,'Row Index'!AB13)))</f>
        <v>46.8848398624446</v>
      </c>
      <c r="AC15" s="17" t="n">
        <f aca="false">IF('Row Index'!AC13="","✗",IF(INDEX('RAW DATA'!$M:$M,'Row Index'!AC13)="",INDEX('RAW DATA'!$L:$L,'Row Index'!AC13),INDEX('RAW DATA'!$M:$M,'Row Index'!AC13)))</f>
        <v>47.3230619242642</v>
      </c>
      <c r="AD15" s="17" t="n">
        <f aca="false">IF('Row Index'!AD13="","✗",IF(INDEX('RAW DATA'!$M:$M,'Row Index'!AD13)="",INDEX('RAW DATA'!$L:$L,'Row Index'!AD13),INDEX('RAW DATA'!$M:$M,'Row Index'!AD13)))</f>
        <v>49.9492984967918</v>
      </c>
      <c r="AE15" s="17" t="n">
        <f aca="false">IF('Row Index'!AE13="","✗",IF(INDEX('RAW DATA'!$M:$M,'Row Index'!AE13)="",INDEX('RAW DATA'!$L:$L,'Row Index'!AE13),INDEX('RAW DATA'!$M:$M,'Row Index'!AE13)))</f>
        <v>50.3130787781701</v>
      </c>
      <c r="AF15" s="17" t="n">
        <f aca="false">IF('Row Index'!AF13="","✗",IF(INDEX('RAW DATA'!$M:$M,'Row Index'!AF13)="",INDEX('RAW DATA'!$L:$L,'Row Index'!AF13),INDEX('RAW DATA'!$M:$M,'Row Index'!AF13)))</f>
        <v>54.9403888956191</v>
      </c>
      <c r="AG15" s="17" t="n">
        <f aca="false">IF('Row Index'!AG13="","✗",IF(INDEX('RAW DATA'!$M:$M,'Row Index'!AG13)="",INDEX('RAW DATA'!$L:$L,'Row Index'!AG13),INDEX('RAW DATA'!$M:$M,'Row Index'!AG13)))</f>
        <v>50.8156966548504</v>
      </c>
      <c r="AH15" s="17" t="n">
        <f aca="false">IF('Row Index'!AH13="","✗",IF(INDEX('RAW DATA'!$M:$M,'Row Index'!AH13)="",INDEX('RAW DATA'!$L:$L,'Row Index'!AH13),INDEX('RAW DATA'!$M:$M,'Row Index'!AH13)))</f>
        <v>54.1733211187178</v>
      </c>
      <c r="AI15" s="17" t="n">
        <f aca="false">IF('Row Index'!AI13="","✗",IF(INDEX('RAW DATA'!$M:$M,'Row Index'!AI13)="",INDEX('RAW DATA'!$L:$L,'Row Index'!AI13),INDEX('RAW DATA'!$M:$M,'Row Index'!AI13)))</f>
        <v>59.1249022629843</v>
      </c>
      <c r="AJ15" s="17" t="n">
        <f aca="false">IF('Row Index'!AJ13="","✗",IF(INDEX('RAW DATA'!$M:$M,'Row Index'!AJ13)="",INDEX('RAW DATA'!$L:$L,'Row Index'!AJ13),INDEX('RAW DATA'!$M:$M,'Row Index'!AJ13)))</f>
        <v>56.4013719481164</v>
      </c>
      <c r="AK15" s="23" t="n">
        <f aca="false">IF('Row Index'!AK13="","✗",IF(INDEX('RAW DATA'!$M:$M,'Row Index'!AK13)="",INDEX('RAW DATA'!$L:$L,'Row Index'!AK13),INDEX('RAW DATA'!$M:$M,'Row Index'!AK13)))</f>
        <v>60.6114177026895</v>
      </c>
      <c r="AL15" s="17" t="n">
        <f aca="false">IF('Row Index'!AL13="","✗",IF(INDEX('RAW DATA'!$M:$M,'Row Index'!AL13)="",INDEX('RAW DATA'!$L:$L,'Row Index'!AL13),INDEX('RAW DATA'!$M:$M,'Row Index'!AL13)))</f>
        <v>59.5865503455338</v>
      </c>
      <c r="AM15" s="17" t="n">
        <f aca="false">IF('Row Index'!AM13="","✗",IF(INDEX('RAW DATA'!$M:$M,'Row Index'!AM13)="",INDEX('RAW DATA'!$L:$L,'Row Index'!AM13),INDEX('RAW DATA'!$M:$M,'Row Index'!AM13)))</f>
        <v>64.1880559824518</v>
      </c>
      <c r="AN15" s="22" t="n">
        <f aca="false">IF('Row Index'!AN13="","✗",IF(INDEX('RAW DATA'!$M:$M,'Row Index'!AN13)="",INDEX('RAW DATA'!$L:$L,'Row Index'!AN13),INDEX('RAW DATA'!$M:$M,'Row Index'!AN13)))</f>
        <v>64.9760317939957</v>
      </c>
      <c r="AO15" s="17" t="n">
        <f aca="false">IF('Row Index'!AO13="","✗",IF(INDEX('RAW DATA'!$M:$M,'Row Index'!AO13)="",INDEX('RAW DATA'!$L:$L,'Row Index'!AO13),INDEX('RAW DATA'!$M:$M,'Row Index'!AO13)))</f>
        <v>67.4389888824039</v>
      </c>
      <c r="AP15" s="20" t="n">
        <f aca="false">IF('Row Index'!AP13="","✗",IF(INDEX('RAW DATA'!$M:$M,'Row Index'!AP13)="",INDEX('RAW DATA'!$L:$L,'Row Index'!AP13),INDEX('RAW DATA'!$M:$M,'Row Index'!AP13)))</f>
        <v>69.4250326603396</v>
      </c>
      <c r="AQ15" s="17" t="n">
        <f aca="false">IF('Row Index'!AQ13="","✗",IF(INDEX('RAW DATA'!$M:$M,'Row Index'!AQ13)="",INDEX('RAW DATA'!$L:$L,'Row Index'!AQ13),INDEX('RAW DATA'!$M:$M,'Row Index'!AQ13)))</f>
        <v>70.6699094738463</v>
      </c>
    </row>
    <row r="16" customFormat="false" ht="15" hidden="false" customHeight="false" outlineLevel="0" collapsed="false">
      <c r="A16" s="15" t="s">
        <v>189</v>
      </c>
      <c r="B16" s="16" t="s">
        <v>153</v>
      </c>
      <c r="C16" s="17" t="n">
        <f aca="false">IF('Row Index'!C14="","✗",IF(INDEX('RAW DATA'!$M:$M,'Row Index'!C14)="",INDEX('RAW DATA'!$L:$L,'Row Index'!C14),INDEX('RAW DATA'!$M:$M,'Row Index'!C14)))</f>
        <v>42.612959887067</v>
      </c>
      <c r="D16" s="17" t="n">
        <f aca="false">IF('Row Index'!D14="","✗",IF(INDEX('RAW DATA'!$M:$M,'Row Index'!D14)="",INDEX('RAW DATA'!$L:$L,'Row Index'!D14),INDEX('RAW DATA'!$M:$M,'Row Index'!D14)))</f>
        <v>36.4940575770553</v>
      </c>
      <c r="E16" s="17" t="n">
        <f aca="false">IF('Row Index'!E14="","✗",IF(INDEX('RAW DATA'!$M:$M,'Row Index'!E14)="",INDEX('RAW DATA'!$L:$L,'Row Index'!E14),INDEX('RAW DATA'!$M:$M,'Row Index'!E14)))</f>
        <v>41.991998163003</v>
      </c>
      <c r="F16" s="17" t="n">
        <f aca="false">IF('Row Index'!F14="","✗",IF(INDEX('RAW DATA'!$M:$M,'Row Index'!F14)="",INDEX('RAW DATA'!$L:$L,'Row Index'!F14),INDEX('RAW DATA'!$M:$M,'Row Index'!F14)))</f>
        <v>33.8421284106144</v>
      </c>
      <c r="G16" s="17" t="n">
        <f aca="false">IF('Row Index'!G14="","✗",IF(INDEX('RAW DATA'!$M:$M,'Row Index'!G14)="",INDEX('RAW DATA'!$L:$L,'Row Index'!G14),INDEX('RAW DATA'!$M:$M,'Row Index'!G14)))</f>
        <v>39.482126414054</v>
      </c>
      <c r="H16" s="17" t="n">
        <f aca="false">IF('Row Index'!H14="","✗",IF(INDEX('RAW DATA'!$M:$M,'Row Index'!H14)="",INDEX('RAW DATA'!$L:$L,'Row Index'!H14),INDEX('RAW DATA'!$M:$M,'Row Index'!H14)))</f>
        <v>36.5572125061872</v>
      </c>
      <c r="I16" s="17" t="n">
        <f aca="false">IF('Row Index'!I14="","✗",IF(INDEX('RAW DATA'!$M:$M,'Row Index'!I14)="",INDEX('RAW DATA'!$L:$L,'Row Index'!I14),INDEX('RAW DATA'!$M:$M,'Row Index'!I14)))</f>
        <v>43.0475713830127</v>
      </c>
      <c r="J16" s="17" t="n">
        <f aca="false">IF('Row Index'!J14="","✗",IF(INDEX('RAW DATA'!$M:$M,'Row Index'!J14)="",INDEX('RAW DATA'!$L:$L,'Row Index'!J14),INDEX('RAW DATA'!$M:$M,'Row Index'!J14)))</f>
        <v>36.2054948744773</v>
      </c>
      <c r="K16" s="20" t="n">
        <f aca="false">IF('Row Index'!K14="","✗",IF(INDEX('RAW DATA'!$M:$M,'Row Index'!K14)="",INDEX('RAW DATA'!$L:$L,'Row Index'!K14),INDEX('RAW DATA'!$M:$M,'Row Index'!K14)))</f>
        <v>47.4945747555543</v>
      </c>
      <c r="L16" s="17" t="n">
        <f aca="false">IF('Row Index'!L14="","✗",IF(INDEX('RAW DATA'!$M:$M,'Row Index'!L14)="",INDEX('RAW DATA'!$L:$L,'Row Index'!L14),INDEX('RAW DATA'!$M:$M,'Row Index'!L14)))</f>
        <v>40.140973476696</v>
      </c>
      <c r="M16" s="17" t="n">
        <f aca="false">IF('Row Index'!M14="","✗",IF(INDEX('RAW DATA'!$M:$M,'Row Index'!M14)="",INDEX('RAW DATA'!$L:$L,'Row Index'!M14),INDEX('RAW DATA'!$M:$M,'Row Index'!M14)))</f>
        <v>46.6911939022349</v>
      </c>
      <c r="N16" s="23" t="n">
        <f aca="false">IF('Row Index'!N14="","✗",IF(INDEX('RAW DATA'!$M:$M,'Row Index'!N14)="",INDEX('RAW DATA'!$L:$L,'Row Index'!N14),INDEX('RAW DATA'!$M:$M,'Row Index'!N14)))</f>
        <v>49.0548014433861</v>
      </c>
      <c r="O16" s="17" t="n">
        <f aca="false">IF('Row Index'!O14="","✗",IF(INDEX('RAW DATA'!$M:$M,'Row Index'!O14)="",INDEX('RAW DATA'!$L:$L,'Row Index'!O14),INDEX('RAW DATA'!$M:$M,'Row Index'!O14)))</f>
        <v>46.6003188138852</v>
      </c>
      <c r="P16" s="17" t="n">
        <f aca="false">IF('Row Index'!P14="","✗",IF(INDEX('RAW DATA'!$M:$M,'Row Index'!P14)="",INDEX('RAW DATA'!$L:$L,'Row Index'!P14),INDEX('RAW DATA'!$M:$M,'Row Index'!P14)))</f>
        <v>46.4834957132025</v>
      </c>
      <c r="Q16" s="17" t="n">
        <f aca="false">IF('Row Index'!Q14="","✗",IF(INDEX('RAW DATA'!$M:$M,'Row Index'!Q14)="",INDEX('RAW DATA'!$L:$L,'Row Index'!Q14),INDEX('RAW DATA'!$M:$M,'Row Index'!Q14)))</f>
        <v>46.614965478784</v>
      </c>
      <c r="R16" s="17" t="n">
        <f aca="false">IF('Row Index'!R14="","✗",IF(INDEX('RAW DATA'!$M:$M,'Row Index'!R14)="",INDEX('RAW DATA'!$L:$L,'Row Index'!R14),INDEX('RAW DATA'!$M:$M,'Row Index'!R14)))</f>
        <v>46.8609203998698</v>
      </c>
      <c r="S16" s="17" t="n">
        <f aca="false">IF('Row Index'!S14="","✗",IF(INDEX('RAW DATA'!$M:$M,'Row Index'!S14)="",INDEX('RAW DATA'!$L:$L,'Row Index'!S14),INDEX('RAW DATA'!$M:$M,'Row Index'!S14)))</f>
        <v>47.4292840487654</v>
      </c>
      <c r="T16" s="17" t="n">
        <f aca="false">IF('Row Index'!T14="","✗",IF(INDEX('RAW DATA'!$M:$M,'Row Index'!T14)="",INDEX('RAW DATA'!$L:$L,'Row Index'!T14),INDEX('RAW DATA'!$M:$M,'Row Index'!T14)))</f>
        <v>46.5034117926738</v>
      </c>
      <c r="U16" s="22" t="n">
        <f aca="false">IF('Row Index'!U14="","✗",IF(INDEX('RAW DATA'!$M:$M,'Row Index'!U14)="",INDEX('RAW DATA'!$L:$L,'Row Index'!U14),INDEX('RAW DATA'!$M:$M,'Row Index'!U14)))</f>
        <v>50.2630172875716</v>
      </c>
      <c r="V16" s="17" t="n">
        <f aca="false">IF('Row Index'!V14="","✗",IF(INDEX('RAW DATA'!$M:$M,'Row Index'!V14)="",INDEX('RAW DATA'!$L:$L,'Row Index'!V14),INDEX('RAW DATA'!$M:$M,'Row Index'!V14)))</f>
        <v>52.4061696862811</v>
      </c>
      <c r="W16" s="23" t="n">
        <f aca="false">IF('Row Index'!W14="","✗",IF(INDEX('RAW DATA'!$M:$M,'Row Index'!W14)="",INDEX('RAW DATA'!$L:$L,'Row Index'!W14),INDEX('RAW DATA'!$M:$M,'Row Index'!W14)))</f>
        <v>47.0748201678094</v>
      </c>
      <c r="X16" s="17" t="n">
        <f aca="false">IF('Row Index'!X14="","✗",IF(INDEX('RAW DATA'!$M:$M,'Row Index'!X14)="",INDEX('RAW DATA'!$L:$L,'Row Index'!X14),INDEX('RAW DATA'!$M:$M,'Row Index'!X14)))</f>
        <v>54.2115905055182</v>
      </c>
      <c r="Y16" s="17" t="n">
        <f aca="false">IF('Row Index'!Y14="","✗",IF(INDEX('RAW DATA'!$M:$M,'Row Index'!Y14)="",INDEX('RAW DATA'!$L:$L,'Row Index'!Y14),INDEX('RAW DATA'!$M:$M,'Row Index'!Y14)))</f>
        <v>52.8364863917747</v>
      </c>
      <c r="Z16" s="18" t="n">
        <f aca="false">IF('Row Index'!Z14="","✗",IF(INDEX('RAW DATA'!$M:$M,'Row Index'!Z14)="",INDEX('RAW DATA'!$L:$L,'Row Index'!Z14),INDEX('RAW DATA'!$M:$M,'Row Index'!Z14)))</f>
        <v>50.496925689797</v>
      </c>
      <c r="AA16" s="19" t="str">
        <f aca="false">IF('Row Index'!AA14="","⏳",IF(INDEX('RAW DATA'!$M:$M,'Row Index'!AA14)="",INDEX('RAW DATA'!$L:$L,'Row Index'!AA14),INDEX('RAW DATA'!$M:$M,'Row Index'!AA14)))</f>
        <v>⏳</v>
      </c>
      <c r="AB16" s="17" t="n">
        <f aca="false">IF('Row Index'!AB14="","✗",IF(INDEX('RAW DATA'!$M:$M,'Row Index'!AB14)="",INDEX('RAW DATA'!$L:$L,'Row Index'!AB14),INDEX('RAW DATA'!$M:$M,'Row Index'!AB14)))</f>
        <v>53.7502988819218</v>
      </c>
      <c r="AC16" s="17" t="n">
        <f aca="false">IF('Row Index'!AC14="","✗",IF(INDEX('RAW DATA'!$M:$M,'Row Index'!AC14)="",INDEX('RAW DATA'!$L:$L,'Row Index'!AC14),INDEX('RAW DATA'!$M:$M,'Row Index'!AC14)))</f>
        <v>51.4948805857786</v>
      </c>
      <c r="AD16" s="17" t="n">
        <f aca="false">IF('Row Index'!AD14="","✗",IF(INDEX('RAW DATA'!$M:$M,'Row Index'!AD14)="",INDEX('RAW DATA'!$L:$L,'Row Index'!AD14),INDEX('RAW DATA'!$M:$M,'Row Index'!AD14)))</f>
        <v>54.9636464708209</v>
      </c>
      <c r="AE16" s="17" t="n">
        <f aca="false">IF('Row Index'!AE14="","✗",IF(INDEX('RAW DATA'!$M:$M,'Row Index'!AE14)="",INDEX('RAW DATA'!$L:$L,'Row Index'!AE14),INDEX('RAW DATA'!$M:$M,'Row Index'!AE14)))</f>
        <v>54.3282897790359</v>
      </c>
      <c r="AF16" s="17" t="n">
        <f aca="false">IF('Row Index'!AF14="","✗",IF(INDEX('RAW DATA'!$M:$M,'Row Index'!AF14)="",INDEX('RAW DATA'!$L:$L,'Row Index'!AF14),INDEX('RAW DATA'!$M:$M,'Row Index'!AF14)))</f>
        <v>60.5729706100974</v>
      </c>
      <c r="AG16" s="21" t="n">
        <f aca="false">IF('Row Index'!AG14="","✗",IF(INDEX('RAW DATA'!$M:$M,'Row Index'!AG14)="",INDEX('RAW DATA'!$L:$L,'Row Index'!AG14),INDEX('RAW DATA'!$M:$M,'Row Index'!AG14)))</f>
        <v>55.3479299504123</v>
      </c>
      <c r="AH16" s="17" t="n">
        <f aca="false">IF('Row Index'!AH14="","✗",IF(INDEX('RAW DATA'!$M:$M,'Row Index'!AH14)="",INDEX('RAW DATA'!$L:$L,'Row Index'!AH14),INDEX('RAW DATA'!$M:$M,'Row Index'!AH14)))</f>
        <v>57.9305463021565</v>
      </c>
      <c r="AI16" s="25" t="n">
        <f aca="false">IF('Row Index'!AI14="","✗",IF(INDEX('RAW DATA'!$M:$M,'Row Index'!AI14)="",INDEX('RAW DATA'!$L:$L,'Row Index'!AI14),INDEX('RAW DATA'!$M:$M,'Row Index'!AI14)))</f>
        <v>63.7109335508562</v>
      </c>
      <c r="AJ16" s="17" t="n">
        <f aca="false">IF('Row Index'!AJ14="","✗",IF(INDEX('RAW DATA'!$M:$M,'Row Index'!AJ14)="",INDEX('RAW DATA'!$L:$L,'Row Index'!AJ14),INDEX('RAW DATA'!$M:$M,'Row Index'!AJ14)))</f>
        <v>62.5633385668759</v>
      </c>
      <c r="AK16" s="25" t="n">
        <f aca="false">IF('Row Index'!AK14="","✗",IF(INDEX('RAW DATA'!$M:$M,'Row Index'!AK14)="",INDEX('RAW DATA'!$L:$L,'Row Index'!AK14),INDEX('RAW DATA'!$M:$M,'Row Index'!AK14)))</f>
        <v>64.5070326059748</v>
      </c>
      <c r="AL16" s="17" t="n">
        <f aca="false">IF('Row Index'!AL14="","✗",IF(INDEX('RAW DATA'!$M:$M,'Row Index'!AL14)="",INDEX('RAW DATA'!$L:$L,'Row Index'!AL14),INDEX('RAW DATA'!$M:$M,'Row Index'!AL14)))</f>
        <v>64.8544230367862</v>
      </c>
      <c r="AM16" s="17" t="n">
        <f aca="false">IF('Row Index'!AM14="","✗",IF(INDEX('RAW DATA'!$M:$M,'Row Index'!AM14)="",INDEX('RAW DATA'!$L:$L,'Row Index'!AM14),INDEX('RAW DATA'!$M:$M,'Row Index'!AM14)))</f>
        <v>66.8326696625036</v>
      </c>
      <c r="AN16" s="17" t="n">
        <f aca="false">IF('Row Index'!AN14="","✗",IF(INDEX('RAW DATA'!$M:$M,'Row Index'!AN14)="",INDEX('RAW DATA'!$L:$L,'Row Index'!AN14),INDEX('RAW DATA'!$M:$M,'Row Index'!AN14)))</f>
        <v>68.1801708018811</v>
      </c>
      <c r="AO16" s="17" t="n">
        <f aca="false">IF('Row Index'!AO14="","✗",IF(INDEX('RAW DATA'!$M:$M,'Row Index'!AO14)="",INDEX('RAW DATA'!$L:$L,'Row Index'!AO14),INDEX('RAW DATA'!$M:$M,'Row Index'!AO14)))</f>
        <v>68.9424376186327</v>
      </c>
      <c r="AP16" s="17" t="n">
        <f aca="false">IF('Row Index'!AP14="","✗",IF(INDEX('RAW DATA'!$M:$M,'Row Index'!AP14)="",INDEX('RAW DATA'!$L:$L,'Row Index'!AP14),INDEX('RAW DATA'!$M:$M,'Row Index'!AP14)))</f>
        <v>70.1654645455346</v>
      </c>
      <c r="AQ16" s="17" t="n">
        <f aca="false">IF('Row Index'!AQ14="","✗",IF(INDEX('RAW DATA'!$M:$M,'Row Index'!AQ14)="",INDEX('RAW DATA'!$L:$L,'Row Index'!AQ14),INDEX('RAW DATA'!$M:$M,'Row Index'!AQ14)))</f>
        <v>71.0054972021058</v>
      </c>
    </row>
    <row r="17" customFormat="false" ht="15" hidden="false" customHeight="false" outlineLevel="0" collapsed="false">
      <c r="A17" s="15" t="s">
        <v>192</v>
      </c>
      <c r="B17" s="16" t="s">
        <v>153</v>
      </c>
      <c r="C17" s="17" t="n">
        <f aca="false">IF('Row Index'!C15="","✗",IF(INDEX('RAW DATA'!$M:$M,'Row Index'!C15)="",INDEX('RAW DATA'!$L:$L,'Row Index'!C15),INDEX('RAW DATA'!$M:$M,'Row Index'!C15)))</f>
        <v>35.0442650446537</v>
      </c>
      <c r="D17" s="17" t="n">
        <f aca="false">IF('Row Index'!D15="","✗",IF(INDEX('RAW DATA'!$M:$M,'Row Index'!D15)="",INDEX('RAW DATA'!$L:$L,'Row Index'!D15),INDEX('RAW DATA'!$M:$M,'Row Index'!D15)))</f>
        <v>35.9997349759039</v>
      </c>
      <c r="E17" s="17" t="n">
        <f aca="false">IF('Row Index'!E15="","✗",IF(INDEX('RAW DATA'!$M:$M,'Row Index'!E15)="",INDEX('RAW DATA'!$L:$L,'Row Index'!E15),INDEX('RAW DATA'!$M:$M,'Row Index'!E15)))</f>
        <v>38.2024099238009</v>
      </c>
      <c r="F17" s="17" t="n">
        <f aca="false">IF('Row Index'!F15="","✗",IF(INDEX('RAW DATA'!$M:$M,'Row Index'!F15)="",INDEX('RAW DATA'!$L:$L,'Row Index'!F15),INDEX('RAW DATA'!$M:$M,'Row Index'!F15)))</f>
        <v>34.4629590150228</v>
      </c>
      <c r="G17" s="17" t="n">
        <f aca="false">IF('Row Index'!G15="","✗",IF(INDEX('RAW DATA'!$M:$M,'Row Index'!G15)="",INDEX('RAW DATA'!$L:$L,'Row Index'!G15),INDEX('RAW DATA'!$M:$M,'Row Index'!G15)))</f>
        <v>37.6788376189083</v>
      </c>
      <c r="H17" s="17" t="n">
        <f aca="false">IF('Row Index'!H15="","✗",IF(INDEX('RAW DATA'!$M:$M,'Row Index'!H15)="",INDEX('RAW DATA'!$L:$L,'Row Index'!H15),INDEX('RAW DATA'!$M:$M,'Row Index'!H15)))</f>
        <v>37.1173932204535</v>
      </c>
      <c r="I17" s="17" t="n">
        <f aca="false">IF('Row Index'!I15="","✗",IF(INDEX('RAW DATA'!$M:$M,'Row Index'!I15)="",INDEX('RAW DATA'!$L:$L,'Row Index'!I15),INDEX('RAW DATA'!$M:$M,'Row Index'!I15)))</f>
        <v>38.1561971858381</v>
      </c>
      <c r="J17" s="20" t="n">
        <f aca="false">IF('Row Index'!J15="","✗",IF(INDEX('RAW DATA'!$M:$M,'Row Index'!J15)="",INDEX('RAW DATA'!$L:$L,'Row Index'!J15),INDEX('RAW DATA'!$M:$M,'Row Index'!J15)))</f>
        <v>35.1003316100845</v>
      </c>
      <c r="K17" s="25" t="n">
        <f aca="false">IF('Row Index'!K15="","✗",IF(INDEX('RAW DATA'!$M:$M,'Row Index'!K15)="",INDEX('RAW DATA'!$L:$L,'Row Index'!K15),INDEX('RAW DATA'!$M:$M,'Row Index'!K15)))</f>
        <v>43.0603181653904</v>
      </c>
      <c r="L17" s="17" t="n">
        <f aca="false">IF('Row Index'!L15="","✗",IF(INDEX('RAW DATA'!$M:$M,'Row Index'!L15)="",INDEX('RAW DATA'!$L:$L,'Row Index'!L15),INDEX('RAW DATA'!$M:$M,'Row Index'!L15)))</f>
        <v>35.989527662482</v>
      </c>
      <c r="M17" s="17" t="n">
        <f aca="false">IF('Row Index'!M15="","✗",IF(INDEX('RAW DATA'!$M:$M,'Row Index'!M15)="",INDEX('RAW DATA'!$L:$L,'Row Index'!M15),INDEX('RAW DATA'!$M:$M,'Row Index'!M15)))</f>
        <v>43.1732313229105</v>
      </c>
      <c r="N17" s="17" t="n">
        <f aca="false">IF('Row Index'!N15="","✗",IF(INDEX('RAW DATA'!$M:$M,'Row Index'!N15)="",INDEX('RAW DATA'!$L:$L,'Row Index'!N15),INDEX('RAW DATA'!$M:$M,'Row Index'!N15)))</f>
        <v>45.3145623547843</v>
      </c>
      <c r="O17" s="17" t="n">
        <f aca="false">IF('Row Index'!O15="","✗",IF(INDEX('RAW DATA'!$M:$M,'Row Index'!O15)="",INDEX('RAW DATA'!$L:$L,'Row Index'!O15),INDEX('RAW DATA'!$M:$M,'Row Index'!O15)))</f>
        <v>45.1554386955116</v>
      </c>
      <c r="P17" s="17" t="n">
        <f aca="false">IF('Row Index'!P15="","✗",IF(INDEX('RAW DATA'!$M:$M,'Row Index'!P15)="",INDEX('RAW DATA'!$L:$L,'Row Index'!P15),INDEX('RAW DATA'!$M:$M,'Row Index'!P15)))</f>
        <v>46.0873886031216</v>
      </c>
      <c r="Q17" s="17" t="n">
        <f aca="false">IF('Row Index'!Q15="","✗",IF(INDEX('RAW DATA'!$M:$M,'Row Index'!Q15)="",INDEX('RAW DATA'!$L:$L,'Row Index'!Q15),INDEX('RAW DATA'!$M:$M,'Row Index'!Q15)))</f>
        <v>44.5236897547999</v>
      </c>
      <c r="R17" s="17" t="n">
        <f aca="false">IF('Row Index'!R15="","✗",IF(INDEX('RAW DATA'!$M:$M,'Row Index'!R15)="",INDEX('RAW DATA'!$L:$L,'Row Index'!R15),INDEX('RAW DATA'!$M:$M,'Row Index'!R15)))</f>
        <v>43.4744580982608</v>
      </c>
      <c r="S17" s="17" t="n">
        <f aca="false">IF('Row Index'!S15="","✗",IF(INDEX('RAW DATA'!$M:$M,'Row Index'!S15)="",INDEX('RAW DATA'!$L:$L,'Row Index'!S15),INDEX('RAW DATA'!$M:$M,'Row Index'!S15)))</f>
        <v>44.574635956185</v>
      </c>
      <c r="T17" s="17" t="n">
        <f aca="false">IF('Row Index'!T15="","✗",IF(INDEX('RAW DATA'!$M:$M,'Row Index'!T15)="",INDEX('RAW DATA'!$L:$L,'Row Index'!T15),INDEX('RAW DATA'!$M:$M,'Row Index'!T15)))</f>
        <v>42.4451600798151</v>
      </c>
      <c r="U17" s="17" t="n">
        <f aca="false">IF('Row Index'!U15="","✗",IF(INDEX('RAW DATA'!$M:$M,'Row Index'!U15)="",INDEX('RAW DATA'!$L:$L,'Row Index'!U15),INDEX('RAW DATA'!$M:$M,'Row Index'!U15)))</f>
        <v>46.8330683572104</v>
      </c>
      <c r="V17" s="17" t="n">
        <f aca="false">IF('Row Index'!V15="","✗",IF(INDEX('RAW DATA'!$M:$M,'Row Index'!V15)="",INDEX('RAW DATA'!$L:$L,'Row Index'!V15),INDEX('RAW DATA'!$M:$M,'Row Index'!V15)))</f>
        <v>45.3058069338974</v>
      </c>
      <c r="W17" s="17" t="n">
        <f aca="false">IF('Row Index'!W15="","✗",IF(INDEX('RAW DATA'!$M:$M,'Row Index'!W15)="",INDEX('RAW DATA'!$L:$L,'Row Index'!W15),INDEX('RAW DATA'!$M:$M,'Row Index'!W15)))</f>
        <v>42.145274065514</v>
      </c>
      <c r="X17" s="17" t="n">
        <f aca="false">IF('Row Index'!X15="","✗",IF(INDEX('RAW DATA'!$M:$M,'Row Index'!X15)="",INDEX('RAW DATA'!$L:$L,'Row Index'!X15),INDEX('RAW DATA'!$M:$M,'Row Index'!X15)))</f>
        <v>46.322750426923</v>
      </c>
      <c r="Y17" s="17" t="n">
        <f aca="false">IF('Row Index'!Y15="","✗",IF(INDEX('RAW DATA'!$M:$M,'Row Index'!Y15)="",INDEX('RAW DATA'!$L:$L,'Row Index'!Y15),INDEX('RAW DATA'!$M:$M,'Row Index'!Y15)))</f>
        <v>45.6215717164676</v>
      </c>
      <c r="Z17" s="18" t="n">
        <f aca="false">IF('Row Index'!Z15="","✗",IF(INDEX('RAW DATA'!$M:$M,'Row Index'!Z15)="",INDEX('RAW DATA'!$L:$L,'Row Index'!Z15),INDEX('RAW DATA'!$M:$M,'Row Index'!Z15)))</f>
        <v>48.840045670097</v>
      </c>
      <c r="AA17" s="19" t="str">
        <f aca="false">IF('Row Index'!AA15="","⏳",IF(INDEX('RAW DATA'!$M:$M,'Row Index'!AA15)="",INDEX('RAW DATA'!$L:$L,'Row Index'!AA15),INDEX('RAW DATA'!$M:$M,'Row Index'!AA15)))</f>
        <v>⏳</v>
      </c>
      <c r="AB17" s="17" t="n">
        <f aca="false">IF('Row Index'!AB15="","✗",IF(INDEX('RAW DATA'!$M:$M,'Row Index'!AB15)="",INDEX('RAW DATA'!$L:$L,'Row Index'!AB15),INDEX('RAW DATA'!$M:$M,'Row Index'!AB15)))</f>
        <v>49.5407675157182</v>
      </c>
      <c r="AC17" s="17" t="n">
        <f aca="false">IF('Row Index'!AC15="","✗",IF(INDEX('RAW DATA'!$M:$M,'Row Index'!AC15)="",INDEX('RAW DATA'!$L:$L,'Row Index'!AC15),INDEX('RAW DATA'!$M:$M,'Row Index'!AC15)))</f>
        <v>48.6588441016329</v>
      </c>
      <c r="AD17" s="17" t="n">
        <f aca="false">IF('Row Index'!AD15="","✗",IF(INDEX('RAW DATA'!$M:$M,'Row Index'!AD15)="",INDEX('RAW DATA'!$L:$L,'Row Index'!AD15),INDEX('RAW DATA'!$M:$M,'Row Index'!AD15)))</f>
        <v>53.076188540831</v>
      </c>
      <c r="AE17" s="17" t="n">
        <f aca="false">IF('Row Index'!AE15="","✗",IF(INDEX('RAW DATA'!$M:$M,'Row Index'!AE15)="",INDEX('RAW DATA'!$L:$L,'Row Index'!AE15),INDEX('RAW DATA'!$M:$M,'Row Index'!AE15)))</f>
        <v>51.9347053628774</v>
      </c>
      <c r="AF17" s="17" t="n">
        <f aca="false">IF('Row Index'!AF15="","✗",IF(INDEX('RAW DATA'!$M:$M,'Row Index'!AF15)="",INDEX('RAW DATA'!$L:$L,'Row Index'!AF15),INDEX('RAW DATA'!$M:$M,'Row Index'!AF15)))</f>
        <v>56.2002945442944</v>
      </c>
      <c r="AG17" s="17" t="n">
        <f aca="false">IF('Row Index'!AG15="","✗",IF(INDEX('RAW DATA'!$M:$M,'Row Index'!AG15)="",INDEX('RAW DATA'!$L:$L,'Row Index'!AG15),INDEX('RAW DATA'!$M:$M,'Row Index'!AG15)))</f>
        <v>51.5447824280536</v>
      </c>
      <c r="AH17" s="17" t="n">
        <f aca="false">IF('Row Index'!AH15="","✗",IF(INDEX('RAW DATA'!$M:$M,'Row Index'!AH15)="",INDEX('RAW DATA'!$L:$L,'Row Index'!AH15),INDEX('RAW DATA'!$M:$M,'Row Index'!AH15)))</f>
        <v>53.9065615881066</v>
      </c>
      <c r="AI17" s="17" t="n">
        <f aca="false">IF('Row Index'!AI15="","✗",IF(INDEX('RAW DATA'!$M:$M,'Row Index'!AI15)="",INDEX('RAW DATA'!$L:$L,'Row Index'!AI15),INDEX('RAW DATA'!$M:$M,'Row Index'!AI15)))</f>
        <v>57.8901592402241</v>
      </c>
      <c r="AJ17" s="17" t="n">
        <f aca="false">IF('Row Index'!AJ15="","✗",IF(INDEX('RAW DATA'!$M:$M,'Row Index'!AJ15)="",INDEX('RAW DATA'!$L:$L,'Row Index'!AJ15),INDEX('RAW DATA'!$M:$M,'Row Index'!AJ15)))</f>
        <v>55.5984232768645</v>
      </c>
      <c r="AK17" s="17" t="n">
        <f aca="false">IF('Row Index'!AK15="","✗",IF(INDEX('RAW DATA'!$M:$M,'Row Index'!AK15)="",INDEX('RAW DATA'!$L:$L,'Row Index'!AK15),INDEX('RAW DATA'!$M:$M,'Row Index'!AK15)))</f>
        <v>59.3293758065472</v>
      </c>
      <c r="AL17" s="17" t="n">
        <f aca="false">IF('Row Index'!AL15="","✗",IF(INDEX('RAW DATA'!$M:$M,'Row Index'!AL15)="",INDEX('RAW DATA'!$L:$L,'Row Index'!AL15),INDEX('RAW DATA'!$M:$M,'Row Index'!AL15)))</f>
        <v>58.25721449331</v>
      </c>
      <c r="AM17" s="17" t="n">
        <f aca="false">IF('Row Index'!AM15="","✗",IF(INDEX('RAW DATA'!$M:$M,'Row Index'!AM15)="",INDEX('RAW DATA'!$L:$L,'Row Index'!AM15),INDEX('RAW DATA'!$M:$M,'Row Index'!AM15)))</f>
        <v>57.8190163229441</v>
      </c>
      <c r="AN17" s="17" t="n">
        <f aca="false">IF('Row Index'!AN15="","✗",IF(INDEX('RAW DATA'!$M:$M,'Row Index'!AN15)="",INDEX('RAW DATA'!$L:$L,'Row Index'!AN15),INDEX('RAW DATA'!$M:$M,'Row Index'!AN15)))</f>
        <v>63.405634625831</v>
      </c>
      <c r="AO17" s="17" t="n">
        <f aca="false">IF('Row Index'!AO15="","✗",IF(INDEX('RAW DATA'!$M:$M,'Row Index'!AO15)="",INDEX('RAW DATA'!$L:$L,'Row Index'!AO15),INDEX('RAW DATA'!$M:$M,'Row Index'!AO15)))</f>
        <v>65.2289574390022</v>
      </c>
      <c r="AP17" s="17" t="n">
        <f aca="false">IF('Row Index'!AP15="","✗",IF(INDEX('RAW DATA'!$M:$M,'Row Index'!AP15)="",INDEX('RAW DATA'!$L:$L,'Row Index'!AP15),INDEX('RAW DATA'!$M:$M,'Row Index'!AP15)))</f>
        <v>66.5884186953769</v>
      </c>
      <c r="AQ17" s="17" t="n">
        <f aca="false">IF('Row Index'!AQ15="","✗",IF(INDEX('RAW DATA'!$M:$M,'Row Index'!AQ15)="",INDEX('RAW DATA'!$L:$L,'Row Index'!AQ15),INDEX('RAW DATA'!$M:$M,'Row Index'!AQ15)))</f>
        <v>68.0076748345663</v>
      </c>
    </row>
    <row r="18" customFormat="false" ht="15" hidden="false" customHeight="false" outlineLevel="0" collapsed="false">
      <c r="A18" s="15" t="s">
        <v>195</v>
      </c>
      <c r="B18" s="16" t="s">
        <v>153</v>
      </c>
      <c r="C18" s="17" t="n">
        <f aca="false">IF('Row Index'!C16="","✗",IF(INDEX('RAW DATA'!$M:$M,'Row Index'!C16)="",INDEX('RAW DATA'!$L:$L,'Row Index'!C16),INDEX('RAW DATA'!$M:$M,'Row Index'!C16)))</f>
        <v>32.7155895852632</v>
      </c>
      <c r="D18" s="17" t="n">
        <f aca="false">IF('Row Index'!D16="","✗",IF(INDEX('RAW DATA'!$M:$M,'Row Index'!D16)="",INDEX('RAW DATA'!$L:$L,'Row Index'!D16),INDEX('RAW DATA'!$M:$M,'Row Index'!D16)))</f>
        <v>33.8108749418542</v>
      </c>
      <c r="E18" s="17" t="n">
        <f aca="false">IF('Row Index'!E16="","✗",IF(INDEX('RAW DATA'!$M:$M,'Row Index'!E16)="",INDEX('RAW DATA'!$L:$L,'Row Index'!E16),INDEX('RAW DATA'!$M:$M,'Row Index'!E16)))</f>
        <v>36.0298751138955</v>
      </c>
      <c r="F18" s="25" t="n">
        <f aca="false">IF('Row Index'!F16="","✗",IF(INDEX('RAW DATA'!$M:$M,'Row Index'!F16)="",INDEX('RAW DATA'!$L:$L,'Row Index'!F16),INDEX('RAW DATA'!$M:$M,'Row Index'!F16)))</f>
        <v>33.0201128505657</v>
      </c>
      <c r="G18" s="17" t="n">
        <f aca="false">IF('Row Index'!G16="","✗",IF(INDEX('RAW DATA'!$M:$M,'Row Index'!G16)="",INDEX('RAW DATA'!$L:$L,'Row Index'!G16),INDEX('RAW DATA'!$M:$M,'Row Index'!G16)))</f>
        <v>34.3126512737006</v>
      </c>
      <c r="H18" s="20" t="n">
        <f aca="false">IF('Row Index'!H16="","✗",IF(INDEX('RAW DATA'!$M:$M,'Row Index'!H16)="",INDEX('RAW DATA'!$L:$L,'Row Index'!H16),INDEX('RAW DATA'!$M:$M,'Row Index'!H16)))</f>
        <v>34.4533006673878</v>
      </c>
      <c r="I18" s="17" t="n">
        <f aca="false">IF('Row Index'!I16="","✗",IF(INDEX('RAW DATA'!$M:$M,'Row Index'!I16)="",INDEX('RAW DATA'!$L:$L,'Row Index'!I16),INDEX('RAW DATA'!$M:$M,'Row Index'!I16)))</f>
        <v>35.0427750272695</v>
      </c>
      <c r="J18" s="17" t="n">
        <f aca="false">IF('Row Index'!J16="","✗",IF(INDEX('RAW DATA'!$M:$M,'Row Index'!J16)="",INDEX('RAW DATA'!$L:$L,'Row Index'!J16),INDEX('RAW DATA'!$M:$M,'Row Index'!J16)))</f>
        <v>33.63292144237</v>
      </c>
      <c r="K18" s="20" t="n">
        <f aca="false">IF('Row Index'!K16="","✗",IF(INDEX('RAW DATA'!$M:$M,'Row Index'!K16)="",INDEX('RAW DATA'!$L:$L,'Row Index'!K16),INDEX('RAW DATA'!$M:$M,'Row Index'!K16)))</f>
        <v>38.3965127767807</v>
      </c>
      <c r="L18" s="17" t="n">
        <f aca="false">IF('Row Index'!L16="","✗",IF(INDEX('RAW DATA'!$M:$M,'Row Index'!L16)="",INDEX('RAW DATA'!$L:$L,'Row Index'!L16),INDEX('RAW DATA'!$M:$M,'Row Index'!L16)))</f>
        <v>33.9577388476126</v>
      </c>
      <c r="M18" s="17" t="n">
        <f aca="false">IF('Row Index'!M16="","✗",IF(INDEX('RAW DATA'!$M:$M,'Row Index'!M16)="",INDEX('RAW DATA'!$L:$L,'Row Index'!M16),INDEX('RAW DATA'!$M:$M,'Row Index'!M16)))</f>
        <v>36.2065874272167</v>
      </c>
      <c r="N18" s="17" t="n">
        <f aca="false">IF('Row Index'!N16="","✗",IF(INDEX('RAW DATA'!$M:$M,'Row Index'!N16)="",INDEX('RAW DATA'!$L:$L,'Row Index'!N16),INDEX('RAW DATA'!$M:$M,'Row Index'!N16)))</f>
        <v>38.4550705698593</v>
      </c>
      <c r="O18" s="17" t="n">
        <f aca="false">IF('Row Index'!O16="","✗",IF(INDEX('RAW DATA'!$M:$M,'Row Index'!O16)="",INDEX('RAW DATA'!$L:$L,'Row Index'!O16),INDEX('RAW DATA'!$M:$M,'Row Index'!O16)))</f>
        <v>37.7293339248253</v>
      </c>
      <c r="P18" s="17" t="n">
        <f aca="false">IF('Row Index'!P16="","✗",IF(INDEX('RAW DATA'!$M:$M,'Row Index'!P16)="",INDEX('RAW DATA'!$L:$L,'Row Index'!P16),INDEX('RAW DATA'!$M:$M,'Row Index'!P16)))</f>
        <v>36.2983055595822</v>
      </c>
      <c r="Q18" s="17" t="n">
        <f aca="false">IF('Row Index'!Q16="","✗",IF(INDEX('RAW DATA'!$M:$M,'Row Index'!Q16)="",INDEX('RAW DATA'!$L:$L,'Row Index'!Q16),INDEX('RAW DATA'!$M:$M,'Row Index'!Q16)))</f>
        <v>41.2276707750355</v>
      </c>
      <c r="R18" s="17" t="n">
        <f aca="false">IF('Row Index'!R16="","✗",IF(INDEX('RAW DATA'!$M:$M,'Row Index'!R16)="",INDEX('RAW DATA'!$L:$L,'Row Index'!R16),INDEX('RAW DATA'!$M:$M,'Row Index'!R16)))</f>
        <v>39.596402351496</v>
      </c>
      <c r="S18" s="17" t="n">
        <f aca="false">IF('Row Index'!S16="","✗",IF(INDEX('RAW DATA'!$M:$M,'Row Index'!S16)="",INDEX('RAW DATA'!$L:$L,'Row Index'!S16),INDEX('RAW DATA'!$M:$M,'Row Index'!S16)))</f>
        <v>41.6952037956581</v>
      </c>
      <c r="T18" s="17" t="n">
        <f aca="false">IF('Row Index'!T16="","✗",IF(INDEX('RAW DATA'!$M:$M,'Row Index'!T16)="",INDEX('RAW DATA'!$L:$L,'Row Index'!T16),INDEX('RAW DATA'!$M:$M,'Row Index'!T16)))</f>
        <v>37.8448427925076</v>
      </c>
      <c r="U18" s="17" t="n">
        <f aca="false">IF('Row Index'!U16="","✗",IF(INDEX('RAW DATA'!$M:$M,'Row Index'!U16)="",INDEX('RAW DATA'!$L:$L,'Row Index'!U16),INDEX('RAW DATA'!$M:$M,'Row Index'!U16)))</f>
        <v>45.433680174326</v>
      </c>
      <c r="V18" s="17" t="n">
        <f aca="false">IF('Row Index'!V16="","✗",IF(INDEX('RAW DATA'!$M:$M,'Row Index'!V16)="",INDEX('RAW DATA'!$L:$L,'Row Index'!V16),INDEX('RAW DATA'!$M:$M,'Row Index'!V16)))</f>
        <v>43.4319639744107</v>
      </c>
      <c r="W18" s="20" t="n">
        <f aca="false">IF('Row Index'!W16="","✗",IF(INDEX('RAW DATA'!$M:$M,'Row Index'!W16)="",INDEX('RAW DATA'!$L:$L,'Row Index'!W16),INDEX('RAW DATA'!$M:$M,'Row Index'!W16)))</f>
        <v>39.8312409697861</v>
      </c>
      <c r="X18" s="17" t="n">
        <f aca="false">IF('Row Index'!X16="","✗",IF(INDEX('RAW DATA'!$M:$M,'Row Index'!X16)="",INDEX('RAW DATA'!$L:$L,'Row Index'!X16),INDEX('RAW DATA'!$M:$M,'Row Index'!X16)))</f>
        <v>47.4952617666109</v>
      </c>
      <c r="Y18" s="17" t="n">
        <f aca="false">IF('Row Index'!Y16="","✗",IF(INDEX('RAW DATA'!$M:$M,'Row Index'!Y16)="",INDEX('RAW DATA'!$L:$L,'Row Index'!Y16),INDEX('RAW DATA'!$M:$M,'Row Index'!Y16)))</f>
        <v>44.2289001731369</v>
      </c>
      <c r="Z18" s="18" t="n">
        <f aca="false">IF('Row Index'!Z16="","✗",IF(INDEX('RAW DATA'!$M:$M,'Row Index'!Z16)="",INDEX('RAW DATA'!$L:$L,'Row Index'!Z16),INDEX('RAW DATA'!$M:$M,'Row Index'!Z16)))</f>
        <v>46.1652135646546</v>
      </c>
      <c r="AA18" s="19" t="str">
        <f aca="false">IF('Row Index'!AA16="","⏳",IF(INDEX('RAW DATA'!$M:$M,'Row Index'!AA16)="",INDEX('RAW DATA'!$L:$L,'Row Index'!AA16),INDEX('RAW DATA'!$M:$M,'Row Index'!AA16)))</f>
        <v>⏳</v>
      </c>
      <c r="AB18" s="17" t="n">
        <f aca="false">IF('Row Index'!AB16="","✗",IF(INDEX('RAW DATA'!$M:$M,'Row Index'!AB16)="",INDEX('RAW DATA'!$L:$L,'Row Index'!AB16),INDEX('RAW DATA'!$M:$M,'Row Index'!AB16)))</f>
        <v>48.799384373136</v>
      </c>
      <c r="AC18" s="17" t="n">
        <f aca="false">IF('Row Index'!AC16="","✗",IF(INDEX('RAW DATA'!$M:$M,'Row Index'!AC16)="",INDEX('RAW DATA'!$L:$L,'Row Index'!AC16),INDEX('RAW DATA'!$M:$M,'Row Index'!AC16)))</f>
        <v>44.9614831673394</v>
      </c>
      <c r="AD18" s="17" t="n">
        <f aca="false">IF('Row Index'!AD16="","✗",IF(INDEX('RAW DATA'!$M:$M,'Row Index'!AD16)="",INDEX('RAW DATA'!$L:$L,'Row Index'!AD16),INDEX('RAW DATA'!$M:$M,'Row Index'!AD16)))</f>
        <v>51.2606737413702</v>
      </c>
      <c r="AE18" s="17" t="n">
        <f aca="false">IF('Row Index'!AE16="","✗",IF(INDEX('RAW DATA'!$M:$M,'Row Index'!AE16)="",INDEX('RAW DATA'!$L:$L,'Row Index'!AE16),INDEX('RAW DATA'!$M:$M,'Row Index'!AE16)))</f>
        <v>48.4230655562964</v>
      </c>
      <c r="AF18" s="17" t="n">
        <f aca="false">IF('Row Index'!AF16="","✗",IF(INDEX('RAW DATA'!$M:$M,'Row Index'!AF16)="",INDEX('RAW DATA'!$L:$L,'Row Index'!AF16),INDEX('RAW DATA'!$M:$M,'Row Index'!AF16)))</f>
        <v>52.1068848911791</v>
      </c>
      <c r="AG18" s="17" t="n">
        <f aca="false">IF('Row Index'!AG16="","✗",IF(INDEX('RAW DATA'!$M:$M,'Row Index'!AG16)="",INDEX('RAW DATA'!$L:$L,'Row Index'!AG16),INDEX('RAW DATA'!$M:$M,'Row Index'!AG16)))</f>
        <v>47.8868800933502</v>
      </c>
      <c r="AH18" s="17" t="n">
        <f aca="false">IF('Row Index'!AH16="","✗",IF(INDEX('RAW DATA'!$M:$M,'Row Index'!AH16)="",INDEX('RAW DATA'!$L:$L,'Row Index'!AH16),INDEX('RAW DATA'!$M:$M,'Row Index'!AH16)))</f>
        <v>50.8955711500673</v>
      </c>
      <c r="AI18" s="17" t="n">
        <f aca="false">IF('Row Index'!AI16="","✗",IF(INDEX('RAW DATA'!$M:$M,'Row Index'!AI16)="",INDEX('RAW DATA'!$L:$L,'Row Index'!AI16),INDEX('RAW DATA'!$M:$M,'Row Index'!AI16)))</f>
        <v>59.7321399254245</v>
      </c>
      <c r="AJ18" s="17" t="n">
        <f aca="false">IF('Row Index'!AJ16="","✗",IF(INDEX('RAW DATA'!$M:$M,'Row Index'!AJ16)="",INDEX('RAW DATA'!$L:$L,'Row Index'!AJ16),INDEX('RAW DATA'!$M:$M,'Row Index'!AJ16)))</f>
        <v>55.1850177452497</v>
      </c>
      <c r="AK18" s="17" t="n">
        <f aca="false">IF('Row Index'!AK16="","✗",IF(INDEX('RAW DATA'!$M:$M,'Row Index'!AK16)="",INDEX('RAW DATA'!$L:$L,'Row Index'!AK16),INDEX('RAW DATA'!$M:$M,'Row Index'!AK16)))</f>
        <v>59.8195096344696</v>
      </c>
      <c r="AL18" s="17" t="n">
        <f aca="false">IF('Row Index'!AL16="","✗",IF(INDEX('RAW DATA'!$M:$M,'Row Index'!AL16)="",INDEX('RAW DATA'!$L:$L,'Row Index'!AL16),INDEX('RAW DATA'!$M:$M,'Row Index'!AL16)))</f>
        <v>57.8742205892815</v>
      </c>
      <c r="AM18" s="17" t="n">
        <f aca="false">IF('Row Index'!AM16="","✗",IF(INDEX('RAW DATA'!$M:$M,'Row Index'!AM16)="",INDEX('RAW DATA'!$L:$L,'Row Index'!AM16),INDEX('RAW DATA'!$M:$M,'Row Index'!AM16)))</f>
        <v>60.3890217195173</v>
      </c>
      <c r="AN18" s="17" t="n">
        <f aca="false">IF('Row Index'!AN16="","✗",IF(INDEX('RAW DATA'!$M:$M,'Row Index'!AN16)="",INDEX('RAW DATA'!$L:$L,'Row Index'!AN16),INDEX('RAW DATA'!$M:$M,'Row Index'!AN16)))</f>
        <v>61.8942788705366</v>
      </c>
      <c r="AO18" s="17" t="n">
        <f aca="false">IF('Row Index'!AO16="","✗",IF(INDEX('RAW DATA'!$M:$M,'Row Index'!AO16)="",INDEX('RAW DATA'!$L:$L,'Row Index'!AO16),INDEX('RAW DATA'!$M:$M,'Row Index'!AO16)))</f>
        <v>64.6271271413714</v>
      </c>
      <c r="AP18" s="17" t="n">
        <f aca="false">IF('Row Index'!AP16="","✗",IF(INDEX('RAW DATA'!$M:$M,'Row Index'!AP16)="",INDEX('RAW DATA'!$L:$L,'Row Index'!AP16),INDEX('RAW DATA'!$M:$M,'Row Index'!AP16)))</f>
        <v>66.2740616165098</v>
      </c>
      <c r="AQ18" s="17" t="n">
        <f aca="false">IF('Row Index'!AQ16="","✗",IF(INDEX('RAW DATA'!$M:$M,'Row Index'!AQ16)="",INDEX('RAW DATA'!$L:$L,'Row Index'!AQ16),INDEX('RAW DATA'!$M:$M,'Row Index'!AQ16)))</f>
        <v>67.3989297491205</v>
      </c>
    </row>
    <row r="19" customFormat="false" ht="15" hidden="false" customHeight="false" outlineLevel="0" collapsed="false">
      <c r="A19" s="15" t="s">
        <v>198</v>
      </c>
      <c r="B19" s="16" t="s">
        <v>153</v>
      </c>
      <c r="C19" s="17" t="n">
        <f aca="false">IF('Row Index'!C17="","✗",IF(INDEX('RAW DATA'!$M:$M,'Row Index'!C17)="",INDEX('RAW DATA'!$L:$L,'Row Index'!C17),INDEX('RAW DATA'!$M:$M,'Row Index'!C17)))</f>
        <v>37.7833085378059</v>
      </c>
      <c r="D19" s="17" t="n">
        <f aca="false">IF('Row Index'!D17="","✗",IF(INDEX('RAW DATA'!$M:$M,'Row Index'!D17)="",INDEX('RAW DATA'!$L:$L,'Row Index'!D17),INDEX('RAW DATA'!$M:$M,'Row Index'!D17)))</f>
        <v>36.2591745861024</v>
      </c>
      <c r="E19" s="17" t="n">
        <f aca="false">IF('Row Index'!E17="","✗",IF(INDEX('RAW DATA'!$M:$M,'Row Index'!E17)="",INDEX('RAW DATA'!$L:$L,'Row Index'!E17),INDEX('RAW DATA'!$M:$M,'Row Index'!E17)))</f>
        <v>41.740162157112</v>
      </c>
      <c r="F19" s="17" t="n">
        <f aca="false">IF('Row Index'!F17="","✗",IF(INDEX('RAW DATA'!$M:$M,'Row Index'!F17)="",INDEX('RAW DATA'!$L:$L,'Row Index'!F17),INDEX('RAW DATA'!$M:$M,'Row Index'!F17)))</f>
        <v>35.6701932288594</v>
      </c>
      <c r="G19" s="25" t="n">
        <f aca="false">IF('Row Index'!G17="","✗",IF(INDEX('RAW DATA'!$M:$M,'Row Index'!G17)="",INDEX('RAW DATA'!$L:$L,'Row Index'!G17),INDEX('RAW DATA'!$M:$M,'Row Index'!G17)))</f>
        <v>40.0173873849804</v>
      </c>
      <c r="H19" s="20" t="n">
        <f aca="false">IF('Row Index'!H17="","✗",IF(INDEX('RAW DATA'!$M:$M,'Row Index'!H17)="",INDEX('RAW DATA'!$L:$L,'Row Index'!H17),INDEX('RAW DATA'!$M:$M,'Row Index'!H17)))</f>
        <v>37.9302545390425</v>
      </c>
      <c r="I19" s="17" t="n">
        <f aca="false">IF('Row Index'!I17="","✗",IF(INDEX('RAW DATA'!$M:$M,'Row Index'!I17)="",INDEX('RAW DATA'!$L:$L,'Row Index'!I17),INDEX('RAW DATA'!$M:$M,'Row Index'!I17)))</f>
        <v>39.2940482893026</v>
      </c>
      <c r="J19" s="17" t="n">
        <f aca="false">IF('Row Index'!J17="","✗",IF(INDEX('RAW DATA'!$M:$M,'Row Index'!J17)="",INDEX('RAW DATA'!$L:$L,'Row Index'!J17),INDEX('RAW DATA'!$M:$M,'Row Index'!J17)))</f>
        <v>35.805911787997</v>
      </c>
      <c r="K19" s="17" t="n">
        <f aca="false">IF('Row Index'!K17="","✗",IF(INDEX('RAW DATA'!$M:$M,'Row Index'!K17)="",INDEX('RAW DATA'!$L:$L,'Row Index'!K17),INDEX('RAW DATA'!$M:$M,'Row Index'!K17)))</f>
        <v>41.797354710076</v>
      </c>
      <c r="L19" s="17" t="n">
        <f aca="false">IF('Row Index'!L17="","✗",IF(INDEX('RAW DATA'!$M:$M,'Row Index'!L17)="",INDEX('RAW DATA'!$L:$L,'Row Index'!L17),INDEX('RAW DATA'!$M:$M,'Row Index'!L17)))</f>
        <v>35.4746986083511</v>
      </c>
      <c r="M19" s="17" t="n">
        <f aca="false">IF('Row Index'!M17="","✗",IF(INDEX('RAW DATA'!$M:$M,'Row Index'!M17)="",INDEX('RAW DATA'!$L:$L,'Row Index'!M17),INDEX('RAW DATA'!$M:$M,'Row Index'!M17)))</f>
        <v>39.1326961844741</v>
      </c>
      <c r="N19" s="22" t="n">
        <f aca="false">IF('Row Index'!N17="","✗",IF(INDEX('RAW DATA'!$M:$M,'Row Index'!N17)="",INDEX('RAW DATA'!$L:$L,'Row Index'!N17),INDEX('RAW DATA'!$M:$M,'Row Index'!N17)))</f>
        <v>40.1274281401288</v>
      </c>
      <c r="O19" s="17" t="n">
        <f aca="false">IF('Row Index'!O17="","✗",IF(INDEX('RAW DATA'!$M:$M,'Row Index'!O17)="",INDEX('RAW DATA'!$L:$L,'Row Index'!O17),INDEX('RAW DATA'!$M:$M,'Row Index'!O17)))</f>
        <v>41.1307726754226</v>
      </c>
      <c r="P19" s="21" t="n">
        <f aca="false">IF('Row Index'!P17="","✗",IF(INDEX('RAW DATA'!$M:$M,'Row Index'!P17)="",INDEX('RAW DATA'!$L:$L,'Row Index'!P17),INDEX('RAW DATA'!$M:$M,'Row Index'!P17)))</f>
        <v>39.4152825727038</v>
      </c>
      <c r="Q19" s="17" t="n">
        <f aca="false">IF('Row Index'!Q17="","✗",IF(INDEX('RAW DATA'!$M:$M,'Row Index'!Q17)="",INDEX('RAW DATA'!$L:$L,'Row Index'!Q17),INDEX('RAW DATA'!$M:$M,'Row Index'!Q17)))</f>
        <v>39.8802745358869</v>
      </c>
      <c r="R19" s="17" t="n">
        <f aca="false">IF('Row Index'!R17="","✗",IF(INDEX('RAW DATA'!$M:$M,'Row Index'!R17)="",INDEX('RAW DATA'!$L:$L,'Row Index'!R17),INDEX('RAW DATA'!$M:$M,'Row Index'!R17)))</f>
        <v>40.8027331505423</v>
      </c>
      <c r="S19" s="17" t="n">
        <f aca="false">IF('Row Index'!S17="","✗",IF(INDEX('RAW DATA'!$M:$M,'Row Index'!S17)="",INDEX('RAW DATA'!$L:$L,'Row Index'!S17),INDEX('RAW DATA'!$M:$M,'Row Index'!S17)))</f>
        <v>40.1702808311765</v>
      </c>
      <c r="T19" s="17" t="n">
        <f aca="false">IF('Row Index'!T17="","✗",IF(INDEX('RAW DATA'!$M:$M,'Row Index'!T17)="",INDEX('RAW DATA'!$L:$L,'Row Index'!T17),INDEX('RAW DATA'!$M:$M,'Row Index'!T17)))</f>
        <v>39.9326246271597</v>
      </c>
      <c r="U19" s="17" t="n">
        <f aca="false">IF('Row Index'!U17="","✗",IF(INDEX('RAW DATA'!$M:$M,'Row Index'!U17)="",INDEX('RAW DATA'!$L:$L,'Row Index'!U17),INDEX('RAW DATA'!$M:$M,'Row Index'!U17)))</f>
        <v>44.4338596090138</v>
      </c>
      <c r="V19" s="18" t="n">
        <f aca="false">IF('Row Index'!V17="","✗",IF(INDEX('RAW DATA'!$M:$M,'Row Index'!V17)="",INDEX('RAW DATA'!$L:$L,'Row Index'!V17),INDEX('RAW DATA'!$M:$M,'Row Index'!V17)))</f>
        <v>42.2053553366181</v>
      </c>
      <c r="W19" s="25" t="n">
        <f aca="false">IF('Row Index'!W17="","✗",IF(INDEX('RAW DATA'!$M:$M,'Row Index'!W17)="",INDEX('RAW DATA'!$L:$L,'Row Index'!W17),INDEX('RAW DATA'!$M:$M,'Row Index'!W17)))</f>
        <v>39.274625362861</v>
      </c>
      <c r="X19" s="17" t="n">
        <f aca="false">IF('Row Index'!X17="","✗",IF(INDEX('RAW DATA'!$M:$M,'Row Index'!X17)="",INDEX('RAW DATA'!$L:$L,'Row Index'!X17),INDEX('RAW DATA'!$M:$M,'Row Index'!X17)))</f>
        <v>44.508124904797</v>
      </c>
      <c r="Y19" s="17" t="n">
        <f aca="false">IF('Row Index'!Y17="","✗",IF(INDEX('RAW DATA'!$M:$M,'Row Index'!Y17)="",INDEX('RAW DATA'!$L:$L,'Row Index'!Y17),INDEX('RAW DATA'!$M:$M,'Row Index'!Y17)))</f>
        <v>44.0082954749515</v>
      </c>
      <c r="Z19" s="18" t="n">
        <f aca="false">IF('Row Index'!Z17="","✗",IF(INDEX('RAW DATA'!$M:$M,'Row Index'!Z17)="",INDEX('RAW DATA'!$L:$L,'Row Index'!Z17),INDEX('RAW DATA'!$M:$M,'Row Index'!Z17)))</f>
        <v>45.3462683270194</v>
      </c>
      <c r="AA19" s="19" t="str">
        <f aca="false">IF('Row Index'!AA17="","⏳",IF(INDEX('RAW DATA'!$M:$M,'Row Index'!AA17)="",INDEX('RAW DATA'!$L:$L,'Row Index'!AA17),INDEX('RAW DATA'!$M:$M,'Row Index'!AA17)))</f>
        <v>⏳</v>
      </c>
      <c r="AB19" s="17" t="n">
        <f aca="false">IF('Row Index'!AB17="","✗",IF(INDEX('RAW DATA'!$M:$M,'Row Index'!AB17)="",INDEX('RAW DATA'!$L:$L,'Row Index'!AB17),INDEX('RAW DATA'!$M:$M,'Row Index'!AB17)))</f>
        <v>46.5229991299616</v>
      </c>
      <c r="AC19" s="17" t="n">
        <f aca="false">IF('Row Index'!AC17="","✗",IF(INDEX('RAW DATA'!$M:$M,'Row Index'!AC17)="",INDEX('RAW DATA'!$L:$L,'Row Index'!AC17),INDEX('RAW DATA'!$M:$M,'Row Index'!AC17)))</f>
        <v>44.0720641428371</v>
      </c>
      <c r="AD19" s="17" t="n">
        <f aca="false">IF('Row Index'!AD17="","✗",IF(INDEX('RAW DATA'!$M:$M,'Row Index'!AD17)="",INDEX('RAW DATA'!$L:$L,'Row Index'!AD17),INDEX('RAW DATA'!$M:$M,'Row Index'!AD17)))</f>
        <v>49.410980928957</v>
      </c>
      <c r="AE19" s="17" t="n">
        <f aca="false">IF('Row Index'!AE17="","✗",IF(INDEX('RAW DATA'!$M:$M,'Row Index'!AE17)="",INDEX('RAW DATA'!$L:$L,'Row Index'!AE17),INDEX('RAW DATA'!$M:$M,'Row Index'!AE17)))</f>
        <v>48.9637448189323</v>
      </c>
      <c r="AF19" s="17" t="n">
        <f aca="false">IF('Row Index'!AF17="","✗",IF(INDEX('RAW DATA'!$M:$M,'Row Index'!AF17)="",INDEX('RAW DATA'!$L:$L,'Row Index'!AF17),INDEX('RAW DATA'!$M:$M,'Row Index'!AF17)))</f>
        <v>52.5649205747506</v>
      </c>
      <c r="AG19" s="17" t="n">
        <f aca="false">IF('Row Index'!AG17="","✗",IF(INDEX('RAW DATA'!$M:$M,'Row Index'!AG17)="",INDEX('RAW DATA'!$L:$L,'Row Index'!AG17),INDEX('RAW DATA'!$M:$M,'Row Index'!AG17)))</f>
        <v>48.3292209392307</v>
      </c>
      <c r="AH19" s="17" t="n">
        <f aca="false">IF('Row Index'!AH17="","✗",IF(INDEX('RAW DATA'!$M:$M,'Row Index'!AH17)="",INDEX('RAW DATA'!$L:$L,'Row Index'!AH17),INDEX('RAW DATA'!$M:$M,'Row Index'!AH17)))</f>
        <v>51.9689752468125</v>
      </c>
      <c r="AI19" s="25" t="n">
        <f aca="false">IF('Row Index'!AI17="","✗",IF(INDEX('RAW DATA'!$M:$M,'Row Index'!AI17)="",INDEX('RAW DATA'!$L:$L,'Row Index'!AI17),INDEX('RAW DATA'!$M:$M,'Row Index'!AI17)))</f>
        <v>57.925672480501</v>
      </c>
      <c r="AJ19" s="21" t="n">
        <f aca="false">IF('Row Index'!AJ17="","✗",IF(INDEX('RAW DATA'!$M:$M,'Row Index'!AJ17)="",INDEX('RAW DATA'!$L:$L,'Row Index'!AJ17),INDEX('RAW DATA'!$M:$M,'Row Index'!AJ17)))</f>
        <v>53.6141314136622</v>
      </c>
      <c r="AK19" s="17" t="n">
        <f aca="false">IF('Row Index'!AK17="","✗",IF(INDEX('RAW DATA'!$M:$M,'Row Index'!AK17)="",INDEX('RAW DATA'!$L:$L,'Row Index'!AK17),INDEX('RAW DATA'!$M:$M,'Row Index'!AK17)))</f>
        <v>56.8279335641086</v>
      </c>
      <c r="AL19" s="23" t="n">
        <f aca="false">IF('Row Index'!AL17="","✗",IF(INDEX('RAW DATA'!$M:$M,'Row Index'!AL17)="",INDEX('RAW DATA'!$L:$L,'Row Index'!AL17),INDEX('RAW DATA'!$M:$M,'Row Index'!AL17)))</f>
        <v>54.728886970813</v>
      </c>
      <c r="AM19" s="17" t="n">
        <f aca="false">IF('Row Index'!AM17="","✗",IF(INDEX('RAW DATA'!$M:$M,'Row Index'!AM17)="",INDEX('RAW DATA'!$L:$L,'Row Index'!AM17),INDEX('RAW DATA'!$M:$M,'Row Index'!AM17)))</f>
        <v>60.4644917414002</v>
      </c>
      <c r="AN19" s="17" t="n">
        <f aca="false">IF('Row Index'!AN17="","✗",IF(INDEX('RAW DATA'!$M:$M,'Row Index'!AN17)="",INDEX('RAW DATA'!$L:$L,'Row Index'!AN17),INDEX('RAW DATA'!$M:$M,'Row Index'!AN17)))</f>
        <v>61.9225759885951</v>
      </c>
      <c r="AO19" s="17" t="n">
        <f aca="false">IF('Row Index'!AO17="","✗",IF(INDEX('RAW DATA'!$M:$M,'Row Index'!AO17)="",INDEX('RAW DATA'!$L:$L,'Row Index'!AO17),INDEX('RAW DATA'!$M:$M,'Row Index'!AO17)))</f>
        <v>65.1041347113346</v>
      </c>
      <c r="AP19" s="17" t="n">
        <f aca="false">IF('Row Index'!AP17="","✗",IF(INDEX('RAW DATA'!$M:$M,'Row Index'!AP17)="",INDEX('RAW DATA'!$L:$L,'Row Index'!AP17),INDEX('RAW DATA'!$M:$M,'Row Index'!AP17)))</f>
        <v>66.3552616864808</v>
      </c>
      <c r="AQ19" s="17" t="n">
        <f aca="false">IF('Row Index'!AQ17="","✗",IF(INDEX('RAW DATA'!$M:$M,'Row Index'!AQ17)="",INDEX('RAW DATA'!$L:$L,'Row Index'!AQ17),INDEX('RAW DATA'!$M:$M,'Row Index'!AQ17)))</f>
        <v>66.7187658855088</v>
      </c>
    </row>
    <row r="20" customFormat="false" ht="15" hidden="false" customHeight="false" outlineLevel="0" collapsed="false">
      <c r="A20" s="15" t="s">
        <v>201</v>
      </c>
      <c r="B20" s="16" t="s">
        <v>153</v>
      </c>
      <c r="C20" s="17" t="n">
        <f aca="false">IF('Row Index'!C18="","✗",IF(INDEX('RAW DATA'!$M:$M,'Row Index'!C18)="",INDEX('RAW DATA'!$L:$L,'Row Index'!C18),INDEX('RAW DATA'!$M:$M,'Row Index'!C18)))</f>
        <v>35.7499602570768</v>
      </c>
      <c r="D20" s="25" t="n">
        <f aca="false">IF('Row Index'!D18="","✗",IF(INDEX('RAW DATA'!$M:$M,'Row Index'!D18)="",INDEX('RAW DATA'!$L:$L,'Row Index'!D18),INDEX('RAW DATA'!$M:$M,'Row Index'!D18)))</f>
        <v>35.9210987020785</v>
      </c>
      <c r="E20" s="23" t="n">
        <f aca="false">IF('Row Index'!E18="","✗",IF(INDEX('RAW DATA'!$M:$M,'Row Index'!E18)="",INDEX('RAW DATA'!$L:$L,'Row Index'!E18),INDEX('RAW DATA'!$M:$M,'Row Index'!E18)))</f>
        <v>41.0019642144449</v>
      </c>
      <c r="F20" s="17" t="n">
        <f aca="false">IF('Row Index'!F18="","✗",IF(INDEX('RAW DATA'!$M:$M,'Row Index'!F18)="",INDEX('RAW DATA'!$L:$L,'Row Index'!F18),INDEX('RAW DATA'!$M:$M,'Row Index'!F18)))</f>
        <v>34.024379296171</v>
      </c>
      <c r="G20" s="21" t="n">
        <f aca="false">IF('Row Index'!G18="","✗",IF(INDEX('RAW DATA'!$M:$M,'Row Index'!G18)="",INDEX('RAW DATA'!$L:$L,'Row Index'!G18),INDEX('RAW DATA'!$M:$M,'Row Index'!G18)))</f>
        <v>38.8076808188705</v>
      </c>
      <c r="H20" s="25" t="n">
        <f aca="false">IF('Row Index'!H18="","✗",IF(INDEX('RAW DATA'!$M:$M,'Row Index'!H18)="",INDEX('RAW DATA'!$L:$L,'Row Index'!H18),INDEX('RAW DATA'!$M:$M,'Row Index'!H18)))</f>
        <v>34.8964910794934</v>
      </c>
      <c r="I20" s="17" t="n">
        <f aca="false">IF('Row Index'!I18="","✗",IF(INDEX('RAW DATA'!$M:$M,'Row Index'!I18)="",INDEX('RAW DATA'!$L:$L,'Row Index'!I18),INDEX('RAW DATA'!$M:$M,'Row Index'!I18)))</f>
        <v>36.0086918967629</v>
      </c>
      <c r="J20" s="20" t="n">
        <f aca="false">IF('Row Index'!J18="","✗",IF(INDEX('RAW DATA'!$M:$M,'Row Index'!J18)="",INDEX('RAW DATA'!$L:$L,'Row Index'!J18),INDEX('RAW DATA'!$M:$M,'Row Index'!J18)))</f>
        <v>35.0965209290684</v>
      </c>
      <c r="K20" s="17" t="n">
        <f aca="false">IF('Row Index'!K18="","✗",IF(INDEX('RAW DATA'!$M:$M,'Row Index'!K18)="",INDEX('RAW DATA'!$L:$L,'Row Index'!K18),INDEX('RAW DATA'!$M:$M,'Row Index'!K18)))</f>
        <v>40.8759820254519</v>
      </c>
      <c r="L20" s="17" t="n">
        <f aca="false">IF('Row Index'!L18="","✗",IF(INDEX('RAW DATA'!$M:$M,'Row Index'!L18)="",INDEX('RAW DATA'!$L:$L,'Row Index'!L18),INDEX('RAW DATA'!$M:$M,'Row Index'!L18)))</f>
        <v>34.7942483945858</v>
      </c>
      <c r="M20" s="17" t="n">
        <f aca="false">IF('Row Index'!M18="","✗",IF(INDEX('RAW DATA'!$M:$M,'Row Index'!M18)="",INDEX('RAW DATA'!$L:$L,'Row Index'!M18),INDEX('RAW DATA'!$M:$M,'Row Index'!M18)))</f>
        <v>39.1104983895008</v>
      </c>
      <c r="N20" s="23" t="n">
        <f aca="false">IF('Row Index'!N18="","✗",IF(INDEX('RAW DATA'!$M:$M,'Row Index'!N18)="",INDEX('RAW DATA'!$L:$L,'Row Index'!N18),INDEX('RAW DATA'!$M:$M,'Row Index'!N18)))</f>
        <v>42.4874767559887</v>
      </c>
      <c r="O20" s="17" t="n">
        <f aca="false">IF('Row Index'!O18="","✗",IF(INDEX('RAW DATA'!$M:$M,'Row Index'!O18)="",INDEX('RAW DATA'!$L:$L,'Row Index'!O18),INDEX('RAW DATA'!$M:$M,'Row Index'!O18)))</f>
        <v>40.9925119987792</v>
      </c>
      <c r="P20" s="17" t="n">
        <f aca="false">IF('Row Index'!P18="","✗",IF(INDEX('RAW DATA'!$M:$M,'Row Index'!P18)="",INDEX('RAW DATA'!$L:$L,'Row Index'!P18),INDEX('RAW DATA'!$M:$M,'Row Index'!P18)))</f>
        <v>38.8288195254308</v>
      </c>
      <c r="Q20" s="17" t="n">
        <f aca="false">IF('Row Index'!Q18="","✗",IF(INDEX('RAW DATA'!$M:$M,'Row Index'!Q18)="",INDEX('RAW DATA'!$L:$L,'Row Index'!Q18),INDEX('RAW DATA'!$M:$M,'Row Index'!Q18)))</f>
        <v>40.8351573366631</v>
      </c>
      <c r="R20" s="17" t="n">
        <f aca="false">IF('Row Index'!R18="","✗",IF(INDEX('RAW DATA'!$M:$M,'Row Index'!R18)="",INDEX('RAW DATA'!$L:$L,'Row Index'!R18),INDEX('RAW DATA'!$M:$M,'Row Index'!R18)))</f>
        <v>40.8791078132966</v>
      </c>
      <c r="S20" s="17" t="n">
        <f aca="false">IF('Row Index'!S18="","✗",IF(INDEX('RAW DATA'!$M:$M,'Row Index'!S18)="",INDEX('RAW DATA'!$L:$L,'Row Index'!S18),INDEX('RAW DATA'!$M:$M,'Row Index'!S18)))</f>
        <v>40.3669718756209</v>
      </c>
      <c r="T20" s="25" t="n">
        <f aca="false">IF('Row Index'!T18="","✗",IF(INDEX('RAW DATA'!$M:$M,'Row Index'!T18)="",INDEX('RAW DATA'!$L:$L,'Row Index'!T18),INDEX('RAW DATA'!$M:$M,'Row Index'!T18)))</f>
        <v>39.3926242484892</v>
      </c>
      <c r="U20" s="17" t="n">
        <f aca="false">IF('Row Index'!U18="","✗",IF(INDEX('RAW DATA'!$M:$M,'Row Index'!U18)="",INDEX('RAW DATA'!$L:$L,'Row Index'!U18),INDEX('RAW DATA'!$M:$M,'Row Index'!U18)))</f>
        <v>43.7655698327733</v>
      </c>
      <c r="V20" s="18" t="n">
        <f aca="false">IF('Row Index'!V18="","✗",IF(INDEX('RAW DATA'!$M:$M,'Row Index'!V18)="",INDEX('RAW DATA'!$L:$L,'Row Index'!V18),INDEX('RAW DATA'!$M:$M,'Row Index'!V18)))</f>
        <v>42.5562095729794</v>
      </c>
      <c r="W20" s="23" t="n">
        <f aca="false">IF('Row Index'!W18="","✗",IF(INDEX('RAW DATA'!$M:$M,'Row Index'!W18)="",INDEX('RAW DATA'!$L:$L,'Row Index'!W18),INDEX('RAW DATA'!$M:$M,'Row Index'!W18)))</f>
        <v>39.6394192396571</v>
      </c>
      <c r="X20" s="17" t="n">
        <f aca="false">IF('Row Index'!X18="","✗",IF(INDEX('RAW DATA'!$M:$M,'Row Index'!X18)="",INDEX('RAW DATA'!$L:$L,'Row Index'!X18),INDEX('RAW DATA'!$M:$M,'Row Index'!X18)))</f>
        <v>43.2789821994848</v>
      </c>
      <c r="Y20" s="17" t="n">
        <f aca="false">IF('Row Index'!Y18="","✗",IF(INDEX('RAW DATA'!$M:$M,'Row Index'!Y18)="",INDEX('RAW DATA'!$L:$L,'Row Index'!Y18),INDEX('RAW DATA'!$M:$M,'Row Index'!Y18)))</f>
        <v>43.7870366489821</v>
      </c>
      <c r="Z20" s="18" t="n">
        <f aca="false">IF('Row Index'!Z18="","✗",IF(INDEX('RAW DATA'!$M:$M,'Row Index'!Z18)="",INDEX('RAW DATA'!$L:$L,'Row Index'!Z18),INDEX('RAW DATA'!$M:$M,'Row Index'!Z18)))</f>
        <v>45.384419051261</v>
      </c>
      <c r="AA20" s="19" t="str">
        <f aca="false">IF('Row Index'!AA18="","⏳",IF(INDEX('RAW DATA'!$M:$M,'Row Index'!AA18)="",INDEX('RAW DATA'!$L:$L,'Row Index'!AA18),INDEX('RAW DATA'!$M:$M,'Row Index'!AA18)))</f>
        <v>⏳</v>
      </c>
      <c r="AB20" s="17" t="n">
        <f aca="false">IF('Row Index'!AB18="","✗",IF(INDEX('RAW DATA'!$M:$M,'Row Index'!AB18)="",INDEX('RAW DATA'!$L:$L,'Row Index'!AB18),INDEX('RAW DATA'!$M:$M,'Row Index'!AB18)))</f>
        <v>45.6277984225629</v>
      </c>
      <c r="AC20" s="17" t="n">
        <f aca="false">IF('Row Index'!AC18="","✗",IF(INDEX('RAW DATA'!$M:$M,'Row Index'!AC18)="",INDEX('RAW DATA'!$L:$L,'Row Index'!AC18),INDEX('RAW DATA'!$M:$M,'Row Index'!AC18)))</f>
        <v>45.6083845307223</v>
      </c>
      <c r="AD20" s="17" t="n">
        <f aca="false">IF('Row Index'!AD18="","✗",IF(INDEX('RAW DATA'!$M:$M,'Row Index'!AD18)="",INDEX('RAW DATA'!$L:$L,'Row Index'!AD18),INDEX('RAW DATA'!$M:$M,'Row Index'!AD18)))</f>
        <v>49.0451802994162</v>
      </c>
      <c r="AE20" s="17" t="n">
        <f aca="false">IF('Row Index'!AE18="","✗",IF(INDEX('RAW DATA'!$M:$M,'Row Index'!AE18)="",INDEX('RAW DATA'!$L:$L,'Row Index'!AE18),INDEX('RAW DATA'!$M:$M,'Row Index'!AE18)))</f>
        <v>49.9902256376212</v>
      </c>
      <c r="AF20" s="17" t="n">
        <f aca="false">IF('Row Index'!AF18="","✗",IF(INDEX('RAW DATA'!$M:$M,'Row Index'!AF18)="",INDEX('RAW DATA'!$L:$L,'Row Index'!AF18),INDEX('RAW DATA'!$M:$M,'Row Index'!AF18)))</f>
        <v>53.2597073170182</v>
      </c>
      <c r="AG20" s="17" t="n">
        <f aca="false">IF('Row Index'!AG18="","✗",IF(INDEX('RAW DATA'!$M:$M,'Row Index'!AG18)="",INDEX('RAW DATA'!$L:$L,'Row Index'!AG18),INDEX('RAW DATA'!$M:$M,'Row Index'!AG18)))</f>
        <v>48.3305249302083</v>
      </c>
      <c r="AH20" s="17" t="n">
        <f aca="false">IF('Row Index'!AH18="","✗",IF(INDEX('RAW DATA'!$M:$M,'Row Index'!AH18)="",INDEX('RAW DATA'!$L:$L,'Row Index'!AH18),INDEX('RAW DATA'!$M:$M,'Row Index'!AH18)))</f>
        <v>51.9983465875774</v>
      </c>
      <c r="AI20" s="17" t="n">
        <f aca="false">IF('Row Index'!AI18="","✗",IF(INDEX('RAW DATA'!$M:$M,'Row Index'!AI18)="",INDEX('RAW DATA'!$L:$L,'Row Index'!AI18),INDEX('RAW DATA'!$M:$M,'Row Index'!AI18)))</f>
        <v>57.3958939422078</v>
      </c>
      <c r="AJ20" s="17" t="n">
        <f aca="false">IF('Row Index'!AJ18="","✗",IF(INDEX('RAW DATA'!$M:$M,'Row Index'!AJ18)="",INDEX('RAW DATA'!$L:$L,'Row Index'!AJ18),INDEX('RAW DATA'!$M:$M,'Row Index'!AJ18)))</f>
        <v>55.1102546497863</v>
      </c>
      <c r="AK20" s="17" t="n">
        <f aca="false">IF('Row Index'!AK18="","✗",IF(INDEX('RAW DATA'!$M:$M,'Row Index'!AK18)="",INDEX('RAW DATA'!$L:$L,'Row Index'!AK18),INDEX('RAW DATA'!$M:$M,'Row Index'!AK18)))</f>
        <v>57.8005274849255</v>
      </c>
      <c r="AL20" s="17" t="n">
        <f aca="false">IF('Row Index'!AL18="","✗",IF(INDEX('RAW DATA'!$M:$M,'Row Index'!AL18)="",INDEX('RAW DATA'!$L:$L,'Row Index'!AL18),INDEX('RAW DATA'!$M:$M,'Row Index'!AL18)))</f>
        <v>58.1781409372817</v>
      </c>
      <c r="AM20" s="17" t="n">
        <f aca="false">IF('Row Index'!AM18="","✗",IF(INDEX('RAW DATA'!$M:$M,'Row Index'!AM18)="",INDEX('RAW DATA'!$L:$L,'Row Index'!AM18),INDEX('RAW DATA'!$M:$M,'Row Index'!AM18)))</f>
        <v>61.4289578917767</v>
      </c>
      <c r="AN20" s="17" t="n">
        <f aca="false">IF('Row Index'!AN18="","✗",IF(INDEX('RAW DATA'!$M:$M,'Row Index'!AN18)="",INDEX('RAW DATA'!$L:$L,'Row Index'!AN18),INDEX('RAW DATA'!$M:$M,'Row Index'!AN18)))</f>
        <v>61.6938094888401</v>
      </c>
      <c r="AO20" s="17" t="n">
        <f aca="false">IF('Row Index'!AO18="","✗",IF(INDEX('RAW DATA'!$M:$M,'Row Index'!AO18)="",INDEX('RAW DATA'!$L:$L,'Row Index'!AO18),INDEX('RAW DATA'!$M:$M,'Row Index'!AO18)))</f>
        <v>66.0481655337676</v>
      </c>
      <c r="AP20" s="17" t="n">
        <f aca="false">IF('Row Index'!AP18="","✗",IF(INDEX('RAW DATA'!$M:$M,'Row Index'!AP18)="",INDEX('RAW DATA'!$L:$L,'Row Index'!AP18),INDEX('RAW DATA'!$M:$M,'Row Index'!AP18)))</f>
        <v>66.3133188025443</v>
      </c>
      <c r="AQ20" s="17" t="n">
        <f aca="false">IF('Row Index'!AQ18="","✗",IF(INDEX('RAW DATA'!$M:$M,'Row Index'!AQ18)="",INDEX('RAW DATA'!$L:$L,'Row Index'!AQ18),INDEX('RAW DATA'!$M:$M,'Row Index'!AQ18)))</f>
        <v>67.6947992203911</v>
      </c>
    </row>
    <row r="21" customFormat="false" ht="15" hidden="false" customHeight="false" outlineLevel="0" collapsed="false">
      <c r="A21" s="15" t="s">
        <v>204</v>
      </c>
      <c r="B21" s="16" t="s">
        <v>153</v>
      </c>
      <c r="C21" s="17" t="n">
        <f aca="false">IF('Row Index'!C19="","✗",IF(INDEX('RAW DATA'!$M:$M,'Row Index'!C19)="",INDEX('RAW DATA'!$L:$L,'Row Index'!C19),INDEX('RAW DATA'!$M:$M,'Row Index'!C19)))</f>
        <v>39.3643319612311</v>
      </c>
      <c r="D21" s="17" t="n">
        <f aca="false">IF('Row Index'!D19="","✗",IF(INDEX('RAW DATA'!$M:$M,'Row Index'!D19)="",INDEX('RAW DATA'!$L:$L,'Row Index'!D19),INDEX('RAW DATA'!$M:$M,'Row Index'!D19)))</f>
        <v>38.5107160700197</v>
      </c>
      <c r="E21" s="17" t="n">
        <f aca="false">IF('Row Index'!E19="","✗",IF(INDEX('RAW DATA'!$M:$M,'Row Index'!E19)="",INDEX('RAW DATA'!$L:$L,'Row Index'!E19),INDEX('RAW DATA'!$M:$M,'Row Index'!E19)))</f>
        <v>42.9155444595911</v>
      </c>
      <c r="F21" s="17" t="n">
        <f aca="false">IF('Row Index'!F19="","✗",IF(INDEX('RAW DATA'!$M:$M,'Row Index'!F19)="",INDEX('RAW DATA'!$L:$L,'Row Index'!F19),INDEX('RAW DATA'!$M:$M,'Row Index'!F19)))</f>
        <v>36.8056619785333</v>
      </c>
      <c r="G21" s="17" t="n">
        <f aca="false">IF('Row Index'!G19="","✗",IF(INDEX('RAW DATA'!$M:$M,'Row Index'!G19)="",INDEX('RAW DATA'!$L:$L,'Row Index'!G19),INDEX('RAW DATA'!$M:$M,'Row Index'!G19)))</f>
        <v>39.6766439518481</v>
      </c>
      <c r="H21" s="17" t="n">
        <f aca="false">IF('Row Index'!H19="","✗",IF(INDEX('RAW DATA'!$M:$M,'Row Index'!H19)="",INDEX('RAW DATA'!$L:$L,'Row Index'!H19),INDEX('RAW DATA'!$M:$M,'Row Index'!H19)))</f>
        <v>36.1381496488697</v>
      </c>
      <c r="I21" s="17" t="n">
        <f aca="false">IF('Row Index'!I19="","✗",IF(INDEX('RAW DATA'!$M:$M,'Row Index'!I19)="",INDEX('RAW DATA'!$L:$L,'Row Index'!I19),INDEX('RAW DATA'!$M:$M,'Row Index'!I19)))</f>
        <v>37.786239370639</v>
      </c>
      <c r="J21" s="17" t="n">
        <f aca="false">IF('Row Index'!J19="","✗",IF(INDEX('RAW DATA'!$M:$M,'Row Index'!J19)="",INDEX('RAW DATA'!$L:$L,'Row Index'!J19),INDEX('RAW DATA'!$M:$M,'Row Index'!J19)))</f>
        <v>35.4165301608256</v>
      </c>
      <c r="K21" s="20" t="n">
        <f aca="false">IF('Row Index'!K19="","✗",IF(INDEX('RAW DATA'!$M:$M,'Row Index'!K19)="",INDEX('RAW DATA'!$L:$L,'Row Index'!K19),INDEX('RAW DATA'!$M:$M,'Row Index'!K19)))</f>
        <v>42.8805874683284</v>
      </c>
      <c r="L21" s="17" t="n">
        <f aca="false">IF('Row Index'!L19="","✗",IF(INDEX('RAW DATA'!$M:$M,'Row Index'!L19)="",INDEX('RAW DATA'!$L:$L,'Row Index'!L19),INDEX('RAW DATA'!$M:$M,'Row Index'!L19)))</f>
        <v>35.6461726526303</v>
      </c>
      <c r="M21" s="17" t="n">
        <f aca="false">IF('Row Index'!M19="","✗",IF(INDEX('RAW DATA'!$M:$M,'Row Index'!M19)="",INDEX('RAW DATA'!$L:$L,'Row Index'!M19),INDEX('RAW DATA'!$M:$M,'Row Index'!M19)))</f>
        <v>39.4225200437121</v>
      </c>
      <c r="N21" s="17" t="n">
        <f aca="false">IF('Row Index'!N19="","✗",IF(INDEX('RAW DATA'!$M:$M,'Row Index'!N19)="",INDEX('RAW DATA'!$L:$L,'Row Index'!N19),INDEX('RAW DATA'!$M:$M,'Row Index'!N19)))</f>
        <v>42.3131914859422</v>
      </c>
      <c r="O21" s="17" t="n">
        <f aca="false">IF('Row Index'!O19="","✗",IF(INDEX('RAW DATA'!$M:$M,'Row Index'!O19)="",INDEX('RAW DATA'!$L:$L,'Row Index'!O19),INDEX('RAW DATA'!$M:$M,'Row Index'!O19)))</f>
        <v>41.0819538815986</v>
      </c>
      <c r="P21" s="17" t="n">
        <f aca="false">IF('Row Index'!P19="","✗",IF(INDEX('RAW DATA'!$M:$M,'Row Index'!P19)="",INDEX('RAW DATA'!$L:$L,'Row Index'!P19),INDEX('RAW DATA'!$M:$M,'Row Index'!P19)))</f>
        <v>39.870847623407</v>
      </c>
      <c r="Q21" s="17" t="n">
        <f aca="false">IF('Row Index'!Q19="","✗",IF(INDEX('RAW DATA'!$M:$M,'Row Index'!Q19)="",INDEX('RAW DATA'!$L:$L,'Row Index'!Q19),INDEX('RAW DATA'!$M:$M,'Row Index'!Q19)))</f>
        <v>40.0732068814453</v>
      </c>
      <c r="R21" s="21" t="n">
        <f aca="false">IF('Row Index'!R19="","✗",IF(INDEX('RAW DATA'!$M:$M,'Row Index'!R19)="",INDEX('RAW DATA'!$L:$L,'Row Index'!R19),INDEX('RAW DATA'!$M:$M,'Row Index'!R19)))</f>
        <v>40.9400298949927</v>
      </c>
      <c r="S21" s="17" t="n">
        <f aca="false">IF('Row Index'!S19="","✗",IF(INDEX('RAW DATA'!$M:$M,'Row Index'!S19)="",INDEX('RAW DATA'!$L:$L,'Row Index'!S19),INDEX('RAW DATA'!$M:$M,'Row Index'!S19)))</f>
        <v>40.6377945347251</v>
      </c>
      <c r="T21" s="17" t="n">
        <f aca="false">IF('Row Index'!T19="","✗",IF(INDEX('RAW DATA'!$M:$M,'Row Index'!T19)="",INDEX('RAW DATA'!$L:$L,'Row Index'!T19),INDEX('RAW DATA'!$M:$M,'Row Index'!T19)))</f>
        <v>38.9301384785053</v>
      </c>
      <c r="U21" s="17" t="n">
        <f aca="false">IF('Row Index'!U19="","✗",IF(INDEX('RAW DATA'!$M:$M,'Row Index'!U19)="",INDEX('RAW DATA'!$L:$L,'Row Index'!U19),INDEX('RAW DATA'!$M:$M,'Row Index'!U19)))</f>
        <v>43.728032027113</v>
      </c>
      <c r="V21" s="26" t="str">
        <f aca="false">IF('Row Index'!V19="","✗",IF(INDEX('RAW DATA'!$M:$M,'Row Index'!V19)="",INDEX('RAW DATA'!$L:$L,'Row Index'!V19),INDEX('RAW DATA'!$M:$M,'Row Index'!V19)))</f>
        <v>✗</v>
      </c>
      <c r="W21" s="17" t="n">
        <f aca="false">IF('Row Index'!W19="","✗",IF(INDEX('RAW DATA'!$M:$M,'Row Index'!W19)="",INDEX('RAW DATA'!$L:$L,'Row Index'!W19),INDEX('RAW DATA'!$M:$M,'Row Index'!W19)))</f>
        <v>40.0822527118194</v>
      </c>
      <c r="X21" s="17" t="n">
        <f aca="false">IF('Row Index'!X19="","✗",IF(INDEX('RAW DATA'!$M:$M,'Row Index'!X19)="",INDEX('RAW DATA'!$L:$L,'Row Index'!X19),INDEX('RAW DATA'!$M:$M,'Row Index'!X19)))</f>
        <v>45.1029440280007</v>
      </c>
      <c r="Y21" s="17" t="n">
        <f aca="false">IF('Row Index'!Y19="","✗",IF(INDEX('RAW DATA'!$M:$M,'Row Index'!Y19)="",INDEX('RAW DATA'!$L:$L,'Row Index'!Y19),INDEX('RAW DATA'!$M:$M,'Row Index'!Y19)))</f>
        <v>44.7218290297201</v>
      </c>
      <c r="Z21" s="18" t="n">
        <f aca="false">IF('Row Index'!Z19="","✗",IF(INDEX('RAW DATA'!$M:$M,'Row Index'!Z19)="",INDEX('RAW DATA'!$L:$L,'Row Index'!Z19),INDEX('RAW DATA'!$M:$M,'Row Index'!Z19)))</f>
        <v>46.4083897758634</v>
      </c>
      <c r="AA21" s="19" t="str">
        <f aca="false">IF('Row Index'!AA19="","⏳",IF(INDEX('RAW DATA'!$M:$M,'Row Index'!AA19)="",INDEX('RAW DATA'!$L:$L,'Row Index'!AA19),INDEX('RAW DATA'!$M:$M,'Row Index'!AA19)))</f>
        <v>⏳</v>
      </c>
      <c r="AB21" s="17" t="n">
        <f aca="false">IF('Row Index'!AB19="","✗",IF(INDEX('RAW DATA'!$M:$M,'Row Index'!AB19)="",INDEX('RAW DATA'!$L:$L,'Row Index'!AB19),INDEX('RAW DATA'!$M:$M,'Row Index'!AB19)))</f>
        <v>47.2012589809732</v>
      </c>
      <c r="AC21" s="17" t="n">
        <f aca="false">IF('Row Index'!AC19="","✗",IF(INDEX('RAW DATA'!$M:$M,'Row Index'!AC19)="",INDEX('RAW DATA'!$L:$L,'Row Index'!AC19),INDEX('RAW DATA'!$M:$M,'Row Index'!AC19)))</f>
        <v>45.7126100049815</v>
      </c>
      <c r="AD21" s="17" t="n">
        <f aca="false">IF('Row Index'!AD19="","✗",IF(INDEX('RAW DATA'!$M:$M,'Row Index'!AD19)="",INDEX('RAW DATA'!$L:$L,'Row Index'!AD19),INDEX('RAW DATA'!$M:$M,'Row Index'!AD19)))</f>
        <v>50.6302663707583</v>
      </c>
      <c r="AE21" s="17" t="n">
        <f aca="false">IF('Row Index'!AE19="","✗",IF(INDEX('RAW DATA'!$M:$M,'Row Index'!AE19)="",INDEX('RAW DATA'!$L:$L,'Row Index'!AE19),INDEX('RAW DATA'!$M:$M,'Row Index'!AE19)))</f>
        <v>50.590883634645</v>
      </c>
      <c r="AF21" s="17" t="n">
        <f aca="false">IF('Row Index'!AF19="","✗",IF(INDEX('RAW DATA'!$M:$M,'Row Index'!AF19)="",INDEX('RAW DATA'!$L:$L,'Row Index'!AF19),INDEX('RAW DATA'!$M:$M,'Row Index'!AF19)))</f>
        <v>54.1348559586711</v>
      </c>
      <c r="AG21" s="21" t="n">
        <f aca="false">IF('Row Index'!AG19="","✗",IF(INDEX('RAW DATA'!$M:$M,'Row Index'!AG19)="",INDEX('RAW DATA'!$L:$L,'Row Index'!AG19),INDEX('RAW DATA'!$M:$M,'Row Index'!AG19)))</f>
        <v>50.1445377754974</v>
      </c>
      <c r="AH21" s="17" t="n">
        <f aca="false">IF('Row Index'!AH19="","✗",IF(INDEX('RAW DATA'!$M:$M,'Row Index'!AH19)="",INDEX('RAW DATA'!$L:$L,'Row Index'!AH19),INDEX('RAW DATA'!$M:$M,'Row Index'!AH19)))</f>
        <v>53.6651954500865</v>
      </c>
      <c r="AI21" s="17" t="n">
        <f aca="false">IF('Row Index'!AI19="","✗",IF(INDEX('RAW DATA'!$M:$M,'Row Index'!AI19)="",INDEX('RAW DATA'!$L:$L,'Row Index'!AI19),INDEX('RAW DATA'!$M:$M,'Row Index'!AI19)))</f>
        <v>57.6778902891174</v>
      </c>
      <c r="AJ21" s="17" t="n">
        <f aca="false">IF('Row Index'!AJ19="","✗",IF(INDEX('RAW DATA'!$M:$M,'Row Index'!AJ19)="",INDEX('RAW DATA'!$L:$L,'Row Index'!AJ19),INDEX('RAW DATA'!$M:$M,'Row Index'!AJ19)))</f>
        <v>55.191780805133</v>
      </c>
      <c r="AK21" s="17" t="n">
        <f aca="false">IF('Row Index'!AK19="","✗",IF(INDEX('RAW DATA'!$M:$M,'Row Index'!AK19)="",INDEX('RAW DATA'!$L:$L,'Row Index'!AK19),INDEX('RAW DATA'!$M:$M,'Row Index'!AK19)))</f>
        <v>60.3362417839303</v>
      </c>
      <c r="AL21" s="20" t="n">
        <f aca="false">IF('Row Index'!AL19="","✗",IF(INDEX('RAW DATA'!$M:$M,'Row Index'!AL19)="",INDEX('RAW DATA'!$L:$L,'Row Index'!AL19),INDEX('RAW DATA'!$M:$M,'Row Index'!AL19)))</f>
        <v>58.525148817181</v>
      </c>
      <c r="AM21" s="17" t="n">
        <f aca="false">IF('Row Index'!AM19="","✗",IF(INDEX('RAW DATA'!$M:$M,'Row Index'!AM19)="",INDEX('RAW DATA'!$L:$L,'Row Index'!AM19),INDEX('RAW DATA'!$M:$M,'Row Index'!AM19)))</f>
        <v>63.2684081589925</v>
      </c>
      <c r="AN21" s="17" t="n">
        <f aca="false">IF('Row Index'!AN19="","✗",IF(INDEX('RAW DATA'!$M:$M,'Row Index'!AN19)="",INDEX('RAW DATA'!$L:$L,'Row Index'!AN19),INDEX('RAW DATA'!$M:$M,'Row Index'!AN19)))</f>
        <v>63.4085674192233</v>
      </c>
      <c r="AO21" s="17" t="n">
        <f aca="false">IF('Row Index'!AO19="","✗",IF(INDEX('RAW DATA'!$M:$M,'Row Index'!AO19)="",INDEX('RAW DATA'!$L:$L,'Row Index'!AO19),INDEX('RAW DATA'!$M:$M,'Row Index'!AO19)))</f>
        <v>66.3883342880502</v>
      </c>
      <c r="AP21" s="17" t="n">
        <f aca="false">IF('Row Index'!AP19="","✗",IF(INDEX('RAW DATA'!$M:$M,'Row Index'!AP19)="",INDEX('RAW DATA'!$L:$L,'Row Index'!AP19),INDEX('RAW DATA'!$M:$M,'Row Index'!AP19)))</f>
        <v>66.7114481855626</v>
      </c>
      <c r="AQ21" s="17" t="n">
        <f aca="false">IF('Row Index'!AQ19="","✗",IF(INDEX('RAW DATA'!$M:$M,'Row Index'!AQ19)="",INDEX('RAW DATA'!$L:$L,'Row Index'!AQ19),INDEX('RAW DATA'!$M:$M,'Row Index'!AQ19)))</f>
        <v>68.4484564609603</v>
      </c>
    </row>
    <row r="22" customFormat="false" ht="15" hidden="false" customHeight="false" outlineLevel="0" collapsed="false">
      <c r="A22" s="15" t="s">
        <v>207</v>
      </c>
      <c r="B22" s="16" t="s">
        <v>153</v>
      </c>
      <c r="C22" s="17" t="n">
        <f aca="false">IF('Row Index'!C20="","✗",IF(INDEX('RAW DATA'!$M:$M,'Row Index'!C20)="",INDEX('RAW DATA'!$L:$L,'Row Index'!C20),INDEX('RAW DATA'!$M:$M,'Row Index'!C20)))</f>
        <v>40.483663364847</v>
      </c>
      <c r="D22" s="17" t="n">
        <f aca="false">IF('Row Index'!D20="","✗",IF(INDEX('RAW DATA'!$M:$M,'Row Index'!D20)="",INDEX('RAW DATA'!$L:$L,'Row Index'!D20),INDEX('RAW DATA'!$M:$M,'Row Index'!D20)))</f>
        <v>37.6724120353811</v>
      </c>
      <c r="E22" s="17" t="n">
        <f aca="false">IF('Row Index'!E20="","✗",IF(INDEX('RAW DATA'!$M:$M,'Row Index'!E20)="",INDEX('RAW DATA'!$L:$L,'Row Index'!E20),INDEX('RAW DATA'!$M:$M,'Row Index'!E20)))</f>
        <v>44.1129849459235</v>
      </c>
      <c r="F22" s="17" t="n">
        <f aca="false">IF('Row Index'!F20="","✗",IF(INDEX('RAW DATA'!$M:$M,'Row Index'!F20)="",INDEX('RAW DATA'!$L:$L,'Row Index'!F20),INDEX('RAW DATA'!$M:$M,'Row Index'!F20)))</f>
        <v>35.2377701354259</v>
      </c>
      <c r="G22" s="17" t="n">
        <f aca="false">IF('Row Index'!G20="","✗",IF(INDEX('RAW DATA'!$M:$M,'Row Index'!G20)="",INDEX('RAW DATA'!$L:$L,'Row Index'!G20),INDEX('RAW DATA'!$M:$M,'Row Index'!G20)))</f>
        <v>43.3939928750143</v>
      </c>
      <c r="H22" s="17" t="n">
        <f aca="false">IF('Row Index'!H20="","✗",IF(INDEX('RAW DATA'!$M:$M,'Row Index'!H20)="",INDEX('RAW DATA'!$L:$L,'Row Index'!H20),INDEX('RAW DATA'!$M:$M,'Row Index'!H20)))</f>
        <v>36.5591806955361</v>
      </c>
      <c r="I22" s="17" t="n">
        <f aca="false">IF('Row Index'!I20="","✗",IF(INDEX('RAW DATA'!$M:$M,'Row Index'!I20)="",INDEX('RAW DATA'!$L:$L,'Row Index'!I20),INDEX('RAW DATA'!$M:$M,'Row Index'!I20)))</f>
        <v>41.5141244395017</v>
      </c>
      <c r="J22" s="17" t="n">
        <f aca="false">IF('Row Index'!J20="","✗",IF(INDEX('RAW DATA'!$M:$M,'Row Index'!J20)="",INDEX('RAW DATA'!$L:$L,'Row Index'!J20),INDEX('RAW DATA'!$M:$M,'Row Index'!J20)))</f>
        <v>37.1756457298896</v>
      </c>
      <c r="K22" s="20" t="n">
        <f aca="false">IF('Row Index'!K20="","✗",IF(INDEX('RAW DATA'!$M:$M,'Row Index'!K20)="",INDEX('RAW DATA'!$L:$L,'Row Index'!K20),INDEX('RAW DATA'!$M:$M,'Row Index'!K20)))</f>
        <v>44.8397695330666</v>
      </c>
      <c r="L22" s="17" t="n">
        <f aca="false">IF('Row Index'!L20="","✗",IF(INDEX('RAW DATA'!$M:$M,'Row Index'!L20)="",INDEX('RAW DATA'!$L:$L,'Row Index'!L20),INDEX('RAW DATA'!$M:$M,'Row Index'!L20)))</f>
        <v>36.1517516440723</v>
      </c>
      <c r="M22" s="17" t="n">
        <f aca="false">IF('Row Index'!M20="","✗",IF(INDEX('RAW DATA'!$M:$M,'Row Index'!M20)="",INDEX('RAW DATA'!$L:$L,'Row Index'!M20),INDEX('RAW DATA'!$M:$M,'Row Index'!M20)))</f>
        <v>42.8800773809025</v>
      </c>
      <c r="N22" s="17" t="n">
        <f aca="false">IF('Row Index'!N20="","✗",IF(INDEX('RAW DATA'!$M:$M,'Row Index'!N20)="",INDEX('RAW DATA'!$L:$L,'Row Index'!N20),INDEX('RAW DATA'!$M:$M,'Row Index'!N20)))</f>
        <v>43.0998374667856</v>
      </c>
      <c r="O22" s="17" t="n">
        <f aca="false">IF('Row Index'!O20="","✗",IF(INDEX('RAW DATA'!$M:$M,'Row Index'!O20)="",INDEX('RAW DATA'!$L:$L,'Row Index'!O20),INDEX('RAW DATA'!$M:$M,'Row Index'!O20)))</f>
        <v>42.8020143645355</v>
      </c>
      <c r="P22" s="17" t="n">
        <f aca="false">IF('Row Index'!P20="","✗",IF(INDEX('RAW DATA'!$M:$M,'Row Index'!P20)="",INDEX('RAW DATA'!$L:$L,'Row Index'!P20),INDEX('RAW DATA'!$M:$M,'Row Index'!P20)))</f>
        <v>42.0804542195643</v>
      </c>
      <c r="Q22" s="22" t="n">
        <f aca="false">IF('Row Index'!Q20="","✗",IF(INDEX('RAW DATA'!$M:$M,'Row Index'!Q20)="",INDEX('RAW DATA'!$L:$L,'Row Index'!Q20),INDEX('RAW DATA'!$M:$M,'Row Index'!Q20)))</f>
        <v>42.5332571707217</v>
      </c>
      <c r="R22" s="26" t="str">
        <f aca="false">IF('Row Index'!R20="","✗",IF(INDEX('RAW DATA'!$M:$M,'Row Index'!R20)="",INDEX('RAW DATA'!$L:$L,'Row Index'!R20),INDEX('RAW DATA'!$M:$M,'Row Index'!R20)))</f>
        <v>✗⇲</v>
      </c>
      <c r="S22" s="17" t="n">
        <f aca="false">IF('Row Index'!S20="","✗",IF(INDEX('RAW DATA'!$M:$M,'Row Index'!S20)="",INDEX('RAW DATA'!$L:$L,'Row Index'!S20),INDEX('RAW DATA'!$M:$M,'Row Index'!S20)))</f>
        <v>43.5045056816714</v>
      </c>
      <c r="T22" s="17" t="n">
        <f aca="false">IF('Row Index'!T20="","✗",IF(INDEX('RAW DATA'!$M:$M,'Row Index'!T20)="",INDEX('RAW DATA'!$L:$L,'Row Index'!T20),INDEX('RAW DATA'!$M:$M,'Row Index'!T20)))</f>
        <v>42.7779803974407</v>
      </c>
      <c r="U22" s="17" t="n">
        <f aca="false">IF('Row Index'!U20="","✗",IF(INDEX('RAW DATA'!$M:$M,'Row Index'!U20)="",INDEX('RAW DATA'!$L:$L,'Row Index'!U20),INDEX('RAW DATA'!$M:$M,'Row Index'!U20)))</f>
        <v>46.7039611717129</v>
      </c>
      <c r="V22" s="18" t="n">
        <f aca="false">IF('Row Index'!V20="","✗",IF(INDEX('RAW DATA'!$M:$M,'Row Index'!V20)="",INDEX('RAW DATA'!$L:$L,'Row Index'!V20),INDEX('RAW DATA'!$M:$M,'Row Index'!V20)))</f>
        <v>45.812986613586</v>
      </c>
      <c r="W22" s="17" t="n">
        <f aca="false">IF('Row Index'!W20="","✗",IF(INDEX('RAW DATA'!$M:$M,'Row Index'!W20)="",INDEX('RAW DATA'!$L:$L,'Row Index'!W20),INDEX('RAW DATA'!$M:$M,'Row Index'!W20)))</f>
        <v>43.7332028994519</v>
      </c>
      <c r="X22" s="21" t="n">
        <f aca="false">IF('Row Index'!X20="","✗",IF(INDEX('RAW DATA'!$M:$M,'Row Index'!X20)="",INDEX('RAW DATA'!$L:$L,'Row Index'!X20),INDEX('RAW DATA'!$M:$M,'Row Index'!X20)))</f>
        <v>47.4010217703272</v>
      </c>
      <c r="Y22" s="17" t="n">
        <f aca="false">IF('Row Index'!Y20="","✗",IF(INDEX('RAW DATA'!$M:$M,'Row Index'!Y20)="",INDEX('RAW DATA'!$L:$L,'Row Index'!Y20),INDEX('RAW DATA'!$M:$M,'Row Index'!Y20)))</f>
        <v>46.8235200107756</v>
      </c>
      <c r="Z22" s="18" t="n">
        <f aca="false">IF('Row Index'!Z20="","✗",IF(INDEX('RAW DATA'!$M:$M,'Row Index'!Z20)="",INDEX('RAW DATA'!$L:$L,'Row Index'!Z20),INDEX('RAW DATA'!$M:$M,'Row Index'!Z20)))</f>
        <v>49.1995686064457</v>
      </c>
      <c r="AA22" s="19" t="str">
        <f aca="false">IF('Row Index'!AA20="","⏳",IF(INDEX('RAW DATA'!$M:$M,'Row Index'!AA20)="",INDEX('RAW DATA'!$L:$L,'Row Index'!AA20),INDEX('RAW DATA'!$M:$M,'Row Index'!AA20)))</f>
        <v>⏳</v>
      </c>
      <c r="AB22" s="17" t="n">
        <f aca="false">IF('Row Index'!AB20="","✗",IF(INDEX('RAW DATA'!$M:$M,'Row Index'!AB20)="",INDEX('RAW DATA'!$L:$L,'Row Index'!AB20),INDEX('RAW DATA'!$M:$M,'Row Index'!AB20)))</f>
        <v>49.6003565371388</v>
      </c>
      <c r="AC22" s="17" t="n">
        <f aca="false">IF('Row Index'!AC20="","✗",IF(INDEX('RAW DATA'!$M:$M,'Row Index'!AC20)="",INDEX('RAW DATA'!$L:$L,'Row Index'!AC20),INDEX('RAW DATA'!$M:$M,'Row Index'!AC20)))</f>
        <v>49.1861466618622</v>
      </c>
      <c r="AD22" s="17" t="n">
        <f aca="false">IF('Row Index'!AD20="","✗",IF(INDEX('RAW DATA'!$M:$M,'Row Index'!AD20)="",INDEX('RAW DATA'!$L:$L,'Row Index'!AD20),INDEX('RAW DATA'!$M:$M,'Row Index'!AD20)))</f>
        <v>52.4540620936766</v>
      </c>
      <c r="AE22" s="17" t="n">
        <f aca="false">IF('Row Index'!AE20="","✗",IF(INDEX('RAW DATA'!$M:$M,'Row Index'!AE20)="",INDEX('RAW DATA'!$L:$L,'Row Index'!AE20),INDEX('RAW DATA'!$M:$M,'Row Index'!AE20)))</f>
        <v>52.2520458450402</v>
      </c>
      <c r="AF22" s="17" t="n">
        <f aca="false">IF('Row Index'!AF20="","✗",IF(INDEX('RAW DATA'!$M:$M,'Row Index'!AF20)="",INDEX('RAW DATA'!$L:$L,'Row Index'!AF20),INDEX('RAW DATA'!$M:$M,'Row Index'!AF20)))</f>
        <v>54.8357733938972</v>
      </c>
      <c r="AG22" s="17" t="n">
        <f aca="false">IF('Row Index'!AG20="","✗",IF(INDEX('RAW DATA'!$M:$M,'Row Index'!AG20)="",INDEX('RAW DATA'!$L:$L,'Row Index'!AG20),INDEX('RAW DATA'!$M:$M,'Row Index'!AG20)))</f>
        <v>52.7643770503823</v>
      </c>
      <c r="AH22" s="17" t="n">
        <f aca="false">IF('Row Index'!AH20="","✗",IF(INDEX('RAW DATA'!$M:$M,'Row Index'!AH20)="",INDEX('RAW DATA'!$L:$L,'Row Index'!AH20),INDEX('RAW DATA'!$M:$M,'Row Index'!AH20)))</f>
        <v>55.1237099723172</v>
      </c>
      <c r="AI22" s="17" t="n">
        <f aca="false">IF('Row Index'!AI20="","✗",IF(INDEX('RAW DATA'!$M:$M,'Row Index'!AI20)="",INDEX('RAW DATA'!$L:$L,'Row Index'!AI20),INDEX('RAW DATA'!$M:$M,'Row Index'!AI20)))</f>
        <v>59.185350840811</v>
      </c>
      <c r="AJ22" s="17" t="n">
        <f aca="false">IF('Row Index'!AJ20="","✗",IF(INDEX('RAW DATA'!$M:$M,'Row Index'!AJ20)="",INDEX('RAW DATA'!$L:$L,'Row Index'!AJ20),INDEX('RAW DATA'!$M:$M,'Row Index'!AJ20)))</f>
        <v>56.7880196988801</v>
      </c>
      <c r="AK22" s="17" t="n">
        <f aca="false">IF('Row Index'!AK20="","✗",IF(INDEX('RAW DATA'!$M:$M,'Row Index'!AK20)="",INDEX('RAW DATA'!$L:$L,'Row Index'!AK20),INDEX('RAW DATA'!$M:$M,'Row Index'!AK20)))</f>
        <v>61.0619614026488</v>
      </c>
      <c r="AL22" s="17" t="n">
        <f aca="false">IF('Row Index'!AL20="","✗",IF(INDEX('RAW DATA'!$M:$M,'Row Index'!AL20)="",INDEX('RAW DATA'!$L:$L,'Row Index'!AL20),INDEX('RAW DATA'!$M:$M,'Row Index'!AL20)))</f>
        <v>60.7195049027473</v>
      </c>
      <c r="AM22" s="17" t="n">
        <f aca="false">IF('Row Index'!AM20="","✗",IF(INDEX('RAW DATA'!$M:$M,'Row Index'!AM20)="",INDEX('RAW DATA'!$L:$L,'Row Index'!AM20),INDEX('RAW DATA'!$M:$M,'Row Index'!AM20)))</f>
        <v>64.1914133267391</v>
      </c>
      <c r="AN22" s="17" t="n">
        <f aca="false">IF('Row Index'!AN20="","✗",IF(INDEX('RAW DATA'!$M:$M,'Row Index'!AN20)="",INDEX('RAW DATA'!$L:$L,'Row Index'!AN20),INDEX('RAW DATA'!$M:$M,'Row Index'!AN20)))</f>
        <v>64.4394081851189</v>
      </c>
      <c r="AO22" s="17" t="n">
        <f aca="false">IF('Row Index'!AO20="","✗",IF(INDEX('RAW DATA'!$M:$M,'Row Index'!AO20)="",INDEX('RAW DATA'!$L:$L,'Row Index'!AO20),INDEX('RAW DATA'!$M:$M,'Row Index'!AO20)))</f>
        <v>66.9187046159468</v>
      </c>
      <c r="AP22" s="17" t="n">
        <f aca="false">IF('Row Index'!AP20="","✗",IF(INDEX('RAW DATA'!$M:$M,'Row Index'!AP20)="",INDEX('RAW DATA'!$L:$L,'Row Index'!AP20),INDEX('RAW DATA'!$M:$M,'Row Index'!AP20)))</f>
        <v>67.2841370530428</v>
      </c>
      <c r="AQ22" s="17" t="n">
        <f aca="false">IF('Row Index'!AQ20="","✗",IF(INDEX('RAW DATA'!$M:$M,'Row Index'!AQ20)="",INDEX('RAW DATA'!$L:$L,'Row Index'!AQ20),INDEX('RAW DATA'!$M:$M,'Row Index'!AQ20)))</f>
        <v>68.7943295041632</v>
      </c>
    </row>
    <row r="23" customFormat="false" ht="15" hidden="false" customHeight="false" outlineLevel="0" collapsed="false">
      <c r="A23" s="15" t="s">
        <v>210</v>
      </c>
      <c r="B23" s="16" t="s">
        <v>153</v>
      </c>
      <c r="C23" s="17" t="n">
        <f aca="false">IF('Row Index'!C21="","✗",IF(INDEX('RAW DATA'!$M:$M,'Row Index'!C21)="",INDEX('RAW DATA'!$L:$L,'Row Index'!C21),INDEX('RAW DATA'!$M:$M,'Row Index'!C21)))</f>
        <v>39.2382160960933</v>
      </c>
      <c r="D23" s="17" t="n">
        <f aca="false">IF('Row Index'!D21="","✗",IF(INDEX('RAW DATA'!$M:$M,'Row Index'!D21)="",INDEX('RAW DATA'!$L:$L,'Row Index'!D21),INDEX('RAW DATA'!$M:$M,'Row Index'!D21)))</f>
        <v>36.4229569215556</v>
      </c>
      <c r="E23" s="17" t="n">
        <f aca="false">IF('Row Index'!E21="","✗",IF(INDEX('RAW DATA'!$M:$M,'Row Index'!E21)="",INDEX('RAW DATA'!$L:$L,'Row Index'!E21),INDEX('RAW DATA'!$M:$M,'Row Index'!E21)))</f>
        <v>41.8903706293047</v>
      </c>
      <c r="F23" s="17" t="n">
        <f aca="false">IF('Row Index'!F21="","✗",IF(INDEX('RAW DATA'!$M:$M,'Row Index'!F21)="",INDEX('RAW DATA'!$L:$L,'Row Index'!F21),INDEX('RAW DATA'!$M:$M,'Row Index'!F21)))</f>
        <v>33.2486943992432</v>
      </c>
      <c r="G23" s="17" t="n">
        <f aca="false">IF('Row Index'!G21="","✗",IF(INDEX('RAW DATA'!$M:$M,'Row Index'!G21)="",INDEX('RAW DATA'!$L:$L,'Row Index'!G21),INDEX('RAW DATA'!$M:$M,'Row Index'!G21)))</f>
        <v>38.1236031366409</v>
      </c>
      <c r="H23" s="17" t="n">
        <f aca="false">IF('Row Index'!H21="","✗",IF(INDEX('RAW DATA'!$M:$M,'Row Index'!H21)="",INDEX('RAW DATA'!$L:$L,'Row Index'!H21),INDEX('RAW DATA'!$M:$M,'Row Index'!H21)))</f>
        <v>36.3907261458726</v>
      </c>
      <c r="I23" s="17" t="n">
        <f aca="false">IF('Row Index'!I21="","✗",IF(INDEX('RAW DATA'!$M:$M,'Row Index'!I21)="",INDEX('RAW DATA'!$L:$L,'Row Index'!I21),INDEX('RAW DATA'!$M:$M,'Row Index'!I21)))</f>
        <v>41.0101767273984</v>
      </c>
      <c r="J23" s="23" t="n">
        <f aca="false">IF('Row Index'!J21="","✗",IF(INDEX('RAW DATA'!$M:$M,'Row Index'!J21)="",INDEX('RAW DATA'!$L:$L,'Row Index'!J21),INDEX('RAW DATA'!$M:$M,'Row Index'!J21)))</f>
        <v>36.0615549824704</v>
      </c>
      <c r="K23" s="17" t="n">
        <f aca="false">IF('Row Index'!K21="","✗",IF(INDEX('RAW DATA'!$M:$M,'Row Index'!K21)="",INDEX('RAW DATA'!$L:$L,'Row Index'!K21),INDEX('RAW DATA'!$M:$M,'Row Index'!K21)))</f>
        <v>45.3932664622768</v>
      </c>
      <c r="L23" s="20" t="n">
        <f aca="false">IF('Row Index'!L21="","✗",IF(INDEX('RAW DATA'!$M:$M,'Row Index'!L21)="",INDEX('RAW DATA'!$L:$L,'Row Index'!L21),INDEX('RAW DATA'!$M:$M,'Row Index'!L21)))</f>
        <v>38.2697759372868</v>
      </c>
      <c r="M23" s="17" t="n">
        <f aca="false">IF('Row Index'!M21="","✗",IF(INDEX('RAW DATA'!$M:$M,'Row Index'!M21)="",INDEX('RAW DATA'!$L:$L,'Row Index'!M21),INDEX('RAW DATA'!$M:$M,'Row Index'!M21)))</f>
        <v>44.0079916439124</v>
      </c>
      <c r="N23" s="25" t="n">
        <f aca="false">IF('Row Index'!N21="","✗",IF(INDEX('RAW DATA'!$M:$M,'Row Index'!N21)="",INDEX('RAW DATA'!$L:$L,'Row Index'!N21),INDEX('RAW DATA'!$M:$M,'Row Index'!N21)))</f>
        <v>48.4793206200065</v>
      </c>
      <c r="O23" s="17" t="n">
        <f aca="false">IF('Row Index'!O21="","✗",IF(INDEX('RAW DATA'!$M:$M,'Row Index'!O21)="",INDEX('RAW DATA'!$L:$L,'Row Index'!O21),INDEX('RAW DATA'!$M:$M,'Row Index'!O21)))</f>
        <v>46.6669971892073</v>
      </c>
      <c r="P23" s="17" t="n">
        <f aca="false">IF('Row Index'!P21="","✗",IF(INDEX('RAW DATA'!$M:$M,'Row Index'!P21)="",INDEX('RAW DATA'!$L:$L,'Row Index'!P21),INDEX('RAW DATA'!$M:$M,'Row Index'!P21)))</f>
        <v>49.4591172760789</v>
      </c>
      <c r="Q23" s="17" t="n">
        <f aca="false">IF('Row Index'!Q21="","✗",IF(INDEX('RAW DATA'!$M:$M,'Row Index'!Q21)="",INDEX('RAW DATA'!$L:$L,'Row Index'!Q21),INDEX('RAW DATA'!$M:$M,'Row Index'!Q21)))</f>
        <v>48.3739112174077</v>
      </c>
      <c r="R23" s="17" t="n">
        <f aca="false">IF('Row Index'!R21="","✗",IF(INDEX('RAW DATA'!$M:$M,'Row Index'!R21)="",INDEX('RAW DATA'!$L:$L,'Row Index'!R21),INDEX('RAW DATA'!$M:$M,'Row Index'!R21)))</f>
        <v>49.2087451001245</v>
      </c>
      <c r="S23" s="21" t="n">
        <f aca="false">IF('Row Index'!S21="","✗",IF(INDEX('RAW DATA'!$M:$M,'Row Index'!S21)="",INDEX('RAW DATA'!$L:$L,'Row Index'!S21),INDEX('RAW DATA'!$M:$M,'Row Index'!S21)))</f>
        <v>46.7090701495996</v>
      </c>
      <c r="T23" s="17" t="n">
        <f aca="false">IF('Row Index'!T21="","✗",IF(INDEX('RAW DATA'!$M:$M,'Row Index'!T21)="",INDEX('RAW DATA'!$L:$L,'Row Index'!T21),INDEX('RAW DATA'!$M:$M,'Row Index'!T21)))</f>
        <v>49.3406779305494</v>
      </c>
      <c r="U23" s="17" t="n">
        <f aca="false">IF('Row Index'!U21="","✗",IF(INDEX('RAW DATA'!$M:$M,'Row Index'!U21)="",INDEX('RAW DATA'!$L:$L,'Row Index'!U21),INDEX('RAW DATA'!$M:$M,'Row Index'!U21)))</f>
        <v>51.9879899314449</v>
      </c>
      <c r="V23" s="18" t="n">
        <f aca="false">IF('Row Index'!V21="","✗",IF(INDEX('RAW DATA'!$M:$M,'Row Index'!V21)="",INDEX('RAW DATA'!$L:$L,'Row Index'!V21),INDEX('RAW DATA'!$M:$M,'Row Index'!V21)))</f>
        <v>50.1861309157669</v>
      </c>
      <c r="W23" s="17" t="n">
        <f aca="false">IF('Row Index'!W21="","✗",IF(INDEX('RAW DATA'!$M:$M,'Row Index'!W21)="",INDEX('RAW DATA'!$L:$L,'Row Index'!W21),INDEX('RAW DATA'!$M:$M,'Row Index'!W21)))</f>
        <v>48.3916218166255</v>
      </c>
      <c r="X23" s="21" t="n">
        <f aca="false">IF('Row Index'!X21="","✗",IF(INDEX('RAW DATA'!$M:$M,'Row Index'!X21)="",INDEX('RAW DATA'!$L:$L,'Row Index'!X21),INDEX('RAW DATA'!$M:$M,'Row Index'!X21)))</f>
        <v>52.4240678965187</v>
      </c>
      <c r="Y23" s="17" t="n">
        <f aca="false">IF('Row Index'!Y21="","✗",IF(INDEX('RAW DATA'!$M:$M,'Row Index'!Y21)="",INDEX('RAW DATA'!$L:$L,'Row Index'!Y21),INDEX('RAW DATA'!$M:$M,'Row Index'!Y21)))</f>
        <v>52.2467447317383</v>
      </c>
      <c r="Z23" s="18" t="n">
        <f aca="false">IF('Row Index'!Z21="","✗",IF(INDEX('RAW DATA'!$M:$M,'Row Index'!Z21)="",INDEX('RAW DATA'!$L:$L,'Row Index'!Z21),INDEX('RAW DATA'!$M:$M,'Row Index'!Z21)))</f>
        <v>53.9774405725249</v>
      </c>
      <c r="AA23" s="19" t="str">
        <f aca="false">IF('Row Index'!AA21="","⏳",IF(INDEX('RAW DATA'!$M:$M,'Row Index'!AA21)="",INDEX('RAW DATA'!$L:$L,'Row Index'!AA21),INDEX('RAW DATA'!$M:$M,'Row Index'!AA21)))</f>
        <v>⏳</v>
      </c>
      <c r="AB23" s="17" t="n">
        <f aca="false">IF('Row Index'!AB21="","✗",IF(INDEX('RAW DATA'!$M:$M,'Row Index'!AB21)="",INDEX('RAW DATA'!$L:$L,'Row Index'!AB21),INDEX('RAW DATA'!$M:$M,'Row Index'!AB21)))</f>
        <v>53.5837234634202</v>
      </c>
      <c r="AC23" s="17" t="n">
        <f aca="false">IF('Row Index'!AC21="","✗",IF(INDEX('RAW DATA'!$M:$M,'Row Index'!AC21)="",INDEX('RAW DATA'!$L:$L,'Row Index'!AC21),INDEX('RAW DATA'!$M:$M,'Row Index'!AC21)))</f>
        <v>51.5720656845388</v>
      </c>
      <c r="AD23" s="17" t="n">
        <f aca="false">IF('Row Index'!AD21="","✗",IF(INDEX('RAW DATA'!$M:$M,'Row Index'!AD21)="",INDEX('RAW DATA'!$L:$L,'Row Index'!AD21),INDEX('RAW DATA'!$M:$M,'Row Index'!AD21)))</f>
        <v>54.4293603454547</v>
      </c>
      <c r="AE23" s="17" t="n">
        <f aca="false">IF('Row Index'!AE21="","✗",IF(INDEX('RAW DATA'!$M:$M,'Row Index'!AE21)="",INDEX('RAW DATA'!$L:$L,'Row Index'!AE21),INDEX('RAW DATA'!$M:$M,'Row Index'!AE21)))</f>
        <v>54.1981175145405</v>
      </c>
      <c r="AF23" s="26" t="str">
        <f aca="false">IF('Row Index'!AF21="","✗",IF(INDEX('RAW DATA'!$M:$M,'Row Index'!AF21)="",INDEX('RAW DATA'!$L:$L,'Row Index'!AF21),INDEX('RAW DATA'!$M:$M,'Row Index'!AF21)))</f>
        <v>✗</v>
      </c>
      <c r="AG23" s="17" t="n">
        <f aca="false">IF('Row Index'!AG21="","✗",IF(INDEX('RAW DATA'!$M:$M,'Row Index'!AG21)="",INDEX('RAW DATA'!$L:$L,'Row Index'!AG21),INDEX('RAW DATA'!$M:$M,'Row Index'!AG21)))</f>
        <v>52.7822044424319</v>
      </c>
      <c r="AH23" s="17" t="n">
        <f aca="false">IF('Row Index'!AH21="","✗",IF(INDEX('RAW DATA'!$M:$M,'Row Index'!AH21)="",INDEX('RAW DATA'!$L:$L,'Row Index'!AH21),INDEX('RAW DATA'!$M:$M,'Row Index'!AH21)))</f>
        <v>56.1178803844317</v>
      </c>
      <c r="AI23" s="25" t="n">
        <f aca="false">IF('Row Index'!AI21="","✗",IF(INDEX('RAW DATA'!$M:$M,'Row Index'!AI21)="",INDEX('RAW DATA'!$L:$L,'Row Index'!AI21),INDEX('RAW DATA'!$M:$M,'Row Index'!AI21)))</f>
        <v>61.4803043651263</v>
      </c>
      <c r="AJ23" s="17" t="n">
        <f aca="false">IF('Row Index'!AJ21="","✗",IF(INDEX('RAW DATA'!$M:$M,'Row Index'!AJ21)="",INDEX('RAW DATA'!$L:$L,'Row Index'!AJ21),INDEX('RAW DATA'!$M:$M,'Row Index'!AJ21)))</f>
        <v>59.200858332185</v>
      </c>
      <c r="AK23" s="17" t="n">
        <f aca="false">IF('Row Index'!AK21="","✗",IF(INDEX('RAW DATA'!$M:$M,'Row Index'!AK21)="",INDEX('RAW DATA'!$L:$L,'Row Index'!AK21),INDEX('RAW DATA'!$M:$M,'Row Index'!AK21)))</f>
        <v>62.1116992401031</v>
      </c>
      <c r="AL23" s="23" t="n">
        <f aca="false">IF('Row Index'!AL21="","✗",IF(INDEX('RAW DATA'!$M:$M,'Row Index'!AL21)="",INDEX('RAW DATA'!$L:$L,'Row Index'!AL21),INDEX('RAW DATA'!$M:$M,'Row Index'!AL21)))</f>
        <v>64.4820600051111</v>
      </c>
      <c r="AM23" s="17" t="n">
        <f aca="false">IF('Row Index'!AM21="","✗",IF(INDEX('RAW DATA'!$M:$M,'Row Index'!AM21)="",INDEX('RAW DATA'!$L:$L,'Row Index'!AM21),INDEX('RAW DATA'!$M:$M,'Row Index'!AM21)))</f>
        <v>65.5201635691981</v>
      </c>
      <c r="AN23" s="25" t="n">
        <f aca="false">IF('Row Index'!AN21="","✗",IF(INDEX('RAW DATA'!$M:$M,'Row Index'!AN21)="",INDEX('RAW DATA'!$L:$L,'Row Index'!AN21),INDEX('RAW DATA'!$M:$M,'Row Index'!AN21)))</f>
        <v>66.8579802512039</v>
      </c>
      <c r="AO23" s="23" t="n">
        <f aca="false">IF('Row Index'!AO21="","✗",IF(INDEX('RAW DATA'!$M:$M,'Row Index'!AO21)="",INDEX('RAW DATA'!$L:$L,'Row Index'!AO21),INDEX('RAW DATA'!$M:$M,'Row Index'!AO21)))</f>
        <v>68.6597497056613</v>
      </c>
      <c r="AP23" s="17" t="n">
        <f aca="false">IF('Row Index'!AP21="","✗",IF(INDEX('RAW DATA'!$M:$M,'Row Index'!AP21)="",INDEX('RAW DATA'!$L:$L,'Row Index'!AP21),INDEX('RAW DATA'!$M:$M,'Row Index'!AP21)))</f>
        <v>72.0842814191634</v>
      </c>
      <c r="AQ23" s="17" t="n">
        <f aca="false">IF('Row Index'!AQ21="","✗",IF(INDEX('RAW DATA'!$M:$M,'Row Index'!AQ21)="",INDEX('RAW DATA'!$L:$L,'Row Index'!AQ21),INDEX('RAW DATA'!$M:$M,'Row Index'!AQ21)))</f>
        <v>71.6982950798105</v>
      </c>
    </row>
    <row r="24" customFormat="false" ht="15" hidden="false" customHeight="false" outlineLevel="0" collapsed="false">
      <c r="A24" s="15" t="s">
        <v>213</v>
      </c>
      <c r="B24" s="16" t="s">
        <v>153</v>
      </c>
      <c r="C24" s="17" t="n">
        <f aca="false">IF('Row Index'!C22="","✗",IF(INDEX('RAW DATA'!$M:$M,'Row Index'!C22)="",INDEX('RAW DATA'!$L:$L,'Row Index'!C22),INDEX('RAW DATA'!$M:$M,'Row Index'!C22)))</f>
        <v>43.1312003975831</v>
      </c>
      <c r="D24" s="17" t="n">
        <f aca="false">IF('Row Index'!D22="","✗",IF(INDEX('RAW DATA'!$M:$M,'Row Index'!D22)="",INDEX('RAW DATA'!$L:$L,'Row Index'!D22),INDEX('RAW DATA'!$M:$M,'Row Index'!D22)))</f>
        <v>36.7236587815751</v>
      </c>
      <c r="E24" s="17" t="n">
        <f aca="false">IF('Row Index'!E22="","✗",IF(INDEX('RAW DATA'!$M:$M,'Row Index'!E22)="",INDEX('RAW DATA'!$L:$L,'Row Index'!E22),INDEX('RAW DATA'!$M:$M,'Row Index'!E22)))</f>
        <v>44.5890660516138</v>
      </c>
      <c r="F24" s="17" t="n">
        <f aca="false">IF('Row Index'!F22="","✗",IF(INDEX('RAW DATA'!$M:$M,'Row Index'!F22)="",INDEX('RAW DATA'!$L:$L,'Row Index'!F22),INDEX('RAW DATA'!$M:$M,'Row Index'!F22)))</f>
        <v>35.2585345683236</v>
      </c>
      <c r="G24" s="23" t="n">
        <f aca="false">IF('Row Index'!G22="","✗",IF(INDEX('RAW DATA'!$M:$M,'Row Index'!G22)="",INDEX('RAW DATA'!$L:$L,'Row Index'!G22),INDEX('RAW DATA'!$M:$M,'Row Index'!G22)))</f>
        <v>39.6943397289297</v>
      </c>
      <c r="H24" s="17" t="n">
        <f aca="false">IF('Row Index'!H22="","✗",IF(INDEX('RAW DATA'!$M:$M,'Row Index'!H22)="",INDEX('RAW DATA'!$L:$L,'Row Index'!H22),INDEX('RAW DATA'!$M:$M,'Row Index'!H22)))</f>
        <v>37.1235390317657</v>
      </c>
      <c r="I24" s="17" t="n">
        <f aca="false">IF('Row Index'!I22="","✗",IF(INDEX('RAW DATA'!$M:$M,'Row Index'!I22)="",INDEX('RAW DATA'!$L:$L,'Row Index'!I22),INDEX('RAW DATA'!$M:$M,'Row Index'!I22)))</f>
        <v>43.2522592452158</v>
      </c>
      <c r="J24" s="17" t="n">
        <f aca="false">IF('Row Index'!J22="","✗",IF(INDEX('RAW DATA'!$M:$M,'Row Index'!J22)="",INDEX('RAW DATA'!$L:$L,'Row Index'!J22),INDEX('RAW DATA'!$M:$M,'Row Index'!J22)))</f>
        <v>34.9366606583252</v>
      </c>
      <c r="K24" s="17" t="n">
        <f aca="false">IF('Row Index'!K22="","✗",IF(INDEX('RAW DATA'!$M:$M,'Row Index'!K22)="",INDEX('RAW DATA'!$L:$L,'Row Index'!K22),INDEX('RAW DATA'!$M:$M,'Row Index'!K22)))</f>
        <v>44.247113236367</v>
      </c>
      <c r="L24" s="17" t="n">
        <f aca="false">IF('Row Index'!L22="","✗",IF(INDEX('RAW DATA'!$M:$M,'Row Index'!L22)="",INDEX('RAW DATA'!$L:$L,'Row Index'!L22),INDEX('RAW DATA'!$M:$M,'Row Index'!L22)))</f>
        <v>35.7800254437829</v>
      </c>
      <c r="M24" s="17" t="n">
        <f aca="false">IF('Row Index'!M22="","✗",IF(INDEX('RAW DATA'!$M:$M,'Row Index'!M22)="",INDEX('RAW DATA'!$L:$L,'Row Index'!M22),INDEX('RAW DATA'!$M:$M,'Row Index'!M22)))</f>
        <v>43.9354966605236</v>
      </c>
      <c r="N24" s="17" t="n">
        <f aca="false">IF('Row Index'!N22="","✗",IF(INDEX('RAW DATA'!$M:$M,'Row Index'!N22)="",INDEX('RAW DATA'!$L:$L,'Row Index'!N22),INDEX('RAW DATA'!$M:$M,'Row Index'!N22)))</f>
        <v>42.6813873294883</v>
      </c>
      <c r="O24" s="17" t="n">
        <f aca="false">IF('Row Index'!O22="","✗",IF(INDEX('RAW DATA'!$M:$M,'Row Index'!O22)="",INDEX('RAW DATA'!$L:$L,'Row Index'!O22),INDEX('RAW DATA'!$M:$M,'Row Index'!O22)))</f>
        <v>44.383179748913</v>
      </c>
      <c r="P24" s="17" t="n">
        <f aca="false">IF('Row Index'!P22="","✗",IF(INDEX('RAW DATA'!$M:$M,'Row Index'!P22)="",INDEX('RAW DATA'!$L:$L,'Row Index'!P22),INDEX('RAW DATA'!$M:$M,'Row Index'!P22)))</f>
        <v>43.4173305901742</v>
      </c>
      <c r="Q24" s="17" t="n">
        <f aca="false">IF('Row Index'!Q22="","✗",IF(INDEX('RAW DATA'!$M:$M,'Row Index'!Q22)="",INDEX('RAW DATA'!$L:$L,'Row Index'!Q22),INDEX('RAW DATA'!$M:$M,'Row Index'!Q22)))</f>
        <v>44.4173084547213</v>
      </c>
      <c r="R24" s="17" t="n">
        <f aca="false">IF('Row Index'!R22="","✗",IF(INDEX('RAW DATA'!$M:$M,'Row Index'!R22)="",INDEX('RAW DATA'!$L:$L,'Row Index'!R22),INDEX('RAW DATA'!$M:$M,'Row Index'!R22)))</f>
        <v>42.7600999652314</v>
      </c>
      <c r="S24" s="17" t="n">
        <f aca="false">IF('Row Index'!S22="","✗",IF(INDEX('RAW DATA'!$M:$M,'Row Index'!S22)="",INDEX('RAW DATA'!$L:$L,'Row Index'!S22),INDEX('RAW DATA'!$M:$M,'Row Index'!S22)))</f>
        <v>47.5463527415032</v>
      </c>
      <c r="T24" s="17" t="n">
        <f aca="false">IF('Row Index'!T22="","✗",IF(INDEX('RAW DATA'!$M:$M,'Row Index'!T22)="",INDEX('RAW DATA'!$L:$L,'Row Index'!T22),INDEX('RAW DATA'!$M:$M,'Row Index'!T22)))</f>
        <v>43.7062301693442</v>
      </c>
      <c r="U24" s="17" t="n">
        <f aca="false">IF('Row Index'!U22="","✗",IF(INDEX('RAW DATA'!$M:$M,'Row Index'!U22)="",INDEX('RAW DATA'!$L:$L,'Row Index'!U22),INDEX('RAW DATA'!$M:$M,'Row Index'!U22)))</f>
        <v>51.4171316048789</v>
      </c>
      <c r="V24" s="18" t="n">
        <f aca="false">IF('Row Index'!V22="","✗",IF(INDEX('RAW DATA'!$M:$M,'Row Index'!V22)="",INDEX('RAW DATA'!$L:$L,'Row Index'!V22),INDEX('RAW DATA'!$M:$M,'Row Index'!V22)))</f>
        <v>49.6581574610567</v>
      </c>
      <c r="W24" s="17" t="n">
        <f aca="false">IF('Row Index'!W22="","✗",IF(INDEX('RAW DATA'!$M:$M,'Row Index'!W22)="",INDEX('RAW DATA'!$L:$L,'Row Index'!W22),INDEX('RAW DATA'!$M:$M,'Row Index'!W22)))</f>
        <v>46.1563923622094</v>
      </c>
      <c r="X24" s="17" t="n">
        <f aca="false">IF('Row Index'!X22="","✗",IF(INDEX('RAW DATA'!$M:$M,'Row Index'!X22)="",INDEX('RAW DATA'!$L:$L,'Row Index'!X22),INDEX('RAW DATA'!$M:$M,'Row Index'!X22)))</f>
        <v>50.225054308854</v>
      </c>
      <c r="Y24" s="17" t="n">
        <f aca="false">IF('Row Index'!Y22="","✗",IF(INDEX('RAW DATA'!$M:$M,'Row Index'!Y22)="",INDEX('RAW DATA'!$L:$L,'Row Index'!Y22),INDEX('RAW DATA'!$M:$M,'Row Index'!Y22)))</f>
        <v>48.7267901193685</v>
      </c>
      <c r="Z24" s="18" t="n">
        <f aca="false">IF('Row Index'!Z22="","✗",IF(INDEX('RAW DATA'!$M:$M,'Row Index'!Z22)="",INDEX('RAW DATA'!$L:$L,'Row Index'!Z22),INDEX('RAW DATA'!$M:$M,'Row Index'!Z22)))</f>
        <v>49.8349881619483</v>
      </c>
      <c r="AA24" s="19" t="str">
        <f aca="false">IF('Row Index'!AA22="","⏳",IF(INDEX('RAW DATA'!$M:$M,'Row Index'!AA22)="",INDEX('RAW DATA'!$L:$L,'Row Index'!AA22),INDEX('RAW DATA'!$M:$M,'Row Index'!AA22)))</f>
        <v>⏳</v>
      </c>
      <c r="AB24" s="17" t="n">
        <f aca="false">IF('Row Index'!AB22="","✗",IF(INDEX('RAW DATA'!$M:$M,'Row Index'!AB22)="",INDEX('RAW DATA'!$L:$L,'Row Index'!AB22),INDEX('RAW DATA'!$M:$M,'Row Index'!AB22)))</f>
        <v>50.4852656403647</v>
      </c>
      <c r="AC24" s="17" t="n">
        <f aca="false">IF('Row Index'!AC22="","✗",IF(INDEX('RAW DATA'!$M:$M,'Row Index'!AC22)="",INDEX('RAW DATA'!$L:$L,'Row Index'!AC22),INDEX('RAW DATA'!$M:$M,'Row Index'!AC22)))</f>
        <v>47.6645279829906</v>
      </c>
      <c r="AD24" s="17" t="n">
        <f aca="false">IF('Row Index'!AD22="","✗",IF(INDEX('RAW DATA'!$M:$M,'Row Index'!AD22)="",INDEX('RAW DATA'!$L:$L,'Row Index'!AD22),INDEX('RAW DATA'!$M:$M,'Row Index'!AD22)))</f>
        <v>54.4069796036266</v>
      </c>
      <c r="AE24" s="17" t="n">
        <f aca="false">IF('Row Index'!AE22="","✗",IF(INDEX('RAW DATA'!$M:$M,'Row Index'!AE22)="",INDEX('RAW DATA'!$L:$L,'Row Index'!AE22),INDEX('RAW DATA'!$M:$M,'Row Index'!AE22)))</f>
        <v>53.8478592978551</v>
      </c>
      <c r="AF24" s="17" t="n">
        <f aca="false">IF('Row Index'!AF22="","✗",IF(INDEX('RAW DATA'!$M:$M,'Row Index'!AF22)="",INDEX('RAW DATA'!$L:$L,'Row Index'!AF22),INDEX('RAW DATA'!$M:$M,'Row Index'!AF22)))</f>
        <v>59.1486927754748</v>
      </c>
      <c r="AG24" s="17" t="n">
        <f aca="false">IF('Row Index'!AG22="","✗",IF(INDEX('RAW DATA'!$M:$M,'Row Index'!AG22)="",INDEX('RAW DATA'!$L:$L,'Row Index'!AG22),INDEX('RAW DATA'!$M:$M,'Row Index'!AG22)))</f>
        <v>54.175227882791</v>
      </c>
      <c r="AH24" s="17" t="n">
        <f aca="false">IF('Row Index'!AH22="","✗",IF(INDEX('RAW DATA'!$M:$M,'Row Index'!AH22)="",INDEX('RAW DATA'!$L:$L,'Row Index'!AH22),INDEX('RAW DATA'!$M:$M,'Row Index'!AH22)))</f>
        <v>57.8171076111283</v>
      </c>
      <c r="AI24" s="17" t="n">
        <f aca="false">IF('Row Index'!AI22="","✗",IF(INDEX('RAW DATA'!$M:$M,'Row Index'!AI22)="",INDEX('RAW DATA'!$L:$L,'Row Index'!AI22),INDEX('RAW DATA'!$M:$M,'Row Index'!AI22)))</f>
        <v>61.2540090023075</v>
      </c>
      <c r="AJ24" s="20" t="n">
        <f aca="false">IF('Row Index'!AJ22="","✗",IF(INDEX('RAW DATA'!$M:$M,'Row Index'!AJ22)="",INDEX('RAW DATA'!$L:$L,'Row Index'!AJ22),INDEX('RAW DATA'!$M:$M,'Row Index'!AJ22)))</f>
        <v>59.2539007011339</v>
      </c>
      <c r="AK24" s="17" t="n">
        <f aca="false">IF('Row Index'!AK22="","✗",IF(INDEX('RAW DATA'!$M:$M,'Row Index'!AK22)="",INDEX('RAW DATA'!$L:$L,'Row Index'!AK22),INDEX('RAW DATA'!$M:$M,'Row Index'!AK22)))</f>
        <v>63.3474519627373</v>
      </c>
      <c r="AL24" s="17" t="n">
        <f aca="false">IF('Row Index'!AL22="","✗",IF(INDEX('RAW DATA'!$M:$M,'Row Index'!AL22)="",INDEX('RAW DATA'!$L:$L,'Row Index'!AL22),INDEX('RAW DATA'!$M:$M,'Row Index'!AL22)))</f>
        <v>64.6273581881711</v>
      </c>
      <c r="AM24" s="17" t="n">
        <f aca="false">IF('Row Index'!AM22="","✗",IF(INDEX('RAW DATA'!$M:$M,'Row Index'!AM22)="",INDEX('RAW DATA'!$L:$L,'Row Index'!AM22),INDEX('RAW DATA'!$M:$M,'Row Index'!AM22)))</f>
        <v>64.8642305584114</v>
      </c>
      <c r="AN24" s="23" t="n">
        <f aca="false">IF('Row Index'!AN22="","✗",IF(INDEX('RAW DATA'!$M:$M,'Row Index'!AN22)="",INDEX('RAW DATA'!$L:$L,'Row Index'!AN22),INDEX('RAW DATA'!$M:$M,'Row Index'!AN22)))</f>
        <v>65.3912589091231</v>
      </c>
      <c r="AO24" s="17" t="n">
        <f aca="false">IF('Row Index'!AO22="","✗",IF(INDEX('RAW DATA'!$M:$M,'Row Index'!AO22)="",INDEX('RAW DATA'!$L:$L,'Row Index'!AO22),INDEX('RAW DATA'!$M:$M,'Row Index'!AO22)))</f>
        <v>68.0466504490807</v>
      </c>
      <c r="AP24" s="17" t="n">
        <f aca="false">IF('Row Index'!AP22="","✗",IF(INDEX('RAW DATA'!$M:$M,'Row Index'!AP22)="",INDEX('RAW DATA'!$L:$L,'Row Index'!AP22),INDEX('RAW DATA'!$M:$M,'Row Index'!AP22)))</f>
        <v>70.2646086223041</v>
      </c>
      <c r="AQ24" s="17" t="n">
        <f aca="false">IF('Row Index'!AQ22="","✗",IF(INDEX('RAW DATA'!$M:$M,'Row Index'!AQ22)="",INDEX('RAW DATA'!$L:$L,'Row Index'!AQ22),INDEX('RAW DATA'!$M:$M,'Row Index'!AQ22)))</f>
        <v>72.0410341508961</v>
      </c>
    </row>
    <row r="25" customFormat="false" ht="15" hidden="false" customHeight="false" outlineLevel="0" collapsed="false">
      <c r="A25" s="15" t="s">
        <v>216</v>
      </c>
      <c r="B25" s="16" t="s">
        <v>153</v>
      </c>
      <c r="C25" s="17" t="n">
        <f aca="false">IF('Row Index'!C23="","✗",IF(INDEX('RAW DATA'!$M:$M,'Row Index'!C23)="",INDEX('RAW DATA'!$L:$L,'Row Index'!C23),INDEX('RAW DATA'!$M:$M,'Row Index'!C23)))</f>
        <v>38.2676919278483</v>
      </c>
      <c r="D25" s="17" t="n">
        <f aca="false">IF('Row Index'!D23="","✗",IF(INDEX('RAW DATA'!$M:$M,'Row Index'!D23)="",INDEX('RAW DATA'!$L:$L,'Row Index'!D23),INDEX('RAW DATA'!$M:$M,'Row Index'!D23)))</f>
        <v>34.0782031383971</v>
      </c>
      <c r="E25" s="23" t="n">
        <f aca="false">IF('Row Index'!E23="","✗",IF(INDEX('RAW DATA'!$M:$M,'Row Index'!E23)="",INDEX('RAW DATA'!$L:$L,'Row Index'!E23),INDEX('RAW DATA'!$M:$M,'Row Index'!E23)))</f>
        <v>39.2785902852189</v>
      </c>
      <c r="F25" s="17" t="n">
        <f aca="false">IF('Row Index'!F23="","✗",IF(INDEX('RAW DATA'!$M:$M,'Row Index'!F23)="",INDEX('RAW DATA'!$L:$L,'Row Index'!F23),INDEX('RAW DATA'!$M:$M,'Row Index'!F23)))</f>
        <v>34.0495342640588</v>
      </c>
      <c r="G25" s="27" t="n">
        <f aca="false">IF('Row Index'!G23="","✗",IF(INDEX('RAW DATA'!$M:$M,'Row Index'!G23)="",INDEX('RAW DATA'!$L:$L,'Row Index'!G23),INDEX('RAW DATA'!$M:$M,'Row Index'!G23)))</f>
        <v>36.8919497803371</v>
      </c>
      <c r="H25" s="17" t="n">
        <f aca="false">IF('Row Index'!H23="","✗",IF(INDEX('RAW DATA'!$M:$M,'Row Index'!H23)="",INDEX('RAW DATA'!$L:$L,'Row Index'!H23),INDEX('RAW DATA'!$M:$M,'Row Index'!H23)))</f>
        <v>36.365795937815</v>
      </c>
      <c r="I25" s="17" t="n">
        <f aca="false">IF('Row Index'!I23="","✗",IF(INDEX('RAW DATA'!$M:$M,'Row Index'!I23)="",INDEX('RAW DATA'!$L:$L,'Row Index'!I23),INDEX('RAW DATA'!$M:$M,'Row Index'!I23)))</f>
        <v>39.0858780757201</v>
      </c>
      <c r="J25" s="17" t="n">
        <f aca="false">IF('Row Index'!J23="","✗",IF(INDEX('RAW DATA'!$M:$M,'Row Index'!J23)="",INDEX('RAW DATA'!$L:$L,'Row Index'!J23),INDEX('RAW DATA'!$M:$M,'Row Index'!J23)))</f>
        <v>34.9589813556498</v>
      </c>
      <c r="K25" s="17" t="n">
        <f aca="false">IF('Row Index'!K23="","✗",IF(INDEX('RAW DATA'!$M:$M,'Row Index'!K23)="",INDEX('RAW DATA'!$L:$L,'Row Index'!K23),INDEX('RAW DATA'!$M:$M,'Row Index'!K23)))</f>
        <v>42.9051919055919</v>
      </c>
      <c r="L25" s="17" t="n">
        <f aca="false">IF('Row Index'!L23="","✗",IF(INDEX('RAW DATA'!$M:$M,'Row Index'!L23)="",INDEX('RAW DATA'!$L:$L,'Row Index'!L23),INDEX('RAW DATA'!$M:$M,'Row Index'!L23)))</f>
        <v>34.4912732990341</v>
      </c>
      <c r="M25" s="17" t="n">
        <f aca="false">IF('Row Index'!M23="","✗",IF(INDEX('RAW DATA'!$M:$M,'Row Index'!M23)="",INDEX('RAW DATA'!$L:$L,'Row Index'!M23),INDEX('RAW DATA'!$M:$M,'Row Index'!M23)))</f>
        <v>43.5683088900821</v>
      </c>
      <c r="N25" s="17" t="n">
        <f aca="false">IF('Row Index'!N23="","✗",IF(INDEX('RAW DATA'!$M:$M,'Row Index'!N23)="",INDEX('RAW DATA'!$L:$L,'Row Index'!N23),INDEX('RAW DATA'!$M:$M,'Row Index'!N23)))</f>
        <v>40.8064710569693</v>
      </c>
      <c r="O25" s="17" t="n">
        <f aca="false">IF('Row Index'!O23="","✗",IF(INDEX('RAW DATA'!$M:$M,'Row Index'!O23)="",INDEX('RAW DATA'!$L:$L,'Row Index'!O23),INDEX('RAW DATA'!$M:$M,'Row Index'!O23)))</f>
        <v>42.1261950347537</v>
      </c>
      <c r="P25" s="17" t="n">
        <f aca="false">IF('Row Index'!P23="","✗",IF(INDEX('RAW DATA'!$M:$M,'Row Index'!P23)="",INDEX('RAW DATA'!$L:$L,'Row Index'!P23),INDEX('RAW DATA'!$M:$M,'Row Index'!P23)))</f>
        <v>41.0771102296706</v>
      </c>
      <c r="Q25" s="17" t="n">
        <f aca="false">IF('Row Index'!Q23="","✗",IF(INDEX('RAW DATA'!$M:$M,'Row Index'!Q23)="",INDEX('RAW DATA'!$L:$L,'Row Index'!Q23),INDEX('RAW DATA'!$M:$M,'Row Index'!Q23)))</f>
        <v>43.5889462212197</v>
      </c>
      <c r="R25" s="17" t="n">
        <f aca="false">IF('Row Index'!R23="","✗",IF(INDEX('RAW DATA'!$M:$M,'Row Index'!R23)="",INDEX('RAW DATA'!$L:$L,'Row Index'!R23),INDEX('RAW DATA'!$M:$M,'Row Index'!R23)))</f>
        <v>42.3835440927616</v>
      </c>
      <c r="S25" s="17" t="n">
        <f aca="false">IF('Row Index'!S23="","✗",IF(INDEX('RAW DATA'!$M:$M,'Row Index'!S23)="",INDEX('RAW DATA'!$L:$L,'Row Index'!S23),INDEX('RAW DATA'!$M:$M,'Row Index'!S23)))</f>
        <v>44.2979550539761</v>
      </c>
      <c r="T25" s="17" t="n">
        <f aca="false">IF('Row Index'!T23="","✗",IF(INDEX('RAW DATA'!$M:$M,'Row Index'!T23)="",INDEX('RAW DATA'!$L:$L,'Row Index'!T23),INDEX('RAW DATA'!$M:$M,'Row Index'!T23)))</f>
        <v>40.998821717828</v>
      </c>
      <c r="U25" s="17" t="n">
        <f aca="false">IF('Row Index'!U23="","✗",IF(INDEX('RAW DATA'!$M:$M,'Row Index'!U23)="",INDEX('RAW DATA'!$L:$L,'Row Index'!U23),INDEX('RAW DATA'!$M:$M,'Row Index'!U23)))</f>
        <v>46.0670840930978</v>
      </c>
      <c r="V25" s="18" t="n">
        <f aca="false">IF('Row Index'!V23="","✗",IF(INDEX('RAW DATA'!$M:$M,'Row Index'!V23)="",INDEX('RAW DATA'!$L:$L,'Row Index'!V23),INDEX('RAW DATA'!$M:$M,'Row Index'!V23)))</f>
        <v>46.6459161847014</v>
      </c>
      <c r="W25" s="17" t="n">
        <f aca="false">IF('Row Index'!W23="","✗",IF(INDEX('RAW DATA'!$M:$M,'Row Index'!W23)="",INDEX('RAW DATA'!$L:$L,'Row Index'!W23),INDEX('RAW DATA'!$M:$M,'Row Index'!W23)))</f>
        <v>42.7327022173807</v>
      </c>
      <c r="X25" s="17" t="n">
        <f aca="false">IF('Row Index'!X23="","✗",IF(INDEX('RAW DATA'!$M:$M,'Row Index'!X23)="",INDEX('RAW DATA'!$L:$L,'Row Index'!X23),INDEX('RAW DATA'!$M:$M,'Row Index'!X23)))</f>
        <v>47.6217696913933</v>
      </c>
      <c r="Y25" s="17" t="n">
        <f aca="false">IF('Row Index'!Y23="","✗",IF(INDEX('RAW DATA'!$M:$M,'Row Index'!Y23)="",INDEX('RAW DATA'!$L:$L,'Row Index'!Y23),INDEX('RAW DATA'!$M:$M,'Row Index'!Y23)))</f>
        <v>45.4440388609148</v>
      </c>
      <c r="Z25" s="18" t="n">
        <f aca="false">IF('Row Index'!Z23="","✗",IF(INDEX('RAW DATA'!$M:$M,'Row Index'!Z23)="",INDEX('RAW DATA'!$L:$L,'Row Index'!Z23),INDEX('RAW DATA'!$M:$M,'Row Index'!Z23)))</f>
        <v>48.1746363983911</v>
      </c>
      <c r="AA25" s="19" t="str">
        <f aca="false">IF('Row Index'!AA23="","⏳",IF(INDEX('RAW DATA'!$M:$M,'Row Index'!AA23)="",INDEX('RAW DATA'!$L:$L,'Row Index'!AA23),INDEX('RAW DATA'!$M:$M,'Row Index'!AA23)))</f>
        <v>⏳</v>
      </c>
      <c r="AB25" s="17" t="n">
        <f aca="false">IF('Row Index'!AB23="","✗",IF(INDEX('RAW DATA'!$M:$M,'Row Index'!AB23)="",INDEX('RAW DATA'!$L:$L,'Row Index'!AB23),INDEX('RAW DATA'!$M:$M,'Row Index'!AB23)))</f>
        <v>49.7609217899841</v>
      </c>
      <c r="AC25" s="17" t="n">
        <f aca="false">IF('Row Index'!AC23="","✗",IF(INDEX('RAW DATA'!$M:$M,'Row Index'!AC23)="",INDEX('RAW DATA'!$L:$L,'Row Index'!AC23),INDEX('RAW DATA'!$M:$M,'Row Index'!AC23)))</f>
        <v>47.6455083680668</v>
      </c>
      <c r="AD25" s="17" t="n">
        <f aca="false">IF('Row Index'!AD23="","✗",IF(INDEX('RAW DATA'!$M:$M,'Row Index'!AD23)="",INDEX('RAW DATA'!$L:$L,'Row Index'!AD23),INDEX('RAW DATA'!$M:$M,'Row Index'!AD23)))</f>
        <v>51.5295287133223</v>
      </c>
      <c r="AE25" s="17" t="n">
        <f aca="false">IF('Row Index'!AE23="","✗",IF(INDEX('RAW DATA'!$M:$M,'Row Index'!AE23)="",INDEX('RAW DATA'!$L:$L,'Row Index'!AE23),INDEX('RAW DATA'!$M:$M,'Row Index'!AE23)))</f>
        <v>50.8243938728635</v>
      </c>
      <c r="AF25" s="17" t="n">
        <f aca="false">IF('Row Index'!AF23="","✗",IF(INDEX('RAW DATA'!$M:$M,'Row Index'!AF23)="",INDEX('RAW DATA'!$L:$L,'Row Index'!AF23),INDEX('RAW DATA'!$M:$M,'Row Index'!AF23)))</f>
        <v>55.7930493804258</v>
      </c>
      <c r="AG25" s="17" t="n">
        <f aca="false">IF('Row Index'!AG23="","✗",IF(INDEX('RAW DATA'!$M:$M,'Row Index'!AG23)="",INDEX('RAW DATA'!$L:$L,'Row Index'!AG23),INDEX('RAW DATA'!$M:$M,'Row Index'!AG23)))</f>
        <v>50.6243129822407</v>
      </c>
      <c r="AH25" s="17" t="n">
        <f aca="false">IF('Row Index'!AH23="","✗",IF(INDEX('RAW DATA'!$M:$M,'Row Index'!AH23)="",INDEX('RAW DATA'!$L:$L,'Row Index'!AH23),INDEX('RAW DATA'!$M:$M,'Row Index'!AH23)))</f>
        <v>53.8195191734539</v>
      </c>
      <c r="AI25" s="17" t="n">
        <f aca="false">IF('Row Index'!AI23="","✗",IF(INDEX('RAW DATA'!$M:$M,'Row Index'!AI23)="",INDEX('RAW DATA'!$L:$L,'Row Index'!AI23),INDEX('RAW DATA'!$M:$M,'Row Index'!AI23)))</f>
        <v>60.170851515176</v>
      </c>
      <c r="AJ25" s="17" t="n">
        <f aca="false">IF('Row Index'!AJ23="","✗",IF(INDEX('RAW DATA'!$M:$M,'Row Index'!AJ23)="",INDEX('RAW DATA'!$L:$L,'Row Index'!AJ23),INDEX('RAW DATA'!$M:$M,'Row Index'!AJ23)))</f>
        <v>57.961430877615</v>
      </c>
      <c r="AK25" s="17" t="n">
        <f aca="false">IF('Row Index'!AK23="","✗",IF(INDEX('RAW DATA'!$M:$M,'Row Index'!AK23)="",INDEX('RAW DATA'!$L:$L,'Row Index'!AK23),INDEX('RAW DATA'!$M:$M,'Row Index'!AK23)))</f>
        <v>60.9317591849387</v>
      </c>
      <c r="AL25" s="22" t="n">
        <f aca="false">IF('Row Index'!AL23="","✗",IF(INDEX('RAW DATA'!$M:$M,'Row Index'!AL23)="",INDEX('RAW DATA'!$L:$L,'Row Index'!AL23),INDEX('RAW DATA'!$M:$M,'Row Index'!AL23)))</f>
        <v>61.9033345562092</v>
      </c>
      <c r="AM25" s="17" t="n">
        <f aca="false">IF('Row Index'!AM23="","✗",IF(INDEX('RAW DATA'!$M:$M,'Row Index'!AM23)="",INDEX('RAW DATA'!$L:$L,'Row Index'!AM23),INDEX('RAW DATA'!$M:$M,'Row Index'!AM23)))</f>
        <v>64.9243261190135</v>
      </c>
      <c r="AN25" s="25" t="n">
        <f aca="false">IF('Row Index'!AN23="","✗",IF(INDEX('RAW DATA'!$M:$M,'Row Index'!AN23)="",INDEX('RAW DATA'!$L:$L,'Row Index'!AN23),INDEX('RAW DATA'!$M:$M,'Row Index'!AN23)))</f>
        <v>64.8899387494096</v>
      </c>
      <c r="AO25" s="17" t="n">
        <f aca="false">IF('Row Index'!AO23="","✗",IF(INDEX('RAW DATA'!$M:$M,'Row Index'!AO23)="",INDEX('RAW DATA'!$L:$L,'Row Index'!AO23),INDEX('RAW DATA'!$M:$M,'Row Index'!AO23)))</f>
        <v>67.2446388575986</v>
      </c>
      <c r="AP25" s="17" t="n">
        <f aca="false">IF('Row Index'!AP23="","✗",IF(INDEX('RAW DATA'!$M:$M,'Row Index'!AP23)="",INDEX('RAW DATA'!$L:$L,'Row Index'!AP23),INDEX('RAW DATA'!$M:$M,'Row Index'!AP23)))</f>
        <v>67.8679021030127</v>
      </c>
      <c r="AQ25" s="17" t="n">
        <f aca="false">IF('Row Index'!AQ23="","✗",IF(INDEX('RAW DATA'!$M:$M,'Row Index'!AQ23)="",INDEX('RAW DATA'!$L:$L,'Row Index'!AQ23),INDEX('RAW DATA'!$M:$M,'Row Index'!AQ23)))</f>
        <v>68.4198512643911</v>
      </c>
    </row>
    <row r="26" customFormat="false" ht="15" hidden="false" customHeight="false" outlineLevel="0" collapsed="false">
      <c r="A26" s="15" t="s">
        <v>219</v>
      </c>
      <c r="B26" s="16" t="s">
        <v>153</v>
      </c>
      <c r="C26" s="17" t="n">
        <f aca="false">IF('Row Index'!C24="","✗",IF(INDEX('RAW DATA'!$M:$M,'Row Index'!C24)="",INDEX('RAW DATA'!$L:$L,'Row Index'!C24),INDEX('RAW DATA'!$M:$M,'Row Index'!C24)))</f>
        <v>36.5207557536523</v>
      </c>
      <c r="D26" s="17" t="n">
        <f aca="false">IF('Row Index'!D24="","✗",IF(INDEX('RAW DATA'!$M:$M,'Row Index'!D24)="",INDEX('RAW DATA'!$L:$L,'Row Index'!D24),INDEX('RAW DATA'!$M:$M,'Row Index'!D24)))</f>
        <v>35.4407701148509</v>
      </c>
      <c r="E26" s="17" t="n">
        <f aca="false">IF('Row Index'!E24="","✗",IF(INDEX('RAW DATA'!$M:$M,'Row Index'!E24)="",INDEX('RAW DATA'!$L:$L,'Row Index'!E24),INDEX('RAW DATA'!$M:$M,'Row Index'!E24)))</f>
        <v>37.7599740468383</v>
      </c>
      <c r="F26" s="17" t="n">
        <f aca="false">IF('Row Index'!F24="","✗",IF(INDEX('RAW DATA'!$M:$M,'Row Index'!F24)="",INDEX('RAW DATA'!$L:$L,'Row Index'!F24),INDEX('RAW DATA'!$M:$M,'Row Index'!F24)))</f>
        <v>33.1848086808469</v>
      </c>
      <c r="G26" s="26" t="str">
        <f aca="false">IF('Row Index'!G24="","✗",IF(INDEX('RAW DATA'!$M:$M,'Row Index'!G24)="",INDEX('RAW DATA'!$L:$L,'Row Index'!G24),INDEX('RAW DATA'!$M:$M,'Row Index'!G24)))</f>
        <v>✗</v>
      </c>
      <c r="H26" s="17" t="n">
        <f aca="false">IF('Row Index'!H24="","✗",IF(INDEX('RAW DATA'!$M:$M,'Row Index'!H24)="",INDEX('RAW DATA'!$L:$L,'Row Index'!H24),INDEX('RAW DATA'!$M:$M,'Row Index'!H24)))</f>
        <v>36.8185745120307</v>
      </c>
      <c r="I26" s="20" t="n">
        <f aca="false">IF('Row Index'!I24="","✗",IF(INDEX('RAW DATA'!$M:$M,'Row Index'!I24)="",INDEX('RAW DATA'!$L:$L,'Row Index'!I24),INDEX('RAW DATA'!$M:$M,'Row Index'!I24)))</f>
        <v>38.1023024190928</v>
      </c>
      <c r="J26" s="25" t="n">
        <f aca="false">IF('Row Index'!J24="","✗",IF(INDEX('RAW DATA'!$M:$M,'Row Index'!J24)="",INDEX('RAW DATA'!$L:$L,'Row Index'!J24),INDEX('RAW DATA'!$M:$M,'Row Index'!J24)))</f>
        <v>35.277432450022</v>
      </c>
      <c r="K26" s="17" t="n">
        <f aca="false">IF('Row Index'!K24="","✗",IF(INDEX('RAW DATA'!$M:$M,'Row Index'!K24)="",INDEX('RAW DATA'!$L:$L,'Row Index'!K24),INDEX('RAW DATA'!$M:$M,'Row Index'!K24)))</f>
        <v>42.6639676630183</v>
      </c>
      <c r="L26" s="17" t="n">
        <f aca="false">IF('Row Index'!L24="","✗",IF(INDEX('RAW DATA'!$M:$M,'Row Index'!L24)="",INDEX('RAW DATA'!$L:$L,'Row Index'!L24),INDEX('RAW DATA'!$M:$M,'Row Index'!L24)))</f>
        <v>34.1184425815677</v>
      </c>
      <c r="M26" s="17" t="n">
        <f aca="false">IF('Row Index'!M24="","✗",IF(INDEX('RAW DATA'!$M:$M,'Row Index'!M24)="",INDEX('RAW DATA'!$L:$L,'Row Index'!M24),INDEX('RAW DATA'!$M:$M,'Row Index'!M24)))</f>
        <v>43.0979569805919</v>
      </c>
      <c r="N26" s="17" t="n">
        <f aca="false">IF('Row Index'!N24="","✗",IF(INDEX('RAW DATA'!$M:$M,'Row Index'!N24)="",INDEX('RAW DATA'!$L:$L,'Row Index'!N24),INDEX('RAW DATA'!$M:$M,'Row Index'!N24)))</f>
        <v>42.4750039441046</v>
      </c>
      <c r="O26" s="17" t="n">
        <f aca="false">IF('Row Index'!O24="","✗",IF(INDEX('RAW DATA'!$M:$M,'Row Index'!O24)="",INDEX('RAW DATA'!$L:$L,'Row Index'!O24),INDEX('RAW DATA'!$M:$M,'Row Index'!O24)))</f>
        <v>42.1762276766143</v>
      </c>
      <c r="P26" s="17" t="n">
        <f aca="false">IF('Row Index'!P24="","✗",IF(INDEX('RAW DATA'!$M:$M,'Row Index'!P24)="",INDEX('RAW DATA'!$L:$L,'Row Index'!P24),INDEX('RAW DATA'!$M:$M,'Row Index'!P24)))</f>
        <v>42.46321390872</v>
      </c>
      <c r="Q26" s="17" t="n">
        <f aca="false">IF('Row Index'!Q24="","✗",IF(INDEX('RAW DATA'!$M:$M,'Row Index'!Q24)="",INDEX('RAW DATA'!$L:$L,'Row Index'!Q24),INDEX('RAW DATA'!$M:$M,'Row Index'!Q24)))</f>
        <v>43.760100210675</v>
      </c>
      <c r="R26" s="17" t="n">
        <f aca="false">IF('Row Index'!R24="","✗",IF(INDEX('RAW DATA'!$M:$M,'Row Index'!R24)="",INDEX('RAW DATA'!$L:$L,'Row Index'!R24),INDEX('RAW DATA'!$M:$M,'Row Index'!R24)))</f>
        <v>43.2529714040237</v>
      </c>
      <c r="S26" s="17" t="n">
        <f aca="false">IF('Row Index'!S24="","✗",IF(INDEX('RAW DATA'!$M:$M,'Row Index'!S24)="",INDEX('RAW DATA'!$L:$L,'Row Index'!S24),INDEX('RAW DATA'!$M:$M,'Row Index'!S24)))</f>
        <v>44.0759372565325</v>
      </c>
      <c r="T26" s="17" t="n">
        <f aca="false">IF('Row Index'!T24="","✗",IF(INDEX('RAW DATA'!$M:$M,'Row Index'!T24)="",INDEX('RAW DATA'!$L:$L,'Row Index'!T24),INDEX('RAW DATA'!$M:$M,'Row Index'!T24)))</f>
        <v>42.1263718902445</v>
      </c>
      <c r="U26" s="17" t="n">
        <f aca="false">IF('Row Index'!U24="","✗",IF(INDEX('RAW DATA'!$M:$M,'Row Index'!U24)="",INDEX('RAW DATA'!$L:$L,'Row Index'!U24),INDEX('RAW DATA'!$M:$M,'Row Index'!U24)))</f>
        <v>44.9054767153386</v>
      </c>
      <c r="V26" s="18" t="n">
        <f aca="false">IF('Row Index'!V24="","✗",IF(INDEX('RAW DATA'!$M:$M,'Row Index'!V24)="",INDEX('RAW DATA'!$L:$L,'Row Index'!V24),INDEX('RAW DATA'!$M:$M,'Row Index'!V24)))</f>
        <v>44.3426472102284</v>
      </c>
      <c r="W26" s="17" t="n">
        <f aca="false">IF('Row Index'!W24="","✗",IF(INDEX('RAW DATA'!$M:$M,'Row Index'!W24)="",INDEX('RAW DATA'!$L:$L,'Row Index'!W24),INDEX('RAW DATA'!$M:$M,'Row Index'!W24)))</f>
        <v>41.7748403089998</v>
      </c>
      <c r="X26" s="17" t="n">
        <f aca="false">IF('Row Index'!X24="","✗",IF(INDEX('RAW DATA'!$M:$M,'Row Index'!X24)="",INDEX('RAW DATA'!$L:$L,'Row Index'!X24),INDEX('RAW DATA'!$M:$M,'Row Index'!X24)))</f>
        <v>46.1366413564931</v>
      </c>
      <c r="Y26" s="17" t="n">
        <f aca="false">IF('Row Index'!Y24="","✗",IF(INDEX('RAW DATA'!$M:$M,'Row Index'!Y24)="",INDEX('RAW DATA'!$L:$L,'Row Index'!Y24),INDEX('RAW DATA'!$M:$M,'Row Index'!Y24)))</f>
        <v>45.9852320675295</v>
      </c>
      <c r="Z26" s="18" t="n">
        <f aca="false">IF('Row Index'!Z24="","✗",IF(INDEX('RAW DATA'!$M:$M,'Row Index'!Z24)="",INDEX('RAW DATA'!$L:$L,'Row Index'!Z24),INDEX('RAW DATA'!$M:$M,'Row Index'!Z24)))</f>
        <v>48.4302256092992</v>
      </c>
      <c r="AA26" s="19" t="str">
        <f aca="false">IF('Row Index'!AA24="","⏳",IF(INDEX('RAW DATA'!$M:$M,'Row Index'!AA24)="",INDEX('RAW DATA'!$L:$L,'Row Index'!AA24),INDEX('RAW DATA'!$M:$M,'Row Index'!AA24)))</f>
        <v>⏳</v>
      </c>
      <c r="AB26" s="17" t="n">
        <f aca="false">IF('Row Index'!AB24="","✗",IF(INDEX('RAW DATA'!$M:$M,'Row Index'!AB24)="",INDEX('RAW DATA'!$L:$L,'Row Index'!AB24),INDEX('RAW DATA'!$M:$M,'Row Index'!AB24)))</f>
        <v>47.5599647995226</v>
      </c>
      <c r="AC26" s="17" t="n">
        <f aca="false">IF('Row Index'!AC24="","✗",IF(INDEX('RAW DATA'!$M:$M,'Row Index'!AC24)="",INDEX('RAW DATA'!$L:$L,'Row Index'!AC24),INDEX('RAW DATA'!$M:$M,'Row Index'!AC24)))</f>
        <v>45.6567626212597</v>
      </c>
      <c r="AD26" s="17" t="n">
        <f aca="false">IF('Row Index'!AD24="","✗",IF(INDEX('RAW DATA'!$M:$M,'Row Index'!AD24)="",INDEX('RAW DATA'!$L:$L,'Row Index'!AD24),INDEX('RAW DATA'!$M:$M,'Row Index'!AD24)))</f>
        <v>48.3202766297597</v>
      </c>
      <c r="AE26" s="17" t="n">
        <f aca="false">IF('Row Index'!AE24="","✗",IF(INDEX('RAW DATA'!$M:$M,'Row Index'!AE24)="",INDEX('RAW DATA'!$L:$L,'Row Index'!AE24),INDEX('RAW DATA'!$M:$M,'Row Index'!AE24)))</f>
        <v>48.184457748993</v>
      </c>
      <c r="AF26" s="17" t="n">
        <f aca="false">IF('Row Index'!AF24="","✗",IF(INDEX('RAW DATA'!$M:$M,'Row Index'!AF24)="",INDEX('RAW DATA'!$L:$L,'Row Index'!AF24),INDEX('RAW DATA'!$M:$M,'Row Index'!AF24)))</f>
        <v>50.2670332591488</v>
      </c>
      <c r="AG26" s="17" t="n">
        <f aca="false">IF('Row Index'!AG24="","✗",IF(INDEX('RAW DATA'!$M:$M,'Row Index'!AG24)="",INDEX('RAW DATA'!$L:$L,'Row Index'!AG24),INDEX('RAW DATA'!$M:$M,'Row Index'!AG24)))</f>
        <v>46.9249453965391</v>
      </c>
      <c r="AH26" s="17" t="n">
        <f aca="false">IF('Row Index'!AH24="","✗",IF(INDEX('RAW DATA'!$M:$M,'Row Index'!AH24)="",INDEX('RAW DATA'!$L:$L,'Row Index'!AH24),INDEX('RAW DATA'!$M:$M,'Row Index'!AH24)))</f>
        <v>49.4171500827115</v>
      </c>
      <c r="AI26" s="17" t="n">
        <f aca="false">IF('Row Index'!AI24="","✗",IF(INDEX('RAW DATA'!$M:$M,'Row Index'!AI24)="",INDEX('RAW DATA'!$L:$L,'Row Index'!AI24),INDEX('RAW DATA'!$M:$M,'Row Index'!AI24)))</f>
        <v>51.2856723724431</v>
      </c>
      <c r="AJ26" s="17" t="n">
        <f aca="false">IF('Row Index'!AJ24="","✗",IF(INDEX('RAW DATA'!$M:$M,'Row Index'!AJ24)="",INDEX('RAW DATA'!$L:$L,'Row Index'!AJ24),INDEX('RAW DATA'!$M:$M,'Row Index'!AJ24)))</f>
        <v>50.7700224890597</v>
      </c>
      <c r="AK26" s="17" t="n">
        <f aca="false">IF('Row Index'!AK24="","✗",IF(INDEX('RAW DATA'!$M:$M,'Row Index'!AK24)="",INDEX('RAW DATA'!$L:$L,'Row Index'!AK24),INDEX('RAW DATA'!$M:$M,'Row Index'!AK24)))</f>
        <v>59.4410682592925</v>
      </c>
      <c r="AL26" s="17" t="n">
        <f aca="false">IF('Row Index'!AL24="","✗",IF(INDEX('RAW DATA'!$M:$M,'Row Index'!AL24)="",INDEX('RAW DATA'!$L:$L,'Row Index'!AL24),INDEX('RAW DATA'!$M:$M,'Row Index'!AL24)))</f>
        <v>61.915256619889</v>
      </c>
      <c r="AM26" s="17" t="n">
        <f aca="false">IF('Row Index'!AM24="","✗",IF(INDEX('RAW DATA'!$M:$M,'Row Index'!AM24)="",INDEX('RAW DATA'!$L:$L,'Row Index'!AM24),INDEX('RAW DATA'!$M:$M,'Row Index'!AM24)))</f>
        <v>63.4150984121787</v>
      </c>
      <c r="AN26" s="17" t="n">
        <f aca="false">IF('Row Index'!AN24="","✗",IF(INDEX('RAW DATA'!$M:$M,'Row Index'!AN24)="",INDEX('RAW DATA'!$L:$L,'Row Index'!AN24),INDEX('RAW DATA'!$M:$M,'Row Index'!AN24)))</f>
        <v>64.0133374614017</v>
      </c>
      <c r="AO26" s="17" t="n">
        <f aca="false">IF('Row Index'!AO24="","✗",IF(INDEX('RAW DATA'!$M:$M,'Row Index'!AO24)="",INDEX('RAW DATA'!$L:$L,'Row Index'!AO24),INDEX('RAW DATA'!$M:$M,'Row Index'!AO24)))</f>
        <v>66.937195850813</v>
      </c>
      <c r="AP26" s="17" t="n">
        <f aca="false">IF('Row Index'!AP24="","✗",IF(INDEX('RAW DATA'!$M:$M,'Row Index'!AP24)="",INDEX('RAW DATA'!$L:$L,'Row Index'!AP24),INDEX('RAW DATA'!$M:$M,'Row Index'!AP24)))</f>
        <v>66.9540110021428</v>
      </c>
      <c r="AQ26" s="17" t="n">
        <f aca="false">IF('Row Index'!AQ24="","✗",IF(INDEX('RAW DATA'!$M:$M,'Row Index'!AQ24)="",INDEX('RAW DATA'!$L:$L,'Row Index'!AQ24),INDEX('RAW DATA'!$M:$M,'Row Index'!AQ24)))</f>
        <v>68.0622657037235</v>
      </c>
    </row>
    <row r="27" customFormat="false" ht="15" hidden="false" customHeight="false" outlineLevel="0" collapsed="false">
      <c r="A27" s="15" t="s">
        <v>222</v>
      </c>
      <c r="B27" s="16" t="s">
        <v>153</v>
      </c>
      <c r="C27" s="17" t="n">
        <f aca="false">IF('Row Index'!C25="","✗",IF(INDEX('RAW DATA'!$M:$M,'Row Index'!C25)="",INDEX('RAW DATA'!$L:$L,'Row Index'!C25),INDEX('RAW DATA'!$M:$M,'Row Index'!C25)))</f>
        <v>35.0921482341381</v>
      </c>
      <c r="D27" s="17" t="n">
        <f aca="false">IF('Row Index'!D25="","✗",IF(INDEX('RAW DATA'!$M:$M,'Row Index'!D25)="",INDEX('RAW DATA'!$L:$L,'Row Index'!D25),INDEX('RAW DATA'!$M:$M,'Row Index'!D25)))</f>
        <v>33.6928623622943</v>
      </c>
      <c r="E27" s="17" t="n">
        <f aca="false">IF('Row Index'!E25="","✗",IF(INDEX('RAW DATA'!$M:$M,'Row Index'!E25)="",INDEX('RAW DATA'!$L:$L,'Row Index'!E25),INDEX('RAW DATA'!$M:$M,'Row Index'!E25)))</f>
        <v>39.5613380505129</v>
      </c>
      <c r="F27" s="17" t="n">
        <f aca="false">IF('Row Index'!F25="","✗",IF(INDEX('RAW DATA'!$M:$M,'Row Index'!F25)="",INDEX('RAW DATA'!$L:$L,'Row Index'!F25),INDEX('RAW DATA'!$M:$M,'Row Index'!F25)))</f>
        <v>32.6461579681136</v>
      </c>
      <c r="G27" s="18" t="n">
        <f aca="false">IF('Row Index'!G25="","✗",IF(INDEX('RAW DATA'!$M:$M,'Row Index'!G25)="",INDEX('RAW DATA'!$L:$L,'Row Index'!G25),INDEX('RAW DATA'!$M:$M,'Row Index'!G25)))</f>
        <v>40.2791496214042</v>
      </c>
      <c r="H27" s="17" t="n">
        <f aca="false">IF('Row Index'!H25="","✗",IF(INDEX('RAW DATA'!$M:$M,'Row Index'!H25)="",INDEX('RAW DATA'!$L:$L,'Row Index'!H25),INDEX('RAW DATA'!$M:$M,'Row Index'!H25)))</f>
        <v>36.3585740644366</v>
      </c>
      <c r="I27" s="20" t="n">
        <f aca="false">IF('Row Index'!I25="","✗",IF(INDEX('RAW DATA'!$M:$M,'Row Index'!I25)="",INDEX('RAW DATA'!$L:$L,'Row Index'!I25),INDEX('RAW DATA'!$M:$M,'Row Index'!I25)))</f>
        <v>38.5483765127962</v>
      </c>
      <c r="J27" s="17" t="n">
        <f aca="false">IF('Row Index'!J25="","✗",IF(INDEX('RAW DATA'!$M:$M,'Row Index'!J25)="",INDEX('RAW DATA'!$L:$L,'Row Index'!J25),INDEX('RAW DATA'!$M:$M,'Row Index'!J25)))</f>
        <v>35.7382724489182</v>
      </c>
      <c r="K27" s="17" t="n">
        <f aca="false">IF('Row Index'!K25="","✗",IF(INDEX('RAW DATA'!$M:$M,'Row Index'!K25)="",INDEX('RAW DATA'!$L:$L,'Row Index'!K25),INDEX('RAW DATA'!$M:$M,'Row Index'!K25)))</f>
        <v>43.3618749008301</v>
      </c>
      <c r="L27" s="17" t="n">
        <f aca="false">IF('Row Index'!L25="","✗",IF(INDEX('RAW DATA'!$M:$M,'Row Index'!L25)="",INDEX('RAW DATA'!$L:$L,'Row Index'!L25),INDEX('RAW DATA'!$M:$M,'Row Index'!L25)))</f>
        <v>35.0828797288285</v>
      </c>
      <c r="M27" s="17" t="n">
        <f aca="false">IF('Row Index'!M25="","✗",IF(INDEX('RAW DATA'!$M:$M,'Row Index'!M25)="",INDEX('RAW DATA'!$L:$L,'Row Index'!M25),INDEX('RAW DATA'!$M:$M,'Row Index'!M25)))</f>
        <v>44.2006551648147</v>
      </c>
      <c r="N27" s="17" t="n">
        <f aca="false">IF('Row Index'!N25="","✗",IF(INDEX('RAW DATA'!$M:$M,'Row Index'!N25)="",INDEX('RAW DATA'!$L:$L,'Row Index'!N25),INDEX('RAW DATA'!$M:$M,'Row Index'!N25)))</f>
        <v>42.8777262411803</v>
      </c>
      <c r="O27" s="17" t="n">
        <f aca="false">IF('Row Index'!O25="","✗",IF(INDEX('RAW DATA'!$M:$M,'Row Index'!O25)="",INDEX('RAW DATA'!$L:$L,'Row Index'!O25),INDEX('RAW DATA'!$M:$M,'Row Index'!O25)))</f>
        <v>42.2581969768608</v>
      </c>
      <c r="P27" s="17" t="n">
        <f aca="false">IF('Row Index'!P25="","✗",IF(INDEX('RAW DATA'!$M:$M,'Row Index'!P25)="",INDEX('RAW DATA'!$L:$L,'Row Index'!P25),INDEX('RAW DATA'!$M:$M,'Row Index'!P25)))</f>
        <v>43.1242167225558</v>
      </c>
      <c r="Q27" s="17" t="n">
        <f aca="false">IF('Row Index'!Q25="","✗",IF(INDEX('RAW DATA'!$M:$M,'Row Index'!Q25)="",INDEX('RAW DATA'!$L:$L,'Row Index'!Q25),INDEX('RAW DATA'!$M:$M,'Row Index'!Q25)))</f>
        <v>43.0426592852575</v>
      </c>
      <c r="R27" s="17" t="n">
        <f aca="false">IF('Row Index'!R25="","✗",IF(INDEX('RAW DATA'!$M:$M,'Row Index'!R25)="",INDEX('RAW DATA'!$L:$L,'Row Index'!R25),INDEX('RAW DATA'!$M:$M,'Row Index'!R25)))</f>
        <v>42.310181449855</v>
      </c>
      <c r="S27" s="17" t="n">
        <f aca="false">IF('Row Index'!S25="","✗",IF(INDEX('RAW DATA'!$M:$M,'Row Index'!S25)="",INDEX('RAW DATA'!$L:$L,'Row Index'!S25),INDEX('RAW DATA'!$M:$M,'Row Index'!S25)))</f>
        <v>42.6313150405122</v>
      </c>
      <c r="T27" s="17" t="n">
        <f aca="false">IF('Row Index'!T25="","✗",IF(INDEX('RAW DATA'!$M:$M,'Row Index'!T25)="",INDEX('RAW DATA'!$L:$L,'Row Index'!T25),INDEX('RAW DATA'!$M:$M,'Row Index'!T25)))</f>
        <v>45.1614738247502</v>
      </c>
      <c r="U27" s="17" t="n">
        <f aca="false">IF('Row Index'!U25="","✗",IF(INDEX('RAW DATA'!$M:$M,'Row Index'!U25)="",INDEX('RAW DATA'!$L:$L,'Row Index'!U25),INDEX('RAW DATA'!$M:$M,'Row Index'!U25)))</f>
        <v>49.0367007678932</v>
      </c>
      <c r="V27" s="18" t="n">
        <f aca="false">IF('Row Index'!V25="","✗",IF(INDEX('RAW DATA'!$M:$M,'Row Index'!V25)="",INDEX('RAW DATA'!$L:$L,'Row Index'!V25),INDEX('RAW DATA'!$M:$M,'Row Index'!V25)))</f>
        <v>48.8847274743875</v>
      </c>
      <c r="W27" s="17" t="n">
        <f aca="false">IF('Row Index'!W25="","✗",IF(INDEX('RAW DATA'!$M:$M,'Row Index'!W25)="",INDEX('RAW DATA'!$L:$L,'Row Index'!W25),INDEX('RAW DATA'!$M:$M,'Row Index'!W25)))</f>
        <v>41.7836470880417</v>
      </c>
      <c r="X27" s="17" t="n">
        <f aca="false">IF('Row Index'!X25="","✗",IF(INDEX('RAW DATA'!$M:$M,'Row Index'!X25)="",INDEX('RAW DATA'!$L:$L,'Row Index'!X25),INDEX('RAW DATA'!$M:$M,'Row Index'!X25)))</f>
        <v>44.3219759661392</v>
      </c>
      <c r="Y27" s="17" t="n">
        <f aca="false">IF('Row Index'!Y25="","✗",IF(INDEX('RAW DATA'!$M:$M,'Row Index'!Y25)="",INDEX('RAW DATA'!$L:$L,'Row Index'!Y25),INDEX('RAW DATA'!$M:$M,'Row Index'!Y25)))</f>
        <v>43.8003128448101</v>
      </c>
      <c r="Z27" s="18" t="n">
        <f aca="false">IF('Row Index'!Z25="","✗",IF(INDEX('RAW DATA'!$M:$M,'Row Index'!Z25)="",INDEX('RAW DATA'!$L:$L,'Row Index'!Z25),INDEX('RAW DATA'!$M:$M,'Row Index'!Z25)))</f>
        <v>47.116509481097</v>
      </c>
      <c r="AA27" s="19" t="str">
        <f aca="false">IF('Row Index'!AA25="","⏳",IF(INDEX('RAW DATA'!$M:$M,'Row Index'!AA25)="",INDEX('RAW DATA'!$L:$L,'Row Index'!AA25),INDEX('RAW DATA'!$M:$M,'Row Index'!AA25)))</f>
        <v>⏳</v>
      </c>
      <c r="AB27" s="17" t="n">
        <f aca="false">IF('Row Index'!AB25="","✗",IF(INDEX('RAW DATA'!$M:$M,'Row Index'!AB25)="",INDEX('RAW DATA'!$L:$L,'Row Index'!AB25),INDEX('RAW DATA'!$M:$M,'Row Index'!AB25)))</f>
        <v>46.0597472182564</v>
      </c>
      <c r="AC27" s="17" t="n">
        <f aca="false">IF('Row Index'!AC25="","✗",IF(INDEX('RAW DATA'!$M:$M,'Row Index'!AC25)="",INDEX('RAW DATA'!$L:$L,'Row Index'!AC25),INDEX('RAW DATA'!$M:$M,'Row Index'!AC25)))</f>
        <v>45.5757806783636</v>
      </c>
      <c r="AD27" s="17" t="n">
        <f aca="false">IF('Row Index'!AD25="","✗",IF(INDEX('RAW DATA'!$M:$M,'Row Index'!AD25)="",INDEX('RAW DATA'!$L:$L,'Row Index'!AD25),INDEX('RAW DATA'!$M:$M,'Row Index'!AD25)))</f>
        <v>48.3233077538485</v>
      </c>
      <c r="AE27" s="17" t="n">
        <f aca="false">IF('Row Index'!AE25="","✗",IF(INDEX('RAW DATA'!$M:$M,'Row Index'!AE25)="",INDEX('RAW DATA'!$L:$L,'Row Index'!AE25),INDEX('RAW DATA'!$M:$M,'Row Index'!AE25)))</f>
        <v>48.1300363514493</v>
      </c>
      <c r="AF27" s="17" t="n">
        <f aca="false">IF('Row Index'!AF25="","✗",IF(INDEX('RAW DATA'!$M:$M,'Row Index'!AF25)="",INDEX('RAW DATA'!$L:$L,'Row Index'!AF25),INDEX('RAW DATA'!$M:$M,'Row Index'!AF25)))</f>
        <v>50.594620884765</v>
      </c>
      <c r="AG27" s="17" t="n">
        <f aca="false">IF('Row Index'!AG25="","✗",IF(INDEX('RAW DATA'!$M:$M,'Row Index'!AG25)="",INDEX('RAW DATA'!$L:$L,'Row Index'!AG25),INDEX('RAW DATA'!$M:$M,'Row Index'!AG25)))</f>
        <v>46.9104219865055</v>
      </c>
      <c r="AH27" s="17" t="n">
        <f aca="false">IF('Row Index'!AH25="","✗",IF(INDEX('RAW DATA'!$M:$M,'Row Index'!AH25)="",INDEX('RAW DATA'!$L:$L,'Row Index'!AH25),INDEX('RAW DATA'!$M:$M,'Row Index'!AH25)))</f>
        <v>48.9224402794003</v>
      </c>
      <c r="AI27" s="17" t="n">
        <f aca="false">IF('Row Index'!AI25="","✗",IF(INDEX('RAW DATA'!$M:$M,'Row Index'!AI25)="",INDEX('RAW DATA'!$L:$L,'Row Index'!AI25),INDEX('RAW DATA'!$M:$M,'Row Index'!AI25)))</f>
        <v>51.2295842797292</v>
      </c>
      <c r="AJ27" s="17" t="n">
        <f aca="false">IF('Row Index'!AJ25="","✗",IF(INDEX('RAW DATA'!$M:$M,'Row Index'!AJ25)="",INDEX('RAW DATA'!$L:$L,'Row Index'!AJ25),INDEX('RAW DATA'!$M:$M,'Row Index'!AJ25)))</f>
        <v>49.8510469776481</v>
      </c>
      <c r="AK27" s="17" t="n">
        <f aca="false">IF('Row Index'!AK25="","✗",IF(INDEX('RAW DATA'!$M:$M,'Row Index'!AK25)="",INDEX('RAW DATA'!$L:$L,'Row Index'!AK25),INDEX('RAW DATA'!$M:$M,'Row Index'!AK25)))</f>
        <v>50.6867259073002</v>
      </c>
      <c r="AL27" s="17" t="n">
        <f aca="false">IF('Row Index'!AL25="","✗",IF(INDEX('RAW DATA'!$M:$M,'Row Index'!AL25)="",INDEX('RAW DATA'!$L:$L,'Row Index'!AL25),INDEX('RAW DATA'!$M:$M,'Row Index'!AL25)))</f>
        <v>60.745244332342</v>
      </c>
      <c r="AM27" s="17" t="n">
        <f aca="false">IF('Row Index'!AM25="","✗",IF(INDEX('RAW DATA'!$M:$M,'Row Index'!AM25)="",INDEX('RAW DATA'!$L:$L,'Row Index'!AM25),INDEX('RAW DATA'!$M:$M,'Row Index'!AM25)))</f>
        <v>63.77019120527</v>
      </c>
      <c r="AN27" s="17" t="n">
        <f aca="false">IF('Row Index'!AN25="","✗",IF(INDEX('RAW DATA'!$M:$M,'Row Index'!AN25)="",INDEX('RAW DATA'!$L:$L,'Row Index'!AN25),INDEX('RAW DATA'!$M:$M,'Row Index'!AN25)))</f>
        <v>64.287128407165</v>
      </c>
      <c r="AO27" s="17" t="n">
        <f aca="false">IF('Row Index'!AO25="","✗",IF(INDEX('RAW DATA'!$M:$M,'Row Index'!AO25)="",INDEX('RAW DATA'!$L:$L,'Row Index'!AO25),INDEX('RAW DATA'!$M:$M,'Row Index'!AO25)))</f>
        <v>66.8294309055115</v>
      </c>
      <c r="AP27" s="17" t="n">
        <f aca="false">IF('Row Index'!AP25="","✗",IF(INDEX('RAW DATA'!$M:$M,'Row Index'!AP25)="",INDEX('RAW DATA'!$L:$L,'Row Index'!AP25),INDEX('RAW DATA'!$M:$M,'Row Index'!AP25)))</f>
        <v>67.0044322551121</v>
      </c>
      <c r="AQ27" s="17" t="n">
        <f aca="false">IF('Row Index'!AQ25="","✗",IF(INDEX('RAW DATA'!$M:$M,'Row Index'!AQ25)="",INDEX('RAW DATA'!$L:$L,'Row Index'!AQ25),INDEX('RAW DATA'!$M:$M,'Row Index'!AQ25)))</f>
        <v>67.4285178092652</v>
      </c>
    </row>
    <row r="28" customFormat="false" ht="15" hidden="false" customHeight="false" outlineLevel="0" collapsed="false">
      <c r="A28" s="15" t="s">
        <v>225</v>
      </c>
      <c r="B28" s="16" t="s">
        <v>153</v>
      </c>
      <c r="C28" s="17" t="n">
        <f aca="false">IF('Row Index'!C26="","✗",IF(INDEX('RAW DATA'!$M:$M,'Row Index'!C26)="",INDEX('RAW DATA'!$L:$L,'Row Index'!C26),INDEX('RAW DATA'!$M:$M,'Row Index'!C26)))</f>
        <v>41.8783180463089</v>
      </c>
      <c r="D28" s="17" t="n">
        <f aca="false">IF('Row Index'!D26="","✗",IF(INDEX('RAW DATA'!$M:$M,'Row Index'!D26)="",INDEX('RAW DATA'!$L:$L,'Row Index'!D26),INDEX('RAW DATA'!$M:$M,'Row Index'!D26)))</f>
        <v>35.4459908337893</v>
      </c>
      <c r="E28" s="17" t="n">
        <f aca="false">IF('Row Index'!E26="","✗",IF(INDEX('RAW DATA'!$M:$M,'Row Index'!E26)="",INDEX('RAW DATA'!$L:$L,'Row Index'!E26),INDEX('RAW DATA'!$M:$M,'Row Index'!E26)))</f>
        <v>43.8395556926513</v>
      </c>
      <c r="F28" s="25" t="n">
        <f aca="false">IF('Row Index'!F26="","✗",IF(INDEX('RAW DATA'!$M:$M,'Row Index'!F26)="",INDEX('RAW DATA'!$L:$L,'Row Index'!F26),INDEX('RAW DATA'!$M:$M,'Row Index'!F26)))</f>
        <v>33.7478763243245</v>
      </c>
      <c r="G28" s="18" t="n">
        <f aca="false">IF('Row Index'!G26="","✗",IF(INDEX('RAW DATA'!$M:$M,'Row Index'!G26)="",INDEX('RAW DATA'!$L:$L,'Row Index'!G26),INDEX('RAW DATA'!$M:$M,'Row Index'!G26)))</f>
        <v>42.5370331836806</v>
      </c>
      <c r="H28" s="20" t="n">
        <f aca="false">IF('Row Index'!H26="","✗",IF(INDEX('RAW DATA'!$M:$M,'Row Index'!H26)="",INDEX('RAW DATA'!$L:$L,'Row Index'!H26),INDEX('RAW DATA'!$M:$M,'Row Index'!H26)))</f>
        <v>36.7462329492988</v>
      </c>
      <c r="I28" s="17" t="n">
        <f aca="false">IF('Row Index'!I26="","✗",IF(INDEX('RAW DATA'!$M:$M,'Row Index'!I26)="",INDEX('RAW DATA'!$L:$L,'Row Index'!I26),INDEX('RAW DATA'!$M:$M,'Row Index'!I26)))</f>
        <v>41.6686175476685</v>
      </c>
      <c r="J28" s="17" t="n">
        <f aca="false">IF('Row Index'!J26="","✗",IF(INDEX('RAW DATA'!$M:$M,'Row Index'!J26)="",INDEX('RAW DATA'!$L:$L,'Row Index'!J26),INDEX('RAW DATA'!$M:$M,'Row Index'!J26)))</f>
        <v>36.3910573066763</v>
      </c>
      <c r="K28" s="20" t="n">
        <f aca="false">IF('Row Index'!K26="","✗",IF(INDEX('RAW DATA'!$M:$M,'Row Index'!K26)="",INDEX('RAW DATA'!$L:$L,'Row Index'!K26),INDEX('RAW DATA'!$M:$M,'Row Index'!K26)))</f>
        <v>43.6389194226203</v>
      </c>
      <c r="L28" s="17" t="n">
        <f aca="false">IF('Row Index'!L26="","✗",IF(INDEX('RAW DATA'!$M:$M,'Row Index'!L26)="",INDEX('RAW DATA'!$L:$L,'Row Index'!L26),INDEX('RAW DATA'!$M:$M,'Row Index'!L26)))</f>
        <v>35.7424737997774</v>
      </c>
      <c r="M28" s="17" t="n">
        <f aca="false">IF('Row Index'!M26="","✗",IF(INDEX('RAW DATA'!$M:$M,'Row Index'!M26)="",INDEX('RAW DATA'!$L:$L,'Row Index'!M26),INDEX('RAW DATA'!$M:$M,'Row Index'!M26)))</f>
        <v>43.525473379623</v>
      </c>
      <c r="N28" s="17" t="n">
        <f aca="false">IF('Row Index'!N26="","✗",IF(INDEX('RAW DATA'!$M:$M,'Row Index'!N26)="",INDEX('RAW DATA'!$L:$L,'Row Index'!N26),INDEX('RAW DATA'!$M:$M,'Row Index'!N26)))</f>
        <v>40.4698977607379</v>
      </c>
      <c r="O28" s="17" t="n">
        <f aca="false">IF('Row Index'!O26="","✗",IF(INDEX('RAW DATA'!$M:$M,'Row Index'!O26)="",INDEX('RAW DATA'!$L:$L,'Row Index'!O26),INDEX('RAW DATA'!$M:$M,'Row Index'!O26)))</f>
        <v>43.3329175063618</v>
      </c>
      <c r="P28" s="17" t="n">
        <f aca="false">IF('Row Index'!P26="","✗",IF(INDEX('RAW DATA'!$M:$M,'Row Index'!P26)="",INDEX('RAW DATA'!$L:$L,'Row Index'!P26),INDEX('RAW DATA'!$M:$M,'Row Index'!P26)))</f>
        <v>40.3039762244835</v>
      </c>
      <c r="Q28" s="17" t="n">
        <f aca="false">IF('Row Index'!Q26="","✗",IF(INDEX('RAW DATA'!$M:$M,'Row Index'!Q26)="",INDEX('RAW DATA'!$L:$L,'Row Index'!Q26),INDEX('RAW DATA'!$M:$M,'Row Index'!Q26)))</f>
        <v>44.5667143969452</v>
      </c>
      <c r="R28" s="17" t="n">
        <f aca="false">IF('Row Index'!R26="","✗",IF(INDEX('RAW DATA'!$M:$M,'Row Index'!R26)="",INDEX('RAW DATA'!$L:$L,'Row Index'!R26),INDEX('RAW DATA'!$M:$M,'Row Index'!R26)))</f>
        <v>40.5110356732485</v>
      </c>
      <c r="S28" s="17" t="n">
        <f aca="false">IF('Row Index'!S26="","✗",IF(INDEX('RAW DATA'!$M:$M,'Row Index'!S26)="",INDEX('RAW DATA'!$L:$L,'Row Index'!S26),INDEX('RAW DATA'!$M:$M,'Row Index'!S26)))</f>
        <v>44.2216422170178</v>
      </c>
      <c r="T28" s="17" t="n">
        <f aca="false">IF('Row Index'!T26="","✗",IF(INDEX('RAW DATA'!$M:$M,'Row Index'!T26)="",INDEX('RAW DATA'!$L:$L,'Row Index'!T26),INDEX('RAW DATA'!$M:$M,'Row Index'!T26)))</f>
        <v>40.1065605817536</v>
      </c>
      <c r="U28" s="17" t="n">
        <f aca="false">IF('Row Index'!U26="","✗",IF(INDEX('RAW DATA'!$M:$M,'Row Index'!U26)="",INDEX('RAW DATA'!$L:$L,'Row Index'!U26),INDEX('RAW DATA'!$M:$M,'Row Index'!U26)))</f>
        <v>46.1814242376923</v>
      </c>
      <c r="V28" s="18" t="n">
        <f aca="false">IF('Row Index'!V26="","✗",IF(INDEX('RAW DATA'!$M:$M,'Row Index'!V26)="",INDEX('RAW DATA'!$L:$L,'Row Index'!V26),INDEX('RAW DATA'!$M:$M,'Row Index'!V26)))</f>
        <v>45.2825545301392</v>
      </c>
      <c r="W28" s="17" t="n">
        <f aca="false">IF('Row Index'!W26="","✗",IF(INDEX('RAW DATA'!$M:$M,'Row Index'!W26)="",INDEX('RAW DATA'!$L:$L,'Row Index'!W26),INDEX('RAW DATA'!$M:$M,'Row Index'!W26)))</f>
        <v>41.4141039484748</v>
      </c>
      <c r="X28" s="17" t="n">
        <f aca="false">IF('Row Index'!X26="","✗",IF(INDEX('RAW DATA'!$M:$M,'Row Index'!X26)="",INDEX('RAW DATA'!$L:$L,'Row Index'!X26),INDEX('RAW DATA'!$M:$M,'Row Index'!X26)))</f>
        <v>47.3951127120703</v>
      </c>
      <c r="Y28" s="17" t="n">
        <f aca="false">IF('Row Index'!Y26="","✗",IF(INDEX('RAW DATA'!$M:$M,'Row Index'!Y26)="",INDEX('RAW DATA'!$L:$L,'Row Index'!Y26),INDEX('RAW DATA'!$M:$M,'Row Index'!Y26)))</f>
        <v>44.1852735750156</v>
      </c>
      <c r="Z28" s="18" t="n">
        <f aca="false">IF('Row Index'!Z26="","✗",IF(INDEX('RAW DATA'!$M:$M,'Row Index'!Z26)="",INDEX('RAW DATA'!$L:$L,'Row Index'!Z26),INDEX('RAW DATA'!$M:$M,'Row Index'!Z26)))</f>
        <v>47.683692745443</v>
      </c>
      <c r="AA28" s="19" t="str">
        <f aca="false">IF('Row Index'!AA26="","⏳",IF(INDEX('RAW DATA'!$M:$M,'Row Index'!AA26)="",INDEX('RAW DATA'!$L:$L,'Row Index'!AA26),INDEX('RAW DATA'!$M:$M,'Row Index'!AA26)))</f>
        <v>⏳</v>
      </c>
      <c r="AB28" s="17" t="n">
        <f aca="false">IF('Row Index'!AB26="","✗",IF(INDEX('RAW DATA'!$M:$M,'Row Index'!AB26)="",INDEX('RAW DATA'!$L:$L,'Row Index'!AB26),INDEX('RAW DATA'!$M:$M,'Row Index'!AB26)))</f>
        <v>48.3441540397803</v>
      </c>
      <c r="AC28" s="17" t="n">
        <f aca="false">IF('Row Index'!AC26="","✗",IF(INDEX('RAW DATA'!$M:$M,'Row Index'!AC26)="",INDEX('RAW DATA'!$L:$L,'Row Index'!AC26),INDEX('RAW DATA'!$M:$M,'Row Index'!AC26)))</f>
        <v>45.7119833462322</v>
      </c>
      <c r="AD28" s="20" t="n">
        <f aca="false">IF('Row Index'!AD26="","✗",IF(INDEX('RAW DATA'!$M:$M,'Row Index'!AD26)="",INDEX('RAW DATA'!$L:$L,'Row Index'!AD26),INDEX('RAW DATA'!$M:$M,'Row Index'!AD26)))</f>
        <v>49.6452842381829</v>
      </c>
      <c r="AE28" s="17" t="n">
        <f aca="false">IF('Row Index'!AE26="","✗",IF(INDEX('RAW DATA'!$M:$M,'Row Index'!AE26)="",INDEX('RAW DATA'!$L:$L,'Row Index'!AE26),INDEX('RAW DATA'!$M:$M,'Row Index'!AE26)))</f>
        <v>48.6468411957403</v>
      </c>
      <c r="AF28" s="20" t="n">
        <f aca="false">IF('Row Index'!AF26="","✗",IF(INDEX('RAW DATA'!$M:$M,'Row Index'!AF26)="",INDEX('RAW DATA'!$L:$L,'Row Index'!AF26),INDEX('RAW DATA'!$M:$M,'Row Index'!AF26)))</f>
        <v>53.1700885941911</v>
      </c>
      <c r="AG28" s="17" t="n">
        <f aca="false">IF('Row Index'!AG26="","✗",IF(INDEX('RAW DATA'!$M:$M,'Row Index'!AG26)="",INDEX('RAW DATA'!$L:$L,'Row Index'!AG26),INDEX('RAW DATA'!$M:$M,'Row Index'!AG26)))</f>
        <v>47.0738838563765</v>
      </c>
      <c r="AH28" s="17" t="n">
        <f aca="false">IF('Row Index'!AH26="","✗",IF(INDEX('RAW DATA'!$M:$M,'Row Index'!AH26)="",INDEX('RAW DATA'!$L:$L,'Row Index'!AH26),INDEX('RAW DATA'!$M:$M,'Row Index'!AH26)))</f>
        <v>50.747353264123</v>
      </c>
      <c r="AI28" s="17" t="n">
        <f aca="false">IF('Row Index'!AI26="","✗",IF(INDEX('RAW DATA'!$M:$M,'Row Index'!AI26)="",INDEX('RAW DATA'!$L:$L,'Row Index'!AI26),INDEX('RAW DATA'!$M:$M,'Row Index'!AI26)))</f>
        <v>57.0363766358267</v>
      </c>
      <c r="AJ28" s="17" t="n">
        <f aca="false">IF('Row Index'!AJ26="","✗",IF(INDEX('RAW DATA'!$M:$M,'Row Index'!AJ26)="",INDEX('RAW DATA'!$L:$L,'Row Index'!AJ26),INDEX('RAW DATA'!$M:$M,'Row Index'!AJ26)))</f>
        <v>55.640203281587</v>
      </c>
      <c r="AK28" s="17" t="n">
        <f aca="false">IF('Row Index'!AK26="","✗",IF(INDEX('RAW DATA'!$M:$M,'Row Index'!AK26)="",INDEX('RAW DATA'!$L:$L,'Row Index'!AK26),INDEX('RAW DATA'!$M:$M,'Row Index'!AK26)))</f>
        <v>58.6482671678988</v>
      </c>
      <c r="AL28" s="17" t="n">
        <f aca="false">IF('Row Index'!AL26="","✗",IF(INDEX('RAW DATA'!$M:$M,'Row Index'!AL26)="",INDEX('RAW DATA'!$L:$L,'Row Index'!AL26),INDEX('RAW DATA'!$M:$M,'Row Index'!AL26)))</f>
        <v>59.2103547871648</v>
      </c>
      <c r="AM28" s="17" t="n">
        <f aca="false">IF('Row Index'!AM26="","✗",IF(INDEX('RAW DATA'!$M:$M,'Row Index'!AM26)="",INDEX('RAW DATA'!$L:$L,'Row Index'!AM26),INDEX('RAW DATA'!$M:$M,'Row Index'!AM26)))</f>
        <v>63.1286789660985</v>
      </c>
      <c r="AN28" s="17" t="n">
        <f aca="false">IF('Row Index'!AN26="","✗",IF(INDEX('RAW DATA'!$M:$M,'Row Index'!AN26)="",INDEX('RAW DATA'!$L:$L,'Row Index'!AN26),INDEX('RAW DATA'!$M:$M,'Row Index'!AN26)))</f>
        <v>62.685310792044</v>
      </c>
      <c r="AO28" s="17" t="n">
        <f aca="false">IF('Row Index'!AO26="","✗",IF(INDEX('RAW DATA'!$M:$M,'Row Index'!AO26)="",INDEX('RAW DATA'!$L:$L,'Row Index'!AO26),INDEX('RAW DATA'!$M:$M,'Row Index'!AO26)))</f>
        <v>66.3909356691359</v>
      </c>
      <c r="AP28" s="17" t="n">
        <f aca="false">IF('Row Index'!AP26="","✗",IF(INDEX('RAW DATA'!$M:$M,'Row Index'!AP26)="",INDEX('RAW DATA'!$L:$L,'Row Index'!AP26),INDEX('RAW DATA'!$M:$M,'Row Index'!AP26)))</f>
        <v>66.8529183459411</v>
      </c>
      <c r="AQ28" s="17" t="n">
        <f aca="false">IF('Row Index'!AQ26="","✗",IF(INDEX('RAW DATA'!$M:$M,'Row Index'!AQ26)="",INDEX('RAW DATA'!$L:$L,'Row Index'!AQ26),INDEX('RAW DATA'!$M:$M,'Row Index'!AQ26)))</f>
        <v>67.2446324941987</v>
      </c>
    </row>
    <row r="29" customFormat="false" ht="15" hidden="false" customHeight="false" outlineLevel="0" collapsed="false">
      <c r="A29" s="15" t="s">
        <v>228</v>
      </c>
      <c r="B29" s="16" t="s">
        <v>153</v>
      </c>
      <c r="C29" s="17" t="n">
        <f aca="false">IF('Row Index'!C27="","✗",IF(INDEX('RAW DATA'!$M:$M,'Row Index'!C27)="",INDEX('RAW DATA'!$L:$L,'Row Index'!C27),INDEX('RAW DATA'!$M:$M,'Row Index'!C27)))</f>
        <v>33.7929037491092</v>
      </c>
      <c r="D29" s="17" t="n">
        <f aca="false">IF('Row Index'!D27="","✗",IF(INDEX('RAW DATA'!$M:$M,'Row Index'!D27)="",INDEX('RAW DATA'!$L:$L,'Row Index'!D27),INDEX('RAW DATA'!$M:$M,'Row Index'!D27)))</f>
        <v>33.2969416830593</v>
      </c>
      <c r="E29" s="17" t="n">
        <f aca="false">IF('Row Index'!E27="","✗",IF(INDEX('RAW DATA'!$M:$M,'Row Index'!E27)="",INDEX('RAW DATA'!$L:$L,'Row Index'!E27),INDEX('RAW DATA'!$M:$M,'Row Index'!E27)))</f>
        <v>34.981695436122</v>
      </c>
      <c r="F29" s="17" t="n">
        <f aca="false">IF('Row Index'!F27="","✗",IF(INDEX('RAW DATA'!$M:$M,'Row Index'!F27)="",INDEX('RAW DATA'!$L:$L,'Row Index'!F27),INDEX('RAW DATA'!$M:$M,'Row Index'!F27)))</f>
        <v>32.1178517345191</v>
      </c>
      <c r="G29" s="18" t="n">
        <f aca="false">IF('Row Index'!G27="","✗",IF(INDEX('RAW DATA'!$M:$M,'Row Index'!G27)="",INDEX('RAW DATA'!$L:$L,'Row Index'!G27),INDEX('RAW DATA'!$M:$M,'Row Index'!G27)))</f>
        <v>34.7294063112483</v>
      </c>
      <c r="H29" s="23" t="n">
        <f aca="false">IF('Row Index'!H27="","✗",IF(INDEX('RAW DATA'!$M:$M,'Row Index'!H27)="",INDEX('RAW DATA'!$L:$L,'Row Index'!H27),INDEX('RAW DATA'!$M:$M,'Row Index'!H27)))</f>
        <v>35.6805274641978</v>
      </c>
      <c r="I29" s="17" t="n">
        <f aca="false">IF('Row Index'!I27="","✗",IF(INDEX('RAW DATA'!$M:$M,'Row Index'!I27)="",INDEX('RAW DATA'!$L:$L,'Row Index'!I27),INDEX('RAW DATA'!$M:$M,'Row Index'!I27)))</f>
        <v>34.5417110920036</v>
      </c>
      <c r="J29" s="17" t="n">
        <f aca="false">IF('Row Index'!J27="","✗",IF(INDEX('RAW DATA'!$M:$M,'Row Index'!J27)="",INDEX('RAW DATA'!$L:$L,'Row Index'!J27),INDEX('RAW DATA'!$M:$M,'Row Index'!J27)))</f>
        <v>34.9988916308288</v>
      </c>
      <c r="K29" s="17" t="n">
        <f aca="false">IF('Row Index'!K27="","✗",IF(INDEX('RAW DATA'!$M:$M,'Row Index'!K27)="",INDEX('RAW DATA'!$L:$L,'Row Index'!K27),INDEX('RAW DATA'!$M:$M,'Row Index'!K27)))</f>
        <v>37.525000107956</v>
      </c>
      <c r="L29" s="17" t="n">
        <f aca="false">IF('Row Index'!L27="","✗",IF(INDEX('RAW DATA'!$M:$M,'Row Index'!L27)="",INDEX('RAW DATA'!$L:$L,'Row Index'!L27),INDEX('RAW DATA'!$M:$M,'Row Index'!L27)))</f>
        <v>33.7427546918163</v>
      </c>
      <c r="M29" s="17" t="n">
        <f aca="false">IF('Row Index'!M27="","✗",IF(INDEX('RAW DATA'!$M:$M,'Row Index'!M27)="",INDEX('RAW DATA'!$L:$L,'Row Index'!M27),INDEX('RAW DATA'!$M:$M,'Row Index'!M27)))</f>
        <v>38.9726055084743</v>
      </c>
      <c r="N29" s="17" t="n">
        <f aca="false">IF('Row Index'!N27="","✗",IF(INDEX('RAW DATA'!$M:$M,'Row Index'!N27)="",INDEX('RAW DATA'!$L:$L,'Row Index'!N27),INDEX('RAW DATA'!$M:$M,'Row Index'!N27)))</f>
        <v>38.2614057957233</v>
      </c>
      <c r="O29" s="17" t="n">
        <f aca="false">IF('Row Index'!O27="","✗",IF(INDEX('RAW DATA'!$M:$M,'Row Index'!O27)="",INDEX('RAW DATA'!$L:$L,'Row Index'!O27),INDEX('RAW DATA'!$M:$M,'Row Index'!O27)))</f>
        <v>39.0506014447546</v>
      </c>
      <c r="P29" s="17" t="n">
        <f aca="false">IF('Row Index'!P27="","✗",IF(INDEX('RAW DATA'!$M:$M,'Row Index'!P27)="",INDEX('RAW DATA'!$L:$L,'Row Index'!P27),INDEX('RAW DATA'!$M:$M,'Row Index'!P27)))</f>
        <v>38.5215972737179</v>
      </c>
      <c r="Q29" s="17" t="n">
        <f aca="false">IF('Row Index'!Q27="","✗",IF(INDEX('RAW DATA'!$M:$M,'Row Index'!Q27)="",INDEX('RAW DATA'!$L:$L,'Row Index'!Q27),INDEX('RAW DATA'!$M:$M,'Row Index'!Q27)))</f>
        <v>41.6674911087607</v>
      </c>
      <c r="R29" s="17" t="n">
        <f aca="false">IF('Row Index'!R27="","✗",IF(INDEX('RAW DATA'!$M:$M,'Row Index'!R27)="",INDEX('RAW DATA'!$L:$L,'Row Index'!R27),INDEX('RAW DATA'!$M:$M,'Row Index'!R27)))</f>
        <v>39.6789143897316</v>
      </c>
      <c r="S29" s="17" t="n">
        <f aca="false">IF('Row Index'!S27="","✗",IF(INDEX('RAW DATA'!$M:$M,'Row Index'!S27)="",INDEX('RAW DATA'!$L:$L,'Row Index'!S27),INDEX('RAW DATA'!$M:$M,'Row Index'!S27)))</f>
        <v>42.3028236516403</v>
      </c>
      <c r="T29" s="17" t="n">
        <f aca="false">IF('Row Index'!T27="","✗",IF(INDEX('RAW DATA'!$M:$M,'Row Index'!T27)="",INDEX('RAW DATA'!$L:$L,'Row Index'!T27),INDEX('RAW DATA'!$M:$M,'Row Index'!T27)))</f>
        <v>40.758218894854</v>
      </c>
      <c r="U29" s="17" t="n">
        <f aca="false">IF('Row Index'!U27="","✗",IF(INDEX('RAW DATA'!$M:$M,'Row Index'!U27)="",INDEX('RAW DATA'!$L:$L,'Row Index'!U27),INDEX('RAW DATA'!$M:$M,'Row Index'!U27)))</f>
        <v>45.6864506471871</v>
      </c>
      <c r="V29" s="18" t="n">
        <f aca="false">IF('Row Index'!V27="","✗",IF(INDEX('RAW DATA'!$M:$M,'Row Index'!V27)="",INDEX('RAW DATA'!$L:$L,'Row Index'!V27),INDEX('RAW DATA'!$M:$M,'Row Index'!V27)))</f>
        <v>45.8640986780146</v>
      </c>
      <c r="W29" s="17" t="n">
        <f aca="false">IF('Row Index'!W27="","✗",IF(INDEX('RAW DATA'!$M:$M,'Row Index'!W27)="",INDEX('RAW DATA'!$L:$L,'Row Index'!W27),INDEX('RAW DATA'!$M:$M,'Row Index'!W27)))</f>
        <v>41.2282777876454</v>
      </c>
      <c r="X29" s="17" t="n">
        <f aca="false">IF('Row Index'!X27="","✗",IF(INDEX('RAW DATA'!$M:$M,'Row Index'!X27)="",INDEX('RAW DATA'!$L:$L,'Row Index'!X27),INDEX('RAW DATA'!$M:$M,'Row Index'!X27)))</f>
        <v>46.363315356139</v>
      </c>
      <c r="Y29" s="17" t="n">
        <f aca="false">IF('Row Index'!Y27="","✗",IF(INDEX('RAW DATA'!$M:$M,'Row Index'!Y27)="",INDEX('RAW DATA'!$L:$L,'Row Index'!Y27),INDEX('RAW DATA'!$M:$M,'Row Index'!Y27)))</f>
        <v>44.1169649645488</v>
      </c>
      <c r="Z29" s="18" t="n">
        <f aca="false">IF('Row Index'!Z27="","✗",IF(INDEX('RAW DATA'!$M:$M,'Row Index'!Z27)="",INDEX('RAW DATA'!$L:$L,'Row Index'!Z27),INDEX('RAW DATA'!$M:$M,'Row Index'!Z27)))</f>
        <v>46.5768503746541</v>
      </c>
      <c r="AA29" s="19" t="str">
        <f aca="false">IF('Row Index'!AA27="","⏳",IF(INDEX('RAW DATA'!$M:$M,'Row Index'!AA27)="",INDEX('RAW DATA'!$L:$L,'Row Index'!AA27),INDEX('RAW DATA'!$M:$M,'Row Index'!AA27)))</f>
        <v>⏳</v>
      </c>
      <c r="AB29" s="17" t="n">
        <f aca="false">IF('Row Index'!AB27="","✗",IF(INDEX('RAW DATA'!$M:$M,'Row Index'!AB27)="",INDEX('RAW DATA'!$L:$L,'Row Index'!AB27),INDEX('RAW DATA'!$M:$M,'Row Index'!AB27)))</f>
        <v>48.3753760851941</v>
      </c>
      <c r="AC29" s="17" t="n">
        <f aca="false">IF('Row Index'!AC27="","✗",IF(INDEX('RAW DATA'!$M:$M,'Row Index'!AC27)="",INDEX('RAW DATA'!$L:$L,'Row Index'!AC27),INDEX('RAW DATA'!$M:$M,'Row Index'!AC27)))</f>
        <v>46.3507625301734</v>
      </c>
      <c r="AD29" s="17" t="n">
        <f aca="false">IF('Row Index'!AD27="","✗",IF(INDEX('RAW DATA'!$M:$M,'Row Index'!AD27)="",INDEX('RAW DATA'!$L:$L,'Row Index'!AD27),INDEX('RAW DATA'!$M:$M,'Row Index'!AD27)))</f>
        <v>48.9642509587299</v>
      </c>
      <c r="AE29" s="17" t="n">
        <f aca="false">IF('Row Index'!AE27="","✗",IF(INDEX('RAW DATA'!$M:$M,'Row Index'!AE27)="",INDEX('RAW DATA'!$L:$L,'Row Index'!AE27),INDEX('RAW DATA'!$M:$M,'Row Index'!AE27)))</f>
        <v>48.5132574041938</v>
      </c>
      <c r="AF29" s="17" t="n">
        <f aca="false">IF('Row Index'!AF27="","✗",IF(INDEX('RAW DATA'!$M:$M,'Row Index'!AF27)="",INDEX('RAW DATA'!$L:$L,'Row Index'!AF27),INDEX('RAW DATA'!$M:$M,'Row Index'!AF27)))</f>
        <v>53.1343429916819</v>
      </c>
      <c r="AG29" s="17" t="n">
        <f aca="false">IF('Row Index'!AG27="","✗",IF(INDEX('RAW DATA'!$M:$M,'Row Index'!AG27)="",INDEX('RAW DATA'!$L:$L,'Row Index'!AG27),INDEX('RAW DATA'!$M:$M,'Row Index'!AG27)))</f>
        <v>47.7264939217706</v>
      </c>
      <c r="AH29" s="17" t="n">
        <f aca="false">IF('Row Index'!AH27="","✗",IF(INDEX('RAW DATA'!$M:$M,'Row Index'!AH27)="",INDEX('RAW DATA'!$L:$L,'Row Index'!AH27),INDEX('RAW DATA'!$M:$M,'Row Index'!AH27)))</f>
        <v>50.6433896365467</v>
      </c>
      <c r="AI29" s="17" t="n">
        <f aca="false">IF('Row Index'!AI27="","✗",IF(INDEX('RAW DATA'!$M:$M,'Row Index'!AI27)="",INDEX('RAW DATA'!$L:$L,'Row Index'!AI27),INDEX('RAW DATA'!$M:$M,'Row Index'!AI27)))</f>
        <v>55.7425016619876</v>
      </c>
      <c r="AJ29" s="17" t="n">
        <f aca="false">IF('Row Index'!AJ27="","✗",IF(INDEX('RAW DATA'!$M:$M,'Row Index'!AJ27)="",INDEX('RAW DATA'!$L:$L,'Row Index'!AJ27),INDEX('RAW DATA'!$M:$M,'Row Index'!AJ27)))</f>
        <v>55.4231083126558</v>
      </c>
      <c r="AK29" s="17" t="n">
        <f aca="false">IF('Row Index'!AK27="","✗",IF(INDEX('RAW DATA'!$M:$M,'Row Index'!AK27)="",INDEX('RAW DATA'!$L:$L,'Row Index'!AK27),INDEX('RAW DATA'!$M:$M,'Row Index'!AK27)))</f>
        <v>58.1855339393405</v>
      </c>
      <c r="AL29" s="17" t="n">
        <f aca="false">IF('Row Index'!AL27="","✗",IF(INDEX('RAW DATA'!$M:$M,'Row Index'!AL27)="",INDEX('RAW DATA'!$L:$L,'Row Index'!AL27),INDEX('RAW DATA'!$M:$M,'Row Index'!AL27)))</f>
        <v>59.3413501395127</v>
      </c>
      <c r="AM29" s="17" t="n">
        <f aca="false">IF('Row Index'!AM27="","✗",IF(INDEX('RAW DATA'!$M:$M,'Row Index'!AM27)="",INDEX('RAW DATA'!$L:$L,'Row Index'!AM27),INDEX('RAW DATA'!$M:$M,'Row Index'!AM27)))</f>
        <v>62.9826592608643</v>
      </c>
      <c r="AN29" s="17" t="n">
        <f aca="false">IF('Row Index'!AN27="","✗",IF(INDEX('RAW DATA'!$M:$M,'Row Index'!AN27)="",INDEX('RAW DATA'!$L:$L,'Row Index'!AN27),INDEX('RAW DATA'!$M:$M,'Row Index'!AN27)))</f>
        <v>63.1058070084456</v>
      </c>
      <c r="AO29" s="17" t="n">
        <f aca="false">IF('Row Index'!AO27="","✗",IF(INDEX('RAW DATA'!$M:$M,'Row Index'!AO27)="",INDEX('RAW DATA'!$L:$L,'Row Index'!AO27),INDEX('RAW DATA'!$M:$M,'Row Index'!AO27)))</f>
        <v>66.0336651925421</v>
      </c>
      <c r="AP29" s="17" t="n">
        <f aca="false">IF('Row Index'!AP27="","✗",IF(INDEX('RAW DATA'!$M:$M,'Row Index'!AP27)="",INDEX('RAW DATA'!$L:$L,'Row Index'!AP27),INDEX('RAW DATA'!$M:$M,'Row Index'!AP27)))</f>
        <v>66.1703035392124</v>
      </c>
      <c r="AQ29" s="17" t="n">
        <f aca="false">IF('Row Index'!AQ27="","✗",IF(INDEX('RAW DATA'!$M:$M,'Row Index'!AQ27)="",INDEX('RAW DATA'!$L:$L,'Row Index'!AQ27),INDEX('RAW DATA'!$M:$M,'Row Index'!AQ27)))</f>
        <v>67.4231602996529</v>
      </c>
    </row>
    <row r="30" customFormat="false" ht="15" hidden="false" customHeight="false" outlineLevel="0" collapsed="false">
      <c r="A30" s="15" t="s">
        <v>231</v>
      </c>
      <c r="B30" s="16" t="s">
        <v>153</v>
      </c>
      <c r="C30" s="17" t="n">
        <f aca="false">IF('Row Index'!C28="","✗",IF(INDEX('RAW DATA'!$M:$M,'Row Index'!C28)="",INDEX('RAW DATA'!$L:$L,'Row Index'!C28),INDEX('RAW DATA'!$M:$M,'Row Index'!C28)))</f>
        <v>39.4006712354692</v>
      </c>
      <c r="D30" s="25" t="n">
        <f aca="false">IF('Row Index'!D28="","✗",IF(INDEX('RAW DATA'!$M:$M,'Row Index'!D28)="",INDEX('RAW DATA'!$L:$L,'Row Index'!D28),INDEX('RAW DATA'!$M:$M,'Row Index'!D28)))</f>
        <v>34.6172647528024</v>
      </c>
      <c r="E30" s="20" t="n">
        <f aca="false">IF('Row Index'!E28="","✗",IF(INDEX('RAW DATA'!$M:$M,'Row Index'!E28)="",INDEX('RAW DATA'!$L:$L,'Row Index'!E28),INDEX('RAW DATA'!$M:$M,'Row Index'!E28)))</f>
        <v>42.8565071774693</v>
      </c>
      <c r="F30" s="17" t="n">
        <f aca="false">IF('Row Index'!F28="","✗",IF(INDEX('RAW DATA'!$M:$M,'Row Index'!F28)="",INDEX('RAW DATA'!$L:$L,'Row Index'!F28),INDEX('RAW DATA'!$M:$M,'Row Index'!F28)))</f>
        <v>34.630401314005</v>
      </c>
      <c r="G30" s="18" t="n">
        <f aca="false">IF('Row Index'!G28="","✗",IF(INDEX('RAW DATA'!$M:$M,'Row Index'!G28)="",INDEX('RAW DATA'!$L:$L,'Row Index'!G28),INDEX('RAW DATA'!$M:$M,'Row Index'!G28)))</f>
        <v>41.8177838152623</v>
      </c>
      <c r="H30" s="17" t="n">
        <f aca="false">IF('Row Index'!H28="","✗",IF(INDEX('RAW DATA'!$M:$M,'Row Index'!H28)="",INDEX('RAW DATA'!$L:$L,'Row Index'!H28),INDEX('RAW DATA'!$M:$M,'Row Index'!H28)))</f>
        <v>38.1613521817458</v>
      </c>
      <c r="I30" s="17" t="n">
        <f aca="false">IF('Row Index'!I28="","✗",IF(INDEX('RAW DATA'!$M:$M,'Row Index'!I28)="",INDEX('RAW DATA'!$L:$L,'Row Index'!I28),INDEX('RAW DATA'!$M:$M,'Row Index'!I28)))</f>
        <v>39.2236904067743</v>
      </c>
      <c r="J30" s="17" t="n">
        <f aca="false">IF('Row Index'!J28="","✗",IF(INDEX('RAW DATA'!$M:$M,'Row Index'!J28)="",INDEX('RAW DATA'!$L:$L,'Row Index'!J28),INDEX('RAW DATA'!$M:$M,'Row Index'!J28)))</f>
        <v>34.8908924276425</v>
      </c>
      <c r="K30" s="17" t="n">
        <f aca="false">IF('Row Index'!K28="","✗",IF(INDEX('RAW DATA'!$M:$M,'Row Index'!K28)="",INDEX('RAW DATA'!$L:$L,'Row Index'!K28),INDEX('RAW DATA'!$M:$M,'Row Index'!K28)))</f>
        <v>41.7482460359625</v>
      </c>
      <c r="L30" s="17" t="n">
        <f aca="false">IF('Row Index'!L28="","✗",IF(INDEX('RAW DATA'!$M:$M,'Row Index'!L28)="",INDEX('RAW DATA'!$L:$L,'Row Index'!L28),INDEX('RAW DATA'!$M:$M,'Row Index'!L28)))</f>
        <v>35.5400718036059</v>
      </c>
      <c r="M30" s="17" t="n">
        <f aca="false">IF('Row Index'!M28="","✗",IF(INDEX('RAW DATA'!$M:$M,'Row Index'!M28)="",INDEX('RAW DATA'!$L:$L,'Row Index'!M28),INDEX('RAW DATA'!$M:$M,'Row Index'!M28)))</f>
        <v>41.6659184408611</v>
      </c>
      <c r="N30" s="17" t="n">
        <f aca="false">IF('Row Index'!N28="","✗",IF(INDEX('RAW DATA'!$M:$M,'Row Index'!N28)="",INDEX('RAW DATA'!$L:$L,'Row Index'!N28),INDEX('RAW DATA'!$M:$M,'Row Index'!N28)))</f>
        <v>39.7588582036105</v>
      </c>
      <c r="O30" s="17" t="n">
        <f aca="false">IF('Row Index'!O28="","✗",IF(INDEX('RAW DATA'!$M:$M,'Row Index'!O28)="",INDEX('RAW DATA'!$L:$L,'Row Index'!O28),INDEX('RAW DATA'!$M:$M,'Row Index'!O28)))</f>
        <v>40.5266478256231</v>
      </c>
      <c r="P30" s="17" t="n">
        <f aca="false">IF('Row Index'!P28="","✗",IF(INDEX('RAW DATA'!$M:$M,'Row Index'!P28)="",INDEX('RAW DATA'!$L:$L,'Row Index'!P28),INDEX('RAW DATA'!$M:$M,'Row Index'!P28)))</f>
        <v>40.0422871353352</v>
      </c>
      <c r="Q30" s="17" t="n">
        <f aca="false">IF('Row Index'!Q28="","✗",IF(INDEX('RAW DATA'!$M:$M,'Row Index'!Q28)="",INDEX('RAW DATA'!$L:$L,'Row Index'!Q28),INDEX('RAW DATA'!$M:$M,'Row Index'!Q28)))</f>
        <v>42.0271818318351</v>
      </c>
      <c r="R30" s="17" t="n">
        <f aca="false">IF('Row Index'!R28="","✗",IF(INDEX('RAW DATA'!$M:$M,'Row Index'!R28)="",INDEX('RAW DATA'!$L:$L,'Row Index'!R28),INDEX('RAW DATA'!$M:$M,'Row Index'!R28)))</f>
        <v>40.6550271514041</v>
      </c>
      <c r="S30" s="17" t="n">
        <f aca="false">IF('Row Index'!S28="","✗",IF(INDEX('RAW DATA'!$M:$M,'Row Index'!S28)="",INDEX('RAW DATA'!$L:$L,'Row Index'!S28),INDEX('RAW DATA'!$M:$M,'Row Index'!S28)))</f>
        <v>43.3125684998276</v>
      </c>
      <c r="T30" s="17" t="n">
        <f aca="false">IF('Row Index'!T28="","✗",IF(INDEX('RAW DATA'!$M:$M,'Row Index'!T28)="",INDEX('RAW DATA'!$L:$L,'Row Index'!T28),INDEX('RAW DATA'!$M:$M,'Row Index'!T28)))</f>
        <v>41.844267104</v>
      </c>
      <c r="U30" s="17" t="n">
        <f aca="false">IF('Row Index'!U28="","✗",IF(INDEX('RAW DATA'!$M:$M,'Row Index'!U28)="",INDEX('RAW DATA'!$L:$L,'Row Index'!U28),INDEX('RAW DATA'!$M:$M,'Row Index'!U28)))</f>
        <v>44.9619952462218</v>
      </c>
      <c r="V30" s="18" t="n">
        <f aca="false">IF('Row Index'!V28="","✗",IF(INDEX('RAW DATA'!$M:$M,'Row Index'!V28)="",INDEX('RAW DATA'!$L:$L,'Row Index'!V28),INDEX('RAW DATA'!$M:$M,'Row Index'!V28)))</f>
        <v>45.5145999988662</v>
      </c>
      <c r="W30" s="17" t="n">
        <f aca="false">IF('Row Index'!W28="","✗",IF(INDEX('RAW DATA'!$M:$M,'Row Index'!W28)="",INDEX('RAW DATA'!$L:$L,'Row Index'!W28),INDEX('RAW DATA'!$M:$M,'Row Index'!W28)))</f>
        <v>42.652693241038</v>
      </c>
      <c r="X30" s="17" t="n">
        <f aca="false">IF('Row Index'!X28="","✗",IF(INDEX('RAW DATA'!$M:$M,'Row Index'!X28)="",INDEX('RAW DATA'!$L:$L,'Row Index'!X28),INDEX('RAW DATA'!$M:$M,'Row Index'!X28)))</f>
        <v>46.8911559847017</v>
      </c>
      <c r="Y30" s="17" t="n">
        <f aca="false">IF('Row Index'!Y28="","✗",IF(INDEX('RAW DATA'!$M:$M,'Row Index'!Y28)="",INDEX('RAW DATA'!$L:$L,'Row Index'!Y28),INDEX('RAW DATA'!$M:$M,'Row Index'!Y28)))</f>
        <v>44.9783839853569</v>
      </c>
      <c r="Z30" s="18" t="n">
        <f aca="false">IF('Row Index'!Z28="","✗",IF(INDEX('RAW DATA'!$M:$M,'Row Index'!Z28)="",INDEX('RAW DATA'!$L:$L,'Row Index'!Z28),INDEX('RAW DATA'!$M:$M,'Row Index'!Z28)))</f>
        <v>47.8194484727747</v>
      </c>
      <c r="AA30" s="19" t="str">
        <f aca="false">IF('Row Index'!AA28="","⏳",IF(INDEX('RAW DATA'!$M:$M,'Row Index'!AA28)="",INDEX('RAW DATA'!$L:$L,'Row Index'!AA28),INDEX('RAW DATA'!$M:$M,'Row Index'!AA28)))</f>
        <v>⏳</v>
      </c>
      <c r="AB30" s="17" t="n">
        <f aca="false">IF('Row Index'!AB28="","✗",IF(INDEX('RAW DATA'!$M:$M,'Row Index'!AB28)="",INDEX('RAW DATA'!$L:$L,'Row Index'!AB28),INDEX('RAW DATA'!$M:$M,'Row Index'!AB28)))</f>
        <v>49.3769244373772</v>
      </c>
      <c r="AC30" s="17" t="n">
        <f aca="false">IF('Row Index'!AC28="","✗",IF(INDEX('RAW DATA'!$M:$M,'Row Index'!AC28)="",INDEX('RAW DATA'!$L:$L,'Row Index'!AC28),INDEX('RAW DATA'!$M:$M,'Row Index'!AC28)))</f>
        <v>47.3966300981841</v>
      </c>
      <c r="AD30" s="17" t="n">
        <f aca="false">IF('Row Index'!AD28="","✗",IF(INDEX('RAW DATA'!$M:$M,'Row Index'!AD28)="",INDEX('RAW DATA'!$L:$L,'Row Index'!AD28),INDEX('RAW DATA'!$M:$M,'Row Index'!AD28)))</f>
        <v>50.9755212913328</v>
      </c>
      <c r="AE30" s="23" t="n">
        <f aca="false">IF('Row Index'!AE28="","✗",IF(INDEX('RAW DATA'!$M:$M,'Row Index'!AE28)="",INDEX('RAW DATA'!$L:$L,'Row Index'!AE28),INDEX('RAW DATA'!$M:$M,'Row Index'!AE28)))</f>
        <v>49.7827794335823</v>
      </c>
      <c r="AF30" s="17" t="n">
        <f aca="false">IF('Row Index'!AF28="","✗",IF(INDEX('RAW DATA'!$M:$M,'Row Index'!AF28)="",INDEX('RAW DATA'!$L:$L,'Row Index'!AF28),INDEX('RAW DATA'!$M:$M,'Row Index'!AF28)))</f>
        <v>56.1564146377376</v>
      </c>
      <c r="AG30" s="17" t="n">
        <f aca="false">IF('Row Index'!AG28="","✗",IF(INDEX('RAW DATA'!$M:$M,'Row Index'!AG28)="",INDEX('RAW DATA'!$L:$L,'Row Index'!AG28),INDEX('RAW DATA'!$M:$M,'Row Index'!AG28)))</f>
        <v>49.0420235867429</v>
      </c>
      <c r="AH30" s="17" t="n">
        <f aca="false">IF('Row Index'!AH28="","✗",IF(INDEX('RAW DATA'!$M:$M,'Row Index'!AH28)="",INDEX('RAW DATA'!$L:$L,'Row Index'!AH28),INDEX('RAW DATA'!$M:$M,'Row Index'!AH28)))</f>
        <v>53.7703075034148</v>
      </c>
      <c r="AI30" s="17" t="n">
        <f aca="false">IF('Row Index'!AI28="","✗",IF(INDEX('RAW DATA'!$M:$M,'Row Index'!AI28)="",INDEX('RAW DATA'!$L:$L,'Row Index'!AI28),INDEX('RAW DATA'!$M:$M,'Row Index'!AI28)))</f>
        <v>59.7325310024089</v>
      </c>
      <c r="AJ30" s="17" t="n">
        <f aca="false">IF('Row Index'!AJ28="","✗",IF(INDEX('RAW DATA'!$M:$M,'Row Index'!AJ28)="",INDEX('RAW DATA'!$L:$L,'Row Index'!AJ28),INDEX('RAW DATA'!$M:$M,'Row Index'!AJ28)))</f>
        <v>57.174273512415</v>
      </c>
      <c r="AK30" s="17" t="n">
        <f aca="false">IF('Row Index'!AK28="","✗",IF(INDEX('RAW DATA'!$M:$M,'Row Index'!AK28)="",INDEX('RAW DATA'!$L:$L,'Row Index'!AK28),INDEX('RAW DATA'!$M:$M,'Row Index'!AK28)))</f>
        <v>58.5090267427169</v>
      </c>
      <c r="AL30" s="17" t="n">
        <f aca="false">IF('Row Index'!AL28="","✗",IF(INDEX('RAW DATA'!$M:$M,'Row Index'!AL28)="",INDEX('RAW DATA'!$L:$L,'Row Index'!AL28),INDEX('RAW DATA'!$M:$M,'Row Index'!AL28)))</f>
        <v>61.2586611662581</v>
      </c>
      <c r="AM30" s="17" t="n">
        <f aca="false">IF('Row Index'!AM28="","✗",IF(INDEX('RAW DATA'!$M:$M,'Row Index'!AM28)="",INDEX('RAW DATA'!$L:$L,'Row Index'!AM28),INDEX('RAW DATA'!$M:$M,'Row Index'!AM28)))</f>
        <v>63.7158002175236</v>
      </c>
      <c r="AN30" s="17" t="n">
        <f aca="false">IF('Row Index'!AN28="","✗",IF(INDEX('RAW DATA'!$M:$M,'Row Index'!AN28)="",INDEX('RAW DATA'!$L:$L,'Row Index'!AN28),INDEX('RAW DATA'!$M:$M,'Row Index'!AN28)))</f>
        <v>63.8333956876105</v>
      </c>
      <c r="AO30" s="17" t="n">
        <f aca="false">IF('Row Index'!AO28="","✗",IF(INDEX('RAW DATA'!$M:$M,'Row Index'!AO28)="",INDEX('RAW DATA'!$L:$L,'Row Index'!AO28),INDEX('RAW DATA'!$M:$M,'Row Index'!AO28)))</f>
        <v>66.9975570134246</v>
      </c>
      <c r="AP30" s="17" t="n">
        <f aca="false">IF('Row Index'!AP28="","✗",IF(INDEX('RAW DATA'!$M:$M,'Row Index'!AP28)="",INDEX('RAW DATA'!$L:$L,'Row Index'!AP28),INDEX('RAW DATA'!$M:$M,'Row Index'!AP28)))</f>
        <v>66.8842229511476</v>
      </c>
      <c r="AQ30" s="17" t="n">
        <f aca="false">IF('Row Index'!AQ28="","✗",IF(INDEX('RAW DATA'!$M:$M,'Row Index'!AQ28)="",INDEX('RAW DATA'!$L:$L,'Row Index'!AQ28),INDEX('RAW DATA'!$M:$M,'Row Index'!AQ28)))</f>
        <v>67.6866587823072</v>
      </c>
    </row>
    <row r="31" customFormat="false" ht="15" hidden="false" customHeight="false" outlineLevel="0" collapsed="false">
      <c r="A31" s="15" t="s">
        <v>234</v>
      </c>
      <c r="B31" s="16" t="s">
        <v>153</v>
      </c>
      <c r="C31" s="17" t="n">
        <f aca="false">IF('Row Index'!C29="","✗",IF(INDEX('RAW DATA'!$M:$M,'Row Index'!C29)="",INDEX('RAW DATA'!$L:$L,'Row Index'!C29),INDEX('RAW DATA'!$M:$M,'Row Index'!C29)))</f>
        <v>41.4612903215854</v>
      </c>
      <c r="D31" s="17" t="n">
        <f aca="false">IF('Row Index'!D29="","✗",IF(INDEX('RAW DATA'!$M:$M,'Row Index'!D29)="",INDEX('RAW DATA'!$L:$L,'Row Index'!D29),INDEX('RAW DATA'!$M:$M,'Row Index'!D29)))</f>
        <v>35.0634930948705</v>
      </c>
      <c r="E31" s="17" t="n">
        <f aca="false">IF('Row Index'!E29="","✗",IF(INDEX('RAW DATA'!$M:$M,'Row Index'!E29)="",INDEX('RAW DATA'!$L:$L,'Row Index'!E29),INDEX('RAW DATA'!$M:$M,'Row Index'!E29)))</f>
        <v>40.8705325643898</v>
      </c>
      <c r="F31" s="17" t="n">
        <f aca="false">IF('Row Index'!F29="","✗",IF(INDEX('RAW DATA'!$M:$M,'Row Index'!F29)="",INDEX('RAW DATA'!$L:$L,'Row Index'!F29),INDEX('RAW DATA'!$M:$M,'Row Index'!F29)))</f>
        <v>34.6470980238735</v>
      </c>
      <c r="G31" s="28" t="n">
        <f aca="false">IF('Row Index'!G29="","✗",IF(INDEX('RAW DATA'!$M:$M,'Row Index'!G29)="",INDEX('RAW DATA'!$L:$L,'Row Index'!G29),INDEX('RAW DATA'!$M:$M,'Row Index'!G29)))</f>
        <v>40.2967841617888</v>
      </c>
      <c r="H31" s="17" t="n">
        <f aca="false">IF('Row Index'!H29="","✗",IF(INDEX('RAW DATA'!$M:$M,'Row Index'!H29)="",INDEX('RAW DATA'!$L:$L,'Row Index'!H29),INDEX('RAW DATA'!$M:$M,'Row Index'!H29)))</f>
        <v>38.666380620489</v>
      </c>
      <c r="I31" s="17" t="n">
        <f aca="false">IF('Row Index'!I29="","✗",IF(INDEX('RAW DATA'!$M:$M,'Row Index'!I29)="",INDEX('RAW DATA'!$L:$L,'Row Index'!I29),INDEX('RAW DATA'!$M:$M,'Row Index'!I29)))</f>
        <v>40.2785396544523</v>
      </c>
      <c r="J31" s="17" t="n">
        <f aca="false">IF('Row Index'!J29="","✗",IF(INDEX('RAW DATA'!$M:$M,'Row Index'!J29)="",INDEX('RAW DATA'!$L:$L,'Row Index'!J29),INDEX('RAW DATA'!$M:$M,'Row Index'!J29)))</f>
        <v>36.3747860667674</v>
      </c>
      <c r="K31" s="17" t="n">
        <f aca="false">IF('Row Index'!K29="","✗",IF(INDEX('RAW DATA'!$M:$M,'Row Index'!K29)="",INDEX('RAW DATA'!$L:$L,'Row Index'!K29),INDEX('RAW DATA'!$M:$M,'Row Index'!K29)))</f>
        <v>44.5197306555864</v>
      </c>
      <c r="L31" s="26" t="str">
        <f aca="false">IF('Row Index'!L29="","✗",IF(INDEX('RAW DATA'!$M:$M,'Row Index'!L29)="",INDEX('RAW DATA'!$L:$L,'Row Index'!L29),INDEX('RAW DATA'!$M:$M,'Row Index'!L29)))</f>
        <v>✗⇲</v>
      </c>
      <c r="M31" s="21" t="n">
        <f aca="false">IF('Row Index'!M29="","✗",IF(INDEX('RAW DATA'!$M:$M,'Row Index'!M29)="",INDEX('RAW DATA'!$L:$L,'Row Index'!M29),INDEX('RAW DATA'!$M:$M,'Row Index'!M29)))</f>
        <v>46.0140365154816</v>
      </c>
      <c r="N31" s="17" t="n">
        <f aca="false">IF('Row Index'!N29="","✗",IF(INDEX('RAW DATA'!$M:$M,'Row Index'!N29)="",INDEX('RAW DATA'!$L:$L,'Row Index'!N29),INDEX('RAW DATA'!$M:$M,'Row Index'!N29)))</f>
        <v>43.8585946135702</v>
      </c>
      <c r="O31" s="17" t="n">
        <f aca="false">IF('Row Index'!O29="","✗",IF(INDEX('RAW DATA'!$M:$M,'Row Index'!O29)="",INDEX('RAW DATA'!$L:$L,'Row Index'!O29),INDEX('RAW DATA'!$M:$M,'Row Index'!O29)))</f>
        <v>43.4042691508318</v>
      </c>
      <c r="P31" s="17" t="n">
        <f aca="false">IF('Row Index'!P29="","✗",IF(INDEX('RAW DATA'!$M:$M,'Row Index'!P29)="",INDEX('RAW DATA'!$L:$L,'Row Index'!P29),INDEX('RAW DATA'!$M:$M,'Row Index'!P29)))</f>
        <v>45.5808219967577</v>
      </c>
      <c r="Q31" s="17" t="n">
        <f aca="false">IF('Row Index'!Q29="","✗",IF(INDEX('RAW DATA'!$M:$M,'Row Index'!Q29)="",INDEX('RAW DATA'!$L:$L,'Row Index'!Q29),INDEX('RAW DATA'!$M:$M,'Row Index'!Q29)))</f>
        <v>45.0816673012241</v>
      </c>
      <c r="R31" s="17" t="n">
        <f aca="false">IF('Row Index'!R29="","✗",IF(INDEX('RAW DATA'!$M:$M,'Row Index'!R29)="",INDEX('RAW DATA'!$L:$L,'Row Index'!R29),INDEX('RAW DATA'!$M:$M,'Row Index'!R29)))</f>
        <v>43.647513399817</v>
      </c>
      <c r="S31" s="17" t="n">
        <f aca="false">IF('Row Index'!S29="","✗",IF(INDEX('RAW DATA'!$M:$M,'Row Index'!S29)="",INDEX('RAW DATA'!$L:$L,'Row Index'!S29),INDEX('RAW DATA'!$M:$M,'Row Index'!S29)))</f>
        <v>45.9447665834733</v>
      </c>
      <c r="T31" s="29" t="n">
        <f aca="false">IF('Row Index'!T29="","✗",IF(INDEX('RAW DATA'!$M:$M,'Row Index'!T29)="",INDEX('RAW DATA'!$L:$L,'Row Index'!T29),INDEX('RAW DATA'!$M:$M,'Row Index'!T29)))</f>
        <v>44.254074407408</v>
      </c>
      <c r="U31" s="23" t="n">
        <f aca="false">IF('Row Index'!U29="","✗",IF(INDEX('RAW DATA'!$M:$M,'Row Index'!U29)="",INDEX('RAW DATA'!$L:$L,'Row Index'!U29),INDEX('RAW DATA'!$M:$M,'Row Index'!U29)))</f>
        <v>47.3310858885795</v>
      </c>
      <c r="V31" s="18" t="n">
        <f aca="false">IF('Row Index'!V29="","✗",IF(INDEX('RAW DATA'!$M:$M,'Row Index'!V29)="",INDEX('RAW DATA'!$L:$L,'Row Index'!V29),INDEX('RAW DATA'!$M:$M,'Row Index'!V29)))</f>
        <v>45.4782784053961</v>
      </c>
      <c r="W31" s="17" t="n">
        <f aca="false">IF('Row Index'!W29="","✗",IF(INDEX('RAW DATA'!$M:$M,'Row Index'!W29)="",INDEX('RAW DATA'!$L:$L,'Row Index'!W29),INDEX('RAW DATA'!$M:$M,'Row Index'!W29)))</f>
        <v>46.3486572169682</v>
      </c>
      <c r="X31" s="17" t="n">
        <f aca="false">IF('Row Index'!X29="","✗",IF(INDEX('RAW DATA'!$M:$M,'Row Index'!X29)="",INDEX('RAW DATA'!$L:$L,'Row Index'!X29),INDEX('RAW DATA'!$M:$M,'Row Index'!X29)))</f>
        <v>47.7222047879168</v>
      </c>
      <c r="Y31" s="17" t="n">
        <f aca="false">IF('Row Index'!Y29="","✗",IF(INDEX('RAW DATA'!$M:$M,'Row Index'!Y29)="",INDEX('RAW DATA'!$L:$L,'Row Index'!Y29),INDEX('RAW DATA'!$M:$M,'Row Index'!Y29)))</f>
        <v>46.083367523663</v>
      </c>
      <c r="Z31" s="27" t="n">
        <f aca="false">IF('Row Index'!Z29="","✗",IF(INDEX('RAW DATA'!$M:$M,'Row Index'!Z29)="",INDEX('RAW DATA'!$L:$L,'Row Index'!Z29),INDEX('RAW DATA'!$M:$M,'Row Index'!Z29)))</f>
        <v>51.2538489750256</v>
      </c>
      <c r="AA31" s="19" t="str">
        <f aca="false">IF('Row Index'!AA29="","⏳",IF(INDEX('RAW DATA'!$M:$M,'Row Index'!AA29)="",INDEX('RAW DATA'!$L:$L,'Row Index'!AA29),INDEX('RAW DATA'!$M:$M,'Row Index'!AA29)))</f>
        <v>⏳</v>
      </c>
      <c r="AB31" s="17" t="n">
        <f aca="false">IF('Row Index'!AB29="","✗",IF(INDEX('RAW DATA'!$M:$M,'Row Index'!AB29)="",INDEX('RAW DATA'!$L:$L,'Row Index'!AB29),INDEX('RAW DATA'!$M:$M,'Row Index'!AB29)))</f>
        <v>50.2180151911472</v>
      </c>
      <c r="AC31" s="17" t="n">
        <f aca="false">IF('Row Index'!AC29="","✗",IF(INDEX('RAW DATA'!$M:$M,'Row Index'!AC29)="",INDEX('RAW DATA'!$L:$L,'Row Index'!AC29),INDEX('RAW DATA'!$M:$M,'Row Index'!AC29)))</f>
        <v>49.2000341214674</v>
      </c>
      <c r="AD31" s="17" t="n">
        <f aca="false">IF('Row Index'!AD29="","✗",IF(INDEX('RAW DATA'!$M:$M,'Row Index'!AD29)="",INDEX('RAW DATA'!$L:$L,'Row Index'!AD29),INDEX('RAW DATA'!$M:$M,'Row Index'!AD29)))</f>
        <v>50.2561496641137</v>
      </c>
      <c r="AE31" s="17" t="n">
        <f aca="false">IF('Row Index'!AE29="","✗",IF(INDEX('RAW DATA'!$M:$M,'Row Index'!AE29)="",INDEX('RAW DATA'!$L:$L,'Row Index'!AE29),INDEX('RAW DATA'!$M:$M,'Row Index'!AE29)))</f>
        <v>49.7796117208961</v>
      </c>
      <c r="AF31" s="17" t="n">
        <f aca="false">IF('Row Index'!AF29="","✗",IF(INDEX('RAW DATA'!$M:$M,'Row Index'!AF29)="",INDEX('RAW DATA'!$L:$L,'Row Index'!AF29),INDEX('RAW DATA'!$M:$M,'Row Index'!AF29)))</f>
        <v>53.3227274080833</v>
      </c>
      <c r="AG31" s="17" t="n">
        <f aca="false">IF('Row Index'!AG29="","✗",IF(INDEX('RAW DATA'!$M:$M,'Row Index'!AG29)="",INDEX('RAW DATA'!$L:$L,'Row Index'!AG29),INDEX('RAW DATA'!$M:$M,'Row Index'!AG29)))</f>
        <v>50.5218609340209</v>
      </c>
      <c r="AH31" s="17" t="n">
        <f aca="false">IF('Row Index'!AH29="","✗",IF(INDEX('RAW DATA'!$M:$M,'Row Index'!AH29)="",INDEX('RAW DATA'!$L:$L,'Row Index'!AH29),INDEX('RAW DATA'!$M:$M,'Row Index'!AH29)))</f>
        <v>60.6515687684694</v>
      </c>
      <c r="AI31" s="17" t="n">
        <f aca="false">IF('Row Index'!AI29="","✗",IF(INDEX('RAW DATA'!$M:$M,'Row Index'!AI29)="",INDEX('RAW DATA'!$L:$L,'Row Index'!AI29),INDEX('RAW DATA'!$M:$M,'Row Index'!AI29)))</f>
        <v>60.8110217068647</v>
      </c>
      <c r="AJ31" s="17" t="n">
        <f aca="false">IF('Row Index'!AJ29="","✗",IF(INDEX('RAW DATA'!$M:$M,'Row Index'!AJ29)="",INDEX('RAW DATA'!$L:$L,'Row Index'!AJ29),INDEX('RAW DATA'!$M:$M,'Row Index'!AJ29)))</f>
        <v>63.4650282141026</v>
      </c>
      <c r="AK31" s="17" t="n">
        <f aca="false">IF('Row Index'!AK29="","✗",IF(INDEX('RAW DATA'!$M:$M,'Row Index'!AK29)="",INDEX('RAW DATA'!$L:$L,'Row Index'!AK29),INDEX('RAW DATA'!$M:$M,'Row Index'!AK29)))</f>
        <v>64.7421339112219</v>
      </c>
      <c r="AL31" s="17" t="n">
        <f aca="false">IF('Row Index'!AL29="","✗",IF(INDEX('RAW DATA'!$M:$M,'Row Index'!AL29)="",INDEX('RAW DATA'!$L:$L,'Row Index'!AL29),INDEX('RAW DATA'!$M:$M,'Row Index'!AL29)))</f>
        <v>65.3915141080846</v>
      </c>
      <c r="AM31" s="17" t="n">
        <f aca="false">IF('Row Index'!AM29="","✗",IF(INDEX('RAW DATA'!$M:$M,'Row Index'!AM29)="",INDEX('RAW DATA'!$L:$L,'Row Index'!AM29),INDEX('RAW DATA'!$M:$M,'Row Index'!AM29)))</f>
        <v>67.2421655296977</v>
      </c>
      <c r="AN31" s="17" t="n">
        <f aca="false">IF('Row Index'!AN29="","✗",IF(INDEX('RAW DATA'!$M:$M,'Row Index'!AN29)="",INDEX('RAW DATA'!$L:$L,'Row Index'!AN29),INDEX('RAW DATA'!$M:$M,'Row Index'!AN29)))</f>
        <v>66.3511671795136</v>
      </c>
      <c r="AO31" s="25" t="n">
        <f aca="false">IF('Row Index'!AO29="","✗",IF(INDEX('RAW DATA'!$M:$M,'Row Index'!AO29)="",INDEX('RAW DATA'!$L:$L,'Row Index'!AO29),INDEX('RAW DATA'!$M:$M,'Row Index'!AO29)))</f>
        <v>69.2087183486478</v>
      </c>
      <c r="AP31" s="17" t="n">
        <f aca="false">IF('Row Index'!AP29="","✗",IF(INDEX('RAW DATA'!$M:$M,'Row Index'!AP29)="",INDEX('RAW DATA'!$L:$L,'Row Index'!AP29),INDEX('RAW DATA'!$M:$M,'Row Index'!AP29)))</f>
        <v>71.0544791641471</v>
      </c>
      <c r="AQ31" s="17" t="n">
        <f aca="false">IF('Row Index'!AQ29="","✗",IF(INDEX('RAW DATA'!$M:$M,'Row Index'!AQ29)="",INDEX('RAW DATA'!$L:$L,'Row Index'!AQ29),INDEX('RAW DATA'!$M:$M,'Row Index'!AQ29)))</f>
        <v>68.9766209142216</v>
      </c>
    </row>
    <row r="32" customFormat="false" ht="15" hidden="false" customHeight="false" outlineLevel="0" collapsed="false">
      <c r="A32" s="15" t="s">
        <v>237</v>
      </c>
      <c r="B32" s="16" t="s">
        <v>153</v>
      </c>
      <c r="C32" s="17" t="n">
        <f aca="false">IF('Row Index'!C30="","✗",IF(INDEX('RAW DATA'!$M:$M,'Row Index'!C30)="",INDEX('RAW DATA'!$L:$L,'Row Index'!C30),INDEX('RAW DATA'!$M:$M,'Row Index'!C30)))</f>
        <v>42.5912403414451</v>
      </c>
      <c r="D32" s="17" t="n">
        <f aca="false">IF('Row Index'!D30="","✗",IF(INDEX('RAW DATA'!$M:$M,'Row Index'!D30)="",INDEX('RAW DATA'!$L:$L,'Row Index'!D30),INDEX('RAW DATA'!$M:$M,'Row Index'!D30)))</f>
        <v>35.8548887779268</v>
      </c>
      <c r="E32" s="23" t="n">
        <f aca="false">IF('Row Index'!E30="","✗",IF(INDEX('RAW DATA'!$M:$M,'Row Index'!E30)="",INDEX('RAW DATA'!$L:$L,'Row Index'!E30),INDEX('RAW DATA'!$M:$M,'Row Index'!E30)))</f>
        <v>44.0011836721531</v>
      </c>
      <c r="F32" s="17" t="n">
        <f aca="false">IF('Row Index'!F30="","✗",IF(INDEX('RAW DATA'!$M:$M,'Row Index'!F30)="",INDEX('RAW DATA'!$L:$L,'Row Index'!F30),INDEX('RAW DATA'!$M:$M,'Row Index'!F30)))</f>
        <v>34.7192843761305</v>
      </c>
      <c r="G32" s="18" t="n">
        <f aca="false">IF('Row Index'!G30="","✗",IF(INDEX('RAW DATA'!$M:$M,'Row Index'!G30)="",INDEX('RAW DATA'!$L:$L,'Row Index'!G30),INDEX('RAW DATA'!$M:$M,'Row Index'!G30)))</f>
        <v>44.80024633807</v>
      </c>
      <c r="H32" s="17" t="n">
        <f aca="false">IF('Row Index'!H30="","✗",IF(INDEX('RAW DATA'!$M:$M,'Row Index'!H30)="",INDEX('RAW DATA'!$L:$L,'Row Index'!H30),INDEX('RAW DATA'!$M:$M,'Row Index'!H30)))</f>
        <v>38.0549391829549</v>
      </c>
      <c r="I32" s="17" t="n">
        <f aca="false">IF('Row Index'!I30="","✗",IF(INDEX('RAW DATA'!$M:$M,'Row Index'!I30)="",INDEX('RAW DATA'!$L:$L,'Row Index'!I30),INDEX('RAW DATA'!$M:$M,'Row Index'!I30)))</f>
        <v>41.9863870974734</v>
      </c>
      <c r="J32" s="17" t="n">
        <f aca="false">IF('Row Index'!J30="","✗",IF(INDEX('RAW DATA'!$M:$M,'Row Index'!J30)="",INDEX('RAW DATA'!$L:$L,'Row Index'!J30),INDEX('RAW DATA'!$M:$M,'Row Index'!J30)))</f>
        <v>36.7862124877427</v>
      </c>
      <c r="K32" s="17" t="n">
        <f aca="false">IF('Row Index'!K30="","✗",IF(INDEX('RAW DATA'!$M:$M,'Row Index'!K30)="",INDEX('RAW DATA'!$L:$L,'Row Index'!K30),INDEX('RAW DATA'!$M:$M,'Row Index'!K30)))</f>
        <v>44.7708938214869</v>
      </c>
      <c r="L32" s="17" t="n">
        <f aca="false">IF('Row Index'!L30="","✗",IF(INDEX('RAW DATA'!$M:$M,'Row Index'!L30)="",INDEX('RAW DATA'!$L:$L,'Row Index'!L30),INDEX('RAW DATA'!$M:$M,'Row Index'!L30)))</f>
        <v>37.0823381854151</v>
      </c>
      <c r="M32" s="17" t="n">
        <f aca="false">IF('Row Index'!M30="","✗",IF(INDEX('RAW DATA'!$M:$M,'Row Index'!M30)="",INDEX('RAW DATA'!$L:$L,'Row Index'!M30),INDEX('RAW DATA'!$M:$M,'Row Index'!M30)))</f>
        <v>45.8838945683872</v>
      </c>
      <c r="N32" s="17" t="n">
        <f aca="false">IF('Row Index'!N30="","✗",IF(INDEX('RAW DATA'!$M:$M,'Row Index'!N30)="",INDEX('RAW DATA'!$L:$L,'Row Index'!N30),INDEX('RAW DATA'!$M:$M,'Row Index'!N30)))</f>
        <v>44.3794113692649</v>
      </c>
      <c r="O32" s="17" t="n">
        <f aca="false">IF('Row Index'!O30="","✗",IF(INDEX('RAW DATA'!$M:$M,'Row Index'!O30)="",INDEX('RAW DATA'!$L:$L,'Row Index'!O30),INDEX('RAW DATA'!$M:$M,'Row Index'!O30)))</f>
        <v>43.3566270746999</v>
      </c>
      <c r="P32" s="17" t="n">
        <f aca="false">IF('Row Index'!P30="","✗",IF(INDEX('RAW DATA'!$M:$M,'Row Index'!P30)="",INDEX('RAW DATA'!$L:$L,'Row Index'!P30),INDEX('RAW DATA'!$M:$M,'Row Index'!P30)))</f>
        <v>44.4778051671427</v>
      </c>
      <c r="Q32" s="17" t="n">
        <f aca="false">IF('Row Index'!Q30="","✗",IF(INDEX('RAW DATA'!$M:$M,'Row Index'!Q30)="",INDEX('RAW DATA'!$L:$L,'Row Index'!Q30),INDEX('RAW DATA'!$M:$M,'Row Index'!Q30)))</f>
        <v>46.0798146587468</v>
      </c>
      <c r="R32" s="17" t="n">
        <f aca="false">IF('Row Index'!R30="","✗",IF(INDEX('RAW DATA'!$M:$M,'Row Index'!R30)="",INDEX('RAW DATA'!$L:$L,'Row Index'!R30),INDEX('RAW DATA'!$M:$M,'Row Index'!R30)))</f>
        <v>44.1998318270812</v>
      </c>
      <c r="S32" s="17" t="n">
        <f aca="false">IF('Row Index'!S30="","✗",IF(INDEX('RAW DATA'!$M:$M,'Row Index'!S30)="",INDEX('RAW DATA'!$L:$L,'Row Index'!S30),INDEX('RAW DATA'!$M:$M,'Row Index'!S30)))</f>
        <v>46.1047279414134</v>
      </c>
      <c r="T32" s="17" t="n">
        <f aca="false">IF('Row Index'!T30="","✗",IF(INDEX('RAW DATA'!$M:$M,'Row Index'!T30)="",INDEX('RAW DATA'!$L:$L,'Row Index'!T30),INDEX('RAW DATA'!$M:$M,'Row Index'!T30)))</f>
        <v>44.3902815893735</v>
      </c>
      <c r="U32" s="17" t="n">
        <f aca="false">IF('Row Index'!U30="","✗",IF(INDEX('RAW DATA'!$M:$M,'Row Index'!U30)="",INDEX('RAW DATA'!$L:$L,'Row Index'!U30),INDEX('RAW DATA'!$M:$M,'Row Index'!U30)))</f>
        <v>47.3913372150992</v>
      </c>
      <c r="V32" s="30" t="n">
        <f aca="false">IF('Row Index'!V30="","✗",IF(INDEX('RAW DATA'!$M:$M,'Row Index'!V30)="",INDEX('RAW DATA'!$L:$L,'Row Index'!V30),INDEX('RAW DATA'!$M:$M,'Row Index'!V30)))</f>
        <v>47.1254371129253</v>
      </c>
      <c r="W32" s="17" t="n">
        <f aca="false">IF('Row Index'!W30="","✗",IF(INDEX('RAW DATA'!$M:$M,'Row Index'!W30)="",INDEX('RAW DATA'!$L:$L,'Row Index'!W30),INDEX('RAW DATA'!$M:$M,'Row Index'!W30)))</f>
        <v>48.2648810323322</v>
      </c>
      <c r="X32" s="17" t="n">
        <f aca="false">IF('Row Index'!X30="","✗",IF(INDEX('RAW DATA'!$M:$M,'Row Index'!X30)="",INDEX('RAW DATA'!$L:$L,'Row Index'!X30),INDEX('RAW DATA'!$M:$M,'Row Index'!X30)))</f>
        <v>48.0039936562972</v>
      </c>
      <c r="Y32" s="17" t="n">
        <f aca="false">IF('Row Index'!Y30="","✗",IF(INDEX('RAW DATA'!$M:$M,'Row Index'!Y30)="",INDEX('RAW DATA'!$L:$L,'Row Index'!Y30),INDEX('RAW DATA'!$M:$M,'Row Index'!Y30)))</f>
        <v>46.3387654050655</v>
      </c>
      <c r="Z32" s="31" t="n">
        <f aca="false">IF('Row Index'!Z30="","✗",IF(INDEX('RAW DATA'!$M:$M,'Row Index'!Z30)="",INDEX('RAW DATA'!$L:$L,'Row Index'!Z30),INDEX('RAW DATA'!$M:$M,'Row Index'!Z30)))</f>
        <v>51.3347639601612</v>
      </c>
      <c r="AA32" s="19" t="str">
        <f aca="false">IF('Row Index'!AA30="","⏳",IF(INDEX('RAW DATA'!$M:$M,'Row Index'!AA30)="",INDEX('RAW DATA'!$L:$L,'Row Index'!AA30),INDEX('RAW DATA'!$M:$M,'Row Index'!AA30)))</f>
        <v>⏳</v>
      </c>
      <c r="AB32" s="17" t="n">
        <f aca="false">IF('Row Index'!AB30="","✗",IF(INDEX('RAW DATA'!$M:$M,'Row Index'!AB30)="",INDEX('RAW DATA'!$L:$L,'Row Index'!AB30),INDEX('RAW DATA'!$M:$M,'Row Index'!AB30)))</f>
        <v>49.4103913495174</v>
      </c>
      <c r="AC32" s="17" t="n">
        <f aca="false">IF('Row Index'!AC30="","✗",IF(INDEX('RAW DATA'!$M:$M,'Row Index'!AC30)="",INDEX('RAW DATA'!$L:$L,'Row Index'!AC30),INDEX('RAW DATA'!$M:$M,'Row Index'!AC30)))</f>
        <v>48.5346994692753</v>
      </c>
      <c r="AD32" s="17" t="n">
        <f aca="false">IF('Row Index'!AD30="","✗",IF(INDEX('RAW DATA'!$M:$M,'Row Index'!AD30)="",INDEX('RAW DATA'!$L:$L,'Row Index'!AD30),INDEX('RAW DATA'!$M:$M,'Row Index'!AD30)))</f>
        <v>49.186065160615</v>
      </c>
      <c r="AE32" s="17" t="n">
        <f aca="false">IF('Row Index'!AE30="","✗",IF(INDEX('RAW DATA'!$M:$M,'Row Index'!AE30)="",INDEX('RAW DATA'!$L:$L,'Row Index'!AE30),INDEX('RAW DATA'!$M:$M,'Row Index'!AE30)))</f>
        <v>50.1810323826424</v>
      </c>
      <c r="AF32" s="25" t="n">
        <f aca="false">IF('Row Index'!AF30="","✗",IF(INDEX('RAW DATA'!$M:$M,'Row Index'!AF30)="",INDEX('RAW DATA'!$L:$L,'Row Index'!AF30),INDEX('RAW DATA'!$M:$M,'Row Index'!AF30)))</f>
        <v>60.3645553787376</v>
      </c>
      <c r="AG32" s="17" t="n">
        <f aca="false">IF('Row Index'!AG30="","✗",IF(INDEX('RAW DATA'!$M:$M,'Row Index'!AG30)="",INDEX('RAW DATA'!$L:$L,'Row Index'!AG30),INDEX('RAW DATA'!$M:$M,'Row Index'!AG30)))</f>
        <v>57.8048283223526</v>
      </c>
      <c r="AH32" s="17" t="n">
        <f aca="false">IF('Row Index'!AH30="","✗",IF(INDEX('RAW DATA'!$M:$M,'Row Index'!AH30)="",INDEX('RAW DATA'!$L:$L,'Row Index'!AH30),INDEX('RAW DATA'!$M:$M,'Row Index'!AH30)))</f>
        <v>60.6444308962269</v>
      </c>
      <c r="AI32" s="17" t="n">
        <f aca="false">IF('Row Index'!AI30="","✗",IF(INDEX('RAW DATA'!$M:$M,'Row Index'!AI30)="",INDEX('RAW DATA'!$L:$L,'Row Index'!AI30),INDEX('RAW DATA'!$M:$M,'Row Index'!AI30)))</f>
        <v>63.9805827695465</v>
      </c>
      <c r="AJ32" s="17" t="n">
        <f aca="false">IF('Row Index'!AJ30="","✗",IF(INDEX('RAW DATA'!$M:$M,'Row Index'!AJ30)="",INDEX('RAW DATA'!$L:$L,'Row Index'!AJ30),INDEX('RAW DATA'!$M:$M,'Row Index'!AJ30)))</f>
        <v>63.8260127734431</v>
      </c>
      <c r="AK32" s="17" t="n">
        <f aca="false">IF('Row Index'!AK30="","✗",IF(INDEX('RAW DATA'!$M:$M,'Row Index'!AK30)="",INDEX('RAW DATA'!$L:$L,'Row Index'!AK30),INDEX('RAW DATA'!$M:$M,'Row Index'!AK30)))</f>
        <v>65.1516110658445</v>
      </c>
      <c r="AL32" s="17" t="n">
        <f aca="false">IF('Row Index'!AL30="","✗",IF(INDEX('RAW DATA'!$M:$M,'Row Index'!AL30)="",INDEX('RAW DATA'!$L:$L,'Row Index'!AL30),INDEX('RAW DATA'!$M:$M,'Row Index'!AL30)))</f>
        <v>66.410714809117</v>
      </c>
      <c r="AM32" s="23" t="n">
        <f aca="false">IF('Row Index'!AM30="","✗",IF(INDEX('RAW DATA'!$M:$M,'Row Index'!AM30)="",INDEX('RAW DATA'!$L:$L,'Row Index'!AM30),INDEX('RAW DATA'!$M:$M,'Row Index'!AM30)))</f>
        <v>67.9222602421469</v>
      </c>
      <c r="AN32" s="17" t="n">
        <f aca="false">IF('Row Index'!AN30="","✗",IF(INDEX('RAW DATA'!$M:$M,'Row Index'!AN30)="",INDEX('RAW DATA'!$L:$L,'Row Index'!AN30),INDEX('RAW DATA'!$M:$M,'Row Index'!AN30)))</f>
        <v>67.697154352847</v>
      </c>
      <c r="AO32" s="17" t="n">
        <f aca="false">IF('Row Index'!AO30="","✗",IF(INDEX('RAW DATA'!$M:$M,'Row Index'!AO30)="",INDEX('RAW DATA'!$L:$L,'Row Index'!AO30),INDEX('RAW DATA'!$M:$M,'Row Index'!AO30)))</f>
        <v>69.5291109213816</v>
      </c>
      <c r="AP32" s="17" t="n">
        <f aca="false">IF('Row Index'!AP30="","✗",IF(INDEX('RAW DATA'!$M:$M,'Row Index'!AP30)="",INDEX('RAW DATA'!$L:$L,'Row Index'!AP30),INDEX('RAW DATA'!$M:$M,'Row Index'!AP30)))</f>
        <v>71.6354813600956</v>
      </c>
      <c r="AQ32" s="17" t="n">
        <f aca="false">IF('Row Index'!AQ30="","✗",IF(INDEX('RAW DATA'!$M:$M,'Row Index'!AQ30)="",INDEX('RAW DATA'!$L:$L,'Row Index'!AQ30),INDEX('RAW DATA'!$M:$M,'Row Index'!AQ30)))</f>
        <v>69.6139236471001</v>
      </c>
    </row>
    <row r="33" customFormat="false" ht="15" hidden="false" customHeight="false" outlineLevel="0" collapsed="false">
      <c r="A33" s="15" t="s">
        <v>240</v>
      </c>
      <c r="B33" s="16" t="s">
        <v>153</v>
      </c>
      <c r="C33" s="17" t="n">
        <f aca="false">IF('Row Index'!C31="","✗",IF(INDEX('RAW DATA'!$M:$M,'Row Index'!C31)="",INDEX('RAW DATA'!$L:$L,'Row Index'!C31),INDEX('RAW DATA'!$M:$M,'Row Index'!C31)))</f>
        <v>36.9862344454191</v>
      </c>
      <c r="D33" s="17" t="n">
        <f aca="false">IF('Row Index'!D31="","✗",IF(INDEX('RAW DATA'!$M:$M,'Row Index'!D31)="",INDEX('RAW DATA'!$L:$L,'Row Index'!D31),INDEX('RAW DATA'!$M:$M,'Row Index'!D31)))</f>
        <v>34.7298900900381</v>
      </c>
      <c r="E33" s="17" t="n">
        <f aca="false">IF('Row Index'!E31="","✗",IF(INDEX('RAW DATA'!$M:$M,'Row Index'!E31)="",INDEX('RAW DATA'!$L:$L,'Row Index'!E31),INDEX('RAW DATA'!$M:$M,'Row Index'!E31)))</f>
        <v>39.3208077570757</v>
      </c>
      <c r="F33" s="17" t="n">
        <f aca="false">IF('Row Index'!F31="","✗",IF(INDEX('RAW DATA'!$M:$M,'Row Index'!F31)="",INDEX('RAW DATA'!$L:$L,'Row Index'!F31),INDEX('RAW DATA'!$M:$M,'Row Index'!F31)))</f>
        <v>33.8983999260841</v>
      </c>
      <c r="G33" s="30" t="n">
        <f aca="false">IF('Row Index'!G31="","✗",IF(INDEX('RAW DATA'!$M:$M,'Row Index'!G31)="",INDEX('RAW DATA'!$L:$L,'Row Index'!G31),INDEX('RAW DATA'!$M:$M,'Row Index'!G31)))</f>
        <v>40.5977124771819</v>
      </c>
      <c r="H33" s="17" t="n">
        <f aca="false">IF('Row Index'!H31="","✗",IF(INDEX('RAW DATA'!$M:$M,'Row Index'!H31)="",INDEX('RAW DATA'!$L:$L,'Row Index'!H31),INDEX('RAW DATA'!$M:$M,'Row Index'!H31)))</f>
        <v>38.0463150095776</v>
      </c>
      <c r="I33" s="17" t="n">
        <f aca="false">IF('Row Index'!I31="","✗",IF(INDEX('RAW DATA'!$M:$M,'Row Index'!I31)="",INDEX('RAW DATA'!$L:$L,'Row Index'!I31),INDEX('RAW DATA'!$M:$M,'Row Index'!I31)))</f>
        <v>41.876746003118</v>
      </c>
      <c r="J33" s="17" t="n">
        <f aca="false">IF('Row Index'!J31="","✗",IF(INDEX('RAW DATA'!$M:$M,'Row Index'!J31)="",INDEX('RAW DATA'!$L:$L,'Row Index'!J31),INDEX('RAW DATA'!$M:$M,'Row Index'!J31)))</f>
        <v>36.9498098103155</v>
      </c>
      <c r="K33" s="17" t="n">
        <f aca="false">IF('Row Index'!K31="","✗",IF(INDEX('RAW DATA'!$M:$M,'Row Index'!K31)="",INDEX('RAW DATA'!$L:$L,'Row Index'!K31),INDEX('RAW DATA'!$M:$M,'Row Index'!K31)))</f>
        <v>44.9819389271807</v>
      </c>
      <c r="L33" s="17" t="n">
        <f aca="false">IF('Row Index'!L31="","✗",IF(INDEX('RAW DATA'!$M:$M,'Row Index'!L31)="",INDEX('RAW DATA'!$L:$L,'Row Index'!L31),INDEX('RAW DATA'!$M:$M,'Row Index'!L31)))</f>
        <v>37.4353656652132</v>
      </c>
      <c r="M33" s="17" t="n">
        <f aca="false">IF('Row Index'!M31="","✗",IF(INDEX('RAW DATA'!$M:$M,'Row Index'!M31)="",INDEX('RAW DATA'!$L:$L,'Row Index'!M31),INDEX('RAW DATA'!$M:$M,'Row Index'!M31)))</f>
        <v>48.5757132101866</v>
      </c>
      <c r="N33" s="17" t="n">
        <f aca="false">IF('Row Index'!N31="","✗",IF(INDEX('RAW DATA'!$M:$M,'Row Index'!N31)="",INDEX('RAW DATA'!$L:$L,'Row Index'!N31),INDEX('RAW DATA'!$M:$M,'Row Index'!N31)))</f>
        <v>49.494158451213</v>
      </c>
      <c r="O33" s="17" t="n">
        <f aca="false">IF('Row Index'!O31="","✗",IF(INDEX('RAW DATA'!$M:$M,'Row Index'!O31)="",INDEX('RAW DATA'!$L:$L,'Row Index'!O31),INDEX('RAW DATA'!$M:$M,'Row Index'!O31)))</f>
        <v>47.1632701681291</v>
      </c>
      <c r="P33" s="17" t="n">
        <f aca="false">IF('Row Index'!P31="","✗",IF(INDEX('RAW DATA'!$M:$M,'Row Index'!P31)="",INDEX('RAW DATA'!$L:$L,'Row Index'!P31),INDEX('RAW DATA'!$M:$M,'Row Index'!P31)))</f>
        <v>46.1373643926009</v>
      </c>
      <c r="Q33" s="17" t="n">
        <f aca="false">IF('Row Index'!Q31="","✗",IF(INDEX('RAW DATA'!$M:$M,'Row Index'!Q31)="",INDEX('RAW DATA'!$L:$L,'Row Index'!Q31),INDEX('RAW DATA'!$M:$M,'Row Index'!Q31)))</f>
        <v>49.527329692728</v>
      </c>
      <c r="R33" s="17" t="n">
        <f aca="false">IF('Row Index'!R31="","✗",IF(INDEX('RAW DATA'!$M:$M,'Row Index'!R31)="",INDEX('RAW DATA'!$L:$L,'Row Index'!R31),INDEX('RAW DATA'!$M:$M,'Row Index'!R31)))</f>
        <v>49.7142515636181</v>
      </c>
      <c r="S33" s="17" t="n">
        <f aca="false">IF('Row Index'!S31="","✗",IF(INDEX('RAW DATA'!$M:$M,'Row Index'!S31)="",INDEX('RAW DATA'!$L:$L,'Row Index'!S31),INDEX('RAW DATA'!$M:$M,'Row Index'!S31)))</f>
        <v>50.9978613195957</v>
      </c>
      <c r="T33" s="17" t="n">
        <f aca="false">IF('Row Index'!T31="","✗",IF(INDEX('RAW DATA'!$M:$M,'Row Index'!T31)="",INDEX('RAW DATA'!$L:$L,'Row Index'!T31),INDEX('RAW DATA'!$M:$M,'Row Index'!T31)))</f>
        <v>47.9976635085153</v>
      </c>
      <c r="U33" s="17" t="n">
        <f aca="false">IF('Row Index'!U31="","✗",IF(INDEX('RAW DATA'!$M:$M,'Row Index'!U31)="",INDEX('RAW DATA'!$L:$L,'Row Index'!U31),INDEX('RAW DATA'!$M:$M,'Row Index'!U31)))</f>
        <v>51.0182446072741</v>
      </c>
      <c r="V33" s="18" t="n">
        <f aca="false">IF('Row Index'!V31="","✗",IF(INDEX('RAW DATA'!$M:$M,'Row Index'!V31)="",INDEX('RAW DATA'!$L:$L,'Row Index'!V31),INDEX('RAW DATA'!$M:$M,'Row Index'!V31)))</f>
        <v>51.3352751130718</v>
      </c>
      <c r="W33" s="17" t="n">
        <f aca="false">IF('Row Index'!W31="","✗",IF(INDEX('RAW DATA'!$M:$M,'Row Index'!W31)="",INDEX('RAW DATA'!$L:$L,'Row Index'!W31),INDEX('RAW DATA'!$M:$M,'Row Index'!W31)))</f>
        <v>49.2896717319574</v>
      </c>
      <c r="X33" s="17" t="n">
        <f aca="false">IF('Row Index'!X31="","✗",IF(INDEX('RAW DATA'!$M:$M,'Row Index'!X31)="",INDEX('RAW DATA'!$L:$L,'Row Index'!X31),INDEX('RAW DATA'!$M:$M,'Row Index'!X31)))</f>
        <v>53.1342577891826</v>
      </c>
      <c r="Y33" s="17" t="n">
        <f aca="false">IF('Row Index'!Y31="","✗",IF(INDEX('RAW DATA'!$M:$M,'Row Index'!Y31)="",INDEX('RAW DATA'!$L:$L,'Row Index'!Y31),INDEX('RAW DATA'!$M:$M,'Row Index'!Y31)))</f>
        <v>50.2648979369474</v>
      </c>
      <c r="Z33" s="18" t="n">
        <f aca="false">IF('Row Index'!Z31="","✗",IF(INDEX('RAW DATA'!$M:$M,'Row Index'!Z31)="",INDEX('RAW DATA'!$L:$L,'Row Index'!Z31),INDEX('RAW DATA'!$M:$M,'Row Index'!Z31)))</f>
        <v>56.2781744322368</v>
      </c>
      <c r="AA33" s="19" t="str">
        <f aca="false">IF('Row Index'!AA31="","⏳",IF(INDEX('RAW DATA'!$M:$M,'Row Index'!AA31)="",INDEX('RAW DATA'!$L:$L,'Row Index'!AA31),INDEX('RAW DATA'!$M:$M,'Row Index'!AA31)))</f>
        <v>⏳</v>
      </c>
      <c r="AB33" s="17" t="n">
        <f aca="false">IF('Row Index'!AB31="","✗",IF(INDEX('RAW DATA'!$M:$M,'Row Index'!AB31)="",INDEX('RAW DATA'!$L:$L,'Row Index'!AB31),INDEX('RAW DATA'!$M:$M,'Row Index'!AB31)))</f>
        <v>54.7302382610454</v>
      </c>
      <c r="AC33" s="17" t="n">
        <f aca="false">IF('Row Index'!AC31="","✗",IF(INDEX('RAW DATA'!$M:$M,'Row Index'!AC31)="",INDEX('RAW DATA'!$L:$L,'Row Index'!AC31),INDEX('RAW DATA'!$M:$M,'Row Index'!AC31)))</f>
        <v>56.0107486955717</v>
      </c>
      <c r="AD33" s="17" t="n">
        <f aca="false">IF('Row Index'!AD31="","✗",IF(INDEX('RAW DATA'!$M:$M,'Row Index'!AD31)="",INDEX('RAW DATA'!$L:$L,'Row Index'!AD31),INDEX('RAW DATA'!$M:$M,'Row Index'!AD31)))</f>
        <v>56.6871879382833</v>
      </c>
      <c r="AE33" s="17" t="n">
        <f aca="false">IF('Row Index'!AE31="","✗",IF(INDEX('RAW DATA'!$M:$M,'Row Index'!AE31)="",INDEX('RAW DATA'!$L:$L,'Row Index'!AE31),INDEX('RAW DATA'!$M:$M,'Row Index'!AE31)))</f>
        <v>58.5955449584073</v>
      </c>
      <c r="AF33" s="17" t="n">
        <f aca="false">IF('Row Index'!AF31="","✗",IF(INDEX('RAW DATA'!$M:$M,'Row Index'!AF31)="",INDEX('RAW DATA'!$L:$L,'Row Index'!AF31),INDEX('RAW DATA'!$M:$M,'Row Index'!AF31)))</f>
        <v>62.8195077172735</v>
      </c>
      <c r="AG33" s="17" t="n">
        <f aca="false">IF('Row Index'!AG31="","✗",IF(INDEX('RAW DATA'!$M:$M,'Row Index'!AG31)="",INDEX('RAW DATA'!$L:$L,'Row Index'!AG31),INDEX('RAW DATA'!$M:$M,'Row Index'!AG31)))</f>
        <v>59.9442339961154</v>
      </c>
      <c r="AH33" s="17" t="n">
        <f aca="false">IF('Row Index'!AH31="","✗",IF(INDEX('RAW DATA'!$M:$M,'Row Index'!AH31)="",INDEX('RAW DATA'!$L:$L,'Row Index'!AH31),INDEX('RAW DATA'!$M:$M,'Row Index'!AH31)))</f>
        <v>62.436649565208</v>
      </c>
      <c r="AI33" s="17" t="n">
        <f aca="false">IF('Row Index'!AI31="","✗",IF(INDEX('RAW DATA'!$M:$M,'Row Index'!AI31)="",INDEX('RAW DATA'!$L:$L,'Row Index'!AI31),INDEX('RAW DATA'!$M:$M,'Row Index'!AI31)))</f>
        <v>63.9698813988604</v>
      </c>
      <c r="AJ33" s="17" t="n">
        <f aca="false">IF('Row Index'!AJ31="","✗",IF(INDEX('RAW DATA'!$M:$M,'Row Index'!AJ31)="",INDEX('RAW DATA'!$L:$L,'Row Index'!AJ31),INDEX('RAW DATA'!$M:$M,'Row Index'!AJ31)))</f>
        <v>65.3251563301821</v>
      </c>
      <c r="AK33" s="17" t="n">
        <f aca="false">IF('Row Index'!AK31="","✗",IF(INDEX('RAW DATA'!$M:$M,'Row Index'!AK31)="",INDEX('RAW DATA'!$L:$L,'Row Index'!AK31),INDEX('RAW DATA'!$M:$M,'Row Index'!AK31)))</f>
        <v>66.1454207621748</v>
      </c>
      <c r="AL33" s="17" t="n">
        <f aca="false">IF('Row Index'!AL31="","✗",IF(INDEX('RAW DATA'!$M:$M,'Row Index'!AL31)="",INDEX('RAW DATA'!$L:$L,'Row Index'!AL31),INDEX('RAW DATA'!$M:$M,'Row Index'!AL31)))</f>
        <v>67.2937343969007</v>
      </c>
      <c r="AM33" s="17" t="n">
        <f aca="false">IF('Row Index'!AM31="","✗",IF(INDEX('RAW DATA'!$M:$M,'Row Index'!AM31)="",INDEX('RAW DATA'!$L:$L,'Row Index'!AM31),INDEX('RAW DATA'!$M:$M,'Row Index'!AM31)))</f>
        <v>67.2076110757463</v>
      </c>
      <c r="AN33" s="17" t="n">
        <f aca="false">IF('Row Index'!AN31="","✗",IF(INDEX('RAW DATA'!$M:$M,'Row Index'!AN31)="",INDEX('RAW DATA'!$L:$L,'Row Index'!AN31),INDEX('RAW DATA'!$M:$M,'Row Index'!AN31)))</f>
        <v>67.1812257972825</v>
      </c>
      <c r="AO33" s="17" t="n">
        <f aca="false">IF('Row Index'!AO31="","✗",IF(INDEX('RAW DATA'!$M:$M,'Row Index'!AO31)="",INDEX('RAW DATA'!$L:$L,'Row Index'!AO31),INDEX('RAW DATA'!$M:$M,'Row Index'!AO31)))</f>
        <v>69.5790021500298</v>
      </c>
      <c r="AP33" s="17" t="n">
        <f aca="false">IF('Row Index'!AP31="","✗",IF(INDEX('RAW DATA'!$M:$M,'Row Index'!AP31)="",INDEX('RAW DATA'!$L:$L,'Row Index'!AP31),INDEX('RAW DATA'!$M:$M,'Row Index'!AP31)))</f>
        <v>69.396360028128</v>
      </c>
      <c r="AQ33" s="17" t="n">
        <f aca="false">IF('Row Index'!AQ31="","✗",IF(INDEX('RAW DATA'!$M:$M,'Row Index'!AQ31)="",INDEX('RAW DATA'!$L:$L,'Row Index'!AQ31),INDEX('RAW DATA'!$M:$M,'Row Index'!AQ31)))</f>
        <v>69.482246100489</v>
      </c>
    </row>
    <row r="35" customFormat="false" ht="23.85" hidden="false" customHeight="false" outlineLevel="0" collapsed="false">
      <c r="A35" s="9" t="s">
        <v>5404</v>
      </c>
      <c r="B35" s="9" t="s">
        <v>248</v>
      </c>
      <c r="C35" s="9" t="s">
        <v>147</v>
      </c>
      <c r="D35" s="9" t="s">
        <v>365</v>
      </c>
      <c r="E35" s="9" t="s">
        <v>497</v>
      </c>
      <c r="F35" s="9" t="s">
        <v>628</v>
      </c>
      <c r="G35" s="9" t="s">
        <v>763</v>
      </c>
      <c r="H35" s="9" t="s">
        <v>902</v>
      </c>
      <c r="I35" s="9" t="s">
        <v>1037</v>
      </c>
      <c r="J35" s="9" t="s">
        <v>1143</v>
      </c>
      <c r="K35" s="9" t="s">
        <v>1275</v>
      </c>
      <c r="L35" s="9" t="s">
        <v>1411</v>
      </c>
      <c r="M35" s="9" t="s">
        <v>1628</v>
      </c>
      <c r="N35" s="9" t="s">
        <v>1760</v>
      </c>
      <c r="O35" s="9" t="s">
        <v>1895</v>
      </c>
      <c r="P35" s="9" t="s">
        <v>2027</v>
      </c>
      <c r="Q35" s="9" t="s">
        <v>2154</v>
      </c>
      <c r="R35" s="9" t="s">
        <v>2285</v>
      </c>
      <c r="S35" s="9" t="s">
        <v>2413</v>
      </c>
      <c r="T35" s="9" t="s">
        <v>2544</v>
      </c>
      <c r="U35" s="9" t="s">
        <v>2676</v>
      </c>
      <c r="V35" s="9" t="s">
        <v>2806</v>
      </c>
      <c r="W35" s="9" t="s">
        <v>2933</v>
      </c>
      <c r="X35" s="9" t="s">
        <v>3066</v>
      </c>
      <c r="Y35" s="9" t="s">
        <v>3201</v>
      </c>
      <c r="Z35" s="9" t="s">
        <v>3330</v>
      </c>
      <c r="AA35" s="9" t="s">
        <v>5405</v>
      </c>
      <c r="AB35" s="9" t="s">
        <v>3465</v>
      </c>
      <c r="AC35" s="9" t="s">
        <v>3592</v>
      </c>
      <c r="AD35" s="9" t="s">
        <v>3719</v>
      </c>
      <c r="AE35" s="9" t="s">
        <v>3846</v>
      </c>
      <c r="AF35" s="9" t="s">
        <v>3975</v>
      </c>
      <c r="AG35" s="9" t="s">
        <v>4103</v>
      </c>
      <c r="AH35" s="9" t="s">
        <v>5406</v>
      </c>
      <c r="AI35" s="9" t="s">
        <v>4360</v>
      </c>
      <c r="AJ35" s="9" t="s">
        <v>4488</v>
      </c>
      <c r="AK35" s="9" t="s">
        <v>4617</v>
      </c>
      <c r="AL35" s="9" t="s">
        <v>4746</v>
      </c>
      <c r="AM35" s="9" t="s">
        <v>4855</v>
      </c>
      <c r="AN35" s="9" t="s">
        <v>4963</v>
      </c>
      <c r="AO35" s="9" t="s">
        <v>5072</v>
      </c>
      <c r="AP35" s="9" t="s">
        <v>5184</v>
      </c>
      <c r="AQ35" s="9" t="s">
        <v>5293</v>
      </c>
    </row>
    <row r="36" customFormat="false" ht="15" hidden="false" customHeight="false" outlineLevel="0" collapsed="false">
      <c r="A36" s="32" t="s">
        <v>247</v>
      </c>
      <c r="B36" s="33" t="s">
        <v>248</v>
      </c>
      <c r="C36" s="17" t="n">
        <f aca="false">IF('Row Index'!C32="","✗",IF(INDEX('RAW DATA'!$M:$M,'Row Index'!C32)="",INDEX('RAW DATA'!$L:$L,'Row Index'!C32),INDEX('RAW DATA'!$M:$M,'Row Index'!C32)))</f>
        <v>37.6541025248463</v>
      </c>
      <c r="D36" s="17" t="n">
        <f aca="false">IF('Row Index'!D32="","✗",IF(INDEX('RAW DATA'!$M:$M,'Row Index'!D32)="",INDEX('RAW DATA'!$L:$L,'Row Index'!D32),INDEX('RAW DATA'!$M:$M,'Row Index'!D32)))</f>
        <v>38.3948741049432</v>
      </c>
      <c r="E36" s="17" t="n">
        <f aca="false">IF('Row Index'!E32="","✗",IF(INDEX('RAW DATA'!$M:$M,'Row Index'!E32)="",INDEX('RAW DATA'!$L:$L,'Row Index'!E32),INDEX('RAW DATA'!$M:$M,'Row Index'!E32)))</f>
        <v>39.0320866963182</v>
      </c>
      <c r="F36" s="17" t="n">
        <f aca="false">IF('Row Index'!F32="","✗",IF(INDEX('RAW DATA'!$M:$M,'Row Index'!F32)="",INDEX('RAW DATA'!$L:$L,'Row Index'!F32),INDEX('RAW DATA'!$M:$M,'Row Index'!F32)))</f>
        <v>33.3799724556862</v>
      </c>
      <c r="G36" s="18" t="n">
        <f aca="false">IF('Row Index'!G32="","✗",IF(INDEX('RAW DATA'!$M:$M,'Row Index'!G32)="",INDEX('RAW DATA'!$L:$L,'Row Index'!G32),INDEX('RAW DATA'!$M:$M,'Row Index'!G32)))</f>
        <v>40.77995052699</v>
      </c>
      <c r="H36" s="17" t="n">
        <f aca="false">IF('Row Index'!H32="","✗",IF(INDEX('RAW DATA'!$M:$M,'Row Index'!H32)="",INDEX('RAW DATA'!$L:$L,'Row Index'!H32),INDEX('RAW DATA'!$M:$M,'Row Index'!H32)))</f>
        <v>36.8830549975799</v>
      </c>
      <c r="I36" s="17" t="n">
        <f aca="false">IF('Row Index'!I32="","✗",IF(INDEX('RAW DATA'!$M:$M,'Row Index'!I32)="",INDEX('RAW DATA'!$L:$L,'Row Index'!I32),INDEX('RAW DATA'!$M:$M,'Row Index'!I32)))</f>
        <v>38.3203323082647</v>
      </c>
      <c r="J36" s="17" t="n">
        <f aca="false">IF('Row Index'!J32="","✗",IF(INDEX('RAW DATA'!$M:$M,'Row Index'!J32)="",INDEX('RAW DATA'!$L:$L,'Row Index'!J32),INDEX('RAW DATA'!$M:$M,'Row Index'!J32)))</f>
        <v>35.4863807708801</v>
      </c>
      <c r="K36" s="17" t="n">
        <f aca="false">IF('Row Index'!K32="","✗",IF(INDEX('RAW DATA'!$M:$M,'Row Index'!K32)="",INDEX('RAW DATA'!$L:$L,'Row Index'!K32),INDEX('RAW DATA'!$M:$M,'Row Index'!K32)))</f>
        <v>42.6878998974469</v>
      </c>
      <c r="L36" s="17" t="n">
        <f aca="false">IF('Row Index'!L32="","✗",IF(INDEX('RAW DATA'!$M:$M,'Row Index'!L32)="",INDEX('RAW DATA'!$L:$L,'Row Index'!L32),INDEX('RAW DATA'!$M:$M,'Row Index'!L32)))</f>
        <v>36.7857263641981</v>
      </c>
      <c r="M36" s="17" t="n">
        <f aca="false">IF('Row Index'!M32="","✗",IF(INDEX('RAW DATA'!$M:$M,'Row Index'!M32)="",INDEX('RAW DATA'!$L:$L,'Row Index'!M32),INDEX('RAW DATA'!$M:$M,'Row Index'!M32)))</f>
        <v>38.4738378631345</v>
      </c>
      <c r="N36" s="17" t="n">
        <f aca="false">IF('Row Index'!N32="","✗",IF(INDEX('RAW DATA'!$M:$M,'Row Index'!N32)="",INDEX('RAW DATA'!$L:$L,'Row Index'!N32),INDEX('RAW DATA'!$M:$M,'Row Index'!N32)))</f>
        <v>40.6569476825405</v>
      </c>
      <c r="O36" s="17" t="n">
        <f aca="false">IF('Row Index'!O32="","✗",IF(INDEX('RAW DATA'!$M:$M,'Row Index'!O32)="",INDEX('RAW DATA'!$L:$L,'Row Index'!O32),INDEX('RAW DATA'!$M:$M,'Row Index'!O32)))</f>
        <v>40.7966888050701</v>
      </c>
      <c r="P36" s="17" t="n">
        <f aca="false">IF('Row Index'!P32="","✗",IF(INDEX('RAW DATA'!$M:$M,'Row Index'!P32)="",INDEX('RAW DATA'!$L:$L,'Row Index'!P32),INDEX('RAW DATA'!$M:$M,'Row Index'!P32)))</f>
        <v>41.040753711946</v>
      </c>
      <c r="Q36" s="20" t="n">
        <f aca="false">IF('Row Index'!Q32="","✗",IF(INDEX('RAW DATA'!$M:$M,'Row Index'!Q32)="",INDEX('RAW DATA'!$L:$L,'Row Index'!Q32),INDEX('RAW DATA'!$M:$M,'Row Index'!Q32)))</f>
        <v>41.4630670658418</v>
      </c>
      <c r="R36" s="17" t="n">
        <f aca="false">IF('Row Index'!R32="","✗",IF(INDEX('RAW DATA'!$M:$M,'Row Index'!R32)="",INDEX('RAW DATA'!$L:$L,'Row Index'!R32),INDEX('RAW DATA'!$M:$M,'Row Index'!R32)))</f>
        <v>42.8777702874027</v>
      </c>
      <c r="S36" s="17" t="n">
        <f aca="false">IF('Row Index'!S32="","✗",IF(INDEX('RAW DATA'!$M:$M,'Row Index'!S32)="",INDEX('RAW DATA'!$L:$L,'Row Index'!S32),INDEX('RAW DATA'!$M:$M,'Row Index'!S32)))</f>
        <v>42.6769274954847</v>
      </c>
      <c r="T36" s="17" t="n">
        <f aca="false">IF('Row Index'!T32="","✗",IF(INDEX('RAW DATA'!$M:$M,'Row Index'!T32)="",INDEX('RAW DATA'!$L:$L,'Row Index'!T32),INDEX('RAW DATA'!$M:$M,'Row Index'!T32)))</f>
        <v>41.6237516801815</v>
      </c>
      <c r="U36" s="17" t="n">
        <f aca="false">IF('Row Index'!U32="","✗",IF(INDEX('RAW DATA'!$M:$M,'Row Index'!U32)="",INDEX('RAW DATA'!$L:$L,'Row Index'!U32),INDEX('RAW DATA'!$M:$M,'Row Index'!U32)))</f>
        <v>43.9874523769192</v>
      </c>
      <c r="V36" s="17" t="n">
        <f aca="false">IF('Row Index'!V32="","✗",IF(INDEX('RAW DATA'!$M:$M,'Row Index'!V32)="",INDEX('RAW DATA'!$L:$L,'Row Index'!V32),INDEX('RAW DATA'!$M:$M,'Row Index'!V32)))</f>
        <v>44.2851660610015</v>
      </c>
      <c r="W36" s="17" t="n">
        <f aca="false">IF('Row Index'!W32="","✗",IF(INDEX('RAW DATA'!$M:$M,'Row Index'!W32)="",INDEX('RAW DATA'!$L:$L,'Row Index'!W32),INDEX('RAW DATA'!$M:$M,'Row Index'!W32)))</f>
        <v>43.3872083304184</v>
      </c>
      <c r="X36" s="18" t="n">
        <f aca="false">IF('Row Index'!X32="","✗",IF(INDEX('RAW DATA'!$M:$M,'Row Index'!X32)="",INDEX('RAW DATA'!$L:$L,'Row Index'!X32),INDEX('RAW DATA'!$M:$M,'Row Index'!X32)))</f>
        <v>46.2168128089218</v>
      </c>
      <c r="Y36" s="17" t="n">
        <f aca="false">IF('Row Index'!Y32="","✗",IF(INDEX('RAW DATA'!$M:$M,'Row Index'!Y32)="",INDEX('RAW DATA'!$L:$L,'Row Index'!Y32),INDEX('RAW DATA'!$M:$M,'Row Index'!Y32)))</f>
        <v>46.2471127823628</v>
      </c>
      <c r="Z36" s="18" t="n">
        <f aca="false">IF('Row Index'!Z32="","✗",IF(INDEX('RAW DATA'!$M:$M,'Row Index'!Z32)="",INDEX('RAW DATA'!$L:$L,'Row Index'!Z32),INDEX('RAW DATA'!$M:$M,'Row Index'!Z32)))</f>
        <v>47.4490957438367</v>
      </c>
      <c r="AA36" s="19" t="str">
        <f aca="false">IF('Row Index'!AA32="","⏳",IF(INDEX('RAW DATA'!$M:$M,'Row Index'!AA32)="",INDEX('RAW DATA'!$L:$L,'Row Index'!AA32),INDEX('RAW DATA'!$M:$M,'Row Index'!AA32)))</f>
        <v>⏳</v>
      </c>
      <c r="AB36" s="17" t="n">
        <f aca="false">IF('Row Index'!AB32="","✗",IF(INDEX('RAW DATA'!$M:$M,'Row Index'!AB32)="",INDEX('RAW DATA'!$L:$L,'Row Index'!AB32),INDEX('RAW DATA'!$M:$M,'Row Index'!AB32)))</f>
        <v>48.6092674312262</v>
      </c>
      <c r="AC36" s="17" t="n">
        <f aca="false">IF('Row Index'!AC32="","✗",IF(INDEX('RAW DATA'!$M:$M,'Row Index'!AC32)="",INDEX('RAW DATA'!$L:$L,'Row Index'!AC32),INDEX('RAW DATA'!$M:$M,'Row Index'!AC32)))</f>
        <v>49.2366649535297</v>
      </c>
      <c r="AD36" s="17" t="n">
        <f aca="false">IF('Row Index'!AD32="","✗",IF(INDEX('RAW DATA'!$M:$M,'Row Index'!AD32)="",INDEX('RAW DATA'!$L:$L,'Row Index'!AD32),INDEX('RAW DATA'!$M:$M,'Row Index'!AD32)))</f>
        <v>50.857743353294</v>
      </c>
      <c r="AE36" s="17" t="n">
        <f aca="false">IF('Row Index'!AE32="","✗",IF(INDEX('RAW DATA'!$M:$M,'Row Index'!AE32)="",INDEX('RAW DATA'!$L:$L,'Row Index'!AE32),INDEX('RAW DATA'!$M:$M,'Row Index'!AE32)))</f>
        <v>51.3979665294116</v>
      </c>
      <c r="AF36" s="17" t="n">
        <f aca="false">IF('Row Index'!AF32="","✗",IF(INDEX('RAW DATA'!$M:$M,'Row Index'!AF32)="",INDEX('RAW DATA'!$L:$L,'Row Index'!AF32),INDEX('RAW DATA'!$M:$M,'Row Index'!AF32)))</f>
        <v>54.6538720461404</v>
      </c>
      <c r="AG36" s="22" t="n">
        <f aca="false">IF('Row Index'!AG32="","✗",IF(INDEX('RAW DATA'!$M:$M,'Row Index'!AG32)="",INDEX('RAW DATA'!$L:$L,'Row Index'!AG32),INDEX('RAW DATA'!$M:$M,'Row Index'!AG32)))</f>
        <v>53.4376870609099</v>
      </c>
      <c r="AH36" s="17" t="n">
        <f aca="false">IF('Row Index'!AH32="","✗",IF(INDEX('RAW DATA'!$M:$M,'Row Index'!AH32)="",INDEX('RAW DATA'!$L:$L,'Row Index'!AH32),INDEX('RAW DATA'!$M:$M,'Row Index'!AH32)))</f>
        <v>56.8838667068475</v>
      </c>
      <c r="AI36" s="17" t="n">
        <f aca="false">IF('Row Index'!AI32="","✗",IF(INDEX('RAW DATA'!$M:$M,'Row Index'!AI32)="",INDEX('RAW DATA'!$L:$L,'Row Index'!AI32),INDEX('RAW DATA'!$M:$M,'Row Index'!AI32)))</f>
        <v>59.2409965256726</v>
      </c>
      <c r="AJ36" s="17" t="n">
        <f aca="false">IF('Row Index'!AJ32="","✗",IF(INDEX('RAW DATA'!$M:$M,'Row Index'!AJ32)="",INDEX('RAW DATA'!$L:$L,'Row Index'!AJ32),INDEX('RAW DATA'!$M:$M,'Row Index'!AJ32)))</f>
        <v>60.3575513876127</v>
      </c>
      <c r="AK36" s="17" t="n">
        <f aca="false">IF('Row Index'!AK32="","✗",IF(INDEX('RAW DATA'!$M:$M,'Row Index'!AK32)="",INDEX('RAW DATA'!$L:$L,'Row Index'!AK32),INDEX('RAW DATA'!$M:$M,'Row Index'!AK32)))</f>
        <v>61.903019707312</v>
      </c>
      <c r="AL36" s="17" t="n">
        <f aca="false">IF('Row Index'!AL32="","✗",IF(INDEX('RAW DATA'!$M:$M,'Row Index'!AL32)="",INDEX('RAW DATA'!$L:$L,'Row Index'!AL32),INDEX('RAW DATA'!$M:$M,'Row Index'!AL32)))</f>
        <v>64.7256995188292</v>
      </c>
      <c r="AM36" s="17" t="n">
        <f aca="false">IF('Row Index'!AM32="","✗",IF(INDEX('RAW DATA'!$M:$M,'Row Index'!AM32)="",INDEX('RAW DATA'!$L:$L,'Row Index'!AM32),INDEX('RAW DATA'!$M:$M,'Row Index'!AM32)))</f>
        <v>65.3261604643361</v>
      </c>
      <c r="AN36" s="17" t="n">
        <f aca="false">IF('Row Index'!AN32="","✗",IF(INDEX('RAW DATA'!$M:$M,'Row Index'!AN32)="",INDEX('RAW DATA'!$L:$L,'Row Index'!AN32),INDEX('RAW DATA'!$M:$M,'Row Index'!AN32)))</f>
        <v>65.922097125224</v>
      </c>
      <c r="AO36" s="17" t="n">
        <f aca="false">IF('Row Index'!AO32="","✗",IF(INDEX('RAW DATA'!$M:$M,'Row Index'!AO32)="",INDEX('RAW DATA'!$L:$L,'Row Index'!AO32),INDEX('RAW DATA'!$M:$M,'Row Index'!AO32)))</f>
        <v>67.5554148407978</v>
      </c>
      <c r="AP36" s="17" t="n">
        <f aca="false">IF('Row Index'!AP32="","✗",IF(INDEX('RAW DATA'!$M:$M,'Row Index'!AP32)="",INDEX('RAW DATA'!$L:$L,'Row Index'!AP32),INDEX('RAW DATA'!$M:$M,'Row Index'!AP32)))</f>
        <v>67.6472885495673</v>
      </c>
      <c r="AQ36" s="17" t="n">
        <f aca="false">IF('Row Index'!AQ32="","✗",IF(INDEX('RAW DATA'!$M:$M,'Row Index'!AQ32)="",INDEX('RAW DATA'!$L:$L,'Row Index'!AQ32),INDEX('RAW DATA'!$M:$M,'Row Index'!AQ32)))</f>
        <v>68.4395260324293</v>
      </c>
    </row>
    <row r="37" customFormat="false" ht="15" hidden="false" customHeight="false" outlineLevel="0" collapsed="false">
      <c r="A37" s="32" t="s">
        <v>251</v>
      </c>
      <c r="B37" s="33" t="s">
        <v>248</v>
      </c>
      <c r="C37" s="17" t="n">
        <f aca="false">IF('Row Index'!C33="","✗",IF(INDEX('RAW DATA'!$M:$M,'Row Index'!C33)="",INDEX('RAW DATA'!$L:$L,'Row Index'!C33),INDEX('RAW DATA'!$M:$M,'Row Index'!C33)))</f>
        <v>33.2726930816364</v>
      </c>
      <c r="D37" s="21" t="n">
        <f aca="false">IF('Row Index'!D33="","✗",IF(INDEX('RAW DATA'!$M:$M,'Row Index'!D33)="",INDEX('RAW DATA'!$L:$L,'Row Index'!D33),INDEX('RAW DATA'!$M:$M,'Row Index'!D33)))</f>
        <v>36.1257223892625</v>
      </c>
      <c r="E37" s="25" t="n">
        <f aca="false">IF('Row Index'!E33="","✗",IF(INDEX('RAW DATA'!$M:$M,'Row Index'!E33)="",INDEX('RAW DATA'!$L:$L,'Row Index'!E33),INDEX('RAW DATA'!$M:$M,'Row Index'!E33)))</f>
        <v>36.2791589166221</v>
      </c>
      <c r="F37" s="23" t="n">
        <f aca="false">IF('Row Index'!F33="","✗",IF(INDEX('RAW DATA'!$M:$M,'Row Index'!F33)="",INDEX('RAW DATA'!$L:$L,'Row Index'!F33),INDEX('RAW DATA'!$M:$M,'Row Index'!F33)))</f>
        <v>31.7182416528862</v>
      </c>
      <c r="G37" s="30" t="n">
        <f aca="false">IF('Row Index'!G33="","✗",IF(INDEX('RAW DATA'!$M:$M,'Row Index'!G33)="",INDEX('RAW DATA'!$L:$L,'Row Index'!G33),INDEX('RAW DATA'!$M:$M,'Row Index'!G33)))</f>
        <v>35.6752989604137</v>
      </c>
      <c r="H37" s="17" t="n">
        <f aca="false">IF('Row Index'!H33="","✗",IF(INDEX('RAW DATA'!$M:$M,'Row Index'!H33)="",INDEX('RAW DATA'!$L:$L,'Row Index'!H33),INDEX('RAW DATA'!$M:$M,'Row Index'!H33)))</f>
        <v>35.7975869154636</v>
      </c>
      <c r="I37" s="17" t="n">
        <f aca="false">IF('Row Index'!I33="","✗",IF(INDEX('RAW DATA'!$M:$M,'Row Index'!I33)="",INDEX('RAW DATA'!$L:$L,'Row Index'!I33),INDEX('RAW DATA'!$M:$M,'Row Index'!I33)))</f>
        <v>35.5225625633217</v>
      </c>
      <c r="J37" s="17" t="n">
        <f aca="false">IF('Row Index'!J33="","✗",IF(INDEX('RAW DATA'!$M:$M,'Row Index'!J33)="",INDEX('RAW DATA'!$L:$L,'Row Index'!J33),INDEX('RAW DATA'!$M:$M,'Row Index'!J33)))</f>
        <v>34.0705235784235</v>
      </c>
      <c r="K37" s="17" t="n">
        <f aca="false">IF('Row Index'!K33="","✗",IF(INDEX('RAW DATA'!$M:$M,'Row Index'!K33)="",INDEX('RAW DATA'!$L:$L,'Row Index'!K33),INDEX('RAW DATA'!$M:$M,'Row Index'!K33)))</f>
        <v>38.5528294359633</v>
      </c>
      <c r="L37" s="17" t="n">
        <f aca="false">IF('Row Index'!L33="","✗",IF(INDEX('RAW DATA'!$M:$M,'Row Index'!L33)="",INDEX('RAW DATA'!$L:$L,'Row Index'!L33),INDEX('RAW DATA'!$M:$M,'Row Index'!L33)))</f>
        <v>35.5575921521143</v>
      </c>
      <c r="M37" s="17" t="n">
        <f aca="false">IF('Row Index'!M33="","✗",IF(INDEX('RAW DATA'!$M:$M,'Row Index'!M33)="",INDEX('RAW DATA'!$L:$L,'Row Index'!M33),INDEX('RAW DATA'!$M:$M,'Row Index'!M33)))</f>
        <v>39.9060122903655</v>
      </c>
      <c r="N37" s="17" t="n">
        <f aca="false">IF('Row Index'!N33="","✗",IF(INDEX('RAW DATA'!$M:$M,'Row Index'!N33)="",INDEX('RAW DATA'!$L:$L,'Row Index'!N33),INDEX('RAW DATA'!$M:$M,'Row Index'!N33)))</f>
        <v>38.6052928655268</v>
      </c>
      <c r="O37" s="17" t="n">
        <f aca="false">IF('Row Index'!O33="","✗",IF(INDEX('RAW DATA'!$M:$M,'Row Index'!O33)="",INDEX('RAW DATA'!$L:$L,'Row Index'!O33),INDEX('RAW DATA'!$M:$M,'Row Index'!O33)))</f>
        <v>38.3816743020718</v>
      </c>
      <c r="P37" s="17" t="n">
        <f aca="false">IF('Row Index'!P33="","✗",IF(INDEX('RAW DATA'!$M:$M,'Row Index'!P33)="",INDEX('RAW DATA'!$L:$L,'Row Index'!P33),INDEX('RAW DATA'!$M:$M,'Row Index'!P33)))</f>
        <v>37.6997602756871</v>
      </c>
      <c r="Q37" s="17" t="n">
        <f aca="false">IF('Row Index'!Q33="","✗",IF(INDEX('RAW DATA'!$M:$M,'Row Index'!Q33)="",INDEX('RAW DATA'!$L:$L,'Row Index'!Q33),INDEX('RAW DATA'!$M:$M,'Row Index'!Q33)))</f>
        <v>39.6719608821956</v>
      </c>
      <c r="R37" s="17" t="n">
        <f aca="false">IF('Row Index'!R33="","✗",IF(INDEX('RAW DATA'!$M:$M,'Row Index'!R33)="",INDEX('RAW DATA'!$L:$L,'Row Index'!R33),INDEX('RAW DATA'!$M:$M,'Row Index'!R33)))</f>
        <v>40.6831393006568</v>
      </c>
      <c r="S37" s="25" t="n">
        <f aca="false">IF('Row Index'!S33="","✗",IF(INDEX('RAW DATA'!$M:$M,'Row Index'!S33)="",INDEX('RAW DATA'!$L:$L,'Row Index'!S33),INDEX('RAW DATA'!$M:$M,'Row Index'!S33)))</f>
        <v>40.5206864835375</v>
      </c>
      <c r="T37" s="17" t="n">
        <f aca="false">IF('Row Index'!T33="","✗",IF(INDEX('RAW DATA'!$M:$M,'Row Index'!T33)="",INDEX('RAW DATA'!$L:$L,'Row Index'!T33),INDEX('RAW DATA'!$M:$M,'Row Index'!T33)))</f>
        <v>39.9228630991974</v>
      </c>
      <c r="U37" s="17" t="n">
        <f aca="false">IF('Row Index'!U33="","✗",IF(INDEX('RAW DATA'!$M:$M,'Row Index'!U33)="",INDEX('RAW DATA'!$L:$L,'Row Index'!U33),INDEX('RAW DATA'!$M:$M,'Row Index'!U33)))</f>
        <v>43.6266403061622</v>
      </c>
      <c r="V37" s="25" t="n">
        <f aca="false">IF('Row Index'!V33="","✗",IF(INDEX('RAW DATA'!$M:$M,'Row Index'!V33)="",INDEX('RAW DATA'!$L:$L,'Row Index'!V33),INDEX('RAW DATA'!$M:$M,'Row Index'!V33)))</f>
        <v>43.8484665992094</v>
      </c>
      <c r="W37" s="21" t="n">
        <f aca="false">IF('Row Index'!W33="","✗",IF(INDEX('RAW DATA'!$M:$M,'Row Index'!W33)="",INDEX('RAW DATA'!$L:$L,'Row Index'!W33),INDEX('RAW DATA'!$M:$M,'Row Index'!W33)))</f>
        <v>42.5159842342558</v>
      </c>
      <c r="X37" s="18" t="n">
        <f aca="false">IF('Row Index'!X33="","✗",IF(INDEX('RAW DATA'!$M:$M,'Row Index'!X33)="",INDEX('RAW DATA'!$L:$L,'Row Index'!X33),INDEX('RAW DATA'!$M:$M,'Row Index'!X33)))</f>
        <v>44.4496942225883</v>
      </c>
      <c r="Y37" s="17" t="n">
        <f aca="false">IF('Row Index'!Y33="","✗",IF(INDEX('RAW DATA'!$M:$M,'Row Index'!Y33)="",INDEX('RAW DATA'!$L:$L,'Row Index'!Y33),INDEX('RAW DATA'!$M:$M,'Row Index'!Y33)))</f>
        <v>45.7802074737115</v>
      </c>
      <c r="Z37" s="30" t="n">
        <f aca="false">IF('Row Index'!Z33="","✗",IF(INDEX('RAW DATA'!$M:$M,'Row Index'!Z33)="",INDEX('RAW DATA'!$L:$L,'Row Index'!Z33),INDEX('RAW DATA'!$M:$M,'Row Index'!Z33)))</f>
        <v>46.080085186486</v>
      </c>
      <c r="AA37" s="19" t="str">
        <f aca="false">IF('Row Index'!AA33="","⏳",IF(INDEX('RAW DATA'!$M:$M,'Row Index'!AA33)="",INDEX('RAW DATA'!$L:$L,'Row Index'!AA33),INDEX('RAW DATA'!$M:$M,'Row Index'!AA33)))</f>
        <v>⏳</v>
      </c>
      <c r="AB37" s="17" t="n">
        <f aca="false">IF('Row Index'!AB33="","✗",IF(INDEX('RAW DATA'!$M:$M,'Row Index'!AB33)="",INDEX('RAW DATA'!$L:$L,'Row Index'!AB33),INDEX('RAW DATA'!$M:$M,'Row Index'!AB33)))</f>
        <v>48.2230111676106</v>
      </c>
      <c r="AC37" s="17" t="n">
        <f aca="false">IF('Row Index'!AC33="","✗",IF(INDEX('RAW DATA'!$M:$M,'Row Index'!AC33)="",INDEX('RAW DATA'!$L:$L,'Row Index'!AC33),INDEX('RAW DATA'!$M:$M,'Row Index'!AC33)))</f>
        <v>49.625112206773</v>
      </c>
      <c r="AD37" s="17" t="n">
        <f aca="false">IF('Row Index'!AD33="","✗",IF(INDEX('RAW DATA'!$M:$M,'Row Index'!AD33)="",INDEX('RAW DATA'!$L:$L,'Row Index'!AD33),INDEX('RAW DATA'!$M:$M,'Row Index'!AD33)))</f>
        <v>50.0656854870194</v>
      </c>
      <c r="AE37" s="17" t="n">
        <f aca="false">IF('Row Index'!AE33="","✗",IF(INDEX('RAW DATA'!$M:$M,'Row Index'!AE33)="",INDEX('RAW DATA'!$L:$L,'Row Index'!AE33),INDEX('RAW DATA'!$M:$M,'Row Index'!AE33)))</f>
        <v>51.6709301309983</v>
      </c>
      <c r="AF37" s="17" t="n">
        <f aca="false">IF('Row Index'!AF33="","✗",IF(INDEX('RAW DATA'!$M:$M,'Row Index'!AF33)="",INDEX('RAW DATA'!$L:$L,'Row Index'!AF33),INDEX('RAW DATA'!$M:$M,'Row Index'!AF33)))</f>
        <v>54.8626880777937</v>
      </c>
      <c r="AG37" s="17" t="n">
        <f aca="false">IF('Row Index'!AG33="","✗",IF(INDEX('RAW DATA'!$M:$M,'Row Index'!AG33)="",INDEX('RAW DATA'!$L:$L,'Row Index'!AG33),INDEX('RAW DATA'!$M:$M,'Row Index'!AG33)))</f>
        <v>53.6188684649306</v>
      </c>
      <c r="AH37" s="17" t="n">
        <f aca="false">IF('Row Index'!AH33="","✗",IF(INDEX('RAW DATA'!$M:$M,'Row Index'!AH33)="",INDEX('RAW DATA'!$L:$L,'Row Index'!AH33),INDEX('RAW DATA'!$M:$M,'Row Index'!AH33)))</f>
        <v>58.0937997034492</v>
      </c>
      <c r="AI37" s="17" t="n">
        <f aca="false">IF('Row Index'!AI33="","✗",IF(INDEX('RAW DATA'!$M:$M,'Row Index'!AI33)="",INDEX('RAW DATA'!$L:$L,'Row Index'!AI33),INDEX('RAW DATA'!$M:$M,'Row Index'!AI33)))</f>
        <v>59.5976738804383</v>
      </c>
      <c r="AJ37" s="17" t="n">
        <f aca="false">IF('Row Index'!AJ33="","✗",IF(INDEX('RAW DATA'!$M:$M,'Row Index'!AJ33)="",INDEX('RAW DATA'!$L:$L,'Row Index'!AJ33),INDEX('RAW DATA'!$M:$M,'Row Index'!AJ33)))</f>
        <v>60.3322140681207</v>
      </c>
      <c r="AK37" s="17" t="n">
        <f aca="false">IF('Row Index'!AK33="","✗",IF(INDEX('RAW DATA'!$M:$M,'Row Index'!AK33)="",INDEX('RAW DATA'!$L:$L,'Row Index'!AK33),INDEX('RAW DATA'!$M:$M,'Row Index'!AK33)))</f>
        <v>62.2237577422679</v>
      </c>
      <c r="AL37" s="20" t="n">
        <f aca="false">IF('Row Index'!AL33="","✗",IF(INDEX('RAW DATA'!$M:$M,'Row Index'!AL33)="",INDEX('RAW DATA'!$L:$L,'Row Index'!AL33),INDEX('RAW DATA'!$M:$M,'Row Index'!AL33)))</f>
        <v>64.0230477330098</v>
      </c>
      <c r="AM37" s="17" t="n">
        <f aca="false">IF('Row Index'!AM33="","✗",IF(INDEX('RAW DATA'!$M:$M,'Row Index'!AM33)="",INDEX('RAW DATA'!$L:$L,'Row Index'!AM33),INDEX('RAW DATA'!$M:$M,'Row Index'!AM33)))</f>
        <v>64.9090093052141</v>
      </c>
      <c r="AN37" s="17" t="n">
        <f aca="false">IF('Row Index'!AN33="","✗",IF(INDEX('RAW DATA'!$M:$M,'Row Index'!AN33)="",INDEX('RAW DATA'!$L:$L,'Row Index'!AN33),INDEX('RAW DATA'!$M:$M,'Row Index'!AN33)))</f>
        <v>65.6711677290566</v>
      </c>
      <c r="AO37" s="17" t="n">
        <f aca="false">IF('Row Index'!AO33="","✗",IF(INDEX('RAW DATA'!$M:$M,'Row Index'!AO33)="",INDEX('RAW DATA'!$L:$L,'Row Index'!AO33),INDEX('RAW DATA'!$M:$M,'Row Index'!AO33)))</f>
        <v>67.4131971847092</v>
      </c>
      <c r="AP37" s="17" t="n">
        <f aca="false">IF('Row Index'!AP33="","✗",IF(INDEX('RAW DATA'!$M:$M,'Row Index'!AP33)="",INDEX('RAW DATA'!$L:$L,'Row Index'!AP33),INDEX('RAW DATA'!$M:$M,'Row Index'!AP33)))</f>
        <v>67.8195877264112</v>
      </c>
      <c r="AQ37" s="17" t="n">
        <f aca="false">IF('Row Index'!AQ33="","✗",IF(INDEX('RAW DATA'!$M:$M,'Row Index'!AQ33)="",INDEX('RAW DATA'!$L:$L,'Row Index'!AQ33),INDEX('RAW DATA'!$M:$M,'Row Index'!AQ33)))</f>
        <v>68.188432496428</v>
      </c>
    </row>
    <row r="38" customFormat="false" ht="15" hidden="false" customHeight="false" outlineLevel="0" collapsed="false">
      <c r="A38" s="32" t="s">
        <v>254</v>
      </c>
      <c r="B38" s="33" t="s">
        <v>248</v>
      </c>
      <c r="C38" s="17" t="n">
        <f aca="false">IF('Row Index'!C34="","✗",IF(INDEX('RAW DATA'!$M:$M,'Row Index'!C34)="",INDEX('RAW DATA'!$L:$L,'Row Index'!C34),INDEX('RAW DATA'!$M:$M,'Row Index'!C34)))</f>
        <v>37.3468734826206</v>
      </c>
      <c r="D38" s="17" t="n">
        <f aca="false">IF('Row Index'!D34="","✗",IF(INDEX('RAW DATA'!$M:$M,'Row Index'!D34)="",INDEX('RAW DATA'!$L:$L,'Row Index'!D34),INDEX('RAW DATA'!$M:$M,'Row Index'!D34)))</f>
        <v>39.0047375880707</v>
      </c>
      <c r="E38" s="25" t="n">
        <f aca="false">IF('Row Index'!E34="","✗",IF(INDEX('RAW DATA'!$M:$M,'Row Index'!E34)="",INDEX('RAW DATA'!$L:$L,'Row Index'!E34),INDEX('RAW DATA'!$M:$M,'Row Index'!E34)))</f>
        <v>39.9264987361397</v>
      </c>
      <c r="F38" s="17" t="n">
        <f aca="false">IF('Row Index'!F34="","✗",IF(INDEX('RAW DATA'!$M:$M,'Row Index'!F34)="",INDEX('RAW DATA'!$L:$L,'Row Index'!F34),INDEX('RAW DATA'!$M:$M,'Row Index'!F34)))</f>
        <v>32.936623528941</v>
      </c>
      <c r="G38" s="18" t="n">
        <f aca="false">IF('Row Index'!G34="","✗",IF(INDEX('RAW DATA'!$M:$M,'Row Index'!G34)="",INDEX('RAW DATA'!$L:$L,'Row Index'!G34),INDEX('RAW DATA'!$M:$M,'Row Index'!G34)))</f>
        <v>39.5719611973527</v>
      </c>
      <c r="H38" s="25" t="n">
        <f aca="false">IF('Row Index'!H34="","✗",IF(INDEX('RAW DATA'!$M:$M,'Row Index'!H34)="",INDEX('RAW DATA'!$L:$L,'Row Index'!H34),INDEX('RAW DATA'!$M:$M,'Row Index'!H34)))</f>
        <v>37.394388128362</v>
      </c>
      <c r="I38" s="17" t="n">
        <f aca="false">IF('Row Index'!I34="","✗",IF(INDEX('RAW DATA'!$M:$M,'Row Index'!I34)="",INDEX('RAW DATA'!$L:$L,'Row Index'!I34),INDEX('RAW DATA'!$M:$M,'Row Index'!I34)))</f>
        <v>38.7617188762825</v>
      </c>
      <c r="J38" s="17" t="n">
        <f aca="false">IF('Row Index'!J34="","✗",IF(INDEX('RAW DATA'!$M:$M,'Row Index'!J34)="",INDEX('RAW DATA'!$L:$L,'Row Index'!J34),INDEX('RAW DATA'!$M:$M,'Row Index'!J34)))</f>
        <v>36.5242464477126</v>
      </c>
      <c r="K38" s="17" t="n">
        <f aca="false">IF('Row Index'!K34="","✗",IF(INDEX('RAW DATA'!$M:$M,'Row Index'!K34)="",INDEX('RAW DATA'!$L:$L,'Row Index'!K34),INDEX('RAW DATA'!$M:$M,'Row Index'!K34)))</f>
        <v>40.6973157485849</v>
      </c>
      <c r="L38" s="23" t="n">
        <f aca="false">IF('Row Index'!L34="","✗",IF(INDEX('RAW DATA'!$M:$M,'Row Index'!L34)="",INDEX('RAW DATA'!$L:$L,'Row Index'!L34),INDEX('RAW DATA'!$M:$M,'Row Index'!L34)))</f>
        <v>36.6786190766419</v>
      </c>
      <c r="M38" s="17" t="n">
        <f aca="false">IF('Row Index'!M34="","✗",IF(INDEX('RAW DATA'!$M:$M,'Row Index'!M34)="",INDEX('RAW DATA'!$L:$L,'Row Index'!M34),INDEX('RAW DATA'!$M:$M,'Row Index'!M34)))</f>
        <v>42.3087624438948</v>
      </c>
      <c r="N38" s="17" t="n">
        <f aca="false">IF('Row Index'!N34="","✗",IF(INDEX('RAW DATA'!$M:$M,'Row Index'!N34)="",INDEX('RAW DATA'!$L:$L,'Row Index'!N34),INDEX('RAW DATA'!$M:$M,'Row Index'!N34)))</f>
        <v>41.0485605505922</v>
      </c>
      <c r="O38" s="20" t="n">
        <f aca="false">IF('Row Index'!O34="","✗",IF(INDEX('RAW DATA'!$M:$M,'Row Index'!O34)="",INDEX('RAW DATA'!$L:$L,'Row Index'!O34),INDEX('RAW DATA'!$M:$M,'Row Index'!O34)))</f>
        <v>42.3316093686332</v>
      </c>
      <c r="P38" s="17" t="n">
        <f aca="false">IF('Row Index'!P34="","✗",IF(INDEX('RAW DATA'!$M:$M,'Row Index'!P34)="",INDEX('RAW DATA'!$L:$L,'Row Index'!P34),INDEX('RAW DATA'!$M:$M,'Row Index'!P34)))</f>
        <v>40.1588380627803</v>
      </c>
      <c r="Q38" s="17" t="n">
        <f aca="false">IF('Row Index'!Q34="","✗",IF(INDEX('RAW DATA'!$M:$M,'Row Index'!Q34)="",INDEX('RAW DATA'!$L:$L,'Row Index'!Q34),INDEX('RAW DATA'!$M:$M,'Row Index'!Q34)))</f>
        <v>41.9430992401246</v>
      </c>
      <c r="R38" s="17" t="n">
        <f aca="false">IF('Row Index'!R34="","✗",IF(INDEX('RAW DATA'!$M:$M,'Row Index'!R34)="",INDEX('RAW DATA'!$L:$L,'Row Index'!R34),INDEX('RAW DATA'!$M:$M,'Row Index'!R34)))</f>
        <v>42.4029299513991</v>
      </c>
      <c r="S38" s="17" t="n">
        <f aca="false">IF('Row Index'!S34="","✗",IF(INDEX('RAW DATA'!$M:$M,'Row Index'!S34)="",INDEX('RAW DATA'!$L:$L,'Row Index'!S34),INDEX('RAW DATA'!$M:$M,'Row Index'!S34)))</f>
        <v>43.3252418124597</v>
      </c>
      <c r="T38" s="21" t="n">
        <f aca="false">IF('Row Index'!T34="","✗",IF(INDEX('RAW DATA'!$M:$M,'Row Index'!T34)="",INDEX('RAW DATA'!$L:$L,'Row Index'!T34),INDEX('RAW DATA'!$M:$M,'Row Index'!T34)))</f>
        <v>41.5376110912613</v>
      </c>
      <c r="U38" s="17" t="n">
        <f aca="false">IF('Row Index'!U34="","✗",IF(INDEX('RAW DATA'!$M:$M,'Row Index'!U34)="",INDEX('RAW DATA'!$L:$L,'Row Index'!U34),INDEX('RAW DATA'!$M:$M,'Row Index'!U34)))</f>
        <v>44.5514977629693</v>
      </c>
      <c r="V38" s="20" t="n">
        <f aca="false">IF('Row Index'!V34="","✗",IF(INDEX('RAW DATA'!$M:$M,'Row Index'!V34)="",INDEX('RAW DATA'!$L:$L,'Row Index'!V34),INDEX('RAW DATA'!$M:$M,'Row Index'!V34)))</f>
        <v>46.0690626053814</v>
      </c>
      <c r="W38" s="17" t="n">
        <f aca="false">IF('Row Index'!W34="","✗",IF(INDEX('RAW DATA'!$M:$M,'Row Index'!W34)="",INDEX('RAW DATA'!$L:$L,'Row Index'!W34),INDEX('RAW DATA'!$M:$M,'Row Index'!W34)))</f>
        <v>43.8634111247445</v>
      </c>
      <c r="X38" s="18" t="n">
        <f aca="false">IF('Row Index'!X34="","✗",IF(INDEX('RAW DATA'!$M:$M,'Row Index'!X34)="",INDEX('RAW DATA'!$L:$L,'Row Index'!X34),INDEX('RAW DATA'!$M:$M,'Row Index'!X34)))</f>
        <v>46.3290616433333</v>
      </c>
      <c r="Y38" s="17" t="n">
        <f aca="false">IF('Row Index'!Y34="","✗",IF(INDEX('RAW DATA'!$M:$M,'Row Index'!Y34)="",INDEX('RAW DATA'!$L:$L,'Row Index'!Y34),INDEX('RAW DATA'!$M:$M,'Row Index'!Y34)))</f>
        <v>46.5258127594639</v>
      </c>
      <c r="Z38" s="18" t="n">
        <f aca="false">IF('Row Index'!Z34="","✗",IF(INDEX('RAW DATA'!$M:$M,'Row Index'!Z34)="",INDEX('RAW DATA'!$L:$L,'Row Index'!Z34),INDEX('RAW DATA'!$M:$M,'Row Index'!Z34)))</f>
        <v>46.7739498193452</v>
      </c>
      <c r="AA38" s="19" t="str">
        <f aca="false">IF('Row Index'!AA34="","⏳",IF(INDEX('RAW DATA'!$M:$M,'Row Index'!AA34)="",INDEX('RAW DATA'!$L:$L,'Row Index'!AA34),INDEX('RAW DATA'!$M:$M,'Row Index'!AA34)))</f>
        <v>⏳</v>
      </c>
      <c r="AB38" s="17" t="n">
        <f aca="false">IF('Row Index'!AB34="","✗",IF(INDEX('RAW DATA'!$M:$M,'Row Index'!AB34)="",INDEX('RAW DATA'!$L:$L,'Row Index'!AB34),INDEX('RAW DATA'!$M:$M,'Row Index'!AB34)))</f>
        <v>49.8872246368578</v>
      </c>
      <c r="AC38" s="17" t="n">
        <f aca="false">IF('Row Index'!AC34="","✗",IF(INDEX('RAW DATA'!$M:$M,'Row Index'!AC34)="",INDEX('RAW DATA'!$L:$L,'Row Index'!AC34),INDEX('RAW DATA'!$M:$M,'Row Index'!AC34)))</f>
        <v>50.143438295126</v>
      </c>
      <c r="AD38" s="17" t="n">
        <f aca="false">IF('Row Index'!AD34="","✗",IF(INDEX('RAW DATA'!$M:$M,'Row Index'!AD34)="",INDEX('RAW DATA'!$L:$L,'Row Index'!AD34),INDEX('RAW DATA'!$M:$M,'Row Index'!AD34)))</f>
        <v>51.4273522009365</v>
      </c>
      <c r="AE38" s="17" t="n">
        <f aca="false">IF('Row Index'!AE34="","✗",IF(INDEX('RAW DATA'!$M:$M,'Row Index'!AE34)="",INDEX('RAW DATA'!$L:$L,'Row Index'!AE34),INDEX('RAW DATA'!$M:$M,'Row Index'!AE34)))</f>
        <v>52.1242840219884</v>
      </c>
      <c r="AF38" s="17" t="n">
        <f aca="false">IF('Row Index'!AF34="","✗",IF(INDEX('RAW DATA'!$M:$M,'Row Index'!AF34)="",INDEX('RAW DATA'!$L:$L,'Row Index'!AF34),INDEX('RAW DATA'!$M:$M,'Row Index'!AF34)))</f>
        <v>55.1874353416113</v>
      </c>
      <c r="AG38" s="25" t="n">
        <f aca="false">IF('Row Index'!AG34="","✗",IF(INDEX('RAW DATA'!$M:$M,'Row Index'!AG34)="",INDEX('RAW DATA'!$L:$L,'Row Index'!AG34),INDEX('RAW DATA'!$M:$M,'Row Index'!AG34)))</f>
        <v>52.8120010654025</v>
      </c>
      <c r="AH38" s="17" t="n">
        <f aca="false">IF('Row Index'!AH34="","✗",IF(INDEX('RAW DATA'!$M:$M,'Row Index'!AH34)="",INDEX('RAW DATA'!$L:$L,'Row Index'!AH34),INDEX('RAW DATA'!$M:$M,'Row Index'!AH34)))</f>
        <v>56.5540145130299</v>
      </c>
      <c r="AI38" s="17" t="n">
        <f aca="false">IF('Row Index'!AI34="","✗",IF(INDEX('RAW DATA'!$M:$M,'Row Index'!AI34)="",INDEX('RAW DATA'!$L:$L,'Row Index'!AI34),INDEX('RAW DATA'!$M:$M,'Row Index'!AI34)))</f>
        <v>58.5921477111889</v>
      </c>
      <c r="AJ38" s="17" t="n">
        <f aca="false">IF('Row Index'!AJ34="","✗",IF(INDEX('RAW DATA'!$M:$M,'Row Index'!AJ34)="",INDEX('RAW DATA'!$L:$L,'Row Index'!AJ34),INDEX('RAW DATA'!$M:$M,'Row Index'!AJ34)))</f>
        <v>59.5699589249753</v>
      </c>
      <c r="AK38" s="17" t="n">
        <f aca="false">IF('Row Index'!AK34="","✗",IF(INDEX('RAW DATA'!$M:$M,'Row Index'!AK34)="",INDEX('RAW DATA'!$L:$L,'Row Index'!AK34),INDEX('RAW DATA'!$M:$M,'Row Index'!AK34)))</f>
        <v>61.0341529860118</v>
      </c>
      <c r="AL38" s="17" t="n">
        <f aca="false">IF('Row Index'!AL34="","✗",IF(INDEX('RAW DATA'!$M:$M,'Row Index'!AL34)="",INDEX('RAW DATA'!$L:$L,'Row Index'!AL34),INDEX('RAW DATA'!$M:$M,'Row Index'!AL34)))</f>
        <v>63.4114183973278</v>
      </c>
      <c r="AM38" s="17" t="n">
        <f aca="false">IF('Row Index'!AM34="","✗",IF(INDEX('RAW DATA'!$M:$M,'Row Index'!AM34)="",INDEX('RAW DATA'!$L:$L,'Row Index'!AM34),INDEX('RAW DATA'!$M:$M,'Row Index'!AM34)))</f>
        <v>64.5358821021304</v>
      </c>
      <c r="AN38" s="17" t="n">
        <f aca="false">IF('Row Index'!AN34="","✗",IF(INDEX('RAW DATA'!$M:$M,'Row Index'!AN34)="",INDEX('RAW DATA'!$L:$L,'Row Index'!AN34),INDEX('RAW DATA'!$M:$M,'Row Index'!AN34)))</f>
        <v>65.8595271326705</v>
      </c>
      <c r="AO38" s="17" t="n">
        <f aca="false">IF('Row Index'!AO34="","✗",IF(INDEX('RAW DATA'!$M:$M,'Row Index'!AO34)="",INDEX('RAW DATA'!$L:$L,'Row Index'!AO34),INDEX('RAW DATA'!$M:$M,'Row Index'!AO34)))</f>
        <v>66.9516985434456</v>
      </c>
      <c r="AP38" s="17" t="n">
        <f aca="false">IF('Row Index'!AP34="","✗",IF(INDEX('RAW DATA'!$M:$M,'Row Index'!AP34)="",INDEX('RAW DATA'!$L:$L,'Row Index'!AP34),INDEX('RAW DATA'!$M:$M,'Row Index'!AP34)))</f>
        <v>67.4442086743691</v>
      </c>
      <c r="AQ38" s="17" t="n">
        <f aca="false">IF('Row Index'!AQ34="","✗",IF(INDEX('RAW DATA'!$M:$M,'Row Index'!AQ34)="",INDEX('RAW DATA'!$L:$L,'Row Index'!AQ34),INDEX('RAW DATA'!$M:$M,'Row Index'!AQ34)))</f>
        <v>67.8355015672735</v>
      </c>
    </row>
    <row r="39" customFormat="false" ht="15" hidden="false" customHeight="false" outlineLevel="0" collapsed="false">
      <c r="A39" s="32" t="s">
        <v>257</v>
      </c>
      <c r="B39" s="33" t="s">
        <v>248</v>
      </c>
      <c r="C39" s="17" t="n">
        <f aca="false">IF('Row Index'!C35="","✗",IF(INDEX('RAW DATA'!$M:$M,'Row Index'!C35)="",INDEX('RAW DATA'!$L:$L,'Row Index'!C35),INDEX('RAW DATA'!$M:$M,'Row Index'!C35)))</f>
        <v>34.6501098155699</v>
      </c>
      <c r="D39" s="17" t="n">
        <f aca="false">IF('Row Index'!D35="","✗",IF(INDEX('RAW DATA'!$M:$M,'Row Index'!D35)="",INDEX('RAW DATA'!$L:$L,'Row Index'!D35),INDEX('RAW DATA'!$M:$M,'Row Index'!D35)))</f>
        <v>35.9298318436085</v>
      </c>
      <c r="E39" s="17" t="n">
        <f aca="false">IF('Row Index'!E35="","✗",IF(INDEX('RAW DATA'!$M:$M,'Row Index'!E35)="",INDEX('RAW DATA'!$L:$L,'Row Index'!E35),INDEX('RAW DATA'!$M:$M,'Row Index'!E35)))</f>
        <v>37.2967194195603</v>
      </c>
      <c r="F39" s="17" t="n">
        <f aca="false">IF('Row Index'!F35="","✗",IF(INDEX('RAW DATA'!$M:$M,'Row Index'!F35)="",INDEX('RAW DATA'!$L:$L,'Row Index'!F35),INDEX('RAW DATA'!$M:$M,'Row Index'!F35)))</f>
        <v>31.4507769273065</v>
      </c>
      <c r="G39" s="27" t="n">
        <f aca="false">IF('Row Index'!G35="","✗",IF(INDEX('RAW DATA'!$M:$M,'Row Index'!G35)="",INDEX('RAW DATA'!$L:$L,'Row Index'!G35),INDEX('RAW DATA'!$M:$M,'Row Index'!G35)))</f>
        <v>36.459781742099</v>
      </c>
      <c r="H39" s="17" t="n">
        <f aca="false">IF('Row Index'!H35="","✗",IF(INDEX('RAW DATA'!$M:$M,'Row Index'!H35)="",INDEX('RAW DATA'!$L:$L,'Row Index'!H35),INDEX('RAW DATA'!$M:$M,'Row Index'!H35)))</f>
        <v>35.7110508723417</v>
      </c>
      <c r="I39" s="17" t="n">
        <f aca="false">IF('Row Index'!I35="","✗",IF(INDEX('RAW DATA'!$M:$M,'Row Index'!I35)="",INDEX('RAW DATA'!$L:$L,'Row Index'!I35),INDEX('RAW DATA'!$M:$M,'Row Index'!I35)))</f>
        <v>35.4099476285888</v>
      </c>
      <c r="J39" s="25" t="n">
        <f aca="false">IF('Row Index'!J35="","✗",IF(INDEX('RAW DATA'!$M:$M,'Row Index'!J35)="",INDEX('RAW DATA'!$L:$L,'Row Index'!J35),INDEX('RAW DATA'!$M:$M,'Row Index'!J35)))</f>
        <v>34.9418726374433</v>
      </c>
      <c r="K39" s="17" t="n">
        <f aca="false">IF('Row Index'!K35="","✗",IF(INDEX('RAW DATA'!$M:$M,'Row Index'!K35)="",INDEX('RAW DATA'!$L:$L,'Row Index'!K35),INDEX('RAW DATA'!$M:$M,'Row Index'!K35)))</f>
        <v>39.026410416907</v>
      </c>
      <c r="L39" s="17" t="n">
        <f aca="false">IF('Row Index'!L35="","✗",IF(INDEX('RAW DATA'!$M:$M,'Row Index'!L35)="",INDEX('RAW DATA'!$L:$L,'Row Index'!L35),INDEX('RAW DATA'!$M:$M,'Row Index'!L35)))</f>
        <v>34.7635248637136</v>
      </c>
      <c r="M39" s="17" t="n">
        <f aca="false">IF('Row Index'!M35="","✗",IF(INDEX('RAW DATA'!$M:$M,'Row Index'!M35)="",INDEX('RAW DATA'!$L:$L,'Row Index'!M35),INDEX('RAW DATA'!$M:$M,'Row Index'!M35)))</f>
        <v>39.5591747408186</v>
      </c>
      <c r="N39" s="17" t="n">
        <f aca="false">IF('Row Index'!N35="","✗",IF(INDEX('RAW DATA'!$M:$M,'Row Index'!N35)="",INDEX('RAW DATA'!$L:$L,'Row Index'!N35),INDEX('RAW DATA'!$M:$M,'Row Index'!N35)))</f>
        <v>38.6321164518045</v>
      </c>
      <c r="O39" s="17" t="n">
        <f aca="false">IF('Row Index'!O35="","✗",IF(INDEX('RAW DATA'!$M:$M,'Row Index'!O35)="",INDEX('RAW DATA'!$L:$L,'Row Index'!O35),INDEX('RAW DATA'!$M:$M,'Row Index'!O35)))</f>
        <v>39.1616800600403</v>
      </c>
      <c r="P39" s="17" t="n">
        <f aca="false">IF('Row Index'!P35="","✗",IF(INDEX('RAW DATA'!$M:$M,'Row Index'!P35)="",INDEX('RAW DATA'!$L:$L,'Row Index'!P35),INDEX('RAW DATA'!$M:$M,'Row Index'!P35)))</f>
        <v>38.6862267785312</v>
      </c>
      <c r="Q39" s="17" t="n">
        <f aca="false">IF('Row Index'!Q35="","✗",IF(INDEX('RAW DATA'!$M:$M,'Row Index'!Q35)="",INDEX('RAW DATA'!$L:$L,'Row Index'!Q35),INDEX('RAW DATA'!$M:$M,'Row Index'!Q35)))</f>
        <v>40.8507573375294</v>
      </c>
      <c r="R39" s="17" t="n">
        <f aca="false">IF('Row Index'!R35="","✗",IF(INDEX('RAW DATA'!$M:$M,'Row Index'!R35)="",INDEX('RAW DATA'!$L:$L,'Row Index'!R35),INDEX('RAW DATA'!$M:$M,'Row Index'!R35)))</f>
        <v>41.942160287545</v>
      </c>
      <c r="S39" s="17" t="n">
        <f aca="false">IF('Row Index'!S35="","✗",IF(INDEX('RAW DATA'!$M:$M,'Row Index'!S35)="",INDEX('RAW DATA'!$L:$L,'Row Index'!S35),INDEX('RAW DATA'!$M:$M,'Row Index'!S35)))</f>
        <v>41.1544069423549</v>
      </c>
      <c r="T39" s="17" t="n">
        <f aca="false">IF('Row Index'!T35="","✗",IF(INDEX('RAW DATA'!$M:$M,'Row Index'!T35)="",INDEX('RAW DATA'!$L:$L,'Row Index'!T35),INDEX('RAW DATA'!$M:$M,'Row Index'!T35)))</f>
        <v>41.1756451096493</v>
      </c>
      <c r="U39" s="17" t="n">
        <f aca="false">IF('Row Index'!U35="","✗",IF(INDEX('RAW DATA'!$M:$M,'Row Index'!U35)="",INDEX('RAW DATA'!$L:$L,'Row Index'!U35),INDEX('RAW DATA'!$M:$M,'Row Index'!U35)))</f>
        <v>44.5531135219609</v>
      </c>
      <c r="V39" s="17" t="n">
        <f aca="false">IF('Row Index'!V35="","✗",IF(INDEX('RAW DATA'!$M:$M,'Row Index'!V35)="",INDEX('RAW DATA'!$L:$L,'Row Index'!V35),INDEX('RAW DATA'!$M:$M,'Row Index'!V35)))</f>
        <v>45.2113651443368</v>
      </c>
      <c r="W39" s="17" t="n">
        <f aca="false">IF('Row Index'!W35="","✗",IF(INDEX('RAW DATA'!$M:$M,'Row Index'!W35)="",INDEX('RAW DATA'!$L:$L,'Row Index'!W35),INDEX('RAW DATA'!$M:$M,'Row Index'!W35)))</f>
        <v>43.3156250891974</v>
      </c>
      <c r="X39" s="18" t="n">
        <f aca="false">IF('Row Index'!X35="","✗",IF(INDEX('RAW DATA'!$M:$M,'Row Index'!X35)="",INDEX('RAW DATA'!$L:$L,'Row Index'!X35),INDEX('RAW DATA'!$M:$M,'Row Index'!X35)))</f>
        <v>46.0434396441701</v>
      </c>
      <c r="Y39" s="17" t="n">
        <f aca="false">IF('Row Index'!Y35="","✗",IF(INDEX('RAW DATA'!$M:$M,'Row Index'!Y35)="",INDEX('RAW DATA'!$L:$L,'Row Index'!Y35),INDEX('RAW DATA'!$M:$M,'Row Index'!Y35)))</f>
        <v>47.1037825050337</v>
      </c>
      <c r="Z39" s="18" t="n">
        <f aca="false">IF('Row Index'!Z35="","✗",IF(INDEX('RAW DATA'!$M:$M,'Row Index'!Z35)="",INDEX('RAW DATA'!$L:$L,'Row Index'!Z35),INDEX('RAW DATA'!$M:$M,'Row Index'!Z35)))</f>
        <v>47.6828951291505</v>
      </c>
      <c r="AA39" s="19" t="str">
        <f aca="false">IF('Row Index'!AA35="","⏳",IF(INDEX('RAW DATA'!$M:$M,'Row Index'!AA35)="",INDEX('RAW DATA'!$L:$L,'Row Index'!AA35),INDEX('RAW DATA'!$M:$M,'Row Index'!AA35)))</f>
        <v>⏳</v>
      </c>
      <c r="AB39" s="17" t="n">
        <f aca="false">IF('Row Index'!AB35="","✗",IF(INDEX('RAW DATA'!$M:$M,'Row Index'!AB35)="",INDEX('RAW DATA'!$L:$L,'Row Index'!AB35),INDEX('RAW DATA'!$M:$M,'Row Index'!AB35)))</f>
        <v>49.9215842417518</v>
      </c>
      <c r="AC39" s="17" t="n">
        <f aca="false">IF('Row Index'!AC35="","✗",IF(INDEX('RAW DATA'!$M:$M,'Row Index'!AC35)="",INDEX('RAW DATA'!$L:$L,'Row Index'!AC35),INDEX('RAW DATA'!$M:$M,'Row Index'!AC35)))</f>
        <v>50.1491653079526</v>
      </c>
      <c r="AD39" s="17" t="n">
        <f aca="false">IF('Row Index'!AD35="","✗",IF(INDEX('RAW DATA'!$M:$M,'Row Index'!AD35)="",INDEX('RAW DATA'!$L:$L,'Row Index'!AD35),INDEX('RAW DATA'!$M:$M,'Row Index'!AD35)))</f>
        <v>51.8415656593342</v>
      </c>
      <c r="AE39" s="17" t="n">
        <f aca="false">IF('Row Index'!AE35="","✗",IF(INDEX('RAW DATA'!$M:$M,'Row Index'!AE35)="",INDEX('RAW DATA'!$L:$L,'Row Index'!AE35),INDEX('RAW DATA'!$M:$M,'Row Index'!AE35)))</f>
        <v>53.0646837745145</v>
      </c>
      <c r="AF39" s="17" t="n">
        <f aca="false">IF('Row Index'!AF35="","✗",IF(INDEX('RAW DATA'!$M:$M,'Row Index'!AF35)="",INDEX('RAW DATA'!$L:$L,'Row Index'!AF35),INDEX('RAW DATA'!$M:$M,'Row Index'!AF35)))</f>
        <v>56.836062183656</v>
      </c>
      <c r="AG39" s="25" t="n">
        <f aca="false">IF('Row Index'!AG35="","✗",IF(INDEX('RAW DATA'!$M:$M,'Row Index'!AG35)="",INDEX('RAW DATA'!$L:$L,'Row Index'!AG35),INDEX('RAW DATA'!$M:$M,'Row Index'!AG35)))</f>
        <v>54.9743257414351</v>
      </c>
      <c r="AH39" s="17" t="n">
        <f aca="false">IF('Row Index'!AH35="","✗",IF(INDEX('RAW DATA'!$M:$M,'Row Index'!AH35)="",INDEX('RAW DATA'!$L:$L,'Row Index'!AH35),INDEX('RAW DATA'!$M:$M,'Row Index'!AH35)))</f>
        <v>57.8557768900021</v>
      </c>
      <c r="AI39" s="17" t="n">
        <f aca="false">IF('Row Index'!AI35="","✗",IF(INDEX('RAW DATA'!$M:$M,'Row Index'!AI35)="",INDEX('RAW DATA'!$L:$L,'Row Index'!AI35),INDEX('RAW DATA'!$M:$M,'Row Index'!AI35)))</f>
        <v>59.4942363315111</v>
      </c>
      <c r="AJ39" s="17" t="n">
        <f aca="false">IF('Row Index'!AJ35="","✗",IF(INDEX('RAW DATA'!$M:$M,'Row Index'!AJ35)="",INDEX('RAW DATA'!$L:$L,'Row Index'!AJ35),INDEX('RAW DATA'!$M:$M,'Row Index'!AJ35)))</f>
        <v>60.8764714738798</v>
      </c>
      <c r="AK39" s="17" t="n">
        <f aca="false">IF('Row Index'!AK35="","✗",IF(INDEX('RAW DATA'!$M:$M,'Row Index'!AK35)="",INDEX('RAW DATA'!$L:$L,'Row Index'!AK35),INDEX('RAW DATA'!$M:$M,'Row Index'!AK35)))</f>
        <v>61.6769001551806</v>
      </c>
      <c r="AL39" s="17" t="n">
        <f aca="false">IF('Row Index'!AL35="","✗",IF(INDEX('RAW DATA'!$M:$M,'Row Index'!AL35)="",INDEX('RAW DATA'!$L:$L,'Row Index'!AL35),INDEX('RAW DATA'!$M:$M,'Row Index'!AL35)))</f>
        <v>64.2816174559967</v>
      </c>
      <c r="AM39" s="17" t="n">
        <f aca="false">IF('Row Index'!AM35="","✗",IF(INDEX('RAW DATA'!$M:$M,'Row Index'!AM35)="",INDEX('RAW DATA'!$L:$L,'Row Index'!AM35),INDEX('RAW DATA'!$M:$M,'Row Index'!AM35)))</f>
        <v>65.6720459790641</v>
      </c>
      <c r="AN39" s="17" t="n">
        <f aca="false">IF('Row Index'!AN35="","✗",IF(INDEX('RAW DATA'!$M:$M,'Row Index'!AN35)="",INDEX('RAW DATA'!$L:$L,'Row Index'!AN35),INDEX('RAW DATA'!$M:$M,'Row Index'!AN35)))</f>
        <v>66.0407055793254</v>
      </c>
      <c r="AO39" s="17" t="n">
        <f aca="false">IF('Row Index'!AO35="","✗",IF(INDEX('RAW DATA'!$M:$M,'Row Index'!AO35)="",INDEX('RAW DATA'!$L:$L,'Row Index'!AO35),INDEX('RAW DATA'!$M:$M,'Row Index'!AO35)))</f>
        <v>67.1730409646558</v>
      </c>
      <c r="AP39" s="17" t="n">
        <f aca="false">IF('Row Index'!AP35="","✗",IF(INDEX('RAW DATA'!$M:$M,'Row Index'!AP35)="",INDEX('RAW DATA'!$L:$L,'Row Index'!AP35),INDEX('RAW DATA'!$M:$M,'Row Index'!AP35)))</f>
        <v>67.2598681991267</v>
      </c>
      <c r="AQ39" s="17" t="n">
        <f aca="false">IF('Row Index'!AQ35="","✗",IF(INDEX('RAW DATA'!$M:$M,'Row Index'!AQ35)="",INDEX('RAW DATA'!$L:$L,'Row Index'!AQ35),INDEX('RAW DATA'!$M:$M,'Row Index'!AQ35)))</f>
        <v>68.5806938838871</v>
      </c>
    </row>
    <row r="40" customFormat="false" ht="15" hidden="false" customHeight="false" outlineLevel="0" collapsed="false">
      <c r="A40" s="32" t="s">
        <v>260</v>
      </c>
      <c r="B40" s="33" t="s">
        <v>248</v>
      </c>
      <c r="C40" s="22" t="n">
        <f aca="false">IF('Row Index'!C36="","✗",IF(INDEX('RAW DATA'!$M:$M,'Row Index'!C36)="",INDEX('RAW DATA'!$L:$L,'Row Index'!C36),INDEX('RAW DATA'!$M:$M,'Row Index'!C36)))</f>
        <v>37.994621733747</v>
      </c>
      <c r="D40" s="17" t="n">
        <f aca="false">IF('Row Index'!D36="","✗",IF(INDEX('RAW DATA'!$M:$M,'Row Index'!D36)="",INDEX('RAW DATA'!$L:$L,'Row Index'!D36),INDEX('RAW DATA'!$M:$M,'Row Index'!D36)))</f>
        <v>38.8837901972684</v>
      </c>
      <c r="E40" s="17" t="n">
        <f aca="false">IF('Row Index'!E36="","✗",IF(INDEX('RAW DATA'!$M:$M,'Row Index'!E36)="",INDEX('RAW DATA'!$L:$L,'Row Index'!E36),INDEX('RAW DATA'!$M:$M,'Row Index'!E36)))</f>
        <v>41.7128497098673</v>
      </c>
      <c r="F40" s="17" t="n">
        <f aca="false">IF('Row Index'!F36="","✗",IF(INDEX('RAW DATA'!$M:$M,'Row Index'!F36)="",INDEX('RAW DATA'!$L:$L,'Row Index'!F36),INDEX('RAW DATA'!$M:$M,'Row Index'!F36)))</f>
        <v>33.368618352513</v>
      </c>
      <c r="G40" s="28" t="n">
        <f aca="false">IF('Row Index'!G36="","✗",IF(INDEX('RAW DATA'!$M:$M,'Row Index'!G36)="",INDEX('RAW DATA'!$L:$L,'Row Index'!G36),INDEX('RAW DATA'!$M:$M,'Row Index'!G36)))</f>
        <v>40.409753203604</v>
      </c>
      <c r="H40" s="23" t="n">
        <f aca="false">IF('Row Index'!H36="","✗",IF(INDEX('RAW DATA'!$M:$M,'Row Index'!H36)="",INDEX('RAW DATA'!$L:$L,'Row Index'!H36),INDEX('RAW DATA'!$M:$M,'Row Index'!H36)))</f>
        <v>36.8852766239756</v>
      </c>
      <c r="I40" s="17" t="n">
        <f aca="false">IF('Row Index'!I36="","✗",IF(INDEX('RAW DATA'!$M:$M,'Row Index'!I36)="",INDEX('RAW DATA'!$L:$L,'Row Index'!I36),INDEX('RAW DATA'!$M:$M,'Row Index'!I36)))</f>
        <v>39.1836011193272</v>
      </c>
      <c r="J40" s="25" t="n">
        <f aca="false">IF('Row Index'!J36="","✗",IF(INDEX('RAW DATA'!$M:$M,'Row Index'!J36)="",INDEX('RAW DATA'!$L:$L,'Row Index'!J36),INDEX('RAW DATA'!$M:$M,'Row Index'!J36)))</f>
        <v>36.0606265229727</v>
      </c>
      <c r="K40" s="17" t="n">
        <f aca="false">IF('Row Index'!K36="","✗",IF(INDEX('RAW DATA'!$M:$M,'Row Index'!K36)="",INDEX('RAW DATA'!$L:$L,'Row Index'!K36),INDEX('RAW DATA'!$M:$M,'Row Index'!K36)))</f>
        <v>42.9909857091266</v>
      </c>
      <c r="L40" s="17" t="n">
        <f aca="false">IF('Row Index'!L36="","✗",IF(INDEX('RAW DATA'!$M:$M,'Row Index'!L36)="",INDEX('RAW DATA'!$L:$L,'Row Index'!L36),INDEX('RAW DATA'!$M:$M,'Row Index'!L36)))</f>
        <v>37.8606929932722</v>
      </c>
      <c r="M40" s="25" t="n">
        <f aca="false">IF('Row Index'!M36="","✗",IF(INDEX('RAW DATA'!$M:$M,'Row Index'!M36)="",INDEX('RAW DATA'!$L:$L,'Row Index'!M36),INDEX('RAW DATA'!$M:$M,'Row Index'!M36)))</f>
        <v>41.951876723055</v>
      </c>
      <c r="N40" s="17" t="n">
        <f aca="false">IF('Row Index'!N36="","✗",IF(INDEX('RAW DATA'!$M:$M,'Row Index'!N36)="",INDEX('RAW DATA'!$L:$L,'Row Index'!N36),INDEX('RAW DATA'!$M:$M,'Row Index'!N36)))</f>
        <v>42.6013628064227</v>
      </c>
      <c r="O40" s="17" t="n">
        <f aca="false">IF('Row Index'!O36="","✗",IF(INDEX('RAW DATA'!$M:$M,'Row Index'!O36)="",INDEX('RAW DATA'!$L:$L,'Row Index'!O36),INDEX('RAW DATA'!$M:$M,'Row Index'!O36)))</f>
        <v>43.3533708704266</v>
      </c>
      <c r="P40" s="17" t="n">
        <f aca="false">IF('Row Index'!P36="","✗",IF(INDEX('RAW DATA'!$M:$M,'Row Index'!P36)="",INDEX('RAW DATA'!$L:$L,'Row Index'!P36),INDEX('RAW DATA'!$M:$M,'Row Index'!P36)))</f>
        <v>40.6139883563318</v>
      </c>
      <c r="Q40" s="17" t="n">
        <f aca="false">IF('Row Index'!Q36="","✗",IF(INDEX('RAW DATA'!$M:$M,'Row Index'!Q36)="",INDEX('RAW DATA'!$L:$L,'Row Index'!Q36),INDEX('RAW DATA'!$M:$M,'Row Index'!Q36)))</f>
        <v>42.9492912317107</v>
      </c>
      <c r="R40" s="17" t="n">
        <f aca="false">IF('Row Index'!R36="","✗",IF(INDEX('RAW DATA'!$M:$M,'Row Index'!R36)="",INDEX('RAW DATA'!$L:$L,'Row Index'!R36),INDEX('RAW DATA'!$M:$M,'Row Index'!R36)))</f>
        <v>43.3103816297146</v>
      </c>
      <c r="S40" s="17" t="n">
        <f aca="false">IF('Row Index'!S36="","✗",IF(INDEX('RAW DATA'!$M:$M,'Row Index'!S36)="",INDEX('RAW DATA'!$L:$L,'Row Index'!S36),INDEX('RAW DATA'!$M:$M,'Row Index'!S36)))</f>
        <v>43.4809766532286</v>
      </c>
      <c r="T40" s="22" t="n">
        <f aca="false">IF('Row Index'!T36="","✗",IF(INDEX('RAW DATA'!$M:$M,'Row Index'!T36)="",INDEX('RAW DATA'!$L:$L,'Row Index'!T36),INDEX('RAW DATA'!$M:$M,'Row Index'!T36)))</f>
        <v>42.5792217664114</v>
      </c>
      <c r="U40" s="17" t="n">
        <f aca="false">IF('Row Index'!U36="","✗",IF(INDEX('RAW DATA'!$M:$M,'Row Index'!U36)="",INDEX('RAW DATA'!$L:$L,'Row Index'!U36),INDEX('RAW DATA'!$M:$M,'Row Index'!U36)))</f>
        <v>45.7591826988284</v>
      </c>
      <c r="V40" s="17" t="n">
        <f aca="false">IF('Row Index'!V36="","✗",IF(INDEX('RAW DATA'!$M:$M,'Row Index'!V36)="",INDEX('RAW DATA'!$L:$L,'Row Index'!V36),INDEX('RAW DATA'!$M:$M,'Row Index'!V36)))</f>
        <v>46.0260295384348</v>
      </c>
      <c r="W40" s="17" t="n">
        <f aca="false">IF('Row Index'!W36="","✗",IF(INDEX('RAW DATA'!$M:$M,'Row Index'!W36)="",INDEX('RAW DATA'!$L:$L,'Row Index'!W36),INDEX('RAW DATA'!$M:$M,'Row Index'!W36)))</f>
        <v>44.4169961245937</v>
      </c>
      <c r="X40" s="18" t="n">
        <f aca="false">IF('Row Index'!X36="","✗",IF(INDEX('RAW DATA'!$M:$M,'Row Index'!X36)="",INDEX('RAW DATA'!$L:$L,'Row Index'!X36),INDEX('RAW DATA'!$M:$M,'Row Index'!X36)))</f>
        <v>46.2651924960394</v>
      </c>
      <c r="Y40" s="17" t="n">
        <f aca="false">IF('Row Index'!Y36="","✗",IF(INDEX('RAW DATA'!$M:$M,'Row Index'!Y36)="",INDEX('RAW DATA'!$L:$L,'Row Index'!Y36),INDEX('RAW DATA'!$M:$M,'Row Index'!Y36)))</f>
        <v>47.2728800050202</v>
      </c>
      <c r="Z40" s="30" t="n">
        <f aca="false">IF('Row Index'!Z36="","✗",IF(INDEX('RAW DATA'!$M:$M,'Row Index'!Z36)="",INDEX('RAW DATA'!$L:$L,'Row Index'!Z36),INDEX('RAW DATA'!$M:$M,'Row Index'!Z36)))</f>
        <v>47.5505878157093</v>
      </c>
      <c r="AA40" s="19" t="str">
        <f aca="false">IF('Row Index'!AA36="","⏳",IF(INDEX('RAW DATA'!$M:$M,'Row Index'!AA36)="",INDEX('RAW DATA'!$L:$L,'Row Index'!AA36),INDEX('RAW DATA'!$M:$M,'Row Index'!AA36)))</f>
        <v>⏳</v>
      </c>
      <c r="AB40" s="17" t="n">
        <f aca="false">IF('Row Index'!AB36="","✗",IF(INDEX('RAW DATA'!$M:$M,'Row Index'!AB36)="",INDEX('RAW DATA'!$L:$L,'Row Index'!AB36),INDEX('RAW DATA'!$M:$M,'Row Index'!AB36)))</f>
        <v>49.4983703845813</v>
      </c>
      <c r="AC40" s="17" t="n">
        <f aca="false">IF('Row Index'!AC36="","✗",IF(INDEX('RAW DATA'!$M:$M,'Row Index'!AC36)="",INDEX('RAW DATA'!$L:$L,'Row Index'!AC36),INDEX('RAW DATA'!$M:$M,'Row Index'!AC36)))</f>
        <v>50.957015035283</v>
      </c>
      <c r="AD40" s="17" t="n">
        <f aca="false">IF('Row Index'!AD36="","✗",IF(INDEX('RAW DATA'!$M:$M,'Row Index'!AD36)="",INDEX('RAW DATA'!$L:$L,'Row Index'!AD36),INDEX('RAW DATA'!$M:$M,'Row Index'!AD36)))</f>
        <v>52.1597676730289</v>
      </c>
      <c r="AE40" s="25" t="n">
        <f aca="false">IF('Row Index'!AE36="","✗",IF(INDEX('RAW DATA'!$M:$M,'Row Index'!AE36)="",INDEX('RAW DATA'!$L:$L,'Row Index'!AE36),INDEX('RAW DATA'!$M:$M,'Row Index'!AE36)))</f>
        <v>54.0820579147245</v>
      </c>
      <c r="AF40" s="17" t="n">
        <f aca="false">IF('Row Index'!AF36="","✗",IF(INDEX('RAW DATA'!$M:$M,'Row Index'!AF36)="",INDEX('RAW DATA'!$L:$L,'Row Index'!AF36),INDEX('RAW DATA'!$M:$M,'Row Index'!AF36)))</f>
        <v>56.6580642840083</v>
      </c>
      <c r="AG40" s="17" t="n">
        <f aca="false">IF('Row Index'!AG36="","✗",IF(INDEX('RAW DATA'!$M:$M,'Row Index'!AG36)="",INDEX('RAW DATA'!$L:$L,'Row Index'!AG36),INDEX('RAW DATA'!$M:$M,'Row Index'!AG36)))</f>
        <v>55.2110090772481</v>
      </c>
      <c r="AH40" s="17" t="n">
        <f aca="false">IF('Row Index'!AH36="","✗",IF(INDEX('RAW DATA'!$M:$M,'Row Index'!AH36)="",INDEX('RAW DATA'!$L:$L,'Row Index'!AH36),INDEX('RAW DATA'!$M:$M,'Row Index'!AH36)))</f>
        <v>58.575256857097</v>
      </c>
      <c r="AI40" s="17" t="n">
        <f aca="false">IF('Row Index'!AI36="","✗",IF(INDEX('RAW DATA'!$M:$M,'Row Index'!AI36)="",INDEX('RAW DATA'!$L:$L,'Row Index'!AI36),INDEX('RAW DATA'!$M:$M,'Row Index'!AI36)))</f>
        <v>61.008669045033</v>
      </c>
      <c r="AJ40" s="17" t="n">
        <f aca="false">IF('Row Index'!AJ36="","✗",IF(INDEX('RAW DATA'!$M:$M,'Row Index'!AJ36)="",INDEX('RAW DATA'!$L:$L,'Row Index'!AJ36),INDEX('RAW DATA'!$M:$M,'Row Index'!AJ36)))</f>
        <v>61.6565906537617</v>
      </c>
      <c r="AK40" s="17" t="n">
        <f aca="false">IF('Row Index'!AK36="","✗",IF(INDEX('RAW DATA'!$M:$M,'Row Index'!AK36)="",INDEX('RAW DATA'!$L:$L,'Row Index'!AK36),INDEX('RAW DATA'!$M:$M,'Row Index'!AK36)))</f>
        <v>62.4395684929132</v>
      </c>
      <c r="AL40" s="17" t="n">
        <f aca="false">IF('Row Index'!AL36="","✗",IF(INDEX('RAW DATA'!$M:$M,'Row Index'!AL36)="",INDEX('RAW DATA'!$L:$L,'Row Index'!AL36),INDEX('RAW DATA'!$M:$M,'Row Index'!AL36)))</f>
        <v>64.63165024987</v>
      </c>
      <c r="AM40" s="17" t="n">
        <f aca="false">IF('Row Index'!AM36="","✗",IF(INDEX('RAW DATA'!$M:$M,'Row Index'!AM36)="",INDEX('RAW DATA'!$L:$L,'Row Index'!AM36),INDEX('RAW DATA'!$M:$M,'Row Index'!AM36)))</f>
        <v>62.4362847195791</v>
      </c>
      <c r="AN40" s="17" t="n">
        <f aca="false">IF('Row Index'!AN36="","✗",IF(INDEX('RAW DATA'!$M:$M,'Row Index'!AN36)="",INDEX('RAW DATA'!$L:$L,'Row Index'!AN36),INDEX('RAW DATA'!$M:$M,'Row Index'!AN36)))</f>
        <v>66.3230117875905</v>
      </c>
      <c r="AO40" s="17" t="n">
        <f aca="false">IF('Row Index'!AO36="","✗",IF(INDEX('RAW DATA'!$M:$M,'Row Index'!AO36)="",INDEX('RAW DATA'!$L:$L,'Row Index'!AO36),INDEX('RAW DATA'!$M:$M,'Row Index'!AO36)))</f>
        <v>67.3436465985105</v>
      </c>
      <c r="AP40" s="17" t="n">
        <f aca="false">IF('Row Index'!AP36="","✗",IF(INDEX('RAW DATA'!$M:$M,'Row Index'!AP36)="",INDEX('RAW DATA'!$L:$L,'Row Index'!AP36),INDEX('RAW DATA'!$M:$M,'Row Index'!AP36)))</f>
        <v>67.4862334407459</v>
      </c>
      <c r="AQ40" s="17" t="n">
        <f aca="false">IF('Row Index'!AQ36="","✗",IF(INDEX('RAW DATA'!$M:$M,'Row Index'!AQ36)="",INDEX('RAW DATA'!$L:$L,'Row Index'!AQ36),INDEX('RAW DATA'!$M:$M,'Row Index'!AQ36)))</f>
        <v>67.5540124067883</v>
      </c>
    </row>
    <row r="41" customFormat="false" ht="15" hidden="false" customHeight="false" outlineLevel="0" collapsed="false">
      <c r="A41" s="32" t="s">
        <v>267</v>
      </c>
      <c r="B41" s="33" t="s">
        <v>248</v>
      </c>
      <c r="C41" s="22" t="n">
        <f aca="false">IF('Row Index'!C37="","✗",IF(INDEX('RAW DATA'!$M:$M,'Row Index'!C37)="",INDEX('RAW DATA'!$L:$L,'Row Index'!C37),INDEX('RAW DATA'!$M:$M,'Row Index'!C37)))</f>
        <v>34.1940516064249</v>
      </c>
      <c r="D41" s="17" t="n">
        <f aca="false">IF('Row Index'!D37="","✗",IF(INDEX('RAW DATA'!$M:$M,'Row Index'!D37)="",INDEX('RAW DATA'!$L:$L,'Row Index'!D37),INDEX('RAW DATA'!$M:$M,'Row Index'!D37)))</f>
        <v>35.8328357458261</v>
      </c>
      <c r="E41" s="17" t="n">
        <f aca="false">IF('Row Index'!E37="","✗",IF(INDEX('RAW DATA'!$M:$M,'Row Index'!E37)="",INDEX('RAW DATA'!$L:$L,'Row Index'!E37),INDEX('RAW DATA'!$M:$M,'Row Index'!E37)))</f>
        <v>37.588142614913</v>
      </c>
      <c r="F41" s="17" t="n">
        <f aca="false">IF('Row Index'!F37="","✗",IF(INDEX('RAW DATA'!$M:$M,'Row Index'!F37)="",INDEX('RAW DATA'!$L:$L,'Row Index'!F37),INDEX('RAW DATA'!$M:$M,'Row Index'!F37)))</f>
        <v>31.9245911370419</v>
      </c>
      <c r="G41" s="18" t="n">
        <f aca="false">IF('Row Index'!G37="","✗",IF(INDEX('RAW DATA'!$M:$M,'Row Index'!G37)="",INDEX('RAW DATA'!$L:$L,'Row Index'!G37),INDEX('RAW DATA'!$M:$M,'Row Index'!G37)))</f>
        <v>36.6463211788095</v>
      </c>
      <c r="H41" s="25" t="n">
        <f aca="false">IF('Row Index'!H37="","✗",IF(INDEX('RAW DATA'!$M:$M,'Row Index'!H37)="",INDEX('RAW DATA'!$L:$L,'Row Index'!H37),INDEX('RAW DATA'!$M:$M,'Row Index'!H37)))</f>
        <v>36.6649540344371</v>
      </c>
      <c r="I41" s="17" t="n">
        <f aca="false">IF('Row Index'!I37="","✗",IF(INDEX('RAW DATA'!$M:$M,'Row Index'!I37)="",INDEX('RAW DATA'!$L:$L,'Row Index'!I37),INDEX('RAW DATA'!$M:$M,'Row Index'!I37)))</f>
        <v>36.3326092478452</v>
      </c>
      <c r="J41" s="17" t="n">
        <f aca="false">IF('Row Index'!J37="","✗",IF(INDEX('RAW DATA'!$M:$M,'Row Index'!J37)="",INDEX('RAW DATA'!$L:$L,'Row Index'!J37),INDEX('RAW DATA'!$M:$M,'Row Index'!J37)))</f>
        <v>36.6129478335192</v>
      </c>
      <c r="K41" s="26" t="str">
        <f aca="false">IF('Row Index'!K37="","✗",IF(INDEX('RAW DATA'!$M:$M,'Row Index'!K37)="",INDEX('RAW DATA'!$L:$L,'Row Index'!K37),INDEX('RAW DATA'!$M:$M,'Row Index'!K37)))</f>
        <v>✗⇲</v>
      </c>
      <c r="L41" s="17" t="n">
        <f aca="false">IF('Row Index'!L37="","✗",IF(INDEX('RAW DATA'!$M:$M,'Row Index'!L37)="",INDEX('RAW DATA'!$L:$L,'Row Index'!L37),INDEX('RAW DATA'!$M:$M,'Row Index'!L37)))</f>
        <v>36.5004138389806</v>
      </c>
      <c r="M41" s="17" t="n">
        <f aca="false">IF('Row Index'!M37="","✗",IF(INDEX('RAW DATA'!$M:$M,'Row Index'!M37)="",INDEX('RAW DATA'!$L:$L,'Row Index'!M37),INDEX('RAW DATA'!$M:$M,'Row Index'!M37)))</f>
        <v>40.0860524643328</v>
      </c>
      <c r="N41" s="23" t="n">
        <f aca="false">IF('Row Index'!N37="","✗",IF(INDEX('RAW DATA'!$M:$M,'Row Index'!N37)="",INDEX('RAW DATA'!$L:$L,'Row Index'!N37),INDEX('RAW DATA'!$M:$M,'Row Index'!N37)))</f>
        <v>38.8639580460984</v>
      </c>
      <c r="O41" s="20" t="n">
        <f aca="false">IF('Row Index'!O37="","✗",IF(INDEX('RAW DATA'!$M:$M,'Row Index'!O37)="",INDEX('RAW DATA'!$L:$L,'Row Index'!O37),INDEX('RAW DATA'!$M:$M,'Row Index'!O37)))</f>
        <v>40.4041886564723</v>
      </c>
      <c r="P41" s="17" t="n">
        <f aca="false">IF('Row Index'!P37="","✗",IF(INDEX('RAW DATA'!$M:$M,'Row Index'!P37)="",INDEX('RAW DATA'!$L:$L,'Row Index'!P37),INDEX('RAW DATA'!$M:$M,'Row Index'!P37)))</f>
        <v>39.2190082460695</v>
      </c>
      <c r="Q41" s="17" t="n">
        <f aca="false">IF('Row Index'!Q37="","✗",IF(INDEX('RAW DATA'!$M:$M,'Row Index'!Q37)="",INDEX('RAW DATA'!$L:$L,'Row Index'!Q37),INDEX('RAW DATA'!$M:$M,'Row Index'!Q37)))</f>
        <v>41.5388784239591</v>
      </c>
      <c r="R41" s="17" t="n">
        <f aca="false">IF('Row Index'!R37="","✗",IF(INDEX('RAW DATA'!$M:$M,'Row Index'!R37)="",INDEX('RAW DATA'!$L:$L,'Row Index'!R37),INDEX('RAW DATA'!$M:$M,'Row Index'!R37)))</f>
        <v>41.8927927104991</v>
      </c>
      <c r="S41" s="17" t="n">
        <f aca="false">IF('Row Index'!S37="","✗",IF(INDEX('RAW DATA'!$M:$M,'Row Index'!S37)="",INDEX('RAW DATA'!$L:$L,'Row Index'!S37),INDEX('RAW DATA'!$M:$M,'Row Index'!S37)))</f>
        <v>42.3772619034709</v>
      </c>
      <c r="T41" s="17" t="n">
        <f aca="false">IF('Row Index'!T37="","✗",IF(INDEX('RAW DATA'!$M:$M,'Row Index'!T37)="",INDEX('RAW DATA'!$L:$L,'Row Index'!T37),INDEX('RAW DATA'!$M:$M,'Row Index'!T37)))</f>
        <v>41.6485849941706</v>
      </c>
      <c r="U41" s="17" t="n">
        <f aca="false">IF('Row Index'!U37="","✗",IF(INDEX('RAW DATA'!$M:$M,'Row Index'!U37)="",INDEX('RAW DATA'!$L:$L,'Row Index'!U37),INDEX('RAW DATA'!$M:$M,'Row Index'!U37)))</f>
        <v>45.5250140050081</v>
      </c>
      <c r="V41" s="23" t="n">
        <f aca="false">IF('Row Index'!V37="","✗",IF(INDEX('RAW DATA'!$M:$M,'Row Index'!V37)="",INDEX('RAW DATA'!$L:$L,'Row Index'!V37),INDEX('RAW DATA'!$M:$M,'Row Index'!V37)))</f>
        <v>46.4145006848126</v>
      </c>
      <c r="W41" s="17" t="n">
        <f aca="false">IF('Row Index'!W37="","✗",IF(INDEX('RAW DATA'!$M:$M,'Row Index'!W37)="",INDEX('RAW DATA'!$L:$L,'Row Index'!W37),INDEX('RAW DATA'!$M:$M,'Row Index'!W37)))</f>
        <v>44.8832165992175</v>
      </c>
      <c r="X41" s="27" t="n">
        <f aca="false">IF('Row Index'!X37="","✗",IF(INDEX('RAW DATA'!$M:$M,'Row Index'!X37)="",INDEX('RAW DATA'!$L:$L,'Row Index'!X37),INDEX('RAW DATA'!$M:$M,'Row Index'!X37)))</f>
        <v>46.7546357697008</v>
      </c>
      <c r="Y41" s="17" t="n">
        <f aca="false">IF('Row Index'!Y37="","✗",IF(INDEX('RAW DATA'!$M:$M,'Row Index'!Y37)="",INDEX('RAW DATA'!$L:$L,'Row Index'!Y37),INDEX('RAW DATA'!$M:$M,'Row Index'!Y37)))</f>
        <v>48.0239127338623</v>
      </c>
      <c r="Z41" s="28" t="n">
        <f aca="false">IF('Row Index'!Z37="","✗",IF(INDEX('RAW DATA'!$M:$M,'Row Index'!Z37)="",INDEX('RAW DATA'!$L:$L,'Row Index'!Z37),INDEX('RAW DATA'!$M:$M,'Row Index'!Z37)))</f>
        <v>48.4670001601123</v>
      </c>
      <c r="AA41" s="19" t="str">
        <f aca="false">IF('Row Index'!AA37="","⏳",IF(INDEX('RAW DATA'!$M:$M,'Row Index'!AA37)="",INDEX('RAW DATA'!$L:$L,'Row Index'!AA37),INDEX('RAW DATA'!$M:$M,'Row Index'!AA37)))</f>
        <v>⏳</v>
      </c>
      <c r="AB41" s="17" t="n">
        <f aca="false">IF('Row Index'!AB37="","✗",IF(INDEX('RAW DATA'!$M:$M,'Row Index'!AB37)="",INDEX('RAW DATA'!$L:$L,'Row Index'!AB37),INDEX('RAW DATA'!$M:$M,'Row Index'!AB37)))</f>
        <v>50.9643767963427</v>
      </c>
      <c r="AC41" s="17" t="n">
        <f aca="false">IF('Row Index'!AC37="","✗",IF(INDEX('RAW DATA'!$M:$M,'Row Index'!AC37)="",INDEX('RAW DATA'!$L:$L,'Row Index'!AC37),INDEX('RAW DATA'!$M:$M,'Row Index'!AC37)))</f>
        <v>52.4962266892097</v>
      </c>
      <c r="AD41" s="17" t="n">
        <f aca="false">IF('Row Index'!AD37="","✗",IF(INDEX('RAW DATA'!$M:$M,'Row Index'!AD37)="",INDEX('RAW DATA'!$L:$L,'Row Index'!AD37),INDEX('RAW DATA'!$M:$M,'Row Index'!AD37)))</f>
        <v>52.9498604914023</v>
      </c>
      <c r="AE41" s="23" t="n">
        <f aca="false">IF('Row Index'!AE37="","✗",IF(INDEX('RAW DATA'!$M:$M,'Row Index'!AE37)="",INDEX('RAW DATA'!$L:$L,'Row Index'!AE37),INDEX('RAW DATA'!$M:$M,'Row Index'!AE37)))</f>
        <v>54.8965327706559</v>
      </c>
      <c r="AF41" s="20" t="n">
        <f aca="false">IF('Row Index'!AF37="","✗",IF(INDEX('RAW DATA'!$M:$M,'Row Index'!AF37)="",INDEX('RAW DATA'!$L:$L,'Row Index'!AF37),INDEX('RAW DATA'!$M:$M,'Row Index'!AF37)))</f>
        <v>58.0197713395759</v>
      </c>
      <c r="AG41" s="20" t="n">
        <f aca="false">IF('Row Index'!AG37="","✗",IF(INDEX('RAW DATA'!$M:$M,'Row Index'!AG37)="",INDEX('RAW DATA'!$L:$L,'Row Index'!AG37),INDEX('RAW DATA'!$M:$M,'Row Index'!AG37)))</f>
        <v>57.3172328796759</v>
      </c>
      <c r="AH41" s="17" t="n">
        <f aca="false">IF('Row Index'!AH37="","✗",IF(INDEX('RAW DATA'!$M:$M,'Row Index'!AH37)="",INDEX('RAW DATA'!$L:$L,'Row Index'!AH37),INDEX('RAW DATA'!$M:$M,'Row Index'!AH37)))</f>
        <v>60.6229899954833</v>
      </c>
      <c r="AI41" s="17" t="n">
        <f aca="false">IF('Row Index'!AI37="","✗",IF(INDEX('RAW DATA'!$M:$M,'Row Index'!AI37)="",INDEX('RAW DATA'!$L:$L,'Row Index'!AI37),INDEX('RAW DATA'!$M:$M,'Row Index'!AI37)))</f>
        <v>61.8625905305321</v>
      </c>
      <c r="AJ41" s="23" t="n">
        <f aca="false">IF('Row Index'!AJ37="","✗",IF(INDEX('RAW DATA'!$M:$M,'Row Index'!AJ37)="",INDEX('RAW DATA'!$L:$L,'Row Index'!AJ37),INDEX('RAW DATA'!$M:$M,'Row Index'!AJ37)))</f>
        <v>62.6014743847602</v>
      </c>
      <c r="AK41" s="17" t="n">
        <f aca="false">IF('Row Index'!AK37="","✗",IF(INDEX('RAW DATA'!$M:$M,'Row Index'!AK37)="",INDEX('RAW DATA'!$L:$L,'Row Index'!AK37),INDEX('RAW DATA'!$M:$M,'Row Index'!AK37)))</f>
        <v>63.5999904633948</v>
      </c>
      <c r="AL41" s="25" t="n">
        <f aca="false">IF('Row Index'!AL37="","✗",IF(INDEX('RAW DATA'!$M:$M,'Row Index'!AL37)="",INDEX('RAW DATA'!$L:$L,'Row Index'!AL37),INDEX('RAW DATA'!$M:$M,'Row Index'!AL37)))</f>
        <v>65.7803947517227</v>
      </c>
      <c r="AM41" s="17" t="n">
        <f aca="false">IF('Row Index'!AM37="","✗",IF(INDEX('RAW DATA'!$M:$M,'Row Index'!AM37)="",INDEX('RAW DATA'!$L:$L,'Row Index'!AM37),INDEX('RAW DATA'!$M:$M,'Row Index'!AM37)))</f>
        <v>63.7075126939439</v>
      </c>
      <c r="AN41" s="17" t="n">
        <f aca="false">IF('Row Index'!AN37="","✗",IF(INDEX('RAW DATA'!$M:$M,'Row Index'!AN37)="",INDEX('RAW DATA'!$L:$L,'Row Index'!AN37),INDEX('RAW DATA'!$M:$M,'Row Index'!AN37)))</f>
        <v>66.2335202827209</v>
      </c>
      <c r="AO41" s="17" t="n">
        <f aca="false">IF('Row Index'!AO37="","✗",IF(INDEX('RAW DATA'!$M:$M,'Row Index'!AO37)="",INDEX('RAW DATA'!$L:$L,'Row Index'!AO37),INDEX('RAW DATA'!$M:$M,'Row Index'!AO37)))</f>
        <v>66.7723080771623</v>
      </c>
      <c r="AP41" s="20" t="n">
        <f aca="false">IF('Row Index'!AP37="","✗",IF(INDEX('RAW DATA'!$M:$M,'Row Index'!AP37)="",INDEX('RAW DATA'!$L:$L,'Row Index'!AP37),INDEX('RAW DATA'!$M:$M,'Row Index'!AP37)))</f>
        <v>67.3172971984221</v>
      </c>
      <c r="AQ41" s="17" t="n">
        <f aca="false">IF('Row Index'!AQ37="","✗",IF(INDEX('RAW DATA'!$M:$M,'Row Index'!AQ37)="",INDEX('RAW DATA'!$L:$L,'Row Index'!AQ37),INDEX('RAW DATA'!$M:$M,'Row Index'!AQ37)))</f>
        <v>68.1150568855626</v>
      </c>
    </row>
    <row r="42" customFormat="false" ht="15" hidden="false" customHeight="false" outlineLevel="0" collapsed="false">
      <c r="A42" s="32" t="s">
        <v>271</v>
      </c>
      <c r="B42" s="33" t="s">
        <v>248</v>
      </c>
      <c r="C42" s="17" t="n">
        <f aca="false">IF('Row Index'!C38="","✗",IF(INDEX('RAW DATA'!$M:$M,'Row Index'!C38)="",INDEX('RAW DATA'!$L:$L,'Row Index'!C38),INDEX('RAW DATA'!$M:$M,'Row Index'!C38)))</f>
        <v>34.9336227238118</v>
      </c>
      <c r="D42" s="17" t="n">
        <f aca="false">IF('Row Index'!D38="","✗",IF(INDEX('RAW DATA'!$M:$M,'Row Index'!D38)="",INDEX('RAW DATA'!$L:$L,'Row Index'!D38),INDEX('RAW DATA'!$M:$M,'Row Index'!D38)))</f>
        <v>34.1761590163319</v>
      </c>
      <c r="E42" s="17" t="n">
        <f aca="false">IF('Row Index'!E38="","✗",IF(INDEX('RAW DATA'!$M:$M,'Row Index'!E38)="",INDEX('RAW DATA'!$L:$L,'Row Index'!E38),INDEX('RAW DATA'!$M:$M,'Row Index'!E38)))</f>
        <v>36.329087870226</v>
      </c>
      <c r="F42" s="17" t="n">
        <f aca="false">IF('Row Index'!F38="","✗",IF(INDEX('RAW DATA'!$M:$M,'Row Index'!F38)="",INDEX('RAW DATA'!$L:$L,'Row Index'!F38),INDEX('RAW DATA'!$M:$M,'Row Index'!F38)))</f>
        <v>31.4709670981998</v>
      </c>
      <c r="G42" s="30" t="n">
        <f aca="false">IF('Row Index'!G38="","✗",IF(INDEX('RAW DATA'!$M:$M,'Row Index'!G38)="",INDEX('RAW DATA'!$L:$L,'Row Index'!G38),INDEX('RAW DATA'!$M:$M,'Row Index'!G38)))</f>
        <v>36.1707197366167</v>
      </c>
      <c r="H42" s="17" t="n">
        <f aca="false">IF('Row Index'!H38="","✗",IF(INDEX('RAW DATA'!$M:$M,'Row Index'!H38)="",INDEX('RAW DATA'!$L:$L,'Row Index'!H38),INDEX('RAW DATA'!$M:$M,'Row Index'!H38)))</f>
        <v>35.3363961232681</v>
      </c>
      <c r="I42" s="17" t="n">
        <f aca="false">IF('Row Index'!I38="","✗",IF(INDEX('RAW DATA'!$M:$M,'Row Index'!I38)="",INDEX('RAW DATA'!$L:$L,'Row Index'!I38),INDEX('RAW DATA'!$M:$M,'Row Index'!I38)))</f>
        <v>36.0835084017975</v>
      </c>
      <c r="J42" s="17" t="n">
        <f aca="false">IF('Row Index'!J38="","✗",IF(INDEX('RAW DATA'!$M:$M,'Row Index'!J38)="",INDEX('RAW DATA'!$L:$L,'Row Index'!J38),INDEX('RAW DATA'!$M:$M,'Row Index'!J38)))</f>
        <v>33.8733892381863</v>
      </c>
      <c r="K42" s="17" t="n">
        <f aca="false">IF('Row Index'!K38="","✗",IF(INDEX('RAW DATA'!$M:$M,'Row Index'!K38)="",INDEX('RAW DATA'!$L:$L,'Row Index'!K38),INDEX('RAW DATA'!$M:$M,'Row Index'!K38)))</f>
        <v>39.4068794133317</v>
      </c>
      <c r="L42" s="17" t="n">
        <f aca="false">IF('Row Index'!L38="","✗",IF(INDEX('RAW DATA'!$M:$M,'Row Index'!L38)="",INDEX('RAW DATA'!$L:$L,'Row Index'!L38),INDEX('RAW DATA'!$M:$M,'Row Index'!L38)))</f>
        <v>34.0319918987427</v>
      </c>
      <c r="M42" s="17" t="n">
        <f aca="false">IF('Row Index'!M38="","✗",IF(INDEX('RAW DATA'!$M:$M,'Row Index'!M38)="",INDEX('RAW DATA'!$L:$L,'Row Index'!M38),INDEX('RAW DATA'!$M:$M,'Row Index'!M38)))</f>
        <v>38.1660212322615</v>
      </c>
      <c r="N42" s="17" t="n">
        <f aca="false">IF('Row Index'!N38="","✗",IF(INDEX('RAW DATA'!$M:$M,'Row Index'!N38)="",INDEX('RAW DATA'!$L:$L,'Row Index'!N38),INDEX('RAW DATA'!$M:$M,'Row Index'!N38)))</f>
        <v>38.8716430058857</v>
      </c>
      <c r="O42" s="17" t="n">
        <f aca="false">IF('Row Index'!O38="","✗",IF(INDEX('RAW DATA'!$M:$M,'Row Index'!O38)="",INDEX('RAW DATA'!$L:$L,'Row Index'!O38),INDEX('RAW DATA'!$M:$M,'Row Index'!O38)))</f>
        <v>38.1585383644583</v>
      </c>
      <c r="P42" s="17" t="n">
        <f aca="false">IF('Row Index'!P38="","✗",IF(INDEX('RAW DATA'!$M:$M,'Row Index'!P38)="",INDEX('RAW DATA'!$L:$L,'Row Index'!P38),INDEX('RAW DATA'!$M:$M,'Row Index'!P38)))</f>
        <v>37.2597797381264</v>
      </c>
      <c r="Q42" s="17" t="n">
        <f aca="false">IF('Row Index'!Q38="","✗",IF(INDEX('RAW DATA'!$M:$M,'Row Index'!Q38)="",INDEX('RAW DATA'!$L:$L,'Row Index'!Q38),INDEX('RAW DATA'!$M:$M,'Row Index'!Q38)))</f>
        <v>38.7263436136334</v>
      </c>
      <c r="R42" s="17" t="n">
        <f aca="false">IF('Row Index'!R38="","✗",IF(INDEX('RAW DATA'!$M:$M,'Row Index'!R38)="",INDEX('RAW DATA'!$L:$L,'Row Index'!R38),INDEX('RAW DATA'!$M:$M,'Row Index'!R38)))</f>
        <v>39.8899949244046</v>
      </c>
      <c r="S42" s="17" t="n">
        <f aca="false">IF('Row Index'!S38="","✗",IF(INDEX('RAW DATA'!$M:$M,'Row Index'!S38)="",INDEX('RAW DATA'!$L:$L,'Row Index'!S38),INDEX('RAW DATA'!$M:$M,'Row Index'!S38)))</f>
        <v>39.6471612001523</v>
      </c>
      <c r="T42" s="17" t="n">
        <f aca="false">IF('Row Index'!T38="","✗",IF(INDEX('RAW DATA'!$M:$M,'Row Index'!T38)="",INDEX('RAW DATA'!$L:$L,'Row Index'!T38),INDEX('RAW DATA'!$M:$M,'Row Index'!T38)))</f>
        <v>38.6386221635427</v>
      </c>
      <c r="U42" s="17" t="n">
        <f aca="false">IF('Row Index'!U38="","✗",IF(INDEX('RAW DATA'!$M:$M,'Row Index'!U38)="",INDEX('RAW DATA'!$L:$L,'Row Index'!U38),INDEX('RAW DATA'!$M:$M,'Row Index'!U38)))</f>
        <v>42.0663628836376</v>
      </c>
      <c r="V42" s="17" t="n">
        <f aca="false">IF('Row Index'!V38="","✗",IF(INDEX('RAW DATA'!$M:$M,'Row Index'!V38)="",INDEX('RAW DATA'!$L:$L,'Row Index'!V38),INDEX('RAW DATA'!$M:$M,'Row Index'!V38)))</f>
        <v>41.9038431769055</v>
      </c>
      <c r="W42" s="17" t="n">
        <f aca="false">IF('Row Index'!W38="","✗",IF(INDEX('RAW DATA'!$M:$M,'Row Index'!W38)="",INDEX('RAW DATA'!$L:$L,'Row Index'!W38),INDEX('RAW DATA'!$M:$M,'Row Index'!W38)))</f>
        <v>40.6635220367467</v>
      </c>
      <c r="X42" s="18" t="n">
        <f aca="false">IF('Row Index'!X38="","✗",IF(INDEX('RAW DATA'!$M:$M,'Row Index'!X38)="",INDEX('RAW DATA'!$L:$L,'Row Index'!X38),INDEX('RAW DATA'!$M:$M,'Row Index'!X38)))</f>
        <v>41.803911127479</v>
      </c>
      <c r="Y42" s="17" t="n">
        <f aca="false">IF('Row Index'!Y38="","✗",IF(INDEX('RAW DATA'!$M:$M,'Row Index'!Y38)="",INDEX('RAW DATA'!$L:$L,'Row Index'!Y38),INDEX('RAW DATA'!$M:$M,'Row Index'!Y38)))</f>
        <v>43.1891227081233</v>
      </c>
      <c r="Z42" s="18" t="n">
        <f aca="false">IF('Row Index'!Z38="","✗",IF(INDEX('RAW DATA'!$M:$M,'Row Index'!Z38)="",INDEX('RAW DATA'!$L:$L,'Row Index'!Z38),INDEX('RAW DATA'!$M:$M,'Row Index'!Z38)))</f>
        <v>43.2714970185303</v>
      </c>
      <c r="AA42" s="19" t="str">
        <f aca="false">IF('Row Index'!AA38="","⏳",IF(INDEX('RAW DATA'!$M:$M,'Row Index'!AA38)="",INDEX('RAW DATA'!$L:$L,'Row Index'!AA38),INDEX('RAW DATA'!$M:$M,'Row Index'!AA38)))</f>
        <v>⏳</v>
      </c>
      <c r="AB42" s="17" t="n">
        <f aca="false">IF('Row Index'!AB38="","✗",IF(INDEX('RAW DATA'!$M:$M,'Row Index'!AB38)="",INDEX('RAW DATA'!$L:$L,'Row Index'!AB38),INDEX('RAW DATA'!$M:$M,'Row Index'!AB38)))</f>
        <v>43.4177410387259</v>
      </c>
      <c r="AC42" s="17" t="n">
        <f aca="false">IF('Row Index'!AC38="","✗",IF(INDEX('RAW DATA'!$M:$M,'Row Index'!AC38)="",INDEX('RAW DATA'!$L:$L,'Row Index'!AC38),INDEX('RAW DATA'!$M:$M,'Row Index'!AC38)))</f>
        <v>45.9727926806379</v>
      </c>
      <c r="AD42" s="17" t="n">
        <f aca="false">IF('Row Index'!AD38="","✗",IF(INDEX('RAW DATA'!$M:$M,'Row Index'!AD38)="",INDEX('RAW DATA'!$L:$L,'Row Index'!AD38),INDEX('RAW DATA'!$M:$M,'Row Index'!AD38)))</f>
        <v>46.5966061667607</v>
      </c>
      <c r="AE42" s="17" t="n">
        <f aca="false">IF('Row Index'!AE38="","✗",IF(INDEX('RAW DATA'!$M:$M,'Row Index'!AE38)="",INDEX('RAW DATA'!$L:$L,'Row Index'!AE38),INDEX('RAW DATA'!$M:$M,'Row Index'!AE38)))</f>
        <v>47.3826273971336</v>
      </c>
      <c r="AF42" s="17" t="n">
        <f aca="false">IF('Row Index'!AF38="","✗",IF(INDEX('RAW DATA'!$M:$M,'Row Index'!AF38)="",INDEX('RAW DATA'!$L:$L,'Row Index'!AF38),INDEX('RAW DATA'!$M:$M,'Row Index'!AF38)))</f>
        <v>50.2938807102185</v>
      </c>
      <c r="AG42" s="17" t="n">
        <f aca="false">IF('Row Index'!AG38="","✗",IF(INDEX('RAW DATA'!$M:$M,'Row Index'!AG38)="",INDEX('RAW DATA'!$L:$L,'Row Index'!AG38),INDEX('RAW DATA'!$M:$M,'Row Index'!AG38)))</f>
        <v>48.5274737636691</v>
      </c>
      <c r="AH42" s="17" t="n">
        <f aca="false">IF('Row Index'!AH38="","✗",IF(INDEX('RAW DATA'!$M:$M,'Row Index'!AH38)="",INDEX('RAW DATA'!$L:$L,'Row Index'!AH38),INDEX('RAW DATA'!$M:$M,'Row Index'!AH38)))</f>
        <v>51.3566425985419</v>
      </c>
      <c r="AI42" s="17" t="n">
        <f aca="false">IF('Row Index'!AI38="","✗",IF(INDEX('RAW DATA'!$M:$M,'Row Index'!AI38)="",INDEX('RAW DATA'!$L:$L,'Row Index'!AI38),INDEX('RAW DATA'!$M:$M,'Row Index'!AI38)))</f>
        <v>53.4460435630504</v>
      </c>
      <c r="AJ42" s="17" t="n">
        <f aca="false">IF('Row Index'!AJ38="","✗",IF(INDEX('RAW DATA'!$M:$M,'Row Index'!AJ38)="",INDEX('RAW DATA'!$L:$L,'Row Index'!AJ38),INDEX('RAW DATA'!$M:$M,'Row Index'!AJ38)))</f>
        <v>53.8926408797633</v>
      </c>
      <c r="AK42" s="17" t="n">
        <f aca="false">IF('Row Index'!AK38="","✗",IF(INDEX('RAW DATA'!$M:$M,'Row Index'!AK38)="",INDEX('RAW DATA'!$L:$L,'Row Index'!AK38),INDEX('RAW DATA'!$M:$M,'Row Index'!AK38)))</f>
        <v>56.3117496212083</v>
      </c>
      <c r="AL42" s="17" t="n">
        <f aca="false">IF('Row Index'!AL38="","✗",IF(INDEX('RAW DATA'!$M:$M,'Row Index'!AL38)="",INDEX('RAW DATA'!$L:$L,'Row Index'!AL38),INDEX('RAW DATA'!$M:$M,'Row Index'!AL38)))</f>
        <v>59.3647029336026</v>
      </c>
      <c r="AM42" s="17" t="n">
        <f aca="false">IF('Row Index'!AM38="","✗",IF(INDEX('RAW DATA'!$M:$M,'Row Index'!AM38)="",INDEX('RAW DATA'!$L:$L,'Row Index'!AM38),INDEX('RAW DATA'!$M:$M,'Row Index'!AM38)))</f>
        <v>62.262184468191</v>
      </c>
      <c r="AN42" s="17" t="n">
        <f aca="false">IF('Row Index'!AN38="","✗",IF(INDEX('RAW DATA'!$M:$M,'Row Index'!AN38)="",INDEX('RAW DATA'!$L:$L,'Row Index'!AN38),INDEX('RAW DATA'!$M:$M,'Row Index'!AN38)))</f>
        <v>63.3161088673179</v>
      </c>
      <c r="AO42" s="17" t="n">
        <f aca="false">IF('Row Index'!AO38="","✗",IF(INDEX('RAW DATA'!$M:$M,'Row Index'!AO38)="",INDEX('RAW DATA'!$L:$L,'Row Index'!AO38),INDEX('RAW DATA'!$M:$M,'Row Index'!AO38)))</f>
        <v>65.3356445914602</v>
      </c>
      <c r="AP42" s="20" t="n">
        <f aca="false">IF('Row Index'!AP38="","✗",IF(INDEX('RAW DATA'!$M:$M,'Row Index'!AP38)="",INDEX('RAW DATA'!$L:$L,'Row Index'!AP38),INDEX('RAW DATA'!$M:$M,'Row Index'!AP38)))</f>
        <v>65.7320907864487</v>
      </c>
      <c r="AQ42" s="17" t="n">
        <f aca="false">IF('Row Index'!AQ38="","✗",IF(INDEX('RAW DATA'!$M:$M,'Row Index'!AQ38)="",INDEX('RAW DATA'!$L:$L,'Row Index'!AQ38),INDEX('RAW DATA'!$M:$M,'Row Index'!AQ38)))</f>
        <v>66.014390968466</v>
      </c>
    </row>
    <row r="43" customFormat="false" ht="15" hidden="false" customHeight="false" outlineLevel="0" collapsed="false">
      <c r="A43" s="32" t="s">
        <v>274</v>
      </c>
      <c r="B43" s="33" t="s">
        <v>248</v>
      </c>
      <c r="C43" s="17" t="n">
        <f aca="false">IF('Row Index'!C39="","✗",IF(INDEX('RAW DATA'!$M:$M,'Row Index'!C39)="",INDEX('RAW DATA'!$L:$L,'Row Index'!C39),INDEX('RAW DATA'!$M:$M,'Row Index'!C39)))</f>
        <v>33.3736867740928</v>
      </c>
      <c r="D43" s="17" t="n">
        <f aca="false">IF('Row Index'!D39="","✗",IF(INDEX('RAW DATA'!$M:$M,'Row Index'!D39)="",INDEX('RAW DATA'!$L:$L,'Row Index'!D39),INDEX('RAW DATA'!$M:$M,'Row Index'!D39)))</f>
        <v>33.3588154644453</v>
      </c>
      <c r="E43" s="17" t="n">
        <f aca="false">IF('Row Index'!E39="","✗",IF(INDEX('RAW DATA'!$M:$M,'Row Index'!E39)="",INDEX('RAW DATA'!$L:$L,'Row Index'!E39),INDEX('RAW DATA'!$M:$M,'Row Index'!E39)))</f>
        <v>36.0853520438028</v>
      </c>
      <c r="F43" s="17" t="n">
        <f aca="false">IF('Row Index'!F39="","✗",IF(INDEX('RAW DATA'!$M:$M,'Row Index'!F39)="",INDEX('RAW DATA'!$L:$L,'Row Index'!F39),INDEX('RAW DATA'!$M:$M,'Row Index'!F39)))</f>
        <v>32.2870885578122</v>
      </c>
      <c r="G43" s="18" t="n">
        <f aca="false">IF('Row Index'!G39="","✗",IF(INDEX('RAW DATA'!$M:$M,'Row Index'!G39)="",INDEX('RAW DATA'!$L:$L,'Row Index'!G39),INDEX('RAW DATA'!$M:$M,'Row Index'!G39)))</f>
        <v>37.6062119576932</v>
      </c>
      <c r="H43" s="17" t="n">
        <f aca="false">IF('Row Index'!H39="","✗",IF(INDEX('RAW DATA'!$M:$M,'Row Index'!H39)="",INDEX('RAW DATA'!$L:$L,'Row Index'!H39),INDEX('RAW DATA'!$M:$M,'Row Index'!H39)))</f>
        <v>34.4077652849521</v>
      </c>
      <c r="I43" s="17" t="n">
        <f aca="false">IF('Row Index'!I39="","✗",IF(INDEX('RAW DATA'!$M:$M,'Row Index'!I39)="",INDEX('RAW DATA'!$L:$L,'Row Index'!I39),INDEX('RAW DATA'!$M:$M,'Row Index'!I39)))</f>
        <v>34.007552352061</v>
      </c>
      <c r="J43" s="25" t="n">
        <f aca="false">IF('Row Index'!J39="","✗",IF(INDEX('RAW DATA'!$M:$M,'Row Index'!J39)="",INDEX('RAW DATA'!$L:$L,'Row Index'!J39),INDEX('RAW DATA'!$M:$M,'Row Index'!J39)))</f>
        <v>34.6623362066767</v>
      </c>
      <c r="K43" s="17" t="n">
        <f aca="false">IF('Row Index'!K39="","✗",IF(INDEX('RAW DATA'!$M:$M,'Row Index'!K39)="",INDEX('RAW DATA'!$L:$L,'Row Index'!K39),INDEX('RAW DATA'!$M:$M,'Row Index'!K39)))</f>
        <v>39.3276378243606</v>
      </c>
      <c r="L43" s="17" t="n">
        <f aca="false">IF('Row Index'!L39="","✗",IF(INDEX('RAW DATA'!$M:$M,'Row Index'!L39)="",INDEX('RAW DATA'!$L:$L,'Row Index'!L39),INDEX('RAW DATA'!$M:$M,'Row Index'!L39)))</f>
        <v>34.1028073212648</v>
      </c>
      <c r="M43" s="17" t="n">
        <f aca="false">IF('Row Index'!M39="","✗",IF(INDEX('RAW DATA'!$M:$M,'Row Index'!M39)="",INDEX('RAW DATA'!$L:$L,'Row Index'!M39),INDEX('RAW DATA'!$M:$M,'Row Index'!M39)))</f>
        <v>37.6103106546918</v>
      </c>
      <c r="N43" s="17" t="n">
        <f aca="false">IF('Row Index'!N39="","✗",IF(INDEX('RAW DATA'!$M:$M,'Row Index'!N39)="",INDEX('RAW DATA'!$L:$L,'Row Index'!N39),INDEX('RAW DATA'!$M:$M,'Row Index'!N39)))</f>
        <v>38.4106922583421</v>
      </c>
      <c r="O43" s="17" t="n">
        <f aca="false">IF('Row Index'!O39="","✗",IF(INDEX('RAW DATA'!$M:$M,'Row Index'!O39)="",INDEX('RAW DATA'!$L:$L,'Row Index'!O39),INDEX('RAW DATA'!$M:$M,'Row Index'!O39)))</f>
        <v>38.5284421382706</v>
      </c>
      <c r="P43" s="17" t="n">
        <f aca="false">IF('Row Index'!P39="","✗",IF(INDEX('RAW DATA'!$M:$M,'Row Index'!P39)="",INDEX('RAW DATA'!$L:$L,'Row Index'!P39),INDEX('RAW DATA'!$M:$M,'Row Index'!P39)))</f>
        <v>35.8193065132441</v>
      </c>
      <c r="Q43" s="17" t="n">
        <f aca="false">IF('Row Index'!Q39="","✗",IF(INDEX('RAW DATA'!$M:$M,'Row Index'!Q39)="",INDEX('RAW DATA'!$L:$L,'Row Index'!Q39),INDEX('RAW DATA'!$M:$M,'Row Index'!Q39)))</f>
        <v>37.910949877488</v>
      </c>
      <c r="R43" s="17" t="n">
        <f aca="false">IF('Row Index'!R39="","✗",IF(INDEX('RAW DATA'!$M:$M,'Row Index'!R39)="",INDEX('RAW DATA'!$L:$L,'Row Index'!R39),INDEX('RAW DATA'!$M:$M,'Row Index'!R39)))</f>
        <v>39.305998777842</v>
      </c>
      <c r="S43" s="17" t="n">
        <f aca="false">IF('Row Index'!S39="","✗",IF(INDEX('RAW DATA'!$M:$M,'Row Index'!S39)="",INDEX('RAW DATA'!$L:$L,'Row Index'!S39),INDEX('RAW DATA'!$M:$M,'Row Index'!S39)))</f>
        <v>38.2096561319769</v>
      </c>
      <c r="T43" s="17" t="n">
        <f aca="false">IF('Row Index'!T39="","✗",IF(INDEX('RAW DATA'!$M:$M,'Row Index'!T39)="",INDEX('RAW DATA'!$L:$L,'Row Index'!T39),INDEX('RAW DATA'!$M:$M,'Row Index'!T39)))</f>
        <v>37.511420877942</v>
      </c>
      <c r="U43" s="17" t="n">
        <f aca="false">IF('Row Index'!U39="","✗",IF(INDEX('RAW DATA'!$M:$M,'Row Index'!U39)="",INDEX('RAW DATA'!$L:$L,'Row Index'!U39),INDEX('RAW DATA'!$M:$M,'Row Index'!U39)))</f>
        <v>41.8809041882274</v>
      </c>
      <c r="V43" s="17" t="n">
        <f aca="false">IF('Row Index'!V39="","✗",IF(INDEX('RAW DATA'!$M:$M,'Row Index'!V39)="",INDEX('RAW DATA'!$L:$L,'Row Index'!V39),INDEX('RAW DATA'!$M:$M,'Row Index'!V39)))</f>
        <v>42.364728522751</v>
      </c>
      <c r="W43" s="17" t="n">
        <f aca="false">IF('Row Index'!W39="","✗",IF(INDEX('RAW DATA'!$M:$M,'Row Index'!W39)="",INDEX('RAW DATA'!$L:$L,'Row Index'!W39),INDEX('RAW DATA'!$M:$M,'Row Index'!W39)))</f>
        <v>39.5236598123445</v>
      </c>
      <c r="X43" s="18" t="n">
        <f aca="false">IF('Row Index'!X39="","✗",IF(INDEX('RAW DATA'!$M:$M,'Row Index'!X39)="",INDEX('RAW DATA'!$L:$L,'Row Index'!X39),INDEX('RAW DATA'!$M:$M,'Row Index'!X39)))</f>
        <v>41.4572298384116</v>
      </c>
      <c r="Y43" s="17" t="n">
        <f aca="false">IF('Row Index'!Y39="","✗",IF(INDEX('RAW DATA'!$M:$M,'Row Index'!Y39)="",INDEX('RAW DATA'!$L:$L,'Row Index'!Y39),INDEX('RAW DATA'!$M:$M,'Row Index'!Y39)))</f>
        <v>42.6170768755327</v>
      </c>
      <c r="Z43" s="18" t="n">
        <f aca="false">IF('Row Index'!Z39="","✗",IF(INDEX('RAW DATA'!$M:$M,'Row Index'!Z39)="",INDEX('RAW DATA'!$L:$L,'Row Index'!Z39),INDEX('RAW DATA'!$M:$M,'Row Index'!Z39)))</f>
        <v>43.1393290131382</v>
      </c>
      <c r="AA43" s="19" t="str">
        <f aca="false">IF('Row Index'!AA39="","⏳",IF(INDEX('RAW DATA'!$M:$M,'Row Index'!AA39)="",INDEX('RAW DATA'!$L:$L,'Row Index'!AA39),INDEX('RAW DATA'!$M:$M,'Row Index'!AA39)))</f>
        <v>⏳</v>
      </c>
      <c r="AB43" s="17" t="n">
        <f aca="false">IF('Row Index'!AB39="","✗",IF(INDEX('RAW DATA'!$M:$M,'Row Index'!AB39)="",INDEX('RAW DATA'!$L:$L,'Row Index'!AB39),INDEX('RAW DATA'!$M:$M,'Row Index'!AB39)))</f>
        <v>43.5568139275976</v>
      </c>
      <c r="AC43" s="17" t="n">
        <f aca="false">IF('Row Index'!AC39="","✗",IF(INDEX('RAW DATA'!$M:$M,'Row Index'!AC39)="",INDEX('RAW DATA'!$L:$L,'Row Index'!AC39),INDEX('RAW DATA'!$M:$M,'Row Index'!AC39)))</f>
        <v>43.9050617801182</v>
      </c>
      <c r="AD43" s="17" t="n">
        <f aca="false">IF('Row Index'!AD39="","✗",IF(INDEX('RAW DATA'!$M:$M,'Row Index'!AD39)="",INDEX('RAW DATA'!$L:$L,'Row Index'!AD39),INDEX('RAW DATA'!$M:$M,'Row Index'!AD39)))</f>
        <v>46.024723828454</v>
      </c>
      <c r="AE43" s="17" t="n">
        <f aca="false">IF('Row Index'!AE39="","✗",IF(INDEX('RAW DATA'!$M:$M,'Row Index'!AE39)="",INDEX('RAW DATA'!$L:$L,'Row Index'!AE39),INDEX('RAW DATA'!$M:$M,'Row Index'!AE39)))</f>
        <v>47.6873368971551</v>
      </c>
      <c r="AF43" s="17" t="n">
        <f aca="false">IF('Row Index'!AF39="","✗",IF(INDEX('RAW DATA'!$M:$M,'Row Index'!AF39)="",INDEX('RAW DATA'!$L:$L,'Row Index'!AF39),INDEX('RAW DATA'!$M:$M,'Row Index'!AF39)))</f>
        <v>50.4181326837471</v>
      </c>
      <c r="AG43" s="17" t="n">
        <f aca="false">IF('Row Index'!AG39="","✗",IF(INDEX('RAW DATA'!$M:$M,'Row Index'!AG39)="",INDEX('RAW DATA'!$L:$L,'Row Index'!AG39),INDEX('RAW DATA'!$M:$M,'Row Index'!AG39)))</f>
        <v>48.7214936886101</v>
      </c>
      <c r="AH43" s="17" t="n">
        <f aca="false">IF('Row Index'!AH39="","✗",IF(INDEX('RAW DATA'!$M:$M,'Row Index'!AH39)="",INDEX('RAW DATA'!$L:$L,'Row Index'!AH39),INDEX('RAW DATA'!$M:$M,'Row Index'!AH39)))</f>
        <v>51.8237539146893</v>
      </c>
      <c r="AI43" s="17" t="n">
        <f aca="false">IF('Row Index'!AI39="","✗",IF(INDEX('RAW DATA'!$M:$M,'Row Index'!AI39)="",INDEX('RAW DATA'!$L:$L,'Row Index'!AI39),INDEX('RAW DATA'!$M:$M,'Row Index'!AI39)))</f>
        <v>54.4783481631347</v>
      </c>
      <c r="AJ43" s="17" t="n">
        <f aca="false">IF('Row Index'!AJ39="","✗",IF(INDEX('RAW DATA'!$M:$M,'Row Index'!AJ39)="",INDEX('RAW DATA'!$L:$L,'Row Index'!AJ39),INDEX('RAW DATA'!$M:$M,'Row Index'!AJ39)))</f>
        <v>54.5745184836466</v>
      </c>
      <c r="AK43" s="17" t="n">
        <f aca="false">IF('Row Index'!AK39="","✗",IF(INDEX('RAW DATA'!$M:$M,'Row Index'!AK39)="",INDEX('RAW DATA'!$L:$L,'Row Index'!AK39),INDEX('RAW DATA'!$M:$M,'Row Index'!AK39)))</f>
        <v>57.4937681250207</v>
      </c>
      <c r="AL43" s="20" t="n">
        <f aca="false">IF('Row Index'!AL39="","✗",IF(INDEX('RAW DATA'!$M:$M,'Row Index'!AL39)="",INDEX('RAW DATA'!$L:$L,'Row Index'!AL39),INDEX('RAW DATA'!$M:$M,'Row Index'!AL39)))</f>
        <v>59.4254649149256</v>
      </c>
      <c r="AM43" s="17" t="n">
        <f aca="false">IF('Row Index'!AM39="","✗",IF(INDEX('RAW DATA'!$M:$M,'Row Index'!AM39)="",INDEX('RAW DATA'!$L:$L,'Row Index'!AM39),INDEX('RAW DATA'!$M:$M,'Row Index'!AM39)))</f>
        <v>61.9483224065404</v>
      </c>
      <c r="AN43" s="17" t="n">
        <f aca="false">IF('Row Index'!AN39="","✗",IF(INDEX('RAW DATA'!$M:$M,'Row Index'!AN39)="",INDEX('RAW DATA'!$L:$L,'Row Index'!AN39),INDEX('RAW DATA'!$M:$M,'Row Index'!AN39)))</f>
        <v>63.0214137810667</v>
      </c>
      <c r="AO43" s="17" t="n">
        <f aca="false">IF('Row Index'!AO39="","✗",IF(INDEX('RAW DATA'!$M:$M,'Row Index'!AO39)="",INDEX('RAW DATA'!$L:$L,'Row Index'!AO39),INDEX('RAW DATA'!$M:$M,'Row Index'!AO39)))</f>
        <v>64.7063487576042</v>
      </c>
      <c r="AP43" s="17" t="n">
        <f aca="false">IF('Row Index'!AP39="","✗",IF(INDEX('RAW DATA'!$M:$M,'Row Index'!AP39)="",INDEX('RAW DATA'!$L:$L,'Row Index'!AP39),INDEX('RAW DATA'!$M:$M,'Row Index'!AP39)))</f>
        <v>65.7468656807223</v>
      </c>
      <c r="AQ43" s="17" t="n">
        <f aca="false">IF('Row Index'!AQ39="","✗",IF(INDEX('RAW DATA'!$M:$M,'Row Index'!AQ39)="",INDEX('RAW DATA'!$L:$L,'Row Index'!AQ39),INDEX('RAW DATA'!$M:$M,'Row Index'!AQ39)))</f>
        <v>65.8897595673356</v>
      </c>
    </row>
    <row r="44" customFormat="false" ht="15" hidden="false" customHeight="false" outlineLevel="0" collapsed="false">
      <c r="A44" s="32" t="s">
        <v>277</v>
      </c>
      <c r="B44" s="33" t="s">
        <v>248</v>
      </c>
      <c r="C44" s="17" t="n">
        <f aca="false">IF('Row Index'!C40="","✗",IF(INDEX('RAW DATA'!$M:$M,'Row Index'!C40)="",INDEX('RAW DATA'!$L:$L,'Row Index'!C40),INDEX('RAW DATA'!$M:$M,'Row Index'!C40)))</f>
        <v>35.8185148457614</v>
      </c>
      <c r="D44" s="17" t="n">
        <f aca="false">IF('Row Index'!D40="","✗",IF(INDEX('RAW DATA'!$M:$M,'Row Index'!D40)="",INDEX('RAW DATA'!$L:$L,'Row Index'!D40),INDEX('RAW DATA'!$M:$M,'Row Index'!D40)))</f>
        <v>33.6313239633578</v>
      </c>
      <c r="E44" s="17" t="n">
        <f aca="false">IF('Row Index'!E40="","✗",IF(INDEX('RAW DATA'!$M:$M,'Row Index'!E40)="",INDEX('RAW DATA'!$L:$L,'Row Index'!E40),INDEX('RAW DATA'!$M:$M,'Row Index'!E40)))</f>
        <v>39.7076847227261</v>
      </c>
      <c r="F44" s="23" t="n">
        <f aca="false">IF('Row Index'!F40="","✗",IF(INDEX('RAW DATA'!$M:$M,'Row Index'!F40)="",INDEX('RAW DATA'!$L:$L,'Row Index'!F40),INDEX('RAW DATA'!$M:$M,'Row Index'!F40)))</f>
        <v>32.0079912416404</v>
      </c>
      <c r="G44" s="30" t="n">
        <f aca="false">IF('Row Index'!G40="","✗",IF(INDEX('RAW DATA'!$M:$M,'Row Index'!G40)="",INDEX('RAW DATA'!$L:$L,'Row Index'!G40),INDEX('RAW DATA'!$M:$M,'Row Index'!G40)))</f>
        <v>36.9942242313851</v>
      </c>
      <c r="H44" s="17" t="n">
        <f aca="false">IF('Row Index'!H40="","✗",IF(INDEX('RAW DATA'!$M:$M,'Row Index'!H40)="",INDEX('RAW DATA'!$L:$L,'Row Index'!H40),INDEX('RAW DATA'!$M:$M,'Row Index'!H40)))</f>
        <v>35.0765999752802</v>
      </c>
      <c r="I44" s="17" t="n">
        <f aca="false">IF('Row Index'!I40="","✗",IF(INDEX('RAW DATA'!$M:$M,'Row Index'!I40)="",INDEX('RAW DATA'!$L:$L,'Row Index'!I40),INDEX('RAW DATA'!$M:$M,'Row Index'!I40)))</f>
        <v>35.6612040783279</v>
      </c>
      <c r="J44" s="25" t="n">
        <f aca="false">IF('Row Index'!J40="","✗",IF(INDEX('RAW DATA'!$M:$M,'Row Index'!J40)="",INDEX('RAW DATA'!$L:$L,'Row Index'!J40),INDEX('RAW DATA'!$M:$M,'Row Index'!J40)))</f>
        <v>34.7788952031187</v>
      </c>
      <c r="K44" s="17" t="n">
        <f aca="false">IF('Row Index'!K40="","✗",IF(INDEX('RAW DATA'!$M:$M,'Row Index'!K40)="",INDEX('RAW DATA'!$L:$L,'Row Index'!K40),INDEX('RAW DATA'!$M:$M,'Row Index'!K40)))</f>
        <v>40.3123509871546</v>
      </c>
      <c r="L44" s="17" t="n">
        <f aca="false">IF('Row Index'!L40="","✗",IF(INDEX('RAW DATA'!$M:$M,'Row Index'!L40)="",INDEX('RAW DATA'!$L:$L,'Row Index'!L40),INDEX('RAW DATA'!$M:$M,'Row Index'!L40)))</f>
        <v>34.6355107949018</v>
      </c>
      <c r="M44" s="17" t="n">
        <f aca="false">IF('Row Index'!M40="","✗",IF(INDEX('RAW DATA'!$M:$M,'Row Index'!M40)="",INDEX('RAW DATA'!$L:$L,'Row Index'!M40),INDEX('RAW DATA'!$M:$M,'Row Index'!M40)))</f>
        <v>38.3692212477238</v>
      </c>
      <c r="N44" s="17" t="n">
        <f aca="false">IF('Row Index'!N40="","✗",IF(INDEX('RAW DATA'!$M:$M,'Row Index'!N40)="",INDEX('RAW DATA'!$L:$L,'Row Index'!N40),INDEX('RAW DATA'!$M:$M,'Row Index'!N40)))</f>
        <v>40.0038811374069</v>
      </c>
      <c r="O44" s="23" t="n">
        <f aca="false">IF('Row Index'!O40="","✗",IF(INDEX('RAW DATA'!$M:$M,'Row Index'!O40)="",INDEX('RAW DATA'!$L:$L,'Row Index'!O40),INDEX('RAW DATA'!$M:$M,'Row Index'!O40)))</f>
        <v>40.1891869411622</v>
      </c>
      <c r="P44" s="25" t="n">
        <f aca="false">IF('Row Index'!P40="","✗",IF(INDEX('RAW DATA'!$M:$M,'Row Index'!P40)="",INDEX('RAW DATA'!$L:$L,'Row Index'!P40),INDEX('RAW DATA'!$M:$M,'Row Index'!P40)))</f>
        <v>37.5348992675766</v>
      </c>
      <c r="Q44" s="17" t="n">
        <f aca="false">IF('Row Index'!Q40="","✗",IF(INDEX('RAW DATA'!$M:$M,'Row Index'!Q40)="",INDEX('RAW DATA'!$L:$L,'Row Index'!Q40),INDEX('RAW DATA'!$M:$M,'Row Index'!Q40)))</f>
        <v>39.2083943523833</v>
      </c>
      <c r="R44" s="17" t="n">
        <f aca="false">IF('Row Index'!R40="","✗",IF(INDEX('RAW DATA'!$M:$M,'Row Index'!R40)="",INDEX('RAW DATA'!$L:$L,'Row Index'!R40),INDEX('RAW DATA'!$M:$M,'Row Index'!R40)))</f>
        <v>41.3022972377611</v>
      </c>
      <c r="S44" s="17" t="n">
        <f aca="false">IF('Row Index'!S40="","✗",IF(INDEX('RAW DATA'!$M:$M,'Row Index'!S40)="",INDEX('RAW DATA'!$L:$L,'Row Index'!S40),INDEX('RAW DATA'!$M:$M,'Row Index'!S40)))</f>
        <v>39.2125693164349</v>
      </c>
      <c r="T44" s="17" t="n">
        <f aca="false">IF('Row Index'!T40="","✗",IF(INDEX('RAW DATA'!$M:$M,'Row Index'!T40)="",INDEX('RAW DATA'!$L:$L,'Row Index'!T40),INDEX('RAW DATA'!$M:$M,'Row Index'!T40)))</f>
        <v>39.8033832889424</v>
      </c>
      <c r="U44" s="25" t="n">
        <f aca="false">IF('Row Index'!U40="","✗",IF(INDEX('RAW DATA'!$M:$M,'Row Index'!U40)="",INDEX('RAW DATA'!$L:$L,'Row Index'!U40),INDEX('RAW DATA'!$M:$M,'Row Index'!U40)))</f>
        <v>43.6751700485955</v>
      </c>
      <c r="V44" s="17" t="n">
        <f aca="false">IF('Row Index'!V40="","✗",IF(INDEX('RAW DATA'!$M:$M,'Row Index'!V40)="",INDEX('RAW DATA'!$L:$L,'Row Index'!V40),INDEX('RAW DATA'!$M:$M,'Row Index'!V40)))</f>
        <v>43.7518628749017</v>
      </c>
      <c r="W44" s="17" t="n">
        <f aca="false">IF('Row Index'!W40="","✗",IF(INDEX('RAW DATA'!$M:$M,'Row Index'!W40)="",INDEX('RAW DATA'!$L:$L,'Row Index'!W40),INDEX('RAW DATA'!$M:$M,'Row Index'!W40)))</f>
        <v>41.1210894573977</v>
      </c>
      <c r="X44" s="18" t="n">
        <f aca="false">IF('Row Index'!X40="","✗",IF(INDEX('RAW DATA'!$M:$M,'Row Index'!X40)="",INDEX('RAW DATA'!$L:$L,'Row Index'!X40),INDEX('RAW DATA'!$M:$M,'Row Index'!X40)))</f>
        <v>43.0492490409121</v>
      </c>
      <c r="Y44" s="20" t="n">
        <f aca="false">IF('Row Index'!Y40="","✗",IF(INDEX('RAW DATA'!$M:$M,'Row Index'!Y40)="",INDEX('RAW DATA'!$L:$L,'Row Index'!Y40),INDEX('RAW DATA'!$M:$M,'Row Index'!Y40)))</f>
        <v>44.0846371836495</v>
      </c>
      <c r="Z44" s="18" t="n">
        <f aca="false">IF('Row Index'!Z40="","✗",IF(INDEX('RAW DATA'!$M:$M,'Row Index'!Z40)="",INDEX('RAW DATA'!$L:$L,'Row Index'!Z40),INDEX('RAW DATA'!$M:$M,'Row Index'!Z40)))</f>
        <v>43.73866926424</v>
      </c>
      <c r="AA44" s="19" t="str">
        <f aca="false">IF('Row Index'!AA40="","⏳",IF(INDEX('RAW DATA'!$M:$M,'Row Index'!AA40)="",INDEX('RAW DATA'!$L:$L,'Row Index'!AA40),INDEX('RAW DATA'!$M:$M,'Row Index'!AA40)))</f>
        <v>⏳</v>
      </c>
      <c r="AB44" s="17" t="n">
        <f aca="false">IF('Row Index'!AB40="","✗",IF(INDEX('RAW DATA'!$M:$M,'Row Index'!AB40)="",INDEX('RAW DATA'!$L:$L,'Row Index'!AB40),INDEX('RAW DATA'!$M:$M,'Row Index'!AB40)))</f>
        <v>45.1286428510602</v>
      </c>
      <c r="AC44" s="17" t="n">
        <f aca="false">IF('Row Index'!AC40="","✗",IF(INDEX('RAW DATA'!$M:$M,'Row Index'!AC40)="",INDEX('RAW DATA'!$L:$L,'Row Index'!AC40),INDEX('RAW DATA'!$M:$M,'Row Index'!AC40)))</f>
        <v>46.4972908704903</v>
      </c>
      <c r="AD44" s="17" t="n">
        <f aca="false">IF('Row Index'!AD40="","✗",IF(INDEX('RAW DATA'!$M:$M,'Row Index'!AD40)="",INDEX('RAW DATA'!$L:$L,'Row Index'!AD40),INDEX('RAW DATA'!$M:$M,'Row Index'!AD40)))</f>
        <v>48.4704348328266</v>
      </c>
      <c r="AE44" s="17" t="n">
        <f aca="false">IF('Row Index'!AE40="","✗",IF(INDEX('RAW DATA'!$M:$M,'Row Index'!AE40)="",INDEX('RAW DATA'!$L:$L,'Row Index'!AE40),INDEX('RAW DATA'!$M:$M,'Row Index'!AE40)))</f>
        <v>48.4262928462428</v>
      </c>
      <c r="AF44" s="17" t="n">
        <f aca="false">IF('Row Index'!AF40="","✗",IF(INDEX('RAW DATA'!$M:$M,'Row Index'!AF40)="",INDEX('RAW DATA'!$L:$L,'Row Index'!AF40),INDEX('RAW DATA'!$M:$M,'Row Index'!AF40)))</f>
        <v>52.1870863419051</v>
      </c>
      <c r="AG44" s="17" t="n">
        <f aca="false">IF('Row Index'!AG40="","✗",IF(INDEX('RAW DATA'!$M:$M,'Row Index'!AG40)="",INDEX('RAW DATA'!$L:$L,'Row Index'!AG40),INDEX('RAW DATA'!$M:$M,'Row Index'!AG40)))</f>
        <v>49.2000290849739</v>
      </c>
      <c r="AH44" s="17" t="n">
        <f aca="false">IF('Row Index'!AH40="","✗",IF(INDEX('RAW DATA'!$M:$M,'Row Index'!AH40)="",INDEX('RAW DATA'!$L:$L,'Row Index'!AH40),INDEX('RAW DATA'!$M:$M,'Row Index'!AH40)))</f>
        <v>52.4604516802477</v>
      </c>
      <c r="AI44" s="20" t="n">
        <f aca="false">IF('Row Index'!AI40="","✗",IF(INDEX('RAW DATA'!$M:$M,'Row Index'!AI40)="",INDEX('RAW DATA'!$L:$L,'Row Index'!AI40),INDEX('RAW DATA'!$M:$M,'Row Index'!AI40)))</f>
        <v>54.7510935051523</v>
      </c>
      <c r="AJ44" s="17" t="n">
        <f aca="false">IF('Row Index'!AJ40="","✗",IF(INDEX('RAW DATA'!$M:$M,'Row Index'!AJ40)="",INDEX('RAW DATA'!$L:$L,'Row Index'!AJ40),INDEX('RAW DATA'!$M:$M,'Row Index'!AJ40)))</f>
        <v>55.3578686599006</v>
      </c>
      <c r="AK44" s="17" t="n">
        <f aca="false">IF('Row Index'!AK40="","✗",IF(INDEX('RAW DATA'!$M:$M,'Row Index'!AK40)="",INDEX('RAW DATA'!$L:$L,'Row Index'!AK40),INDEX('RAW DATA'!$M:$M,'Row Index'!AK40)))</f>
        <v>57.7335906047773</v>
      </c>
      <c r="AL44" s="17" t="n">
        <f aca="false">IF('Row Index'!AL40="","✗",IF(INDEX('RAW DATA'!$M:$M,'Row Index'!AL40)="",INDEX('RAW DATA'!$L:$L,'Row Index'!AL40),INDEX('RAW DATA'!$M:$M,'Row Index'!AL40)))</f>
        <v>60.6656570186303</v>
      </c>
      <c r="AM44" s="17" t="n">
        <f aca="false">IF('Row Index'!AM40="","✗",IF(INDEX('RAW DATA'!$M:$M,'Row Index'!AM40)="",INDEX('RAW DATA'!$L:$L,'Row Index'!AM40),INDEX('RAW DATA'!$M:$M,'Row Index'!AM40)))</f>
        <v>62.2268867314635</v>
      </c>
      <c r="AN44" s="17" t="n">
        <f aca="false">IF('Row Index'!AN40="","✗",IF(INDEX('RAW DATA'!$M:$M,'Row Index'!AN40)="",INDEX('RAW DATA'!$L:$L,'Row Index'!AN40),INDEX('RAW DATA'!$M:$M,'Row Index'!AN40)))</f>
        <v>63.4606884599375</v>
      </c>
      <c r="AO44" s="17" t="n">
        <f aca="false">IF('Row Index'!AO40="","✗",IF(INDEX('RAW DATA'!$M:$M,'Row Index'!AO40)="",INDEX('RAW DATA'!$L:$L,'Row Index'!AO40),INDEX('RAW DATA'!$M:$M,'Row Index'!AO40)))</f>
        <v>64.9083632009348</v>
      </c>
      <c r="AP44" s="17" t="n">
        <f aca="false">IF('Row Index'!AP40="","✗",IF(INDEX('RAW DATA'!$M:$M,'Row Index'!AP40)="",INDEX('RAW DATA'!$L:$L,'Row Index'!AP40),INDEX('RAW DATA'!$M:$M,'Row Index'!AP40)))</f>
        <v>65.7652424365899</v>
      </c>
      <c r="AQ44" s="17" t="n">
        <f aca="false">IF('Row Index'!AQ40="","✗",IF(INDEX('RAW DATA'!$M:$M,'Row Index'!AQ40)="",INDEX('RAW DATA'!$L:$L,'Row Index'!AQ40),INDEX('RAW DATA'!$M:$M,'Row Index'!AQ40)))</f>
        <v>66.4238725235468</v>
      </c>
    </row>
    <row r="45" customFormat="false" ht="15" hidden="false" customHeight="false" outlineLevel="0" collapsed="false">
      <c r="A45" s="32" t="s">
        <v>280</v>
      </c>
      <c r="B45" s="33" t="s">
        <v>248</v>
      </c>
      <c r="C45" s="17" t="n">
        <f aca="false">IF('Row Index'!C41="","✗",IF(INDEX('RAW DATA'!$M:$M,'Row Index'!C41)="",INDEX('RAW DATA'!$L:$L,'Row Index'!C41),INDEX('RAW DATA'!$M:$M,'Row Index'!C41)))</f>
        <v>34.7006845465647</v>
      </c>
      <c r="D45" s="17" t="n">
        <f aca="false">IF('Row Index'!D41="","✗",IF(INDEX('RAW DATA'!$M:$M,'Row Index'!D41)="",INDEX('RAW DATA'!$L:$L,'Row Index'!D41),INDEX('RAW DATA'!$M:$M,'Row Index'!D41)))</f>
        <v>34.3678788969883</v>
      </c>
      <c r="E45" s="17" t="n">
        <f aca="false">IF('Row Index'!E41="","✗",IF(INDEX('RAW DATA'!$M:$M,'Row Index'!E41)="",INDEX('RAW DATA'!$L:$L,'Row Index'!E41),INDEX('RAW DATA'!$M:$M,'Row Index'!E41)))</f>
        <v>38.6219206610973</v>
      </c>
      <c r="F45" s="17" t="n">
        <f aca="false">IF('Row Index'!F41="","✗",IF(INDEX('RAW DATA'!$M:$M,'Row Index'!F41)="",INDEX('RAW DATA'!$L:$L,'Row Index'!F41),INDEX('RAW DATA'!$M:$M,'Row Index'!F41)))</f>
        <v>32.3657167683345</v>
      </c>
      <c r="G45" s="18" t="n">
        <f aca="false">IF('Row Index'!G41="","✗",IF(INDEX('RAW DATA'!$M:$M,'Row Index'!G41)="",INDEX('RAW DATA'!$L:$L,'Row Index'!G41),INDEX('RAW DATA'!$M:$M,'Row Index'!G41)))</f>
        <v>35.9054458800007</v>
      </c>
      <c r="H45" s="17" t="n">
        <f aca="false">IF('Row Index'!H41="","✗",IF(INDEX('RAW DATA'!$M:$M,'Row Index'!H41)="",INDEX('RAW DATA'!$L:$L,'Row Index'!H41),INDEX('RAW DATA'!$M:$M,'Row Index'!H41)))</f>
        <v>36.0160666478348</v>
      </c>
      <c r="I45" s="17" t="n">
        <f aca="false">IF('Row Index'!I41="","✗",IF(INDEX('RAW DATA'!$M:$M,'Row Index'!I41)="",INDEX('RAW DATA'!$L:$L,'Row Index'!I41),INDEX('RAW DATA'!$M:$M,'Row Index'!I41)))</f>
        <v>35.2201033398929</v>
      </c>
      <c r="J45" s="23" t="n">
        <f aca="false">IF('Row Index'!J41="","✗",IF(INDEX('RAW DATA'!$M:$M,'Row Index'!J41)="",INDEX('RAW DATA'!$L:$L,'Row Index'!J41),INDEX('RAW DATA'!$M:$M,'Row Index'!J41)))</f>
        <v>34.5909707241076</v>
      </c>
      <c r="K45" s="17" t="n">
        <f aca="false">IF('Row Index'!K41="","✗",IF(INDEX('RAW DATA'!$M:$M,'Row Index'!K41)="",INDEX('RAW DATA'!$L:$L,'Row Index'!K41),INDEX('RAW DATA'!$M:$M,'Row Index'!K41)))</f>
        <v>40.3274595862626</v>
      </c>
      <c r="L45" s="17" t="n">
        <f aca="false">IF('Row Index'!L41="","✗",IF(INDEX('RAW DATA'!$M:$M,'Row Index'!L41)="",INDEX('RAW DATA'!$L:$L,'Row Index'!L41),INDEX('RAW DATA'!$M:$M,'Row Index'!L41)))</f>
        <v>34.9062093268117</v>
      </c>
      <c r="M45" s="25" t="n">
        <f aca="false">IF('Row Index'!M41="","✗",IF(INDEX('RAW DATA'!$M:$M,'Row Index'!M41)="",INDEX('RAW DATA'!$L:$L,'Row Index'!M41),INDEX('RAW DATA'!$M:$M,'Row Index'!M41)))</f>
        <v>39.6565169550505</v>
      </c>
      <c r="N45" s="17" t="n">
        <f aca="false">IF('Row Index'!N41="","✗",IF(INDEX('RAW DATA'!$M:$M,'Row Index'!N41)="",INDEX('RAW DATA'!$L:$L,'Row Index'!N41),INDEX('RAW DATA'!$M:$M,'Row Index'!N41)))</f>
        <v>39.5322772471454</v>
      </c>
      <c r="O45" s="17" t="n">
        <f aca="false">IF('Row Index'!O41="","✗",IF(INDEX('RAW DATA'!$M:$M,'Row Index'!O41)="",INDEX('RAW DATA'!$L:$L,'Row Index'!O41),INDEX('RAW DATA'!$M:$M,'Row Index'!O41)))</f>
        <v>40.1387814827523</v>
      </c>
      <c r="P45" s="17" t="n">
        <f aca="false">IF('Row Index'!P41="","✗",IF(INDEX('RAW DATA'!$M:$M,'Row Index'!P41)="",INDEX('RAW DATA'!$L:$L,'Row Index'!P41),INDEX('RAW DATA'!$M:$M,'Row Index'!P41)))</f>
        <v>36.8463681448717</v>
      </c>
      <c r="Q45" s="17" t="n">
        <f aca="false">IF('Row Index'!Q41="","✗",IF(INDEX('RAW DATA'!$M:$M,'Row Index'!Q41)="",INDEX('RAW DATA'!$L:$L,'Row Index'!Q41),INDEX('RAW DATA'!$M:$M,'Row Index'!Q41)))</f>
        <v>38.7900996967877</v>
      </c>
      <c r="R45" s="17" t="n">
        <f aca="false">IF('Row Index'!R41="","✗",IF(INDEX('RAW DATA'!$M:$M,'Row Index'!R41)="",INDEX('RAW DATA'!$L:$L,'Row Index'!R41),INDEX('RAW DATA'!$M:$M,'Row Index'!R41)))</f>
        <v>41.2577660500667</v>
      </c>
      <c r="S45" s="17" t="n">
        <f aca="false">IF('Row Index'!S41="","✗",IF(INDEX('RAW DATA'!$M:$M,'Row Index'!S41)="",INDEX('RAW DATA'!$L:$L,'Row Index'!S41),INDEX('RAW DATA'!$M:$M,'Row Index'!S41)))</f>
        <v>39.5011081606019</v>
      </c>
      <c r="T45" s="17" t="n">
        <f aca="false">IF('Row Index'!T41="","✗",IF(INDEX('RAW DATA'!$M:$M,'Row Index'!T41)="",INDEX('RAW DATA'!$L:$L,'Row Index'!T41),INDEX('RAW DATA'!$M:$M,'Row Index'!T41)))</f>
        <v>38.7559857891554</v>
      </c>
      <c r="U45" s="23" t="n">
        <f aca="false">IF('Row Index'!U41="","✗",IF(INDEX('RAW DATA'!$M:$M,'Row Index'!U41)="",INDEX('RAW DATA'!$L:$L,'Row Index'!U41),INDEX('RAW DATA'!$M:$M,'Row Index'!U41)))</f>
        <v>43.1601490900369</v>
      </c>
      <c r="V45" s="17" t="n">
        <f aca="false">IF('Row Index'!V41="","✗",IF(INDEX('RAW DATA'!$M:$M,'Row Index'!V41)="",INDEX('RAW DATA'!$L:$L,'Row Index'!V41),INDEX('RAW DATA'!$M:$M,'Row Index'!V41)))</f>
        <v>43.3139946769494</v>
      </c>
      <c r="W45" s="17" t="n">
        <f aca="false">IF('Row Index'!W41="","✗",IF(INDEX('RAW DATA'!$M:$M,'Row Index'!W41)="",INDEX('RAW DATA'!$L:$L,'Row Index'!W41),INDEX('RAW DATA'!$M:$M,'Row Index'!W41)))</f>
        <v>41.2366109021615</v>
      </c>
      <c r="X45" s="18" t="n">
        <f aca="false">IF('Row Index'!X41="","✗",IF(INDEX('RAW DATA'!$M:$M,'Row Index'!X41)="",INDEX('RAW DATA'!$L:$L,'Row Index'!X41),INDEX('RAW DATA'!$M:$M,'Row Index'!X41)))</f>
        <v>42.8417040869959</v>
      </c>
      <c r="Y45" s="25" t="n">
        <f aca="false">IF('Row Index'!Y41="","✗",IF(INDEX('RAW DATA'!$M:$M,'Row Index'!Y41)="",INDEX('RAW DATA'!$L:$L,'Row Index'!Y41),INDEX('RAW DATA'!$M:$M,'Row Index'!Y41)))</f>
        <v>44.2445154538047</v>
      </c>
      <c r="Z45" s="18" t="n">
        <f aca="false">IF('Row Index'!Z41="","✗",IF(INDEX('RAW DATA'!$M:$M,'Row Index'!Z41)="",INDEX('RAW DATA'!$L:$L,'Row Index'!Z41),INDEX('RAW DATA'!$M:$M,'Row Index'!Z41)))</f>
        <v>44.3621794123733</v>
      </c>
      <c r="AA45" s="19" t="str">
        <f aca="false">IF('Row Index'!AA41="","⏳",IF(INDEX('RAW DATA'!$M:$M,'Row Index'!AA41)="",INDEX('RAW DATA'!$L:$L,'Row Index'!AA41),INDEX('RAW DATA'!$M:$M,'Row Index'!AA41)))</f>
        <v>⏳</v>
      </c>
      <c r="AB45" s="17" t="n">
        <f aca="false">IF('Row Index'!AB41="","✗",IF(INDEX('RAW DATA'!$M:$M,'Row Index'!AB41)="",INDEX('RAW DATA'!$L:$L,'Row Index'!AB41),INDEX('RAW DATA'!$M:$M,'Row Index'!AB41)))</f>
        <v>45.8498688480359</v>
      </c>
      <c r="AC45" s="17" t="n">
        <f aca="false">IF('Row Index'!AC41="","✗",IF(INDEX('RAW DATA'!$M:$M,'Row Index'!AC41)="",INDEX('RAW DATA'!$L:$L,'Row Index'!AC41),INDEX('RAW DATA'!$M:$M,'Row Index'!AC41)))</f>
        <v>46.9980533530514</v>
      </c>
      <c r="AD45" s="17" t="n">
        <f aca="false">IF('Row Index'!AD41="","✗",IF(INDEX('RAW DATA'!$M:$M,'Row Index'!AD41)="",INDEX('RAW DATA'!$L:$L,'Row Index'!AD41),INDEX('RAW DATA'!$M:$M,'Row Index'!AD41)))</f>
        <v>49.2160895925166</v>
      </c>
      <c r="AE45" s="23" t="n">
        <f aca="false">IF('Row Index'!AE41="","✗",IF(INDEX('RAW DATA'!$M:$M,'Row Index'!AE41)="",INDEX('RAW DATA'!$L:$L,'Row Index'!AE41),INDEX('RAW DATA'!$M:$M,'Row Index'!AE41)))</f>
        <v>48.0440825058522</v>
      </c>
      <c r="AF45" s="17" t="n">
        <f aca="false">IF('Row Index'!AF41="","✗",IF(INDEX('RAW DATA'!$M:$M,'Row Index'!AF41)="",INDEX('RAW DATA'!$L:$L,'Row Index'!AF41),INDEX('RAW DATA'!$M:$M,'Row Index'!AF41)))</f>
        <v>52.712684710312</v>
      </c>
      <c r="AG45" s="17" t="n">
        <f aca="false">IF('Row Index'!AG41="","✗",IF(INDEX('RAW DATA'!$M:$M,'Row Index'!AG41)="",INDEX('RAW DATA'!$L:$L,'Row Index'!AG41),INDEX('RAW DATA'!$M:$M,'Row Index'!AG41)))</f>
        <v>50.8272995517921</v>
      </c>
      <c r="AH45" s="17" t="n">
        <f aca="false">IF('Row Index'!AH41="","✗",IF(INDEX('RAW DATA'!$M:$M,'Row Index'!AH41)="",INDEX('RAW DATA'!$L:$L,'Row Index'!AH41),INDEX('RAW DATA'!$M:$M,'Row Index'!AH41)))</f>
        <v>54.3970315692699</v>
      </c>
      <c r="AI45" s="17" t="n">
        <f aca="false">IF('Row Index'!AI41="","✗",IF(INDEX('RAW DATA'!$M:$M,'Row Index'!AI41)="",INDEX('RAW DATA'!$L:$L,'Row Index'!AI41),INDEX('RAW DATA'!$M:$M,'Row Index'!AI41)))</f>
        <v>57.0821480915019</v>
      </c>
      <c r="AJ45" s="17" t="n">
        <f aca="false">IF('Row Index'!AJ41="","✗",IF(INDEX('RAW DATA'!$M:$M,'Row Index'!AJ41)="",INDEX('RAW DATA'!$L:$L,'Row Index'!AJ41),INDEX('RAW DATA'!$M:$M,'Row Index'!AJ41)))</f>
        <v>57.9868873525048</v>
      </c>
      <c r="AK45" s="17" t="n">
        <f aca="false">IF('Row Index'!AK41="","✗",IF(INDEX('RAW DATA'!$M:$M,'Row Index'!AK41)="",INDEX('RAW DATA'!$L:$L,'Row Index'!AK41),INDEX('RAW DATA'!$M:$M,'Row Index'!AK41)))</f>
        <v>59.2684458972902</v>
      </c>
      <c r="AL45" s="17" t="n">
        <f aca="false">IF('Row Index'!AL41="","✗",IF(INDEX('RAW DATA'!$M:$M,'Row Index'!AL41)="",INDEX('RAW DATA'!$L:$L,'Row Index'!AL41),INDEX('RAW DATA'!$M:$M,'Row Index'!AL41)))</f>
        <v>62.2689530712458</v>
      </c>
      <c r="AM45" s="17" t="n">
        <f aca="false">IF('Row Index'!AM41="","✗",IF(INDEX('RAW DATA'!$M:$M,'Row Index'!AM41)="",INDEX('RAW DATA'!$L:$L,'Row Index'!AM41),INDEX('RAW DATA'!$M:$M,'Row Index'!AM41)))</f>
        <v>63.3775730807775</v>
      </c>
      <c r="AN45" s="17" t="n">
        <f aca="false">IF('Row Index'!AN41="","✗",IF(INDEX('RAW DATA'!$M:$M,'Row Index'!AN41)="",INDEX('RAW DATA'!$L:$L,'Row Index'!AN41),INDEX('RAW DATA'!$M:$M,'Row Index'!AN41)))</f>
        <v>63.9207015327519</v>
      </c>
      <c r="AO45" s="17" t="n">
        <f aca="false">IF('Row Index'!AO41="","✗",IF(INDEX('RAW DATA'!$M:$M,'Row Index'!AO41)="",INDEX('RAW DATA'!$L:$L,'Row Index'!AO41),INDEX('RAW DATA'!$M:$M,'Row Index'!AO41)))</f>
        <v>65.9989790384888</v>
      </c>
      <c r="AP45" s="17" t="n">
        <f aca="false">IF('Row Index'!AP41="","✗",IF(INDEX('RAW DATA'!$M:$M,'Row Index'!AP41)="",INDEX('RAW DATA'!$L:$L,'Row Index'!AP41),INDEX('RAW DATA'!$M:$M,'Row Index'!AP41)))</f>
        <v>66.2512662842736</v>
      </c>
      <c r="AQ45" s="18" t="n">
        <f aca="false">IF('Row Index'!AQ41="","✗",IF(INDEX('RAW DATA'!$M:$M,'Row Index'!AQ41)="",INDEX('RAW DATA'!$L:$L,'Row Index'!AQ41),INDEX('RAW DATA'!$M:$M,'Row Index'!AQ41)))</f>
        <v>66.8368813136406</v>
      </c>
    </row>
    <row r="46" customFormat="false" ht="15" hidden="false" customHeight="false" outlineLevel="0" collapsed="false">
      <c r="A46" s="32" t="s">
        <v>283</v>
      </c>
      <c r="B46" s="33" t="s">
        <v>248</v>
      </c>
      <c r="C46" s="17" t="n">
        <f aca="false">IF('Row Index'!C42="","✗",IF(INDEX('RAW DATA'!$M:$M,'Row Index'!C42)="",INDEX('RAW DATA'!$L:$L,'Row Index'!C42),INDEX('RAW DATA'!$M:$M,'Row Index'!C42)))</f>
        <v>33.295725486873</v>
      </c>
      <c r="D46" s="17" t="n">
        <f aca="false">IF('Row Index'!D42="","✗",IF(INDEX('RAW DATA'!$M:$M,'Row Index'!D42)="",INDEX('RAW DATA'!$L:$L,'Row Index'!D42),INDEX('RAW DATA'!$M:$M,'Row Index'!D42)))</f>
        <v>33.7284577490973</v>
      </c>
      <c r="E46" s="23" t="n">
        <f aca="false">IF('Row Index'!E42="","✗",IF(INDEX('RAW DATA'!$M:$M,'Row Index'!E42)="",INDEX('RAW DATA'!$L:$L,'Row Index'!E42),INDEX('RAW DATA'!$M:$M,'Row Index'!E42)))</f>
        <v>36.2956069161176</v>
      </c>
      <c r="F46" s="17" t="n">
        <f aca="false">IF('Row Index'!F42="","✗",IF(INDEX('RAW DATA'!$M:$M,'Row Index'!F42)="",INDEX('RAW DATA'!$L:$L,'Row Index'!F42),INDEX('RAW DATA'!$M:$M,'Row Index'!F42)))</f>
        <v>33.3122086814256</v>
      </c>
      <c r="G46" s="18" t="n">
        <f aca="false">IF('Row Index'!G42="","✗",IF(INDEX('RAW DATA'!$M:$M,'Row Index'!G42)="",INDEX('RAW DATA'!$L:$L,'Row Index'!G42),INDEX('RAW DATA'!$M:$M,'Row Index'!G42)))</f>
        <v>37.1654446825194</v>
      </c>
      <c r="H46" s="17" t="n">
        <f aca="false">IF('Row Index'!H42="","✗",IF(INDEX('RAW DATA'!$M:$M,'Row Index'!H42)="",INDEX('RAW DATA'!$L:$L,'Row Index'!H42),INDEX('RAW DATA'!$M:$M,'Row Index'!H42)))</f>
        <v>36.7244123514396</v>
      </c>
      <c r="I46" s="17" t="n">
        <f aca="false">IF('Row Index'!I42="","✗",IF(INDEX('RAW DATA'!$M:$M,'Row Index'!I42)="",INDEX('RAW DATA'!$L:$L,'Row Index'!I42),INDEX('RAW DATA'!$M:$M,'Row Index'!I42)))</f>
        <v>35.3709665956989</v>
      </c>
      <c r="J46" s="25" t="n">
        <f aca="false">IF('Row Index'!J42="","✗",IF(INDEX('RAW DATA'!$M:$M,'Row Index'!J42)="",INDEX('RAW DATA'!$L:$L,'Row Index'!J42),INDEX('RAW DATA'!$M:$M,'Row Index'!J42)))</f>
        <v>34.7445569662398</v>
      </c>
      <c r="K46" s="17" t="n">
        <f aca="false">IF('Row Index'!K42="","✗",IF(INDEX('RAW DATA'!$M:$M,'Row Index'!K42)="",INDEX('RAW DATA'!$L:$L,'Row Index'!K42),INDEX('RAW DATA'!$M:$M,'Row Index'!K42)))</f>
        <v>40.0349522745583</v>
      </c>
      <c r="L46" s="26" t="str">
        <f aca="false">IF('Row Index'!L42="","✗",IF(INDEX('RAW DATA'!$M:$M,'Row Index'!L42)="",INDEX('RAW DATA'!$L:$L,'Row Index'!L42),INDEX('RAW DATA'!$M:$M,'Row Index'!L42)))</f>
        <v>✗⇲</v>
      </c>
      <c r="M46" s="23" t="n">
        <f aca="false">IF('Row Index'!M42="","✗",IF(INDEX('RAW DATA'!$M:$M,'Row Index'!M42)="",INDEX('RAW DATA'!$L:$L,'Row Index'!M42),INDEX('RAW DATA'!$M:$M,'Row Index'!M42)))</f>
        <v>38.7871462676698</v>
      </c>
      <c r="N46" s="23" t="n">
        <f aca="false">IF('Row Index'!N42="","✗",IF(INDEX('RAW DATA'!$M:$M,'Row Index'!N42)="",INDEX('RAW DATA'!$L:$L,'Row Index'!N42),INDEX('RAW DATA'!$M:$M,'Row Index'!N42)))</f>
        <v>39.5151043460319</v>
      </c>
      <c r="O46" s="23" t="n">
        <f aca="false">IF('Row Index'!O42="","✗",IF(INDEX('RAW DATA'!$M:$M,'Row Index'!O42)="",INDEX('RAW DATA'!$L:$L,'Row Index'!O42),INDEX('RAW DATA'!$M:$M,'Row Index'!O42)))</f>
        <v>41.6839037888057</v>
      </c>
      <c r="P46" s="20" t="n">
        <f aca="false">IF('Row Index'!P42="","✗",IF(INDEX('RAW DATA'!$M:$M,'Row Index'!P42)="",INDEX('RAW DATA'!$L:$L,'Row Index'!P42),INDEX('RAW DATA'!$M:$M,'Row Index'!P42)))</f>
        <v>37.8520058754432</v>
      </c>
      <c r="Q46" s="17" t="n">
        <f aca="false">IF('Row Index'!Q42="","✗",IF(INDEX('RAW DATA'!$M:$M,'Row Index'!Q42)="",INDEX('RAW DATA'!$L:$L,'Row Index'!Q42),INDEX('RAW DATA'!$M:$M,'Row Index'!Q42)))</f>
        <v>39.3854852510673</v>
      </c>
      <c r="R46" s="17" t="n">
        <f aca="false">IF('Row Index'!R42="","✗",IF(INDEX('RAW DATA'!$M:$M,'Row Index'!R42)="",INDEX('RAW DATA'!$L:$L,'Row Index'!R42),INDEX('RAW DATA'!$M:$M,'Row Index'!R42)))</f>
        <v>41.7470952984898</v>
      </c>
      <c r="S46" s="17" t="n">
        <f aca="false">IF('Row Index'!S42="","✗",IF(INDEX('RAW DATA'!$M:$M,'Row Index'!S42)="",INDEX('RAW DATA'!$L:$L,'Row Index'!S42),INDEX('RAW DATA'!$M:$M,'Row Index'!S42)))</f>
        <v>40.2054631919608</v>
      </c>
      <c r="T46" s="17" t="n">
        <f aca="false">IF('Row Index'!T42="","✗",IF(INDEX('RAW DATA'!$M:$M,'Row Index'!T42)="",INDEX('RAW DATA'!$L:$L,'Row Index'!T42),INDEX('RAW DATA'!$M:$M,'Row Index'!T42)))</f>
        <v>40.4120751419911</v>
      </c>
      <c r="U46" s="17" t="n">
        <f aca="false">IF('Row Index'!U42="","✗",IF(INDEX('RAW DATA'!$M:$M,'Row Index'!U42)="",INDEX('RAW DATA'!$L:$L,'Row Index'!U42),INDEX('RAW DATA'!$M:$M,'Row Index'!U42)))</f>
        <v>44.4191707007314</v>
      </c>
      <c r="V46" s="17" t="n">
        <f aca="false">IF('Row Index'!V42="","✗",IF(INDEX('RAW DATA'!$M:$M,'Row Index'!V42)="",INDEX('RAW DATA'!$L:$L,'Row Index'!V42),INDEX('RAW DATA'!$M:$M,'Row Index'!V42)))</f>
        <v>45.3190737608256</v>
      </c>
      <c r="W46" s="17" t="n">
        <f aca="false">IF('Row Index'!W42="","✗",IF(INDEX('RAW DATA'!$M:$M,'Row Index'!W42)="",INDEX('RAW DATA'!$L:$L,'Row Index'!W42),INDEX('RAW DATA'!$M:$M,'Row Index'!W42)))</f>
        <v>42.9064184745193</v>
      </c>
      <c r="X46" s="28" t="n">
        <f aca="false">IF('Row Index'!X42="","✗",IF(INDEX('RAW DATA'!$M:$M,'Row Index'!X42)="",INDEX('RAW DATA'!$L:$L,'Row Index'!X42),INDEX('RAW DATA'!$M:$M,'Row Index'!X42)))</f>
        <v>44.7614681238266</v>
      </c>
      <c r="Y46" s="17" t="n">
        <f aca="false">IF('Row Index'!Y42="","✗",IF(INDEX('RAW DATA'!$M:$M,'Row Index'!Y42)="",INDEX('RAW DATA'!$L:$L,'Row Index'!Y42),INDEX('RAW DATA'!$M:$M,'Row Index'!Y42)))</f>
        <v>45.7723049418577</v>
      </c>
      <c r="Z46" s="18" t="n">
        <f aca="false">IF('Row Index'!Z42="","✗",IF(INDEX('RAW DATA'!$M:$M,'Row Index'!Z42)="",INDEX('RAW DATA'!$L:$L,'Row Index'!Z42),INDEX('RAW DATA'!$M:$M,'Row Index'!Z42)))</f>
        <v>45.8141707709538</v>
      </c>
      <c r="AA46" s="19" t="str">
        <f aca="false">IF('Row Index'!AA42="","⏳",IF(INDEX('RAW DATA'!$M:$M,'Row Index'!AA42)="",INDEX('RAW DATA'!$L:$L,'Row Index'!AA42),INDEX('RAW DATA'!$M:$M,'Row Index'!AA42)))</f>
        <v>⏳</v>
      </c>
      <c r="AB46" s="17" t="n">
        <f aca="false">IF('Row Index'!AB42="","✗",IF(INDEX('RAW DATA'!$M:$M,'Row Index'!AB42)="",INDEX('RAW DATA'!$L:$L,'Row Index'!AB42),INDEX('RAW DATA'!$M:$M,'Row Index'!AB42)))</f>
        <v>47.2629696909843</v>
      </c>
      <c r="AC46" s="17" t="n">
        <f aca="false">IF('Row Index'!AC42="","✗",IF(INDEX('RAW DATA'!$M:$M,'Row Index'!AC42)="",INDEX('RAW DATA'!$L:$L,'Row Index'!AC42),INDEX('RAW DATA'!$M:$M,'Row Index'!AC42)))</f>
        <v>48.0477267603707</v>
      </c>
      <c r="AD46" s="17" t="n">
        <f aca="false">IF('Row Index'!AD42="","✗",IF(INDEX('RAW DATA'!$M:$M,'Row Index'!AD42)="",INDEX('RAW DATA'!$L:$L,'Row Index'!AD42),INDEX('RAW DATA'!$M:$M,'Row Index'!AD42)))</f>
        <v>50.2831508001909</v>
      </c>
      <c r="AE46" s="20" t="n">
        <f aca="false">IF('Row Index'!AE42="","✗",IF(INDEX('RAW DATA'!$M:$M,'Row Index'!AE42)="",INDEX('RAW DATA'!$L:$L,'Row Index'!AE42),INDEX('RAW DATA'!$M:$M,'Row Index'!AE42)))</f>
        <v>51.7675262291191</v>
      </c>
      <c r="AF46" s="17" t="n">
        <f aca="false">IF('Row Index'!AF42="","✗",IF(INDEX('RAW DATA'!$M:$M,'Row Index'!AF42)="",INDEX('RAW DATA'!$L:$L,'Row Index'!AF42),INDEX('RAW DATA'!$M:$M,'Row Index'!AF42)))</f>
        <v>53.3215708395483</v>
      </c>
      <c r="AG46" s="17" t="n">
        <f aca="false">IF('Row Index'!AG42="","✗",IF(INDEX('RAW DATA'!$M:$M,'Row Index'!AG42)="",INDEX('RAW DATA'!$L:$L,'Row Index'!AG42),INDEX('RAW DATA'!$M:$M,'Row Index'!AG42)))</f>
        <v>52.905843752858</v>
      </c>
      <c r="AH46" s="17" t="n">
        <f aca="false">IF('Row Index'!AH42="","✗",IF(INDEX('RAW DATA'!$M:$M,'Row Index'!AH42)="",INDEX('RAW DATA'!$L:$L,'Row Index'!AH42),INDEX('RAW DATA'!$M:$M,'Row Index'!AH42)))</f>
        <v>55.8637067821846</v>
      </c>
      <c r="AI46" s="17" t="n">
        <f aca="false">IF('Row Index'!AI42="","✗",IF(INDEX('RAW DATA'!$M:$M,'Row Index'!AI42)="",INDEX('RAW DATA'!$L:$L,'Row Index'!AI42),INDEX('RAW DATA'!$M:$M,'Row Index'!AI42)))</f>
        <v>57.7019005713817</v>
      </c>
      <c r="AJ46" s="17" t="n">
        <f aca="false">IF('Row Index'!AJ42="","✗",IF(INDEX('RAW DATA'!$M:$M,'Row Index'!AJ42)="",INDEX('RAW DATA'!$L:$L,'Row Index'!AJ42),INDEX('RAW DATA'!$M:$M,'Row Index'!AJ42)))</f>
        <v>60.128716920079</v>
      </c>
      <c r="AK46" s="17" t="n">
        <f aca="false">IF('Row Index'!AK42="","✗",IF(INDEX('RAW DATA'!$M:$M,'Row Index'!AK42)="",INDEX('RAW DATA'!$L:$L,'Row Index'!AK42),INDEX('RAW DATA'!$M:$M,'Row Index'!AK42)))</f>
        <v>61.5376385455187</v>
      </c>
      <c r="AL46" s="17" t="n">
        <f aca="false">IF('Row Index'!AL42="","✗",IF(INDEX('RAW DATA'!$M:$M,'Row Index'!AL42)="",INDEX('RAW DATA'!$L:$L,'Row Index'!AL42),INDEX('RAW DATA'!$M:$M,'Row Index'!AL42)))</f>
        <v>63.2457414073587</v>
      </c>
      <c r="AM46" s="17" t="n">
        <f aca="false">IF('Row Index'!AM42="","✗",IF(INDEX('RAW DATA'!$M:$M,'Row Index'!AM42)="",INDEX('RAW DATA'!$L:$L,'Row Index'!AM42),INDEX('RAW DATA'!$M:$M,'Row Index'!AM42)))</f>
        <v>64.2180004584996</v>
      </c>
      <c r="AN46" s="17" t="n">
        <f aca="false">IF('Row Index'!AN42="","✗",IF(INDEX('RAW DATA'!$M:$M,'Row Index'!AN42)="",INDEX('RAW DATA'!$L:$L,'Row Index'!AN42),INDEX('RAW DATA'!$M:$M,'Row Index'!AN42)))</f>
        <v>65.3886864939417</v>
      </c>
      <c r="AO46" s="17" t="n">
        <f aca="false">IF('Row Index'!AO42="","✗",IF(INDEX('RAW DATA'!$M:$M,'Row Index'!AO42)="",INDEX('RAW DATA'!$L:$L,'Row Index'!AO42),INDEX('RAW DATA'!$M:$M,'Row Index'!AO42)))</f>
        <v>66.5471812591619</v>
      </c>
      <c r="AP46" s="23" t="n">
        <f aca="false">IF('Row Index'!AP42="","✗",IF(INDEX('RAW DATA'!$M:$M,'Row Index'!AP42)="",INDEX('RAW DATA'!$L:$L,'Row Index'!AP42),INDEX('RAW DATA'!$M:$M,'Row Index'!AP42)))</f>
        <v>66.5841055165839</v>
      </c>
      <c r="AQ46" s="17" t="n">
        <f aca="false">IF('Row Index'!AQ42="","✗",IF(INDEX('RAW DATA'!$M:$M,'Row Index'!AQ42)="",INDEX('RAW DATA'!$L:$L,'Row Index'!AQ42),INDEX('RAW DATA'!$M:$M,'Row Index'!AQ42)))</f>
        <v>67.1648341995982</v>
      </c>
    </row>
    <row r="47" customFormat="false" ht="15" hidden="false" customHeight="false" outlineLevel="0" collapsed="false">
      <c r="A47" s="32" t="s">
        <v>286</v>
      </c>
      <c r="B47" s="33" t="s">
        <v>248</v>
      </c>
      <c r="C47" s="17" t="n">
        <f aca="false">IF('Row Index'!C43="","✗",IF(INDEX('RAW DATA'!$M:$M,'Row Index'!C43)="",INDEX('RAW DATA'!$L:$L,'Row Index'!C43),INDEX('RAW DATA'!$M:$M,'Row Index'!C43)))</f>
        <v>35.6142754992444</v>
      </c>
      <c r="D47" s="17" t="n">
        <f aca="false">IF('Row Index'!D43="","✗",IF(INDEX('RAW DATA'!$M:$M,'Row Index'!D43)="",INDEX('RAW DATA'!$L:$L,'Row Index'!D43),INDEX('RAW DATA'!$M:$M,'Row Index'!D43)))</f>
        <v>34.2102618894188</v>
      </c>
      <c r="E47" s="17" t="n">
        <f aca="false">IF('Row Index'!E43="","✗",IF(INDEX('RAW DATA'!$M:$M,'Row Index'!E43)="",INDEX('RAW DATA'!$L:$L,'Row Index'!E43),INDEX('RAW DATA'!$M:$M,'Row Index'!E43)))</f>
        <v>36.9107900629338</v>
      </c>
      <c r="F47" s="17" t="n">
        <f aca="false">IF('Row Index'!F43="","✗",IF(INDEX('RAW DATA'!$M:$M,'Row Index'!F43)="",INDEX('RAW DATA'!$L:$L,'Row Index'!F43),INDEX('RAW DATA'!$M:$M,'Row Index'!F43)))</f>
        <v>32.3282369677227</v>
      </c>
      <c r="G47" s="18" t="n">
        <f aca="false">IF('Row Index'!G43="","✗",IF(INDEX('RAW DATA'!$M:$M,'Row Index'!G43)="",INDEX('RAW DATA'!$L:$L,'Row Index'!G43),INDEX('RAW DATA'!$M:$M,'Row Index'!G43)))</f>
        <v>36.6054525900106</v>
      </c>
      <c r="H47" s="17" t="n">
        <f aca="false">IF('Row Index'!H43="","✗",IF(INDEX('RAW DATA'!$M:$M,'Row Index'!H43)="",INDEX('RAW DATA'!$L:$L,'Row Index'!H43),INDEX('RAW DATA'!$M:$M,'Row Index'!H43)))</f>
        <v>35.998118524181</v>
      </c>
      <c r="I47" s="17" t="n">
        <f aca="false">IF('Row Index'!I43="","✗",IF(INDEX('RAW DATA'!$M:$M,'Row Index'!I43)="",INDEX('RAW DATA'!$L:$L,'Row Index'!I43),INDEX('RAW DATA'!$M:$M,'Row Index'!I43)))</f>
        <v>37.0083747954155</v>
      </c>
      <c r="J47" s="20" t="n">
        <f aca="false">IF('Row Index'!J43="","✗",IF(INDEX('RAW DATA'!$M:$M,'Row Index'!J43)="",INDEX('RAW DATA'!$L:$L,'Row Index'!J43),INDEX('RAW DATA'!$M:$M,'Row Index'!J43)))</f>
        <v>33.6657277012983</v>
      </c>
      <c r="K47" s="17" t="n">
        <f aca="false">IF('Row Index'!K43="","✗",IF(INDEX('RAW DATA'!$M:$M,'Row Index'!K43)="",INDEX('RAW DATA'!$L:$L,'Row Index'!K43),INDEX('RAW DATA'!$M:$M,'Row Index'!K43)))</f>
        <v>39.3140743746792</v>
      </c>
      <c r="L47" s="17" t="n">
        <f aca="false">IF('Row Index'!L43="","✗",IF(INDEX('RAW DATA'!$M:$M,'Row Index'!L43)="",INDEX('RAW DATA'!$L:$L,'Row Index'!L43),INDEX('RAW DATA'!$M:$M,'Row Index'!L43)))</f>
        <v>36.0427157495619</v>
      </c>
      <c r="M47" s="17" t="n">
        <f aca="false">IF('Row Index'!M43="","✗",IF(INDEX('RAW DATA'!$M:$M,'Row Index'!M43)="",INDEX('RAW DATA'!$L:$L,'Row Index'!M43),INDEX('RAW DATA'!$M:$M,'Row Index'!M43)))</f>
        <v>39.849269485356</v>
      </c>
      <c r="N47" s="17" t="n">
        <f aca="false">IF('Row Index'!N43="","✗",IF(INDEX('RAW DATA'!$M:$M,'Row Index'!N43)="",INDEX('RAW DATA'!$L:$L,'Row Index'!N43),INDEX('RAW DATA'!$M:$M,'Row Index'!N43)))</f>
        <v>38.5707258264011</v>
      </c>
      <c r="O47" s="17" t="n">
        <f aca="false">IF('Row Index'!O43="","✗",IF(INDEX('RAW DATA'!$M:$M,'Row Index'!O43)="",INDEX('RAW DATA'!$L:$L,'Row Index'!O43),INDEX('RAW DATA'!$M:$M,'Row Index'!O43)))</f>
        <v>37.8908091582973</v>
      </c>
      <c r="P47" s="17" t="n">
        <f aca="false">IF('Row Index'!P43="","✗",IF(INDEX('RAW DATA'!$M:$M,'Row Index'!P43)="",INDEX('RAW DATA'!$L:$L,'Row Index'!P43),INDEX('RAW DATA'!$M:$M,'Row Index'!P43)))</f>
        <v>37.8964773886124</v>
      </c>
      <c r="Q47" s="17" t="n">
        <f aca="false">IF('Row Index'!Q43="","✗",IF(INDEX('RAW DATA'!$M:$M,'Row Index'!Q43)="",INDEX('RAW DATA'!$L:$L,'Row Index'!Q43),INDEX('RAW DATA'!$M:$M,'Row Index'!Q43)))</f>
        <v>39.022703653117</v>
      </c>
      <c r="R47" s="17" t="n">
        <f aca="false">IF('Row Index'!R43="","✗",IF(INDEX('RAW DATA'!$M:$M,'Row Index'!R43)="",INDEX('RAW DATA'!$L:$L,'Row Index'!R43),INDEX('RAW DATA'!$M:$M,'Row Index'!R43)))</f>
        <v>40.0284720237967</v>
      </c>
      <c r="S47" s="17" t="n">
        <f aca="false">IF('Row Index'!S43="","✗",IF(INDEX('RAW DATA'!$M:$M,'Row Index'!S43)="",INDEX('RAW DATA'!$L:$L,'Row Index'!S43),INDEX('RAW DATA'!$M:$M,'Row Index'!S43)))</f>
        <v>39.9073621357722</v>
      </c>
      <c r="T47" s="17" t="n">
        <f aca="false">IF('Row Index'!T43="","✗",IF(INDEX('RAW DATA'!$M:$M,'Row Index'!T43)="",INDEX('RAW DATA'!$L:$L,'Row Index'!T43),INDEX('RAW DATA'!$M:$M,'Row Index'!T43)))</f>
        <v>39.312096586595</v>
      </c>
      <c r="U47" s="17" t="n">
        <f aca="false">IF('Row Index'!U43="","✗",IF(INDEX('RAW DATA'!$M:$M,'Row Index'!U43)="",INDEX('RAW DATA'!$L:$L,'Row Index'!U43),INDEX('RAW DATA'!$M:$M,'Row Index'!U43)))</f>
        <v>40.7164175855251</v>
      </c>
      <c r="V47" s="17" t="n">
        <f aca="false">IF('Row Index'!V43="","✗",IF(INDEX('RAW DATA'!$M:$M,'Row Index'!V43)="",INDEX('RAW DATA'!$L:$L,'Row Index'!V43),INDEX('RAW DATA'!$M:$M,'Row Index'!V43)))</f>
        <v>41.7763236076332</v>
      </c>
      <c r="W47" s="17" t="n">
        <f aca="false">IF('Row Index'!W43="","✗",IF(INDEX('RAW DATA'!$M:$M,'Row Index'!W43)="",INDEX('RAW DATA'!$L:$L,'Row Index'!W43),INDEX('RAW DATA'!$M:$M,'Row Index'!W43)))</f>
        <v>40.785983360496</v>
      </c>
      <c r="X47" s="17" t="n">
        <f aca="false">IF('Row Index'!X43="","✗",IF(INDEX('RAW DATA'!$M:$M,'Row Index'!X43)="",INDEX('RAW DATA'!$L:$L,'Row Index'!X43),INDEX('RAW DATA'!$M:$M,'Row Index'!X43)))</f>
        <v>43.0357910202224</v>
      </c>
      <c r="Y47" s="17" t="n">
        <f aca="false">IF('Row Index'!Y43="","✗",IF(INDEX('RAW DATA'!$M:$M,'Row Index'!Y43)="",INDEX('RAW DATA'!$L:$L,'Row Index'!Y43),INDEX('RAW DATA'!$M:$M,'Row Index'!Y43)))</f>
        <v>42.5051309216539</v>
      </c>
      <c r="Z47" s="18" t="n">
        <f aca="false">IF('Row Index'!Z43="","✗",IF(INDEX('RAW DATA'!$M:$M,'Row Index'!Z43)="",INDEX('RAW DATA'!$L:$L,'Row Index'!Z43),INDEX('RAW DATA'!$M:$M,'Row Index'!Z43)))</f>
        <v>43.8594107421322</v>
      </c>
      <c r="AA47" s="19" t="str">
        <f aca="false">IF('Row Index'!AA43="","⏳",IF(INDEX('RAW DATA'!$M:$M,'Row Index'!AA43)="",INDEX('RAW DATA'!$L:$L,'Row Index'!AA43),INDEX('RAW DATA'!$M:$M,'Row Index'!AA43)))</f>
        <v>⏳</v>
      </c>
      <c r="AB47" s="17" t="n">
        <f aca="false">IF('Row Index'!AB43="","✗",IF(INDEX('RAW DATA'!$M:$M,'Row Index'!AB43)="",INDEX('RAW DATA'!$L:$L,'Row Index'!AB43),INDEX('RAW DATA'!$M:$M,'Row Index'!AB43)))</f>
        <v>44.7226676598048</v>
      </c>
      <c r="AC47" s="17" t="n">
        <f aca="false">IF('Row Index'!AC43="","✗",IF(INDEX('RAW DATA'!$M:$M,'Row Index'!AC43)="",INDEX('RAW DATA'!$L:$L,'Row Index'!AC43),INDEX('RAW DATA'!$M:$M,'Row Index'!AC43)))</f>
        <v>46.6647558744986</v>
      </c>
      <c r="AD47" s="17" t="n">
        <f aca="false">IF('Row Index'!AD43="","✗",IF(INDEX('RAW DATA'!$M:$M,'Row Index'!AD43)="",INDEX('RAW DATA'!$L:$L,'Row Index'!AD43),INDEX('RAW DATA'!$M:$M,'Row Index'!AD43)))</f>
        <v>46.673649955639</v>
      </c>
      <c r="AE47" s="17" t="n">
        <f aca="false">IF('Row Index'!AE43="","✗",IF(INDEX('RAW DATA'!$M:$M,'Row Index'!AE43)="",INDEX('RAW DATA'!$L:$L,'Row Index'!AE43),INDEX('RAW DATA'!$M:$M,'Row Index'!AE43)))</f>
        <v>48.1204911161603</v>
      </c>
      <c r="AF47" s="17" t="n">
        <f aca="false">IF('Row Index'!AF43="","✗",IF(INDEX('RAW DATA'!$M:$M,'Row Index'!AF43)="",INDEX('RAW DATA'!$L:$L,'Row Index'!AF43),INDEX('RAW DATA'!$M:$M,'Row Index'!AF43)))</f>
        <v>50.5912304389528</v>
      </c>
      <c r="AG47" s="17" t="n">
        <f aca="false">IF('Row Index'!AG43="","✗",IF(INDEX('RAW DATA'!$M:$M,'Row Index'!AG43)="",INDEX('RAW DATA'!$L:$L,'Row Index'!AG43),INDEX('RAW DATA'!$M:$M,'Row Index'!AG43)))</f>
        <v>49.7335069747059</v>
      </c>
      <c r="AH47" s="17" t="n">
        <f aca="false">IF('Row Index'!AH43="","✗",IF(INDEX('RAW DATA'!$M:$M,'Row Index'!AH43)="",INDEX('RAW DATA'!$L:$L,'Row Index'!AH43),INDEX('RAW DATA'!$M:$M,'Row Index'!AH43)))</f>
        <v>52.081541079816</v>
      </c>
      <c r="AI47" s="17" t="n">
        <f aca="false">IF('Row Index'!AI43="","✗",IF(INDEX('RAW DATA'!$M:$M,'Row Index'!AI43)="",INDEX('RAW DATA'!$L:$L,'Row Index'!AI43),INDEX('RAW DATA'!$M:$M,'Row Index'!AI43)))</f>
        <v>54.7659601218526</v>
      </c>
      <c r="AJ47" s="17" t="n">
        <f aca="false">IF('Row Index'!AJ43="","✗",IF(INDEX('RAW DATA'!$M:$M,'Row Index'!AJ43)="",INDEX('RAW DATA'!$L:$L,'Row Index'!AJ43),INDEX('RAW DATA'!$M:$M,'Row Index'!AJ43)))</f>
        <v>55.8590746303789</v>
      </c>
      <c r="AK47" s="17" t="n">
        <f aca="false">IF('Row Index'!AK43="","✗",IF(INDEX('RAW DATA'!$M:$M,'Row Index'!AK43)="",INDEX('RAW DATA'!$L:$L,'Row Index'!AK43),INDEX('RAW DATA'!$M:$M,'Row Index'!AK43)))</f>
        <v>57.7452000913304</v>
      </c>
      <c r="AL47" s="17" t="n">
        <f aca="false">IF('Row Index'!AL43="","✗",IF(INDEX('RAW DATA'!$M:$M,'Row Index'!AL43)="",INDEX('RAW DATA'!$L:$L,'Row Index'!AL43),INDEX('RAW DATA'!$M:$M,'Row Index'!AL43)))</f>
        <v>60.9375991868936</v>
      </c>
      <c r="AM47" s="17" t="n">
        <f aca="false">IF('Row Index'!AM43="","✗",IF(INDEX('RAW DATA'!$M:$M,'Row Index'!AM43)="",INDEX('RAW DATA'!$L:$L,'Row Index'!AM43),INDEX('RAW DATA'!$M:$M,'Row Index'!AM43)))</f>
        <v>62.6837675920853</v>
      </c>
      <c r="AN47" s="17" t="n">
        <f aca="false">IF('Row Index'!AN43="","✗",IF(INDEX('RAW DATA'!$M:$M,'Row Index'!AN43)="",INDEX('RAW DATA'!$L:$L,'Row Index'!AN43),INDEX('RAW DATA'!$M:$M,'Row Index'!AN43)))</f>
        <v>62.4640088106216</v>
      </c>
      <c r="AO47" s="17" t="n">
        <f aca="false">IF('Row Index'!AO43="","✗",IF(INDEX('RAW DATA'!$M:$M,'Row Index'!AO43)="",INDEX('RAW DATA'!$L:$L,'Row Index'!AO43),INDEX('RAW DATA'!$M:$M,'Row Index'!AO43)))</f>
        <v>63.9765850791418</v>
      </c>
      <c r="AP47" s="17" t="n">
        <f aca="false">IF('Row Index'!AP43="","✗",IF(INDEX('RAW DATA'!$M:$M,'Row Index'!AP43)="",INDEX('RAW DATA'!$L:$L,'Row Index'!AP43),INDEX('RAW DATA'!$M:$M,'Row Index'!AP43)))</f>
        <v>66.0681989750516</v>
      </c>
      <c r="AQ47" s="17" t="n">
        <f aca="false">IF('Row Index'!AQ43="","✗",IF(INDEX('RAW DATA'!$M:$M,'Row Index'!AQ43)="",INDEX('RAW DATA'!$L:$L,'Row Index'!AQ43),INDEX('RAW DATA'!$M:$M,'Row Index'!AQ43)))</f>
        <v>66.5865534593595</v>
      </c>
    </row>
    <row r="48" customFormat="false" ht="15" hidden="false" customHeight="false" outlineLevel="0" collapsed="false">
      <c r="A48" s="32" t="s">
        <v>289</v>
      </c>
      <c r="B48" s="33" t="s">
        <v>248</v>
      </c>
      <c r="C48" s="17" t="n">
        <f aca="false">IF('Row Index'!C44="","✗",IF(INDEX('RAW DATA'!$M:$M,'Row Index'!C44)="",INDEX('RAW DATA'!$L:$L,'Row Index'!C44),INDEX('RAW DATA'!$M:$M,'Row Index'!C44)))</f>
        <v>34.513221045035</v>
      </c>
      <c r="D48" s="17" t="n">
        <f aca="false">IF('Row Index'!D44="","✗",IF(INDEX('RAW DATA'!$M:$M,'Row Index'!D44)="",INDEX('RAW DATA'!$L:$L,'Row Index'!D44),INDEX('RAW DATA'!$M:$M,'Row Index'!D44)))</f>
        <v>34.2761465629638</v>
      </c>
      <c r="E48" s="17" t="n">
        <f aca="false">IF('Row Index'!E44="","✗",IF(INDEX('RAW DATA'!$M:$M,'Row Index'!E44)="",INDEX('RAW DATA'!$L:$L,'Row Index'!E44),INDEX('RAW DATA'!$M:$M,'Row Index'!E44)))</f>
        <v>36.5875211102331</v>
      </c>
      <c r="F48" s="17" t="n">
        <f aca="false">IF('Row Index'!F44="","✗",IF(INDEX('RAW DATA'!$M:$M,'Row Index'!F44)="",INDEX('RAW DATA'!$L:$L,'Row Index'!F44),INDEX('RAW DATA'!$M:$M,'Row Index'!F44)))</f>
        <v>33.1658626974978</v>
      </c>
      <c r="G48" s="18" t="n">
        <f aca="false">IF('Row Index'!G44="","✗",IF(INDEX('RAW DATA'!$M:$M,'Row Index'!G44)="",INDEX('RAW DATA'!$L:$L,'Row Index'!G44),INDEX('RAW DATA'!$M:$M,'Row Index'!G44)))</f>
        <v>39.5993136791799</v>
      </c>
      <c r="H48" s="17" t="n">
        <f aca="false">IF('Row Index'!H44="","✗",IF(INDEX('RAW DATA'!$M:$M,'Row Index'!H44)="",INDEX('RAW DATA'!$L:$L,'Row Index'!H44),INDEX('RAW DATA'!$M:$M,'Row Index'!H44)))</f>
        <v>35.489446262871</v>
      </c>
      <c r="I48" s="17" t="n">
        <f aca="false">IF('Row Index'!I44="","✗",IF(INDEX('RAW DATA'!$M:$M,'Row Index'!I44)="",INDEX('RAW DATA'!$L:$L,'Row Index'!I44),INDEX('RAW DATA'!$M:$M,'Row Index'!I44)))</f>
        <v>35.7572920187466</v>
      </c>
      <c r="J48" s="17" t="n">
        <f aca="false">IF('Row Index'!J44="","✗",IF(INDEX('RAW DATA'!$M:$M,'Row Index'!J44)="",INDEX('RAW DATA'!$L:$L,'Row Index'!J44),INDEX('RAW DATA'!$M:$M,'Row Index'!J44)))</f>
        <v>34.5306965772079</v>
      </c>
      <c r="K48" s="17" t="n">
        <f aca="false">IF('Row Index'!K44="","✗",IF(INDEX('RAW DATA'!$M:$M,'Row Index'!K44)="",INDEX('RAW DATA'!$L:$L,'Row Index'!K44),INDEX('RAW DATA'!$M:$M,'Row Index'!K44)))</f>
        <v>38.4717525065005</v>
      </c>
      <c r="L48" s="17" t="n">
        <f aca="false">IF('Row Index'!L44="","✗",IF(INDEX('RAW DATA'!$M:$M,'Row Index'!L44)="",INDEX('RAW DATA'!$L:$L,'Row Index'!L44),INDEX('RAW DATA'!$M:$M,'Row Index'!L44)))</f>
        <v>36.4267219142905</v>
      </c>
      <c r="M48" s="17" t="n">
        <f aca="false">IF('Row Index'!M44="","✗",IF(INDEX('RAW DATA'!$M:$M,'Row Index'!M44)="",INDEX('RAW DATA'!$L:$L,'Row Index'!M44),INDEX('RAW DATA'!$M:$M,'Row Index'!M44)))</f>
        <v>40.0203147353548</v>
      </c>
      <c r="N48" s="17" t="n">
        <f aca="false">IF('Row Index'!N44="","✗",IF(INDEX('RAW DATA'!$M:$M,'Row Index'!N44)="",INDEX('RAW DATA'!$L:$L,'Row Index'!N44),INDEX('RAW DATA'!$M:$M,'Row Index'!N44)))</f>
        <v>39.0228186282025</v>
      </c>
      <c r="O48" s="17" t="n">
        <f aca="false">IF('Row Index'!O44="","✗",IF(INDEX('RAW DATA'!$M:$M,'Row Index'!O44)="",INDEX('RAW DATA'!$L:$L,'Row Index'!O44),INDEX('RAW DATA'!$M:$M,'Row Index'!O44)))</f>
        <v>37.9949408942419</v>
      </c>
      <c r="P48" s="17" t="n">
        <f aca="false">IF('Row Index'!P44="","✗",IF(INDEX('RAW DATA'!$M:$M,'Row Index'!P44)="",INDEX('RAW DATA'!$L:$L,'Row Index'!P44),INDEX('RAW DATA'!$M:$M,'Row Index'!P44)))</f>
        <v>37.4364849891928</v>
      </c>
      <c r="Q48" s="17" t="n">
        <f aca="false">IF('Row Index'!Q44="","✗",IF(INDEX('RAW DATA'!$M:$M,'Row Index'!Q44)="",INDEX('RAW DATA'!$L:$L,'Row Index'!Q44),INDEX('RAW DATA'!$M:$M,'Row Index'!Q44)))</f>
        <v>37.9163723576764</v>
      </c>
      <c r="R48" s="17" t="n">
        <f aca="false">IF('Row Index'!R44="","✗",IF(INDEX('RAW DATA'!$M:$M,'Row Index'!R44)="",INDEX('RAW DATA'!$L:$L,'Row Index'!R44),INDEX('RAW DATA'!$M:$M,'Row Index'!R44)))</f>
        <v>39.7743524856513</v>
      </c>
      <c r="S48" s="17" t="n">
        <f aca="false">IF('Row Index'!S44="","✗",IF(INDEX('RAW DATA'!$M:$M,'Row Index'!S44)="",INDEX('RAW DATA'!$L:$L,'Row Index'!S44),INDEX('RAW DATA'!$M:$M,'Row Index'!S44)))</f>
        <v>39.5801370770023</v>
      </c>
      <c r="T48" s="17" t="n">
        <f aca="false">IF('Row Index'!T44="","✗",IF(INDEX('RAW DATA'!$M:$M,'Row Index'!T44)="",INDEX('RAW DATA'!$L:$L,'Row Index'!T44),INDEX('RAW DATA'!$M:$M,'Row Index'!T44)))</f>
        <v>38.3635749553991</v>
      </c>
      <c r="U48" s="17" t="n">
        <f aca="false">IF('Row Index'!U44="","✗",IF(INDEX('RAW DATA'!$M:$M,'Row Index'!U44)="",INDEX('RAW DATA'!$L:$L,'Row Index'!U44),INDEX('RAW DATA'!$M:$M,'Row Index'!U44)))</f>
        <v>41.1084552906776</v>
      </c>
      <c r="V48" s="17" t="n">
        <f aca="false">IF('Row Index'!V44="","✗",IF(INDEX('RAW DATA'!$M:$M,'Row Index'!V44)="",INDEX('RAW DATA'!$L:$L,'Row Index'!V44),INDEX('RAW DATA'!$M:$M,'Row Index'!V44)))</f>
        <v>41.1564112585695</v>
      </c>
      <c r="W48" s="17" t="n">
        <f aca="false">IF('Row Index'!W44="","✗",IF(INDEX('RAW DATA'!$M:$M,'Row Index'!W44)="",INDEX('RAW DATA'!$L:$L,'Row Index'!W44),INDEX('RAW DATA'!$M:$M,'Row Index'!W44)))</f>
        <v>41.0930640249981</v>
      </c>
      <c r="X48" s="17" t="n">
        <f aca="false">IF('Row Index'!X44="","✗",IF(INDEX('RAW DATA'!$M:$M,'Row Index'!X44)="",INDEX('RAW DATA'!$L:$L,'Row Index'!X44),INDEX('RAW DATA'!$M:$M,'Row Index'!X44)))</f>
        <v>41.8654410297391</v>
      </c>
      <c r="Y48" s="17" t="n">
        <f aca="false">IF('Row Index'!Y44="","✗",IF(INDEX('RAW DATA'!$M:$M,'Row Index'!Y44)="",INDEX('RAW DATA'!$L:$L,'Row Index'!Y44),INDEX('RAW DATA'!$M:$M,'Row Index'!Y44)))</f>
        <v>41.9298251905261</v>
      </c>
      <c r="Z48" s="18" t="n">
        <f aca="false">IF('Row Index'!Z44="","✗",IF(INDEX('RAW DATA'!$M:$M,'Row Index'!Z44)="",INDEX('RAW DATA'!$L:$L,'Row Index'!Z44),INDEX('RAW DATA'!$M:$M,'Row Index'!Z44)))</f>
        <v>42.335071151448</v>
      </c>
      <c r="AA48" s="19" t="str">
        <f aca="false">IF('Row Index'!AA44="","⏳",IF(INDEX('RAW DATA'!$M:$M,'Row Index'!AA44)="",INDEX('RAW DATA'!$L:$L,'Row Index'!AA44),INDEX('RAW DATA'!$M:$M,'Row Index'!AA44)))</f>
        <v>⏳</v>
      </c>
      <c r="AB48" s="17" t="n">
        <f aca="false">IF('Row Index'!AB44="","✗",IF(INDEX('RAW DATA'!$M:$M,'Row Index'!AB44)="",INDEX('RAW DATA'!$L:$L,'Row Index'!AB44),INDEX('RAW DATA'!$M:$M,'Row Index'!AB44)))</f>
        <v>42.5841197867308</v>
      </c>
      <c r="AC48" s="17" t="n">
        <f aca="false">IF('Row Index'!AC44="","✗",IF(INDEX('RAW DATA'!$M:$M,'Row Index'!AC44)="",INDEX('RAW DATA'!$L:$L,'Row Index'!AC44),INDEX('RAW DATA'!$M:$M,'Row Index'!AC44)))</f>
        <v>44.6397912235072</v>
      </c>
      <c r="AD48" s="17" t="n">
        <f aca="false">IF('Row Index'!AD44="","✗",IF(INDEX('RAW DATA'!$M:$M,'Row Index'!AD44)="",INDEX('RAW DATA'!$L:$L,'Row Index'!AD44),INDEX('RAW DATA'!$M:$M,'Row Index'!AD44)))</f>
        <v>44.6887105863922</v>
      </c>
      <c r="AE48" s="17" t="n">
        <f aca="false">IF('Row Index'!AE44="","✗",IF(INDEX('RAW DATA'!$M:$M,'Row Index'!AE44)="",INDEX('RAW DATA'!$L:$L,'Row Index'!AE44),INDEX('RAW DATA'!$M:$M,'Row Index'!AE44)))</f>
        <v>46.0205146441766</v>
      </c>
      <c r="AF48" s="17" t="n">
        <f aca="false">IF('Row Index'!AF44="","✗",IF(INDEX('RAW DATA'!$M:$M,'Row Index'!AF44)="",INDEX('RAW DATA'!$L:$L,'Row Index'!AF44),INDEX('RAW DATA'!$M:$M,'Row Index'!AF44)))</f>
        <v>48.6635786925053</v>
      </c>
      <c r="AG48" s="17" t="n">
        <f aca="false">IF('Row Index'!AG44="","✗",IF(INDEX('RAW DATA'!$M:$M,'Row Index'!AG44)="",INDEX('RAW DATA'!$L:$L,'Row Index'!AG44),INDEX('RAW DATA'!$M:$M,'Row Index'!AG44)))</f>
        <v>47.4827053955038</v>
      </c>
      <c r="AH48" s="17" t="n">
        <f aca="false">IF('Row Index'!AH44="","✗",IF(INDEX('RAW DATA'!$M:$M,'Row Index'!AH44)="",INDEX('RAW DATA'!$L:$L,'Row Index'!AH44),INDEX('RAW DATA'!$M:$M,'Row Index'!AH44)))</f>
        <v>49.4296006495693</v>
      </c>
      <c r="AI48" s="17" t="n">
        <f aca="false">IF('Row Index'!AI44="","✗",IF(INDEX('RAW DATA'!$M:$M,'Row Index'!AI44)="",INDEX('RAW DATA'!$L:$L,'Row Index'!AI44),INDEX('RAW DATA'!$M:$M,'Row Index'!AI44)))</f>
        <v>51.8309849183873</v>
      </c>
      <c r="AJ48" s="17" t="n">
        <f aca="false">IF('Row Index'!AJ44="","✗",IF(INDEX('RAW DATA'!$M:$M,'Row Index'!AJ44)="",INDEX('RAW DATA'!$L:$L,'Row Index'!AJ44),INDEX('RAW DATA'!$M:$M,'Row Index'!AJ44)))</f>
        <v>51.9298562754156</v>
      </c>
      <c r="AK48" s="17" t="n">
        <f aca="false">IF('Row Index'!AK44="","✗",IF(INDEX('RAW DATA'!$M:$M,'Row Index'!AK44)="",INDEX('RAW DATA'!$L:$L,'Row Index'!AK44),INDEX('RAW DATA'!$M:$M,'Row Index'!AK44)))</f>
        <v>54.4193781335041</v>
      </c>
      <c r="AL48" s="23" t="n">
        <f aca="false">IF('Row Index'!AL44="","✗",IF(INDEX('RAW DATA'!$M:$M,'Row Index'!AL44)="",INDEX('RAW DATA'!$L:$L,'Row Index'!AL44),INDEX('RAW DATA'!$M:$M,'Row Index'!AL44)))</f>
        <v>57.6089158773601</v>
      </c>
      <c r="AM48" s="17" t="n">
        <f aca="false">IF('Row Index'!AM44="","✗",IF(INDEX('RAW DATA'!$M:$M,'Row Index'!AM44)="",INDEX('RAW DATA'!$L:$L,'Row Index'!AM44),INDEX('RAW DATA'!$M:$M,'Row Index'!AM44)))</f>
        <v>60.2193032515918</v>
      </c>
      <c r="AN48" s="17" t="n">
        <f aca="false">IF('Row Index'!AN44="","✗",IF(INDEX('RAW DATA'!$M:$M,'Row Index'!AN44)="",INDEX('RAW DATA'!$L:$L,'Row Index'!AN44),INDEX('RAW DATA'!$M:$M,'Row Index'!AN44)))</f>
        <v>61.4912663165174</v>
      </c>
      <c r="AO48" s="17" t="n">
        <f aca="false">IF('Row Index'!AO44="","✗",IF(INDEX('RAW DATA'!$M:$M,'Row Index'!AO44)="",INDEX('RAW DATA'!$L:$L,'Row Index'!AO44),INDEX('RAW DATA'!$M:$M,'Row Index'!AO44)))</f>
        <v>65.0111418666254</v>
      </c>
      <c r="AP48" s="17" t="n">
        <f aca="false">IF('Row Index'!AP44="","✗",IF(INDEX('RAW DATA'!$M:$M,'Row Index'!AP44)="",INDEX('RAW DATA'!$L:$L,'Row Index'!AP44),INDEX('RAW DATA'!$M:$M,'Row Index'!AP44)))</f>
        <v>64.5601590345987</v>
      </c>
      <c r="AQ48" s="17" t="n">
        <f aca="false">IF('Row Index'!AQ44="","✗",IF(INDEX('RAW DATA'!$M:$M,'Row Index'!AQ44)="",INDEX('RAW DATA'!$L:$L,'Row Index'!AQ44),INDEX('RAW DATA'!$M:$M,'Row Index'!AQ44)))</f>
        <v>64.7523474742541</v>
      </c>
    </row>
    <row r="49" customFormat="false" ht="15" hidden="false" customHeight="false" outlineLevel="0" collapsed="false">
      <c r="A49" s="32" t="s">
        <v>292</v>
      </c>
      <c r="B49" s="33" t="s">
        <v>248</v>
      </c>
      <c r="C49" s="17" t="n">
        <f aca="false">IF('Row Index'!C45="","✗",IF(INDEX('RAW DATA'!$M:$M,'Row Index'!C45)="",INDEX('RAW DATA'!$L:$L,'Row Index'!C45),INDEX('RAW DATA'!$M:$M,'Row Index'!C45)))</f>
        <v>35.7191680870462</v>
      </c>
      <c r="D49" s="17" t="n">
        <f aca="false">IF('Row Index'!D45="","✗",IF(INDEX('RAW DATA'!$M:$M,'Row Index'!D45)="",INDEX('RAW DATA'!$L:$L,'Row Index'!D45),INDEX('RAW DATA'!$M:$M,'Row Index'!D45)))</f>
        <v>34.4906833461755</v>
      </c>
      <c r="E49" s="17" t="n">
        <f aca="false">IF('Row Index'!E45="","✗",IF(INDEX('RAW DATA'!$M:$M,'Row Index'!E45)="",INDEX('RAW DATA'!$L:$L,'Row Index'!E45),INDEX('RAW DATA'!$M:$M,'Row Index'!E45)))</f>
        <v>39.5029918030789</v>
      </c>
      <c r="F49" s="17" t="n">
        <f aca="false">IF('Row Index'!F45="","✗",IF(INDEX('RAW DATA'!$M:$M,'Row Index'!F45)="",INDEX('RAW DATA'!$L:$L,'Row Index'!F45),INDEX('RAW DATA'!$M:$M,'Row Index'!F45)))</f>
        <v>32.6129849228238</v>
      </c>
      <c r="G49" s="18" t="n">
        <f aca="false">IF('Row Index'!G45="","✗",IF(INDEX('RAW DATA'!$M:$M,'Row Index'!G45)="",INDEX('RAW DATA'!$L:$L,'Row Index'!G45),INDEX('RAW DATA'!$M:$M,'Row Index'!G45)))</f>
        <v>39.1407484631355</v>
      </c>
      <c r="H49" s="17" t="n">
        <f aca="false">IF('Row Index'!H45="","✗",IF(INDEX('RAW DATA'!$M:$M,'Row Index'!H45)="",INDEX('RAW DATA'!$L:$L,'Row Index'!H45),INDEX('RAW DATA'!$M:$M,'Row Index'!H45)))</f>
        <v>35.8147602732345</v>
      </c>
      <c r="I49" s="17" t="n">
        <f aca="false">IF('Row Index'!I45="","✗",IF(INDEX('RAW DATA'!$M:$M,'Row Index'!I45)="",INDEX('RAW DATA'!$L:$L,'Row Index'!I45),INDEX('RAW DATA'!$M:$M,'Row Index'!I45)))</f>
        <v>37.5813818715886</v>
      </c>
      <c r="J49" s="17" t="n">
        <f aca="false">IF('Row Index'!J45="","✗",IF(INDEX('RAW DATA'!$M:$M,'Row Index'!J45)="",INDEX('RAW DATA'!$L:$L,'Row Index'!J45),INDEX('RAW DATA'!$M:$M,'Row Index'!J45)))</f>
        <v>35.3318409264646</v>
      </c>
      <c r="K49" s="17" t="n">
        <f aca="false">IF('Row Index'!K45="","✗",IF(INDEX('RAW DATA'!$M:$M,'Row Index'!K45)="",INDEX('RAW DATA'!$L:$L,'Row Index'!K45),INDEX('RAW DATA'!$M:$M,'Row Index'!K45)))</f>
        <v>40.5081829433711</v>
      </c>
      <c r="L49" s="17" t="n">
        <f aca="false">IF('Row Index'!L45="","✗",IF(INDEX('RAW DATA'!$M:$M,'Row Index'!L45)="",INDEX('RAW DATA'!$L:$L,'Row Index'!L45),INDEX('RAW DATA'!$M:$M,'Row Index'!L45)))</f>
        <v>36.6312239806987</v>
      </c>
      <c r="M49" s="17" t="n">
        <f aca="false">IF('Row Index'!M45="","✗",IF(INDEX('RAW DATA'!$M:$M,'Row Index'!M45)="",INDEX('RAW DATA'!$L:$L,'Row Index'!M45),INDEX('RAW DATA'!$M:$M,'Row Index'!M45)))</f>
        <v>40.4818233910289</v>
      </c>
      <c r="N49" s="17" t="n">
        <f aca="false">IF('Row Index'!N45="","✗",IF(INDEX('RAW DATA'!$M:$M,'Row Index'!N45)="",INDEX('RAW DATA'!$L:$L,'Row Index'!N45),INDEX('RAW DATA'!$M:$M,'Row Index'!N45)))</f>
        <v>39.233671932692</v>
      </c>
      <c r="O49" s="17" t="n">
        <f aca="false">IF('Row Index'!O45="","✗",IF(INDEX('RAW DATA'!$M:$M,'Row Index'!O45)="",INDEX('RAW DATA'!$L:$L,'Row Index'!O45),INDEX('RAW DATA'!$M:$M,'Row Index'!O45)))</f>
        <v>38.9428836491424</v>
      </c>
      <c r="P49" s="17" t="n">
        <f aca="false">IF('Row Index'!P45="","✗",IF(INDEX('RAW DATA'!$M:$M,'Row Index'!P45)="",INDEX('RAW DATA'!$L:$L,'Row Index'!P45),INDEX('RAW DATA'!$M:$M,'Row Index'!P45)))</f>
        <v>38.557728093873</v>
      </c>
      <c r="Q49" s="17" t="n">
        <f aca="false">IF('Row Index'!Q45="","✗",IF(INDEX('RAW DATA'!$M:$M,'Row Index'!Q45)="",INDEX('RAW DATA'!$L:$L,'Row Index'!Q45),INDEX('RAW DATA'!$M:$M,'Row Index'!Q45)))</f>
        <v>39.9641099130183</v>
      </c>
      <c r="R49" s="17" t="n">
        <f aca="false">IF('Row Index'!R45="","✗",IF(INDEX('RAW DATA'!$M:$M,'Row Index'!R45)="",INDEX('RAW DATA'!$L:$L,'Row Index'!R45),INDEX('RAW DATA'!$M:$M,'Row Index'!R45)))</f>
        <v>41.6929444372333</v>
      </c>
      <c r="S49" s="17" t="n">
        <f aca="false">IF('Row Index'!S45="","✗",IF(INDEX('RAW DATA'!$M:$M,'Row Index'!S45)="",INDEX('RAW DATA'!$L:$L,'Row Index'!S45),INDEX('RAW DATA'!$M:$M,'Row Index'!S45)))</f>
        <v>40.4044514119151</v>
      </c>
      <c r="T49" s="17" t="n">
        <f aca="false">IF('Row Index'!T45="","✗",IF(INDEX('RAW DATA'!$M:$M,'Row Index'!T45)="",INDEX('RAW DATA'!$L:$L,'Row Index'!T45),INDEX('RAW DATA'!$M:$M,'Row Index'!T45)))</f>
        <v>39.730631589183</v>
      </c>
      <c r="U49" s="17" t="n">
        <f aca="false">IF('Row Index'!U45="","✗",IF(INDEX('RAW DATA'!$M:$M,'Row Index'!U45)="",INDEX('RAW DATA'!$L:$L,'Row Index'!U45),INDEX('RAW DATA'!$M:$M,'Row Index'!U45)))</f>
        <v>42.5690617037839</v>
      </c>
      <c r="V49" s="17" t="n">
        <f aca="false">IF('Row Index'!V45="","✗",IF(INDEX('RAW DATA'!$M:$M,'Row Index'!V45)="",INDEX('RAW DATA'!$L:$L,'Row Index'!V45),INDEX('RAW DATA'!$M:$M,'Row Index'!V45)))</f>
        <v>44.0165796338306</v>
      </c>
      <c r="W49" s="17" t="n">
        <f aca="false">IF('Row Index'!W45="","✗",IF(INDEX('RAW DATA'!$M:$M,'Row Index'!W45)="",INDEX('RAW DATA'!$L:$L,'Row Index'!W45),INDEX('RAW DATA'!$M:$M,'Row Index'!W45)))</f>
        <v>42.0638507591058</v>
      </c>
      <c r="X49" s="17" t="n">
        <f aca="false">IF('Row Index'!X45="","✗",IF(INDEX('RAW DATA'!$M:$M,'Row Index'!X45)="",INDEX('RAW DATA'!$L:$L,'Row Index'!X45),INDEX('RAW DATA'!$M:$M,'Row Index'!X45)))</f>
        <v>42.701237341019</v>
      </c>
      <c r="Y49" s="17" t="n">
        <f aca="false">IF('Row Index'!Y45="","✗",IF(INDEX('RAW DATA'!$M:$M,'Row Index'!Y45)="",INDEX('RAW DATA'!$L:$L,'Row Index'!Y45),INDEX('RAW DATA'!$M:$M,'Row Index'!Y45)))</f>
        <v>43.3084859905018</v>
      </c>
      <c r="Z49" s="18" t="n">
        <f aca="false">IF('Row Index'!Z45="","✗",IF(INDEX('RAW DATA'!$M:$M,'Row Index'!Z45)="",INDEX('RAW DATA'!$L:$L,'Row Index'!Z45),INDEX('RAW DATA'!$M:$M,'Row Index'!Z45)))</f>
        <v>44.3384785607684</v>
      </c>
      <c r="AA49" s="19" t="str">
        <f aca="false">IF('Row Index'!AA45="","⏳",IF(INDEX('RAW DATA'!$M:$M,'Row Index'!AA45)="",INDEX('RAW DATA'!$L:$L,'Row Index'!AA45),INDEX('RAW DATA'!$M:$M,'Row Index'!AA45)))</f>
        <v>⏳</v>
      </c>
      <c r="AB49" s="17" t="n">
        <f aca="false">IF('Row Index'!AB45="","✗",IF(INDEX('RAW DATA'!$M:$M,'Row Index'!AB45)="",INDEX('RAW DATA'!$L:$L,'Row Index'!AB45),INDEX('RAW DATA'!$M:$M,'Row Index'!AB45)))</f>
        <v>44.9247349899348</v>
      </c>
      <c r="AC49" s="17" t="n">
        <f aca="false">IF('Row Index'!AC45="","✗",IF(INDEX('RAW DATA'!$M:$M,'Row Index'!AC45)="",INDEX('RAW DATA'!$L:$L,'Row Index'!AC45),INDEX('RAW DATA'!$M:$M,'Row Index'!AC45)))</f>
        <v>46.7440925231112</v>
      </c>
      <c r="AD49" s="17" t="n">
        <f aca="false">IF('Row Index'!AD45="","✗",IF(INDEX('RAW DATA'!$M:$M,'Row Index'!AD45)="",INDEX('RAW DATA'!$L:$L,'Row Index'!AD45),INDEX('RAW DATA'!$M:$M,'Row Index'!AD45)))</f>
        <v>47.903494286127</v>
      </c>
      <c r="AE49" s="17" t="n">
        <f aca="false">IF('Row Index'!AE45="","✗",IF(INDEX('RAW DATA'!$M:$M,'Row Index'!AE45)="",INDEX('RAW DATA'!$L:$L,'Row Index'!AE45),INDEX('RAW DATA'!$M:$M,'Row Index'!AE45)))</f>
        <v>49.0061351505033</v>
      </c>
      <c r="AF49" s="25" t="n">
        <f aca="false">IF('Row Index'!AF45="","✗",IF(INDEX('RAW DATA'!$M:$M,'Row Index'!AF45)="",INDEX('RAW DATA'!$L:$L,'Row Index'!AF45),INDEX('RAW DATA'!$M:$M,'Row Index'!AF45)))</f>
        <v>51.3703752014932</v>
      </c>
      <c r="AG49" s="17" t="n">
        <f aca="false">IF('Row Index'!AG45="","✗",IF(INDEX('RAW DATA'!$M:$M,'Row Index'!AG45)="",INDEX('RAW DATA'!$L:$L,'Row Index'!AG45),INDEX('RAW DATA'!$M:$M,'Row Index'!AG45)))</f>
        <v>49.6002610097143</v>
      </c>
      <c r="AH49" s="17" t="n">
        <f aca="false">IF('Row Index'!AH45="","✗",IF(INDEX('RAW DATA'!$M:$M,'Row Index'!AH45)="",INDEX('RAW DATA'!$L:$L,'Row Index'!AH45),INDEX('RAW DATA'!$M:$M,'Row Index'!AH45)))</f>
        <v>53.2573380926198</v>
      </c>
      <c r="AI49" s="17" t="n">
        <f aca="false">IF('Row Index'!AI45="","✗",IF(INDEX('RAW DATA'!$M:$M,'Row Index'!AI45)="",INDEX('RAW DATA'!$L:$L,'Row Index'!AI45),INDEX('RAW DATA'!$M:$M,'Row Index'!AI45)))</f>
        <v>56.0352546170404</v>
      </c>
      <c r="AJ49" s="17" t="n">
        <f aca="false">IF('Row Index'!AJ45="","✗",IF(INDEX('RAW DATA'!$M:$M,'Row Index'!AJ45)="",INDEX('RAW DATA'!$L:$L,'Row Index'!AJ45),INDEX('RAW DATA'!$M:$M,'Row Index'!AJ45)))</f>
        <v>57.2580202611097</v>
      </c>
      <c r="AK49" s="17" t="n">
        <f aca="false">IF('Row Index'!AK45="","✗",IF(INDEX('RAW DATA'!$M:$M,'Row Index'!AK45)="",INDEX('RAW DATA'!$L:$L,'Row Index'!AK45),INDEX('RAW DATA'!$M:$M,'Row Index'!AK45)))</f>
        <v>59.4142631298992</v>
      </c>
      <c r="AL49" s="17" t="n">
        <f aca="false">IF('Row Index'!AL45="","✗",IF(INDEX('RAW DATA'!$M:$M,'Row Index'!AL45)="",INDEX('RAW DATA'!$L:$L,'Row Index'!AL45),INDEX('RAW DATA'!$M:$M,'Row Index'!AL45)))</f>
        <v>61.8549166827414</v>
      </c>
      <c r="AM49" s="17" t="n">
        <f aca="false">IF('Row Index'!AM45="","✗",IF(INDEX('RAW DATA'!$M:$M,'Row Index'!AM45)="",INDEX('RAW DATA'!$L:$L,'Row Index'!AM45),INDEX('RAW DATA'!$M:$M,'Row Index'!AM45)))</f>
        <v>63.4800668761049</v>
      </c>
      <c r="AN49" s="17" t="n">
        <f aca="false">IF('Row Index'!AN45="","✗",IF(INDEX('RAW DATA'!$M:$M,'Row Index'!AN45)="",INDEX('RAW DATA'!$L:$L,'Row Index'!AN45),INDEX('RAW DATA'!$M:$M,'Row Index'!AN45)))</f>
        <v>63.8846437109208</v>
      </c>
      <c r="AO49" s="17" t="n">
        <f aca="false">IF('Row Index'!AO45="","✗",IF(INDEX('RAW DATA'!$M:$M,'Row Index'!AO45)="",INDEX('RAW DATA'!$L:$L,'Row Index'!AO45),INDEX('RAW DATA'!$M:$M,'Row Index'!AO45)))</f>
        <v>65.2163346121865</v>
      </c>
      <c r="AP49" s="17" t="n">
        <f aca="false">IF('Row Index'!AP45="","✗",IF(INDEX('RAW DATA'!$M:$M,'Row Index'!AP45)="",INDEX('RAW DATA'!$L:$L,'Row Index'!AP45),INDEX('RAW DATA'!$M:$M,'Row Index'!AP45)))</f>
        <v>66.057150284182</v>
      </c>
      <c r="AQ49" s="17" t="n">
        <f aca="false">IF('Row Index'!AQ45="","✗",IF(INDEX('RAW DATA'!$M:$M,'Row Index'!AQ45)="",INDEX('RAW DATA'!$L:$L,'Row Index'!AQ45),INDEX('RAW DATA'!$M:$M,'Row Index'!AQ45)))</f>
        <v>65.7548439158715</v>
      </c>
    </row>
    <row r="50" customFormat="false" ht="15" hidden="false" customHeight="false" outlineLevel="0" collapsed="false">
      <c r="A50" s="32" t="s">
        <v>295</v>
      </c>
      <c r="B50" s="33" t="s">
        <v>248</v>
      </c>
      <c r="C50" s="17" t="n">
        <f aca="false">IF('Row Index'!C46="","✗",IF(INDEX('RAW DATA'!$M:$M,'Row Index'!C46)="",INDEX('RAW DATA'!$L:$L,'Row Index'!C46),INDEX('RAW DATA'!$M:$M,'Row Index'!C46)))</f>
        <v>34.9448499243579</v>
      </c>
      <c r="D50" s="17" t="n">
        <f aca="false">IF('Row Index'!D46="","✗",IF(INDEX('RAW DATA'!$M:$M,'Row Index'!D46)="",INDEX('RAW DATA'!$L:$L,'Row Index'!D46),INDEX('RAW DATA'!$M:$M,'Row Index'!D46)))</f>
        <v>34.7618110082851</v>
      </c>
      <c r="E50" s="17" t="n">
        <f aca="false">IF('Row Index'!E46="","✗",IF(INDEX('RAW DATA'!$M:$M,'Row Index'!E46)="",INDEX('RAW DATA'!$L:$L,'Row Index'!E46),INDEX('RAW DATA'!$M:$M,'Row Index'!E46)))</f>
        <v>38.7073924995401</v>
      </c>
      <c r="F50" s="17" t="n">
        <f aca="false">IF('Row Index'!F46="","✗",IF(INDEX('RAW DATA'!$M:$M,'Row Index'!F46)="",INDEX('RAW DATA'!$L:$L,'Row Index'!F46),INDEX('RAW DATA'!$M:$M,'Row Index'!F46)))</f>
        <v>32.3713455977496</v>
      </c>
      <c r="G50" s="18" t="n">
        <f aca="false">IF('Row Index'!G46="","✗",IF(INDEX('RAW DATA'!$M:$M,'Row Index'!G46)="",INDEX('RAW DATA'!$L:$L,'Row Index'!G46),INDEX('RAW DATA'!$M:$M,'Row Index'!G46)))</f>
        <v>39.2440986844854</v>
      </c>
      <c r="H50" s="17" t="n">
        <f aca="false">IF('Row Index'!H46="","✗",IF(INDEX('RAW DATA'!$M:$M,'Row Index'!H46)="",INDEX('RAW DATA'!$L:$L,'Row Index'!H46),INDEX('RAW DATA'!$M:$M,'Row Index'!H46)))</f>
        <v>34.6838095735591</v>
      </c>
      <c r="I50" s="17" t="n">
        <f aca="false">IF('Row Index'!I46="","✗",IF(INDEX('RAW DATA'!$M:$M,'Row Index'!I46)="",INDEX('RAW DATA'!$L:$L,'Row Index'!I46),INDEX('RAW DATA'!$M:$M,'Row Index'!I46)))</f>
        <v>36.0392695709149</v>
      </c>
      <c r="J50" s="17" t="n">
        <f aca="false">IF('Row Index'!J46="","✗",IF(INDEX('RAW DATA'!$M:$M,'Row Index'!J46)="",INDEX('RAW DATA'!$L:$L,'Row Index'!J46),INDEX('RAW DATA'!$M:$M,'Row Index'!J46)))</f>
        <v>34.6501583739189</v>
      </c>
      <c r="K50" s="17" t="n">
        <f aca="false">IF('Row Index'!K46="","✗",IF(INDEX('RAW DATA'!$M:$M,'Row Index'!K46)="",INDEX('RAW DATA'!$L:$L,'Row Index'!K46),INDEX('RAW DATA'!$M:$M,'Row Index'!K46)))</f>
        <v>39.1143093923154</v>
      </c>
      <c r="L50" s="17" t="n">
        <f aca="false">IF('Row Index'!L46="","✗",IF(INDEX('RAW DATA'!$M:$M,'Row Index'!L46)="",INDEX('RAW DATA'!$L:$L,'Row Index'!L46),INDEX('RAW DATA'!$M:$M,'Row Index'!L46)))</f>
        <v>35.8414286592768</v>
      </c>
      <c r="M50" s="17" t="n">
        <f aca="false">IF('Row Index'!M46="","✗",IF(INDEX('RAW DATA'!$M:$M,'Row Index'!M46)="",INDEX('RAW DATA'!$L:$L,'Row Index'!M46),INDEX('RAW DATA'!$M:$M,'Row Index'!M46)))</f>
        <v>38.3765405195689</v>
      </c>
      <c r="N50" s="17" t="n">
        <f aca="false">IF('Row Index'!N46="","✗",IF(INDEX('RAW DATA'!$M:$M,'Row Index'!N46)="",INDEX('RAW DATA'!$L:$L,'Row Index'!N46),INDEX('RAW DATA'!$M:$M,'Row Index'!N46)))</f>
        <v>37.9984455190709</v>
      </c>
      <c r="O50" s="17" t="n">
        <f aca="false">IF('Row Index'!O46="","✗",IF(INDEX('RAW DATA'!$M:$M,'Row Index'!O46)="",INDEX('RAW DATA'!$L:$L,'Row Index'!O46),INDEX('RAW DATA'!$M:$M,'Row Index'!O46)))</f>
        <v>38.0114896327817</v>
      </c>
      <c r="P50" s="17" t="n">
        <f aca="false">IF('Row Index'!P46="","✗",IF(INDEX('RAW DATA'!$M:$M,'Row Index'!P46)="",INDEX('RAW DATA'!$L:$L,'Row Index'!P46),INDEX('RAW DATA'!$M:$M,'Row Index'!P46)))</f>
        <v>37.8254321774273</v>
      </c>
      <c r="Q50" s="17" t="n">
        <f aca="false">IF('Row Index'!Q46="","✗",IF(INDEX('RAW DATA'!$M:$M,'Row Index'!Q46)="",INDEX('RAW DATA'!$L:$L,'Row Index'!Q46),INDEX('RAW DATA'!$M:$M,'Row Index'!Q46)))</f>
        <v>38.1735296941765</v>
      </c>
      <c r="R50" s="17" t="n">
        <f aca="false">IF('Row Index'!R46="","✗",IF(INDEX('RAW DATA'!$M:$M,'Row Index'!R46)="",INDEX('RAW DATA'!$L:$L,'Row Index'!R46),INDEX('RAW DATA'!$M:$M,'Row Index'!R46)))</f>
        <v>40.7903275938609</v>
      </c>
      <c r="S50" s="17" t="n">
        <f aca="false">IF('Row Index'!S46="","✗",IF(INDEX('RAW DATA'!$M:$M,'Row Index'!S46)="",INDEX('RAW DATA'!$L:$L,'Row Index'!S46),INDEX('RAW DATA'!$M:$M,'Row Index'!S46)))</f>
        <v>39.0887974811993</v>
      </c>
      <c r="T50" s="17" t="n">
        <f aca="false">IF('Row Index'!T46="","✗",IF(INDEX('RAW DATA'!$M:$M,'Row Index'!T46)="",INDEX('RAW DATA'!$L:$L,'Row Index'!T46),INDEX('RAW DATA'!$M:$M,'Row Index'!T46)))</f>
        <v>38.527763484997</v>
      </c>
      <c r="U50" s="17" t="n">
        <f aca="false">IF('Row Index'!U46="","✗",IF(INDEX('RAW DATA'!$M:$M,'Row Index'!U46)="",INDEX('RAW DATA'!$L:$L,'Row Index'!U46),INDEX('RAW DATA'!$M:$M,'Row Index'!U46)))</f>
        <v>41.2463868372215</v>
      </c>
      <c r="V50" s="17" t="n">
        <f aca="false">IF('Row Index'!V46="","✗",IF(INDEX('RAW DATA'!$M:$M,'Row Index'!V46)="",INDEX('RAW DATA'!$L:$L,'Row Index'!V46),INDEX('RAW DATA'!$M:$M,'Row Index'!V46)))</f>
        <v>41.6097851216075</v>
      </c>
      <c r="W50" s="17" t="n">
        <f aca="false">IF('Row Index'!W46="","✗",IF(INDEX('RAW DATA'!$M:$M,'Row Index'!W46)="",INDEX('RAW DATA'!$L:$L,'Row Index'!W46),INDEX('RAW DATA'!$M:$M,'Row Index'!W46)))</f>
        <v>40.4382782364844</v>
      </c>
      <c r="X50" s="17" t="n">
        <f aca="false">IF('Row Index'!X46="","✗",IF(INDEX('RAW DATA'!$M:$M,'Row Index'!X46)="",INDEX('RAW DATA'!$L:$L,'Row Index'!X46),INDEX('RAW DATA'!$M:$M,'Row Index'!X46)))</f>
        <v>41.9317391336929</v>
      </c>
      <c r="Y50" s="17" t="n">
        <f aca="false">IF('Row Index'!Y46="","✗",IF(INDEX('RAW DATA'!$M:$M,'Row Index'!Y46)="",INDEX('RAW DATA'!$L:$L,'Row Index'!Y46),INDEX('RAW DATA'!$M:$M,'Row Index'!Y46)))</f>
        <v>43.2875168580666</v>
      </c>
      <c r="Z50" s="18" t="n">
        <f aca="false">IF('Row Index'!Z46="","✗",IF(INDEX('RAW DATA'!$M:$M,'Row Index'!Z46)="",INDEX('RAW DATA'!$L:$L,'Row Index'!Z46),INDEX('RAW DATA'!$M:$M,'Row Index'!Z46)))</f>
        <v>43.2431998916156</v>
      </c>
      <c r="AA50" s="19" t="str">
        <f aca="false">IF('Row Index'!AA46="","⏳",IF(INDEX('RAW DATA'!$M:$M,'Row Index'!AA46)="",INDEX('RAW DATA'!$L:$L,'Row Index'!AA46),INDEX('RAW DATA'!$M:$M,'Row Index'!AA46)))</f>
        <v>⏳</v>
      </c>
      <c r="AB50" s="17" t="n">
        <f aca="false">IF('Row Index'!AB46="","✗",IF(INDEX('RAW DATA'!$M:$M,'Row Index'!AB46)="",INDEX('RAW DATA'!$L:$L,'Row Index'!AB46),INDEX('RAW DATA'!$M:$M,'Row Index'!AB46)))</f>
        <v>43.765146661975</v>
      </c>
      <c r="AC50" s="17" t="n">
        <f aca="false">IF('Row Index'!AC46="","✗",IF(INDEX('RAW DATA'!$M:$M,'Row Index'!AC46)="",INDEX('RAW DATA'!$L:$L,'Row Index'!AC46),INDEX('RAW DATA'!$M:$M,'Row Index'!AC46)))</f>
        <v>46.78155482509</v>
      </c>
      <c r="AD50" s="17" t="n">
        <f aca="false">IF('Row Index'!AD46="","✗",IF(INDEX('RAW DATA'!$M:$M,'Row Index'!AD46)="",INDEX('RAW DATA'!$L:$L,'Row Index'!AD46),INDEX('RAW DATA'!$M:$M,'Row Index'!AD46)))</f>
        <v>47.7790841165167</v>
      </c>
      <c r="AE50" s="17" t="n">
        <f aca="false">IF('Row Index'!AE46="","✗",IF(INDEX('RAW DATA'!$M:$M,'Row Index'!AE46)="",INDEX('RAW DATA'!$L:$L,'Row Index'!AE46),INDEX('RAW DATA'!$M:$M,'Row Index'!AE46)))</f>
        <v>47.9530065315225</v>
      </c>
      <c r="AF50" s="17" t="n">
        <f aca="false">IF('Row Index'!AF46="","✗",IF(INDEX('RAW DATA'!$M:$M,'Row Index'!AF46)="",INDEX('RAW DATA'!$L:$L,'Row Index'!AF46),INDEX('RAW DATA'!$M:$M,'Row Index'!AF46)))</f>
        <v>50.3371684893528</v>
      </c>
      <c r="AG50" s="17" t="n">
        <f aca="false">IF('Row Index'!AG46="","✗",IF(INDEX('RAW DATA'!$M:$M,'Row Index'!AG46)="",INDEX('RAW DATA'!$L:$L,'Row Index'!AG46),INDEX('RAW DATA'!$M:$M,'Row Index'!AG46)))</f>
        <v>49.403870877867</v>
      </c>
      <c r="AH50" s="17" t="n">
        <f aca="false">IF('Row Index'!AH46="","✗",IF(INDEX('RAW DATA'!$M:$M,'Row Index'!AH46)="",INDEX('RAW DATA'!$L:$L,'Row Index'!AH46),INDEX('RAW DATA'!$M:$M,'Row Index'!AH46)))</f>
        <v>52.5190949963812</v>
      </c>
      <c r="AI50" s="17" t="n">
        <f aca="false">IF('Row Index'!AI46="","✗",IF(INDEX('RAW DATA'!$M:$M,'Row Index'!AI46)="",INDEX('RAW DATA'!$L:$L,'Row Index'!AI46),INDEX('RAW DATA'!$M:$M,'Row Index'!AI46)))</f>
        <v>55.1500389375891</v>
      </c>
      <c r="AJ50" s="17" t="n">
        <f aca="false">IF('Row Index'!AJ46="","✗",IF(INDEX('RAW DATA'!$M:$M,'Row Index'!AJ46)="",INDEX('RAW DATA'!$L:$L,'Row Index'!AJ46),INDEX('RAW DATA'!$M:$M,'Row Index'!AJ46)))</f>
        <v>55.6073816436055</v>
      </c>
      <c r="AK50" s="17" t="n">
        <f aca="false">IF('Row Index'!AK46="","✗",IF(INDEX('RAW DATA'!$M:$M,'Row Index'!AK46)="",INDEX('RAW DATA'!$L:$L,'Row Index'!AK46),INDEX('RAW DATA'!$M:$M,'Row Index'!AK46)))</f>
        <v>57.5893272443126</v>
      </c>
      <c r="AL50" s="17" t="n">
        <f aca="false">IF('Row Index'!AL46="","✗",IF(INDEX('RAW DATA'!$M:$M,'Row Index'!AL46)="",INDEX('RAW DATA'!$L:$L,'Row Index'!AL46),INDEX('RAW DATA'!$M:$M,'Row Index'!AL46)))</f>
        <v>59.9468488098182</v>
      </c>
      <c r="AM50" s="17" t="n">
        <f aca="false">IF('Row Index'!AM46="","✗",IF(INDEX('RAW DATA'!$M:$M,'Row Index'!AM46)="",INDEX('RAW DATA'!$L:$L,'Row Index'!AM46),INDEX('RAW DATA'!$M:$M,'Row Index'!AM46)))</f>
        <v>62.1589123945394</v>
      </c>
      <c r="AN50" s="17" t="n">
        <f aca="false">IF('Row Index'!AN46="","✗",IF(INDEX('RAW DATA'!$M:$M,'Row Index'!AN46)="",INDEX('RAW DATA'!$L:$L,'Row Index'!AN46),INDEX('RAW DATA'!$M:$M,'Row Index'!AN46)))</f>
        <v>62.9855208746235</v>
      </c>
      <c r="AO50" s="18" t="n">
        <f aca="false">IF('Row Index'!AO46="","✗",IF(INDEX('RAW DATA'!$M:$M,'Row Index'!AO46)="",INDEX('RAW DATA'!$L:$L,'Row Index'!AO46),INDEX('RAW DATA'!$M:$M,'Row Index'!AO46)))</f>
        <v>67.8538017109845</v>
      </c>
      <c r="AP50" s="17" t="n">
        <f aca="false">IF('Row Index'!AP46="","✗",IF(INDEX('RAW DATA'!$M:$M,'Row Index'!AP46)="",INDEX('RAW DATA'!$L:$L,'Row Index'!AP46),INDEX('RAW DATA'!$M:$M,'Row Index'!AP46)))</f>
        <v>65.9377358313961</v>
      </c>
      <c r="AQ50" s="17" t="n">
        <f aca="false">IF('Row Index'!AQ46="","✗",IF(INDEX('RAW DATA'!$M:$M,'Row Index'!AQ46)="",INDEX('RAW DATA'!$L:$L,'Row Index'!AQ46),INDEX('RAW DATA'!$M:$M,'Row Index'!AQ46)))</f>
        <v>65.4503012824116</v>
      </c>
    </row>
    <row r="51" customFormat="false" ht="15" hidden="false" customHeight="false" outlineLevel="0" collapsed="false">
      <c r="A51" s="32" t="s">
        <v>298</v>
      </c>
      <c r="B51" s="33" t="s">
        <v>248</v>
      </c>
      <c r="C51" s="17" t="n">
        <f aca="false">IF('Row Index'!C47="","✗",IF(INDEX('RAW DATA'!$M:$M,'Row Index'!C47)="",INDEX('RAW DATA'!$L:$L,'Row Index'!C47),INDEX('RAW DATA'!$M:$M,'Row Index'!C47)))</f>
        <v>33.210986300005</v>
      </c>
      <c r="D51" s="20" t="n">
        <f aca="false">IF('Row Index'!D47="","✗",IF(INDEX('RAW DATA'!$M:$M,'Row Index'!D47)="",INDEX('RAW DATA'!$L:$L,'Row Index'!D47),INDEX('RAW DATA'!$M:$M,'Row Index'!D47)))</f>
        <v>33.806249679381</v>
      </c>
      <c r="E51" s="17" t="n">
        <f aca="false">IF('Row Index'!E47="","✗",IF(INDEX('RAW DATA'!$M:$M,'Row Index'!E47)="",INDEX('RAW DATA'!$L:$L,'Row Index'!E47),INDEX('RAW DATA'!$M:$M,'Row Index'!E47)))</f>
        <v>36.672120986671</v>
      </c>
      <c r="F51" s="17" t="n">
        <f aca="false">IF('Row Index'!F47="","✗",IF(INDEX('RAW DATA'!$M:$M,'Row Index'!F47)="",INDEX('RAW DATA'!$L:$L,'Row Index'!F47),INDEX('RAW DATA'!$M:$M,'Row Index'!F47)))</f>
        <v>32.5786866941117</v>
      </c>
      <c r="G51" s="18" t="n">
        <f aca="false">IF('Row Index'!G47="","✗",IF(INDEX('RAW DATA'!$M:$M,'Row Index'!G47)="",INDEX('RAW DATA'!$L:$L,'Row Index'!G47),INDEX('RAW DATA'!$M:$M,'Row Index'!G47)))</f>
        <v>44.4966030823979</v>
      </c>
      <c r="H51" s="17" t="n">
        <f aca="false">IF('Row Index'!H47="","✗",IF(INDEX('RAW DATA'!$M:$M,'Row Index'!H47)="",INDEX('RAW DATA'!$L:$L,'Row Index'!H47),INDEX('RAW DATA'!$M:$M,'Row Index'!H47)))</f>
        <v>34.8340289911015</v>
      </c>
      <c r="I51" s="17" t="n">
        <f aca="false">IF('Row Index'!I47="","✗",IF(INDEX('RAW DATA'!$M:$M,'Row Index'!I47)="",INDEX('RAW DATA'!$L:$L,'Row Index'!I47),INDEX('RAW DATA'!$M:$M,'Row Index'!I47)))</f>
        <v>37.5527190800172</v>
      </c>
      <c r="J51" s="17" t="n">
        <f aca="false">IF('Row Index'!J47="","✗",IF(INDEX('RAW DATA'!$M:$M,'Row Index'!J47)="",INDEX('RAW DATA'!$L:$L,'Row Index'!J47),INDEX('RAW DATA'!$M:$M,'Row Index'!J47)))</f>
        <v>36.7429037393629</v>
      </c>
      <c r="K51" s="17" t="n">
        <f aca="false">IF('Row Index'!K47="","✗",IF(INDEX('RAW DATA'!$M:$M,'Row Index'!K47)="",INDEX('RAW DATA'!$L:$L,'Row Index'!K47),INDEX('RAW DATA'!$M:$M,'Row Index'!K47)))</f>
        <v>40.5957443226095</v>
      </c>
      <c r="L51" s="17" t="n">
        <f aca="false">IF('Row Index'!L47="","✗",IF(INDEX('RAW DATA'!$M:$M,'Row Index'!L47)="",INDEX('RAW DATA'!$L:$L,'Row Index'!L47),INDEX('RAW DATA'!$M:$M,'Row Index'!L47)))</f>
        <v>37.2771183464125</v>
      </c>
      <c r="M51" s="17" t="n">
        <f aca="false">IF('Row Index'!M47="","✗",IF(INDEX('RAW DATA'!$M:$M,'Row Index'!M47)="",INDEX('RAW DATA'!$L:$L,'Row Index'!M47),INDEX('RAW DATA'!$M:$M,'Row Index'!M47)))</f>
        <v>40.5161554616902</v>
      </c>
      <c r="N51" s="17" t="n">
        <f aca="false">IF('Row Index'!N47="","✗",IF(INDEX('RAW DATA'!$M:$M,'Row Index'!N47)="",INDEX('RAW DATA'!$L:$L,'Row Index'!N47),INDEX('RAW DATA'!$M:$M,'Row Index'!N47)))</f>
        <v>39.1953587506891</v>
      </c>
      <c r="O51" s="17" t="n">
        <f aca="false">IF('Row Index'!O47="","✗",IF(INDEX('RAW DATA'!$M:$M,'Row Index'!O47)="",INDEX('RAW DATA'!$L:$L,'Row Index'!O47),INDEX('RAW DATA'!$M:$M,'Row Index'!O47)))</f>
        <v>40.1731265977995</v>
      </c>
      <c r="P51" s="17" t="n">
        <f aca="false">IF('Row Index'!P47="","✗",IF(INDEX('RAW DATA'!$M:$M,'Row Index'!P47)="",INDEX('RAW DATA'!$L:$L,'Row Index'!P47),INDEX('RAW DATA'!$M:$M,'Row Index'!P47)))</f>
        <v>39.7195266841317</v>
      </c>
      <c r="Q51" s="17" t="n">
        <f aca="false">IF('Row Index'!Q47="","✗",IF(INDEX('RAW DATA'!$M:$M,'Row Index'!Q47)="",INDEX('RAW DATA'!$L:$L,'Row Index'!Q47),INDEX('RAW DATA'!$M:$M,'Row Index'!Q47)))</f>
        <v>42.4232182650675</v>
      </c>
      <c r="R51" s="17" t="n">
        <f aca="false">IF('Row Index'!R47="","✗",IF(INDEX('RAW DATA'!$M:$M,'Row Index'!R47)="",INDEX('RAW DATA'!$L:$L,'Row Index'!R47),INDEX('RAW DATA'!$M:$M,'Row Index'!R47)))</f>
        <v>43.2671683497688</v>
      </c>
      <c r="S51" s="17" t="n">
        <f aca="false">IF('Row Index'!S47="","✗",IF(INDEX('RAW DATA'!$M:$M,'Row Index'!S47)="",INDEX('RAW DATA'!$L:$L,'Row Index'!S47),INDEX('RAW DATA'!$M:$M,'Row Index'!S47)))</f>
        <v>43.1664924229047</v>
      </c>
      <c r="T51" s="17" t="n">
        <f aca="false">IF('Row Index'!T47="","✗",IF(INDEX('RAW DATA'!$M:$M,'Row Index'!T47)="",INDEX('RAW DATA'!$L:$L,'Row Index'!T47),INDEX('RAW DATA'!$M:$M,'Row Index'!T47)))</f>
        <v>43.3024293497141</v>
      </c>
      <c r="U51" s="17" t="n">
        <f aca="false">IF('Row Index'!U47="","✗",IF(INDEX('RAW DATA'!$M:$M,'Row Index'!U47)="",INDEX('RAW DATA'!$L:$L,'Row Index'!U47),INDEX('RAW DATA'!$M:$M,'Row Index'!U47)))</f>
        <v>47.1276452897514</v>
      </c>
      <c r="V51" s="17" t="n">
        <f aca="false">IF('Row Index'!V47="","✗",IF(INDEX('RAW DATA'!$M:$M,'Row Index'!V47)="",INDEX('RAW DATA'!$L:$L,'Row Index'!V47),INDEX('RAW DATA'!$M:$M,'Row Index'!V47)))</f>
        <v>48.3650500655789</v>
      </c>
      <c r="W51" s="17" t="n">
        <f aca="false">IF('Row Index'!W47="","✗",IF(INDEX('RAW DATA'!$M:$M,'Row Index'!W47)="",INDEX('RAW DATA'!$L:$L,'Row Index'!W47),INDEX('RAW DATA'!$M:$M,'Row Index'!W47)))</f>
        <v>47.646919681082</v>
      </c>
      <c r="X51" s="17" t="n">
        <f aca="false">IF('Row Index'!X47="","✗",IF(INDEX('RAW DATA'!$M:$M,'Row Index'!X47)="",INDEX('RAW DATA'!$L:$L,'Row Index'!X47),INDEX('RAW DATA'!$M:$M,'Row Index'!X47)))</f>
        <v>49.8928630876215</v>
      </c>
      <c r="Y51" s="17" t="n">
        <f aca="false">IF('Row Index'!Y47="","✗",IF(INDEX('RAW DATA'!$M:$M,'Row Index'!Y47)="",INDEX('RAW DATA'!$L:$L,'Row Index'!Y47),INDEX('RAW DATA'!$M:$M,'Row Index'!Y47)))</f>
        <v>50.3754874587774</v>
      </c>
      <c r="Z51" s="18" t="n">
        <f aca="false">IF('Row Index'!Z47="","✗",IF(INDEX('RAW DATA'!$M:$M,'Row Index'!Z47)="",INDEX('RAW DATA'!$L:$L,'Row Index'!Z47),INDEX('RAW DATA'!$M:$M,'Row Index'!Z47)))</f>
        <v>51.4821116481054</v>
      </c>
      <c r="AA51" s="19" t="str">
        <f aca="false">IF('Row Index'!AA47="","⏳",IF(INDEX('RAW DATA'!$M:$M,'Row Index'!AA47)="",INDEX('RAW DATA'!$L:$L,'Row Index'!AA47),INDEX('RAW DATA'!$M:$M,'Row Index'!AA47)))</f>
        <v>⏳</v>
      </c>
      <c r="AB51" s="17" t="n">
        <f aca="false">IF('Row Index'!AB47="","✗",IF(INDEX('RAW DATA'!$M:$M,'Row Index'!AB47)="",INDEX('RAW DATA'!$L:$L,'Row Index'!AB47),INDEX('RAW DATA'!$M:$M,'Row Index'!AB47)))</f>
        <v>53.3006005587796</v>
      </c>
      <c r="AC51" s="17" t="n">
        <f aca="false">IF('Row Index'!AC47="","✗",IF(INDEX('RAW DATA'!$M:$M,'Row Index'!AC47)="",INDEX('RAW DATA'!$L:$L,'Row Index'!AC47),INDEX('RAW DATA'!$M:$M,'Row Index'!AC47)))</f>
        <v>53.1815538737177</v>
      </c>
      <c r="AD51" s="17" t="n">
        <f aca="false">IF('Row Index'!AD47="","✗",IF(INDEX('RAW DATA'!$M:$M,'Row Index'!AD47)="",INDEX('RAW DATA'!$L:$L,'Row Index'!AD47),INDEX('RAW DATA'!$M:$M,'Row Index'!AD47)))</f>
        <v>54.3089008380702</v>
      </c>
      <c r="AE51" s="17" t="n">
        <f aca="false">IF('Row Index'!AE47="","✗",IF(INDEX('RAW DATA'!$M:$M,'Row Index'!AE47)="",INDEX('RAW DATA'!$L:$L,'Row Index'!AE47),INDEX('RAW DATA'!$M:$M,'Row Index'!AE47)))</f>
        <v>56.6779898849467</v>
      </c>
      <c r="AF51" s="20" t="n">
        <f aca="false">IF('Row Index'!AF47="","✗",IF(INDEX('RAW DATA'!$M:$M,'Row Index'!AF47)="",INDEX('RAW DATA'!$L:$L,'Row Index'!AF47),INDEX('RAW DATA'!$M:$M,'Row Index'!AF47)))</f>
        <v>58.7185290898119</v>
      </c>
      <c r="AG51" s="17" t="n">
        <f aca="false">IF('Row Index'!AG47="","✗",IF(INDEX('RAW DATA'!$M:$M,'Row Index'!AG47)="",INDEX('RAW DATA'!$L:$L,'Row Index'!AG47),INDEX('RAW DATA'!$M:$M,'Row Index'!AG47)))</f>
        <v>59.3749575184603</v>
      </c>
      <c r="AH51" s="17" t="n">
        <f aca="false">IF('Row Index'!AH47="","✗",IF(INDEX('RAW DATA'!$M:$M,'Row Index'!AH47)="",INDEX('RAW DATA'!$L:$L,'Row Index'!AH47),INDEX('RAW DATA'!$M:$M,'Row Index'!AH47)))</f>
        <v>61.7567603430762</v>
      </c>
      <c r="AI51" s="17" t="n">
        <f aca="false">IF('Row Index'!AI47="","✗",IF(INDEX('RAW DATA'!$M:$M,'Row Index'!AI47)="",INDEX('RAW DATA'!$L:$L,'Row Index'!AI47),INDEX('RAW DATA'!$M:$M,'Row Index'!AI47)))</f>
        <v>61.3184516579759</v>
      </c>
      <c r="AJ51" s="25" t="n">
        <f aca="false">IF('Row Index'!AJ47="","✗",IF(INDEX('RAW DATA'!$M:$M,'Row Index'!AJ47)="",INDEX('RAW DATA'!$L:$L,'Row Index'!AJ47),INDEX('RAW DATA'!$M:$M,'Row Index'!AJ47)))</f>
        <v>63.505995429774</v>
      </c>
      <c r="AK51" s="17" t="n">
        <f aca="false">IF('Row Index'!AK47="","✗",IF(INDEX('RAW DATA'!$M:$M,'Row Index'!AK47)="",INDEX('RAW DATA'!$L:$L,'Row Index'!AK47),INDEX('RAW DATA'!$M:$M,'Row Index'!AK47)))</f>
        <v>63.6559236493704</v>
      </c>
      <c r="AL51" s="17" t="n">
        <f aca="false">IF('Row Index'!AL47="","✗",IF(INDEX('RAW DATA'!$M:$M,'Row Index'!AL47)="",INDEX('RAW DATA'!$L:$L,'Row Index'!AL47),INDEX('RAW DATA'!$M:$M,'Row Index'!AL47)))</f>
        <v>64.7356508777392</v>
      </c>
      <c r="AM51" s="17" t="n">
        <f aca="false">IF('Row Index'!AM47="","✗",IF(INDEX('RAW DATA'!$M:$M,'Row Index'!AM47)="",INDEX('RAW DATA'!$L:$L,'Row Index'!AM47),INDEX('RAW DATA'!$M:$M,'Row Index'!AM47)))</f>
        <v>66.3233248051334</v>
      </c>
      <c r="AN51" s="17" t="n">
        <f aca="false">IF('Row Index'!AN47="","✗",IF(INDEX('RAW DATA'!$M:$M,'Row Index'!AN47)="",INDEX('RAW DATA'!$L:$L,'Row Index'!AN47),INDEX('RAW DATA'!$M:$M,'Row Index'!AN47)))</f>
        <v>66.6943914528633</v>
      </c>
      <c r="AO51" s="17" t="n">
        <f aca="false">IF('Row Index'!AO47="","✗",IF(INDEX('RAW DATA'!$M:$M,'Row Index'!AO47)="",INDEX('RAW DATA'!$L:$L,'Row Index'!AO47),INDEX('RAW DATA'!$M:$M,'Row Index'!AO47)))</f>
        <v>65.4888496568864</v>
      </c>
      <c r="AP51" s="17" t="n">
        <f aca="false">IF('Row Index'!AP47="","✗",IF(INDEX('RAW DATA'!$M:$M,'Row Index'!AP47)="",INDEX('RAW DATA'!$L:$L,'Row Index'!AP47),INDEX('RAW DATA'!$M:$M,'Row Index'!AP47)))</f>
        <v>67.2919742850326</v>
      </c>
      <c r="AQ51" s="17" t="n">
        <f aca="false">IF('Row Index'!AQ47="","✗",IF(INDEX('RAW DATA'!$M:$M,'Row Index'!AQ47)="",INDEX('RAW DATA'!$L:$L,'Row Index'!AQ47),INDEX('RAW DATA'!$M:$M,'Row Index'!AQ47)))</f>
        <v>67.5968580402376</v>
      </c>
    </row>
    <row r="52" customFormat="false" ht="15" hidden="false" customHeight="false" outlineLevel="0" collapsed="false">
      <c r="A52" s="32" t="s">
        <v>301</v>
      </c>
      <c r="B52" s="33" t="s">
        <v>248</v>
      </c>
      <c r="C52" s="17" t="n">
        <f aca="false">IF('Row Index'!C48="","✗",IF(INDEX('RAW DATA'!$M:$M,'Row Index'!C48)="",INDEX('RAW DATA'!$L:$L,'Row Index'!C48),INDEX('RAW DATA'!$M:$M,'Row Index'!C48)))</f>
        <v>35.6250863519706</v>
      </c>
      <c r="D52" s="17" t="n">
        <f aca="false">IF('Row Index'!D48="","✗",IF(INDEX('RAW DATA'!$M:$M,'Row Index'!D48)="",INDEX('RAW DATA'!$L:$L,'Row Index'!D48),INDEX('RAW DATA'!$M:$M,'Row Index'!D48)))</f>
        <v>34.1400089518736</v>
      </c>
      <c r="E52" s="17" t="n">
        <f aca="false">IF('Row Index'!E48="","✗",IF(INDEX('RAW DATA'!$M:$M,'Row Index'!E48)="",INDEX('RAW DATA'!$L:$L,'Row Index'!E48),INDEX('RAW DATA'!$M:$M,'Row Index'!E48)))</f>
        <v>40.1941331294326</v>
      </c>
      <c r="F52" s="17" t="n">
        <f aca="false">IF('Row Index'!F48="","✗",IF(INDEX('RAW DATA'!$M:$M,'Row Index'!F48)="",INDEX('RAW DATA'!$L:$L,'Row Index'!F48),INDEX('RAW DATA'!$M:$M,'Row Index'!F48)))</f>
        <v>33.4684751617968</v>
      </c>
      <c r="G52" s="18" t="n">
        <f aca="false">IF('Row Index'!G48="","✗",IF(INDEX('RAW DATA'!$M:$M,'Row Index'!G48)="",INDEX('RAW DATA'!$L:$L,'Row Index'!G48),INDEX('RAW DATA'!$M:$M,'Row Index'!G48)))</f>
        <v>41.4568501026665</v>
      </c>
      <c r="H52" s="17" t="n">
        <f aca="false">IF('Row Index'!H48="","✗",IF(INDEX('RAW DATA'!$M:$M,'Row Index'!H48)="",INDEX('RAW DATA'!$L:$L,'Row Index'!H48),INDEX('RAW DATA'!$M:$M,'Row Index'!H48)))</f>
        <v>34.5123541099681</v>
      </c>
      <c r="I52" s="17" t="n">
        <f aca="false">IF('Row Index'!I48="","✗",IF(INDEX('RAW DATA'!$M:$M,'Row Index'!I48)="",INDEX('RAW DATA'!$L:$L,'Row Index'!I48),INDEX('RAW DATA'!$M:$M,'Row Index'!I48)))</f>
        <v>37.5795226677035</v>
      </c>
      <c r="J52" s="17" t="n">
        <f aca="false">IF('Row Index'!J48="","✗",IF(INDEX('RAW DATA'!$M:$M,'Row Index'!J48)="",INDEX('RAW DATA'!$L:$L,'Row Index'!J48),INDEX('RAW DATA'!$M:$M,'Row Index'!J48)))</f>
        <v>35.0548573299851</v>
      </c>
      <c r="K52" s="17" t="n">
        <f aca="false">IF('Row Index'!K48="","✗",IF(INDEX('RAW DATA'!$M:$M,'Row Index'!K48)="",INDEX('RAW DATA'!$L:$L,'Row Index'!K48),INDEX('RAW DATA'!$M:$M,'Row Index'!K48)))</f>
        <v>40.7541379626336</v>
      </c>
      <c r="L52" s="17" t="n">
        <f aca="false">IF('Row Index'!L48="","✗",IF(INDEX('RAW DATA'!$M:$M,'Row Index'!L48)="",INDEX('RAW DATA'!$L:$L,'Row Index'!L48),INDEX('RAW DATA'!$M:$M,'Row Index'!L48)))</f>
        <v>37.1424233696553</v>
      </c>
      <c r="M52" s="17" t="n">
        <f aca="false">IF('Row Index'!M48="","✗",IF(INDEX('RAW DATA'!$M:$M,'Row Index'!M48)="",INDEX('RAW DATA'!$L:$L,'Row Index'!M48),INDEX('RAW DATA'!$M:$M,'Row Index'!M48)))</f>
        <v>40.0838008282769</v>
      </c>
      <c r="N52" s="34" t="n">
        <f aca="false">IF('Row Index'!N48="","✗",IF(INDEX('RAW DATA'!$M:$M,'Row Index'!N48)="",INDEX('RAW DATA'!$L:$L,'Row Index'!N48),INDEX('RAW DATA'!$M:$M,'Row Index'!N48)))</f>
        <v>39.3330017949619</v>
      </c>
      <c r="O52" s="17" t="n">
        <f aca="false">IF('Row Index'!O48="","✗",IF(INDEX('RAW DATA'!$M:$M,'Row Index'!O48)="",INDEX('RAW DATA'!$L:$L,'Row Index'!O48),INDEX('RAW DATA'!$M:$M,'Row Index'!O48)))</f>
        <v>39.0775527751115</v>
      </c>
      <c r="P52" s="17" t="n">
        <f aca="false">IF('Row Index'!P48="","✗",IF(INDEX('RAW DATA'!$M:$M,'Row Index'!P48)="",INDEX('RAW DATA'!$L:$L,'Row Index'!P48),INDEX('RAW DATA'!$M:$M,'Row Index'!P48)))</f>
        <v>38.8195937022082</v>
      </c>
      <c r="Q52" s="17" t="n">
        <f aca="false">IF('Row Index'!Q48="","✗",IF(INDEX('RAW DATA'!$M:$M,'Row Index'!Q48)="",INDEX('RAW DATA'!$L:$L,'Row Index'!Q48),INDEX('RAW DATA'!$M:$M,'Row Index'!Q48)))</f>
        <v>39.9671587129735</v>
      </c>
      <c r="R52" s="26" t="str">
        <f aca="false">IF('Row Index'!R48="","✗",IF(INDEX('RAW DATA'!$M:$M,'Row Index'!R48)="",INDEX('RAW DATA'!$L:$L,'Row Index'!R48),INDEX('RAW DATA'!$M:$M,'Row Index'!R48)))</f>
        <v>✗⇲</v>
      </c>
      <c r="S52" s="17" t="n">
        <f aca="false">IF('Row Index'!S48="","✗",IF(INDEX('RAW DATA'!$M:$M,'Row Index'!S48)="",INDEX('RAW DATA'!$L:$L,'Row Index'!S48),INDEX('RAW DATA'!$M:$M,'Row Index'!S48)))</f>
        <v>41.1562827612226</v>
      </c>
      <c r="T52" s="17" t="n">
        <f aca="false">IF('Row Index'!T48="","✗",IF(INDEX('RAW DATA'!$M:$M,'Row Index'!T48)="",INDEX('RAW DATA'!$L:$L,'Row Index'!T48),INDEX('RAW DATA'!$M:$M,'Row Index'!T48)))</f>
        <v>40.5960796873881</v>
      </c>
      <c r="U52" s="17" t="n">
        <f aca="false">IF('Row Index'!U48="","✗",IF(INDEX('RAW DATA'!$M:$M,'Row Index'!U48)="",INDEX('RAW DATA'!$L:$L,'Row Index'!U48),INDEX('RAW DATA'!$M:$M,'Row Index'!U48)))</f>
        <v>43.9423778483768</v>
      </c>
      <c r="V52" s="17" t="n">
        <f aca="false">IF('Row Index'!V48="","✗",IF(INDEX('RAW DATA'!$M:$M,'Row Index'!V48)="",INDEX('RAW DATA'!$L:$L,'Row Index'!V48),INDEX('RAW DATA'!$M:$M,'Row Index'!V48)))</f>
        <v>43.8487099146401</v>
      </c>
      <c r="W52" s="17" t="n">
        <f aca="false">IF('Row Index'!W48="","✗",IF(INDEX('RAW DATA'!$M:$M,'Row Index'!W48)="",INDEX('RAW DATA'!$L:$L,'Row Index'!W48),INDEX('RAW DATA'!$M:$M,'Row Index'!W48)))</f>
        <v>42.6359880493009</v>
      </c>
      <c r="X52" s="17" t="n">
        <f aca="false">IF('Row Index'!X48="","✗",IF(INDEX('RAW DATA'!$M:$M,'Row Index'!X48)="",INDEX('RAW DATA'!$L:$L,'Row Index'!X48),INDEX('RAW DATA'!$M:$M,'Row Index'!X48)))</f>
        <v>44.064667117219</v>
      </c>
      <c r="Y52" s="21" t="n">
        <f aca="false">IF('Row Index'!Y48="","✗",IF(INDEX('RAW DATA'!$M:$M,'Row Index'!Y48)="",INDEX('RAW DATA'!$L:$L,'Row Index'!Y48),INDEX('RAW DATA'!$M:$M,'Row Index'!Y48)))</f>
        <v>46.3156415170062</v>
      </c>
      <c r="Z52" s="18" t="n">
        <f aca="false">IF('Row Index'!Z48="","✗",IF(INDEX('RAW DATA'!$M:$M,'Row Index'!Z48)="",INDEX('RAW DATA'!$L:$L,'Row Index'!Z48),INDEX('RAW DATA'!$M:$M,'Row Index'!Z48)))</f>
        <v>45.6074590619056</v>
      </c>
      <c r="AA52" s="19" t="str">
        <f aca="false">IF('Row Index'!AA48="","⏳",IF(INDEX('RAW DATA'!$M:$M,'Row Index'!AA48)="",INDEX('RAW DATA'!$L:$L,'Row Index'!AA48),INDEX('RAW DATA'!$M:$M,'Row Index'!AA48)))</f>
        <v>⏳</v>
      </c>
      <c r="AB52" s="17" t="n">
        <f aca="false">IF('Row Index'!AB48="","✗",IF(INDEX('RAW DATA'!$M:$M,'Row Index'!AB48)="",INDEX('RAW DATA'!$L:$L,'Row Index'!AB48),INDEX('RAW DATA'!$M:$M,'Row Index'!AB48)))</f>
        <v>46.5651062101508</v>
      </c>
      <c r="AC52" s="17" t="n">
        <f aca="false">IF('Row Index'!AC48="","✗",IF(INDEX('RAW DATA'!$M:$M,'Row Index'!AC48)="",INDEX('RAW DATA'!$L:$L,'Row Index'!AC48),INDEX('RAW DATA'!$M:$M,'Row Index'!AC48)))</f>
        <v>48.5250423804501</v>
      </c>
      <c r="AD52" s="17" t="n">
        <f aca="false">IF('Row Index'!AD48="","✗",IF(INDEX('RAW DATA'!$M:$M,'Row Index'!AD48)="",INDEX('RAW DATA'!$L:$L,'Row Index'!AD48),INDEX('RAW DATA'!$M:$M,'Row Index'!AD48)))</f>
        <v>50.3472275732506</v>
      </c>
      <c r="AE52" s="17" t="n">
        <f aca="false">IF('Row Index'!AE48="","✗",IF(INDEX('RAW DATA'!$M:$M,'Row Index'!AE48)="",INDEX('RAW DATA'!$L:$L,'Row Index'!AE48),INDEX('RAW DATA'!$M:$M,'Row Index'!AE48)))</f>
        <v>50.60534420813</v>
      </c>
      <c r="AF52" s="17" t="n">
        <f aca="false">IF('Row Index'!AF48="","✗",IF(INDEX('RAW DATA'!$M:$M,'Row Index'!AF48)="",INDEX('RAW DATA'!$L:$L,'Row Index'!AF48),INDEX('RAW DATA'!$M:$M,'Row Index'!AF48)))</f>
        <v>53.0692149410484</v>
      </c>
      <c r="AG52" s="17" t="n">
        <f aca="false">IF('Row Index'!AG48="","✗",IF(INDEX('RAW DATA'!$M:$M,'Row Index'!AG48)="",INDEX('RAW DATA'!$L:$L,'Row Index'!AG48),INDEX('RAW DATA'!$M:$M,'Row Index'!AG48)))</f>
        <v>52.5503777519103</v>
      </c>
      <c r="AH52" s="17" t="n">
        <f aca="false">IF('Row Index'!AH48="","✗",IF(INDEX('RAW DATA'!$M:$M,'Row Index'!AH48)="",INDEX('RAW DATA'!$L:$L,'Row Index'!AH48),INDEX('RAW DATA'!$M:$M,'Row Index'!AH48)))</f>
        <v>54.9323808528878</v>
      </c>
      <c r="AI52" s="17" t="n">
        <f aca="false">IF('Row Index'!AI48="","✗",IF(INDEX('RAW DATA'!$M:$M,'Row Index'!AI48)="",INDEX('RAW DATA'!$L:$L,'Row Index'!AI48),INDEX('RAW DATA'!$M:$M,'Row Index'!AI48)))</f>
        <v>57.8893239614536</v>
      </c>
      <c r="AJ52" s="17" t="n">
        <f aca="false">IF('Row Index'!AJ48="","✗",IF(INDEX('RAW DATA'!$M:$M,'Row Index'!AJ48)="",INDEX('RAW DATA'!$L:$L,'Row Index'!AJ48),INDEX('RAW DATA'!$M:$M,'Row Index'!AJ48)))</f>
        <v>59.3070190797179</v>
      </c>
      <c r="AK52" s="17" t="n">
        <f aca="false">IF('Row Index'!AK48="","✗",IF(INDEX('RAW DATA'!$M:$M,'Row Index'!AK48)="",INDEX('RAW DATA'!$L:$L,'Row Index'!AK48),INDEX('RAW DATA'!$M:$M,'Row Index'!AK48)))</f>
        <v>58.941196598913</v>
      </c>
      <c r="AL52" s="17" t="n">
        <f aca="false">IF('Row Index'!AL48="","✗",IF(INDEX('RAW DATA'!$M:$M,'Row Index'!AL48)="",INDEX('RAW DATA'!$L:$L,'Row Index'!AL48),INDEX('RAW DATA'!$M:$M,'Row Index'!AL48)))</f>
        <v>62.8936663917062</v>
      </c>
      <c r="AM52" s="17" t="n">
        <f aca="false">IF('Row Index'!AM48="","✗",IF(INDEX('RAW DATA'!$M:$M,'Row Index'!AM48)="",INDEX('RAW DATA'!$L:$L,'Row Index'!AM48),INDEX('RAW DATA'!$M:$M,'Row Index'!AM48)))</f>
        <v>63.8074297754605</v>
      </c>
      <c r="AN52" s="22" t="n">
        <f aca="false">IF('Row Index'!AN48="","✗",IF(INDEX('RAW DATA'!$M:$M,'Row Index'!AN48)="",INDEX('RAW DATA'!$L:$L,'Row Index'!AN48),INDEX('RAW DATA'!$M:$M,'Row Index'!AN48)))</f>
        <v>64.2459284335642</v>
      </c>
      <c r="AO52" s="17" t="n">
        <f aca="false">IF('Row Index'!AO48="","✗",IF(INDEX('RAW DATA'!$M:$M,'Row Index'!AO48)="",INDEX('RAW DATA'!$L:$L,'Row Index'!AO48),INDEX('RAW DATA'!$M:$M,'Row Index'!AO48)))</f>
        <v>67.5719345685134</v>
      </c>
      <c r="AP52" s="17" t="n">
        <f aca="false">IF('Row Index'!AP48="","✗",IF(INDEX('RAW DATA'!$M:$M,'Row Index'!AP48)="",INDEX('RAW DATA'!$L:$L,'Row Index'!AP48),INDEX('RAW DATA'!$M:$M,'Row Index'!AP48)))</f>
        <v>66.330799623888</v>
      </c>
      <c r="AQ52" s="17" t="n">
        <f aca="false">IF('Row Index'!AQ48="","✗",IF(INDEX('RAW DATA'!$M:$M,'Row Index'!AQ48)="",INDEX('RAW DATA'!$L:$L,'Row Index'!AQ48),INDEX('RAW DATA'!$M:$M,'Row Index'!AQ48)))</f>
        <v>66.3702115464748</v>
      </c>
    </row>
    <row r="53" customFormat="false" ht="15" hidden="false" customHeight="false" outlineLevel="0" collapsed="false">
      <c r="A53" s="32" t="s">
        <v>304</v>
      </c>
      <c r="B53" s="33" t="s">
        <v>248</v>
      </c>
      <c r="C53" s="17" t="n">
        <f aca="false">IF('Row Index'!C49="","✗",IF(INDEX('RAW DATA'!$M:$M,'Row Index'!C49)="",INDEX('RAW DATA'!$L:$L,'Row Index'!C49),INDEX('RAW DATA'!$M:$M,'Row Index'!C49)))</f>
        <v>38.209404270757</v>
      </c>
      <c r="D53" s="17" t="n">
        <f aca="false">IF('Row Index'!D49="","✗",IF(INDEX('RAW DATA'!$M:$M,'Row Index'!D49)="",INDEX('RAW DATA'!$L:$L,'Row Index'!D49),INDEX('RAW DATA'!$M:$M,'Row Index'!D49)))</f>
        <v>36.8772430287059</v>
      </c>
      <c r="E53" s="17" t="n">
        <f aca="false">IF('Row Index'!E49="","✗",IF(INDEX('RAW DATA'!$M:$M,'Row Index'!E49)="",INDEX('RAW DATA'!$L:$L,'Row Index'!E49),INDEX('RAW DATA'!$M:$M,'Row Index'!E49)))</f>
        <v>41.3432500013237</v>
      </c>
      <c r="F53" s="17" t="n">
        <f aca="false">IF('Row Index'!F49="","✗",IF(INDEX('RAW DATA'!$M:$M,'Row Index'!F49)="",INDEX('RAW DATA'!$L:$L,'Row Index'!F49),INDEX('RAW DATA'!$M:$M,'Row Index'!F49)))</f>
        <v>36.1754654072183</v>
      </c>
      <c r="G53" s="18" t="n">
        <f aca="false">IF('Row Index'!G49="","✗",IF(INDEX('RAW DATA'!$M:$M,'Row Index'!G49)="",INDEX('RAW DATA'!$L:$L,'Row Index'!G49),INDEX('RAW DATA'!$M:$M,'Row Index'!G49)))</f>
        <v>40.7527294345631</v>
      </c>
      <c r="H53" s="17" t="n">
        <f aca="false">IF('Row Index'!H49="","✗",IF(INDEX('RAW DATA'!$M:$M,'Row Index'!H49)="",INDEX('RAW DATA'!$L:$L,'Row Index'!H49),INDEX('RAW DATA'!$M:$M,'Row Index'!H49)))</f>
        <v>36.6300586530198</v>
      </c>
      <c r="I53" s="17" t="n">
        <f aca="false">IF('Row Index'!I49="","✗",IF(INDEX('RAW DATA'!$M:$M,'Row Index'!I49)="",INDEX('RAW DATA'!$L:$L,'Row Index'!I49),INDEX('RAW DATA'!$M:$M,'Row Index'!I49)))</f>
        <v>41.5584010808185</v>
      </c>
      <c r="J53" s="17" t="n">
        <f aca="false">IF('Row Index'!J49="","✗",IF(INDEX('RAW DATA'!$M:$M,'Row Index'!J49)="",INDEX('RAW DATA'!$L:$L,'Row Index'!J49),INDEX('RAW DATA'!$M:$M,'Row Index'!J49)))</f>
        <v>38.7497276241162</v>
      </c>
      <c r="K53" s="17" t="n">
        <f aca="false">IF('Row Index'!K49="","✗",IF(INDEX('RAW DATA'!$M:$M,'Row Index'!K49)="",INDEX('RAW DATA'!$L:$L,'Row Index'!K49),INDEX('RAW DATA'!$M:$M,'Row Index'!K49)))</f>
        <v>44.4818344812875</v>
      </c>
      <c r="L53" s="17" t="n">
        <f aca="false">IF('Row Index'!L49="","✗",IF(INDEX('RAW DATA'!$M:$M,'Row Index'!L49)="",INDEX('RAW DATA'!$L:$L,'Row Index'!L49),INDEX('RAW DATA'!$M:$M,'Row Index'!L49)))</f>
        <v>41.304726448309</v>
      </c>
      <c r="M53" s="17" t="n">
        <f aca="false">IF('Row Index'!M49="","✗",IF(INDEX('RAW DATA'!$M:$M,'Row Index'!M49)="",INDEX('RAW DATA'!$L:$L,'Row Index'!M49),INDEX('RAW DATA'!$M:$M,'Row Index'!M49)))</f>
        <v>45.2176534947308</v>
      </c>
      <c r="N53" s="17" t="n">
        <f aca="false">IF('Row Index'!N49="","✗",IF(INDEX('RAW DATA'!$M:$M,'Row Index'!N49)="",INDEX('RAW DATA'!$L:$L,'Row Index'!N49),INDEX('RAW DATA'!$M:$M,'Row Index'!N49)))</f>
        <v>43.5675950669276</v>
      </c>
      <c r="O53" s="17" t="n">
        <f aca="false">IF('Row Index'!O49="","✗",IF(INDEX('RAW DATA'!$M:$M,'Row Index'!O49)="",INDEX('RAW DATA'!$L:$L,'Row Index'!O49),INDEX('RAW DATA'!$M:$M,'Row Index'!O49)))</f>
        <v>45.5083511063067</v>
      </c>
      <c r="P53" s="17" t="n">
        <f aca="false">IF('Row Index'!P49="","✗",IF(INDEX('RAW DATA'!$M:$M,'Row Index'!P49)="",INDEX('RAW DATA'!$L:$L,'Row Index'!P49),INDEX('RAW DATA'!$M:$M,'Row Index'!P49)))</f>
        <v>44.558293033923</v>
      </c>
      <c r="Q53" s="17" t="n">
        <f aca="false">IF('Row Index'!Q49="","✗",IF(INDEX('RAW DATA'!$M:$M,'Row Index'!Q49)="",INDEX('RAW DATA'!$L:$L,'Row Index'!Q49),INDEX('RAW DATA'!$M:$M,'Row Index'!Q49)))</f>
        <v>46.4114582724919</v>
      </c>
      <c r="R53" s="17" t="n">
        <f aca="false">IF('Row Index'!R49="","✗",IF(INDEX('RAW DATA'!$M:$M,'Row Index'!R49)="",INDEX('RAW DATA'!$L:$L,'Row Index'!R49),INDEX('RAW DATA'!$M:$M,'Row Index'!R49)))</f>
        <v>47.3248761935556</v>
      </c>
      <c r="S53" s="17" t="n">
        <f aca="false">IF('Row Index'!S49="","✗",IF(INDEX('RAW DATA'!$M:$M,'Row Index'!S49)="",INDEX('RAW DATA'!$L:$L,'Row Index'!S49),INDEX('RAW DATA'!$M:$M,'Row Index'!S49)))</f>
        <v>48.9863677032524</v>
      </c>
      <c r="T53" s="17" t="n">
        <f aca="false">IF('Row Index'!T49="","✗",IF(INDEX('RAW DATA'!$M:$M,'Row Index'!T49)="",INDEX('RAW DATA'!$L:$L,'Row Index'!T49),INDEX('RAW DATA'!$M:$M,'Row Index'!T49)))</f>
        <v>47.4346479218899</v>
      </c>
      <c r="U53" s="17" t="n">
        <f aca="false">IF('Row Index'!U49="","✗",IF(INDEX('RAW DATA'!$M:$M,'Row Index'!U49)="",INDEX('RAW DATA'!$L:$L,'Row Index'!U49),INDEX('RAW DATA'!$M:$M,'Row Index'!U49)))</f>
        <v>50.9009383866212</v>
      </c>
      <c r="V53" s="17" t="n">
        <f aca="false">IF('Row Index'!V49="","✗",IF(INDEX('RAW DATA'!$M:$M,'Row Index'!V49)="",INDEX('RAW DATA'!$L:$L,'Row Index'!V49),INDEX('RAW DATA'!$M:$M,'Row Index'!V49)))</f>
        <v>51.6558713858566</v>
      </c>
      <c r="W53" s="17" t="n">
        <f aca="false">IF('Row Index'!W49="","✗",IF(INDEX('RAW DATA'!$M:$M,'Row Index'!W49)="",INDEX('RAW DATA'!$L:$L,'Row Index'!W49),INDEX('RAW DATA'!$M:$M,'Row Index'!W49)))</f>
        <v>52.2078769707317</v>
      </c>
      <c r="X53" s="17" t="n">
        <f aca="false">IF('Row Index'!X49="","✗",IF(INDEX('RAW DATA'!$M:$M,'Row Index'!X49)="",INDEX('RAW DATA'!$L:$L,'Row Index'!X49),INDEX('RAW DATA'!$M:$M,'Row Index'!X49)))</f>
        <v>54.0151929316791</v>
      </c>
      <c r="Y53" s="17" t="n">
        <f aca="false">IF('Row Index'!Y49="","✗",IF(INDEX('RAW DATA'!$M:$M,'Row Index'!Y49)="",INDEX('RAW DATA'!$L:$L,'Row Index'!Y49),INDEX('RAW DATA'!$M:$M,'Row Index'!Y49)))</f>
        <v>54.8015675189929</v>
      </c>
      <c r="Z53" s="18" t="n">
        <f aca="false">IF('Row Index'!Z49="","✗",IF(INDEX('RAW DATA'!$M:$M,'Row Index'!Z49)="",INDEX('RAW DATA'!$L:$L,'Row Index'!Z49),INDEX('RAW DATA'!$M:$M,'Row Index'!Z49)))</f>
        <v>57.1437221373716</v>
      </c>
      <c r="AA53" s="19" t="str">
        <f aca="false">IF('Row Index'!AA49="","⏳",IF(INDEX('RAW DATA'!$M:$M,'Row Index'!AA49)="",INDEX('RAW DATA'!$L:$L,'Row Index'!AA49),INDEX('RAW DATA'!$M:$M,'Row Index'!AA49)))</f>
        <v>⏳</v>
      </c>
      <c r="AB53" s="17" t="n">
        <f aca="false">IF('Row Index'!AB49="","✗",IF(INDEX('RAW DATA'!$M:$M,'Row Index'!AB49)="",INDEX('RAW DATA'!$L:$L,'Row Index'!AB49),INDEX('RAW DATA'!$M:$M,'Row Index'!AB49)))</f>
        <v>58.1788970016124</v>
      </c>
      <c r="AC53" s="17" t="n">
        <f aca="false">IF('Row Index'!AC49="","✗",IF(INDEX('RAW DATA'!$M:$M,'Row Index'!AC49)="",INDEX('RAW DATA'!$L:$L,'Row Index'!AC49),INDEX('RAW DATA'!$M:$M,'Row Index'!AC49)))</f>
        <v>60.6196416614209</v>
      </c>
      <c r="AD53" s="17" t="n">
        <f aca="false">IF('Row Index'!AD49="","✗",IF(INDEX('RAW DATA'!$M:$M,'Row Index'!AD49)="",INDEX('RAW DATA'!$L:$L,'Row Index'!AD49),INDEX('RAW DATA'!$M:$M,'Row Index'!AD49)))</f>
        <v>60.1724346259531</v>
      </c>
      <c r="AE53" s="17" t="n">
        <f aca="false">IF('Row Index'!AE49="","✗",IF(INDEX('RAW DATA'!$M:$M,'Row Index'!AE49)="",INDEX('RAW DATA'!$L:$L,'Row Index'!AE49),INDEX('RAW DATA'!$M:$M,'Row Index'!AE49)))</f>
        <v>62.0089912701948</v>
      </c>
      <c r="AF53" s="17" t="n">
        <f aca="false">IF('Row Index'!AF49="","✗",IF(INDEX('RAW DATA'!$M:$M,'Row Index'!AF49)="",INDEX('RAW DATA'!$L:$L,'Row Index'!AF49),INDEX('RAW DATA'!$M:$M,'Row Index'!AF49)))</f>
        <v>63.685920421291</v>
      </c>
      <c r="AG53" s="17" t="n">
        <f aca="false">IF('Row Index'!AG49="","✗",IF(INDEX('RAW DATA'!$M:$M,'Row Index'!AG49)="",INDEX('RAW DATA'!$L:$L,'Row Index'!AG49),INDEX('RAW DATA'!$M:$M,'Row Index'!AG49)))</f>
        <v>63.0207196940513</v>
      </c>
      <c r="AH53" s="17" t="n">
        <f aca="false">IF('Row Index'!AH49="","✗",IF(INDEX('RAW DATA'!$M:$M,'Row Index'!AH49)="",INDEX('RAW DATA'!$L:$L,'Row Index'!AH49),INDEX('RAW DATA'!$M:$M,'Row Index'!AH49)))</f>
        <v>65.2417103123381</v>
      </c>
      <c r="AI53" s="17" t="n">
        <f aca="false">IF('Row Index'!AI49="","✗",IF(INDEX('RAW DATA'!$M:$M,'Row Index'!AI49)="",INDEX('RAW DATA'!$L:$L,'Row Index'!AI49),INDEX('RAW DATA'!$M:$M,'Row Index'!AI49)))</f>
        <v>64.2920398235953</v>
      </c>
      <c r="AJ53" s="17" t="n">
        <f aca="false">IF('Row Index'!AJ49="","✗",IF(INDEX('RAW DATA'!$M:$M,'Row Index'!AJ49)="",INDEX('RAW DATA'!$L:$L,'Row Index'!AJ49),INDEX('RAW DATA'!$M:$M,'Row Index'!AJ49)))</f>
        <v>66.1897327094034</v>
      </c>
      <c r="AK53" s="17" t="n">
        <f aca="false">IF('Row Index'!AK49="","✗",IF(INDEX('RAW DATA'!$M:$M,'Row Index'!AK49)="",INDEX('RAW DATA'!$L:$L,'Row Index'!AK49),INDEX('RAW DATA'!$M:$M,'Row Index'!AK49)))</f>
        <v>66.8003231945029</v>
      </c>
      <c r="AL53" s="21" t="n">
        <f aca="false">IF('Row Index'!AL49="","✗",IF(INDEX('RAW DATA'!$M:$M,'Row Index'!AL49)="",INDEX('RAW DATA'!$L:$L,'Row Index'!AL49),INDEX('RAW DATA'!$M:$M,'Row Index'!AL49)))</f>
        <v>69.0732862963423</v>
      </c>
      <c r="AM53" s="17" t="n">
        <f aca="false">IF('Row Index'!AM49="","✗",IF(INDEX('RAW DATA'!$M:$M,'Row Index'!AM49)="",INDEX('RAW DATA'!$L:$L,'Row Index'!AM49),INDEX('RAW DATA'!$M:$M,'Row Index'!AM49)))</f>
        <v>68.0805552739495</v>
      </c>
      <c r="AN53" s="17" t="n">
        <f aca="false">IF('Row Index'!AN49="","✗",IF(INDEX('RAW DATA'!$M:$M,'Row Index'!AN49)="",INDEX('RAW DATA'!$L:$L,'Row Index'!AN49),INDEX('RAW DATA'!$M:$M,'Row Index'!AN49)))</f>
        <v>68.6741336253466</v>
      </c>
      <c r="AO53" s="17" t="n">
        <f aca="false">IF('Row Index'!AO49="","✗",IF(INDEX('RAW DATA'!$M:$M,'Row Index'!AO49)="",INDEX('RAW DATA'!$L:$L,'Row Index'!AO49),INDEX('RAW DATA'!$M:$M,'Row Index'!AO49)))</f>
        <v>69.1320755703564</v>
      </c>
      <c r="AP53" s="17" t="n">
        <f aca="false">IF('Row Index'!AP49="","✗",IF(INDEX('RAW DATA'!$M:$M,'Row Index'!AP49)="",INDEX('RAW DATA'!$L:$L,'Row Index'!AP49),INDEX('RAW DATA'!$M:$M,'Row Index'!AP49)))</f>
        <v>69.1583517007649</v>
      </c>
      <c r="AQ53" s="17" t="n">
        <f aca="false">IF('Row Index'!AQ49="","✗",IF(INDEX('RAW DATA'!$M:$M,'Row Index'!AQ49)="",INDEX('RAW DATA'!$L:$L,'Row Index'!AQ49),INDEX('RAW DATA'!$M:$M,'Row Index'!AQ49)))</f>
        <v>69.0644259686147</v>
      </c>
    </row>
    <row r="54" customFormat="false" ht="15" hidden="false" customHeight="false" outlineLevel="0" collapsed="false">
      <c r="A54" s="32" t="s">
        <v>307</v>
      </c>
      <c r="B54" s="33" t="s">
        <v>248</v>
      </c>
      <c r="C54" s="17" t="n">
        <f aca="false">IF('Row Index'!C50="","✗",IF(INDEX('RAW DATA'!$M:$M,'Row Index'!C50)="",INDEX('RAW DATA'!$L:$L,'Row Index'!C50),INDEX('RAW DATA'!$M:$M,'Row Index'!C50)))</f>
        <v>37.5438404344325</v>
      </c>
      <c r="D54" s="17" t="n">
        <f aca="false">IF('Row Index'!D50="","✗",IF(INDEX('RAW DATA'!$M:$M,'Row Index'!D50)="",INDEX('RAW DATA'!$L:$L,'Row Index'!D50),INDEX('RAW DATA'!$M:$M,'Row Index'!D50)))</f>
        <v>37.5350483988175</v>
      </c>
      <c r="E54" s="17" t="n">
        <f aca="false">IF('Row Index'!E50="","✗",IF(INDEX('RAW DATA'!$M:$M,'Row Index'!E50)="",INDEX('RAW DATA'!$L:$L,'Row Index'!E50),INDEX('RAW DATA'!$M:$M,'Row Index'!E50)))</f>
        <v>40.3121697952955</v>
      </c>
      <c r="F54" s="17" t="n">
        <f aca="false">IF('Row Index'!F50="","✗",IF(INDEX('RAW DATA'!$M:$M,'Row Index'!F50)="",INDEX('RAW DATA'!$L:$L,'Row Index'!F50),INDEX('RAW DATA'!$M:$M,'Row Index'!F50)))</f>
        <v>35.6922543510904</v>
      </c>
      <c r="G54" s="18" t="n">
        <f aca="false">IF('Row Index'!G50="","✗",IF(INDEX('RAW DATA'!$M:$M,'Row Index'!G50)="",INDEX('RAW DATA'!$L:$L,'Row Index'!G50),INDEX('RAW DATA'!$M:$M,'Row Index'!G50)))</f>
        <v>38.3137988247234</v>
      </c>
      <c r="H54" s="17" t="n">
        <f aca="false">IF('Row Index'!H50="","✗",IF(INDEX('RAW DATA'!$M:$M,'Row Index'!H50)="",INDEX('RAW DATA'!$L:$L,'Row Index'!H50),INDEX('RAW DATA'!$M:$M,'Row Index'!H50)))</f>
        <v>35.2564425587958</v>
      </c>
      <c r="I54" s="17" t="n">
        <f aca="false">IF('Row Index'!I50="","✗",IF(INDEX('RAW DATA'!$M:$M,'Row Index'!I50)="",INDEX('RAW DATA'!$L:$L,'Row Index'!I50),INDEX('RAW DATA'!$M:$M,'Row Index'!I50)))</f>
        <v>41.2854893406037</v>
      </c>
      <c r="J54" s="17" t="n">
        <f aca="false">IF('Row Index'!J50="","✗",IF(INDEX('RAW DATA'!$M:$M,'Row Index'!J50)="",INDEX('RAW DATA'!$L:$L,'Row Index'!J50),INDEX('RAW DATA'!$M:$M,'Row Index'!J50)))</f>
        <v>37.212299585287</v>
      </c>
      <c r="K54" s="17" t="n">
        <f aca="false">IF('Row Index'!K50="","✗",IF(INDEX('RAW DATA'!$M:$M,'Row Index'!K50)="",INDEX('RAW DATA'!$L:$L,'Row Index'!K50),INDEX('RAW DATA'!$M:$M,'Row Index'!K50)))</f>
        <v>42.5476664343287</v>
      </c>
      <c r="L54" s="17" t="n">
        <f aca="false">IF('Row Index'!L50="","✗",IF(INDEX('RAW DATA'!$M:$M,'Row Index'!L50)="",INDEX('RAW DATA'!$L:$L,'Row Index'!L50),INDEX('RAW DATA'!$M:$M,'Row Index'!L50)))</f>
        <v>39.0148517895877</v>
      </c>
      <c r="M54" s="17" t="n">
        <f aca="false">IF('Row Index'!M50="","✗",IF(INDEX('RAW DATA'!$M:$M,'Row Index'!M50)="",INDEX('RAW DATA'!$L:$L,'Row Index'!M50),INDEX('RAW DATA'!$M:$M,'Row Index'!M50)))</f>
        <v>43.57855364761</v>
      </c>
      <c r="N54" s="17" t="n">
        <f aca="false">IF('Row Index'!N50="","✗",IF(INDEX('RAW DATA'!$M:$M,'Row Index'!N50)="",INDEX('RAW DATA'!$L:$L,'Row Index'!N50),INDEX('RAW DATA'!$M:$M,'Row Index'!N50)))</f>
        <v>42.4989111127406</v>
      </c>
      <c r="O54" s="17" t="n">
        <f aca="false">IF('Row Index'!O50="","✗",IF(INDEX('RAW DATA'!$M:$M,'Row Index'!O50)="",INDEX('RAW DATA'!$L:$L,'Row Index'!O50),INDEX('RAW DATA'!$M:$M,'Row Index'!O50)))</f>
        <v>41.6309307313934</v>
      </c>
      <c r="P54" s="17" t="n">
        <f aca="false">IF('Row Index'!P50="","✗",IF(INDEX('RAW DATA'!$M:$M,'Row Index'!P50)="",INDEX('RAW DATA'!$L:$L,'Row Index'!P50),INDEX('RAW DATA'!$M:$M,'Row Index'!P50)))</f>
        <v>42.4083886830125</v>
      </c>
      <c r="Q54" s="17" t="n">
        <f aca="false">IF('Row Index'!Q50="","✗",IF(INDEX('RAW DATA'!$M:$M,'Row Index'!Q50)="",INDEX('RAW DATA'!$L:$L,'Row Index'!Q50),INDEX('RAW DATA'!$M:$M,'Row Index'!Q50)))</f>
        <v>43.1189766935599</v>
      </c>
      <c r="R54" s="17" t="n">
        <f aca="false">IF('Row Index'!R50="","✗",IF(INDEX('RAW DATA'!$M:$M,'Row Index'!R50)="",INDEX('RAW DATA'!$L:$L,'Row Index'!R50),INDEX('RAW DATA'!$M:$M,'Row Index'!R50)))</f>
        <v>43.7869411785077</v>
      </c>
      <c r="S54" s="17" t="n">
        <f aca="false">IF('Row Index'!S50="","✗",IF(INDEX('RAW DATA'!$M:$M,'Row Index'!S50)="",INDEX('RAW DATA'!$L:$L,'Row Index'!S50),INDEX('RAW DATA'!$M:$M,'Row Index'!S50)))</f>
        <v>46.2382569616164</v>
      </c>
      <c r="T54" s="17" t="n">
        <f aca="false">IF('Row Index'!T50="","✗",IF(INDEX('RAW DATA'!$M:$M,'Row Index'!T50)="",INDEX('RAW DATA'!$L:$L,'Row Index'!T50),INDEX('RAW DATA'!$M:$M,'Row Index'!T50)))</f>
        <v>45.5774835428628</v>
      </c>
      <c r="U54" s="17" t="n">
        <f aca="false">IF('Row Index'!U50="","✗",IF(INDEX('RAW DATA'!$M:$M,'Row Index'!U50)="",INDEX('RAW DATA'!$L:$L,'Row Index'!U50),INDEX('RAW DATA'!$M:$M,'Row Index'!U50)))</f>
        <v>46.1035545246159</v>
      </c>
      <c r="V54" s="17" t="n">
        <f aca="false">IF('Row Index'!V50="","✗",IF(INDEX('RAW DATA'!$M:$M,'Row Index'!V50)="",INDEX('RAW DATA'!$L:$L,'Row Index'!V50),INDEX('RAW DATA'!$M:$M,'Row Index'!V50)))</f>
        <v>46.7387586020726</v>
      </c>
      <c r="W54" s="17" t="n">
        <f aca="false">IF('Row Index'!W50="","✗",IF(INDEX('RAW DATA'!$M:$M,'Row Index'!W50)="",INDEX('RAW DATA'!$L:$L,'Row Index'!W50),INDEX('RAW DATA'!$M:$M,'Row Index'!W50)))</f>
        <v>47.0799704999256</v>
      </c>
      <c r="X54" s="17" t="n">
        <f aca="false">IF('Row Index'!X50="","✗",IF(INDEX('RAW DATA'!$M:$M,'Row Index'!X50)="",INDEX('RAW DATA'!$L:$L,'Row Index'!X50),INDEX('RAW DATA'!$M:$M,'Row Index'!X50)))</f>
        <v>47.5272994021734</v>
      </c>
      <c r="Y54" s="17" t="n">
        <f aca="false">IF('Row Index'!Y50="","✗",IF(INDEX('RAW DATA'!$M:$M,'Row Index'!Y50)="",INDEX('RAW DATA'!$L:$L,'Row Index'!Y50),INDEX('RAW DATA'!$M:$M,'Row Index'!Y50)))</f>
        <v>48.6649821287864</v>
      </c>
      <c r="Z54" s="18" t="n">
        <f aca="false">IF('Row Index'!Z50="","✗",IF(INDEX('RAW DATA'!$M:$M,'Row Index'!Z50)="",INDEX('RAW DATA'!$L:$L,'Row Index'!Z50),INDEX('RAW DATA'!$M:$M,'Row Index'!Z50)))</f>
        <v>51.2842141040233</v>
      </c>
      <c r="AA54" s="19" t="str">
        <f aca="false">IF('Row Index'!AA50="","⏳",IF(INDEX('RAW DATA'!$M:$M,'Row Index'!AA50)="",INDEX('RAW DATA'!$L:$L,'Row Index'!AA50),INDEX('RAW DATA'!$M:$M,'Row Index'!AA50)))</f>
        <v>⏳</v>
      </c>
      <c r="AB54" s="17" t="n">
        <f aca="false">IF('Row Index'!AB50="","✗",IF(INDEX('RAW DATA'!$M:$M,'Row Index'!AB50)="",INDEX('RAW DATA'!$L:$L,'Row Index'!AB50),INDEX('RAW DATA'!$M:$M,'Row Index'!AB50)))</f>
        <v>51.5701784064513</v>
      </c>
      <c r="AC54" s="17" t="n">
        <f aca="false">IF('Row Index'!AC50="","✗",IF(INDEX('RAW DATA'!$M:$M,'Row Index'!AC50)="",INDEX('RAW DATA'!$L:$L,'Row Index'!AC50),INDEX('RAW DATA'!$M:$M,'Row Index'!AC50)))</f>
        <v>53.9267933347001</v>
      </c>
      <c r="AD54" s="17" t="n">
        <f aca="false">IF('Row Index'!AD50="","✗",IF(INDEX('RAW DATA'!$M:$M,'Row Index'!AD50)="",INDEX('RAW DATA'!$L:$L,'Row Index'!AD50),INDEX('RAW DATA'!$M:$M,'Row Index'!AD50)))</f>
        <v>54.3099695417141</v>
      </c>
      <c r="AE54" s="17" t="n">
        <f aca="false">IF('Row Index'!AE50="","✗",IF(INDEX('RAW DATA'!$M:$M,'Row Index'!AE50)="",INDEX('RAW DATA'!$L:$L,'Row Index'!AE50),INDEX('RAW DATA'!$M:$M,'Row Index'!AE50)))</f>
        <v>56.9874200902301</v>
      </c>
      <c r="AF54" s="17" t="n">
        <f aca="false">IF('Row Index'!AF50="","✗",IF(INDEX('RAW DATA'!$M:$M,'Row Index'!AF50)="",INDEX('RAW DATA'!$L:$L,'Row Index'!AF50),INDEX('RAW DATA'!$M:$M,'Row Index'!AF50)))</f>
        <v>58.7209251814931</v>
      </c>
      <c r="AG54" s="17" t="n">
        <f aca="false">IF('Row Index'!AG50="","✗",IF(INDEX('RAW DATA'!$M:$M,'Row Index'!AG50)="",INDEX('RAW DATA'!$L:$L,'Row Index'!AG50),INDEX('RAW DATA'!$M:$M,'Row Index'!AG50)))</f>
        <v>58.8792077846407</v>
      </c>
      <c r="AH54" s="17" t="n">
        <f aca="false">IF('Row Index'!AH50="","✗",IF(INDEX('RAW DATA'!$M:$M,'Row Index'!AH50)="",INDEX('RAW DATA'!$L:$L,'Row Index'!AH50),INDEX('RAW DATA'!$M:$M,'Row Index'!AH50)))</f>
        <v>61.8425890491266</v>
      </c>
      <c r="AI54" s="17" t="n">
        <f aca="false">IF('Row Index'!AI50="","✗",IF(INDEX('RAW DATA'!$M:$M,'Row Index'!AI50)="",INDEX('RAW DATA'!$L:$L,'Row Index'!AI50),INDEX('RAW DATA'!$M:$M,'Row Index'!AI50)))</f>
        <v>63.5076370806135</v>
      </c>
      <c r="AJ54" s="20" t="n">
        <f aca="false">IF('Row Index'!AJ50="","✗",IF(INDEX('RAW DATA'!$M:$M,'Row Index'!AJ50)="",INDEX('RAW DATA'!$L:$L,'Row Index'!AJ50),INDEX('RAW DATA'!$M:$M,'Row Index'!AJ50)))</f>
        <v>64.0693460864289</v>
      </c>
      <c r="AK54" s="17" t="n">
        <f aca="false">IF('Row Index'!AK50="","✗",IF(INDEX('RAW DATA'!$M:$M,'Row Index'!AK50)="",INDEX('RAW DATA'!$L:$L,'Row Index'!AK50),INDEX('RAW DATA'!$M:$M,'Row Index'!AK50)))</f>
        <v>64.7700598568142</v>
      </c>
      <c r="AL54" s="21" t="n">
        <f aca="false">IF('Row Index'!AL50="","✗",IF(INDEX('RAW DATA'!$M:$M,'Row Index'!AL50)="",INDEX('RAW DATA'!$L:$L,'Row Index'!AL50),INDEX('RAW DATA'!$M:$M,'Row Index'!AL50)))</f>
        <v>66.8495573805673</v>
      </c>
      <c r="AM54" s="17" t="n">
        <f aca="false">IF('Row Index'!AM50="","✗",IF(INDEX('RAW DATA'!$M:$M,'Row Index'!AM50)="",INDEX('RAW DATA'!$L:$L,'Row Index'!AM50),INDEX('RAW DATA'!$M:$M,'Row Index'!AM50)))</f>
        <v>67.2405603971964</v>
      </c>
      <c r="AN54" s="17" t="n">
        <f aca="false">IF('Row Index'!AN50="","✗",IF(INDEX('RAW DATA'!$M:$M,'Row Index'!AN50)="",INDEX('RAW DATA'!$L:$L,'Row Index'!AN50),INDEX('RAW DATA'!$M:$M,'Row Index'!AN50)))</f>
        <v>67.1534086648843</v>
      </c>
      <c r="AO54" s="17" t="n">
        <f aca="false">IF('Row Index'!AO50="","✗",IF(INDEX('RAW DATA'!$M:$M,'Row Index'!AO50)="",INDEX('RAW DATA'!$L:$L,'Row Index'!AO50),INDEX('RAW DATA'!$M:$M,'Row Index'!AO50)))</f>
        <v>68.6400270619272</v>
      </c>
      <c r="AP54" s="17" t="n">
        <f aca="false">IF('Row Index'!AP50="","✗",IF(INDEX('RAW DATA'!$M:$M,'Row Index'!AP50)="",INDEX('RAW DATA'!$L:$L,'Row Index'!AP50),INDEX('RAW DATA'!$M:$M,'Row Index'!AP50)))</f>
        <v>68.381389607832</v>
      </c>
      <c r="AQ54" s="17" t="n">
        <f aca="false">IF('Row Index'!AQ50="","✗",IF(INDEX('RAW DATA'!$M:$M,'Row Index'!AQ50)="",INDEX('RAW DATA'!$L:$L,'Row Index'!AQ50),INDEX('RAW DATA'!$M:$M,'Row Index'!AQ50)))</f>
        <v>68.5452174417173</v>
      </c>
    </row>
    <row r="55" customFormat="false" ht="15" hidden="false" customHeight="false" outlineLevel="0" collapsed="false">
      <c r="A55" s="32" t="s">
        <v>310</v>
      </c>
      <c r="B55" s="33" t="s">
        <v>248</v>
      </c>
      <c r="C55" s="17" t="n">
        <f aca="false">IF('Row Index'!C51="","✗",IF(INDEX('RAW DATA'!$M:$M,'Row Index'!C51)="",INDEX('RAW DATA'!$L:$L,'Row Index'!C51),INDEX('RAW DATA'!$M:$M,'Row Index'!C51)))</f>
        <v>34.51247280697</v>
      </c>
      <c r="D55" s="17" t="n">
        <f aca="false">IF('Row Index'!D51="","✗",IF(INDEX('RAW DATA'!$M:$M,'Row Index'!D51)="",INDEX('RAW DATA'!$L:$L,'Row Index'!D51),INDEX('RAW DATA'!$M:$M,'Row Index'!D51)))</f>
        <v>35.1874311800763</v>
      </c>
      <c r="E55" s="17" t="n">
        <f aca="false">IF('Row Index'!E51="","✗",IF(INDEX('RAW DATA'!$M:$M,'Row Index'!E51)="",INDEX('RAW DATA'!$L:$L,'Row Index'!E51),INDEX('RAW DATA'!$M:$M,'Row Index'!E51)))</f>
        <v>37.8099254498604</v>
      </c>
      <c r="F55" s="17" t="n">
        <f aca="false">IF('Row Index'!F51="","✗",IF(INDEX('RAW DATA'!$M:$M,'Row Index'!F51)="",INDEX('RAW DATA'!$L:$L,'Row Index'!F51),INDEX('RAW DATA'!$M:$M,'Row Index'!F51)))</f>
        <v>33.8253740082565</v>
      </c>
      <c r="G55" s="18" t="n">
        <f aca="false">IF('Row Index'!G51="","✗",IF(INDEX('RAW DATA'!$M:$M,'Row Index'!G51)="",INDEX('RAW DATA'!$L:$L,'Row Index'!G51),INDEX('RAW DATA'!$M:$M,'Row Index'!G51)))</f>
        <v>35.9802801448312</v>
      </c>
      <c r="H55" s="25" t="n">
        <f aca="false">IF('Row Index'!H51="","✗",IF(INDEX('RAW DATA'!$M:$M,'Row Index'!H51)="",INDEX('RAW DATA'!$L:$L,'Row Index'!H51),INDEX('RAW DATA'!$M:$M,'Row Index'!H51)))</f>
        <v>33.5705339264704</v>
      </c>
      <c r="I55" s="17" t="n">
        <f aca="false">IF('Row Index'!I51="","✗",IF(INDEX('RAW DATA'!$M:$M,'Row Index'!I51)="",INDEX('RAW DATA'!$L:$L,'Row Index'!I51),INDEX('RAW DATA'!$M:$M,'Row Index'!I51)))</f>
        <v>38.3425764930192</v>
      </c>
      <c r="J55" s="17" t="n">
        <f aca="false">IF('Row Index'!J51="","✗",IF(INDEX('RAW DATA'!$M:$M,'Row Index'!J51)="",INDEX('RAW DATA'!$L:$L,'Row Index'!J51),INDEX('RAW DATA'!$M:$M,'Row Index'!J51)))</f>
        <v>35.9086841840882</v>
      </c>
      <c r="K55" s="17" t="n">
        <f aca="false">IF('Row Index'!K51="","✗",IF(INDEX('RAW DATA'!$M:$M,'Row Index'!K51)="",INDEX('RAW DATA'!$L:$L,'Row Index'!K51),INDEX('RAW DATA'!$M:$M,'Row Index'!K51)))</f>
        <v>40.4650996935109</v>
      </c>
      <c r="L55" s="17" t="n">
        <f aca="false">IF('Row Index'!L51="","✗",IF(INDEX('RAW DATA'!$M:$M,'Row Index'!L51)="",INDEX('RAW DATA'!$L:$L,'Row Index'!L51),INDEX('RAW DATA'!$M:$M,'Row Index'!L51)))</f>
        <v>37.6645070736186</v>
      </c>
      <c r="M55" s="17" t="n">
        <f aca="false">IF('Row Index'!M51="","✗",IF(INDEX('RAW DATA'!$M:$M,'Row Index'!M51)="",INDEX('RAW DATA'!$L:$L,'Row Index'!M51),INDEX('RAW DATA'!$M:$M,'Row Index'!M51)))</f>
        <v>41.8658615201229</v>
      </c>
      <c r="N55" s="17" t="n">
        <f aca="false">IF('Row Index'!N51="","✗",IF(INDEX('RAW DATA'!$M:$M,'Row Index'!N51)="",INDEX('RAW DATA'!$L:$L,'Row Index'!N51),INDEX('RAW DATA'!$M:$M,'Row Index'!N51)))</f>
        <v>39.9744764246492</v>
      </c>
      <c r="O55" s="17" t="n">
        <f aca="false">IF('Row Index'!O51="","✗",IF(INDEX('RAW DATA'!$M:$M,'Row Index'!O51)="",INDEX('RAW DATA'!$L:$L,'Row Index'!O51),INDEX('RAW DATA'!$M:$M,'Row Index'!O51)))</f>
        <v>40.3254017904332</v>
      </c>
      <c r="P55" s="17" t="n">
        <f aca="false">IF('Row Index'!P51="","✗",IF(INDEX('RAW DATA'!$M:$M,'Row Index'!P51)="",INDEX('RAW DATA'!$L:$L,'Row Index'!P51),INDEX('RAW DATA'!$M:$M,'Row Index'!P51)))</f>
        <v>40.0026437622773</v>
      </c>
      <c r="Q55" s="17" t="n">
        <f aca="false">IF('Row Index'!Q51="","✗",IF(INDEX('RAW DATA'!$M:$M,'Row Index'!Q51)="",INDEX('RAW DATA'!$L:$L,'Row Index'!Q51),INDEX('RAW DATA'!$M:$M,'Row Index'!Q51)))</f>
        <v>41.6368520040766</v>
      </c>
      <c r="R55" s="17" t="n">
        <f aca="false">IF('Row Index'!R51="","✗",IF(INDEX('RAW DATA'!$M:$M,'Row Index'!R51)="",INDEX('RAW DATA'!$L:$L,'Row Index'!R51),INDEX('RAW DATA'!$M:$M,'Row Index'!R51)))</f>
        <v>42.8269460627995</v>
      </c>
      <c r="S55" s="17" t="n">
        <f aca="false">IF('Row Index'!S51="","✗",IF(INDEX('RAW DATA'!$M:$M,'Row Index'!S51)="",INDEX('RAW DATA'!$L:$L,'Row Index'!S51),INDEX('RAW DATA'!$M:$M,'Row Index'!S51)))</f>
        <v>44.1555516847042</v>
      </c>
      <c r="T55" s="17" t="n">
        <f aca="false">IF('Row Index'!T51="","✗",IF(INDEX('RAW DATA'!$M:$M,'Row Index'!T51)="",INDEX('RAW DATA'!$L:$L,'Row Index'!T51),INDEX('RAW DATA'!$M:$M,'Row Index'!T51)))</f>
        <v>43.6920885365946</v>
      </c>
      <c r="U55" s="17" t="n">
        <f aca="false">IF('Row Index'!U51="","✗",IF(INDEX('RAW DATA'!$M:$M,'Row Index'!U51)="",INDEX('RAW DATA'!$L:$L,'Row Index'!U51),INDEX('RAW DATA'!$M:$M,'Row Index'!U51)))</f>
        <v>44.8878364619314</v>
      </c>
      <c r="V55" s="17" t="n">
        <f aca="false">IF('Row Index'!V51="","✗",IF(INDEX('RAW DATA'!$M:$M,'Row Index'!V51)="",INDEX('RAW DATA'!$L:$L,'Row Index'!V51),INDEX('RAW DATA'!$M:$M,'Row Index'!V51)))</f>
        <v>45.9981316766041</v>
      </c>
      <c r="W55" s="17" t="n">
        <f aca="false">IF('Row Index'!W51="","✗",IF(INDEX('RAW DATA'!$M:$M,'Row Index'!W51)="",INDEX('RAW DATA'!$L:$L,'Row Index'!W51),INDEX('RAW DATA'!$M:$M,'Row Index'!W51)))</f>
        <v>46.3922235921381</v>
      </c>
      <c r="X55" s="17" t="n">
        <f aca="false">IF('Row Index'!X51="","✗",IF(INDEX('RAW DATA'!$M:$M,'Row Index'!X51)="",INDEX('RAW DATA'!$L:$L,'Row Index'!X51),INDEX('RAW DATA'!$M:$M,'Row Index'!X51)))</f>
        <v>46.8362430314233</v>
      </c>
      <c r="Y55" s="17" t="n">
        <f aca="false">IF('Row Index'!Y51="","✗",IF(INDEX('RAW DATA'!$M:$M,'Row Index'!Y51)="",INDEX('RAW DATA'!$L:$L,'Row Index'!Y51),INDEX('RAW DATA'!$M:$M,'Row Index'!Y51)))</f>
        <v>47.8515180636749</v>
      </c>
      <c r="Z55" s="18" t="n">
        <f aca="false">IF('Row Index'!Z51="","✗",IF(INDEX('RAW DATA'!$M:$M,'Row Index'!Z51)="",INDEX('RAW DATA'!$L:$L,'Row Index'!Z51),INDEX('RAW DATA'!$M:$M,'Row Index'!Z51)))</f>
        <v>48.8191168066979</v>
      </c>
      <c r="AA55" s="19" t="str">
        <f aca="false">IF('Row Index'!AA51="","⏳",IF(INDEX('RAW DATA'!$M:$M,'Row Index'!AA51)="",INDEX('RAW DATA'!$L:$L,'Row Index'!AA51),INDEX('RAW DATA'!$M:$M,'Row Index'!AA51)))</f>
        <v>⏳</v>
      </c>
      <c r="AB55" s="17" t="n">
        <f aca="false">IF('Row Index'!AB51="","✗",IF(INDEX('RAW DATA'!$M:$M,'Row Index'!AB51)="",INDEX('RAW DATA'!$L:$L,'Row Index'!AB51),INDEX('RAW DATA'!$M:$M,'Row Index'!AB51)))</f>
        <v>49.8990209187809</v>
      </c>
      <c r="AC55" s="17" t="n">
        <f aca="false">IF('Row Index'!AC51="","✗",IF(INDEX('RAW DATA'!$M:$M,'Row Index'!AC51)="",INDEX('RAW DATA'!$L:$L,'Row Index'!AC51),INDEX('RAW DATA'!$M:$M,'Row Index'!AC51)))</f>
        <v>52.5315864897323</v>
      </c>
      <c r="AD55" s="17" t="n">
        <f aca="false">IF('Row Index'!AD51="","✗",IF(INDEX('RAW DATA'!$M:$M,'Row Index'!AD51)="",INDEX('RAW DATA'!$L:$L,'Row Index'!AD51),INDEX('RAW DATA'!$M:$M,'Row Index'!AD51)))</f>
        <v>52.8929360447781</v>
      </c>
      <c r="AE55" s="17" t="n">
        <f aca="false">IF('Row Index'!AE51="","✗",IF(INDEX('RAW DATA'!$M:$M,'Row Index'!AE51)="",INDEX('RAW DATA'!$L:$L,'Row Index'!AE51),INDEX('RAW DATA'!$M:$M,'Row Index'!AE51)))</f>
        <v>54.5357791661202</v>
      </c>
      <c r="AF55" s="17" t="n">
        <f aca="false">IF('Row Index'!AF51="","✗",IF(INDEX('RAW DATA'!$M:$M,'Row Index'!AF51)="",INDEX('RAW DATA'!$L:$L,'Row Index'!AF51),INDEX('RAW DATA'!$M:$M,'Row Index'!AF51)))</f>
        <v>56.921376808362</v>
      </c>
      <c r="AG55" s="17" t="n">
        <f aca="false">IF('Row Index'!AG51="","✗",IF(INDEX('RAW DATA'!$M:$M,'Row Index'!AG51)="",INDEX('RAW DATA'!$L:$L,'Row Index'!AG51),INDEX('RAW DATA'!$M:$M,'Row Index'!AG51)))</f>
        <v>56.2389768803923</v>
      </c>
      <c r="AH55" s="17" t="n">
        <f aca="false">IF('Row Index'!AH51="","✗",IF(INDEX('RAW DATA'!$M:$M,'Row Index'!AH51)="",INDEX('RAW DATA'!$L:$L,'Row Index'!AH51),INDEX('RAW DATA'!$M:$M,'Row Index'!AH51)))</f>
        <v>59.1368030266283</v>
      </c>
      <c r="AI55" s="17" t="n">
        <f aca="false">IF('Row Index'!AI51="","✗",IF(INDEX('RAW DATA'!$M:$M,'Row Index'!AI51)="",INDEX('RAW DATA'!$L:$L,'Row Index'!AI51),INDEX('RAW DATA'!$M:$M,'Row Index'!AI51)))</f>
        <v>60.3507856216638</v>
      </c>
      <c r="AJ55" s="17" t="n">
        <f aca="false">IF('Row Index'!AJ51="","✗",IF(INDEX('RAW DATA'!$M:$M,'Row Index'!AJ51)="",INDEX('RAW DATA'!$L:$L,'Row Index'!AJ51),INDEX('RAW DATA'!$M:$M,'Row Index'!AJ51)))</f>
        <v>62.5065612102489</v>
      </c>
      <c r="AK55" s="17" t="n">
        <f aca="false">IF('Row Index'!AK51="","✗",IF(INDEX('RAW DATA'!$M:$M,'Row Index'!AK51)="",INDEX('RAW DATA'!$L:$L,'Row Index'!AK51),INDEX('RAW DATA'!$M:$M,'Row Index'!AK51)))</f>
        <v>62.273303683057</v>
      </c>
      <c r="AL55" s="17" t="n">
        <f aca="false">IF('Row Index'!AL51="","✗",IF(INDEX('RAW DATA'!$M:$M,'Row Index'!AL51)="",INDEX('RAW DATA'!$L:$L,'Row Index'!AL51),INDEX('RAW DATA'!$M:$M,'Row Index'!AL51)))</f>
        <v>65.7489361172483</v>
      </c>
      <c r="AM55" s="17" t="n">
        <f aca="false">IF('Row Index'!AM51="","✗",IF(INDEX('RAW DATA'!$M:$M,'Row Index'!AM51)="",INDEX('RAW DATA'!$L:$L,'Row Index'!AM51),INDEX('RAW DATA'!$M:$M,'Row Index'!AM51)))</f>
        <v>65.9202733280141</v>
      </c>
      <c r="AN55" s="17" t="n">
        <f aca="false">IF('Row Index'!AN51="","✗",IF(INDEX('RAW DATA'!$M:$M,'Row Index'!AN51)="",INDEX('RAW DATA'!$L:$L,'Row Index'!AN51),INDEX('RAW DATA'!$M:$M,'Row Index'!AN51)))</f>
        <v>66.4795853611213</v>
      </c>
      <c r="AO55" s="17" t="n">
        <f aca="false">IF('Row Index'!AO51="","✗",IF(INDEX('RAW DATA'!$M:$M,'Row Index'!AO51)="",INDEX('RAW DATA'!$L:$L,'Row Index'!AO51),INDEX('RAW DATA'!$M:$M,'Row Index'!AO51)))</f>
        <v>67.6244944816881</v>
      </c>
      <c r="AP55" s="17" t="n">
        <f aca="false">IF('Row Index'!AP51="","✗",IF(INDEX('RAW DATA'!$M:$M,'Row Index'!AP51)="",INDEX('RAW DATA'!$L:$L,'Row Index'!AP51),INDEX('RAW DATA'!$M:$M,'Row Index'!AP51)))</f>
        <v>68.1614894820135</v>
      </c>
      <c r="AQ55" s="17" t="n">
        <f aca="false">IF('Row Index'!AQ51="","✗",IF(INDEX('RAW DATA'!$M:$M,'Row Index'!AQ51)="",INDEX('RAW DATA'!$L:$L,'Row Index'!AQ51),INDEX('RAW DATA'!$M:$M,'Row Index'!AQ51)))</f>
        <v>68.3281354221577</v>
      </c>
    </row>
    <row r="56" customFormat="false" ht="15" hidden="false" customHeight="false" outlineLevel="0" collapsed="false">
      <c r="A56" s="32" t="s">
        <v>313</v>
      </c>
      <c r="B56" s="33" t="s">
        <v>248</v>
      </c>
      <c r="C56" s="17" t="n">
        <f aca="false">IF('Row Index'!C52="","✗",IF(INDEX('RAW DATA'!$M:$M,'Row Index'!C52)="",INDEX('RAW DATA'!$L:$L,'Row Index'!C52),INDEX('RAW DATA'!$M:$M,'Row Index'!C52)))</f>
        <v>32.7795575831936</v>
      </c>
      <c r="D56" s="17" t="n">
        <f aca="false">IF('Row Index'!D52="","✗",IF(INDEX('RAW DATA'!$M:$M,'Row Index'!D52)="",INDEX('RAW DATA'!$L:$L,'Row Index'!D52),INDEX('RAW DATA'!$M:$M,'Row Index'!D52)))</f>
        <v>34.3438900457706</v>
      </c>
      <c r="E56" s="17" t="n">
        <f aca="false">IF('Row Index'!E52="","✗",IF(INDEX('RAW DATA'!$M:$M,'Row Index'!E52)="",INDEX('RAW DATA'!$L:$L,'Row Index'!E52),INDEX('RAW DATA'!$M:$M,'Row Index'!E52)))</f>
        <v>35.9090772153105</v>
      </c>
      <c r="F56" s="17" t="n">
        <f aca="false">IF('Row Index'!F52="","✗",IF(INDEX('RAW DATA'!$M:$M,'Row Index'!F52)="",INDEX('RAW DATA'!$L:$L,'Row Index'!F52),INDEX('RAW DATA'!$M:$M,'Row Index'!F52)))</f>
        <v>33.336455571407</v>
      </c>
      <c r="G56" s="18" t="n">
        <f aca="false">IF('Row Index'!G52="","✗",IF(INDEX('RAW DATA'!$M:$M,'Row Index'!G52)="",INDEX('RAW DATA'!$L:$L,'Row Index'!G52),INDEX('RAW DATA'!$M:$M,'Row Index'!G52)))</f>
        <v>36.3912361884261</v>
      </c>
      <c r="H56" s="17" t="n">
        <f aca="false">IF('Row Index'!H52="","✗",IF(INDEX('RAW DATA'!$M:$M,'Row Index'!H52)="",INDEX('RAW DATA'!$L:$L,'Row Index'!H52),INDEX('RAW DATA'!$M:$M,'Row Index'!H52)))</f>
        <v>33.6434217532215</v>
      </c>
      <c r="I56" s="17" t="n">
        <f aca="false">IF('Row Index'!I52="","✗",IF(INDEX('RAW DATA'!$M:$M,'Row Index'!I52)="",INDEX('RAW DATA'!$L:$L,'Row Index'!I52),INDEX('RAW DATA'!$M:$M,'Row Index'!I52)))</f>
        <v>36.1112601108384</v>
      </c>
      <c r="J56" s="17" t="n">
        <f aca="false">IF('Row Index'!J52="","✗",IF(INDEX('RAW DATA'!$M:$M,'Row Index'!J52)="",INDEX('RAW DATA'!$L:$L,'Row Index'!J52),INDEX('RAW DATA'!$M:$M,'Row Index'!J52)))</f>
        <v>35.2681606388547</v>
      </c>
      <c r="K56" s="17" t="n">
        <f aca="false">IF('Row Index'!K52="","✗",IF(INDEX('RAW DATA'!$M:$M,'Row Index'!K52)="",INDEX('RAW DATA'!$L:$L,'Row Index'!K52),INDEX('RAW DATA'!$M:$M,'Row Index'!K52)))</f>
        <v>38.0814429323028</v>
      </c>
      <c r="L56" s="17" t="n">
        <f aca="false">IF('Row Index'!L52="","✗",IF(INDEX('RAW DATA'!$M:$M,'Row Index'!L52)="",INDEX('RAW DATA'!$L:$L,'Row Index'!L52),INDEX('RAW DATA'!$M:$M,'Row Index'!L52)))</f>
        <v>37.9388403098049</v>
      </c>
      <c r="M56" s="17" t="n">
        <f aca="false">IF('Row Index'!M52="","✗",IF(INDEX('RAW DATA'!$M:$M,'Row Index'!M52)="",INDEX('RAW DATA'!$L:$L,'Row Index'!M52),INDEX('RAW DATA'!$M:$M,'Row Index'!M52)))</f>
        <v>40.0480319752263</v>
      </c>
      <c r="N56" s="17" t="n">
        <f aca="false">IF('Row Index'!N52="","✗",IF(INDEX('RAW DATA'!$M:$M,'Row Index'!N52)="",INDEX('RAW DATA'!$L:$L,'Row Index'!N52),INDEX('RAW DATA'!$M:$M,'Row Index'!N52)))</f>
        <v>37.5093174135515</v>
      </c>
      <c r="O56" s="17" t="n">
        <f aca="false">IF('Row Index'!O52="","✗",IF(INDEX('RAW DATA'!$M:$M,'Row Index'!O52)="",INDEX('RAW DATA'!$L:$L,'Row Index'!O52),INDEX('RAW DATA'!$M:$M,'Row Index'!O52)))</f>
        <v>38.0412421053912</v>
      </c>
      <c r="P56" s="17" t="n">
        <f aca="false">IF('Row Index'!P52="","✗",IF(INDEX('RAW DATA'!$M:$M,'Row Index'!P52)="",INDEX('RAW DATA'!$L:$L,'Row Index'!P52),INDEX('RAW DATA'!$M:$M,'Row Index'!P52)))</f>
        <v>37.9019039681068</v>
      </c>
      <c r="Q56" s="17" t="n">
        <f aca="false">IF('Row Index'!Q52="","✗",IF(INDEX('RAW DATA'!$M:$M,'Row Index'!Q52)="",INDEX('RAW DATA'!$L:$L,'Row Index'!Q52),INDEX('RAW DATA'!$M:$M,'Row Index'!Q52)))</f>
        <v>39.3533698284208</v>
      </c>
      <c r="R56" s="17" t="n">
        <f aca="false">IF('Row Index'!R52="","✗",IF(INDEX('RAW DATA'!$M:$M,'Row Index'!R52)="",INDEX('RAW DATA'!$L:$L,'Row Index'!R52),INDEX('RAW DATA'!$M:$M,'Row Index'!R52)))</f>
        <v>41.1411849238895</v>
      </c>
      <c r="S56" s="17" t="n">
        <f aca="false">IF('Row Index'!S52="","✗",IF(INDEX('RAW DATA'!$M:$M,'Row Index'!S52)="",INDEX('RAW DATA'!$L:$L,'Row Index'!S52),INDEX('RAW DATA'!$M:$M,'Row Index'!S52)))</f>
        <v>40.5976480296266</v>
      </c>
      <c r="T56" s="17" t="n">
        <f aca="false">IF('Row Index'!T52="","✗",IF(INDEX('RAW DATA'!$M:$M,'Row Index'!T52)="",INDEX('RAW DATA'!$L:$L,'Row Index'!T52),INDEX('RAW DATA'!$M:$M,'Row Index'!T52)))</f>
        <v>40.4438208785437</v>
      </c>
      <c r="U56" s="17" t="n">
        <f aca="false">IF('Row Index'!U52="","✗",IF(INDEX('RAW DATA'!$M:$M,'Row Index'!U52)="",INDEX('RAW DATA'!$L:$L,'Row Index'!U52),INDEX('RAW DATA'!$M:$M,'Row Index'!U52)))</f>
        <v>42.8719271059583</v>
      </c>
      <c r="V56" s="17" t="n">
        <f aca="false">IF('Row Index'!V52="","✗",IF(INDEX('RAW DATA'!$M:$M,'Row Index'!V52)="",INDEX('RAW DATA'!$L:$L,'Row Index'!V52),INDEX('RAW DATA'!$M:$M,'Row Index'!V52)))</f>
        <v>43.5285223963174</v>
      </c>
      <c r="W56" s="29" t="n">
        <f aca="false">IF('Row Index'!W52="","✗",IF(INDEX('RAW DATA'!$M:$M,'Row Index'!W52)="",INDEX('RAW DATA'!$L:$L,'Row Index'!W52),INDEX('RAW DATA'!$M:$M,'Row Index'!W52)))</f>
        <v>42.6693773004416</v>
      </c>
      <c r="X56" s="25" t="n">
        <f aca="false">IF('Row Index'!X52="","✗",IF(INDEX('RAW DATA'!$M:$M,'Row Index'!X52)="",INDEX('RAW DATA'!$L:$L,'Row Index'!X52),INDEX('RAW DATA'!$M:$M,'Row Index'!X52)))</f>
        <v>45.4026418544954</v>
      </c>
      <c r="Y56" s="17" t="n">
        <f aca="false">IF('Row Index'!Y52="","✗",IF(INDEX('RAW DATA'!$M:$M,'Row Index'!Y52)="",INDEX('RAW DATA'!$L:$L,'Row Index'!Y52),INDEX('RAW DATA'!$M:$M,'Row Index'!Y52)))</f>
        <v>45.6296307877045</v>
      </c>
      <c r="Z56" s="18" t="n">
        <f aca="false">IF('Row Index'!Z52="","✗",IF(INDEX('RAW DATA'!$M:$M,'Row Index'!Z52)="",INDEX('RAW DATA'!$L:$L,'Row Index'!Z52),INDEX('RAW DATA'!$M:$M,'Row Index'!Z52)))</f>
        <v>48.3963621204564</v>
      </c>
      <c r="AA56" s="19" t="str">
        <f aca="false">IF('Row Index'!AA52="","⏳",IF(INDEX('RAW DATA'!$M:$M,'Row Index'!AA52)="",INDEX('RAW DATA'!$L:$L,'Row Index'!AA52),INDEX('RAW DATA'!$M:$M,'Row Index'!AA52)))</f>
        <v>⏳</v>
      </c>
      <c r="AB56" s="17" t="n">
        <f aca="false">IF('Row Index'!AB52="","✗",IF(INDEX('RAW DATA'!$M:$M,'Row Index'!AB52)="",INDEX('RAW DATA'!$L:$L,'Row Index'!AB52),INDEX('RAW DATA'!$M:$M,'Row Index'!AB52)))</f>
        <v>48.9904681893726</v>
      </c>
      <c r="AC56" s="17" t="n">
        <f aca="false">IF('Row Index'!AC52="","✗",IF(INDEX('RAW DATA'!$M:$M,'Row Index'!AC52)="",INDEX('RAW DATA'!$L:$L,'Row Index'!AC52),INDEX('RAW DATA'!$M:$M,'Row Index'!AC52)))</f>
        <v>50.8873843699405</v>
      </c>
      <c r="AD56" s="17" t="n">
        <f aca="false">IF('Row Index'!AD52="","✗",IF(INDEX('RAW DATA'!$M:$M,'Row Index'!AD52)="",INDEX('RAW DATA'!$L:$L,'Row Index'!AD52),INDEX('RAW DATA'!$M:$M,'Row Index'!AD52)))</f>
        <v>51.2355500350208</v>
      </c>
      <c r="AE56" s="17" t="n">
        <f aca="false">IF('Row Index'!AE52="","✗",IF(INDEX('RAW DATA'!$M:$M,'Row Index'!AE52)="",INDEX('RAW DATA'!$L:$L,'Row Index'!AE52),INDEX('RAW DATA'!$M:$M,'Row Index'!AE52)))</f>
        <v>53.8274841865302</v>
      </c>
      <c r="AF56" s="17" t="n">
        <f aca="false">IF('Row Index'!AF52="","✗",IF(INDEX('RAW DATA'!$M:$M,'Row Index'!AF52)="",INDEX('RAW DATA'!$L:$L,'Row Index'!AF52),INDEX('RAW DATA'!$M:$M,'Row Index'!AF52)))</f>
        <v>55.926940284623</v>
      </c>
      <c r="AG56" s="17" t="n">
        <f aca="false">IF('Row Index'!AG52="","✗",IF(INDEX('RAW DATA'!$M:$M,'Row Index'!AG52)="",INDEX('RAW DATA'!$L:$L,'Row Index'!AG52),INDEX('RAW DATA'!$M:$M,'Row Index'!AG52)))</f>
        <v>56.5468472236354</v>
      </c>
      <c r="AH56" s="17" t="n">
        <f aca="false">IF('Row Index'!AH52="","✗",IF(INDEX('RAW DATA'!$M:$M,'Row Index'!AH52)="",INDEX('RAW DATA'!$L:$L,'Row Index'!AH52),INDEX('RAW DATA'!$M:$M,'Row Index'!AH52)))</f>
        <v>59.4896801181761</v>
      </c>
      <c r="AI56" s="17" t="n">
        <f aca="false">IF('Row Index'!AI52="","✗",IF(INDEX('RAW DATA'!$M:$M,'Row Index'!AI52)="",INDEX('RAW DATA'!$L:$L,'Row Index'!AI52),INDEX('RAW DATA'!$M:$M,'Row Index'!AI52)))</f>
        <v>61.2723450749793</v>
      </c>
      <c r="AJ56" s="17" t="n">
        <f aca="false">IF('Row Index'!AJ52="","✗",IF(INDEX('RAW DATA'!$M:$M,'Row Index'!AJ52)="",INDEX('RAW DATA'!$L:$L,'Row Index'!AJ52),INDEX('RAW DATA'!$M:$M,'Row Index'!AJ52)))</f>
        <v>63.1554766175563</v>
      </c>
      <c r="AK56" s="17" t="n">
        <f aca="false">IF('Row Index'!AK52="","✗",IF(INDEX('RAW DATA'!$M:$M,'Row Index'!AK52)="",INDEX('RAW DATA'!$L:$L,'Row Index'!AK52),INDEX('RAW DATA'!$M:$M,'Row Index'!AK52)))</f>
        <v>63.700550316001</v>
      </c>
      <c r="AL56" s="17" t="n">
        <f aca="false">IF('Row Index'!AL52="","✗",IF(INDEX('RAW DATA'!$M:$M,'Row Index'!AL52)="",INDEX('RAW DATA'!$L:$L,'Row Index'!AL52),INDEX('RAW DATA'!$M:$M,'Row Index'!AL52)))</f>
        <v>65.7003448250143</v>
      </c>
      <c r="AM56" s="17" t="n">
        <f aca="false">IF('Row Index'!AM52="","✗",IF(INDEX('RAW DATA'!$M:$M,'Row Index'!AM52)="",INDEX('RAW DATA'!$L:$L,'Row Index'!AM52),INDEX('RAW DATA'!$M:$M,'Row Index'!AM52)))</f>
        <v>66.2878297960232</v>
      </c>
      <c r="AN56" s="17" t="n">
        <f aca="false">IF('Row Index'!AN52="","✗",IF(INDEX('RAW DATA'!$M:$M,'Row Index'!AN52)="",INDEX('RAW DATA'!$L:$L,'Row Index'!AN52),INDEX('RAW DATA'!$M:$M,'Row Index'!AN52)))</f>
        <v>66.3727199193973</v>
      </c>
      <c r="AO56" s="17" t="n">
        <f aca="false">IF('Row Index'!AO52="","✗",IF(INDEX('RAW DATA'!$M:$M,'Row Index'!AO52)="",INDEX('RAW DATA'!$L:$L,'Row Index'!AO52),INDEX('RAW DATA'!$M:$M,'Row Index'!AO52)))</f>
        <v>67.939792711093</v>
      </c>
      <c r="AP56" s="17" t="n">
        <f aca="false">IF('Row Index'!AP52="","✗",IF(INDEX('RAW DATA'!$M:$M,'Row Index'!AP52)="",INDEX('RAW DATA'!$L:$L,'Row Index'!AP52),INDEX('RAW DATA'!$M:$M,'Row Index'!AP52)))</f>
        <v>68.2266961726434</v>
      </c>
      <c r="AQ56" s="17" t="n">
        <f aca="false">IF('Row Index'!AQ52="","✗",IF(INDEX('RAW DATA'!$M:$M,'Row Index'!AQ52)="",INDEX('RAW DATA'!$L:$L,'Row Index'!AQ52),INDEX('RAW DATA'!$M:$M,'Row Index'!AQ52)))</f>
        <v>68.0795175793214</v>
      </c>
    </row>
    <row r="57" customFormat="false" ht="15" hidden="false" customHeight="false" outlineLevel="0" collapsed="false">
      <c r="A57" s="32" t="s">
        <v>316</v>
      </c>
      <c r="B57" s="33" t="s">
        <v>248</v>
      </c>
      <c r="C57" s="17" t="n">
        <f aca="false">IF('Row Index'!C53="","✗",IF(INDEX('RAW DATA'!$M:$M,'Row Index'!C53)="",INDEX('RAW DATA'!$L:$L,'Row Index'!C53),INDEX('RAW DATA'!$M:$M,'Row Index'!C53)))</f>
        <v>33.5581626645313</v>
      </c>
      <c r="D57" s="17" t="n">
        <f aca="false">IF('Row Index'!D53="","✗",IF(INDEX('RAW DATA'!$M:$M,'Row Index'!D53)="",INDEX('RAW DATA'!$L:$L,'Row Index'!D53),INDEX('RAW DATA'!$M:$M,'Row Index'!D53)))</f>
        <v>34.6876110198464</v>
      </c>
      <c r="E57" s="17" t="n">
        <f aca="false">IF('Row Index'!E53="","✗",IF(INDEX('RAW DATA'!$M:$M,'Row Index'!E53)="",INDEX('RAW DATA'!$L:$L,'Row Index'!E53),INDEX('RAW DATA'!$M:$M,'Row Index'!E53)))</f>
        <v>36.0081452644478</v>
      </c>
      <c r="F57" s="17" t="n">
        <f aca="false">IF('Row Index'!F53="","✗",IF(INDEX('RAW DATA'!$M:$M,'Row Index'!F53)="",INDEX('RAW DATA'!$L:$L,'Row Index'!F53),INDEX('RAW DATA'!$M:$M,'Row Index'!F53)))</f>
        <v>33.1927159046426</v>
      </c>
      <c r="G57" s="35" t="n">
        <f aca="false">IF('Row Index'!G53="","✗",IF(INDEX('RAW DATA'!$M:$M,'Row Index'!G53)="",INDEX('RAW DATA'!$L:$L,'Row Index'!G53),INDEX('RAW DATA'!$M:$M,'Row Index'!G53)))</f>
        <v>42.7588576604483</v>
      </c>
      <c r="H57" s="17" t="n">
        <f aca="false">IF('Row Index'!H53="","✗",IF(INDEX('RAW DATA'!$M:$M,'Row Index'!H53)="",INDEX('RAW DATA'!$L:$L,'Row Index'!H53),INDEX('RAW DATA'!$M:$M,'Row Index'!H53)))</f>
        <v>33.2253105803927</v>
      </c>
      <c r="I57" s="17" t="n">
        <f aca="false">IF('Row Index'!I53="","✗",IF(INDEX('RAW DATA'!$M:$M,'Row Index'!I53)="",INDEX('RAW DATA'!$L:$L,'Row Index'!I53),INDEX('RAW DATA'!$M:$M,'Row Index'!I53)))</f>
        <v>36.7678568457113</v>
      </c>
      <c r="J57" s="17" t="n">
        <f aca="false">IF('Row Index'!J53="","✗",IF(INDEX('RAW DATA'!$M:$M,'Row Index'!J53)="",INDEX('RAW DATA'!$L:$L,'Row Index'!J53),INDEX('RAW DATA'!$M:$M,'Row Index'!J53)))</f>
        <v>36.1871196380277</v>
      </c>
      <c r="K57" s="17" t="n">
        <f aca="false">IF('Row Index'!K53="","✗",IF(INDEX('RAW DATA'!$M:$M,'Row Index'!K53)="",INDEX('RAW DATA'!$L:$L,'Row Index'!K53),INDEX('RAW DATA'!$M:$M,'Row Index'!K53)))</f>
        <v>39.2095334098993</v>
      </c>
      <c r="L57" s="17" t="n">
        <f aca="false">IF('Row Index'!L53="","✗",IF(INDEX('RAW DATA'!$M:$M,'Row Index'!L53)="",INDEX('RAW DATA'!$L:$L,'Row Index'!L53),INDEX('RAW DATA'!$M:$M,'Row Index'!L53)))</f>
        <v>36.98100820168</v>
      </c>
      <c r="M57" s="17" t="n">
        <f aca="false">IF('Row Index'!M53="","✗",IF(INDEX('RAW DATA'!$M:$M,'Row Index'!M53)="",INDEX('RAW DATA'!$L:$L,'Row Index'!M53),INDEX('RAW DATA'!$M:$M,'Row Index'!M53)))</f>
        <v>40.2859798097769</v>
      </c>
      <c r="N57" s="17" t="n">
        <f aca="false">IF('Row Index'!N53="","✗",IF(INDEX('RAW DATA'!$M:$M,'Row Index'!N53)="",INDEX('RAW DATA'!$L:$L,'Row Index'!N53),INDEX('RAW DATA'!$M:$M,'Row Index'!N53)))</f>
        <v>38.6410913450163</v>
      </c>
      <c r="O57" s="17" t="n">
        <f aca="false">IF('Row Index'!O53="","✗",IF(INDEX('RAW DATA'!$M:$M,'Row Index'!O53)="",INDEX('RAW DATA'!$L:$L,'Row Index'!O53),INDEX('RAW DATA'!$M:$M,'Row Index'!O53)))</f>
        <v>38.6678055535037</v>
      </c>
      <c r="P57" s="17" t="n">
        <f aca="false">IF('Row Index'!P53="","✗",IF(INDEX('RAW DATA'!$M:$M,'Row Index'!P53)="",INDEX('RAW DATA'!$L:$L,'Row Index'!P53),INDEX('RAW DATA'!$M:$M,'Row Index'!P53)))</f>
        <v>38.9904238889991</v>
      </c>
      <c r="Q57" s="17" t="n">
        <f aca="false">IF('Row Index'!Q53="","✗",IF(INDEX('RAW DATA'!$M:$M,'Row Index'!Q53)="",INDEX('RAW DATA'!$L:$L,'Row Index'!Q53),INDEX('RAW DATA'!$M:$M,'Row Index'!Q53)))</f>
        <v>39.9501783812744</v>
      </c>
      <c r="R57" s="17" t="n">
        <f aca="false">IF('Row Index'!R53="","✗",IF(INDEX('RAW DATA'!$M:$M,'Row Index'!R53)="",INDEX('RAW DATA'!$L:$L,'Row Index'!R53),INDEX('RAW DATA'!$M:$M,'Row Index'!R53)))</f>
        <v>41.0622992031317</v>
      </c>
      <c r="S57" s="17" t="n">
        <f aca="false">IF('Row Index'!S53="","✗",IF(INDEX('RAW DATA'!$M:$M,'Row Index'!S53)="",INDEX('RAW DATA'!$L:$L,'Row Index'!S53),INDEX('RAW DATA'!$M:$M,'Row Index'!S53)))</f>
        <v>42.6927953307391</v>
      </c>
      <c r="T57" s="17" t="n">
        <f aca="false">IF('Row Index'!T53="","✗",IF(INDEX('RAW DATA'!$M:$M,'Row Index'!T53)="",INDEX('RAW DATA'!$L:$L,'Row Index'!T53),INDEX('RAW DATA'!$M:$M,'Row Index'!T53)))</f>
        <v>41.2815843170506</v>
      </c>
      <c r="U57" s="17" t="n">
        <f aca="false">IF('Row Index'!U53="","✗",IF(INDEX('RAW DATA'!$M:$M,'Row Index'!U53)="",INDEX('RAW DATA'!$L:$L,'Row Index'!U53),INDEX('RAW DATA'!$M:$M,'Row Index'!U53)))</f>
        <v>43.5953224688621</v>
      </c>
      <c r="V57" s="17" t="n">
        <f aca="false">IF('Row Index'!V53="","✗",IF(INDEX('RAW DATA'!$M:$M,'Row Index'!V53)="",INDEX('RAW DATA'!$L:$L,'Row Index'!V53),INDEX('RAW DATA'!$M:$M,'Row Index'!V53)))</f>
        <v>43.7470341882116</v>
      </c>
      <c r="W57" s="20" t="n">
        <f aca="false">IF('Row Index'!W53="","✗",IF(INDEX('RAW DATA'!$M:$M,'Row Index'!W53)="",INDEX('RAW DATA'!$L:$L,'Row Index'!W53),INDEX('RAW DATA'!$M:$M,'Row Index'!W53)))</f>
        <v>43.7231177506194</v>
      </c>
      <c r="X57" s="17" t="n">
        <f aca="false">IF('Row Index'!X53="","✗",IF(INDEX('RAW DATA'!$M:$M,'Row Index'!X53)="",INDEX('RAW DATA'!$L:$L,'Row Index'!X53),INDEX('RAW DATA'!$M:$M,'Row Index'!X53)))</f>
        <v>46.5361239677631</v>
      </c>
      <c r="Y57" s="17" t="n">
        <f aca="false">IF('Row Index'!Y53="","✗",IF(INDEX('RAW DATA'!$M:$M,'Row Index'!Y53)="",INDEX('RAW DATA'!$L:$L,'Row Index'!Y53),INDEX('RAW DATA'!$M:$M,'Row Index'!Y53)))</f>
        <v>47.1913911305964</v>
      </c>
      <c r="Z57" s="18" t="n">
        <f aca="false">IF('Row Index'!Z53="","✗",IF(INDEX('RAW DATA'!$M:$M,'Row Index'!Z53)="",INDEX('RAW DATA'!$L:$L,'Row Index'!Z53),INDEX('RAW DATA'!$M:$M,'Row Index'!Z53)))</f>
        <v>48.811729119421</v>
      </c>
      <c r="AA57" s="19" t="str">
        <f aca="false">IF('Row Index'!AA53="","⏳",IF(INDEX('RAW DATA'!$M:$M,'Row Index'!AA53)="",INDEX('RAW DATA'!$L:$L,'Row Index'!AA53),INDEX('RAW DATA'!$M:$M,'Row Index'!AA53)))</f>
        <v>⏳</v>
      </c>
      <c r="AB57" s="17" t="n">
        <f aca="false">IF('Row Index'!AB53="","✗",IF(INDEX('RAW DATA'!$M:$M,'Row Index'!AB53)="",INDEX('RAW DATA'!$L:$L,'Row Index'!AB53),INDEX('RAW DATA'!$M:$M,'Row Index'!AB53)))</f>
        <v>49.7752641477266</v>
      </c>
      <c r="AC57" s="17" t="n">
        <f aca="false">IF('Row Index'!AC53="","✗",IF(INDEX('RAW DATA'!$M:$M,'Row Index'!AC53)="",INDEX('RAW DATA'!$L:$L,'Row Index'!AC53),INDEX('RAW DATA'!$M:$M,'Row Index'!AC53)))</f>
        <v>49.5279543186543</v>
      </c>
      <c r="AD57" s="17" t="n">
        <f aca="false">IF('Row Index'!AD53="","✗",IF(INDEX('RAW DATA'!$M:$M,'Row Index'!AD53)="",INDEX('RAW DATA'!$L:$L,'Row Index'!AD53),INDEX('RAW DATA'!$M:$M,'Row Index'!AD53)))</f>
        <v>51.4446425811805</v>
      </c>
      <c r="AE57" s="17" t="n">
        <f aca="false">IF('Row Index'!AE53="","✗",IF(INDEX('RAW DATA'!$M:$M,'Row Index'!AE53)="",INDEX('RAW DATA'!$L:$L,'Row Index'!AE53),INDEX('RAW DATA'!$M:$M,'Row Index'!AE53)))</f>
        <v>53.3848385709991</v>
      </c>
      <c r="AF57" s="17" t="n">
        <f aca="false">IF('Row Index'!AF53="","✗",IF(INDEX('RAW DATA'!$M:$M,'Row Index'!AF53)="",INDEX('RAW DATA'!$L:$L,'Row Index'!AF53),INDEX('RAW DATA'!$M:$M,'Row Index'!AF53)))</f>
        <v>55.276826323478</v>
      </c>
      <c r="AG57" s="17" t="n">
        <f aca="false">IF('Row Index'!AG53="","✗",IF(INDEX('RAW DATA'!$M:$M,'Row Index'!AG53)="",INDEX('RAW DATA'!$L:$L,'Row Index'!AG53),INDEX('RAW DATA'!$M:$M,'Row Index'!AG53)))</f>
        <v>55.4431442712238</v>
      </c>
      <c r="AH57" s="17" t="n">
        <f aca="false">IF('Row Index'!AH53="","✗",IF(INDEX('RAW DATA'!$M:$M,'Row Index'!AH53)="",INDEX('RAW DATA'!$L:$L,'Row Index'!AH53),INDEX('RAW DATA'!$M:$M,'Row Index'!AH53)))</f>
        <v>58.22738952174</v>
      </c>
      <c r="AI57" s="17" t="n">
        <f aca="false">IF('Row Index'!AI53="","✗",IF(INDEX('RAW DATA'!$M:$M,'Row Index'!AI53)="",INDEX('RAW DATA'!$L:$L,'Row Index'!AI53),INDEX('RAW DATA'!$M:$M,'Row Index'!AI53)))</f>
        <v>59.3241061520973</v>
      </c>
      <c r="AJ57" s="17" t="n">
        <f aca="false">IF('Row Index'!AJ53="","✗",IF(INDEX('RAW DATA'!$M:$M,'Row Index'!AJ53)="",INDEX('RAW DATA'!$L:$L,'Row Index'!AJ53),INDEX('RAW DATA'!$M:$M,'Row Index'!AJ53)))</f>
        <v>61.6967461453652</v>
      </c>
      <c r="AK57" s="17" t="n">
        <f aca="false">IF('Row Index'!AK53="","✗",IF(INDEX('RAW DATA'!$M:$M,'Row Index'!AK53)="",INDEX('RAW DATA'!$L:$L,'Row Index'!AK53),INDEX('RAW DATA'!$M:$M,'Row Index'!AK53)))</f>
        <v>62.4725590777944</v>
      </c>
      <c r="AL57" s="17" t="n">
        <f aca="false">IF('Row Index'!AL53="","✗",IF(INDEX('RAW DATA'!$M:$M,'Row Index'!AL53)="",INDEX('RAW DATA'!$L:$L,'Row Index'!AL53),INDEX('RAW DATA'!$M:$M,'Row Index'!AL53)))</f>
        <v>64.9015247363175</v>
      </c>
      <c r="AM57" s="17" t="n">
        <f aca="false">IF('Row Index'!AM53="","✗",IF(INDEX('RAW DATA'!$M:$M,'Row Index'!AM53)="",INDEX('RAW DATA'!$L:$L,'Row Index'!AM53),INDEX('RAW DATA'!$M:$M,'Row Index'!AM53)))</f>
        <v>65.8863484007219</v>
      </c>
      <c r="AN57" s="17" t="n">
        <f aca="false">IF('Row Index'!AN53="","✗",IF(INDEX('RAW DATA'!$M:$M,'Row Index'!AN53)="",INDEX('RAW DATA'!$L:$L,'Row Index'!AN53),INDEX('RAW DATA'!$M:$M,'Row Index'!AN53)))</f>
        <v>65.47900954704</v>
      </c>
      <c r="AO57" s="17" t="n">
        <f aca="false">IF('Row Index'!AO53="","✗",IF(INDEX('RAW DATA'!$M:$M,'Row Index'!AO53)="",INDEX('RAW DATA'!$L:$L,'Row Index'!AO53),INDEX('RAW DATA'!$M:$M,'Row Index'!AO53)))</f>
        <v>66.7425652387698</v>
      </c>
      <c r="AP57" s="17" t="n">
        <f aca="false">IF('Row Index'!AP53="","✗",IF(INDEX('RAW DATA'!$M:$M,'Row Index'!AP53)="",INDEX('RAW DATA'!$L:$L,'Row Index'!AP53),INDEX('RAW DATA'!$M:$M,'Row Index'!AP53)))</f>
        <v>67.6515322449544</v>
      </c>
      <c r="AQ57" s="17" t="n">
        <f aca="false">IF('Row Index'!AQ53="","✗",IF(INDEX('RAW DATA'!$M:$M,'Row Index'!AQ53)="",INDEX('RAW DATA'!$L:$L,'Row Index'!AQ53),INDEX('RAW DATA'!$M:$M,'Row Index'!AQ53)))</f>
        <v>67.895105671922</v>
      </c>
    </row>
    <row r="58" customFormat="false" ht="15" hidden="false" customHeight="false" outlineLevel="0" collapsed="false">
      <c r="A58" s="32" t="s">
        <v>319</v>
      </c>
      <c r="B58" s="33" t="s">
        <v>248</v>
      </c>
      <c r="C58" s="17" t="n">
        <f aca="false">IF('Row Index'!C54="","✗",IF(INDEX('RAW DATA'!$M:$M,'Row Index'!C54)="",INDEX('RAW DATA'!$L:$L,'Row Index'!C54),INDEX('RAW DATA'!$M:$M,'Row Index'!C54)))</f>
        <v>40.9727027668489</v>
      </c>
      <c r="D58" s="17" t="n">
        <f aca="false">IF('Row Index'!D54="","✗",IF(INDEX('RAW DATA'!$M:$M,'Row Index'!D54)="",INDEX('RAW DATA'!$L:$L,'Row Index'!D54),INDEX('RAW DATA'!$M:$M,'Row Index'!D54)))</f>
        <v>37.1769595397699</v>
      </c>
      <c r="E58" s="17" t="n">
        <f aca="false">IF('Row Index'!E54="","✗",IF(INDEX('RAW DATA'!$M:$M,'Row Index'!E54)="",INDEX('RAW DATA'!$L:$L,'Row Index'!E54),INDEX('RAW DATA'!$M:$M,'Row Index'!E54)))</f>
        <v>42.3861406614126</v>
      </c>
      <c r="F58" s="17" t="n">
        <f aca="false">IF('Row Index'!F54="","✗",IF(INDEX('RAW DATA'!$M:$M,'Row Index'!F54)="",INDEX('RAW DATA'!$L:$L,'Row Index'!F54),INDEX('RAW DATA'!$M:$M,'Row Index'!F54)))</f>
        <v>35.4025980045322</v>
      </c>
      <c r="G58" s="26" t="str">
        <f aca="false">IF('Row Index'!G54="","✗",IF(INDEX('RAW DATA'!$M:$M,'Row Index'!G54)="",INDEX('RAW DATA'!$L:$L,'Row Index'!G54),INDEX('RAW DATA'!$M:$M,'Row Index'!G54)))</f>
        <v>✗</v>
      </c>
      <c r="H58" s="17" t="n">
        <f aca="false">IF('Row Index'!H54="","✗",IF(INDEX('RAW DATA'!$M:$M,'Row Index'!H54)="",INDEX('RAW DATA'!$L:$L,'Row Index'!H54),INDEX('RAW DATA'!$M:$M,'Row Index'!H54)))</f>
        <v>35.6220525613176</v>
      </c>
      <c r="I58" s="17" t="n">
        <f aca="false">IF('Row Index'!I54="","✗",IF(INDEX('RAW DATA'!$M:$M,'Row Index'!I54)="",INDEX('RAW DATA'!$L:$L,'Row Index'!I54),INDEX('RAW DATA'!$M:$M,'Row Index'!I54)))</f>
        <v>41.7879349251741</v>
      </c>
      <c r="J58" s="17" t="n">
        <f aca="false">IF('Row Index'!J54="","✗",IF(INDEX('RAW DATA'!$M:$M,'Row Index'!J54)="",INDEX('RAW DATA'!$L:$L,'Row Index'!J54),INDEX('RAW DATA'!$M:$M,'Row Index'!J54)))</f>
        <v>37.7390135951425</v>
      </c>
      <c r="K58" s="23" t="n">
        <f aca="false">IF('Row Index'!K54="","✗",IF(INDEX('RAW DATA'!$M:$M,'Row Index'!K54)="",INDEX('RAW DATA'!$L:$L,'Row Index'!K54),INDEX('RAW DATA'!$M:$M,'Row Index'!K54)))</f>
        <v>41.9298963918206</v>
      </c>
      <c r="L58" s="17" t="n">
        <f aca="false">IF('Row Index'!L54="","✗",IF(INDEX('RAW DATA'!$M:$M,'Row Index'!L54)="",INDEX('RAW DATA'!$L:$L,'Row Index'!L54),INDEX('RAW DATA'!$M:$M,'Row Index'!L54)))</f>
        <v>38.6144129922366</v>
      </c>
      <c r="M58" s="17" t="n">
        <f aca="false">IF('Row Index'!M54="","✗",IF(INDEX('RAW DATA'!$M:$M,'Row Index'!M54)="",INDEX('RAW DATA'!$L:$L,'Row Index'!M54),INDEX('RAW DATA'!$M:$M,'Row Index'!M54)))</f>
        <v>43.1634784205207</v>
      </c>
      <c r="N58" s="17" t="n">
        <f aca="false">IF('Row Index'!N54="","✗",IF(INDEX('RAW DATA'!$M:$M,'Row Index'!N54)="",INDEX('RAW DATA'!$L:$L,'Row Index'!N54),INDEX('RAW DATA'!$M:$M,'Row Index'!N54)))</f>
        <v>41.5786053181062</v>
      </c>
      <c r="O58" s="17" t="n">
        <f aca="false">IF('Row Index'!O54="","✗",IF(INDEX('RAW DATA'!$M:$M,'Row Index'!O54)="",INDEX('RAW DATA'!$L:$L,'Row Index'!O54),INDEX('RAW DATA'!$M:$M,'Row Index'!O54)))</f>
        <v>41.6694228675223</v>
      </c>
      <c r="P58" s="17" t="n">
        <f aca="false">IF('Row Index'!P54="","✗",IF(INDEX('RAW DATA'!$M:$M,'Row Index'!P54)="",INDEX('RAW DATA'!$L:$L,'Row Index'!P54),INDEX('RAW DATA'!$M:$M,'Row Index'!P54)))</f>
        <v>41.3493643011898</v>
      </c>
      <c r="Q58" s="17" t="n">
        <f aca="false">IF('Row Index'!Q54="","✗",IF(INDEX('RAW DATA'!$M:$M,'Row Index'!Q54)="",INDEX('RAW DATA'!$L:$L,'Row Index'!Q54),INDEX('RAW DATA'!$M:$M,'Row Index'!Q54)))</f>
        <v>42.331637031735</v>
      </c>
      <c r="R58" s="17" t="n">
        <f aca="false">IF('Row Index'!R54="","✗",IF(INDEX('RAW DATA'!$M:$M,'Row Index'!R54)="",INDEX('RAW DATA'!$L:$L,'Row Index'!R54),INDEX('RAW DATA'!$M:$M,'Row Index'!R54)))</f>
        <v>43.8053818913032</v>
      </c>
      <c r="S58" s="17" t="n">
        <f aca="false">IF('Row Index'!S54="","✗",IF(INDEX('RAW DATA'!$M:$M,'Row Index'!S54)="",INDEX('RAW DATA'!$L:$L,'Row Index'!S54),INDEX('RAW DATA'!$M:$M,'Row Index'!S54)))</f>
        <v>44.4333635263779</v>
      </c>
      <c r="T58" s="17" t="n">
        <f aca="false">IF('Row Index'!T54="","✗",IF(INDEX('RAW DATA'!$M:$M,'Row Index'!T54)="",INDEX('RAW DATA'!$L:$L,'Row Index'!T54),INDEX('RAW DATA'!$M:$M,'Row Index'!T54)))</f>
        <v>42.919877999514</v>
      </c>
      <c r="U58" s="17" t="n">
        <f aca="false">IF('Row Index'!U54="","✗",IF(INDEX('RAW DATA'!$M:$M,'Row Index'!U54)="",INDEX('RAW DATA'!$L:$L,'Row Index'!U54),INDEX('RAW DATA'!$M:$M,'Row Index'!U54)))</f>
        <v>45.461251546098</v>
      </c>
      <c r="V58" s="17" t="n">
        <f aca="false">IF('Row Index'!V54="","✗",IF(INDEX('RAW DATA'!$M:$M,'Row Index'!V54)="",INDEX('RAW DATA'!$L:$L,'Row Index'!V54),INDEX('RAW DATA'!$M:$M,'Row Index'!V54)))</f>
        <v>46.3876742739527</v>
      </c>
      <c r="W58" s="17" t="n">
        <f aca="false">IF('Row Index'!W54="","✗",IF(INDEX('RAW DATA'!$M:$M,'Row Index'!W54)="",INDEX('RAW DATA'!$L:$L,'Row Index'!W54),INDEX('RAW DATA'!$M:$M,'Row Index'!W54)))</f>
        <v>45.5325606745883</v>
      </c>
      <c r="X58" s="23" t="n">
        <f aca="false">IF('Row Index'!X54="","✗",IF(INDEX('RAW DATA'!$M:$M,'Row Index'!X54)="",INDEX('RAW DATA'!$L:$L,'Row Index'!X54),INDEX('RAW DATA'!$M:$M,'Row Index'!X54)))</f>
        <v>45.0396042901845</v>
      </c>
      <c r="Y58" s="17" t="n">
        <f aca="false">IF('Row Index'!Y54="","✗",IF(INDEX('RAW DATA'!$M:$M,'Row Index'!Y54)="",INDEX('RAW DATA'!$L:$L,'Row Index'!Y54),INDEX('RAW DATA'!$M:$M,'Row Index'!Y54)))</f>
        <v>46.8080391573097</v>
      </c>
      <c r="Z58" s="18" t="n">
        <f aca="false">IF('Row Index'!Z54="","✗",IF(INDEX('RAW DATA'!$M:$M,'Row Index'!Z54)="",INDEX('RAW DATA'!$L:$L,'Row Index'!Z54),INDEX('RAW DATA'!$M:$M,'Row Index'!Z54)))</f>
        <v>48.2313747257898</v>
      </c>
      <c r="AA58" s="19" t="str">
        <f aca="false">IF('Row Index'!AA54="","⏳",IF(INDEX('RAW DATA'!$M:$M,'Row Index'!AA54)="",INDEX('RAW DATA'!$L:$L,'Row Index'!AA54),INDEX('RAW DATA'!$M:$M,'Row Index'!AA54)))</f>
        <v>⏳</v>
      </c>
      <c r="AB58" s="17" t="n">
        <f aca="false">IF('Row Index'!AB54="","✗",IF(INDEX('RAW DATA'!$M:$M,'Row Index'!AB54)="",INDEX('RAW DATA'!$L:$L,'Row Index'!AB54),INDEX('RAW DATA'!$M:$M,'Row Index'!AB54)))</f>
        <v>48.5828811444477</v>
      </c>
      <c r="AC58" s="17" t="n">
        <f aca="false">IF('Row Index'!AC54="","✗",IF(INDEX('RAW DATA'!$M:$M,'Row Index'!AC54)="",INDEX('RAW DATA'!$L:$L,'Row Index'!AC54),INDEX('RAW DATA'!$M:$M,'Row Index'!AC54)))</f>
        <v>47.2699276495834</v>
      </c>
      <c r="AD58" s="17" t="n">
        <f aca="false">IF('Row Index'!AD54="","✗",IF(INDEX('RAW DATA'!$M:$M,'Row Index'!AD54)="",INDEX('RAW DATA'!$L:$L,'Row Index'!AD54),INDEX('RAW DATA'!$M:$M,'Row Index'!AD54)))</f>
        <v>50.276464222846</v>
      </c>
      <c r="AE58" s="17" t="n">
        <f aca="false">IF('Row Index'!AE54="","✗",IF(INDEX('RAW DATA'!$M:$M,'Row Index'!AE54)="",INDEX('RAW DATA'!$L:$L,'Row Index'!AE54),INDEX('RAW DATA'!$M:$M,'Row Index'!AE54)))</f>
        <v>50.5220299221934</v>
      </c>
      <c r="AF58" s="17" t="n">
        <f aca="false">IF('Row Index'!AF54="","✗",IF(INDEX('RAW DATA'!$M:$M,'Row Index'!AF54)="",INDEX('RAW DATA'!$L:$L,'Row Index'!AF54),INDEX('RAW DATA'!$M:$M,'Row Index'!AF54)))</f>
        <v>53.9411581888062</v>
      </c>
      <c r="AG58" s="17" t="n">
        <f aca="false">IF('Row Index'!AG54="","✗",IF(INDEX('RAW DATA'!$M:$M,'Row Index'!AG54)="",INDEX('RAW DATA'!$L:$L,'Row Index'!AG54),INDEX('RAW DATA'!$M:$M,'Row Index'!AG54)))</f>
        <v>52.8757825569836</v>
      </c>
      <c r="AH58" s="17" t="n">
        <f aca="false">IF('Row Index'!AH54="","✗",IF(INDEX('RAW DATA'!$M:$M,'Row Index'!AH54)="",INDEX('RAW DATA'!$L:$L,'Row Index'!AH54),INDEX('RAW DATA'!$M:$M,'Row Index'!AH54)))</f>
        <v>55.4157286220752</v>
      </c>
      <c r="AI58" s="17" t="n">
        <f aca="false">IF('Row Index'!AI54="","✗",IF(INDEX('RAW DATA'!$M:$M,'Row Index'!AI54)="",INDEX('RAW DATA'!$L:$L,'Row Index'!AI54),INDEX('RAW DATA'!$M:$M,'Row Index'!AI54)))</f>
        <v>57.6265308368477</v>
      </c>
      <c r="AJ58" s="17" t="n">
        <f aca="false">IF('Row Index'!AJ54="","✗",IF(INDEX('RAW DATA'!$M:$M,'Row Index'!AJ54)="",INDEX('RAW DATA'!$L:$L,'Row Index'!AJ54),INDEX('RAW DATA'!$M:$M,'Row Index'!AJ54)))</f>
        <v>59.464508662782</v>
      </c>
      <c r="AK58" s="17" t="n">
        <f aca="false">IF('Row Index'!AK54="","✗",IF(INDEX('RAW DATA'!$M:$M,'Row Index'!AK54)="",INDEX('RAW DATA'!$L:$L,'Row Index'!AK54),INDEX('RAW DATA'!$M:$M,'Row Index'!AK54)))</f>
        <v>61.145601311838</v>
      </c>
      <c r="AL58" s="17" t="n">
        <f aca="false">IF('Row Index'!AL54="","✗",IF(INDEX('RAW DATA'!$M:$M,'Row Index'!AL54)="",INDEX('RAW DATA'!$L:$L,'Row Index'!AL54),INDEX('RAW DATA'!$M:$M,'Row Index'!AL54)))</f>
        <v>63.4752623354161</v>
      </c>
      <c r="AM58" s="17" t="n">
        <f aca="false">IF('Row Index'!AM54="","✗",IF(INDEX('RAW DATA'!$M:$M,'Row Index'!AM54)="",INDEX('RAW DATA'!$L:$L,'Row Index'!AM54),INDEX('RAW DATA'!$M:$M,'Row Index'!AM54)))</f>
        <v>64.6693886780857</v>
      </c>
      <c r="AN58" s="17" t="n">
        <f aca="false">IF('Row Index'!AN54="","✗",IF(INDEX('RAW DATA'!$M:$M,'Row Index'!AN54)="",INDEX('RAW DATA'!$L:$L,'Row Index'!AN54),INDEX('RAW DATA'!$M:$M,'Row Index'!AN54)))</f>
        <v>64.8405254084847</v>
      </c>
      <c r="AO58" s="17" t="n">
        <f aca="false">IF('Row Index'!AO54="","✗",IF(INDEX('RAW DATA'!$M:$M,'Row Index'!AO54)="",INDEX('RAW DATA'!$L:$L,'Row Index'!AO54),INDEX('RAW DATA'!$M:$M,'Row Index'!AO54)))</f>
        <v>66.1769631815618</v>
      </c>
      <c r="AP58" s="17" t="n">
        <f aca="false">IF('Row Index'!AP54="","✗",IF(INDEX('RAW DATA'!$M:$M,'Row Index'!AP54)="",INDEX('RAW DATA'!$L:$L,'Row Index'!AP54),INDEX('RAW DATA'!$M:$M,'Row Index'!AP54)))</f>
        <v>67.3784235975468</v>
      </c>
      <c r="AQ58" s="21" t="n">
        <f aca="false">IF('Row Index'!AQ54="","✗",IF(INDEX('RAW DATA'!$M:$M,'Row Index'!AQ54)="",INDEX('RAW DATA'!$L:$L,'Row Index'!AQ54),INDEX('RAW DATA'!$M:$M,'Row Index'!AQ54)))</f>
        <v>67.2327868068312</v>
      </c>
    </row>
    <row r="61" customFormat="false" ht="15" hidden="false" customHeight="false" outlineLevel="0" collapsed="false">
      <c r="A61" s="3" t="s">
        <v>5407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row>
    <row r="62" customFormat="false" ht="23.85" hidden="false" customHeight="false" outlineLevel="0" collapsed="false">
      <c r="A62" s="9" t="s">
        <v>5404</v>
      </c>
      <c r="B62" s="9" t="s">
        <v>153</v>
      </c>
      <c r="C62" s="9" t="s">
        <v>147</v>
      </c>
      <c r="D62" s="9" t="s">
        <v>365</v>
      </c>
      <c r="E62" s="9" t="s">
        <v>497</v>
      </c>
      <c r="F62" s="9" t="s">
        <v>628</v>
      </c>
      <c r="G62" s="9" t="s">
        <v>763</v>
      </c>
      <c r="H62" s="9" t="s">
        <v>902</v>
      </c>
      <c r="I62" s="9" t="s">
        <v>1037</v>
      </c>
      <c r="J62" s="9" t="s">
        <v>1143</v>
      </c>
      <c r="K62" s="9" t="s">
        <v>1275</v>
      </c>
      <c r="L62" s="9" t="s">
        <v>1411</v>
      </c>
      <c r="M62" s="9" t="s">
        <v>1628</v>
      </c>
      <c r="N62" s="9" t="s">
        <v>1760</v>
      </c>
      <c r="O62" s="9" t="s">
        <v>1895</v>
      </c>
      <c r="P62" s="9" t="s">
        <v>2027</v>
      </c>
      <c r="Q62" s="9" t="s">
        <v>2154</v>
      </c>
      <c r="R62" s="9" t="s">
        <v>2285</v>
      </c>
      <c r="S62" s="9" t="s">
        <v>2413</v>
      </c>
      <c r="T62" s="9" t="s">
        <v>2544</v>
      </c>
      <c r="U62" s="9" t="s">
        <v>2676</v>
      </c>
      <c r="V62" s="9" t="s">
        <v>2806</v>
      </c>
      <c r="W62" s="9" t="s">
        <v>2933</v>
      </c>
      <c r="X62" s="9" t="s">
        <v>3066</v>
      </c>
      <c r="Y62" s="9" t="s">
        <v>3201</v>
      </c>
      <c r="Z62" s="9" t="s">
        <v>3330</v>
      </c>
      <c r="AA62" s="9" t="s">
        <v>5405</v>
      </c>
      <c r="AB62" s="9" t="s">
        <v>3465</v>
      </c>
      <c r="AC62" s="9" t="s">
        <v>3592</v>
      </c>
      <c r="AD62" s="9" t="s">
        <v>3719</v>
      </c>
      <c r="AE62" s="9" t="s">
        <v>3846</v>
      </c>
      <c r="AF62" s="9" t="s">
        <v>3975</v>
      </c>
      <c r="AG62" s="9" t="s">
        <v>4103</v>
      </c>
      <c r="AH62" s="9" t="s">
        <v>5406</v>
      </c>
      <c r="AI62" s="9" t="s">
        <v>4360</v>
      </c>
      <c r="AJ62" s="9" t="s">
        <v>4488</v>
      </c>
      <c r="AK62" s="9" t="s">
        <v>4617</v>
      </c>
      <c r="AL62" s="9" t="s">
        <v>4746</v>
      </c>
      <c r="AM62" s="9" t="s">
        <v>4855</v>
      </c>
      <c r="AN62" s="9" t="s">
        <v>4963</v>
      </c>
      <c r="AO62" s="9" t="s">
        <v>5072</v>
      </c>
      <c r="AP62" s="9" t="s">
        <v>5184</v>
      </c>
      <c r="AQ62" s="9" t="s">
        <v>5293</v>
      </c>
    </row>
    <row r="63" customFormat="false" ht="15" hidden="false" customHeight="false" outlineLevel="0" collapsed="false">
      <c r="A63" s="15" t="s">
        <v>151</v>
      </c>
      <c r="B63" s="16" t="s">
        <v>153</v>
      </c>
      <c r="C63" s="17" t="n">
        <f aca="false">IF('Row Index'!C5="","✗",IF(INDEX('RAW DATA'!$O:$O,'Row Index'!C5)="",IF(INDEX('RAW DATA'!$AB:$AB,'Row Index'!C5)="",INDEX('RAW DATA'!$L:$L,'Row Index'!C5),INDEX('RAW DATA'!$AB:$AB,'Row Index'!C5)),INDEX('RAW DATA'!$O:$O,'Row Index'!C5)))</f>
        <v>44.2204456388495</v>
      </c>
      <c r="D63" s="17" t="n">
        <f aca="false">IF('Row Index'!D5="","✗",IF(INDEX('RAW DATA'!$O:$O,'Row Index'!D5)="",IF(INDEX('RAW DATA'!$AB:$AB,'Row Index'!D5)="",INDEX('RAW DATA'!$L:$L,'Row Index'!D5),INDEX('RAW DATA'!$AB:$AB,'Row Index'!D5)),INDEX('RAW DATA'!$O:$O,'Row Index'!D5)))</f>
        <v>36.2554238453395</v>
      </c>
      <c r="E63" s="17" t="n">
        <f aca="false">IF('Row Index'!E5="","✗",IF(INDEX('RAW DATA'!$O:$O,'Row Index'!E5)="",IF(INDEX('RAW DATA'!$AB:$AB,'Row Index'!E5)="",INDEX('RAW DATA'!$L:$L,'Row Index'!E5),INDEX('RAW DATA'!$AB:$AB,'Row Index'!E5)),INDEX('RAW DATA'!$O:$O,'Row Index'!E5)))</f>
        <v>45.6833155913746</v>
      </c>
      <c r="F63" s="17" t="n">
        <f aca="false">IF('Row Index'!F5="","✗",IF(INDEX('RAW DATA'!$O:$O,'Row Index'!F5)="",IF(INDEX('RAW DATA'!$AB:$AB,'Row Index'!F5)="",INDEX('RAW DATA'!$L:$L,'Row Index'!F5),INDEX('RAW DATA'!$AB:$AB,'Row Index'!F5)),INDEX('RAW DATA'!$O:$O,'Row Index'!F5)))</f>
        <v>36.5241780184131</v>
      </c>
      <c r="G63" s="17" t="n">
        <f aca="false">IF('Row Index'!G5="","✗",IF(INDEX('RAW DATA'!$O:$O,'Row Index'!G5)="",IF(INDEX('RAW DATA'!$AB:$AB,'Row Index'!G5)="",INDEX('RAW DATA'!$L:$L,'Row Index'!G5),INDEX('RAW DATA'!$AB:$AB,'Row Index'!G5)),INDEX('RAW DATA'!$O:$O,'Row Index'!G5)))</f>
        <v>43.7417877384073</v>
      </c>
      <c r="H63" s="17" t="n">
        <f aca="false">IF('Row Index'!H5="","✗",IF(INDEX('RAW DATA'!$O:$O,'Row Index'!H5)="",IF(INDEX('RAW DATA'!$AB:$AB,'Row Index'!H5)="",INDEX('RAW DATA'!$L:$L,'Row Index'!H5),INDEX('RAW DATA'!$AB:$AB,'Row Index'!H5)),INDEX('RAW DATA'!$O:$O,'Row Index'!H5)))</f>
        <v>36.7389751067638</v>
      </c>
      <c r="I63" s="17" t="n">
        <f aca="false">IF('Row Index'!I5="","✗",IF(INDEX('RAW DATA'!$O:$O,'Row Index'!I5)="",IF(INDEX('RAW DATA'!$AB:$AB,'Row Index'!I5)="",INDEX('RAW DATA'!$L:$L,'Row Index'!I5),INDEX('RAW DATA'!$AB:$AB,'Row Index'!I5)),INDEX('RAW DATA'!$O:$O,'Row Index'!I5)))</f>
        <v>45.1295316258305</v>
      </c>
      <c r="J63" s="17" t="n">
        <f aca="false">IF('Row Index'!J5="","✗",IF(INDEX('RAW DATA'!$O:$O,'Row Index'!J5)="",IF(INDEX('RAW DATA'!$AB:$AB,'Row Index'!J5)="",INDEX('RAW DATA'!$L:$L,'Row Index'!J5),INDEX('RAW DATA'!$AB:$AB,'Row Index'!J5)),INDEX('RAW DATA'!$O:$O,'Row Index'!J5)))</f>
        <v>38.4913235069754</v>
      </c>
      <c r="K63" s="17" t="n">
        <f aca="false">IF('Row Index'!K5="","✗",IF(INDEX('RAW DATA'!$O:$O,'Row Index'!K5)="",IF(INDEX('RAW DATA'!$AB:$AB,'Row Index'!K5)="",INDEX('RAW DATA'!$L:$L,'Row Index'!K5),INDEX('RAW DATA'!$AB:$AB,'Row Index'!K5)),INDEX('RAW DATA'!$O:$O,'Row Index'!K5)))</f>
        <v>46.5742910210094</v>
      </c>
      <c r="L63" s="17" t="n">
        <f aca="false">IF('Row Index'!L5="","✗",IF(INDEX('RAW DATA'!$O:$O,'Row Index'!L5)="",IF(INDEX('RAW DATA'!$AB:$AB,'Row Index'!L5)="",INDEX('RAW DATA'!$L:$L,'Row Index'!L5),INDEX('RAW DATA'!$AB:$AB,'Row Index'!L5)),INDEX('RAW DATA'!$O:$O,'Row Index'!L5)))</f>
        <v>39.6857677858923</v>
      </c>
      <c r="M63" s="17" t="n">
        <f aca="false">IF('Row Index'!M5="","✗",IF(INDEX('RAW DATA'!$O:$O,'Row Index'!M5)="",IF(INDEX('RAW DATA'!$AB:$AB,'Row Index'!M5)="",INDEX('RAW DATA'!$L:$L,'Row Index'!M5),INDEX('RAW DATA'!$AB:$AB,'Row Index'!M5)),INDEX('RAW DATA'!$O:$O,'Row Index'!M5)))</f>
        <v>44.2313938515291</v>
      </c>
      <c r="N63" s="17" t="n">
        <f aca="false">IF('Row Index'!N5="","✗",IF(INDEX('RAW DATA'!$O:$O,'Row Index'!N5)="",IF(INDEX('RAW DATA'!$AB:$AB,'Row Index'!N5)="",INDEX('RAW DATA'!$L:$L,'Row Index'!N5),INDEX('RAW DATA'!$AB:$AB,'Row Index'!N5)),INDEX('RAW DATA'!$O:$O,'Row Index'!N5)))</f>
        <v>45.3052478571285</v>
      </c>
      <c r="O63" s="17" t="n">
        <f aca="false">IF('Row Index'!O5="","✗",IF(INDEX('RAW DATA'!$O:$O,'Row Index'!O5)="",IF(INDEX('RAW DATA'!$AB:$AB,'Row Index'!O5)="",INDEX('RAW DATA'!$L:$L,'Row Index'!O5),INDEX('RAW DATA'!$AB:$AB,'Row Index'!O5)),INDEX('RAW DATA'!$O:$O,'Row Index'!O5)))</f>
        <v>48.3636781348466</v>
      </c>
      <c r="P63" s="17" t="n">
        <f aca="false">IF('Row Index'!P5="","✗",IF(INDEX('RAW DATA'!$O:$O,'Row Index'!P5)="",IF(INDEX('RAW DATA'!$AB:$AB,'Row Index'!P5)="",INDEX('RAW DATA'!$L:$L,'Row Index'!P5),INDEX('RAW DATA'!$AB:$AB,'Row Index'!P5)),INDEX('RAW DATA'!$O:$O,'Row Index'!P5)))</f>
        <v>47.1662406053007</v>
      </c>
      <c r="Q63" s="17" t="n">
        <f aca="false">IF('Row Index'!Q5="","✗",IF(INDEX('RAW DATA'!$O:$O,'Row Index'!Q5)="",IF(INDEX('RAW DATA'!$AB:$AB,'Row Index'!Q5)="",INDEX('RAW DATA'!$L:$L,'Row Index'!Q5),INDEX('RAW DATA'!$AB:$AB,'Row Index'!Q5)),INDEX('RAW DATA'!$O:$O,'Row Index'!Q5)))</f>
        <v>48.7648074335463</v>
      </c>
      <c r="R63" s="17" t="n">
        <f aca="false">IF('Row Index'!R5="","✗",IF(INDEX('RAW DATA'!$O:$O,'Row Index'!R5)="",IF(INDEX('RAW DATA'!$AB:$AB,'Row Index'!R5)="",INDEX('RAW DATA'!$L:$L,'Row Index'!R5),INDEX('RAW DATA'!$AB:$AB,'Row Index'!R5)),INDEX('RAW DATA'!$O:$O,'Row Index'!R5)))</f>
        <v>44.877183822875</v>
      </c>
      <c r="S63" s="17" t="n">
        <f aca="false">IF('Row Index'!S5="","✗",IF(INDEX('RAW DATA'!$O:$O,'Row Index'!S5)="",IF(INDEX('RAW DATA'!$AB:$AB,'Row Index'!S5)="",INDEX('RAW DATA'!$L:$L,'Row Index'!S5),INDEX('RAW DATA'!$AB:$AB,'Row Index'!S5)),INDEX('RAW DATA'!$O:$O,'Row Index'!S5)))</f>
        <v>50.4560635180655</v>
      </c>
      <c r="T63" s="17" t="n">
        <f aca="false">IF('Row Index'!T5="","✗",IF(INDEX('RAW DATA'!$O:$O,'Row Index'!T5)="",IF(INDEX('RAW DATA'!$AB:$AB,'Row Index'!T5)="",INDEX('RAW DATA'!$L:$L,'Row Index'!T5),INDEX('RAW DATA'!$AB:$AB,'Row Index'!T5)),INDEX('RAW DATA'!$O:$O,'Row Index'!T5)))</f>
        <v>45.0454414752664</v>
      </c>
      <c r="U63" s="17" t="n">
        <f aca="false">IF('Row Index'!U5="","✗",IF(INDEX('RAW DATA'!$O:$O,'Row Index'!U5)="",IF(INDEX('RAW DATA'!$AB:$AB,'Row Index'!U5)="",INDEX('RAW DATA'!$L:$L,'Row Index'!U5),INDEX('RAW DATA'!$AB:$AB,'Row Index'!U5)),INDEX('RAW DATA'!$O:$O,'Row Index'!U5)))</f>
        <v>50.9763108001604</v>
      </c>
      <c r="V63" s="17" t="n">
        <f aca="false">IF('Row Index'!V5="","✗",IF(INDEX('RAW DATA'!$O:$O,'Row Index'!V5)="",IF(INDEX('RAW DATA'!$AB:$AB,'Row Index'!V5)="",INDEX('RAW DATA'!$L:$L,'Row Index'!V5),INDEX('RAW DATA'!$AB:$AB,'Row Index'!V5)),INDEX('RAW DATA'!$O:$O,'Row Index'!V5)))</f>
        <v>51.9052668409386</v>
      </c>
      <c r="W63" s="17" t="n">
        <f aca="false">IF('Row Index'!W5="","✗",IF(INDEX('RAW DATA'!$O:$O,'Row Index'!W5)="",IF(INDEX('RAW DATA'!$AB:$AB,'Row Index'!W5)="",INDEX('RAW DATA'!$L:$L,'Row Index'!W5),INDEX('RAW DATA'!$AB:$AB,'Row Index'!W5)),INDEX('RAW DATA'!$O:$O,'Row Index'!W5)))</f>
        <v>47.9092181640326</v>
      </c>
      <c r="X63" s="17" t="n">
        <f aca="false">IF('Row Index'!X5="","✗",IF(INDEX('RAW DATA'!$O:$O,'Row Index'!X5)="",IF(INDEX('RAW DATA'!$AB:$AB,'Row Index'!X5)="",INDEX('RAW DATA'!$L:$L,'Row Index'!X5),INDEX('RAW DATA'!$AB:$AB,'Row Index'!X5)),INDEX('RAW DATA'!$O:$O,'Row Index'!X5)))</f>
        <v>54.0858890683616</v>
      </c>
      <c r="Y63" s="17" t="n">
        <f aca="false">IF('Row Index'!Y5="","✗",IF(INDEX('RAW DATA'!$O:$O,'Row Index'!Y5)="",IF(INDEX('RAW DATA'!$AB:$AB,'Row Index'!Y5)="",INDEX('RAW DATA'!$L:$L,'Row Index'!Y5),INDEX('RAW DATA'!$AB:$AB,'Row Index'!Y5)),INDEX('RAW DATA'!$O:$O,'Row Index'!Y5)))</f>
        <v>51.8572649858613</v>
      </c>
      <c r="Z63" s="18" t="n">
        <f aca="false">IF('Row Index'!Z5="","✗",IF(INDEX('RAW DATA'!$O:$O,'Row Index'!Z5)="",IF(INDEX('RAW DATA'!$AB:$AB,'Row Index'!Z5)="",INDEX('RAW DATA'!$L:$L,'Row Index'!Z5),INDEX('RAW DATA'!$AB:$AB,'Row Index'!Z5)),INDEX('RAW DATA'!$O:$O,'Row Index'!Z5)))</f>
        <v>55.7829727322401</v>
      </c>
      <c r="AA63" s="19" t="str">
        <f aca="false">IF('Row Index'!AA5="","⏳",IF(INDEX('RAW DATA'!$O:$O,'Row Index'!AA5)="",IF(INDEX('RAW DATA'!$AB:$AB,'Row Index'!AA5)="",INDEX('RAW DATA'!$L:$L,'Row Index'!AA5),INDEX('RAW DATA'!$AB:$AB,'Row Index'!AA5)),INDEX('RAW DATA'!$O:$O,'Row Index'!AA5)))</f>
        <v>⏳</v>
      </c>
      <c r="AB63" s="17" t="n">
        <f aca="false">IF('Row Index'!AB5="","✗",IF(INDEX('RAW DATA'!$O:$O,'Row Index'!AB5)="",IF(INDEX('RAW DATA'!$AB:$AB,'Row Index'!AB5)="",INDEX('RAW DATA'!$L:$L,'Row Index'!AB5),INDEX('RAW DATA'!$AB:$AB,'Row Index'!AB5)),INDEX('RAW DATA'!$O:$O,'Row Index'!AB5)))</f>
        <v>53.4748483771672</v>
      </c>
      <c r="AC63" s="17" t="n">
        <f aca="false">IF('Row Index'!AC5="","✗",IF(INDEX('RAW DATA'!$O:$O,'Row Index'!AC5)="",IF(INDEX('RAW DATA'!$AB:$AB,'Row Index'!AC5)="",INDEX('RAW DATA'!$L:$L,'Row Index'!AC5),INDEX('RAW DATA'!$AB:$AB,'Row Index'!AC5)),INDEX('RAW DATA'!$O:$O,'Row Index'!AC5)))</f>
        <v>53.4597875244031</v>
      </c>
      <c r="AD63" s="17" t="n">
        <f aca="false">IF('Row Index'!AD5="","✗",IF(INDEX('RAW DATA'!$O:$O,'Row Index'!AD5)="",IF(INDEX('RAW DATA'!$AB:$AB,'Row Index'!AD5)="",INDEX('RAW DATA'!$L:$L,'Row Index'!AD5),INDEX('RAW DATA'!$AB:$AB,'Row Index'!AD5)),INDEX('RAW DATA'!$O:$O,'Row Index'!AD5)))</f>
        <v>56.881291184981</v>
      </c>
      <c r="AE63" s="17" t="n">
        <f aca="false">IF('Row Index'!AE5="","✗",IF(INDEX('RAW DATA'!$O:$O,'Row Index'!AE5)="",IF(INDEX('RAW DATA'!$AB:$AB,'Row Index'!AE5)="",INDEX('RAW DATA'!$L:$L,'Row Index'!AE5),INDEX('RAW DATA'!$AB:$AB,'Row Index'!AE5)),INDEX('RAW DATA'!$O:$O,'Row Index'!AE5)))</f>
        <v>56.3071672160508</v>
      </c>
      <c r="AF63" s="17" t="n">
        <f aca="false">IF('Row Index'!AF5="","✗",IF(INDEX('RAW DATA'!$O:$O,'Row Index'!AF5)="",IF(INDEX('RAW DATA'!$AB:$AB,'Row Index'!AF5)="",INDEX('RAW DATA'!$L:$L,'Row Index'!AF5),INDEX('RAW DATA'!$AB:$AB,'Row Index'!AF5)),INDEX('RAW DATA'!$O:$O,'Row Index'!AF5)))</f>
        <v>61.3484687287744</v>
      </c>
      <c r="AG63" s="17" t="n">
        <f aca="false">IF('Row Index'!AG5="","✗",IF(INDEX('RAW DATA'!$O:$O,'Row Index'!AG5)="",IF(INDEX('RAW DATA'!$AB:$AB,'Row Index'!AG5)="",INDEX('RAW DATA'!$L:$L,'Row Index'!AG5),INDEX('RAW DATA'!$AB:$AB,'Row Index'!AG5)),INDEX('RAW DATA'!$O:$O,'Row Index'!AG5)))</f>
        <v>57.4763596007971</v>
      </c>
      <c r="AH63" s="17" t="n">
        <f aca="false">IF('Row Index'!AH5="","✗",IF(INDEX('RAW DATA'!$O:$O,'Row Index'!AH5)="",IF(INDEX('RAW DATA'!$AB:$AB,'Row Index'!AH5)="",INDEX('RAW DATA'!$L:$L,'Row Index'!AH5),INDEX('RAW DATA'!$AB:$AB,'Row Index'!AH5)),INDEX('RAW DATA'!$O:$O,'Row Index'!AH5)))</f>
        <v>61.5782964680774</v>
      </c>
      <c r="AI63" s="17" t="n">
        <f aca="false">IF('Row Index'!AI5="","✗",IF(INDEX('RAW DATA'!$O:$O,'Row Index'!AI5)="",IF(INDEX('RAW DATA'!$AB:$AB,'Row Index'!AI5)="",INDEX('RAW DATA'!$L:$L,'Row Index'!AI5),INDEX('RAW DATA'!$AB:$AB,'Row Index'!AI5)),INDEX('RAW DATA'!$O:$O,'Row Index'!AI5)))</f>
        <v>66.0971987994462</v>
      </c>
      <c r="AJ63" s="17" t="n">
        <f aca="false">IF('Row Index'!AJ5="","✗",IF(INDEX('RAW DATA'!$O:$O,'Row Index'!AJ5)="",IF(INDEX('RAW DATA'!$AB:$AB,'Row Index'!AJ5)="",INDEX('RAW DATA'!$L:$L,'Row Index'!AJ5),INDEX('RAW DATA'!$AB:$AB,'Row Index'!AJ5)),INDEX('RAW DATA'!$O:$O,'Row Index'!AJ5)))</f>
        <v>66.1356166423234</v>
      </c>
      <c r="AK63" s="17" t="n">
        <f aca="false">IF('Row Index'!AK5="","✗",IF(INDEX('RAW DATA'!$O:$O,'Row Index'!AK5)="",IF(INDEX('RAW DATA'!$AB:$AB,'Row Index'!AK5)="",INDEX('RAW DATA'!$L:$L,'Row Index'!AK5),INDEX('RAW DATA'!$AB:$AB,'Row Index'!AK5)),INDEX('RAW DATA'!$O:$O,'Row Index'!AK5)))</f>
        <v>67.4299662837318</v>
      </c>
      <c r="AL63" s="17" t="n">
        <f aca="false">IF('Row Index'!AL5="","✗",IF(INDEX('RAW DATA'!$O:$O,'Row Index'!AL5)="",IF(INDEX('RAW DATA'!$AB:$AB,'Row Index'!AL5)="",INDEX('RAW DATA'!$L:$L,'Row Index'!AL5),INDEX('RAW DATA'!$AB:$AB,'Row Index'!AL5)),INDEX('RAW DATA'!$O:$O,'Row Index'!AL5)))</f>
        <v>66.9749765895137</v>
      </c>
      <c r="AM63" s="17" t="n">
        <f aca="false">IF('Row Index'!AM5="","✗",IF(INDEX('RAW DATA'!$O:$O,'Row Index'!AM5)="",IF(INDEX('RAW DATA'!$AB:$AB,'Row Index'!AM5)="",INDEX('RAW DATA'!$L:$L,'Row Index'!AM5),INDEX('RAW DATA'!$AB:$AB,'Row Index'!AM5)),INDEX('RAW DATA'!$O:$O,'Row Index'!AM5)))</f>
        <v>70.3514551304524</v>
      </c>
      <c r="AN63" s="17" t="n">
        <f aca="false">IF('Row Index'!AN5="","✗",IF(INDEX('RAW DATA'!$O:$O,'Row Index'!AN5)="",IF(INDEX('RAW DATA'!$AB:$AB,'Row Index'!AN5)="",INDEX('RAW DATA'!$L:$L,'Row Index'!AN5),INDEX('RAW DATA'!$AB:$AB,'Row Index'!AN5)),INDEX('RAW DATA'!$O:$O,'Row Index'!AN5)))</f>
        <v>71.9634351777039</v>
      </c>
      <c r="AO63" s="17" t="n">
        <f aca="false">IF('Row Index'!AO5="","✗",IF(INDEX('RAW DATA'!$O:$O,'Row Index'!AO5)="",IF(INDEX('RAW DATA'!$AB:$AB,'Row Index'!AO5)="",INDEX('RAW DATA'!$L:$L,'Row Index'!AO5),INDEX('RAW DATA'!$AB:$AB,'Row Index'!AO5)),INDEX('RAW DATA'!$O:$O,'Row Index'!AO5)))</f>
        <v>72.1305074212989</v>
      </c>
      <c r="AP63" s="17" t="n">
        <f aca="false">IF('Row Index'!AP5="","✗",IF(INDEX('RAW DATA'!$O:$O,'Row Index'!AP5)="",IF(INDEX('RAW DATA'!$AB:$AB,'Row Index'!AP5)="",INDEX('RAW DATA'!$L:$L,'Row Index'!AP5),INDEX('RAW DATA'!$AB:$AB,'Row Index'!AP5)),INDEX('RAW DATA'!$O:$O,'Row Index'!AP5)))</f>
        <v>72.7170617255923</v>
      </c>
      <c r="AQ63" s="17" t="n">
        <f aca="false">IF('Row Index'!AQ5="","✗",IF(INDEX('RAW DATA'!$O:$O,'Row Index'!AQ5)="",IF(INDEX('RAW DATA'!$AB:$AB,'Row Index'!AQ5)="",INDEX('RAW DATA'!$L:$L,'Row Index'!AQ5),INDEX('RAW DATA'!$AB:$AB,'Row Index'!AQ5)),INDEX('RAW DATA'!$O:$O,'Row Index'!AQ5)))</f>
        <v>73.1673463641917</v>
      </c>
    </row>
    <row r="64" customFormat="false" ht="15" hidden="false" customHeight="false" outlineLevel="0" collapsed="false">
      <c r="A64" s="15" t="s">
        <v>160</v>
      </c>
      <c r="B64" s="16" t="s">
        <v>153</v>
      </c>
      <c r="C64" s="17" t="n">
        <f aca="false">IF('Row Index'!C6="","✗",IF(INDEX('RAW DATA'!$O:$O,'Row Index'!C6)="",IF(INDEX('RAW DATA'!$AB:$AB,'Row Index'!C6)="",INDEX('RAW DATA'!$L:$L,'Row Index'!C6),INDEX('RAW DATA'!$AB:$AB,'Row Index'!C6)),INDEX('RAW DATA'!$O:$O,'Row Index'!C6)))</f>
        <v>46.6865162945357</v>
      </c>
      <c r="D64" s="17" t="n">
        <f aca="false">IF('Row Index'!D6="","✗",IF(INDEX('RAW DATA'!$O:$O,'Row Index'!D6)="",IF(INDEX('RAW DATA'!$AB:$AB,'Row Index'!D6)="",INDEX('RAW DATA'!$L:$L,'Row Index'!D6),INDEX('RAW DATA'!$AB:$AB,'Row Index'!D6)),INDEX('RAW DATA'!$O:$O,'Row Index'!D6)))</f>
        <v>39.0862763966778</v>
      </c>
      <c r="E64" s="17" t="n">
        <f aca="false">IF('Row Index'!E6="","✗",IF(INDEX('RAW DATA'!$O:$O,'Row Index'!E6)="",IF(INDEX('RAW DATA'!$AB:$AB,'Row Index'!E6)="",INDEX('RAW DATA'!$L:$L,'Row Index'!E6),INDEX('RAW DATA'!$AB:$AB,'Row Index'!E6)),INDEX('RAW DATA'!$O:$O,'Row Index'!E6)))</f>
        <v>49.1519084503714</v>
      </c>
      <c r="F64" s="17" t="n">
        <f aca="false">IF('Row Index'!F6="","✗",IF(INDEX('RAW DATA'!$O:$O,'Row Index'!F6)="",IF(INDEX('RAW DATA'!$AB:$AB,'Row Index'!F6)="",INDEX('RAW DATA'!$L:$L,'Row Index'!F6),INDEX('RAW DATA'!$AB:$AB,'Row Index'!F6)),INDEX('RAW DATA'!$O:$O,'Row Index'!F6)))</f>
        <v>37.9388441805122</v>
      </c>
      <c r="G64" s="17" t="n">
        <f aca="false">IF('Row Index'!G6="","✗",IF(INDEX('RAW DATA'!$O:$O,'Row Index'!G6)="",IF(INDEX('RAW DATA'!$AB:$AB,'Row Index'!G6)="",INDEX('RAW DATA'!$L:$L,'Row Index'!G6),INDEX('RAW DATA'!$AB:$AB,'Row Index'!G6)),INDEX('RAW DATA'!$O:$O,'Row Index'!G6)))</f>
        <v>44.2374943643223</v>
      </c>
      <c r="H64" s="17" t="n">
        <f aca="false">IF('Row Index'!H6="","✗",IF(INDEX('RAW DATA'!$O:$O,'Row Index'!H6)="",IF(INDEX('RAW DATA'!$AB:$AB,'Row Index'!H6)="",INDEX('RAW DATA'!$L:$L,'Row Index'!H6),INDEX('RAW DATA'!$AB:$AB,'Row Index'!H6)),INDEX('RAW DATA'!$O:$O,'Row Index'!H6)))</f>
        <v>37.277093082177</v>
      </c>
      <c r="I64" s="17" t="n">
        <f aca="false">IF('Row Index'!I6="","✗",IF(INDEX('RAW DATA'!$O:$O,'Row Index'!I6)="",IF(INDEX('RAW DATA'!$AB:$AB,'Row Index'!I6)="",INDEX('RAW DATA'!$L:$L,'Row Index'!I6),INDEX('RAW DATA'!$AB:$AB,'Row Index'!I6)),INDEX('RAW DATA'!$O:$O,'Row Index'!I6)))</f>
        <v>45.7918406673116</v>
      </c>
      <c r="J64" s="17" t="n">
        <f aca="false">IF('Row Index'!J6="","✗",IF(INDEX('RAW DATA'!$O:$O,'Row Index'!J6)="",IF(INDEX('RAW DATA'!$AB:$AB,'Row Index'!J6)="",INDEX('RAW DATA'!$L:$L,'Row Index'!J6),INDEX('RAW DATA'!$AB:$AB,'Row Index'!J6)),INDEX('RAW DATA'!$O:$O,'Row Index'!J6)))</f>
        <v>39.1557159593816</v>
      </c>
      <c r="K64" s="17" t="n">
        <f aca="false">IF('Row Index'!K6="","✗",IF(INDEX('RAW DATA'!$O:$O,'Row Index'!K6)="",IF(INDEX('RAW DATA'!$AB:$AB,'Row Index'!K6)="",INDEX('RAW DATA'!$L:$L,'Row Index'!K6),INDEX('RAW DATA'!$AB:$AB,'Row Index'!K6)),INDEX('RAW DATA'!$O:$O,'Row Index'!K6)))</f>
        <v>50.3327914871198</v>
      </c>
      <c r="L64" s="17" t="n">
        <f aca="false">IF('Row Index'!L6="","✗",IF(INDEX('RAW DATA'!$O:$O,'Row Index'!L6)="",IF(INDEX('RAW DATA'!$AB:$AB,'Row Index'!L6)="",INDEX('RAW DATA'!$L:$L,'Row Index'!L6),INDEX('RAW DATA'!$AB:$AB,'Row Index'!L6)),INDEX('RAW DATA'!$O:$O,'Row Index'!L6)))</f>
        <v>38.9917674097688</v>
      </c>
      <c r="M64" s="17" t="n">
        <f aca="false">IF('Row Index'!M6="","✗",IF(INDEX('RAW DATA'!$O:$O,'Row Index'!M6)="",IF(INDEX('RAW DATA'!$AB:$AB,'Row Index'!M6)="",INDEX('RAW DATA'!$L:$L,'Row Index'!M6),INDEX('RAW DATA'!$AB:$AB,'Row Index'!M6)),INDEX('RAW DATA'!$O:$O,'Row Index'!M6)))</f>
        <v>46.892998270472</v>
      </c>
      <c r="N64" s="17" t="n">
        <f aca="false">IF('Row Index'!N6="","✗",IF(INDEX('RAW DATA'!$O:$O,'Row Index'!N6)="",IF(INDEX('RAW DATA'!$AB:$AB,'Row Index'!N6)="",INDEX('RAW DATA'!$L:$L,'Row Index'!N6),INDEX('RAW DATA'!$AB:$AB,'Row Index'!N6)),INDEX('RAW DATA'!$O:$O,'Row Index'!N6)))</f>
        <v>46.0200078927298</v>
      </c>
      <c r="O64" s="17" t="n">
        <f aca="false">IF('Row Index'!O6="","✗",IF(INDEX('RAW DATA'!$O:$O,'Row Index'!O6)="",IF(INDEX('RAW DATA'!$AB:$AB,'Row Index'!O6)="",INDEX('RAW DATA'!$L:$L,'Row Index'!O6),INDEX('RAW DATA'!$AB:$AB,'Row Index'!O6)),INDEX('RAW DATA'!$O:$O,'Row Index'!O6)))</f>
        <v>48.3997388323882</v>
      </c>
      <c r="P64" s="17" t="n">
        <f aca="false">IF('Row Index'!P6="","✗",IF(INDEX('RAW DATA'!$O:$O,'Row Index'!P6)="",IF(INDEX('RAW DATA'!$AB:$AB,'Row Index'!P6)="",INDEX('RAW DATA'!$L:$L,'Row Index'!P6),INDEX('RAW DATA'!$AB:$AB,'Row Index'!P6)),INDEX('RAW DATA'!$O:$O,'Row Index'!P6)))</f>
        <v>45.7051061263367</v>
      </c>
      <c r="Q64" s="17" t="n">
        <f aca="false">IF('Row Index'!Q6="","✗",IF(INDEX('RAW DATA'!$O:$O,'Row Index'!Q6)="",IF(INDEX('RAW DATA'!$AB:$AB,'Row Index'!Q6)="",INDEX('RAW DATA'!$L:$L,'Row Index'!Q6),INDEX('RAW DATA'!$AB:$AB,'Row Index'!Q6)),INDEX('RAW DATA'!$O:$O,'Row Index'!Q6)))</f>
        <v>48.123751077996</v>
      </c>
      <c r="R64" s="17" t="n">
        <f aca="false">IF('Row Index'!R6="","✗",IF(INDEX('RAW DATA'!$O:$O,'Row Index'!R6)="",IF(INDEX('RAW DATA'!$AB:$AB,'Row Index'!R6)="",INDEX('RAW DATA'!$L:$L,'Row Index'!R6),INDEX('RAW DATA'!$AB:$AB,'Row Index'!R6)),INDEX('RAW DATA'!$O:$O,'Row Index'!R6)))</f>
        <v>43.97291589237</v>
      </c>
      <c r="S64" s="17" t="n">
        <f aca="false">IF('Row Index'!S6="","✗",IF(INDEX('RAW DATA'!$O:$O,'Row Index'!S6)="",IF(INDEX('RAW DATA'!$AB:$AB,'Row Index'!S6)="",INDEX('RAW DATA'!$L:$L,'Row Index'!S6),INDEX('RAW DATA'!$AB:$AB,'Row Index'!S6)),INDEX('RAW DATA'!$O:$O,'Row Index'!S6)))</f>
        <v>47.3601509862967</v>
      </c>
      <c r="T64" s="17" t="n">
        <f aca="false">IF('Row Index'!T6="","✗",IF(INDEX('RAW DATA'!$O:$O,'Row Index'!T6)="",IF(INDEX('RAW DATA'!$AB:$AB,'Row Index'!T6)="",INDEX('RAW DATA'!$L:$L,'Row Index'!T6),INDEX('RAW DATA'!$AB:$AB,'Row Index'!T6)),INDEX('RAW DATA'!$O:$O,'Row Index'!T6)))</f>
        <v>44.5661606234253</v>
      </c>
      <c r="U64" s="17" t="n">
        <f aca="false">IF('Row Index'!U6="","✗",IF(INDEX('RAW DATA'!$O:$O,'Row Index'!U6)="",IF(INDEX('RAW DATA'!$AB:$AB,'Row Index'!U6)="",INDEX('RAW DATA'!$L:$L,'Row Index'!U6),INDEX('RAW DATA'!$AB:$AB,'Row Index'!U6)),INDEX('RAW DATA'!$O:$O,'Row Index'!U6)))</f>
        <v>49.5232337795128</v>
      </c>
      <c r="V64" s="17" t="n">
        <f aca="false">IF('Row Index'!V6="","✗",IF(INDEX('RAW DATA'!$O:$O,'Row Index'!V6)="",IF(INDEX('RAW DATA'!$AB:$AB,'Row Index'!V6)="",INDEX('RAW DATA'!$L:$L,'Row Index'!V6),INDEX('RAW DATA'!$AB:$AB,'Row Index'!V6)),INDEX('RAW DATA'!$O:$O,'Row Index'!V6)))</f>
        <v>51.3768809050062</v>
      </c>
      <c r="W64" s="17" t="n">
        <f aca="false">IF('Row Index'!W6="","✗",IF(INDEX('RAW DATA'!$O:$O,'Row Index'!W6)="",IF(INDEX('RAW DATA'!$AB:$AB,'Row Index'!W6)="",INDEX('RAW DATA'!$L:$L,'Row Index'!W6),INDEX('RAW DATA'!$AB:$AB,'Row Index'!W6)),INDEX('RAW DATA'!$O:$O,'Row Index'!W6)))</f>
        <v>46.5053319548744</v>
      </c>
      <c r="X64" s="17" t="n">
        <f aca="false">IF('Row Index'!X6="","✗",IF(INDEX('RAW DATA'!$O:$O,'Row Index'!X6)="",IF(INDEX('RAW DATA'!$AB:$AB,'Row Index'!X6)="",INDEX('RAW DATA'!$L:$L,'Row Index'!X6),INDEX('RAW DATA'!$AB:$AB,'Row Index'!X6)),INDEX('RAW DATA'!$O:$O,'Row Index'!X6)))</f>
        <v>52.2985238220072</v>
      </c>
      <c r="Y64" s="17" t="n">
        <f aca="false">IF('Row Index'!Y6="","✗",IF(INDEX('RAW DATA'!$O:$O,'Row Index'!Y6)="",IF(INDEX('RAW DATA'!$AB:$AB,'Row Index'!Y6)="",INDEX('RAW DATA'!$L:$L,'Row Index'!Y6),INDEX('RAW DATA'!$AB:$AB,'Row Index'!Y6)),INDEX('RAW DATA'!$O:$O,'Row Index'!Y6)))</f>
        <v>50.0199525030169</v>
      </c>
      <c r="Z64" s="18" t="n">
        <f aca="false">IF('Row Index'!Z6="","✗",IF(INDEX('RAW DATA'!$O:$O,'Row Index'!Z6)="",IF(INDEX('RAW DATA'!$AB:$AB,'Row Index'!Z6)="",INDEX('RAW DATA'!$L:$L,'Row Index'!Z6),INDEX('RAW DATA'!$AB:$AB,'Row Index'!Z6)),INDEX('RAW DATA'!$O:$O,'Row Index'!Z6)))</f>
        <v>54.52935155832</v>
      </c>
      <c r="AA64" s="19" t="str">
        <f aca="false">IF('Row Index'!AA6="","⏳",IF(INDEX('RAW DATA'!$O:$O,'Row Index'!AA6)="",IF(INDEX('RAW DATA'!$AB:$AB,'Row Index'!AA6)="",INDEX('RAW DATA'!$L:$L,'Row Index'!AA6),INDEX('RAW DATA'!$AB:$AB,'Row Index'!AA6)),INDEX('RAW DATA'!$O:$O,'Row Index'!AA6)))</f>
        <v>⏳</v>
      </c>
      <c r="AB64" s="17" t="n">
        <f aca="false">IF('Row Index'!AB6="","✗",IF(INDEX('RAW DATA'!$O:$O,'Row Index'!AB6)="",IF(INDEX('RAW DATA'!$AB:$AB,'Row Index'!AB6)="",INDEX('RAW DATA'!$L:$L,'Row Index'!AB6),INDEX('RAW DATA'!$AB:$AB,'Row Index'!AB6)),INDEX('RAW DATA'!$O:$O,'Row Index'!AB6)))</f>
        <v>54.0950152673095</v>
      </c>
      <c r="AC64" s="17" t="n">
        <f aca="false">IF('Row Index'!AC6="","✗",IF(INDEX('RAW DATA'!$O:$O,'Row Index'!AC6)="",IF(INDEX('RAW DATA'!$AB:$AB,'Row Index'!AC6)="",INDEX('RAW DATA'!$L:$L,'Row Index'!AC6),INDEX('RAW DATA'!$AB:$AB,'Row Index'!AC6)),INDEX('RAW DATA'!$O:$O,'Row Index'!AC6)))</f>
        <v>54.5586783234686</v>
      </c>
      <c r="AD64" s="17" t="n">
        <f aca="false">IF('Row Index'!AD6="","✗",IF(INDEX('RAW DATA'!$O:$O,'Row Index'!AD6)="",IF(INDEX('RAW DATA'!$AB:$AB,'Row Index'!AD6)="",INDEX('RAW DATA'!$L:$L,'Row Index'!AD6),INDEX('RAW DATA'!$AB:$AB,'Row Index'!AD6)),INDEX('RAW DATA'!$O:$O,'Row Index'!AD6)))</f>
        <v>56.3779728209625</v>
      </c>
      <c r="AE64" s="17" t="n">
        <f aca="false">IF('Row Index'!AE6="","✗",IF(INDEX('RAW DATA'!$O:$O,'Row Index'!AE6)="",IF(INDEX('RAW DATA'!$AB:$AB,'Row Index'!AE6)="",INDEX('RAW DATA'!$L:$L,'Row Index'!AE6),INDEX('RAW DATA'!$AB:$AB,'Row Index'!AE6)),INDEX('RAW DATA'!$O:$O,'Row Index'!AE6)))</f>
        <v>57.043894505564</v>
      </c>
      <c r="AF64" s="17" t="n">
        <f aca="false">IF('Row Index'!AF6="","✗",IF(INDEX('RAW DATA'!$O:$O,'Row Index'!AF6)="",IF(INDEX('RAW DATA'!$AB:$AB,'Row Index'!AF6)="",INDEX('RAW DATA'!$L:$L,'Row Index'!AF6),INDEX('RAW DATA'!$AB:$AB,'Row Index'!AF6)),INDEX('RAW DATA'!$O:$O,'Row Index'!AF6)))</f>
        <v>61.34787047597</v>
      </c>
      <c r="AG64" s="17" t="n">
        <f aca="false">IF('Row Index'!AG6="","✗",IF(INDEX('RAW DATA'!$O:$O,'Row Index'!AG6)="",IF(INDEX('RAW DATA'!$AB:$AB,'Row Index'!AG6)="",INDEX('RAW DATA'!$L:$L,'Row Index'!AG6),INDEX('RAW DATA'!$AB:$AB,'Row Index'!AG6)),INDEX('RAW DATA'!$O:$O,'Row Index'!AG6)))</f>
        <v>57.6462583845673</v>
      </c>
      <c r="AH64" s="17" t="n">
        <f aca="false">IF('Row Index'!AH6="","✗",IF(INDEX('RAW DATA'!$O:$O,'Row Index'!AH6)="",IF(INDEX('RAW DATA'!$AB:$AB,'Row Index'!AH6)="",INDEX('RAW DATA'!$L:$L,'Row Index'!AH6),INDEX('RAW DATA'!$AB:$AB,'Row Index'!AH6)),INDEX('RAW DATA'!$O:$O,'Row Index'!AH6)))</f>
        <v>63.1937797992731</v>
      </c>
      <c r="AI64" s="17" t="n">
        <f aca="false">IF('Row Index'!AI6="","✗",IF(INDEX('RAW DATA'!$O:$O,'Row Index'!AI6)="",IF(INDEX('RAW DATA'!$AB:$AB,'Row Index'!AI6)="",INDEX('RAW DATA'!$L:$L,'Row Index'!AI6),INDEX('RAW DATA'!$AB:$AB,'Row Index'!AI6)),INDEX('RAW DATA'!$O:$O,'Row Index'!AI6)))</f>
        <v>66.3691686097524</v>
      </c>
      <c r="AJ64" s="17" t="n">
        <f aca="false">IF('Row Index'!AJ6="","✗",IF(INDEX('RAW DATA'!$O:$O,'Row Index'!AJ6)="",IF(INDEX('RAW DATA'!$AB:$AB,'Row Index'!AJ6)="",INDEX('RAW DATA'!$L:$L,'Row Index'!AJ6),INDEX('RAW DATA'!$AB:$AB,'Row Index'!AJ6)),INDEX('RAW DATA'!$O:$O,'Row Index'!AJ6)))</f>
        <v>66.1091414234435</v>
      </c>
      <c r="AK64" s="17" t="n">
        <f aca="false">IF('Row Index'!AK6="","✗",IF(INDEX('RAW DATA'!$O:$O,'Row Index'!AK6)="",IF(INDEX('RAW DATA'!$AB:$AB,'Row Index'!AK6)="",INDEX('RAW DATA'!$L:$L,'Row Index'!AK6),INDEX('RAW DATA'!$AB:$AB,'Row Index'!AK6)),INDEX('RAW DATA'!$O:$O,'Row Index'!AK6)))</f>
        <v>67.2593095397628</v>
      </c>
      <c r="AL64" s="17" t="n">
        <f aca="false">IF('Row Index'!AL6="","✗",IF(INDEX('RAW DATA'!$O:$O,'Row Index'!AL6)="",IF(INDEX('RAW DATA'!$AB:$AB,'Row Index'!AL6)="",INDEX('RAW DATA'!$L:$L,'Row Index'!AL6),INDEX('RAW DATA'!$AB:$AB,'Row Index'!AL6)),INDEX('RAW DATA'!$O:$O,'Row Index'!AL6)))</f>
        <v>68.5086796184691</v>
      </c>
      <c r="AM64" s="17" t="n">
        <f aca="false">IF('Row Index'!AM6="","✗",IF(INDEX('RAW DATA'!$O:$O,'Row Index'!AM6)="",IF(INDEX('RAW DATA'!$AB:$AB,'Row Index'!AM6)="",INDEX('RAW DATA'!$L:$L,'Row Index'!AM6),INDEX('RAW DATA'!$AB:$AB,'Row Index'!AM6)),INDEX('RAW DATA'!$O:$O,'Row Index'!AM6)))</f>
        <v>71.2823956533576</v>
      </c>
      <c r="AN64" s="17" t="n">
        <f aca="false">IF('Row Index'!AN6="","✗",IF(INDEX('RAW DATA'!$O:$O,'Row Index'!AN6)="",IF(INDEX('RAW DATA'!$AB:$AB,'Row Index'!AN6)="",INDEX('RAW DATA'!$L:$L,'Row Index'!AN6),INDEX('RAW DATA'!$AB:$AB,'Row Index'!AN6)),INDEX('RAW DATA'!$O:$O,'Row Index'!AN6)))</f>
        <v>71.2229838523613</v>
      </c>
      <c r="AO64" s="17" t="n">
        <f aca="false">IF('Row Index'!AO6="","✗",IF(INDEX('RAW DATA'!$O:$O,'Row Index'!AO6)="",IF(INDEX('RAW DATA'!$AB:$AB,'Row Index'!AO6)="",INDEX('RAW DATA'!$L:$L,'Row Index'!AO6),INDEX('RAW DATA'!$AB:$AB,'Row Index'!AO6)),INDEX('RAW DATA'!$O:$O,'Row Index'!AO6)))</f>
        <v>71.9388973420586</v>
      </c>
      <c r="AP64" s="17" t="n">
        <f aca="false">IF('Row Index'!AP6="","✗",IF(INDEX('RAW DATA'!$O:$O,'Row Index'!AP6)="",IF(INDEX('RAW DATA'!$AB:$AB,'Row Index'!AP6)="",INDEX('RAW DATA'!$L:$L,'Row Index'!AP6),INDEX('RAW DATA'!$AB:$AB,'Row Index'!AP6)),INDEX('RAW DATA'!$O:$O,'Row Index'!AP6)))</f>
        <v>74.0253331601046</v>
      </c>
      <c r="AQ64" s="17" t="n">
        <f aca="false">IF('Row Index'!AQ6="","✗",IF(INDEX('RAW DATA'!$O:$O,'Row Index'!AQ6)="",IF(INDEX('RAW DATA'!$AB:$AB,'Row Index'!AQ6)="",INDEX('RAW DATA'!$L:$L,'Row Index'!AQ6),INDEX('RAW DATA'!$AB:$AB,'Row Index'!AQ6)),INDEX('RAW DATA'!$O:$O,'Row Index'!AQ6)))</f>
        <v>75.2001092460164</v>
      </c>
    </row>
    <row r="65" customFormat="false" ht="15" hidden="false" customHeight="false" outlineLevel="0" collapsed="false">
      <c r="A65" s="15" t="s">
        <v>166</v>
      </c>
      <c r="B65" s="16" t="s">
        <v>153</v>
      </c>
      <c r="C65" s="17" t="n">
        <f aca="false">IF('Row Index'!C7="","✗",IF(INDEX('RAW DATA'!$O:$O,'Row Index'!C7)="",IF(INDEX('RAW DATA'!$AB:$AB,'Row Index'!C7)="",INDEX('RAW DATA'!$L:$L,'Row Index'!C7),INDEX('RAW DATA'!$AB:$AB,'Row Index'!C7)),INDEX('RAW DATA'!$O:$O,'Row Index'!C7)))</f>
        <v>43.3020145128522</v>
      </c>
      <c r="D65" s="17" t="n">
        <f aca="false">IF('Row Index'!D7="","✗",IF(INDEX('RAW DATA'!$O:$O,'Row Index'!D7)="",IF(INDEX('RAW DATA'!$AB:$AB,'Row Index'!D7)="",INDEX('RAW DATA'!$L:$L,'Row Index'!D7),INDEX('RAW DATA'!$AB:$AB,'Row Index'!D7)),INDEX('RAW DATA'!$O:$O,'Row Index'!D7)))</f>
        <v>38.1828246519087</v>
      </c>
      <c r="E65" s="17" t="n">
        <f aca="false">IF('Row Index'!E7="","✗",IF(INDEX('RAW DATA'!$O:$O,'Row Index'!E7)="",IF(INDEX('RAW DATA'!$AB:$AB,'Row Index'!E7)="",INDEX('RAW DATA'!$L:$L,'Row Index'!E7),INDEX('RAW DATA'!$AB:$AB,'Row Index'!E7)),INDEX('RAW DATA'!$O:$O,'Row Index'!E7)))</f>
        <v>43.9724621197784</v>
      </c>
      <c r="F65" s="17" t="n">
        <f aca="false">IF('Row Index'!F7="","✗",IF(INDEX('RAW DATA'!$O:$O,'Row Index'!F7)="",IF(INDEX('RAW DATA'!$AB:$AB,'Row Index'!F7)="",INDEX('RAW DATA'!$L:$L,'Row Index'!F7),INDEX('RAW DATA'!$AB:$AB,'Row Index'!F7)),INDEX('RAW DATA'!$O:$O,'Row Index'!F7)))</f>
        <v>35.8536204944018</v>
      </c>
      <c r="G65" s="17" t="n">
        <f aca="false">IF('Row Index'!G7="","✗",IF(INDEX('RAW DATA'!$O:$O,'Row Index'!G7)="",IF(INDEX('RAW DATA'!$AB:$AB,'Row Index'!G7)="",INDEX('RAW DATA'!$L:$L,'Row Index'!G7),INDEX('RAW DATA'!$AB:$AB,'Row Index'!G7)),INDEX('RAW DATA'!$O:$O,'Row Index'!G7)))</f>
        <v>36.9796154805848</v>
      </c>
      <c r="H65" s="17" t="n">
        <f aca="false">IF('Row Index'!H7="","✗",IF(INDEX('RAW DATA'!$O:$O,'Row Index'!H7)="",IF(INDEX('RAW DATA'!$AB:$AB,'Row Index'!H7)="",INDEX('RAW DATA'!$L:$L,'Row Index'!H7),INDEX('RAW DATA'!$AB:$AB,'Row Index'!H7)),INDEX('RAW DATA'!$O:$O,'Row Index'!H7)))</f>
        <v>34.8286271290531</v>
      </c>
      <c r="I65" s="17" t="n">
        <f aca="false">IF('Row Index'!I7="","✗",IF(INDEX('RAW DATA'!$O:$O,'Row Index'!I7)="",IF(INDEX('RAW DATA'!$AB:$AB,'Row Index'!I7)="",INDEX('RAW DATA'!$L:$L,'Row Index'!I7),INDEX('RAW DATA'!$AB:$AB,'Row Index'!I7)),INDEX('RAW DATA'!$O:$O,'Row Index'!I7)))</f>
        <v>44.7351410858513</v>
      </c>
      <c r="J65" s="17" t="n">
        <f aca="false">IF('Row Index'!J7="","✗",IF(INDEX('RAW DATA'!$O:$O,'Row Index'!J7)="",IF(INDEX('RAW DATA'!$AB:$AB,'Row Index'!J7)="",INDEX('RAW DATA'!$L:$L,'Row Index'!J7),INDEX('RAW DATA'!$AB:$AB,'Row Index'!J7)),INDEX('RAW DATA'!$O:$O,'Row Index'!J7)))</f>
        <v>36.3541135902273</v>
      </c>
      <c r="K65" s="17" t="n">
        <f aca="false">IF('Row Index'!K7="","✗",IF(INDEX('RAW DATA'!$O:$O,'Row Index'!K7)="",IF(INDEX('RAW DATA'!$AB:$AB,'Row Index'!K7)="",INDEX('RAW DATA'!$L:$L,'Row Index'!K7),INDEX('RAW DATA'!$AB:$AB,'Row Index'!K7)),INDEX('RAW DATA'!$O:$O,'Row Index'!K7)))</f>
        <v>45.0889726127516</v>
      </c>
      <c r="L65" s="17" t="n">
        <f aca="false">IF('Row Index'!L7="","✗",IF(INDEX('RAW DATA'!$O:$O,'Row Index'!L7)="",IF(INDEX('RAW DATA'!$AB:$AB,'Row Index'!L7)="",INDEX('RAW DATA'!$L:$L,'Row Index'!L7),INDEX('RAW DATA'!$AB:$AB,'Row Index'!L7)),INDEX('RAW DATA'!$O:$O,'Row Index'!L7)))</f>
        <v>38.7556140835081</v>
      </c>
      <c r="M65" s="17" t="n">
        <f aca="false">IF('Row Index'!M7="","✗",IF(INDEX('RAW DATA'!$O:$O,'Row Index'!M7)="",IF(INDEX('RAW DATA'!$AB:$AB,'Row Index'!M7)="",INDEX('RAW DATA'!$L:$L,'Row Index'!M7),INDEX('RAW DATA'!$AB:$AB,'Row Index'!M7)),INDEX('RAW DATA'!$O:$O,'Row Index'!M7)))</f>
        <v>43.4790468148894</v>
      </c>
      <c r="N65" s="17" t="n">
        <f aca="false">IF('Row Index'!N7="","✗",IF(INDEX('RAW DATA'!$O:$O,'Row Index'!N7)="",IF(INDEX('RAW DATA'!$AB:$AB,'Row Index'!N7)="",INDEX('RAW DATA'!$L:$L,'Row Index'!N7),INDEX('RAW DATA'!$AB:$AB,'Row Index'!N7)),INDEX('RAW DATA'!$O:$O,'Row Index'!N7)))</f>
        <v>44.2634905087412</v>
      </c>
      <c r="O65" s="17" t="n">
        <f aca="false">IF('Row Index'!O7="","✗",IF(INDEX('RAW DATA'!$O:$O,'Row Index'!O7)="",IF(INDEX('RAW DATA'!$AB:$AB,'Row Index'!O7)="",INDEX('RAW DATA'!$L:$L,'Row Index'!O7),INDEX('RAW DATA'!$AB:$AB,'Row Index'!O7)),INDEX('RAW DATA'!$O:$O,'Row Index'!O7)))</f>
        <v>45.7173924999797</v>
      </c>
      <c r="P65" s="17" t="n">
        <f aca="false">IF('Row Index'!P7="","✗",IF(INDEX('RAW DATA'!$O:$O,'Row Index'!P7)="",IF(INDEX('RAW DATA'!$AB:$AB,'Row Index'!P7)="",INDEX('RAW DATA'!$L:$L,'Row Index'!P7),INDEX('RAW DATA'!$AB:$AB,'Row Index'!P7)),INDEX('RAW DATA'!$O:$O,'Row Index'!P7)))</f>
        <v>46.5077993418661</v>
      </c>
      <c r="Q65" s="17" t="n">
        <f aca="false">IF('Row Index'!Q7="","✗",IF(INDEX('RAW DATA'!$O:$O,'Row Index'!Q7)="",IF(INDEX('RAW DATA'!$AB:$AB,'Row Index'!Q7)="",INDEX('RAW DATA'!$L:$L,'Row Index'!Q7),INDEX('RAW DATA'!$AB:$AB,'Row Index'!Q7)),INDEX('RAW DATA'!$O:$O,'Row Index'!Q7)))</f>
        <v>48.2225092815761</v>
      </c>
      <c r="R65" s="17" t="n">
        <f aca="false">IF('Row Index'!R7="","✗",IF(INDEX('RAW DATA'!$O:$O,'Row Index'!R7)="",IF(INDEX('RAW DATA'!$AB:$AB,'Row Index'!R7)="",INDEX('RAW DATA'!$L:$L,'Row Index'!R7),INDEX('RAW DATA'!$AB:$AB,'Row Index'!R7)),INDEX('RAW DATA'!$O:$O,'Row Index'!R7)))</f>
        <v>43.9392153130651</v>
      </c>
      <c r="S65" s="17" t="n">
        <f aca="false">IF('Row Index'!S7="","✗",IF(INDEX('RAW DATA'!$O:$O,'Row Index'!S7)="",IF(INDEX('RAW DATA'!$AB:$AB,'Row Index'!S7)="",INDEX('RAW DATA'!$L:$L,'Row Index'!S7),INDEX('RAW DATA'!$AB:$AB,'Row Index'!S7)),INDEX('RAW DATA'!$O:$O,'Row Index'!S7)))</f>
        <v>47.1869929725223</v>
      </c>
      <c r="T65" s="17" t="n">
        <f aca="false">IF('Row Index'!T7="","✗",IF(INDEX('RAW DATA'!$O:$O,'Row Index'!T7)="",IF(INDEX('RAW DATA'!$AB:$AB,'Row Index'!T7)="",INDEX('RAW DATA'!$L:$L,'Row Index'!T7),INDEX('RAW DATA'!$AB:$AB,'Row Index'!T7)),INDEX('RAW DATA'!$O:$O,'Row Index'!T7)))</f>
        <v>44.3062575490414</v>
      </c>
      <c r="U65" s="17" t="n">
        <f aca="false">IF('Row Index'!U7="","✗",IF(INDEX('RAW DATA'!$O:$O,'Row Index'!U7)="",IF(INDEX('RAW DATA'!$AB:$AB,'Row Index'!U7)="",INDEX('RAW DATA'!$L:$L,'Row Index'!U7),INDEX('RAW DATA'!$AB:$AB,'Row Index'!U7)),INDEX('RAW DATA'!$O:$O,'Row Index'!U7)))</f>
        <v>49.8872939753102</v>
      </c>
      <c r="V65" s="17" t="n">
        <f aca="false">IF('Row Index'!V7="","✗",IF(INDEX('RAW DATA'!$O:$O,'Row Index'!V7)="",IF(INDEX('RAW DATA'!$AB:$AB,'Row Index'!V7)="",INDEX('RAW DATA'!$L:$L,'Row Index'!V7),INDEX('RAW DATA'!$AB:$AB,'Row Index'!V7)),INDEX('RAW DATA'!$O:$O,'Row Index'!V7)))</f>
        <v>51.4013209054064</v>
      </c>
      <c r="W65" s="17" t="n">
        <f aca="false">IF('Row Index'!W7="","✗",IF(INDEX('RAW DATA'!$O:$O,'Row Index'!W7)="",IF(INDEX('RAW DATA'!$AB:$AB,'Row Index'!W7)="",INDEX('RAW DATA'!$L:$L,'Row Index'!W7),INDEX('RAW DATA'!$AB:$AB,'Row Index'!W7)),INDEX('RAW DATA'!$O:$O,'Row Index'!W7)))</f>
        <v>47.2765841558389</v>
      </c>
      <c r="X65" s="17" t="n">
        <f aca="false">IF('Row Index'!X7="","✗",IF(INDEX('RAW DATA'!$O:$O,'Row Index'!X7)="",IF(INDEX('RAW DATA'!$AB:$AB,'Row Index'!X7)="",INDEX('RAW DATA'!$L:$L,'Row Index'!X7),INDEX('RAW DATA'!$AB:$AB,'Row Index'!X7)),INDEX('RAW DATA'!$O:$O,'Row Index'!X7)))</f>
        <v>52.3849399425829</v>
      </c>
      <c r="Y65" s="17" t="n">
        <f aca="false">IF('Row Index'!Y7="","✗",IF(INDEX('RAW DATA'!$O:$O,'Row Index'!Y7)="",IF(INDEX('RAW DATA'!$AB:$AB,'Row Index'!Y7)="",INDEX('RAW DATA'!$L:$L,'Row Index'!Y7),INDEX('RAW DATA'!$AB:$AB,'Row Index'!Y7)),INDEX('RAW DATA'!$O:$O,'Row Index'!Y7)))</f>
        <v>50.4955409241889</v>
      </c>
      <c r="Z65" s="18" t="n">
        <f aca="false">IF('Row Index'!Z7="","✗",IF(INDEX('RAW DATA'!$O:$O,'Row Index'!Z7)="",IF(INDEX('RAW DATA'!$AB:$AB,'Row Index'!Z7)="",INDEX('RAW DATA'!$L:$L,'Row Index'!Z7),INDEX('RAW DATA'!$AB:$AB,'Row Index'!Z7)),INDEX('RAW DATA'!$O:$O,'Row Index'!Z7)))</f>
        <v>54.3252684391773</v>
      </c>
      <c r="AA65" s="19" t="str">
        <f aca="false">IF('Row Index'!AA7="","⏳",IF(INDEX('RAW DATA'!$O:$O,'Row Index'!AA7)="",IF(INDEX('RAW DATA'!$AB:$AB,'Row Index'!AA7)="",INDEX('RAW DATA'!$L:$L,'Row Index'!AA7),INDEX('RAW DATA'!$AB:$AB,'Row Index'!AA7)),INDEX('RAW DATA'!$O:$O,'Row Index'!AA7)))</f>
        <v>⏳</v>
      </c>
      <c r="AB65" s="17" t="n">
        <f aca="false">IF('Row Index'!AB7="","✗",IF(INDEX('RAW DATA'!$O:$O,'Row Index'!AB7)="",IF(INDEX('RAW DATA'!$AB:$AB,'Row Index'!AB7)="",INDEX('RAW DATA'!$L:$L,'Row Index'!AB7),INDEX('RAW DATA'!$AB:$AB,'Row Index'!AB7)),INDEX('RAW DATA'!$O:$O,'Row Index'!AB7)))</f>
        <v>53.4630871047952</v>
      </c>
      <c r="AC65" s="17" t="n">
        <f aca="false">IF('Row Index'!AC7="","✗",IF(INDEX('RAW DATA'!$O:$O,'Row Index'!AC7)="",IF(INDEX('RAW DATA'!$AB:$AB,'Row Index'!AC7)="",INDEX('RAW DATA'!$L:$L,'Row Index'!AC7),INDEX('RAW DATA'!$AB:$AB,'Row Index'!AC7)),INDEX('RAW DATA'!$O:$O,'Row Index'!AC7)))</f>
        <v>52.2245549838422</v>
      </c>
      <c r="AD65" s="17" t="n">
        <f aca="false">IF('Row Index'!AD7="","✗",IF(INDEX('RAW DATA'!$O:$O,'Row Index'!AD7)="",IF(INDEX('RAW DATA'!$AB:$AB,'Row Index'!AD7)="",INDEX('RAW DATA'!$L:$L,'Row Index'!AD7),INDEX('RAW DATA'!$AB:$AB,'Row Index'!AD7)),INDEX('RAW DATA'!$O:$O,'Row Index'!AD7)))</f>
        <v>56.865728269078</v>
      </c>
      <c r="AE65" s="17" t="n">
        <f aca="false">IF('Row Index'!AE7="","✗",IF(INDEX('RAW DATA'!$O:$O,'Row Index'!AE7)="",IF(INDEX('RAW DATA'!$AB:$AB,'Row Index'!AE7)="",INDEX('RAW DATA'!$L:$L,'Row Index'!AE7),INDEX('RAW DATA'!$AB:$AB,'Row Index'!AE7)),INDEX('RAW DATA'!$O:$O,'Row Index'!AE7)))</f>
        <v>58.9999028749228</v>
      </c>
      <c r="AF65" s="17" t="n">
        <f aca="false">IF('Row Index'!AF7="","✗",IF(INDEX('RAW DATA'!$O:$O,'Row Index'!AF7)="",IF(INDEX('RAW DATA'!$AB:$AB,'Row Index'!AF7)="",INDEX('RAW DATA'!$L:$L,'Row Index'!AF7),INDEX('RAW DATA'!$AB:$AB,'Row Index'!AF7)),INDEX('RAW DATA'!$O:$O,'Row Index'!AF7)))</f>
        <v>62.3841009361956</v>
      </c>
      <c r="AG65" s="17" t="n">
        <f aca="false">IF('Row Index'!AG7="","✗",IF(INDEX('RAW DATA'!$O:$O,'Row Index'!AG7)="",IF(INDEX('RAW DATA'!$AB:$AB,'Row Index'!AG7)="",INDEX('RAW DATA'!$L:$L,'Row Index'!AG7),INDEX('RAW DATA'!$AB:$AB,'Row Index'!AG7)),INDEX('RAW DATA'!$O:$O,'Row Index'!AG7)))</f>
        <v>57.0679960363411</v>
      </c>
      <c r="AH65" s="17" t="n">
        <f aca="false">IF('Row Index'!AH7="","✗",IF(INDEX('RAW DATA'!$O:$O,'Row Index'!AH7)="",IF(INDEX('RAW DATA'!$AB:$AB,'Row Index'!AH7)="",INDEX('RAW DATA'!$L:$L,'Row Index'!AH7),INDEX('RAW DATA'!$AB:$AB,'Row Index'!AH7)),INDEX('RAW DATA'!$O:$O,'Row Index'!AH7)))</f>
        <v>62.5385351670609</v>
      </c>
      <c r="AI65" s="17" t="n">
        <f aca="false">IF('Row Index'!AI7="","✗",IF(INDEX('RAW DATA'!$O:$O,'Row Index'!AI7)="",IF(INDEX('RAW DATA'!$AB:$AB,'Row Index'!AI7)="",INDEX('RAW DATA'!$L:$L,'Row Index'!AI7),INDEX('RAW DATA'!$AB:$AB,'Row Index'!AI7)),INDEX('RAW DATA'!$O:$O,'Row Index'!AI7)))</f>
        <v>67.4422081606255</v>
      </c>
      <c r="AJ65" s="17" t="n">
        <f aca="false">IF('Row Index'!AJ7="","✗",IF(INDEX('RAW DATA'!$O:$O,'Row Index'!AJ7)="",IF(INDEX('RAW DATA'!$AB:$AB,'Row Index'!AJ7)="",INDEX('RAW DATA'!$L:$L,'Row Index'!AJ7),INDEX('RAW DATA'!$AB:$AB,'Row Index'!AJ7)),INDEX('RAW DATA'!$O:$O,'Row Index'!AJ7)))</f>
        <v>65.9714667652387</v>
      </c>
      <c r="AK65" s="17" t="n">
        <f aca="false">IF('Row Index'!AK7="","✗",IF(INDEX('RAW DATA'!$O:$O,'Row Index'!AK7)="",IF(INDEX('RAW DATA'!$AB:$AB,'Row Index'!AK7)="",INDEX('RAW DATA'!$L:$L,'Row Index'!AK7),INDEX('RAW DATA'!$AB:$AB,'Row Index'!AK7)),INDEX('RAW DATA'!$O:$O,'Row Index'!AK7)))</f>
        <v>69.2973212461379</v>
      </c>
      <c r="AL65" s="17" t="n">
        <f aca="false">IF('Row Index'!AL7="","✗",IF(INDEX('RAW DATA'!$O:$O,'Row Index'!AL7)="",IF(INDEX('RAW DATA'!$AB:$AB,'Row Index'!AL7)="",INDEX('RAW DATA'!$L:$L,'Row Index'!AL7),INDEX('RAW DATA'!$AB:$AB,'Row Index'!AL7)),INDEX('RAW DATA'!$O:$O,'Row Index'!AL7)))</f>
        <v>68.4891447021245</v>
      </c>
      <c r="AM65" s="17" t="n">
        <f aca="false">IF('Row Index'!AM7="","✗",IF(INDEX('RAW DATA'!$O:$O,'Row Index'!AM7)="",IF(INDEX('RAW DATA'!$AB:$AB,'Row Index'!AM7)="",INDEX('RAW DATA'!$L:$L,'Row Index'!AM7),INDEX('RAW DATA'!$AB:$AB,'Row Index'!AM7)),INDEX('RAW DATA'!$O:$O,'Row Index'!AM7)))</f>
        <v>72.6995268209133</v>
      </c>
      <c r="AN65" s="17" t="n">
        <f aca="false">IF('Row Index'!AN7="","✗",IF(INDEX('RAW DATA'!$O:$O,'Row Index'!AN7)="",IF(INDEX('RAW DATA'!$AB:$AB,'Row Index'!AN7)="",INDEX('RAW DATA'!$L:$L,'Row Index'!AN7),INDEX('RAW DATA'!$AB:$AB,'Row Index'!AN7)),INDEX('RAW DATA'!$O:$O,'Row Index'!AN7)))</f>
        <v>72.3071540645159</v>
      </c>
      <c r="AO65" s="17" t="n">
        <f aca="false">IF('Row Index'!AO7="","✗",IF(INDEX('RAW DATA'!$O:$O,'Row Index'!AO7)="",IF(INDEX('RAW DATA'!$AB:$AB,'Row Index'!AO7)="",INDEX('RAW DATA'!$L:$L,'Row Index'!AO7),INDEX('RAW DATA'!$AB:$AB,'Row Index'!AO7)),INDEX('RAW DATA'!$O:$O,'Row Index'!AO7)))</f>
        <v>71.3287724374692</v>
      </c>
      <c r="AP65" s="17" t="n">
        <f aca="false">IF('Row Index'!AP7="","✗",IF(INDEX('RAW DATA'!$O:$O,'Row Index'!AP7)="",IF(INDEX('RAW DATA'!$AB:$AB,'Row Index'!AP7)="",INDEX('RAW DATA'!$L:$L,'Row Index'!AP7),INDEX('RAW DATA'!$AB:$AB,'Row Index'!AP7)),INDEX('RAW DATA'!$O:$O,'Row Index'!AP7)))</f>
        <v>72.6250536518123</v>
      </c>
      <c r="AQ65" s="17" t="n">
        <f aca="false">IF('Row Index'!AQ7="","✗",IF(INDEX('RAW DATA'!$O:$O,'Row Index'!AQ7)="",IF(INDEX('RAW DATA'!$AB:$AB,'Row Index'!AQ7)="",INDEX('RAW DATA'!$L:$L,'Row Index'!AQ7),INDEX('RAW DATA'!$AB:$AB,'Row Index'!AQ7)),INDEX('RAW DATA'!$O:$O,'Row Index'!AQ7)))</f>
        <v>72.9069694464646</v>
      </c>
    </row>
    <row r="66" customFormat="false" ht="15" hidden="false" customHeight="false" outlineLevel="0" collapsed="false">
      <c r="A66" s="15" t="s">
        <v>169</v>
      </c>
      <c r="B66" s="16" t="s">
        <v>153</v>
      </c>
      <c r="C66" s="17" t="n">
        <f aca="false">IF('Row Index'!C8="","✗",IF(INDEX('RAW DATA'!$O:$O,'Row Index'!C8)="",IF(INDEX('RAW DATA'!$AB:$AB,'Row Index'!C8)="",INDEX('RAW DATA'!$L:$L,'Row Index'!C8),INDEX('RAW DATA'!$AB:$AB,'Row Index'!C8)),INDEX('RAW DATA'!$O:$O,'Row Index'!C8)))</f>
        <v>37.4020366867406</v>
      </c>
      <c r="D66" s="17" t="n">
        <f aca="false">IF('Row Index'!D8="","✗",IF(INDEX('RAW DATA'!$O:$O,'Row Index'!D8)="",IF(INDEX('RAW DATA'!$AB:$AB,'Row Index'!D8)="",INDEX('RAW DATA'!$L:$L,'Row Index'!D8),INDEX('RAW DATA'!$AB:$AB,'Row Index'!D8)),INDEX('RAW DATA'!$O:$O,'Row Index'!D8)))</f>
        <v>35.9459757445818</v>
      </c>
      <c r="E66" s="17" t="n">
        <f aca="false">IF('Row Index'!E8="","✗",IF(INDEX('RAW DATA'!$O:$O,'Row Index'!E8)="",IF(INDEX('RAW DATA'!$AB:$AB,'Row Index'!E8)="",INDEX('RAW DATA'!$L:$L,'Row Index'!E8),INDEX('RAW DATA'!$AB:$AB,'Row Index'!E8)),INDEX('RAW DATA'!$O:$O,'Row Index'!E8)))</f>
        <v>39.6144217056147</v>
      </c>
      <c r="F66" s="17" t="n">
        <f aca="false">IF('Row Index'!F8="","✗",IF(INDEX('RAW DATA'!$O:$O,'Row Index'!F8)="",IF(INDEX('RAW DATA'!$AB:$AB,'Row Index'!F8)="",INDEX('RAW DATA'!$L:$L,'Row Index'!F8),INDEX('RAW DATA'!$AB:$AB,'Row Index'!F8)),INDEX('RAW DATA'!$O:$O,'Row Index'!F8)))</f>
        <v>36.1203467005905</v>
      </c>
      <c r="G66" s="17" t="n">
        <f aca="false">IF('Row Index'!G8="","✗",IF(INDEX('RAW DATA'!$O:$O,'Row Index'!G8)="",IF(INDEX('RAW DATA'!$AB:$AB,'Row Index'!G8)="",INDEX('RAW DATA'!$L:$L,'Row Index'!G8),INDEX('RAW DATA'!$AB:$AB,'Row Index'!G8)),INDEX('RAW DATA'!$O:$O,'Row Index'!G8)))</f>
        <v>37.1852320777558</v>
      </c>
      <c r="H66" s="17" t="n">
        <f aca="false">IF('Row Index'!H8="","✗",IF(INDEX('RAW DATA'!$O:$O,'Row Index'!H8)="",IF(INDEX('RAW DATA'!$AB:$AB,'Row Index'!H8)="",INDEX('RAW DATA'!$L:$L,'Row Index'!H8),INDEX('RAW DATA'!$AB:$AB,'Row Index'!H8)),INDEX('RAW DATA'!$O:$O,'Row Index'!H8)))</f>
        <v>35.6536744412691</v>
      </c>
      <c r="I66" s="17" t="n">
        <f aca="false">IF('Row Index'!I8="","✗",IF(INDEX('RAW DATA'!$O:$O,'Row Index'!I8)="",IF(INDEX('RAW DATA'!$AB:$AB,'Row Index'!I8)="",INDEX('RAW DATA'!$L:$L,'Row Index'!I8),INDEX('RAW DATA'!$AB:$AB,'Row Index'!I8)),INDEX('RAW DATA'!$O:$O,'Row Index'!I8)))</f>
        <v>39.0340855470101</v>
      </c>
      <c r="J66" s="17" t="n">
        <f aca="false">IF('Row Index'!J8="","✗",IF(INDEX('RAW DATA'!$O:$O,'Row Index'!J8)="",IF(INDEX('RAW DATA'!$AB:$AB,'Row Index'!J8)="",INDEX('RAW DATA'!$L:$L,'Row Index'!J8),INDEX('RAW DATA'!$AB:$AB,'Row Index'!J8)),INDEX('RAW DATA'!$O:$O,'Row Index'!J8)))</f>
        <v>37.7864357195537</v>
      </c>
      <c r="K66" s="17" t="n">
        <f aca="false">IF('Row Index'!K8="","✗",IF(INDEX('RAW DATA'!$O:$O,'Row Index'!K8)="",IF(INDEX('RAW DATA'!$AB:$AB,'Row Index'!K8)="",INDEX('RAW DATA'!$L:$L,'Row Index'!K8),INDEX('RAW DATA'!$AB:$AB,'Row Index'!K8)),INDEX('RAW DATA'!$O:$O,'Row Index'!K8)))</f>
        <v>46.8851092710684</v>
      </c>
      <c r="L66" s="17" t="n">
        <f aca="false">IF('Row Index'!L8="","✗",IF(INDEX('RAW DATA'!$O:$O,'Row Index'!L8)="",IF(INDEX('RAW DATA'!$AB:$AB,'Row Index'!L8)="",INDEX('RAW DATA'!$L:$L,'Row Index'!L8),INDEX('RAW DATA'!$AB:$AB,'Row Index'!L8)),INDEX('RAW DATA'!$O:$O,'Row Index'!L8)))</f>
        <v>38.9924864076093</v>
      </c>
      <c r="M66" s="17" t="n">
        <f aca="false">IF('Row Index'!M8="","✗",IF(INDEX('RAW DATA'!$O:$O,'Row Index'!M8)="",IF(INDEX('RAW DATA'!$AB:$AB,'Row Index'!M8)="",INDEX('RAW DATA'!$L:$L,'Row Index'!M8),INDEX('RAW DATA'!$AB:$AB,'Row Index'!M8)),INDEX('RAW DATA'!$O:$O,'Row Index'!M8)))</f>
        <v>43.1281509834626</v>
      </c>
      <c r="N66" s="17" t="n">
        <f aca="false">IF('Row Index'!N8="","✗",IF(INDEX('RAW DATA'!$O:$O,'Row Index'!N8)="",IF(INDEX('RAW DATA'!$AB:$AB,'Row Index'!N8)="",INDEX('RAW DATA'!$L:$L,'Row Index'!N8),INDEX('RAW DATA'!$AB:$AB,'Row Index'!N8)),INDEX('RAW DATA'!$O:$O,'Row Index'!N8)))</f>
        <v>43.8658050456917</v>
      </c>
      <c r="O66" s="17" t="n">
        <f aca="false">IF('Row Index'!O8="","✗",IF(INDEX('RAW DATA'!$O:$O,'Row Index'!O8)="",IF(INDEX('RAW DATA'!$AB:$AB,'Row Index'!O8)="",INDEX('RAW DATA'!$L:$L,'Row Index'!O8),INDEX('RAW DATA'!$AB:$AB,'Row Index'!O8)),INDEX('RAW DATA'!$O:$O,'Row Index'!O8)))</f>
        <v>46.096908203249</v>
      </c>
      <c r="P66" s="17" t="n">
        <f aca="false">IF('Row Index'!P8="","✗",IF(INDEX('RAW DATA'!$O:$O,'Row Index'!P8)="",IF(INDEX('RAW DATA'!$AB:$AB,'Row Index'!P8)="",INDEX('RAW DATA'!$L:$L,'Row Index'!P8),INDEX('RAW DATA'!$AB:$AB,'Row Index'!P8)),INDEX('RAW DATA'!$O:$O,'Row Index'!P8)))</f>
        <v>45.0892996527957</v>
      </c>
      <c r="Q66" s="17" t="n">
        <f aca="false">IF('Row Index'!Q8="","✗",IF(INDEX('RAW DATA'!$O:$O,'Row Index'!Q8)="",IF(INDEX('RAW DATA'!$AB:$AB,'Row Index'!Q8)="",INDEX('RAW DATA'!$L:$L,'Row Index'!Q8),INDEX('RAW DATA'!$AB:$AB,'Row Index'!Q8)),INDEX('RAW DATA'!$O:$O,'Row Index'!Q8)))</f>
        <v>49.2677449303883</v>
      </c>
      <c r="R66" s="17" t="n">
        <f aca="false">IF('Row Index'!R8="","✗",IF(INDEX('RAW DATA'!$O:$O,'Row Index'!R8)="",IF(INDEX('RAW DATA'!$AB:$AB,'Row Index'!R8)="",INDEX('RAW DATA'!$L:$L,'Row Index'!R8),INDEX('RAW DATA'!$AB:$AB,'Row Index'!R8)),INDEX('RAW DATA'!$O:$O,'Row Index'!R8)))</f>
        <v>45.2610265036094</v>
      </c>
      <c r="S66" s="17" t="n">
        <f aca="false">IF('Row Index'!S8="","✗",IF(INDEX('RAW DATA'!$O:$O,'Row Index'!S8)="",IF(INDEX('RAW DATA'!$AB:$AB,'Row Index'!S8)="",INDEX('RAW DATA'!$L:$L,'Row Index'!S8),INDEX('RAW DATA'!$AB:$AB,'Row Index'!S8)),INDEX('RAW DATA'!$O:$O,'Row Index'!S8)))</f>
        <v>48.6464012041911</v>
      </c>
      <c r="T66" s="17" t="n">
        <f aca="false">IF('Row Index'!T8="","✗",IF(INDEX('RAW DATA'!$O:$O,'Row Index'!T8)="",IF(INDEX('RAW DATA'!$AB:$AB,'Row Index'!T8)="",INDEX('RAW DATA'!$L:$L,'Row Index'!T8),INDEX('RAW DATA'!$AB:$AB,'Row Index'!T8)),INDEX('RAW DATA'!$O:$O,'Row Index'!T8)))</f>
        <v>45.0937344251574</v>
      </c>
      <c r="U66" s="17" t="n">
        <f aca="false">IF('Row Index'!U8="","✗",IF(INDEX('RAW DATA'!$O:$O,'Row Index'!U8)="",IF(INDEX('RAW DATA'!$AB:$AB,'Row Index'!U8)="",INDEX('RAW DATA'!$L:$L,'Row Index'!U8),INDEX('RAW DATA'!$AB:$AB,'Row Index'!U8)),INDEX('RAW DATA'!$O:$O,'Row Index'!U8)))</f>
        <v>49.6374240010033</v>
      </c>
      <c r="V66" s="17" t="n">
        <f aca="false">IF('Row Index'!V8="","✗",IF(INDEX('RAW DATA'!$O:$O,'Row Index'!V8)="",IF(INDEX('RAW DATA'!$AB:$AB,'Row Index'!V8)="",INDEX('RAW DATA'!$L:$L,'Row Index'!V8),INDEX('RAW DATA'!$AB:$AB,'Row Index'!V8)),INDEX('RAW DATA'!$O:$O,'Row Index'!V8)))</f>
        <v>51.071646454831</v>
      </c>
      <c r="W66" s="17" t="n">
        <f aca="false">IF('Row Index'!W8="","✗",IF(INDEX('RAW DATA'!$O:$O,'Row Index'!W8)="",IF(INDEX('RAW DATA'!$AB:$AB,'Row Index'!W8)="",INDEX('RAW DATA'!$L:$L,'Row Index'!W8),INDEX('RAW DATA'!$AB:$AB,'Row Index'!W8)),INDEX('RAW DATA'!$O:$O,'Row Index'!W8)))</f>
        <v>47.1205510292663</v>
      </c>
      <c r="X66" s="17" t="n">
        <f aca="false">IF('Row Index'!X8="","✗",IF(INDEX('RAW DATA'!$O:$O,'Row Index'!X8)="",IF(INDEX('RAW DATA'!$AB:$AB,'Row Index'!X8)="",INDEX('RAW DATA'!$L:$L,'Row Index'!X8),INDEX('RAW DATA'!$AB:$AB,'Row Index'!X8)),INDEX('RAW DATA'!$O:$O,'Row Index'!X8)))</f>
        <v>53.9320152333163</v>
      </c>
      <c r="Y66" s="17" t="n">
        <f aca="false">IF('Row Index'!Y8="","✗",IF(INDEX('RAW DATA'!$O:$O,'Row Index'!Y8)="",IF(INDEX('RAW DATA'!$AB:$AB,'Row Index'!Y8)="",INDEX('RAW DATA'!$L:$L,'Row Index'!Y8),INDEX('RAW DATA'!$AB:$AB,'Row Index'!Y8)),INDEX('RAW DATA'!$O:$O,'Row Index'!Y8)))</f>
        <v>51.4105062697955</v>
      </c>
      <c r="Z66" s="18" t="n">
        <f aca="false">IF('Row Index'!Z8="","✗",IF(INDEX('RAW DATA'!$O:$O,'Row Index'!Z8)="",IF(INDEX('RAW DATA'!$AB:$AB,'Row Index'!Z8)="",INDEX('RAW DATA'!$L:$L,'Row Index'!Z8),INDEX('RAW DATA'!$AB:$AB,'Row Index'!Z8)),INDEX('RAW DATA'!$O:$O,'Row Index'!Z8)))</f>
        <v>55.262353611725</v>
      </c>
      <c r="AA66" s="19" t="str">
        <f aca="false">IF('Row Index'!AA8="","⏳",IF(INDEX('RAW DATA'!$O:$O,'Row Index'!AA8)="",IF(INDEX('RAW DATA'!$AB:$AB,'Row Index'!AA8)="",INDEX('RAW DATA'!$L:$L,'Row Index'!AA8),INDEX('RAW DATA'!$AB:$AB,'Row Index'!AA8)),INDEX('RAW DATA'!$O:$O,'Row Index'!AA8)))</f>
        <v>⏳</v>
      </c>
      <c r="AB66" s="17" t="n">
        <f aca="false">IF('Row Index'!AB8="","✗",IF(INDEX('RAW DATA'!$O:$O,'Row Index'!AB8)="",IF(INDEX('RAW DATA'!$AB:$AB,'Row Index'!AB8)="",INDEX('RAW DATA'!$L:$L,'Row Index'!AB8),INDEX('RAW DATA'!$AB:$AB,'Row Index'!AB8)),INDEX('RAW DATA'!$O:$O,'Row Index'!AB8)))</f>
        <v>55.3954042387319</v>
      </c>
      <c r="AC66" s="17" t="n">
        <f aca="false">IF('Row Index'!AC8="","✗",IF(INDEX('RAW DATA'!$O:$O,'Row Index'!AC8)="",IF(INDEX('RAW DATA'!$AB:$AB,'Row Index'!AC8)="",INDEX('RAW DATA'!$L:$L,'Row Index'!AC8),INDEX('RAW DATA'!$AB:$AB,'Row Index'!AC8)),INDEX('RAW DATA'!$O:$O,'Row Index'!AC8)))</f>
        <v>52.4302723101028</v>
      </c>
      <c r="AD66" s="17" t="n">
        <f aca="false">IF('Row Index'!AD8="","✗",IF(INDEX('RAW DATA'!$O:$O,'Row Index'!AD8)="",IF(INDEX('RAW DATA'!$AB:$AB,'Row Index'!AD8)="",INDEX('RAW DATA'!$L:$L,'Row Index'!AD8),INDEX('RAW DATA'!$AB:$AB,'Row Index'!AD8)),INDEX('RAW DATA'!$O:$O,'Row Index'!AD8)))</f>
        <v>57.7597859904519</v>
      </c>
      <c r="AE66" s="17" t="n">
        <f aca="false">IF('Row Index'!AE8="","✗",IF(INDEX('RAW DATA'!$O:$O,'Row Index'!AE8)="",IF(INDEX('RAW DATA'!$AB:$AB,'Row Index'!AE8)="",INDEX('RAW DATA'!$L:$L,'Row Index'!AE8),INDEX('RAW DATA'!$AB:$AB,'Row Index'!AE8)),INDEX('RAW DATA'!$O:$O,'Row Index'!AE8)))</f>
        <v>56.8469990178246</v>
      </c>
      <c r="AF66" s="17" t="n">
        <f aca="false">IF('Row Index'!AF8="","✗",IF(INDEX('RAW DATA'!$O:$O,'Row Index'!AF8)="",IF(INDEX('RAW DATA'!$AB:$AB,'Row Index'!AF8)="",INDEX('RAW DATA'!$L:$L,'Row Index'!AF8),INDEX('RAW DATA'!$AB:$AB,'Row Index'!AF8)),INDEX('RAW DATA'!$O:$O,'Row Index'!AF8)))</f>
        <v>62.6132845962495</v>
      </c>
      <c r="AG66" s="17" t="n">
        <f aca="false">IF('Row Index'!AG8="","✗",IF(INDEX('RAW DATA'!$O:$O,'Row Index'!AG8)="",IF(INDEX('RAW DATA'!$AB:$AB,'Row Index'!AG8)="",INDEX('RAW DATA'!$L:$L,'Row Index'!AG8),INDEX('RAW DATA'!$AB:$AB,'Row Index'!AG8)),INDEX('RAW DATA'!$O:$O,'Row Index'!AG8)))</f>
        <v>59.2299028448458</v>
      </c>
      <c r="AH66" s="17" t="n">
        <f aca="false">IF('Row Index'!AH8="","✗",IF(INDEX('RAW DATA'!$O:$O,'Row Index'!AH8)="",IF(INDEX('RAW DATA'!$AB:$AB,'Row Index'!AH8)="",INDEX('RAW DATA'!$L:$L,'Row Index'!AH8),INDEX('RAW DATA'!$AB:$AB,'Row Index'!AH8)),INDEX('RAW DATA'!$O:$O,'Row Index'!AH8)))</f>
        <v>62.8821901469111</v>
      </c>
      <c r="AI66" s="17" t="n">
        <f aca="false">IF('Row Index'!AI8="","✗",IF(INDEX('RAW DATA'!$O:$O,'Row Index'!AI8)="",IF(INDEX('RAW DATA'!$AB:$AB,'Row Index'!AI8)="",INDEX('RAW DATA'!$L:$L,'Row Index'!AI8),INDEX('RAW DATA'!$AB:$AB,'Row Index'!AI8)),INDEX('RAW DATA'!$O:$O,'Row Index'!AI8)))</f>
        <v>67.2845990392089</v>
      </c>
      <c r="AJ66" s="17" t="n">
        <f aca="false">IF('Row Index'!AJ8="","✗",IF(INDEX('RAW DATA'!$O:$O,'Row Index'!AJ8)="",IF(INDEX('RAW DATA'!$AB:$AB,'Row Index'!AJ8)="",INDEX('RAW DATA'!$L:$L,'Row Index'!AJ8),INDEX('RAW DATA'!$AB:$AB,'Row Index'!AJ8)),INDEX('RAW DATA'!$O:$O,'Row Index'!AJ8)))</f>
        <v>66.1859374555703</v>
      </c>
      <c r="AK66" s="17" t="n">
        <f aca="false">IF('Row Index'!AK8="","✗",IF(INDEX('RAW DATA'!$O:$O,'Row Index'!AK8)="",IF(INDEX('RAW DATA'!$AB:$AB,'Row Index'!AK8)="",INDEX('RAW DATA'!$L:$L,'Row Index'!AK8),INDEX('RAW DATA'!$AB:$AB,'Row Index'!AK8)),INDEX('RAW DATA'!$O:$O,'Row Index'!AK8)))</f>
        <v>67.7803348900053</v>
      </c>
      <c r="AL66" s="17" t="n">
        <f aca="false">IF('Row Index'!AL8="","✗",IF(INDEX('RAW DATA'!$O:$O,'Row Index'!AL8)="",IF(INDEX('RAW DATA'!$AB:$AB,'Row Index'!AL8)="",INDEX('RAW DATA'!$L:$L,'Row Index'!AL8),INDEX('RAW DATA'!$AB:$AB,'Row Index'!AL8)),INDEX('RAW DATA'!$O:$O,'Row Index'!AL8)))</f>
        <v>68.6008230313895</v>
      </c>
      <c r="AM66" s="17" t="n">
        <f aca="false">IF('Row Index'!AM8="","✗",IF(INDEX('RAW DATA'!$O:$O,'Row Index'!AM8)="",IF(INDEX('RAW DATA'!$AB:$AB,'Row Index'!AM8)="",INDEX('RAW DATA'!$L:$L,'Row Index'!AM8),INDEX('RAW DATA'!$AB:$AB,'Row Index'!AM8)),INDEX('RAW DATA'!$O:$O,'Row Index'!AM8)))</f>
        <v>71.8591831776773</v>
      </c>
      <c r="AN66" s="17" t="n">
        <f aca="false">IF('Row Index'!AN8="","✗",IF(INDEX('RAW DATA'!$O:$O,'Row Index'!AN8)="",IF(INDEX('RAW DATA'!$AB:$AB,'Row Index'!AN8)="",INDEX('RAW DATA'!$L:$L,'Row Index'!AN8),INDEX('RAW DATA'!$AB:$AB,'Row Index'!AN8)),INDEX('RAW DATA'!$O:$O,'Row Index'!AN8)))</f>
        <v>72.2498609134495</v>
      </c>
      <c r="AO66" s="29" t="n">
        <f aca="false">IF('Row Index'!AO8="","✗",IF(INDEX('RAW DATA'!$O:$O,'Row Index'!AO8)="",IF(INDEX('RAW DATA'!$AB:$AB,'Row Index'!AO8)="",INDEX('RAW DATA'!$L:$L,'Row Index'!AO8),INDEX('RAW DATA'!$AB:$AB,'Row Index'!AO8)),INDEX('RAW DATA'!$O:$O,'Row Index'!AO8)))</f>
        <v>71.4737300883722</v>
      </c>
      <c r="AP66" s="17" t="n">
        <f aca="false">IF('Row Index'!AP8="","✗",IF(INDEX('RAW DATA'!$O:$O,'Row Index'!AP8)="",IF(INDEX('RAW DATA'!$AB:$AB,'Row Index'!AP8)="",INDEX('RAW DATA'!$L:$L,'Row Index'!AP8),INDEX('RAW DATA'!$AB:$AB,'Row Index'!AP8)),INDEX('RAW DATA'!$O:$O,'Row Index'!AP8)))</f>
        <v>73.1712571138567</v>
      </c>
      <c r="AQ66" s="17" t="n">
        <f aca="false">IF('Row Index'!AQ8="","✗",IF(INDEX('RAW DATA'!$O:$O,'Row Index'!AQ8)="",IF(INDEX('RAW DATA'!$AB:$AB,'Row Index'!AQ8)="",INDEX('RAW DATA'!$L:$L,'Row Index'!AQ8),INDEX('RAW DATA'!$AB:$AB,'Row Index'!AQ8)),INDEX('RAW DATA'!$O:$O,'Row Index'!AQ8)))</f>
        <v>73.599089656784</v>
      </c>
    </row>
    <row r="67" customFormat="false" ht="15" hidden="false" customHeight="false" outlineLevel="0" collapsed="false">
      <c r="A67" s="15" t="s">
        <v>173</v>
      </c>
      <c r="B67" s="16" t="s">
        <v>153</v>
      </c>
      <c r="C67" s="17" t="n">
        <f aca="false">IF('Row Index'!C9="","✗",IF(INDEX('RAW DATA'!$O:$O,'Row Index'!C9)="",IF(INDEX('RAW DATA'!$AB:$AB,'Row Index'!C9)="",INDEX('RAW DATA'!$L:$L,'Row Index'!C9),INDEX('RAW DATA'!$AB:$AB,'Row Index'!C9)),INDEX('RAW DATA'!$O:$O,'Row Index'!C9)))</f>
        <v>48.5727179137902</v>
      </c>
      <c r="D67" s="17" t="n">
        <f aca="false">IF('Row Index'!D9="","✗",IF(INDEX('RAW DATA'!$O:$O,'Row Index'!D9)="",IF(INDEX('RAW DATA'!$AB:$AB,'Row Index'!D9)="",INDEX('RAW DATA'!$L:$L,'Row Index'!D9),INDEX('RAW DATA'!$AB:$AB,'Row Index'!D9)),INDEX('RAW DATA'!$O:$O,'Row Index'!D9)))</f>
        <v>40.2392141577388</v>
      </c>
      <c r="E67" s="17" t="n">
        <f aca="false">IF('Row Index'!E9="","✗",IF(INDEX('RAW DATA'!$O:$O,'Row Index'!E9)="",IF(INDEX('RAW DATA'!$AB:$AB,'Row Index'!E9)="",INDEX('RAW DATA'!$L:$L,'Row Index'!E9),INDEX('RAW DATA'!$AB:$AB,'Row Index'!E9)),INDEX('RAW DATA'!$O:$O,'Row Index'!E9)))</f>
        <v>48.034253075377</v>
      </c>
      <c r="F67" s="17" t="n">
        <f aca="false">IF('Row Index'!F9="","✗",IF(INDEX('RAW DATA'!$O:$O,'Row Index'!F9)="",IF(INDEX('RAW DATA'!$AB:$AB,'Row Index'!F9)="",INDEX('RAW DATA'!$L:$L,'Row Index'!F9),INDEX('RAW DATA'!$AB:$AB,'Row Index'!F9)),INDEX('RAW DATA'!$O:$O,'Row Index'!F9)))</f>
        <v>38.0558346820957</v>
      </c>
      <c r="G67" s="17" t="n">
        <f aca="false">IF('Row Index'!G9="","✗",IF(INDEX('RAW DATA'!$O:$O,'Row Index'!G9)="",IF(INDEX('RAW DATA'!$AB:$AB,'Row Index'!G9)="",INDEX('RAW DATA'!$L:$L,'Row Index'!G9),INDEX('RAW DATA'!$AB:$AB,'Row Index'!G9)),INDEX('RAW DATA'!$O:$O,'Row Index'!G9)))</f>
        <v>45.8539905814054</v>
      </c>
      <c r="H67" s="17" t="n">
        <f aca="false">IF('Row Index'!H9="","✗",IF(INDEX('RAW DATA'!$O:$O,'Row Index'!H9)="",IF(INDEX('RAW DATA'!$AB:$AB,'Row Index'!H9)="",INDEX('RAW DATA'!$L:$L,'Row Index'!H9),INDEX('RAW DATA'!$AB:$AB,'Row Index'!H9)),INDEX('RAW DATA'!$O:$O,'Row Index'!H9)))</f>
        <v>36.8764526075952</v>
      </c>
      <c r="I67" s="17" t="n">
        <f aca="false">IF('Row Index'!I9="","✗",IF(INDEX('RAW DATA'!$O:$O,'Row Index'!I9)="",IF(INDEX('RAW DATA'!$AB:$AB,'Row Index'!I9)="",INDEX('RAW DATA'!$L:$L,'Row Index'!I9),INDEX('RAW DATA'!$AB:$AB,'Row Index'!I9)),INDEX('RAW DATA'!$O:$O,'Row Index'!I9)))</f>
        <v>47.5768953081996</v>
      </c>
      <c r="J67" s="17" t="n">
        <f aca="false">IF('Row Index'!J9="","✗",IF(INDEX('RAW DATA'!$O:$O,'Row Index'!J9)="",IF(INDEX('RAW DATA'!$AB:$AB,'Row Index'!J9)="",INDEX('RAW DATA'!$L:$L,'Row Index'!J9),INDEX('RAW DATA'!$AB:$AB,'Row Index'!J9)),INDEX('RAW DATA'!$O:$O,'Row Index'!J9)))</f>
        <v>38.9850973080921</v>
      </c>
      <c r="K67" s="17" t="n">
        <f aca="false">IF('Row Index'!K9="","✗",IF(INDEX('RAW DATA'!$O:$O,'Row Index'!K9)="",IF(INDEX('RAW DATA'!$AB:$AB,'Row Index'!K9)="",INDEX('RAW DATA'!$L:$L,'Row Index'!K9),INDEX('RAW DATA'!$AB:$AB,'Row Index'!K9)),INDEX('RAW DATA'!$O:$O,'Row Index'!K9)))</f>
        <v>49.8883948530712</v>
      </c>
      <c r="L67" s="17" t="n">
        <f aca="false">IF('Row Index'!L9="","✗",IF(INDEX('RAW DATA'!$O:$O,'Row Index'!L9)="",IF(INDEX('RAW DATA'!$AB:$AB,'Row Index'!L9)="",INDEX('RAW DATA'!$L:$L,'Row Index'!L9),INDEX('RAW DATA'!$AB:$AB,'Row Index'!L9)),INDEX('RAW DATA'!$O:$O,'Row Index'!L9)))</f>
        <v>41.6714616621109</v>
      </c>
      <c r="M67" s="17" t="n">
        <f aca="false">IF('Row Index'!M9="","✗",IF(INDEX('RAW DATA'!$O:$O,'Row Index'!M9)="",IF(INDEX('RAW DATA'!$AB:$AB,'Row Index'!M9)="",INDEX('RAW DATA'!$L:$L,'Row Index'!M9),INDEX('RAW DATA'!$AB:$AB,'Row Index'!M9)),INDEX('RAW DATA'!$O:$O,'Row Index'!M9)))</f>
        <v>47.2983366191606</v>
      </c>
      <c r="N67" s="17" t="n">
        <f aca="false">IF('Row Index'!N9="","✗",IF(INDEX('RAW DATA'!$O:$O,'Row Index'!N9)="",IF(INDEX('RAW DATA'!$AB:$AB,'Row Index'!N9)="",INDEX('RAW DATA'!$L:$L,'Row Index'!N9),INDEX('RAW DATA'!$AB:$AB,'Row Index'!N9)),INDEX('RAW DATA'!$O:$O,'Row Index'!N9)))</f>
        <v>47.4296319261889</v>
      </c>
      <c r="O67" s="17" t="n">
        <f aca="false">IF('Row Index'!O9="","✗",IF(INDEX('RAW DATA'!$O:$O,'Row Index'!O9)="",IF(INDEX('RAW DATA'!$AB:$AB,'Row Index'!O9)="",INDEX('RAW DATA'!$L:$L,'Row Index'!O9),INDEX('RAW DATA'!$AB:$AB,'Row Index'!O9)),INDEX('RAW DATA'!$O:$O,'Row Index'!O9)))</f>
        <v>51.0080576793124</v>
      </c>
      <c r="P67" s="17" t="n">
        <f aca="false">IF('Row Index'!P9="","✗",IF(INDEX('RAW DATA'!$O:$O,'Row Index'!P9)="",IF(INDEX('RAW DATA'!$AB:$AB,'Row Index'!P9)="",INDEX('RAW DATA'!$L:$L,'Row Index'!P9),INDEX('RAW DATA'!$AB:$AB,'Row Index'!P9)),INDEX('RAW DATA'!$O:$O,'Row Index'!P9)))</f>
        <v>47.7656784990259</v>
      </c>
      <c r="Q67" s="17" t="n">
        <f aca="false">IF('Row Index'!Q9="","✗",IF(INDEX('RAW DATA'!$O:$O,'Row Index'!Q9)="",IF(INDEX('RAW DATA'!$AB:$AB,'Row Index'!Q9)="",INDEX('RAW DATA'!$L:$L,'Row Index'!Q9),INDEX('RAW DATA'!$AB:$AB,'Row Index'!Q9)),INDEX('RAW DATA'!$O:$O,'Row Index'!Q9)))</f>
        <v>50.4523791984257</v>
      </c>
      <c r="R67" s="17" t="n">
        <f aca="false">IF('Row Index'!R9="","✗",IF(INDEX('RAW DATA'!$O:$O,'Row Index'!R9)="",IF(INDEX('RAW DATA'!$AB:$AB,'Row Index'!R9)="",INDEX('RAW DATA'!$L:$L,'Row Index'!R9),INDEX('RAW DATA'!$AB:$AB,'Row Index'!R9)),INDEX('RAW DATA'!$O:$O,'Row Index'!R9)))</f>
        <v>46.0397624178992</v>
      </c>
      <c r="S67" s="17" t="n">
        <f aca="false">IF('Row Index'!S9="","✗",IF(INDEX('RAW DATA'!$O:$O,'Row Index'!S9)="",IF(INDEX('RAW DATA'!$AB:$AB,'Row Index'!S9)="",INDEX('RAW DATA'!$L:$L,'Row Index'!S9),INDEX('RAW DATA'!$AB:$AB,'Row Index'!S9)),INDEX('RAW DATA'!$O:$O,'Row Index'!S9)))</f>
        <v>49.5833485703269</v>
      </c>
      <c r="T67" s="17" t="n">
        <f aca="false">IF('Row Index'!T9="","✗",IF(INDEX('RAW DATA'!$O:$O,'Row Index'!T9)="",IF(INDEX('RAW DATA'!$AB:$AB,'Row Index'!T9)="",INDEX('RAW DATA'!$L:$L,'Row Index'!T9),INDEX('RAW DATA'!$AB:$AB,'Row Index'!T9)),INDEX('RAW DATA'!$O:$O,'Row Index'!T9)))</f>
        <v>47.3178491266066</v>
      </c>
      <c r="U67" s="17" t="n">
        <f aca="false">IF('Row Index'!U9="","✗",IF(INDEX('RAW DATA'!$O:$O,'Row Index'!U9)="",IF(INDEX('RAW DATA'!$AB:$AB,'Row Index'!U9)="",INDEX('RAW DATA'!$L:$L,'Row Index'!U9),INDEX('RAW DATA'!$AB:$AB,'Row Index'!U9)),INDEX('RAW DATA'!$O:$O,'Row Index'!U9)))</f>
        <v>51.6028231307519</v>
      </c>
      <c r="V67" s="17" t="n">
        <f aca="false">IF('Row Index'!V9="","✗",IF(INDEX('RAW DATA'!$O:$O,'Row Index'!V9)="",IF(INDEX('RAW DATA'!$AB:$AB,'Row Index'!V9)="",INDEX('RAW DATA'!$L:$L,'Row Index'!V9),INDEX('RAW DATA'!$AB:$AB,'Row Index'!V9)),INDEX('RAW DATA'!$O:$O,'Row Index'!V9)))</f>
        <v>52.6644218121772</v>
      </c>
      <c r="W67" s="17" t="n">
        <f aca="false">IF('Row Index'!W9="","✗",IF(INDEX('RAW DATA'!$O:$O,'Row Index'!W9)="",IF(INDEX('RAW DATA'!$AB:$AB,'Row Index'!W9)="",INDEX('RAW DATA'!$L:$L,'Row Index'!W9),INDEX('RAW DATA'!$AB:$AB,'Row Index'!W9)),INDEX('RAW DATA'!$O:$O,'Row Index'!W9)))</f>
        <v>48.2290339550467</v>
      </c>
      <c r="X67" s="17" t="n">
        <f aca="false">IF('Row Index'!X9="","✗",IF(INDEX('RAW DATA'!$O:$O,'Row Index'!X9)="",IF(INDEX('RAW DATA'!$AB:$AB,'Row Index'!X9)="",INDEX('RAW DATA'!$L:$L,'Row Index'!X9),INDEX('RAW DATA'!$AB:$AB,'Row Index'!X9)),INDEX('RAW DATA'!$O:$O,'Row Index'!X9)))</f>
        <v>53.0928988548704</v>
      </c>
      <c r="Y67" s="17" t="n">
        <f aca="false">IF('Row Index'!Y9="","✗",IF(INDEX('RAW DATA'!$O:$O,'Row Index'!Y9)="",IF(INDEX('RAW DATA'!$AB:$AB,'Row Index'!Y9)="",INDEX('RAW DATA'!$L:$L,'Row Index'!Y9),INDEX('RAW DATA'!$AB:$AB,'Row Index'!Y9)),INDEX('RAW DATA'!$O:$O,'Row Index'!Y9)))</f>
        <v>53.1921269583251</v>
      </c>
      <c r="Z67" s="18" t="n">
        <f aca="false">IF('Row Index'!Z9="","✗",IF(INDEX('RAW DATA'!$O:$O,'Row Index'!Z9)="",IF(INDEX('RAW DATA'!$AB:$AB,'Row Index'!Z9)="",INDEX('RAW DATA'!$L:$L,'Row Index'!Z9),INDEX('RAW DATA'!$AB:$AB,'Row Index'!Z9)),INDEX('RAW DATA'!$O:$O,'Row Index'!Z9)))</f>
        <v>55.1039041059473</v>
      </c>
      <c r="AA67" s="19" t="str">
        <f aca="false">IF('Row Index'!AA9="","⏳",IF(INDEX('RAW DATA'!$O:$O,'Row Index'!AA9)="",IF(INDEX('RAW DATA'!$AB:$AB,'Row Index'!AA9)="",INDEX('RAW DATA'!$L:$L,'Row Index'!AA9),INDEX('RAW DATA'!$AB:$AB,'Row Index'!AA9)),INDEX('RAW DATA'!$O:$O,'Row Index'!AA9)))</f>
        <v>⏳</v>
      </c>
      <c r="AB67" s="17" t="n">
        <f aca="false">IF('Row Index'!AB9="","✗",IF(INDEX('RAW DATA'!$O:$O,'Row Index'!AB9)="",IF(INDEX('RAW DATA'!$AB:$AB,'Row Index'!AB9)="",INDEX('RAW DATA'!$L:$L,'Row Index'!AB9),INDEX('RAW DATA'!$AB:$AB,'Row Index'!AB9)),INDEX('RAW DATA'!$O:$O,'Row Index'!AB9)))</f>
        <v>55.619104905972</v>
      </c>
      <c r="AC67" s="17" t="n">
        <f aca="false">IF('Row Index'!AC9="","✗",IF(INDEX('RAW DATA'!$O:$O,'Row Index'!AC9)="",IF(INDEX('RAW DATA'!$AB:$AB,'Row Index'!AC9)="",INDEX('RAW DATA'!$L:$L,'Row Index'!AC9),INDEX('RAW DATA'!$AB:$AB,'Row Index'!AC9)),INDEX('RAW DATA'!$O:$O,'Row Index'!AC9)))</f>
        <v>53.5296223553974</v>
      </c>
      <c r="AD67" s="17" t="n">
        <f aca="false">IF('Row Index'!AD9="","✗",IF(INDEX('RAW DATA'!$O:$O,'Row Index'!AD9)="",IF(INDEX('RAW DATA'!$AB:$AB,'Row Index'!AD9)="",INDEX('RAW DATA'!$L:$L,'Row Index'!AD9),INDEX('RAW DATA'!$AB:$AB,'Row Index'!AD9)),INDEX('RAW DATA'!$O:$O,'Row Index'!AD9)))</f>
        <v>55.4433651617125</v>
      </c>
      <c r="AE67" s="17" t="n">
        <f aca="false">IF('Row Index'!AE9="","✗",IF(INDEX('RAW DATA'!$O:$O,'Row Index'!AE9)="",IF(INDEX('RAW DATA'!$AB:$AB,'Row Index'!AE9)="",INDEX('RAW DATA'!$L:$L,'Row Index'!AE9),INDEX('RAW DATA'!$AB:$AB,'Row Index'!AE9)),INDEX('RAW DATA'!$O:$O,'Row Index'!AE9)))</f>
        <v>59.9463123882159</v>
      </c>
      <c r="AF67" s="17" t="n">
        <f aca="false">IF('Row Index'!AF9="","✗",IF(INDEX('RAW DATA'!$O:$O,'Row Index'!AF9)="",IF(INDEX('RAW DATA'!$AB:$AB,'Row Index'!AF9)="",INDEX('RAW DATA'!$L:$L,'Row Index'!AF9),INDEX('RAW DATA'!$AB:$AB,'Row Index'!AF9)),INDEX('RAW DATA'!$O:$O,'Row Index'!AF9)))</f>
        <v>61.5055415681916</v>
      </c>
      <c r="AG67" s="17" t="n">
        <f aca="false">IF('Row Index'!AG9="","✗",IF(INDEX('RAW DATA'!$O:$O,'Row Index'!AG9)="",IF(INDEX('RAW DATA'!$AB:$AB,'Row Index'!AG9)="",INDEX('RAW DATA'!$L:$L,'Row Index'!AG9),INDEX('RAW DATA'!$AB:$AB,'Row Index'!AG9)),INDEX('RAW DATA'!$O:$O,'Row Index'!AG9)))</f>
        <v>57.9812427757614</v>
      </c>
      <c r="AH67" s="17" t="n">
        <f aca="false">IF('Row Index'!AH9="","✗",IF(INDEX('RAW DATA'!$O:$O,'Row Index'!AH9)="",IF(INDEX('RAW DATA'!$AB:$AB,'Row Index'!AH9)="",INDEX('RAW DATA'!$L:$L,'Row Index'!AH9),INDEX('RAW DATA'!$AB:$AB,'Row Index'!AH9)),INDEX('RAW DATA'!$O:$O,'Row Index'!AH9)))</f>
        <v>62.6100772042116</v>
      </c>
      <c r="AI67" s="17" t="n">
        <f aca="false">IF('Row Index'!AI9="","✗",IF(INDEX('RAW DATA'!$O:$O,'Row Index'!AI9)="",IF(INDEX('RAW DATA'!$AB:$AB,'Row Index'!AI9)="",INDEX('RAW DATA'!$L:$L,'Row Index'!AI9),INDEX('RAW DATA'!$AB:$AB,'Row Index'!AI9)),INDEX('RAW DATA'!$O:$O,'Row Index'!AI9)))</f>
        <v>66.4699074790758</v>
      </c>
      <c r="AJ67" s="17" t="n">
        <f aca="false">IF('Row Index'!AJ9="","✗",IF(INDEX('RAW DATA'!$O:$O,'Row Index'!AJ9)="",IF(INDEX('RAW DATA'!$AB:$AB,'Row Index'!AJ9)="",INDEX('RAW DATA'!$L:$L,'Row Index'!AJ9),INDEX('RAW DATA'!$AB:$AB,'Row Index'!AJ9)),INDEX('RAW DATA'!$O:$O,'Row Index'!AJ9)))</f>
        <v>66.7816008839671</v>
      </c>
      <c r="AK67" s="17" t="n">
        <f aca="false">IF('Row Index'!AK9="","✗",IF(INDEX('RAW DATA'!$O:$O,'Row Index'!AK9)="",IF(INDEX('RAW DATA'!$AB:$AB,'Row Index'!AK9)="",INDEX('RAW DATA'!$L:$L,'Row Index'!AK9),INDEX('RAW DATA'!$AB:$AB,'Row Index'!AK9)),INDEX('RAW DATA'!$O:$O,'Row Index'!AK9)))</f>
        <v>68.7381757505769</v>
      </c>
      <c r="AL67" s="17" t="n">
        <f aca="false">IF('Row Index'!AL9="","✗",IF(INDEX('RAW DATA'!$O:$O,'Row Index'!AL9)="",IF(INDEX('RAW DATA'!$AB:$AB,'Row Index'!AL9)="",INDEX('RAW DATA'!$L:$L,'Row Index'!AL9),INDEX('RAW DATA'!$AB:$AB,'Row Index'!AL9)),INDEX('RAW DATA'!$O:$O,'Row Index'!AL9)))</f>
        <v>68.1332319350495</v>
      </c>
      <c r="AM67" s="17" t="n">
        <f aca="false">IF('Row Index'!AM9="","✗",IF(INDEX('RAW DATA'!$O:$O,'Row Index'!AM9)="",IF(INDEX('RAW DATA'!$AB:$AB,'Row Index'!AM9)="",INDEX('RAW DATA'!$L:$L,'Row Index'!AM9),INDEX('RAW DATA'!$AB:$AB,'Row Index'!AM9)),INDEX('RAW DATA'!$O:$O,'Row Index'!AM9)))</f>
        <v>71.7049032947685</v>
      </c>
      <c r="AN67" s="17" t="n">
        <f aca="false">IF('Row Index'!AN9="","✗",IF(INDEX('RAW DATA'!$O:$O,'Row Index'!AN9)="",IF(INDEX('RAW DATA'!$AB:$AB,'Row Index'!AN9)="",INDEX('RAW DATA'!$L:$L,'Row Index'!AN9),INDEX('RAW DATA'!$AB:$AB,'Row Index'!AN9)),INDEX('RAW DATA'!$O:$O,'Row Index'!AN9)))</f>
        <v>71.5602602434561</v>
      </c>
      <c r="AO67" s="17" t="n">
        <f aca="false">IF('Row Index'!AO9="","✗",IF(INDEX('RAW DATA'!$O:$O,'Row Index'!AO9)="",IF(INDEX('RAW DATA'!$AB:$AB,'Row Index'!AO9)="",INDEX('RAW DATA'!$L:$L,'Row Index'!AO9),INDEX('RAW DATA'!$AB:$AB,'Row Index'!AO9)),INDEX('RAW DATA'!$O:$O,'Row Index'!AO9)))</f>
        <v>71.5233798181568</v>
      </c>
      <c r="AP67" s="17" t="n">
        <f aca="false">IF('Row Index'!AP9="","✗",IF(INDEX('RAW DATA'!$O:$O,'Row Index'!AP9)="",IF(INDEX('RAW DATA'!$AB:$AB,'Row Index'!AP9)="",INDEX('RAW DATA'!$L:$L,'Row Index'!AP9),INDEX('RAW DATA'!$AB:$AB,'Row Index'!AP9)),INDEX('RAW DATA'!$O:$O,'Row Index'!AP9)))</f>
        <v>73.0506819506637</v>
      </c>
      <c r="AQ67" s="29" t="n">
        <f aca="false">IF('Row Index'!AQ9="","✗",IF(INDEX('RAW DATA'!$O:$O,'Row Index'!AQ9)="",IF(INDEX('RAW DATA'!$AB:$AB,'Row Index'!AQ9)="",INDEX('RAW DATA'!$L:$L,'Row Index'!AQ9),INDEX('RAW DATA'!$AB:$AB,'Row Index'!AQ9)),INDEX('RAW DATA'!$O:$O,'Row Index'!AQ9)))</f>
        <v>74.3409730700836</v>
      </c>
    </row>
    <row r="68" customFormat="false" ht="15" hidden="false" customHeight="false" outlineLevel="0" collapsed="false">
      <c r="A68" s="15" t="s">
        <v>176</v>
      </c>
      <c r="B68" s="16" t="s">
        <v>153</v>
      </c>
      <c r="C68" s="17" t="n">
        <f aca="false">IF('Row Index'!C10="","✗",IF(INDEX('RAW DATA'!$O:$O,'Row Index'!C10)="",IF(INDEX('RAW DATA'!$AB:$AB,'Row Index'!C10)="",INDEX('RAW DATA'!$L:$L,'Row Index'!C10),INDEX('RAW DATA'!$AB:$AB,'Row Index'!C10)),INDEX('RAW DATA'!$O:$O,'Row Index'!C10)))</f>
        <v>41.1015030649592</v>
      </c>
      <c r="D68" s="17" t="n">
        <f aca="false">IF('Row Index'!D10="","✗",IF(INDEX('RAW DATA'!$O:$O,'Row Index'!D10)="",IF(INDEX('RAW DATA'!$AB:$AB,'Row Index'!D10)="",INDEX('RAW DATA'!$L:$L,'Row Index'!D10),INDEX('RAW DATA'!$AB:$AB,'Row Index'!D10)),INDEX('RAW DATA'!$O:$O,'Row Index'!D10)))</f>
        <v>36.5682933073932</v>
      </c>
      <c r="E68" s="17" t="n">
        <f aca="false">IF('Row Index'!E10="","✗",IF(INDEX('RAW DATA'!$O:$O,'Row Index'!E10)="",IF(INDEX('RAW DATA'!$AB:$AB,'Row Index'!E10)="",INDEX('RAW DATA'!$L:$L,'Row Index'!E10),INDEX('RAW DATA'!$AB:$AB,'Row Index'!E10)),INDEX('RAW DATA'!$O:$O,'Row Index'!E10)))</f>
        <v>39.9243265301243</v>
      </c>
      <c r="F68" s="17" t="n">
        <f aca="false">IF('Row Index'!F10="","✗",IF(INDEX('RAW DATA'!$O:$O,'Row Index'!F10)="",IF(INDEX('RAW DATA'!$AB:$AB,'Row Index'!F10)="",INDEX('RAW DATA'!$L:$L,'Row Index'!F10),INDEX('RAW DATA'!$AB:$AB,'Row Index'!F10)),INDEX('RAW DATA'!$O:$O,'Row Index'!F10)))</f>
        <v>36.5137161976524</v>
      </c>
      <c r="G68" s="17" t="n">
        <f aca="false">IF('Row Index'!G10="","✗",IF(INDEX('RAW DATA'!$O:$O,'Row Index'!G10)="",IF(INDEX('RAW DATA'!$AB:$AB,'Row Index'!G10)="",INDEX('RAW DATA'!$L:$L,'Row Index'!G10),INDEX('RAW DATA'!$AB:$AB,'Row Index'!G10)),INDEX('RAW DATA'!$O:$O,'Row Index'!G10)))</f>
        <v>36.9434660231093</v>
      </c>
      <c r="H68" s="17" t="n">
        <f aca="false">IF('Row Index'!H10="","✗",IF(INDEX('RAW DATA'!$O:$O,'Row Index'!H10)="",IF(INDEX('RAW DATA'!$AB:$AB,'Row Index'!H10)="",INDEX('RAW DATA'!$L:$L,'Row Index'!H10),INDEX('RAW DATA'!$AB:$AB,'Row Index'!H10)),INDEX('RAW DATA'!$O:$O,'Row Index'!H10)))</f>
        <v>35.3587356671521</v>
      </c>
      <c r="I68" s="17" t="n">
        <f aca="false">IF('Row Index'!I10="","✗",IF(INDEX('RAW DATA'!$O:$O,'Row Index'!I10)="",IF(INDEX('RAW DATA'!$AB:$AB,'Row Index'!I10)="",INDEX('RAW DATA'!$L:$L,'Row Index'!I10),INDEX('RAW DATA'!$AB:$AB,'Row Index'!I10)),INDEX('RAW DATA'!$O:$O,'Row Index'!I10)))</f>
        <v>46.1203368414894</v>
      </c>
      <c r="J68" s="17" t="n">
        <f aca="false">IF('Row Index'!J10="","✗",IF(INDEX('RAW DATA'!$O:$O,'Row Index'!J10)="",IF(INDEX('RAW DATA'!$AB:$AB,'Row Index'!J10)="",INDEX('RAW DATA'!$L:$L,'Row Index'!J10),INDEX('RAW DATA'!$AB:$AB,'Row Index'!J10)),INDEX('RAW DATA'!$O:$O,'Row Index'!J10)))</f>
        <v>37.2576052966097</v>
      </c>
      <c r="K68" s="17" t="n">
        <f aca="false">IF('Row Index'!K10="","✗",IF(INDEX('RAW DATA'!$O:$O,'Row Index'!K10)="",IF(INDEX('RAW DATA'!$AB:$AB,'Row Index'!K10)="",INDEX('RAW DATA'!$L:$L,'Row Index'!K10),INDEX('RAW DATA'!$AB:$AB,'Row Index'!K10)),INDEX('RAW DATA'!$O:$O,'Row Index'!K10)))</f>
        <v>49.5896119643706</v>
      </c>
      <c r="L68" s="17" t="n">
        <f aca="false">IF('Row Index'!L10="","✗",IF(INDEX('RAW DATA'!$O:$O,'Row Index'!L10)="",IF(INDEX('RAW DATA'!$AB:$AB,'Row Index'!L10)="",INDEX('RAW DATA'!$L:$L,'Row Index'!L10),INDEX('RAW DATA'!$AB:$AB,'Row Index'!L10)),INDEX('RAW DATA'!$O:$O,'Row Index'!L10)))</f>
        <v>37.0472831746372</v>
      </c>
      <c r="M68" s="17" t="n">
        <f aca="false">IF('Row Index'!M10="","✗",IF(INDEX('RAW DATA'!$O:$O,'Row Index'!M10)="",IF(INDEX('RAW DATA'!$AB:$AB,'Row Index'!M10)="",INDEX('RAW DATA'!$L:$L,'Row Index'!M10),INDEX('RAW DATA'!$AB:$AB,'Row Index'!M10)),INDEX('RAW DATA'!$O:$O,'Row Index'!M10)))</f>
        <v>46.8077335240586</v>
      </c>
      <c r="N68" s="17" t="n">
        <f aca="false">IF('Row Index'!N10="","✗",IF(INDEX('RAW DATA'!$O:$O,'Row Index'!N10)="",IF(INDEX('RAW DATA'!$AB:$AB,'Row Index'!N10)="",INDEX('RAW DATA'!$L:$L,'Row Index'!N10),INDEX('RAW DATA'!$AB:$AB,'Row Index'!N10)),INDEX('RAW DATA'!$O:$O,'Row Index'!N10)))</f>
        <v>46.1807952650315</v>
      </c>
      <c r="O68" s="17" t="n">
        <f aca="false">IF('Row Index'!O10="","✗",IF(INDEX('RAW DATA'!$O:$O,'Row Index'!O10)="",IF(INDEX('RAW DATA'!$AB:$AB,'Row Index'!O10)="",INDEX('RAW DATA'!$L:$L,'Row Index'!O10),INDEX('RAW DATA'!$AB:$AB,'Row Index'!O10)),INDEX('RAW DATA'!$O:$O,'Row Index'!O10)))</f>
        <v>50.2742316028104</v>
      </c>
      <c r="P68" s="17" t="n">
        <f aca="false">IF('Row Index'!P10="","✗",IF(INDEX('RAW DATA'!$O:$O,'Row Index'!P10)="",IF(INDEX('RAW DATA'!$AB:$AB,'Row Index'!P10)="",INDEX('RAW DATA'!$L:$L,'Row Index'!P10),INDEX('RAW DATA'!$AB:$AB,'Row Index'!P10)),INDEX('RAW DATA'!$O:$O,'Row Index'!P10)))</f>
        <v>47.4519344075702</v>
      </c>
      <c r="Q68" s="17" t="n">
        <f aca="false">IF('Row Index'!Q10="","✗",IF(INDEX('RAW DATA'!$O:$O,'Row Index'!Q10)="",IF(INDEX('RAW DATA'!$AB:$AB,'Row Index'!Q10)="",INDEX('RAW DATA'!$L:$L,'Row Index'!Q10),INDEX('RAW DATA'!$AB:$AB,'Row Index'!Q10)),INDEX('RAW DATA'!$O:$O,'Row Index'!Q10)))</f>
        <v>51.7485281168022</v>
      </c>
      <c r="R68" s="17" t="n">
        <f aca="false">IF('Row Index'!R10="","✗",IF(INDEX('RAW DATA'!$O:$O,'Row Index'!R10)="",IF(INDEX('RAW DATA'!$AB:$AB,'Row Index'!R10)="",INDEX('RAW DATA'!$L:$L,'Row Index'!R10),INDEX('RAW DATA'!$AB:$AB,'Row Index'!R10)),INDEX('RAW DATA'!$O:$O,'Row Index'!R10)))</f>
        <v>44.9008788773158</v>
      </c>
      <c r="S68" s="17" t="n">
        <f aca="false">IF('Row Index'!S10="","✗",IF(INDEX('RAW DATA'!$O:$O,'Row Index'!S10)="",IF(INDEX('RAW DATA'!$AB:$AB,'Row Index'!S10)="",INDEX('RAW DATA'!$L:$L,'Row Index'!S10),INDEX('RAW DATA'!$AB:$AB,'Row Index'!S10)),INDEX('RAW DATA'!$O:$O,'Row Index'!S10)))</f>
        <v>49.26161420889</v>
      </c>
      <c r="T68" s="17" t="n">
        <f aca="false">IF('Row Index'!T10="","✗",IF(INDEX('RAW DATA'!$O:$O,'Row Index'!T10)="",IF(INDEX('RAW DATA'!$AB:$AB,'Row Index'!T10)="",INDEX('RAW DATA'!$L:$L,'Row Index'!T10),INDEX('RAW DATA'!$AB:$AB,'Row Index'!T10)),INDEX('RAW DATA'!$O:$O,'Row Index'!T10)))</f>
        <v>45.8844781142238</v>
      </c>
      <c r="U68" s="17" t="n">
        <f aca="false">IF('Row Index'!U10="","✗",IF(INDEX('RAW DATA'!$O:$O,'Row Index'!U10)="",IF(INDEX('RAW DATA'!$AB:$AB,'Row Index'!U10)="",INDEX('RAW DATA'!$L:$L,'Row Index'!U10),INDEX('RAW DATA'!$AB:$AB,'Row Index'!U10)),INDEX('RAW DATA'!$O:$O,'Row Index'!U10)))</f>
        <v>53.1685789478709</v>
      </c>
      <c r="V68" s="17" t="n">
        <f aca="false">IF('Row Index'!V10="","✗",IF(INDEX('RAW DATA'!$O:$O,'Row Index'!V10)="",IF(INDEX('RAW DATA'!$AB:$AB,'Row Index'!V10)="",INDEX('RAW DATA'!$L:$L,'Row Index'!V10),INDEX('RAW DATA'!$AB:$AB,'Row Index'!V10)),INDEX('RAW DATA'!$O:$O,'Row Index'!V10)))</f>
        <v>54.9303648250278</v>
      </c>
      <c r="W68" s="17" t="n">
        <f aca="false">IF('Row Index'!W10="","✗",IF(INDEX('RAW DATA'!$O:$O,'Row Index'!W10)="",IF(INDEX('RAW DATA'!$AB:$AB,'Row Index'!W10)="",INDEX('RAW DATA'!$L:$L,'Row Index'!W10),INDEX('RAW DATA'!$AB:$AB,'Row Index'!W10)),INDEX('RAW DATA'!$O:$O,'Row Index'!W10)))</f>
        <v>48.0870407402438</v>
      </c>
      <c r="X68" s="17" t="n">
        <f aca="false">IF('Row Index'!X10="","✗",IF(INDEX('RAW DATA'!$O:$O,'Row Index'!X10)="",IF(INDEX('RAW DATA'!$AB:$AB,'Row Index'!X10)="",INDEX('RAW DATA'!$L:$L,'Row Index'!X10),INDEX('RAW DATA'!$AB:$AB,'Row Index'!X10)),INDEX('RAW DATA'!$O:$O,'Row Index'!X10)))</f>
        <v>53.7296425967161</v>
      </c>
      <c r="Y68" s="17" t="n">
        <f aca="false">IF('Row Index'!Y10="","✗",IF(INDEX('RAW DATA'!$O:$O,'Row Index'!Y10)="",IF(INDEX('RAW DATA'!$AB:$AB,'Row Index'!Y10)="",INDEX('RAW DATA'!$L:$L,'Row Index'!Y10),INDEX('RAW DATA'!$AB:$AB,'Row Index'!Y10)),INDEX('RAW DATA'!$O:$O,'Row Index'!Y10)))</f>
        <v>51.4056807238997</v>
      </c>
      <c r="Z68" s="18" t="n">
        <f aca="false">IF('Row Index'!Z10="","✗",IF(INDEX('RAW DATA'!$O:$O,'Row Index'!Z10)="",IF(INDEX('RAW DATA'!$AB:$AB,'Row Index'!Z10)="",INDEX('RAW DATA'!$L:$L,'Row Index'!Z10),INDEX('RAW DATA'!$AB:$AB,'Row Index'!Z10)),INDEX('RAW DATA'!$O:$O,'Row Index'!Z10)))</f>
        <v>54.8508383790742</v>
      </c>
      <c r="AA68" s="19" t="str">
        <f aca="false">IF('Row Index'!AA10="","⏳",IF(INDEX('RAW DATA'!$O:$O,'Row Index'!AA10)="",IF(INDEX('RAW DATA'!$AB:$AB,'Row Index'!AA10)="",INDEX('RAW DATA'!$L:$L,'Row Index'!AA10),INDEX('RAW DATA'!$AB:$AB,'Row Index'!AA10)),INDEX('RAW DATA'!$O:$O,'Row Index'!AA10)))</f>
        <v>⏳</v>
      </c>
      <c r="AB68" s="17" t="n">
        <f aca="false">IF('Row Index'!AB10="","✗",IF(INDEX('RAW DATA'!$O:$O,'Row Index'!AB10)="",IF(INDEX('RAW DATA'!$AB:$AB,'Row Index'!AB10)="",INDEX('RAW DATA'!$L:$L,'Row Index'!AB10),INDEX('RAW DATA'!$AB:$AB,'Row Index'!AB10)),INDEX('RAW DATA'!$O:$O,'Row Index'!AB10)))</f>
        <v>57.3148082597868</v>
      </c>
      <c r="AC68" s="17" t="n">
        <f aca="false">IF('Row Index'!AC10="","✗",IF(INDEX('RAW DATA'!$O:$O,'Row Index'!AC10)="",IF(INDEX('RAW DATA'!$AB:$AB,'Row Index'!AC10)="",INDEX('RAW DATA'!$L:$L,'Row Index'!AC10),INDEX('RAW DATA'!$AB:$AB,'Row Index'!AC10)),INDEX('RAW DATA'!$O:$O,'Row Index'!AC10)))</f>
        <v>55.2482681632926</v>
      </c>
      <c r="AD68" s="17" t="n">
        <f aca="false">IF('Row Index'!AD10="","✗",IF(INDEX('RAW DATA'!$O:$O,'Row Index'!AD10)="",IF(INDEX('RAW DATA'!$AB:$AB,'Row Index'!AD10)="",INDEX('RAW DATA'!$L:$L,'Row Index'!AD10),INDEX('RAW DATA'!$AB:$AB,'Row Index'!AD10)),INDEX('RAW DATA'!$O:$O,'Row Index'!AD10)))</f>
        <v>59.4336683492454</v>
      </c>
      <c r="AE68" s="17" t="n">
        <f aca="false">IF('Row Index'!AE10="","✗",IF(INDEX('RAW DATA'!$O:$O,'Row Index'!AE10)="",IF(INDEX('RAW DATA'!$AB:$AB,'Row Index'!AE10)="",INDEX('RAW DATA'!$L:$L,'Row Index'!AE10),INDEX('RAW DATA'!$AB:$AB,'Row Index'!AE10)),INDEX('RAW DATA'!$O:$O,'Row Index'!AE10)))</f>
        <v>56.7964470326657</v>
      </c>
      <c r="AF68" s="17" t="n">
        <f aca="false">IF('Row Index'!AF10="","✗",IF(INDEX('RAW DATA'!$O:$O,'Row Index'!AF10)="",IF(INDEX('RAW DATA'!$AB:$AB,'Row Index'!AF10)="",INDEX('RAW DATA'!$L:$L,'Row Index'!AF10),INDEX('RAW DATA'!$AB:$AB,'Row Index'!AF10)),INDEX('RAW DATA'!$O:$O,'Row Index'!AF10)))</f>
        <v>62.7930957720283</v>
      </c>
      <c r="AG68" s="17" t="n">
        <f aca="false">IF('Row Index'!AG10="","✗",IF(INDEX('RAW DATA'!$O:$O,'Row Index'!AG10)="",IF(INDEX('RAW DATA'!$AB:$AB,'Row Index'!AG10)="",INDEX('RAW DATA'!$L:$L,'Row Index'!AG10),INDEX('RAW DATA'!$AB:$AB,'Row Index'!AG10)),INDEX('RAW DATA'!$O:$O,'Row Index'!AG10)))</f>
        <v>61.1961521198387</v>
      </c>
      <c r="AH68" s="17" t="n">
        <f aca="false">IF('Row Index'!AH10="","✗",IF(INDEX('RAW DATA'!$O:$O,'Row Index'!AH10)="",IF(INDEX('RAW DATA'!$AB:$AB,'Row Index'!AH10)="",INDEX('RAW DATA'!$L:$L,'Row Index'!AH10),INDEX('RAW DATA'!$AB:$AB,'Row Index'!AH10)),INDEX('RAW DATA'!$O:$O,'Row Index'!AH10)))</f>
        <v>62.9730899862568</v>
      </c>
      <c r="AI68" s="17" t="n">
        <f aca="false">IF('Row Index'!AI10="","✗",IF(INDEX('RAW DATA'!$O:$O,'Row Index'!AI10)="",IF(INDEX('RAW DATA'!$AB:$AB,'Row Index'!AI10)="",INDEX('RAW DATA'!$L:$L,'Row Index'!AI10),INDEX('RAW DATA'!$AB:$AB,'Row Index'!AI10)),INDEX('RAW DATA'!$O:$O,'Row Index'!AI10)))</f>
        <v>68.3255019410726</v>
      </c>
      <c r="AJ68" s="17" t="n">
        <f aca="false">IF('Row Index'!AJ10="","✗",IF(INDEX('RAW DATA'!$O:$O,'Row Index'!AJ10)="",IF(INDEX('RAW DATA'!$AB:$AB,'Row Index'!AJ10)="",INDEX('RAW DATA'!$L:$L,'Row Index'!AJ10),INDEX('RAW DATA'!$AB:$AB,'Row Index'!AJ10)),INDEX('RAW DATA'!$O:$O,'Row Index'!AJ10)))</f>
        <v>66.4868932037902</v>
      </c>
      <c r="AK68" s="17" t="n">
        <f aca="false">IF('Row Index'!AK10="","✗",IF(INDEX('RAW DATA'!$O:$O,'Row Index'!AK10)="",IF(INDEX('RAW DATA'!$AB:$AB,'Row Index'!AK10)="",INDEX('RAW DATA'!$L:$L,'Row Index'!AK10),INDEX('RAW DATA'!$AB:$AB,'Row Index'!AK10)),INDEX('RAW DATA'!$O:$O,'Row Index'!AK10)))</f>
        <v>68.2463269727866</v>
      </c>
      <c r="AL68" s="17" t="n">
        <f aca="false">IF('Row Index'!AL10="","✗",IF(INDEX('RAW DATA'!$O:$O,'Row Index'!AL10)="",IF(INDEX('RAW DATA'!$AB:$AB,'Row Index'!AL10)="",INDEX('RAW DATA'!$L:$L,'Row Index'!AL10),INDEX('RAW DATA'!$AB:$AB,'Row Index'!AL10)),INDEX('RAW DATA'!$O:$O,'Row Index'!AL10)))</f>
        <v>67.9495864379798</v>
      </c>
      <c r="AM68" s="17" t="n">
        <f aca="false">IF('Row Index'!AM10="","✗",IF(INDEX('RAW DATA'!$O:$O,'Row Index'!AM10)="",IF(INDEX('RAW DATA'!$AB:$AB,'Row Index'!AM10)="",INDEX('RAW DATA'!$L:$L,'Row Index'!AM10),INDEX('RAW DATA'!$AB:$AB,'Row Index'!AM10)),INDEX('RAW DATA'!$O:$O,'Row Index'!AM10)))</f>
        <v>71.2760033490761</v>
      </c>
      <c r="AN68" s="17" t="n">
        <f aca="false">IF('Row Index'!AN10="","✗",IF(INDEX('RAW DATA'!$O:$O,'Row Index'!AN10)="",IF(INDEX('RAW DATA'!$AB:$AB,'Row Index'!AN10)="",INDEX('RAW DATA'!$L:$L,'Row Index'!AN10),INDEX('RAW DATA'!$AB:$AB,'Row Index'!AN10)),INDEX('RAW DATA'!$O:$O,'Row Index'!AN10)))</f>
        <v>70.7659579799867</v>
      </c>
      <c r="AO68" s="17" t="n">
        <f aca="false">IF('Row Index'!AO10="","✗",IF(INDEX('RAW DATA'!$O:$O,'Row Index'!AO10)="",IF(INDEX('RAW DATA'!$AB:$AB,'Row Index'!AO10)="",INDEX('RAW DATA'!$L:$L,'Row Index'!AO10),INDEX('RAW DATA'!$AB:$AB,'Row Index'!AO10)),INDEX('RAW DATA'!$O:$O,'Row Index'!AO10)))</f>
        <v>71.2939148980268</v>
      </c>
      <c r="AP68" s="17" t="n">
        <f aca="false">IF('Row Index'!AP10="","✗",IF(INDEX('RAW DATA'!$O:$O,'Row Index'!AP10)="",IF(INDEX('RAW DATA'!$AB:$AB,'Row Index'!AP10)="",INDEX('RAW DATA'!$L:$L,'Row Index'!AP10),INDEX('RAW DATA'!$AB:$AB,'Row Index'!AP10)),INDEX('RAW DATA'!$O:$O,'Row Index'!AP10)))</f>
        <v>73.0739137086545</v>
      </c>
      <c r="AQ68" s="29" t="n">
        <f aca="false">IF('Row Index'!AQ10="","✗",IF(INDEX('RAW DATA'!$O:$O,'Row Index'!AQ10)="",IF(INDEX('RAW DATA'!$AB:$AB,'Row Index'!AQ10)="",INDEX('RAW DATA'!$L:$L,'Row Index'!AQ10),INDEX('RAW DATA'!$AB:$AB,'Row Index'!AQ10)),INDEX('RAW DATA'!$O:$O,'Row Index'!AQ10)))</f>
        <v>74.5492284002348</v>
      </c>
    </row>
    <row r="69" customFormat="false" ht="15" hidden="false" customHeight="false" outlineLevel="0" collapsed="false">
      <c r="A69" s="15" t="s">
        <v>179</v>
      </c>
      <c r="B69" s="16" t="s">
        <v>153</v>
      </c>
      <c r="C69" s="17" t="n">
        <f aca="false">IF('Row Index'!C11="","✗",IF(INDEX('RAW DATA'!$O:$O,'Row Index'!C11)="",IF(INDEX('RAW DATA'!$AB:$AB,'Row Index'!C11)="",INDEX('RAW DATA'!$L:$L,'Row Index'!C11),INDEX('RAW DATA'!$AB:$AB,'Row Index'!C11)),INDEX('RAW DATA'!$O:$O,'Row Index'!C11)))</f>
        <v>43.6780074842268</v>
      </c>
      <c r="D69" s="17" t="n">
        <f aca="false">IF('Row Index'!D11="","✗",IF(INDEX('RAW DATA'!$O:$O,'Row Index'!D11)="",IF(INDEX('RAW DATA'!$AB:$AB,'Row Index'!D11)="",INDEX('RAW DATA'!$L:$L,'Row Index'!D11),INDEX('RAW DATA'!$AB:$AB,'Row Index'!D11)),INDEX('RAW DATA'!$O:$O,'Row Index'!D11)))</f>
        <v>37.3263421550967</v>
      </c>
      <c r="E69" s="17" t="n">
        <f aca="false">IF('Row Index'!E11="","✗",IF(INDEX('RAW DATA'!$O:$O,'Row Index'!E11)="",IF(INDEX('RAW DATA'!$AB:$AB,'Row Index'!E11)="",INDEX('RAW DATA'!$L:$L,'Row Index'!E11),INDEX('RAW DATA'!$AB:$AB,'Row Index'!E11)),INDEX('RAW DATA'!$O:$O,'Row Index'!E11)))</f>
        <v>45.1493521965144</v>
      </c>
      <c r="F69" s="17" t="n">
        <f aca="false">IF('Row Index'!F11="","✗",IF(INDEX('RAW DATA'!$O:$O,'Row Index'!F11)="",IF(INDEX('RAW DATA'!$AB:$AB,'Row Index'!F11)="",INDEX('RAW DATA'!$L:$L,'Row Index'!F11),INDEX('RAW DATA'!$AB:$AB,'Row Index'!F11)),INDEX('RAW DATA'!$O:$O,'Row Index'!F11)))</f>
        <v>37.6572105017446</v>
      </c>
      <c r="G69" s="17" t="n">
        <f aca="false">IF('Row Index'!G11="","✗",IF(INDEX('RAW DATA'!$O:$O,'Row Index'!G11)="",IF(INDEX('RAW DATA'!$AB:$AB,'Row Index'!G11)="",INDEX('RAW DATA'!$L:$L,'Row Index'!G11),INDEX('RAW DATA'!$AB:$AB,'Row Index'!G11)),INDEX('RAW DATA'!$O:$O,'Row Index'!G11)))</f>
        <v>42.0420085186487</v>
      </c>
      <c r="H69" s="17" t="n">
        <f aca="false">IF('Row Index'!H11="","✗",IF(INDEX('RAW DATA'!$O:$O,'Row Index'!H11)="",IF(INDEX('RAW DATA'!$AB:$AB,'Row Index'!H11)="",INDEX('RAW DATA'!$L:$L,'Row Index'!H11),INDEX('RAW DATA'!$AB:$AB,'Row Index'!H11)),INDEX('RAW DATA'!$O:$O,'Row Index'!H11)))</f>
        <v>37.2264773224097</v>
      </c>
      <c r="I69" s="17" t="n">
        <f aca="false">IF('Row Index'!I11="","✗",IF(INDEX('RAW DATA'!$O:$O,'Row Index'!I11)="",IF(INDEX('RAW DATA'!$AB:$AB,'Row Index'!I11)="",INDEX('RAW DATA'!$L:$L,'Row Index'!I11),INDEX('RAW DATA'!$AB:$AB,'Row Index'!I11)),INDEX('RAW DATA'!$O:$O,'Row Index'!I11)))</f>
        <v>44.6462673727966</v>
      </c>
      <c r="J69" s="17" t="n">
        <f aca="false">IF('Row Index'!J11="","✗",IF(INDEX('RAW DATA'!$O:$O,'Row Index'!J11)="",IF(INDEX('RAW DATA'!$AB:$AB,'Row Index'!J11)="",INDEX('RAW DATA'!$L:$L,'Row Index'!J11),INDEX('RAW DATA'!$AB:$AB,'Row Index'!J11)),INDEX('RAW DATA'!$O:$O,'Row Index'!J11)))</f>
        <v>38.615040609586</v>
      </c>
      <c r="K69" s="17" t="n">
        <f aca="false">IF('Row Index'!K11="","✗",IF(INDEX('RAW DATA'!$O:$O,'Row Index'!K11)="",IF(INDEX('RAW DATA'!$AB:$AB,'Row Index'!K11)="",INDEX('RAW DATA'!$L:$L,'Row Index'!K11),INDEX('RAW DATA'!$AB:$AB,'Row Index'!K11)),INDEX('RAW DATA'!$O:$O,'Row Index'!K11)))</f>
        <v>45.5819004483969</v>
      </c>
      <c r="L69" s="17" t="n">
        <f aca="false">IF('Row Index'!L11="","✗",IF(INDEX('RAW DATA'!$O:$O,'Row Index'!L11)="",IF(INDEX('RAW DATA'!$AB:$AB,'Row Index'!L11)="",INDEX('RAW DATA'!$L:$L,'Row Index'!L11),INDEX('RAW DATA'!$AB:$AB,'Row Index'!L11)),INDEX('RAW DATA'!$O:$O,'Row Index'!L11)))</f>
        <v>40.1799915746006</v>
      </c>
      <c r="M69" s="17" t="n">
        <f aca="false">IF('Row Index'!M11="","✗",IF(INDEX('RAW DATA'!$O:$O,'Row Index'!M11)="",IF(INDEX('RAW DATA'!$AB:$AB,'Row Index'!M11)="",INDEX('RAW DATA'!$L:$L,'Row Index'!M11),INDEX('RAW DATA'!$AB:$AB,'Row Index'!M11)),INDEX('RAW DATA'!$O:$O,'Row Index'!M11)))</f>
        <v>39.2957595642229</v>
      </c>
      <c r="N69" s="17" t="n">
        <f aca="false">IF('Row Index'!N11="","✗",IF(INDEX('RAW DATA'!$O:$O,'Row Index'!N11)="",IF(INDEX('RAW DATA'!$AB:$AB,'Row Index'!N11)="",INDEX('RAW DATA'!$L:$L,'Row Index'!N11),INDEX('RAW DATA'!$AB:$AB,'Row Index'!N11)),INDEX('RAW DATA'!$O:$O,'Row Index'!N11)))</f>
        <v>46.3541237842902</v>
      </c>
      <c r="O69" s="17" t="n">
        <f aca="false">IF('Row Index'!O11="","✗",IF(INDEX('RAW DATA'!$O:$O,'Row Index'!O11)="",IF(INDEX('RAW DATA'!$AB:$AB,'Row Index'!O11)="",INDEX('RAW DATA'!$L:$L,'Row Index'!O11),INDEX('RAW DATA'!$AB:$AB,'Row Index'!O11)),INDEX('RAW DATA'!$O:$O,'Row Index'!O11)))</f>
        <v>50.1799983893108</v>
      </c>
      <c r="P69" s="17" t="n">
        <f aca="false">IF('Row Index'!P11="","✗",IF(INDEX('RAW DATA'!$O:$O,'Row Index'!P11)="",IF(INDEX('RAW DATA'!$AB:$AB,'Row Index'!P11)="",INDEX('RAW DATA'!$L:$L,'Row Index'!P11),INDEX('RAW DATA'!$AB:$AB,'Row Index'!P11)),INDEX('RAW DATA'!$O:$O,'Row Index'!P11)))</f>
        <v>48.8153195408363</v>
      </c>
      <c r="Q69" s="17" t="n">
        <f aca="false">IF('Row Index'!Q11="","✗",IF(INDEX('RAW DATA'!$O:$O,'Row Index'!Q11)="",IF(INDEX('RAW DATA'!$AB:$AB,'Row Index'!Q11)="",INDEX('RAW DATA'!$L:$L,'Row Index'!Q11),INDEX('RAW DATA'!$AB:$AB,'Row Index'!Q11)),INDEX('RAW DATA'!$O:$O,'Row Index'!Q11)))</f>
        <v>51.106829915552</v>
      </c>
      <c r="R69" s="17" t="n">
        <f aca="false">IF('Row Index'!R11="","✗",IF(INDEX('RAW DATA'!$O:$O,'Row Index'!R11)="",IF(INDEX('RAW DATA'!$AB:$AB,'Row Index'!R11)="",INDEX('RAW DATA'!$L:$L,'Row Index'!R11),INDEX('RAW DATA'!$AB:$AB,'Row Index'!R11)),INDEX('RAW DATA'!$O:$O,'Row Index'!R11)))</f>
        <v>47.2889511841602</v>
      </c>
      <c r="S69" s="17" t="n">
        <f aca="false">IF('Row Index'!S11="","✗",IF(INDEX('RAW DATA'!$O:$O,'Row Index'!S11)="",IF(INDEX('RAW DATA'!$AB:$AB,'Row Index'!S11)="",INDEX('RAW DATA'!$L:$L,'Row Index'!S11),INDEX('RAW DATA'!$AB:$AB,'Row Index'!S11)),INDEX('RAW DATA'!$O:$O,'Row Index'!S11)))</f>
        <v>51.0174502604012</v>
      </c>
      <c r="T69" s="17" t="n">
        <f aca="false">IF('Row Index'!T11="","✗",IF(INDEX('RAW DATA'!$O:$O,'Row Index'!T11)="",IF(INDEX('RAW DATA'!$AB:$AB,'Row Index'!T11)="",INDEX('RAW DATA'!$L:$L,'Row Index'!T11),INDEX('RAW DATA'!$AB:$AB,'Row Index'!T11)),INDEX('RAW DATA'!$O:$O,'Row Index'!T11)))</f>
        <v>48.0169619290579</v>
      </c>
      <c r="U69" s="17" t="n">
        <f aca="false">IF('Row Index'!U11="","✗",IF(INDEX('RAW DATA'!$O:$O,'Row Index'!U11)="",IF(INDEX('RAW DATA'!$AB:$AB,'Row Index'!U11)="",INDEX('RAW DATA'!$L:$L,'Row Index'!U11),INDEX('RAW DATA'!$AB:$AB,'Row Index'!U11)),INDEX('RAW DATA'!$O:$O,'Row Index'!U11)))</f>
        <v>52.5899204890959</v>
      </c>
      <c r="V69" s="17" t="n">
        <f aca="false">IF('Row Index'!V11="","✗",IF(INDEX('RAW DATA'!$O:$O,'Row Index'!V11)="",IF(INDEX('RAW DATA'!$AB:$AB,'Row Index'!V11)="",INDEX('RAW DATA'!$L:$L,'Row Index'!V11),INDEX('RAW DATA'!$AB:$AB,'Row Index'!V11)),INDEX('RAW DATA'!$O:$O,'Row Index'!V11)))</f>
        <v>53.8334522651945</v>
      </c>
      <c r="W69" s="17" t="n">
        <f aca="false">IF('Row Index'!W11="","✗",IF(INDEX('RAW DATA'!$O:$O,'Row Index'!W11)="",IF(INDEX('RAW DATA'!$AB:$AB,'Row Index'!W11)="",INDEX('RAW DATA'!$L:$L,'Row Index'!W11),INDEX('RAW DATA'!$AB:$AB,'Row Index'!W11)),INDEX('RAW DATA'!$O:$O,'Row Index'!W11)))</f>
        <v>48.4561186265829</v>
      </c>
      <c r="X69" s="17" t="n">
        <f aca="false">IF('Row Index'!X11="","✗",IF(INDEX('RAW DATA'!$O:$O,'Row Index'!X11)="",IF(INDEX('RAW DATA'!$AB:$AB,'Row Index'!X11)="",INDEX('RAW DATA'!$L:$L,'Row Index'!X11),INDEX('RAW DATA'!$AB:$AB,'Row Index'!X11)),INDEX('RAW DATA'!$O:$O,'Row Index'!X11)))</f>
        <v>56.1260972250496</v>
      </c>
      <c r="Y69" s="17" t="n">
        <f aca="false">IF('Row Index'!Y11="","✗",IF(INDEX('RAW DATA'!$O:$O,'Row Index'!Y11)="",IF(INDEX('RAW DATA'!$AB:$AB,'Row Index'!Y11)="",INDEX('RAW DATA'!$L:$L,'Row Index'!Y11),INDEX('RAW DATA'!$AB:$AB,'Row Index'!Y11)),INDEX('RAW DATA'!$O:$O,'Row Index'!Y11)))</f>
        <v>53.3599772856814</v>
      </c>
      <c r="Z69" s="18" t="n">
        <f aca="false">IF('Row Index'!Z11="","✗",IF(INDEX('RAW DATA'!$O:$O,'Row Index'!Z11)="",IF(INDEX('RAW DATA'!$AB:$AB,'Row Index'!Z11)="",INDEX('RAW DATA'!$L:$L,'Row Index'!Z11),INDEX('RAW DATA'!$AB:$AB,'Row Index'!Z11)),INDEX('RAW DATA'!$O:$O,'Row Index'!Z11)))</f>
        <v>57.3745268722839</v>
      </c>
      <c r="AA69" s="19" t="str">
        <f aca="false">IF('Row Index'!AA11="","⏳",IF(INDEX('RAW DATA'!$O:$O,'Row Index'!AA11)="",IF(INDEX('RAW DATA'!$AB:$AB,'Row Index'!AA11)="",INDEX('RAW DATA'!$L:$L,'Row Index'!AA11),INDEX('RAW DATA'!$AB:$AB,'Row Index'!AA11)),INDEX('RAW DATA'!$O:$O,'Row Index'!AA11)))</f>
        <v>⏳</v>
      </c>
      <c r="AB69" s="17" t="n">
        <f aca="false">IF('Row Index'!AB11="","✗",IF(INDEX('RAW DATA'!$O:$O,'Row Index'!AB11)="",IF(INDEX('RAW DATA'!$AB:$AB,'Row Index'!AB11)="",INDEX('RAW DATA'!$L:$L,'Row Index'!AB11),INDEX('RAW DATA'!$AB:$AB,'Row Index'!AB11)),INDEX('RAW DATA'!$O:$O,'Row Index'!AB11)))</f>
        <v>56.1785977837698</v>
      </c>
      <c r="AC69" s="17" t="n">
        <f aca="false">IF('Row Index'!AC11="","✗",IF(INDEX('RAW DATA'!$O:$O,'Row Index'!AC11)="",IF(INDEX('RAW DATA'!$AB:$AB,'Row Index'!AC11)="",INDEX('RAW DATA'!$L:$L,'Row Index'!AC11),INDEX('RAW DATA'!$AB:$AB,'Row Index'!AC11)),INDEX('RAW DATA'!$O:$O,'Row Index'!AC11)))</f>
        <v>55.1485127100877</v>
      </c>
      <c r="AD69" s="17" t="n">
        <f aca="false">IF('Row Index'!AD11="","✗",IF(INDEX('RAW DATA'!$O:$O,'Row Index'!AD11)="",IF(INDEX('RAW DATA'!$AB:$AB,'Row Index'!AD11)="",INDEX('RAW DATA'!$L:$L,'Row Index'!AD11),INDEX('RAW DATA'!$AB:$AB,'Row Index'!AD11)),INDEX('RAW DATA'!$O:$O,'Row Index'!AD11)))</f>
        <v>59.1795932185981</v>
      </c>
      <c r="AE69" s="17" t="n">
        <f aca="false">IF('Row Index'!AE11="","✗",IF(INDEX('RAW DATA'!$O:$O,'Row Index'!AE11)="",IF(INDEX('RAW DATA'!$AB:$AB,'Row Index'!AE11)="",INDEX('RAW DATA'!$L:$L,'Row Index'!AE11),INDEX('RAW DATA'!$AB:$AB,'Row Index'!AE11)),INDEX('RAW DATA'!$O:$O,'Row Index'!AE11)))</f>
        <v>59.3847278239656</v>
      </c>
      <c r="AF69" s="17" t="n">
        <f aca="false">IF('Row Index'!AF11="","✗",IF(INDEX('RAW DATA'!$O:$O,'Row Index'!AF11)="",IF(INDEX('RAW DATA'!$AB:$AB,'Row Index'!AF11)="",INDEX('RAW DATA'!$L:$L,'Row Index'!AF11),INDEX('RAW DATA'!$AB:$AB,'Row Index'!AF11)),INDEX('RAW DATA'!$O:$O,'Row Index'!AF11)))</f>
        <v>64.9120673958338</v>
      </c>
      <c r="AG69" s="17" t="n">
        <f aca="false">IF('Row Index'!AG11="","✗",IF(INDEX('RAW DATA'!$O:$O,'Row Index'!AG11)="",IF(INDEX('RAW DATA'!$AB:$AB,'Row Index'!AG11)="",INDEX('RAW DATA'!$L:$L,'Row Index'!AG11),INDEX('RAW DATA'!$AB:$AB,'Row Index'!AG11)),INDEX('RAW DATA'!$O:$O,'Row Index'!AG11)))</f>
        <v>61.9261845950071</v>
      </c>
      <c r="AH69" s="17" t="n">
        <f aca="false">IF('Row Index'!AH11="","✗",IF(INDEX('RAW DATA'!$O:$O,'Row Index'!AH11)="",IF(INDEX('RAW DATA'!$AB:$AB,'Row Index'!AH11)="",INDEX('RAW DATA'!$L:$L,'Row Index'!AH11),INDEX('RAW DATA'!$AB:$AB,'Row Index'!AH11)),INDEX('RAW DATA'!$O:$O,'Row Index'!AH11)))</f>
        <v>62.472280443866</v>
      </c>
      <c r="AI69" s="17" t="n">
        <f aca="false">IF('Row Index'!AI11="","✗",IF(INDEX('RAW DATA'!$O:$O,'Row Index'!AI11)="",IF(INDEX('RAW DATA'!$AB:$AB,'Row Index'!AI11)="",INDEX('RAW DATA'!$L:$L,'Row Index'!AI11),INDEX('RAW DATA'!$AB:$AB,'Row Index'!AI11)),INDEX('RAW DATA'!$O:$O,'Row Index'!AI11)))</f>
        <v>68.1375310387984</v>
      </c>
      <c r="AJ69" s="17" t="n">
        <f aca="false">IF('Row Index'!AJ11="","✗",IF(INDEX('RAW DATA'!$O:$O,'Row Index'!AJ11)="",IF(INDEX('RAW DATA'!$AB:$AB,'Row Index'!AJ11)="",INDEX('RAW DATA'!$L:$L,'Row Index'!AJ11),INDEX('RAW DATA'!$AB:$AB,'Row Index'!AJ11)),INDEX('RAW DATA'!$O:$O,'Row Index'!AJ11)))</f>
        <v>66.4662908489666</v>
      </c>
      <c r="AK69" s="17" t="n">
        <f aca="false">IF('Row Index'!AK11="","✗",IF(INDEX('RAW DATA'!$O:$O,'Row Index'!AK11)="",IF(INDEX('RAW DATA'!$AB:$AB,'Row Index'!AK11)="",INDEX('RAW DATA'!$L:$L,'Row Index'!AK11),INDEX('RAW DATA'!$AB:$AB,'Row Index'!AK11)),INDEX('RAW DATA'!$O:$O,'Row Index'!AK11)))</f>
        <v>67.9017889953253</v>
      </c>
      <c r="AL69" s="17" t="n">
        <f aca="false">IF('Row Index'!AL11="","✗",IF(INDEX('RAW DATA'!$O:$O,'Row Index'!AL11)="",IF(INDEX('RAW DATA'!$AB:$AB,'Row Index'!AL11)="",INDEX('RAW DATA'!$L:$L,'Row Index'!AL11),INDEX('RAW DATA'!$AB:$AB,'Row Index'!AL11)),INDEX('RAW DATA'!$O:$O,'Row Index'!AL11)))</f>
        <v>68.4468164427298</v>
      </c>
      <c r="AM69" s="17" t="n">
        <f aca="false">IF('Row Index'!AM11="","✗",IF(INDEX('RAW DATA'!$O:$O,'Row Index'!AM11)="",IF(INDEX('RAW DATA'!$AB:$AB,'Row Index'!AM11)="",INDEX('RAW DATA'!$L:$L,'Row Index'!AM11),INDEX('RAW DATA'!$AB:$AB,'Row Index'!AM11)),INDEX('RAW DATA'!$O:$O,'Row Index'!AM11)))</f>
        <v>71.5064273905666</v>
      </c>
      <c r="AN69" s="17" t="n">
        <f aca="false">IF('Row Index'!AN11="","✗",IF(INDEX('RAW DATA'!$O:$O,'Row Index'!AN11)="",IF(INDEX('RAW DATA'!$AB:$AB,'Row Index'!AN11)="",INDEX('RAW DATA'!$L:$L,'Row Index'!AN11),INDEX('RAW DATA'!$AB:$AB,'Row Index'!AN11)),INDEX('RAW DATA'!$O:$O,'Row Index'!AN11)))</f>
        <v>71.352709917684</v>
      </c>
      <c r="AO69" s="17" t="n">
        <f aca="false">IF('Row Index'!AO11="","✗",IF(INDEX('RAW DATA'!$O:$O,'Row Index'!AO11)="",IF(INDEX('RAW DATA'!$AB:$AB,'Row Index'!AO11)="",INDEX('RAW DATA'!$L:$L,'Row Index'!AO11),INDEX('RAW DATA'!$AB:$AB,'Row Index'!AO11)),INDEX('RAW DATA'!$O:$O,'Row Index'!AO11)))</f>
        <v>72.2094964989596</v>
      </c>
      <c r="AP69" s="17" t="n">
        <f aca="false">IF('Row Index'!AP11="","✗",IF(INDEX('RAW DATA'!$O:$O,'Row Index'!AP11)="",IF(INDEX('RAW DATA'!$AB:$AB,'Row Index'!AP11)="",INDEX('RAW DATA'!$L:$L,'Row Index'!AP11),INDEX('RAW DATA'!$AB:$AB,'Row Index'!AP11)),INDEX('RAW DATA'!$O:$O,'Row Index'!AP11)))</f>
        <v>73.7234048233824</v>
      </c>
      <c r="AQ69" s="17" t="n">
        <f aca="false">IF('Row Index'!AQ11="","✗",IF(INDEX('RAW DATA'!$O:$O,'Row Index'!AQ11)="",IF(INDEX('RAW DATA'!$AB:$AB,'Row Index'!AQ11)="",INDEX('RAW DATA'!$L:$L,'Row Index'!AQ11),INDEX('RAW DATA'!$AB:$AB,'Row Index'!AQ11)),INDEX('RAW DATA'!$O:$O,'Row Index'!AQ11)))</f>
        <v>73.9263126995511</v>
      </c>
    </row>
    <row r="70" customFormat="false" ht="15" hidden="false" customHeight="false" outlineLevel="0" collapsed="false">
      <c r="A70" s="15" t="s">
        <v>183</v>
      </c>
      <c r="B70" s="16" t="s">
        <v>153</v>
      </c>
      <c r="C70" s="17" t="n">
        <f aca="false">IF('Row Index'!C12="","✗",IF(INDEX('RAW DATA'!$O:$O,'Row Index'!C12)="",IF(INDEX('RAW DATA'!$AB:$AB,'Row Index'!C12)="",INDEX('RAW DATA'!$L:$L,'Row Index'!C12),INDEX('RAW DATA'!$AB:$AB,'Row Index'!C12)),INDEX('RAW DATA'!$O:$O,'Row Index'!C12)))</f>
        <v>41.1513836826229</v>
      </c>
      <c r="D70" s="17" t="n">
        <f aca="false">IF('Row Index'!D12="","✗",IF(INDEX('RAW DATA'!$O:$O,'Row Index'!D12)="",IF(INDEX('RAW DATA'!$AB:$AB,'Row Index'!D12)="",INDEX('RAW DATA'!$L:$L,'Row Index'!D12),INDEX('RAW DATA'!$AB:$AB,'Row Index'!D12)),INDEX('RAW DATA'!$O:$O,'Row Index'!D12)))</f>
        <v>37.4688611509725</v>
      </c>
      <c r="E70" s="17" t="n">
        <f aca="false">IF('Row Index'!E12="","✗",IF(INDEX('RAW DATA'!$O:$O,'Row Index'!E12)="",IF(INDEX('RAW DATA'!$AB:$AB,'Row Index'!E12)="",INDEX('RAW DATA'!$L:$L,'Row Index'!E12),INDEX('RAW DATA'!$AB:$AB,'Row Index'!E12)),INDEX('RAW DATA'!$O:$O,'Row Index'!E12)))</f>
        <v>39.7780101480798</v>
      </c>
      <c r="F70" s="17" t="n">
        <f aca="false">IF('Row Index'!F12="","✗",IF(INDEX('RAW DATA'!$O:$O,'Row Index'!F12)="",IF(INDEX('RAW DATA'!$AB:$AB,'Row Index'!F12)="",INDEX('RAW DATA'!$L:$L,'Row Index'!F12),INDEX('RAW DATA'!$AB:$AB,'Row Index'!F12)),INDEX('RAW DATA'!$O:$O,'Row Index'!F12)))</f>
        <v>35.5847639444102</v>
      </c>
      <c r="G70" s="17" t="n">
        <f aca="false">IF('Row Index'!G12="","✗",IF(INDEX('RAW DATA'!$O:$O,'Row Index'!G12)="",IF(INDEX('RAW DATA'!$AB:$AB,'Row Index'!G12)="",INDEX('RAW DATA'!$L:$L,'Row Index'!G12),INDEX('RAW DATA'!$AB:$AB,'Row Index'!G12)),INDEX('RAW DATA'!$O:$O,'Row Index'!G12)))</f>
        <v>36.9021137377723</v>
      </c>
      <c r="H70" s="17" t="n">
        <f aca="false">IF('Row Index'!H12="","✗",IF(INDEX('RAW DATA'!$O:$O,'Row Index'!H12)="",IF(INDEX('RAW DATA'!$AB:$AB,'Row Index'!H12)="",INDEX('RAW DATA'!$L:$L,'Row Index'!H12),INDEX('RAW DATA'!$AB:$AB,'Row Index'!H12)),INDEX('RAW DATA'!$O:$O,'Row Index'!H12)))</f>
        <v>35.8133201646734</v>
      </c>
      <c r="I70" s="36" t="str">
        <f aca="false">IF('Row Index'!I12="","✗",IF(INDEX('RAW DATA'!$O:$O,'Row Index'!I12)="",IF(INDEX('RAW DATA'!$AB:$AB,'Row Index'!I12)="",INDEX('RAW DATA'!$L:$L,'Row Index'!I12),INDEX('RAW DATA'!$AB:$AB,'Row Index'!I12)),INDEX('RAW DATA'!$O:$O,'Row Index'!I12)))</f>
        <v>◐⇲</v>
      </c>
      <c r="J70" s="17" t="n">
        <f aca="false">IF('Row Index'!J12="","✗",IF(INDEX('RAW DATA'!$O:$O,'Row Index'!J12)="",IF(INDEX('RAW DATA'!$AB:$AB,'Row Index'!J12)="",INDEX('RAW DATA'!$L:$L,'Row Index'!J12),INDEX('RAW DATA'!$AB:$AB,'Row Index'!J12)),INDEX('RAW DATA'!$O:$O,'Row Index'!J12)))</f>
        <v>37.3366356154259</v>
      </c>
      <c r="K70" s="17" t="n">
        <f aca="false">IF('Row Index'!K12="","✗",IF(INDEX('RAW DATA'!$O:$O,'Row Index'!K12)="",IF(INDEX('RAW DATA'!$AB:$AB,'Row Index'!K12)="",INDEX('RAW DATA'!$L:$L,'Row Index'!K12),INDEX('RAW DATA'!$AB:$AB,'Row Index'!K12)),INDEX('RAW DATA'!$O:$O,'Row Index'!K12)))</f>
        <v>43.5687625463116</v>
      </c>
      <c r="L70" s="17" t="n">
        <f aca="false">IF('Row Index'!L12="","✗",IF(INDEX('RAW DATA'!$O:$O,'Row Index'!L12)="",IF(INDEX('RAW DATA'!$AB:$AB,'Row Index'!L12)="",INDEX('RAW DATA'!$L:$L,'Row Index'!L12),INDEX('RAW DATA'!$AB:$AB,'Row Index'!L12)),INDEX('RAW DATA'!$O:$O,'Row Index'!L12)))</f>
        <v>38.0546607860972</v>
      </c>
      <c r="M70" s="17" t="n">
        <f aca="false">IF('Row Index'!M12="","✗",IF(INDEX('RAW DATA'!$O:$O,'Row Index'!M12)="",IF(INDEX('RAW DATA'!$AB:$AB,'Row Index'!M12)="",INDEX('RAW DATA'!$L:$L,'Row Index'!M12),INDEX('RAW DATA'!$AB:$AB,'Row Index'!M12)),INDEX('RAW DATA'!$O:$O,'Row Index'!M12)))</f>
        <v>41.5567332831055</v>
      </c>
      <c r="N70" s="17" t="n">
        <f aca="false">IF('Row Index'!N12="","✗",IF(INDEX('RAW DATA'!$O:$O,'Row Index'!N12)="",IF(INDEX('RAW DATA'!$AB:$AB,'Row Index'!N12)="",INDEX('RAW DATA'!$L:$L,'Row Index'!N12),INDEX('RAW DATA'!$AB:$AB,'Row Index'!N12)),INDEX('RAW DATA'!$O:$O,'Row Index'!N12)))</f>
        <v>43.795392693516</v>
      </c>
      <c r="O70" s="17" t="n">
        <f aca="false">IF('Row Index'!O12="","✗",IF(INDEX('RAW DATA'!$O:$O,'Row Index'!O12)="",IF(INDEX('RAW DATA'!$AB:$AB,'Row Index'!O12)="",INDEX('RAW DATA'!$L:$L,'Row Index'!O12),INDEX('RAW DATA'!$AB:$AB,'Row Index'!O12)),INDEX('RAW DATA'!$O:$O,'Row Index'!O12)))</f>
        <v>46.8939030138229</v>
      </c>
      <c r="P70" s="17" t="n">
        <f aca="false">IF('Row Index'!P12="","✗",IF(INDEX('RAW DATA'!$O:$O,'Row Index'!P12)="",IF(INDEX('RAW DATA'!$AB:$AB,'Row Index'!P12)="",INDEX('RAW DATA'!$L:$L,'Row Index'!P12),INDEX('RAW DATA'!$AB:$AB,'Row Index'!P12)),INDEX('RAW DATA'!$O:$O,'Row Index'!P12)))</f>
        <v>44.6366521796122</v>
      </c>
      <c r="Q70" s="17" t="n">
        <f aca="false">IF('Row Index'!Q12="","✗",IF(INDEX('RAW DATA'!$O:$O,'Row Index'!Q12)="",IF(INDEX('RAW DATA'!$AB:$AB,'Row Index'!Q12)="",INDEX('RAW DATA'!$L:$L,'Row Index'!Q12),INDEX('RAW DATA'!$AB:$AB,'Row Index'!Q12)),INDEX('RAW DATA'!$O:$O,'Row Index'!Q12)))</f>
        <v>46.7472039576573</v>
      </c>
      <c r="R70" s="17" t="n">
        <f aca="false">IF('Row Index'!R12="","✗",IF(INDEX('RAW DATA'!$O:$O,'Row Index'!R12)="",IF(INDEX('RAW DATA'!$AB:$AB,'Row Index'!R12)="",INDEX('RAW DATA'!$L:$L,'Row Index'!R12),INDEX('RAW DATA'!$AB:$AB,'Row Index'!R12)),INDEX('RAW DATA'!$O:$O,'Row Index'!R12)))</f>
        <v>44.6938237418173</v>
      </c>
      <c r="S70" s="17" t="n">
        <f aca="false">IF('Row Index'!S12="","✗",IF(INDEX('RAW DATA'!$O:$O,'Row Index'!S12)="",IF(INDEX('RAW DATA'!$AB:$AB,'Row Index'!S12)="",INDEX('RAW DATA'!$L:$L,'Row Index'!S12),INDEX('RAW DATA'!$AB:$AB,'Row Index'!S12)),INDEX('RAW DATA'!$O:$O,'Row Index'!S12)))</f>
        <v>48.4526354745076</v>
      </c>
      <c r="T70" s="17" t="n">
        <f aca="false">IF('Row Index'!T12="","✗",IF(INDEX('RAW DATA'!$O:$O,'Row Index'!T12)="",IF(INDEX('RAW DATA'!$AB:$AB,'Row Index'!T12)="",INDEX('RAW DATA'!$L:$L,'Row Index'!T12),INDEX('RAW DATA'!$AB:$AB,'Row Index'!T12)),INDEX('RAW DATA'!$O:$O,'Row Index'!T12)))</f>
        <v>45.2994108065585</v>
      </c>
      <c r="U70" s="17" t="n">
        <f aca="false">IF('Row Index'!U12="","✗",IF(INDEX('RAW DATA'!$O:$O,'Row Index'!U12)="",IF(INDEX('RAW DATA'!$AB:$AB,'Row Index'!U12)="",INDEX('RAW DATA'!$L:$L,'Row Index'!U12),INDEX('RAW DATA'!$AB:$AB,'Row Index'!U12)),INDEX('RAW DATA'!$O:$O,'Row Index'!U12)))</f>
        <v>50.7322263308604</v>
      </c>
      <c r="V70" s="17" t="n">
        <f aca="false">IF('Row Index'!V12="","✗",IF(INDEX('RAW DATA'!$O:$O,'Row Index'!V12)="",IF(INDEX('RAW DATA'!$AB:$AB,'Row Index'!V12)="",INDEX('RAW DATA'!$L:$L,'Row Index'!V12),INDEX('RAW DATA'!$AB:$AB,'Row Index'!V12)),INDEX('RAW DATA'!$O:$O,'Row Index'!V12)))</f>
        <v>50.1238345183107</v>
      </c>
      <c r="W70" s="17" t="n">
        <f aca="false">IF('Row Index'!W12="","✗",IF(INDEX('RAW DATA'!$O:$O,'Row Index'!W12)="",IF(INDEX('RAW DATA'!$AB:$AB,'Row Index'!W12)="",INDEX('RAW DATA'!$L:$L,'Row Index'!W12),INDEX('RAW DATA'!$AB:$AB,'Row Index'!W12)),INDEX('RAW DATA'!$O:$O,'Row Index'!W12)))</f>
        <v>46.8382523258595</v>
      </c>
      <c r="X70" s="17" t="n">
        <f aca="false">IF('Row Index'!X12="","✗",IF(INDEX('RAW DATA'!$O:$O,'Row Index'!X12)="",IF(INDEX('RAW DATA'!$AB:$AB,'Row Index'!X12)="",INDEX('RAW DATA'!$L:$L,'Row Index'!X12),INDEX('RAW DATA'!$AB:$AB,'Row Index'!X12)),INDEX('RAW DATA'!$O:$O,'Row Index'!X12)))</f>
        <v>53.6043384848533</v>
      </c>
      <c r="Y70" s="17" t="n">
        <f aca="false">IF('Row Index'!Y12="","✗",IF(INDEX('RAW DATA'!$O:$O,'Row Index'!Y12)="",IF(INDEX('RAW DATA'!$AB:$AB,'Row Index'!Y12)="",INDEX('RAW DATA'!$L:$L,'Row Index'!Y12),INDEX('RAW DATA'!$AB:$AB,'Row Index'!Y12)),INDEX('RAW DATA'!$O:$O,'Row Index'!Y12)))</f>
        <v>50.273927782763</v>
      </c>
      <c r="Z70" s="18" t="n">
        <f aca="false">IF('Row Index'!Z12="","✗",IF(INDEX('RAW DATA'!$O:$O,'Row Index'!Z12)="",IF(INDEX('RAW DATA'!$AB:$AB,'Row Index'!Z12)="",INDEX('RAW DATA'!$L:$L,'Row Index'!Z12),INDEX('RAW DATA'!$AB:$AB,'Row Index'!Z12)),INDEX('RAW DATA'!$O:$O,'Row Index'!Z12)))</f>
        <v>53.3172910178492</v>
      </c>
      <c r="AA70" s="19" t="str">
        <f aca="false">IF('Row Index'!AA12="","⏳",IF(INDEX('RAW DATA'!$O:$O,'Row Index'!AA12)="",IF(INDEX('RAW DATA'!$AB:$AB,'Row Index'!AA12)="",INDEX('RAW DATA'!$L:$L,'Row Index'!AA12),INDEX('RAW DATA'!$AB:$AB,'Row Index'!AA12)),INDEX('RAW DATA'!$O:$O,'Row Index'!AA12)))</f>
        <v>⏳</v>
      </c>
      <c r="AB70" s="17" t="n">
        <f aca="false">IF('Row Index'!AB12="","✗",IF(INDEX('RAW DATA'!$O:$O,'Row Index'!AB12)="",IF(INDEX('RAW DATA'!$AB:$AB,'Row Index'!AB12)="",INDEX('RAW DATA'!$L:$L,'Row Index'!AB12),INDEX('RAW DATA'!$AB:$AB,'Row Index'!AB12)),INDEX('RAW DATA'!$O:$O,'Row Index'!AB12)))</f>
        <v>53.5247988346531</v>
      </c>
      <c r="AC70" s="17" t="n">
        <f aca="false">IF('Row Index'!AC12="","✗",IF(INDEX('RAW DATA'!$O:$O,'Row Index'!AC12)="",IF(INDEX('RAW DATA'!$AB:$AB,'Row Index'!AC12)="",INDEX('RAW DATA'!$L:$L,'Row Index'!AC12),INDEX('RAW DATA'!$AB:$AB,'Row Index'!AC12)),INDEX('RAW DATA'!$O:$O,'Row Index'!AC12)))</f>
        <v>51.011206146281</v>
      </c>
      <c r="AD70" s="17" t="n">
        <f aca="false">IF('Row Index'!AD12="","✗",IF(INDEX('RAW DATA'!$O:$O,'Row Index'!AD12)="",IF(INDEX('RAW DATA'!$AB:$AB,'Row Index'!AD12)="",INDEX('RAW DATA'!$L:$L,'Row Index'!AD12),INDEX('RAW DATA'!$AB:$AB,'Row Index'!AD12)),INDEX('RAW DATA'!$O:$O,'Row Index'!AD12)))</f>
        <v>55.1187175319111</v>
      </c>
      <c r="AE70" s="17" t="n">
        <f aca="false">IF('Row Index'!AE12="","✗",IF(INDEX('RAW DATA'!$O:$O,'Row Index'!AE12)="",IF(INDEX('RAW DATA'!$AB:$AB,'Row Index'!AE12)="",INDEX('RAW DATA'!$L:$L,'Row Index'!AE12),INDEX('RAW DATA'!$AB:$AB,'Row Index'!AE12)),INDEX('RAW DATA'!$O:$O,'Row Index'!AE12)))</f>
        <v>54.2335716569453</v>
      </c>
      <c r="AF70" s="17" t="n">
        <f aca="false">IF('Row Index'!AF12="","✗",IF(INDEX('RAW DATA'!$O:$O,'Row Index'!AF12)="",IF(INDEX('RAW DATA'!$AB:$AB,'Row Index'!AF12)="",INDEX('RAW DATA'!$L:$L,'Row Index'!AF12),INDEX('RAW DATA'!$AB:$AB,'Row Index'!AF12)),INDEX('RAW DATA'!$O:$O,'Row Index'!AF12)))</f>
        <v>61.2479220190786</v>
      </c>
      <c r="AG70" s="17" t="n">
        <f aca="false">IF('Row Index'!AG12="","✗",IF(INDEX('RAW DATA'!$O:$O,'Row Index'!AG12)="",IF(INDEX('RAW DATA'!$AB:$AB,'Row Index'!AG12)="",INDEX('RAW DATA'!$L:$L,'Row Index'!AG12),INDEX('RAW DATA'!$AB:$AB,'Row Index'!AG12)),INDEX('RAW DATA'!$O:$O,'Row Index'!AG12)))</f>
        <v>55.9464604494491</v>
      </c>
      <c r="AH70" s="17" t="n">
        <f aca="false">IF('Row Index'!AH12="","✗",IF(INDEX('RAW DATA'!$O:$O,'Row Index'!AH12)="",IF(INDEX('RAW DATA'!$AB:$AB,'Row Index'!AH12)="",INDEX('RAW DATA'!$L:$L,'Row Index'!AH12),INDEX('RAW DATA'!$AB:$AB,'Row Index'!AH12)),INDEX('RAW DATA'!$O:$O,'Row Index'!AH12)))</f>
        <v>61.6727760448454</v>
      </c>
      <c r="AI70" s="17" t="n">
        <f aca="false">IF('Row Index'!AI12="","✗",IF(INDEX('RAW DATA'!$O:$O,'Row Index'!AI12)="",IF(INDEX('RAW DATA'!$AB:$AB,'Row Index'!AI12)="",INDEX('RAW DATA'!$L:$L,'Row Index'!AI12),INDEX('RAW DATA'!$AB:$AB,'Row Index'!AI12)),INDEX('RAW DATA'!$O:$O,'Row Index'!AI12)))</f>
        <v>65.8284848364245</v>
      </c>
      <c r="AJ70" s="17" t="n">
        <f aca="false">IF('Row Index'!AJ12="","✗",IF(INDEX('RAW DATA'!$O:$O,'Row Index'!AJ12)="",IF(INDEX('RAW DATA'!$AB:$AB,'Row Index'!AJ12)="",INDEX('RAW DATA'!$L:$L,'Row Index'!AJ12),INDEX('RAW DATA'!$AB:$AB,'Row Index'!AJ12)),INDEX('RAW DATA'!$O:$O,'Row Index'!AJ12)))</f>
        <v>64.158236833631</v>
      </c>
      <c r="AK70" s="17" t="n">
        <f aca="false">IF('Row Index'!AK12="","✗",IF(INDEX('RAW DATA'!$O:$O,'Row Index'!AK12)="",IF(INDEX('RAW DATA'!$AB:$AB,'Row Index'!AK12)="",INDEX('RAW DATA'!$L:$L,'Row Index'!AK12),INDEX('RAW DATA'!$AB:$AB,'Row Index'!AK12)),INDEX('RAW DATA'!$O:$O,'Row Index'!AK12)))</f>
        <v>66.8224405537693</v>
      </c>
      <c r="AL70" s="17" t="n">
        <f aca="false">IF('Row Index'!AL12="","✗",IF(INDEX('RAW DATA'!$O:$O,'Row Index'!AL12)="",IF(INDEX('RAW DATA'!$AB:$AB,'Row Index'!AL12)="",INDEX('RAW DATA'!$L:$L,'Row Index'!AL12),INDEX('RAW DATA'!$AB:$AB,'Row Index'!AL12)),INDEX('RAW DATA'!$O:$O,'Row Index'!AL12)))</f>
        <v>65.8684830869155</v>
      </c>
      <c r="AM70" s="17" t="n">
        <f aca="false">IF('Row Index'!AM12="","✗",IF(INDEX('RAW DATA'!$O:$O,'Row Index'!AM12)="",IF(INDEX('RAW DATA'!$AB:$AB,'Row Index'!AM12)="",INDEX('RAW DATA'!$L:$L,'Row Index'!AM12),INDEX('RAW DATA'!$AB:$AB,'Row Index'!AM12)),INDEX('RAW DATA'!$O:$O,'Row Index'!AM12)))</f>
        <v>69.3174272253887</v>
      </c>
      <c r="AN70" s="17" t="n">
        <f aca="false">IF('Row Index'!AN12="","✗",IF(INDEX('RAW DATA'!$O:$O,'Row Index'!AN12)="",IF(INDEX('RAW DATA'!$AB:$AB,'Row Index'!AN12)="",INDEX('RAW DATA'!$L:$L,'Row Index'!AN12),INDEX('RAW DATA'!$AB:$AB,'Row Index'!AN12)),INDEX('RAW DATA'!$O:$O,'Row Index'!AN12)))</f>
        <v>68.9069369073708</v>
      </c>
      <c r="AO70" s="17" t="n">
        <f aca="false">IF('Row Index'!AO12="","✗",IF(INDEX('RAW DATA'!$O:$O,'Row Index'!AO12)="",IF(INDEX('RAW DATA'!$AB:$AB,'Row Index'!AO12)="",INDEX('RAW DATA'!$L:$L,'Row Index'!AO12),INDEX('RAW DATA'!$AB:$AB,'Row Index'!AO12)),INDEX('RAW DATA'!$O:$O,'Row Index'!AO12)))</f>
        <v>70.1020594668937</v>
      </c>
      <c r="AP70" s="17" t="n">
        <f aca="false">IF('Row Index'!AP12="","✗",IF(INDEX('RAW DATA'!$O:$O,'Row Index'!AP12)="",IF(INDEX('RAW DATA'!$AB:$AB,'Row Index'!AP12)="",INDEX('RAW DATA'!$L:$L,'Row Index'!AP12),INDEX('RAW DATA'!$AB:$AB,'Row Index'!AP12)),INDEX('RAW DATA'!$O:$O,'Row Index'!AP12)))</f>
        <v>70.6365139402</v>
      </c>
      <c r="AQ70" s="17" t="n">
        <f aca="false">IF('Row Index'!AQ12="","✗",IF(INDEX('RAW DATA'!$O:$O,'Row Index'!AQ12)="",IF(INDEX('RAW DATA'!$AB:$AB,'Row Index'!AQ12)="",INDEX('RAW DATA'!$L:$L,'Row Index'!AQ12),INDEX('RAW DATA'!$AB:$AB,'Row Index'!AQ12)),INDEX('RAW DATA'!$O:$O,'Row Index'!AQ12)))</f>
        <v>72.1580593788988</v>
      </c>
    </row>
    <row r="71" customFormat="false" ht="15" hidden="false" customHeight="false" outlineLevel="0" collapsed="false">
      <c r="A71" s="15" t="s">
        <v>186</v>
      </c>
      <c r="B71" s="16" t="s">
        <v>153</v>
      </c>
      <c r="C71" s="17" t="n">
        <f aca="false">IF('Row Index'!C13="","✗",IF(INDEX('RAW DATA'!$O:$O,'Row Index'!C13)="",IF(INDEX('RAW DATA'!$AB:$AB,'Row Index'!C13)="",INDEX('RAW DATA'!$L:$L,'Row Index'!C13),INDEX('RAW DATA'!$AB:$AB,'Row Index'!C13)),INDEX('RAW DATA'!$O:$O,'Row Index'!C13)))</f>
        <v>40.8261614898905</v>
      </c>
      <c r="D71" s="17" t="n">
        <f aca="false">IF('Row Index'!D13="","✗",IF(INDEX('RAW DATA'!$O:$O,'Row Index'!D13)="",IF(INDEX('RAW DATA'!$AB:$AB,'Row Index'!D13)="",INDEX('RAW DATA'!$L:$L,'Row Index'!D13),INDEX('RAW DATA'!$AB:$AB,'Row Index'!D13)),INDEX('RAW DATA'!$O:$O,'Row Index'!D13)))</f>
        <v>34.9296992252952</v>
      </c>
      <c r="E71" s="17" t="n">
        <f aca="false">IF('Row Index'!E13="","✗",IF(INDEX('RAW DATA'!$O:$O,'Row Index'!E13)="",IF(INDEX('RAW DATA'!$AB:$AB,'Row Index'!E13)="",INDEX('RAW DATA'!$L:$L,'Row Index'!E13),INDEX('RAW DATA'!$AB:$AB,'Row Index'!E13)),INDEX('RAW DATA'!$O:$O,'Row Index'!E13)))</f>
        <v>41.0299411501485</v>
      </c>
      <c r="F71" s="17" t="n">
        <f aca="false">IF('Row Index'!F13="","✗",IF(INDEX('RAW DATA'!$O:$O,'Row Index'!F13)="",IF(INDEX('RAW DATA'!$AB:$AB,'Row Index'!F13)="",INDEX('RAW DATA'!$L:$L,'Row Index'!F13),INDEX('RAW DATA'!$AB:$AB,'Row Index'!F13)),INDEX('RAW DATA'!$O:$O,'Row Index'!F13)))</f>
        <v>35.59553033151</v>
      </c>
      <c r="G71" s="17" t="n">
        <f aca="false">IF('Row Index'!G13="","✗",IF(INDEX('RAW DATA'!$O:$O,'Row Index'!G13)="",IF(INDEX('RAW DATA'!$AB:$AB,'Row Index'!G13)="",INDEX('RAW DATA'!$L:$L,'Row Index'!G13),INDEX('RAW DATA'!$AB:$AB,'Row Index'!G13)),INDEX('RAW DATA'!$O:$O,'Row Index'!G13)))</f>
        <v>40.3759524309197</v>
      </c>
      <c r="H71" s="17" t="n">
        <f aca="false">IF('Row Index'!H13="","✗",IF(INDEX('RAW DATA'!$O:$O,'Row Index'!H13)="",IF(INDEX('RAW DATA'!$AB:$AB,'Row Index'!H13)="",INDEX('RAW DATA'!$L:$L,'Row Index'!H13),INDEX('RAW DATA'!$AB:$AB,'Row Index'!H13)),INDEX('RAW DATA'!$O:$O,'Row Index'!H13)))</f>
        <v>37.9493080200891</v>
      </c>
      <c r="I71" s="17" t="n">
        <f aca="false">IF('Row Index'!I13="","✗",IF(INDEX('RAW DATA'!$O:$O,'Row Index'!I13)="",IF(INDEX('RAW DATA'!$AB:$AB,'Row Index'!I13)="",INDEX('RAW DATA'!$L:$L,'Row Index'!I13),INDEX('RAW DATA'!$AB:$AB,'Row Index'!I13)),INDEX('RAW DATA'!$O:$O,'Row Index'!I13)))</f>
        <v>40.1280098044705</v>
      </c>
      <c r="J71" s="17" t="n">
        <f aca="false">IF('Row Index'!J13="","✗",IF(INDEX('RAW DATA'!$O:$O,'Row Index'!J13)="",IF(INDEX('RAW DATA'!$AB:$AB,'Row Index'!J13)="",INDEX('RAW DATA'!$L:$L,'Row Index'!J13),INDEX('RAW DATA'!$AB:$AB,'Row Index'!J13)),INDEX('RAW DATA'!$O:$O,'Row Index'!J13)))</f>
        <v>34.3323445890968</v>
      </c>
      <c r="K71" s="17" t="n">
        <f aca="false">IF('Row Index'!K13="","✗",IF(INDEX('RAW DATA'!$O:$O,'Row Index'!K13)="",IF(INDEX('RAW DATA'!$AB:$AB,'Row Index'!K13)="",INDEX('RAW DATA'!$L:$L,'Row Index'!K13),INDEX('RAW DATA'!$AB:$AB,'Row Index'!K13)),INDEX('RAW DATA'!$O:$O,'Row Index'!K13)))</f>
        <v>43.4194081419853</v>
      </c>
      <c r="L71" s="17" t="n">
        <f aca="false">IF('Row Index'!L13="","✗",IF(INDEX('RAW DATA'!$O:$O,'Row Index'!L13)="",IF(INDEX('RAW DATA'!$AB:$AB,'Row Index'!L13)="",INDEX('RAW DATA'!$L:$L,'Row Index'!L13),INDEX('RAW DATA'!$AB:$AB,'Row Index'!L13)),INDEX('RAW DATA'!$O:$O,'Row Index'!L13)))</f>
        <v>37.4521358922594</v>
      </c>
      <c r="M71" s="17" t="n">
        <f aca="false">IF('Row Index'!M13="","✗",IF(INDEX('RAW DATA'!$O:$O,'Row Index'!M13)="",IF(INDEX('RAW DATA'!$AB:$AB,'Row Index'!M13)="",INDEX('RAW DATA'!$L:$L,'Row Index'!M13),INDEX('RAW DATA'!$AB:$AB,'Row Index'!M13)),INDEX('RAW DATA'!$O:$O,'Row Index'!M13)))</f>
        <v>41.3798905987903</v>
      </c>
      <c r="N71" s="17" t="n">
        <f aca="false">IF('Row Index'!N13="","✗",IF(INDEX('RAW DATA'!$O:$O,'Row Index'!N13)="",IF(INDEX('RAW DATA'!$AB:$AB,'Row Index'!N13)="",INDEX('RAW DATA'!$L:$L,'Row Index'!N13),INDEX('RAW DATA'!$AB:$AB,'Row Index'!N13)),INDEX('RAW DATA'!$O:$O,'Row Index'!N13)))</f>
        <v>43.0048962235389</v>
      </c>
      <c r="O71" s="17" t="n">
        <f aca="false">IF('Row Index'!O13="","✗",IF(INDEX('RAW DATA'!$O:$O,'Row Index'!O13)="",IF(INDEX('RAW DATA'!$AB:$AB,'Row Index'!O13)="",INDEX('RAW DATA'!$L:$L,'Row Index'!O13),INDEX('RAW DATA'!$AB:$AB,'Row Index'!O13)),INDEX('RAW DATA'!$O:$O,'Row Index'!O13)))</f>
        <v>42.7947757867378</v>
      </c>
      <c r="P71" s="17" t="n">
        <f aca="false">IF('Row Index'!P13="","✗",IF(INDEX('RAW DATA'!$O:$O,'Row Index'!P13)="",IF(INDEX('RAW DATA'!$AB:$AB,'Row Index'!P13)="",INDEX('RAW DATA'!$L:$L,'Row Index'!P13),INDEX('RAW DATA'!$AB:$AB,'Row Index'!P13)),INDEX('RAW DATA'!$O:$O,'Row Index'!P13)))</f>
        <v>42.3961334534428</v>
      </c>
      <c r="Q71" s="17" t="n">
        <f aca="false">IF('Row Index'!Q13="","✗",IF(INDEX('RAW DATA'!$O:$O,'Row Index'!Q13)="",IF(INDEX('RAW DATA'!$AB:$AB,'Row Index'!Q13)="",INDEX('RAW DATA'!$L:$L,'Row Index'!Q13),INDEX('RAW DATA'!$AB:$AB,'Row Index'!Q13)),INDEX('RAW DATA'!$O:$O,'Row Index'!Q13)))</f>
        <v>43.3482081483095</v>
      </c>
      <c r="R71" s="17" t="n">
        <f aca="false">IF('Row Index'!R13="","✗",IF(INDEX('RAW DATA'!$O:$O,'Row Index'!R13)="",IF(INDEX('RAW DATA'!$AB:$AB,'Row Index'!R13)="",INDEX('RAW DATA'!$L:$L,'Row Index'!R13),INDEX('RAW DATA'!$AB:$AB,'Row Index'!R13)),INDEX('RAW DATA'!$O:$O,'Row Index'!R13)))</f>
        <v>39.4820273267757</v>
      </c>
      <c r="S71" s="17" t="n">
        <f aca="false">IF('Row Index'!S13="","✗",IF(INDEX('RAW DATA'!$O:$O,'Row Index'!S13)="",IF(INDEX('RAW DATA'!$AB:$AB,'Row Index'!S13)="",INDEX('RAW DATA'!$L:$L,'Row Index'!S13),INDEX('RAW DATA'!$AB:$AB,'Row Index'!S13)),INDEX('RAW DATA'!$O:$O,'Row Index'!S13)))</f>
        <v>42.1605826924396</v>
      </c>
      <c r="T71" s="17" t="n">
        <f aca="false">IF('Row Index'!T13="","✗",IF(INDEX('RAW DATA'!$O:$O,'Row Index'!T13)="",IF(INDEX('RAW DATA'!$AB:$AB,'Row Index'!T13)="",INDEX('RAW DATA'!$L:$L,'Row Index'!T13),INDEX('RAW DATA'!$AB:$AB,'Row Index'!T13)),INDEX('RAW DATA'!$O:$O,'Row Index'!T13)))</f>
        <v>38.9814186835778</v>
      </c>
      <c r="U71" s="17" t="n">
        <f aca="false">IF('Row Index'!U13="","✗",IF(INDEX('RAW DATA'!$O:$O,'Row Index'!U13)="",IF(INDEX('RAW DATA'!$AB:$AB,'Row Index'!U13)="",INDEX('RAW DATA'!$L:$L,'Row Index'!U13),INDEX('RAW DATA'!$AB:$AB,'Row Index'!U13)),INDEX('RAW DATA'!$O:$O,'Row Index'!U13)))</f>
        <v>43.9116341449562</v>
      </c>
      <c r="V71" s="17" t="n">
        <f aca="false">IF('Row Index'!V13="","✗",IF(INDEX('RAW DATA'!$O:$O,'Row Index'!V13)="",IF(INDEX('RAW DATA'!$AB:$AB,'Row Index'!V13)="",INDEX('RAW DATA'!$L:$L,'Row Index'!V13),INDEX('RAW DATA'!$AB:$AB,'Row Index'!V13)),INDEX('RAW DATA'!$O:$O,'Row Index'!V13)))</f>
        <v>43.205139983779</v>
      </c>
      <c r="W71" s="17" t="n">
        <f aca="false">IF('Row Index'!W13="","✗",IF(INDEX('RAW DATA'!$O:$O,'Row Index'!W13)="",IF(INDEX('RAW DATA'!$AB:$AB,'Row Index'!W13)="",INDEX('RAW DATA'!$L:$L,'Row Index'!W13),INDEX('RAW DATA'!$AB:$AB,'Row Index'!W13)),INDEX('RAW DATA'!$O:$O,'Row Index'!W13)))</f>
        <v>40.6369039610736</v>
      </c>
      <c r="X71" s="17" t="n">
        <f aca="false">IF('Row Index'!X13="","✗",IF(INDEX('RAW DATA'!$O:$O,'Row Index'!X13)="",IF(INDEX('RAW DATA'!$AB:$AB,'Row Index'!X13)="",INDEX('RAW DATA'!$L:$L,'Row Index'!X13),INDEX('RAW DATA'!$AB:$AB,'Row Index'!X13)),INDEX('RAW DATA'!$O:$O,'Row Index'!X13)))</f>
        <v>46.7342553479884</v>
      </c>
      <c r="Y71" s="17" t="n">
        <f aca="false">IF('Row Index'!Y13="","✗",IF(INDEX('RAW DATA'!$O:$O,'Row Index'!Y13)="",IF(INDEX('RAW DATA'!$AB:$AB,'Row Index'!Y13)="",INDEX('RAW DATA'!$L:$L,'Row Index'!Y13),INDEX('RAW DATA'!$AB:$AB,'Row Index'!Y13)),INDEX('RAW DATA'!$O:$O,'Row Index'!Y13)))</f>
        <v>43.4674511423126</v>
      </c>
      <c r="Z71" s="18" t="n">
        <f aca="false">IF('Row Index'!Z13="","✗",IF(INDEX('RAW DATA'!$O:$O,'Row Index'!Z13)="",IF(INDEX('RAW DATA'!$AB:$AB,'Row Index'!Z13)="",INDEX('RAW DATA'!$L:$L,'Row Index'!Z13),INDEX('RAW DATA'!$AB:$AB,'Row Index'!Z13)),INDEX('RAW DATA'!$O:$O,'Row Index'!Z13)))</f>
        <v>46.5436742606043</v>
      </c>
      <c r="AA71" s="19" t="str">
        <f aca="false">IF('Row Index'!AA13="","⏳",IF(INDEX('RAW DATA'!$O:$O,'Row Index'!AA13)="",IF(INDEX('RAW DATA'!$AB:$AB,'Row Index'!AA13)="",INDEX('RAW DATA'!$L:$L,'Row Index'!AA13),INDEX('RAW DATA'!$AB:$AB,'Row Index'!AA13)),INDEX('RAW DATA'!$O:$O,'Row Index'!AA13)))</f>
        <v>⏳</v>
      </c>
      <c r="AB71" s="17" t="n">
        <f aca="false">IF('Row Index'!AB13="","✗",IF(INDEX('RAW DATA'!$O:$O,'Row Index'!AB13)="",IF(INDEX('RAW DATA'!$AB:$AB,'Row Index'!AB13)="",INDEX('RAW DATA'!$L:$L,'Row Index'!AB13),INDEX('RAW DATA'!$AB:$AB,'Row Index'!AB13)),INDEX('RAW DATA'!$O:$O,'Row Index'!AB13)))</f>
        <v>45.687951163699</v>
      </c>
      <c r="AC71" s="17" t="n">
        <f aca="false">IF('Row Index'!AC13="","✗",IF(INDEX('RAW DATA'!$O:$O,'Row Index'!AC13)="",IF(INDEX('RAW DATA'!$AB:$AB,'Row Index'!AC13)="",INDEX('RAW DATA'!$L:$L,'Row Index'!AC13),INDEX('RAW DATA'!$AB:$AB,'Row Index'!AC13)),INDEX('RAW DATA'!$O:$O,'Row Index'!AC13)))</f>
        <v>46.0077205981901</v>
      </c>
      <c r="AD71" s="17" t="n">
        <f aca="false">IF('Row Index'!AD13="","✗",IF(INDEX('RAW DATA'!$O:$O,'Row Index'!AD13)="",IF(INDEX('RAW DATA'!$AB:$AB,'Row Index'!AD13)="",INDEX('RAW DATA'!$L:$L,'Row Index'!AD13),INDEX('RAW DATA'!$AB:$AB,'Row Index'!AD13)),INDEX('RAW DATA'!$O:$O,'Row Index'!AD13)))</f>
        <v>48.7809659521155</v>
      </c>
      <c r="AE71" s="17" t="n">
        <f aca="false">IF('Row Index'!AE13="","✗",IF(INDEX('RAW DATA'!$O:$O,'Row Index'!AE13)="",IF(INDEX('RAW DATA'!$AB:$AB,'Row Index'!AE13)="",INDEX('RAW DATA'!$L:$L,'Row Index'!AE13),INDEX('RAW DATA'!$AB:$AB,'Row Index'!AE13)),INDEX('RAW DATA'!$O:$O,'Row Index'!AE13)))</f>
        <v>48.9678215438588</v>
      </c>
      <c r="AF71" s="17" t="n">
        <f aca="false">IF('Row Index'!AF13="","✗",IF(INDEX('RAW DATA'!$O:$O,'Row Index'!AF13)="",IF(INDEX('RAW DATA'!$AB:$AB,'Row Index'!AF13)="",INDEX('RAW DATA'!$L:$L,'Row Index'!AF13),INDEX('RAW DATA'!$AB:$AB,'Row Index'!AF13)),INDEX('RAW DATA'!$O:$O,'Row Index'!AF13)))</f>
        <v>53.7886720844011</v>
      </c>
      <c r="AG71" s="17" t="n">
        <f aca="false">IF('Row Index'!AG13="","✗",IF(INDEX('RAW DATA'!$O:$O,'Row Index'!AG13)="",IF(INDEX('RAW DATA'!$AB:$AB,'Row Index'!AG13)="",INDEX('RAW DATA'!$L:$L,'Row Index'!AG13),INDEX('RAW DATA'!$AB:$AB,'Row Index'!AG13)),INDEX('RAW DATA'!$O:$O,'Row Index'!AG13)))</f>
        <v>49.5779571712231</v>
      </c>
      <c r="AH71" s="17" t="n">
        <f aca="false">IF('Row Index'!AH13="","✗",IF(INDEX('RAW DATA'!$O:$O,'Row Index'!AH13)="",IF(INDEX('RAW DATA'!$AB:$AB,'Row Index'!AH13)="",INDEX('RAW DATA'!$L:$L,'Row Index'!AH13),INDEX('RAW DATA'!$AB:$AB,'Row Index'!AH13)),INDEX('RAW DATA'!$O:$O,'Row Index'!AH13)))</f>
        <v>52.9972193101795</v>
      </c>
      <c r="AI71" s="17" t="n">
        <f aca="false">IF('Row Index'!AI13="","✗",IF(INDEX('RAW DATA'!$O:$O,'Row Index'!AI13)="",IF(INDEX('RAW DATA'!$AB:$AB,'Row Index'!AI13)="",INDEX('RAW DATA'!$L:$L,'Row Index'!AI13),INDEX('RAW DATA'!$AB:$AB,'Row Index'!AI13)),INDEX('RAW DATA'!$O:$O,'Row Index'!AI13)))</f>
        <v>58.2922230830736</v>
      </c>
      <c r="AJ71" s="17" t="n">
        <f aca="false">IF('Row Index'!AJ13="","✗",IF(INDEX('RAW DATA'!$O:$O,'Row Index'!AJ13)="",IF(INDEX('RAW DATA'!$AB:$AB,'Row Index'!AJ13)="",INDEX('RAW DATA'!$L:$L,'Row Index'!AJ13),INDEX('RAW DATA'!$AB:$AB,'Row Index'!AJ13)),INDEX('RAW DATA'!$O:$O,'Row Index'!AJ13)))</f>
        <v>55.3480229410313</v>
      </c>
      <c r="AK71" s="37" t="n">
        <f aca="false">IF('Row Index'!AK13="","✗",IF(INDEX('RAW DATA'!$O:$O,'Row Index'!AK13)="",IF(INDEX('RAW DATA'!$AB:$AB,'Row Index'!AK13)="",INDEX('RAW DATA'!$L:$L,'Row Index'!AK13),INDEX('RAW DATA'!$AB:$AB,'Row Index'!AK13)),INDEX('RAW DATA'!$O:$O,'Row Index'!AK13)))</f>
        <v>59.8578536755191</v>
      </c>
      <c r="AL71" s="17" t="n">
        <f aca="false">IF('Row Index'!AL13="","✗",IF(INDEX('RAW DATA'!$O:$O,'Row Index'!AL13)="",IF(INDEX('RAW DATA'!$AB:$AB,'Row Index'!AL13)="",INDEX('RAW DATA'!$L:$L,'Row Index'!AL13),INDEX('RAW DATA'!$AB:$AB,'Row Index'!AL13)),INDEX('RAW DATA'!$O:$O,'Row Index'!AL13)))</f>
        <v>58.7806601044771</v>
      </c>
      <c r="AM71" s="17" t="n">
        <f aca="false">IF('Row Index'!AM13="","✗",IF(INDEX('RAW DATA'!$O:$O,'Row Index'!AM13)="",IF(INDEX('RAW DATA'!$AB:$AB,'Row Index'!AM13)="",INDEX('RAW DATA'!$L:$L,'Row Index'!AM13),INDEX('RAW DATA'!$AB:$AB,'Row Index'!AM13)),INDEX('RAW DATA'!$O:$O,'Row Index'!AM13)))</f>
        <v>63.6894168481542</v>
      </c>
      <c r="AN71" s="21" t="n">
        <f aca="false">IF('Row Index'!AN13="","✗",IF(INDEX('RAW DATA'!$O:$O,'Row Index'!AN13)="",IF(INDEX('RAW DATA'!$AB:$AB,'Row Index'!AN13)="",INDEX('RAW DATA'!$L:$L,'Row Index'!AN13),INDEX('RAW DATA'!$AB:$AB,'Row Index'!AN13)),INDEX('RAW DATA'!$O:$O,'Row Index'!AN13)))</f>
        <v>64.4762134336437</v>
      </c>
      <c r="AO71" s="17" t="n">
        <f aca="false">IF('Row Index'!AO13="","✗",IF(INDEX('RAW DATA'!$O:$O,'Row Index'!AO13)="",IF(INDEX('RAW DATA'!$AB:$AB,'Row Index'!AO13)="",INDEX('RAW DATA'!$L:$L,'Row Index'!AO13),INDEX('RAW DATA'!$AB:$AB,'Row Index'!AO13)),INDEX('RAW DATA'!$O:$O,'Row Index'!AO13)))</f>
        <v>67.1319586027102</v>
      </c>
      <c r="AP71" s="17" t="n">
        <f aca="false">IF('Row Index'!AP13="","✗",IF(INDEX('RAW DATA'!$O:$O,'Row Index'!AP13)="",IF(INDEX('RAW DATA'!$AB:$AB,'Row Index'!AP13)="",INDEX('RAW DATA'!$L:$L,'Row Index'!AP13),INDEX('RAW DATA'!$AB:$AB,'Row Index'!AP13)),INDEX('RAW DATA'!$O:$O,'Row Index'!AP13)))</f>
        <v>69.12879279743</v>
      </c>
      <c r="AQ71" s="17" t="n">
        <f aca="false">IF('Row Index'!AQ13="","✗",IF(INDEX('RAW DATA'!$O:$O,'Row Index'!AQ13)="",IF(INDEX('RAW DATA'!$AB:$AB,'Row Index'!AQ13)="",INDEX('RAW DATA'!$L:$L,'Row Index'!AQ13),INDEX('RAW DATA'!$AB:$AB,'Row Index'!AQ13)),INDEX('RAW DATA'!$O:$O,'Row Index'!AQ13)))</f>
        <v>70.4735341370995</v>
      </c>
    </row>
    <row r="72" customFormat="false" ht="15" hidden="false" customHeight="false" outlineLevel="0" collapsed="false">
      <c r="A72" s="15" t="s">
        <v>189</v>
      </c>
      <c r="B72" s="16" t="s">
        <v>153</v>
      </c>
      <c r="C72" s="17" t="n">
        <f aca="false">IF('Row Index'!C14="","✗",IF(INDEX('RAW DATA'!$O:$O,'Row Index'!C14)="",IF(INDEX('RAW DATA'!$AB:$AB,'Row Index'!C14)="",INDEX('RAW DATA'!$L:$L,'Row Index'!C14),INDEX('RAW DATA'!$AB:$AB,'Row Index'!C14)),INDEX('RAW DATA'!$O:$O,'Row Index'!C14)))</f>
        <v>41.7863407729871</v>
      </c>
      <c r="D72" s="17" t="n">
        <f aca="false">IF('Row Index'!D14="","✗",IF(INDEX('RAW DATA'!$O:$O,'Row Index'!D14)="",IF(INDEX('RAW DATA'!$AB:$AB,'Row Index'!D14)="",INDEX('RAW DATA'!$L:$L,'Row Index'!D14),INDEX('RAW DATA'!$AB:$AB,'Row Index'!D14)),INDEX('RAW DATA'!$O:$O,'Row Index'!D14)))</f>
        <v>35.1701564230168</v>
      </c>
      <c r="E72" s="17" t="n">
        <f aca="false">IF('Row Index'!E14="","✗",IF(INDEX('RAW DATA'!$O:$O,'Row Index'!E14)="",IF(INDEX('RAW DATA'!$AB:$AB,'Row Index'!E14)="",INDEX('RAW DATA'!$L:$L,'Row Index'!E14),INDEX('RAW DATA'!$AB:$AB,'Row Index'!E14)),INDEX('RAW DATA'!$O:$O,'Row Index'!E14)))</f>
        <v>40.5743307381551</v>
      </c>
      <c r="F72" s="17" t="n">
        <f aca="false">IF('Row Index'!F14="","✗",IF(INDEX('RAW DATA'!$O:$O,'Row Index'!F14)="",IF(INDEX('RAW DATA'!$AB:$AB,'Row Index'!F14)="",INDEX('RAW DATA'!$L:$L,'Row Index'!F14),INDEX('RAW DATA'!$AB:$AB,'Row Index'!F14)),INDEX('RAW DATA'!$O:$O,'Row Index'!F14)))</f>
        <v>32.7960990421289</v>
      </c>
      <c r="G72" s="17" t="n">
        <f aca="false">IF('Row Index'!G14="","✗",IF(INDEX('RAW DATA'!$O:$O,'Row Index'!G14)="",IF(INDEX('RAW DATA'!$AB:$AB,'Row Index'!G14)="",INDEX('RAW DATA'!$L:$L,'Row Index'!G14),INDEX('RAW DATA'!$AB:$AB,'Row Index'!G14)),INDEX('RAW DATA'!$O:$O,'Row Index'!G14)))</f>
        <v>37.7820549249773</v>
      </c>
      <c r="H72" s="17" t="n">
        <f aca="false">IF('Row Index'!H14="","✗",IF(INDEX('RAW DATA'!$O:$O,'Row Index'!H14)="",IF(INDEX('RAW DATA'!$AB:$AB,'Row Index'!H14)="",INDEX('RAW DATA'!$L:$L,'Row Index'!H14),INDEX('RAW DATA'!$AB:$AB,'Row Index'!H14)),INDEX('RAW DATA'!$O:$O,'Row Index'!H14)))</f>
        <v>35.5099593304404</v>
      </c>
      <c r="I72" s="17" t="n">
        <f aca="false">IF('Row Index'!I14="","✗",IF(INDEX('RAW DATA'!$O:$O,'Row Index'!I14)="",IF(INDEX('RAW DATA'!$AB:$AB,'Row Index'!I14)="",INDEX('RAW DATA'!$L:$L,'Row Index'!I14),INDEX('RAW DATA'!$AB:$AB,'Row Index'!I14)),INDEX('RAW DATA'!$O:$O,'Row Index'!I14)))</f>
        <v>41.5916330104868</v>
      </c>
      <c r="J72" s="17" t="n">
        <f aca="false">IF('Row Index'!J14="","✗",IF(INDEX('RAW DATA'!$O:$O,'Row Index'!J14)="",IF(INDEX('RAW DATA'!$AB:$AB,'Row Index'!J14)="",INDEX('RAW DATA'!$L:$L,'Row Index'!J14),INDEX('RAW DATA'!$AB:$AB,'Row Index'!J14)),INDEX('RAW DATA'!$O:$O,'Row Index'!J14)))</f>
        <v>35.1187453790723</v>
      </c>
      <c r="K72" s="17" t="n">
        <f aca="false">IF('Row Index'!K14="","✗",IF(INDEX('RAW DATA'!$O:$O,'Row Index'!K14)="",IF(INDEX('RAW DATA'!$AB:$AB,'Row Index'!K14)="",INDEX('RAW DATA'!$L:$L,'Row Index'!K14),INDEX('RAW DATA'!$AB:$AB,'Row Index'!K14)),INDEX('RAW DATA'!$O:$O,'Row Index'!K14)))</f>
        <v>45.860746410635</v>
      </c>
      <c r="L72" s="17" t="n">
        <f aca="false">IF('Row Index'!L14="","✗",IF(INDEX('RAW DATA'!$O:$O,'Row Index'!L14)="",IF(INDEX('RAW DATA'!$AB:$AB,'Row Index'!L14)="",INDEX('RAW DATA'!$L:$L,'Row Index'!L14),INDEX('RAW DATA'!$AB:$AB,'Row Index'!L14)),INDEX('RAW DATA'!$O:$O,'Row Index'!L14)))</f>
        <v>38.9181894041451</v>
      </c>
      <c r="M72" s="17" t="n">
        <f aca="false">IF('Row Index'!M14="","✗",IF(INDEX('RAW DATA'!$O:$O,'Row Index'!M14)="",IF(INDEX('RAW DATA'!$AB:$AB,'Row Index'!M14)="",INDEX('RAW DATA'!$L:$L,'Row Index'!M14),INDEX('RAW DATA'!$AB:$AB,'Row Index'!M14)),INDEX('RAW DATA'!$O:$O,'Row Index'!M14)))</f>
        <v>45.6124027118251</v>
      </c>
      <c r="N72" s="17" t="n">
        <f aca="false">IF('Row Index'!N14="","✗",IF(INDEX('RAW DATA'!$O:$O,'Row Index'!N14)="",IF(INDEX('RAW DATA'!$AB:$AB,'Row Index'!N14)="",INDEX('RAW DATA'!$L:$L,'Row Index'!N14),INDEX('RAW DATA'!$AB:$AB,'Row Index'!N14)),INDEX('RAW DATA'!$O:$O,'Row Index'!N14)))</f>
        <v>47.686669434264</v>
      </c>
      <c r="O72" s="17" t="n">
        <f aca="false">IF('Row Index'!O14="","✗",IF(INDEX('RAW DATA'!$O:$O,'Row Index'!O14)="",IF(INDEX('RAW DATA'!$AB:$AB,'Row Index'!O14)="",INDEX('RAW DATA'!$L:$L,'Row Index'!O14),INDEX('RAW DATA'!$AB:$AB,'Row Index'!O14)),INDEX('RAW DATA'!$O:$O,'Row Index'!O14)))</f>
        <v>45.6462709360137</v>
      </c>
      <c r="P72" s="17" t="n">
        <f aca="false">IF('Row Index'!P14="","✗",IF(INDEX('RAW DATA'!$O:$O,'Row Index'!P14)="",IF(INDEX('RAW DATA'!$AB:$AB,'Row Index'!P14)="",INDEX('RAW DATA'!$L:$L,'Row Index'!P14),INDEX('RAW DATA'!$AB:$AB,'Row Index'!P14)),INDEX('RAW DATA'!$O:$O,'Row Index'!P14)))</f>
        <v>45.2856541729446</v>
      </c>
      <c r="Q72" s="17" t="n">
        <f aca="false">IF('Row Index'!Q14="","✗",IF(INDEX('RAW DATA'!$O:$O,'Row Index'!Q14)="",IF(INDEX('RAW DATA'!$AB:$AB,'Row Index'!Q14)="",INDEX('RAW DATA'!$L:$L,'Row Index'!Q14),INDEX('RAW DATA'!$AB:$AB,'Row Index'!Q14)),INDEX('RAW DATA'!$O:$O,'Row Index'!Q14)))</f>
        <v>45.9677372436455</v>
      </c>
      <c r="R72" s="17" t="n">
        <f aca="false">IF('Row Index'!R14="","✗",IF(INDEX('RAW DATA'!$O:$O,'Row Index'!R14)="",IF(INDEX('RAW DATA'!$AB:$AB,'Row Index'!R14)="",INDEX('RAW DATA'!$L:$L,'Row Index'!R14),INDEX('RAW DATA'!$AB:$AB,'Row Index'!R14)),INDEX('RAW DATA'!$O:$O,'Row Index'!R14)))</f>
        <v>45.5781768908959</v>
      </c>
      <c r="S72" s="17" t="n">
        <f aca="false">IF('Row Index'!S14="","✗",IF(INDEX('RAW DATA'!$O:$O,'Row Index'!S14)="",IF(INDEX('RAW DATA'!$AB:$AB,'Row Index'!S14)="",INDEX('RAW DATA'!$L:$L,'Row Index'!S14),INDEX('RAW DATA'!$AB:$AB,'Row Index'!S14)),INDEX('RAW DATA'!$O:$O,'Row Index'!S14)))</f>
        <v>46.8339772817809</v>
      </c>
      <c r="T72" s="17" t="n">
        <f aca="false">IF('Row Index'!T14="","✗",IF(INDEX('RAW DATA'!$O:$O,'Row Index'!T14)="",IF(INDEX('RAW DATA'!$AB:$AB,'Row Index'!T14)="",INDEX('RAW DATA'!$L:$L,'Row Index'!T14),INDEX('RAW DATA'!$AB:$AB,'Row Index'!T14)),INDEX('RAW DATA'!$O:$O,'Row Index'!T14)))</f>
        <v>45.1245445576388</v>
      </c>
      <c r="U72" s="17" t="n">
        <f aca="false">IF('Row Index'!U14="","✗",IF(INDEX('RAW DATA'!$O:$O,'Row Index'!U14)="",IF(INDEX('RAW DATA'!$AB:$AB,'Row Index'!U14)="",INDEX('RAW DATA'!$L:$L,'Row Index'!U14),INDEX('RAW DATA'!$AB:$AB,'Row Index'!U14)),INDEX('RAW DATA'!$O:$O,'Row Index'!U14)))</f>
        <v>49.8013534094802</v>
      </c>
      <c r="V72" s="17" t="n">
        <f aca="false">IF('Row Index'!V14="","✗",IF(INDEX('RAW DATA'!$O:$O,'Row Index'!V14)="",IF(INDEX('RAW DATA'!$AB:$AB,'Row Index'!V14)="",INDEX('RAW DATA'!$L:$L,'Row Index'!V14),INDEX('RAW DATA'!$AB:$AB,'Row Index'!V14)),INDEX('RAW DATA'!$O:$O,'Row Index'!V14)))</f>
        <v>51.8747492101502</v>
      </c>
      <c r="W72" s="37" t="n">
        <f aca="false">IF('Row Index'!W14="","✗",IF(INDEX('RAW DATA'!$O:$O,'Row Index'!W14)="",IF(INDEX('RAW DATA'!$AB:$AB,'Row Index'!W14)="",INDEX('RAW DATA'!$L:$L,'Row Index'!W14),INDEX('RAW DATA'!$AB:$AB,'Row Index'!W14)),INDEX('RAW DATA'!$O:$O,'Row Index'!W14)))</f>
        <v>46.4972022233662</v>
      </c>
      <c r="X72" s="17" t="n">
        <f aca="false">IF('Row Index'!X14="","✗",IF(INDEX('RAW DATA'!$O:$O,'Row Index'!X14)="",IF(INDEX('RAW DATA'!$AB:$AB,'Row Index'!X14)="",INDEX('RAW DATA'!$L:$L,'Row Index'!X14),INDEX('RAW DATA'!$AB:$AB,'Row Index'!X14)),INDEX('RAW DATA'!$O:$O,'Row Index'!X14)))</f>
        <v>53.5250794884533</v>
      </c>
      <c r="Y72" s="17" t="n">
        <f aca="false">IF('Row Index'!Y14="","✗",IF(INDEX('RAW DATA'!$O:$O,'Row Index'!Y14)="",IF(INDEX('RAW DATA'!$AB:$AB,'Row Index'!Y14)="",INDEX('RAW DATA'!$L:$L,'Row Index'!Y14),INDEX('RAW DATA'!$AB:$AB,'Row Index'!Y14)),INDEX('RAW DATA'!$O:$O,'Row Index'!Y14)))</f>
        <v>51.9008051182166</v>
      </c>
      <c r="Z72" s="18" t="n">
        <f aca="false">IF('Row Index'!Z14="","✗",IF(INDEX('RAW DATA'!$O:$O,'Row Index'!Z14)="",IF(INDEX('RAW DATA'!$AB:$AB,'Row Index'!Z14)="",INDEX('RAW DATA'!$L:$L,'Row Index'!Z14),INDEX('RAW DATA'!$AB:$AB,'Row Index'!Z14)),INDEX('RAW DATA'!$O:$O,'Row Index'!Z14)))</f>
        <v>49.6224181304344</v>
      </c>
      <c r="AA72" s="19" t="str">
        <f aca="false">IF('Row Index'!AA14="","⏳",IF(INDEX('RAW DATA'!$O:$O,'Row Index'!AA14)="",IF(INDEX('RAW DATA'!$AB:$AB,'Row Index'!AA14)="",INDEX('RAW DATA'!$L:$L,'Row Index'!AA14),INDEX('RAW DATA'!$AB:$AB,'Row Index'!AA14)),INDEX('RAW DATA'!$O:$O,'Row Index'!AA14)))</f>
        <v>⏳</v>
      </c>
      <c r="AB72" s="17" t="n">
        <f aca="false">IF('Row Index'!AB14="","✗",IF(INDEX('RAW DATA'!$O:$O,'Row Index'!AB14)="",IF(INDEX('RAW DATA'!$AB:$AB,'Row Index'!AB14)="",INDEX('RAW DATA'!$L:$L,'Row Index'!AB14),INDEX('RAW DATA'!$AB:$AB,'Row Index'!AB14)),INDEX('RAW DATA'!$O:$O,'Row Index'!AB14)))</f>
        <v>53.2833209720354</v>
      </c>
      <c r="AC72" s="17" t="n">
        <f aca="false">IF('Row Index'!AC14="","✗",IF(INDEX('RAW DATA'!$O:$O,'Row Index'!AC14)="",IF(INDEX('RAW DATA'!$AB:$AB,'Row Index'!AC14)="",INDEX('RAW DATA'!$L:$L,'Row Index'!AC14),INDEX('RAW DATA'!$AB:$AB,'Row Index'!AC14)),INDEX('RAW DATA'!$O:$O,'Row Index'!AC14)))</f>
        <v>50.6359385082113</v>
      </c>
      <c r="AD72" s="17" t="n">
        <f aca="false">IF('Row Index'!AD14="","✗",IF(INDEX('RAW DATA'!$O:$O,'Row Index'!AD14)="",IF(INDEX('RAW DATA'!$AB:$AB,'Row Index'!AD14)="",INDEX('RAW DATA'!$L:$L,'Row Index'!AD14),INDEX('RAW DATA'!$AB:$AB,'Row Index'!AD14)),INDEX('RAW DATA'!$O:$O,'Row Index'!AD14)))</f>
        <v>54.7477167929247</v>
      </c>
      <c r="AE72" s="17" t="n">
        <f aca="false">IF('Row Index'!AE14="","✗",IF(INDEX('RAW DATA'!$O:$O,'Row Index'!AE14)="",IF(INDEX('RAW DATA'!$AB:$AB,'Row Index'!AE14)="",INDEX('RAW DATA'!$L:$L,'Row Index'!AE14),INDEX('RAW DATA'!$AB:$AB,'Row Index'!AE14)),INDEX('RAW DATA'!$O:$O,'Row Index'!AE14)))</f>
        <v>53.6659870205483</v>
      </c>
      <c r="AF72" s="17" t="n">
        <f aca="false">IF('Row Index'!AF14="","✗",IF(INDEX('RAW DATA'!$O:$O,'Row Index'!AF14)="",IF(INDEX('RAW DATA'!$AB:$AB,'Row Index'!AF14)="",INDEX('RAW DATA'!$L:$L,'Row Index'!AF14),INDEX('RAW DATA'!$AB:$AB,'Row Index'!AF14)),INDEX('RAW DATA'!$O:$O,'Row Index'!AF14)))</f>
        <v>60.2281606859356</v>
      </c>
      <c r="AG72" s="17" t="n">
        <f aca="false">IF('Row Index'!AG14="","✗",IF(INDEX('RAW DATA'!$O:$O,'Row Index'!AG14)="",IF(INDEX('RAW DATA'!$AB:$AB,'Row Index'!AG14)="",INDEX('RAW DATA'!$L:$L,'Row Index'!AG14),INDEX('RAW DATA'!$AB:$AB,'Row Index'!AG14)),INDEX('RAW DATA'!$O:$O,'Row Index'!AG14)))</f>
        <v>54.9186581237261</v>
      </c>
      <c r="AH72" s="17" t="n">
        <f aca="false">IF('Row Index'!AH14="","✗",IF(INDEX('RAW DATA'!$O:$O,'Row Index'!AH14)="",IF(INDEX('RAW DATA'!$AB:$AB,'Row Index'!AH14)="",INDEX('RAW DATA'!$L:$L,'Row Index'!AH14),INDEX('RAW DATA'!$AB:$AB,'Row Index'!AH14)),INDEX('RAW DATA'!$O:$O,'Row Index'!AH14)))</f>
        <v>57.3295585144906</v>
      </c>
      <c r="AI72" s="17" t="n">
        <f aca="false">IF('Row Index'!AI14="","✗",IF(INDEX('RAW DATA'!$O:$O,'Row Index'!AI14)="",IF(INDEX('RAW DATA'!$AB:$AB,'Row Index'!AI14)="",INDEX('RAW DATA'!$L:$L,'Row Index'!AI14),INDEX('RAW DATA'!$AB:$AB,'Row Index'!AI14)),INDEX('RAW DATA'!$O:$O,'Row Index'!AI14)))</f>
        <v>63.5412954853505</v>
      </c>
      <c r="AJ72" s="17" t="n">
        <f aca="false">IF('Row Index'!AJ14="","✗",IF(INDEX('RAW DATA'!$O:$O,'Row Index'!AJ14)="",IF(INDEX('RAW DATA'!$AB:$AB,'Row Index'!AJ14)="",INDEX('RAW DATA'!$L:$L,'Row Index'!AJ14),INDEX('RAW DATA'!$AB:$AB,'Row Index'!AJ14)),INDEX('RAW DATA'!$O:$O,'Row Index'!AJ14)))</f>
        <v>62.3850861246926</v>
      </c>
      <c r="AK72" s="17" t="n">
        <f aca="false">IF('Row Index'!AK14="","✗",IF(INDEX('RAW DATA'!$O:$O,'Row Index'!AK14)="",IF(INDEX('RAW DATA'!$AB:$AB,'Row Index'!AK14)="",INDEX('RAW DATA'!$L:$L,'Row Index'!AK14),INDEX('RAW DATA'!$AB:$AB,'Row Index'!AK14)),INDEX('RAW DATA'!$O:$O,'Row Index'!AK14)))</f>
        <v>64.4441763175976</v>
      </c>
      <c r="AL72" s="17" t="n">
        <f aca="false">IF('Row Index'!AL14="","✗",IF(INDEX('RAW DATA'!$O:$O,'Row Index'!AL14)="",IF(INDEX('RAW DATA'!$AB:$AB,'Row Index'!AL14)="",INDEX('RAW DATA'!$L:$L,'Row Index'!AL14),INDEX('RAW DATA'!$AB:$AB,'Row Index'!AL14)),INDEX('RAW DATA'!$O:$O,'Row Index'!AL14)))</f>
        <v>64.7057738652858</v>
      </c>
      <c r="AM72" s="17" t="n">
        <f aca="false">IF('Row Index'!AM14="","✗",IF(INDEX('RAW DATA'!$O:$O,'Row Index'!AM14)="",IF(INDEX('RAW DATA'!$AB:$AB,'Row Index'!AM14)="",INDEX('RAW DATA'!$L:$L,'Row Index'!AM14),INDEX('RAW DATA'!$AB:$AB,'Row Index'!AM14)),INDEX('RAW DATA'!$O:$O,'Row Index'!AM14)))</f>
        <v>66.7655207018939</v>
      </c>
      <c r="AN72" s="17" t="n">
        <f aca="false">IF('Row Index'!AN14="","✗",IF(INDEX('RAW DATA'!$O:$O,'Row Index'!AN14)="",IF(INDEX('RAW DATA'!$AB:$AB,'Row Index'!AN14)="",INDEX('RAW DATA'!$L:$L,'Row Index'!AN14),INDEX('RAW DATA'!$AB:$AB,'Row Index'!AN14)),INDEX('RAW DATA'!$O:$O,'Row Index'!AN14)))</f>
        <v>67.9708870804228</v>
      </c>
      <c r="AO72" s="17" t="n">
        <f aca="false">IF('Row Index'!AO14="","✗",IF(INDEX('RAW DATA'!$O:$O,'Row Index'!AO14)="",IF(INDEX('RAW DATA'!$AB:$AB,'Row Index'!AO14)="",INDEX('RAW DATA'!$L:$L,'Row Index'!AO14),INDEX('RAW DATA'!$AB:$AB,'Row Index'!AO14)),INDEX('RAW DATA'!$O:$O,'Row Index'!AO14)))</f>
        <v>68.7860196347489</v>
      </c>
      <c r="AP72" s="17" t="n">
        <f aca="false">IF('Row Index'!AP14="","✗",IF(INDEX('RAW DATA'!$O:$O,'Row Index'!AP14)="",IF(INDEX('RAW DATA'!$AB:$AB,'Row Index'!AP14)="",INDEX('RAW DATA'!$L:$L,'Row Index'!AP14),INDEX('RAW DATA'!$AB:$AB,'Row Index'!AP14)),INDEX('RAW DATA'!$O:$O,'Row Index'!AP14)))</f>
        <v>70.0217601267582</v>
      </c>
      <c r="AQ72" s="17" t="n">
        <f aca="false">IF('Row Index'!AQ14="","✗",IF(INDEX('RAW DATA'!$O:$O,'Row Index'!AQ14)="",IF(INDEX('RAW DATA'!$AB:$AB,'Row Index'!AQ14)="",INDEX('RAW DATA'!$L:$L,'Row Index'!AQ14),INDEX('RAW DATA'!$AB:$AB,'Row Index'!AQ14)),INDEX('RAW DATA'!$O:$O,'Row Index'!AQ14)))</f>
        <v>70.8730471705112</v>
      </c>
    </row>
    <row r="73" customFormat="false" ht="15" hidden="false" customHeight="false" outlineLevel="0" collapsed="false">
      <c r="A73" s="15" t="s">
        <v>192</v>
      </c>
      <c r="B73" s="16" t="s">
        <v>153</v>
      </c>
      <c r="C73" s="17" t="n">
        <f aca="false">IF('Row Index'!C15="","✗",IF(INDEX('RAW DATA'!$O:$O,'Row Index'!C15)="",IF(INDEX('RAW DATA'!$AB:$AB,'Row Index'!C15)="",INDEX('RAW DATA'!$L:$L,'Row Index'!C15),INDEX('RAW DATA'!$AB:$AB,'Row Index'!C15)),INDEX('RAW DATA'!$O:$O,'Row Index'!C15)))</f>
        <v>34.1311943006568</v>
      </c>
      <c r="D73" s="17" t="n">
        <f aca="false">IF('Row Index'!D15="","✗",IF(INDEX('RAW DATA'!$O:$O,'Row Index'!D15)="",IF(INDEX('RAW DATA'!$AB:$AB,'Row Index'!D15)="",INDEX('RAW DATA'!$L:$L,'Row Index'!D15),INDEX('RAW DATA'!$AB:$AB,'Row Index'!D15)),INDEX('RAW DATA'!$O:$O,'Row Index'!D15)))</f>
        <v>34.8982110639354</v>
      </c>
      <c r="E73" s="17" t="n">
        <f aca="false">IF('Row Index'!E15="","✗",IF(INDEX('RAW DATA'!$O:$O,'Row Index'!E15)="",IF(INDEX('RAW DATA'!$AB:$AB,'Row Index'!E15)="",INDEX('RAW DATA'!$L:$L,'Row Index'!E15),INDEX('RAW DATA'!$AB:$AB,'Row Index'!E15)),INDEX('RAW DATA'!$O:$O,'Row Index'!E15)))</f>
        <v>37.4444301923205</v>
      </c>
      <c r="F73" s="17" t="n">
        <f aca="false">IF('Row Index'!F15="","✗",IF(INDEX('RAW DATA'!$O:$O,'Row Index'!F15)="",IF(INDEX('RAW DATA'!$AB:$AB,'Row Index'!F15)="",INDEX('RAW DATA'!$L:$L,'Row Index'!F15),INDEX('RAW DATA'!$AB:$AB,'Row Index'!F15)),INDEX('RAW DATA'!$O:$O,'Row Index'!F15)))</f>
        <v>33.4765821362779</v>
      </c>
      <c r="G73" s="17" t="n">
        <f aca="false">IF('Row Index'!G15="","✗",IF(INDEX('RAW DATA'!$O:$O,'Row Index'!G15)="",IF(INDEX('RAW DATA'!$AB:$AB,'Row Index'!G15)="",INDEX('RAW DATA'!$L:$L,'Row Index'!G15),INDEX('RAW DATA'!$AB:$AB,'Row Index'!G15)),INDEX('RAW DATA'!$O:$O,'Row Index'!G15)))</f>
        <v>36.3171876013035</v>
      </c>
      <c r="H73" s="17" t="n">
        <f aca="false">IF('Row Index'!H15="","✗",IF(INDEX('RAW DATA'!$O:$O,'Row Index'!H15)="",IF(INDEX('RAW DATA'!$AB:$AB,'Row Index'!H15)="",INDEX('RAW DATA'!$L:$L,'Row Index'!H15),INDEX('RAW DATA'!$AB:$AB,'Row Index'!H15)),INDEX('RAW DATA'!$O:$O,'Row Index'!H15)))</f>
        <v>35.7897718568466</v>
      </c>
      <c r="I73" s="17" t="n">
        <f aca="false">IF('Row Index'!I15="","✗",IF(INDEX('RAW DATA'!$O:$O,'Row Index'!I15)="",IF(INDEX('RAW DATA'!$AB:$AB,'Row Index'!I15)="",INDEX('RAW DATA'!$L:$L,'Row Index'!I15),INDEX('RAW DATA'!$AB:$AB,'Row Index'!I15)),INDEX('RAW DATA'!$O:$O,'Row Index'!I15)))</f>
        <v>36.8808475943075</v>
      </c>
      <c r="J73" s="17" t="n">
        <f aca="false">IF('Row Index'!J15="","✗",IF(INDEX('RAW DATA'!$O:$O,'Row Index'!J15)="",IF(INDEX('RAW DATA'!$AB:$AB,'Row Index'!J15)="",INDEX('RAW DATA'!$L:$L,'Row Index'!J15),INDEX('RAW DATA'!$AB:$AB,'Row Index'!J15)),INDEX('RAW DATA'!$O:$O,'Row Index'!J15)))</f>
        <v>34.0911952539186</v>
      </c>
      <c r="K73" s="17" t="n">
        <f aca="false">IF('Row Index'!K15="","✗",IF(INDEX('RAW DATA'!$O:$O,'Row Index'!K15)="",IF(INDEX('RAW DATA'!$AB:$AB,'Row Index'!K15)="",INDEX('RAW DATA'!$L:$L,'Row Index'!K15),INDEX('RAW DATA'!$AB:$AB,'Row Index'!K15)),INDEX('RAW DATA'!$O:$O,'Row Index'!K15)))</f>
        <v>41.7639581827373</v>
      </c>
      <c r="L73" s="17" t="n">
        <f aca="false">IF('Row Index'!L15="","✗",IF(INDEX('RAW DATA'!$O:$O,'Row Index'!L15)="",IF(INDEX('RAW DATA'!$AB:$AB,'Row Index'!L15)="",INDEX('RAW DATA'!$L:$L,'Row Index'!L15),INDEX('RAW DATA'!$AB:$AB,'Row Index'!L15)),INDEX('RAW DATA'!$O:$O,'Row Index'!L15)))</f>
        <v>34.9518241798561</v>
      </c>
      <c r="M73" s="17" t="n">
        <f aca="false">IF('Row Index'!M15="","✗",IF(INDEX('RAW DATA'!$O:$O,'Row Index'!M15)="",IF(INDEX('RAW DATA'!$AB:$AB,'Row Index'!M15)="",INDEX('RAW DATA'!$L:$L,'Row Index'!M15),INDEX('RAW DATA'!$AB:$AB,'Row Index'!M15)),INDEX('RAW DATA'!$O:$O,'Row Index'!M15)))</f>
        <v>42.2149633453097</v>
      </c>
      <c r="N73" s="17" t="n">
        <f aca="false">IF('Row Index'!N15="","✗",IF(INDEX('RAW DATA'!$O:$O,'Row Index'!N15)="",IF(INDEX('RAW DATA'!$AB:$AB,'Row Index'!N15)="",INDEX('RAW DATA'!$L:$L,'Row Index'!N15),INDEX('RAW DATA'!$AB:$AB,'Row Index'!N15)),INDEX('RAW DATA'!$O:$O,'Row Index'!N15)))</f>
        <v>44.2861428391582</v>
      </c>
      <c r="O73" s="17" t="n">
        <f aca="false">IF('Row Index'!O15="","✗",IF(INDEX('RAW DATA'!$O:$O,'Row Index'!O15)="",IF(INDEX('RAW DATA'!$AB:$AB,'Row Index'!O15)="",INDEX('RAW DATA'!$L:$L,'Row Index'!O15),INDEX('RAW DATA'!$AB:$AB,'Row Index'!O15)),INDEX('RAW DATA'!$O:$O,'Row Index'!O15)))</f>
        <v>44.4555256067748</v>
      </c>
      <c r="P73" s="17" t="n">
        <f aca="false">IF('Row Index'!P15="","✗",IF(INDEX('RAW DATA'!$O:$O,'Row Index'!P15)="",IF(INDEX('RAW DATA'!$AB:$AB,'Row Index'!P15)="",INDEX('RAW DATA'!$L:$L,'Row Index'!P15),INDEX('RAW DATA'!$AB:$AB,'Row Index'!P15)),INDEX('RAW DATA'!$O:$O,'Row Index'!P15)))</f>
        <v>45.3620224327023</v>
      </c>
      <c r="Q73" s="17" t="n">
        <f aca="false">IF('Row Index'!Q15="","✗",IF(INDEX('RAW DATA'!$O:$O,'Row Index'!Q15)="",IF(INDEX('RAW DATA'!$AB:$AB,'Row Index'!Q15)="",INDEX('RAW DATA'!$L:$L,'Row Index'!Q15),INDEX('RAW DATA'!$AB:$AB,'Row Index'!Q15)),INDEX('RAW DATA'!$O:$O,'Row Index'!Q15)))</f>
        <v>43.7798132317903</v>
      </c>
      <c r="R73" s="17" t="n">
        <f aca="false">IF('Row Index'!R15="","✗",IF(INDEX('RAW DATA'!$O:$O,'Row Index'!R15)="",IF(INDEX('RAW DATA'!$AB:$AB,'Row Index'!R15)="",INDEX('RAW DATA'!$L:$L,'Row Index'!R15),INDEX('RAW DATA'!$AB:$AB,'Row Index'!R15)),INDEX('RAW DATA'!$O:$O,'Row Index'!R15)))</f>
        <v>42.3889962829299</v>
      </c>
      <c r="S73" s="17" t="n">
        <f aca="false">IF('Row Index'!S15="","✗",IF(INDEX('RAW DATA'!$O:$O,'Row Index'!S15)="",IF(INDEX('RAW DATA'!$AB:$AB,'Row Index'!S15)="",INDEX('RAW DATA'!$L:$L,'Row Index'!S15),INDEX('RAW DATA'!$AB:$AB,'Row Index'!S15)),INDEX('RAW DATA'!$O:$O,'Row Index'!S15)))</f>
        <v>43.7462465054987</v>
      </c>
      <c r="T73" s="17" t="n">
        <f aca="false">IF('Row Index'!T15="","✗",IF(INDEX('RAW DATA'!$O:$O,'Row Index'!T15)="",IF(INDEX('RAW DATA'!$AB:$AB,'Row Index'!T15)="",INDEX('RAW DATA'!$L:$L,'Row Index'!T15),INDEX('RAW DATA'!$AB:$AB,'Row Index'!T15)),INDEX('RAW DATA'!$O:$O,'Row Index'!T15)))</f>
        <v>41.3967318764116</v>
      </c>
      <c r="U73" s="17" t="n">
        <f aca="false">IF('Row Index'!U15="","✗",IF(INDEX('RAW DATA'!$O:$O,'Row Index'!U15)="",IF(INDEX('RAW DATA'!$AB:$AB,'Row Index'!U15)="",INDEX('RAW DATA'!$L:$L,'Row Index'!U15),INDEX('RAW DATA'!$AB:$AB,'Row Index'!U15)),INDEX('RAW DATA'!$O:$O,'Row Index'!U15)))</f>
        <v>46.1184092838742</v>
      </c>
      <c r="V73" s="17" t="n">
        <f aca="false">IF('Row Index'!V15="","✗",IF(INDEX('RAW DATA'!$O:$O,'Row Index'!V15)="",IF(INDEX('RAW DATA'!$AB:$AB,'Row Index'!V15)="",INDEX('RAW DATA'!$L:$L,'Row Index'!V15),INDEX('RAW DATA'!$AB:$AB,'Row Index'!V15)),INDEX('RAW DATA'!$O:$O,'Row Index'!V15)))</f>
        <v>44.5605619997925</v>
      </c>
      <c r="W73" s="17" t="n">
        <f aca="false">IF('Row Index'!W15="","✗",IF(INDEX('RAW DATA'!$O:$O,'Row Index'!W15)="",IF(INDEX('RAW DATA'!$AB:$AB,'Row Index'!W15)="",INDEX('RAW DATA'!$L:$L,'Row Index'!W15),INDEX('RAW DATA'!$AB:$AB,'Row Index'!W15)),INDEX('RAW DATA'!$O:$O,'Row Index'!W15)))</f>
        <v>41.1639141690231</v>
      </c>
      <c r="X73" s="17" t="n">
        <f aca="false">IF('Row Index'!X15="","✗",IF(INDEX('RAW DATA'!$O:$O,'Row Index'!X15)="",IF(INDEX('RAW DATA'!$AB:$AB,'Row Index'!X15)="",INDEX('RAW DATA'!$L:$L,'Row Index'!X15),INDEX('RAW DATA'!$AB:$AB,'Row Index'!X15)),INDEX('RAW DATA'!$O:$O,'Row Index'!X15)))</f>
        <v>45.5377772937925</v>
      </c>
      <c r="Y73" s="17" t="n">
        <f aca="false">IF('Row Index'!Y15="","✗",IF(INDEX('RAW DATA'!$O:$O,'Row Index'!Y15)="",IF(INDEX('RAW DATA'!$AB:$AB,'Row Index'!Y15)="",INDEX('RAW DATA'!$L:$L,'Row Index'!Y15),INDEX('RAW DATA'!$AB:$AB,'Row Index'!Y15)),INDEX('RAW DATA'!$O:$O,'Row Index'!Y15)))</f>
        <v>44.9222335227872</v>
      </c>
      <c r="Z73" s="18" t="n">
        <f aca="false">IF('Row Index'!Z15="","✗",IF(INDEX('RAW DATA'!$O:$O,'Row Index'!Z15)="",IF(INDEX('RAW DATA'!$AB:$AB,'Row Index'!Z15)="",INDEX('RAW DATA'!$L:$L,'Row Index'!Z15),INDEX('RAW DATA'!$AB:$AB,'Row Index'!Z15)),INDEX('RAW DATA'!$O:$O,'Row Index'!Z15)))</f>
        <v>48.2145384473772</v>
      </c>
      <c r="AA73" s="19" t="str">
        <f aca="false">IF('Row Index'!AA15="","⏳",IF(INDEX('RAW DATA'!$O:$O,'Row Index'!AA15)="",IF(INDEX('RAW DATA'!$AB:$AB,'Row Index'!AA15)="",INDEX('RAW DATA'!$L:$L,'Row Index'!AA15),INDEX('RAW DATA'!$AB:$AB,'Row Index'!AA15)),INDEX('RAW DATA'!$O:$O,'Row Index'!AA15)))</f>
        <v>⏳</v>
      </c>
      <c r="AB73" s="17" t="n">
        <f aca="false">IF('Row Index'!AB15="","✗",IF(INDEX('RAW DATA'!$O:$O,'Row Index'!AB15)="",IF(INDEX('RAW DATA'!$AB:$AB,'Row Index'!AB15)="",INDEX('RAW DATA'!$L:$L,'Row Index'!AB15),INDEX('RAW DATA'!$AB:$AB,'Row Index'!AB15)),INDEX('RAW DATA'!$O:$O,'Row Index'!AB15)))</f>
        <v>49.0490878524311</v>
      </c>
      <c r="AC73" s="17" t="n">
        <f aca="false">IF('Row Index'!AC15="","✗",IF(INDEX('RAW DATA'!$O:$O,'Row Index'!AC15)="",IF(INDEX('RAW DATA'!$AB:$AB,'Row Index'!AC15)="",INDEX('RAW DATA'!$L:$L,'Row Index'!AC15),INDEX('RAW DATA'!$AB:$AB,'Row Index'!AC15)),INDEX('RAW DATA'!$O:$O,'Row Index'!AC15)))</f>
        <v>47.9019194093369</v>
      </c>
      <c r="AD73" s="17" t="n">
        <f aca="false">IF('Row Index'!AD15="","✗",IF(INDEX('RAW DATA'!$O:$O,'Row Index'!AD15)="",IF(INDEX('RAW DATA'!$AB:$AB,'Row Index'!AD15)="",INDEX('RAW DATA'!$L:$L,'Row Index'!AD15),INDEX('RAW DATA'!$AB:$AB,'Row Index'!AD15)),INDEX('RAW DATA'!$O:$O,'Row Index'!AD15)))</f>
        <v>52.760760823717</v>
      </c>
      <c r="AE73" s="17" t="n">
        <f aca="false">IF('Row Index'!AE15="","✗",IF(INDEX('RAW DATA'!$O:$O,'Row Index'!AE15)="",IF(INDEX('RAW DATA'!$AB:$AB,'Row Index'!AE15)="",INDEX('RAW DATA'!$L:$L,'Row Index'!AE15),INDEX('RAW DATA'!$AB:$AB,'Row Index'!AE15)),INDEX('RAW DATA'!$O:$O,'Row Index'!AE15)))</f>
        <v>51.2936300961537</v>
      </c>
      <c r="AF73" s="17" t="n">
        <f aca="false">IF('Row Index'!AF15="","✗",IF(INDEX('RAW DATA'!$O:$O,'Row Index'!AF15)="",IF(INDEX('RAW DATA'!$AB:$AB,'Row Index'!AF15)="",INDEX('RAW DATA'!$L:$L,'Row Index'!AF15),INDEX('RAW DATA'!$AB:$AB,'Row Index'!AF15)),INDEX('RAW DATA'!$O:$O,'Row Index'!AF15)))</f>
        <v>55.7385160739048</v>
      </c>
      <c r="AG73" s="17" t="n">
        <f aca="false">IF('Row Index'!AG15="","✗",IF(INDEX('RAW DATA'!$O:$O,'Row Index'!AG15)="",IF(INDEX('RAW DATA'!$AB:$AB,'Row Index'!AG15)="",INDEX('RAW DATA'!$L:$L,'Row Index'!AG15),INDEX('RAW DATA'!$AB:$AB,'Row Index'!AG15)),INDEX('RAW DATA'!$O:$O,'Row Index'!AG15)))</f>
        <v>50.747557113015</v>
      </c>
      <c r="AH73" s="17" t="n">
        <f aca="false">IF('Row Index'!AH15="","✗",IF(INDEX('RAW DATA'!$O:$O,'Row Index'!AH15)="",IF(INDEX('RAW DATA'!$AB:$AB,'Row Index'!AH15)="",INDEX('RAW DATA'!$L:$L,'Row Index'!AH15),INDEX('RAW DATA'!$AB:$AB,'Row Index'!AH15)),INDEX('RAW DATA'!$O:$O,'Row Index'!AH15)))</f>
        <v>52.8836575886225</v>
      </c>
      <c r="AI73" s="17" t="n">
        <f aca="false">IF('Row Index'!AI15="","✗",IF(INDEX('RAW DATA'!$O:$O,'Row Index'!AI15)="",IF(INDEX('RAW DATA'!$AB:$AB,'Row Index'!AI15)="",INDEX('RAW DATA'!$L:$L,'Row Index'!AI15),INDEX('RAW DATA'!$AB:$AB,'Row Index'!AI15)),INDEX('RAW DATA'!$O:$O,'Row Index'!AI15)))</f>
        <v>57.4293690997954</v>
      </c>
      <c r="AJ73" s="17" t="n">
        <f aca="false">IF('Row Index'!AJ15="","✗",IF(INDEX('RAW DATA'!$O:$O,'Row Index'!AJ15)="",IF(INDEX('RAW DATA'!$AB:$AB,'Row Index'!AJ15)="",INDEX('RAW DATA'!$L:$L,'Row Index'!AJ15),INDEX('RAW DATA'!$AB:$AB,'Row Index'!AJ15)),INDEX('RAW DATA'!$O:$O,'Row Index'!AJ15)))</f>
        <v>54.7351038574696</v>
      </c>
      <c r="AK73" s="17" t="n">
        <f aca="false">IF('Row Index'!AK15="","✗",IF(INDEX('RAW DATA'!$O:$O,'Row Index'!AK15)="",IF(INDEX('RAW DATA'!$AB:$AB,'Row Index'!AK15)="",INDEX('RAW DATA'!$L:$L,'Row Index'!AK15),INDEX('RAW DATA'!$AB:$AB,'Row Index'!AK15)),INDEX('RAW DATA'!$O:$O,'Row Index'!AK15)))</f>
        <v>58.9801964270189</v>
      </c>
      <c r="AL73" s="17" t="n">
        <f aca="false">IF('Row Index'!AL15="","✗",IF(INDEX('RAW DATA'!$O:$O,'Row Index'!AL15)="",IF(INDEX('RAW DATA'!$AB:$AB,'Row Index'!AL15)="",INDEX('RAW DATA'!$L:$L,'Row Index'!AL15),INDEX('RAW DATA'!$AB:$AB,'Row Index'!AL15)),INDEX('RAW DATA'!$O:$O,'Row Index'!AL15)))</f>
        <v>57.735582173578</v>
      </c>
      <c r="AM73" s="17" t="n">
        <f aca="false">IF('Row Index'!AM15="","✗",IF(INDEX('RAW DATA'!$O:$O,'Row Index'!AM15)="",IF(INDEX('RAW DATA'!$AB:$AB,'Row Index'!AM15)="",INDEX('RAW DATA'!$L:$L,'Row Index'!AM15),INDEX('RAW DATA'!$AB:$AB,'Row Index'!AM15)),INDEX('RAW DATA'!$O:$O,'Row Index'!AM15)))</f>
        <v>57.424159464317</v>
      </c>
      <c r="AN73" s="17" t="n">
        <f aca="false">IF('Row Index'!AN15="","✗",IF(INDEX('RAW DATA'!$O:$O,'Row Index'!AN15)="",IF(INDEX('RAW DATA'!$AB:$AB,'Row Index'!AN15)="",INDEX('RAW DATA'!$L:$L,'Row Index'!AN15),INDEX('RAW DATA'!$AB:$AB,'Row Index'!AN15)),INDEX('RAW DATA'!$O:$O,'Row Index'!AN15)))</f>
        <v>63.1623329729601</v>
      </c>
      <c r="AO73" s="17" t="n">
        <f aca="false">IF('Row Index'!AO15="","✗",IF(INDEX('RAW DATA'!$O:$O,'Row Index'!AO15)="",IF(INDEX('RAW DATA'!$AB:$AB,'Row Index'!AO15)="",INDEX('RAW DATA'!$L:$L,'Row Index'!AO15),INDEX('RAW DATA'!$AB:$AB,'Row Index'!AO15)),INDEX('RAW DATA'!$O:$O,'Row Index'!AO15)))</f>
        <v>65.2033135989744</v>
      </c>
      <c r="AP73" s="17" t="n">
        <f aca="false">IF('Row Index'!AP15="","✗",IF(INDEX('RAW DATA'!$O:$O,'Row Index'!AP15)="",IF(INDEX('RAW DATA'!$AB:$AB,'Row Index'!AP15)="",INDEX('RAW DATA'!$L:$L,'Row Index'!AP15),INDEX('RAW DATA'!$AB:$AB,'Row Index'!AP15)),INDEX('RAW DATA'!$O:$O,'Row Index'!AP15)))</f>
        <v>66.5071078027604</v>
      </c>
      <c r="AQ73" s="17" t="n">
        <f aca="false">IF('Row Index'!AQ15="","✗",IF(INDEX('RAW DATA'!$O:$O,'Row Index'!AQ15)="",IF(INDEX('RAW DATA'!$AB:$AB,'Row Index'!AQ15)="",INDEX('RAW DATA'!$L:$L,'Row Index'!AQ15),INDEX('RAW DATA'!$AB:$AB,'Row Index'!AQ15)),INDEX('RAW DATA'!$O:$O,'Row Index'!AQ15)))</f>
        <v>67.8399042977108</v>
      </c>
    </row>
    <row r="74" customFormat="false" ht="15" hidden="false" customHeight="false" outlineLevel="0" collapsed="false">
      <c r="A74" s="15" t="s">
        <v>195</v>
      </c>
      <c r="B74" s="16" t="s">
        <v>153</v>
      </c>
      <c r="C74" s="17" t="n">
        <f aca="false">IF('Row Index'!C16="","✗",IF(INDEX('RAW DATA'!$O:$O,'Row Index'!C16)="",IF(INDEX('RAW DATA'!$AB:$AB,'Row Index'!C16)="",INDEX('RAW DATA'!$L:$L,'Row Index'!C16),INDEX('RAW DATA'!$AB:$AB,'Row Index'!C16)),INDEX('RAW DATA'!$O:$O,'Row Index'!C16)))</f>
        <v>32.601585369316</v>
      </c>
      <c r="D74" s="17" t="n">
        <f aca="false">IF('Row Index'!D16="","✗",IF(INDEX('RAW DATA'!$O:$O,'Row Index'!D16)="",IF(INDEX('RAW DATA'!$AB:$AB,'Row Index'!D16)="",INDEX('RAW DATA'!$L:$L,'Row Index'!D16),INDEX('RAW DATA'!$AB:$AB,'Row Index'!D16)),INDEX('RAW DATA'!$O:$O,'Row Index'!D16)))</f>
        <v>33.6109424666226</v>
      </c>
      <c r="E74" s="17" t="n">
        <f aca="false">IF('Row Index'!E16="","✗",IF(INDEX('RAW DATA'!$O:$O,'Row Index'!E16)="",IF(INDEX('RAW DATA'!$AB:$AB,'Row Index'!E16)="",INDEX('RAW DATA'!$L:$L,'Row Index'!E16),INDEX('RAW DATA'!$AB:$AB,'Row Index'!E16)),INDEX('RAW DATA'!$O:$O,'Row Index'!E16)))</f>
        <v>36.3088096988714</v>
      </c>
      <c r="F74" s="17" t="n">
        <f aca="false">IF('Row Index'!F16="","✗",IF(INDEX('RAW DATA'!$O:$O,'Row Index'!F16)="",IF(INDEX('RAW DATA'!$AB:$AB,'Row Index'!F16)="",INDEX('RAW DATA'!$L:$L,'Row Index'!F16),INDEX('RAW DATA'!$AB:$AB,'Row Index'!F16)),INDEX('RAW DATA'!$O:$O,'Row Index'!F16)))</f>
        <v>32.7137046310848</v>
      </c>
      <c r="G74" s="17" t="n">
        <f aca="false">IF('Row Index'!G16="","✗",IF(INDEX('RAW DATA'!$O:$O,'Row Index'!G16)="",IF(INDEX('RAW DATA'!$AB:$AB,'Row Index'!G16)="",INDEX('RAW DATA'!$L:$L,'Row Index'!G16),INDEX('RAW DATA'!$AB:$AB,'Row Index'!G16)),INDEX('RAW DATA'!$O:$O,'Row Index'!G16)))</f>
        <v>34.1958432086631</v>
      </c>
      <c r="H74" s="17" t="n">
        <f aca="false">IF('Row Index'!H16="","✗",IF(INDEX('RAW DATA'!$O:$O,'Row Index'!H16)="",IF(INDEX('RAW DATA'!$AB:$AB,'Row Index'!H16)="",INDEX('RAW DATA'!$L:$L,'Row Index'!H16),INDEX('RAW DATA'!$AB:$AB,'Row Index'!H16)),INDEX('RAW DATA'!$O:$O,'Row Index'!H16)))</f>
        <v>33.9742170191597</v>
      </c>
      <c r="I74" s="17" t="n">
        <f aca="false">IF('Row Index'!I16="","✗",IF(INDEX('RAW DATA'!$O:$O,'Row Index'!I16)="",IF(INDEX('RAW DATA'!$AB:$AB,'Row Index'!I16)="",INDEX('RAW DATA'!$L:$L,'Row Index'!I16),INDEX('RAW DATA'!$AB:$AB,'Row Index'!I16)),INDEX('RAW DATA'!$O:$O,'Row Index'!I16)))</f>
        <v>34.892344568513</v>
      </c>
      <c r="J74" s="17" t="n">
        <f aca="false">IF('Row Index'!J16="","✗",IF(INDEX('RAW DATA'!$O:$O,'Row Index'!J16)="",IF(INDEX('RAW DATA'!$AB:$AB,'Row Index'!J16)="",INDEX('RAW DATA'!$L:$L,'Row Index'!J16),INDEX('RAW DATA'!$AB:$AB,'Row Index'!J16)),INDEX('RAW DATA'!$O:$O,'Row Index'!J16)))</f>
        <v>33.0793403929337</v>
      </c>
      <c r="K74" s="17" t="n">
        <f aca="false">IF('Row Index'!K16="","✗",IF(INDEX('RAW DATA'!$O:$O,'Row Index'!K16)="",IF(INDEX('RAW DATA'!$AB:$AB,'Row Index'!K16)="",INDEX('RAW DATA'!$L:$L,'Row Index'!K16),INDEX('RAW DATA'!$AB:$AB,'Row Index'!K16)),INDEX('RAW DATA'!$O:$O,'Row Index'!K16)))</f>
        <v>37.8280752589615</v>
      </c>
      <c r="L74" s="17" t="n">
        <f aca="false">IF('Row Index'!L16="","✗",IF(INDEX('RAW DATA'!$O:$O,'Row Index'!L16)="",IF(INDEX('RAW DATA'!$AB:$AB,'Row Index'!L16)="",INDEX('RAW DATA'!$L:$L,'Row Index'!L16),INDEX('RAW DATA'!$AB:$AB,'Row Index'!L16)),INDEX('RAW DATA'!$O:$O,'Row Index'!L16)))</f>
        <v>33.4237834142822</v>
      </c>
      <c r="M74" s="17" t="n">
        <f aca="false">IF('Row Index'!M16="","✗",IF(INDEX('RAW DATA'!$O:$O,'Row Index'!M16)="",IF(INDEX('RAW DATA'!$AB:$AB,'Row Index'!M16)="",INDEX('RAW DATA'!$L:$L,'Row Index'!M16),INDEX('RAW DATA'!$AB:$AB,'Row Index'!M16)),INDEX('RAW DATA'!$O:$O,'Row Index'!M16)))</f>
        <v>35.3954479354989</v>
      </c>
      <c r="N74" s="17" t="n">
        <f aca="false">IF('Row Index'!N16="","✗",IF(INDEX('RAW DATA'!$O:$O,'Row Index'!N16)="",IF(INDEX('RAW DATA'!$AB:$AB,'Row Index'!N16)="",INDEX('RAW DATA'!$L:$L,'Row Index'!N16),INDEX('RAW DATA'!$AB:$AB,'Row Index'!N16)),INDEX('RAW DATA'!$O:$O,'Row Index'!N16)))</f>
        <v>37.5896620109936</v>
      </c>
      <c r="O74" s="17" t="n">
        <f aca="false">IF('Row Index'!O16="","✗",IF(INDEX('RAW DATA'!$O:$O,'Row Index'!O16)="",IF(INDEX('RAW DATA'!$AB:$AB,'Row Index'!O16)="",INDEX('RAW DATA'!$L:$L,'Row Index'!O16),INDEX('RAW DATA'!$AB:$AB,'Row Index'!O16)),INDEX('RAW DATA'!$O:$O,'Row Index'!O16)))</f>
        <v>36.7533193793623</v>
      </c>
      <c r="P74" s="17" t="n">
        <f aca="false">IF('Row Index'!P16="","✗",IF(INDEX('RAW DATA'!$O:$O,'Row Index'!P16)="",IF(INDEX('RAW DATA'!$AB:$AB,'Row Index'!P16)="",INDEX('RAW DATA'!$L:$L,'Row Index'!P16),INDEX('RAW DATA'!$AB:$AB,'Row Index'!P16)),INDEX('RAW DATA'!$O:$O,'Row Index'!P16)))</f>
        <v>35.2234853695554</v>
      </c>
      <c r="Q74" s="17" t="n">
        <f aca="false">IF('Row Index'!Q16="","✗",IF(INDEX('RAW DATA'!$O:$O,'Row Index'!Q16)="",IF(INDEX('RAW DATA'!$AB:$AB,'Row Index'!Q16)="",INDEX('RAW DATA'!$L:$L,'Row Index'!Q16),INDEX('RAW DATA'!$AB:$AB,'Row Index'!Q16)),INDEX('RAW DATA'!$O:$O,'Row Index'!Q16)))</f>
        <v>39.8998499294727</v>
      </c>
      <c r="R74" s="17" t="n">
        <f aca="false">IF('Row Index'!R16="","✗",IF(INDEX('RAW DATA'!$O:$O,'Row Index'!R16)="",IF(INDEX('RAW DATA'!$AB:$AB,'Row Index'!R16)="",INDEX('RAW DATA'!$L:$L,'Row Index'!R16),INDEX('RAW DATA'!$AB:$AB,'Row Index'!R16)),INDEX('RAW DATA'!$O:$O,'Row Index'!R16)))</f>
        <v>38.3828938245458</v>
      </c>
      <c r="S74" s="17" t="n">
        <f aca="false">IF('Row Index'!S16="","✗",IF(INDEX('RAW DATA'!$O:$O,'Row Index'!S16)="",IF(INDEX('RAW DATA'!$AB:$AB,'Row Index'!S16)="",INDEX('RAW DATA'!$L:$L,'Row Index'!S16),INDEX('RAW DATA'!$AB:$AB,'Row Index'!S16)),INDEX('RAW DATA'!$O:$O,'Row Index'!S16)))</f>
        <v>40.6058546668621</v>
      </c>
      <c r="T74" s="17" t="n">
        <f aca="false">IF('Row Index'!T16="","✗",IF(INDEX('RAW DATA'!$O:$O,'Row Index'!T16)="",IF(INDEX('RAW DATA'!$AB:$AB,'Row Index'!T16)="",INDEX('RAW DATA'!$L:$L,'Row Index'!T16),INDEX('RAW DATA'!$AB:$AB,'Row Index'!T16)),INDEX('RAW DATA'!$O:$O,'Row Index'!T16)))</f>
        <v>36.6111002233441</v>
      </c>
      <c r="U74" s="17" t="n">
        <f aca="false">IF('Row Index'!U16="","✗",IF(INDEX('RAW DATA'!$O:$O,'Row Index'!U16)="",IF(INDEX('RAW DATA'!$AB:$AB,'Row Index'!U16)="",INDEX('RAW DATA'!$L:$L,'Row Index'!U16),INDEX('RAW DATA'!$AB:$AB,'Row Index'!U16)),INDEX('RAW DATA'!$O:$O,'Row Index'!U16)))</f>
        <v>44.1998884176609</v>
      </c>
      <c r="V74" s="17" t="n">
        <f aca="false">IF('Row Index'!V16="","✗",IF(INDEX('RAW DATA'!$O:$O,'Row Index'!V16)="",IF(INDEX('RAW DATA'!$AB:$AB,'Row Index'!V16)="",INDEX('RAW DATA'!$L:$L,'Row Index'!V16),INDEX('RAW DATA'!$AB:$AB,'Row Index'!V16)),INDEX('RAW DATA'!$O:$O,'Row Index'!V16)))</f>
        <v>42.1404942837026</v>
      </c>
      <c r="W74" s="17" t="n">
        <f aca="false">IF('Row Index'!W16="","✗",IF(INDEX('RAW DATA'!$O:$O,'Row Index'!W16)="",IF(INDEX('RAW DATA'!$AB:$AB,'Row Index'!W16)="",INDEX('RAW DATA'!$L:$L,'Row Index'!W16),INDEX('RAW DATA'!$AB:$AB,'Row Index'!W16)),INDEX('RAW DATA'!$O:$O,'Row Index'!W16)))</f>
        <v>38.7970069202617</v>
      </c>
      <c r="X74" s="17" t="n">
        <f aca="false">IF('Row Index'!X16="","✗",IF(INDEX('RAW DATA'!$O:$O,'Row Index'!X16)="",IF(INDEX('RAW DATA'!$AB:$AB,'Row Index'!X16)="",INDEX('RAW DATA'!$L:$L,'Row Index'!X16),INDEX('RAW DATA'!$AB:$AB,'Row Index'!X16)),INDEX('RAW DATA'!$O:$O,'Row Index'!X16)))</f>
        <v>46.4471443130665</v>
      </c>
      <c r="Y74" s="17" t="n">
        <f aca="false">IF('Row Index'!Y16="","✗",IF(INDEX('RAW DATA'!$O:$O,'Row Index'!Y16)="",IF(INDEX('RAW DATA'!$AB:$AB,'Row Index'!Y16)="",INDEX('RAW DATA'!$L:$L,'Row Index'!Y16),INDEX('RAW DATA'!$AB:$AB,'Row Index'!Y16)),INDEX('RAW DATA'!$O:$O,'Row Index'!Y16)))</f>
        <v>42.6929175962783</v>
      </c>
      <c r="Z74" s="18" t="n">
        <f aca="false">IF('Row Index'!Z16="","✗",IF(INDEX('RAW DATA'!$O:$O,'Row Index'!Z16)="",IF(INDEX('RAW DATA'!$AB:$AB,'Row Index'!Z16)="",INDEX('RAW DATA'!$L:$L,'Row Index'!Z16),INDEX('RAW DATA'!$AB:$AB,'Row Index'!Z16)),INDEX('RAW DATA'!$O:$O,'Row Index'!Z16)))</f>
        <v>44.8414528383697</v>
      </c>
      <c r="AA74" s="19" t="str">
        <f aca="false">IF('Row Index'!AA16="","⏳",IF(INDEX('RAW DATA'!$O:$O,'Row Index'!AA16)="",IF(INDEX('RAW DATA'!$AB:$AB,'Row Index'!AA16)="",INDEX('RAW DATA'!$L:$L,'Row Index'!AA16),INDEX('RAW DATA'!$AB:$AB,'Row Index'!AA16)),INDEX('RAW DATA'!$O:$O,'Row Index'!AA16)))</f>
        <v>⏳</v>
      </c>
      <c r="AB74" s="17" t="n">
        <f aca="false">IF('Row Index'!AB16="","✗",IF(INDEX('RAW DATA'!$O:$O,'Row Index'!AB16)="",IF(INDEX('RAW DATA'!$AB:$AB,'Row Index'!AB16)="",INDEX('RAW DATA'!$L:$L,'Row Index'!AB16),INDEX('RAW DATA'!$AB:$AB,'Row Index'!AB16)),INDEX('RAW DATA'!$O:$O,'Row Index'!AB16)))</f>
        <v>48.0764503976472</v>
      </c>
      <c r="AC74" s="17" t="n">
        <f aca="false">IF('Row Index'!AC16="","✗",IF(INDEX('RAW DATA'!$O:$O,'Row Index'!AC16)="",IF(INDEX('RAW DATA'!$AB:$AB,'Row Index'!AC16)="",INDEX('RAW DATA'!$L:$L,'Row Index'!AC16),INDEX('RAW DATA'!$AB:$AB,'Row Index'!AC16)),INDEX('RAW DATA'!$O:$O,'Row Index'!AC16)))</f>
        <v>43.5049642840999</v>
      </c>
      <c r="AD74" s="17" t="n">
        <f aca="false">IF('Row Index'!AD16="","✗",IF(INDEX('RAW DATA'!$O:$O,'Row Index'!AD16)="",IF(INDEX('RAW DATA'!$AB:$AB,'Row Index'!AD16)="",INDEX('RAW DATA'!$L:$L,'Row Index'!AD16),INDEX('RAW DATA'!$AB:$AB,'Row Index'!AD16)),INDEX('RAW DATA'!$O:$O,'Row Index'!AD16)))</f>
        <v>50.4440019337546</v>
      </c>
      <c r="AE74" s="17" t="n">
        <f aca="false">IF('Row Index'!AE16="","✗",IF(INDEX('RAW DATA'!$O:$O,'Row Index'!AE16)="",IF(INDEX('RAW DATA'!$AB:$AB,'Row Index'!AE16)="",INDEX('RAW DATA'!$L:$L,'Row Index'!AE16),INDEX('RAW DATA'!$AB:$AB,'Row Index'!AE16)),INDEX('RAW DATA'!$O:$O,'Row Index'!AE16)))</f>
        <v>46.9769495618859</v>
      </c>
      <c r="AF74" s="17" t="n">
        <f aca="false">IF('Row Index'!AF16="","✗",IF(INDEX('RAW DATA'!$O:$O,'Row Index'!AF16)="",IF(INDEX('RAW DATA'!$AB:$AB,'Row Index'!AF16)="",INDEX('RAW DATA'!$L:$L,'Row Index'!AF16),INDEX('RAW DATA'!$AB:$AB,'Row Index'!AF16)),INDEX('RAW DATA'!$O:$O,'Row Index'!AF16)))</f>
        <v>51.2356887210216</v>
      </c>
      <c r="AG74" s="17" t="n">
        <f aca="false">IF('Row Index'!AG16="","✗",IF(INDEX('RAW DATA'!$O:$O,'Row Index'!AG16)="",IF(INDEX('RAW DATA'!$AB:$AB,'Row Index'!AG16)="",INDEX('RAW DATA'!$L:$L,'Row Index'!AG16),INDEX('RAW DATA'!$AB:$AB,'Row Index'!AG16)),INDEX('RAW DATA'!$O:$O,'Row Index'!AG16)))</f>
        <v>46.6284811564451</v>
      </c>
      <c r="AH74" s="17" t="n">
        <f aca="false">IF('Row Index'!AH16="","✗",IF(INDEX('RAW DATA'!$O:$O,'Row Index'!AH16)="",IF(INDEX('RAW DATA'!$AB:$AB,'Row Index'!AH16)="",INDEX('RAW DATA'!$L:$L,'Row Index'!AH16),INDEX('RAW DATA'!$AB:$AB,'Row Index'!AH16)),INDEX('RAW DATA'!$O:$O,'Row Index'!AH16)))</f>
        <v>49.5077787810603</v>
      </c>
      <c r="AI74" s="17" t="n">
        <f aca="false">IF('Row Index'!AI16="","✗",IF(INDEX('RAW DATA'!$O:$O,'Row Index'!AI16)="",IF(INDEX('RAW DATA'!$AB:$AB,'Row Index'!AI16)="",INDEX('RAW DATA'!$L:$L,'Row Index'!AI16),INDEX('RAW DATA'!$AB:$AB,'Row Index'!AI16)),INDEX('RAW DATA'!$O:$O,'Row Index'!AI16)))</f>
        <v>59.2211690944062</v>
      </c>
      <c r="AJ74" s="17" t="n">
        <f aca="false">IF('Row Index'!AJ16="","✗",IF(INDEX('RAW DATA'!$O:$O,'Row Index'!AJ16)="",IF(INDEX('RAW DATA'!$AB:$AB,'Row Index'!AJ16)="",INDEX('RAW DATA'!$L:$L,'Row Index'!AJ16),INDEX('RAW DATA'!$AB:$AB,'Row Index'!AJ16)),INDEX('RAW DATA'!$O:$O,'Row Index'!AJ16)))</f>
        <v>54.1137844916863</v>
      </c>
      <c r="AK74" s="17" t="n">
        <f aca="false">IF('Row Index'!AK16="","✗",IF(INDEX('RAW DATA'!$O:$O,'Row Index'!AK16)="",IF(INDEX('RAW DATA'!$AB:$AB,'Row Index'!AK16)="",INDEX('RAW DATA'!$L:$L,'Row Index'!AK16),INDEX('RAW DATA'!$AB:$AB,'Row Index'!AK16)),INDEX('RAW DATA'!$O:$O,'Row Index'!AK16)))</f>
        <v>59.3254892255095</v>
      </c>
      <c r="AL74" s="17" t="n">
        <f aca="false">IF('Row Index'!AL16="","✗",IF(INDEX('RAW DATA'!$O:$O,'Row Index'!AL16)="",IF(INDEX('RAW DATA'!$AB:$AB,'Row Index'!AL16)="",INDEX('RAW DATA'!$L:$L,'Row Index'!AL16),INDEX('RAW DATA'!$AB:$AB,'Row Index'!AL16)),INDEX('RAW DATA'!$O:$O,'Row Index'!AL16)))</f>
        <v>57.1315751405358</v>
      </c>
      <c r="AM74" s="17" t="n">
        <f aca="false">IF('Row Index'!AM16="","✗",IF(INDEX('RAW DATA'!$O:$O,'Row Index'!AM16)="",IF(INDEX('RAW DATA'!$AB:$AB,'Row Index'!AM16)="",INDEX('RAW DATA'!$L:$L,'Row Index'!AM16),INDEX('RAW DATA'!$AB:$AB,'Row Index'!AM16)),INDEX('RAW DATA'!$O:$O,'Row Index'!AM16)))</f>
        <v>59.9382404872368</v>
      </c>
      <c r="AN74" s="17" t="n">
        <f aca="false">IF('Row Index'!AN16="","✗",IF(INDEX('RAW DATA'!$O:$O,'Row Index'!AN16)="",IF(INDEX('RAW DATA'!$AB:$AB,'Row Index'!AN16)="",INDEX('RAW DATA'!$L:$L,'Row Index'!AN16),INDEX('RAW DATA'!$AB:$AB,'Row Index'!AN16)),INDEX('RAW DATA'!$O:$O,'Row Index'!AN16)))</f>
        <v>61.3713581469224</v>
      </c>
      <c r="AO74" s="17" t="n">
        <f aca="false">IF('Row Index'!AO16="","✗",IF(INDEX('RAW DATA'!$O:$O,'Row Index'!AO16)="",IF(INDEX('RAW DATA'!$AB:$AB,'Row Index'!AO16)="",INDEX('RAW DATA'!$L:$L,'Row Index'!AO16),INDEX('RAW DATA'!$AB:$AB,'Row Index'!AO16)),INDEX('RAW DATA'!$O:$O,'Row Index'!AO16)))</f>
        <v>64.4291611079028</v>
      </c>
      <c r="AP74" s="17" t="n">
        <f aca="false">IF('Row Index'!AP16="","✗",IF(INDEX('RAW DATA'!$O:$O,'Row Index'!AP16)="",IF(INDEX('RAW DATA'!$AB:$AB,'Row Index'!AP16)="",INDEX('RAW DATA'!$L:$L,'Row Index'!AP16),INDEX('RAW DATA'!$AB:$AB,'Row Index'!AP16)),INDEX('RAW DATA'!$O:$O,'Row Index'!AP16)))</f>
        <v>66.0245679171019</v>
      </c>
      <c r="AQ74" s="17" t="n">
        <f aca="false">IF('Row Index'!AQ16="","✗",IF(INDEX('RAW DATA'!$O:$O,'Row Index'!AQ16)="",IF(INDEX('RAW DATA'!$AB:$AB,'Row Index'!AQ16)="",INDEX('RAW DATA'!$L:$L,'Row Index'!AQ16),INDEX('RAW DATA'!$AB:$AB,'Row Index'!AQ16)),INDEX('RAW DATA'!$O:$O,'Row Index'!AQ16)))</f>
        <v>67.1437235489904</v>
      </c>
    </row>
    <row r="75" customFormat="false" ht="15" hidden="false" customHeight="false" outlineLevel="0" collapsed="false">
      <c r="A75" s="15" t="s">
        <v>198</v>
      </c>
      <c r="B75" s="16" t="s">
        <v>153</v>
      </c>
      <c r="C75" s="17" t="n">
        <f aca="false">IF('Row Index'!C17="","✗",IF(INDEX('RAW DATA'!$O:$O,'Row Index'!C17)="",IF(INDEX('RAW DATA'!$AB:$AB,'Row Index'!C17)="",INDEX('RAW DATA'!$L:$L,'Row Index'!C17),INDEX('RAW DATA'!$AB:$AB,'Row Index'!C17)),INDEX('RAW DATA'!$O:$O,'Row Index'!C17)))</f>
        <v>37.7988446444008</v>
      </c>
      <c r="D75" s="17" t="n">
        <f aca="false">IF('Row Index'!D17="","✗",IF(INDEX('RAW DATA'!$O:$O,'Row Index'!D17)="",IF(INDEX('RAW DATA'!$AB:$AB,'Row Index'!D17)="",INDEX('RAW DATA'!$L:$L,'Row Index'!D17),INDEX('RAW DATA'!$AB:$AB,'Row Index'!D17)),INDEX('RAW DATA'!$O:$O,'Row Index'!D17)))</f>
        <v>35.6489103905376</v>
      </c>
      <c r="E75" s="17" t="n">
        <f aca="false">IF('Row Index'!E17="","✗",IF(INDEX('RAW DATA'!$O:$O,'Row Index'!E17)="",IF(INDEX('RAW DATA'!$AB:$AB,'Row Index'!E17)="",INDEX('RAW DATA'!$L:$L,'Row Index'!E17),INDEX('RAW DATA'!$AB:$AB,'Row Index'!E17)),INDEX('RAW DATA'!$O:$O,'Row Index'!E17)))</f>
        <v>41.8371038245685</v>
      </c>
      <c r="F75" s="17" t="n">
        <f aca="false">IF('Row Index'!F17="","✗",IF(INDEX('RAW DATA'!$O:$O,'Row Index'!F17)="",IF(INDEX('RAW DATA'!$AB:$AB,'Row Index'!F17)="",INDEX('RAW DATA'!$L:$L,'Row Index'!F17),INDEX('RAW DATA'!$AB:$AB,'Row Index'!F17)),INDEX('RAW DATA'!$O:$O,'Row Index'!F17)))</f>
        <v>35.0144998077895</v>
      </c>
      <c r="G75" s="17" t="n">
        <f aca="false">IF('Row Index'!G17="","✗",IF(INDEX('RAW DATA'!$O:$O,'Row Index'!G17)="",IF(INDEX('RAW DATA'!$AB:$AB,'Row Index'!G17)="",INDEX('RAW DATA'!$L:$L,'Row Index'!G17),INDEX('RAW DATA'!$AB:$AB,'Row Index'!G17)),INDEX('RAW DATA'!$O:$O,'Row Index'!G17)))</f>
        <v>39.4518353258693</v>
      </c>
      <c r="H75" s="17" t="n">
        <f aca="false">IF('Row Index'!H17="","✗",IF(INDEX('RAW DATA'!$O:$O,'Row Index'!H17)="",IF(INDEX('RAW DATA'!$AB:$AB,'Row Index'!H17)="",INDEX('RAW DATA'!$L:$L,'Row Index'!H17),INDEX('RAW DATA'!$AB:$AB,'Row Index'!H17)),INDEX('RAW DATA'!$O:$O,'Row Index'!H17)))</f>
        <v>36.8188306123527</v>
      </c>
      <c r="I75" s="17" t="n">
        <f aca="false">IF('Row Index'!I17="","✗",IF(INDEX('RAW DATA'!$O:$O,'Row Index'!I17)="",IF(INDEX('RAW DATA'!$AB:$AB,'Row Index'!I17)="",INDEX('RAW DATA'!$L:$L,'Row Index'!I17),INDEX('RAW DATA'!$AB:$AB,'Row Index'!I17)),INDEX('RAW DATA'!$O:$O,'Row Index'!I17)))</f>
        <v>38.5826153798049</v>
      </c>
      <c r="J75" s="17" t="n">
        <f aca="false">IF('Row Index'!J17="","✗",IF(INDEX('RAW DATA'!$O:$O,'Row Index'!J17)="",IF(INDEX('RAW DATA'!$AB:$AB,'Row Index'!J17)="",INDEX('RAW DATA'!$L:$L,'Row Index'!J17),INDEX('RAW DATA'!$AB:$AB,'Row Index'!J17)),INDEX('RAW DATA'!$O:$O,'Row Index'!J17)))</f>
        <v>34.7250053139335</v>
      </c>
      <c r="K75" s="17" t="n">
        <f aca="false">IF('Row Index'!K17="","✗",IF(INDEX('RAW DATA'!$O:$O,'Row Index'!K17)="",IF(INDEX('RAW DATA'!$AB:$AB,'Row Index'!K17)="",INDEX('RAW DATA'!$L:$L,'Row Index'!K17),INDEX('RAW DATA'!$AB:$AB,'Row Index'!K17)),INDEX('RAW DATA'!$O:$O,'Row Index'!K17)))</f>
        <v>40.623830119491</v>
      </c>
      <c r="L75" s="17" t="n">
        <f aca="false">IF('Row Index'!L17="","✗",IF(INDEX('RAW DATA'!$O:$O,'Row Index'!L17)="",IF(INDEX('RAW DATA'!$AB:$AB,'Row Index'!L17)="",INDEX('RAW DATA'!$L:$L,'Row Index'!L17),INDEX('RAW DATA'!$AB:$AB,'Row Index'!L17)),INDEX('RAW DATA'!$O:$O,'Row Index'!L17)))</f>
        <v>34.4672255822779</v>
      </c>
      <c r="M75" s="17" t="n">
        <f aca="false">IF('Row Index'!M17="","✗",IF(INDEX('RAW DATA'!$O:$O,'Row Index'!M17)="",IF(INDEX('RAW DATA'!$AB:$AB,'Row Index'!M17)="",INDEX('RAW DATA'!$L:$L,'Row Index'!M17),INDEX('RAW DATA'!$AB:$AB,'Row Index'!M17)),INDEX('RAW DATA'!$O:$O,'Row Index'!M17)))</f>
        <v>37.5649722358219</v>
      </c>
      <c r="N75" s="21" t="n">
        <f aca="false">IF('Row Index'!N17="","✗",IF(INDEX('RAW DATA'!$O:$O,'Row Index'!N17)="",IF(INDEX('RAW DATA'!$AB:$AB,'Row Index'!N17)="",INDEX('RAW DATA'!$L:$L,'Row Index'!N17),INDEX('RAW DATA'!$AB:$AB,'Row Index'!N17)),INDEX('RAW DATA'!$O:$O,'Row Index'!N17)))</f>
        <v>38.5686064701418</v>
      </c>
      <c r="O75" s="17" t="n">
        <f aca="false">IF('Row Index'!O17="","✗",IF(INDEX('RAW DATA'!$O:$O,'Row Index'!O17)="",IF(INDEX('RAW DATA'!$AB:$AB,'Row Index'!O17)="",INDEX('RAW DATA'!$L:$L,'Row Index'!O17),INDEX('RAW DATA'!$AB:$AB,'Row Index'!O17)),INDEX('RAW DATA'!$O:$O,'Row Index'!O17)))</f>
        <v>39.0828528632266</v>
      </c>
      <c r="P75" s="17" t="n">
        <f aca="false">IF('Row Index'!P17="","✗",IF(INDEX('RAW DATA'!$O:$O,'Row Index'!P17)="",IF(INDEX('RAW DATA'!$AB:$AB,'Row Index'!P17)="",INDEX('RAW DATA'!$L:$L,'Row Index'!P17),INDEX('RAW DATA'!$AB:$AB,'Row Index'!P17)),INDEX('RAW DATA'!$O:$O,'Row Index'!P17)))</f>
        <v>37.6429121122482</v>
      </c>
      <c r="Q75" s="17" t="n">
        <f aca="false">IF('Row Index'!Q17="","✗",IF(INDEX('RAW DATA'!$O:$O,'Row Index'!Q17)="",IF(INDEX('RAW DATA'!$AB:$AB,'Row Index'!Q17)="",INDEX('RAW DATA'!$L:$L,'Row Index'!Q17),INDEX('RAW DATA'!$AB:$AB,'Row Index'!Q17)),INDEX('RAW DATA'!$O:$O,'Row Index'!Q17)))</f>
        <v>37.8557570383606</v>
      </c>
      <c r="R75" s="17" t="n">
        <f aca="false">IF('Row Index'!R17="","✗",IF(INDEX('RAW DATA'!$O:$O,'Row Index'!R17)="",IF(INDEX('RAW DATA'!$AB:$AB,'Row Index'!R17)="",INDEX('RAW DATA'!$L:$L,'Row Index'!R17),INDEX('RAW DATA'!$AB:$AB,'Row Index'!R17)),INDEX('RAW DATA'!$O:$O,'Row Index'!R17)))</f>
        <v>38.740832711425</v>
      </c>
      <c r="S75" s="17" t="n">
        <f aca="false">IF('Row Index'!S17="","✗",IF(INDEX('RAW DATA'!$O:$O,'Row Index'!S17)="",IF(INDEX('RAW DATA'!$AB:$AB,'Row Index'!S17)="",INDEX('RAW DATA'!$L:$L,'Row Index'!S17),INDEX('RAW DATA'!$AB:$AB,'Row Index'!S17)),INDEX('RAW DATA'!$O:$O,'Row Index'!S17)))</f>
        <v>38.2670113142272</v>
      </c>
      <c r="T75" s="17" t="n">
        <f aca="false">IF('Row Index'!T17="","✗",IF(INDEX('RAW DATA'!$O:$O,'Row Index'!T17)="",IF(INDEX('RAW DATA'!$AB:$AB,'Row Index'!T17)="",INDEX('RAW DATA'!$L:$L,'Row Index'!T17),INDEX('RAW DATA'!$AB:$AB,'Row Index'!T17)),INDEX('RAW DATA'!$O:$O,'Row Index'!T17)))</f>
        <v>38.1289688114964</v>
      </c>
      <c r="U75" s="17" t="n">
        <f aca="false">IF('Row Index'!U17="","✗",IF(INDEX('RAW DATA'!$O:$O,'Row Index'!U17)="",IF(INDEX('RAW DATA'!$AB:$AB,'Row Index'!U17)="",INDEX('RAW DATA'!$L:$L,'Row Index'!U17),INDEX('RAW DATA'!$AB:$AB,'Row Index'!U17)),INDEX('RAW DATA'!$O:$O,'Row Index'!U17)))</f>
        <v>42.1522177816177</v>
      </c>
      <c r="V75" s="18" t="n">
        <f aca="false">IF('Row Index'!V17="","✗",IF(INDEX('RAW DATA'!$O:$O,'Row Index'!V17)="",IF(INDEX('RAW DATA'!$AB:$AB,'Row Index'!V17)="",INDEX('RAW DATA'!$L:$L,'Row Index'!V17),INDEX('RAW DATA'!$AB:$AB,'Row Index'!V17)),INDEX('RAW DATA'!$O:$O,'Row Index'!V17)))</f>
        <v>40.0986572922887</v>
      </c>
      <c r="W75" s="17" t="n">
        <f aca="false">IF('Row Index'!W17="","✗",IF(INDEX('RAW DATA'!$O:$O,'Row Index'!W17)="",IF(INDEX('RAW DATA'!$AB:$AB,'Row Index'!W17)="",INDEX('RAW DATA'!$L:$L,'Row Index'!W17),INDEX('RAW DATA'!$AB:$AB,'Row Index'!W17)),INDEX('RAW DATA'!$O:$O,'Row Index'!W17)))</f>
        <v>37.6635652744644</v>
      </c>
      <c r="X75" s="17" t="n">
        <f aca="false">IF('Row Index'!X17="","✗",IF(INDEX('RAW DATA'!$O:$O,'Row Index'!X17)="",IF(INDEX('RAW DATA'!$AB:$AB,'Row Index'!X17)="",INDEX('RAW DATA'!$L:$L,'Row Index'!X17),INDEX('RAW DATA'!$AB:$AB,'Row Index'!X17)),INDEX('RAW DATA'!$O:$O,'Row Index'!X17)))</f>
        <v>42.6101056912704</v>
      </c>
      <c r="Y75" s="17" t="n">
        <f aca="false">IF('Row Index'!Y17="","✗",IF(INDEX('RAW DATA'!$O:$O,'Row Index'!Y17)="",IF(INDEX('RAW DATA'!$AB:$AB,'Row Index'!Y17)="",INDEX('RAW DATA'!$L:$L,'Row Index'!Y17),INDEX('RAW DATA'!$AB:$AB,'Row Index'!Y17)),INDEX('RAW DATA'!$O:$O,'Row Index'!Y17)))</f>
        <v>41.9700009353277</v>
      </c>
      <c r="Z75" s="18" t="n">
        <f aca="false">IF('Row Index'!Z17="","✗",IF(INDEX('RAW DATA'!$O:$O,'Row Index'!Z17)="",IF(INDEX('RAW DATA'!$AB:$AB,'Row Index'!Z17)="",INDEX('RAW DATA'!$L:$L,'Row Index'!Z17),INDEX('RAW DATA'!$AB:$AB,'Row Index'!Z17)),INDEX('RAW DATA'!$O:$O,'Row Index'!Z17)))</f>
        <v>43.7112264168608</v>
      </c>
      <c r="AA75" s="19" t="str">
        <f aca="false">IF('Row Index'!AA17="","⏳",IF(INDEX('RAW DATA'!$O:$O,'Row Index'!AA17)="",IF(INDEX('RAW DATA'!$AB:$AB,'Row Index'!AA17)="",INDEX('RAW DATA'!$L:$L,'Row Index'!AA17),INDEX('RAW DATA'!$AB:$AB,'Row Index'!AA17)),INDEX('RAW DATA'!$O:$O,'Row Index'!AA17)))</f>
        <v>⏳</v>
      </c>
      <c r="AB75" s="17" t="n">
        <f aca="false">IF('Row Index'!AB17="","✗",IF(INDEX('RAW DATA'!$O:$O,'Row Index'!AB17)="",IF(INDEX('RAW DATA'!$AB:$AB,'Row Index'!AB17)="",INDEX('RAW DATA'!$L:$L,'Row Index'!AB17),INDEX('RAW DATA'!$AB:$AB,'Row Index'!AB17)),INDEX('RAW DATA'!$O:$O,'Row Index'!AB17)))</f>
        <v>44.9441013175667</v>
      </c>
      <c r="AC75" s="17" t="n">
        <f aca="false">IF('Row Index'!AC17="","✗",IF(INDEX('RAW DATA'!$O:$O,'Row Index'!AC17)="",IF(INDEX('RAW DATA'!$AB:$AB,'Row Index'!AC17)="",INDEX('RAW DATA'!$L:$L,'Row Index'!AC17),INDEX('RAW DATA'!$AB:$AB,'Row Index'!AC17)),INDEX('RAW DATA'!$O:$O,'Row Index'!AC17)))</f>
        <v>42.3506467458452</v>
      </c>
      <c r="AD75" s="17" t="n">
        <f aca="false">IF('Row Index'!AD17="","✗",IF(INDEX('RAW DATA'!$O:$O,'Row Index'!AD17)="",IF(INDEX('RAW DATA'!$AB:$AB,'Row Index'!AD17)="",INDEX('RAW DATA'!$L:$L,'Row Index'!AD17),INDEX('RAW DATA'!$AB:$AB,'Row Index'!AD17)),INDEX('RAW DATA'!$O:$O,'Row Index'!AD17)))</f>
        <v>47.8129539382804</v>
      </c>
      <c r="AE75" s="17" t="n">
        <f aca="false">IF('Row Index'!AE17="","✗",IF(INDEX('RAW DATA'!$O:$O,'Row Index'!AE17)="",IF(INDEX('RAW DATA'!$AB:$AB,'Row Index'!AE17)="",INDEX('RAW DATA'!$L:$L,'Row Index'!AE17),INDEX('RAW DATA'!$AB:$AB,'Row Index'!AE17)),INDEX('RAW DATA'!$O:$O,'Row Index'!AE17)))</f>
        <v>47.1122099768079</v>
      </c>
      <c r="AF75" s="17" t="n">
        <f aca="false">IF('Row Index'!AF17="","✗",IF(INDEX('RAW DATA'!$O:$O,'Row Index'!AF17)="",IF(INDEX('RAW DATA'!$AB:$AB,'Row Index'!AF17)="",INDEX('RAW DATA'!$L:$L,'Row Index'!AF17),INDEX('RAW DATA'!$AB:$AB,'Row Index'!AF17)),INDEX('RAW DATA'!$O:$O,'Row Index'!AF17)))</f>
        <v>51.0354495400687</v>
      </c>
      <c r="AG75" s="17" t="n">
        <f aca="false">IF('Row Index'!AG17="","✗",IF(INDEX('RAW DATA'!$O:$O,'Row Index'!AG17)="",IF(INDEX('RAW DATA'!$AB:$AB,'Row Index'!AG17)="",INDEX('RAW DATA'!$L:$L,'Row Index'!AG17),INDEX('RAW DATA'!$AB:$AB,'Row Index'!AG17)),INDEX('RAW DATA'!$O:$O,'Row Index'!AG17)))</f>
        <v>46.6964216289611</v>
      </c>
      <c r="AH75" s="17" t="n">
        <f aca="false">IF('Row Index'!AH17="","✗",IF(INDEX('RAW DATA'!$O:$O,'Row Index'!AH17)="",IF(INDEX('RAW DATA'!$AB:$AB,'Row Index'!AH17)="",INDEX('RAW DATA'!$L:$L,'Row Index'!AH17),INDEX('RAW DATA'!$AB:$AB,'Row Index'!AH17)),INDEX('RAW DATA'!$O:$O,'Row Index'!AH17)))</f>
        <v>50.3407030239576</v>
      </c>
      <c r="AI75" s="17" t="n">
        <f aca="false">IF('Row Index'!AI17="","✗",IF(INDEX('RAW DATA'!$O:$O,'Row Index'!AI17)="",IF(INDEX('RAW DATA'!$AB:$AB,'Row Index'!AI17)="",INDEX('RAW DATA'!$L:$L,'Row Index'!AI17),INDEX('RAW DATA'!$AB:$AB,'Row Index'!AI17)),INDEX('RAW DATA'!$O:$O,'Row Index'!AI17)))</f>
        <v>56.8527849182329</v>
      </c>
      <c r="AJ75" s="17" t="n">
        <f aca="false">IF('Row Index'!AJ17="","✗",IF(INDEX('RAW DATA'!$O:$O,'Row Index'!AJ17)="",IF(INDEX('RAW DATA'!$AB:$AB,'Row Index'!AJ17)="",INDEX('RAW DATA'!$L:$L,'Row Index'!AJ17),INDEX('RAW DATA'!$AB:$AB,'Row Index'!AJ17)),INDEX('RAW DATA'!$O:$O,'Row Index'!AJ17)))</f>
        <v>52.1564629029802</v>
      </c>
      <c r="AK75" s="17" t="n">
        <f aca="false">IF('Row Index'!AK17="","✗",IF(INDEX('RAW DATA'!$O:$O,'Row Index'!AK17)="",IF(INDEX('RAW DATA'!$AB:$AB,'Row Index'!AK17)="",INDEX('RAW DATA'!$L:$L,'Row Index'!AK17),INDEX('RAW DATA'!$AB:$AB,'Row Index'!AK17)),INDEX('RAW DATA'!$O:$O,'Row Index'!AK17)))</f>
        <v>55.7473418802615</v>
      </c>
      <c r="AL75" s="37" t="n">
        <f aca="false">IF('Row Index'!AL17="","✗",IF(INDEX('RAW DATA'!$O:$O,'Row Index'!AL17)="",IF(INDEX('RAW DATA'!$AB:$AB,'Row Index'!AL17)="",INDEX('RAW DATA'!$L:$L,'Row Index'!AL17),INDEX('RAW DATA'!$AB:$AB,'Row Index'!AL17)),INDEX('RAW DATA'!$O:$O,'Row Index'!AL17)))</f>
        <v>53.6587607543479</v>
      </c>
      <c r="AM75" s="17" t="n">
        <f aca="false">IF('Row Index'!AM17="","✗",IF(INDEX('RAW DATA'!$O:$O,'Row Index'!AM17)="",IF(INDEX('RAW DATA'!$AB:$AB,'Row Index'!AM17)="",INDEX('RAW DATA'!$L:$L,'Row Index'!AM17),INDEX('RAW DATA'!$AB:$AB,'Row Index'!AM17)),INDEX('RAW DATA'!$O:$O,'Row Index'!AM17)))</f>
        <v>59.8110174124696</v>
      </c>
      <c r="AN75" s="17" t="n">
        <f aca="false">IF('Row Index'!AN17="","✗",IF(INDEX('RAW DATA'!$O:$O,'Row Index'!AN17)="",IF(INDEX('RAW DATA'!$AB:$AB,'Row Index'!AN17)="",INDEX('RAW DATA'!$L:$L,'Row Index'!AN17),INDEX('RAW DATA'!$AB:$AB,'Row Index'!AN17)),INDEX('RAW DATA'!$O:$O,'Row Index'!AN17)))</f>
        <v>61.2286844395612</v>
      </c>
      <c r="AO75" s="17" t="n">
        <f aca="false">IF('Row Index'!AO17="","✗",IF(INDEX('RAW DATA'!$O:$O,'Row Index'!AO17)="",IF(INDEX('RAW DATA'!$AB:$AB,'Row Index'!AO17)="",INDEX('RAW DATA'!$L:$L,'Row Index'!AO17),INDEX('RAW DATA'!$AB:$AB,'Row Index'!AO17)),INDEX('RAW DATA'!$O:$O,'Row Index'!AO17)))</f>
        <v>64.7031826445307</v>
      </c>
      <c r="AP75" s="17" t="n">
        <f aca="false">IF('Row Index'!AP17="","✗",IF(INDEX('RAW DATA'!$O:$O,'Row Index'!AP17)="",IF(INDEX('RAW DATA'!$AB:$AB,'Row Index'!AP17)="",INDEX('RAW DATA'!$L:$L,'Row Index'!AP17),INDEX('RAW DATA'!$AB:$AB,'Row Index'!AP17)),INDEX('RAW DATA'!$O:$O,'Row Index'!AP17)))</f>
        <v>66.0281985232996</v>
      </c>
      <c r="AQ75" s="17" t="n">
        <f aca="false">IF('Row Index'!AQ17="","✗",IF(INDEX('RAW DATA'!$O:$O,'Row Index'!AQ17)="",IF(INDEX('RAW DATA'!$AB:$AB,'Row Index'!AQ17)="",INDEX('RAW DATA'!$L:$L,'Row Index'!AQ17),INDEX('RAW DATA'!$AB:$AB,'Row Index'!AQ17)),INDEX('RAW DATA'!$O:$O,'Row Index'!AQ17)))</f>
        <v>66.422130861116</v>
      </c>
    </row>
    <row r="76" customFormat="false" ht="15" hidden="false" customHeight="false" outlineLevel="0" collapsed="false">
      <c r="A76" s="15" t="s">
        <v>201</v>
      </c>
      <c r="B76" s="16" t="s">
        <v>153</v>
      </c>
      <c r="C76" s="17" t="n">
        <f aca="false">IF('Row Index'!C18="","✗",IF(INDEX('RAW DATA'!$O:$O,'Row Index'!C18)="",IF(INDEX('RAW DATA'!$AB:$AB,'Row Index'!C18)="",INDEX('RAW DATA'!$L:$L,'Row Index'!C18),INDEX('RAW DATA'!$AB:$AB,'Row Index'!C18)),INDEX('RAW DATA'!$O:$O,'Row Index'!C18)))</f>
        <v>35.4260542093205</v>
      </c>
      <c r="D76" s="17" t="n">
        <f aca="false">IF('Row Index'!D18="","✗",IF(INDEX('RAW DATA'!$O:$O,'Row Index'!D18)="",IF(INDEX('RAW DATA'!$AB:$AB,'Row Index'!D18)="",INDEX('RAW DATA'!$L:$L,'Row Index'!D18),INDEX('RAW DATA'!$AB:$AB,'Row Index'!D18)),INDEX('RAW DATA'!$O:$O,'Row Index'!D18)))</f>
        <v>35.1407314953185</v>
      </c>
      <c r="E76" s="29" t="n">
        <f aca="false">IF('Row Index'!E18="","✗",IF(INDEX('RAW DATA'!$O:$O,'Row Index'!E18)="",IF(INDEX('RAW DATA'!$AB:$AB,'Row Index'!E18)="",INDEX('RAW DATA'!$L:$L,'Row Index'!E18),INDEX('RAW DATA'!$AB:$AB,'Row Index'!E18)),INDEX('RAW DATA'!$O:$O,'Row Index'!E18)))</f>
        <v>40.511038081671</v>
      </c>
      <c r="F76" s="17" t="n">
        <f aca="false">IF('Row Index'!F18="","✗",IF(INDEX('RAW DATA'!$O:$O,'Row Index'!F18)="",IF(INDEX('RAW DATA'!$AB:$AB,'Row Index'!F18)="",INDEX('RAW DATA'!$L:$L,'Row Index'!F18),INDEX('RAW DATA'!$AB:$AB,'Row Index'!F18)),INDEX('RAW DATA'!$O:$O,'Row Index'!F18)))</f>
        <v>33.3043449757116</v>
      </c>
      <c r="G76" s="17" t="n">
        <f aca="false">IF('Row Index'!G18="","✗",IF(INDEX('RAW DATA'!$O:$O,'Row Index'!G18)="",IF(INDEX('RAW DATA'!$AB:$AB,'Row Index'!G18)="",INDEX('RAW DATA'!$L:$L,'Row Index'!G18),INDEX('RAW DATA'!$AB:$AB,'Row Index'!G18)),INDEX('RAW DATA'!$O:$O,'Row Index'!G18)))</f>
        <v>38.1892164864896</v>
      </c>
      <c r="H76" s="17" t="n">
        <f aca="false">IF('Row Index'!H18="","✗",IF(INDEX('RAW DATA'!$O:$O,'Row Index'!H18)="",IF(INDEX('RAW DATA'!$AB:$AB,'Row Index'!H18)="",INDEX('RAW DATA'!$L:$L,'Row Index'!H18),INDEX('RAW DATA'!$AB:$AB,'Row Index'!H18)),INDEX('RAW DATA'!$O:$O,'Row Index'!H18)))</f>
        <v>33.7748049739674</v>
      </c>
      <c r="I76" s="17" t="n">
        <f aca="false">IF('Row Index'!I18="","✗",IF(INDEX('RAW DATA'!$O:$O,'Row Index'!I18)="",IF(INDEX('RAW DATA'!$AB:$AB,'Row Index'!I18)="",INDEX('RAW DATA'!$L:$L,'Row Index'!I18),INDEX('RAW DATA'!$AB:$AB,'Row Index'!I18)),INDEX('RAW DATA'!$O:$O,'Row Index'!I18)))</f>
        <v>35.0129867652933</v>
      </c>
      <c r="J76" s="17" t="n">
        <f aca="false">IF('Row Index'!J18="","✗",IF(INDEX('RAW DATA'!$O:$O,'Row Index'!J18)="",IF(INDEX('RAW DATA'!$AB:$AB,'Row Index'!J18)="",INDEX('RAW DATA'!$L:$L,'Row Index'!J18),INDEX('RAW DATA'!$AB:$AB,'Row Index'!J18)),INDEX('RAW DATA'!$O:$O,'Row Index'!J18)))</f>
        <v>33.8887196726171</v>
      </c>
      <c r="K76" s="17" t="n">
        <f aca="false">IF('Row Index'!K18="","✗",IF(INDEX('RAW DATA'!$O:$O,'Row Index'!K18)="",IF(INDEX('RAW DATA'!$AB:$AB,'Row Index'!K18)="",INDEX('RAW DATA'!$L:$L,'Row Index'!K18),INDEX('RAW DATA'!$AB:$AB,'Row Index'!K18)),INDEX('RAW DATA'!$O:$O,'Row Index'!K18)))</f>
        <v>39.4248182911439</v>
      </c>
      <c r="L76" s="17" t="n">
        <f aca="false">IF('Row Index'!L18="","✗",IF(INDEX('RAW DATA'!$O:$O,'Row Index'!L18)="",IF(INDEX('RAW DATA'!$AB:$AB,'Row Index'!L18)="",INDEX('RAW DATA'!$L:$L,'Row Index'!L18),INDEX('RAW DATA'!$AB:$AB,'Row Index'!L18)),INDEX('RAW DATA'!$O:$O,'Row Index'!L18)))</f>
        <v>33.7696781702823</v>
      </c>
      <c r="M76" s="17" t="n">
        <f aca="false">IF('Row Index'!M18="","✗",IF(INDEX('RAW DATA'!$O:$O,'Row Index'!M18)="",IF(INDEX('RAW DATA'!$AB:$AB,'Row Index'!M18)="",INDEX('RAW DATA'!$L:$L,'Row Index'!M18),INDEX('RAW DATA'!$AB:$AB,'Row Index'!M18)),INDEX('RAW DATA'!$O:$O,'Row Index'!M18)))</f>
        <v>37.8811359253552</v>
      </c>
      <c r="N76" s="29" t="n">
        <f aca="false">IF('Row Index'!N18="","✗",IF(INDEX('RAW DATA'!$O:$O,'Row Index'!N18)="",IF(INDEX('RAW DATA'!$AB:$AB,'Row Index'!N18)="",INDEX('RAW DATA'!$L:$L,'Row Index'!N18),INDEX('RAW DATA'!$AB:$AB,'Row Index'!N18)),INDEX('RAW DATA'!$O:$O,'Row Index'!N18)))</f>
        <v>40.6772332061298</v>
      </c>
      <c r="O76" s="17" t="n">
        <f aca="false">IF('Row Index'!O18="","✗",IF(INDEX('RAW DATA'!$O:$O,'Row Index'!O18)="",IF(INDEX('RAW DATA'!$AB:$AB,'Row Index'!O18)="",INDEX('RAW DATA'!$L:$L,'Row Index'!O18),INDEX('RAW DATA'!$AB:$AB,'Row Index'!O18)),INDEX('RAW DATA'!$O:$O,'Row Index'!O18)))</f>
        <v>39.567958658967</v>
      </c>
      <c r="P76" s="17" t="n">
        <f aca="false">IF('Row Index'!P18="","✗",IF(INDEX('RAW DATA'!$O:$O,'Row Index'!P18)="",IF(INDEX('RAW DATA'!$AB:$AB,'Row Index'!P18)="",INDEX('RAW DATA'!$L:$L,'Row Index'!P18),INDEX('RAW DATA'!$AB:$AB,'Row Index'!P18)),INDEX('RAW DATA'!$O:$O,'Row Index'!P18)))</f>
        <v>37.8167310790327</v>
      </c>
      <c r="Q76" s="17" t="n">
        <f aca="false">IF('Row Index'!Q18="","✗",IF(INDEX('RAW DATA'!$O:$O,'Row Index'!Q18)="",IF(INDEX('RAW DATA'!$AB:$AB,'Row Index'!Q18)="",INDEX('RAW DATA'!$L:$L,'Row Index'!Q18),INDEX('RAW DATA'!$AB:$AB,'Row Index'!Q18)),INDEX('RAW DATA'!$O:$O,'Row Index'!Q18)))</f>
        <v>39.5278744978228</v>
      </c>
      <c r="R76" s="17" t="n">
        <f aca="false">IF('Row Index'!R18="","✗",IF(INDEX('RAW DATA'!$O:$O,'Row Index'!R18)="",IF(INDEX('RAW DATA'!$AB:$AB,'Row Index'!R18)="",INDEX('RAW DATA'!$L:$L,'Row Index'!R18),INDEX('RAW DATA'!$AB:$AB,'Row Index'!R18)),INDEX('RAW DATA'!$O:$O,'Row Index'!R18)))</f>
        <v>39.4197784167946</v>
      </c>
      <c r="S76" s="17" t="n">
        <f aca="false">IF('Row Index'!S18="","✗",IF(INDEX('RAW DATA'!$O:$O,'Row Index'!S18)="",IF(INDEX('RAW DATA'!$AB:$AB,'Row Index'!S18)="",INDEX('RAW DATA'!$L:$L,'Row Index'!S18),INDEX('RAW DATA'!$AB:$AB,'Row Index'!S18)),INDEX('RAW DATA'!$O:$O,'Row Index'!S18)))</f>
        <v>39.0143777739108</v>
      </c>
      <c r="T76" s="17" t="n">
        <f aca="false">IF('Row Index'!T18="","✗",IF(INDEX('RAW DATA'!$O:$O,'Row Index'!T18)="",IF(INDEX('RAW DATA'!$AB:$AB,'Row Index'!T18)="",INDEX('RAW DATA'!$L:$L,'Row Index'!T18),INDEX('RAW DATA'!$AB:$AB,'Row Index'!T18)),INDEX('RAW DATA'!$O:$O,'Row Index'!T18)))</f>
        <v>38.1603107897634</v>
      </c>
      <c r="U76" s="17" t="n">
        <f aca="false">IF('Row Index'!U18="","✗",IF(INDEX('RAW DATA'!$O:$O,'Row Index'!U18)="",IF(INDEX('RAW DATA'!$AB:$AB,'Row Index'!U18)="",INDEX('RAW DATA'!$L:$L,'Row Index'!U18),INDEX('RAW DATA'!$AB:$AB,'Row Index'!U18)),INDEX('RAW DATA'!$O:$O,'Row Index'!U18)))</f>
        <v>42.3533408384993</v>
      </c>
      <c r="V76" s="18" t="n">
        <f aca="false">IF('Row Index'!V18="","✗",IF(INDEX('RAW DATA'!$O:$O,'Row Index'!V18)="",IF(INDEX('RAW DATA'!$AB:$AB,'Row Index'!V18)="",INDEX('RAW DATA'!$L:$L,'Row Index'!V18),INDEX('RAW DATA'!$AB:$AB,'Row Index'!V18)),INDEX('RAW DATA'!$O:$O,'Row Index'!V18)))</f>
        <v>41.2667393157145</v>
      </c>
      <c r="W76" s="29" t="n">
        <f aca="false">IF('Row Index'!W18="","✗",IF(INDEX('RAW DATA'!$O:$O,'Row Index'!W18)="",IF(INDEX('RAW DATA'!$AB:$AB,'Row Index'!W18)="",INDEX('RAW DATA'!$L:$L,'Row Index'!W18),INDEX('RAW DATA'!$AB:$AB,'Row Index'!W18)),INDEX('RAW DATA'!$O:$O,'Row Index'!W18)))</f>
        <v>38.3262899551698</v>
      </c>
      <c r="X76" s="17" t="n">
        <f aca="false">IF('Row Index'!X18="","✗",IF(INDEX('RAW DATA'!$O:$O,'Row Index'!X18)="",IF(INDEX('RAW DATA'!$AB:$AB,'Row Index'!X18)="",INDEX('RAW DATA'!$L:$L,'Row Index'!X18),INDEX('RAW DATA'!$AB:$AB,'Row Index'!X18)),INDEX('RAW DATA'!$O:$O,'Row Index'!X18)))</f>
        <v>41.5357607735639</v>
      </c>
      <c r="Y76" s="17" t="n">
        <f aca="false">IF('Row Index'!Y18="","✗",IF(INDEX('RAW DATA'!$O:$O,'Row Index'!Y18)="",IF(INDEX('RAW DATA'!$AB:$AB,'Row Index'!Y18)="",INDEX('RAW DATA'!$L:$L,'Row Index'!Y18),INDEX('RAW DATA'!$AB:$AB,'Row Index'!Y18)),INDEX('RAW DATA'!$O:$O,'Row Index'!Y18)))</f>
        <v>42.2903913136038</v>
      </c>
      <c r="Z76" s="18" t="n">
        <f aca="false">IF('Row Index'!Z18="","✗",IF(INDEX('RAW DATA'!$O:$O,'Row Index'!Z18)="",IF(INDEX('RAW DATA'!$AB:$AB,'Row Index'!Z18)="",INDEX('RAW DATA'!$L:$L,'Row Index'!Z18),INDEX('RAW DATA'!$AB:$AB,'Row Index'!Z18)),INDEX('RAW DATA'!$O:$O,'Row Index'!Z18)))</f>
        <v>43.9766608102272</v>
      </c>
      <c r="AA76" s="19" t="str">
        <f aca="false">IF('Row Index'!AA18="","⏳",IF(INDEX('RAW DATA'!$O:$O,'Row Index'!AA18)="",IF(INDEX('RAW DATA'!$AB:$AB,'Row Index'!AA18)="",INDEX('RAW DATA'!$L:$L,'Row Index'!AA18),INDEX('RAW DATA'!$AB:$AB,'Row Index'!AA18)),INDEX('RAW DATA'!$O:$O,'Row Index'!AA18)))</f>
        <v>⏳</v>
      </c>
      <c r="AB76" s="17" t="n">
        <f aca="false">IF('Row Index'!AB18="","✗",IF(INDEX('RAW DATA'!$O:$O,'Row Index'!AB18)="",IF(INDEX('RAW DATA'!$AB:$AB,'Row Index'!AB18)="",INDEX('RAW DATA'!$L:$L,'Row Index'!AB18),INDEX('RAW DATA'!$AB:$AB,'Row Index'!AB18)),INDEX('RAW DATA'!$O:$O,'Row Index'!AB18)))</f>
        <v>44.2093971675346</v>
      </c>
      <c r="AC76" s="17" t="n">
        <f aca="false">IF('Row Index'!AC18="","✗",IF(INDEX('RAW DATA'!$O:$O,'Row Index'!AC18)="",IF(INDEX('RAW DATA'!$AB:$AB,'Row Index'!AC18)="",INDEX('RAW DATA'!$L:$L,'Row Index'!AC18),INDEX('RAW DATA'!$AB:$AB,'Row Index'!AC18)),INDEX('RAW DATA'!$O:$O,'Row Index'!AC18)))</f>
        <v>44.1401052627021</v>
      </c>
      <c r="AD76" s="17" t="n">
        <f aca="false">IF('Row Index'!AD18="","✗",IF(INDEX('RAW DATA'!$O:$O,'Row Index'!AD18)="",IF(INDEX('RAW DATA'!$AB:$AB,'Row Index'!AD18)="",INDEX('RAW DATA'!$L:$L,'Row Index'!AD18),INDEX('RAW DATA'!$AB:$AB,'Row Index'!AD18)),INDEX('RAW DATA'!$O:$O,'Row Index'!AD18)))</f>
        <v>47.8613016592677</v>
      </c>
      <c r="AE76" s="17" t="n">
        <f aca="false">IF('Row Index'!AE18="","✗",IF(INDEX('RAW DATA'!$O:$O,'Row Index'!AE18)="",IF(INDEX('RAW DATA'!$AB:$AB,'Row Index'!AE18)="",INDEX('RAW DATA'!$L:$L,'Row Index'!AE18),INDEX('RAW DATA'!$AB:$AB,'Row Index'!AE18)),INDEX('RAW DATA'!$O:$O,'Row Index'!AE18)))</f>
        <v>48.6463211626275</v>
      </c>
      <c r="AF76" s="17" t="n">
        <f aca="false">IF('Row Index'!AF18="","✗",IF(INDEX('RAW DATA'!$O:$O,'Row Index'!AF18)="",IF(INDEX('RAW DATA'!$AB:$AB,'Row Index'!AF18)="",INDEX('RAW DATA'!$L:$L,'Row Index'!AF18),INDEX('RAW DATA'!$AB:$AB,'Row Index'!AF18)),INDEX('RAW DATA'!$O:$O,'Row Index'!AF18)))</f>
        <v>52.0967336669801</v>
      </c>
      <c r="AG76" s="17" t="n">
        <f aca="false">IF('Row Index'!AG18="","✗",IF(INDEX('RAW DATA'!$O:$O,'Row Index'!AG18)="",IF(INDEX('RAW DATA'!$AB:$AB,'Row Index'!AG18)="",INDEX('RAW DATA'!$L:$L,'Row Index'!AG18),INDEX('RAW DATA'!$AB:$AB,'Row Index'!AG18)),INDEX('RAW DATA'!$O:$O,'Row Index'!AG18)))</f>
        <v>47.1456155508128</v>
      </c>
      <c r="AH76" s="17" t="n">
        <f aca="false">IF('Row Index'!AH18="","✗",IF(INDEX('RAW DATA'!$O:$O,'Row Index'!AH18)="",IF(INDEX('RAW DATA'!$AB:$AB,'Row Index'!AH18)="",INDEX('RAW DATA'!$L:$L,'Row Index'!AH18),INDEX('RAW DATA'!$AB:$AB,'Row Index'!AH18)),INDEX('RAW DATA'!$O:$O,'Row Index'!AH18)))</f>
        <v>50.5798255119868</v>
      </c>
      <c r="AI76" s="17" t="n">
        <f aca="false">IF('Row Index'!AI18="","✗",IF(INDEX('RAW DATA'!$O:$O,'Row Index'!AI18)="",IF(INDEX('RAW DATA'!$AB:$AB,'Row Index'!AI18)="",INDEX('RAW DATA'!$L:$L,'Row Index'!AI18),INDEX('RAW DATA'!$AB:$AB,'Row Index'!AI18)),INDEX('RAW DATA'!$O:$O,'Row Index'!AI18)))</f>
        <v>56.4715058993711</v>
      </c>
      <c r="AJ76" s="17" t="n">
        <f aca="false">IF('Row Index'!AJ18="","✗",IF(INDEX('RAW DATA'!$O:$O,'Row Index'!AJ18)="",IF(INDEX('RAW DATA'!$AB:$AB,'Row Index'!AJ18)="",INDEX('RAW DATA'!$L:$L,'Row Index'!AJ18),INDEX('RAW DATA'!$AB:$AB,'Row Index'!AJ18)),INDEX('RAW DATA'!$O:$O,'Row Index'!AJ18)))</f>
        <v>53.9796059718733</v>
      </c>
      <c r="AK76" s="17" t="n">
        <f aca="false">IF('Row Index'!AK18="","✗",IF(INDEX('RAW DATA'!$O:$O,'Row Index'!AK18)="",IF(INDEX('RAW DATA'!$AB:$AB,'Row Index'!AK18)="",INDEX('RAW DATA'!$L:$L,'Row Index'!AK18),INDEX('RAW DATA'!$AB:$AB,'Row Index'!AK18)),INDEX('RAW DATA'!$O:$O,'Row Index'!AK18)))</f>
        <v>57.0762271850658</v>
      </c>
      <c r="AL76" s="17" t="n">
        <f aca="false">IF('Row Index'!AL18="","✗",IF(INDEX('RAW DATA'!$O:$O,'Row Index'!AL18)="",IF(INDEX('RAW DATA'!$AB:$AB,'Row Index'!AL18)="",INDEX('RAW DATA'!$L:$L,'Row Index'!AL18),INDEX('RAW DATA'!$AB:$AB,'Row Index'!AL18)),INDEX('RAW DATA'!$O:$O,'Row Index'!AL18)))</f>
        <v>57.4101062974504</v>
      </c>
      <c r="AM76" s="17" t="n">
        <f aca="false">IF('Row Index'!AM18="","✗",IF(INDEX('RAW DATA'!$O:$O,'Row Index'!AM18)="",IF(INDEX('RAW DATA'!$AB:$AB,'Row Index'!AM18)="",INDEX('RAW DATA'!$L:$L,'Row Index'!AM18),INDEX('RAW DATA'!$AB:$AB,'Row Index'!AM18)),INDEX('RAW DATA'!$O:$O,'Row Index'!AM18)))</f>
        <v>61.0361942277516</v>
      </c>
      <c r="AN76" s="17" t="n">
        <f aca="false">IF('Row Index'!AN18="","✗",IF(INDEX('RAW DATA'!$O:$O,'Row Index'!AN18)="",IF(INDEX('RAW DATA'!$AB:$AB,'Row Index'!AN18)="",INDEX('RAW DATA'!$L:$L,'Row Index'!AN18),INDEX('RAW DATA'!$AB:$AB,'Row Index'!AN18)),INDEX('RAW DATA'!$O:$O,'Row Index'!AN18)))</f>
        <v>61.3008995846921</v>
      </c>
      <c r="AO76" s="17" t="n">
        <f aca="false">IF('Row Index'!AO18="","✗",IF(INDEX('RAW DATA'!$O:$O,'Row Index'!AO18)="",IF(INDEX('RAW DATA'!$AB:$AB,'Row Index'!AO18)="",INDEX('RAW DATA'!$L:$L,'Row Index'!AO18),INDEX('RAW DATA'!$AB:$AB,'Row Index'!AO18)),INDEX('RAW DATA'!$O:$O,'Row Index'!AO18)))</f>
        <v>65.7770143357941</v>
      </c>
      <c r="AP76" s="17" t="n">
        <f aca="false">IF('Row Index'!AP18="","✗",IF(INDEX('RAW DATA'!$O:$O,'Row Index'!AP18)="",IF(INDEX('RAW DATA'!$AB:$AB,'Row Index'!AP18)="",INDEX('RAW DATA'!$L:$L,'Row Index'!AP18),INDEX('RAW DATA'!$AB:$AB,'Row Index'!AP18)),INDEX('RAW DATA'!$O:$O,'Row Index'!AP18)))</f>
        <v>66.139468967375</v>
      </c>
      <c r="AQ76" s="17" t="n">
        <f aca="false">IF('Row Index'!AQ18="","✗",IF(INDEX('RAW DATA'!$O:$O,'Row Index'!AQ18)="",IF(INDEX('RAW DATA'!$AB:$AB,'Row Index'!AQ18)="",INDEX('RAW DATA'!$L:$L,'Row Index'!AQ18),INDEX('RAW DATA'!$AB:$AB,'Row Index'!AQ18)),INDEX('RAW DATA'!$O:$O,'Row Index'!AQ18)))</f>
        <v>67.5278540993056</v>
      </c>
    </row>
    <row r="77" customFormat="false" ht="15" hidden="false" customHeight="false" outlineLevel="0" collapsed="false">
      <c r="A77" s="15" t="s">
        <v>204</v>
      </c>
      <c r="B77" s="16" t="s">
        <v>153</v>
      </c>
      <c r="C77" s="17" t="n">
        <f aca="false">IF('Row Index'!C19="","✗",IF(INDEX('RAW DATA'!$O:$O,'Row Index'!C19)="",IF(INDEX('RAW DATA'!$AB:$AB,'Row Index'!C19)="",INDEX('RAW DATA'!$L:$L,'Row Index'!C19),INDEX('RAW DATA'!$AB:$AB,'Row Index'!C19)),INDEX('RAW DATA'!$O:$O,'Row Index'!C19)))</f>
        <v>38.6430556754446</v>
      </c>
      <c r="D77" s="17" t="n">
        <f aca="false">IF('Row Index'!D19="","✗",IF(INDEX('RAW DATA'!$O:$O,'Row Index'!D19)="",IF(INDEX('RAW DATA'!$AB:$AB,'Row Index'!D19)="",INDEX('RAW DATA'!$L:$L,'Row Index'!D19),INDEX('RAW DATA'!$AB:$AB,'Row Index'!D19)),INDEX('RAW DATA'!$O:$O,'Row Index'!D19)))</f>
        <v>37.28375622711</v>
      </c>
      <c r="E77" s="17" t="n">
        <f aca="false">IF('Row Index'!E19="","✗",IF(INDEX('RAW DATA'!$O:$O,'Row Index'!E19)="",IF(INDEX('RAW DATA'!$AB:$AB,'Row Index'!E19)="",INDEX('RAW DATA'!$L:$L,'Row Index'!E19),INDEX('RAW DATA'!$AB:$AB,'Row Index'!E19)),INDEX('RAW DATA'!$O:$O,'Row Index'!E19)))</f>
        <v>41.8940872056881</v>
      </c>
      <c r="F77" s="17" t="n">
        <f aca="false">IF('Row Index'!F19="","✗",IF(INDEX('RAW DATA'!$O:$O,'Row Index'!F19)="",IF(INDEX('RAW DATA'!$AB:$AB,'Row Index'!F19)="",INDEX('RAW DATA'!$L:$L,'Row Index'!F19),INDEX('RAW DATA'!$AB:$AB,'Row Index'!F19)),INDEX('RAW DATA'!$O:$O,'Row Index'!F19)))</f>
        <v>35.6181913710741</v>
      </c>
      <c r="G77" s="17" t="n">
        <f aca="false">IF('Row Index'!G19="","✗",IF(INDEX('RAW DATA'!$O:$O,'Row Index'!G19)="",IF(INDEX('RAW DATA'!$AB:$AB,'Row Index'!G19)="",INDEX('RAW DATA'!$L:$L,'Row Index'!G19),INDEX('RAW DATA'!$AB:$AB,'Row Index'!G19)),INDEX('RAW DATA'!$O:$O,'Row Index'!G19)))</f>
        <v>38.2433149169809</v>
      </c>
      <c r="H77" s="17" t="n">
        <f aca="false">IF('Row Index'!H19="","✗",IF(INDEX('RAW DATA'!$O:$O,'Row Index'!H19)="",IF(INDEX('RAW DATA'!$AB:$AB,'Row Index'!H19)="",INDEX('RAW DATA'!$L:$L,'Row Index'!H19),INDEX('RAW DATA'!$AB:$AB,'Row Index'!H19)),INDEX('RAW DATA'!$O:$O,'Row Index'!H19)))</f>
        <v>34.8032633460753</v>
      </c>
      <c r="I77" s="17" t="n">
        <f aca="false">IF('Row Index'!I19="","✗",IF(INDEX('RAW DATA'!$O:$O,'Row Index'!I19)="",IF(INDEX('RAW DATA'!$AB:$AB,'Row Index'!I19)="",INDEX('RAW DATA'!$L:$L,'Row Index'!I19),INDEX('RAW DATA'!$AB:$AB,'Row Index'!I19)),INDEX('RAW DATA'!$O:$O,'Row Index'!I19)))</f>
        <v>36.0627364999864</v>
      </c>
      <c r="J77" s="17" t="n">
        <f aca="false">IF('Row Index'!J19="","✗",IF(INDEX('RAW DATA'!$O:$O,'Row Index'!J19)="",IF(INDEX('RAW DATA'!$AB:$AB,'Row Index'!J19)="",INDEX('RAW DATA'!$L:$L,'Row Index'!J19),INDEX('RAW DATA'!$AB:$AB,'Row Index'!J19)),INDEX('RAW DATA'!$O:$O,'Row Index'!J19)))</f>
        <v>33.8609000285368</v>
      </c>
      <c r="K77" s="17" t="n">
        <f aca="false">IF('Row Index'!K19="","✗",IF(INDEX('RAW DATA'!$O:$O,'Row Index'!K19)="",IF(INDEX('RAW DATA'!$AB:$AB,'Row Index'!K19)="",INDEX('RAW DATA'!$L:$L,'Row Index'!K19),INDEX('RAW DATA'!$AB:$AB,'Row Index'!K19)),INDEX('RAW DATA'!$O:$O,'Row Index'!K19)))</f>
        <v>41.080740539247</v>
      </c>
      <c r="L77" s="17" t="n">
        <f aca="false">IF('Row Index'!L19="","✗",IF(INDEX('RAW DATA'!$O:$O,'Row Index'!L19)="",IF(INDEX('RAW DATA'!$AB:$AB,'Row Index'!L19)="",INDEX('RAW DATA'!$L:$L,'Row Index'!L19),INDEX('RAW DATA'!$AB:$AB,'Row Index'!L19)),INDEX('RAW DATA'!$O:$O,'Row Index'!L19)))</f>
        <v>34.3902507141</v>
      </c>
      <c r="M77" s="17" t="n">
        <f aca="false">IF('Row Index'!M19="","✗",IF(INDEX('RAW DATA'!$O:$O,'Row Index'!M19)="",IF(INDEX('RAW DATA'!$AB:$AB,'Row Index'!M19)="",INDEX('RAW DATA'!$L:$L,'Row Index'!M19),INDEX('RAW DATA'!$AB:$AB,'Row Index'!M19)),INDEX('RAW DATA'!$O:$O,'Row Index'!M19)))</f>
        <v>37.4680054007132</v>
      </c>
      <c r="N77" s="17" t="n">
        <f aca="false">IF('Row Index'!N19="","✗",IF(INDEX('RAW DATA'!$O:$O,'Row Index'!N19)="",IF(INDEX('RAW DATA'!$AB:$AB,'Row Index'!N19)="",INDEX('RAW DATA'!$L:$L,'Row Index'!N19),INDEX('RAW DATA'!$AB:$AB,'Row Index'!N19)),INDEX('RAW DATA'!$O:$O,'Row Index'!N19)))</f>
        <v>40.0557317587472</v>
      </c>
      <c r="O77" s="17" t="n">
        <f aca="false">IF('Row Index'!O19="","✗",IF(INDEX('RAW DATA'!$O:$O,'Row Index'!O19)="",IF(INDEX('RAW DATA'!$AB:$AB,'Row Index'!O19)="",INDEX('RAW DATA'!$L:$L,'Row Index'!O19),INDEX('RAW DATA'!$AB:$AB,'Row Index'!O19)),INDEX('RAW DATA'!$O:$O,'Row Index'!O19)))</f>
        <v>38.8828838019142</v>
      </c>
      <c r="P77" s="17" t="n">
        <f aca="false">IF('Row Index'!P19="","✗",IF(INDEX('RAW DATA'!$O:$O,'Row Index'!P19)="",IF(INDEX('RAW DATA'!$AB:$AB,'Row Index'!P19)="",INDEX('RAW DATA'!$L:$L,'Row Index'!P19),INDEX('RAW DATA'!$AB:$AB,'Row Index'!P19)),INDEX('RAW DATA'!$O:$O,'Row Index'!P19)))</f>
        <v>38.2788015470032</v>
      </c>
      <c r="Q77" s="17" t="n">
        <f aca="false">IF('Row Index'!Q19="","✗",IF(INDEX('RAW DATA'!$O:$O,'Row Index'!Q19)="",IF(INDEX('RAW DATA'!$AB:$AB,'Row Index'!Q19)="",INDEX('RAW DATA'!$L:$L,'Row Index'!Q19),INDEX('RAW DATA'!$AB:$AB,'Row Index'!Q19)),INDEX('RAW DATA'!$O:$O,'Row Index'!Q19)))</f>
        <v>38.0104572168088</v>
      </c>
      <c r="R77" s="17" t="n">
        <f aca="false">IF('Row Index'!R19="","✗",IF(INDEX('RAW DATA'!$O:$O,'Row Index'!R19)="",IF(INDEX('RAW DATA'!$AB:$AB,'Row Index'!R19)="",INDEX('RAW DATA'!$L:$L,'Row Index'!R19),INDEX('RAW DATA'!$AB:$AB,'Row Index'!R19)),INDEX('RAW DATA'!$O:$O,'Row Index'!R19)))</f>
        <v>38.8928113163169</v>
      </c>
      <c r="S77" s="17" t="n">
        <f aca="false">IF('Row Index'!S19="","✗",IF(INDEX('RAW DATA'!$O:$O,'Row Index'!S19)="",IF(INDEX('RAW DATA'!$AB:$AB,'Row Index'!S19)="",INDEX('RAW DATA'!$L:$L,'Row Index'!S19),INDEX('RAW DATA'!$AB:$AB,'Row Index'!S19)),INDEX('RAW DATA'!$O:$O,'Row Index'!S19)))</f>
        <v>38.8097723326159</v>
      </c>
      <c r="T77" s="17" t="n">
        <f aca="false">IF('Row Index'!T19="","✗",IF(INDEX('RAW DATA'!$O:$O,'Row Index'!T19)="",IF(INDEX('RAW DATA'!$AB:$AB,'Row Index'!T19)="",INDEX('RAW DATA'!$L:$L,'Row Index'!T19),INDEX('RAW DATA'!$AB:$AB,'Row Index'!T19)),INDEX('RAW DATA'!$O:$O,'Row Index'!T19)))</f>
        <v>36.9661859407177</v>
      </c>
      <c r="U77" s="17" t="n">
        <f aca="false">IF('Row Index'!U19="","✗",IF(INDEX('RAW DATA'!$O:$O,'Row Index'!U19)="",IF(INDEX('RAW DATA'!$AB:$AB,'Row Index'!U19)="",INDEX('RAW DATA'!$L:$L,'Row Index'!U19),INDEX('RAW DATA'!$AB:$AB,'Row Index'!U19)),INDEX('RAW DATA'!$O:$O,'Row Index'!U19)))</f>
        <v>41.544792051808</v>
      </c>
      <c r="V77" s="26" t="str">
        <f aca="false">IF('Row Index'!V19="","✗",IF(INDEX('RAW DATA'!$O:$O,'Row Index'!V19)="",IF(INDEX('RAW DATA'!$AB:$AB,'Row Index'!V19)="",INDEX('RAW DATA'!$L:$L,'Row Index'!V19),INDEX('RAW DATA'!$AB:$AB,'Row Index'!V19)),INDEX('RAW DATA'!$O:$O,'Row Index'!V19)))</f>
        <v>✗</v>
      </c>
      <c r="W77" s="17" t="n">
        <f aca="false">IF('Row Index'!W19="","✗",IF(INDEX('RAW DATA'!$O:$O,'Row Index'!W19)="",IF(INDEX('RAW DATA'!$AB:$AB,'Row Index'!W19)="",INDEX('RAW DATA'!$L:$L,'Row Index'!W19),INDEX('RAW DATA'!$AB:$AB,'Row Index'!W19)),INDEX('RAW DATA'!$O:$O,'Row Index'!W19)))</f>
        <v>38.1992476722919</v>
      </c>
      <c r="X77" s="17" t="n">
        <f aca="false">IF('Row Index'!X19="","✗",IF(INDEX('RAW DATA'!$O:$O,'Row Index'!X19)="",IF(INDEX('RAW DATA'!$AB:$AB,'Row Index'!X19)="",INDEX('RAW DATA'!$L:$L,'Row Index'!X19),INDEX('RAW DATA'!$AB:$AB,'Row Index'!X19)),INDEX('RAW DATA'!$O:$O,'Row Index'!X19)))</f>
        <v>42.933861616771</v>
      </c>
      <c r="Y77" s="17" t="n">
        <f aca="false">IF('Row Index'!Y19="","✗",IF(INDEX('RAW DATA'!$O:$O,'Row Index'!Y19)="",IF(INDEX('RAW DATA'!$AB:$AB,'Row Index'!Y19)="",INDEX('RAW DATA'!$L:$L,'Row Index'!Y19),INDEX('RAW DATA'!$AB:$AB,'Row Index'!Y19)),INDEX('RAW DATA'!$O:$O,'Row Index'!Y19)))</f>
        <v>42.7249217679429</v>
      </c>
      <c r="Z77" s="18" t="n">
        <f aca="false">IF('Row Index'!Z19="","✗",IF(INDEX('RAW DATA'!$O:$O,'Row Index'!Z19)="",IF(INDEX('RAW DATA'!$AB:$AB,'Row Index'!Z19)="",INDEX('RAW DATA'!$L:$L,'Row Index'!Z19),INDEX('RAW DATA'!$AB:$AB,'Row Index'!Z19)),INDEX('RAW DATA'!$O:$O,'Row Index'!Z19)))</f>
        <v>44.6315248236107</v>
      </c>
      <c r="AA77" s="19" t="str">
        <f aca="false">IF('Row Index'!AA19="","⏳",IF(INDEX('RAW DATA'!$O:$O,'Row Index'!AA19)="",IF(INDEX('RAW DATA'!$AB:$AB,'Row Index'!AA19)="",INDEX('RAW DATA'!$L:$L,'Row Index'!AA19),INDEX('RAW DATA'!$AB:$AB,'Row Index'!AA19)),INDEX('RAW DATA'!$O:$O,'Row Index'!AA19)))</f>
        <v>⏳</v>
      </c>
      <c r="AB77" s="17" t="n">
        <f aca="false">IF('Row Index'!AB19="","✗",IF(INDEX('RAW DATA'!$O:$O,'Row Index'!AB19)="",IF(INDEX('RAW DATA'!$AB:$AB,'Row Index'!AB19)="",INDEX('RAW DATA'!$L:$L,'Row Index'!AB19),INDEX('RAW DATA'!$AB:$AB,'Row Index'!AB19)),INDEX('RAW DATA'!$O:$O,'Row Index'!AB19)))</f>
        <v>45.5248050639449</v>
      </c>
      <c r="AC77" s="17" t="n">
        <f aca="false">IF('Row Index'!AC19="","✗",IF(INDEX('RAW DATA'!$O:$O,'Row Index'!AC19)="",IF(INDEX('RAW DATA'!$AB:$AB,'Row Index'!AC19)="",INDEX('RAW DATA'!$L:$L,'Row Index'!AC19),INDEX('RAW DATA'!$AB:$AB,'Row Index'!AC19)),INDEX('RAW DATA'!$O:$O,'Row Index'!AC19)))</f>
        <v>44.0131888085886</v>
      </c>
      <c r="AD77" s="17" t="n">
        <f aca="false">IF('Row Index'!AD19="","✗",IF(INDEX('RAW DATA'!$O:$O,'Row Index'!AD19)="",IF(INDEX('RAW DATA'!$AB:$AB,'Row Index'!AD19)="",INDEX('RAW DATA'!$L:$L,'Row Index'!AD19),INDEX('RAW DATA'!$AB:$AB,'Row Index'!AD19)),INDEX('RAW DATA'!$O:$O,'Row Index'!AD19)))</f>
        <v>49.0410958089285</v>
      </c>
      <c r="AE77" s="17" t="n">
        <f aca="false">IF('Row Index'!AE19="","✗",IF(INDEX('RAW DATA'!$O:$O,'Row Index'!AE19)="",IF(INDEX('RAW DATA'!$AB:$AB,'Row Index'!AE19)="",INDEX('RAW DATA'!$L:$L,'Row Index'!AE19),INDEX('RAW DATA'!$AB:$AB,'Row Index'!AE19)),INDEX('RAW DATA'!$O:$O,'Row Index'!AE19)))</f>
        <v>48.9712163717303</v>
      </c>
      <c r="AF77" s="17" t="n">
        <f aca="false">IF('Row Index'!AF19="","✗",IF(INDEX('RAW DATA'!$O:$O,'Row Index'!AF19)="",IF(INDEX('RAW DATA'!$AB:$AB,'Row Index'!AF19)="",INDEX('RAW DATA'!$L:$L,'Row Index'!AF19),INDEX('RAW DATA'!$AB:$AB,'Row Index'!AF19)),INDEX('RAW DATA'!$O:$O,'Row Index'!AF19)))</f>
        <v>52.7094336492847</v>
      </c>
      <c r="AG77" s="17" t="n">
        <f aca="false">IF('Row Index'!AG19="","✗",IF(INDEX('RAW DATA'!$O:$O,'Row Index'!AG19)="",IF(INDEX('RAW DATA'!$AB:$AB,'Row Index'!AG19)="",INDEX('RAW DATA'!$L:$L,'Row Index'!AG19),INDEX('RAW DATA'!$AB:$AB,'Row Index'!AG19)),INDEX('RAW DATA'!$O:$O,'Row Index'!AG19)))</f>
        <v>48.6233850843141</v>
      </c>
      <c r="AH77" s="17" t="n">
        <f aca="false">IF('Row Index'!AH19="","✗",IF(INDEX('RAW DATA'!$O:$O,'Row Index'!AH19)="",IF(INDEX('RAW DATA'!$AB:$AB,'Row Index'!AH19)="",INDEX('RAW DATA'!$L:$L,'Row Index'!AH19),INDEX('RAW DATA'!$AB:$AB,'Row Index'!AH19)),INDEX('RAW DATA'!$O:$O,'Row Index'!AH19)))</f>
        <v>52.1302594969799</v>
      </c>
      <c r="AI77" s="17" t="n">
        <f aca="false">IF('Row Index'!AI19="","✗",IF(INDEX('RAW DATA'!$O:$O,'Row Index'!AI19)="",IF(INDEX('RAW DATA'!$AB:$AB,'Row Index'!AI19)="",INDEX('RAW DATA'!$L:$L,'Row Index'!AI19),INDEX('RAW DATA'!$AB:$AB,'Row Index'!AI19)),INDEX('RAW DATA'!$O:$O,'Row Index'!AI19)))</f>
        <v>56.6785243460443</v>
      </c>
      <c r="AJ77" s="17" t="n">
        <f aca="false">IF('Row Index'!AJ19="","✗",IF(INDEX('RAW DATA'!$O:$O,'Row Index'!AJ19)="",IF(INDEX('RAW DATA'!$AB:$AB,'Row Index'!AJ19)="",INDEX('RAW DATA'!$L:$L,'Row Index'!AJ19),INDEX('RAW DATA'!$AB:$AB,'Row Index'!AJ19)),INDEX('RAW DATA'!$O:$O,'Row Index'!AJ19)))</f>
        <v>53.9185862278355</v>
      </c>
      <c r="AK77" s="17" t="n">
        <f aca="false">IF('Row Index'!AK19="","✗",IF(INDEX('RAW DATA'!$O:$O,'Row Index'!AK19)="",IF(INDEX('RAW DATA'!$AB:$AB,'Row Index'!AK19)="",INDEX('RAW DATA'!$L:$L,'Row Index'!AK19),INDEX('RAW DATA'!$AB:$AB,'Row Index'!AK19)),INDEX('RAW DATA'!$O:$O,'Row Index'!AK19)))</f>
        <v>59.5423185237826</v>
      </c>
      <c r="AL77" s="17" t="n">
        <f aca="false">IF('Row Index'!AL19="","✗",IF(INDEX('RAW DATA'!$O:$O,'Row Index'!AL19)="",IF(INDEX('RAW DATA'!$AB:$AB,'Row Index'!AL19)="",INDEX('RAW DATA'!$L:$L,'Row Index'!AL19),INDEX('RAW DATA'!$AB:$AB,'Row Index'!AL19)),INDEX('RAW DATA'!$O:$O,'Row Index'!AL19)))</f>
        <v>57.9501821352323</v>
      </c>
      <c r="AM77" s="17" t="n">
        <f aca="false">IF('Row Index'!AM19="","✗",IF(INDEX('RAW DATA'!$O:$O,'Row Index'!AM19)="",IF(INDEX('RAW DATA'!$AB:$AB,'Row Index'!AM19)="",INDEX('RAW DATA'!$L:$L,'Row Index'!AM19),INDEX('RAW DATA'!$AB:$AB,'Row Index'!AM19)),INDEX('RAW DATA'!$O:$O,'Row Index'!AM19)))</f>
        <v>62.7776044326169</v>
      </c>
      <c r="AN77" s="17" t="n">
        <f aca="false">IF('Row Index'!AN19="","✗",IF(INDEX('RAW DATA'!$O:$O,'Row Index'!AN19)="",IF(INDEX('RAW DATA'!$AB:$AB,'Row Index'!AN19)="",INDEX('RAW DATA'!$L:$L,'Row Index'!AN19),INDEX('RAW DATA'!$AB:$AB,'Row Index'!AN19)),INDEX('RAW DATA'!$O:$O,'Row Index'!AN19)))</f>
        <v>62.9370971493268</v>
      </c>
      <c r="AO77" s="17" t="n">
        <f aca="false">IF('Row Index'!AO19="","✗",IF(INDEX('RAW DATA'!$O:$O,'Row Index'!AO19)="",IF(INDEX('RAW DATA'!$AB:$AB,'Row Index'!AO19)="",INDEX('RAW DATA'!$L:$L,'Row Index'!AO19),INDEX('RAW DATA'!$AB:$AB,'Row Index'!AO19)),INDEX('RAW DATA'!$O:$O,'Row Index'!AO19)))</f>
        <v>66.0378393019209</v>
      </c>
      <c r="AP77" s="17" t="n">
        <f aca="false">IF('Row Index'!AP19="","✗",IF(INDEX('RAW DATA'!$O:$O,'Row Index'!AP19)="",IF(INDEX('RAW DATA'!$AB:$AB,'Row Index'!AP19)="",INDEX('RAW DATA'!$L:$L,'Row Index'!AP19),INDEX('RAW DATA'!$AB:$AB,'Row Index'!AP19)),INDEX('RAW DATA'!$O:$O,'Row Index'!AP19)))</f>
        <v>66.47807845448</v>
      </c>
      <c r="AQ77" s="17" t="n">
        <f aca="false">IF('Row Index'!AQ19="","✗",IF(INDEX('RAW DATA'!$O:$O,'Row Index'!AQ19)="",IF(INDEX('RAW DATA'!$AB:$AB,'Row Index'!AQ19)="",INDEX('RAW DATA'!$L:$L,'Row Index'!AQ19),INDEX('RAW DATA'!$AB:$AB,'Row Index'!AQ19)),INDEX('RAW DATA'!$O:$O,'Row Index'!AQ19)))</f>
        <v>68.2355646288721</v>
      </c>
    </row>
    <row r="78" customFormat="false" ht="15" hidden="false" customHeight="false" outlineLevel="0" collapsed="false">
      <c r="A78" s="15" t="s">
        <v>207</v>
      </c>
      <c r="B78" s="16" t="s">
        <v>153</v>
      </c>
      <c r="C78" s="17" t="n">
        <f aca="false">IF('Row Index'!C20="","✗",IF(INDEX('RAW DATA'!$O:$O,'Row Index'!C20)="",IF(INDEX('RAW DATA'!$AB:$AB,'Row Index'!C20)="",INDEX('RAW DATA'!$L:$L,'Row Index'!C20),INDEX('RAW DATA'!$AB:$AB,'Row Index'!C20)),INDEX('RAW DATA'!$O:$O,'Row Index'!C20)))</f>
        <v>40.5988754737517</v>
      </c>
      <c r="D78" s="17" t="n">
        <f aca="false">IF('Row Index'!D20="","✗",IF(INDEX('RAW DATA'!$O:$O,'Row Index'!D20)="",IF(INDEX('RAW DATA'!$AB:$AB,'Row Index'!D20)="",INDEX('RAW DATA'!$L:$L,'Row Index'!D20),INDEX('RAW DATA'!$AB:$AB,'Row Index'!D20)),INDEX('RAW DATA'!$O:$O,'Row Index'!D20)))</f>
        <v>36.7401532788216</v>
      </c>
      <c r="E78" s="17" t="n">
        <f aca="false">IF('Row Index'!E20="","✗",IF(INDEX('RAW DATA'!$O:$O,'Row Index'!E20)="",IF(INDEX('RAW DATA'!$AB:$AB,'Row Index'!E20)="",INDEX('RAW DATA'!$L:$L,'Row Index'!E20),INDEX('RAW DATA'!$AB:$AB,'Row Index'!E20)),INDEX('RAW DATA'!$O:$O,'Row Index'!E20)))</f>
        <v>44.1654347172532</v>
      </c>
      <c r="F78" s="17" t="n">
        <f aca="false">IF('Row Index'!F20="","✗",IF(INDEX('RAW DATA'!$O:$O,'Row Index'!F20)="",IF(INDEX('RAW DATA'!$AB:$AB,'Row Index'!F20)="",INDEX('RAW DATA'!$L:$L,'Row Index'!F20),INDEX('RAW DATA'!$AB:$AB,'Row Index'!F20)),INDEX('RAW DATA'!$O:$O,'Row Index'!F20)))</f>
        <v>34.3587963705831</v>
      </c>
      <c r="G78" s="17" t="n">
        <f aca="false">IF('Row Index'!G20="","✗",IF(INDEX('RAW DATA'!$O:$O,'Row Index'!G20)="",IF(INDEX('RAW DATA'!$AB:$AB,'Row Index'!G20)="",INDEX('RAW DATA'!$L:$L,'Row Index'!G20),INDEX('RAW DATA'!$AB:$AB,'Row Index'!G20)),INDEX('RAW DATA'!$O:$O,'Row Index'!G20)))</f>
        <v>43.1046158965052</v>
      </c>
      <c r="H78" s="17" t="n">
        <f aca="false">IF('Row Index'!H20="","✗",IF(INDEX('RAW DATA'!$O:$O,'Row Index'!H20)="",IF(INDEX('RAW DATA'!$AB:$AB,'Row Index'!H20)="",INDEX('RAW DATA'!$L:$L,'Row Index'!H20),INDEX('RAW DATA'!$AB:$AB,'Row Index'!H20)),INDEX('RAW DATA'!$O:$O,'Row Index'!H20)))</f>
        <v>35.3407000672153</v>
      </c>
      <c r="I78" s="17" t="n">
        <f aca="false">IF('Row Index'!I20="","✗",IF(INDEX('RAW DATA'!$O:$O,'Row Index'!I20)="",IF(INDEX('RAW DATA'!$AB:$AB,'Row Index'!I20)="",INDEX('RAW DATA'!$L:$L,'Row Index'!I20),INDEX('RAW DATA'!$AB:$AB,'Row Index'!I20)),INDEX('RAW DATA'!$O:$O,'Row Index'!I20)))</f>
        <v>40.6663254395061</v>
      </c>
      <c r="J78" s="17" t="n">
        <f aca="false">IF('Row Index'!J20="","✗",IF(INDEX('RAW DATA'!$O:$O,'Row Index'!J20)="",IF(INDEX('RAW DATA'!$AB:$AB,'Row Index'!J20)="",INDEX('RAW DATA'!$L:$L,'Row Index'!J20),INDEX('RAW DATA'!$AB:$AB,'Row Index'!J20)),INDEX('RAW DATA'!$O:$O,'Row Index'!J20)))</f>
        <v>35.7596352298196</v>
      </c>
      <c r="K78" s="17" t="n">
        <f aca="false">IF('Row Index'!K20="","✗",IF(INDEX('RAW DATA'!$O:$O,'Row Index'!K20)="",IF(INDEX('RAW DATA'!$AB:$AB,'Row Index'!K20)="",INDEX('RAW DATA'!$L:$L,'Row Index'!K20),INDEX('RAW DATA'!$AB:$AB,'Row Index'!K20)),INDEX('RAW DATA'!$O:$O,'Row Index'!K20)))</f>
        <v>43.552515552977</v>
      </c>
      <c r="L78" s="17" t="n">
        <f aca="false">IF('Row Index'!L20="","✗",IF(INDEX('RAW DATA'!$O:$O,'Row Index'!L20)="",IF(INDEX('RAW DATA'!$AB:$AB,'Row Index'!L20)="",INDEX('RAW DATA'!$L:$L,'Row Index'!L20),INDEX('RAW DATA'!$AB:$AB,'Row Index'!L20)),INDEX('RAW DATA'!$O:$O,'Row Index'!L20)))</f>
        <v>34.8926264036893</v>
      </c>
      <c r="M78" s="17" t="n">
        <f aca="false">IF('Row Index'!M20="","✗",IF(INDEX('RAW DATA'!$O:$O,'Row Index'!M20)="",IF(INDEX('RAW DATA'!$AB:$AB,'Row Index'!M20)="",INDEX('RAW DATA'!$L:$L,'Row Index'!M20),INDEX('RAW DATA'!$AB:$AB,'Row Index'!M20)),INDEX('RAW DATA'!$O:$O,'Row Index'!M20)))</f>
        <v>41.8758753476551</v>
      </c>
      <c r="N78" s="17" t="n">
        <f aca="false">IF('Row Index'!N20="","✗",IF(INDEX('RAW DATA'!$O:$O,'Row Index'!N20)="",IF(INDEX('RAW DATA'!$AB:$AB,'Row Index'!N20)="",INDEX('RAW DATA'!$L:$L,'Row Index'!N20),INDEX('RAW DATA'!$AB:$AB,'Row Index'!N20)),INDEX('RAW DATA'!$O:$O,'Row Index'!N20)))</f>
        <v>41.0028631096142</v>
      </c>
      <c r="O78" s="17" t="n">
        <f aca="false">IF('Row Index'!O20="","✗",IF(INDEX('RAW DATA'!$O:$O,'Row Index'!O20)="",IF(INDEX('RAW DATA'!$AB:$AB,'Row Index'!O20)="",INDEX('RAW DATA'!$L:$L,'Row Index'!O20),INDEX('RAW DATA'!$AB:$AB,'Row Index'!O20)),INDEX('RAW DATA'!$O:$O,'Row Index'!O20)))</f>
        <v>40.6532422193092</v>
      </c>
      <c r="P78" s="17" t="n">
        <f aca="false">IF('Row Index'!P20="","✗",IF(INDEX('RAW DATA'!$O:$O,'Row Index'!P20)="",IF(INDEX('RAW DATA'!$AB:$AB,'Row Index'!P20)="",INDEX('RAW DATA'!$L:$L,'Row Index'!P20),INDEX('RAW DATA'!$AB:$AB,'Row Index'!P20)),INDEX('RAW DATA'!$O:$O,'Row Index'!P20)))</f>
        <v>40.2466408516501</v>
      </c>
      <c r="Q78" s="21" t="n">
        <f aca="false">IF('Row Index'!Q20="","✗",IF(INDEX('RAW DATA'!$O:$O,'Row Index'!Q20)="",IF(INDEX('RAW DATA'!$AB:$AB,'Row Index'!Q20)="",INDEX('RAW DATA'!$L:$L,'Row Index'!Q20),INDEX('RAW DATA'!$AB:$AB,'Row Index'!Q20)),INDEX('RAW DATA'!$O:$O,'Row Index'!Q20)))</f>
        <v>41.3910174741696</v>
      </c>
      <c r="R78" s="26" t="str">
        <f aca="false">IF('Row Index'!R20="","✗",IF(INDEX('RAW DATA'!$O:$O,'Row Index'!R20)="",IF(INDEX('RAW DATA'!$AB:$AB,'Row Index'!R20)="",INDEX('RAW DATA'!$L:$L,'Row Index'!R20),INDEX('RAW DATA'!$AB:$AB,'Row Index'!R20)),INDEX('RAW DATA'!$O:$O,'Row Index'!R20)))</f>
        <v>✗⇲</v>
      </c>
      <c r="S78" s="17" t="n">
        <f aca="false">IF('Row Index'!S20="","✗",IF(INDEX('RAW DATA'!$O:$O,'Row Index'!S20)="",IF(INDEX('RAW DATA'!$AB:$AB,'Row Index'!S20)="",INDEX('RAW DATA'!$L:$L,'Row Index'!S20),INDEX('RAW DATA'!$AB:$AB,'Row Index'!S20)),INDEX('RAW DATA'!$O:$O,'Row Index'!S20)))</f>
        <v>41.9065200539727</v>
      </c>
      <c r="T78" s="17" t="n">
        <f aca="false">IF('Row Index'!T20="","✗",IF(INDEX('RAW DATA'!$O:$O,'Row Index'!T20)="",IF(INDEX('RAW DATA'!$AB:$AB,'Row Index'!T20)="",INDEX('RAW DATA'!$L:$L,'Row Index'!T20),INDEX('RAW DATA'!$AB:$AB,'Row Index'!T20)),INDEX('RAW DATA'!$O:$O,'Row Index'!T20)))</f>
        <v>40.7554544644692</v>
      </c>
      <c r="U78" s="17" t="n">
        <f aca="false">IF('Row Index'!U20="","✗",IF(INDEX('RAW DATA'!$O:$O,'Row Index'!U20)="",IF(INDEX('RAW DATA'!$AB:$AB,'Row Index'!U20)="",INDEX('RAW DATA'!$L:$L,'Row Index'!U20),INDEX('RAW DATA'!$AB:$AB,'Row Index'!U20)),INDEX('RAW DATA'!$O:$O,'Row Index'!U20)))</f>
        <v>44.7609074075178</v>
      </c>
      <c r="V78" s="18" t="n">
        <f aca="false">IF('Row Index'!V20="","✗",IF(INDEX('RAW DATA'!$O:$O,'Row Index'!V20)="",IF(INDEX('RAW DATA'!$AB:$AB,'Row Index'!V20)="",INDEX('RAW DATA'!$L:$L,'Row Index'!V20),INDEX('RAW DATA'!$AB:$AB,'Row Index'!V20)),INDEX('RAW DATA'!$O:$O,'Row Index'!V20)))</f>
        <v>43.8048572200398</v>
      </c>
      <c r="W78" s="17" t="n">
        <f aca="false">IF('Row Index'!W20="","✗",IF(INDEX('RAW DATA'!$O:$O,'Row Index'!W20)="",IF(INDEX('RAW DATA'!$AB:$AB,'Row Index'!W20)="",INDEX('RAW DATA'!$L:$L,'Row Index'!W20),INDEX('RAW DATA'!$AB:$AB,'Row Index'!W20)),INDEX('RAW DATA'!$O:$O,'Row Index'!W20)))</f>
        <v>42.0415535596217</v>
      </c>
      <c r="X78" s="17" t="n">
        <f aca="false">IF('Row Index'!X20="","✗",IF(INDEX('RAW DATA'!$O:$O,'Row Index'!X20)="",IF(INDEX('RAW DATA'!$AB:$AB,'Row Index'!X20)="",INDEX('RAW DATA'!$L:$L,'Row Index'!X20),INDEX('RAW DATA'!$AB:$AB,'Row Index'!X20)),INDEX('RAW DATA'!$O:$O,'Row Index'!X20)))</f>
        <v>45.8610339812001</v>
      </c>
      <c r="Y78" s="17" t="n">
        <f aca="false">IF('Row Index'!Y20="","✗",IF(INDEX('RAW DATA'!$O:$O,'Row Index'!Y20)="",IF(INDEX('RAW DATA'!$AB:$AB,'Row Index'!Y20)="",INDEX('RAW DATA'!$L:$L,'Row Index'!Y20),INDEX('RAW DATA'!$AB:$AB,'Row Index'!Y20)),INDEX('RAW DATA'!$O:$O,'Row Index'!Y20)))</f>
        <v>45.3495682107534</v>
      </c>
      <c r="Z78" s="18" t="n">
        <f aca="false">IF('Row Index'!Z20="","✗",IF(INDEX('RAW DATA'!$O:$O,'Row Index'!Z20)="",IF(INDEX('RAW DATA'!$AB:$AB,'Row Index'!Z20)="",INDEX('RAW DATA'!$L:$L,'Row Index'!Z20),INDEX('RAW DATA'!$AB:$AB,'Row Index'!Z20)),INDEX('RAW DATA'!$O:$O,'Row Index'!Z20)))</f>
        <v>47.8908634887821</v>
      </c>
      <c r="AA78" s="19" t="str">
        <f aca="false">IF('Row Index'!AA20="","⏳",IF(INDEX('RAW DATA'!$O:$O,'Row Index'!AA20)="",IF(INDEX('RAW DATA'!$AB:$AB,'Row Index'!AA20)="",INDEX('RAW DATA'!$L:$L,'Row Index'!AA20),INDEX('RAW DATA'!$AB:$AB,'Row Index'!AA20)),INDEX('RAW DATA'!$O:$O,'Row Index'!AA20)))</f>
        <v>⏳</v>
      </c>
      <c r="AB78" s="17" t="n">
        <f aca="false">IF('Row Index'!AB20="","✗",IF(INDEX('RAW DATA'!$O:$O,'Row Index'!AB20)="",IF(INDEX('RAW DATA'!$AB:$AB,'Row Index'!AB20)="",INDEX('RAW DATA'!$L:$L,'Row Index'!AB20),INDEX('RAW DATA'!$AB:$AB,'Row Index'!AB20)),INDEX('RAW DATA'!$O:$O,'Row Index'!AB20)))</f>
        <v>48.2932950332624</v>
      </c>
      <c r="AC78" s="17" t="n">
        <f aca="false">IF('Row Index'!AC20="","✗",IF(INDEX('RAW DATA'!$O:$O,'Row Index'!AC20)="",IF(INDEX('RAW DATA'!$AB:$AB,'Row Index'!AC20)="",INDEX('RAW DATA'!$L:$L,'Row Index'!AC20),INDEX('RAW DATA'!$AB:$AB,'Row Index'!AC20)),INDEX('RAW DATA'!$O:$O,'Row Index'!AC20)))</f>
        <v>47.5619706713431</v>
      </c>
      <c r="AD78" s="17" t="n">
        <f aca="false">IF('Row Index'!AD20="","✗",IF(INDEX('RAW DATA'!$O:$O,'Row Index'!AD20)="",IF(INDEX('RAW DATA'!$AB:$AB,'Row Index'!AD20)="",INDEX('RAW DATA'!$L:$L,'Row Index'!AD20),INDEX('RAW DATA'!$AB:$AB,'Row Index'!AD20)),INDEX('RAW DATA'!$O:$O,'Row Index'!AD20)))</f>
        <v>51.1233054461605</v>
      </c>
      <c r="AE78" s="17" t="n">
        <f aca="false">IF('Row Index'!AE20="","✗",IF(INDEX('RAW DATA'!$O:$O,'Row Index'!AE20)="",IF(INDEX('RAW DATA'!$AB:$AB,'Row Index'!AE20)="",INDEX('RAW DATA'!$L:$L,'Row Index'!AE20),INDEX('RAW DATA'!$AB:$AB,'Row Index'!AE20)),INDEX('RAW DATA'!$O:$O,'Row Index'!AE20)))</f>
        <v>50.7910438192381</v>
      </c>
      <c r="AF78" s="17" t="n">
        <f aca="false">IF('Row Index'!AF20="","✗",IF(INDEX('RAW DATA'!$O:$O,'Row Index'!AF20)="",IF(INDEX('RAW DATA'!$AB:$AB,'Row Index'!AF20)="",INDEX('RAW DATA'!$L:$L,'Row Index'!AF20),INDEX('RAW DATA'!$AB:$AB,'Row Index'!AF20)),INDEX('RAW DATA'!$O:$O,'Row Index'!AF20)))</f>
        <v>53.6568721744117</v>
      </c>
      <c r="AG78" s="17" t="n">
        <f aca="false">IF('Row Index'!AG20="","✗",IF(INDEX('RAW DATA'!$O:$O,'Row Index'!AG20)="",IF(INDEX('RAW DATA'!$AB:$AB,'Row Index'!AG20)="",INDEX('RAW DATA'!$L:$L,'Row Index'!AG20),INDEX('RAW DATA'!$AB:$AB,'Row Index'!AG20)),INDEX('RAW DATA'!$O:$O,'Row Index'!AG20)))</f>
        <v>51.6492117288691</v>
      </c>
      <c r="AH78" s="17" t="n">
        <f aca="false">IF('Row Index'!AH20="","✗",IF(INDEX('RAW DATA'!$O:$O,'Row Index'!AH20)="",IF(INDEX('RAW DATA'!$AB:$AB,'Row Index'!AH20)="",INDEX('RAW DATA'!$L:$L,'Row Index'!AH20),INDEX('RAW DATA'!$AB:$AB,'Row Index'!AH20)),INDEX('RAW DATA'!$O:$O,'Row Index'!AH20)))</f>
        <v>53.8504390439126</v>
      </c>
      <c r="AI78" s="17" t="n">
        <f aca="false">IF('Row Index'!AI20="","✗",IF(INDEX('RAW DATA'!$O:$O,'Row Index'!AI20)="",IF(INDEX('RAW DATA'!$AB:$AB,'Row Index'!AI20)="",INDEX('RAW DATA'!$L:$L,'Row Index'!AI20),INDEX('RAW DATA'!$AB:$AB,'Row Index'!AI20)),INDEX('RAW DATA'!$O:$O,'Row Index'!AI20)))</f>
        <v>58.5100002709926</v>
      </c>
      <c r="AJ78" s="17" t="n">
        <f aca="false">IF('Row Index'!AJ20="","✗",IF(INDEX('RAW DATA'!$O:$O,'Row Index'!AJ20)="",IF(INDEX('RAW DATA'!$AB:$AB,'Row Index'!AJ20)="",INDEX('RAW DATA'!$L:$L,'Row Index'!AJ20),INDEX('RAW DATA'!$AB:$AB,'Row Index'!AJ20)),INDEX('RAW DATA'!$O:$O,'Row Index'!AJ20)))</f>
        <v>55.8669434892091</v>
      </c>
      <c r="AK78" s="17" t="n">
        <f aca="false">IF('Row Index'!AK20="","✗",IF(INDEX('RAW DATA'!$O:$O,'Row Index'!AK20)="",IF(INDEX('RAW DATA'!$AB:$AB,'Row Index'!AK20)="",INDEX('RAW DATA'!$L:$L,'Row Index'!AK20),INDEX('RAW DATA'!$AB:$AB,'Row Index'!AK20)),INDEX('RAW DATA'!$O:$O,'Row Index'!AK20)))</f>
        <v>60.528240589418</v>
      </c>
      <c r="AL78" s="17" t="n">
        <f aca="false">IF('Row Index'!AL20="","✗",IF(INDEX('RAW DATA'!$O:$O,'Row Index'!AL20)="",IF(INDEX('RAW DATA'!$AB:$AB,'Row Index'!AL20)="",INDEX('RAW DATA'!$L:$L,'Row Index'!AL20),INDEX('RAW DATA'!$AB:$AB,'Row Index'!AL20)),INDEX('RAW DATA'!$O:$O,'Row Index'!AL20)))</f>
        <v>60.2471985696398</v>
      </c>
      <c r="AM78" s="17" t="n">
        <f aca="false">IF('Row Index'!AM20="","✗",IF(INDEX('RAW DATA'!$O:$O,'Row Index'!AM20)="",IF(INDEX('RAW DATA'!$AB:$AB,'Row Index'!AM20)="",INDEX('RAW DATA'!$L:$L,'Row Index'!AM20),INDEX('RAW DATA'!$AB:$AB,'Row Index'!AM20)),INDEX('RAW DATA'!$O:$O,'Row Index'!AM20)))</f>
        <v>63.9250521250352</v>
      </c>
      <c r="AN78" s="17" t="n">
        <f aca="false">IF('Row Index'!AN20="","✗",IF(INDEX('RAW DATA'!$O:$O,'Row Index'!AN20)="",IF(INDEX('RAW DATA'!$AB:$AB,'Row Index'!AN20)="",INDEX('RAW DATA'!$L:$L,'Row Index'!AN20),INDEX('RAW DATA'!$AB:$AB,'Row Index'!AN20)),INDEX('RAW DATA'!$O:$O,'Row Index'!AN20)))</f>
        <v>64.0812003708604</v>
      </c>
      <c r="AO78" s="17" t="n">
        <f aca="false">IF('Row Index'!AO20="","✗",IF(INDEX('RAW DATA'!$O:$O,'Row Index'!AO20)="",IF(INDEX('RAW DATA'!$AB:$AB,'Row Index'!AO20)="",INDEX('RAW DATA'!$L:$L,'Row Index'!AO20),INDEX('RAW DATA'!$AB:$AB,'Row Index'!AO20)),INDEX('RAW DATA'!$O:$O,'Row Index'!AO20)))</f>
        <v>66.7229413965442</v>
      </c>
      <c r="AP78" s="17" t="n">
        <f aca="false">IF('Row Index'!AP20="","✗",IF(INDEX('RAW DATA'!$O:$O,'Row Index'!AP20)="",IF(INDEX('RAW DATA'!$AB:$AB,'Row Index'!AP20)="",INDEX('RAW DATA'!$L:$L,'Row Index'!AP20),INDEX('RAW DATA'!$AB:$AB,'Row Index'!AP20)),INDEX('RAW DATA'!$O:$O,'Row Index'!AP20)))</f>
        <v>67.1292358110335</v>
      </c>
      <c r="AQ78" s="17" t="n">
        <f aca="false">IF('Row Index'!AQ20="","✗",IF(INDEX('RAW DATA'!$O:$O,'Row Index'!AQ20)="",IF(INDEX('RAW DATA'!$AB:$AB,'Row Index'!AQ20)="",INDEX('RAW DATA'!$L:$L,'Row Index'!AQ20),INDEX('RAW DATA'!$AB:$AB,'Row Index'!AQ20)),INDEX('RAW DATA'!$O:$O,'Row Index'!AQ20)))</f>
        <v>68.6449421233127</v>
      </c>
    </row>
    <row r="79" customFormat="false" ht="15" hidden="false" customHeight="false" outlineLevel="0" collapsed="false">
      <c r="A79" s="15" t="s">
        <v>210</v>
      </c>
      <c r="B79" s="16" t="s">
        <v>153</v>
      </c>
      <c r="C79" s="17" t="n">
        <f aca="false">IF('Row Index'!C21="","✗",IF(INDEX('RAW DATA'!$O:$O,'Row Index'!C21)="",IF(INDEX('RAW DATA'!$AB:$AB,'Row Index'!C21)="",INDEX('RAW DATA'!$L:$L,'Row Index'!C21),INDEX('RAW DATA'!$AB:$AB,'Row Index'!C21)),INDEX('RAW DATA'!$O:$O,'Row Index'!C21)))</f>
        <v>38.5558688128882</v>
      </c>
      <c r="D79" s="17" t="n">
        <f aca="false">IF('Row Index'!D21="","✗",IF(INDEX('RAW DATA'!$O:$O,'Row Index'!D21)="",IF(INDEX('RAW DATA'!$AB:$AB,'Row Index'!D21)="",INDEX('RAW DATA'!$L:$L,'Row Index'!D21),INDEX('RAW DATA'!$AB:$AB,'Row Index'!D21)),INDEX('RAW DATA'!$O:$O,'Row Index'!D21)))</f>
        <v>34.8959518201841</v>
      </c>
      <c r="E79" s="17" t="n">
        <f aca="false">IF('Row Index'!E21="","✗",IF(INDEX('RAW DATA'!$O:$O,'Row Index'!E21)="",IF(INDEX('RAW DATA'!$AB:$AB,'Row Index'!E21)="",INDEX('RAW DATA'!$L:$L,'Row Index'!E21),INDEX('RAW DATA'!$AB:$AB,'Row Index'!E21)),INDEX('RAW DATA'!$O:$O,'Row Index'!E21)))</f>
        <v>40.2862544616312</v>
      </c>
      <c r="F79" s="17" t="n">
        <f aca="false">IF('Row Index'!F21="","✗",IF(INDEX('RAW DATA'!$O:$O,'Row Index'!F21)="",IF(INDEX('RAW DATA'!$AB:$AB,'Row Index'!F21)="",INDEX('RAW DATA'!$L:$L,'Row Index'!F21),INDEX('RAW DATA'!$AB:$AB,'Row Index'!F21)),INDEX('RAW DATA'!$O:$O,'Row Index'!F21)))</f>
        <v>32.0852529883757</v>
      </c>
      <c r="G79" s="17" t="n">
        <f aca="false">IF('Row Index'!G21="","✗",IF(INDEX('RAW DATA'!$O:$O,'Row Index'!G21)="",IF(INDEX('RAW DATA'!$AB:$AB,'Row Index'!G21)="",INDEX('RAW DATA'!$L:$L,'Row Index'!G21),INDEX('RAW DATA'!$AB:$AB,'Row Index'!G21)),INDEX('RAW DATA'!$O:$O,'Row Index'!G21)))</f>
        <v>35.8948246362181</v>
      </c>
      <c r="H79" s="17" t="n">
        <f aca="false">IF('Row Index'!H21="","✗",IF(INDEX('RAW DATA'!$O:$O,'Row Index'!H21)="",IF(INDEX('RAW DATA'!$AB:$AB,'Row Index'!H21)="",INDEX('RAW DATA'!$L:$L,'Row Index'!H21),INDEX('RAW DATA'!$AB:$AB,'Row Index'!H21)),INDEX('RAW DATA'!$O:$O,'Row Index'!H21)))</f>
        <v>35.2287970967832</v>
      </c>
      <c r="I79" s="17" t="n">
        <f aca="false">IF('Row Index'!I21="","✗",IF(INDEX('RAW DATA'!$O:$O,'Row Index'!I21)="",IF(INDEX('RAW DATA'!$AB:$AB,'Row Index'!I21)="",INDEX('RAW DATA'!$L:$L,'Row Index'!I21),INDEX('RAW DATA'!$AB:$AB,'Row Index'!I21)),INDEX('RAW DATA'!$O:$O,'Row Index'!I21)))</f>
        <v>39.0007237771584</v>
      </c>
      <c r="J79" s="17" t="n">
        <f aca="false">IF('Row Index'!J21="","✗",IF(INDEX('RAW DATA'!$O:$O,'Row Index'!J21)="",IF(INDEX('RAW DATA'!$AB:$AB,'Row Index'!J21)="",INDEX('RAW DATA'!$L:$L,'Row Index'!J21),INDEX('RAW DATA'!$AB:$AB,'Row Index'!J21)),INDEX('RAW DATA'!$O:$O,'Row Index'!J21)))</f>
        <v>34.9747685614345</v>
      </c>
      <c r="K79" s="17" t="n">
        <f aca="false">IF('Row Index'!K21="","✗",IF(INDEX('RAW DATA'!$O:$O,'Row Index'!K21)="",IF(INDEX('RAW DATA'!$AB:$AB,'Row Index'!K21)="",INDEX('RAW DATA'!$L:$L,'Row Index'!K21),INDEX('RAW DATA'!$AB:$AB,'Row Index'!K21)),INDEX('RAW DATA'!$O:$O,'Row Index'!K21)))</f>
        <v>44.1968455692462</v>
      </c>
      <c r="L79" s="17" t="n">
        <f aca="false">IF('Row Index'!L21="","✗",IF(INDEX('RAW DATA'!$O:$O,'Row Index'!L21)="",IF(INDEX('RAW DATA'!$AB:$AB,'Row Index'!L21)="",INDEX('RAW DATA'!$L:$L,'Row Index'!L21),INDEX('RAW DATA'!$AB:$AB,'Row Index'!L21)),INDEX('RAW DATA'!$O:$O,'Row Index'!L21)))</f>
        <v>36.9646600200708</v>
      </c>
      <c r="M79" s="17" t="n">
        <f aca="false">IF('Row Index'!M21="","✗",IF(INDEX('RAW DATA'!$O:$O,'Row Index'!M21)="",IF(INDEX('RAW DATA'!$AB:$AB,'Row Index'!M21)="",INDEX('RAW DATA'!$L:$L,'Row Index'!M21),INDEX('RAW DATA'!$AB:$AB,'Row Index'!M21)),INDEX('RAW DATA'!$O:$O,'Row Index'!M21)))</f>
        <v>43.0168711677966</v>
      </c>
      <c r="N79" s="17" t="n">
        <f aca="false">IF('Row Index'!N21="","✗",IF(INDEX('RAW DATA'!$O:$O,'Row Index'!N21)="",IF(INDEX('RAW DATA'!$AB:$AB,'Row Index'!N21)="",INDEX('RAW DATA'!$L:$L,'Row Index'!N21),INDEX('RAW DATA'!$AB:$AB,'Row Index'!N21)),INDEX('RAW DATA'!$O:$O,'Row Index'!N21)))</f>
        <v>47.1765525250677</v>
      </c>
      <c r="O79" s="17" t="n">
        <f aca="false">IF('Row Index'!O21="","✗",IF(INDEX('RAW DATA'!$O:$O,'Row Index'!O21)="",IF(INDEX('RAW DATA'!$AB:$AB,'Row Index'!O21)="",INDEX('RAW DATA'!$L:$L,'Row Index'!O21),INDEX('RAW DATA'!$AB:$AB,'Row Index'!O21)),INDEX('RAW DATA'!$O:$O,'Row Index'!O21)))</f>
        <v>45.6452157912083</v>
      </c>
      <c r="P79" s="17" t="n">
        <f aca="false">IF('Row Index'!P21="","✗",IF(INDEX('RAW DATA'!$O:$O,'Row Index'!P21)="",IF(INDEX('RAW DATA'!$AB:$AB,'Row Index'!P21)="",INDEX('RAW DATA'!$L:$L,'Row Index'!P21),INDEX('RAW DATA'!$AB:$AB,'Row Index'!P21)),INDEX('RAW DATA'!$O:$O,'Row Index'!P21)))</f>
        <v>48.4577867105474</v>
      </c>
      <c r="Q79" s="17" t="n">
        <f aca="false">IF('Row Index'!Q21="","✗",IF(INDEX('RAW DATA'!$O:$O,'Row Index'!Q21)="",IF(INDEX('RAW DATA'!$AB:$AB,'Row Index'!Q21)="",INDEX('RAW DATA'!$L:$L,'Row Index'!Q21),INDEX('RAW DATA'!$AB:$AB,'Row Index'!Q21)),INDEX('RAW DATA'!$O:$O,'Row Index'!Q21)))</f>
        <v>47.7343805320998</v>
      </c>
      <c r="R79" s="17" t="n">
        <f aca="false">IF('Row Index'!R21="","✗",IF(INDEX('RAW DATA'!$O:$O,'Row Index'!R21)="",IF(INDEX('RAW DATA'!$AB:$AB,'Row Index'!R21)="",INDEX('RAW DATA'!$L:$L,'Row Index'!R21),INDEX('RAW DATA'!$AB:$AB,'Row Index'!R21)),INDEX('RAW DATA'!$O:$O,'Row Index'!R21)))</f>
        <v>48.3253690168947</v>
      </c>
      <c r="S79" s="17" t="n">
        <f aca="false">IF('Row Index'!S21="","✗",IF(INDEX('RAW DATA'!$O:$O,'Row Index'!S21)="",IF(INDEX('RAW DATA'!$AB:$AB,'Row Index'!S21)="",INDEX('RAW DATA'!$L:$L,'Row Index'!S21),INDEX('RAW DATA'!$AB:$AB,'Row Index'!S21)),INDEX('RAW DATA'!$O:$O,'Row Index'!S21)))</f>
        <v>45.876870138319</v>
      </c>
      <c r="T79" s="17" t="n">
        <f aca="false">IF('Row Index'!T21="","✗",IF(INDEX('RAW DATA'!$O:$O,'Row Index'!T21)="",IF(INDEX('RAW DATA'!$AB:$AB,'Row Index'!T21)="",INDEX('RAW DATA'!$L:$L,'Row Index'!T21),INDEX('RAW DATA'!$AB:$AB,'Row Index'!T21)),INDEX('RAW DATA'!$O:$O,'Row Index'!T21)))</f>
        <v>48.208666199735</v>
      </c>
      <c r="U79" s="17" t="n">
        <f aca="false">IF('Row Index'!U21="","✗",IF(INDEX('RAW DATA'!$O:$O,'Row Index'!U21)="",IF(INDEX('RAW DATA'!$AB:$AB,'Row Index'!U21)="",INDEX('RAW DATA'!$L:$L,'Row Index'!U21),INDEX('RAW DATA'!$AB:$AB,'Row Index'!U21)),INDEX('RAW DATA'!$O:$O,'Row Index'!U21)))</f>
        <v>51.2363166609498</v>
      </c>
      <c r="V79" s="18" t="n">
        <f aca="false">IF('Row Index'!V21="","✗",IF(INDEX('RAW DATA'!$O:$O,'Row Index'!V21)="",IF(INDEX('RAW DATA'!$AB:$AB,'Row Index'!V21)="",INDEX('RAW DATA'!$L:$L,'Row Index'!V21),INDEX('RAW DATA'!$AB:$AB,'Row Index'!V21)),INDEX('RAW DATA'!$O:$O,'Row Index'!V21)))</f>
        <v>49.5192746112445</v>
      </c>
      <c r="W79" s="17" t="n">
        <f aca="false">IF('Row Index'!W21="","✗",IF(INDEX('RAW DATA'!$O:$O,'Row Index'!W21)="",IF(INDEX('RAW DATA'!$AB:$AB,'Row Index'!W21)="",INDEX('RAW DATA'!$L:$L,'Row Index'!W21),INDEX('RAW DATA'!$AB:$AB,'Row Index'!W21)),INDEX('RAW DATA'!$O:$O,'Row Index'!W21)))</f>
        <v>47.3987338894085</v>
      </c>
      <c r="X79" s="17" t="n">
        <f aca="false">IF('Row Index'!X21="","✗",IF(INDEX('RAW DATA'!$O:$O,'Row Index'!X21)="",IF(INDEX('RAW DATA'!$AB:$AB,'Row Index'!X21)="",INDEX('RAW DATA'!$L:$L,'Row Index'!X21),INDEX('RAW DATA'!$AB:$AB,'Row Index'!X21)),INDEX('RAW DATA'!$O:$O,'Row Index'!X21)))</f>
        <v>51.7651390742288</v>
      </c>
      <c r="Y79" s="17" t="n">
        <f aca="false">IF('Row Index'!Y21="","✗",IF(INDEX('RAW DATA'!$O:$O,'Row Index'!Y21)="",IF(INDEX('RAW DATA'!$AB:$AB,'Row Index'!Y21)="",INDEX('RAW DATA'!$L:$L,'Row Index'!Y21),INDEX('RAW DATA'!$AB:$AB,'Row Index'!Y21)),INDEX('RAW DATA'!$O:$O,'Row Index'!Y21)))</f>
        <v>51.4411496364277</v>
      </c>
      <c r="Z79" s="18" t="n">
        <f aca="false">IF('Row Index'!Z21="","✗",IF(INDEX('RAW DATA'!$O:$O,'Row Index'!Z21)="",IF(INDEX('RAW DATA'!$AB:$AB,'Row Index'!Z21)="",INDEX('RAW DATA'!$L:$L,'Row Index'!Z21),INDEX('RAW DATA'!$AB:$AB,'Row Index'!Z21)),INDEX('RAW DATA'!$O:$O,'Row Index'!Z21)))</f>
        <v>53.3053033250292</v>
      </c>
      <c r="AA79" s="19" t="str">
        <f aca="false">IF('Row Index'!AA21="","⏳",IF(INDEX('RAW DATA'!$O:$O,'Row Index'!AA21)="",IF(INDEX('RAW DATA'!$AB:$AB,'Row Index'!AA21)="",INDEX('RAW DATA'!$L:$L,'Row Index'!AA21),INDEX('RAW DATA'!$AB:$AB,'Row Index'!AA21)),INDEX('RAW DATA'!$O:$O,'Row Index'!AA21)))</f>
        <v>⏳</v>
      </c>
      <c r="AB79" s="17" t="n">
        <f aca="false">IF('Row Index'!AB21="","✗",IF(INDEX('RAW DATA'!$O:$O,'Row Index'!AB21)="",IF(INDEX('RAW DATA'!$AB:$AB,'Row Index'!AB21)="",INDEX('RAW DATA'!$L:$L,'Row Index'!AB21),INDEX('RAW DATA'!$AB:$AB,'Row Index'!AB21)),INDEX('RAW DATA'!$O:$O,'Row Index'!AB21)))</f>
        <v>53.0169228994385</v>
      </c>
      <c r="AC79" s="17" t="n">
        <f aca="false">IF('Row Index'!AC21="","✗",IF(INDEX('RAW DATA'!$O:$O,'Row Index'!AC21)="",IF(INDEX('RAW DATA'!$AB:$AB,'Row Index'!AC21)="",INDEX('RAW DATA'!$L:$L,'Row Index'!AC21),INDEX('RAW DATA'!$AB:$AB,'Row Index'!AC21)),INDEX('RAW DATA'!$O:$O,'Row Index'!AC21)))</f>
        <v>50.5746389339094</v>
      </c>
      <c r="AD79" s="17" t="n">
        <f aca="false">IF('Row Index'!AD21="","✗",IF(INDEX('RAW DATA'!$O:$O,'Row Index'!AD21)="",IF(INDEX('RAW DATA'!$AB:$AB,'Row Index'!AD21)="",INDEX('RAW DATA'!$L:$L,'Row Index'!AD21),INDEX('RAW DATA'!$AB:$AB,'Row Index'!AD21)),INDEX('RAW DATA'!$O:$O,'Row Index'!AD21)))</f>
        <v>53.9755539382612</v>
      </c>
      <c r="AE79" s="17" t="n">
        <f aca="false">IF('Row Index'!AE21="","✗",IF(INDEX('RAW DATA'!$O:$O,'Row Index'!AE21)="",IF(INDEX('RAW DATA'!$AB:$AB,'Row Index'!AE21)="",INDEX('RAW DATA'!$L:$L,'Row Index'!AE21),INDEX('RAW DATA'!$AB:$AB,'Row Index'!AE21)),INDEX('RAW DATA'!$O:$O,'Row Index'!AE21)))</f>
        <v>53.1303522230883</v>
      </c>
      <c r="AF79" s="26" t="str">
        <f aca="false">IF('Row Index'!AF21="","✗",IF(INDEX('RAW DATA'!$O:$O,'Row Index'!AF21)="",IF(INDEX('RAW DATA'!$AB:$AB,'Row Index'!AF21)="",INDEX('RAW DATA'!$L:$L,'Row Index'!AF21),INDEX('RAW DATA'!$AB:$AB,'Row Index'!AF21)),INDEX('RAW DATA'!$O:$O,'Row Index'!AF21)))</f>
        <v>✗</v>
      </c>
      <c r="AG79" s="17" t="n">
        <f aca="false">IF('Row Index'!AG21="","✗",IF(INDEX('RAW DATA'!$O:$O,'Row Index'!AG21)="",IF(INDEX('RAW DATA'!$AB:$AB,'Row Index'!AG21)="",INDEX('RAW DATA'!$L:$L,'Row Index'!AG21),INDEX('RAW DATA'!$AB:$AB,'Row Index'!AG21)),INDEX('RAW DATA'!$O:$O,'Row Index'!AG21)))</f>
        <v>52.0434547886538</v>
      </c>
      <c r="AH79" s="17" t="n">
        <f aca="false">IF('Row Index'!AH21="","✗",IF(INDEX('RAW DATA'!$O:$O,'Row Index'!AH21)="",IF(INDEX('RAW DATA'!$AB:$AB,'Row Index'!AH21)="",INDEX('RAW DATA'!$L:$L,'Row Index'!AH21),INDEX('RAW DATA'!$AB:$AB,'Row Index'!AH21)),INDEX('RAW DATA'!$O:$O,'Row Index'!AH21)))</f>
        <v>55.3706841874595</v>
      </c>
      <c r="AI79" s="17" t="n">
        <f aca="false">IF('Row Index'!AI21="","✗",IF(INDEX('RAW DATA'!$O:$O,'Row Index'!AI21)="",IF(INDEX('RAW DATA'!$AB:$AB,'Row Index'!AI21)="",INDEX('RAW DATA'!$L:$L,'Row Index'!AI21),INDEX('RAW DATA'!$AB:$AB,'Row Index'!AI21)),INDEX('RAW DATA'!$O:$O,'Row Index'!AI21)))</f>
        <v>61.3460334352132</v>
      </c>
      <c r="AJ79" s="17" t="n">
        <f aca="false">IF('Row Index'!AJ21="","✗",IF(INDEX('RAW DATA'!$O:$O,'Row Index'!AJ21)="",IF(INDEX('RAW DATA'!$AB:$AB,'Row Index'!AJ21)="",INDEX('RAW DATA'!$L:$L,'Row Index'!AJ21),INDEX('RAW DATA'!$AB:$AB,'Row Index'!AJ21)),INDEX('RAW DATA'!$O:$O,'Row Index'!AJ21)))</f>
        <v>58.7403934415233</v>
      </c>
      <c r="AK79" s="17" t="n">
        <f aca="false">IF('Row Index'!AK21="","✗",IF(INDEX('RAW DATA'!$O:$O,'Row Index'!AK21)="",IF(INDEX('RAW DATA'!$AB:$AB,'Row Index'!AK21)="",INDEX('RAW DATA'!$L:$L,'Row Index'!AK21),INDEX('RAW DATA'!$AB:$AB,'Row Index'!AK21)),INDEX('RAW DATA'!$O:$O,'Row Index'!AK21)))</f>
        <v>61.8688861811849</v>
      </c>
      <c r="AL79" s="17" t="n">
        <f aca="false">IF('Row Index'!AL21="","✗",IF(INDEX('RAW DATA'!$O:$O,'Row Index'!AL21)="",IF(INDEX('RAW DATA'!$AB:$AB,'Row Index'!AL21)="",INDEX('RAW DATA'!$L:$L,'Row Index'!AL21),INDEX('RAW DATA'!$AB:$AB,'Row Index'!AL21)),INDEX('RAW DATA'!$O:$O,'Row Index'!AL21)))</f>
        <v>64.2070210387398</v>
      </c>
      <c r="AM79" s="17" t="n">
        <f aca="false">IF('Row Index'!AM21="","✗",IF(INDEX('RAW DATA'!$O:$O,'Row Index'!AM21)="",IF(INDEX('RAW DATA'!$AB:$AB,'Row Index'!AM21)="",INDEX('RAW DATA'!$L:$L,'Row Index'!AM21),INDEX('RAW DATA'!$AB:$AB,'Row Index'!AM21)),INDEX('RAW DATA'!$O:$O,'Row Index'!AM21)))</f>
        <v>65.2812102444323</v>
      </c>
      <c r="AN79" s="17" t="n">
        <f aca="false">IF('Row Index'!AN21="","✗",IF(INDEX('RAW DATA'!$O:$O,'Row Index'!AN21)="",IF(INDEX('RAW DATA'!$AB:$AB,'Row Index'!AN21)="",INDEX('RAW DATA'!$L:$L,'Row Index'!AN21),INDEX('RAW DATA'!$AB:$AB,'Row Index'!AN21)),INDEX('RAW DATA'!$O:$O,'Row Index'!AN21)))</f>
        <v>66.6422492440266</v>
      </c>
      <c r="AO79" s="17" t="n">
        <f aca="false">IF('Row Index'!AO21="","✗",IF(INDEX('RAW DATA'!$O:$O,'Row Index'!AO21)="",IF(INDEX('RAW DATA'!$AB:$AB,'Row Index'!AO21)="",INDEX('RAW DATA'!$L:$L,'Row Index'!AO21),INDEX('RAW DATA'!$AB:$AB,'Row Index'!AO21)),INDEX('RAW DATA'!$O:$O,'Row Index'!AO21)))</f>
        <v>68.5113980894761</v>
      </c>
      <c r="AP79" s="17" t="n">
        <f aca="false">IF('Row Index'!AP21="","✗",IF(INDEX('RAW DATA'!$O:$O,'Row Index'!AP21)="",IF(INDEX('RAW DATA'!$AB:$AB,'Row Index'!AP21)="",INDEX('RAW DATA'!$L:$L,'Row Index'!AP21),INDEX('RAW DATA'!$AB:$AB,'Row Index'!AP21)),INDEX('RAW DATA'!$O:$O,'Row Index'!AP21)))</f>
        <v>71.8076084169187</v>
      </c>
      <c r="AQ79" s="17" t="n">
        <f aca="false">IF('Row Index'!AQ21="","✗",IF(INDEX('RAW DATA'!$O:$O,'Row Index'!AQ21)="",IF(INDEX('RAW DATA'!$AB:$AB,'Row Index'!AQ21)="",INDEX('RAW DATA'!$L:$L,'Row Index'!AQ21),INDEX('RAW DATA'!$AB:$AB,'Row Index'!AQ21)),INDEX('RAW DATA'!$O:$O,'Row Index'!AQ21)))</f>
        <v>71.4693110890935</v>
      </c>
    </row>
    <row r="80" customFormat="false" ht="15" hidden="false" customHeight="false" outlineLevel="0" collapsed="false">
      <c r="A80" s="15" t="s">
        <v>213</v>
      </c>
      <c r="B80" s="16" t="s">
        <v>153</v>
      </c>
      <c r="C80" s="17" t="n">
        <f aca="false">IF('Row Index'!C22="","✗",IF(INDEX('RAW DATA'!$O:$O,'Row Index'!C22)="",IF(INDEX('RAW DATA'!$AB:$AB,'Row Index'!C22)="",INDEX('RAW DATA'!$L:$L,'Row Index'!C22),INDEX('RAW DATA'!$AB:$AB,'Row Index'!C22)),INDEX('RAW DATA'!$O:$O,'Row Index'!C22)))</f>
        <v>43.3378537149942</v>
      </c>
      <c r="D80" s="17" t="n">
        <f aca="false">IF('Row Index'!D22="","✗",IF(INDEX('RAW DATA'!$O:$O,'Row Index'!D22)="",IF(INDEX('RAW DATA'!$AB:$AB,'Row Index'!D22)="",INDEX('RAW DATA'!$L:$L,'Row Index'!D22),INDEX('RAW DATA'!$AB:$AB,'Row Index'!D22)),INDEX('RAW DATA'!$O:$O,'Row Index'!D22)))</f>
        <v>36.0837972251578</v>
      </c>
      <c r="E80" s="17" t="n">
        <f aca="false">IF('Row Index'!E22="","✗",IF(INDEX('RAW DATA'!$O:$O,'Row Index'!E22)="",IF(INDEX('RAW DATA'!$AB:$AB,'Row Index'!E22)="",INDEX('RAW DATA'!$L:$L,'Row Index'!E22),INDEX('RAW DATA'!$AB:$AB,'Row Index'!E22)),INDEX('RAW DATA'!$O:$O,'Row Index'!E22)))</f>
        <v>44.6623280549525</v>
      </c>
      <c r="F80" s="17" t="n">
        <f aca="false">IF('Row Index'!F22="","✗",IF(INDEX('RAW DATA'!$O:$O,'Row Index'!F22)="",IF(INDEX('RAW DATA'!$AB:$AB,'Row Index'!F22)="",INDEX('RAW DATA'!$L:$L,'Row Index'!F22),INDEX('RAW DATA'!$AB:$AB,'Row Index'!F22)),INDEX('RAW DATA'!$O:$O,'Row Index'!F22)))</f>
        <v>34.1768761434826</v>
      </c>
      <c r="G80" s="17" t="n">
        <f aca="false">IF('Row Index'!G22="","✗",IF(INDEX('RAW DATA'!$O:$O,'Row Index'!G22)="",IF(INDEX('RAW DATA'!$AB:$AB,'Row Index'!G22)="",INDEX('RAW DATA'!$L:$L,'Row Index'!G22),INDEX('RAW DATA'!$AB:$AB,'Row Index'!G22)),INDEX('RAW DATA'!$O:$O,'Row Index'!G22)))</f>
        <v>38.6068538545694</v>
      </c>
      <c r="H80" s="17" t="n">
        <f aca="false">IF('Row Index'!H22="","✗",IF(INDEX('RAW DATA'!$O:$O,'Row Index'!H22)="",IF(INDEX('RAW DATA'!$AB:$AB,'Row Index'!H22)="",INDEX('RAW DATA'!$L:$L,'Row Index'!H22),INDEX('RAW DATA'!$AB:$AB,'Row Index'!H22)),INDEX('RAW DATA'!$O:$O,'Row Index'!H22)))</f>
        <v>35.8764491592197</v>
      </c>
      <c r="I80" s="17" t="n">
        <f aca="false">IF('Row Index'!I22="","✗",IF(INDEX('RAW DATA'!$O:$O,'Row Index'!I22)="",IF(INDEX('RAW DATA'!$AB:$AB,'Row Index'!I22)="",INDEX('RAW DATA'!$L:$L,'Row Index'!I22),INDEX('RAW DATA'!$AB:$AB,'Row Index'!I22)),INDEX('RAW DATA'!$O:$O,'Row Index'!I22)))</f>
        <v>42.4898227342306</v>
      </c>
      <c r="J80" s="17" t="n">
        <f aca="false">IF('Row Index'!J22="","✗",IF(INDEX('RAW DATA'!$O:$O,'Row Index'!J22)="",IF(INDEX('RAW DATA'!$AB:$AB,'Row Index'!J22)="",INDEX('RAW DATA'!$L:$L,'Row Index'!J22),INDEX('RAW DATA'!$AB:$AB,'Row Index'!J22)),INDEX('RAW DATA'!$O:$O,'Row Index'!J22)))</f>
        <v>33.55399685245</v>
      </c>
      <c r="K80" s="17" t="n">
        <f aca="false">IF('Row Index'!K22="","✗",IF(INDEX('RAW DATA'!$O:$O,'Row Index'!K22)="",IF(INDEX('RAW DATA'!$AB:$AB,'Row Index'!K22)="",INDEX('RAW DATA'!$L:$L,'Row Index'!K22),INDEX('RAW DATA'!$AB:$AB,'Row Index'!K22)),INDEX('RAW DATA'!$O:$O,'Row Index'!K22)))</f>
        <v>42.6572487486479</v>
      </c>
      <c r="L80" s="17" t="n">
        <f aca="false">IF('Row Index'!L22="","✗",IF(INDEX('RAW DATA'!$O:$O,'Row Index'!L22)="",IF(INDEX('RAW DATA'!$AB:$AB,'Row Index'!L22)="",INDEX('RAW DATA'!$L:$L,'Row Index'!L22),INDEX('RAW DATA'!$AB:$AB,'Row Index'!L22)),INDEX('RAW DATA'!$O:$O,'Row Index'!L22)))</f>
        <v>34.4110599145861</v>
      </c>
      <c r="M80" s="17" t="n">
        <f aca="false">IF('Row Index'!M22="","✗",IF(INDEX('RAW DATA'!$O:$O,'Row Index'!M22)="",IF(INDEX('RAW DATA'!$AB:$AB,'Row Index'!M22)="",INDEX('RAW DATA'!$L:$L,'Row Index'!M22),INDEX('RAW DATA'!$AB:$AB,'Row Index'!M22)),INDEX('RAW DATA'!$O:$O,'Row Index'!M22)))</f>
        <v>41.7558890230679</v>
      </c>
      <c r="N80" s="17" t="n">
        <f aca="false">IF('Row Index'!N22="","✗",IF(INDEX('RAW DATA'!$O:$O,'Row Index'!N22)="",IF(INDEX('RAW DATA'!$AB:$AB,'Row Index'!N22)="",INDEX('RAW DATA'!$L:$L,'Row Index'!N22),INDEX('RAW DATA'!$AB:$AB,'Row Index'!N22)),INDEX('RAW DATA'!$O:$O,'Row Index'!N22)))</f>
        <v>40.9796347330284</v>
      </c>
      <c r="O80" s="17" t="n">
        <f aca="false">IF('Row Index'!O22="","✗",IF(INDEX('RAW DATA'!$O:$O,'Row Index'!O22)="",IF(INDEX('RAW DATA'!$AB:$AB,'Row Index'!O22)="",INDEX('RAW DATA'!$L:$L,'Row Index'!O22),INDEX('RAW DATA'!$AB:$AB,'Row Index'!O22)),INDEX('RAW DATA'!$O:$O,'Row Index'!O22)))</f>
        <v>42.3011813055827</v>
      </c>
      <c r="P80" s="17" t="n">
        <f aca="false">IF('Row Index'!P22="","✗",IF(INDEX('RAW DATA'!$O:$O,'Row Index'!P22)="",IF(INDEX('RAW DATA'!$AB:$AB,'Row Index'!P22)="",INDEX('RAW DATA'!$L:$L,'Row Index'!P22),INDEX('RAW DATA'!$AB:$AB,'Row Index'!P22)),INDEX('RAW DATA'!$O:$O,'Row Index'!P22)))</f>
        <v>41.3732350589685</v>
      </c>
      <c r="Q80" s="17" t="n">
        <f aca="false">IF('Row Index'!Q22="","✗",IF(INDEX('RAW DATA'!$O:$O,'Row Index'!Q22)="",IF(INDEX('RAW DATA'!$AB:$AB,'Row Index'!Q22)="",INDEX('RAW DATA'!$L:$L,'Row Index'!Q22),INDEX('RAW DATA'!$AB:$AB,'Row Index'!Q22)),INDEX('RAW DATA'!$O:$O,'Row Index'!Q22)))</f>
        <v>42.5670024031896</v>
      </c>
      <c r="R80" s="17" t="n">
        <f aca="false">IF('Row Index'!R22="","✗",IF(INDEX('RAW DATA'!$O:$O,'Row Index'!R22)="",IF(INDEX('RAW DATA'!$AB:$AB,'Row Index'!R22)="",INDEX('RAW DATA'!$L:$L,'Row Index'!R22),INDEX('RAW DATA'!$AB:$AB,'Row Index'!R22)),INDEX('RAW DATA'!$O:$O,'Row Index'!R22)))</f>
        <v>40.6994471258805</v>
      </c>
      <c r="S80" s="17" t="n">
        <f aca="false">IF('Row Index'!S22="","✗",IF(INDEX('RAW DATA'!$O:$O,'Row Index'!S22)="",IF(INDEX('RAW DATA'!$AB:$AB,'Row Index'!S22)="",INDEX('RAW DATA'!$L:$L,'Row Index'!S22),INDEX('RAW DATA'!$AB:$AB,'Row Index'!S22)),INDEX('RAW DATA'!$O:$O,'Row Index'!S22)))</f>
        <v>45.430234562587</v>
      </c>
      <c r="T80" s="17" t="n">
        <f aca="false">IF('Row Index'!T22="","✗",IF(INDEX('RAW DATA'!$O:$O,'Row Index'!T22)="",IF(INDEX('RAW DATA'!$AB:$AB,'Row Index'!T22)="",INDEX('RAW DATA'!$L:$L,'Row Index'!T22),INDEX('RAW DATA'!$AB:$AB,'Row Index'!T22)),INDEX('RAW DATA'!$O:$O,'Row Index'!T22)))</f>
        <v>41.9599049785786</v>
      </c>
      <c r="U80" s="17" t="n">
        <f aca="false">IF('Row Index'!U22="","✗",IF(INDEX('RAW DATA'!$O:$O,'Row Index'!U22)="",IF(INDEX('RAW DATA'!$AB:$AB,'Row Index'!U22)="",INDEX('RAW DATA'!$L:$L,'Row Index'!U22),INDEX('RAW DATA'!$AB:$AB,'Row Index'!U22)),INDEX('RAW DATA'!$O:$O,'Row Index'!U22)))</f>
        <v>49.4938075312389</v>
      </c>
      <c r="V80" s="18" t="n">
        <f aca="false">IF('Row Index'!V22="","✗",IF(INDEX('RAW DATA'!$O:$O,'Row Index'!V22)="",IF(INDEX('RAW DATA'!$AB:$AB,'Row Index'!V22)="",INDEX('RAW DATA'!$L:$L,'Row Index'!V22),INDEX('RAW DATA'!$AB:$AB,'Row Index'!V22)),INDEX('RAW DATA'!$O:$O,'Row Index'!V22)))</f>
        <v>47.9134321277661</v>
      </c>
      <c r="W80" s="17" t="n">
        <f aca="false">IF('Row Index'!W22="","✗",IF(INDEX('RAW DATA'!$O:$O,'Row Index'!W22)="",IF(INDEX('RAW DATA'!$AB:$AB,'Row Index'!W22)="",INDEX('RAW DATA'!$L:$L,'Row Index'!W22),INDEX('RAW DATA'!$AB:$AB,'Row Index'!W22)),INDEX('RAW DATA'!$O:$O,'Row Index'!W22)))</f>
        <v>44.3184656452613</v>
      </c>
      <c r="X80" s="17" t="n">
        <f aca="false">IF('Row Index'!X22="","✗",IF(INDEX('RAW DATA'!$O:$O,'Row Index'!X22)="",IF(INDEX('RAW DATA'!$AB:$AB,'Row Index'!X22)="",INDEX('RAW DATA'!$L:$L,'Row Index'!X22),INDEX('RAW DATA'!$AB:$AB,'Row Index'!X22)),INDEX('RAW DATA'!$O:$O,'Row Index'!X22)))</f>
        <v>48.9278930616729</v>
      </c>
      <c r="Y80" s="17" t="n">
        <f aca="false">IF('Row Index'!Y22="","✗",IF(INDEX('RAW DATA'!$O:$O,'Row Index'!Y22)="",IF(INDEX('RAW DATA'!$AB:$AB,'Row Index'!Y22)="",INDEX('RAW DATA'!$L:$L,'Row Index'!Y22),INDEX('RAW DATA'!$AB:$AB,'Row Index'!Y22)),INDEX('RAW DATA'!$O:$O,'Row Index'!Y22)))</f>
        <v>47.1065828229523</v>
      </c>
      <c r="Z80" s="18" t="n">
        <f aca="false">IF('Row Index'!Z22="","✗",IF(INDEX('RAW DATA'!$O:$O,'Row Index'!Z22)="",IF(INDEX('RAW DATA'!$AB:$AB,'Row Index'!Z22)="",INDEX('RAW DATA'!$L:$L,'Row Index'!Z22),INDEX('RAW DATA'!$AB:$AB,'Row Index'!Z22)),INDEX('RAW DATA'!$O:$O,'Row Index'!Z22)))</f>
        <v>48.8215306292505</v>
      </c>
      <c r="AA80" s="19" t="str">
        <f aca="false">IF('Row Index'!AA22="","⏳",IF(INDEX('RAW DATA'!$O:$O,'Row Index'!AA22)="",IF(INDEX('RAW DATA'!$AB:$AB,'Row Index'!AA22)="",INDEX('RAW DATA'!$L:$L,'Row Index'!AA22),INDEX('RAW DATA'!$AB:$AB,'Row Index'!AA22)),INDEX('RAW DATA'!$O:$O,'Row Index'!AA22)))</f>
        <v>⏳</v>
      </c>
      <c r="AB80" s="17" t="n">
        <f aca="false">IF('Row Index'!AB22="","✗",IF(INDEX('RAW DATA'!$O:$O,'Row Index'!AB22)="",IF(INDEX('RAW DATA'!$AB:$AB,'Row Index'!AB22)="",INDEX('RAW DATA'!$L:$L,'Row Index'!AB22),INDEX('RAW DATA'!$AB:$AB,'Row Index'!AB22)),INDEX('RAW DATA'!$O:$O,'Row Index'!AB22)))</f>
        <v>49.6482178592526</v>
      </c>
      <c r="AC80" s="17" t="n">
        <f aca="false">IF('Row Index'!AC22="","✗",IF(INDEX('RAW DATA'!$O:$O,'Row Index'!AC22)="",IF(INDEX('RAW DATA'!$AB:$AB,'Row Index'!AC22)="",INDEX('RAW DATA'!$L:$L,'Row Index'!AC22),INDEX('RAW DATA'!$AB:$AB,'Row Index'!AC22)),INDEX('RAW DATA'!$O:$O,'Row Index'!AC22)))</f>
        <v>46.1550362106556</v>
      </c>
      <c r="AD80" s="17" t="n">
        <f aca="false">IF('Row Index'!AD22="","✗",IF(INDEX('RAW DATA'!$O:$O,'Row Index'!AD22)="",IF(INDEX('RAW DATA'!$AB:$AB,'Row Index'!AD22)="",INDEX('RAW DATA'!$L:$L,'Row Index'!AD22),INDEX('RAW DATA'!$AB:$AB,'Row Index'!AD22)),INDEX('RAW DATA'!$O:$O,'Row Index'!AD22)))</f>
        <v>53.8026752694484</v>
      </c>
      <c r="AE80" s="17" t="n">
        <f aca="false">IF('Row Index'!AE22="","✗",IF(INDEX('RAW DATA'!$O:$O,'Row Index'!AE22)="",IF(INDEX('RAW DATA'!$AB:$AB,'Row Index'!AE22)="",INDEX('RAW DATA'!$L:$L,'Row Index'!AE22),INDEX('RAW DATA'!$AB:$AB,'Row Index'!AE22)),INDEX('RAW DATA'!$O:$O,'Row Index'!AE22)))</f>
        <v>52.7717893640142</v>
      </c>
      <c r="AF80" s="17" t="n">
        <f aca="false">IF('Row Index'!AF22="","✗",IF(INDEX('RAW DATA'!$O:$O,'Row Index'!AF22)="",IF(INDEX('RAW DATA'!$AB:$AB,'Row Index'!AF22)="",INDEX('RAW DATA'!$L:$L,'Row Index'!AF22),INDEX('RAW DATA'!$AB:$AB,'Row Index'!AF22)),INDEX('RAW DATA'!$O:$O,'Row Index'!AF22)))</f>
        <v>58.8509747153105</v>
      </c>
      <c r="AG80" s="17" t="n">
        <f aca="false">IF('Row Index'!AG22="","✗",IF(INDEX('RAW DATA'!$O:$O,'Row Index'!AG22)="",IF(INDEX('RAW DATA'!$AB:$AB,'Row Index'!AG22)="",INDEX('RAW DATA'!$L:$L,'Row Index'!AG22),INDEX('RAW DATA'!$AB:$AB,'Row Index'!AG22)),INDEX('RAW DATA'!$O:$O,'Row Index'!AG22)))</f>
        <v>52.9820290468189</v>
      </c>
      <c r="AH80" s="17" t="n">
        <f aca="false">IF('Row Index'!AH22="","✗",IF(INDEX('RAW DATA'!$O:$O,'Row Index'!AH22)="",IF(INDEX('RAW DATA'!$AB:$AB,'Row Index'!AH22)="",INDEX('RAW DATA'!$L:$L,'Row Index'!AH22),INDEX('RAW DATA'!$AB:$AB,'Row Index'!AH22)),INDEX('RAW DATA'!$O:$O,'Row Index'!AH22)))</f>
        <v>56.864381858039</v>
      </c>
      <c r="AI80" s="17" t="n">
        <f aca="false">IF('Row Index'!AI22="","✗",IF(INDEX('RAW DATA'!$O:$O,'Row Index'!AI22)="",IF(INDEX('RAW DATA'!$AB:$AB,'Row Index'!AI22)="",INDEX('RAW DATA'!$L:$L,'Row Index'!AI22),INDEX('RAW DATA'!$AB:$AB,'Row Index'!AI22)),INDEX('RAW DATA'!$O:$O,'Row Index'!AI22)))</f>
        <v>60.7297099092127</v>
      </c>
      <c r="AJ80" s="17" t="n">
        <f aca="false">IF('Row Index'!AJ22="","✗",IF(INDEX('RAW DATA'!$O:$O,'Row Index'!AJ22)="",IF(INDEX('RAW DATA'!$AB:$AB,'Row Index'!AJ22)="",INDEX('RAW DATA'!$L:$L,'Row Index'!AJ22),INDEX('RAW DATA'!$AB:$AB,'Row Index'!AJ22)),INDEX('RAW DATA'!$O:$O,'Row Index'!AJ22)))</f>
        <v>58.5211654183997</v>
      </c>
      <c r="AK80" s="17" t="n">
        <f aca="false">IF('Row Index'!AK22="","✗",IF(INDEX('RAW DATA'!$O:$O,'Row Index'!AK22)="",IF(INDEX('RAW DATA'!$AB:$AB,'Row Index'!AK22)="",INDEX('RAW DATA'!$L:$L,'Row Index'!AK22),INDEX('RAW DATA'!$AB:$AB,'Row Index'!AK22)),INDEX('RAW DATA'!$O:$O,'Row Index'!AK22)))</f>
        <v>62.8799827952738</v>
      </c>
      <c r="AL80" s="17" t="n">
        <f aca="false">IF('Row Index'!AL22="","✗",IF(INDEX('RAW DATA'!$O:$O,'Row Index'!AL22)="",IF(INDEX('RAW DATA'!$AB:$AB,'Row Index'!AL22)="",INDEX('RAW DATA'!$L:$L,'Row Index'!AL22),INDEX('RAW DATA'!$AB:$AB,'Row Index'!AL22)),INDEX('RAW DATA'!$O:$O,'Row Index'!AL22)))</f>
        <v>63.8899958335736</v>
      </c>
      <c r="AM80" s="17" t="n">
        <f aca="false">IF('Row Index'!AM22="","✗",IF(INDEX('RAW DATA'!$O:$O,'Row Index'!AM22)="",IF(INDEX('RAW DATA'!$AB:$AB,'Row Index'!AM22)="",INDEX('RAW DATA'!$L:$L,'Row Index'!AM22),INDEX('RAW DATA'!$AB:$AB,'Row Index'!AM22)),INDEX('RAW DATA'!$O:$O,'Row Index'!AM22)))</f>
        <v>64.5838676258288</v>
      </c>
      <c r="AN80" s="17" t="n">
        <f aca="false">IF('Row Index'!AN22="","✗",IF(INDEX('RAW DATA'!$O:$O,'Row Index'!AN22)="",IF(INDEX('RAW DATA'!$AB:$AB,'Row Index'!AN22)="",INDEX('RAW DATA'!$L:$L,'Row Index'!AN22),INDEX('RAW DATA'!$AB:$AB,'Row Index'!AN22)),INDEX('RAW DATA'!$O:$O,'Row Index'!AN22)))</f>
        <v>65.106977130045</v>
      </c>
      <c r="AO80" s="17" t="n">
        <f aca="false">IF('Row Index'!AO22="","✗",IF(INDEX('RAW DATA'!$O:$O,'Row Index'!AO22)="",IF(INDEX('RAW DATA'!$AB:$AB,'Row Index'!AO22)="",INDEX('RAW DATA'!$L:$L,'Row Index'!AO22),INDEX('RAW DATA'!$AB:$AB,'Row Index'!AO22)),INDEX('RAW DATA'!$O:$O,'Row Index'!AO22)))</f>
        <v>67.7695969188492</v>
      </c>
      <c r="AP80" s="17" t="n">
        <f aca="false">IF('Row Index'!AP22="","✗",IF(INDEX('RAW DATA'!$O:$O,'Row Index'!AP22)="",IF(INDEX('RAW DATA'!$AB:$AB,'Row Index'!AP22)="",INDEX('RAW DATA'!$L:$L,'Row Index'!AP22),INDEX('RAW DATA'!$AB:$AB,'Row Index'!AP22)),INDEX('RAW DATA'!$O:$O,'Row Index'!AP22)))</f>
        <v>69.8996540723732</v>
      </c>
      <c r="AQ80" s="17" t="n">
        <f aca="false">IF('Row Index'!AQ22="","✗",IF(INDEX('RAW DATA'!$O:$O,'Row Index'!AQ22)="",IF(INDEX('RAW DATA'!$AB:$AB,'Row Index'!AQ22)="",INDEX('RAW DATA'!$L:$L,'Row Index'!AQ22),INDEX('RAW DATA'!$AB:$AB,'Row Index'!AQ22)),INDEX('RAW DATA'!$O:$O,'Row Index'!AQ22)))</f>
        <v>71.708914477809</v>
      </c>
    </row>
    <row r="81" customFormat="false" ht="15" hidden="false" customHeight="false" outlineLevel="0" collapsed="false">
      <c r="A81" s="15" t="s">
        <v>216</v>
      </c>
      <c r="B81" s="16" t="s">
        <v>153</v>
      </c>
      <c r="C81" s="17" t="n">
        <f aca="false">IF('Row Index'!C23="","✗",IF(INDEX('RAW DATA'!$O:$O,'Row Index'!C23)="",IF(INDEX('RAW DATA'!$AB:$AB,'Row Index'!C23)="",INDEX('RAW DATA'!$L:$L,'Row Index'!C23),INDEX('RAW DATA'!$AB:$AB,'Row Index'!C23)),INDEX('RAW DATA'!$O:$O,'Row Index'!C23)))</f>
        <v>37.6172525366564</v>
      </c>
      <c r="D81" s="17" t="n">
        <f aca="false">IF('Row Index'!D23="","✗",IF(INDEX('RAW DATA'!$O:$O,'Row Index'!D23)="",IF(INDEX('RAW DATA'!$AB:$AB,'Row Index'!D23)="",INDEX('RAW DATA'!$L:$L,'Row Index'!D23),INDEX('RAW DATA'!$AB:$AB,'Row Index'!D23)),INDEX('RAW DATA'!$O:$O,'Row Index'!D23)))</f>
        <v>33.2494977102787</v>
      </c>
      <c r="E81" s="29" t="n">
        <f aca="false">IF('Row Index'!E23="","✗",IF(INDEX('RAW DATA'!$O:$O,'Row Index'!E23)="",IF(INDEX('RAW DATA'!$AB:$AB,'Row Index'!E23)="",INDEX('RAW DATA'!$L:$L,'Row Index'!E23),INDEX('RAW DATA'!$AB:$AB,'Row Index'!E23)),INDEX('RAW DATA'!$O:$O,'Row Index'!E23)))</f>
        <v>38.942551162013</v>
      </c>
      <c r="F81" s="17" t="n">
        <f aca="false">IF('Row Index'!F23="","✗",IF(INDEX('RAW DATA'!$O:$O,'Row Index'!F23)="",IF(INDEX('RAW DATA'!$AB:$AB,'Row Index'!F23)="",INDEX('RAW DATA'!$L:$L,'Row Index'!F23),INDEX('RAW DATA'!$AB:$AB,'Row Index'!F23)),INDEX('RAW DATA'!$O:$O,'Row Index'!F23)))</f>
        <v>32.6157121924977</v>
      </c>
      <c r="G81" s="18" t="n">
        <f aca="false">IF('Row Index'!G23="","✗",IF(INDEX('RAW DATA'!$O:$O,'Row Index'!G23)="",IF(INDEX('RAW DATA'!$AB:$AB,'Row Index'!G23)="",INDEX('RAW DATA'!$L:$L,'Row Index'!G23),INDEX('RAW DATA'!$AB:$AB,'Row Index'!G23)),INDEX('RAW DATA'!$O:$O,'Row Index'!G23)))</f>
        <v>35.6704734005495</v>
      </c>
      <c r="H81" s="17" t="n">
        <f aca="false">IF('Row Index'!H23="","✗",IF(INDEX('RAW DATA'!$O:$O,'Row Index'!H23)="",IF(INDEX('RAW DATA'!$AB:$AB,'Row Index'!H23)="",INDEX('RAW DATA'!$L:$L,'Row Index'!H23),INDEX('RAW DATA'!$AB:$AB,'Row Index'!H23)),INDEX('RAW DATA'!$O:$O,'Row Index'!H23)))</f>
        <v>35.1750814495772</v>
      </c>
      <c r="I81" s="17" t="n">
        <f aca="false">IF('Row Index'!I23="","✗",IF(INDEX('RAW DATA'!$O:$O,'Row Index'!I23)="",IF(INDEX('RAW DATA'!$AB:$AB,'Row Index'!I23)="",INDEX('RAW DATA'!$L:$L,'Row Index'!I23),INDEX('RAW DATA'!$AB:$AB,'Row Index'!I23)),INDEX('RAW DATA'!$O:$O,'Row Index'!I23)))</f>
        <v>37.435592592731</v>
      </c>
      <c r="J81" s="17" t="n">
        <f aca="false">IF('Row Index'!J23="","✗",IF(INDEX('RAW DATA'!$O:$O,'Row Index'!J23)="",IF(INDEX('RAW DATA'!$AB:$AB,'Row Index'!J23)="",INDEX('RAW DATA'!$L:$L,'Row Index'!J23),INDEX('RAW DATA'!$AB:$AB,'Row Index'!J23)),INDEX('RAW DATA'!$O:$O,'Row Index'!J23)))</f>
        <v>33.6293239521893</v>
      </c>
      <c r="K81" s="17" t="n">
        <f aca="false">IF('Row Index'!K23="","✗",IF(INDEX('RAW DATA'!$O:$O,'Row Index'!K23)="",IF(INDEX('RAW DATA'!$AB:$AB,'Row Index'!K23)="",INDEX('RAW DATA'!$L:$L,'Row Index'!K23),INDEX('RAW DATA'!$AB:$AB,'Row Index'!K23)),INDEX('RAW DATA'!$O:$O,'Row Index'!K23)))</f>
        <v>41.0552628590572</v>
      </c>
      <c r="L81" s="17" t="n">
        <f aca="false">IF('Row Index'!L23="","✗",IF(INDEX('RAW DATA'!$O:$O,'Row Index'!L23)="",IF(INDEX('RAW DATA'!$AB:$AB,'Row Index'!L23)="",INDEX('RAW DATA'!$L:$L,'Row Index'!L23),INDEX('RAW DATA'!$AB:$AB,'Row Index'!L23)),INDEX('RAW DATA'!$O:$O,'Row Index'!L23)))</f>
        <v>33.2479710593555</v>
      </c>
      <c r="M81" s="17" t="n">
        <f aca="false">IF('Row Index'!M23="","✗",IF(INDEX('RAW DATA'!$O:$O,'Row Index'!M23)="",IF(INDEX('RAW DATA'!$AB:$AB,'Row Index'!M23)="",INDEX('RAW DATA'!$L:$L,'Row Index'!M23),INDEX('RAW DATA'!$AB:$AB,'Row Index'!M23)),INDEX('RAW DATA'!$O:$O,'Row Index'!M23)))</f>
        <v>41.636585027623</v>
      </c>
      <c r="N81" s="17" t="n">
        <f aca="false">IF('Row Index'!N23="","✗",IF(INDEX('RAW DATA'!$O:$O,'Row Index'!N23)="",IF(INDEX('RAW DATA'!$AB:$AB,'Row Index'!N23)="",INDEX('RAW DATA'!$L:$L,'Row Index'!N23),INDEX('RAW DATA'!$AB:$AB,'Row Index'!N23)),INDEX('RAW DATA'!$O:$O,'Row Index'!N23)))</f>
        <v>38.9291899285107</v>
      </c>
      <c r="O81" s="17" t="n">
        <f aca="false">IF('Row Index'!O23="","✗",IF(INDEX('RAW DATA'!$O:$O,'Row Index'!O23)="",IF(INDEX('RAW DATA'!$AB:$AB,'Row Index'!O23)="",INDEX('RAW DATA'!$L:$L,'Row Index'!O23),INDEX('RAW DATA'!$AB:$AB,'Row Index'!O23)),INDEX('RAW DATA'!$O:$O,'Row Index'!O23)))</f>
        <v>40.0596649261055</v>
      </c>
      <c r="P81" s="17" t="n">
        <f aca="false">IF('Row Index'!P23="","✗",IF(INDEX('RAW DATA'!$O:$O,'Row Index'!P23)="",IF(INDEX('RAW DATA'!$AB:$AB,'Row Index'!P23)="",INDEX('RAW DATA'!$L:$L,'Row Index'!P23),INDEX('RAW DATA'!$AB:$AB,'Row Index'!P23)),INDEX('RAW DATA'!$O:$O,'Row Index'!P23)))</f>
        <v>39.3011697395643</v>
      </c>
      <c r="Q81" s="17" t="n">
        <f aca="false">IF('Row Index'!Q23="","✗",IF(INDEX('RAW DATA'!$O:$O,'Row Index'!Q23)="",IF(INDEX('RAW DATA'!$AB:$AB,'Row Index'!Q23)="",INDEX('RAW DATA'!$L:$L,'Row Index'!Q23),INDEX('RAW DATA'!$AB:$AB,'Row Index'!Q23)),INDEX('RAW DATA'!$O:$O,'Row Index'!Q23)))</f>
        <v>41.5547144365663</v>
      </c>
      <c r="R81" s="17" t="n">
        <f aca="false">IF('Row Index'!R23="","✗",IF(INDEX('RAW DATA'!$O:$O,'Row Index'!R23)="",IF(INDEX('RAW DATA'!$AB:$AB,'Row Index'!R23)="",INDEX('RAW DATA'!$L:$L,'Row Index'!R23),INDEX('RAW DATA'!$AB:$AB,'Row Index'!R23)),INDEX('RAW DATA'!$O:$O,'Row Index'!R23)))</f>
        <v>40.4720245706805</v>
      </c>
      <c r="S81" s="17" t="n">
        <f aca="false">IF('Row Index'!S23="","✗",IF(INDEX('RAW DATA'!$O:$O,'Row Index'!S23)="",IF(INDEX('RAW DATA'!$AB:$AB,'Row Index'!S23)="",INDEX('RAW DATA'!$L:$L,'Row Index'!S23),INDEX('RAW DATA'!$AB:$AB,'Row Index'!S23)),INDEX('RAW DATA'!$O:$O,'Row Index'!S23)))</f>
        <v>42.2885041041609</v>
      </c>
      <c r="T81" s="17" t="n">
        <f aca="false">IF('Row Index'!T23="","✗",IF(INDEX('RAW DATA'!$O:$O,'Row Index'!T23)="",IF(INDEX('RAW DATA'!$AB:$AB,'Row Index'!T23)="",INDEX('RAW DATA'!$L:$L,'Row Index'!T23),INDEX('RAW DATA'!$AB:$AB,'Row Index'!T23)),INDEX('RAW DATA'!$O:$O,'Row Index'!T23)))</f>
        <v>39.1175927217193</v>
      </c>
      <c r="U81" s="17" t="n">
        <f aca="false">IF('Row Index'!U23="","✗",IF(INDEX('RAW DATA'!$O:$O,'Row Index'!U23)="",IF(INDEX('RAW DATA'!$AB:$AB,'Row Index'!U23)="",INDEX('RAW DATA'!$L:$L,'Row Index'!U23),INDEX('RAW DATA'!$AB:$AB,'Row Index'!U23)),INDEX('RAW DATA'!$O:$O,'Row Index'!U23)))</f>
        <v>44.2986922489183</v>
      </c>
      <c r="V81" s="18" t="n">
        <f aca="false">IF('Row Index'!V23="","✗",IF(INDEX('RAW DATA'!$O:$O,'Row Index'!V23)="",IF(INDEX('RAW DATA'!$AB:$AB,'Row Index'!V23)="",INDEX('RAW DATA'!$L:$L,'Row Index'!V23),INDEX('RAW DATA'!$AB:$AB,'Row Index'!V23)),INDEX('RAW DATA'!$O:$O,'Row Index'!V23)))</f>
        <v>44.9572079805186</v>
      </c>
      <c r="W81" s="17" t="n">
        <f aca="false">IF('Row Index'!W23="","✗",IF(INDEX('RAW DATA'!$O:$O,'Row Index'!W23)="",IF(INDEX('RAW DATA'!$AB:$AB,'Row Index'!W23)="",INDEX('RAW DATA'!$L:$L,'Row Index'!W23),INDEX('RAW DATA'!$AB:$AB,'Row Index'!W23)),INDEX('RAW DATA'!$O:$O,'Row Index'!W23)))</f>
        <v>40.9610668436832</v>
      </c>
      <c r="X81" s="17" t="n">
        <f aca="false">IF('Row Index'!X23="","✗",IF(INDEX('RAW DATA'!$O:$O,'Row Index'!X23)="",IF(INDEX('RAW DATA'!$AB:$AB,'Row Index'!X23)="",INDEX('RAW DATA'!$L:$L,'Row Index'!X23),INDEX('RAW DATA'!$AB:$AB,'Row Index'!X23)),INDEX('RAW DATA'!$O:$O,'Row Index'!X23)))</f>
        <v>46.0849742934577</v>
      </c>
      <c r="Y81" s="17" t="n">
        <f aca="false">IF('Row Index'!Y23="","✗",IF(INDEX('RAW DATA'!$O:$O,'Row Index'!Y23)="",IF(INDEX('RAW DATA'!$AB:$AB,'Row Index'!Y23)="",INDEX('RAW DATA'!$L:$L,'Row Index'!Y23),INDEX('RAW DATA'!$AB:$AB,'Row Index'!Y23)),INDEX('RAW DATA'!$O:$O,'Row Index'!Y23)))</f>
        <v>43.5619139089881</v>
      </c>
      <c r="Z81" s="18" t="n">
        <f aca="false">IF('Row Index'!Z23="","✗",IF(INDEX('RAW DATA'!$O:$O,'Row Index'!Z23)="",IF(INDEX('RAW DATA'!$AB:$AB,'Row Index'!Z23)="",INDEX('RAW DATA'!$L:$L,'Row Index'!Z23),INDEX('RAW DATA'!$AB:$AB,'Row Index'!Z23)),INDEX('RAW DATA'!$O:$O,'Row Index'!Z23)))</f>
        <v>46.8146968691532</v>
      </c>
      <c r="AA81" s="19" t="str">
        <f aca="false">IF('Row Index'!AA23="","⏳",IF(INDEX('RAW DATA'!$O:$O,'Row Index'!AA23)="",IF(INDEX('RAW DATA'!$AB:$AB,'Row Index'!AA23)="",INDEX('RAW DATA'!$L:$L,'Row Index'!AA23),INDEX('RAW DATA'!$AB:$AB,'Row Index'!AA23)),INDEX('RAW DATA'!$O:$O,'Row Index'!AA23)))</f>
        <v>⏳</v>
      </c>
      <c r="AB81" s="17" t="n">
        <f aca="false">IF('Row Index'!AB23="","✗",IF(INDEX('RAW DATA'!$O:$O,'Row Index'!AB23)="",IF(INDEX('RAW DATA'!$AB:$AB,'Row Index'!AB23)="",INDEX('RAW DATA'!$L:$L,'Row Index'!AB23),INDEX('RAW DATA'!$AB:$AB,'Row Index'!AB23)),INDEX('RAW DATA'!$O:$O,'Row Index'!AB23)))</f>
        <v>48.3185057987345</v>
      </c>
      <c r="AC81" s="17" t="n">
        <f aca="false">IF('Row Index'!AC23="","✗",IF(INDEX('RAW DATA'!$O:$O,'Row Index'!AC23)="",IF(INDEX('RAW DATA'!$AB:$AB,'Row Index'!AC23)="",INDEX('RAW DATA'!$L:$L,'Row Index'!AC23),INDEX('RAW DATA'!$AB:$AB,'Row Index'!AC23)),INDEX('RAW DATA'!$O:$O,'Row Index'!AC23)))</f>
        <v>46.1405750837245</v>
      </c>
      <c r="AD81" s="17" t="n">
        <f aca="false">IF('Row Index'!AD23="","✗",IF(INDEX('RAW DATA'!$O:$O,'Row Index'!AD23)="",IF(INDEX('RAW DATA'!$AB:$AB,'Row Index'!AD23)="",INDEX('RAW DATA'!$L:$L,'Row Index'!AD23),INDEX('RAW DATA'!$AB:$AB,'Row Index'!AD23)),INDEX('RAW DATA'!$O:$O,'Row Index'!AD23)))</f>
        <v>50.4660736015705</v>
      </c>
      <c r="AE81" s="17" t="n">
        <f aca="false">IF('Row Index'!AE23="","✗",IF(INDEX('RAW DATA'!$O:$O,'Row Index'!AE23)="",IF(INDEX('RAW DATA'!$AB:$AB,'Row Index'!AE23)="",INDEX('RAW DATA'!$L:$L,'Row Index'!AE23),INDEX('RAW DATA'!$AB:$AB,'Row Index'!AE23)),INDEX('RAW DATA'!$O:$O,'Row Index'!AE23)))</f>
        <v>49.3578259307998</v>
      </c>
      <c r="AF81" s="17" t="n">
        <f aca="false">IF('Row Index'!AF23="","✗",IF(INDEX('RAW DATA'!$O:$O,'Row Index'!AF23)="",IF(INDEX('RAW DATA'!$AB:$AB,'Row Index'!AF23)="",INDEX('RAW DATA'!$L:$L,'Row Index'!AF23),INDEX('RAW DATA'!$AB:$AB,'Row Index'!AF23)),INDEX('RAW DATA'!$O:$O,'Row Index'!AF23)))</f>
        <v>54.8166221680279</v>
      </c>
      <c r="AG81" s="17" t="n">
        <f aca="false">IF('Row Index'!AG23="","✗",IF(INDEX('RAW DATA'!$O:$O,'Row Index'!AG23)="",IF(INDEX('RAW DATA'!$AB:$AB,'Row Index'!AG23)="",INDEX('RAW DATA'!$L:$L,'Row Index'!AG23),INDEX('RAW DATA'!$AB:$AB,'Row Index'!AG23)),INDEX('RAW DATA'!$O:$O,'Row Index'!AG23)))</f>
        <v>49.3064061414597</v>
      </c>
      <c r="AH81" s="17" t="n">
        <f aca="false">IF('Row Index'!AH23="","✗",IF(INDEX('RAW DATA'!$O:$O,'Row Index'!AH23)="",IF(INDEX('RAW DATA'!$AB:$AB,'Row Index'!AH23)="",INDEX('RAW DATA'!$L:$L,'Row Index'!AH23),INDEX('RAW DATA'!$AB:$AB,'Row Index'!AH23)),INDEX('RAW DATA'!$O:$O,'Row Index'!AH23)))</f>
        <v>52.3984225380411</v>
      </c>
      <c r="AI81" s="17" t="n">
        <f aca="false">IF('Row Index'!AI23="","✗",IF(INDEX('RAW DATA'!$O:$O,'Row Index'!AI23)="",IF(INDEX('RAW DATA'!$AB:$AB,'Row Index'!AI23)="",INDEX('RAW DATA'!$L:$L,'Row Index'!AI23),INDEX('RAW DATA'!$AB:$AB,'Row Index'!AI23)),INDEX('RAW DATA'!$O:$O,'Row Index'!AI23)))</f>
        <v>59.4703192828358</v>
      </c>
      <c r="AJ81" s="17" t="n">
        <f aca="false">IF('Row Index'!AJ23="","✗",IF(INDEX('RAW DATA'!$O:$O,'Row Index'!AJ23)="",IF(INDEX('RAW DATA'!$AB:$AB,'Row Index'!AJ23)="",INDEX('RAW DATA'!$L:$L,'Row Index'!AJ23),INDEX('RAW DATA'!$AB:$AB,'Row Index'!AJ23)),INDEX('RAW DATA'!$O:$O,'Row Index'!AJ23)))</f>
        <v>56.9927377770265</v>
      </c>
      <c r="AK81" s="17" t="n">
        <f aca="false">IF('Row Index'!AK23="","✗",IF(INDEX('RAW DATA'!$O:$O,'Row Index'!AK23)="",IF(INDEX('RAW DATA'!$AB:$AB,'Row Index'!AK23)="",INDEX('RAW DATA'!$L:$L,'Row Index'!AK23),INDEX('RAW DATA'!$AB:$AB,'Row Index'!AK23)),INDEX('RAW DATA'!$O:$O,'Row Index'!AK23)))</f>
        <v>60.2598460506615</v>
      </c>
      <c r="AL81" s="17" t="n">
        <f aca="false">IF('Row Index'!AL23="","✗",IF(INDEX('RAW DATA'!$O:$O,'Row Index'!AL23)="",IF(INDEX('RAW DATA'!$AB:$AB,'Row Index'!AL23)="",INDEX('RAW DATA'!$L:$L,'Row Index'!AL23),INDEX('RAW DATA'!$AB:$AB,'Row Index'!AL23)),INDEX('RAW DATA'!$O:$O,'Row Index'!AL23)))</f>
        <v>61.2535690555298</v>
      </c>
      <c r="AM81" s="17" t="n">
        <f aca="false">IF('Row Index'!AM23="","✗",IF(INDEX('RAW DATA'!$O:$O,'Row Index'!AM23)="",IF(INDEX('RAW DATA'!$AB:$AB,'Row Index'!AM23)="",INDEX('RAW DATA'!$L:$L,'Row Index'!AM23),INDEX('RAW DATA'!$AB:$AB,'Row Index'!AM23)),INDEX('RAW DATA'!$O:$O,'Row Index'!AM23)))</f>
        <v>64.5410297809975</v>
      </c>
      <c r="AN81" s="17" t="n">
        <f aca="false">IF('Row Index'!AN23="","✗",IF(INDEX('RAW DATA'!$O:$O,'Row Index'!AN23)="",IF(INDEX('RAW DATA'!$AB:$AB,'Row Index'!AN23)="",INDEX('RAW DATA'!$L:$L,'Row Index'!AN23),INDEX('RAW DATA'!$AB:$AB,'Row Index'!AN23)),INDEX('RAW DATA'!$O:$O,'Row Index'!AN23)))</f>
        <v>64.535360465533</v>
      </c>
      <c r="AO81" s="17" t="n">
        <f aca="false">IF('Row Index'!AO23="","✗",IF(INDEX('RAW DATA'!$O:$O,'Row Index'!AO23)="",IF(INDEX('RAW DATA'!$AB:$AB,'Row Index'!AO23)="",INDEX('RAW DATA'!$L:$L,'Row Index'!AO23),INDEX('RAW DATA'!$AB:$AB,'Row Index'!AO23)),INDEX('RAW DATA'!$O:$O,'Row Index'!AO23)))</f>
        <v>67.0338563769105</v>
      </c>
      <c r="AP81" s="17" t="n">
        <f aca="false">IF('Row Index'!AP23="","✗",IF(INDEX('RAW DATA'!$O:$O,'Row Index'!AP23)="",IF(INDEX('RAW DATA'!$AB:$AB,'Row Index'!AP23)="",INDEX('RAW DATA'!$L:$L,'Row Index'!AP23),INDEX('RAW DATA'!$AB:$AB,'Row Index'!AP23)),INDEX('RAW DATA'!$O:$O,'Row Index'!AP23)))</f>
        <v>67.6422172354451</v>
      </c>
      <c r="AQ81" s="17" t="n">
        <f aca="false">IF('Row Index'!AQ23="","✗",IF(INDEX('RAW DATA'!$O:$O,'Row Index'!AQ23)="",IF(INDEX('RAW DATA'!$AB:$AB,'Row Index'!AQ23)="",INDEX('RAW DATA'!$L:$L,'Row Index'!AQ23),INDEX('RAW DATA'!$AB:$AB,'Row Index'!AQ23)),INDEX('RAW DATA'!$O:$O,'Row Index'!AQ23)))</f>
        <v>68.2035207292517</v>
      </c>
    </row>
    <row r="82" customFormat="false" ht="15" hidden="false" customHeight="false" outlineLevel="0" collapsed="false">
      <c r="A82" s="15" t="s">
        <v>219</v>
      </c>
      <c r="B82" s="16" t="s">
        <v>153</v>
      </c>
      <c r="C82" s="17" t="n">
        <f aca="false">IF('Row Index'!C24="","✗",IF(INDEX('RAW DATA'!$O:$O,'Row Index'!C24)="",IF(INDEX('RAW DATA'!$AB:$AB,'Row Index'!C24)="",INDEX('RAW DATA'!$L:$L,'Row Index'!C24),INDEX('RAW DATA'!$AB:$AB,'Row Index'!C24)),INDEX('RAW DATA'!$O:$O,'Row Index'!C24)))</f>
        <v>35.9201840283563</v>
      </c>
      <c r="D82" s="17" t="n">
        <f aca="false">IF('Row Index'!D24="","✗",IF(INDEX('RAW DATA'!$O:$O,'Row Index'!D24)="",IF(INDEX('RAW DATA'!$AB:$AB,'Row Index'!D24)="",INDEX('RAW DATA'!$L:$L,'Row Index'!D24),INDEX('RAW DATA'!$AB:$AB,'Row Index'!D24)),INDEX('RAW DATA'!$O:$O,'Row Index'!D24)))</f>
        <v>34.4944345730288</v>
      </c>
      <c r="E82" s="17" t="n">
        <f aca="false">IF('Row Index'!E24="","✗",IF(INDEX('RAW DATA'!$O:$O,'Row Index'!E24)="",IF(INDEX('RAW DATA'!$AB:$AB,'Row Index'!E24)="",INDEX('RAW DATA'!$L:$L,'Row Index'!E24),INDEX('RAW DATA'!$AB:$AB,'Row Index'!E24)),INDEX('RAW DATA'!$O:$O,'Row Index'!E24)))</f>
        <v>36.9268388256559</v>
      </c>
      <c r="F82" s="17" t="n">
        <f aca="false">IF('Row Index'!F24="","✗",IF(INDEX('RAW DATA'!$O:$O,'Row Index'!F24)="",IF(INDEX('RAW DATA'!$AB:$AB,'Row Index'!F24)="",INDEX('RAW DATA'!$L:$L,'Row Index'!F24),INDEX('RAW DATA'!$AB:$AB,'Row Index'!F24)),INDEX('RAW DATA'!$O:$O,'Row Index'!F24)))</f>
        <v>31.6564082937839</v>
      </c>
      <c r="G82" s="26" t="str">
        <f aca="false">IF('Row Index'!G24="","✗",IF(INDEX('RAW DATA'!$O:$O,'Row Index'!G24)="",IF(INDEX('RAW DATA'!$AB:$AB,'Row Index'!G24)="",INDEX('RAW DATA'!$L:$L,'Row Index'!G24),INDEX('RAW DATA'!$AB:$AB,'Row Index'!G24)),INDEX('RAW DATA'!$O:$O,'Row Index'!G24)))</f>
        <v>✗</v>
      </c>
      <c r="H82" s="17" t="n">
        <f aca="false">IF('Row Index'!H24="","✗",IF(INDEX('RAW DATA'!$O:$O,'Row Index'!H24)="",IF(INDEX('RAW DATA'!$AB:$AB,'Row Index'!H24)="",INDEX('RAW DATA'!$L:$L,'Row Index'!H24),INDEX('RAW DATA'!$AB:$AB,'Row Index'!H24)),INDEX('RAW DATA'!$O:$O,'Row Index'!H24)))</f>
        <v>35.1334238395247</v>
      </c>
      <c r="I82" s="17" t="n">
        <f aca="false">IF('Row Index'!I24="","✗",IF(INDEX('RAW DATA'!$O:$O,'Row Index'!I24)="",IF(INDEX('RAW DATA'!$AB:$AB,'Row Index'!I24)="",INDEX('RAW DATA'!$L:$L,'Row Index'!I24),INDEX('RAW DATA'!$AB:$AB,'Row Index'!I24)),INDEX('RAW DATA'!$O:$O,'Row Index'!I24)))</f>
        <v>36.6185588195786</v>
      </c>
      <c r="J82" s="17" t="n">
        <f aca="false">IF('Row Index'!J24="","✗",IF(INDEX('RAW DATA'!$O:$O,'Row Index'!J24)="",IF(INDEX('RAW DATA'!$AB:$AB,'Row Index'!J24)="",INDEX('RAW DATA'!$L:$L,'Row Index'!J24),INDEX('RAW DATA'!$AB:$AB,'Row Index'!J24)),INDEX('RAW DATA'!$O:$O,'Row Index'!J24)))</f>
        <v>34.1135318191233</v>
      </c>
      <c r="K82" s="17" t="n">
        <f aca="false">IF('Row Index'!K24="","✗",IF(INDEX('RAW DATA'!$O:$O,'Row Index'!K24)="",IF(INDEX('RAW DATA'!$AB:$AB,'Row Index'!K24)="",INDEX('RAW DATA'!$L:$L,'Row Index'!K24),INDEX('RAW DATA'!$AB:$AB,'Row Index'!K24)),INDEX('RAW DATA'!$O:$O,'Row Index'!K24)))</f>
        <v>40.5908551404451</v>
      </c>
      <c r="L82" s="17" t="n">
        <f aca="false">IF('Row Index'!L24="","✗",IF(INDEX('RAW DATA'!$O:$O,'Row Index'!L24)="",IF(INDEX('RAW DATA'!$AB:$AB,'Row Index'!L24)="",INDEX('RAW DATA'!$L:$L,'Row Index'!L24),INDEX('RAW DATA'!$AB:$AB,'Row Index'!L24)),INDEX('RAW DATA'!$O:$O,'Row Index'!L24)))</f>
        <v>32.5840347247696</v>
      </c>
      <c r="M82" s="17" t="n">
        <f aca="false">IF('Row Index'!M24="","✗",IF(INDEX('RAW DATA'!$O:$O,'Row Index'!M24)="",IF(INDEX('RAW DATA'!$AB:$AB,'Row Index'!M24)="",INDEX('RAW DATA'!$L:$L,'Row Index'!M24),INDEX('RAW DATA'!$AB:$AB,'Row Index'!M24)),INDEX('RAW DATA'!$O:$O,'Row Index'!M24)))</f>
        <v>41.2197395769815</v>
      </c>
      <c r="N82" s="17" t="n">
        <f aca="false">IF('Row Index'!N24="","✗",IF(INDEX('RAW DATA'!$O:$O,'Row Index'!N24)="",IF(INDEX('RAW DATA'!$AB:$AB,'Row Index'!N24)="",INDEX('RAW DATA'!$L:$L,'Row Index'!N24),INDEX('RAW DATA'!$AB:$AB,'Row Index'!N24)),INDEX('RAW DATA'!$O:$O,'Row Index'!N24)))</f>
        <v>40.5759274426261</v>
      </c>
      <c r="O82" s="17" t="n">
        <f aca="false">IF('Row Index'!O24="","✗",IF(INDEX('RAW DATA'!$O:$O,'Row Index'!O24)="",IF(INDEX('RAW DATA'!$AB:$AB,'Row Index'!O24)="",INDEX('RAW DATA'!$L:$L,'Row Index'!O24),INDEX('RAW DATA'!$AB:$AB,'Row Index'!O24)),INDEX('RAW DATA'!$O:$O,'Row Index'!O24)))</f>
        <v>40.4581101694364</v>
      </c>
      <c r="P82" s="17" t="n">
        <f aca="false">IF('Row Index'!P24="","✗",IF(INDEX('RAW DATA'!$O:$O,'Row Index'!P24)="",IF(INDEX('RAW DATA'!$AB:$AB,'Row Index'!P24)="",INDEX('RAW DATA'!$L:$L,'Row Index'!P24),INDEX('RAW DATA'!$AB:$AB,'Row Index'!P24)),INDEX('RAW DATA'!$O:$O,'Row Index'!P24)))</f>
        <v>40.7079449265478</v>
      </c>
      <c r="Q82" s="17" t="n">
        <f aca="false">IF('Row Index'!Q24="","✗",IF(INDEX('RAW DATA'!$O:$O,'Row Index'!Q24)="",IF(INDEX('RAW DATA'!$AB:$AB,'Row Index'!Q24)="",INDEX('RAW DATA'!$L:$L,'Row Index'!Q24),INDEX('RAW DATA'!$AB:$AB,'Row Index'!Q24)),INDEX('RAW DATA'!$O:$O,'Row Index'!Q24)))</f>
        <v>42.2218513844698</v>
      </c>
      <c r="R82" s="17" t="n">
        <f aca="false">IF('Row Index'!R24="","✗",IF(INDEX('RAW DATA'!$O:$O,'Row Index'!R24)="",IF(INDEX('RAW DATA'!$AB:$AB,'Row Index'!R24)="",INDEX('RAW DATA'!$L:$L,'Row Index'!R24),INDEX('RAW DATA'!$AB:$AB,'Row Index'!R24)),INDEX('RAW DATA'!$O:$O,'Row Index'!R24)))</f>
        <v>41.649185838771</v>
      </c>
      <c r="S82" s="17" t="n">
        <f aca="false">IF('Row Index'!S24="","✗",IF(INDEX('RAW DATA'!$O:$O,'Row Index'!S24)="",IF(INDEX('RAW DATA'!$AB:$AB,'Row Index'!S24)="",INDEX('RAW DATA'!$L:$L,'Row Index'!S24),INDEX('RAW DATA'!$AB:$AB,'Row Index'!S24)),INDEX('RAW DATA'!$O:$O,'Row Index'!S24)))</f>
        <v>42.8390129113988</v>
      </c>
      <c r="T82" s="17" t="n">
        <f aca="false">IF('Row Index'!T24="","✗",IF(INDEX('RAW DATA'!$O:$O,'Row Index'!T24)="",IF(INDEX('RAW DATA'!$AB:$AB,'Row Index'!T24)="",INDEX('RAW DATA'!$L:$L,'Row Index'!T24),INDEX('RAW DATA'!$AB:$AB,'Row Index'!T24)),INDEX('RAW DATA'!$O:$O,'Row Index'!T24)))</f>
        <v>40.8008916017104</v>
      </c>
      <c r="U82" s="17" t="n">
        <f aca="false">IF('Row Index'!U24="","✗",IF(INDEX('RAW DATA'!$O:$O,'Row Index'!U24)="",IF(INDEX('RAW DATA'!$AB:$AB,'Row Index'!U24)="",INDEX('RAW DATA'!$L:$L,'Row Index'!U24),INDEX('RAW DATA'!$AB:$AB,'Row Index'!U24)),INDEX('RAW DATA'!$O:$O,'Row Index'!U24)))</f>
        <v>43.7128758463855</v>
      </c>
      <c r="V82" s="18" t="n">
        <f aca="false">IF('Row Index'!V24="","✗",IF(INDEX('RAW DATA'!$O:$O,'Row Index'!V24)="",IF(INDEX('RAW DATA'!$AB:$AB,'Row Index'!V24)="",INDEX('RAW DATA'!$L:$L,'Row Index'!V24),INDEX('RAW DATA'!$AB:$AB,'Row Index'!V24)),INDEX('RAW DATA'!$O:$O,'Row Index'!V24)))</f>
        <v>43.3636064513952</v>
      </c>
      <c r="W82" s="17" t="n">
        <f aca="false">IF('Row Index'!W24="","✗",IF(INDEX('RAW DATA'!$O:$O,'Row Index'!W24)="",IF(INDEX('RAW DATA'!$AB:$AB,'Row Index'!W24)="",INDEX('RAW DATA'!$L:$L,'Row Index'!W24),INDEX('RAW DATA'!$AB:$AB,'Row Index'!W24)),INDEX('RAW DATA'!$O:$O,'Row Index'!W24)))</f>
        <v>40.6815944330684</v>
      </c>
      <c r="X82" s="17" t="n">
        <f aca="false">IF('Row Index'!X24="","✗",IF(INDEX('RAW DATA'!$O:$O,'Row Index'!X24)="",IF(INDEX('RAW DATA'!$AB:$AB,'Row Index'!X24)="",INDEX('RAW DATA'!$L:$L,'Row Index'!X24),INDEX('RAW DATA'!$AB:$AB,'Row Index'!X24)),INDEX('RAW DATA'!$O:$O,'Row Index'!X24)))</f>
        <v>45.1402491212929</v>
      </c>
      <c r="Y82" s="17" t="n">
        <f aca="false">IF('Row Index'!Y24="","✗",IF(INDEX('RAW DATA'!$O:$O,'Row Index'!Y24)="",IF(INDEX('RAW DATA'!$AB:$AB,'Row Index'!Y24)="",INDEX('RAW DATA'!$L:$L,'Row Index'!Y24),INDEX('RAW DATA'!$AB:$AB,'Row Index'!Y24)),INDEX('RAW DATA'!$O:$O,'Row Index'!Y24)))</f>
        <v>44.8658086004789</v>
      </c>
      <c r="Z82" s="18" t="n">
        <f aca="false">IF('Row Index'!Z24="","✗",IF(INDEX('RAW DATA'!$O:$O,'Row Index'!Z24)="",IF(INDEX('RAW DATA'!$AB:$AB,'Row Index'!Z24)="",INDEX('RAW DATA'!$L:$L,'Row Index'!Z24),INDEX('RAW DATA'!$AB:$AB,'Row Index'!Z24)),INDEX('RAW DATA'!$O:$O,'Row Index'!Z24)))</f>
        <v>47.7856528460104</v>
      </c>
      <c r="AA82" s="19" t="str">
        <f aca="false">IF('Row Index'!AA24="","⏳",IF(INDEX('RAW DATA'!$O:$O,'Row Index'!AA24)="",IF(INDEX('RAW DATA'!$AB:$AB,'Row Index'!AA24)="",INDEX('RAW DATA'!$L:$L,'Row Index'!AA24),INDEX('RAW DATA'!$AB:$AB,'Row Index'!AA24)),INDEX('RAW DATA'!$O:$O,'Row Index'!AA24)))</f>
        <v>⏳</v>
      </c>
      <c r="AB82" s="17" t="n">
        <f aca="false">IF('Row Index'!AB24="","✗",IF(INDEX('RAW DATA'!$O:$O,'Row Index'!AB24)="",IF(INDEX('RAW DATA'!$AB:$AB,'Row Index'!AB24)="",INDEX('RAW DATA'!$L:$L,'Row Index'!AB24),INDEX('RAW DATA'!$AB:$AB,'Row Index'!AB24)),INDEX('RAW DATA'!$O:$O,'Row Index'!AB24)))</f>
        <v>46.87594501542</v>
      </c>
      <c r="AC82" s="17" t="n">
        <f aca="false">IF('Row Index'!AC24="","✗",IF(INDEX('RAW DATA'!$O:$O,'Row Index'!AC24)="",IF(INDEX('RAW DATA'!$AB:$AB,'Row Index'!AC24)="",INDEX('RAW DATA'!$L:$L,'Row Index'!AC24),INDEX('RAW DATA'!$AB:$AB,'Row Index'!AC24)),INDEX('RAW DATA'!$O:$O,'Row Index'!AC24)))</f>
        <v>44.6966398935426</v>
      </c>
      <c r="AD82" s="17" t="n">
        <f aca="false">IF('Row Index'!AD24="","✗",IF(INDEX('RAW DATA'!$O:$O,'Row Index'!AD24)="",IF(INDEX('RAW DATA'!$AB:$AB,'Row Index'!AD24)="",INDEX('RAW DATA'!$L:$L,'Row Index'!AD24),INDEX('RAW DATA'!$AB:$AB,'Row Index'!AD24)),INDEX('RAW DATA'!$O:$O,'Row Index'!AD24)))</f>
        <v>47.551436131362</v>
      </c>
      <c r="AE82" s="17" t="n">
        <f aca="false">IF('Row Index'!AE24="","✗",IF(INDEX('RAW DATA'!$O:$O,'Row Index'!AE24)="",IF(INDEX('RAW DATA'!$AB:$AB,'Row Index'!AE24)="",INDEX('RAW DATA'!$L:$L,'Row Index'!AE24),INDEX('RAW DATA'!$AB:$AB,'Row Index'!AE24)),INDEX('RAW DATA'!$O:$O,'Row Index'!AE24)))</f>
        <v>47.2376784882032</v>
      </c>
      <c r="AF82" s="17" t="n">
        <f aca="false">IF('Row Index'!AF24="","✗",IF(INDEX('RAW DATA'!$O:$O,'Row Index'!AF24)="",IF(INDEX('RAW DATA'!$AB:$AB,'Row Index'!AF24)="",INDEX('RAW DATA'!$L:$L,'Row Index'!AF24),INDEX('RAW DATA'!$AB:$AB,'Row Index'!AF24)),INDEX('RAW DATA'!$O:$O,'Row Index'!AF24)))</f>
        <v>49.8213983268717</v>
      </c>
      <c r="AG82" s="17" t="n">
        <f aca="false">IF('Row Index'!AG24="","✗",IF(INDEX('RAW DATA'!$O:$O,'Row Index'!AG24)="",IF(INDEX('RAW DATA'!$AB:$AB,'Row Index'!AG24)="",INDEX('RAW DATA'!$L:$L,'Row Index'!AG24),INDEX('RAW DATA'!$AB:$AB,'Row Index'!AG24)),INDEX('RAW DATA'!$O:$O,'Row Index'!AG24)))</f>
        <v>46.190742515456</v>
      </c>
      <c r="AH82" s="17" t="n">
        <f aca="false">IF('Row Index'!AH24="","✗",IF(INDEX('RAW DATA'!$O:$O,'Row Index'!AH24)="",IF(INDEX('RAW DATA'!$AB:$AB,'Row Index'!AH24)="",INDEX('RAW DATA'!$L:$L,'Row Index'!AH24),INDEX('RAW DATA'!$AB:$AB,'Row Index'!AH24)),INDEX('RAW DATA'!$O:$O,'Row Index'!AH24)))</f>
        <v>48.7557626014601</v>
      </c>
      <c r="AI82" s="17" t="n">
        <f aca="false">IF('Row Index'!AI24="","✗",IF(INDEX('RAW DATA'!$O:$O,'Row Index'!AI24)="",IF(INDEX('RAW DATA'!$AB:$AB,'Row Index'!AI24)="",INDEX('RAW DATA'!$L:$L,'Row Index'!AI24),INDEX('RAW DATA'!$AB:$AB,'Row Index'!AI24)),INDEX('RAW DATA'!$O:$O,'Row Index'!AI24)))</f>
        <v>50.9007568259321</v>
      </c>
      <c r="AJ82" s="17" t="n">
        <f aca="false">IF('Row Index'!AJ24="","✗",IF(INDEX('RAW DATA'!$O:$O,'Row Index'!AJ24)="",IF(INDEX('RAW DATA'!$AB:$AB,'Row Index'!AJ24)="",INDEX('RAW DATA'!$L:$L,'Row Index'!AJ24),INDEX('RAW DATA'!$AB:$AB,'Row Index'!AJ24)),INDEX('RAW DATA'!$O:$O,'Row Index'!AJ24)))</f>
        <v>50.1743448079349</v>
      </c>
      <c r="AK82" s="17" t="n">
        <f aca="false">IF('Row Index'!AK24="","✗",IF(INDEX('RAW DATA'!$O:$O,'Row Index'!AK24)="",IF(INDEX('RAW DATA'!$AB:$AB,'Row Index'!AK24)="",INDEX('RAW DATA'!$L:$L,'Row Index'!AK24),INDEX('RAW DATA'!$AB:$AB,'Row Index'!AK24)),INDEX('RAW DATA'!$O:$O,'Row Index'!AK24)))</f>
        <v>59.2572365356098</v>
      </c>
      <c r="AL82" s="17" t="n">
        <f aca="false">IF('Row Index'!AL24="","✗",IF(INDEX('RAW DATA'!$O:$O,'Row Index'!AL24)="",IF(INDEX('RAW DATA'!$AB:$AB,'Row Index'!AL24)="",INDEX('RAW DATA'!$L:$L,'Row Index'!AL24),INDEX('RAW DATA'!$AB:$AB,'Row Index'!AL24)),INDEX('RAW DATA'!$O:$O,'Row Index'!AL24)))</f>
        <v>61.6144229265155</v>
      </c>
      <c r="AM82" s="17" t="n">
        <f aca="false">IF('Row Index'!AM24="","✗",IF(INDEX('RAW DATA'!$O:$O,'Row Index'!AM24)="",IF(INDEX('RAW DATA'!$AB:$AB,'Row Index'!AM24)="",INDEX('RAW DATA'!$L:$L,'Row Index'!AM24),INDEX('RAW DATA'!$AB:$AB,'Row Index'!AM24)),INDEX('RAW DATA'!$O:$O,'Row Index'!AM24)))</f>
        <v>63.260634215617</v>
      </c>
      <c r="AN82" s="17" t="n">
        <f aca="false">IF('Row Index'!AN24="","✗",IF(INDEX('RAW DATA'!$O:$O,'Row Index'!AN24)="",IF(INDEX('RAW DATA'!$AB:$AB,'Row Index'!AN24)="",INDEX('RAW DATA'!$L:$L,'Row Index'!AN24),INDEX('RAW DATA'!$AB:$AB,'Row Index'!AN24)),INDEX('RAW DATA'!$O:$O,'Row Index'!AN24)))</f>
        <v>63.8067904320813</v>
      </c>
      <c r="AO82" s="17" t="n">
        <f aca="false">IF('Row Index'!AO24="","✗",IF(INDEX('RAW DATA'!$O:$O,'Row Index'!AO24)="",IF(INDEX('RAW DATA'!$AB:$AB,'Row Index'!AO24)="",INDEX('RAW DATA'!$L:$L,'Row Index'!AO24),INDEX('RAW DATA'!$AB:$AB,'Row Index'!AO24)),INDEX('RAW DATA'!$O:$O,'Row Index'!AO24)))</f>
        <v>66.8783002753199</v>
      </c>
      <c r="AP82" s="17" t="n">
        <f aca="false">IF('Row Index'!AP24="","✗",IF(INDEX('RAW DATA'!$O:$O,'Row Index'!AP24)="",IF(INDEX('RAW DATA'!$AB:$AB,'Row Index'!AP24)="",INDEX('RAW DATA'!$L:$L,'Row Index'!AP24),INDEX('RAW DATA'!$AB:$AB,'Row Index'!AP24)),INDEX('RAW DATA'!$O:$O,'Row Index'!AP24)))</f>
        <v>66.8545690848085</v>
      </c>
      <c r="AQ82" s="17" t="n">
        <f aca="false">IF('Row Index'!AQ24="","✗",IF(INDEX('RAW DATA'!$O:$O,'Row Index'!AQ24)="",IF(INDEX('RAW DATA'!$AB:$AB,'Row Index'!AQ24)="",INDEX('RAW DATA'!$L:$L,'Row Index'!AQ24),INDEX('RAW DATA'!$AB:$AB,'Row Index'!AQ24)),INDEX('RAW DATA'!$O:$O,'Row Index'!AQ24)))</f>
        <v>67.9125902588179</v>
      </c>
    </row>
    <row r="83" customFormat="false" ht="15" hidden="false" customHeight="false" outlineLevel="0" collapsed="false">
      <c r="A83" s="15" t="s">
        <v>222</v>
      </c>
      <c r="B83" s="16" t="s">
        <v>153</v>
      </c>
      <c r="C83" s="17" t="n">
        <f aca="false">IF('Row Index'!C25="","✗",IF(INDEX('RAW DATA'!$O:$O,'Row Index'!C25)="",IF(INDEX('RAW DATA'!$AB:$AB,'Row Index'!C25)="",INDEX('RAW DATA'!$L:$L,'Row Index'!C25),INDEX('RAW DATA'!$AB:$AB,'Row Index'!C25)),INDEX('RAW DATA'!$O:$O,'Row Index'!C25)))</f>
        <v>34.5109875131625</v>
      </c>
      <c r="D83" s="17" t="n">
        <f aca="false">IF('Row Index'!D25="","✗",IF(INDEX('RAW DATA'!$O:$O,'Row Index'!D25)="",IF(INDEX('RAW DATA'!$AB:$AB,'Row Index'!D25)="",INDEX('RAW DATA'!$L:$L,'Row Index'!D25),INDEX('RAW DATA'!$AB:$AB,'Row Index'!D25)),INDEX('RAW DATA'!$O:$O,'Row Index'!D25)))</f>
        <v>32.8079074403574</v>
      </c>
      <c r="E83" s="17" t="n">
        <f aca="false">IF('Row Index'!E25="","✗",IF(INDEX('RAW DATA'!$O:$O,'Row Index'!E25)="",IF(INDEX('RAW DATA'!$AB:$AB,'Row Index'!E25)="",INDEX('RAW DATA'!$L:$L,'Row Index'!E25),INDEX('RAW DATA'!$AB:$AB,'Row Index'!E25)),INDEX('RAW DATA'!$O:$O,'Row Index'!E25)))</f>
        <v>38.8998708017196</v>
      </c>
      <c r="F83" s="17" t="n">
        <f aca="false">IF('Row Index'!F25="","✗",IF(INDEX('RAW DATA'!$O:$O,'Row Index'!F25)="",IF(INDEX('RAW DATA'!$AB:$AB,'Row Index'!F25)="",INDEX('RAW DATA'!$L:$L,'Row Index'!F25),INDEX('RAW DATA'!$AB:$AB,'Row Index'!F25)),INDEX('RAW DATA'!$O:$O,'Row Index'!F25)))</f>
        <v>31.2409087844612</v>
      </c>
      <c r="G83" s="18" t="n">
        <f aca="false">IF('Row Index'!G25="","✗",IF(INDEX('RAW DATA'!$O:$O,'Row Index'!G25)="",IF(INDEX('RAW DATA'!$AB:$AB,'Row Index'!G25)="",INDEX('RAW DATA'!$L:$L,'Row Index'!G25),INDEX('RAW DATA'!$AB:$AB,'Row Index'!G25)),INDEX('RAW DATA'!$O:$O,'Row Index'!G25)))</f>
        <v>38.8976387138776</v>
      </c>
      <c r="H83" s="17" t="n">
        <f aca="false">IF('Row Index'!H25="","✗",IF(INDEX('RAW DATA'!$O:$O,'Row Index'!H25)="",IF(INDEX('RAW DATA'!$AB:$AB,'Row Index'!H25)="",INDEX('RAW DATA'!$L:$L,'Row Index'!H25),INDEX('RAW DATA'!$AB:$AB,'Row Index'!H25)),INDEX('RAW DATA'!$O:$O,'Row Index'!H25)))</f>
        <v>34.8888526803643</v>
      </c>
      <c r="I83" s="17" t="n">
        <f aca="false">IF('Row Index'!I25="","✗",IF(INDEX('RAW DATA'!$O:$O,'Row Index'!I25)="",IF(INDEX('RAW DATA'!$AB:$AB,'Row Index'!I25)="",INDEX('RAW DATA'!$L:$L,'Row Index'!I25),INDEX('RAW DATA'!$AB:$AB,'Row Index'!I25)),INDEX('RAW DATA'!$O:$O,'Row Index'!I25)))</f>
        <v>37.5765744708509</v>
      </c>
      <c r="J83" s="17" t="n">
        <f aca="false">IF('Row Index'!J25="","✗",IF(INDEX('RAW DATA'!$O:$O,'Row Index'!J25)="",IF(INDEX('RAW DATA'!$AB:$AB,'Row Index'!J25)="",INDEX('RAW DATA'!$L:$L,'Row Index'!J25),INDEX('RAW DATA'!$AB:$AB,'Row Index'!J25)),INDEX('RAW DATA'!$O:$O,'Row Index'!J25)))</f>
        <v>34.5370317282115</v>
      </c>
      <c r="K83" s="17" t="n">
        <f aca="false">IF('Row Index'!K25="","✗",IF(INDEX('RAW DATA'!$O:$O,'Row Index'!K25)="",IF(INDEX('RAW DATA'!$AB:$AB,'Row Index'!K25)="",INDEX('RAW DATA'!$L:$L,'Row Index'!K25),INDEX('RAW DATA'!$AB:$AB,'Row Index'!K25)),INDEX('RAW DATA'!$O:$O,'Row Index'!K25)))</f>
        <v>42.1493666693011</v>
      </c>
      <c r="L83" s="17" t="n">
        <f aca="false">IF('Row Index'!L25="","✗",IF(INDEX('RAW DATA'!$O:$O,'Row Index'!L25)="",IF(INDEX('RAW DATA'!$AB:$AB,'Row Index'!L25)="",INDEX('RAW DATA'!$L:$L,'Row Index'!L25),INDEX('RAW DATA'!$AB:$AB,'Row Index'!L25)),INDEX('RAW DATA'!$O:$O,'Row Index'!L25)))</f>
        <v>33.8745947582287</v>
      </c>
      <c r="M83" s="17" t="n">
        <f aca="false">IF('Row Index'!M25="","✗",IF(INDEX('RAW DATA'!$O:$O,'Row Index'!M25)="",IF(INDEX('RAW DATA'!$AB:$AB,'Row Index'!M25)="",INDEX('RAW DATA'!$L:$L,'Row Index'!M25),INDEX('RAW DATA'!$AB:$AB,'Row Index'!M25)),INDEX('RAW DATA'!$O:$O,'Row Index'!M25)))</f>
        <v>42.9039120883254</v>
      </c>
      <c r="N83" s="17" t="n">
        <f aca="false">IF('Row Index'!N25="","✗",IF(INDEX('RAW DATA'!$O:$O,'Row Index'!N25)="",IF(INDEX('RAW DATA'!$AB:$AB,'Row Index'!N25)="",INDEX('RAW DATA'!$L:$L,'Row Index'!N25),INDEX('RAW DATA'!$AB:$AB,'Row Index'!N25)),INDEX('RAW DATA'!$O:$O,'Row Index'!N25)))</f>
        <v>41.4182588298548</v>
      </c>
      <c r="O83" s="17" t="n">
        <f aca="false">IF('Row Index'!O25="","✗",IF(INDEX('RAW DATA'!$O:$O,'Row Index'!O25)="",IF(INDEX('RAW DATA'!$AB:$AB,'Row Index'!O25)="",INDEX('RAW DATA'!$L:$L,'Row Index'!O25),INDEX('RAW DATA'!$AB:$AB,'Row Index'!O25)),INDEX('RAW DATA'!$O:$O,'Row Index'!O25)))</f>
        <v>41.0902544968109</v>
      </c>
      <c r="P83" s="17" t="n">
        <f aca="false">IF('Row Index'!P25="","✗",IF(INDEX('RAW DATA'!$O:$O,'Row Index'!P25)="",IF(INDEX('RAW DATA'!$AB:$AB,'Row Index'!P25)="",INDEX('RAW DATA'!$L:$L,'Row Index'!P25),INDEX('RAW DATA'!$AB:$AB,'Row Index'!P25)),INDEX('RAW DATA'!$O:$O,'Row Index'!P25)))</f>
        <v>41.6975258310478</v>
      </c>
      <c r="Q83" s="17" t="n">
        <f aca="false">IF('Row Index'!Q25="","✗",IF(INDEX('RAW DATA'!$O:$O,'Row Index'!Q25)="",IF(INDEX('RAW DATA'!$AB:$AB,'Row Index'!Q25)="",INDEX('RAW DATA'!$L:$L,'Row Index'!Q25),INDEX('RAW DATA'!$AB:$AB,'Row Index'!Q25)),INDEX('RAW DATA'!$O:$O,'Row Index'!Q25)))</f>
        <v>41.8181888317543</v>
      </c>
      <c r="R83" s="17" t="n">
        <f aca="false">IF('Row Index'!R25="","✗",IF(INDEX('RAW DATA'!$O:$O,'Row Index'!R25)="",IF(INDEX('RAW DATA'!$AB:$AB,'Row Index'!R25)="",INDEX('RAW DATA'!$L:$L,'Row Index'!R25),INDEX('RAW DATA'!$AB:$AB,'Row Index'!R25)),INDEX('RAW DATA'!$O:$O,'Row Index'!R25)))</f>
        <v>40.9104192149222</v>
      </c>
      <c r="S83" s="17" t="n">
        <f aca="false">IF('Row Index'!S25="","✗",IF(INDEX('RAW DATA'!$O:$O,'Row Index'!S25)="",IF(INDEX('RAW DATA'!$AB:$AB,'Row Index'!S25)="",INDEX('RAW DATA'!$L:$L,'Row Index'!S25),INDEX('RAW DATA'!$AB:$AB,'Row Index'!S25)),INDEX('RAW DATA'!$O:$O,'Row Index'!S25)))</f>
        <v>41.4241730479036</v>
      </c>
      <c r="T83" s="17" t="n">
        <f aca="false">IF('Row Index'!T25="","✗",IF(INDEX('RAW DATA'!$O:$O,'Row Index'!T25)="",IF(INDEX('RAW DATA'!$AB:$AB,'Row Index'!T25)="",INDEX('RAW DATA'!$L:$L,'Row Index'!T25),INDEX('RAW DATA'!$AB:$AB,'Row Index'!T25)),INDEX('RAW DATA'!$O:$O,'Row Index'!T25)))</f>
        <v>44.1447204859996</v>
      </c>
      <c r="U83" s="17" t="n">
        <f aca="false">IF('Row Index'!U25="","✗",IF(INDEX('RAW DATA'!$O:$O,'Row Index'!U25)="",IF(INDEX('RAW DATA'!$AB:$AB,'Row Index'!U25)="",INDEX('RAW DATA'!$L:$L,'Row Index'!U25),INDEX('RAW DATA'!$AB:$AB,'Row Index'!U25)),INDEX('RAW DATA'!$O:$O,'Row Index'!U25)))</f>
        <v>48.1749562612228</v>
      </c>
      <c r="V83" s="18" t="n">
        <f aca="false">IF('Row Index'!V25="","✗",IF(INDEX('RAW DATA'!$O:$O,'Row Index'!V25)="",IF(INDEX('RAW DATA'!$AB:$AB,'Row Index'!V25)="",INDEX('RAW DATA'!$L:$L,'Row Index'!V25),INDEX('RAW DATA'!$AB:$AB,'Row Index'!V25)),INDEX('RAW DATA'!$O:$O,'Row Index'!V25)))</f>
        <v>48.129954320711</v>
      </c>
      <c r="W83" s="17" t="n">
        <f aca="false">IF('Row Index'!W25="","✗",IF(INDEX('RAW DATA'!$O:$O,'Row Index'!W25)="",IF(INDEX('RAW DATA'!$AB:$AB,'Row Index'!W25)="",INDEX('RAW DATA'!$L:$L,'Row Index'!W25),INDEX('RAW DATA'!$AB:$AB,'Row Index'!W25)),INDEX('RAW DATA'!$O:$O,'Row Index'!W25)))</f>
        <v>40.6365394108544</v>
      </c>
      <c r="X83" s="17" t="n">
        <f aca="false">IF('Row Index'!X25="","✗",IF(INDEX('RAW DATA'!$O:$O,'Row Index'!X25)="",IF(INDEX('RAW DATA'!$AB:$AB,'Row Index'!X25)="",INDEX('RAW DATA'!$L:$L,'Row Index'!X25),INDEX('RAW DATA'!$AB:$AB,'Row Index'!X25)),INDEX('RAW DATA'!$O:$O,'Row Index'!X25)))</f>
        <v>43.3947841140972</v>
      </c>
      <c r="Y83" s="17" t="n">
        <f aca="false">IF('Row Index'!Y25="","✗",IF(INDEX('RAW DATA'!$O:$O,'Row Index'!Y25)="",IF(INDEX('RAW DATA'!$AB:$AB,'Row Index'!Y25)="",INDEX('RAW DATA'!$L:$L,'Row Index'!Y25),INDEX('RAW DATA'!$AB:$AB,'Row Index'!Y25)),INDEX('RAW DATA'!$O:$O,'Row Index'!Y25)))</f>
        <v>42.7017128991348</v>
      </c>
      <c r="Z83" s="18" t="n">
        <f aca="false">IF('Row Index'!Z25="","✗",IF(INDEX('RAW DATA'!$O:$O,'Row Index'!Z25)="",IF(INDEX('RAW DATA'!$AB:$AB,'Row Index'!Z25)="",INDEX('RAW DATA'!$L:$L,'Row Index'!Z25),INDEX('RAW DATA'!$AB:$AB,'Row Index'!Z25)),INDEX('RAW DATA'!$O:$O,'Row Index'!Z25)))</f>
        <v>46.4776028648985</v>
      </c>
      <c r="AA83" s="19" t="str">
        <f aca="false">IF('Row Index'!AA25="","⏳",IF(INDEX('RAW DATA'!$O:$O,'Row Index'!AA25)="",IF(INDEX('RAW DATA'!$AB:$AB,'Row Index'!AA25)="",INDEX('RAW DATA'!$L:$L,'Row Index'!AA25),INDEX('RAW DATA'!$AB:$AB,'Row Index'!AA25)),INDEX('RAW DATA'!$O:$O,'Row Index'!AA25)))</f>
        <v>⏳</v>
      </c>
      <c r="AB83" s="17" t="n">
        <f aca="false">IF('Row Index'!AB25="","✗",IF(INDEX('RAW DATA'!$O:$O,'Row Index'!AB25)="",IF(INDEX('RAW DATA'!$AB:$AB,'Row Index'!AB25)="",INDEX('RAW DATA'!$L:$L,'Row Index'!AB25),INDEX('RAW DATA'!$AB:$AB,'Row Index'!AB25)),INDEX('RAW DATA'!$O:$O,'Row Index'!AB25)))</f>
        <v>45.4105477248949</v>
      </c>
      <c r="AC83" s="17" t="n">
        <f aca="false">IF('Row Index'!AC25="","✗",IF(INDEX('RAW DATA'!$O:$O,'Row Index'!AC25)="",IF(INDEX('RAW DATA'!$AB:$AB,'Row Index'!AC25)="",INDEX('RAW DATA'!$L:$L,'Row Index'!AC25),INDEX('RAW DATA'!$AB:$AB,'Row Index'!AC25)),INDEX('RAW DATA'!$O:$O,'Row Index'!AC25)))</f>
        <v>44.6632152389018</v>
      </c>
      <c r="AD83" s="17" t="n">
        <f aca="false">IF('Row Index'!AD25="","✗",IF(INDEX('RAW DATA'!$O:$O,'Row Index'!AD25)="",IF(INDEX('RAW DATA'!$AB:$AB,'Row Index'!AD25)="",INDEX('RAW DATA'!$L:$L,'Row Index'!AD25),INDEX('RAW DATA'!$AB:$AB,'Row Index'!AD25)),INDEX('RAW DATA'!$O:$O,'Row Index'!AD25)))</f>
        <v>47.6665810663376</v>
      </c>
      <c r="AE83" s="17" t="n">
        <f aca="false">IF('Row Index'!AE25="","✗",IF(INDEX('RAW DATA'!$O:$O,'Row Index'!AE25)="",IF(INDEX('RAW DATA'!$AB:$AB,'Row Index'!AE25)="",INDEX('RAW DATA'!$L:$L,'Row Index'!AE25),INDEX('RAW DATA'!$AB:$AB,'Row Index'!AE25)),INDEX('RAW DATA'!$O:$O,'Row Index'!AE25)))</f>
        <v>47.2315547346018</v>
      </c>
      <c r="AF83" s="17" t="n">
        <f aca="false">IF('Row Index'!AF25="","✗",IF(INDEX('RAW DATA'!$O:$O,'Row Index'!AF25)="",IF(INDEX('RAW DATA'!$AB:$AB,'Row Index'!AF25)="",INDEX('RAW DATA'!$L:$L,'Row Index'!AF25),INDEX('RAW DATA'!$AB:$AB,'Row Index'!AF25)),INDEX('RAW DATA'!$O:$O,'Row Index'!AF25)))</f>
        <v>49.9258744684854</v>
      </c>
      <c r="AG83" s="17" t="n">
        <f aca="false">IF('Row Index'!AG25="","✗",IF(INDEX('RAW DATA'!$O:$O,'Row Index'!AG25)="",IF(INDEX('RAW DATA'!$AB:$AB,'Row Index'!AG25)="",INDEX('RAW DATA'!$L:$L,'Row Index'!AG25),INDEX('RAW DATA'!$AB:$AB,'Row Index'!AG25)),INDEX('RAW DATA'!$O:$O,'Row Index'!AG25)))</f>
        <v>46.155902814309</v>
      </c>
      <c r="AH83" s="17" t="n">
        <f aca="false">IF('Row Index'!AH25="","✗",IF(INDEX('RAW DATA'!$O:$O,'Row Index'!AH25)="",IF(INDEX('RAW DATA'!$AB:$AB,'Row Index'!AH25)="",INDEX('RAW DATA'!$L:$L,'Row Index'!AH25),INDEX('RAW DATA'!$AB:$AB,'Row Index'!AH25)),INDEX('RAW DATA'!$O:$O,'Row Index'!AH25)))</f>
        <v>48.0296188284701</v>
      </c>
      <c r="AI83" s="17" t="n">
        <f aca="false">IF('Row Index'!AI25="","✗",IF(INDEX('RAW DATA'!$O:$O,'Row Index'!AI25)="",IF(INDEX('RAW DATA'!$AB:$AB,'Row Index'!AI25)="",INDEX('RAW DATA'!$L:$L,'Row Index'!AI25),INDEX('RAW DATA'!$AB:$AB,'Row Index'!AI25)),INDEX('RAW DATA'!$O:$O,'Row Index'!AI25)))</f>
        <v>50.7931988056045</v>
      </c>
      <c r="AJ83" s="17" t="n">
        <f aca="false">IF('Row Index'!AJ25="","✗",IF(INDEX('RAW DATA'!$O:$O,'Row Index'!AJ25)="",IF(INDEX('RAW DATA'!$AB:$AB,'Row Index'!AJ25)="",INDEX('RAW DATA'!$L:$L,'Row Index'!AJ25),INDEX('RAW DATA'!$AB:$AB,'Row Index'!AJ25)),INDEX('RAW DATA'!$O:$O,'Row Index'!AJ25)))</f>
        <v>49.2855460028038</v>
      </c>
      <c r="AK83" s="17" t="n">
        <f aca="false">IF('Row Index'!AK25="","✗",IF(INDEX('RAW DATA'!$O:$O,'Row Index'!AK25)="",IF(INDEX('RAW DATA'!$AB:$AB,'Row Index'!AK25)="",INDEX('RAW DATA'!$L:$L,'Row Index'!AK25),INDEX('RAW DATA'!$AB:$AB,'Row Index'!AK25)),INDEX('RAW DATA'!$O:$O,'Row Index'!AK25)))</f>
        <v>50.4566374510327</v>
      </c>
      <c r="AL83" s="17" t="n">
        <f aca="false">IF('Row Index'!AL25="","✗",IF(INDEX('RAW DATA'!$O:$O,'Row Index'!AL25)="",IF(INDEX('RAW DATA'!$AB:$AB,'Row Index'!AL25)="",INDEX('RAW DATA'!$L:$L,'Row Index'!AL25),INDEX('RAW DATA'!$AB:$AB,'Row Index'!AL25)),INDEX('RAW DATA'!$O:$O,'Row Index'!AL25)))</f>
        <v>60.4827710815647</v>
      </c>
      <c r="AM83" s="17" t="n">
        <f aca="false">IF('Row Index'!AM25="","✗",IF(INDEX('RAW DATA'!$O:$O,'Row Index'!AM25)="",IF(INDEX('RAW DATA'!$AB:$AB,'Row Index'!AM25)="",INDEX('RAW DATA'!$L:$L,'Row Index'!AM25),INDEX('RAW DATA'!$AB:$AB,'Row Index'!AM25)),INDEX('RAW DATA'!$O:$O,'Row Index'!AM25)))</f>
        <v>63.6155625497097</v>
      </c>
      <c r="AN83" s="17" t="n">
        <f aca="false">IF('Row Index'!AN25="","✗",IF(INDEX('RAW DATA'!$O:$O,'Row Index'!AN25)="",IF(INDEX('RAW DATA'!$AB:$AB,'Row Index'!AN25)="",INDEX('RAW DATA'!$L:$L,'Row Index'!AN25),INDEX('RAW DATA'!$AB:$AB,'Row Index'!AN25)),INDEX('RAW DATA'!$O:$O,'Row Index'!AN25)))</f>
        <v>64.1122149772379</v>
      </c>
      <c r="AO83" s="17" t="n">
        <f aca="false">IF('Row Index'!AO25="","✗",IF(INDEX('RAW DATA'!$O:$O,'Row Index'!AO25)="",IF(INDEX('RAW DATA'!$AB:$AB,'Row Index'!AO25)="",INDEX('RAW DATA'!$L:$L,'Row Index'!AO25),INDEX('RAW DATA'!$AB:$AB,'Row Index'!AO25)),INDEX('RAW DATA'!$O:$O,'Row Index'!AO25)))</f>
        <v>66.7478193230063</v>
      </c>
      <c r="AP83" s="17" t="n">
        <f aca="false">IF('Row Index'!AP25="","✗",IF(INDEX('RAW DATA'!$O:$O,'Row Index'!AP25)="",IF(INDEX('RAW DATA'!$AB:$AB,'Row Index'!AP25)="",INDEX('RAW DATA'!$L:$L,'Row Index'!AP25),INDEX('RAW DATA'!$AB:$AB,'Row Index'!AP25)),INDEX('RAW DATA'!$O:$O,'Row Index'!AP25)))</f>
        <v>66.9020575926188</v>
      </c>
      <c r="AQ83" s="17" t="n">
        <f aca="false">IF('Row Index'!AQ25="","✗",IF(INDEX('RAW DATA'!$O:$O,'Row Index'!AQ25)="",IF(INDEX('RAW DATA'!$AB:$AB,'Row Index'!AQ25)="",INDEX('RAW DATA'!$L:$L,'Row Index'!AQ25),INDEX('RAW DATA'!$AB:$AB,'Row Index'!AQ25)),INDEX('RAW DATA'!$O:$O,'Row Index'!AQ25)))</f>
        <v>67.3486950731726</v>
      </c>
    </row>
    <row r="84" customFormat="false" ht="15" hidden="false" customHeight="false" outlineLevel="0" collapsed="false">
      <c r="A84" s="15" t="s">
        <v>225</v>
      </c>
      <c r="B84" s="16" t="s">
        <v>153</v>
      </c>
      <c r="C84" s="17" t="n">
        <f aca="false">IF('Row Index'!C26="","✗",IF(INDEX('RAW DATA'!$O:$O,'Row Index'!C26)="",IF(INDEX('RAW DATA'!$AB:$AB,'Row Index'!C26)="",INDEX('RAW DATA'!$L:$L,'Row Index'!C26),INDEX('RAW DATA'!$AB:$AB,'Row Index'!C26)),INDEX('RAW DATA'!$O:$O,'Row Index'!C26)))</f>
        <v>41.8112572035835</v>
      </c>
      <c r="D84" s="17" t="n">
        <f aca="false">IF('Row Index'!D26="","✗",IF(INDEX('RAW DATA'!$O:$O,'Row Index'!D26)="",IF(INDEX('RAW DATA'!$AB:$AB,'Row Index'!D26)="",INDEX('RAW DATA'!$L:$L,'Row Index'!D26),INDEX('RAW DATA'!$AB:$AB,'Row Index'!D26)),INDEX('RAW DATA'!$O:$O,'Row Index'!D26)))</f>
        <v>34.6106242896123</v>
      </c>
      <c r="E84" s="17" t="n">
        <f aca="false">IF('Row Index'!E26="","✗",IF(INDEX('RAW DATA'!$O:$O,'Row Index'!E26)="",IF(INDEX('RAW DATA'!$AB:$AB,'Row Index'!E26)="",INDEX('RAW DATA'!$L:$L,'Row Index'!E26),INDEX('RAW DATA'!$AB:$AB,'Row Index'!E26)),INDEX('RAW DATA'!$O:$O,'Row Index'!E26)))</f>
        <v>43.5871729858499</v>
      </c>
      <c r="F84" s="17" t="n">
        <f aca="false">IF('Row Index'!F26="","✗",IF(INDEX('RAW DATA'!$O:$O,'Row Index'!F26)="",IF(INDEX('RAW DATA'!$AB:$AB,'Row Index'!F26)="",INDEX('RAW DATA'!$L:$L,'Row Index'!F26),INDEX('RAW DATA'!$AB:$AB,'Row Index'!F26)),INDEX('RAW DATA'!$O:$O,'Row Index'!F26)))</f>
        <v>32.8242572522441</v>
      </c>
      <c r="G84" s="18" t="n">
        <f aca="false">IF('Row Index'!G26="","✗",IF(INDEX('RAW DATA'!$O:$O,'Row Index'!G26)="",IF(INDEX('RAW DATA'!$AB:$AB,'Row Index'!G26)="",INDEX('RAW DATA'!$L:$L,'Row Index'!G26),INDEX('RAW DATA'!$AB:$AB,'Row Index'!G26)),INDEX('RAW DATA'!$O:$O,'Row Index'!G26)))</f>
        <v>41.9950252820551</v>
      </c>
      <c r="H84" s="17" t="n">
        <f aca="false">IF('Row Index'!H26="","✗",IF(INDEX('RAW DATA'!$O:$O,'Row Index'!H26)="",IF(INDEX('RAW DATA'!$AB:$AB,'Row Index'!H26)="",INDEX('RAW DATA'!$L:$L,'Row Index'!H26),INDEX('RAW DATA'!$AB:$AB,'Row Index'!H26)),INDEX('RAW DATA'!$O:$O,'Row Index'!H26)))</f>
        <v>36.0863471343607</v>
      </c>
      <c r="I84" s="17" t="n">
        <f aca="false">IF('Row Index'!I26="","✗",IF(INDEX('RAW DATA'!$O:$O,'Row Index'!I26)="",IF(INDEX('RAW DATA'!$AB:$AB,'Row Index'!I26)="",INDEX('RAW DATA'!$L:$L,'Row Index'!I26),INDEX('RAW DATA'!$AB:$AB,'Row Index'!I26)),INDEX('RAW DATA'!$O:$O,'Row Index'!I26)))</f>
        <v>40.9858066332612</v>
      </c>
      <c r="J84" s="17" t="n">
        <f aca="false">IF('Row Index'!J26="","✗",IF(INDEX('RAW DATA'!$O:$O,'Row Index'!J26)="",IF(INDEX('RAW DATA'!$AB:$AB,'Row Index'!J26)="",INDEX('RAW DATA'!$L:$L,'Row Index'!J26),INDEX('RAW DATA'!$AB:$AB,'Row Index'!J26)),INDEX('RAW DATA'!$O:$O,'Row Index'!J26)))</f>
        <v>35.1914045315217</v>
      </c>
      <c r="K84" s="17" t="n">
        <f aca="false">IF('Row Index'!K26="","✗",IF(INDEX('RAW DATA'!$O:$O,'Row Index'!K26)="",IF(INDEX('RAW DATA'!$AB:$AB,'Row Index'!K26)="",INDEX('RAW DATA'!$L:$L,'Row Index'!K26),INDEX('RAW DATA'!$AB:$AB,'Row Index'!K26)),INDEX('RAW DATA'!$O:$O,'Row Index'!K26)))</f>
        <v>42.8356906943955</v>
      </c>
      <c r="L84" s="17" t="n">
        <f aca="false">IF('Row Index'!L26="","✗",IF(INDEX('RAW DATA'!$O:$O,'Row Index'!L26)="",IF(INDEX('RAW DATA'!$AB:$AB,'Row Index'!L26)="",INDEX('RAW DATA'!$L:$L,'Row Index'!L26),INDEX('RAW DATA'!$AB:$AB,'Row Index'!L26)),INDEX('RAW DATA'!$O:$O,'Row Index'!L26)))</f>
        <v>34.5767764402216</v>
      </c>
      <c r="M84" s="17" t="n">
        <f aca="false">IF('Row Index'!M26="","✗",IF(INDEX('RAW DATA'!$O:$O,'Row Index'!M26)="",IF(INDEX('RAW DATA'!$AB:$AB,'Row Index'!M26)="",INDEX('RAW DATA'!$L:$L,'Row Index'!M26),INDEX('RAW DATA'!$AB:$AB,'Row Index'!M26)),INDEX('RAW DATA'!$O:$O,'Row Index'!M26)))</f>
        <v>42.3537966716445</v>
      </c>
      <c r="N84" s="17" t="n">
        <f aca="false">IF('Row Index'!N26="","✗",IF(INDEX('RAW DATA'!$O:$O,'Row Index'!N26)="",IF(INDEX('RAW DATA'!$AB:$AB,'Row Index'!N26)="",INDEX('RAW DATA'!$L:$L,'Row Index'!N26),INDEX('RAW DATA'!$AB:$AB,'Row Index'!N26)),INDEX('RAW DATA'!$O:$O,'Row Index'!N26)))</f>
        <v>39.0195573532377</v>
      </c>
      <c r="O84" s="17" t="n">
        <f aca="false">IF('Row Index'!O26="","✗",IF(INDEX('RAW DATA'!$O:$O,'Row Index'!O26)="",IF(INDEX('RAW DATA'!$AB:$AB,'Row Index'!O26)="",INDEX('RAW DATA'!$L:$L,'Row Index'!O26),INDEX('RAW DATA'!$AB:$AB,'Row Index'!O26)),INDEX('RAW DATA'!$O:$O,'Row Index'!O26)))</f>
        <v>42.2086395286402</v>
      </c>
      <c r="P84" s="17" t="n">
        <f aca="false">IF('Row Index'!P26="","✗",IF(INDEX('RAW DATA'!$O:$O,'Row Index'!P26)="",IF(INDEX('RAW DATA'!$AB:$AB,'Row Index'!P26)="",INDEX('RAW DATA'!$L:$L,'Row Index'!P26),INDEX('RAW DATA'!$AB:$AB,'Row Index'!P26)),INDEX('RAW DATA'!$O:$O,'Row Index'!P26)))</f>
        <v>38.7973793853087</v>
      </c>
      <c r="Q84" s="17" t="n">
        <f aca="false">IF('Row Index'!Q26="","✗",IF(INDEX('RAW DATA'!$O:$O,'Row Index'!Q26)="",IF(INDEX('RAW DATA'!$AB:$AB,'Row Index'!Q26)="",INDEX('RAW DATA'!$L:$L,'Row Index'!Q26),INDEX('RAW DATA'!$AB:$AB,'Row Index'!Q26)),INDEX('RAW DATA'!$O:$O,'Row Index'!Q26)))</f>
        <v>43.6433086342381</v>
      </c>
      <c r="R84" s="17" t="n">
        <f aca="false">IF('Row Index'!R26="","✗",IF(INDEX('RAW DATA'!$O:$O,'Row Index'!R26)="",IF(INDEX('RAW DATA'!$AB:$AB,'Row Index'!R26)="",INDEX('RAW DATA'!$L:$L,'Row Index'!R26),INDEX('RAW DATA'!$AB:$AB,'Row Index'!R26)),INDEX('RAW DATA'!$O:$O,'Row Index'!R26)))</f>
        <v>39.004506694973</v>
      </c>
      <c r="S84" s="17" t="n">
        <f aca="false">IF('Row Index'!S26="","✗",IF(INDEX('RAW DATA'!$O:$O,'Row Index'!S26)="",IF(INDEX('RAW DATA'!$AB:$AB,'Row Index'!S26)="",INDEX('RAW DATA'!$L:$L,'Row Index'!S26),INDEX('RAW DATA'!$AB:$AB,'Row Index'!S26)),INDEX('RAW DATA'!$O:$O,'Row Index'!S26)))</f>
        <v>43.4165909900224</v>
      </c>
      <c r="T84" s="17" t="n">
        <f aca="false">IF('Row Index'!T26="","✗",IF(INDEX('RAW DATA'!$O:$O,'Row Index'!T26)="",IF(INDEX('RAW DATA'!$AB:$AB,'Row Index'!T26)="",INDEX('RAW DATA'!$L:$L,'Row Index'!T26),INDEX('RAW DATA'!$AB:$AB,'Row Index'!T26)),INDEX('RAW DATA'!$O:$O,'Row Index'!T26)))</f>
        <v>38.5058643650255</v>
      </c>
      <c r="U84" s="17" t="n">
        <f aca="false">IF('Row Index'!U26="","✗",IF(INDEX('RAW DATA'!$O:$O,'Row Index'!U26)="",IF(INDEX('RAW DATA'!$AB:$AB,'Row Index'!U26)="",INDEX('RAW DATA'!$L:$L,'Row Index'!U26),INDEX('RAW DATA'!$AB:$AB,'Row Index'!U26)),INDEX('RAW DATA'!$O:$O,'Row Index'!U26)))</f>
        <v>45.186429250662</v>
      </c>
      <c r="V84" s="18" t="n">
        <f aca="false">IF('Row Index'!V26="","✗",IF(INDEX('RAW DATA'!$O:$O,'Row Index'!V26)="",IF(INDEX('RAW DATA'!$AB:$AB,'Row Index'!V26)="",INDEX('RAW DATA'!$L:$L,'Row Index'!V26),INDEX('RAW DATA'!$AB:$AB,'Row Index'!V26)),INDEX('RAW DATA'!$O:$O,'Row Index'!V26)))</f>
        <v>44.2789048088476</v>
      </c>
      <c r="W84" s="17" t="n">
        <f aca="false">IF('Row Index'!W26="","✗",IF(INDEX('RAW DATA'!$O:$O,'Row Index'!W26)="",IF(INDEX('RAW DATA'!$AB:$AB,'Row Index'!W26)="",INDEX('RAW DATA'!$L:$L,'Row Index'!W26),INDEX('RAW DATA'!$AB:$AB,'Row Index'!W26)),INDEX('RAW DATA'!$O:$O,'Row Index'!W26)))</f>
        <v>39.8309473251761</v>
      </c>
      <c r="X84" s="17" t="n">
        <f aca="false">IF('Row Index'!X26="","✗",IF(INDEX('RAW DATA'!$O:$O,'Row Index'!X26)="",IF(INDEX('RAW DATA'!$AB:$AB,'Row Index'!X26)="",INDEX('RAW DATA'!$L:$L,'Row Index'!X26),INDEX('RAW DATA'!$AB:$AB,'Row Index'!X26)),INDEX('RAW DATA'!$O:$O,'Row Index'!X26)))</f>
        <v>46.3485623429558</v>
      </c>
      <c r="Y84" s="17" t="n">
        <f aca="false">IF('Row Index'!Y26="","✗",IF(INDEX('RAW DATA'!$O:$O,'Row Index'!Y26)="",IF(INDEX('RAW DATA'!$AB:$AB,'Row Index'!Y26)="",INDEX('RAW DATA'!$L:$L,'Row Index'!Y26),INDEX('RAW DATA'!$AB:$AB,'Row Index'!Y26)),INDEX('RAW DATA'!$O:$O,'Row Index'!Y26)))</f>
        <v>42.7333320816091</v>
      </c>
      <c r="Z84" s="18" t="n">
        <f aca="false">IF('Row Index'!Z26="","✗",IF(INDEX('RAW DATA'!$O:$O,'Row Index'!Z26)="",IF(INDEX('RAW DATA'!$AB:$AB,'Row Index'!Z26)="",INDEX('RAW DATA'!$L:$L,'Row Index'!Z26),INDEX('RAW DATA'!$AB:$AB,'Row Index'!Z26)),INDEX('RAW DATA'!$O:$O,'Row Index'!Z26)))</f>
        <v>46.450002106611</v>
      </c>
      <c r="AA84" s="19" t="str">
        <f aca="false">IF('Row Index'!AA26="","⏳",IF(INDEX('RAW DATA'!$O:$O,'Row Index'!AA26)="",IF(INDEX('RAW DATA'!$AB:$AB,'Row Index'!AA26)="",INDEX('RAW DATA'!$L:$L,'Row Index'!AA26),INDEX('RAW DATA'!$AB:$AB,'Row Index'!AA26)),INDEX('RAW DATA'!$O:$O,'Row Index'!AA26)))</f>
        <v>⏳</v>
      </c>
      <c r="AB84" s="17" t="n">
        <f aca="false">IF('Row Index'!AB26="","✗",IF(INDEX('RAW DATA'!$O:$O,'Row Index'!AB26)="",IF(INDEX('RAW DATA'!$AB:$AB,'Row Index'!AB26)="",INDEX('RAW DATA'!$L:$L,'Row Index'!AB26),INDEX('RAW DATA'!$AB:$AB,'Row Index'!AB26)),INDEX('RAW DATA'!$O:$O,'Row Index'!AB26)))</f>
        <v>47.3003444482563</v>
      </c>
      <c r="AC84" s="17" t="n">
        <f aca="false">IF('Row Index'!AC26="","✗",IF(INDEX('RAW DATA'!$O:$O,'Row Index'!AC26)="",IF(INDEX('RAW DATA'!$AB:$AB,'Row Index'!AC26)="",INDEX('RAW DATA'!$L:$L,'Row Index'!AC26),INDEX('RAW DATA'!$AB:$AB,'Row Index'!AC26)),INDEX('RAW DATA'!$O:$O,'Row Index'!AC26)))</f>
        <v>44.1328173166754</v>
      </c>
      <c r="AD84" s="17" t="n">
        <f aca="false">IF('Row Index'!AD26="","✗",IF(INDEX('RAW DATA'!$O:$O,'Row Index'!AD26)="",IF(INDEX('RAW DATA'!$AB:$AB,'Row Index'!AD26)="",INDEX('RAW DATA'!$L:$L,'Row Index'!AD26),INDEX('RAW DATA'!$AB:$AB,'Row Index'!AD26)),INDEX('RAW DATA'!$O:$O,'Row Index'!AD26)))</f>
        <v>48.8364836696566</v>
      </c>
      <c r="AE84" s="17" t="n">
        <f aca="false">IF('Row Index'!AE26="","✗",IF(INDEX('RAW DATA'!$O:$O,'Row Index'!AE26)="",IF(INDEX('RAW DATA'!$AB:$AB,'Row Index'!AE26)="",INDEX('RAW DATA'!$L:$L,'Row Index'!AE26),INDEX('RAW DATA'!$AB:$AB,'Row Index'!AE26)),INDEX('RAW DATA'!$O:$O,'Row Index'!AE26)))</f>
        <v>47.1713371397632</v>
      </c>
      <c r="AF84" s="17" t="n">
        <f aca="false">IF('Row Index'!AF26="","✗",IF(INDEX('RAW DATA'!$O:$O,'Row Index'!AF26)="",IF(INDEX('RAW DATA'!$AB:$AB,'Row Index'!AF26)="",INDEX('RAW DATA'!$L:$L,'Row Index'!AF26),INDEX('RAW DATA'!$AB:$AB,'Row Index'!AF26)),INDEX('RAW DATA'!$O:$O,'Row Index'!AF26)))</f>
        <v>52.3675204342588</v>
      </c>
      <c r="AG84" s="17" t="n">
        <f aca="false">IF('Row Index'!AG26="","✗",IF(INDEX('RAW DATA'!$O:$O,'Row Index'!AG26)="",IF(INDEX('RAW DATA'!$AB:$AB,'Row Index'!AG26)="",INDEX('RAW DATA'!$L:$L,'Row Index'!AG26),INDEX('RAW DATA'!$AB:$AB,'Row Index'!AG26)),INDEX('RAW DATA'!$O:$O,'Row Index'!AG26)))</f>
        <v>45.5822373652671</v>
      </c>
      <c r="AH84" s="17" t="n">
        <f aca="false">IF('Row Index'!AH26="","✗",IF(INDEX('RAW DATA'!$O:$O,'Row Index'!AH26)="",IF(INDEX('RAW DATA'!$AB:$AB,'Row Index'!AH26)="",INDEX('RAW DATA'!$L:$L,'Row Index'!AH26),INDEX('RAW DATA'!$AB:$AB,'Row Index'!AH26)),INDEX('RAW DATA'!$O:$O,'Row Index'!AH26)))</f>
        <v>49.2049087938745</v>
      </c>
      <c r="AI84" s="17" t="n">
        <f aca="false">IF('Row Index'!AI26="","✗",IF(INDEX('RAW DATA'!$O:$O,'Row Index'!AI26)="",IF(INDEX('RAW DATA'!$AB:$AB,'Row Index'!AI26)="",INDEX('RAW DATA'!$L:$L,'Row Index'!AI26),INDEX('RAW DATA'!$AB:$AB,'Row Index'!AI26)),INDEX('RAW DATA'!$O:$O,'Row Index'!AI26)))</f>
        <v>56.2874373175652</v>
      </c>
      <c r="AJ84" s="17" t="n">
        <f aca="false">IF('Row Index'!AJ26="","✗",IF(INDEX('RAW DATA'!$O:$O,'Row Index'!AJ26)="",IF(INDEX('RAW DATA'!$AB:$AB,'Row Index'!AJ26)="",INDEX('RAW DATA'!$L:$L,'Row Index'!AJ26),INDEX('RAW DATA'!$AB:$AB,'Row Index'!AJ26)),INDEX('RAW DATA'!$O:$O,'Row Index'!AJ26)))</f>
        <v>54.6463246822747</v>
      </c>
      <c r="AK84" s="17" t="n">
        <f aca="false">IF('Row Index'!AK26="","✗",IF(INDEX('RAW DATA'!$O:$O,'Row Index'!AK26)="",IF(INDEX('RAW DATA'!$AB:$AB,'Row Index'!AK26)="",INDEX('RAW DATA'!$L:$L,'Row Index'!AK26),INDEX('RAW DATA'!$AB:$AB,'Row Index'!AK26)),INDEX('RAW DATA'!$O:$O,'Row Index'!AK26)))</f>
        <v>58.0427567177132</v>
      </c>
      <c r="AL84" s="17" t="n">
        <f aca="false">IF('Row Index'!AL26="","✗",IF(INDEX('RAW DATA'!$O:$O,'Row Index'!AL26)="",IF(INDEX('RAW DATA'!$AB:$AB,'Row Index'!AL26)="",INDEX('RAW DATA'!$L:$L,'Row Index'!AL26),INDEX('RAW DATA'!$AB:$AB,'Row Index'!AL26)),INDEX('RAW DATA'!$O:$O,'Row Index'!AL26)))</f>
        <v>58.4399504904186</v>
      </c>
      <c r="AM84" s="17" t="n">
        <f aca="false">IF('Row Index'!AM26="","✗",IF(INDEX('RAW DATA'!$O:$O,'Row Index'!AM26)="",IF(INDEX('RAW DATA'!$AB:$AB,'Row Index'!AM26)="",INDEX('RAW DATA'!$L:$L,'Row Index'!AM26),INDEX('RAW DATA'!$AB:$AB,'Row Index'!AM26)),INDEX('RAW DATA'!$O:$O,'Row Index'!AM26)))</f>
        <v>62.6749011358589</v>
      </c>
      <c r="AN84" s="17" t="n">
        <f aca="false">IF('Row Index'!AN26="","✗",IF(INDEX('RAW DATA'!$O:$O,'Row Index'!AN26)="",IF(INDEX('RAW DATA'!$AB:$AB,'Row Index'!AN26)="",INDEX('RAW DATA'!$L:$L,'Row Index'!AN26),INDEX('RAW DATA'!$AB:$AB,'Row Index'!AN26)),INDEX('RAW DATA'!$O:$O,'Row Index'!AN26)))</f>
        <v>62.2235910955874</v>
      </c>
      <c r="AO84" s="17" t="n">
        <f aca="false">IF('Row Index'!AO26="","✗",IF(INDEX('RAW DATA'!$O:$O,'Row Index'!AO26)="",IF(INDEX('RAW DATA'!$AB:$AB,'Row Index'!AO26)="",INDEX('RAW DATA'!$L:$L,'Row Index'!AO26),INDEX('RAW DATA'!$AB:$AB,'Row Index'!AO26)),INDEX('RAW DATA'!$O:$O,'Row Index'!AO26)))</f>
        <v>66.0553062848706</v>
      </c>
      <c r="AP84" s="17" t="n">
        <f aca="false">IF('Row Index'!AP26="","✗",IF(INDEX('RAW DATA'!$O:$O,'Row Index'!AP26)="",IF(INDEX('RAW DATA'!$AB:$AB,'Row Index'!AP26)="",INDEX('RAW DATA'!$L:$L,'Row Index'!AP26),INDEX('RAW DATA'!$AB:$AB,'Row Index'!AP26)),INDEX('RAW DATA'!$O:$O,'Row Index'!AP26)))</f>
        <v>66.5940687234561</v>
      </c>
      <c r="AQ84" s="17" t="n">
        <f aca="false">IF('Row Index'!AQ26="","✗",IF(INDEX('RAW DATA'!$O:$O,'Row Index'!AQ26)="",IF(INDEX('RAW DATA'!$AB:$AB,'Row Index'!AQ26)="",INDEX('RAW DATA'!$L:$L,'Row Index'!AQ26),INDEX('RAW DATA'!$AB:$AB,'Row Index'!AQ26)),INDEX('RAW DATA'!$O:$O,'Row Index'!AQ26)))</f>
        <v>67.076859931876</v>
      </c>
    </row>
    <row r="85" customFormat="false" ht="15" hidden="false" customHeight="false" outlineLevel="0" collapsed="false">
      <c r="A85" s="15" t="s">
        <v>228</v>
      </c>
      <c r="B85" s="16" t="s">
        <v>153</v>
      </c>
      <c r="C85" s="17" t="n">
        <f aca="false">IF('Row Index'!C27="","✗",IF(INDEX('RAW DATA'!$O:$O,'Row Index'!C27)="",IF(INDEX('RAW DATA'!$AB:$AB,'Row Index'!C27)="",INDEX('RAW DATA'!$L:$L,'Row Index'!C27),INDEX('RAW DATA'!$AB:$AB,'Row Index'!C27)),INDEX('RAW DATA'!$O:$O,'Row Index'!C27)))</f>
        <v>32.3086333554047</v>
      </c>
      <c r="D85" s="17" t="n">
        <f aca="false">IF('Row Index'!D27="","✗",IF(INDEX('RAW DATA'!$O:$O,'Row Index'!D27)="",IF(INDEX('RAW DATA'!$AB:$AB,'Row Index'!D27)="",INDEX('RAW DATA'!$L:$L,'Row Index'!D27),INDEX('RAW DATA'!$AB:$AB,'Row Index'!D27)),INDEX('RAW DATA'!$O:$O,'Row Index'!D27)))</f>
        <v>32.0999561571269</v>
      </c>
      <c r="E85" s="17" t="n">
        <f aca="false">IF('Row Index'!E27="","✗",IF(INDEX('RAW DATA'!$O:$O,'Row Index'!E27)="",IF(INDEX('RAW DATA'!$AB:$AB,'Row Index'!E27)="",INDEX('RAW DATA'!$L:$L,'Row Index'!E27),INDEX('RAW DATA'!$AB:$AB,'Row Index'!E27)),INDEX('RAW DATA'!$O:$O,'Row Index'!E27)))</f>
        <v>33.2950595985325</v>
      </c>
      <c r="F85" s="17" t="n">
        <f aca="false">IF('Row Index'!F27="","✗",IF(INDEX('RAW DATA'!$O:$O,'Row Index'!F27)="",IF(INDEX('RAW DATA'!$AB:$AB,'Row Index'!F27)="",INDEX('RAW DATA'!$L:$L,'Row Index'!F27),INDEX('RAW DATA'!$AB:$AB,'Row Index'!F27)),INDEX('RAW DATA'!$O:$O,'Row Index'!F27)))</f>
        <v>30.9555039402159</v>
      </c>
      <c r="G85" s="18" t="n">
        <f aca="false">IF('Row Index'!G27="","✗",IF(INDEX('RAW DATA'!$O:$O,'Row Index'!G27)="",IF(INDEX('RAW DATA'!$AB:$AB,'Row Index'!G27)="",INDEX('RAW DATA'!$L:$L,'Row Index'!G27),INDEX('RAW DATA'!$AB:$AB,'Row Index'!G27)),INDEX('RAW DATA'!$O:$O,'Row Index'!G27)))</f>
        <v>33.0906417645637</v>
      </c>
      <c r="H85" s="17" t="n">
        <f aca="false">IF('Row Index'!H27="","✗",IF(INDEX('RAW DATA'!$O:$O,'Row Index'!H27)="",IF(INDEX('RAW DATA'!$AB:$AB,'Row Index'!H27)="",INDEX('RAW DATA'!$L:$L,'Row Index'!H27),INDEX('RAW DATA'!$AB:$AB,'Row Index'!H27)),INDEX('RAW DATA'!$O:$O,'Row Index'!H27)))</f>
        <v>34.3946707658662</v>
      </c>
      <c r="I85" s="17" t="n">
        <f aca="false">IF('Row Index'!I27="","✗",IF(INDEX('RAW DATA'!$O:$O,'Row Index'!I27)="",IF(INDEX('RAW DATA'!$AB:$AB,'Row Index'!I27)="",INDEX('RAW DATA'!$L:$L,'Row Index'!I27),INDEX('RAW DATA'!$AB:$AB,'Row Index'!I27)),INDEX('RAW DATA'!$O:$O,'Row Index'!I27)))</f>
        <v>32.6158350698188</v>
      </c>
      <c r="J85" s="17" t="n">
        <f aca="false">IF('Row Index'!J27="","✗",IF(INDEX('RAW DATA'!$O:$O,'Row Index'!J27)="",IF(INDEX('RAW DATA'!$AB:$AB,'Row Index'!J27)="",INDEX('RAW DATA'!$L:$L,'Row Index'!J27),INDEX('RAW DATA'!$AB:$AB,'Row Index'!J27)),INDEX('RAW DATA'!$O:$O,'Row Index'!J27)))</f>
        <v>33.8527655034844</v>
      </c>
      <c r="K85" s="17" t="n">
        <f aca="false">IF('Row Index'!K27="","✗",IF(INDEX('RAW DATA'!$O:$O,'Row Index'!K27)="",IF(INDEX('RAW DATA'!$AB:$AB,'Row Index'!K27)="",INDEX('RAW DATA'!$L:$L,'Row Index'!K27),INDEX('RAW DATA'!$AB:$AB,'Row Index'!K27)),INDEX('RAW DATA'!$O:$O,'Row Index'!K27)))</f>
        <v>35.5804293970943</v>
      </c>
      <c r="L85" s="17" t="n">
        <f aca="false">IF('Row Index'!L27="","✗",IF(INDEX('RAW DATA'!$O:$O,'Row Index'!L27)="",IF(INDEX('RAW DATA'!$AB:$AB,'Row Index'!L27)="",INDEX('RAW DATA'!$L:$L,'Row Index'!L27),INDEX('RAW DATA'!$AB:$AB,'Row Index'!L27)),INDEX('RAW DATA'!$O:$O,'Row Index'!L27)))</f>
        <v>32.8123351933306</v>
      </c>
      <c r="M85" s="17" t="n">
        <f aca="false">IF('Row Index'!M27="","✗",IF(INDEX('RAW DATA'!$O:$O,'Row Index'!M27)="",IF(INDEX('RAW DATA'!$AB:$AB,'Row Index'!M27)="",INDEX('RAW DATA'!$L:$L,'Row Index'!M27),INDEX('RAW DATA'!$AB:$AB,'Row Index'!M27)),INDEX('RAW DATA'!$O:$O,'Row Index'!M27)))</f>
        <v>36.8616186352388</v>
      </c>
      <c r="N85" s="17" t="n">
        <f aca="false">IF('Row Index'!N27="","✗",IF(INDEX('RAW DATA'!$O:$O,'Row Index'!N27)="",IF(INDEX('RAW DATA'!$AB:$AB,'Row Index'!N27)="",INDEX('RAW DATA'!$L:$L,'Row Index'!N27),INDEX('RAW DATA'!$AB:$AB,'Row Index'!N27)),INDEX('RAW DATA'!$O:$O,'Row Index'!N27)))</f>
        <v>36.6276001082879</v>
      </c>
      <c r="O85" s="17" t="n">
        <f aca="false">IF('Row Index'!O27="","✗",IF(INDEX('RAW DATA'!$O:$O,'Row Index'!O27)="",IF(INDEX('RAW DATA'!$AB:$AB,'Row Index'!O27)="",INDEX('RAW DATA'!$L:$L,'Row Index'!O27),INDEX('RAW DATA'!$AB:$AB,'Row Index'!O27)),INDEX('RAW DATA'!$O:$O,'Row Index'!O27)))</f>
        <v>36.8565511041352</v>
      </c>
      <c r="P85" s="17" t="n">
        <f aca="false">IF('Row Index'!P27="","✗",IF(INDEX('RAW DATA'!$O:$O,'Row Index'!P27)="",IF(INDEX('RAW DATA'!$AB:$AB,'Row Index'!P27)="",INDEX('RAW DATA'!$L:$L,'Row Index'!P27),INDEX('RAW DATA'!$AB:$AB,'Row Index'!P27)),INDEX('RAW DATA'!$O:$O,'Row Index'!P27)))</f>
        <v>36.7870514574814</v>
      </c>
      <c r="Q85" s="17" t="n">
        <f aca="false">IF('Row Index'!Q27="","✗",IF(INDEX('RAW DATA'!$O:$O,'Row Index'!Q27)="",IF(INDEX('RAW DATA'!$AB:$AB,'Row Index'!Q27)="",INDEX('RAW DATA'!$L:$L,'Row Index'!Q27),INDEX('RAW DATA'!$AB:$AB,'Row Index'!Q27)),INDEX('RAW DATA'!$O:$O,'Row Index'!Q27)))</f>
        <v>39.6167812883412</v>
      </c>
      <c r="R85" s="17" t="n">
        <f aca="false">IF('Row Index'!R27="","✗",IF(INDEX('RAW DATA'!$O:$O,'Row Index'!R27)="",IF(INDEX('RAW DATA'!$AB:$AB,'Row Index'!R27)="",INDEX('RAW DATA'!$L:$L,'Row Index'!R27),INDEX('RAW DATA'!$AB:$AB,'Row Index'!R27)),INDEX('RAW DATA'!$O:$O,'Row Index'!R27)))</f>
        <v>37.7299749904789</v>
      </c>
      <c r="S85" s="17" t="n">
        <f aca="false">IF('Row Index'!S27="","✗",IF(INDEX('RAW DATA'!$O:$O,'Row Index'!S27)="",IF(INDEX('RAW DATA'!$AB:$AB,'Row Index'!S27)="",INDEX('RAW DATA'!$L:$L,'Row Index'!S27),INDEX('RAW DATA'!$AB:$AB,'Row Index'!S27)),INDEX('RAW DATA'!$O:$O,'Row Index'!S27)))</f>
        <v>40.4216056344907</v>
      </c>
      <c r="T85" s="17" t="n">
        <f aca="false">IF('Row Index'!T27="","✗",IF(INDEX('RAW DATA'!$O:$O,'Row Index'!T27)="",IF(INDEX('RAW DATA'!$AB:$AB,'Row Index'!T27)="",INDEX('RAW DATA'!$L:$L,'Row Index'!T27),INDEX('RAW DATA'!$AB:$AB,'Row Index'!T27)),INDEX('RAW DATA'!$O:$O,'Row Index'!T27)))</f>
        <v>39.2148479594012</v>
      </c>
      <c r="U85" s="17" t="n">
        <f aca="false">IF('Row Index'!U27="","✗",IF(INDEX('RAW DATA'!$O:$O,'Row Index'!U27)="",IF(INDEX('RAW DATA'!$AB:$AB,'Row Index'!U27)="",INDEX('RAW DATA'!$L:$L,'Row Index'!U27),INDEX('RAW DATA'!$AB:$AB,'Row Index'!U27)),INDEX('RAW DATA'!$O:$O,'Row Index'!U27)))</f>
        <v>44.1627260524346</v>
      </c>
      <c r="V85" s="18" t="n">
        <f aca="false">IF('Row Index'!V27="","✗",IF(INDEX('RAW DATA'!$O:$O,'Row Index'!V27)="",IF(INDEX('RAW DATA'!$AB:$AB,'Row Index'!V27)="",INDEX('RAW DATA'!$L:$L,'Row Index'!V27),INDEX('RAW DATA'!$AB:$AB,'Row Index'!V27)),INDEX('RAW DATA'!$O:$O,'Row Index'!V27)))</f>
        <v>44.3449922681553</v>
      </c>
      <c r="W85" s="17" t="n">
        <f aca="false">IF('Row Index'!W27="","✗",IF(INDEX('RAW DATA'!$O:$O,'Row Index'!W27)="",IF(INDEX('RAW DATA'!$AB:$AB,'Row Index'!W27)="",INDEX('RAW DATA'!$L:$L,'Row Index'!W27),INDEX('RAW DATA'!$AB:$AB,'Row Index'!W27)),INDEX('RAW DATA'!$O:$O,'Row Index'!W27)))</f>
        <v>39.6670334276014</v>
      </c>
      <c r="X85" s="17" t="n">
        <f aca="false">IF('Row Index'!X27="","✗",IF(INDEX('RAW DATA'!$O:$O,'Row Index'!X27)="",IF(INDEX('RAW DATA'!$AB:$AB,'Row Index'!X27)="",INDEX('RAW DATA'!$L:$L,'Row Index'!X27),INDEX('RAW DATA'!$AB:$AB,'Row Index'!X27)),INDEX('RAW DATA'!$O:$O,'Row Index'!X27)))</f>
        <v>44.8227655490131</v>
      </c>
      <c r="Y85" s="17" t="n">
        <f aca="false">IF('Row Index'!Y27="","✗",IF(INDEX('RAW DATA'!$O:$O,'Row Index'!Y27)="",IF(INDEX('RAW DATA'!$AB:$AB,'Row Index'!Y27)="",INDEX('RAW DATA'!$L:$L,'Row Index'!Y27),INDEX('RAW DATA'!$AB:$AB,'Row Index'!Y27)),INDEX('RAW DATA'!$O:$O,'Row Index'!Y27)))</f>
        <v>42.3985652674618</v>
      </c>
      <c r="Z85" s="18" t="n">
        <f aca="false">IF('Row Index'!Z27="","✗",IF(INDEX('RAW DATA'!$O:$O,'Row Index'!Z27)="",IF(INDEX('RAW DATA'!$AB:$AB,'Row Index'!Z27)="",INDEX('RAW DATA'!$L:$L,'Row Index'!Z27),INDEX('RAW DATA'!$AB:$AB,'Row Index'!Z27)),INDEX('RAW DATA'!$O:$O,'Row Index'!Z27)))</f>
        <v>45.1055658704936</v>
      </c>
      <c r="AA85" s="19" t="str">
        <f aca="false">IF('Row Index'!AA27="","⏳",IF(INDEX('RAW DATA'!$O:$O,'Row Index'!AA27)="",IF(INDEX('RAW DATA'!$AB:$AB,'Row Index'!AA27)="",INDEX('RAW DATA'!$L:$L,'Row Index'!AA27),INDEX('RAW DATA'!$AB:$AB,'Row Index'!AA27)),INDEX('RAW DATA'!$O:$O,'Row Index'!AA27)))</f>
        <v>⏳</v>
      </c>
      <c r="AB85" s="17" t="n">
        <f aca="false">IF('Row Index'!AB27="","✗",IF(INDEX('RAW DATA'!$O:$O,'Row Index'!AB27)="",IF(INDEX('RAW DATA'!$AB:$AB,'Row Index'!AB27)="",INDEX('RAW DATA'!$L:$L,'Row Index'!AB27),INDEX('RAW DATA'!$AB:$AB,'Row Index'!AB27)),INDEX('RAW DATA'!$O:$O,'Row Index'!AB27)))</f>
        <v>46.9813529944771</v>
      </c>
      <c r="AC85" s="17" t="n">
        <f aca="false">IF('Row Index'!AC27="","✗",IF(INDEX('RAW DATA'!$O:$O,'Row Index'!AC27)="",IF(INDEX('RAW DATA'!$AB:$AB,'Row Index'!AC27)="",INDEX('RAW DATA'!$L:$L,'Row Index'!AC27),INDEX('RAW DATA'!$AB:$AB,'Row Index'!AC27)),INDEX('RAW DATA'!$O:$O,'Row Index'!AC27)))</f>
        <v>44.8365022919325</v>
      </c>
      <c r="AD85" s="17" t="n">
        <f aca="false">IF('Row Index'!AD27="","✗",IF(INDEX('RAW DATA'!$O:$O,'Row Index'!AD27)="",IF(INDEX('RAW DATA'!$AB:$AB,'Row Index'!AD27)="",INDEX('RAW DATA'!$L:$L,'Row Index'!AD27),INDEX('RAW DATA'!$AB:$AB,'Row Index'!AD27)),INDEX('RAW DATA'!$O:$O,'Row Index'!AD27)))</f>
        <v>47.702043928661</v>
      </c>
      <c r="AE85" s="17" t="n">
        <f aca="false">IF('Row Index'!AE27="","✗",IF(INDEX('RAW DATA'!$O:$O,'Row Index'!AE27)="",IF(INDEX('RAW DATA'!$AB:$AB,'Row Index'!AE27)="",INDEX('RAW DATA'!$L:$L,'Row Index'!AE27),INDEX('RAW DATA'!$AB:$AB,'Row Index'!AE27)),INDEX('RAW DATA'!$O:$O,'Row Index'!AE27)))</f>
        <v>47.0809194422979</v>
      </c>
      <c r="AF85" s="17" t="n">
        <f aca="false">IF('Row Index'!AF27="","✗",IF(INDEX('RAW DATA'!$O:$O,'Row Index'!AF27)="",IF(INDEX('RAW DATA'!$AB:$AB,'Row Index'!AF27)="",INDEX('RAW DATA'!$L:$L,'Row Index'!AF27),INDEX('RAW DATA'!$AB:$AB,'Row Index'!AF27)),INDEX('RAW DATA'!$O:$O,'Row Index'!AF27)))</f>
        <v>52.0716609938404</v>
      </c>
      <c r="AG85" s="17" t="n">
        <f aca="false">IF('Row Index'!AG27="","✗",IF(INDEX('RAW DATA'!$O:$O,'Row Index'!AG27)="",IF(INDEX('RAW DATA'!$AB:$AB,'Row Index'!AG27)="",INDEX('RAW DATA'!$L:$L,'Row Index'!AG27),INDEX('RAW DATA'!$AB:$AB,'Row Index'!AG27)),INDEX('RAW DATA'!$O:$O,'Row Index'!AG27)))</f>
        <v>46.2977230535472</v>
      </c>
      <c r="AH85" s="17" t="n">
        <f aca="false">IF('Row Index'!AH27="","✗",IF(INDEX('RAW DATA'!$O:$O,'Row Index'!AH27)="",IF(INDEX('RAW DATA'!$AB:$AB,'Row Index'!AH27)="",INDEX('RAW DATA'!$L:$L,'Row Index'!AH27),INDEX('RAW DATA'!$AB:$AB,'Row Index'!AH27)),INDEX('RAW DATA'!$O:$O,'Row Index'!AH27)))</f>
        <v>49.2971603448696</v>
      </c>
      <c r="AI85" s="17" t="n">
        <f aca="false">IF('Row Index'!AI27="","✗",IF(INDEX('RAW DATA'!$O:$O,'Row Index'!AI27)="",IF(INDEX('RAW DATA'!$AB:$AB,'Row Index'!AI27)="",INDEX('RAW DATA'!$L:$L,'Row Index'!AI27),INDEX('RAW DATA'!$AB:$AB,'Row Index'!AI27)),INDEX('RAW DATA'!$O:$O,'Row Index'!AI27)))</f>
        <v>55.0397398696158</v>
      </c>
      <c r="AJ85" s="17" t="n">
        <f aca="false">IF('Row Index'!AJ27="","✗",IF(INDEX('RAW DATA'!$O:$O,'Row Index'!AJ27)="",IF(INDEX('RAW DATA'!$AB:$AB,'Row Index'!AJ27)="",INDEX('RAW DATA'!$L:$L,'Row Index'!AJ27),INDEX('RAW DATA'!$AB:$AB,'Row Index'!AJ27)),INDEX('RAW DATA'!$O:$O,'Row Index'!AJ27)))</f>
        <v>54.352812384847</v>
      </c>
      <c r="AK85" s="17" t="n">
        <f aca="false">IF('Row Index'!AK27="","✗",IF(INDEX('RAW DATA'!$O:$O,'Row Index'!AK27)="",IF(INDEX('RAW DATA'!$AB:$AB,'Row Index'!AK27)="",INDEX('RAW DATA'!$L:$L,'Row Index'!AK27),INDEX('RAW DATA'!$AB:$AB,'Row Index'!AK27)),INDEX('RAW DATA'!$O:$O,'Row Index'!AK27)))</f>
        <v>57.5855759462873</v>
      </c>
      <c r="AL85" s="17" t="n">
        <f aca="false">IF('Row Index'!AL27="","✗",IF(INDEX('RAW DATA'!$O:$O,'Row Index'!AL27)="",IF(INDEX('RAW DATA'!$AB:$AB,'Row Index'!AL27)="",INDEX('RAW DATA'!$L:$L,'Row Index'!AL27),INDEX('RAW DATA'!$AB:$AB,'Row Index'!AL27)),INDEX('RAW DATA'!$O:$O,'Row Index'!AL27)))</f>
        <v>58.5537427069412</v>
      </c>
      <c r="AM85" s="17" t="n">
        <f aca="false">IF('Row Index'!AM27="","✗",IF(INDEX('RAW DATA'!$O:$O,'Row Index'!AM27)="",IF(INDEX('RAW DATA'!$AB:$AB,'Row Index'!AM27)="",INDEX('RAW DATA'!$L:$L,'Row Index'!AM27),INDEX('RAW DATA'!$AB:$AB,'Row Index'!AM27)),INDEX('RAW DATA'!$O:$O,'Row Index'!AM27)))</f>
        <v>62.6342479175579</v>
      </c>
      <c r="AN85" s="17" t="n">
        <f aca="false">IF('Row Index'!AN27="","✗",IF(INDEX('RAW DATA'!$O:$O,'Row Index'!AN27)="",IF(INDEX('RAW DATA'!$AB:$AB,'Row Index'!AN27)="",INDEX('RAW DATA'!$L:$L,'Row Index'!AN27),INDEX('RAW DATA'!$AB:$AB,'Row Index'!AN27)),INDEX('RAW DATA'!$O:$O,'Row Index'!AN27)))</f>
        <v>62.7156916890529</v>
      </c>
      <c r="AO85" s="17" t="n">
        <f aca="false">IF('Row Index'!AO27="","✗",IF(INDEX('RAW DATA'!$O:$O,'Row Index'!AO27)="",IF(INDEX('RAW DATA'!$AB:$AB,'Row Index'!AO27)="",INDEX('RAW DATA'!$L:$L,'Row Index'!AO27),INDEX('RAW DATA'!$AB:$AB,'Row Index'!AO27)),INDEX('RAW DATA'!$O:$O,'Row Index'!AO27)))</f>
        <v>65.8279840100067</v>
      </c>
      <c r="AP85" s="17" t="n">
        <f aca="false">IF('Row Index'!AP27="","✗",IF(INDEX('RAW DATA'!$O:$O,'Row Index'!AP27)="",IF(INDEX('RAW DATA'!$AB:$AB,'Row Index'!AP27)="",INDEX('RAW DATA'!$L:$L,'Row Index'!AP27),INDEX('RAW DATA'!$AB:$AB,'Row Index'!AP27)),INDEX('RAW DATA'!$O:$O,'Row Index'!AP27)))</f>
        <v>65.9968972165903</v>
      </c>
      <c r="AQ85" s="17" t="n">
        <f aca="false">IF('Row Index'!AQ27="","✗",IF(INDEX('RAW DATA'!$O:$O,'Row Index'!AQ27)="",IF(INDEX('RAW DATA'!$AB:$AB,'Row Index'!AQ27)="",INDEX('RAW DATA'!$L:$L,'Row Index'!AQ27),INDEX('RAW DATA'!$AB:$AB,'Row Index'!AQ27)),INDEX('RAW DATA'!$O:$O,'Row Index'!AQ27)))</f>
        <v>67.3065449655668</v>
      </c>
    </row>
    <row r="86" customFormat="false" ht="15" hidden="false" customHeight="false" outlineLevel="0" collapsed="false">
      <c r="A86" s="15" t="s">
        <v>231</v>
      </c>
      <c r="B86" s="16" t="s">
        <v>153</v>
      </c>
      <c r="C86" s="17" t="n">
        <f aca="false">IF('Row Index'!C28="","✗",IF(INDEX('RAW DATA'!$O:$O,'Row Index'!C28)="",IF(INDEX('RAW DATA'!$AB:$AB,'Row Index'!C28)="",INDEX('RAW DATA'!$L:$L,'Row Index'!C28),INDEX('RAW DATA'!$AB:$AB,'Row Index'!C28)),INDEX('RAW DATA'!$O:$O,'Row Index'!C28)))</f>
        <v>39.4062640786387</v>
      </c>
      <c r="D86" s="17" t="n">
        <f aca="false">IF('Row Index'!D28="","✗",IF(INDEX('RAW DATA'!$O:$O,'Row Index'!D28)="",IF(INDEX('RAW DATA'!$AB:$AB,'Row Index'!D28)="",INDEX('RAW DATA'!$L:$L,'Row Index'!D28),INDEX('RAW DATA'!$AB:$AB,'Row Index'!D28)),INDEX('RAW DATA'!$O:$O,'Row Index'!D28)))</f>
        <v>34.0079447763134</v>
      </c>
      <c r="E86" s="17" t="n">
        <f aca="false">IF('Row Index'!E28="","✗",IF(INDEX('RAW DATA'!$O:$O,'Row Index'!E28)="",IF(INDEX('RAW DATA'!$AB:$AB,'Row Index'!E28)="",INDEX('RAW DATA'!$L:$L,'Row Index'!E28),INDEX('RAW DATA'!$AB:$AB,'Row Index'!E28)),INDEX('RAW DATA'!$O:$O,'Row Index'!E28)))</f>
        <v>42.7082610581221</v>
      </c>
      <c r="F86" s="17" t="n">
        <f aca="false">IF('Row Index'!F28="","✗",IF(INDEX('RAW DATA'!$O:$O,'Row Index'!F28)="",IF(INDEX('RAW DATA'!$AB:$AB,'Row Index'!F28)="",INDEX('RAW DATA'!$L:$L,'Row Index'!F28),INDEX('RAW DATA'!$AB:$AB,'Row Index'!F28)),INDEX('RAW DATA'!$O:$O,'Row Index'!F28)))</f>
        <v>33.5464178464459</v>
      </c>
      <c r="G86" s="18" t="n">
        <f aca="false">IF('Row Index'!G28="","✗",IF(INDEX('RAW DATA'!$O:$O,'Row Index'!G28)="",IF(INDEX('RAW DATA'!$AB:$AB,'Row Index'!G28)="",INDEX('RAW DATA'!$L:$L,'Row Index'!G28),INDEX('RAW DATA'!$AB:$AB,'Row Index'!G28)),INDEX('RAW DATA'!$O:$O,'Row Index'!G28)))</f>
        <v>41.2904990343854</v>
      </c>
      <c r="H86" s="17" t="n">
        <f aca="false">IF('Row Index'!H28="","✗",IF(INDEX('RAW DATA'!$O:$O,'Row Index'!H28)="",IF(INDEX('RAW DATA'!$AB:$AB,'Row Index'!H28)="",INDEX('RAW DATA'!$L:$L,'Row Index'!H28),INDEX('RAW DATA'!$AB:$AB,'Row Index'!H28)),INDEX('RAW DATA'!$O:$O,'Row Index'!H28)))</f>
        <v>36.9390882836719</v>
      </c>
      <c r="I86" s="17" t="n">
        <f aca="false">IF('Row Index'!I28="","✗",IF(INDEX('RAW DATA'!$O:$O,'Row Index'!I28)="",IF(INDEX('RAW DATA'!$AB:$AB,'Row Index'!I28)="",INDEX('RAW DATA'!$L:$L,'Row Index'!I28),INDEX('RAW DATA'!$AB:$AB,'Row Index'!I28)),INDEX('RAW DATA'!$O:$O,'Row Index'!I28)))</f>
        <v>38.0637225135393</v>
      </c>
      <c r="J86" s="17" t="n">
        <f aca="false">IF('Row Index'!J28="","✗",IF(INDEX('RAW DATA'!$O:$O,'Row Index'!J28)="",IF(INDEX('RAW DATA'!$AB:$AB,'Row Index'!J28)="",INDEX('RAW DATA'!$L:$L,'Row Index'!J28),INDEX('RAW DATA'!$AB:$AB,'Row Index'!J28)),INDEX('RAW DATA'!$O:$O,'Row Index'!J28)))</f>
        <v>33.7393653906868</v>
      </c>
      <c r="K86" s="17" t="n">
        <f aca="false">IF('Row Index'!K28="","✗",IF(INDEX('RAW DATA'!$O:$O,'Row Index'!K28)="",IF(INDEX('RAW DATA'!$AB:$AB,'Row Index'!K28)="",INDEX('RAW DATA'!$L:$L,'Row Index'!K28),INDEX('RAW DATA'!$AB:$AB,'Row Index'!K28)),INDEX('RAW DATA'!$O:$O,'Row Index'!K28)))</f>
        <v>40.2485650332827</v>
      </c>
      <c r="L86" s="17" t="n">
        <f aca="false">IF('Row Index'!L28="","✗",IF(INDEX('RAW DATA'!$O:$O,'Row Index'!L28)="",IF(INDEX('RAW DATA'!$AB:$AB,'Row Index'!L28)="",INDEX('RAW DATA'!$L:$L,'Row Index'!L28),INDEX('RAW DATA'!$AB:$AB,'Row Index'!L28)),INDEX('RAW DATA'!$O:$O,'Row Index'!L28)))</f>
        <v>33.9811845913116</v>
      </c>
      <c r="M86" s="17" t="n">
        <f aca="false">IF('Row Index'!M28="","✗",IF(INDEX('RAW DATA'!$O:$O,'Row Index'!M28)="",IF(INDEX('RAW DATA'!$AB:$AB,'Row Index'!M28)="",INDEX('RAW DATA'!$L:$L,'Row Index'!M28),INDEX('RAW DATA'!$AB:$AB,'Row Index'!M28)),INDEX('RAW DATA'!$O:$O,'Row Index'!M28)))</f>
        <v>39.8087148728387</v>
      </c>
      <c r="N86" s="17" t="n">
        <f aca="false">IF('Row Index'!N28="","✗",IF(INDEX('RAW DATA'!$O:$O,'Row Index'!N28)="",IF(INDEX('RAW DATA'!$AB:$AB,'Row Index'!N28)="",INDEX('RAW DATA'!$L:$L,'Row Index'!N28),INDEX('RAW DATA'!$AB:$AB,'Row Index'!N28)),INDEX('RAW DATA'!$O:$O,'Row Index'!N28)))</f>
        <v>37.6619579219794</v>
      </c>
      <c r="O86" s="17" t="n">
        <f aca="false">IF('Row Index'!O28="","✗",IF(INDEX('RAW DATA'!$O:$O,'Row Index'!O28)="",IF(INDEX('RAW DATA'!$AB:$AB,'Row Index'!O28)="",INDEX('RAW DATA'!$L:$L,'Row Index'!O28),INDEX('RAW DATA'!$AB:$AB,'Row Index'!O28)),INDEX('RAW DATA'!$O:$O,'Row Index'!O28)))</f>
        <v>38.1611497900949</v>
      </c>
      <c r="P86" s="17" t="n">
        <f aca="false">IF('Row Index'!P28="","✗",IF(INDEX('RAW DATA'!$O:$O,'Row Index'!P28)="",IF(INDEX('RAW DATA'!$AB:$AB,'Row Index'!P28)="",INDEX('RAW DATA'!$L:$L,'Row Index'!P28),INDEX('RAW DATA'!$AB:$AB,'Row Index'!P28)),INDEX('RAW DATA'!$O:$O,'Row Index'!P28)))</f>
        <v>37.7728097311463</v>
      </c>
      <c r="Q86" s="17" t="n">
        <f aca="false">IF('Row Index'!Q28="","✗",IF(INDEX('RAW DATA'!$O:$O,'Row Index'!Q28)="",IF(INDEX('RAW DATA'!$AB:$AB,'Row Index'!Q28)="",INDEX('RAW DATA'!$L:$L,'Row Index'!Q28),INDEX('RAW DATA'!$AB:$AB,'Row Index'!Q28)),INDEX('RAW DATA'!$O:$O,'Row Index'!Q28)))</f>
        <v>39.8856875080757</v>
      </c>
      <c r="R86" s="17" t="n">
        <f aca="false">IF('Row Index'!R28="","✗",IF(INDEX('RAW DATA'!$O:$O,'Row Index'!R28)="",IF(INDEX('RAW DATA'!$AB:$AB,'Row Index'!R28)="",INDEX('RAW DATA'!$L:$L,'Row Index'!R28),INDEX('RAW DATA'!$AB:$AB,'Row Index'!R28)),INDEX('RAW DATA'!$O:$O,'Row Index'!R28)))</f>
        <v>38.711762081723</v>
      </c>
      <c r="S86" s="17" t="n">
        <f aca="false">IF('Row Index'!S28="","✗",IF(INDEX('RAW DATA'!$O:$O,'Row Index'!S28)="",IF(INDEX('RAW DATA'!$AB:$AB,'Row Index'!S28)="",INDEX('RAW DATA'!$L:$L,'Row Index'!S28),INDEX('RAW DATA'!$AB:$AB,'Row Index'!S28)),INDEX('RAW DATA'!$O:$O,'Row Index'!S28)))</f>
        <v>41.3550389751033</v>
      </c>
      <c r="T86" s="17" t="n">
        <f aca="false">IF('Row Index'!T28="","✗",IF(INDEX('RAW DATA'!$O:$O,'Row Index'!T28)="",IF(INDEX('RAW DATA'!$AB:$AB,'Row Index'!T28)="",INDEX('RAW DATA'!$L:$L,'Row Index'!T28),INDEX('RAW DATA'!$AB:$AB,'Row Index'!T28)),INDEX('RAW DATA'!$O:$O,'Row Index'!T28)))</f>
        <v>39.907032742241</v>
      </c>
      <c r="U86" s="17" t="n">
        <f aca="false">IF('Row Index'!U28="","✗",IF(INDEX('RAW DATA'!$O:$O,'Row Index'!U28)="",IF(INDEX('RAW DATA'!$AB:$AB,'Row Index'!U28)="",INDEX('RAW DATA'!$L:$L,'Row Index'!U28),INDEX('RAW DATA'!$AB:$AB,'Row Index'!U28)),INDEX('RAW DATA'!$O:$O,'Row Index'!U28)))</f>
        <v>43.1661060440275</v>
      </c>
      <c r="V86" s="18" t="n">
        <f aca="false">IF('Row Index'!V28="","✗",IF(INDEX('RAW DATA'!$O:$O,'Row Index'!V28)="",IF(INDEX('RAW DATA'!$AB:$AB,'Row Index'!V28)="",INDEX('RAW DATA'!$L:$L,'Row Index'!V28),INDEX('RAW DATA'!$AB:$AB,'Row Index'!V28)),INDEX('RAW DATA'!$O:$O,'Row Index'!V28)))</f>
        <v>43.7241772854514</v>
      </c>
      <c r="W86" s="17" t="n">
        <f aca="false">IF('Row Index'!W28="","✗",IF(INDEX('RAW DATA'!$O:$O,'Row Index'!W28)="",IF(INDEX('RAW DATA'!$AB:$AB,'Row Index'!W28)="",INDEX('RAW DATA'!$L:$L,'Row Index'!W28),INDEX('RAW DATA'!$AB:$AB,'Row Index'!W28)),INDEX('RAW DATA'!$O:$O,'Row Index'!W28)))</f>
        <v>40.8459926730807</v>
      </c>
      <c r="X86" s="17" t="n">
        <f aca="false">IF('Row Index'!X28="","✗",IF(INDEX('RAW DATA'!$O:$O,'Row Index'!X28)="",IF(INDEX('RAW DATA'!$AB:$AB,'Row Index'!X28)="",INDEX('RAW DATA'!$L:$L,'Row Index'!X28),INDEX('RAW DATA'!$AB:$AB,'Row Index'!X28)),INDEX('RAW DATA'!$O:$O,'Row Index'!X28)))</f>
        <v>45.2562296671308</v>
      </c>
      <c r="Y86" s="17" t="n">
        <f aca="false">IF('Row Index'!Y28="","✗",IF(INDEX('RAW DATA'!$O:$O,'Row Index'!Y28)="",IF(INDEX('RAW DATA'!$AB:$AB,'Row Index'!Y28)="",INDEX('RAW DATA'!$L:$L,'Row Index'!Y28),INDEX('RAW DATA'!$AB:$AB,'Row Index'!Y28)),INDEX('RAW DATA'!$O:$O,'Row Index'!Y28)))</f>
        <v>43.2072392214931</v>
      </c>
      <c r="Z86" s="18" t="n">
        <f aca="false">IF('Row Index'!Z28="","✗",IF(INDEX('RAW DATA'!$O:$O,'Row Index'!Z28)="",IF(INDEX('RAW DATA'!$AB:$AB,'Row Index'!Z28)="",INDEX('RAW DATA'!$L:$L,'Row Index'!Z28),INDEX('RAW DATA'!$AB:$AB,'Row Index'!Z28)),INDEX('RAW DATA'!$O:$O,'Row Index'!Z28)))</f>
        <v>46.4718487128256</v>
      </c>
      <c r="AA86" s="19" t="str">
        <f aca="false">IF('Row Index'!AA28="","⏳",IF(INDEX('RAW DATA'!$O:$O,'Row Index'!AA28)="",IF(INDEX('RAW DATA'!$AB:$AB,'Row Index'!AA28)="",INDEX('RAW DATA'!$L:$L,'Row Index'!AA28),INDEX('RAW DATA'!$AB:$AB,'Row Index'!AA28)),INDEX('RAW DATA'!$O:$O,'Row Index'!AA28)))</f>
        <v>⏳</v>
      </c>
      <c r="AB86" s="17" t="n">
        <f aca="false">IF('Row Index'!AB28="","✗",IF(INDEX('RAW DATA'!$O:$O,'Row Index'!AB28)="",IF(INDEX('RAW DATA'!$AB:$AB,'Row Index'!AB28)="",INDEX('RAW DATA'!$L:$L,'Row Index'!AB28),INDEX('RAW DATA'!$AB:$AB,'Row Index'!AB28)),INDEX('RAW DATA'!$O:$O,'Row Index'!AB28)))</f>
        <v>48.271599583626</v>
      </c>
      <c r="AC86" s="17" t="n">
        <f aca="false">IF('Row Index'!AC28="","✗",IF(INDEX('RAW DATA'!$O:$O,'Row Index'!AC28)="",IF(INDEX('RAW DATA'!$AB:$AB,'Row Index'!AC28)="",INDEX('RAW DATA'!$L:$L,'Row Index'!AC28),INDEX('RAW DATA'!$AB:$AB,'Row Index'!AC28)),INDEX('RAW DATA'!$O:$O,'Row Index'!AC28)))</f>
        <v>45.8761135760247</v>
      </c>
      <c r="AD86" s="17" t="n">
        <f aca="false">IF('Row Index'!AD28="","✗",IF(INDEX('RAW DATA'!$O:$O,'Row Index'!AD28)="",IF(INDEX('RAW DATA'!$AB:$AB,'Row Index'!AD28)="",INDEX('RAW DATA'!$L:$L,'Row Index'!AD28),INDEX('RAW DATA'!$AB:$AB,'Row Index'!AD28)),INDEX('RAW DATA'!$O:$O,'Row Index'!AD28)))</f>
        <v>49.9914908877913</v>
      </c>
      <c r="AE86" s="17" t="n">
        <f aca="false">IF('Row Index'!AE28="","✗",IF(INDEX('RAW DATA'!$O:$O,'Row Index'!AE28)="",IF(INDEX('RAW DATA'!$AB:$AB,'Row Index'!AE28)="",INDEX('RAW DATA'!$L:$L,'Row Index'!AE28),INDEX('RAW DATA'!$AB:$AB,'Row Index'!AE28)),INDEX('RAW DATA'!$O:$O,'Row Index'!AE28)))</f>
        <v>48.6469158380481</v>
      </c>
      <c r="AF86" s="17" t="n">
        <f aca="false">IF('Row Index'!AF28="","✗",IF(INDEX('RAW DATA'!$O:$O,'Row Index'!AF28)="",IF(INDEX('RAW DATA'!$AB:$AB,'Row Index'!AF28)="",INDEX('RAW DATA'!$L:$L,'Row Index'!AF28),INDEX('RAW DATA'!$AB:$AB,'Row Index'!AF28)),INDEX('RAW DATA'!$O:$O,'Row Index'!AF28)))</f>
        <v>55.566758372539</v>
      </c>
      <c r="AG86" s="17" t="n">
        <f aca="false">IF('Row Index'!AG28="","✗",IF(INDEX('RAW DATA'!$O:$O,'Row Index'!AG28)="",IF(INDEX('RAW DATA'!$AB:$AB,'Row Index'!AG28)="",INDEX('RAW DATA'!$L:$L,'Row Index'!AG28),INDEX('RAW DATA'!$AB:$AB,'Row Index'!AG28)),INDEX('RAW DATA'!$O:$O,'Row Index'!AG28)))</f>
        <v>47.7635054997793</v>
      </c>
      <c r="AH86" s="17" t="n">
        <f aca="false">IF('Row Index'!AH28="","✗",IF(INDEX('RAW DATA'!$O:$O,'Row Index'!AH28)="",IF(INDEX('RAW DATA'!$AB:$AB,'Row Index'!AH28)="",INDEX('RAW DATA'!$L:$L,'Row Index'!AH28),INDEX('RAW DATA'!$AB:$AB,'Row Index'!AH28)),INDEX('RAW DATA'!$O:$O,'Row Index'!AH28)))</f>
        <v>52.4613764049218</v>
      </c>
      <c r="AI86" s="17" t="n">
        <f aca="false">IF('Row Index'!AI28="","✗",IF(INDEX('RAW DATA'!$O:$O,'Row Index'!AI28)="",IF(INDEX('RAW DATA'!$AB:$AB,'Row Index'!AI28)="",INDEX('RAW DATA'!$L:$L,'Row Index'!AI28),INDEX('RAW DATA'!$AB:$AB,'Row Index'!AI28)),INDEX('RAW DATA'!$O:$O,'Row Index'!AI28)))</f>
        <v>59.2464137573395</v>
      </c>
      <c r="AJ86" s="17" t="n">
        <f aca="false">IF('Row Index'!AJ28="","✗",IF(INDEX('RAW DATA'!$O:$O,'Row Index'!AJ28)="",IF(INDEX('RAW DATA'!$AB:$AB,'Row Index'!AJ28)="",INDEX('RAW DATA'!$L:$L,'Row Index'!AJ28),INDEX('RAW DATA'!$AB:$AB,'Row Index'!AJ28)),INDEX('RAW DATA'!$O:$O,'Row Index'!AJ28)))</f>
        <v>56.3168585147561</v>
      </c>
      <c r="AK86" s="17" t="n">
        <f aca="false">IF('Row Index'!AK28="","✗",IF(INDEX('RAW DATA'!$O:$O,'Row Index'!AK28)="",IF(INDEX('RAW DATA'!$AB:$AB,'Row Index'!AK28)="",INDEX('RAW DATA'!$L:$L,'Row Index'!AK28),INDEX('RAW DATA'!$AB:$AB,'Row Index'!AK28)),INDEX('RAW DATA'!$O:$O,'Row Index'!AK28)))</f>
        <v>58.0267420232693</v>
      </c>
      <c r="AL86" s="17" t="n">
        <f aca="false">IF('Row Index'!AL28="","✗",IF(INDEX('RAW DATA'!$O:$O,'Row Index'!AL28)="",IF(INDEX('RAW DATA'!$AB:$AB,'Row Index'!AL28)="",INDEX('RAW DATA'!$L:$L,'Row Index'!AL28),INDEX('RAW DATA'!$AB:$AB,'Row Index'!AL28)),INDEX('RAW DATA'!$O:$O,'Row Index'!AL28)))</f>
        <v>60.603041507431</v>
      </c>
      <c r="AM86" s="17" t="n">
        <f aca="false">IF('Row Index'!AM28="","✗",IF(INDEX('RAW DATA'!$O:$O,'Row Index'!AM28)="",IF(INDEX('RAW DATA'!$AB:$AB,'Row Index'!AM28)="",INDEX('RAW DATA'!$L:$L,'Row Index'!AM28),INDEX('RAW DATA'!$AB:$AB,'Row Index'!AM28)),INDEX('RAW DATA'!$O:$O,'Row Index'!AM28)))</f>
        <v>63.4315013949304</v>
      </c>
      <c r="AN86" s="17" t="n">
        <f aca="false">IF('Row Index'!AN28="","✗",IF(INDEX('RAW DATA'!$O:$O,'Row Index'!AN28)="",IF(INDEX('RAW DATA'!$AB:$AB,'Row Index'!AN28)="",INDEX('RAW DATA'!$L:$L,'Row Index'!AN28),INDEX('RAW DATA'!$AB:$AB,'Row Index'!AN28)),INDEX('RAW DATA'!$O:$O,'Row Index'!AN28)))</f>
        <v>63.4229763673084</v>
      </c>
      <c r="AO86" s="17" t="n">
        <f aca="false">IF('Row Index'!AO28="","✗",IF(INDEX('RAW DATA'!$O:$O,'Row Index'!AO28)="",IF(INDEX('RAW DATA'!$AB:$AB,'Row Index'!AO28)="",INDEX('RAW DATA'!$L:$L,'Row Index'!AO28),INDEX('RAW DATA'!$AB:$AB,'Row Index'!AO28)),INDEX('RAW DATA'!$O:$O,'Row Index'!AO28)))</f>
        <v>66.8086707613758</v>
      </c>
      <c r="AP86" s="17" t="n">
        <f aca="false">IF('Row Index'!AP28="","✗",IF(INDEX('RAW DATA'!$O:$O,'Row Index'!AP28)="",IF(INDEX('RAW DATA'!$AB:$AB,'Row Index'!AP28)="",INDEX('RAW DATA'!$L:$L,'Row Index'!AP28),INDEX('RAW DATA'!$AB:$AB,'Row Index'!AP28)),INDEX('RAW DATA'!$O:$O,'Row Index'!AP28)))</f>
        <v>66.7075815245879</v>
      </c>
      <c r="AQ86" s="17" t="n">
        <f aca="false">IF('Row Index'!AQ28="","✗",IF(INDEX('RAW DATA'!$O:$O,'Row Index'!AQ28)="",IF(INDEX('RAW DATA'!$AB:$AB,'Row Index'!AQ28)="",INDEX('RAW DATA'!$L:$L,'Row Index'!AQ28),INDEX('RAW DATA'!$AB:$AB,'Row Index'!AQ28)),INDEX('RAW DATA'!$O:$O,'Row Index'!AQ28)))</f>
        <v>67.589564988455</v>
      </c>
    </row>
    <row r="87" customFormat="false" ht="15" hidden="false" customHeight="false" outlineLevel="0" collapsed="false">
      <c r="A87" s="15" t="s">
        <v>234</v>
      </c>
      <c r="B87" s="16" t="s">
        <v>153</v>
      </c>
      <c r="C87" s="17" t="n">
        <f aca="false">IF('Row Index'!C29="","✗",IF(INDEX('RAW DATA'!$O:$O,'Row Index'!C29)="",IF(INDEX('RAW DATA'!$AB:$AB,'Row Index'!C29)="",INDEX('RAW DATA'!$L:$L,'Row Index'!C29),INDEX('RAW DATA'!$AB:$AB,'Row Index'!C29)),INDEX('RAW DATA'!$O:$O,'Row Index'!C29)))</f>
        <v>40.1792145939009</v>
      </c>
      <c r="D87" s="17" t="n">
        <f aca="false">IF('Row Index'!D29="","✗",IF(INDEX('RAW DATA'!$O:$O,'Row Index'!D29)="",IF(INDEX('RAW DATA'!$AB:$AB,'Row Index'!D29)="",INDEX('RAW DATA'!$L:$L,'Row Index'!D29),INDEX('RAW DATA'!$AB:$AB,'Row Index'!D29)),INDEX('RAW DATA'!$O:$O,'Row Index'!D29)))</f>
        <v>33.7968513126239</v>
      </c>
      <c r="E87" s="17" t="n">
        <f aca="false">IF('Row Index'!E29="","✗",IF(INDEX('RAW DATA'!$O:$O,'Row Index'!E29)="",IF(INDEX('RAW DATA'!$AB:$AB,'Row Index'!E29)="",INDEX('RAW DATA'!$L:$L,'Row Index'!E29),INDEX('RAW DATA'!$AB:$AB,'Row Index'!E29)),INDEX('RAW DATA'!$O:$O,'Row Index'!E29)))</f>
        <v>39.2774540162723</v>
      </c>
      <c r="F87" s="17" t="n">
        <f aca="false">IF('Row Index'!F29="","✗",IF(INDEX('RAW DATA'!$O:$O,'Row Index'!F29)="",IF(INDEX('RAW DATA'!$AB:$AB,'Row Index'!F29)="",INDEX('RAW DATA'!$L:$L,'Row Index'!F29),INDEX('RAW DATA'!$AB:$AB,'Row Index'!F29)),INDEX('RAW DATA'!$O:$O,'Row Index'!F29)))</f>
        <v>33.7019698122657</v>
      </c>
      <c r="G87" s="18" t="n">
        <f aca="false">IF('Row Index'!G29="","✗",IF(INDEX('RAW DATA'!$O:$O,'Row Index'!G29)="",IF(INDEX('RAW DATA'!$AB:$AB,'Row Index'!G29)="",INDEX('RAW DATA'!$L:$L,'Row Index'!G29),INDEX('RAW DATA'!$AB:$AB,'Row Index'!G29)),INDEX('RAW DATA'!$O:$O,'Row Index'!G29)))</f>
        <v>38.5835764343158</v>
      </c>
      <c r="H87" s="17" t="n">
        <f aca="false">IF('Row Index'!H29="","✗",IF(INDEX('RAW DATA'!$O:$O,'Row Index'!H29)="",IF(INDEX('RAW DATA'!$AB:$AB,'Row Index'!H29)="",INDEX('RAW DATA'!$L:$L,'Row Index'!H29),INDEX('RAW DATA'!$AB:$AB,'Row Index'!H29)),INDEX('RAW DATA'!$O:$O,'Row Index'!H29)))</f>
        <v>37.091886672338</v>
      </c>
      <c r="I87" s="17" t="n">
        <f aca="false">IF('Row Index'!I29="","✗",IF(INDEX('RAW DATA'!$O:$O,'Row Index'!I29)="",IF(INDEX('RAW DATA'!$AB:$AB,'Row Index'!I29)="",INDEX('RAW DATA'!$L:$L,'Row Index'!I29),INDEX('RAW DATA'!$AB:$AB,'Row Index'!I29)),INDEX('RAW DATA'!$O:$O,'Row Index'!I29)))</f>
        <v>37.9872006662395</v>
      </c>
      <c r="J87" s="17" t="n">
        <f aca="false">IF('Row Index'!J29="","✗",IF(INDEX('RAW DATA'!$O:$O,'Row Index'!J29)="",IF(INDEX('RAW DATA'!$AB:$AB,'Row Index'!J29)="",INDEX('RAW DATA'!$L:$L,'Row Index'!J29),INDEX('RAW DATA'!$AB:$AB,'Row Index'!J29)),INDEX('RAW DATA'!$O:$O,'Row Index'!J29)))</f>
        <v>34.906579460315</v>
      </c>
      <c r="K87" s="17" t="n">
        <f aca="false">IF('Row Index'!K29="","✗",IF(INDEX('RAW DATA'!$O:$O,'Row Index'!K29)="",IF(INDEX('RAW DATA'!$AB:$AB,'Row Index'!K29)="",INDEX('RAW DATA'!$L:$L,'Row Index'!K29),INDEX('RAW DATA'!$AB:$AB,'Row Index'!K29)),INDEX('RAW DATA'!$O:$O,'Row Index'!K29)))</f>
        <v>43.0100198712391</v>
      </c>
      <c r="L87" s="26" t="str">
        <f aca="false">IF('Row Index'!L29="","✗",IF(INDEX('RAW DATA'!$O:$O,'Row Index'!L29)="",IF(INDEX('RAW DATA'!$AB:$AB,'Row Index'!L29)="",INDEX('RAW DATA'!$L:$L,'Row Index'!L29),INDEX('RAW DATA'!$AB:$AB,'Row Index'!L29)),INDEX('RAW DATA'!$O:$O,'Row Index'!L29)))</f>
        <v>✗⇲</v>
      </c>
      <c r="M87" s="17" t="n">
        <f aca="false">IF('Row Index'!M29="","✗",IF(INDEX('RAW DATA'!$O:$O,'Row Index'!M29)="",IF(INDEX('RAW DATA'!$AB:$AB,'Row Index'!M29)="",INDEX('RAW DATA'!$L:$L,'Row Index'!M29),INDEX('RAW DATA'!$AB:$AB,'Row Index'!M29)),INDEX('RAW DATA'!$O:$O,'Row Index'!M29)))</f>
        <v>44.8856294419763</v>
      </c>
      <c r="N87" s="17" t="n">
        <f aca="false">IF('Row Index'!N29="","✗",IF(INDEX('RAW DATA'!$O:$O,'Row Index'!N29)="",IF(INDEX('RAW DATA'!$AB:$AB,'Row Index'!N29)="",INDEX('RAW DATA'!$L:$L,'Row Index'!N29),INDEX('RAW DATA'!$AB:$AB,'Row Index'!N29)),INDEX('RAW DATA'!$O:$O,'Row Index'!N29)))</f>
        <v>42.4690316129489</v>
      </c>
      <c r="O87" s="17" t="n">
        <f aca="false">IF('Row Index'!O29="","✗",IF(INDEX('RAW DATA'!$O:$O,'Row Index'!O29)="",IF(INDEX('RAW DATA'!$AB:$AB,'Row Index'!O29)="",INDEX('RAW DATA'!$L:$L,'Row Index'!O29),INDEX('RAW DATA'!$AB:$AB,'Row Index'!O29)),INDEX('RAW DATA'!$O:$O,'Row Index'!O29)))</f>
        <v>42.1069561290848</v>
      </c>
      <c r="P87" s="17" t="n">
        <f aca="false">IF('Row Index'!P29="","✗",IF(INDEX('RAW DATA'!$O:$O,'Row Index'!P29)="",IF(INDEX('RAW DATA'!$AB:$AB,'Row Index'!P29)="",INDEX('RAW DATA'!$L:$L,'Row Index'!P29),INDEX('RAW DATA'!$AB:$AB,'Row Index'!P29)),INDEX('RAW DATA'!$O:$O,'Row Index'!P29)))</f>
        <v>44.220877344843</v>
      </c>
      <c r="Q87" s="17" t="n">
        <f aca="false">IF('Row Index'!Q29="","✗",IF(INDEX('RAW DATA'!$O:$O,'Row Index'!Q29)="",IF(INDEX('RAW DATA'!$AB:$AB,'Row Index'!Q29)="",INDEX('RAW DATA'!$L:$L,'Row Index'!Q29),INDEX('RAW DATA'!$AB:$AB,'Row Index'!Q29)),INDEX('RAW DATA'!$O:$O,'Row Index'!Q29)))</f>
        <v>43.8615193278994</v>
      </c>
      <c r="R87" s="17" t="n">
        <f aca="false">IF('Row Index'!R29="","✗",IF(INDEX('RAW DATA'!$O:$O,'Row Index'!R29)="",IF(INDEX('RAW DATA'!$AB:$AB,'Row Index'!R29)="",INDEX('RAW DATA'!$L:$L,'Row Index'!R29),INDEX('RAW DATA'!$AB:$AB,'Row Index'!R29)),INDEX('RAW DATA'!$O:$O,'Row Index'!R29)))</f>
        <v>42.3901196831378</v>
      </c>
      <c r="S87" s="17" t="n">
        <f aca="false">IF('Row Index'!S29="","✗",IF(INDEX('RAW DATA'!$O:$O,'Row Index'!S29)="",IF(INDEX('RAW DATA'!$AB:$AB,'Row Index'!S29)="",INDEX('RAW DATA'!$L:$L,'Row Index'!S29),INDEX('RAW DATA'!$AB:$AB,'Row Index'!S29)),INDEX('RAW DATA'!$O:$O,'Row Index'!S29)))</f>
        <v>44.9062605199604</v>
      </c>
      <c r="T87" s="17" t="n">
        <f aca="false">IF('Row Index'!T29="","✗",IF(INDEX('RAW DATA'!$O:$O,'Row Index'!T29)="",IF(INDEX('RAW DATA'!$AB:$AB,'Row Index'!T29)="",INDEX('RAW DATA'!$L:$L,'Row Index'!T29),INDEX('RAW DATA'!$AB:$AB,'Row Index'!T29)),INDEX('RAW DATA'!$O:$O,'Row Index'!T29)))</f>
        <v>43.1039798226683</v>
      </c>
      <c r="U87" s="29" t="n">
        <f aca="false">IF('Row Index'!U29="","✗",IF(INDEX('RAW DATA'!$O:$O,'Row Index'!U29)="",IF(INDEX('RAW DATA'!$AB:$AB,'Row Index'!U29)="",INDEX('RAW DATA'!$L:$L,'Row Index'!U29),INDEX('RAW DATA'!$AB:$AB,'Row Index'!U29)),INDEX('RAW DATA'!$O:$O,'Row Index'!U29)))</f>
        <v>46.1332610877029</v>
      </c>
      <c r="V87" s="18" t="n">
        <f aca="false">IF('Row Index'!V29="","✗",IF(INDEX('RAW DATA'!$O:$O,'Row Index'!V29)="",IF(INDEX('RAW DATA'!$AB:$AB,'Row Index'!V29)="",INDEX('RAW DATA'!$L:$L,'Row Index'!V29),INDEX('RAW DATA'!$AB:$AB,'Row Index'!V29)),INDEX('RAW DATA'!$O:$O,'Row Index'!V29)))</f>
        <v>44.3707995789626</v>
      </c>
      <c r="W87" s="17" t="n">
        <f aca="false">IF('Row Index'!W29="","✗",IF(INDEX('RAW DATA'!$O:$O,'Row Index'!W29)="",IF(INDEX('RAW DATA'!$AB:$AB,'Row Index'!W29)="",INDEX('RAW DATA'!$L:$L,'Row Index'!W29),INDEX('RAW DATA'!$AB:$AB,'Row Index'!W29)),INDEX('RAW DATA'!$O:$O,'Row Index'!W29)))</f>
        <v>45.2734752316875</v>
      </c>
      <c r="X87" s="17" t="n">
        <f aca="false">IF('Row Index'!X29="","✗",IF(INDEX('RAW DATA'!$O:$O,'Row Index'!X29)="",IF(INDEX('RAW DATA'!$AB:$AB,'Row Index'!X29)="",INDEX('RAW DATA'!$L:$L,'Row Index'!X29),INDEX('RAW DATA'!$AB:$AB,'Row Index'!X29)),INDEX('RAW DATA'!$O:$O,'Row Index'!X29)))</f>
        <v>46.8505590149509</v>
      </c>
      <c r="Y87" s="17" t="n">
        <f aca="false">IF('Row Index'!Y29="","✗",IF(INDEX('RAW DATA'!$O:$O,'Row Index'!Y29)="",IF(INDEX('RAW DATA'!$AB:$AB,'Row Index'!Y29)="",INDEX('RAW DATA'!$L:$L,'Row Index'!Y29),INDEX('RAW DATA'!$AB:$AB,'Row Index'!Y29)),INDEX('RAW DATA'!$O:$O,'Row Index'!Y29)))</f>
        <v>45.1942336778266</v>
      </c>
      <c r="Z87" s="18" t="n">
        <f aca="false">IF('Row Index'!Z29="","✗",IF(INDEX('RAW DATA'!$O:$O,'Row Index'!Z29)="",IF(INDEX('RAW DATA'!$AB:$AB,'Row Index'!Z29)="",INDEX('RAW DATA'!$L:$L,'Row Index'!Z29),INDEX('RAW DATA'!$AB:$AB,'Row Index'!Z29)),INDEX('RAW DATA'!$O:$O,'Row Index'!Z29)))</f>
        <v>50.5944254842509</v>
      </c>
      <c r="AA87" s="19" t="str">
        <f aca="false">IF('Row Index'!AA29="","⏳",IF(INDEX('RAW DATA'!$O:$O,'Row Index'!AA29)="",IF(INDEX('RAW DATA'!$AB:$AB,'Row Index'!AA29)="",INDEX('RAW DATA'!$L:$L,'Row Index'!AA29),INDEX('RAW DATA'!$AB:$AB,'Row Index'!AA29)),INDEX('RAW DATA'!$O:$O,'Row Index'!AA29)))</f>
        <v>⏳</v>
      </c>
      <c r="AB87" s="17" t="n">
        <f aca="false">IF('Row Index'!AB29="","✗",IF(INDEX('RAW DATA'!$O:$O,'Row Index'!AB29)="",IF(INDEX('RAW DATA'!$AB:$AB,'Row Index'!AB29)="",INDEX('RAW DATA'!$L:$L,'Row Index'!AB29),INDEX('RAW DATA'!$AB:$AB,'Row Index'!AB29)),INDEX('RAW DATA'!$O:$O,'Row Index'!AB29)))</f>
        <v>50.0676683073235</v>
      </c>
      <c r="AC87" s="17" t="n">
        <f aca="false">IF('Row Index'!AC29="","✗",IF(INDEX('RAW DATA'!$O:$O,'Row Index'!AC29)="",IF(INDEX('RAW DATA'!$AB:$AB,'Row Index'!AC29)="",INDEX('RAW DATA'!$L:$L,'Row Index'!AC29),INDEX('RAW DATA'!$AB:$AB,'Row Index'!AC29)),INDEX('RAW DATA'!$O:$O,'Row Index'!AC29)))</f>
        <v>48.7282978457859</v>
      </c>
      <c r="AD87" s="17" t="n">
        <f aca="false">IF('Row Index'!AD29="","✗",IF(INDEX('RAW DATA'!$O:$O,'Row Index'!AD29)="",IF(INDEX('RAW DATA'!$AB:$AB,'Row Index'!AD29)="",INDEX('RAW DATA'!$L:$L,'Row Index'!AD29),INDEX('RAW DATA'!$AB:$AB,'Row Index'!AD29)),INDEX('RAW DATA'!$O:$O,'Row Index'!AD29)))</f>
        <v>49.8495088057488</v>
      </c>
      <c r="AE87" s="17" t="n">
        <f aca="false">IF('Row Index'!AE29="","✗",IF(INDEX('RAW DATA'!$O:$O,'Row Index'!AE29)="",IF(INDEX('RAW DATA'!$AB:$AB,'Row Index'!AE29)="",INDEX('RAW DATA'!$L:$L,'Row Index'!AE29),INDEX('RAW DATA'!$AB:$AB,'Row Index'!AE29)),INDEX('RAW DATA'!$O:$O,'Row Index'!AE29)))</f>
        <v>49.2079855221319</v>
      </c>
      <c r="AF87" s="17" t="n">
        <f aca="false">IF('Row Index'!AF29="","✗",IF(INDEX('RAW DATA'!$O:$O,'Row Index'!AF29)="",IF(INDEX('RAW DATA'!$AB:$AB,'Row Index'!AF29)="",INDEX('RAW DATA'!$L:$L,'Row Index'!AF29),INDEX('RAW DATA'!$AB:$AB,'Row Index'!AF29)),INDEX('RAW DATA'!$O:$O,'Row Index'!AF29)))</f>
        <v>53.1007335985646</v>
      </c>
      <c r="AG87" s="17" t="n">
        <f aca="false">IF('Row Index'!AG29="","✗",IF(INDEX('RAW DATA'!$O:$O,'Row Index'!AG29)="",IF(INDEX('RAW DATA'!$AB:$AB,'Row Index'!AG29)="",INDEX('RAW DATA'!$L:$L,'Row Index'!AG29),INDEX('RAW DATA'!$AB:$AB,'Row Index'!AG29)),INDEX('RAW DATA'!$O:$O,'Row Index'!AG29)))</f>
        <v>50.2762394156063</v>
      </c>
      <c r="AH87" s="17" t="n">
        <f aca="false">IF('Row Index'!AH29="","✗",IF(INDEX('RAW DATA'!$O:$O,'Row Index'!AH29)="",IF(INDEX('RAW DATA'!$AB:$AB,'Row Index'!AH29)="",INDEX('RAW DATA'!$L:$L,'Row Index'!AH29),INDEX('RAW DATA'!$AB:$AB,'Row Index'!AH29)),INDEX('RAW DATA'!$O:$O,'Row Index'!AH29)))</f>
        <v>60.3389196704972</v>
      </c>
      <c r="AI87" s="17" t="n">
        <f aca="false">IF('Row Index'!AI29="","✗",IF(INDEX('RAW DATA'!$O:$O,'Row Index'!AI29)="",IF(INDEX('RAW DATA'!$AB:$AB,'Row Index'!AI29)="",INDEX('RAW DATA'!$L:$L,'Row Index'!AI29),INDEX('RAW DATA'!$AB:$AB,'Row Index'!AI29)),INDEX('RAW DATA'!$O:$O,'Row Index'!AI29)))</f>
        <v>60.5271345101115</v>
      </c>
      <c r="AJ87" s="17" t="n">
        <f aca="false">IF('Row Index'!AJ29="","✗",IF(INDEX('RAW DATA'!$O:$O,'Row Index'!AJ29)="",IF(INDEX('RAW DATA'!$AB:$AB,'Row Index'!AJ29)="",INDEX('RAW DATA'!$L:$L,'Row Index'!AJ29),INDEX('RAW DATA'!$AB:$AB,'Row Index'!AJ29)),INDEX('RAW DATA'!$O:$O,'Row Index'!AJ29)))</f>
        <v>63.2886915579123</v>
      </c>
      <c r="AK87" s="17" t="n">
        <f aca="false">IF('Row Index'!AK29="","✗",IF(INDEX('RAW DATA'!$O:$O,'Row Index'!AK29)="",IF(INDEX('RAW DATA'!$AB:$AB,'Row Index'!AK29)="",INDEX('RAW DATA'!$L:$L,'Row Index'!AK29),INDEX('RAW DATA'!$AB:$AB,'Row Index'!AK29)),INDEX('RAW DATA'!$O:$O,'Row Index'!AK29)))</f>
        <v>64.6228685018984</v>
      </c>
      <c r="AL87" s="17" t="n">
        <f aca="false">IF('Row Index'!AL29="","✗",IF(INDEX('RAW DATA'!$O:$O,'Row Index'!AL29)="",IF(INDEX('RAW DATA'!$AB:$AB,'Row Index'!AL29)="",INDEX('RAW DATA'!$L:$L,'Row Index'!AL29),INDEX('RAW DATA'!$AB:$AB,'Row Index'!AL29)),INDEX('RAW DATA'!$O:$O,'Row Index'!AL29)))</f>
        <v>65.1460192487254</v>
      </c>
      <c r="AM87" s="17" t="n">
        <f aca="false">IF('Row Index'!AM29="","✗",IF(INDEX('RAW DATA'!$O:$O,'Row Index'!AM29)="",IF(INDEX('RAW DATA'!$AB:$AB,'Row Index'!AM29)="",INDEX('RAW DATA'!$L:$L,'Row Index'!AM29),INDEX('RAW DATA'!$AB:$AB,'Row Index'!AM29)),INDEX('RAW DATA'!$O:$O,'Row Index'!AM29)))</f>
        <v>67.1142163946511</v>
      </c>
      <c r="AN87" s="17" t="n">
        <f aca="false">IF('Row Index'!AN29="","✗",IF(INDEX('RAW DATA'!$O:$O,'Row Index'!AN29)="",IF(INDEX('RAW DATA'!$AB:$AB,'Row Index'!AN29)="",INDEX('RAW DATA'!$L:$L,'Row Index'!AN29),INDEX('RAW DATA'!$AB:$AB,'Row Index'!AN29)),INDEX('RAW DATA'!$O:$O,'Row Index'!AN29)))</f>
        <v>66.1453417566237</v>
      </c>
      <c r="AO87" s="17" t="n">
        <f aca="false">IF('Row Index'!AO29="","✗",IF(INDEX('RAW DATA'!$O:$O,'Row Index'!AO29)="",IF(INDEX('RAW DATA'!$AB:$AB,'Row Index'!AO29)="",INDEX('RAW DATA'!$L:$L,'Row Index'!AO29),INDEX('RAW DATA'!$AB:$AB,'Row Index'!AO29)),INDEX('RAW DATA'!$O:$O,'Row Index'!AO29)))</f>
        <v>69.11372653405</v>
      </c>
      <c r="AP87" s="17" t="n">
        <f aca="false">IF('Row Index'!AP29="","✗",IF(INDEX('RAW DATA'!$O:$O,'Row Index'!AP29)="",IF(INDEX('RAW DATA'!$AB:$AB,'Row Index'!AP29)="",INDEX('RAW DATA'!$L:$L,'Row Index'!AP29),INDEX('RAW DATA'!$AB:$AB,'Row Index'!AP29)),INDEX('RAW DATA'!$O:$O,'Row Index'!AP29)))</f>
        <v>70.7852024730031</v>
      </c>
      <c r="AQ87" s="17" t="n">
        <f aca="false">IF('Row Index'!AQ29="","✗",IF(INDEX('RAW DATA'!$O:$O,'Row Index'!AQ29)="",IF(INDEX('RAW DATA'!$AB:$AB,'Row Index'!AQ29)="",INDEX('RAW DATA'!$L:$L,'Row Index'!AQ29),INDEX('RAW DATA'!$AB:$AB,'Row Index'!AQ29)),INDEX('RAW DATA'!$O:$O,'Row Index'!AQ29)))</f>
        <v>68.8522217915136</v>
      </c>
    </row>
    <row r="88" customFormat="false" ht="15" hidden="false" customHeight="false" outlineLevel="0" collapsed="false">
      <c r="A88" s="15" t="s">
        <v>237</v>
      </c>
      <c r="B88" s="16" t="s">
        <v>153</v>
      </c>
      <c r="C88" s="17" t="n">
        <f aca="false">IF('Row Index'!C30="","✗",IF(INDEX('RAW DATA'!$O:$O,'Row Index'!C30)="",IF(INDEX('RAW DATA'!$AB:$AB,'Row Index'!C30)="",INDEX('RAW DATA'!$L:$L,'Row Index'!C30),INDEX('RAW DATA'!$AB:$AB,'Row Index'!C30)),INDEX('RAW DATA'!$O:$O,'Row Index'!C30)))</f>
        <v>41.4230402481614</v>
      </c>
      <c r="D88" s="17" t="n">
        <f aca="false">IF('Row Index'!D30="","✗",IF(INDEX('RAW DATA'!$O:$O,'Row Index'!D30)="",IF(INDEX('RAW DATA'!$AB:$AB,'Row Index'!D30)="",INDEX('RAW DATA'!$L:$L,'Row Index'!D30),INDEX('RAW DATA'!$AB:$AB,'Row Index'!D30)),INDEX('RAW DATA'!$O:$O,'Row Index'!D30)))</f>
        <v>34.353663468242</v>
      </c>
      <c r="E88" s="17" t="n">
        <f aca="false">IF('Row Index'!E30="","✗",IF(INDEX('RAW DATA'!$O:$O,'Row Index'!E30)="",IF(INDEX('RAW DATA'!$AB:$AB,'Row Index'!E30)="",INDEX('RAW DATA'!$L:$L,'Row Index'!E30),INDEX('RAW DATA'!$AB:$AB,'Row Index'!E30)),INDEX('RAW DATA'!$O:$O,'Row Index'!E30)))</f>
        <v>42.9594055807535</v>
      </c>
      <c r="F88" s="17" t="n">
        <f aca="false">IF('Row Index'!F30="","✗",IF(INDEX('RAW DATA'!$O:$O,'Row Index'!F30)="",IF(INDEX('RAW DATA'!$AB:$AB,'Row Index'!F30)="",INDEX('RAW DATA'!$L:$L,'Row Index'!F30),INDEX('RAW DATA'!$AB:$AB,'Row Index'!F30)),INDEX('RAW DATA'!$O:$O,'Row Index'!F30)))</f>
        <v>33.3955647514124</v>
      </c>
      <c r="G88" s="18" t="n">
        <f aca="false">IF('Row Index'!G30="","✗",IF(INDEX('RAW DATA'!$O:$O,'Row Index'!G30)="",IF(INDEX('RAW DATA'!$AB:$AB,'Row Index'!G30)="",INDEX('RAW DATA'!$L:$L,'Row Index'!G30),INDEX('RAW DATA'!$AB:$AB,'Row Index'!G30)),INDEX('RAW DATA'!$O:$O,'Row Index'!G30)))</f>
        <v>43.1790755809091</v>
      </c>
      <c r="H88" s="17" t="n">
        <f aca="false">IF('Row Index'!H30="","✗",IF(INDEX('RAW DATA'!$O:$O,'Row Index'!H30)="",IF(INDEX('RAW DATA'!$AB:$AB,'Row Index'!H30)="",INDEX('RAW DATA'!$L:$L,'Row Index'!H30),INDEX('RAW DATA'!$AB:$AB,'Row Index'!H30)),INDEX('RAW DATA'!$O:$O,'Row Index'!H30)))</f>
        <v>36.4984940904031</v>
      </c>
      <c r="I88" s="17" t="n">
        <f aca="false">IF('Row Index'!I30="","✗",IF(INDEX('RAW DATA'!$O:$O,'Row Index'!I30)="",IF(INDEX('RAW DATA'!$AB:$AB,'Row Index'!I30)="",INDEX('RAW DATA'!$L:$L,'Row Index'!I30),INDEX('RAW DATA'!$AB:$AB,'Row Index'!I30)),INDEX('RAW DATA'!$O:$O,'Row Index'!I30)))</f>
        <v>40.2928827330702</v>
      </c>
      <c r="J88" s="17" t="n">
        <f aca="false">IF('Row Index'!J30="","✗",IF(INDEX('RAW DATA'!$O:$O,'Row Index'!J30)="",IF(INDEX('RAW DATA'!$AB:$AB,'Row Index'!J30)="",INDEX('RAW DATA'!$L:$L,'Row Index'!J30),INDEX('RAW DATA'!$AB:$AB,'Row Index'!J30)),INDEX('RAW DATA'!$O:$O,'Row Index'!J30)))</f>
        <v>35.4581466014918</v>
      </c>
      <c r="K88" s="17" t="n">
        <f aca="false">IF('Row Index'!K30="","✗",IF(INDEX('RAW DATA'!$O:$O,'Row Index'!K30)="",IF(INDEX('RAW DATA'!$AB:$AB,'Row Index'!K30)="",INDEX('RAW DATA'!$L:$L,'Row Index'!K30),INDEX('RAW DATA'!$AB:$AB,'Row Index'!K30)),INDEX('RAW DATA'!$O:$O,'Row Index'!K30)))</f>
        <v>43.4844199502484</v>
      </c>
      <c r="L88" s="17" t="n">
        <f aca="false">IF('Row Index'!L30="","✗",IF(INDEX('RAW DATA'!$O:$O,'Row Index'!L30)="",IF(INDEX('RAW DATA'!$AB:$AB,'Row Index'!L30)="",INDEX('RAW DATA'!$L:$L,'Row Index'!L30),INDEX('RAW DATA'!$AB:$AB,'Row Index'!L30)),INDEX('RAW DATA'!$O:$O,'Row Index'!L30)))</f>
        <v>35.7984480126315</v>
      </c>
      <c r="M88" s="17" t="n">
        <f aca="false">IF('Row Index'!M30="","✗",IF(INDEX('RAW DATA'!$O:$O,'Row Index'!M30)="",IF(INDEX('RAW DATA'!$AB:$AB,'Row Index'!M30)="",INDEX('RAW DATA'!$L:$L,'Row Index'!M30),INDEX('RAW DATA'!$AB:$AB,'Row Index'!M30)),INDEX('RAW DATA'!$O:$O,'Row Index'!M30)))</f>
        <v>44.3176661612738</v>
      </c>
      <c r="N88" s="17" t="n">
        <f aca="false">IF('Row Index'!N30="","✗",IF(INDEX('RAW DATA'!$O:$O,'Row Index'!N30)="",IF(INDEX('RAW DATA'!$AB:$AB,'Row Index'!N30)="",INDEX('RAW DATA'!$L:$L,'Row Index'!N30),INDEX('RAW DATA'!$AB:$AB,'Row Index'!N30)),INDEX('RAW DATA'!$O:$O,'Row Index'!N30)))</f>
        <v>42.8280698393266</v>
      </c>
      <c r="O88" s="17" t="n">
        <f aca="false">IF('Row Index'!O30="","✗",IF(INDEX('RAW DATA'!$O:$O,'Row Index'!O30)="",IF(INDEX('RAW DATA'!$AB:$AB,'Row Index'!O30)="",INDEX('RAW DATA'!$L:$L,'Row Index'!O30),INDEX('RAW DATA'!$AB:$AB,'Row Index'!O30)),INDEX('RAW DATA'!$O:$O,'Row Index'!O30)))</f>
        <v>41.8237415101682</v>
      </c>
      <c r="P88" s="17" t="n">
        <f aca="false">IF('Row Index'!P30="","✗",IF(INDEX('RAW DATA'!$O:$O,'Row Index'!P30)="",IF(INDEX('RAW DATA'!$AB:$AB,'Row Index'!P30)="",INDEX('RAW DATA'!$L:$L,'Row Index'!P30),INDEX('RAW DATA'!$AB:$AB,'Row Index'!P30)),INDEX('RAW DATA'!$O:$O,'Row Index'!P30)))</f>
        <v>43.0613692001223</v>
      </c>
      <c r="Q88" s="17" t="n">
        <f aca="false">IF('Row Index'!Q30="","✗",IF(INDEX('RAW DATA'!$O:$O,'Row Index'!Q30)="",IF(INDEX('RAW DATA'!$AB:$AB,'Row Index'!Q30)="",INDEX('RAW DATA'!$L:$L,'Row Index'!Q30),INDEX('RAW DATA'!$AB:$AB,'Row Index'!Q30)),INDEX('RAW DATA'!$O:$O,'Row Index'!Q30)))</f>
        <v>44.8611789939124</v>
      </c>
      <c r="R88" s="17" t="n">
        <f aca="false">IF('Row Index'!R30="","✗",IF(INDEX('RAW DATA'!$O:$O,'Row Index'!R30)="",IF(INDEX('RAW DATA'!$AB:$AB,'Row Index'!R30)="",INDEX('RAW DATA'!$L:$L,'Row Index'!R30),INDEX('RAW DATA'!$AB:$AB,'Row Index'!R30)),INDEX('RAW DATA'!$O:$O,'Row Index'!R30)))</f>
        <v>42.878687731789</v>
      </c>
      <c r="S88" s="17" t="n">
        <f aca="false">IF('Row Index'!S30="","✗",IF(INDEX('RAW DATA'!$O:$O,'Row Index'!S30)="",IF(INDEX('RAW DATA'!$AB:$AB,'Row Index'!S30)="",INDEX('RAW DATA'!$L:$L,'Row Index'!S30),INDEX('RAW DATA'!$AB:$AB,'Row Index'!S30)),INDEX('RAW DATA'!$O:$O,'Row Index'!S30)))</f>
        <v>44.9415466337791</v>
      </c>
      <c r="T88" s="17" t="n">
        <f aca="false">IF('Row Index'!T30="","✗",IF(INDEX('RAW DATA'!$O:$O,'Row Index'!T30)="",IF(INDEX('RAW DATA'!$AB:$AB,'Row Index'!T30)="",INDEX('RAW DATA'!$L:$L,'Row Index'!T30),INDEX('RAW DATA'!$AB:$AB,'Row Index'!T30)),INDEX('RAW DATA'!$O:$O,'Row Index'!T30)))</f>
        <v>43.2683994711517</v>
      </c>
      <c r="U88" s="17" t="n">
        <f aca="false">IF('Row Index'!U30="","✗",IF(INDEX('RAW DATA'!$O:$O,'Row Index'!U30)="",IF(INDEX('RAW DATA'!$AB:$AB,'Row Index'!U30)="",INDEX('RAW DATA'!$L:$L,'Row Index'!U30),INDEX('RAW DATA'!$AB:$AB,'Row Index'!U30)),INDEX('RAW DATA'!$O:$O,'Row Index'!U30)))</f>
        <v>46.2413707331449</v>
      </c>
      <c r="V88" s="18" t="n">
        <f aca="false">IF('Row Index'!V30="","✗",IF(INDEX('RAW DATA'!$O:$O,'Row Index'!V30)="",IF(INDEX('RAW DATA'!$AB:$AB,'Row Index'!V30)="",INDEX('RAW DATA'!$L:$L,'Row Index'!V30),INDEX('RAW DATA'!$AB:$AB,'Row Index'!V30)),INDEX('RAW DATA'!$O:$O,'Row Index'!V30)))</f>
        <v>46.0164850630183</v>
      </c>
      <c r="W88" s="17" t="n">
        <f aca="false">IF('Row Index'!W30="","✗",IF(INDEX('RAW DATA'!$O:$O,'Row Index'!W30)="",IF(INDEX('RAW DATA'!$AB:$AB,'Row Index'!W30)="",INDEX('RAW DATA'!$L:$L,'Row Index'!W30),INDEX('RAW DATA'!$AB:$AB,'Row Index'!W30)),INDEX('RAW DATA'!$O:$O,'Row Index'!W30)))</f>
        <v>47.3587824776758</v>
      </c>
      <c r="X88" s="17" t="n">
        <f aca="false">IF('Row Index'!X30="","✗",IF(INDEX('RAW DATA'!$O:$O,'Row Index'!X30)="",IF(INDEX('RAW DATA'!$AB:$AB,'Row Index'!X30)="",INDEX('RAW DATA'!$L:$L,'Row Index'!X30),INDEX('RAW DATA'!$AB:$AB,'Row Index'!X30)),INDEX('RAW DATA'!$O:$O,'Row Index'!X30)))</f>
        <v>47.0896862111826</v>
      </c>
      <c r="Y88" s="17" t="n">
        <f aca="false">IF('Row Index'!Y30="","✗",IF(INDEX('RAW DATA'!$O:$O,'Row Index'!Y30)="",IF(INDEX('RAW DATA'!$AB:$AB,'Row Index'!Y30)="",INDEX('RAW DATA'!$L:$L,'Row Index'!Y30),INDEX('RAW DATA'!$AB:$AB,'Row Index'!Y30)),INDEX('RAW DATA'!$O:$O,'Row Index'!Y30)))</f>
        <v>45.4122962705884</v>
      </c>
      <c r="Z88" s="18" t="n">
        <f aca="false">IF('Row Index'!Z30="","✗",IF(INDEX('RAW DATA'!$O:$O,'Row Index'!Z30)="",IF(INDEX('RAW DATA'!$AB:$AB,'Row Index'!Z30)="",INDEX('RAW DATA'!$L:$L,'Row Index'!Z30),INDEX('RAW DATA'!$AB:$AB,'Row Index'!Z30)),INDEX('RAW DATA'!$O:$O,'Row Index'!Z30)))</f>
        <v>50.8683588664749</v>
      </c>
      <c r="AA88" s="19" t="str">
        <f aca="false">IF('Row Index'!AA30="","⏳",IF(INDEX('RAW DATA'!$O:$O,'Row Index'!AA30)="",IF(INDEX('RAW DATA'!$AB:$AB,'Row Index'!AA30)="",INDEX('RAW DATA'!$L:$L,'Row Index'!AA30),INDEX('RAW DATA'!$AB:$AB,'Row Index'!AA30)),INDEX('RAW DATA'!$O:$O,'Row Index'!AA30)))</f>
        <v>⏳</v>
      </c>
      <c r="AB88" s="17" t="n">
        <f aca="false">IF('Row Index'!AB30="","✗",IF(INDEX('RAW DATA'!$O:$O,'Row Index'!AB30)="",IF(INDEX('RAW DATA'!$AB:$AB,'Row Index'!AB30)="",INDEX('RAW DATA'!$L:$L,'Row Index'!AB30),INDEX('RAW DATA'!$AB:$AB,'Row Index'!AB30)),INDEX('RAW DATA'!$O:$O,'Row Index'!AB30)))</f>
        <v>49.154090325249</v>
      </c>
      <c r="AC88" s="17" t="n">
        <f aca="false">IF('Row Index'!AC30="","✗",IF(INDEX('RAW DATA'!$O:$O,'Row Index'!AC30)="",IF(INDEX('RAW DATA'!$AB:$AB,'Row Index'!AC30)="",INDEX('RAW DATA'!$L:$L,'Row Index'!AC30),INDEX('RAW DATA'!$AB:$AB,'Row Index'!AC30)),INDEX('RAW DATA'!$O:$O,'Row Index'!AC30)))</f>
        <v>48.0267361622792</v>
      </c>
      <c r="AD88" s="17" t="n">
        <f aca="false">IF('Row Index'!AD30="","✗",IF(INDEX('RAW DATA'!$O:$O,'Row Index'!AD30)="",IF(INDEX('RAW DATA'!$AB:$AB,'Row Index'!AD30)="",INDEX('RAW DATA'!$L:$L,'Row Index'!AD30),INDEX('RAW DATA'!$AB:$AB,'Row Index'!AD30)),INDEX('RAW DATA'!$O:$O,'Row Index'!AD30)))</f>
        <v>48.9352214539293</v>
      </c>
      <c r="AE88" s="17" t="n">
        <f aca="false">IF('Row Index'!AE30="","✗",IF(INDEX('RAW DATA'!$O:$O,'Row Index'!AE30)="",IF(INDEX('RAW DATA'!$AB:$AB,'Row Index'!AE30)="",INDEX('RAW DATA'!$L:$L,'Row Index'!AE30),INDEX('RAW DATA'!$AB:$AB,'Row Index'!AE30)),INDEX('RAW DATA'!$O:$O,'Row Index'!AE30)))</f>
        <v>49.658226562781</v>
      </c>
      <c r="AF88" s="17" t="n">
        <f aca="false">IF('Row Index'!AF30="","✗",IF(INDEX('RAW DATA'!$O:$O,'Row Index'!AF30)="",IF(INDEX('RAW DATA'!$AB:$AB,'Row Index'!AF30)="",INDEX('RAW DATA'!$L:$L,'Row Index'!AF30),INDEX('RAW DATA'!$AB:$AB,'Row Index'!AF30)),INDEX('RAW DATA'!$O:$O,'Row Index'!AF30)))</f>
        <v>60.1930189401891</v>
      </c>
      <c r="AG88" s="17" t="n">
        <f aca="false">IF('Row Index'!AG30="","✗",IF(INDEX('RAW DATA'!$O:$O,'Row Index'!AG30)="",IF(INDEX('RAW DATA'!$AB:$AB,'Row Index'!AG30)="",INDEX('RAW DATA'!$L:$L,'Row Index'!AG30),INDEX('RAW DATA'!$AB:$AB,'Row Index'!AG30)),INDEX('RAW DATA'!$O:$O,'Row Index'!AG30)))</f>
        <v>57.582633716665</v>
      </c>
      <c r="AH88" s="17" t="n">
        <f aca="false">IF('Row Index'!AH30="","✗",IF(INDEX('RAW DATA'!$O:$O,'Row Index'!AH30)="",IF(INDEX('RAW DATA'!$AB:$AB,'Row Index'!AH30)="",INDEX('RAW DATA'!$L:$L,'Row Index'!AH30),INDEX('RAW DATA'!$AB:$AB,'Row Index'!AH30)),INDEX('RAW DATA'!$O:$O,'Row Index'!AH30)))</f>
        <v>60.452972540915</v>
      </c>
      <c r="AI88" s="17" t="n">
        <f aca="false">IF('Row Index'!AI30="","✗",IF(INDEX('RAW DATA'!$O:$O,'Row Index'!AI30)="",IF(INDEX('RAW DATA'!$AB:$AB,'Row Index'!AI30)="",INDEX('RAW DATA'!$L:$L,'Row Index'!AI30),INDEX('RAW DATA'!$AB:$AB,'Row Index'!AI30)),INDEX('RAW DATA'!$O:$O,'Row Index'!AI30)))</f>
        <v>63.885323788599</v>
      </c>
      <c r="AJ88" s="17" t="n">
        <f aca="false">IF('Row Index'!AJ30="","✗",IF(INDEX('RAW DATA'!$O:$O,'Row Index'!AJ30)="",IF(INDEX('RAW DATA'!$AB:$AB,'Row Index'!AJ30)="",INDEX('RAW DATA'!$L:$L,'Row Index'!AJ30),INDEX('RAW DATA'!$AB:$AB,'Row Index'!AJ30)),INDEX('RAW DATA'!$O:$O,'Row Index'!AJ30)))</f>
        <v>63.6974341855935</v>
      </c>
      <c r="AK88" s="17" t="n">
        <f aca="false">IF('Row Index'!AK30="","✗",IF(INDEX('RAW DATA'!$O:$O,'Row Index'!AK30)="",IF(INDEX('RAW DATA'!$AB:$AB,'Row Index'!AK30)="",INDEX('RAW DATA'!$L:$L,'Row Index'!AK30),INDEX('RAW DATA'!$AB:$AB,'Row Index'!AK30)),INDEX('RAW DATA'!$O:$O,'Row Index'!AK30)))</f>
        <v>65.0484341889496</v>
      </c>
      <c r="AL88" s="17" t="n">
        <f aca="false">IF('Row Index'!AL30="","✗",IF(INDEX('RAW DATA'!$O:$O,'Row Index'!AL30)="",IF(INDEX('RAW DATA'!$AB:$AB,'Row Index'!AL30)="",INDEX('RAW DATA'!$L:$L,'Row Index'!AL30),INDEX('RAW DATA'!$AB:$AB,'Row Index'!AL30)),INDEX('RAW DATA'!$O:$O,'Row Index'!AL30)))</f>
        <v>66.1965177218036</v>
      </c>
      <c r="AM88" s="17" t="n">
        <f aca="false">IF('Row Index'!AM30="","✗",IF(INDEX('RAW DATA'!$O:$O,'Row Index'!AM30)="",IF(INDEX('RAW DATA'!$AB:$AB,'Row Index'!AM30)="",INDEX('RAW DATA'!$L:$L,'Row Index'!AM30),INDEX('RAW DATA'!$AB:$AB,'Row Index'!AM30)),INDEX('RAW DATA'!$O:$O,'Row Index'!AM30)))</f>
        <v>67.8395681949484</v>
      </c>
      <c r="AN88" s="17" t="n">
        <f aca="false">IF('Row Index'!AN30="","✗",IF(INDEX('RAW DATA'!$O:$O,'Row Index'!AN30)="",IF(INDEX('RAW DATA'!$AB:$AB,'Row Index'!AN30)="",INDEX('RAW DATA'!$L:$L,'Row Index'!AN30),INDEX('RAW DATA'!$AB:$AB,'Row Index'!AN30)),INDEX('RAW DATA'!$O:$O,'Row Index'!AN30)))</f>
        <v>67.5143342302051</v>
      </c>
      <c r="AO88" s="17" t="n">
        <f aca="false">IF('Row Index'!AO30="","✗",IF(INDEX('RAW DATA'!$O:$O,'Row Index'!AO30)="",IF(INDEX('RAW DATA'!$AB:$AB,'Row Index'!AO30)="",INDEX('RAW DATA'!$L:$L,'Row Index'!AO30),INDEX('RAW DATA'!$AB:$AB,'Row Index'!AO30)),INDEX('RAW DATA'!$O:$O,'Row Index'!AO30)))</f>
        <v>69.339324457469</v>
      </c>
      <c r="AP88" s="17" t="n">
        <f aca="false">IF('Row Index'!AP30="","✗",IF(INDEX('RAW DATA'!$O:$O,'Row Index'!AP30)="",IF(INDEX('RAW DATA'!$AB:$AB,'Row Index'!AP30)="",INDEX('RAW DATA'!$L:$L,'Row Index'!AP30),INDEX('RAW DATA'!$AB:$AB,'Row Index'!AP30)),INDEX('RAW DATA'!$O:$O,'Row Index'!AP30)))</f>
        <v>71.4084199584819</v>
      </c>
      <c r="AQ88" s="17" t="n">
        <f aca="false">IF('Row Index'!AQ30="","✗",IF(INDEX('RAW DATA'!$O:$O,'Row Index'!AQ30)="",IF(INDEX('RAW DATA'!$AB:$AB,'Row Index'!AQ30)="",INDEX('RAW DATA'!$L:$L,'Row Index'!AQ30),INDEX('RAW DATA'!$AB:$AB,'Row Index'!AQ30)),INDEX('RAW DATA'!$O:$O,'Row Index'!AQ30)))</f>
        <v>69.4654879601606</v>
      </c>
    </row>
    <row r="89" customFormat="false" ht="15" hidden="false" customHeight="false" outlineLevel="0" collapsed="false">
      <c r="A89" s="15" t="s">
        <v>240</v>
      </c>
      <c r="B89" s="16" t="s">
        <v>153</v>
      </c>
      <c r="C89" s="17" t="n">
        <f aca="false">IF('Row Index'!C31="","✗",IF(INDEX('RAW DATA'!$O:$O,'Row Index'!C31)="",IF(INDEX('RAW DATA'!$AB:$AB,'Row Index'!C31)="",INDEX('RAW DATA'!$L:$L,'Row Index'!C31),INDEX('RAW DATA'!$AB:$AB,'Row Index'!C31)),INDEX('RAW DATA'!$O:$O,'Row Index'!C31)))</f>
        <v>34.7781998165387</v>
      </c>
      <c r="D89" s="17" t="n">
        <f aca="false">IF('Row Index'!D31="","✗",IF(INDEX('RAW DATA'!$O:$O,'Row Index'!D31)="",IF(INDEX('RAW DATA'!$AB:$AB,'Row Index'!D31)="",INDEX('RAW DATA'!$L:$L,'Row Index'!D31),INDEX('RAW DATA'!$AB:$AB,'Row Index'!D31)),INDEX('RAW DATA'!$O:$O,'Row Index'!D31)))</f>
        <v>33.1490976472549</v>
      </c>
      <c r="E89" s="17" t="n">
        <f aca="false">IF('Row Index'!E31="","✗",IF(INDEX('RAW DATA'!$O:$O,'Row Index'!E31)="",IF(INDEX('RAW DATA'!$AB:$AB,'Row Index'!E31)="",INDEX('RAW DATA'!$L:$L,'Row Index'!E31),INDEX('RAW DATA'!$AB:$AB,'Row Index'!E31)),INDEX('RAW DATA'!$O:$O,'Row Index'!E31)))</f>
        <v>36.6773150887528</v>
      </c>
      <c r="F89" s="17" t="n">
        <f aca="false">IF('Row Index'!F31="","✗",IF(INDEX('RAW DATA'!$O:$O,'Row Index'!F31)="",IF(INDEX('RAW DATA'!$AB:$AB,'Row Index'!F31)="",INDEX('RAW DATA'!$L:$L,'Row Index'!F31),INDEX('RAW DATA'!$AB:$AB,'Row Index'!F31)),INDEX('RAW DATA'!$O:$O,'Row Index'!F31)))</f>
        <v>32.1110778517681</v>
      </c>
      <c r="G89" s="18" t="n">
        <f aca="false">IF('Row Index'!G31="","✗",IF(INDEX('RAW DATA'!$O:$O,'Row Index'!G31)="",IF(INDEX('RAW DATA'!$AB:$AB,'Row Index'!G31)="",INDEX('RAW DATA'!$L:$L,'Row Index'!G31),INDEX('RAW DATA'!$AB:$AB,'Row Index'!G31)),INDEX('RAW DATA'!$O:$O,'Row Index'!G31)))</f>
        <v>38.4790034265951</v>
      </c>
      <c r="H89" s="17" t="n">
        <f aca="false">IF('Row Index'!H31="","✗",IF(INDEX('RAW DATA'!$O:$O,'Row Index'!H31)="",IF(INDEX('RAW DATA'!$AB:$AB,'Row Index'!H31)="",INDEX('RAW DATA'!$L:$L,'Row Index'!H31),INDEX('RAW DATA'!$AB:$AB,'Row Index'!H31)),INDEX('RAW DATA'!$O:$O,'Row Index'!H31)))</f>
        <v>36.449944389871</v>
      </c>
      <c r="I89" s="17" t="n">
        <f aca="false">IF('Row Index'!I31="","✗",IF(INDEX('RAW DATA'!$O:$O,'Row Index'!I31)="",IF(INDEX('RAW DATA'!$AB:$AB,'Row Index'!I31)="",INDEX('RAW DATA'!$L:$L,'Row Index'!I31),INDEX('RAW DATA'!$AB:$AB,'Row Index'!I31)),INDEX('RAW DATA'!$O:$O,'Row Index'!I31)))</f>
        <v>39.6598742504265</v>
      </c>
      <c r="J89" s="17" t="n">
        <f aca="false">IF('Row Index'!J31="","✗",IF(INDEX('RAW DATA'!$O:$O,'Row Index'!J31)="",IF(INDEX('RAW DATA'!$AB:$AB,'Row Index'!J31)="",INDEX('RAW DATA'!$L:$L,'Row Index'!J31),INDEX('RAW DATA'!$AB:$AB,'Row Index'!J31)),INDEX('RAW DATA'!$O:$O,'Row Index'!J31)))</f>
        <v>35.3946569526771</v>
      </c>
      <c r="K89" s="17" t="n">
        <f aca="false">IF('Row Index'!K31="","✗",IF(INDEX('RAW DATA'!$O:$O,'Row Index'!K31)="",IF(INDEX('RAW DATA'!$AB:$AB,'Row Index'!K31)="",INDEX('RAW DATA'!$L:$L,'Row Index'!K31),INDEX('RAW DATA'!$AB:$AB,'Row Index'!K31)),INDEX('RAW DATA'!$O:$O,'Row Index'!K31)))</f>
        <v>43.6654869250769</v>
      </c>
      <c r="L89" s="17" t="n">
        <f aca="false">IF('Row Index'!L31="","✗",IF(INDEX('RAW DATA'!$O:$O,'Row Index'!L31)="",IF(INDEX('RAW DATA'!$AB:$AB,'Row Index'!L31)="",INDEX('RAW DATA'!$L:$L,'Row Index'!L31),INDEX('RAW DATA'!$AB:$AB,'Row Index'!L31)),INDEX('RAW DATA'!$O:$O,'Row Index'!L31)))</f>
        <v>35.8272042459087</v>
      </c>
      <c r="M89" s="17" t="n">
        <f aca="false">IF('Row Index'!M31="","✗",IF(INDEX('RAW DATA'!$O:$O,'Row Index'!M31)="",IF(INDEX('RAW DATA'!$AB:$AB,'Row Index'!M31)="",INDEX('RAW DATA'!$L:$L,'Row Index'!M31),INDEX('RAW DATA'!$AB:$AB,'Row Index'!M31)),INDEX('RAW DATA'!$O:$O,'Row Index'!M31)))</f>
        <v>47.6572666009127</v>
      </c>
      <c r="N89" s="17" t="n">
        <f aca="false">IF('Row Index'!N31="","✗",IF(INDEX('RAW DATA'!$O:$O,'Row Index'!N31)="",IF(INDEX('RAW DATA'!$AB:$AB,'Row Index'!N31)="",INDEX('RAW DATA'!$L:$L,'Row Index'!N31),INDEX('RAW DATA'!$AB:$AB,'Row Index'!N31)),INDEX('RAW DATA'!$O:$O,'Row Index'!N31)))</f>
        <v>48.3278984705396</v>
      </c>
      <c r="O89" s="17" t="n">
        <f aca="false">IF('Row Index'!O31="","✗",IF(INDEX('RAW DATA'!$O:$O,'Row Index'!O31)="",IF(INDEX('RAW DATA'!$AB:$AB,'Row Index'!O31)="",INDEX('RAW DATA'!$L:$L,'Row Index'!O31),INDEX('RAW DATA'!$AB:$AB,'Row Index'!O31)),INDEX('RAW DATA'!$O:$O,'Row Index'!O31)))</f>
        <v>46.3181328505025</v>
      </c>
      <c r="P89" s="17" t="n">
        <f aca="false">IF('Row Index'!P31="","✗",IF(INDEX('RAW DATA'!$O:$O,'Row Index'!P31)="",IF(INDEX('RAW DATA'!$AB:$AB,'Row Index'!P31)="",INDEX('RAW DATA'!$L:$L,'Row Index'!P31),INDEX('RAW DATA'!$AB:$AB,'Row Index'!P31)),INDEX('RAW DATA'!$O:$O,'Row Index'!P31)))</f>
        <v>45.3611325541812</v>
      </c>
      <c r="Q89" s="17" t="n">
        <f aca="false">IF('Row Index'!Q31="","✗",IF(INDEX('RAW DATA'!$O:$O,'Row Index'!Q31)="",IF(INDEX('RAW DATA'!$AB:$AB,'Row Index'!Q31)="",INDEX('RAW DATA'!$L:$L,'Row Index'!Q31),INDEX('RAW DATA'!$AB:$AB,'Row Index'!Q31)),INDEX('RAW DATA'!$O:$O,'Row Index'!Q31)))</f>
        <v>49.1498072418656</v>
      </c>
      <c r="R89" s="17" t="n">
        <f aca="false">IF('Row Index'!R31="","✗",IF(INDEX('RAW DATA'!$O:$O,'Row Index'!R31)="",IF(INDEX('RAW DATA'!$AB:$AB,'Row Index'!R31)="",INDEX('RAW DATA'!$L:$L,'Row Index'!R31),INDEX('RAW DATA'!$AB:$AB,'Row Index'!R31)),INDEX('RAW DATA'!$O:$O,'Row Index'!R31)))</f>
        <v>49.0279498583435</v>
      </c>
      <c r="S89" s="17" t="n">
        <f aca="false">IF('Row Index'!S31="","✗",IF(INDEX('RAW DATA'!$O:$O,'Row Index'!S31)="",IF(INDEX('RAW DATA'!$AB:$AB,'Row Index'!S31)="",INDEX('RAW DATA'!$L:$L,'Row Index'!S31),INDEX('RAW DATA'!$AB:$AB,'Row Index'!S31)),INDEX('RAW DATA'!$O:$O,'Row Index'!S31)))</f>
        <v>50.6504320007483</v>
      </c>
      <c r="T89" s="17" t="n">
        <f aca="false">IF('Row Index'!T31="","✗",IF(INDEX('RAW DATA'!$O:$O,'Row Index'!T31)="",IF(INDEX('RAW DATA'!$AB:$AB,'Row Index'!T31)="",INDEX('RAW DATA'!$L:$L,'Row Index'!T31),INDEX('RAW DATA'!$AB:$AB,'Row Index'!T31)),INDEX('RAW DATA'!$O:$O,'Row Index'!T31)))</f>
        <v>47.2575387512124</v>
      </c>
      <c r="U89" s="17" t="n">
        <f aca="false">IF('Row Index'!U31="","✗",IF(INDEX('RAW DATA'!$O:$O,'Row Index'!U31)="",IF(INDEX('RAW DATA'!$AB:$AB,'Row Index'!U31)="",INDEX('RAW DATA'!$L:$L,'Row Index'!U31),INDEX('RAW DATA'!$AB:$AB,'Row Index'!U31)),INDEX('RAW DATA'!$O:$O,'Row Index'!U31)))</f>
        <v>50.8010683316987</v>
      </c>
      <c r="V89" s="18" t="n">
        <f aca="false">IF('Row Index'!V31="","✗",IF(INDEX('RAW DATA'!$O:$O,'Row Index'!V31)="",IF(INDEX('RAW DATA'!$AB:$AB,'Row Index'!V31)="",INDEX('RAW DATA'!$L:$L,'Row Index'!V31),INDEX('RAW DATA'!$AB:$AB,'Row Index'!V31)),INDEX('RAW DATA'!$O:$O,'Row Index'!V31)))</f>
        <v>51.1670298474734</v>
      </c>
      <c r="W89" s="17" t="n">
        <f aca="false">IF('Row Index'!W31="","✗",IF(INDEX('RAW DATA'!$O:$O,'Row Index'!W31)="",IF(INDEX('RAW DATA'!$AB:$AB,'Row Index'!W31)="",INDEX('RAW DATA'!$L:$L,'Row Index'!W31),INDEX('RAW DATA'!$AB:$AB,'Row Index'!W31)),INDEX('RAW DATA'!$O:$O,'Row Index'!W31)))</f>
        <v>48.6571425966654</v>
      </c>
      <c r="X89" s="17" t="n">
        <f aca="false">IF('Row Index'!X31="","✗",IF(INDEX('RAW DATA'!$O:$O,'Row Index'!X31)="",IF(INDEX('RAW DATA'!$AB:$AB,'Row Index'!X31)="",INDEX('RAW DATA'!$L:$L,'Row Index'!X31),INDEX('RAW DATA'!$AB:$AB,'Row Index'!X31)),INDEX('RAW DATA'!$O:$O,'Row Index'!X31)))</f>
        <v>52.7595931925573</v>
      </c>
      <c r="Y89" s="17" t="n">
        <f aca="false">IF('Row Index'!Y31="","✗",IF(INDEX('RAW DATA'!$O:$O,'Row Index'!Y31)="",IF(INDEX('RAW DATA'!$AB:$AB,'Row Index'!Y31)="",INDEX('RAW DATA'!$L:$L,'Row Index'!Y31),INDEX('RAW DATA'!$AB:$AB,'Row Index'!Y31)),INDEX('RAW DATA'!$O:$O,'Row Index'!Y31)))</f>
        <v>49.6743324968064</v>
      </c>
      <c r="Z89" s="18" t="n">
        <f aca="false">IF('Row Index'!Z31="","✗",IF(INDEX('RAW DATA'!$O:$O,'Row Index'!Z31)="",IF(INDEX('RAW DATA'!$AB:$AB,'Row Index'!Z31)="",INDEX('RAW DATA'!$L:$L,'Row Index'!Z31),INDEX('RAW DATA'!$AB:$AB,'Row Index'!Z31)),INDEX('RAW DATA'!$O:$O,'Row Index'!Z31)))</f>
        <v>55.9941102628835</v>
      </c>
      <c r="AA89" s="19" t="str">
        <f aca="false">IF('Row Index'!AA31="","⏳",IF(INDEX('RAW DATA'!$O:$O,'Row Index'!AA31)="",IF(INDEX('RAW DATA'!$AB:$AB,'Row Index'!AA31)="",INDEX('RAW DATA'!$L:$L,'Row Index'!AA31),INDEX('RAW DATA'!$AB:$AB,'Row Index'!AA31)),INDEX('RAW DATA'!$O:$O,'Row Index'!AA31)))</f>
        <v>⏳</v>
      </c>
      <c r="AB89" s="17" t="n">
        <f aca="false">IF('Row Index'!AB31="","✗",IF(INDEX('RAW DATA'!$O:$O,'Row Index'!AB31)="",IF(INDEX('RAW DATA'!$AB:$AB,'Row Index'!AB31)="",INDEX('RAW DATA'!$L:$L,'Row Index'!AB31),INDEX('RAW DATA'!$AB:$AB,'Row Index'!AB31)),INDEX('RAW DATA'!$O:$O,'Row Index'!AB31)))</f>
        <v>54.5325188644994</v>
      </c>
      <c r="AC89" s="17" t="n">
        <f aca="false">IF('Row Index'!AC31="","✗",IF(INDEX('RAW DATA'!$O:$O,'Row Index'!AC31)="",IF(INDEX('RAW DATA'!$AB:$AB,'Row Index'!AC31)="",INDEX('RAW DATA'!$L:$L,'Row Index'!AC31),INDEX('RAW DATA'!$AB:$AB,'Row Index'!AC31)),INDEX('RAW DATA'!$O:$O,'Row Index'!AC31)))</f>
        <v>55.7710744285855</v>
      </c>
      <c r="AD89" s="17" t="n">
        <f aca="false">IF('Row Index'!AD31="","✗",IF(INDEX('RAW DATA'!$O:$O,'Row Index'!AD31)="",IF(INDEX('RAW DATA'!$AB:$AB,'Row Index'!AD31)="",INDEX('RAW DATA'!$L:$L,'Row Index'!AD31),INDEX('RAW DATA'!$AB:$AB,'Row Index'!AD31)),INDEX('RAW DATA'!$O:$O,'Row Index'!AD31)))</f>
        <v>56.6534806642131</v>
      </c>
      <c r="AE89" s="17" t="n">
        <f aca="false">IF('Row Index'!AE31="","✗",IF(INDEX('RAW DATA'!$O:$O,'Row Index'!AE31)="",IF(INDEX('RAW DATA'!$AB:$AB,'Row Index'!AE31)="",INDEX('RAW DATA'!$L:$L,'Row Index'!AE31),INDEX('RAW DATA'!$AB:$AB,'Row Index'!AE31)),INDEX('RAW DATA'!$O:$O,'Row Index'!AE31)))</f>
        <v>58.3329728570304</v>
      </c>
      <c r="AF89" s="17" t="n">
        <f aca="false">IF('Row Index'!AF31="","✗",IF(INDEX('RAW DATA'!$O:$O,'Row Index'!AF31)="",IF(INDEX('RAW DATA'!$AB:$AB,'Row Index'!AF31)="",INDEX('RAW DATA'!$L:$L,'Row Index'!AF31),INDEX('RAW DATA'!$AB:$AB,'Row Index'!AF31)),INDEX('RAW DATA'!$O:$O,'Row Index'!AF31)))</f>
        <v>62.766792579638</v>
      </c>
      <c r="AG89" s="17" t="n">
        <f aca="false">IF('Row Index'!AG31="","✗",IF(INDEX('RAW DATA'!$O:$O,'Row Index'!AG31)="",IF(INDEX('RAW DATA'!$AB:$AB,'Row Index'!AG31)="",INDEX('RAW DATA'!$L:$L,'Row Index'!AG31),INDEX('RAW DATA'!$AB:$AB,'Row Index'!AG31)),INDEX('RAW DATA'!$O:$O,'Row Index'!AG31)))</f>
        <v>59.7094833499282</v>
      </c>
      <c r="AH89" s="17" t="n">
        <f aca="false">IF('Row Index'!AH31="","✗",IF(INDEX('RAW DATA'!$O:$O,'Row Index'!AH31)="",IF(INDEX('RAW DATA'!$AB:$AB,'Row Index'!AH31)="",INDEX('RAW DATA'!$L:$L,'Row Index'!AH31),INDEX('RAW DATA'!$AB:$AB,'Row Index'!AH31)),INDEX('RAW DATA'!$O:$O,'Row Index'!AH31)))</f>
        <v>62.1396678485163</v>
      </c>
      <c r="AI89" s="17" t="n">
        <f aca="false">IF('Row Index'!AI31="","✗",IF(INDEX('RAW DATA'!$O:$O,'Row Index'!AI31)="",IF(INDEX('RAW DATA'!$AB:$AB,'Row Index'!AI31)="",INDEX('RAW DATA'!$L:$L,'Row Index'!AI31),INDEX('RAW DATA'!$AB:$AB,'Row Index'!AI31)),INDEX('RAW DATA'!$O:$O,'Row Index'!AI31)))</f>
        <v>63.8162421976269</v>
      </c>
      <c r="AJ89" s="17" t="n">
        <f aca="false">IF('Row Index'!AJ31="","✗",IF(INDEX('RAW DATA'!$O:$O,'Row Index'!AJ31)="",IF(INDEX('RAW DATA'!$AB:$AB,'Row Index'!AJ31)="",INDEX('RAW DATA'!$L:$L,'Row Index'!AJ31),INDEX('RAW DATA'!$AB:$AB,'Row Index'!AJ31)),INDEX('RAW DATA'!$O:$O,'Row Index'!AJ31)))</f>
        <v>65.1366840469654</v>
      </c>
      <c r="AK89" s="17" t="n">
        <f aca="false">IF('Row Index'!AK31="","✗",IF(INDEX('RAW DATA'!$O:$O,'Row Index'!AK31)="",IF(INDEX('RAW DATA'!$AB:$AB,'Row Index'!AK31)="",INDEX('RAW DATA'!$L:$L,'Row Index'!AK31),INDEX('RAW DATA'!$AB:$AB,'Row Index'!AK31)),INDEX('RAW DATA'!$O:$O,'Row Index'!AK31)))</f>
        <v>65.9919842587358</v>
      </c>
      <c r="AL89" s="17" t="n">
        <f aca="false">IF('Row Index'!AL31="","✗",IF(INDEX('RAW DATA'!$O:$O,'Row Index'!AL31)="",IF(INDEX('RAW DATA'!$AB:$AB,'Row Index'!AL31)="",INDEX('RAW DATA'!$L:$L,'Row Index'!AL31),INDEX('RAW DATA'!$AB:$AB,'Row Index'!AL31)),INDEX('RAW DATA'!$O:$O,'Row Index'!AL31)))</f>
        <v>67.0734897593629</v>
      </c>
      <c r="AM89" s="17" t="n">
        <f aca="false">IF('Row Index'!AM31="","✗",IF(INDEX('RAW DATA'!$O:$O,'Row Index'!AM31)="",IF(INDEX('RAW DATA'!$AB:$AB,'Row Index'!AM31)="",INDEX('RAW DATA'!$L:$L,'Row Index'!AM31),INDEX('RAW DATA'!$AB:$AB,'Row Index'!AM31)),INDEX('RAW DATA'!$O:$O,'Row Index'!AM31)))</f>
        <v>67.1674558119706</v>
      </c>
      <c r="AN89" s="17" t="n">
        <f aca="false">IF('Row Index'!AN31="","✗",IF(INDEX('RAW DATA'!$O:$O,'Row Index'!AN31)="",IF(INDEX('RAW DATA'!$AB:$AB,'Row Index'!AN31)="",INDEX('RAW DATA'!$L:$L,'Row Index'!AN31),INDEX('RAW DATA'!$AB:$AB,'Row Index'!AN31)),INDEX('RAW DATA'!$O:$O,'Row Index'!AN31)))</f>
        <v>66.985877886881</v>
      </c>
      <c r="AO89" s="17" t="n">
        <f aca="false">IF('Row Index'!AO31="","✗",IF(INDEX('RAW DATA'!$O:$O,'Row Index'!AO31)="",IF(INDEX('RAW DATA'!$AB:$AB,'Row Index'!AO31)="",INDEX('RAW DATA'!$L:$L,'Row Index'!AO31),INDEX('RAW DATA'!$AB:$AB,'Row Index'!AO31)),INDEX('RAW DATA'!$O:$O,'Row Index'!AO31)))</f>
        <v>69.4488251537959</v>
      </c>
      <c r="AP89" s="17" t="n">
        <f aca="false">IF('Row Index'!AP31="","✗",IF(INDEX('RAW DATA'!$O:$O,'Row Index'!AP31)="",IF(INDEX('RAW DATA'!$AB:$AB,'Row Index'!AP31)="",INDEX('RAW DATA'!$L:$L,'Row Index'!AP31),INDEX('RAW DATA'!$AB:$AB,'Row Index'!AP31)),INDEX('RAW DATA'!$O:$O,'Row Index'!AP31)))</f>
        <v>69.242571586364</v>
      </c>
      <c r="AQ89" s="17" t="n">
        <f aca="false">IF('Row Index'!AQ31="","✗",IF(INDEX('RAW DATA'!$O:$O,'Row Index'!AQ31)="",IF(INDEX('RAW DATA'!$AB:$AB,'Row Index'!AQ31)="",INDEX('RAW DATA'!$L:$L,'Row Index'!AQ31),INDEX('RAW DATA'!$AB:$AB,'Row Index'!AQ31)),INDEX('RAW DATA'!$O:$O,'Row Index'!AQ31)))</f>
        <v>69.3851213171336</v>
      </c>
    </row>
    <row r="91" customFormat="false" ht="23.85" hidden="false" customHeight="false" outlineLevel="0" collapsed="false">
      <c r="A91" s="9" t="s">
        <v>5404</v>
      </c>
      <c r="B91" s="9" t="s">
        <v>248</v>
      </c>
      <c r="C91" s="9" t="s">
        <v>147</v>
      </c>
      <c r="D91" s="9" t="s">
        <v>365</v>
      </c>
      <c r="E91" s="9" t="s">
        <v>497</v>
      </c>
      <c r="F91" s="9" t="s">
        <v>628</v>
      </c>
      <c r="G91" s="9" t="s">
        <v>763</v>
      </c>
      <c r="H91" s="9" t="s">
        <v>902</v>
      </c>
      <c r="I91" s="9" t="s">
        <v>1037</v>
      </c>
      <c r="J91" s="9" t="s">
        <v>1143</v>
      </c>
      <c r="K91" s="9" t="s">
        <v>1275</v>
      </c>
      <c r="L91" s="9" t="s">
        <v>1411</v>
      </c>
      <c r="M91" s="9" t="s">
        <v>1628</v>
      </c>
      <c r="N91" s="9" t="s">
        <v>1760</v>
      </c>
      <c r="O91" s="9" t="s">
        <v>1895</v>
      </c>
      <c r="P91" s="9" t="s">
        <v>2027</v>
      </c>
      <c r="Q91" s="9" t="s">
        <v>2154</v>
      </c>
      <c r="R91" s="9" t="s">
        <v>2285</v>
      </c>
      <c r="S91" s="9" t="s">
        <v>2413</v>
      </c>
      <c r="T91" s="9" t="s">
        <v>2544</v>
      </c>
      <c r="U91" s="9" t="s">
        <v>2676</v>
      </c>
      <c r="V91" s="9" t="s">
        <v>2806</v>
      </c>
      <c r="W91" s="9" t="s">
        <v>2933</v>
      </c>
      <c r="X91" s="9" t="s">
        <v>3066</v>
      </c>
      <c r="Y91" s="9" t="s">
        <v>3201</v>
      </c>
      <c r="Z91" s="9" t="s">
        <v>3330</v>
      </c>
      <c r="AA91" s="9" t="s">
        <v>5405</v>
      </c>
      <c r="AB91" s="9" t="s">
        <v>3465</v>
      </c>
      <c r="AC91" s="9" t="s">
        <v>3592</v>
      </c>
      <c r="AD91" s="9" t="s">
        <v>3719</v>
      </c>
      <c r="AE91" s="9" t="s">
        <v>3846</v>
      </c>
      <c r="AF91" s="9" t="s">
        <v>3975</v>
      </c>
      <c r="AG91" s="9" t="s">
        <v>4103</v>
      </c>
      <c r="AH91" s="9" t="s">
        <v>5406</v>
      </c>
      <c r="AI91" s="9" t="s">
        <v>4360</v>
      </c>
      <c r="AJ91" s="9" t="s">
        <v>4488</v>
      </c>
      <c r="AK91" s="9" t="s">
        <v>4617</v>
      </c>
      <c r="AL91" s="9" t="s">
        <v>4746</v>
      </c>
      <c r="AM91" s="9" t="s">
        <v>4855</v>
      </c>
      <c r="AN91" s="9" t="s">
        <v>4963</v>
      </c>
      <c r="AO91" s="9" t="s">
        <v>5072</v>
      </c>
      <c r="AP91" s="9" t="s">
        <v>5184</v>
      </c>
      <c r="AQ91" s="9" t="s">
        <v>5293</v>
      </c>
    </row>
    <row r="92" customFormat="false" ht="15" hidden="false" customHeight="false" outlineLevel="0" collapsed="false">
      <c r="A92" s="32" t="s">
        <v>247</v>
      </c>
      <c r="B92" s="33" t="s">
        <v>248</v>
      </c>
      <c r="C92" s="17" t="n">
        <f aca="false">IF('Row Index'!C32="","✗",IF(INDEX('RAW DATA'!$O:$O,'Row Index'!C32)="",IF(INDEX('RAW DATA'!$AB:$AB,'Row Index'!C32)="",INDEX('RAW DATA'!$L:$L,'Row Index'!C32),INDEX('RAW DATA'!$AB:$AB,'Row Index'!C32)),INDEX('RAW DATA'!$O:$O,'Row Index'!C32)))</f>
        <v>37.2144195972143</v>
      </c>
      <c r="D92" s="17" t="n">
        <f aca="false">IF('Row Index'!D32="","✗",IF(INDEX('RAW DATA'!$O:$O,'Row Index'!D32)="",IF(INDEX('RAW DATA'!$AB:$AB,'Row Index'!D32)="",INDEX('RAW DATA'!$L:$L,'Row Index'!D32),INDEX('RAW DATA'!$AB:$AB,'Row Index'!D32)),INDEX('RAW DATA'!$O:$O,'Row Index'!D32)))</f>
        <v>38.0237440699541</v>
      </c>
      <c r="E92" s="17" t="n">
        <f aca="false">IF('Row Index'!E32="","✗",IF(INDEX('RAW DATA'!$O:$O,'Row Index'!E32)="",IF(INDEX('RAW DATA'!$AB:$AB,'Row Index'!E32)="",INDEX('RAW DATA'!$L:$L,'Row Index'!E32),INDEX('RAW DATA'!$AB:$AB,'Row Index'!E32)),INDEX('RAW DATA'!$O:$O,'Row Index'!E32)))</f>
        <v>38.7217791419307</v>
      </c>
      <c r="F92" s="17" t="n">
        <f aca="false">IF('Row Index'!F32="","✗",IF(INDEX('RAW DATA'!$O:$O,'Row Index'!F32)="",IF(INDEX('RAW DATA'!$AB:$AB,'Row Index'!F32)="",INDEX('RAW DATA'!$L:$L,'Row Index'!F32),INDEX('RAW DATA'!$AB:$AB,'Row Index'!F32)),INDEX('RAW DATA'!$O:$O,'Row Index'!F32)))</f>
        <v>32.553176958956</v>
      </c>
      <c r="G92" s="18" t="n">
        <f aca="false">IF('Row Index'!G32="","✗",IF(INDEX('RAW DATA'!$O:$O,'Row Index'!G32)="",IF(INDEX('RAW DATA'!$AB:$AB,'Row Index'!G32)="",INDEX('RAW DATA'!$L:$L,'Row Index'!G32),INDEX('RAW DATA'!$AB:$AB,'Row Index'!G32)),INDEX('RAW DATA'!$O:$O,'Row Index'!G32)))</f>
        <v>40.1669570185605</v>
      </c>
      <c r="H92" s="17" t="n">
        <f aca="false">IF('Row Index'!H32="","✗",IF(INDEX('RAW DATA'!$O:$O,'Row Index'!H32)="",IF(INDEX('RAW DATA'!$AB:$AB,'Row Index'!H32)="",INDEX('RAW DATA'!$L:$L,'Row Index'!H32),INDEX('RAW DATA'!$AB:$AB,'Row Index'!H32)),INDEX('RAW DATA'!$O:$O,'Row Index'!H32)))</f>
        <v>36.0502673416304</v>
      </c>
      <c r="I92" s="17" t="n">
        <f aca="false">IF('Row Index'!I32="","✗",IF(INDEX('RAW DATA'!$O:$O,'Row Index'!I32)="",IF(INDEX('RAW DATA'!$AB:$AB,'Row Index'!I32)="",INDEX('RAW DATA'!$L:$L,'Row Index'!I32),INDEX('RAW DATA'!$AB:$AB,'Row Index'!I32)),INDEX('RAW DATA'!$O:$O,'Row Index'!I32)))</f>
        <v>37.7338919176728</v>
      </c>
      <c r="J92" s="17" t="n">
        <f aca="false">IF('Row Index'!J32="","✗",IF(INDEX('RAW DATA'!$O:$O,'Row Index'!J32)="",IF(INDEX('RAW DATA'!$AB:$AB,'Row Index'!J32)="",INDEX('RAW DATA'!$L:$L,'Row Index'!J32),INDEX('RAW DATA'!$AB:$AB,'Row Index'!J32)),INDEX('RAW DATA'!$O:$O,'Row Index'!J32)))</f>
        <v>34.5151753687328</v>
      </c>
      <c r="K92" s="17" t="n">
        <f aca="false">IF('Row Index'!K32="","✗",IF(INDEX('RAW DATA'!$O:$O,'Row Index'!K32)="",IF(INDEX('RAW DATA'!$AB:$AB,'Row Index'!K32)="",INDEX('RAW DATA'!$L:$L,'Row Index'!K32),INDEX('RAW DATA'!$AB:$AB,'Row Index'!K32)),INDEX('RAW DATA'!$O:$O,'Row Index'!K32)))</f>
        <v>41.9212643447395</v>
      </c>
      <c r="L92" s="17" t="n">
        <f aca="false">IF('Row Index'!L32="","✗",IF(INDEX('RAW DATA'!$O:$O,'Row Index'!L32)="",IF(INDEX('RAW DATA'!$AB:$AB,'Row Index'!L32)="",INDEX('RAW DATA'!$L:$L,'Row Index'!L32),INDEX('RAW DATA'!$AB:$AB,'Row Index'!L32)),INDEX('RAW DATA'!$O:$O,'Row Index'!L32)))</f>
        <v>35.7189879031496</v>
      </c>
      <c r="M92" s="17" t="n">
        <f aca="false">IF('Row Index'!M32="","✗",IF(INDEX('RAW DATA'!$O:$O,'Row Index'!M32)="",IF(INDEX('RAW DATA'!$AB:$AB,'Row Index'!M32)="",INDEX('RAW DATA'!$L:$L,'Row Index'!M32),INDEX('RAW DATA'!$AB:$AB,'Row Index'!M32)),INDEX('RAW DATA'!$O:$O,'Row Index'!M32)))</f>
        <v>37.2260282857041</v>
      </c>
      <c r="N92" s="17" t="n">
        <f aca="false">IF('Row Index'!N32="","✗",IF(INDEX('RAW DATA'!$O:$O,'Row Index'!N32)="",IF(INDEX('RAW DATA'!$AB:$AB,'Row Index'!N32)="",INDEX('RAW DATA'!$L:$L,'Row Index'!N32),INDEX('RAW DATA'!$AB:$AB,'Row Index'!N32)),INDEX('RAW DATA'!$O:$O,'Row Index'!N32)))</f>
        <v>39.8185080530083</v>
      </c>
      <c r="O92" s="17" t="n">
        <f aca="false">IF('Row Index'!O32="","✗",IF(INDEX('RAW DATA'!$O:$O,'Row Index'!O32)="",IF(INDEX('RAW DATA'!$AB:$AB,'Row Index'!O32)="",INDEX('RAW DATA'!$L:$L,'Row Index'!O32),INDEX('RAW DATA'!$AB:$AB,'Row Index'!O32)),INDEX('RAW DATA'!$O:$O,'Row Index'!O32)))</f>
        <v>39.9960577474411</v>
      </c>
      <c r="P92" s="17" t="n">
        <f aca="false">IF('Row Index'!P32="","✗",IF(INDEX('RAW DATA'!$O:$O,'Row Index'!P32)="",IF(INDEX('RAW DATA'!$AB:$AB,'Row Index'!P32)="",INDEX('RAW DATA'!$L:$L,'Row Index'!P32),INDEX('RAW DATA'!$AB:$AB,'Row Index'!P32)),INDEX('RAW DATA'!$O:$O,'Row Index'!P32)))</f>
        <v>40.1338282300236</v>
      </c>
      <c r="Q92" s="17" t="n">
        <f aca="false">IF('Row Index'!Q32="","✗",IF(INDEX('RAW DATA'!$O:$O,'Row Index'!Q32)="",IF(INDEX('RAW DATA'!$AB:$AB,'Row Index'!Q32)="",INDEX('RAW DATA'!$L:$L,'Row Index'!Q32),INDEX('RAW DATA'!$AB:$AB,'Row Index'!Q32)),INDEX('RAW DATA'!$O:$O,'Row Index'!Q32)))</f>
        <v>40.5055339406714</v>
      </c>
      <c r="R92" s="17" t="n">
        <f aca="false">IF('Row Index'!R32="","✗",IF(INDEX('RAW DATA'!$O:$O,'Row Index'!R32)="",IF(INDEX('RAW DATA'!$AB:$AB,'Row Index'!R32)="",INDEX('RAW DATA'!$L:$L,'Row Index'!R32),INDEX('RAW DATA'!$AB:$AB,'Row Index'!R32)),INDEX('RAW DATA'!$O:$O,'Row Index'!R32)))</f>
        <v>41.6920762660421</v>
      </c>
      <c r="S92" s="17" t="n">
        <f aca="false">IF('Row Index'!S32="","✗",IF(INDEX('RAW DATA'!$O:$O,'Row Index'!S32)="",IF(INDEX('RAW DATA'!$AB:$AB,'Row Index'!S32)="",INDEX('RAW DATA'!$L:$L,'Row Index'!S32),INDEX('RAW DATA'!$AB:$AB,'Row Index'!S32)),INDEX('RAW DATA'!$O:$O,'Row Index'!S32)))</f>
        <v>41.5150169661315</v>
      </c>
      <c r="T92" s="17" t="n">
        <f aca="false">IF('Row Index'!T32="","✗",IF(INDEX('RAW DATA'!$O:$O,'Row Index'!T32)="",IF(INDEX('RAW DATA'!$AB:$AB,'Row Index'!T32)="",INDEX('RAW DATA'!$L:$L,'Row Index'!T32),INDEX('RAW DATA'!$AB:$AB,'Row Index'!T32)),INDEX('RAW DATA'!$O:$O,'Row Index'!T32)))</f>
        <v>40.4306353815245</v>
      </c>
      <c r="U92" s="17" t="n">
        <f aca="false">IF('Row Index'!U32="","✗",IF(INDEX('RAW DATA'!$O:$O,'Row Index'!U32)="",IF(INDEX('RAW DATA'!$AB:$AB,'Row Index'!U32)="",INDEX('RAW DATA'!$L:$L,'Row Index'!U32),INDEX('RAW DATA'!$AB:$AB,'Row Index'!U32)),INDEX('RAW DATA'!$O:$O,'Row Index'!U32)))</f>
        <v>42.5990098232511</v>
      </c>
      <c r="V92" s="17" t="n">
        <f aca="false">IF('Row Index'!V32="","✗",IF(INDEX('RAW DATA'!$O:$O,'Row Index'!V32)="",IF(INDEX('RAW DATA'!$AB:$AB,'Row Index'!V32)="",INDEX('RAW DATA'!$L:$L,'Row Index'!V32),INDEX('RAW DATA'!$AB:$AB,'Row Index'!V32)),INDEX('RAW DATA'!$O:$O,'Row Index'!V32)))</f>
        <v>42.9483689020818</v>
      </c>
      <c r="W92" s="17" t="n">
        <f aca="false">IF('Row Index'!W32="","✗",IF(INDEX('RAW DATA'!$O:$O,'Row Index'!W32)="",IF(INDEX('RAW DATA'!$AB:$AB,'Row Index'!W32)="",INDEX('RAW DATA'!$L:$L,'Row Index'!W32),INDEX('RAW DATA'!$AB:$AB,'Row Index'!W32)),INDEX('RAW DATA'!$O:$O,'Row Index'!W32)))</f>
        <v>42.1240315253894</v>
      </c>
      <c r="X92" s="18" t="n">
        <f aca="false">IF('Row Index'!X32="","✗",IF(INDEX('RAW DATA'!$O:$O,'Row Index'!X32)="",IF(INDEX('RAW DATA'!$AB:$AB,'Row Index'!X32)="",INDEX('RAW DATA'!$L:$L,'Row Index'!X32),INDEX('RAW DATA'!$AB:$AB,'Row Index'!X32)),INDEX('RAW DATA'!$O:$O,'Row Index'!X32)))</f>
        <v>44.9350922582398</v>
      </c>
      <c r="Y92" s="17" t="n">
        <f aca="false">IF('Row Index'!Y32="","✗",IF(INDEX('RAW DATA'!$O:$O,'Row Index'!Y32)="",IF(INDEX('RAW DATA'!$AB:$AB,'Row Index'!Y32)="",INDEX('RAW DATA'!$L:$L,'Row Index'!Y32),INDEX('RAW DATA'!$AB:$AB,'Row Index'!Y32)),INDEX('RAW DATA'!$O:$O,'Row Index'!Y32)))</f>
        <v>44.7396114780262</v>
      </c>
      <c r="Z92" s="18" t="n">
        <f aca="false">IF('Row Index'!Z32="","✗",IF(INDEX('RAW DATA'!$O:$O,'Row Index'!Z32)="",IF(INDEX('RAW DATA'!$AB:$AB,'Row Index'!Z32)="",INDEX('RAW DATA'!$L:$L,'Row Index'!Z32),INDEX('RAW DATA'!$AB:$AB,'Row Index'!Z32)),INDEX('RAW DATA'!$O:$O,'Row Index'!Z32)))</f>
        <v>45.9038079650592</v>
      </c>
      <c r="AA92" s="19" t="str">
        <f aca="false">IF('Row Index'!AA32="","⏳",IF(INDEX('RAW DATA'!$O:$O,'Row Index'!AA32)="",IF(INDEX('RAW DATA'!$AB:$AB,'Row Index'!AA32)="",INDEX('RAW DATA'!$L:$L,'Row Index'!AA32),INDEX('RAW DATA'!$AB:$AB,'Row Index'!AA32)),INDEX('RAW DATA'!$O:$O,'Row Index'!AA32)))</f>
        <v>⏳</v>
      </c>
      <c r="AB92" s="17" t="n">
        <f aca="false">IF('Row Index'!AB32="","✗",IF(INDEX('RAW DATA'!$O:$O,'Row Index'!AB32)="",IF(INDEX('RAW DATA'!$AB:$AB,'Row Index'!AB32)="",INDEX('RAW DATA'!$L:$L,'Row Index'!AB32),INDEX('RAW DATA'!$AB:$AB,'Row Index'!AB32)),INDEX('RAW DATA'!$O:$O,'Row Index'!AB32)))</f>
        <v>47.1924989962887</v>
      </c>
      <c r="AC92" s="17" t="n">
        <f aca="false">IF('Row Index'!AC32="","✗",IF(INDEX('RAW DATA'!$O:$O,'Row Index'!AC32)="",IF(INDEX('RAW DATA'!$AB:$AB,'Row Index'!AC32)="",INDEX('RAW DATA'!$L:$L,'Row Index'!AC32),INDEX('RAW DATA'!$AB:$AB,'Row Index'!AC32)),INDEX('RAW DATA'!$O:$O,'Row Index'!AC32)))</f>
        <v>47.7516682339628</v>
      </c>
      <c r="AD92" s="17" t="n">
        <f aca="false">IF('Row Index'!AD32="","✗",IF(INDEX('RAW DATA'!$O:$O,'Row Index'!AD32)="",IF(INDEX('RAW DATA'!$AB:$AB,'Row Index'!AD32)="",INDEX('RAW DATA'!$L:$L,'Row Index'!AD32),INDEX('RAW DATA'!$AB:$AB,'Row Index'!AD32)),INDEX('RAW DATA'!$O:$O,'Row Index'!AD32)))</f>
        <v>49.5042093921808</v>
      </c>
      <c r="AE92" s="17" t="n">
        <f aca="false">IF('Row Index'!AE32="","✗",IF(INDEX('RAW DATA'!$O:$O,'Row Index'!AE32)="",IF(INDEX('RAW DATA'!$AB:$AB,'Row Index'!AE32)="",INDEX('RAW DATA'!$L:$L,'Row Index'!AE32),INDEX('RAW DATA'!$AB:$AB,'Row Index'!AE32)),INDEX('RAW DATA'!$O:$O,'Row Index'!AE32)))</f>
        <v>50.003013242951</v>
      </c>
      <c r="AF92" s="17" t="n">
        <f aca="false">IF('Row Index'!AF32="","✗",IF(INDEX('RAW DATA'!$O:$O,'Row Index'!AF32)="",IF(INDEX('RAW DATA'!$AB:$AB,'Row Index'!AF32)="",INDEX('RAW DATA'!$L:$L,'Row Index'!AF32),INDEX('RAW DATA'!$AB:$AB,'Row Index'!AF32)),INDEX('RAW DATA'!$O:$O,'Row Index'!AF32)))</f>
        <v>53.3947478338046</v>
      </c>
      <c r="AG92" s="17" t="n">
        <f aca="false">IF('Row Index'!AG32="","✗",IF(INDEX('RAW DATA'!$O:$O,'Row Index'!AG32)="",IF(INDEX('RAW DATA'!$AB:$AB,'Row Index'!AG32)="",INDEX('RAW DATA'!$L:$L,'Row Index'!AG32),INDEX('RAW DATA'!$AB:$AB,'Row Index'!AG32)),INDEX('RAW DATA'!$O:$O,'Row Index'!AG32)))</f>
        <v>52.5583369824281</v>
      </c>
      <c r="AH92" s="17" t="n">
        <f aca="false">IF('Row Index'!AH32="","✗",IF(INDEX('RAW DATA'!$O:$O,'Row Index'!AH32)="",IF(INDEX('RAW DATA'!$AB:$AB,'Row Index'!AH32)="",INDEX('RAW DATA'!$L:$L,'Row Index'!AH32),INDEX('RAW DATA'!$AB:$AB,'Row Index'!AH32)),INDEX('RAW DATA'!$O:$O,'Row Index'!AH32)))</f>
        <v>55.8347211205543</v>
      </c>
      <c r="AI92" s="17" t="n">
        <f aca="false">IF('Row Index'!AI32="","✗",IF(INDEX('RAW DATA'!$O:$O,'Row Index'!AI32)="",IF(INDEX('RAW DATA'!$AB:$AB,'Row Index'!AI32)="",INDEX('RAW DATA'!$L:$L,'Row Index'!AI32),INDEX('RAW DATA'!$AB:$AB,'Row Index'!AI32)),INDEX('RAW DATA'!$O:$O,'Row Index'!AI32)))</f>
        <v>58.4259496614977</v>
      </c>
      <c r="AJ92" s="17" t="n">
        <f aca="false">IF('Row Index'!AJ32="","✗",IF(INDEX('RAW DATA'!$O:$O,'Row Index'!AJ32)="",IF(INDEX('RAW DATA'!$AB:$AB,'Row Index'!AJ32)="",INDEX('RAW DATA'!$L:$L,'Row Index'!AJ32),INDEX('RAW DATA'!$AB:$AB,'Row Index'!AJ32)),INDEX('RAW DATA'!$O:$O,'Row Index'!AJ32)))</f>
        <v>59.7264879899982</v>
      </c>
      <c r="AK92" s="17" t="n">
        <f aca="false">IF('Row Index'!AK32="","✗",IF(INDEX('RAW DATA'!$O:$O,'Row Index'!AK32)="",IF(INDEX('RAW DATA'!$AB:$AB,'Row Index'!AK32)="",INDEX('RAW DATA'!$L:$L,'Row Index'!AK32),INDEX('RAW DATA'!$AB:$AB,'Row Index'!AK32)),INDEX('RAW DATA'!$O:$O,'Row Index'!AK32)))</f>
        <v>61.383206071151</v>
      </c>
      <c r="AL92" s="17" t="n">
        <f aca="false">IF('Row Index'!AL32="","✗",IF(INDEX('RAW DATA'!$O:$O,'Row Index'!AL32)="",IF(INDEX('RAW DATA'!$AB:$AB,'Row Index'!AL32)="",INDEX('RAW DATA'!$L:$L,'Row Index'!AL32),INDEX('RAW DATA'!$AB:$AB,'Row Index'!AL32)),INDEX('RAW DATA'!$O:$O,'Row Index'!AL32)))</f>
        <v>64.2693012229642</v>
      </c>
      <c r="AM92" s="17" t="n">
        <f aca="false">IF('Row Index'!AM32="","✗",IF(INDEX('RAW DATA'!$O:$O,'Row Index'!AM32)="",IF(INDEX('RAW DATA'!$AB:$AB,'Row Index'!AM32)="",INDEX('RAW DATA'!$L:$L,'Row Index'!AM32),INDEX('RAW DATA'!$AB:$AB,'Row Index'!AM32)),INDEX('RAW DATA'!$O:$O,'Row Index'!AM32)))</f>
        <v>64.9723002830439</v>
      </c>
      <c r="AN92" s="17" t="n">
        <f aca="false">IF('Row Index'!AN32="","✗",IF(INDEX('RAW DATA'!$O:$O,'Row Index'!AN32)="",IF(INDEX('RAW DATA'!$AB:$AB,'Row Index'!AN32)="",INDEX('RAW DATA'!$L:$L,'Row Index'!AN32),INDEX('RAW DATA'!$AB:$AB,'Row Index'!AN32)),INDEX('RAW DATA'!$O:$O,'Row Index'!AN32)))</f>
        <v>65.5497546330058</v>
      </c>
      <c r="AO92" s="17" t="n">
        <f aca="false">IF('Row Index'!AO32="","✗",IF(INDEX('RAW DATA'!$O:$O,'Row Index'!AO32)="",IF(INDEX('RAW DATA'!$AB:$AB,'Row Index'!AO32)="",INDEX('RAW DATA'!$L:$L,'Row Index'!AO32),INDEX('RAW DATA'!$AB:$AB,'Row Index'!AO32)),INDEX('RAW DATA'!$O:$O,'Row Index'!AO32)))</f>
        <v>67.2596385050582</v>
      </c>
      <c r="AP92" s="17" t="n">
        <f aca="false">IF('Row Index'!AP32="","✗",IF(INDEX('RAW DATA'!$O:$O,'Row Index'!AP32)="",IF(INDEX('RAW DATA'!$AB:$AB,'Row Index'!AP32)="",INDEX('RAW DATA'!$L:$L,'Row Index'!AP32),INDEX('RAW DATA'!$AB:$AB,'Row Index'!AP32)),INDEX('RAW DATA'!$O:$O,'Row Index'!AP32)))</f>
        <v>67.3860663895951</v>
      </c>
      <c r="AQ92" s="17" t="n">
        <f aca="false">IF('Row Index'!AQ32="","✗",IF(INDEX('RAW DATA'!$O:$O,'Row Index'!AQ32)="",IF(INDEX('RAW DATA'!$AB:$AB,'Row Index'!AQ32)="",INDEX('RAW DATA'!$L:$L,'Row Index'!AQ32),INDEX('RAW DATA'!$AB:$AB,'Row Index'!AQ32)),INDEX('RAW DATA'!$O:$O,'Row Index'!AQ32)))</f>
        <v>68.2164344551205</v>
      </c>
    </row>
    <row r="93" customFormat="false" ht="15" hidden="false" customHeight="false" outlineLevel="0" collapsed="false">
      <c r="A93" s="32" t="s">
        <v>251</v>
      </c>
      <c r="B93" s="33" t="s">
        <v>248</v>
      </c>
      <c r="C93" s="17" t="n">
        <f aca="false">IF('Row Index'!C33="","✗",IF(INDEX('RAW DATA'!$O:$O,'Row Index'!C33)="",IF(INDEX('RAW DATA'!$AB:$AB,'Row Index'!C33)="",INDEX('RAW DATA'!$L:$L,'Row Index'!C33),INDEX('RAW DATA'!$AB:$AB,'Row Index'!C33)),INDEX('RAW DATA'!$O:$O,'Row Index'!C33)))</f>
        <v>32.5934430856325</v>
      </c>
      <c r="D93" s="17" t="n">
        <f aca="false">IF('Row Index'!D33="","✗",IF(INDEX('RAW DATA'!$O:$O,'Row Index'!D33)="",IF(INDEX('RAW DATA'!$AB:$AB,'Row Index'!D33)="",INDEX('RAW DATA'!$L:$L,'Row Index'!D33),INDEX('RAW DATA'!$AB:$AB,'Row Index'!D33)),INDEX('RAW DATA'!$O:$O,'Row Index'!D33)))</f>
        <v>34.7205305913728</v>
      </c>
      <c r="E93" s="17" t="n">
        <f aca="false">IF('Row Index'!E33="","✗",IF(INDEX('RAW DATA'!$O:$O,'Row Index'!E33)="",IF(INDEX('RAW DATA'!$AB:$AB,'Row Index'!E33)="",INDEX('RAW DATA'!$L:$L,'Row Index'!E33),INDEX('RAW DATA'!$AB:$AB,'Row Index'!E33)),INDEX('RAW DATA'!$O:$O,'Row Index'!E33)))</f>
        <v>35.4615250194394</v>
      </c>
      <c r="F93" s="17" t="n">
        <f aca="false">IF('Row Index'!F33="","✗",IF(INDEX('RAW DATA'!$O:$O,'Row Index'!F33)="",IF(INDEX('RAW DATA'!$AB:$AB,'Row Index'!F33)="",INDEX('RAW DATA'!$L:$L,'Row Index'!F33),INDEX('RAW DATA'!$AB:$AB,'Row Index'!F33)),INDEX('RAW DATA'!$O:$O,'Row Index'!F33)))</f>
        <v>31.0175751177985</v>
      </c>
      <c r="G93" s="18" t="n">
        <f aca="false">IF('Row Index'!G33="","✗",IF(INDEX('RAW DATA'!$O:$O,'Row Index'!G33)="",IF(INDEX('RAW DATA'!$AB:$AB,'Row Index'!G33)="",INDEX('RAW DATA'!$L:$L,'Row Index'!G33),INDEX('RAW DATA'!$AB:$AB,'Row Index'!G33)),INDEX('RAW DATA'!$O:$O,'Row Index'!G33)))</f>
        <v>34.873302838212</v>
      </c>
      <c r="H93" s="17" t="n">
        <f aca="false">IF('Row Index'!H33="","✗",IF(INDEX('RAW DATA'!$O:$O,'Row Index'!H33)="",IF(INDEX('RAW DATA'!$AB:$AB,'Row Index'!H33)="",INDEX('RAW DATA'!$L:$L,'Row Index'!H33),INDEX('RAW DATA'!$AB:$AB,'Row Index'!H33)),INDEX('RAW DATA'!$O:$O,'Row Index'!H33)))</f>
        <v>35.0021819510258</v>
      </c>
      <c r="I93" s="17" t="n">
        <f aca="false">IF('Row Index'!I33="","✗",IF(INDEX('RAW DATA'!$O:$O,'Row Index'!I33)="",IF(INDEX('RAW DATA'!$AB:$AB,'Row Index'!I33)="",INDEX('RAW DATA'!$L:$L,'Row Index'!I33),INDEX('RAW DATA'!$AB:$AB,'Row Index'!I33)),INDEX('RAW DATA'!$O:$O,'Row Index'!I33)))</f>
        <v>34.6175089555156</v>
      </c>
      <c r="J93" s="17" t="n">
        <f aca="false">IF('Row Index'!J33="","✗",IF(INDEX('RAW DATA'!$O:$O,'Row Index'!J33)="",IF(INDEX('RAW DATA'!$AB:$AB,'Row Index'!J33)="",INDEX('RAW DATA'!$L:$L,'Row Index'!J33),INDEX('RAW DATA'!$AB:$AB,'Row Index'!J33)),INDEX('RAW DATA'!$O:$O,'Row Index'!J33)))</f>
        <v>33.2049555967124</v>
      </c>
      <c r="K93" s="17" t="n">
        <f aca="false">IF('Row Index'!K33="","✗",IF(INDEX('RAW DATA'!$O:$O,'Row Index'!K33)="",IF(INDEX('RAW DATA'!$AB:$AB,'Row Index'!K33)="",INDEX('RAW DATA'!$L:$L,'Row Index'!K33),INDEX('RAW DATA'!$AB:$AB,'Row Index'!K33)),INDEX('RAW DATA'!$O:$O,'Row Index'!K33)))</f>
        <v>37.5973689241568</v>
      </c>
      <c r="L93" s="17" t="n">
        <f aca="false">IF('Row Index'!L33="","✗",IF(INDEX('RAW DATA'!$O:$O,'Row Index'!L33)="",IF(INDEX('RAW DATA'!$AB:$AB,'Row Index'!L33)="",INDEX('RAW DATA'!$L:$L,'Row Index'!L33),INDEX('RAW DATA'!$AB:$AB,'Row Index'!L33)),INDEX('RAW DATA'!$O:$O,'Row Index'!L33)))</f>
        <v>34.6593955108298</v>
      </c>
      <c r="M93" s="17" t="n">
        <f aca="false">IF('Row Index'!M33="","✗",IF(INDEX('RAW DATA'!$O:$O,'Row Index'!M33)="",IF(INDEX('RAW DATA'!$AB:$AB,'Row Index'!M33)="",INDEX('RAW DATA'!$L:$L,'Row Index'!M33),INDEX('RAW DATA'!$AB:$AB,'Row Index'!M33)),INDEX('RAW DATA'!$O:$O,'Row Index'!M33)))</f>
        <v>38.8004332621478</v>
      </c>
      <c r="N93" s="17" t="n">
        <f aca="false">IF('Row Index'!N33="","✗",IF(INDEX('RAW DATA'!$O:$O,'Row Index'!N33)="",IF(INDEX('RAW DATA'!$AB:$AB,'Row Index'!N33)="",INDEX('RAW DATA'!$L:$L,'Row Index'!N33),INDEX('RAW DATA'!$AB:$AB,'Row Index'!N33)),INDEX('RAW DATA'!$O:$O,'Row Index'!N33)))</f>
        <v>37.5433478293815</v>
      </c>
      <c r="O93" s="17" t="n">
        <f aca="false">IF('Row Index'!O33="","✗",IF(INDEX('RAW DATA'!$O:$O,'Row Index'!O33)="",IF(INDEX('RAW DATA'!$AB:$AB,'Row Index'!O33)="",INDEX('RAW DATA'!$L:$L,'Row Index'!O33),INDEX('RAW DATA'!$AB:$AB,'Row Index'!O33)),INDEX('RAW DATA'!$O:$O,'Row Index'!O33)))</f>
        <v>37.31884991445</v>
      </c>
      <c r="P93" s="17" t="n">
        <f aca="false">IF('Row Index'!P33="","✗",IF(INDEX('RAW DATA'!$O:$O,'Row Index'!P33)="",IF(INDEX('RAW DATA'!$AB:$AB,'Row Index'!P33)="",INDEX('RAW DATA'!$L:$L,'Row Index'!P33),INDEX('RAW DATA'!$AB:$AB,'Row Index'!P33)),INDEX('RAW DATA'!$O:$O,'Row Index'!P33)))</f>
        <v>36.5990603636135</v>
      </c>
      <c r="Q93" s="17" t="n">
        <f aca="false">IF('Row Index'!Q33="","✗",IF(INDEX('RAW DATA'!$O:$O,'Row Index'!Q33)="",IF(INDEX('RAW DATA'!$AB:$AB,'Row Index'!Q33)="",INDEX('RAW DATA'!$L:$L,'Row Index'!Q33),INDEX('RAW DATA'!$AB:$AB,'Row Index'!Q33)),INDEX('RAW DATA'!$O:$O,'Row Index'!Q33)))</f>
        <v>38.3282641387583</v>
      </c>
      <c r="R93" s="17" t="n">
        <f aca="false">IF('Row Index'!R33="","✗",IF(INDEX('RAW DATA'!$O:$O,'Row Index'!R33)="",IF(INDEX('RAW DATA'!$AB:$AB,'Row Index'!R33)="",INDEX('RAW DATA'!$L:$L,'Row Index'!R33),INDEX('RAW DATA'!$AB:$AB,'Row Index'!R33)),INDEX('RAW DATA'!$O:$O,'Row Index'!R33)))</f>
        <v>39.4592070658082</v>
      </c>
      <c r="S93" s="17" t="n">
        <f aca="false">IF('Row Index'!S33="","✗",IF(INDEX('RAW DATA'!$O:$O,'Row Index'!S33)="",IF(INDEX('RAW DATA'!$AB:$AB,'Row Index'!S33)="",INDEX('RAW DATA'!$L:$L,'Row Index'!S33),INDEX('RAW DATA'!$AB:$AB,'Row Index'!S33)),INDEX('RAW DATA'!$O:$O,'Row Index'!S33)))</f>
        <v>39.2537250553589</v>
      </c>
      <c r="T93" s="17" t="n">
        <f aca="false">IF('Row Index'!T33="","✗",IF(INDEX('RAW DATA'!$O:$O,'Row Index'!T33)="",IF(INDEX('RAW DATA'!$AB:$AB,'Row Index'!T33)="",INDEX('RAW DATA'!$L:$L,'Row Index'!T33),INDEX('RAW DATA'!$AB:$AB,'Row Index'!T33)),INDEX('RAW DATA'!$O:$O,'Row Index'!T33)))</f>
        <v>38.4761733546083</v>
      </c>
      <c r="U93" s="17" t="n">
        <f aca="false">IF('Row Index'!U33="","✗",IF(INDEX('RAW DATA'!$O:$O,'Row Index'!U33)="",IF(INDEX('RAW DATA'!$AB:$AB,'Row Index'!U33)="",INDEX('RAW DATA'!$L:$L,'Row Index'!U33),INDEX('RAW DATA'!$AB:$AB,'Row Index'!U33)),INDEX('RAW DATA'!$O:$O,'Row Index'!U33)))</f>
        <v>42.2497808694857</v>
      </c>
      <c r="V93" s="17" t="n">
        <f aca="false">IF('Row Index'!V33="","✗",IF(INDEX('RAW DATA'!$O:$O,'Row Index'!V33)="",IF(INDEX('RAW DATA'!$AB:$AB,'Row Index'!V33)="",INDEX('RAW DATA'!$L:$L,'Row Index'!V33),INDEX('RAW DATA'!$AB:$AB,'Row Index'!V33)),INDEX('RAW DATA'!$O:$O,'Row Index'!V33)))</f>
        <v>42.5226367364564</v>
      </c>
      <c r="W93" s="17" t="n">
        <f aca="false">IF('Row Index'!W33="","✗",IF(INDEX('RAW DATA'!$O:$O,'Row Index'!W33)="",IF(INDEX('RAW DATA'!$AB:$AB,'Row Index'!W33)="",INDEX('RAW DATA'!$L:$L,'Row Index'!W33),INDEX('RAW DATA'!$AB:$AB,'Row Index'!W33)),INDEX('RAW DATA'!$O:$O,'Row Index'!W33)))</f>
        <v>41.088773364462</v>
      </c>
      <c r="X93" s="18" t="n">
        <f aca="false">IF('Row Index'!X33="","✗",IF(INDEX('RAW DATA'!$O:$O,'Row Index'!X33)="",IF(INDEX('RAW DATA'!$AB:$AB,'Row Index'!X33)="",INDEX('RAW DATA'!$L:$L,'Row Index'!X33),INDEX('RAW DATA'!$AB:$AB,'Row Index'!X33)),INDEX('RAW DATA'!$O:$O,'Row Index'!X33)))</f>
        <v>43.0558871885358</v>
      </c>
      <c r="Y93" s="17" t="n">
        <f aca="false">IF('Row Index'!Y33="","✗",IF(INDEX('RAW DATA'!$O:$O,'Row Index'!Y33)="",IF(INDEX('RAW DATA'!$AB:$AB,'Row Index'!Y33)="",INDEX('RAW DATA'!$L:$L,'Row Index'!Y33),INDEX('RAW DATA'!$AB:$AB,'Row Index'!Y33)),INDEX('RAW DATA'!$O:$O,'Row Index'!Y33)))</f>
        <v>44.3733191347131</v>
      </c>
      <c r="Z93" s="18" t="n">
        <f aca="false">IF('Row Index'!Z33="","✗",IF(INDEX('RAW DATA'!$O:$O,'Row Index'!Z33)="",IF(INDEX('RAW DATA'!$AB:$AB,'Row Index'!Z33)="",INDEX('RAW DATA'!$L:$L,'Row Index'!Z33),INDEX('RAW DATA'!$AB:$AB,'Row Index'!Z33)),INDEX('RAW DATA'!$O:$O,'Row Index'!Z33)))</f>
        <v>44.8153186539625</v>
      </c>
      <c r="AA93" s="19" t="str">
        <f aca="false">IF('Row Index'!AA33="","⏳",IF(INDEX('RAW DATA'!$O:$O,'Row Index'!AA33)="",IF(INDEX('RAW DATA'!$AB:$AB,'Row Index'!AA33)="",INDEX('RAW DATA'!$L:$L,'Row Index'!AA33),INDEX('RAW DATA'!$AB:$AB,'Row Index'!AA33)),INDEX('RAW DATA'!$O:$O,'Row Index'!AA33)))</f>
        <v>⏳</v>
      </c>
      <c r="AB93" s="17" t="n">
        <f aca="false">IF('Row Index'!AB33="","✗",IF(INDEX('RAW DATA'!$O:$O,'Row Index'!AB33)="",IF(INDEX('RAW DATA'!$AB:$AB,'Row Index'!AB33)="",INDEX('RAW DATA'!$L:$L,'Row Index'!AB33),INDEX('RAW DATA'!$AB:$AB,'Row Index'!AB33)),INDEX('RAW DATA'!$O:$O,'Row Index'!AB33)))</f>
        <v>46.8694185234539</v>
      </c>
      <c r="AC93" s="17" t="n">
        <f aca="false">IF('Row Index'!AC33="","✗",IF(INDEX('RAW DATA'!$O:$O,'Row Index'!AC33)="",IF(INDEX('RAW DATA'!$AB:$AB,'Row Index'!AC33)="",INDEX('RAW DATA'!$L:$L,'Row Index'!AC33),INDEX('RAW DATA'!$AB:$AB,'Row Index'!AC33)),INDEX('RAW DATA'!$O:$O,'Row Index'!AC33)))</f>
        <v>48.2434956170187</v>
      </c>
      <c r="AD93" s="17" t="n">
        <f aca="false">IF('Row Index'!AD33="","✗",IF(INDEX('RAW DATA'!$O:$O,'Row Index'!AD33)="",IF(INDEX('RAW DATA'!$AB:$AB,'Row Index'!AD33)="",INDEX('RAW DATA'!$L:$L,'Row Index'!AD33),INDEX('RAW DATA'!$AB:$AB,'Row Index'!AD33)),INDEX('RAW DATA'!$O:$O,'Row Index'!AD33)))</f>
        <v>48.8155084404771</v>
      </c>
      <c r="AE93" s="17" t="n">
        <f aca="false">IF('Row Index'!AE33="","✗",IF(INDEX('RAW DATA'!$O:$O,'Row Index'!AE33)="",IF(INDEX('RAW DATA'!$AB:$AB,'Row Index'!AE33)="",INDEX('RAW DATA'!$L:$L,'Row Index'!AE33),INDEX('RAW DATA'!$AB:$AB,'Row Index'!AE33)),INDEX('RAW DATA'!$O:$O,'Row Index'!AE33)))</f>
        <v>50.4415833257283</v>
      </c>
      <c r="AF93" s="17" t="n">
        <f aca="false">IF('Row Index'!AF33="","✗",IF(INDEX('RAW DATA'!$O:$O,'Row Index'!AF33)="",IF(INDEX('RAW DATA'!$AB:$AB,'Row Index'!AF33)="",INDEX('RAW DATA'!$L:$L,'Row Index'!AF33),INDEX('RAW DATA'!$AB:$AB,'Row Index'!AF33)),INDEX('RAW DATA'!$O:$O,'Row Index'!AF33)))</f>
        <v>53.8658603630523</v>
      </c>
      <c r="AG93" s="17" t="n">
        <f aca="false">IF('Row Index'!AG33="","✗",IF(INDEX('RAW DATA'!$O:$O,'Row Index'!AG33)="",IF(INDEX('RAW DATA'!$AB:$AB,'Row Index'!AG33)="",INDEX('RAW DATA'!$L:$L,'Row Index'!AG33),INDEX('RAW DATA'!$AB:$AB,'Row Index'!AG33)),INDEX('RAW DATA'!$O:$O,'Row Index'!AG33)))</f>
        <v>52.591316466931</v>
      </c>
      <c r="AH93" s="17" t="n">
        <f aca="false">IF('Row Index'!AH33="","✗",IF(INDEX('RAW DATA'!$O:$O,'Row Index'!AH33)="",IF(INDEX('RAW DATA'!$AB:$AB,'Row Index'!AH33)="",INDEX('RAW DATA'!$L:$L,'Row Index'!AH33),INDEX('RAW DATA'!$AB:$AB,'Row Index'!AH33)),INDEX('RAW DATA'!$O:$O,'Row Index'!AH33)))</f>
        <v>57.2493341302008</v>
      </c>
      <c r="AI93" s="17" t="n">
        <f aca="false">IF('Row Index'!AI33="","✗",IF(INDEX('RAW DATA'!$O:$O,'Row Index'!AI33)="",IF(INDEX('RAW DATA'!$AB:$AB,'Row Index'!AI33)="",INDEX('RAW DATA'!$L:$L,'Row Index'!AI33),INDEX('RAW DATA'!$AB:$AB,'Row Index'!AI33)),INDEX('RAW DATA'!$O:$O,'Row Index'!AI33)))</f>
        <v>58.9536812615236</v>
      </c>
      <c r="AJ93" s="17" t="n">
        <f aca="false">IF('Row Index'!AJ33="","✗",IF(INDEX('RAW DATA'!$O:$O,'Row Index'!AJ33)="",IF(INDEX('RAW DATA'!$AB:$AB,'Row Index'!AJ33)="",INDEX('RAW DATA'!$L:$L,'Row Index'!AJ33),INDEX('RAW DATA'!$AB:$AB,'Row Index'!AJ33)),INDEX('RAW DATA'!$O:$O,'Row Index'!AJ33)))</f>
        <v>59.7947674834854</v>
      </c>
      <c r="AK93" s="17" t="n">
        <f aca="false">IF('Row Index'!AK33="","✗",IF(INDEX('RAW DATA'!$O:$O,'Row Index'!AK33)="",IF(INDEX('RAW DATA'!$AB:$AB,'Row Index'!AK33)="",INDEX('RAW DATA'!$L:$L,'Row Index'!AK33),INDEX('RAW DATA'!$AB:$AB,'Row Index'!AK33)),INDEX('RAW DATA'!$O:$O,'Row Index'!AK33)))</f>
        <v>61.7294802153816</v>
      </c>
      <c r="AL93" s="17" t="n">
        <f aca="false">IF('Row Index'!AL33="","✗",IF(INDEX('RAW DATA'!$O:$O,'Row Index'!AL33)="",IF(INDEX('RAW DATA'!$AB:$AB,'Row Index'!AL33)="",INDEX('RAW DATA'!$L:$L,'Row Index'!AL33),INDEX('RAW DATA'!$AB:$AB,'Row Index'!AL33)),INDEX('RAW DATA'!$O:$O,'Row Index'!AL33)))</f>
        <v>63.6169347720844</v>
      </c>
      <c r="AM93" s="17" t="n">
        <f aca="false">IF('Row Index'!AM33="","✗",IF(INDEX('RAW DATA'!$O:$O,'Row Index'!AM33)="",IF(INDEX('RAW DATA'!$AB:$AB,'Row Index'!AM33)="",INDEX('RAW DATA'!$L:$L,'Row Index'!AM33),INDEX('RAW DATA'!$AB:$AB,'Row Index'!AM33)),INDEX('RAW DATA'!$O:$O,'Row Index'!AM33)))</f>
        <v>64.5987633963512</v>
      </c>
      <c r="AN93" s="17" t="n">
        <f aca="false">IF('Row Index'!AN33="","✗",IF(INDEX('RAW DATA'!$O:$O,'Row Index'!AN33)="",IF(INDEX('RAW DATA'!$AB:$AB,'Row Index'!AN33)="",INDEX('RAW DATA'!$L:$L,'Row Index'!AN33),INDEX('RAW DATA'!$AB:$AB,'Row Index'!AN33)),INDEX('RAW DATA'!$O:$O,'Row Index'!AN33)))</f>
        <v>65.3571756474303</v>
      </c>
      <c r="AO93" s="17" t="n">
        <f aca="false">IF('Row Index'!AO33="","✗",IF(INDEX('RAW DATA'!$O:$O,'Row Index'!AO33)="",IF(INDEX('RAW DATA'!$AB:$AB,'Row Index'!AO33)="",INDEX('RAW DATA'!$L:$L,'Row Index'!AO33),INDEX('RAW DATA'!$AB:$AB,'Row Index'!AO33)),INDEX('RAW DATA'!$O:$O,'Row Index'!AO33)))</f>
        <v>67.1482743116866</v>
      </c>
      <c r="AP93" s="17" t="n">
        <f aca="false">IF('Row Index'!AP33="","✗",IF(INDEX('RAW DATA'!$O:$O,'Row Index'!AP33)="",IF(INDEX('RAW DATA'!$AB:$AB,'Row Index'!AP33)="",INDEX('RAW DATA'!$L:$L,'Row Index'!AP33),INDEX('RAW DATA'!$AB:$AB,'Row Index'!AP33)),INDEX('RAW DATA'!$O:$O,'Row Index'!AP33)))</f>
        <v>67.5687970239646</v>
      </c>
      <c r="AQ93" s="17" t="n">
        <f aca="false">IF('Row Index'!AQ33="","✗",IF(INDEX('RAW DATA'!$O:$O,'Row Index'!AQ33)="",IF(INDEX('RAW DATA'!$AB:$AB,'Row Index'!AQ33)="",INDEX('RAW DATA'!$L:$L,'Row Index'!AQ33),INDEX('RAW DATA'!$AB:$AB,'Row Index'!AQ33)),INDEX('RAW DATA'!$O:$O,'Row Index'!AQ33)))</f>
        <v>68.0231885607478</v>
      </c>
    </row>
    <row r="94" customFormat="false" ht="15" hidden="false" customHeight="false" outlineLevel="0" collapsed="false">
      <c r="A94" s="32" t="s">
        <v>254</v>
      </c>
      <c r="B94" s="33" t="s">
        <v>248</v>
      </c>
      <c r="C94" s="17" t="n">
        <f aca="false">IF('Row Index'!C34="","✗",IF(INDEX('RAW DATA'!$O:$O,'Row Index'!C34)="",IF(INDEX('RAW DATA'!$AB:$AB,'Row Index'!C34)="",INDEX('RAW DATA'!$L:$L,'Row Index'!C34),INDEX('RAW DATA'!$AB:$AB,'Row Index'!C34)),INDEX('RAW DATA'!$O:$O,'Row Index'!C34)))</f>
        <v>36.9631187562669</v>
      </c>
      <c r="D94" s="17" t="n">
        <f aca="false">IF('Row Index'!D34="","✗",IF(INDEX('RAW DATA'!$O:$O,'Row Index'!D34)="",IF(INDEX('RAW DATA'!$AB:$AB,'Row Index'!D34)="",INDEX('RAW DATA'!$L:$L,'Row Index'!D34),INDEX('RAW DATA'!$AB:$AB,'Row Index'!D34)),INDEX('RAW DATA'!$O:$O,'Row Index'!D34)))</f>
        <v>38.5514381490712</v>
      </c>
      <c r="E94" s="17" t="n">
        <f aca="false">IF('Row Index'!E34="","✗",IF(INDEX('RAW DATA'!$O:$O,'Row Index'!E34)="",IF(INDEX('RAW DATA'!$AB:$AB,'Row Index'!E34)="",INDEX('RAW DATA'!$L:$L,'Row Index'!E34),INDEX('RAW DATA'!$AB:$AB,'Row Index'!E34)),INDEX('RAW DATA'!$O:$O,'Row Index'!E34)))</f>
        <v>39.5942898442244</v>
      </c>
      <c r="F94" s="17" t="n">
        <f aca="false">IF('Row Index'!F34="","✗",IF(INDEX('RAW DATA'!$O:$O,'Row Index'!F34)="",IF(INDEX('RAW DATA'!$AB:$AB,'Row Index'!F34)="",INDEX('RAW DATA'!$L:$L,'Row Index'!F34),INDEX('RAW DATA'!$AB:$AB,'Row Index'!F34)),INDEX('RAW DATA'!$O:$O,'Row Index'!F34)))</f>
        <v>32.1859666654014</v>
      </c>
      <c r="G94" s="18" t="n">
        <f aca="false">IF('Row Index'!G34="","✗",IF(INDEX('RAW DATA'!$O:$O,'Row Index'!G34)="",IF(INDEX('RAW DATA'!$AB:$AB,'Row Index'!G34)="",INDEX('RAW DATA'!$L:$L,'Row Index'!G34),INDEX('RAW DATA'!$AB:$AB,'Row Index'!G34)),INDEX('RAW DATA'!$O:$O,'Row Index'!G34)))</f>
        <v>39.2128104875183</v>
      </c>
      <c r="H94" s="17" t="n">
        <f aca="false">IF('Row Index'!H34="","✗",IF(INDEX('RAW DATA'!$O:$O,'Row Index'!H34)="",IF(INDEX('RAW DATA'!$AB:$AB,'Row Index'!H34)="",INDEX('RAW DATA'!$L:$L,'Row Index'!H34),INDEX('RAW DATA'!$AB:$AB,'Row Index'!H34)),INDEX('RAW DATA'!$O:$O,'Row Index'!H34)))</f>
        <v>36.515160757364</v>
      </c>
      <c r="I94" s="17" t="n">
        <f aca="false">IF('Row Index'!I34="","✗",IF(INDEX('RAW DATA'!$O:$O,'Row Index'!I34)="",IF(INDEX('RAW DATA'!$AB:$AB,'Row Index'!I34)="",INDEX('RAW DATA'!$L:$L,'Row Index'!I34),INDEX('RAW DATA'!$AB:$AB,'Row Index'!I34)),INDEX('RAW DATA'!$O:$O,'Row Index'!I34)))</f>
        <v>38.2740119537136</v>
      </c>
      <c r="J94" s="17" t="n">
        <f aca="false">IF('Row Index'!J34="","✗",IF(INDEX('RAW DATA'!$O:$O,'Row Index'!J34)="",IF(INDEX('RAW DATA'!$AB:$AB,'Row Index'!J34)="",INDEX('RAW DATA'!$L:$L,'Row Index'!J34),INDEX('RAW DATA'!$AB:$AB,'Row Index'!J34)),INDEX('RAW DATA'!$O:$O,'Row Index'!J34)))</f>
        <v>35.7027052074899</v>
      </c>
      <c r="K94" s="17" t="n">
        <f aca="false">IF('Row Index'!K34="","✗",IF(INDEX('RAW DATA'!$O:$O,'Row Index'!K34)="",IF(INDEX('RAW DATA'!$AB:$AB,'Row Index'!K34)="",INDEX('RAW DATA'!$L:$L,'Row Index'!K34),INDEX('RAW DATA'!$AB:$AB,'Row Index'!K34)),INDEX('RAW DATA'!$O:$O,'Row Index'!K34)))</f>
        <v>40.0455954545808</v>
      </c>
      <c r="L94" s="17" t="n">
        <f aca="false">IF('Row Index'!L34="","✗",IF(INDEX('RAW DATA'!$O:$O,'Row Index'!L34)="",IF(INDEX('RAW DATA'!$AB:$AB,'Row Index'!L34)="",INDEX('RAW DATA'!$L:$L,'Row Index'!L34),INDEX('RAW DATA'!$AB:$AB,'Row Index'!L34)),INDEX('RAW DATA'!$O:$O,'Row Index'!L34)))</f>
        <v>35.8023065826463</v>
      </c>
      <c r="M94" s="17" t="n">
        <f aca="false">IF('Row Index'!M34="","✗",IF(INDEX('RAW DATA'!$O:$O,'Row Index'!M34)="",IF(INDEX('RAW DATA'!$AB:$AB,'Row Index'!M34)="",INDEX('RAW DATA'!$L:$L,'Row Index'!M34),INDEX('RAW DATA'!$AB:$AB,'Row Index'!M34)),INDEX('RAW DATA'!$O:$O,'Row Index'!M34)))</f>
        <v>41.4445893440602</v>
      </c>
      <c r="N94" s="17" t="n">
        <f aca="false">IF('Row Index'!N34="","✗",IF(INDEX('RAW DATA'!$O:$O,'Row Index'!N34)="",IF(INDEX('RAW DATA'!$AB:$AB,'Row Index'!N34)="",INDEX('RAW DATA'!$L:$L,'Row Index'!N34),INDEX('RAW DATA'!$AB:$AB,'Row Index'!N34)),INDEX('RAW DATA'!$O:$O,'Row Index'!N34)))</f>
        <v>40.136924906831</v>
      </c>
      <c r="O94" s="17" t="n">
        <f aca="false">IF('Row Index'!O34="","✗",IF(INDEX('RAW DATA'!$O:$O,'Row Index'!O34)="",IF(INDEX('RAW DATA'!$AB:$AB,'Row Index'!O34)="",INDEX('RAW DATA'!$L:$L,'Row Index'!O34),INDEX('RAW DATA'!$AB:$AB,'Row Index'!O34)),INDEX('RAW DATA'!$O:$O,'Row Index'!O34)))</f>
        <v>41.3171525781674</v>
      </c>
      <c r="P94" s="17" t="n">
        <f aca="false">IF('Row Index'!P34="","✗",IF(INDEX('RAW DATA'!$O:$O,'Row Index'!P34)="",IF(INDEX('RAW DATA'!$AB:$AB,'Row Index'!P34)="",INDEX('RAW DATA'!$L:$L,'Row Index'!P34),INDEX('RAW DATA'!$AB:$AB,'Row Index'!P34)),INDEX('RAW DATA'!$O:$O,'Row Index'!P34)))</f>
        <v>39.2277741149289</v>
      </c>
      <c r="Q94" s="17" t="n">
        <f aca="false">IF('Row Index'!Q34="","✗",IF(INDEX('RAW DATA'!$O:$O,'Row Index'!Q34)="",IF(INDEX('RAW DATA'!$AB:$AB,'Row Index'!Q34)="",INDEX('RAW DATA'!$L:$L,'Row Index'!Q34),INDEX('RAW DATA'!$AB:$AB,'Row Index'!Q34)),INDEX('RAW DATA'!$O:$O,'Row Index'!Q34)))</f>
        <v>40.858874014438</v>
      </c>
      <c r="R94" s="17" t="n">
        <f aca="false">IF('Row Index'!R34="","✗",IF(INDEX('RAW DATA'!$O:$O,'Row Index'!R34)="",IF(INDEX('RAW DATA'!$AB:$AB,'Row Index'!R34)="",INDEX('RAW DATA'!$L:$L,'Row Index'!R34),INDEX('RAW DATA'!$AB:$AB,'Row Index'!R34)),INDEX('RAW DATA'!$O:$O,'Row Index'!R34)))</f>
        <v>41.2108925675373</v>
      </c>
      <c r="S94" s="17" t="n">
        <f aca="false">IF('Row Index'!S34="","✗",IF(INDEX('RAW DATA'!$O:$O,'Row Index'!S34)="",IF(INDEX('RAW DATA'!$AB:$AB,'Row Index'!S34)="",INDEX('RAW DATA'!$L:$L,'Row Index'!S34),INDEX('RAW DATA'!$AB:$AB,'Row Index'!S34)),INDEX('RAW DATA'!$O:$O,'Row Index'!S34)))</f>
        <v>42.1339595178906</v>
      </c>
      <c r="T94" s="17" t="n">
        <f aca="false">IF('Row Index'!T34="","✗",IF(INDEX('RAW DATA'!$O:$O,'Row Index'!T34)="",IF(INDEX('RAW DATA'!$AB:$AB,'Row Index'!T34)="",INDEX('RAW DATA'!$L:$L,'Row Index'!T34),INDEX('RAW DATA'!$AB:$AB,'Row Index'!T34)),INDEX('RAW DATA'!$O:$O,'Row Index'!T34)))</f>
        <v>40.2341858087122</v>
      </c>
      <c r="U94" s="17" t="n">
        <f aca="false">IF('Row Index'!U34="","✗",IF(INDEX('RAW DATA'!$O:$O,'Row Index'!U34)="",IF(INDEX('RAW DATA'!$AB:$AB,'Row Index'!U34)="",INDEX('RAW DATA'!$L:$L,'Row Index'!U34),INDEX('RAW DATA'!$AB:$AB,'Row Index'!U34)),INDEX('RAW DATA'!$O:$O,'Row Index'!U34)))</f>
        <v>43.2452420123486</v>
      </c>
      <c r="V94" s="17" t="n">
        <f aca="false">IF('Row Index'!V34="","✗",IF(INDEX('RAW DATA'!$O:$O,'Row Index'!V34)="",IF(INDEX('RAW DATA'!$AB:$AB,'Row Index'!V34)="",INDEX('RAW DATA'!$L:$L,'Row Index'!V34),INDEX('RAW DATA'!$AB:$AB,'Row Index'!V34)),INDEX('RAW DATA'!$O:$O,'Row Index'!V34)))</f>
        <v>44.8533225476509</v>
      </c>
      <c r="W94" s="17" t="n">
        <f aca="false">IF('Row Index'!W34="","✗",IF(INDEX('RAW DATA'!$O:$O,'Row Index'!W34)="",IF(INDEX('RAW DATA'!$AB:$AB,'Row Index'!W34)="",INDEX('RAW DATA'!$L:$L,'Row Index'!W34),INDEX('RAW DATA'!$AB:$AB,'Row Index'!W34)),INDEX('RAW DATA'!$O:$O,'Row Index'!W34)))</f>
        <v>42.4613794471301</v>
      </c>
      <c r="X94" s="18" t="n">
        <f aca="false">IF('Row Index'!X34="","✗",IF(INDEX('RAW DATA'!$O:$O,'Row Index'!X34)="",IF(INDEX('RAW DATA'!$AB:$AB,'Row Index'!X34)="",INDEX('RAW DATA'!$L:$L,'Row Index'!X34),INDEX('RAW DATA'!$AB:$AB,'Row Index'!X34)),INDEX('RAW DATA'!$O:$O,'Row Index'!X34)))</f>
        <v>44.8874940105043</v>
      </c>
      <c r="Y94" s="17" t="n">
        <f aca="false">IF('Row Index'!Y34="","✗",IF(INDEX('RAW DATA'!$O:$O,'Row Index'!Y34)="",IF(INDEX('RAW DATA'!$AB:$AB,'Row Index'!Y34)="",INDEX('RAW DATA'!$L:$L,'Row Index'!Y34),INDEX('RAW DATA'!$AB:$AB,'Row Index'!Y34)),INDEX('RAW DATA'!$O:$O,'Row Index'!Y34)))</f>
        <v>44.9448445149812</v>
      </c>
      <c r="Z94" s="18" t="n">
        <f aca="false">IF('Row Index'!Z34="","✗",IF(INDEX('RAW DATA'!$O:$O,'Row Index'!Z34)="",IF(INDEX('RAW DATA'!$AB:$AB,'Row Index'!Z34)="",INDEX('RAW DATA'!$L:$L,'Row Index'!Z34),INDEX('RAW DATA'!$AB:$AB,'Row Index'!Z34)),INDEX('RAW DATA'!$O:$O,'Row Index'!Z34)))</f>
        <v>45.4623535213174</v>
      </c>
      <c r="AA94" s="19" t="str">
        <f aca="false">IF('Row Index'!AA34="","⏳",IF(INDEX('RAW DATA'!$O:$O,'Row Index'!AA34)="",IF(INDEX('RAW DATA'!$AB:$AB,'Row Index'!AA34)="",INDEX('RAW DATA'!$L:$L,'Row Index'!AA34),INDEX('RAW DATA'!$AB:$AB,'Row Index'!AA34)),INDEX('RAW DATA'!$O:$O,'Row Index'!AA34)))</f>
        <v>⏳</v>
      </c>
      <c r="AB94" s="17" t="n">
        <f aca="false">IF('Row Index'!AB34="","✗",IF(INDEX('RAW DATA'!$O:$O,'Row Index'!AB34)="",IF(INDEX('RAW DATA'!$AB:$AB,'Row Index'!AB34)="",INDEX('RAW DATA'!$L:$L,'Row Index'!AB34),INDEX('RAW DATA'!$AB:$AB,'Row Index'!AB34)),INDEX('RAW DATA'!$O:$O,'Row Index'!AB34)))</f>
        <v>48.6208188235233</v>
      </c>
      <c r="AC94" s="17" t="n">
        <f aca="false">IF('Row Index'!AC34="","✗",IF(INDEX('RAW DATA'!$O:$O,'Row Index'!AC34)="",IF(INDEX('RAW DATA'!$AB:$AB,'Row Index'!AC34)="",INDEX('RAW DATA'!$L:$L,'Row Index'!AC34),INDEX('RAW DATA'!$AB:$AB,'Row Index'!AC34)),INDEX('RAW DATA'!$O:$O,'Row Index'!AC34)))</f>
        <v>48.7231188779977</v>
      </c>
      <c r="AD94" s="17" t="n">
        <f aca="false">IF('Row Index'!AD34="","✗",IF(INDEX('RAW DATA'!$O:$O,'Row Index'!AD34)="",IF(INDEX('RAW DATA'!$AB:$AB,'Row Index'!AD34)="",INDEX('RAW DATA'!$L:$L,'Row Index'!AD34),INDEX('RAW DATA'!$AB:$AB,'Row Index'!AD34)),INDEX('RAW DATA'!$O:$O,'Row Index'!AD34)))</f>
        <v>50.1002863668727</v>
      </c>
      <c r="AE94" s="17" t="n">
        <f aca="false">IF('Row Index'!AE34="","✗",IF(INDEX('RAW DATA'!$O:$O,'Row Index'!AE34)="",IF(INDEX('RAW DATA'!$AB:$AB,'Row Index'!AE34)="",INDEX('RAW DATA'!$L:$L,'Row Index'!AE34),INDEX('RAW DATA'!$AB:$AB,'Row Index'!AE34)),INDEX('RAW DATA'!$O:$O,'Row Index'!AE34)))</f>
        <v>50.8125808378095</v>
      </c>
      <c r="AF94" s="17" t="n">
        <f aca="false">IF('Row Index'!AF34="","✗",IF(INDEX('RAW DATA'!$O:$O,'Row Index'!AF34)="",IF(INDEX('RAW DATA'!$AB:$AB,'Row Index'!AF34)="",INDEX('RAW DATA'!$L:$L,'Row Index'!AF34),INDEX('RAW DATA'!$AB:$AB,'Row Index'!AF34)),INDEX('RAW DATA'!$O:$O,'Row Index'!AF34)))</f>
        <v>54.0373020034827</v>
      </c>
      <c r="AG94" s="17" t="n">
        <f aca="false">IF('Row Index'!AG34="","✗",IF(INDEX('RAW DATA'!$O:$O,'Row Index'!AG34)="",IF(INDEX('RAW DATA'!$AB:$AB,'Row Index'!AG34)="",INDEX('RAW DATA'!$L:$L,'Row Index'!AG34),INDEX('RAW DATA'!$AB:$AB,'Row Index'!AG34)),INDEX('RAW DATA'!$O:$O,'Row Index'!AG34)))</f>
        <v>51.8464969378718</v>
      </c>
      <c r="AH94" s="17" t="n">
        <f aca="false">IF('Row Index'!AH34="","✗",IF(INDEX('RAW DATA'!$O:$O,'Row Index'!AH34)="",IF(INDEX('RAW DATA'!$AB:$AB,'Row Index'!AH34)="",INDEX('RAW DATA'!$L:$L,'Row Index'!AH34),INDEX('RAW DATA'!$AB:$AB,'Row Index'!AH34)),INDEX('RAW DATA'!$O:$O,'Row Index'!AH34)))</f>
        <v>55.6010124749469</v>
      </c>
      <c r="AI94" s="17" t="n">
        <f aca="false">IF('Row Index'!AI34="","✗",IF(INDEX('RAW DATA'!$O:$O,'Row Index'!AI34)="",IF(INDEX('RAW DATA'!$AB:$AB,'Row Index'!AI34)="",INDEX('RAW DATA'!$L:$L,'Row Index'!AI34),INDEX('RAW DATA'!$AB:$AB,'Row Index'!AI34)),INDEX('RAW DATA'!$O:$O,'Row Index'!AI34)))</f>
        <v>57.8531340503841</v>
      </c>
      <c r="AJ94" s="17" t="n">
        <f aca="false">IF('Row Index'!AJ34="","✗",IF(INDEX('RAW DATA'!$O:$O,'Row Index'!AJ34)="",IF(INDEX('RAW DATA'!$AB:$AB,'Row Index'!AJ34)="",INDEX('RAW DATA'!$L:$L,'Row Index'!AJ34),INDEX('RAW DATA'!$AB:$AB,'Row Index'!AJ34)),INDEX('RAW DATA'!$O:$O,'Row Index'!AJ34)))</f>
        <v>58.9589779300537</v>
      </c>
      <c r="AK94" s="17" t="n">
        <f aca="false">IF('Row Index'!AK34="","✗",IF(INDEX('RAW DATA'!$O:$O,'Row Index'!AK34)="",IF(INDEX('RAW DATA'!$AB:$AB,'Row Index'!AK34)="",INDEX('RAW DATA'!$L:$L,'Row Index'!AK34),INDEX('RAW DATA'!$AB:$AB,'Row Index'!AK34)),INDEX('RAW DATA'!$O:$O,'Row Index'!AK34)))</f>
        <v>60.5084067641955</v>
      </c>
      <c r="AL94" s="17" t="n">
        <f aca="false">IF('Row Index'!AL34="","✗",IF(INDEX('RAW DATA'!$O:$O,'Row Index'!AL34)="",IF(INDEX('RAW DATA'!$AB:$AB,'Row Index'!AL34)="",INDEX('RAW DATA'!$L:$L,'Row Index'!AL34),INDEX('RAW DATA'!$AB:$AB,'Row Index'!AL34)),INDEX('RAW DATA'!$O:$O,'Row Index'!AL34)))</f>
        <v>62.9298249708743</v>
      </c>
      <c r="AM94" s="17" t="n">
        <f aca="false">IF('Row Index'!AM34="","✗",IF(INDEX('RAW DATA'!$O:$O,'Row Index'!AM34)="",IF(INDEX('RAW DATA'!$AB:$AB,'Row Index'!AM34)="",INDEX('RAW DATA'!$L:$L,'Row Index'!AM34),INDEX('RAW DATA'!$AB:$AB,'Row Index'!AM34)),INDEX('RAW DATA'!$O:$O,'Row Index'!AM34)))</f>
        <v>64.172028215093</v>
      </c>
      <c r="AN94" s="17" t="n">
        <f aca="false">IF('Row Index'!AN34="","✗",IF(INDEX('RAW DATA'!$O:$O,'Row Index'!AN34)="",IF(INDEX('RAW DATA'!$AB:$AB,'Row Index'!AN34)="",INDEX('RAW DATA'!$L:$L,'Row Index'!AN34),INDEX('RAW DATA'!$AB:$AB,'Row Index'!AN34)),INDEX('RAW DATA'!$O:$O,'Row Index'!AN34)))</f>
        <v>65.5172937961548</v>
      </c>
      <c r="AO94" s="17" t="n">
        <f aca="false">IF('Row Index'!AO34="","✗",IF(INDEX('RAW DATA'!$O:$O,'Row Index'!AO34)="",IF(INDEX('RAW DATA'!$AB:$AB,'Row Index'!AO34)="",INDEX('RAW DATA'!$L:$L,'Row Index'!AO34),INDEX('RAW DATA'!$AB:$AB,'Row Index'!AO34)),INDEX('RAW DATA'!$O:$O,'Row Index'!AO34)))</f>
        <v>66.6979422334236</v>
      </c>
      <c r="AP94" s="17" t="n">
        <f aca="false">IF('Row Index'!AP34="","✗",IF(INDEX('RAW DATA'!$O:$O,'Row Index'!AP34)="",IF(INDEX('RAW DATA'!$AB:$AB,'Row Index'!AP34)="",INDEX('RAW DATA'!$L:$L,'Row Index'!AP34),INDEX('RAW DATA'!$AB:$AB,'Row Index'!AP34)),INDEX('RAW DATA'!$O:$O,'Row Index'!AP34)))</f>
        <v>67.1754776555567</v>
      </c>
      <c r="AQ94" s="17" t="n">
        <f aca="false">IF('Row Index'!AQ34="","✗",IF(INDEX('RAW DATA'!$O:$O,'Row Index'!AQ34)="",IF(INDEX('RAW DATA'!$AB:$AB,'Row Index'!AQ34)="",INDEX('RAW DATA'!$L:$L,'Row Index'!AQ34),INDEX('RAW DATA'!$AB:$AB,'Row Index'!AQ34)),INDEX('RAW DATA'!$O:$O,'Row Index'!AQ34)))</f>
        <v>67.6257999073063</v>
      </c>
    </row>
    <row r="95" customFormat="false" ht="15" hidden="false" customHeight="false" outlineLevel="0" collapsed="false">
      <c r="A95" s="32" t="s">
        <v>257</v>
      </c>
      <c r="B95" s="33" t="s">
        <v>248</v>
      </c>
      <c r="C95" s="17" t="n">
        <f aca="false">IF('Row Index'!C35="","✗",IF(INDEX('RAW DATA'!$O:$O,'Row Index'!C35)="",IF(INDEX('RAW DATA'!$AB:$AB,'Row Index'!C35)="",INDEX('RAW DATA'!$L:$L,'Row Index'!C35),INDEX('RAW DATA'!$AB:$AB,'Row Index'!C35)),INDEX('RAW DATA'!$O:$O,'Row Index'!C35)))</f>
        <v>34.0636819240481</v>
      </c>
      <c r="D95" s="17" t="n">
        <f aca="false">IF('Row Index'!D35="","✗",IF(INDEX('RAW DATA'!$O:$O,'Row Index'!D35)="",IF(INDEX('RAW DATA'!$AB:$AB,'Row Index'!D35)="",INDEX('RAW DATA'!$L:$L,'Row Index'!D35),INDEX('RAW DATA'!$AB:$AB,'Row Index'!D35)),INDEX('RAW DATA'!$O:$O,'Row Index'!D35)))</f>
        <v>35.3576842766341</v>
      </c>
      <c r="E95" s="17" t="n">
        <f aca="false">IF('Row Index'!E35="","✗",IF(INDEX('RAW DATA'!$O:$O,'Row Index'!E35)="",IF(INDEX('RAW DATA'!$AB:$AB,'Row Index'!E35)="",INDEX('RAW DATA'!$L:$L,'Row Index'!E35),INDEX('RAW DATA'!$AB:$AB,'Row Index'!E35)),INDEX('RAW DATA'!$O:$O,'Row Index'!E35)))</f>
        <v>36.6806593252087</v>
      </c>
      <c r="F95" s="17" t="n">
        <f aca="false">IF('Row Index'!F35="","✗",IF(INDEX('RAW DATA'!$O:$O,'Row Index'!F35)="",IF(INDEX('RAW DATA'!$AB:$AB,'Row Index'!F35)="",INDEX('RAW DATA'!$L:$L,'Row Index'!F35),INDEX('RAW DATA'!$AB:$AB,'Row Index'!F35)),INDEX('RAW DATA'!$O:$O,'Row Index'!F35)))</f>
        <v>30.822651964979</v>
      </c>
      <c r="G95" s="18" t="n">
        <f aca="false">IF('Row Index'!G35="","✗",IF(INDEX('RAW DATA'!$O:$O,'Row Index'!G35)="",IF(INDEX('RAW DATA'!$AB:$AB,'Row Index'!G35)="",INDEX('RAW DATA'!$L:$L,'Row Index'!G35),INDEX('RAW DATA'!$AB:$AB,'Row Index'!G35)),INDEX('RAW DATA'!$O:$O,'Row Index'!G35)))</f>
        <v>35.6314127947386</v>
      </c>
      <c r="H95" s="17" t="n">
        <f aca="false">IF('Row Index'!H35="","✗",IF(INDEX('RAW DATA'!$O:$O,'Row Index'!H35)="",IF(INDEX('RAW DATA'!$AB:$AB,'Row Index'!H35)="",INDEX('RAW DATA'!$L:$L,'Row Index'!H35),INDEX('RAW DATA'!$AB:$AB,'Row Index'!H35)),INDEX('RAW DATA'!$O:$O,'Row Index'!H35)))</f>
        <v>34.8768139544409</v>
      </c>
      <c r="I95" s="17" t="n">
        <f aca="false">IF('Row Index'!I35="","✗",IF(INDEX('RAW DATA'!$O:$O,'Row Index'!I35)="",IF(INDEX('RAW DATA'!$AB:$AB,'Row Index'!I35)="",INDEX('RAW DATA'!$L:$L,'Row Index'!I35),INDEX('RAW DATA'!$AB:$AB,'Row Index'!I35)),INDEX('RAW DATA'!$O:$O,'Row Index'!I35)))</f>
        <v>34.5198930631947</v>
      </c>
      <c r="J95" s="17" t="n">
        <f aca="false">IF('Row Index'!J35="","✗",IF(INDEX('RAW DATA'!$O:$O,'Row Index'!J35)="",IF(INDEX('RAW DATA'!$AB:$AB,'Row Index'!J35)="",INDEX('RAW DATA'!$L:$L,'Row Index'!J35),INDEX('RAW DATA'!$AB:$AB,'Row Index'!J35)),INDEX('RAW DATA'!$O:$O,'Row Index'!J35)))</f>
        <v>34.0008735347996</v>
      </c>
      <c r="K95" s="17" t="n">
        <f aca="false">IF('Row Index'!K35="","✗",IF(INDEX('RAW DATA'!$O:$O,'Row Index'!K35)="",IF(INDEX('RAW DATA'!$AB:$AB,'Row Index'!K35)="",INDEX('RAW DATA'!$L:$L,'Row Index'!K35),INDEX('RAW DATA'!$AB:$AB,'Row Index'!K35)),INDEX('RAW DATA'!$O:$O,'Row Index'!K35)))</f>
        <v>37.8249792964839</v>
      </c>
      <c r="L95" s="17" t="n">
        <f aca="false">IF('Row Index'!L35="","✗",IF(INDEX('RAW DATA'!$O:$O,'Row Index'!L35)="",IF(INDEX('RAW DATA'!$AB:$AB,'Row Index'!L35)="",INDEX('RAW DATA'!$L:$L,'Row Index'!L35),INDEX('RAW DATA'!$AB:$AB,'Row Index'!L35)),INDEX('RAW DATA'!$O:$O,'Row Index'!L35)))</f>
        <v>33.7664205380421</v>
      </c>
      <c r="M95" s="17" t="n">
        <f aca="false">IF('Row Index'!M35="","✗",IF(INDEX('RAW DATA'!$O:$O,'Row Index'!M35)="",IF(INDEX('RAW DATA'!$AB:$AB,'Row Index'!M35)="",INDEX('RAW DATA'!$L:$L,'Row Index'!M35),INDEX('RAW DATA'!$AB:$AB,'Row Index'!M35)),INDEX('RAW DATA'!$O:$O,'Row Index'!M35)))</f>
        <v>38.3497224994303</v>
      </c>
      <c r="N95" s="17" t="n">
        <f aca="false">IF('Row Index'!N35="","✗",IF(INDEX('RAW DATA'!$O:$O,'Row Index'!N35)="",IF(INDEX('RAW DATA'!$AB:$AB,'Row Index'!N35)="",INDEX('RAW DATA'!$L:$L,'Row Index'!N35),INDEX('RAW DATA'!$AB:$AB,'Row Index'!N35)),INDEX('RAW DATA'!$O:$O,'Row Index'!N35)))</f>
        <v>37.2875601405534</v>
      </c>
      <c r="O95" s="17" t="n">
        <f aca="false">IF('Row Index'!O35="","✗",IF(INDEX('RAW DATA'!$O:$O,'Row Index'!O35)="",IF(INDEX('RAW DATA'!$AB:$AB,'Row Index'!O35)="",INDEX('RAW DATA'!$L:$L,'Row Index'!O35),INDEX('RAW DATA'!$AB:$AB,'Row Index'!O35)),INDEX('RAW DATA'!$O:$O,'Row Index'!O35)))</f>
        <v>37.7603573074574</v>
      </c>
      <c r="P95" s="17" t="n">
        <f aca="false">IF('Row Index'!P35="","✗",IF(INDEX('RAW DATA'!$O:$O,'Row Index'!P35)="",IF(INDEX('RAW DATA'!$AB:$AB,'Row Index'!P35)="",INDEX('RAW DATA'!$L:$L,'Row Index'!P35),INDEX('RAW DATA'!$AB:$AB,'Row Index'!P35)),INDEX('RAW DATA'!$O:$O,'Row Index'!P35)))</f>
        <v>37.3529195341659</v>
      </c>
      <c r="Q95" s="17" t="n">
        <f aca="false">IF('Row Index'!Q35="","✗",IF(INDEX('RAW DATA'!$O:$O,'Row Index'!Q35)="",IF(INDEX('RAW DATA'!$AB:$AB,'Row Index'!Q35)="",INDEX('RAW DATA'!$L:$L,'Row Index'!Q35),INDEX('RAW DATA'!$AB:$AB,'Row Index'!Q35)),INDEX('RAW DATA'!$O:$O,'Row Index'!Q35)))</f>
        <v>39.5013918526609</v>
      </c>
      <c r="R95" s="17" t="n">
        <f aca="false">IF('Row Index'!R35="","✗",IF(INDEX('RAW DATA'!$O:$O,'Row Index'!R35)="",IF(INDEX('RAW DATA'!$AB:$AB,'Row Index'!R35)="",INDEX('RAW DATA'!$L:$L,'Row Index'!R35),INDEX('RAW DATA'!$AB:$AB,'Row Index'!R35)),INDEX('RAW DATA'!$O:$O,'Row Index'!R35)))</f>
        <v>40.5669349722582</v>
      </c>
      <c r="S95" s="17" t="n">
        <f aca="false">IF('Row Index'!S35="","✗",IF(INDEX('RAW DATA'!$O:$O,'Row Index'!S35)="",IF(INDEX('RAW DATA'!$AB:$AB,'Row Index'!S35)="",INDEX('RAW DATA'!$L:$L,'Row Index'!S35),INDEX('RAW DATA'!$AB:$AB,'Row Index'!S35)),INDEX('RAW DATA'!$O:$O,'Row Index'!S35)))</f>
        <v>39.9140989261385</v>
      </c>
      <c r="T95" s="17" t="n">
        <f aca="false">IF('Row Index'!T35="","✗",IF(INDEX('RAW DATA'!$O:$O,'Row Index'!T35)="",IF(INDEX('RAW DATA'!$AB:$AB,'Row Index'!T35)="",INDEX('RAW DATA'!$L:$L,'Row Index'!T35),INDEX('RAW DATA'!$AB:$AB,'Row Index'!T35)),INDEX('RAW DATA'!$O:$O,'Row Index'!T35)))</f>
        <v>39.6565343094937</v>
      </c>
      <c r="U95" s="17" t="n">
        <f aca="false">IF('Row Index'!U35="","✗",IF(INDEX('RAW DATA'!$O:$O,'Row Index'!U35)="",IF(INDEX('RAW DATA'!$AB:$AB,'Row Index'!U35)="",INDEX('RAW DATA'!$L:$L,'Row Index'!U35),INDEX('RAW DATA'!$AB:$AB,'Row Index'!U35)),INDEX('RAW DATA'!$O:$O,'Row Index'!U35)))</f>
        <v>43.1537926980078</v>
      </c>
      <c r="V95" s="17" t="n">
        <f aca="false">IF('Row Index'!V35="","✗",IF(INDEX('RAW DATA'!$O:$O,'Row Index'!V35)="",IF(INDEX('RAW DATA'!$AB:$AB,'Row Index'!V35)="",INDEX('RAW DATA'!$L:$L,'Row Index'!V35),INDEX('RAW DATA'!$AB:$AB,'Row Index'!V35)),INDEX('RAW DATA'!$O:$O,'Row Index'!V35)))</f>
        <v>43.808685905812</v>
      </c>
      <c r="W95" s="17" t="n">
        <f aca="false">IF('Row Index'!W35="","✗",IF(INDEX('RAW DATA'!$O:$O,'Row Index'!W35)="",IF(INDEX('RAW DATA'!$AB:$AB,'Row Index'!W35)="",INDEX('RAW DATA'!$L:$L,'Row Index'!W35),INDEX('RAW DATA'!$AB:$AB,'Row Index'!W35)),INDEX('RAW DATA'!$O:$O,'Row Index'!W35)))</f>
        <v>41.7616422838986</v>
      </c>
      <c r="X95" s="18" t="n">
        <f aca="false">IF('Row Index'!X35="","✗",IF(INDEX('RAW DATA'!$O:$O,'Row Index'!X35)="",IF(INDEX('RAW DATA'!$AB:$AB,'Row Index'!X35)="",INDEX('RAW DATA'!$L:$L,'Row Index'!X35),INDEX('RAW DATA'!$AB:$AB,'Row Index'!X35)),INDEX('RAW DATA'!$O:$O,'Row Index'!X35)))</f>
        <v>44.4430534472719</v>
      </c>
      <c r="Y95" s="17" t="n">
        <f aca="false">IF('Row Index'!Y35="","✗",IF(INDEX('RAW DATA'!$O:$O,'Row Index'!Y35)="",IF(INDEX('RAW DATA'!$AB:$AB,'Row Index'!Y35)="",INDEX('RAW DATA'!$L:$L,'Row Index'!Y35),INDEX('RAW DATA'!$AB:$AB,'Row Index'!Y35)),INDEX('RAW DATA'!$O:$O,'Row Index'!Y35)))</f>
        <v>45.6218678834933</v>
      </c>
      <c r="Z95" s="18" t="n">
        <f aca="false">IF('Row Index'!Z35="","✗",IF(INDEX('RAW DATA'!$O:$O,'Row Index'!Z35)="",IF(INDEX('RAW DATA'!$AB:$AB,'Row Index'!Z35)="",INDEX('RAW DATA'!$L:$L,'Row Index'!Z35),INDEX('RAW DATA'!$AB:$AB,'Row Index'!Z35)),INDEX('RAW DATA'!$O:$O,'Row Index'!Z35)))</f>
        <v>46.4442295549164</v>
      </c>
      <c r="AA95" s="19" t="str">
        <f aca="false">IF('Row Index'!AA35="","⏳",IF(INDEX('RAW DATA'!$O:$O,'Row Index'!AA35)="",IF(INDEX('RAW DATA'!$AB:$AB,'Row Index'!AA35)="",INDEX('RAW DATA'!$L:$L,'Row Index'!AA35),INDEX('RAW DATA'!$AB:$AB,'Row Index'!AA35)),INDEX('RAW DATA'!$O:$O,'Row Index'!AA35)))</f>
        <v>⏳</v>
      </c>
      <c r="AB95" s="17" t="n">
        <f aca="false">IF('Row Index'!AB35="","✗",IF(INDEX('RAW DATA'!$O:$O,'Row Index'!AB35)="",IF(INDEX('RAW DATA'!$AB:$AB,'Row Index'!AB35)="",INDEX('RAW DATA'!$L:$L,'Row Index'!AB35),INDEX('RAW DATA'!$AB:$AB,'Row Index'!AB35)),INDEX('RAW DATA'!$O:$O,'Row Index'!AB35)))</f>
        <v>48.6485797236847</v>
      </c>
      <c r="AC95" s="17" t="n">
        <f aca="false">IF('Row Index'!AC35="","✗",IF(INDEX('RAW DATA'!$O:$O,'Row Index'!AC35)="",IF(INDEX('RAW DATA'!$AB:$AB,'Row Index'!AC35)="",INDEX('RAW DATA'!$L:$L,'Row Index'!AC35),INDEX('RAW DATA'!$AB:$AB,'Row Index'!AC35)),INDEX('RAW DATA'!$O:$O,'Row Index'!AC35)))</f>
        <v>48.8782486321843</v>
      </c>
      <c r="AD95" s="17" t="n">
        <f aca="false">IF('Row Index'!AD35="","✗",IF(INDEX('RAW DATA'!$O:$O,'Row Index'!AD35)="",IF(INDEX('RAW DATA'!$AB:$AB,'Row Index'!AD35)="",INDEX('RAW DATA'!$L:$L,'Row Index'!AD35),INDEX('RAW DATA'!$AB:$AB,'Row Index'!AD35)),INDEX('RAW DATA'!$O:$O,'Row Index'!AD35)))</f>
        <v>50.6957374107523</v>
      </c>
      <c r="AE95" s="17" t="n">
        <f aca="false">IF('Row Index'!AE35="","✗",IF(INDEX('RAW DATA'!$O:$O,'Row Index'!AE35)="",IF(INDEX('RAW DATA'!$AB:$AB,'Row Index'!AE35)="",INDEX('RAW DATA'!$L:$L,'Row Index'!AE35),INDEX('RAW DATA'!$AB:$AB,'Row Index'!AE35)),INDEX('RAW DATA'!$O:$O,'Row Index'!AE35)))</f>
        <v>51.914609831354</v>
      </c>
      <c r="AF95" s="17" t="n">
        <f aca="false">IF('Row Index'!AF35="","✗",IF(INDEX('RAW DATA'!$O:$O,'Row Index'!AF35)="",IF(INDEX('RAW DATA'!$AB:$AB,'Row Index'!AF35)="",INDEX('RAW DATA'!$L:$L,'Row Index'!AF35),INDEX('RAW DATA'!$AB:$AB,'Row Index'!AF35)),INDEX('RAW DATA'!$O:$O,'Row Index'!AF35)))</f>
        <v>55.9256292789293</v>
      </c>
      <c r="AG95" s="17" t="n">
        <f aca="false">IF('Row Index'!AG35="","✗",IF(INDEX('RAW DATA'!$O:$O,'Row Index'!AG35)="",IF(INDEX('RAW DATA'!$AB:$AB,'Row Index'!AG35)="",INDEX('RAW DATA'!$L:$L,'Row Index'!AG35),INDEX('RAW DATA'!$AB:$AB,'Row Index'!AG35)),INDEX('RAW DATA'!$O:$O,'Row Index'!AG35)))</f>
        <v>54.1934437112914</v>
      </c>
      <c r="AH95" s="17" t="n">
        <f aca="false">IF('Row Index'!AH35="","✗",IF(INDEX('RAW DATA'!$O:$O,'Row Index'!AH35)="",IF(INDEX('RAW DATA'!$AB:$AB,'Row Index'!AH35)="",INDEX('RAW DATA'!$L:$L,'Row Index'!AH35),INDEX('RAW DATA'!$AB:$AB,'Row Index'!AH35)),INDEX('RAW DATA'!$O:$O,'Row Index'!AH35)))</f>
        <v>57.1864053393443</v>
      </c>
      <c r="AI95" s="17" t="n">
        <f aca="false">IF('Row Index'!AI35="","✗",IF(INDEX('RAW DATA'!$O:$O,'Row Index'!AI35)="",IF(INDEX('RAW DATA'!$AB:$AB,'Row Index'!AI35)="",INDEX('RAW DATA'!$L:$L,'Row Index'!AI35),INDEX('RAW DATA'!$AB:$AB,'Row Index'!AI35)),INDEX('RAW DATA'!$O:$O,'Row Index'!AI35)))</f>
        <v>58.8842001929576</v>
      </c>
      <c r="AJ95" s="17" t="n">
        <f aca="false">IF('Row Index'!AJ35="","✗",IF(INDEX('RAW DATA'!$O:$O,'Row Index'!AJ35)="",IF(INDEX('RAW DATA'!$AB:$AB,'Row Index'!AJ35)="",INDEX('RAW DATA'!$L:$L,'Row Index'!AJ35),INDEX('RAW DATA'!$AB:$AB,'Row Index'!AJ35)),INDEX('RAW DATA'!$O:$O,'Row Index'!AJ35)))</f>
        <v>60.435806407129</v>
      </c>
      <c r="AK95" s="17" t="n">
        <f aca="false">IF('Row Index'!AK35="","✗",IF(INDEX('RAW DATA'!$O:$O,'Row Index'!AK35)="",IF(INDEX('RAW DATA'!$AB:$AB,'Row Index'!AK35)="",INDEX('RAW DATA'!$L:$L,'Row Index'!AK35),INDEX('RAW DATA'!$AB:$AB,'Row Index'!AK35)),INDEX('RAW DATA'!$O:$O,'Row Index'!AK35)))</f>
        <v>61.3005060947513</v>
      </c>
      <c r="AL95" s="17" t="n">
        <f aca="false">IF('Row Index'!AL35="","✗",IF(INDEX('RAW DATA'!$O:$O,'Row Index'!AL35)="",IF(INDEX('RAW DATA'!$AB:$AB,'Row Index'!AL35)="",INDEX('RAW DATA'!$L:$L,'Row Index'!AL35),INDEX('RAW DATA'!$AB:$AB,'Row Index'!AL35)),INDEX('RAW DATA'!$O:$O,'Row Index'!AL35)))</f>
        <v>63.9751487169077</v>
      </c>
      <c r="AM95" s="17" t="n">
        <f aca="false">IF('Row Index'!AM35="","✗",IF(INDEX('RAW DATA'!$O:$O,'Row Index'!AM35)="",IF(INDEX('RAW DATA'!$AB:$AB,'Row Index'!AM35)="",INDEX('RAW DATA'!$L:$L,'Row Index'!AM35),INDEX('RAW DATA'!$AB:$AB,'Row Index'!AM35)),INDEX('RAW DATA'!$O:$O,'Row Index'!AM35)))</f>
        <v>65.4061150686951</v>
      </c>
      <c r="AN95" s="17" t="n">
        <f aca="false">IF('Row Index'!AN35="","✗",IF(INDEX('RAW DATA'!$O:$O,'Row Index'!AN35)="",IF(INDEX('RAW DATA'!$AB:$AB,'Row Index'!AN35)="",INDEX('RAW DATA'!$L:$L,'Row Index'!AN35),INDEX('RAW DATA'!$AB:$AB,'Row Index'!AN35)),INDEX('RAW DATA'!$O:$O,'Row Index'!AN35)))</f>
        <v>65.7029322691853</v>
      </c>
      <c r="AO95" s="17" t="n">
        <f aca="false">IF('Row Index'!AO35="","✗",IF(INDEX('RAW DATA'!$O:$O,'Row Index'!AO35)="",IF(INDEX('RAW DATA'!$AB:$AB,'Row Index'!AO35)="",INDEX('RAW DATA'!$L:$L,'Row Index'!AO35),INDEX('RAW DATA'!$AB:$AB,'Row Index'!AO35)),INDEX('RAW DATA'!$O:$O,'Row Index'!AO35)))</f>
        <v>66.9753333473268</v>
      </c>
      <c r="AP95" s="17" t="n">
        <f aca="false">IF('Row Index'!AP35="","✗",IF(INDEX('RAW DATA'!$O:$O,'Row Index'!AP35)="",IF(INDEX('RAW DATA'!$AB:$AB,'Row Index'!AP35)="",INDEX('RAW DATA'!$L:$L,'Row Index'!AP35),INDEX('RAW DATA'!$AB:$AB,'Row Index'!AP35)),INDEX('RAW DATA'!$O:$O,'Row Index'!AP35)))</f>
        <v>67.0843768244823</v>
      </c>
      <c r="AQ95" s="17" t="n">
        <f aca="false">IF('Row Index'!AQ35="","✗",IF(INDEX('RAW DATA'!$O:$O,'Row Index'!AQ35)="",IF(INDEX('RAW DATA'!$AB:$AB,'Row Index'!AQ35)="",INDEX('RAW DATA'!$L:$L,'Row Index'!AQ35),INDEX('RAW DATA'!$AB:$AB,'Row Index'!AQ35)),INDEX('RAW DATA'!$O:$O,'Row Index'!AQ35)))</f>
        <v>68.3896477626445</v>
      </c>
    </row>
    <row r="96" customFormat="false" ht="15" hidden="false" customHeight="false" outlineLevel="0" collapsed="false">
      <c r="A96" s="32" t="s">
        <v>260</v>
      </c>
      <c r="B96" s="33" t="s">
        <v>248</v>
      </c>
      <c r="C96" s="17" t="n">
        <f aca="false">IF('Row Index'!C36="","✗",IF(INDEX('RAW DATA'!$O:$O,'Row Index'!C36)="",IF(INDEX('RAW DATA'!$AB:$AB,'Row Index'!C36)="",INDEX('RAW DATA'!$L:$L,'Row Index'!C36),INDEX('RAW DATA'!$AB:$AB,'Row Index'!C36)),INDEX('RAW DATA'!$O:$O,'Row Index'!C36)))</f>
        <v>37.1097464447591</v>
      </c>
      <c r="D96" s="17" t="n">
        <f aca="false">IF('Row Index'!D36="","✗",IF(INDEX('RAW DATA'!$O:$O,'Row Index'!D36)="",IF(INDEX('RAW DATA'!$AB:$AB,'Row Index'!D36)="",INDEX('RAW DATA'!$L:$L,'Row Index'!D36),INDEX('RAW DATA'!$AB:$AB,'Row Index'!D36)),INDEX('RAW DATA'!$O:$O,'Row Index'!D36)))</f>
        <v>38.5306478660576</v>
      </c>
      <c r="E96" s="17" t="n">
        <f aca="false">IF('Row Index'!E36="","✗",IF(INDEX('RAW DATA'!$O:$O,'Row Index'!E36)="",IF(INDEX('RAW DATA'!$AB:$AB,'Row Index'!E36)="",INDEX('RAW DATA'!$L:$L,'Row Index'!E36),INDEX('RAW DATA'!$AB:$AB,'Row Index'!E36)),INDEX('RAW DATA'!$O:$O,'Row Index'!E36)))</f>
        <v>41.4502443701925</v>
      </c>
      <c r="F96" s="17" t="n">
        <f aca="false">IF('Row Index'!F36="","✗",IF(INDEX('RAW DATA'!$O:$O,'Row Index'!F36)="",IF(INDEX('RAW DATA'!$AB:$AB,'Row Index'!F36)="",INDEX('RAW DATA'!$L:$L,'Row Index'!F36),INDEX('RAW DATA'!$AB:$AB,'Row Index'!F36)),INDEX('RAW DATA'!$O:$O,'Row Index'!F36)))</f>
        <v>32.6747339941475</v>
      </c>
      <c r="G96" s="18" t="n">
        <f aca="false">IF('Row Index'!G36="","✗",IF(INDEX('RAW DATA'!$O:$O,'Row Index'!G36)="",IF(INDEX('RAW DATA'!$AB:$AB,'Row Index'!G36)="",INDEX('RAW DATA'!$L:$L,'Row Index'!G36),INDEX('RAW DATA'!$AB:$AB,'Row Index'!G36)),INDEX('RAW DATA'!$O:$O,'Row Index'!G36)))</f>
        <v>39.8137238728655</v>
      </c>
      <c r="H96" s="17" t="n">
        <f aca="false">IF('Row Index'!H36="","✗",IF(INDEX('RAW DATA'!$O:$O,'Row Index'!H36)="",IF(INDEX('RAW DATA'!$AB:$AB,'Row Index'!H36)="",INDEX('RAW DATA'!$L:$L,'Row Index'!H36),INDEX('RAW DATA'!$AB:$AB,'Row Index'!H36)),INDEX('RAW DATA'!$O:$O,'Row Index'!H36)))</f>
        <v>35.9561308761515</v>
      </c>
      <c r="I96" s="17" t="n">
        <f aca="false">IF('Row Index'!I36="","✗",IF(INDEX('RAW DATA'!$O:$O,'Row Index'!I36)="",IF(INDEX('RAW DATA'!$AB:$AB,'Row Index'!I36)="",INDEX('RAW DATA'!$L:$L,'Row Index'!I36),INDEX('RAW DATA'!$AB:$AB,'Row Index'!I36)),INDEX('RAW DATA'!$O:$O,'Row Index'!I36)))</f>
        <v>38.5256306829457</v>
      </c>
      <c r="J96" s="17" t="n">
        <f aca="false">IF('Row Index'!J36="","✗",IF(INDEX('RAW DATA'!$O:$O,'Row Index'!J36)="",IF(INDEX('RAW DATA'!$AB:$AB,'Row Index'!J36)="",INDEX('RAW DATA'!$L:$L,'Row Index'!J36),INDEX('RAW DATA'!$AB:$AB,'Row Index'!J36)),INDEX('RAW DATA'!$O:$O,'Row Index'!J36)))</f>
        <v>35.106925322518</v>
      </c>
      <c r="K96" s="17" t="n">
        <f aca="false">IF('Row Index'!K36="","✗",IF(INDEX('RAW DATA'!$O:$O,'Row Index'!K36)="",IF(INDEX('RAW DATA'!$AB:$AB,'Row Index'!K36)="",INDEX('RAW DATA'!$L:$L,'Row Index'!K36),INDEX('RAW DATA'!$AB:$AB,'Row Index'!K36)),INDEX('RAW DATA'!$O:$O,'Row Index'!K36)))</f>
        <v>42.1676470214775</v>
      </c>
      <c r="L96" s="17" t="n">
        <f aca="false">IF('Row Index'!L36="","✗",IF(INDEX('RAW DATA'!$O:$O,'Row Index'!L36)="",IF(INDEX('RAW DATA'!$AB:$AB,'Row Index'!L36)="",INDEX('RAW DATA'!$L:$L,'Row Index'!L36),INDEX('RAW DATA'!$AB:$AB,'Row Index'!L36)),INDEX('RAW DATA'!$O:$O,'Row Index'!L36)))</f>
        <v>36.7961483666759</v>
      </c>
      <c r="M96" s="17" t="n">
        <f aca="false">IF('Row Index'!M36="","✗",IF(INDEX('RAW DATA'!$O:$O,'Row Index'!M36)="",IF(INDEX('RAW DATA'!$AB:$AB,'Row Index'!M36)="",INDEX('RAW DATA'!$L:$L,'Row Index'!M36),INDEX('RAW DATA'!$AB:$AB,'Row Index'!M36)),INDEX('RAW DATA'!$O:$O,'Row Index'!M36)))</f>
        <v>41.0106809263605</v>
      </c>
      <c r="N96" s="17" t="n">
        <f aca="false">IF('Row Index'!N36="","✗",IF(INDEX('RAW DATA'!$O:$O,'Row Index'!N36)="",IF(INDEX('RAW DATA'!$AB:$AB,'Row Index'!N36)="",INDEX('RAW DATA'!$L:$L,'Row Index'!N36),INDEX('RAW DATA'!$AB:$AB,'Row Index'!N36)),INDEX('RAW DATA'!$O:$O,'Row Index'!N36)))</f>
        <v>41.5635761056705</v>
      </c>
      <c r="O96" s="17" t="n">
        <f aca="false">IF('Row Index'!O36="","✗",IF(INDEX('RAW DATA'!$O:$O,'Row Index'!O36)="",IF(INDEX('RAW DATA'!$AB:$AB,'Row Index'!O36)="",INDEX('RAW DATA'!$L:$L,'Row Index'!O36),INDEX('RAW DATA'!$AB:$AB,'Row Index'!O36)),INDEX('RAW DATA'!$O:$O,'Row Index'!O36)))</f>
        <v>42.082610705299</v>
      </c>
      <c r="P96" s="17" t="n">
        <f aca="false">IF('Row Index'!P36="","✗",IF(INDEX('RAW DATA'!$O:$O,'Row Index'!P36)="",IF(INDEX('RAW DATA'!$AB:$AB,'Row Index'!P36)="",INDEX('RAW DATA'!$L:$L,'Row Index'!P36),INDEX('RAW DATA'!$AB:$AB,'Row Index'!P36)),INDEX('RAW DATA'!$O:$O,'Row Index'!P36)))</f>
        <v>39.3056178665397</v>
      </c>
      <c r="Q96" s="17" t="n">
        <f aca="false">IF('Row Index'!Q36="","✗",IF(INDEX('RAW DATA'!$O:$O,'Row Index'!Q36)="",IF(INDEX('RAW DATA'!$AB:$AB,'Row Index'!Q36)="",INDEX('RAW DATA'!$L:$L,'Row Index'!Q36),INDEX('RAW DATA'!$AB:$AB,'Row Index'!Q36)),INDEX('RAW DATA'!$O:$O,'Row Index'!Q36)))</f>
        <v>41.6140685934434</v>
      </c>
      <c r="R96" s="17" t="n">
        <f aca="false">IF('Row Index'!R36="","✗",IF(INDEX('RAW DATA'!$O:$O,'Row Index'!R36)="",IF(INDEX('RAW DATA'!$AB:$AB,'Row Index'!R36)="",INDEX('RAW DATA'!$L:$L,'Row Index'!R36),INDEX('RAW DATA'!$AB:$AB,'Row Index'!R36)),INDEX('RAW DATA'!$O:$O,'Row Index'!R36)))</f>
        <v>41.9640624199087</v>
      </c>
      <c r="S96" s="17" t="n">
        <f aca="false">IF('Row Index'!S36="","✗",IF(INDEX('RAW DATA'!$O:$O,'Row Index'!S36)="",IF(INDEX('RAW DATA'!$AB:$AB,'Row Index'!S36)="",INDEX('RAW DATA'!$L:$L,'Row Index'!S36),INDEX('RAW DATA'!$AB:$AB,'Row Index'!S36)),INDEX('RAW DATA'!$O:$O,'Row Index'!S36)))</f>
        <v>42.130258844023</v>
      </c>
      <c r="T96" s="17" t="n">
        <f aca="false">IF('Row Index'!T36="","✗",IF(INDEX('RAW DATA'!$O:$O,'Row Index'!T36)="",IF(INDEX('RAW DATA'!$AB:$AB,'Row Index'!T36)="",INDEX('RAW DATA'!$L:$L,'Row Index'!T36),INDEX('RAW DATA'!$AB:$AB,'Row Index'!T36)),INDEX('RAW DATA'!$O:$O,'Row Index'!T36)))</f>
        <v>41.0663099197898</v>
      </c>
      <c r="U96" s="17" t="n">
        <f aca="false">IF('Row Index'!U36="","✗",IF(INDEX('RAW DATA'!$O:$O,'Row Index'!U36)="",IF(INDEX('RAW DATA'!$AB:$AB,'Row Index'!U36)="",INDEX('RAW DATA'!$L:$L,'Row Index'!U36),INDEX('RAW DATA'!$AB:$AB,'Row Index'!U36)),INDEX('RAW DATA'!$O:$O,'Row Index'!U36)))</f>
        <v>44.2685273254602</v>
      </c>
      <c r="V96" s="17" t="n">
        <f aca="false">IF('Row Index'!V36="","✗",IF(INDEX('RAW DATA'!$O:$O,'Row Index'!V36)="",IF(INDEX('RAW DATA'!$AB:$AB,'Row Index'!V36)="",INDEX('RAW DATA'!$L:$L,'Row Index'!V36),INDEX('RAW DATA'!$AB:$AB,'Row Index'!V36)),INDEX('RAW DATA'!$O:$O,'Row Index'!V36)))</f>
        <v>44.6223497009349</v>
      </c>
      <c r="W96" s="17" t="n">
        <f aca="false">IF('Row Index'!W36="","✗",IF(INDEX('RAW DATA'!$O:$O,'Row Index'!W36)="",IF(INDEX('RAW DATA'!$AB:$AB,'Row Index'!W36)="",INDEX('RAW DATA'!$L:$L,'Row Index'!W36),INDEX('RAW DATA'!$AB:$AB,'Row Index'!W36)),INDEX('RAW DATA'!$O:$O,'Row Index'!W36)))</f>
        <v>42.887488483361</v>
      </c>
      <c r="X96" s="18" t="n">
        <f aca="false">IF('Row Index'!X36="","✗",IF(INDEX('RAW DATA'!$O:$O,'Row Index'!X36)="",IF(INDEX('RAW DATA'!$AB:$AB,'Row Index'!X36)="",INDEX('RAW DATA'!$L:$L,'Row Index'!X36),INDEX('RAW DATA'!$AB:$AB,'Row Index'!X36)),INDEX('RAW DATA'!$O:$O,'Row Index'!X36)))</f>
        <v>44.8216909483116</v>
      </c>
      <c r="Y96" s="17" t="n">
        <f aca="false">IF('Row Index'!Y36="","✗",IF(INDEX('RAW DATA'!$O:$O,'Row Index'!Y36)="",IF(INDEX('RAW DATA'!$AB:$AB,'Row Index'!Y36)="",INDEX('RAW DATA'!$L:$L,'Row Index'!Y36),INDEX('RAW DATA'!$AB:$AB,'Row Index'!Y36)),INDEX('RAW DATA'!$O:$O,'Row Index'!Y36)))</f>
        <v>45.6963511603166</v>
      </c>
      <c r="Z96" s="18" t="n">
        <f aca="false">IF('Row Index'!Z36="","✗",IF(INDEX('RAW DATA'!$O:$O,'Row Index'!Z36)="",IF(INDEX('RAW DATA'!$AB:$AB,'Row Index'!Z36)="",INDEX('RAW DATA'!$L:$L,'Row Index'!Z36),INDEX('RAW DATA'!$AB:$AB,'Row Index'!Z36)),INDEX('RAW DATA'!$O:$O,'Row Index'!Z36)))</f>
        <v>46.2832922671523</v>
      </c>
      <c r="AA96" s="19" t="str">
        <f aca="false">IF('Row Index'!AA36="","⏳",IF(INDEX('RAW DATA'!$O:$O,'Row Index'!AA36)="",IF(INDEX('RAW DATA'!$AB:$AB,'Row Index'!AA36)="",INDEX('RAW DATA'!$L:$L,'Row Index'!AA36),INDEX('RAW DATA'!$AB:$AB,'Row Index'!AA36)),INDEX('RAW DATA'!$O:$O,'Row Index'!AA36)))</f>
        <v>⏳</v>
      </c>
      <c r="AB96" s="17" t="n">
        <f aca="false">IF('Row Index'!AB36="","✗",IF(INDEX('RAW DATA'!$O:$O,'Row Index'!AB36)="",IF(INDEX('RAW DATA'!$AB:$AB,'Row Index'!AB36)="",INDEX('RAW DATA'!$L:$L,'Row Index'!AB36),INDEX('RAW DATA'!$AB:$AB,'Row Index'!AB36)),INDEX('RAW DATA'!$O:$O,'Row Index'!AB36)))</f>
        <v>48.177551279088</v>
      </c>
      <c r="AC96" s="17" t="n">
        <f aca="false">IF('Row Index'!AC36="","✗",IF(INDEX('RAW DATA'!$O:$O,'Row Index'!AC36)="",IF(INDEX('RAW DATA'!$AB:$AB,'Row Index'!AC36)="",INDEX('RAW DATA'!$L:$L,'Row Index'!AC36),INDEX('RAW DATA'!$AB:$AB,'Row Index'!AC36)),INDEX('RAW DATA'!$O:$O,'Row Index'!AC36)))</f>
        <v>49.477382122765</v>
      </c>
      <c r="AD96" s="17" t="n">
        <f aca="false">IF('Row Index'!AD36="","✗",IF(INDEX('RAW DATA'!$O:$O,'Row Index'!AD36)="",IF(INDEX('RAW DATA'!$AB:$AB,'Row Index'!AD36)="",INDEX('RAW DATA'!$L:$L,'Row Index'!AD36),INDEX('RAW DATA'!$AB:$AB,'Row Index'!AD36)),INDEX('RAW DATA'!$O:$O,'Row Index'!AD36)))</f>
        <v>51.0468858349202</v>
      </c>
      <c r="AE96" s="17" t="n">
        <f aca="false">IF('Row Index'!AE36="","✗",IF(INDEX('RAW DATA'!$O:$O,'Row Index'!AE36)="",IF(INDEX('RAW DATA'!$AB:$AB,'Row Index'!AE36)="",INDEX('RAW DATA'!$L:$L,'Row Index'!AE36),INDEX('RAW DATA'!$AB:$AB,'Row Index'!AE36)),INDEX('RAW DATA'!$O:$O,'Row Index'!AE36)))</f>
        <v>52.9888786575378</v>
      </c>
      <c r="AF96" s="17" t="n">
        <f aca="false">IF('Row Index'!AF36="","✗",IF(INDEX('RAW DATA'!$O:$O,'Row Index'!AF36)="",IF(INDEX('RAW DATA'!$AB:$AB,'Row Index'!AF36)="",INDEX('RAW DATA'!$L:$L,'Row Index'!AF36),INDEX('RAW DATA'!$AB:$AB,'Row Index'!AF36)),INDEX('RAW DATA'!$O:$O,'Row Index'!AF36)))</f>
        <v>55.6137115345841</v>
      </c>
      <c r="AG96" s="17" t="n">
        <f aca="false">IF('Row Index'!AG36="","✗",IF(INDEX('RAW DATA'!$O:$O,'Row Index'!AG36)="",IF(INDEX('RAW DATA'!$AB:$AB,'Row Index'!AG36)="",INDEX('RAW DATA'!$L:$L,'Row Index'!AG36),INDEX('RAW DATA'!$AB:$AB,'Row Index'!AG36)),INDEX('RAW DATA'!$O:$O,'Row Index'!AG36)))</f>
        <v>54.2674377749148</v>
      </c>
      <c r="AH96" s="17" t="n">
        <f aca="false">IF('Row Index'!AH36="","✗",IF(INDEX('RAW DATA'!$O:$O,'Row Index'!AH36)="",IF(INDEX('RAW DATA'!$AB:$AB,'Row Index'!AH36)="",INDEX('RAW DATA'!$L:$L,'Row Index'!AH36),INDEX('RAW DATA'!$AB:$AB,'Row Index'!AH36)),INDEX('RAW DATA'!$O:$O,'Row Index'!AH36)))</f>
        <v>57.8854370827837</v>
      </c>
      <c r="AI96" s="17" t="n">
        <f aca="false">IF('Row Index'!AI36="","✗",IF(INDEX('RAW DATA'!$O:$O,'Row Index'!AI36)="",IF(INDEX('RAW DATA'!$AB:$AB,'Row Index'!AI36)="",INDEX('RAW DATA'!$L:$L,'Row Index'!AI36),INDEX('RAW DATA'!$AB:$AB,'Row Index'!AI36)),INDEX('RAW DATA'!$O:$O,'Row Index'!AI36)))</f>
        <v>60.4594951414092</v>
      </c>
      <c r="AJ96" s="17" t="n">
        <f aca="false">IF('Row Index'!AJ36="","✗",IF(INDEX('RAW DATA'!$O:$O,'Row Index'!AJ36)="",IF(INDEX('RAW DATA'!$AB:$AB,'Row Index'!AJ36)="",INDEX('RAW DATA'!$L:$L,'Row Index'!AJ36),INDEX('RAW DATA'!$AB:$AB,'Row Index'!AJ36)),INDEX('RAW DATA'!$O:$O,'Row Index'!AJ36)))</f>
        <v>61.1724135048874</v>
      </c>
      <c r="AK96" s="17" t="n">
        <f aca="false">IF('Row Index'!AK36="","✗",IF(INDEX('RAW DATA'!$O:$O,'Row Index'!AK36)="",IF(INDEX('RAW DATA'!$AB:$AB,'Row Index'!AK36)="",INDEX('RAW DATA'!$L:$L,'Row Index'!AK36),INDEX('RAW DATA'!$AB:$AB,'Row Index'!AK36)),INDEX('RAW DATA'!$O:$O,'Row Index'!AK36)))</f>
        <v>62.0235540431245</v>
      </c>
      <c r="AL96" s="17" t="n">
        <f aca="false">IF('Row Index'!AL36="","✗",IF(INDEX('RAW DATA'!$O:$O,'Row Index'!AL36)="",IF(INDEX('RAW DATA'!$AB:$AB,'Row Index'!AL36)="",INDEX('RAW DATA'!$L:$L,'Row Index'!AL36),INDEX('RAW DATA'!$AB:$AB,'Row Index'!AL36)),INDEX('RAW DATA'!$O:$O,'Row Index'!AL36)))</f>
        <v>64.2444368796629</v>
      </c>
      <c r="AM96" s="17" t="n">
        <f aca="false">IF('Row Index'!AM36="","✗",IF(INDEX('RAW DATA'!$O:$O,'Row Index'!AM36)="",IF(INDEX('RAW DATA'!$AB:$AB,'Row Index'!AM36)="",INDEX('RAW DATA'!$L:$L,'Row Index'!AM36),INDEX('RAW DATA'!$AB:$AB,'Row Index'!AM36)),INDEX('RAW DATA'!$O:$O,'Row Index'!AM36)))</f>
        <v>62.0031189919931</v>
      </c>
      <c r="AN96" s="17" t="n">
        <f aca="false">IF('Row Index'!AN36="","✗",IF(INDEX('RAW DATA'!$O:$O,'Row Index'!AN36)="",IF(INDEX('RAW DATA'!$AB:$AB,'Row Index'!AN36)="",INDEX('RAW DATA'!$L:$L,'Row Index'!AN36),INDEX('RAW DATA'!$AB:$AB,'Row Index'!AN36)),INDEX('RAW DATA'!$O:$O,'Row Index'!AN36)))</f>
        <v>65.9754586334953</v>
      </c>
      <c r="AO96" s="17" t="n">
        <f aca="false">IF('Row Index'!AO36="","✗",IF(INDEX('RAW DATA'!$O:$O,'Row Index'!AO36)="",IF(INDEX('RAW DATA'!$AB:$AB,'Row Index'!AO36)="",INDEX('RAW DATA'!$L:$L,'Row Index'!AO36),INDEX('RAW DATA'!$AB:$AB,'Row Index'!AO36)),INDEX('RAW DATA'!$O:$O,'Row Index'!AO36)))</f>
        <v>67.1163566847214</v>
      </c>
      <c r="AP96" s="17" t="n">
        <f aca="false">IF('Row Index'!AP36="","✗",IF(INDEX('RAW DATA'!$O:$O,'Row Index'!AP36)="",IF(INDEX('RAW DATA'!$AB:$AB,'Row Index'!AP36)="",INDEX('RAW DATA'!$L:$L,'Row Index'!AP36),INDEX('RAW DATA'!$AB:$AB,'Row Index'!AP36)),INDEX('RAW DATA'!$O:$O,'Row Index'!AP36)))</f>
        <v>67.2473549014049</v>
      </c>
      <c r="AQ96" s="17" t="n">
        <f aca="false">IF('Row Index'!AQ36="","✗",IF(INDEX('RAW DATA'!$O:$O,'Row Index'!AQ36)="",IF(INDEX('RAW DATA'!$AB:$AB,'Row Index'!AQ36)="",INDEX('RAW DATA'!$L:$L,'Row Index'!AQ36),INDEX('RAW DATA'!$AB:$AB,'Row Index'!AQ36)),INDEX('RAW DATA'!$O:$O,'Row Index'!AQ36)))</f>
        <v>67.3783161362371</v>
      </c>
    </row>
    <row r="97" customFormat="false" ht="15" hidden="false" customHeight="false" outlineLevel="0" collapsed="false">
      <c r="A97" s="32" t="s">
        <v>267</v>
      </c>
      <c r="B97" s="33" t="s">
        <v>248</v>
      </c>
      <c r="C97" s="17" t="n">
        <f aca="false">IF('Row Index'!C37="","✗",IF(INDEX('RAW DATA'!$O:$O,'Row Index'!C37)="",IF(INDEX('RAW DATA'!$AB:$AB,'Row Index'!C37)="",INDEX('RAW DATA'!$L:$L,'Row Index'!C37),INDEX('RAW DATA'!$AB:$AB,'Row Index'!C37)),INDEX('RAW DATA'!$O:$O,'Row Index'!C37)))</f>
        <v>33.1655739717796</v>
      </c>
      <c r="D97" s="17" t="n">
        <f aca="false">IF('Row Index'!D37="","✗",IF(INDEX('RAW DATA'!$O:$O,'Row Index'!D37)="",IF(INDEX('RAW DATA'!$AB:$AB,'Row Index'!D37)="",INDEX('RAW DATA'!$L:$L,'Row Index'!D37),INDEX('RAW DATA'!$AB:$AB,'Row Index'!D37)),INDEX('RAW DATA'!$O:$O,'Row Index'!D37)))</f>
        <v>34.9321803151504</v>
      </c>
      <c r="E97" s="17" t="n">
        <f aca="false">IF('Row Index'!E37="","✗",IF(INDEX('RAW DATA'!$O:$O,'Row Index'!E37)="",IF(INDEX('RAW DATA'!$AB:$AB,'Row Index'!E37)="",INDEX('RAW DATA'!$L:$L,'Row Index'!E37),INDEX('RAW DATA'!$AB:$AB,'Row Index'!E37)),INDEX('RAW DATA'!$O:$O,'Row Index'!E37)))</f>
        <v>36.3465860592252</v>
      </c>
      <c r="F97" s="17" t="n">
        <f aca="false">IF('Row Index'!F37="","✗",IF(INDEX('RAW DATA'!$O:$O,'Row Index'!F37)="",IF(INDEX('RAW DATA'!$AB:$AB,'Row Index'!F37)="",INDEX('RAW DATA'!$L:$L,'Row Index'!F37),INDEX('RAW DATA'!$AB:$AB,'Row Index'!F37)),INDEX('RAW DATA'!$O:$O,'Row Index'!F37)))</f>
        <v>31.1358834826201</v>
      </c>
      <c r="G97" s="18" t="n">
        <f aca="false">IF('Row Index'!G37="","✗",IF(INDEX('RAW DATA'!$O:$O,'Row Index'!G37)="",IF(INDEX('RAW DATA'!$AB:$AB,'Row Index'!G37)="",INDEX('RAW DATA'!$L:$L,'Row Index'!G37),INDEX('RAW DATA'!$AB:$AB,'Row Index'!G37)),INDEX('RAW DATA'!$O:$O,'Row Index'!G37)))</f>
        <v>36.1414839352986</v>
      </c>
      <c r="H97" s="17" t="n">
        <f aca="false">IF('Row Index'!H37="","✗",IF(INDEX('RAW DATA'!$O:$O,'Row Index'!H37)="",IF(INDEX('RAW DATA'!$AB:$AB,'Row Index'!H37)="",INDEX('RAW DATA'!$L:$L,'Row Index'!H37),INDEX('RAW DATA'!$AB:$AB,'Row Index'!H37)),INDEX('RAW DATA'!$O:$O,'Row Index'!H37)))</f>
        <v>35.758607680407</v>
      </c>
      <c r="I97" s="17" t="n">
        <f aca="false">IF('Row Index'!I37="","✗",IF(INDEX('RAW DATA'!$O:$O,'Row Index'!I37)="",IF(INDEX('RAW DATA'!$AB:$AB,'Row Index'!I37)="",INDEX('RAW DATA'!$L:$L,'Row Index'!I37),INDEX('RAW DATA'!$AB:$AB,'Row Index'!I37)),INDEX('RAW DATA'!$O:$O,'Row Index'!I37)))</f>
        <v>34.9799322452234</v>
      </c>
      <c r="J97" s="17" t="n">
        <f aca="false">IF('Row Index'!J37="","✗",IF(INDEX('RAW DATA'!$O:$O,'Row Index'!J37)="",IF(INDEX('RAW DATA'!$AB:$AB,'Row Index'!J37)="",INDEX('RAW DATA'!$L:$L,'Row Index'!J37),INDEX('RAW DATA'!$AB:$AB,'Row Index'!J37)),INDEX('RAW DATA'!$O:$O,'Row Index'!J37)))</f>
        <v>35.3822903618783</v>
      </c>
      <c r="K97" s="26" t="str">
        <f aca="false">IF('Row Index'!K37="","✗",IF(INDEX('RAW DATA'!$O:$O,'Row Index'!K37)="",IF(INDEX('RAW DATA'!$AB:$AB,'Row Index'!K37)="",INDEX('RAW DATA'!$L:$L,'Row Index'!K37),INDEX('RAW DATA'!$AB:$AB,'Row Index'!K37)),INDEX('RAW DATA'!$O:$O,'Row Index'!K37)))</f>
        <v>✗⇲</v>
      </c>
      <c r="L97" s="17" t="n">
        <f aca="false">IF('Row Index'!L37="","✗",IF(INDEX('RAW DATA'!$O:$O,'Row Index'!L37)="",IF(INDEX('RAW DATA'!$AB:$AB,'Row Index'!L37)="",INDEX('RAW DATA'!$L:$L,'Row Index'!L37),INDEX('RAW DATA'!$AB:$AB,'Row Index'!L37)),INDEX('RAW DATA'!$O:$O,'Row Index'!L37)))</f>
        <v>35.2302200409193</v>
      </c>
      <c r="M97" s="17" t="n">
        <f aca="false">IF('Row Index'!M37="","✗",IF(INDEX('RAW DATA'!$O:$O,'Row Index'!M37)="",IF(INDEX('RAW DATA'!$AB:$AB,'Row Index'!M37)="",INDEX('RAW DATA'!$L:$L,'Row Index'!M37),INDEX('RAW DATA'!$AB:$AB,'Row Index'!M37)),INDEX('RAW DATA'!$O:$O,'Row Index'!M37)))</f>
        <v>38.5373902784465</v>
      </c>
      <c r="N97" s="37" t="n">
        <f aca="false">IF('Row Index'!N37="","✗",IF(INDEX('RAW DATA'!$O:$O,'Row Index'!N37)="",IF(INDEX('RAW DATA'!$AB:$AB,'Row Index'!N37)="",INDEX('RAW DATA'!$L:$L,'Row Index'!N37),INDEX('RAW DATA'!$AB:$AB,'Row Index'!N37)),INDEX('RAW DATA'!$O:$O,'Row Index'!N37)))</f>
        <v>37.7571601740694</v>
      </c>
      <c r="O97" s="17" t="n">
        <f aca="false">IF('Row Index'!O37="","✗",IF(INDEX('RAW DATA'!$O:$O,'Row Index'!O37)="",IF(INDEX('RAW DATA'!$AB:$AB,'Row Index'!O37)="",INDEX('RAW DATA'!$L:$L,'Row Index'!O37),INDEX('RAW DATA'!$AB:$AB,'Row Index'!O37)),INDEX('RAW DATA'!$O:$O,'Row Index'!O37)))</f>
        <v>38.9615428621521</v>
      </c>
      <c r="P97" s="17" t="n">
        <f aca="false">IF('Row Index'!P37="","✗",IF(INDEX('RAW DATA'!$O:$O,'Row Index'!P37)="",IF(INDEX('RAW DATA'!$AB:$AB,'Row Index'!P37)="",INDEX('RAW DATA'!$L:$L,'Row Index'!P37),INDEX('RAW DATA'!$AB:$AB,'Row Index'!P37)),INDEX('RAW DATA'!$O:$O,'Row Index'!P37)))</f>
        <v>37.6448559860266</v>
      </c>
      <c r="Q97" s="17" t="n">
        <f aca="false">IF('Row Index'!Q37="","✗",IF(INDEX('RAW DATA'!$O:$O,'Row Index'!Q37)="",IF(INDEX('RAW DATA'!$AB:$AB,'Row Index'!Q37)="",INDEX('RAW DATA'!$L:$L,'Row Index'!Q37),INDEX('RAW DATA'!$AB:$AB,'Row Index'!Q37)),INDEX('RAW DATA'!$O:$O,'Row Index'!Q37)))</f>
        <v>39.9271408881277</v>
      </c>
      <c r="R97" s="17" t="n">
        <f aca="false">IF('Row Index'!R37="","✗",IF(INDEX('RAW DATA'!$O:$O,'Row Index'!R37)="",IF(INDEX('RAW DATA'!$AB:$AB,'Row Index'!R37)="",INDEX('RAW DATA'!$L:$L,'Row Index'!R37),INDEX('RAW DATA'!$AB:$AB,'Row Index'!R37)),INDEX('RAW DATA'!$O:$O,'Row Index'!R37)))</f>
        <v>40.1430778991454</v>
      </c>
      <c r="S97" s="17" t="n">
        <f aca="false">IF('Row Index'!S37="","✗",IF(INDEX('RAW DATA'!$O:$O,'Row Index'!S37)="",IF(INDEX('RAW DATA'!$AB:$AB,'Row Index'!S37)="",INDEX('RAW DATA'!$L:$L,'Row Index'!S37),INDEX('RAW DATA'!$AB:$AB,'Row Index'!S37)),INDEX('RAW DATA'!$O:$O,'Row Index'!S37)))</f>
        <v>40.9003736727554</v>
      </c>
      <c r="T97" s="17" t="n">
        <f aca="false">IF('Row Index'!T37="","✗",IF(INDEX('RAW DATA'!$O:$O,'Row Index'!T37)="",IF(INDEX('RAW DATA'!$AB:$AB,'Row Index'!T37)="",INDEX('RAW DATA'!$L:$L,'Row Index'!T37),INDEX('RAW DATA'!$AB:$AB,'Row Index'!T37)),INDEX('RAW DATA'!$O:$O,'Row Index'!T37)))</f>
        <v>39.964036827117</v>
      </c>
      <c r="U97" s="17" t="n">
        <f aca="false">IF('Row Index'!U37="","✗",IF(INDEX('RAW DATA'!$O:$O,'Row Index'!U37)="",IF(INDEX('RAW DATA'!$AB:$AB,'Row Index'!U37)="",INDEX('RAW DATA'!$L:$L,'Row Index'!U37),INDEX('RAW DATA'!$AB:$AB,'Row Index'!U37)),INDEX('RAW DATA'!$O:$O,'Row Index'!U37)))</f>
        <v>43.8983100619987</v>
      </c>
      <c r="V97" s="17" t="n">
        <f aca="false">IF('Row Index'!V37="","✗",IF(INDEX('RAW DATA'!$O:$O,'Row Index'!V37)="",IF(INDEX('RAW DATA'!$AB:$AB,'Row Index'!V37)="",INDEX('RAW DATA'!$L:$L,'Row Index'!V37),INDEX('RAW DATA'!$AB:$AB,'Row Index'!V37)),INDEX('RAW DATA'!$O:$O,'Row Index'!V37)))</f>
        <v>44.9880392301234</v>
      </c>
      <c r="W97" s="17" t="n">
        <f aca="false">IF('Row Index'!W37="","✗",IF(INDEX('RAW DATA'!$O:$O,'Row Index'!W37)="",IF(INDEX('RAW DATA'!$AB:$AB,'Row Index'!W37)="",INDEX('RAW DATA'!$L:$L,'Row Index'!W37),INDEX('RAW DATA'!$AB:$AB,'Row Index'!W37)),INDEX('RAW DATA'!$O:$O,'Row Index'!W37)))</f>
        <v>43.2361750290035</v>
      </c>
      <c r="X97" s="18" t="n">
        <f aca="false">IF('Row Index'!X37="","✗",IF(INDEX('RAW DATA'!$O:$O,'Row Index'!X37)="",IF(INDEX('RAW DATA'!$AB:$AB,'Row Index'!X37)="",INDEX('RAW DATA'!$L:$L,'Row Index'!X37),INDEX('RAW DATA'!$AB:$AB,'Row Index'!X37)),INDEX('RAW DATA'!$O:$O,'Row Index'!X37)))</f>
        <v>45.4522780066176</v>
      </c>
      <c r="Y97" s="17" t="n">
        <f aca="false">IF('Row Index'!Y37="","✗",IF(INDEX('RAW DATA'!$O:$O,'Row Index'!Y37)="",IF(INDEX('RAW DATA'!$AB:$AB,'Row Index'!Y37)="",INDEX('RAW DATA'!$L:$L,'Row Index'!Y37),INDEX('RAW DATA'!$AB:$AB,'Row Index'!Y37)),INDEX('RAW DATA'!$O:$O,'Row Index'!Y37)))</f>
        <v>46.5929317923247</v>
      </c>
      <c r="Z97" s="18" t="n">
        <f aca="false">IF('Row Index'!Z37="","✗",IF(INDEX('RAW DATA'!$O:$O,'Row Index'!Z37)="",IF(INDEX('RAW DATA'!$AB:$AB,'Row Index'!Z37)="",INDEX('RAW DATA'!$L:$L,'Row Index'!Z37),INDEX('RAW DATA'!$AB:$AB,'Row Index'!Z37)),INDEX('RAW DATA'!$O:$O,'Row Index'!Z37)))</f>
        <v>47.2522759501795</v>
      </c>
      <c r="AA97" s="19" t="str">
        <f aca="false">IF('Row Index'!AA37="","⏳",IF(INDEX('RAW DATA'!$O:$O,'Row Index'!AA37)="",IF(INDEX('RAW DATA'!$AB:$AB,'Row Index'!AA37)="",INDEX('RAW DATA'!$L:$L,'Row Index'!AA37),INDEX('RAW DATA'!$AB:$AB,'Row Index'!AA37)),INDEX('RAW DATA'!$O:$O,'Row Index'!AA37)))</f>
        <v>⏳</v>
      </c>
      <c r="AB97" s="17" t="n">
        <f aca="false">IF('Row Index'!AB37="","✗",IF(INDEX('RAW DATA'!$O:$O,'Row Index'!AB37)="",IF(INDEX('RAW DATA'!$AB:$AB,'Row Index'!AB37)="",INDEX('RAW DATA'!$L:$L,'Row Index'!AB37),INDEX('RAW DATA'!$AB:$AB,'Row Index'!AB37)),INDEX('RAW DATA'!$O:$O,'Row Index'!AB37)))</f>
        <v>49.7539074927926</v>
      </c>
      <c r="AC97" s="17" t="n">
        <f aca="false">IF('Row Index'!AC37="","✗",IF(INDEX('RAW DATA'!$O:$O,'Row Index'!AC37)="",IF(INDEX('RAW DATA'!$AB:$AB,'Row Index'!AC37)="",INDEX('RAW DATA'!$L:$L,'Row Index'!AC37),INDEX('RAW DATA'!$AB:$AB,'Row Index'!AC37)),INDEX('RAW DATA'!$O:$O,'Row Index'!AC37)))</f>
        <v>51.3844772399441</v>
      </c>
      <c r="AD97" s="17" t="n">
        <f aca="false">IF('Row Index'!AD37="","✗",IF(INDEX('RAW DATA'!$O:$O,'Row Index'!AD37)="",IF(INDEX('RAW DATA'!$AB:$AB,'Row Index'!AD37)="",INDEX('RAW DATA'!$L:$L,'Row Index'!AD37),INDEX('RAW DATA'!$AB:$AB,'Row Index'!AD37)),INDEX('RAW DATA'!$O:$O,'Row Index'!AD37)))</f>
        <v>51.9338112890622</v>
      </c>
      <c r="AE97" s="29" t="n">
        <f aca="false">IF('Row Index'!AE37="","✗",IF(INDEX('RAW DATA'!$O:$O,'Row Index'!AE37)="",IF(INDEX('RAW DATA'!$AB:$AB,'Row Index'!AE37)="",INDEX('RAW DATA'!$L:$L,'Row Index'!AE37),INDEX('RAW DATA'!$AB:$AB,'Row Index'!AE37)),INDEX('RAW DATA'!$O:$O,'Row Index'!AE37)))</f>
        <v>54.0308767726478</v>
      </c>
      <c r="AF97" s="29" t="n">
        <f aca="false">IF('Row Index'!AF37="","✗",IF(INDEX('RAW DATA'!$O:$O,'Row Index'!AF37)="",IF(INDEX('RAW DATA'!$AB:$AB,'Row Index'!AF37)="",INDEX('RAW DATA'!$L:$L,'Row Index'!AF37),INDEX('RAW DATA'!$AB:$AB,'Row Index'!AF37)),INDEX('RAW DATA'!$O:$O,'Row Index'!AF37)))</f>
        <v>57.3490746695151</v>
      </c>
      <c r="AG97" s="17" t="n">
        <f aca="false">IF('Row Index'!AG37="","✗",IF(INDEX('RAW DATA'!$O:$O,'Row Index'!AG37)="",IF(INDEX('RAW DATA'!$AB:$AB,'Row Index'!AG37)="",INDEX('RAW DATA'!$L:$L,'Row Index'!AG37),INDEX('RAW DATA'!$AB:$AB,'Row Index'!AG37)),INDEX('RAW DATA'!$O:$O,'Row Index'!AG37)))</f>
        <v>56.767696378675</v>
      </c>
      <c r="AH97" s="17" t="n">
        <f aca="false">IF('Row Index'!AH37="","✗",IF(INDEX('RAW DATA'!$O:$O,'Row Index'!AH37)="",IF(INDEX('RAW DATA'!$AB:$AB,'Row Index'!AH37)="",INDEX('RAW DATA'!$L:$L,'Row Index'!AH37),INDEX('RAW DATA'!$AB:$AB,'Row Index'!AH37)),INDEX('RAW DATA'!$O:$O,'Row Index'!AH37)))</f>
        <v>60.1049969958532</v>
      </c>
      <c r="AI97" s="17" t="n">
        <f aca="false">IF('Row Index'!AI37="","✗",IF(INDEX('RAW DATA'!$O:$O,'Row Index'!AI37)="",IF(INDEX('RAW DATA'!$AB:$AB,'Row Index'!AI37)="",INDEX('RAW DATA'!$L:$L,'Row Index'!AI37),INDEX('RAW DATA'!$AB:$AB,'Row Index'!AI37)),INDEX('RAW DATA'!$O:$O,'Row Index'!AI37)))</f>
        <v>61.4962582617293</v>
      </c>
      <c r="AJ97" s="29" t="n">
        <f aca="false">IF('Row Index'!AJ37="","✗",IF(INDEX('RAW DATA'!$O:$O,'Row Index'!AJ37)="",IF(INDEX('RAW DATA'!$AB:$AB,'Row Index'!AJ37)="",INDEX('RAW DATA'!$L:$L,'Row Index'!AJ37),INDEX('RAW DATA'!$AB:$AB,'Row Index'!AJ37)),INDEX('RAW DATA'!$O:$O,'Row Index'!AJ37)))</f>
        <v>62.2651900599034</v>
      </c>
      <c r="AK97" s="17" t="n">
        <f aca="false">IF('Row Index'!AK37="","✗",IF(INDEX('RAW DATA'!$O:$O,'Row Index'!AK37)="",IF(INDEX('RAW DATA'!$AB:$AB,'Row Index'!AK37)="",INDEX('RAW DATA'!$L:$L,'Row Index'!AK37),INDEX('RAW DATA'!$AB:$AB,'Row Index'!AK37)),INDEX('RAW DATA'!$O:$O,'Row Index'!AK37)))</f>
        <v>63.2833589608276</v>
      </c>
      <c r="AL97" s="17" t="n">
        <f aca="false">IF('Row Index'!AL37="","✗",IF(INDEX('RAW DATA'!$O:$O,'Row Index'!AL37)="",IF(INDEX('RAW DATA'!$AB:$AB,'Row Index'!AL37)="",INDEX('RAW DATA'!$L:$L,'Row Index'!AL37),INDEX('RAW DATA'!$AB:$AB,'Row Index'!AL37)),INDEX('RAW DATA'!$O:$O,'Row Index'!AL37)))</f>
        <v>65.4918509301569</v>
      </c>
      <c r="AM97" s="17" t="n">
        <f aca="false">IF('Row Index'!AM37="","✗",IF(INDEX('RAW DATA'!$O:$O,'Row Index'!AM37)="",IF(INDEX('RAW DATA'!$AB:$AB,'Row Index'!AM37)="",INDEX('RAW DATA'!$L:$L,'Row Index'!AM37),INDEX('RAW DATA'!$AB:$AB,'Row Index'!AM37)),INDEX('RAW DATA'!$O:$O,'Row Index'!AM37)))</f>
        <v>63.418552271723</v>
      </c>
      <c r="AN97" s="17" t="n">
        <f aca="false">IF('Row Index'!AN37="","✗",IF(INDEX('RAW DATA'!$O:$O,'Row Index'!AN37)="",IF(INDEX('RAW DATA'!$AB:$AB,'Row Index'!AN37)="",INDEX('RAW DATA'!$L:$L,'Row Index'!AN37),INDEX('RAW DATA'!$AB:$AB,'Row Index'!AN37)),INDEX('RAW DATA'!$O:$O,'Row Index'!AN37)))</f>
        <v>65.9507417047836</v>
      </c>
      <c r="AO97" s="17" t="n">
        <f aca="false">IF('Row Index'!AO37="","✗",IF(INDEX('RAW DATA'!$O:$O,'Row Index'!AO37)="",IF(INDEX('RAW DATA'!$AB:$AB,'Row Index'!AO37)="",INDEX('RAW DATA'!$L:$L,'Row Index'!AO37),INDEX('RAW DATA'!$AB:$AB,'Row Index'!AO37)),INDEX('RAW DATA'!$O:$O,'Row Index'!AO37)))</f>
        <v>66.5110494767844</v>
      </c>
      <c r="AP97" s="17" t="n">
        <f aca="false">IF('Row Index'!AP37="","✗",IF(INDEX('RAW DATA'!$O:$O,'Row Index'!AP37)="",IF(INDEX('RAW DATA'!$AB:$AB,'Row Index'!AP37)="",INDEX('RAW DATA'!$L:$L,'Row Index'!AP37),INDEX('RAW DATA'!$AB:$AB,'Row Index'!AP37)),INDEX('RAW DATA'!$O:$O,'Row Index'!AP37)))</f>
        <v>67.1425798809737</v>
      </c>
      <c r="AQ97" s="17" t="n">
        <f aca="false">IF('Row Index'!AQ37="","✗",IF(INDEX('RAW DATA'!$O:$O,'Row Index'!AQ37)="",IF(INDEX('RAW DATA'!$AB:$AB,'Row Index'!AQ37)="",INDEX('RAW DATA'!$L:$L,'Row Index'!AQ37),INDEX('RAW DATA'!$AB:$AB,'Row Index'!AQ37)),INDEX('RAW DATA'!$O:$O,'Row Index'!AQ37)))</f>
        <v>67.9077398146885</v>
      </c>
    </row>
    <row r="98" customFormat="false" ht="15" hidden="false" customHeight="false" outlineLevel="0" collapsed="false">
      <c r="A98" s="32" t="s">
        <v>271</v>
      </c>
      <c r="B98" s="33" t="s">
        <v>248</v>
      </c>
      <c r="C98" s="17" t="n">
        <f aca="false">IF('Row Index'!C38="","✗",IF(INDEX('RAW DATA'!$O:$O,'Row Index'!C38)="",IF(INDEX('RAW DATA'!$AB:$AB,'Row Index'!C38)="",INDEX('RAW DATA'!$L:$L,'Row Index'!C38),INDEX('RAW DATA'!$AB:$AB,'Row Index'!C38)),INDEX('RAW DATA'!$O:$O,'Row Index'!C38)))</f>
        <v>34.6437363020119</v>
      </c>
      <c r="D98" s="17" t="n">
        <f aca="false">IF('Row Index'!D38="","✗",IF(INDEX('RAW DATA'!$O:$O,'Row Index'!D38)="",IF(INDEX('RAW DATA'!$AB:$AB,'Row Index'!D38)="",INDEX('RAW DATA'!$L:$L,'Row Index'!D38),INDEX('RAW DATA'!$AB:$AB,'Row Index'!D38)),INDEX('RAW DATA'!$O:$O,'Row Index'!D38)))</f>
        <v>33.6927904413824</v>
      </c>
      <c r="E98" s="17" t="n">
        <f aca="false">IF('Row Index'!E38="","✗",IF(INDEX('RAW DATA'!$O:$O,'Row Index'!E38)="",IF(INDEX('RAW DATA'!$AB:$AB,'Row Index'!E38)="",INDEX('RAW DATA'!$L:$L,'Row Index'!E38),INDEX('RAW DATA'!$AB:$AB,'Row Index'!E38)),INDEX('RAW DATA'!$O:$O,'Row Index'!E38)))</f>
        <v>36.0978798247754</v>
      </c>
      <c r="F98" s="17" t="n">
        <f aca="false">IF('Row Index'!F38="","✗",IF(INDEX('RAW DATA'!$O:$O,'Row Index'!F38)="",IF(INDEX('RAW DATA'!$AB:$AB,'Row Index'!F38)="",INDEX('RAW DATA'!$L:$L,'Row Index'!F38),INDEX('RAW DATA'!$AB:$AB,'Row Index'!F38)),INDEX('RAW DATA'!$O:$O,'Row Index'!F38)))</f>
        <v>31.0989663451518</v>
      </c>
      <c r="G98" s="18" t="n">
        <f aca="false">IF('Row Index'!G38="","✗",IF(INDEX('RAW DATA'!$O:$O,'Row Index'!G38)="",IF(INDEX('RAW DATA'!$AB:$AB,'Row Index'!G38)="",INDEX('RAW DATA'!$L:$L,'Row Index'!G38),INDEX('RAW DATA'!$AB:$AB,'Row Index'!G38)),INDEX('RAW DATA'!$O:$O,'Row Index'!G38)))</f>
        <v>35.8080097023845</v>
      </c>
      <c r="H98" s="17" t="n">
        <f aca="false">IF('Row Index'!H38="","✗",IF(INDEX('RAW DATA'!$O:$O,'Row Index'!H38)="",IF(INDEX('RAW DATA'!$AB:$AB,'Row Index'!H38)="",INDEX('RAW DATA'!$L:$L,'Row Index'!H38),INDEX('RAW DATA'!$AB:$AB,'Row Index'!H38)),INDEX('RAW DATA'!$O:$O,'Row Index'!H38)))</f>
        <v>34.7700899401843</v>
      </c>
      <c r="I98" s="17" t="n">
        <f aca="false">IF('Row Index'!I38="","✗",IF(INDEX('RAW DATA'!$O:$O,'Row Index'!I38)="",IF(INDEX('RAW DATA'!$AB:$AB,'Row Index'!I38)="",INDEX('RAW DATA'!$L:$L,'Row Index'!I38),INDEX('RAW DATA'!$AB:$AB,'Row Index'!I38)),INDEX('RAW DATA'!$O:$O,'Row Index'!I38)))</f>
        <v>35.643032092779</v>
      </c>
      <c r="J98" s="17" t="n">
        <f aca="false">IF('Row Index'!J38="","✗",IF(INDEX('RAW DATA'!$O:$O,'Row Index'!J38)="",IF(INDEX('RAW DATA'!$AB:$AB,'Row Index'!J38)="",INDEX('RAW DATA'!$L:$L,'Row Index'!J38),INDEX('RAW DATA'!$AB:$AB,'Row Index'!J38)),INDEX('RAW DATA'!$O:$O,'Row Index'!J38)))</f>
        <v>33.1088092997285</v>
      </c>
      <c r="K98" s="17" t="n">
        <f aca="false">IF('Row Index'!K38="","✗",IF(INDEX('RAW DATA'!$O:$O,'Row Index'!K38)="",IF(INDEX('RAW DATA'!$AB:$AB,'Row Index'!K38)="",INDEX('RAW DATA'!$L:$L,'Row Index'!K38),INDEX('RAW DATA'!$AB:$AB,'Row Index'!K38)),INDEX('RAW DATA'!$O:$O,'Row Index'!K38)))</f>
        <v>38.8313014337002</v>
      </c>
      <c r="L98" s="17" t="n">
        <f aca="false">IF('Row Index'!L38="","✗",IF(INDEX('RAW DATA'!$O:$O,'Row Index'!L38)="",IF(INDEX('RAW DATA'!$AB:$AB,'Row Index'!L38)="",INDEX('RAW DATA'!$L:$L,'Row Index'!L38),INDEX('RAW DATA'!$AB:$AB,'Row Index'!L38)),INDEX('RAW DATA'!$O:$O,'Row Index'!L38)))</f>
        <v>33.2409010742589</v>
      </c>
      <c r="M98" s="17" t="n">
        <f aca="false">IF('Row Index'!M38="","✗",IF(INDEX('RAW DATA'!$O:$O,'Row Index'!M38)="",IF(INDEX('RAW DATA'!$AB:$AB,'Row Index'!M38)="",INDEX('RAW DATA'!$L:$L,'Row Index'!M38),INDEX('RAW DATA'!$AB:$AB,'Row Index'!M38)),INDEX('RAW DATA'!$O:$O,'Row Index'!M38)))</f>
        <v>37.4353002175472</v>
      </c>
      <c r="N98" s="17" t="n">
        <f aca="false">IF('Row Index'!N38="","✗",IF(INDEX('RAW DATA'!$O:$O,'Row Index'!N38)="",IF(INDEX('RAW DATA'!$AB:$AB,'Row Index'!N38)="",INDEX('RAW DATA'!$L:$L,'Row Index'!N38),INDEX('RAW DATA'!$AB:$AB,'Row Index'!N38)),INDEX('RAW DATA'!$O:$O,'Row Index'!N38)))</f>
        <v>38.2782055760898</v>
      </c>
      <c r="O98" s="17" t="n">
        <f aca="false">IF('Row Index'!O38="","✗",IF(INDEX('RAW DATA'!$O:$O,'Row Index'!O38)="",IF(INDEX('RAW DATA'!$AB:$AB,'Row Index'!O38)="",INDEX('RAW DATA'!$L:$L,'Row Index'!O38),INDEX('RAW DATA'!$AB:$AB,'Row Index'!O38)),INDEX('RAW DATA'!$O:$O,'Row Index'!O38)))</f>
        <v>37.3557673739245</v>
      </c>
      <c r="P98" s="17" t="n">
        <f aca="false">IF('Row Index'!P38="","✗",IF(INDEX('RAW DATA'!$O:$O,'Row Index'!P38)="",IF(INDEX('RAW DATA'!$AB:$AB,'Row Index'!P38)="",INDEX('RAW DATA'!$L:$L,'Row Index'!P38),INDEX('RAW DATA'!$AB:$AB,'Row Index'!P38)),INDEX('RAW DATA'!$O:$O,'Row Index'!P38)))</f>
        <v>36.5246363941275</v>
      </c>
      <c r="Q98" s="17" t="n">
        <f aca="false">IF('Row Index'!Q38="","✗",IF(INDEX('RAW DATA'!$O:$O,'Row Index'!Q38)="",IF(INDEX('RAW DATA'!$AB:$AB,'Row Index'!Q38)="",INDEX('RAW DATA'!$L:$L,'Row Index'!Q38),INDEX('RAW DATA'!$AB:$AB,'Row Index'!Q38)),INDEX('RAW DATA'!$O:$O,'Row Index'!Q38)))</f>
        <v>37.8192871726468</v>
      </c>
      <c r="R98" s="17" t="n">
        <f aca="false">IF('Row Index'!R38="","✗",IF(INDEX('RAW DATA'!$O:$O,'Row Index'!R38)="",IF(INDEX('RAW DATA'!$AB:$AB,'Row Index'!R38)="",INDEX('RAW DATA'!$L:$L,'Row Index'!R38),INDEX('RAW DATA'!$AB:$AB,'Row Index'!R38)),INDEX('RAW DATA'!$O:$O,'Row Index'!R38)))</f>
        <v>38.8754833229637</v>
      </c>
      <c r="S98" s="17" t="n">
        <f aca="false">IF('Row Index'!S38="","✗",IF(INDEX('RAW DATA'!$O:$O,'Row Index'!S38)="",IF(INDEX('RAW DATA'!$AB:$AB,'Row Index'!S38)="",INDEX('RAW DATA'!$L:$L,'Row Index'!S38),INDEX('RAW DATA'!$AB:$AB,'Row Index'!S38)),INDEX('RAW DATA'!$O:$O,'Row Index'!S38)))</f>
        <v>38.6206901831413</v>
      </c>
      <c r="T98" s="17" t="n">
        <f aca="false">IF('Row Index'!T38="","✗",IF(INDEX('RAW DATA'!$O:$O,'Row Index'!T38)="",IF(INDEX('RAW DATA'!$AB:$AB,'Row Index'!T38)="",INDEX('RAW DATA'!$L:$L,'Row Index'!T38),INDEX('RAW DATA'!$AB:$AB,'Row Index'!T38)),INDEX('RAW DATA'!$O:$O,'Row Index'!T38)))</f>
        <v>37.4404969079776</v>
      </c>
      <c r="U98" s="17" t="n">
        <f aca="false">IF('Row Index'!U38="","✗",IF(INDEX('RAW DATA'!$O:$O,'Row Index'!U38)="",IF(INDEX('RAW DATA'!$AB:$AB,'Row Index'!U38)="",INDEX('RAW DATA'!$L:$L,'Row Index'!U38),INDEX('RAW DATA'!$AB:$AB,'Row Index'!U38)),INDEX('RAW DATA'!$O:$O,'Row Index'!U38)))</f>
        <v>40.8212180942698</v>
      </c>
      <c r="V98" s="17" t="n">
        <f aca="false">IF('Row Index'!V38="","✗",IF(INDEX('RAW DATA'!$O:$O,'Row Index'!V38)="",IF(INDEX('RAW DATA'!$AB:$AB,'Row Index'!V38)="",INDEX('RAW DATA'!$L:$L,'Row Index'!V38),INDEX('RAW DATA'!$AB:$AB,'Row Index'!V38)),INDEX('RAW DATA'!$O:$O,'Row Index'!V38)))</f>
        <v>40.6615096338948</v>
      </c>
      <c r="W98" s="17" t="n">
        <f aca="false">IF('Row Index'!W38="","✗",IF(INDEX('RAW DATA'!$O:$O,'Row Index'!W38)="",IF(INDEX('RAW DATA'!$AB:$AB,'Row Index'!W38)="",INDEX('RAW DATA'!$L:$L,'Row Index'!W38),INDEX('RAW DATA'!$AB:$AB,'Row Index'!W38)),INDEX('RAW DATA'!$O:$O,'Row Index'!W38)))</f>
        <v>39.2932398636931</v>
      </c>
      <c r="X98" s="18" t="n">
        <f aca="false">IF('Row Index'!X38="","✗",IF(INDEX('RAW DATA'!$O:$O,'Row Index'!X38)="",IF(INDEX('RAW DATA'!$AB:$AB,'Row Index'!X38)="",INDEX('RAW DATA'!$L:$L,'Row Index'!X38),INDEX('RAW DATA'!$AB:$AB,'Row Index'!X38)),INDEX('RAW DATA'!$O:$O,'Row Index'!X38)))</f>
        <v>40.3721306904553</v>
      </c>
      <c r="Y98" s="17" t="n">
        <f aca="false">IF('Row Index'!Y38="","✗",IF(INDEX('RAW DATA'!$O:$O,'Row Index'!Y38)="",IF(INDEX('RAW DATA'!$AB:$AB,'Row Index'!Y38)="",INDEX('RAW DATA'!$L:$L,'Row Index'!Y38),INDEX('RAW DATA'!$AB:$AB,'Row Index'!Y38)),INDEX('RAW DATA'!$O:$O,'Row Index'!Y38)))</f>
        <v>41.8627490300518</v>
      </c>
      <c r="Z98" s="18" t="n">
        <f aca="false">IF('Row Index'!Z38="","✗",IF(INDEX('RAW DATA'!$O:$O,'Row Index'!Z38)="",IF(INDEX('RAW DATA'!$AB:$AB,'Row Index'!Z38)="",INDEX('RAW DATA'!$L:$L,'Row Index'!Z38),INDEX('RAW DATA'!$AB:$AB,'Row Index'!Z38)),INDEX('RAW DATA'!$O:$O,'Row Index'!Z38)))</f>
        <v>41.89259183778</v>
      </c>
      <c r="AA98" s="19" t="str">
        <f aca="false">IF('Row Index'!AA38="","⏳",IF(INDEX('RAW DATA'!$O:$O,'Row Index'!AA38)="",IF(INDEX('RAW DATA'!$AB:$AB,'Row Index'!AA38)="",INDEX('RAW DATA'!$L:$L,'Row Index'!AA38),INDEX('RAW DATA'!$AB:$AB,'Row Index'!AA38)),INDEX('RAW DATA'!$O:$O,'Row Index'!AA38)))</f>
        <v>⏳</v>
      </c>
      <c r="AB98" s="17" t="n">
        <f aca="false">IF('Row Index'!AB38="","✗",IF(INDEX('RAW DATA'!$O:$O,'Row Index'!AB38)="",IF(INDEX('RAW DATA'!$AB:$AB,'Row Index'!AB38)="",INDEX('RAW DATA'!$L:$L,'Row Index'!AB38),INDEX('RAW DATA'!$AB:$AB,'Row Index'!AB38)),INDEX('RAW DATA'!$O:$O,'Row Index'!AB38)))</f>
        <v>42.0127138714956</v>
      </c>
      <c r="AC98" s="17" t="n">
        <f aca="false">IF('Row Index'!AC38="","✗",IF(INDEX('RAW DATA'!$O:$O,'Row Index'!AC38)="",IF(INDEX('RAW DATA'!$AB:$AB,'Row Index'!AC38)="",INDEX('RAW DATA'!$L:$L,'Row Index'!AC38),INDEX('RAW DATA'!$AB:$AB,'Row Index'!AC38)),INDEX('RAW DATA'!$O:$O,'Row Index'!AC38)))</f>
        <v>44.4756484687287</v>
      </c>
      <c r="AD98" s="17" t="n">
        <f aca="false">IF('Row Index'!AD38="","✗",IF(INDEX('RAW DATA'!$O:$O,'Row Index'!AD38)="",IF(INDEX('RAW DATA'!$AB:$AB,'Row Index'!AD38)="",INDEX('RAW DATA'!$L:$L,'Row Index'!AD38),INDEX('RAW DATA'!$AB:$AB,'Row Index'!AD38)),INDEX('RAW DATA'!$O:$O,'Row Index'!AD38)))</f>
        <v>45.1227622232939</v>
      </c>
      <c r="AE98" s="17" t="n">
        <f aca="false">IF('Row Index'!AE38="","✗",IF(INDEX('RAW DATA'!$O:$O,'Row Index'!AE38)="",IF(INDEX('RAW DATA'!$AB:$AB,'Row Index'!AE38)="",INDEX('RAW DATA'!$L:$L,'Row Index'!AE38),INDEX('RAW DATA'!$AB:$AB,'Row Index'!AE38)),INDEX('RAW DATA'!$O:$O,'Row Index'!AE38)))</f>
        <v>45.7964468559952</v>
      </c>
      <c r="AF98" s="17" t="n">
        <f aca="false">IF('Row Index'!AF38="","✗",IF(INDEX('RAW DATA'!$O:$O,'Row Index'!AF38)="",IF(INDEX('RAW DATA'!$AB:$AB,'Row Index'!AF38)="",INDEX('RAW DATA'!$L:$L,'Row Index'!AF38),INDEX('RAW DATA'!$AB:$AB,'Row Index'!AF38)),INDEX('RAW DATA'!$O:$O,'Row Index'!AF38)))</f>
        <v>48.8795779403759</v>
      </c>
      <c r="AG98" s="17" t="n">
        <f aca="false">IF('Row Index'!AG38="","✗",IF(INDEX('RAW DATA'!$O:$O,'Row Index'!AG38)="",IF(INDEX('RAW DATA'!$AB:$AB,'Row Index'!AG38)="",INDEX('RAW DATA'!$L:$L,'Row Index'!AG38),INDEX('RAW DATA'!$AB:$AB,'Row Index'!AG38)),INDEX('RAW DATA'!$O:$O,'Row Index'!AG38)))</f>
        <v>47.1207715173361</v>
      </c>
      <c r="AH98" s="17" t="n">
        <f aca="false">IF('Row Index'!AH38="","✗",IF(INDEX('RAW DATA'!$O:$O,'Row Index'!AH38)="",IF(INDEX('RAW DATA'!$AB:$AB,'Row Index'!AH38)="",INDEX('RAW DATA'!$L:$L,'Row Index'!AH38),INDEX('RAW DATA'!$AB:$AB,'Row Index'!AH38)),INDEX('RAW DATA'!$O:$O,'Row Index'!AH38)))</f>
        <v>50.0677024031899</v>
      </c>
      <c r="AI98" s="17" t="n">
        <f aca="false">IF('Row Index'!AI38="","✗",IF(INDEX('RAW DATA'!$O:$O,'Row Index'!AI38)="",IF(INDEX('RAW DATA'!$AB:$AB,'Row Index'!AI38)="",INDEX('RAW DATA'!$L:$L,'Row Index'!AI38),INDEX('RAW DATA'!$AB:$AB,'Row Index'!AI38)),INDEX('RAW DATA'!$O:$O,'Row Index'!AI38)))</f>
        <v>52.2161390871587</v>
      </c>
      <c r="AJ98" s="17" t="n">
        <f aca="false">IF('Row Index'!AJ38="","✗",IF(INDEX('RAW DATA'!$O:$O,'Row Index'!AJ38)="",IF(INDEX('RAW DATA'!$AB:$AB,'Row Index'!AJ38)="",INDEX('RAW DATA'!$L:$L,'Row Index'!AJ38),INDEX('RAW DATA'!$AB:$AB,'Row Index'!AJ38)),INDEX('RAW DATA'!$O:$O,'Row Index'!AJ38)))</f>
        <v>52.6744682337631</v>
      </c>
      <c r="AK98" s="17" t="n">
        <f aca="false">IF('Row Index'!AK38="","✗",IF(INDEX('RAW DATA'!$O:$O,'Row Index'!AK38)="",IF(INDEX('RAW DATA'!$AB:$AB,'Row Index'!AK38)="",INDEX('RAW DATA'!$L:$L,'Row Index'!AK38),INDEX('RAW DATA'!$AB:$AB,'Row Index'!AK38)),INDEX('RAW DATA'!$O:$O,'Row Index'!AK38)))</f>
        <v>55.3481887873997</v>
      </c>
      <c r="AL98" s="17" t="n">
        <f aca="false">IF('Row Index'!AL38="","✗",IF(INDEX('RAW DATA'!$O:$O,'Row Index'!AL38)="",IF(INDEX('RAW DATA'!$AB:$AB,'Row Index'!AL38)="",INDEX('RAW DATA'!$L:$L,'Row Index'!AL38),INDEX('RAW DATA'!$AB:$AB,'Row Index'!AL38)),INDEX('RAW DATA'!$O:$O,'Row Index'!AL38)))</f>
        <v>58.484444110543</v>
      </c>
      <c r="AM98" s="17" t="n">
        <f aca="false">IF('Row Index'!AM38="","✗",IF(INDEX('RAW DATA'!$O:$O,'Row Index'!AM38)="",IF(INDEX('RAW DATA'!$AB:$AB,'Row Index'!AM38)="",INDEX('RAW DATA'!$L:$L,'Row Index'!AM38),INDEX('RAW DATA'!$AB:$AB,'Row Index'!AM38)),INDEX('RAW DATA'!$O:$O,'Row Index'!AM38)))</f>
        <v>61.6392776514981</v>
      </c>
      <c r="AN98" s="17" t="n">
        <f aca="false">IF('Row Index'!AN38="","✗",IF(INDEX('RAW DATA'!$O:$O,'Row Index'!AN38)="",IF(INDEX('RAW DATA'!$AB:$AB,'Row Index'!AN38)="",INDEX('RAW DATA'!$L:$L,'Row Index'!AN38),INDEX('RAW DATA'!$AB:$AB,'Row Index'!AN38)),INDEX('RAW DATA'!$O:$O,'Row Index'!AN38)))</f>
        <v>62.7958253706059</v>
      </c>
      <c r="AO98" s="17" t="n">
        <f aca="false">IF('Row Index'!AO38="","✗",IF(INDEX('RAW DATA'!$O:$O,'Row Index'!AO38)="",IF(INDEX('RAW DATA'!$AB:$AB,'Row Index'!AO38)="",INDEX('RAW DATA'!$L:$L,'Row Index'!AO38),INDEX('RAW DATA'!$AB:$AB,'Row Index'!AO38)),INDEX('RAW DATA'!$O:$O,'Row Index'!AO38)))</f>
        <v>64.9588215004204</v>
      </c>
      <c r="AP98" s="17" t="n">
        <f aca="false">IF('Row Index'!AP38="","✗",IF(INDEX('RAW DATA'!$O:$O,'Row Index'!AP38)="",IF(INDEX('RAW DATA'!$AB:$AB,'Row Index'!AP38)="",INDEX('RAW DATA'!$L:$L,'Row Index'!AP38),INDEX('RAW DATA'!$AB:$AB,'Row Index'!AP38)),INDEX('RAW DATA'!$O:$O,'Row Index'!AP38)))</f>
        <v>65.4523002119329</v>
      </c>
      <c r="AQ98" s="17" t="n">
        <f aca="false">IF('Row Index'!AQ38="","✗",IF(INDEX('RAW DATA'!$O:$O,'Row Index'!AQ38)="",IF(INDEX('RAW DATA'!$AB:$AB,'Row Index'!AQ38)="",INDEX('RAW DATA'!$L:$L,'Row Index'!AQ38),INDEX('RAW DATA'!$AB:$AB,'Row Index'!AQ38)),INDEX('RAW DATA'!$O:$O,'Row Index'!AQ38)))</f>
        <v>65.681371667077</v>
      </c>
    </row>
    <row r="99" customFormat="false" ht="15" hidden="false" customHeight="false" outlineLevel="0" collapsed="false">
      <c r="A99" s="32" t="s">
        <v>274</v>
      </c>
      <c r="B99" s="33" t="s">
        <v>248</v>
      </c>
      <c r="C99" s="17" t="n">
        <f aca="false">IF('Row Index'!C39="","✗",IF(INDEX('RAW DATA'!$O:$O,'Row Index'!C39)="",IF(INDEX('RAW DATA'!$AB:$AB,'Row Index'!C39)="",INDEX('RAW DATA'!$L:$L,'Row Index'!C39),INDEX('RAW DATA'!$AB:$AB,'Row Index'!C39)),INDEX('RAW DATA'!$O:$O,'Row Index'!C39)))</f>
        <v>33.1194890079979</v>
      </c>
      <c r="D99" s="17" t="n">
        <f aca="false">IF('Row Index'!D39="","✗",IF(INDEX('RAW DATA'!$O:$O,'Row Index'!D39)="",IF(INDEX('RAW DATA'!$AB:$AB,'Row Index'!D39)="",INDEX('RAW DATA'!$L:$L,'Row Index'!D39),INDEX('RAW DATA'!$AB:$AB,'Row Index'!D39)),INDEX('RAW DATA'!$O:$O,'Row Index'!D39)))</f>
        <v>32.924768380626</v>
      </c>
      <c r="E99" s="17" t="n">
        <f aca="false">IF('Row Index'!E39="","✗",IF(INDEX('RAW DATA'!$O:$O,'Row Index'!E39)="",IF(INDEX('RAW DATA'!$AB:$AB,'Row Index'!E39)="",INDEX('RAW DATA'!$L:$L,'Row Index'!E39),INDEX('RAW DATA'!$AB:$AB,'Row Index'!E39)),INDEX('RAW DATA'!$O:$O,'Row Index'!E39)))</f>
        <v>35.8734124058836</v>
      </c>
      <c r="F99" s="17" t="n">
        <f aca="false">IF('Row Index'!F39="","✗",IF(INDEX('RAW DATA'!$O:$O,'Row Index'!F39)="",IF(INDEX('RAW DATA'!$AB:$AB,'Row Index'!F39)="",INDEX('RAW DATA'!$L:$L,'Row Index'!F39),INDEX('RAW DATA'!$AB:$AB,'Row Index'!F39)),INDEX('RAW DATA'!$O:$O,'Row Index'!F39)))</f>
        <v>31.8800926945619</v>
      </c>
      <c r="G99" s="18" t="n">
        <f aca="false">IF('Row Index'!G39="","✗",IF(INDEX('RAW DATA'!$O:$O,'Row Index'!G39)="",IF(INDEX('RAW DATA'!$AB:$AB,'Row Index'!G39)="",INDEX('RAW DATA'!$L:$L,'Row Index'!G39),INDEX('RAW DATA'!$AB:$AB,'Row Index'!G39)),INDEX('RAW DATA'!$O:$O,'Row Index'!G39)))</f>
        <v>37.4921253951198</v>
      </c>
      <c r="H99" s="17" t="n">
        <f aca="false">IF('Row Index'!H39="","✗",IF(INDEX('RAW DATA'!$O:$O,'Row Index'!H39)="",IF(INDEX('RAW DATA'!$AB:$AB,'Row Index'!H39)="",INDEX('RAW DATA'!$L:$L,'Row Index'!H39),INDEX('RAW DATA'!$AB:$AB,'Row Index'!H39)),INDEX('RAW DATA'!$O:$O,'Row Index'!H39)))</f>
        <v>33.9361438948638</v>
      </c>
      <c r="I99" s="17" t="n">
        <f aca="false">IF('Row Index'!I39="","✗",IF(INDEX('RAW DATA'!$O:$O,'Row Index'!I39)="",IF(INDEX('RAW DATA'!$AB:$AB,'Row Index'!I39)="",INDEX('RAW DATA'!$L:$L,'Row Index'!I39),INDEX('RAW DATA'!$AB:$AB,'Row Index'!I39)),INDEX('RAW DATA'!$O:$O,'Row Index'!I39)))</f>
        <v>33.577299820135</v>
      </c>
      <c r="J99" s="17" t="n">
        <f aca="false">IF('Row Index'!J39="","✗",IF(INDEX('RAW DATA'!$O:$O,'Row Index'!J39)="",IF(INDEX('RAW DATA'!$AB:$AB,'Row Index'!J39)="",INDEX('RAW DATA'!$L:$L,'Row Index'!J39),INDEX('RAW DATA'!$AB:$AB,'Row Index'!J39)),INDEX('RAW DATA'!$O:$O,'Row Index'!J39)))</f>
        <v>33.9783545615329</v>
      </c>
      <c r="K99" s="17" t="n">
        <f aca="false">IF('Row Index'!K39="","✗",IF(INDEX('RAW DATA'!$O:$O,'Row Index'!K39)="",IF(INDEX('RAW DATA'!$AB:$AB,'Row Index'!K39)="",INDEX('RAW DATA'!$L:$L,'Row Index'!K39),INDEX('RAW DATA'!$AB:$AB,'Row Index'!K39)),INDEX('RAW DATA'!$O:$O,'Row Index'!K39)))</f>
        <v>38.9126695892772</v>
      </c>
      <c r="L99" s="17" t="n">
        <f aca="false">IF('Row Index'!L39="","✗",IF(INDEX('RAW DATA'!$O:$O,'Row Index'!L39)="",IF(INDEX('RAW DATA'!$AB:$AB,'Row Index'!L39)="",INDEX('RAW DATA'!$L:$L,'Row Index'!L39),INDEX('RAW DATA'!$AB:$AB,'Row Index'!L39)),INDEX('RAW DATA'!$O:$O,'Row Index'!L39)))</f>
        <v>33.2494160312104</v>
      </c>
      <c r="M99" s="17" t="n">
        <f aca="false">IF('Row Index'!M39="","✗",IF(INDEX('RAW DATA'!$O:$O,'Row Index'!M39)="",IF(INDEX('RAW DATA'!$AB:$AB,'Row Index'!M39)="",INDEX('RAW DATA'!$L:$L,'Row Index'!M39),INDEX('RAW DATA'!$AB:$AB,'Row Index'!M39)),INDEX('RAW DATA'!$O:$O,'Row Index'!M39)))</f>
        <v>36.8483883721667</v>
      </c>
      <c r="N99" s="17" t="n">
        <f aca="false">IF('Row Index'!N39="","✗",IF(INDEX('RAW DATA'!$O:$O,'Row Index'!N39)="",IF(INDEX('RAW DATA'!$AB:$AB,'Row Index'!N39)="",INDEX('RAW DATA'!$L:$L,'Row Index'!N39),INDEX('RAW DATA'!$AB:$AB,'Row Index'!N39)),INDEX('RAW DATA'!$O:$O,'Row Index'!N39)))</f>
        <v>37.5177145742382</v>
      </c>
      <c r="O99" s="17" t="n">
        <f aca="false">IF('Row Index'!O39="","✗",IF(INDEX('RAW DATA'!$O:$O,'Row Index'!O39)="",IF(INDEX('RAW DATA'!$AB:$AB,'Row Index'!O39)="",INDEX('RAW DATA'!$L:$L,'Row Index'!O39),INDEX('RAW DATA'!$AB:$AB,'Row Index'!O39)),INDEX('RAW DATA'!$O:$O,'Row Index'!O39)))</f>
        <v>37.596749747009</v>
      </c>
      <c r="P99" s="17" t="n">
        <f aca="false">IF('Row Index'!P39="","✗",IF(INDEX('RAW DATA'!$O:$O,'Row Index'!P39)="",IF(INDEX('RAW DATA'!$AB:$AB,'Row Index'!P39)="",INDEX('RAW DATA'!$L:$L,'Row Index'!P39),INDEX('RAW DATA'!$AB:$AB,'Row Index'!P39)),INDEX('RAW DATA'!$O:$O,'Row Index'!P39)))</f>
        <v>35.0508542886727</v>
      </c>
      <c r="Q99" s="17" t="n">
        <f aca="false">IF('Row Index'!Q39="","✗",IF(INDEX('RAW DATA'!$O:$O,'Row Index'!Q39)="",IF(INDEX('RAW DATA'!$AB:$AB,'Row Index'!Q39)="",INDEX('RAW DATA'!$L:$L,'Row Index'!Q39),INDEX('RAW DATA'!$AB:$AB,'Row Index'!Q39)),INDEX('RAW DATA'!$O:$O,'Row Index'!Q39)))</f>
        <v>36.8719106177345</v>
      </c>
      <c r="R99" s="17" t="n">
        <f aca="false">IF('Row Index'!R39="","✗",IF(INDEX('RAW DATA'!$O:$O,'Row Index'!R39)="",IF(INDEX('RAW DATA'!$AB:$AB,'Row Index'!R39)="",INDEX('RAW DATA'!$L:$L,'Row Index'!R39),INDEX('RAW DATA'!$AB:$AB,'Row Index'!R39)),INDEX('RAW DATA'!$O:$O,'Row Index'!R39)))</f>
        <v>38.371438676754</v>
      </c>
      <c r="S99" s="17" t="n">
        <f aca="false">IF('Row Index'!S39="","✗",IF(INDEX('RAW DATA'!$O:$O,'Row Index'!S39)="",IF(INDEX('RAW DATA'!$AB:$AB,'Row Index'!S39)="",INDEX('RAW DATA'!$L:$L,'Row Index'!S39),INDEX('RAW DATA'!$AB:$AB,'Row Index'!S39)),INDEX('RAW DATA'!$O:$O,'Row Index'!S39)))</f>
        <v>37.1289409818698</v>
      </c>
      <c r="T99" s="17" t="n">
        <f aca="false">IF('Row Index'!T39="","✗",IF(INDEX('RAW DATA'!$O:$O,'Row Index'!T39)="",IF(INDEX('RAW DATA'!$AB:$AB,'Row Index'!T39)="",INDEX('RAW DATA'!$L:$L,'Row Index'!T39),INDEX('RAW DATA'!$AB:$AB,'Row Index'!T39)),INDEX('RAW DATA'!$O:$O,'Row Index'!T39)))</f>
        <v>36.3953299735217</v>
      </c>
      <c r="U99" s="17" t="n">
        <f aca="false">IF('Row Index'!U39="","✗",IF(INDEX('RAW DATA'!$O:$O,'Row Index'!U39)="",IF(INDEX('RAW DATA'!$AB:$AB,'Row Index'!U39)="",INDEX('RAW DATA'!$L:$L,'Row Index'!U39),INDEX('RAW DATA'!$AB:$AB,'Row Index'!U39)),INDEX('RAW DATA'!$O:$O,'Row Index'!U39)))</f>
        <v>40.5917680106957</v>
      </c>
      <c r="V99" s="17" t="n">
        <f aca="false">IF('Row Index'!V39="","✗",IF(INDEX('RAW DATA'!$O:$O,'Row Index'!V39)="",IF(INDEX('RAW DATA'!$AB:$AB,'Row Index'!V39)="",INDEX('RAW DATA'!$L:$L,'Row Index'!V39),INDEX('RAW DATA'!$AB:$AB,'Row Index'!V39)),INDEX('RAW DATA'!$O:$O,'Row Index'!V39)))</f>
        <v>41.0483876200099</v>
      </c>
      <c r="W99" s="17" t="n">
        <f aca="false">IF('Row Index'!W39="","✗",IF(INDEX('RAW DATA'!$O:$O,'Row Index'!W39)="",IF(INDEX('RAW DATA'!$AB:$AB,'Row Index'!W39)="",INDEX('RAW DATA'!$L:$L,'Row Index'!W39),INDEX('RAW DATA'!$AB:$AB,'Row Index'!W39)),INDEX('RAW DATA'!$O:$O,'Row Index'!W39)))</f>
        <v>38.1627117256476</v>
      </c>
      <c r="X99" s="18" t="n">
        <f aca="false">IF('Row Index'!X39="","✗",IF(INDEX('RAW DATA'!$O:$O,'Row Index'!X39)="",IF(INDEX('RAW DATA'!$AB:$AB,'Row Index'!X39)="",INDEX('RAW DATA'!$L:$L,'Row Index'!X39),INDEX('RAW DATA'!$AB:$AB,'Row Index'!X39)),INDEX('RAW DATA'!$O:$O,'Row Index'!X39)))</f>
        <v>40.0397567396442</v>
      </c>
      <c r="Y99" s="17" t="n">
        <f aca="false">IF('Row Index'!Y39="","✗",IF(INDEX('RAW DATA'!$O:$O,'Row Index'!Y39)="",IF(INDEX('RAW DATA'!$AB:$AB,'Row Index'!Y39)="",INDEX('RAW DATA'!$L:$L,'Row Index'!Y39),INDEX('RAW DATA'!$AB:$AB,'Row Index'!Y39)),INDEX('RAW DATA'!$O:$O,'Row Index'!Y39)))</f>
        <v>41.2066304379468</v>
      </c>
      <c r="Z99" s="18" t="n">
        <f aca="false">IF('Row Index'!Z39="","✗",IF(INDEX('RAW DATA'!$O:$O,'Row Index'!Z39)="",IF(INDEX('RAW DATA'!$AB:$AB,'Row Index'!Z39)="",INDEX('RAW DATA'!$L:$L,'Row Index'!Z39),INDEX('RAW DATA'!$AB:$AB,'Row Index'!Z39)),INDEX('RAW DATA'!$O:$O,'Row Index'!Z39)))</f>
        <v>41.7682992916521</v>
      </c>
      <c r="AA99" s="19" t="str">
        <f aca="false">IF('Row Index'!AA39="","⏳",IF(INDEX('RAW DATA'!$O:$O,'Row Index'!AA39)="",IF(INDEX('RAW DATA'!$AB:$AB,'Row Index'!AA39)="",INDEX('RAW DATA'!$L:$L,'Row Index'!AA39),INDEX('RAW DATA'!$AB:$AB,'Row Index'!AA39)),INDEX('RAW DATA'!$O:$O,'Row Index'!AA39)))</f>
        <v>⏳</v>
      </c>
      <c r="AB99" s="17" t="n">
        <f aca="false">IF('Row Index'!AB39="","✗",IF(INDEX('RAW DATA'!$O:$O,'Row Index'!AB39)="",IF(INDEX('RAW DATA'!$AB:$AB,'Row Index'!AB39)="",INDEX('RAW DATA'!$L:$L,'Row Index'!AB39),INDEX('RAW DATA'!$AB:$AB,'Row Index'!AB39)),INDEX('RAW DATA'!$O:$O,'Row Index'!AB39)))</f>
        <v>42.1845515322812</v>
      </c>
      <c r="AC99" s="17" t="n">
        <f aca="false">IF('Row Index'!AC39="","✗",IF(INDEX('RAW DATA'!$O:$O,'Row Index'!AC39)="",IF(INDEX('RAW DATA'!$AB:$AB,'Row Index'!AC39)="",INDEX('RAW DATA'!$L:$L,'Row Index'!AC39),INDEX('RAW DATA'!$AB:$AB,'Row Index'!AC39)),INDEX('RAW DATA'!$O:$O,'Row Index'!AC39)))</f>
        <v>42.4412753206029</v>
      </c>
      <c r="AD99" s="17" t="n">
        <f aca="false">IF('Row Index'!AD39="","✗",IF(INDEX('RAW DATA'!$O:$O,'Row Index'!AD39)="",IF(INDEX('RAW DATA'!$AB:$AB,'Row Index'!AD39)="",INDEX('RAW DATA'!$L:$L,'Row Index'!AD39),INDEX('RAW DATA'!$AB:$AB,'Row Index'!AD39)),INDEX('RAW DATA'!$O:$O,'Row Index'!AD39)))</f>
        <v>44.5757681433603</v>
      </c>
      <c r="AE99" s="17" t="n">
        <f aca="false">IF('Row Index'!AE39="","✗",IF(INDEX('RAW DATA'!$O:$O,'Row Index'!AE39)="",IF(INDEX('RAW DATA'!$AB:$AB,'Row Index'!AE39)="",INDEX('RAW DATA'!$L:$L,'Row Index'!AE39),INDEX('RAW DATA'!$AB:$AB,'Row Index'!AE39)),INDEX('RAW DATA'!$O:$O,'Row Index'!AE39)))</f>
        <v>46.0912735101066</v>
      </c>
      <c r="AF99" s="17" t="n">
        <f aca="false">IF('Row Index'!AF39="","✗",IF(INDEX('RAW DATA'!$O:$O,'Row Index'!AF39)="",IF(INDEX('RAW DATA'!$AB:$AB,'Row Index'!AF39)="",INDEX('RAW DATA'!$L:$L,'Row Index'!AF39),INDEX('RAW DATA'!$AB:$AB,'Row Index'!AF39)),INDEX('RAW DATA'!$O:$O,'Row Index'!AF39)))</f>
        <v>49.1349864088038</v>
      </c>
      <c r="AG99" s="17" t="n">
        <f aca="false">IF('Row Index'!AG39="","✗",IF(INDEX('RAW DATA'!$O:$O,'Row Index'!AG39)="",IF(INDEX('RAW DATA'!$AB:$AB,'Row Index'!AG39)="",INDEX('RAW DATA'!$L:$L,'Row Index'!AG39),INDEX('RAW DATA'!$AB:$AB,'Row Index'!AG39)),INDEX('RAW DATA'!$O:$O,'Row Index'!AG39)))</f>
        <v>47.3112005374775</v>
      </c>
      <c r="AH99" s="17" t="n">
        <f aca="false">IF('Row Index'!AH39="","✗",IF(INDEX('RAW DATA'!$O:$O,'Row Index'!AH39)="",IF(INDEX('RAW DATA'!$AB:$AB,'Row Index'!AH39)="",INDEX('RAW DATA'!$L:$L,'Row Index'!AH39),INDEX('RAW DATA'!$AB:$AB,'Row Index'!AH39)),INDEX('RAW DATA'!$O:$O,'Row Index'!AH39)))</f>
        <v>50.5405683743841</v>
      </c>
      <c r="AI99" s="17" t="n">
        <f aca="false">IF('Row Index'!AI39="","✗",IF(INDEX('RAW DATA'!$O:$O,'Row Index'!AI39)="",IF(INDEX('RAW DATA'!$AB:$AB,'Row Index'!AI39)="",INDEX('RAW DATA'!$L:$L,'Row Index'!AI39),INDEX('RAW DATA'!$AB:$AB,'Row Index'!AI39)),INDEX('RAW DATA'!$O:$O,'Row Index'!AI39)))</f>
        <v>53.3632098328345</v>
      </c>
      <c r="AJ99" s="17" t="n">
        <f aca="false">IF('Row Index'!AJ39="","✗",IF(INDEX('RAW DATA'!$O:$O,'Row Index'!AJ39)="",IF(INDEX('RAW DATA'!$AB:$AB,'Row Index'!AJ39)="",INDEX('RAW DATA'!$L:$L,'Row Index'!AJ39),INDEX('RAW DATA'!$AB:$AB,'Row Index'!AJ39)),INDEX('RAW DATA'!$O:$O,'Row Index'!AJ39)))</f>
        <v>53.4654727917843</v>
      </c>
      <c r="AK99" s="17" t="n">
        <f aca="false">IF('Row Index'!AK39="","✗",IF(INDEX('RAW DATA'!$O:$O,'Row Index'!AK39)="",IF(INDEX('RAW DATA'!$AB:$AB,'Row Index'!AK39)="",INDEX('RAW DATA'!$L:$L,'Row Index'!AK39),INDEX('RAW DATA'!$AB:$AB,'Row Index'!AK39)),INDEX('RAW DATA'!$O:$O,'Row Index'!AK39)))</f>
        <v>56.4736723462224</v>
      </c>
      <c r="AL99" s="17" t="n">
        <f aca="false">IF('Row Index'!AL39="","✗",IF(INDEX('RAW DATA'!$O:$O,'Row Index'!AL39)="",IF(INDEX('RAW DATA'!$AB:$AB,'Row Index'!AL39)="",INDEX('RAW DATA'!$L:$L,'Row Index'!AL39),INDEX('RAW DATA'!$AB:$AB,'Row Index'!AL39)),INDEX('RAW DATA'!$O:$O,'Row Index'!AL39)))</f>
        <v>58.6853268656752</v>
      </c>
      <c r="AM99" s="17" t="n">
        <f aca="false">IF('Row Index'!AM39="","✗",IF(INDEX('RAW DATA'!$O:$O,'Row Index'!AM39)="",IF(INDEX('RAW DATA'!$AB:$AB,'Row Index'!AM39)="",INDEX('RAW DATA'!$L:$L,'Row Index'!AM39),INDEX('RAW DATA'!$AB:$AB,'Row Index'!AM39)),INDEX('RAW DATA'!$O:$O,'Row Index'!AM39)))</f>
        <v>61.4165901638462</v>
      </c>
      <c r="AN99" s="17" t="n">
        <f aca="false">IF('Row Index'!AN39="","✗",IF(INDEX('RAW DATA'!$O:$O,'Row Index'!AN39)="",IF(INDEX('RAW DATA'!$AB:$AB,'Row Index'!AN39)="",INDEX('RAW DATA'!$L:$L,'Row Index'!AN39),INDEX('RAW DATA'!$AB:$AB,'Row Index'!AN39)),INDEX('RAW DATA'!$O:$O,'Row Index'!AN39)))</f>
        <v>62.4994918046152</v>
      </c>
      <c r="AO99" s="17" t="n">
        <f aca="false">IF('Row Index'!AO39="","✗",IF(INDEX('RAW DATA'!$O:$O,'Row Index'!AO39)="",IF(INDEX('RAW DATA'!$AB:$AB,'Row Index'!AO39)="",INDEX('RAW DATA'!$L:$L,'Row Index'!AO39),INDEX('RAW DATA'!$AB:$AB,'Row Index'!AO39)),INDEX('RAW DATA'!$O:$O,'Row Index'!AO39)))</f>
        <v>64.3920360919915</v>
      </c>
      <c r="AP99" s="17" t="n">
        <f aca="false">IF('Row Index'!AP39="","✗",IF(INDEX('RAW DATA'!$O:$O,'Row Index'!AP39)="",IF(INDEX('RAW DATA'!$AB:$AB,'Row Index'!AP39)="",INDEX('RAW DATA'!$L:$L,'Row Index'!AP39),INDEX('RAW DATA'!$AB:$AB,'Row Index'!AP39)),INDEX('RAW DATA'!$O:$O,'Row Index'!AP39)))</f>
        <v>65.4194955819189</v>
      </c>
      <c r="AQ99" s="17" t="n">
        <f aca="false">IF('Row Index'!AQ39="","✗",IF(INDEX('RAW DATA'!$O:$O,'Row Index'!AQ39)="",IF(INDEX('RAW DATA'!$AB:$AB,'Row Index'!AQ39)="",INDEX('RAW DATA'!$L:$L,'Row Index'!AQ39),INDEX('RAW DATA'!$AB:$AB,'Row Index'!AQ39)),INDEX('RAW DATA'!$O:$O,'Row Index'!AQ39)))</f>
        <v>65.5985334633286</v>
      </c>
    </row>
    <row r="100" customFormat="false" ht="15" hidden="false" customHeight="false" outlineLevel="0" collapsed="false">
      <c r="A100" s="32" t="s">
        <v>277</v>
      </c>
      <c r="B100" s="33" t="s">
        <v>248</v>
      </c>
      <c r="C100" s="17" t="n">
        <f aca="false">IF('Row Index'!C40="","✗",IF(INDEX('RAW DATA'!$O:$O,'Row Index'!C40)="",IF(INDEX('RAW DATA'!$AB:$AB,'Row Index'!C40)="",INDEX('RAW DATA'!$L:$L,'Row Index'!C40),INDEX('RAW DATA'!$AB:$AB,'Row Index'!C40)),INDEX('RAW DATA'!$O:$O,'Row Index'!C40)))</f>
        <v>36.0656876114483</v>
      </c>
      <c r="D100" s="17" t="n">
        <f aca="false">IF('Row Index'!D40="","✗",IF(INDEX('RAW DATA'!$O:$O,'Row Index'!D40)="",IF(INDEX('RAW DATA'!$AB:$AB,'Row Index'!D40)="",INDEX('RAW DATA'!$L:$L,'Row Index'!D40),INDEX('RAW DATA'!$AB:$AB,'Row Index'!D40)),INDEX('RAW DATA'!$O:$O,'Row Index'!D40)))</f>
        <v>33.4241175925975</v>
      </c>
      <c r="E100" s="17" t="n">
        <f aca="false">IF('Row Index'!E40="","✗",IF(INDEX('RAW DATA'!$O:$O,'Row Index'!E40)="",IF(INDEX('RAW DATA'!$AB:$AB,'Row Index'!E40)="",INDEX('RAW DATA'!$L:$L,'Row Index'!E40),INDEX('RAW DATA'!$AB:$AB,'Row Index'!E40)),INDEX('RAW DATA'!$O:$O,'Row Index'!E40)))</f>
        <v>39.8891462022762</v>
      </c>
      <c r="F100" s="17" t="n">
        <f aca="false">IF('Row Index'!F40="","✗",IF(INDEX('RAW DATA'!$O:$O,'Row Index'!F40)="",IF(INDEX('RAW DATA'!$AB:$AB,'Row Index'!F40)="",INDEX('RAW DATA'!$L:$L,'Row Index'!F40),INDEX('RAW DATA'!$AB:$AB,'Row Index'!F40)),INDEX('RAW DATA'!$O:$O,'Row Index'!F40)))</f>
        <v>31.8038383171737</v>
      </c>
      <c r="G100" s="18" t="n">
        <f aca="false">IF('Row Index'!G40="","✗",IF(INDEX('RAW DATA'!$O:$O,'Row Index'!G40)="",IF(INDEX('RAW DATA'!$AB:$AB,'Row Index'!G40)="",INDEX('RAW DATA'!$L:$L,'Row Index'!G40),INDEX('RAW DATA'!$AB:$AB,'Row Index'!G40)),INDEX('RAW DATA'!$O:$O,'Row Index'!G40)))</f>
        <v>36.4637678755257</v>
      </c>
      <c r="H100" s="17" t="n">
        <f aca="false">IF('Row Index'!H40="","✗",IF(INDEX('RAW DATA'!$O:$O,'Row Index'!H40)="",IF(INDEX('RAW DATA'!$AB:$AB,'Row Index'!H40)="",INDEX('RAW DATA'!$L:$L,'Row Index'!H40),INDEX('RAW DATA'!$AB:$AB,'Row Index'!H40)),INDEX('RAW DATA'!$O:$O,'Row Index'!H40)))</f>
        <v>34.6034038654884</v>
      </c>
      <c r="I100" s="17" t="n">
        <f aca="false">IF('Row Index'!I40="","✗",IF(INDEX('RAW DATA'!$O:$O,'Row Index'!I40)="",IF(INDEX('RAW DATA'!$AB:$AB,'Row Index'!I40)="",INDEX('RAW DATA'!$L:$L,'Row Index'!I40),INDEX('RAW DATA'!$AB:$AB,'Row Index'!I40)),INDEX('RAW DATA'!$O:$O,'Row Index'!I40)))</f>
        <v>35.5173126388722</v>
      </c>
      <c r="J100" s="17" t="n">
        <f aca="false">IF('Row Index'!J40="","✗",IF(INDEX('RAW DATA'!$O:$O,'Row Index'!J40)="",IF(INDEX('RAW DATA'!$AB:$AB,'Row Index'!J40)="",INDEX('RAW DATA'!$L:$L,'Row Index'!J40),INDEX('RAW DATA'!$AB:$AB,'Row Index'!J40)),INDEX('RAW DATA'!$O:$O,'Row Index'!J40)))</f>
        <v>34.2069644628026</v>
      </c>
      <c r="K100" s="17" t="n">
        <f aca="false">IF('Row Index'!K40="","✗",IF(INDEX('RAW DATA'!$O:$O,'Row Index'!K40)="",IF(INDEX('RAW DATA'!$AB:$AB,'Row Index'!K40)="",INDEX('RAW DATA'!$L:$L,'Row Index'!K40),INDEX('RAW DATA'!$AB:$AB,'Row Index'!K40)),INDEX('RAW DATA'!$O:$O,'Row Index'!K40)))</f>
        <v>40.1034079477198</v>
      </c>
      <c r="L100" s="17" t="n">
        <f aca="false">IF('Row Index'!L40="","✗",IF(INDEX('RAW DATA'!$O:$O,'Row Index'!L40)="",IF(INDEX('RAW DATA'!$AB:$AB,'Row Index'!L40)="",INDEX('RAW DATA'!$L:$L,'Row Index'!L40),INDEX('RAW DATA'!$AB:$AB,'Row Index'!L40)),INDEX('RAW DATA'!$O:$O,'Row Index'!L40)))</f>
        <v>34.0900431858884</v>
      </c>
      <c r="M100" s="17" t="n">
        <f aca="false">IF('Row Index'!M40="","✗",IF(INDEX('RAW DATA'!$O:$O,'Row Index'!M40)="",IF(INDEX('RAW DATA'!$AB:$AB,'Row Index'!M40)="",INDEX('RAW DATA'!$L:$L,'Row Index'!M40),INDEX('RAW DATA'!$AB:$AB,'Row Index'!M40)),INDEX('RAW DATA'!$O:$O,'Row Index'!M40)))</f>
        <v>37.8521587543194</v>
      </c>
      <c r="N100" s="17" t="n">
        <f aca="false">IF('Row Index'!N40="","✗",IF(INDEX('RAW DATA'!$O:$O,'Row Index'!N40)="",IF(INDEX('RAW DATA'!$AB:$AB,'Row Index'!N40)="",INDEX('RAW DATA'!$L:$L,'Row Index'!N40),INDEX('RAW DATA'!$AB:$AB,'Row Index'!N40)),INDEX('RAW DATA'!$O:$O,'Row Index'!N40)))</f>
        <v>39.5971653127862</v>
      </c>
      <c r="O100" s="29" t="n">
        <f aca="false">IF('Row Index'!O40="","✗",IF(INDEX('RAW DATA'!$O:$O,'Row Index'!O40)="",IF(INDEX('RAW DATA'!$AB:$AB,'Row Index'!O40)="",INDEX('RAW DATA'!$L:$L,'Row Index'!O40),INDEX('RAW DATA'!$AB:$AB,'Row Index'!O40)),INDEX('RAW DATA'!$O:$O,'Row Index'!O40)))</f>
        <v>39.5240924364066</v>
      </c>
      <c r="P100" s="17" t="n">
        <f aca="false">IF('Row Index'!P40="","✗",IF(INDEX('RAW DATA'!$O:$O,'Row Index'!P40)="",IF(INDEX('RAW DATA'!$AB:$AB,'Row Index'!P40)="",INDEX('RAW DATA'!$L:$L,'Row Index'!P40),INDEX('RAW DATA'!$AB:$AB,'Row Index'!P40)),INDEX('RAW DATA'!$O:$O,'Row Index'!P40)))</f>
        <v>36.9605243975687</v>
      </c>
      <c r="Q100" s="17" t="n">
        <f aca="false">IF('Row Index'!Q40="","✗",IF(INDEX('RAW DATA'!$O:$O,'Row Index'!Q40)="",IF(INDEX('RAW DATA'!$AB:$AB,'Row Index'!Q40)="",INDEX('RAW DATA'!$L:$L,'Row Index'!Q40),INDEX('RAW DATA'!$AB:$AB,'Row Index'!Q40)),INDEX('RAW DATA'!$O:$O,'Row Index'!Q40)))</f>
        <v>38.3786654125375</v>
      </c>
      <c r="R100" s="17" t="n">
        <f aca="false">IF('Row Index'!R40="","✗",IF(INDEX('RAW DATA'!$O:$O,'Row Index'!R40)="",IF(INDEX('RAW DATA'!$AB:$AB,'Row Index'!R40)="",INDEX('RAW DATA'!$L:$L,'Row Index'!R40),INDEX('RAW DATA'!$AB:$AB,'Row Index'!R40)),INDEX('RAW DATA'!$O:$O,'Row Index'!R40)))</f>
        <v>40.3739812736093</v>
      </c>
      <c r="S100" s="17" t="n">
        <f aca="false">IF('Row Index'!S40="","✗",IF(INDEX('RAW DATA'!$O:$O,'Row Index'!S40)="",IF(INDEX('RAW DATA'!$AB:$AB,'Row Index'!S40)="",INDEX('RAW DATA'!$L:$L,'Row Index'!S40),INDEX('RAW DATA'!$AB:$AB,'Row Index'!S40)),INDEX('RAW DATA'!$O:$O,'Row Index'!S40)))</f>
        <v>38.3506765028867</v>
      </c>
      <c r="T100" s="17" t="n">
        <f aca="false">IF('Row Index'!T40="","✗",IF(INDEX('RAW DATA'!$O:$O,'Row Index'!T40)="",IF(INDEX('RAW DATA'!$AB:$AB,'Row Index'!T40)="",INDEX('RAW DATA'!$L:$L,'Row Index'!T40),INDEX('RAW DATA'!$AB:$AB,'Row Index'!T40)),INDEX('RAW DATA'!$O:$O,'Row Index'!T40)))</f>
        <v>38.8222133832586</v>
      </c>
      <c r="U100" s="17" t="n">
        <f aca="false">IF('Row Index'!U40="","✗",IF(INDEX('RAW DATA'!$O:$O,'Row Index'!U40)="",IF(INDEX('RAW DATA'!$AB:$AB,'Row Index'!U40)="",INDEX('RAW DATA'!$L:$L,'Row Index'!U40),INDEX('RAW DATA'!$AB:$AB,'Row Index'!U40)),INDEX('RAW DATA'!$O:$O,'Row Index'!U40)))</f>
        <v>42.7654842219645</v>
      </c>
      <c r="V100" s="17" t="n">
        <f aca="false">IF('Row Index'!V40="","✗",IF(INDEX('RAW DATA'!$O:$O,'Row Index'!V40)="",IF(INDEX('RAW DATA'!$AB:$AB,'Row Index'!V40)="",INDEX('RAW DATA'!$L:$L,'Row Index'!V40),INDEX('RAW DATA'!$AB:$AB,'Row Index'!V40)),INDEX('RAW DATA'!$O:$O,'Row Index'!V40)))</f>
        <v>42.6256062564161</v>
      </c>
      <c r="W100" s="17" t="n">
        <f aca="false">IF('Row Index'!W40="","✗",IF(INDEX('RAW DATA'!$O:$O,'Row Index'!W40)="",IF(INDEX('RAW DATA'!$AB:$AB,'Row Index'!W40)="",INDEX('RAW DATA'!$L:$L,'Row Index'!W40),INDEX('RAW DATA'!$AB:$AB,'Row Index'!W40)),INDEX('RAW DATA'!$O:$O,'Row Index'!W40)))</f>
        <v>39.8088896281296</v>
      </c>
      <c r="X100" s="18" t="n">
        <f aca="false">IF('Row Index'!X40="","✗",IF(INDEX('RAW DATA'!$O:$O,'Row Index'!X40)="",IF(INDEX('RAW DATA'!$AB:$AB,'Row Index'!X40)="",INDEX('RAW DATA'!$L:$L,'Row Index'!X40),INDEX('RAW DATA'!$AB:$AB,'Row Index'!X40)),INDEX('RAW DATA'!$O:$O,'Row Index'!X40)))</f>
        <v>41.7222691273106</v>
      </c>
      <c r="Y100" s="17" t="n">
        <f aca="false">IF('Row Index'!Y40="","✗",IF(INDEX('RAW DATA'!$O:$O,'Row Index'!Y40)="",IF(INDEX('RAW DATA'!$AB:$AB,'Row Index'!Y40)="",INDEX('RAW DATA'!$L:$L,'Row Index'!Y40),INDEX('RAW DATA'!$AB:$AB,'Row Index'!Y40)),INDEX('RAW DATA'!$O:$O,'Row Index'!Y40)))</f>
        <v>42.9390359969444</v>
      </c>
      <c r="Z100" s="18" t="n">
        <f aca="false">IF('Row Index'!Z40="","✗",IF(INDEX('RAW DATA'!$O:$O,'Row Index'!Z40)="",IF(INDEX('RAW DATA'!$AB:$AB,'Row Index'!Z40)="",INDEX('RAW DATA'!$L:$L,'Row Index'!Z40),INDEX('RAW DATA'!$AB:$AB,'Row Index'!Z40)),INDEX('RAW DATA'!$O:$O,'Row Index'!Z40)))</f>
        <v>42.4107372386949</v>
      </c>
      <c r="AA100" s="19" t="str">
        <f aca="false">IF('Row Index'!AA40="","⏳",IF(INDEX('RAW DATA'!$O:$O,'Row Index'!AA40)="",IF(INDEX('RAW DATA'!$AB:$AB,'Row Index'!AA40)="",INDEX('RAW DATA'!$L:$L,'Row Index'!AA40),INDEX('RAW DATA'!$AB:$AB,'Row Index'!AA40)),INDEX('RAW DATA'!$O:$O,'Row Index'!AA40)))</f>
        <v>⏳</v>
      </c>
      <c r="AB100" s="17" t="n">
        <f aca="false">IF('Row Index'!AB40="","✗",IF(INDEX('RAW DATA'!$O:$O,'Row Index'!AB40)="",IF(INDEX('RAW DATA'!$AB:$AB,'Row Index'!AB40)="",INDEX('RAW DATA'!$L:$L,'Row Index'!AB40),INDEX('RAW DATA'!$AB:$AB,'Row Index'!AB40)),INDEX('RAW DATA'!$O:$O,'Row Index'!AB40)))</f>
        <v>43.7764678572008</v>
      </c>
      <c r="AC100" s="17" t="n">
        <f aca="false">IF('Row Index'!AC40="","✗",IF(INDEX('RAW DATA'!$O:$O,'Row Index'!AC40)="",IF(INDEX('RAW DATA'!$AB:$AB,'Row Index'!AC40)="",INDEX('RAW DATA'!$L:$L,'Row Index'!AC40),INDEX('RAW DATA'!$AB:$AB,'Row Index'!AC40)),INDEX('RAW DATA'!$O:$O,'Row Index'!AC40)))</f>
        <v>45.1192560943453</v>
      </c>
      <c r="AD100" s="17" t="n">
        <f aca="false">IF('Row Index'!AD40="","✗",IF(INDEX('RAW DATA'!$O:$O,'Row Index'!AD40)="",IF(INDEX('RAW DATA'!$AB:$AB,'Row Index'!AD40)="",INDEX('RAW DATA'!$L:$L,'Row Index'!AD40),INDEX('RAW DATA'!$AB:$AB,'Row Index'!AD40)),INDEX('RAW DATA'!$O:$O,'Row Index'!AD40)))</f>
        <v>47.1593788064962</v>
      </c>
      <c r="AE100" s="17" t="n">
        <f aca="false">IF('Row Index'!AE40="","✗",IF(INDEX('RAW DATA'!$O:$O,'Row Index'!AE40)="",IF(INDEX('RAW DATA'!$AB:$AB,'Row Index'!AE40)="",INDEX('RAW DATA'!$L:$L,'Row Index'!AE40),INDEX('RAW DATA'!$AB:$AB,'Row Index'!AE40)),INDEX('RAW DATA'!$O:$O,'Row Index'!AE40)))</f>
        <v>47.0235703403313</v>
      </c>
      <c r="AF100" s="17" t="n">
        <f aca="false">IF('Row Index'!AF40="","✗",IF(INDEX('RAW DATA'!$O:$O,'Row Index'!AF40)="",IF(INDEX('RAW DATA'!$AB:$AB,'Row Index'!AF40)="",INDEX('RAW DATA'!$L:$L,'Row Index'!AF40),INDEX('RAW DATA'!$AB:$AB,'Row Index'!AF40)),INDEX('RAW DATA'!$O:$O,'Row Index'!AF40)))</f>
        <v>50.9699119638441</v>
      </c>
      <c r="AG100" s="17" t="n">
        <f aca="false">IF('Row Index'!AG40="","✗",IF(INDEX('RAW DATA'!$O:$O,'Row Index'!AG40)="",IF(INDEX('RAW DATA'!$AB:$AB,'Row Index'!AG40)="",INDEX('RAW DATA'!$L:$L,'Row Index'!AG40),INDEX('RAW DATA'!$AB:$AB,'Row Index'!AG40)),INDEX('RAW DATA'!$O:$O,'Row Index'!AG40)))</f>
        <v>47.9492723824167</v>
      </c>
      <c r="AH100" s="17" t="n">
        <f aca="false">IF('Row Index'!AH40="","✗",IF(INDEX('RAW DATA'!$O:$O,'Row Index'!AH40)="",IF(INDEX('RAW DATA'!$AB:$AB,'Row Index'!AH40)="",INDEX('RAW DATA'!$L:$L,'Row Index'!AH40),INDEX('RAW DATA'!$AB:$AB,'Row Index'!AH40)),INDEX('RAW DATA'!$O:$O,'Row Index'!AH40)))</f>
        <v>51.3873841282825</v>
      </c>
      <c r="AI100" s="17" t="n">
        <f aca="false">IF('Row Index'!AI40="","✗",IF(INDEX('RAW DATA'!$O:$O,'Row Index'!AI40)="",IF(INDEX('RAW DATA'!$AB:$AB,'Row Index'!AI40)="",INDEX('RAW DATA'!$L:$L,'Row Index'!AI40),INDEX('RAW DATA'!$AB:$AB,'Row Index'!AI40)),INDEX('RAW DATA'!$O:$O,'Row Index'!AI40)))</f>
        <v>53.9119373187959</v>
      </c>
      <c r="AJ100" s="17" t="n">
        <f aca="false">IF('Row Index'!AJ40="","✗",IF(INDEX('RAW DATA'!$O:$O,'Row Index'!AJ40)="",IF(INDEX('RAW DATA'!$AB:$AB,'Row Index'!AJ40)="",INDEX('RAW DATA'!$L:$L,'Row Index'!AJ40),INDEX('RAW DATA'!$AB:$AB,'Row Index'!AJ40)),INDEX('RAW DATA'!$O:$O,'Row Index'!AJ40)))</f>
        <v>54.4519188143392</v>
      </c>
      <c r="AK100" s="17" t="n">
        <f aca="false">IF('Row Index'!AK40="","✗",IF(INDEX('RAW DATA'!$O:$O,'Row Index'!AK40)="",IF(INDEX('RAW DATA'!$AB:$AB,'Row Index'!AK40)="",INDEX('RAW DATA'!$L:$L,'Row Index'!AK40),INDEX('RAW DATA'!$AB:$AB,'Row Index'!AK40)),INDEX('RAW DATA'!$O:$O,'Row Index'!AK40)))</f>
        <v>57.0314419345546</v>
      </c>
      <c r="AL100" s="17" t="n">
        <f aca="false">IF('Row Index'!AL40="","✗",IF(INDEX('RAW DATA'!$O:$O,'Row Index'!AL40)="",IF(INDEX('RAW DATA'!$AB:$AB,'Row Index'!AL40)="",INDEX('RAW DATA'!$L:$L,'Row Index'!AL40),INDEX('RAW DATA'!$AB:$AB,'Row Index'!AL40)),INDEX('RAW DATA'!$O:$O,'Row Index'!AL40)))</f>
        <v>60.0929005595713</v>
      </c>
      <c r="AM100" s="17" t="n">
        <f aca="false">IF('Row Index'!AM40="","✗",IF(INDEX('RAW DATA'!$O:$O,'Row Index'!AM40)="",IF(INDEX('RAW DATA'!$AB:$AB,'Row Index'!AM40)="",INDEX('RAW DATA'!$L:$L,'Row Index'!AM40),INDEX('RAW DATA'!$AB:$AB,'Row Index'!AM40)),INDEX('RAW DATA'!$O:$O,'Row Index'!AM40)))</f>
        <v>61.8503510079628</v>
      </c>
      <c r="AN100" s="17" t="n">
        <f aca="false">IF('Row Index'!AN40="","✗",IF(INDEX('RAW DATA'!$O:$O,'Row Index'!AN40)="",IF(INDEX('RAW DATA'!$AB:$AB,'Row Index'!AN40)="",INDEX('RAW DATA'!$L:$L,'Row Index'!AN40),INDEX('RAW DATA'!$AB:$AB,'Row Index'!AN40)),INDEX('RAW DATA'!$O:$O,'Row Index'!AN40)))</f>
        <v>63.0237323006562</v>
      </c>
      <c r="AO100" s="17" t="n">
        <f aca="false">IF('Row Index'!AO40="","✗",IF(INDEX('RAW DATA'!$O:$O,'Row Index'!AO40)="",IF(INDEX('RAW DATA'!$AB:$AB,'Row Index'!AO40)="",INDEX('RAW DATA'!$L:$L,'Row Index'!AO40),INDEX('RAW DATA'!$AB:$AB,'Row Index'!AO40)),INDEX('RAW DATA'!$O:$O,'Row Index'!AO40)))</f>
        <v>64.6301838756723</v>
      </c>
      <c r="AP100" s="17" t="n">
        <f aca="false">IF('Row Index'!AP40="","✗",IF(INDEX('RAW DATA'!$O:$O,'Row Index'!AP40)="",IF(INDEX('RAW DATA'!$AB:$AB,'Row Index'!AP40)="",INDEX('RAW DATA'!$L:$L,'Row Index'!AP40),INDEX('RAW DATA'!$AB:$AB,'Row Index'!AP40)),INDEX('RAW DATA'!$O:$O,'Row Index'!AP40)))</f>
        <v>65.5342410995331</v>
      </c>
      <c r="AQ100" s="17" t="n">
        <f aca="false">IF('Row Index'!AQ40="","✗",IF(INDEX('RAW DATA'!$O:$O,'Row Index'!AQ40)="",IF(INDEX('RAW DATA'!$AB:$AB,'Row Index'!AQ40)="",INDEX('RAW DATA'!$L:$L,'Row Index'!AQ40),INDEX('RAW DATA'!$AB:$AB,'Row Index'!AQ40)),INDEX('RAW DATA'!$O:$O,'Row Index'!AQ40)))</f>
        <v>66.1581661412318</v>
      </c>
    </row>
    <row r="101" customFormat="false" ht="15" hidden="false" customHeight="false" outlineLevel="0" collapsed="false">
      <c r="A101" s="32" t="s">
        <v>280</v>
      </c>
      <c r="B101" s="33" t="s">
        <v>248</v>
      </c>
      <c r="C101" s="17" t="n">
        <f aca="false">IF('Row Index'!C41="","✗",IF(INDEX('RAW DATA'!$O:$O,'Row Index'!C41)="",IF(INDEX('RAW DATA'!$AB:$AB,'Row Index'!C41)="",INDEX('RAW DATA'!$L:$L,'Row Index'!C41),INDEX('RAW DATA'!$AB:$AB,'Row Index'!C41)),INDEX('RAW DATA'!$O:$O,'Row Index'!C41)))</f>
        <v>34.2976565527717</v>
      </c>
      <c r="D101" s="17" t="n">
        <f aca="false">IF('Row Index'!D41="","✗",IF(INDEX('RAW DATA'!$O:$O,'Row Index'!D41)="",IF(INDEX('RAW DATA'!$AB:$AB,'Row Index'!D41)="",INDEX('RAW DATA'!$L:$L,'Row Index'!D41),INDEX('RAW DATA'!$AB:$AB,'Row Index'!D41)),INDEX('RAW DATA'!$O:$O,'Row Index'!D41)))</f>
        <v>33.7857553956703</v>
      </c>
      <c r="E101" s="17" t="n">
        <f aca="false">IF('Row Index'!E41="","✗",IF(INDEX('RAW DATA'!$O:$O,'Row Index'!E41)="",IF(INDEX('RAW DATA'!$AB:$AB,'Row Index'!E41)="",INDEX('RAW DATA'!$L:$L,'Row Index'!E41),INDEX('RAW DATA'!$AB:$AB,'Row Index'!E41)),INDEX('RAW DATA'!$O:$O,'Row Index'!E41)))</f>
        <v>38.1406798805187</v>
      </c>
      <c r="F101" s="17" t="n">
        <f aca="false">IF('Row Index'!F41="","✗",IF(INDEX('RAW DATA'!$O:$O,'Row Index'!F41)="",IF(INDEX('RAW DATA'!$AB:$AB,'Row Index'!F41)="",INDEX('RAW DATA'!$L:$L,'Row Index'!F41),INDEX('RAW DATA'!$AB:$AB,'Row Index'!F41)),INDEX('RAW DATA'!$O:$O,'Row Index'!F41)))</f>
        <v>31.7442219071074</v>
      </c>
      <c r="G101" s="18" t="n">
        <f aca="false">IF('Row Index'!G41="","✗",IF(INDEX('RAW DATA'!$O:$O,'Row Index'!G41)="",IF(INDEX('RAW DATA'!$AB:$AB,'Row Index'!G41)="",INDEX('RAW DATA'!$L:$L,'Row Index'!G41),INDEX('RAW DATA'!$AB:$AB,'Row Index'!G41)),INDEX('RAW DATA'!$O:$O,'Row Index'!G41)))</f>
        <v>34.8311001680858</v>
      </c>
      <c r="H101" s="17" t="n">
        <f aca="false">IF('Row Index'!H41="","✗",IF(INDEX('RAW DATA'!$O:$O,'Row Index'!H41)="",IF(INDEX('RAW DATA'!$AB:$AB,'Row Index'!H41)="",INDEX('RAW DATA'!$L:$L,'Row Index'!H41),INDEX('RAW DATA'!$AB:$AB,'Row Index'!H41)),INDEX('RAW DATA'!$O:$O,'Row Index'!H41)))</f>
        <v>35.3160650305433</v>
      </c>
      <c r="I101" s="17" t="n">
        <f aca="false">IF('Row Index'!I41="","✗",IF(INDEX('RAW DATA'!$O:$O,'Row Index'!I41)="",IF(INDEX('RAW DATA'!$AB:$AB,'Row Index'!I41)="",INDEX('RAW DATA'!$L:$L,'Row Index'!I41),INDEX('RAW DATA'!$AB:$AB,'Row Index'!I41)),INDEX('RAW DATA'!$O:$O,'Row Index'!I41)))</f>
        <v>34.5281835917191</v>
      </c>
      <c r="J101" s="29" t="n">
        <f aca="false">IF('Row Index'!J41="","✗",IF(INDEX('RAW DATA'!$O:$O,'Row Index'!J41)="",IF(INDEX('RAW DATA'!$AB:$AB,'Row Index'!J41)="",INDEX('RAW DATA'!$L:$L,'Row Index'!J41),INDEX('RAW DATA'!$AB:$AB,'Row Index'!J41)),INDEX('RAW DATA'!$O:$O,'Row Index'!J41)))</f>
        <v>33.8824943296278</v>
      </c>
      <c r="K101" s="17" t="n">
        <f aca="false">IF('Row Index'!K41="","✗",IF(INDEX('RAW DATA'!$O:$O,'Row Index'!K41)="",IF(INDEX('RAW DATA'!$AB:$AB,'Row Index'!K41)="",INDEX('RAW DATA'!$L:$L,'Row Index'!K41),INDEX('RAW DATA'!$AB:$AB,'Row Index'!K41)),INDEX('RAW DATA'!$O:$O,'Row Index'!K41)))</f>
        <v>39.5404009153642</v>
      </c>
      <c r="L101" s="17" t="n">
        <f aca="false">IF('Row Index'!L41="","✗",IF(INDEX('RAW DATA'!$O:$O,'Row Index'!L41)="",IF(INDEX('RAW DATA'!$AB:$AB,'Row Index'!L41)="",INDEX('RAW DATA'!$L:$L,'Row Index'!L41),INDEX('RAW DATA'!$AB:$AB,'Row Index'!L41)),INDEX('RAW DATA'!$O:$O,'Row Index'!L41)))</f>
        <v>34.1246352333517</v>
      </c>
      <c r="M101" s="17" t="n">
        <f aca="false">IF('Row Index'!M41="","✗",IF(INDEX('RAW DATA'!$O:$O,'Row Index'!M41)="",IF(INDEX('RAW DATA'!$AB:$AB,'Row Index'!M41)="",INDEX('RAW DATA'!$L:$L,'Row Index'!M41),INDEX('RAW DATA'!$AB:$AB,'Row Index'!M41)),INDEX('RAW DATA'!$O:$O,'Row Index'!M41)))</f>
        <v>38.9129865007264</v>
      </c>
      <c r="N101" s="17" t="n">
        <f aca="false">IF('Row Index'!N41="","✗",IF(INDEX('RAW DATA'!$O:$O,'Row Index'!N41)="",IF(INDEX('RAW DATA'!$AB:$AB,'Row Index'!N41)="",INDEX('RAW DATA'!$L:$L,'Row Index'!N41),INDEX('RAW DATA'!$AB:$AB,'Row Index'!N41)),INDEX('RAW DATA'!$O:$O,'Row Index'!N41)))</f>
        <v>38.7234830553418</v>
      </c>
      <c r="O101" s="17" t="n">
        <f aca="false">IF('Row Index'!O41="","✗",IF(INDEX('RAW DATA'!$O:$O,'Row Index'!O41)="",IF(INDEX('RAW DATA'!$AB:$AB,'Row Index'!O41)="",INDEX('RAW DATA'!$L:$L,'Row Index'!O41),INDEX('RAW DATA'!$AB:$AB,'Row Index'!O41)),INDEX('RAW DATA'!$O:$O,'Row Index'!O41)))</f>
        <v>39.1888596264711</v>
      </c>
      <c r="P101" s="17" t="n">
        <f aca="false">IF('Row Index'!P41="","✗",IF(INDEX('RAW DATA'!$O:$O,'Row Index'!P41)="",IF(INDEX('RAW DATA'!$AB:$AB,'Row Index'!P41)="",INDEX('RAW DATA'!$L:$L,'Row Index'!P41),INDEX('RAW DATA'!$AB:$AB,'Row Index'!P41)),INDEX('RAW DATA'!$O:$O,'Row Index'!P41)))</f>
        <v>36.0121127094565</v>
      </c>
      <c r="Q101" s="17" t="n">
        <f aca="false">IF('Row Index'!Q41="","✗",IF(INDEX('RAW DATA'!$O:$O,'Row Index'!Q41)="",IF(INDEX('RAW DATA'!$AB:$AB,'Row Index'!Q41)="",INDEX('RAW DATA'!$L:$L,'Row Index'!Q41),INDEX('RAW DATA'!$AB:$AB,'Row Index'!Q41)),INDEX('RAW DATA'!$O:$O,'Row Index'!Q41)))</f>
        <v>37.5304505129084</v>
      </c>
      <c r="R101" s="17" t="n">
        <f aca="false">IF('Row Index'!R41="","✗",IF(INDEX('RAW DATA'!$O:$O,'Row Index'!R41)="",IF(INDEX('RAW DATA'!$AB:$AB,'Row Index'!R41)="",INDEX('RAW DATA'!$L:$L,'Row Index'!R41),INDEX('RAW DATA'!$AB:$AB,'Row Index'!R41)),INDEX('RAW DATA'!$O:$O,'Row Index'!R41)))</f>
        <v>40.199398805146</v>
      </c>
      <c r="S101" s="17" t="n">
        <f aca="false">IF('Row Index'!S41="","✗",IF(INDEX('RAW DATA'!$O:$O,'Row Index'!S41)="",IF(INDEX('RAW DATA'!$AB:$AB,'Row Index'!S41)="",INDEX('RAW DATA'!$L:$L,'Row Index'!S41),INDEX('RAW DATA'!$AB:$AB,'Row Index'!S41)),INDEX('RAW DATA'!$O:$O,'Row Index'!S41)))</f>
        <v>38.2568789107657</v>
      </c>
      <c r="T101" s="17" t="n">
        <f aca="false">IF('Row Index'!T41="","✗",IF(INDEX('RAW DATA'!$O:$O,'Row Index'!T41)="",IF(INDEX('RAW DATA'!$AB:$AB,'Row Index'!T41)="",INDEX('RAW DATA'!$L:$L,'Row Index'!T41),INDEX('RAW DATA'!$AB:$AB,'Row Index'!T41)),INDEX('RAW DATA'!$O:$O,'Row Index'!T41)))</f>
        <v>37.5336947984612</v>
      </c>
      <c r="U101" s="29" t="n">
        <f aca="false">IF('Row Index'!U41="","✗",IF(INDEX('RAW DATA'!$O:$O,'Row Index'!U41)="",IF(INDEX('RAW DATA'!$AB:$AB,'Row Index'!U41)="",INDEX('RAW DATA'!$L:$L,'Row Index'!U41),INDEX('RAW DATA'!$AB:$AB,'Row Index'!U41)),INDEX('RAW DATA'!$O:$O,'Row Index'!U41)))</f>
        <v>41.7508632378566</v>
      </c>
      <c r="V101" s="17" t="n">
        <f aca="false">IF('Row Index'!V41="","✗",IF(INDEX('RAW DATA'!$O:$O,'Row Index'!V41)="",IF(INDEX('RAW DATA'!$AB:$AB,'Row Index'!V41)="",INDEX('RAW DATA'!$L:$L,'Row Index'!V41),INDEX('RAW DATA'!$AB:$AB,'Row Index'!V41)),INDEX('RAW DATA'!$O:$O,'Row Index'!V41)))</f>
        <v>41.9438657952889</v>
      </c>
      <c r="W101" s="17" t="n">
        <f aca="false">IF('Row Index'!W41="","✗",IF(INDEX('RAW DATA'!$O:$O,'Row Index'!W41)="",IF(INDEX('RAW DATA'!$AB:$AB,'Row Index'!W41)="",INDEX('RAW DATA'!$L:$L,'Row Index'!W41),INDEX('RAW DATA'!$AB:$AB,'Row Index'!W41)),INDEX('RAW DATA'!$O:$O,'Row Index'!W41)))</f>
        <v>39.7779212378912</v>
      </c>
      <c r="X101" s="18" t="n">
        <f aca="false">IF('Row Index'!X41="","✗",IF(INDEX('RAW DATA'!$O:$O,'Row Index'!X41)="",IF(INDEX('RAW DATA'!$AB:$AB,'Row Index'!X41)="",INDEX('RAW DATA'!$L:$L,'Row Index'!X41),INDEX('RAW DATA'!$AB:$AB,'Row Index'!X41)),INDEX('RAW DATA'!$O:$O,'Row Index'!X41)))</f>
        <v>41.3368127931383</v>
      </c>
      <c r="Y101" s="17" t="n">
        <f aca="false">IF('Row Index'!Y41="","✗",IF(INDEX('RAW DATA'!$O:$O,'Row Index'!Y41)="",IF(INDEX('RAW DATA'!$AB:$AB,'Row Index'!Y41)="",INDEX('RAW DATA'!$L:$L,'Row Index'!Y41),INDEX('RAW DATA'!$AB:$AB,'Row Index'!Y41)),INDEX('RAW DATA'!$O:$O,'Row Index'!Y41)))</f>
        <v>42.8943376055008</v>
      </c>
      <c r="Z101" s="18" t="n">
        <f aca="false">IF('Row Index'!Z41="","✗",IF(INDEX('RAW DATA'!$O:$O,'Row Index'!Z41)="",IF(INDEX('RAW DATA'!$AB:$AB,'Row Index'!Z41)="",INDEX('RAW DATA'!$L:$L,'Row Index'!Z41),INDEX('RAW DATA'!$AB:$AB,'Row Index'!Z41)),INDEX('RAW DATA'!$O:$O,'Row Index'!Z41)))</f>
        <v>42.9884244851945</v>
      </c>
      <c r="AA101" s="19" t="str">
        <f aca="false">IF('Row Index'!AA41="","⏳",IF(INDEX('RAW DATA'!$O:$O,'Row Index'!AA41)="",IF(INDEX('RAW DATA'!$AB:$AB,'Row Index'!AA41)="",INDEX('RAW DATA'!$L:$L,'Row Index'!AA41),INDEX('RAW DATA'!$AB:$AB,'Row Index'!AA41)),INDEX('RAW DATA'!$O:$O,'Row Index'!AA41)))</f>
        <v>⏳</v>
      </c>
      <c r="AB101" s="17" t="n">
        <f aca="false">IF('Row Index'!AB41="","✗",IF(INDEX('RAW DATA'!$O:$O,'Row Index'!AB41)="",IF(INDEX('RAW DATA'!$AB:$AB,'Row Index'!AB41)="",INDEX('RAW DATA'!$L:$L,'Row Index'!AB41),INDEX('RAW DATA'!$AB:$AB,'Row Index'!AB41)),INDEX('RAW DATA'!$O:$O,'Row Index'!AB41)))</f>
        <v>44.4444238041388</v>
      </c>
      <c r="AC101" s="17" t="n">
        <f aca="false">IF('Row Index'!AC41="","✗",IF(INDEX('RAW DATA'!$O:$O,'Row Index'!AC41)="",IF(INDEX('RAW DATA'!$AB:$AB,'Row Index'!AC41)="",INDEX('RAW DATA'!$L:$L,'Row Index'!AC41),INDEX('RAW DATA'!$AB:$AB,'Row Index'!AC41)),INDEX('RAW DATA'!$O:$O,'Row Index'!AC41)))</f>
        <v>45.4297507484505</v>
      </c>
      <c r="AD101" s="17" t="n">
        <f aca="false">IF('Row Index'!AD41="","✗",IF(INDEX('RAW DATA'!$O:$O,'Row Index'!AD41)="",IF(INDEX('RAW DATA'!$AB:$AB,'Row Index'!AD41)="",INDEX('RAW DATA'!$L:$L,'Row Index'!AD41),INDEX('RAW DATA'!$AB:$AB,'Row Index'!AD41)),INDEX('RAW DATA'!$O:$O,'Row Index'!AD41)))</f>
        <v>47.8085238423349</v>
      </c>
      <c r="AE101" s="37" t="n">
        <f aca="false">IF('Row Index'!AE41="","✗",IF(INDEX('RAW DATA'!$O:$O,'Row Index'!AE41)="",IF(INDEX('RAW DATA'!$AB:$AB,'Row Index'!AE41)="",INDEX('RAW DATA'!$L:$L,'Row Index'!AE41),INDEX('RAW DATA'!$AB:$AB,'Row Index'!AE41)),INDEX('RAW DATA'!$O:$O,'Row Index'!AE41)))</f>
        <v>47.0180420517496</v>
      </c>
      <c r="AF101" s="17" t="n">
        <f aca="false">IF('Row Index'!AF41="","✗",IF(INDEX('RAW DATA'!$O:$O,'Row Index'!AF41)="",IF(INDEX('RAW DATA'!$AB:$AB,'Row Index'!AF41)="",INDEX('RAW DATA'!$L:$L,'Row Index'!AF41),INDEX('RAW DATA'!$AB:$AB,'Row Index'!AF41)),INDEX('RAW DATA'!$O:$O,'Row Index'!AF41)))</f>
        <v>51.5809818587191</v>
      </c>
      <c r="AG101" s="17" t="n">
        <f aca="false">IF('Row Index'!AG41="","✗",IF(INDEX('RAW DATA'!$O:$O,'Row Index'!AG41)="",IF(INDEX('RAW DATA'!$AB:$AB,'Row Index'!AG41)="",INDEX('RAW DATA'!$L:$L,'Row Index'!AG41),INDEX('RAW DATA'!$AB:$AB,'Row Index'!AG41)),INDEX('RAW DATA'!$O:$O,'Row Index'!AG41)))</f>
        <v>49.5174717530091</v>
      </c>
      <c r="AH101" s="17" t="n">
        <f aca="false">IF('Row Index'!AH41="","✗",IF(INDEX('RAW DATA'!$O:$O,'Row Index'!AH41)="",IF(INDEX('RAW DATA'!$AB:$AB,'Row Index'!AH41)="",INDEX('RAW DATA'!$L:$L,'Row Index'!AH41),INDEX('RAW DATA'!$AB:$AB,'Row Index'!AH41)),INDEX('RAW DATA'!$O:$O,'Row Index'!AH41)))</f>
        <v>53.2658692185662</v>
      </c>
      <c r="AI101" s="17" t="n">
        <f aca="false">IF('Row Index'!AI41="","✗",IF(INDEX('RAW DATA'!$O:$O,'Row Index'!AI41)="",IF(INDEX('RAW DATA'!$AB:$AB,'Row Index'!AI41)="",INDEX('RAW DATA'!$L:$L,'Row Index'!AI41),INDEX('RAW DATA'!$AB:$AB,'Row Index'!AI41)),INDEX('RAW DATA'!$O:$O,'Row Index'!AI41)))</f>
        <v>56.1301602963102</v>
      </c>
      <c r="AJ101" s="17" t="n">
        <f aca="false">IF('Row Index'!AJ41="","✗",IF(INDEX('RAW DATA'!$O:$O,'Row Index'!AJ41)="",IF(INDEX('RAW DATA'!$AB:$AB,'Row Index'!AJ41)="",INDEX('RAW DATA'!$L:$L,'Row Index'!AJ41),INDEX('RAW DATA'!$AB:$AB,'Row Index'!AJ41)),INDEX('RAW DATA'!$O:$O,'Row Index'!AJ41)))</f>
        <v>57.2374421087351</v>
      </c>
      <c r="AK101" s="17" t="n">
        <f aca="false">IF('Row Index'!AK41="","✗",IF(INDEX('RAW DATA'!$O:$O,'Row Index'!AK41)="",IF(INDEX('RAW DATA'!$AB:$AB,'Row Index'!AK41)="",INDEX('RAW DATA'!$L:$L,'Row Index'!AK41),INDEX('RAW DATA'!$AB:$AB,'Row Index'!AK41)),INDEX('RAW DATA'!$O:$O,'Row Index'!AK41)))</f>
        <v>58.6817329046806</v>
      </c>
      <c r="AL101" s="17" t="n">
        <f aca="false">IF('Row Index'!AL41="","✗",IF(INDEX('RAW DATA'!$O:$O,'Row Index'!AL41)="",IF(INDEX('RAW DATA'!$AB:$AB,'Row Index'!AL41)="",INDEX('RAW DATA'!$L:$L,'Row Index'!AL41),INDEX('RAW DATA'!$AB:$AB,'Row Index'!AL41)),INDEX('RAW DATA'!$O:$O,'Row Index'!AL41)))</f>
        <v>61.8077590182187</v>
      </c>
      <c r="AM101" s="17" t="n">
        <f aca="false">IF('Row Index'!AM41="","✗",IF(INDEX('RAW DATA'!$O:$O,'Row Index'!AM41)="",IF(INDEX('RAW DATA'!$AB:$AB,'Row Index'!AM41)="",INDEX('RAW DATA'!$L:$L,'Row Index'!AM41),INDEX('RAW DATA'!$AB:$AB,'Row Index'!AM41)),INDEX('RAW DATA'!$O:$O,'Row Index'!AM41)))</f>
        <v>62.9905018159412</v>
      </c>
      <c r="AN101" s="17" t="n">
        <f aca="false">IF('Row Index'!AN41="","✗",IF(INDEX('RAW DATA'!$O:$O,'Row Index'!AN41)="",IF(INDEX('RAW DATA'!$AB:$AB,'Row Index'!AN41)="",INDEX('RAW DATA'!$L:$L,'Row Index'!AN41),INDEX('RAW DATA'!$AB:$AB,'Row Index'!AN41)),INDEX('RAW DATA'!$O:$O,'Row Index'!AN41)))</f>
        <v>63.5470306268959</v>
      </c>
      <c r="AO101" s="17" t="n">
        <f aca="false">IF('Row Index'!AO41="","✗",IF(INDEX('RAW DATA'!$O:$O,'Row Index'!AO41)="",IF(INDEX('RAW DATA'!$AB:$AB,'Row Index'!AO41)="",INDEX('RAW DATA'!$L:$L,'Row Index'!AO41),INDEX('RAW DATA'!$AB:$AB,'Row Index'!AO41)),INDEX('RAW DATA'!$O:$O,'Row Index'!AO41)))</f>
        <v>65.7119892346491</v>
      </c>
      <c r="AP101" s="17" t="n">
        <f aca="false">IF('Row Index'!AP41="","✗",IF(INDEX('RAW DATA'!$O:$O,'Row Index'!AP41)="",IF(INDEX('RAW DATA'!$AB:$AB,'Row Index'!AP41)="",INDEX('RAW DATA'!$L:$L,'Row Index'!AP41),INDEX('RAW DATA'!$AB:$AB,'Row Index'!AP41)),INDEX('RAW DATA'!$O:$O,'Row Index'!AP41)))</f>
        <v>65.9952240357485</v>
      </c>
      <c r="AQ101" s="18" t="n">
        <f aca="false">IF('Row Index'!AQ41="","✗",IF(INDEX('RAW DATA'!$O:$O,'Row Index'!AQ41)="",IF(INDEX('RAW DATA'!$AB:$AB,'Row Index'!AQ41)="",INDEX('RAW DATA'!$L:$L,'Row Index'!AQ41),INDEX('RAW DATA'!$AB:$AB,'Row Index'!AQ41)),INDEX('RAW DATA'!$O:$O,'Row Index'!AQ41)))</f>
        <v>66.652810894482</v>
      </c>
    </row>
    <row r="102" customFormat="false" ht="15" hidden="false" customHeight="false" outlineLevel="0" collapsed="false">
      <c r="A102" s="32" t="s">
        <v>283</v>
      </c>
      <c r="B102" s="33" t="s">
        <v>248</v>
      </c>
      <c r="C102" s="17" t="n">
        <f aca="false">IF('Row Index'!C42="","✗",IF(INDEX('RAW DATA'!$O:$O,'Row Index'!C42)="",IF(INDEX('RAW DATA'!$AB:$AB,'Row Index'!C42)="",INDEX('RAW DATA'!$L:$L,'Row Index'!C42),INDEX('RAW DATA'!$AB:$AB,'Row Index'!C42)),INDEX('RAW DATA'!$O:$O,'Row Index'!C42)))</f>
        <v>32.1613365330214</v>
      </c>
      <c r="D102" s="17" t="n">
        <f aca="false">IF('Row Index'!D42="","✗",IF(INDEX('RAW DATA'!$O:$O,'Row Index'!D42)="",IF(INDEX('RAW DATA'!$AB:$AB,'Row Index'!D42)="",INDEX('RAW DATA'!$L:$L,'Row Index'!D42),INDEX('RAW DATA'!$AB:$AB,'Row Index'!D42)),INDEX('RAW DATA'!$O:$O,'Row Index'!D42)))</f>
        <v>32.9153872358303</v>
      </c>
      <c r="E102" s="29" t="n">
        <f aca="false">IF('Row Index'!E42="","✗",IF(INDEX('RAW DATA'!$O:$O,'Row Index'!E42)="",IF(INDEX('RAW DATA'!$AB:$AB,'Row Index'!E42)="",INDEX('RAW DATA'!$L:$L,'Row Index'!E42),INDEX('RAW DATA'!$AB:$AB,'Row Index'!E42)),INDEX('RAW DATA'!$O:$O,'Row Index'!E42)))</f>
        <v>35.1863687717236</v>
      </c>
      <c r="F102" s="17" t="n">
        <f aca="false">IF('Row Index'!F42="","✗",IF(INDEX('RAW DATA'!$O:$O,'Row Index'!F42)="",IF(INDEX('RAW DATA'!$AB:$AB,'Row Index'!F42)="",INDEX('RAW DATA'!$L:$L,'Row Index'!F42),INDEX('RAW DATA'!$AB:$AB,'Row Index'!F42)),INDEX('RAW DATA'!$O:$O,'Row Index'!F42)))</f>
        <v>32.6488846183771</v>
      </c>
      <c r="G102" s="18" t="n">
        <f aca="false">IF('Row Index'!G42="","✗",IF(INDEX('RAW DATA'!$O:$O,'Row Index'!G42)="",IF(INDEX('RAW DATA'!$AB:$AB,'Row Index'!G42)="",INDEX('RAW DATA'!$L:$L,'Row Index'!G42),INDEX('RAW DATA'!$AB:$AB,'Row Index'!G42)),INDEX('RAW DATA'!$O:$O,'Row Index'!G42)))</f>
        <v>36.8033662775633</v>
      </c>
      <c r="H102" s="17" t="n">
        <f aca="false">IF('Row Index'!H42="","✗",IF(INDEX('RAW DATA'!$O:$O,'Row Index'!H42)="",IF(INDEX('RAW DATA'!$AB:$AB,'Row Index'!H42)="",INDEX('RAW DATA'!$L:$L,'Row Index'!H42),INDEX('RAW DATA'!$AB:$AB,'Row Index'!H42)),INDEX('RAW DATA'!$O:$O,'Row Index'!H42)))</f>
        <v>35.8333270755963</v>
      </c>
      <c r="I102" s="17" t="n">
        <f aca="false">IF('Row Index'!I42="","✗",IF(INDEX('RAW DATA'!$O:$O,'Row Index'!I42)="",IF(INDEX('RAW DATA'!$AB:$AB,'Row Index'!I42)="",INDEX('RAW DATA'!$L:$L,'Row Index'!I42),INDEX('RAW DATA'!$AB:$AB,'Row Index'!I42)),INDEX('RAW DATA'!$O:$O,'Row Index'!I42)))</f>
        <v>34.2196904309928</v>
      </c>
      <c r="J102" s="17" t="n">
        <f aca="false">IF('Row Index'!J42="","✗",IF(INDEX('RAW DATA'!$O:$O,'Row Index'!J42)="",IF(INDEX('RAW DATA'!$AB:$AB,'Row Index'!J42)="",INDEX('RAW DATA'!$L:$L,'Row Index'!J42),INDEX('RAW DATA'!$AB:$AB,'Row Index'!J42)),INDEX('RAW DATA'!$O:$O,'Row Index'!J42)))</f>
        <v>33.689981724004</v>
      </c>
      <c r="K102" s="17" t="n">
        <f aca="false">IF('Row Index'!K42="","✗",IF(INDEX('RAW DATA'!$O:$O,'Row Index'!K42)="",IF(INDEX('RAW DATA'!$AB:$AB,'Row Index'!K42)="",INDEX('RAW DATA'!$L:$L,'Row Index'!K42),INDEX('RAW DATA'!$AB:$AB,'Row Index'!K42)),INDEX('RAW DATA'!$O:$O,'Row Index'!K42)))</f>
        <v>38.8214169286015</v>
      </c>
      <c r="L102" s="26" t="str">
        <f aca="false">IF('Row Index'!L42="","✗",IF(INDEX('RAW DATA'!$O:$O,'Row Index'!L42)="",IF(INDEX('RAW DATA'!$AB:$AB,'Row Index'!L42)="",INDEX('RAW DATA'!$L:$L,'Row Index'!L42),INDEX('RAW DATA'!$AB:$AB,'Row Index'!L42)),INDEX('RAW DATA'!$O:$O,'Row Index'!L42)))</f>
        <v>✗⇲</v>
      </c>
      <c r="M102" s="29" t="n">
        <f aca="false">IF('Row Index'!M42="","✗",IF(INDEX('RAW DATA'!$O:$O,'Row Index'!M42)="",IF(INDEX('RAW DATA'!$AB:$AB,'Row Index'!M42)="",INDEX('RAW DATA'!$L:$L,'Row Index'!M42),INDEX('RAW DATA'!$AB:$AB,'Row Index'!M42)),INDEX('RAW DATA'!$O:$O,'Row Index'!M42)))</f>
        <v>37.5540063967647</v>
      </c>
      <c r="N102" s="29" t="n">
        <f aca="false">IF('Row Index'!N42="","✗",IF(INDEX('RAW DATA'!$O:$O,'Row Index'!N42)="",IF(INDEX('RAW DATA'!$AB:$AB,'Row Index'!N42)="",INDEX('RAW DATA'!$L:$L,'Row Index'!N42),INDEX('RAW DATA'!$AB:$AB,'Row Index'!N42)),INDEX('RAW DATA'!$O:$O,'Row Index'!N42)))</f>
        <v>38.1847253259098</v>
      </c>
      <c r="O102" s="29" t="n">
        <f aca="false">IF('Row Index'!O42="","✗",IF(INDEX('RAW DATA'!$O:$O,'Row Index'!O42)="",IF(INDEX('RAW DATA'!$AB:$AB,'Row Index'!O42)="",INDEX('RAW DATA'!$L:$L,'Row Index'!O42),INDEX('RAW DATA'!$AB:$AB,'Row Index'!O42)),INDEX('RAW DATA'!$O:$O,'Row Index'!O42)))</f>
        <v>40.2696752534493</v>
      </c>
      <c r="P102" s="17" t="n">
        <f aca="false">IF('Row Index'!P42="","✗",IF(INDEX('RAW DATA'!$O:$O,'Row Index'!P42)="",IF(INDEX('RAW DATA'!$AB:$AB,'Row Index'!P42)="",INDEX('RAW DATA'!$L:$L,'Row Index'!P42),INDEX('RAW DATA'!$AB:$AB,'Row Index'!P42)),INDEX('RAW DATA'!$O:$O,'Row Index'!P42)))</f>
        <v>36.6765327131222</v>
      </c>
      <c r="Q102" s="17" t="n">
        <f aca="false">IF('Row Index'!Q42="","✗",IF(INDEX('RAW DATA'!$O:$O,'Row Index'!Q42)="",IF(INDEX('RAW DATA'!$AB:$AB,'Row Index'!Q42)="",INDEX('RAW DATA'!$L:$L,'Row Index'!Q42),INDEX('RAW DATA'!$AB:$AB,'Row Index'!Q42)),INDEX('RAW DATA'!$O:$O,'Row Index'!Q42)))</f>
        <v>37.9109108487985</v>
      </c>
      <c r="R102" s="17" t="n">
        <f aca="false">IF('Row Index'!R42="","✗",IF(INDEX('RAW DATA'!$O:$O,'Row Index'!R42)="",IF(INDEX('RAW DATA'!$AB:$AB,'Row Index'!R42)="",INDEX('RAW DATA'!$L:$L,'Row Index'!R42),INDEX('RAW DATA'!$AB:$AB,'Row Index'!R42)),INDEX('RAW DATA'!$O:$O,'Row Index'!R42)))</f>
        <v>40.3112483557452</v>
      </c>
      <c r="S102" s="17" t="n">
        <f aca="false">IF('Row Index'!S42="","✗",IF(INDEX('RAW DATA'!$O:$O,'Row Index'!S42)="",IF(INDEX('RAW DATA'!$AB:$AB,'Row Index'!S42)="",INDEX('RAW DATA'!$L:$L,'Row Index'!S42),INDEX('RAW DATA'!$AB:$AB,'Row Index'!S42)),INDEX('RAW DATA'!$O:$O,'Row Index'!S42)))</f>
        <v>38.8654431268585</v>
      </c>
      <c r="T102" s="17" t="n">
        <f aca="false">IF('Row Index'!T42="","✗",IF(INDEX('RAW DATA'!$O:$O,'Row Index'!T42)="",IF(INDEX('RAW DATA'!$AB:$AB,'Row Index'!T42)="",INDEX('RAW DATA'!$L:$L,'Row Index'!T42),INDEX('RAW DATA'!$AB:$AB,'Row Index'!T42)),INDEX('RAW DATA'!$O:$O,'Row Index'!T42)))</f>
        <v>39.0468464928078</v>
      </c>
      <c r="U102" s="17" t="n">
        <f aca="false">IF('Row Index'!U42="","✗",IF(INDEX('RAW DATA'!$O:$O,'Row Index'!U42)="",IF(INDEX('RAW DATA'!$AB:$AB,'Row Index'!U42)="",INDEX('RAW DATA'!$L:$L,'Row Index'!U42),INDEX('RAW DATA'!$AB:$AB,'Row Index'!U42)),INDEX('RAW DATA'!$O:$O,'Row Index'!U42)))</f>
        <v>43.0240299992836</v>
      </c>
      <c r="V102" s="17" t="n">
        <f aca="false">IF('Row Index'!V42="","✗",IF(INDEX('RAW DATA'!$O:$O,'Row Index'!V42)="",IF(INDEX('RAW DATA'!$AB:$AB,'Row Index'!V42)="",INDEX('RAW DATA'!$L:$L,'Row Index'!V42),INDEX('RAW DATA'!$AB:$AB,'Row Index'!V42)),INDEX('RAW DATA'!$O:$O,'Row Index'!V42)))</f>
        <v>43.7960572844424</v>
      </c>
      <c r="W102" s="17" t="n">
        <f aca="false">IF('Row Index'!W42="","✗",IF(INDEX('RAW DATA'!$O:$O,'Row Index'!W42)="",IF(INDEX('RAW DATA'!$AB:$AB,'Row Index'!W42)="",INDEX('RAW DATA'!$L:$L,'Row Index'!W42),INDEX('RAW DATA'!$AB:$AB,'Row Index'!W42)),INDEX('RAW DATA'!$O:$O,'Row Index'!W42)))</f>
        <v>41.3638794389109</v>
      </c>
      <c r="X102" s="18" t="n">
        <f aca="false">IF('Row Index'!X42="","✗",IF(INDEX('RAW DATA'!$O:$O,'Row Index'!X42)="",IF(INDEX('RAW DATA'!$AB:$AB,'Row Index'!X42)="",INDEX('RAW DATA'!$L:$L,'Row Index'!X42),INDEX('RAW DATA'!$AB:$AB,'Row Index'!X42)),INDEX('RAW DATA'!$O:$O,'Row Index'!X42)))</f>
        <v>43.408967419873</v>
      </c>
      <c r="Y102" s="17" t="n">
        <f aca="false">IF('Row Index'!Y42="","✗",IF(INDEX('RAW DATA'!$O:$O,'Row Index'!Y42)="",IF(INDEX('RAW DATA'!$AB:$AB,'Row Index'!Y42)="",INDEX('RAW DATA'!$L:$L,'Row Index'!Y42),INDEX('RAW DATA'!$AB:$AB,'Row Index'!Y42)),INDEX('RAW DATA'!$O:$O,'Row Index'!Y42)))</f>
        <v>44.3873121274606</v>
      </c>
      <c r="Z102" s="18" t="n">
        <f aca="false">IF('Row Index'!Z42="","✗",IF(INDEX('RAW DATA'!$O:$O,'Row Index'!Z42)="",IF(INDEX('RAW DATA'!$AB:$AB,'Row Index'!Z42)="",INDEX('RAW DATA'!$L:$L,'Row Index'!Z42),INDEX('RAW DATA'!$AB:$AB,'Row Index'!Z42)),INDEX('RAW DATA'!$O:$O,'Row Index'!Z42)))</f>
        <v>44.4720883616001</v>
      </c>
      <c r="AA102" s="19" t="str">
        <f aca="false">IF('Row Index'!AA42="","⏳",IF(INDEX('RAW DATA'!$O:$O,'Row Index'!AA42)="",IF(INDEX('RAW DATA'!$AB:$AB,'Row Index'!AA42)="",INDEX('RAW DATA'!$L:$L,'Row Index'!AA42),INDEX('RAW DATA'!$AB:$AB,'Row Index'!AA42)),INDEX('RAW DATA'!$O:$O,'Row Index'!AA42)))</f>
        <v>⏳</v>
      </c>
      <c r="AB102" s="17" t="n">
        <f aca="false">IF('Row Index'!AB42="","✗",IF(INDEX('RAW DATA'!$O:$O,'Row Index'!AB42)="",IF(INDEX('RAW DATA'!$AB:$AB,'Row Index'!AB42)="",INDEX('RAW DATA'!$L:$L,'Row Index'!AB42),INDEX('RAW DATA'!$AB:$AB,'Row Index'!AB42)),INDEX('RAW DATA'!$O:$O,'Row Index'!AB42)))</f>
        <v>45.9967427604888</v>
      </c>
      <c r="AC102" s="17" t="n">
        <f aca="false">IF('Row Index'!AC42="","✗",IF(INDEX('RAW DATA'!$O:$O,'Row Index'!AC42)="",IF(INDEX('RAW DATA'!$AB:$AB,'Row Index'!AC42)="",INDEX('RAW DATA'!$L:$L,'Row Index'!AC42),INDEX('RAW DATA'!$AB:$AB,'Row Index'!AC42)),INDEX('RAW DATA'!$O:$O,'Row Index'!AC42)))</f>
        <v>46.6962640569663</v>
      </c>
      <c r="AD102" s="17" t="n">
        <f aca="false">IF('Row Index'!AD42="","✗",IF(INDEX('RAW DATA'!$O:$O,'Row Index'!AD42)="",IF(INDEX('RAW DATA'!$AB:$AB,'Row Index'!AD42)="",INDEX('RAW DATA'!$L:$L,'Row Index'!AD42),INDEX('RAW DATA'!$AB:$AB,'Row Index'!AD42)),INDEX('RAW DATA'!$O:$O,'Row Index'!AD42)))</f>
        <v>49.0572384896441</v>
      </c>
      <c r="AE102" s="17" t="n">
        <f aca="false">IF('Row Index'!AE42="","✗",IF(INDEX('RAW DATA'!$O:$O,'Row Index'!AE42)="",IF(INDEX('RAW DATA'!$AB:$AB,'Row Index'!AE42)="",INDEX('RAW DATA'!$L:$L,'Row Index'!AE42),INDEX('RAW DATA'!$AB:$AB,'Row Index'!AE42)),INDEX('RAW DATA'!$O:$O,'Row Index'!AE42)))</f>
        <v>50.7650195794054</v>
      </c>
      <c r="AF102" s="17" t="n">
        <f aca="false">IF('Row Index'!AF42="","✗",IF(INDEX('RAW DATA'!$O:$O,'Row Index'!AF42)="",IF(INDEX('RAW DATA'!$AB:$AB,'Row Index'!AF42)="",INDEX('RAW DATA'!$L:$L,'Row Index'!AF42),INDEX('RAW DATA'!$AB:$AB,'Row Index'!AF42)),INDEX('RAW DATA'!$O:$O,'Row Index'!AF42)))</f>
        <v>52.2508242342038</v>
      </c>
      <c r="AG102" s="17" t="n">
        <f aca="false">IF('Row Index'!AG42="","✗",IF(INDEX('RAW DATA'!$O:$O,'Row Index'!AG42)="",IF(INDEX('RAW DATA'!$AB:$AB,'Row Index'!AG42)="",INDEX('RAW DATA'!$L:$L,'Row Index'!AG42),INDEX('RAW DATA'!$AB:$AB,'Row Index'!AG42)),INDEX('RAW DATA'!$O:$O,'Row Index'!AG42)))</f>
        <v>51.8206259195948</v>
      </c>
      <c r="AH102" s="17" t="n">
        <f aca="false">IF('Row Index'!AH42="","✗",IF(INDEX('RAW DATA'!$O:$O,'Row Index'!AH42)="",IF(INDEX('RAW DATA'!$AB:$AB,'Row Index'!AH42)="",INDEX('RAW DATA'!$L:$L,'Row Index'!AH42),INDEX('RAW DATA'!$AB:$AB,'Row Index'!AH42)),INDEX('RAW DATA'!$O:$O,'Row Index'!AH42)))</f>
        <v>54.9899615227</v>
      </c>
      <c r="AI102" s="17" t="n">
        <f aca="false">IF('Row Index'!AI42="","✗",IF(INDEX('RAW DATA'!$O:$O,'Row Index'!AI42)="",IF(INDEX('RAW DATA'!$AB:$AB,'Row Index'!AI42)="",INDEX('RAW DATA'!$L:$L,'Row Index'!AI42),INDEX('RAW DATA'!$AB:$AB,'Row Index'!AI42)),INDEX('RAW DATA'!$O:$O,'Row Index'!AI42)))</f>
        <v>57.0232496725164</v>
      </c>
      <c r="AJ102" s="17" t="n">
        <f aca="false">IF('Row Index'!AJ42="","✗",IF(INDEX('RAW DATA'!$O:$O,'Row Index'!AJ42)="",IF(INDEX('RAW DATA'!$AB:$AB,'Row Index'!AJ42)="",INDEX('RAW DATA'!$L:$L,'Row Index'!AJ42),INDEX('RAW DATA'!$AB:$AB,'Row Index'!AJ42)),INDEX('RAW DATA'!$O:$O,'Row Index'!AJ42)))</f>
        <v>59.575071298188</v>
      </c>
      <c r="AK102" s="17" t="n">
        <f aca="false">IF('Row Index'!AK42="","✗",IF(INDEX('RAW DATA'!$O:$O,'Row Index'!AK42)="",IF(INDEX('RAW DATA'!$AB:$AB,'Row Index'!AK42)="",INDEX('RAW DATA'!$L:$L,'Row Index'!AK42),INDEX('RAW DATA'!$AB:$AB,'Row Index'!AK42)),INDEX('RAW DATA'!$O:$O,'Row Index'!AK42)))</f>
        <v>61.088589777878</v>
      </c>
      <c r="AL102" s="17" t="n">
        <f aca="false">IF('Row Index'!AL42="","✗",IF(INDEX('RAW DATA'!$O:$O,'Row Index'!AL42)="",IF(INDEX('RAW DATA'!$AB:$AB,'Row Index'!AL42)="",INDEX('RAW DATA'!$L:$L,'Row Index'!AL42),INDEX('RAW DATA'!$AB:$AB,'Row Index'!AL42)),INDEX('RAW DATA'!$O:$O,'Row Index'!AL42)))</f>
        <v>62.8485511876787</v>
      </c>
      <c r="AM102" s="17" t="n">
        <f aca="false">IF('Row Index'!AM42="","✗",IF(INDEX('RAW DATA'!$O:$O,'Row Index'!AM42)="",IF(INDEX('RAW DATA'!$AB:$AB,'Row Index'!AM42)="",INDEX('RAW DATA'!$L:$L,'Row Index'!AM42),INDEX('RAW DATA'!$AB:$AB,'Row Index'!AM42)),INDEX('RAW DATA'!$O:$O,'Row Index'!AM42)))</f>
        <v>63.922450544483</v>
      </c>
      <c r="AN102" s="17" t="n">
        <f aca="false">IF('Row Index'!AN42="","✗",IF(INDEX('RAW DATA'!$O:$O,'Row Index'!AN42)="",IF(INDEX('RAW DATA'!$AB:$AB,'Row Index'!AN42)="",INDEX('RAW DATA'!$L:$L,'Row Index'!AN42),INDEX('RAW DATA'!$AB:$AB,'Row Index'!AN42)),INDEX('RAW DATA'!$O:$O,'Row Index'!AN42)))</f>
        <v>65.0746513302567</v>
      </c>
      <c r="AO102" s="17" t="n">
        <f aca="false">IF('Row Index'!AO42="","✗",IF(INDEX('RAW DATA'!$O:$O,'Row Index'!AO42)="",IF(INDEX('RAW DATA'!$AB:$AB,'Row Index'!AO42)="",INDEX('RAW DATA'!$L:$L,'Row Index'!AO42),INDEX('RAW DATA'!$AB:$AB,'Row Index'!AO42)),INDEX('RAW DATA'!$O:$O,'Row Index'!AO42)))</f>
        <v>66.3199195405448</v>
      </c>
      <c r="AP102" s="29" t="n">
        <f aca="false">IF('Row Index'!AP42="","✗",IF(INDEX('RAW DATA'!$O:$O,'Row Index'!AP42)="",IF(INDEX('RAW DATA'!$AB:$AB,'Row Index'!AP42)="",INDEX('RAW DATA'!$L:$L,'Row Index'!AP42),INDEX('RAW DATA'!$AB:$AB,'Row Index'!AP42)),INDEX('RAW DATA'!$O:$O,'Row Index'!AP42)))</f>
        <v>66.3655455769948</v>
      </c>
      <c r="AQ102" s="17" t="n">
        <f aca="false">IF('Row Index'!AQ42="","✗",IF(INDEX('RAW DATA'!$O:$O,'Row Index'!AQ42)="",IF(INDEX('RAW DATA'!$AB:$AB,'Row Index'!AQ42)="",INDEX('RAW DATA'!$L:$L,'Row Index'!AQ42),INDEX('RAW DATA'!$AB:$AB,'Row Index'!AQ42)),INDEX('RAW DATA'!$O:$O,'Row Index'!AQ42)))</f>
        <v>66.9713575462924</v>
      </c>
    </row>
    <row r="103" customFormat="false" ht="15" hidden="false" customHeight="false" outlineLevel="0" collapsed="false">
      <c r="A103" s="32" t="s">
        <v>286</v>
      </c>
      <c r="B103" s="33" t="s">
        <v>248</v>
      </c>
      <c r="C103" s="17" t="n">
        <f aca="false">IF('Row Index'!C43="","✗",IF(INDEX('RAW DATA'!$O:$O,'Row Index'!C43)="",IF(INDEX('RAW DATA'!$AB:$AB,'Row Index'!C43)="",INDEX('RAW DATA'!$L:$L,'Row Index'!C43),INDEX('RAW DATA'!$AB:$AB,'Row Index'!C43)),INDEX('RAW DATA'!$O:$O,'Row Index'!C43)))</f>
        <v>35.4781168634345</v>
      </c>
      <c r="D103" s="17" t="n">
        <f aca="false">IF('Row Index'!D43="","✗",IF(INDEX('RAW DATA'!$O:$O,'Row Index'!D43)="",IF(INDEX('RAW DATA'!$AB:$AB,'Row Index'!D43)="",INDEX('RAW DATA'!$L:$L,'Row Index'!D43),INDEX('RAW DATA'!$AB:$AB,'Row Index'!D43)),INDEX('RAW DATA'!$O:$O,'Row Index'!D43)))</f>
        <v>33.750337946867</v>
      </c>
      <c r="E103" s="17" t="n">
        <f aca="false">IF('Row Index'!E43="","✗",IF(INDEX('RAW DATA'!$O:$O,'Row Index'!E43)="",IF(INDEX('RAW DATA'!$AB:$AB,'Row Index'!E43)="",INDEX('RAW DATA'!$L:$L,'Row Index'!E43),INDEX('RAW DATA'!$AB:$AB,'Row Index'!E43)),INDEX('RAW DATA'!$O:$O,'Row Index'!E43)))</f>
        <v>36.5539840823187</v>
      </c>
      <c r="F103" s="17" t="n">
        <f aca="false">IF('Row Index'!F43="","✗",IF(INDEX('RAW DATA'!$O:$O,'Row Index'!F43)="",IF(INDEX('RAW DATA'!$AB:$AB,'Row Index'!F43)="",INDEX('RAW DATA'!$L:$L,'Row Index'!F43),INDEX('RAW DATA'!$AB:$AB,'Row Index'!F43)),INDEX('RAW DATA'!$O:$O,'Row Index'!F43)))</f>
        <v>31.6733182420577</v>
      </c>
      <c r="G103" s="18" t="n">
        <f aca="false">IF('Row Index'!G43="","✗",IF(INDEX('RAW DATA'!$O:$O,'Row Index'!G43)="",IF(INDEX('RAW DATA'!$AB:$AB,'Row Index'!G43)="",INDEX('RAW DATA'!$L:$L,'Row Index'!G43),INDEX('RAW DATA'!$AB:$AB,'Row Index'!G43)),INDEX('RAW DATA'!$O:$O,'Row Index'!G43)))</f>
        <v>36.2724091467678</v>
      </c>
      <c r="H103" s="17" t="n">
        <f aca="false">IF('Row Index'!H43="","✗",IF(INDEX('RAW DATA'!$O:$O,'Row Index'!H43)="",IF(INDEX('RAW DATA'!$AB:$AB,'Row Index'!H43)="",INDEX('RAW DATA'!$L:$L,'Row Index'!H43),INDEX('RAW DATA'!$AB:$AB,'Row Index'!H43)),INDEX('RAW DATA'!$O:$O,'Row Index'!H43)))</f>
        <v>35.2031576142261</v>
      </c>
      <c r="I103" s="17" t="n">
        <f aca="false">IF('Row Index'!I43="","✗",IF(INDEX('RAW DATA'!$O:$O,'Row Index'!I43)="",IF(INDEX('RAW DATA'!$AB:$AB,'Row Index'!I43)="",INDEX('RAW DATA'!$L:$L,'Row Index'!I43),INDEX('RAW DATA'!$AB:$AB,'Row Index'!I43)),INDEX('RAW DATA'!$O:$O,'Row Index'!I43)))</f>
        <v>36.671215783535</v>
      </c>
      <c r="J103" s="17" t="n">
        <f aca="false">IF('Row Index'!J43="","✗",IF(INDEX('RAW DATA'!$O:$O,'Row Index'!J43)="",IF(INDEX('RAW DATA'!$AB:$AB,'Row Index'!J43)="",INDEX('RAW DATA'!$L:$L,'Row Index'!J43),INDEX('RAW DATA'!$AB:$AB,'Row Index'!J43)),INDEX('RAW DATA'!$O:$O,'Row Index'!J43)))</f>
        <v>33.0686196420808</v>
      </c>
      <c r="K103" s="17" t="n">
        <f aca="false">IF('Row Index'!K43="","✗",IF(INDEX('RAW DATA'!$O:$O,'Row Index'!K43)="",IF(INDEX('RAW DATA'!$AB:$AB,'Row Index'!K43)="",INDEX('RAW DATA'!$L:$L,'Row Index'!K43),INDEX('RAW DATA'!$AB:$AB,'Row Index'!K43)),INDEX('RAW DATA'!$O:$O,'Row Index'!K43)))</f>
        <v>38.7279484265562</v>
      </c>
      <c r="L103" s="17" t="n">
        <f aca="false">IF('Row Index'!L43="","✗",IF(INDEX('RAW DATA'!$O:$O,'Row Index'!L43)="",IF(INDEX('RAW DATA'!$AB:$AB,'Row Index'!L43)="",INDEX('RAW DATA'!$L:$L,'Row Index'!L43),INDEX('RAW DATA'!$AB:$AB,'Row Index'!L43)),INDEX('RAW DATA'!$O:$O,'Row Index'!L43)))</f>
        <v>35.2334034180367</v>
      </c>
      <c r="M103" s="17" t="n">
        <f aca="false">IF('Row Index'!M43="","✗",IF(INDEX('RAW DATA'!$O:$O,'Row Index'!M43)="",IF(INDEX('RAW DATA'!$AB:$AB,'Row Index'!M43)="",INDEX('RAW DATA'!$L:$L,'Row Index'!M43),INDEX('RAW DATA'!$AB:$AB,'Row Index'!M43)),INDEX('RAW DATA'!$O:$O,'Row Index'!M43)))</f>
        <v>39.1631766364965</v>
      </c>
      <c r="N103" s="17" t="n">
        <f aca="false">IF('Row Index'!N43="","✗",IF(INDEX('RAW DATA'!$O:$O,'Row Index'!N43)="",IF(INDEX('RAW DATA'!$AB:$AB,'Row Index'!N43)="",INDEX('RAW DATA'!$L:$L,'Row Index'!N43),INDEX('RAW DATA'!$AB:$AB,'Row Index'!N43)),INDEX('RAW DATA'!$O:$O,'Row Index'!N43)))</f>
        <v>37.8559090695826</v>
      </c>
      <c r="O103" s="17" t="n">
        <f aca="false">IF('Row Index'!O43="","✗",IF(INDEX('RAW DATA'!$O:$O,'Row Index'!O43)="",IF(INDEX('RAW DATA'!$AB:$AB,'Row Index'!O43)="",INDEX('RAW DATA'!$L:$L,'Row Index'!O43),INDEX('RAW DATA'!$AB:$AB,'Row Index'!O43)),INDEX('RAW DATA'!$O:$O,'Row Index'!O43)))</f>
        <v>36.9937580704093</v>
      </c>
      <c r="P103" s="17" t="n">
        <f aca="false">IF('Row Index'!P43="","✗",IF(INDEX('RAW DATA'!$O:$O,'Row Index'!P43)="",IF(INDEX('RAW DATA'!$AB:$AB,'Row Index'!P43)="",INDEX('RAW DATA'!$L:$L,'Row Index'!P43),INDEX('RAW DATA'!$AB:$AB,'Row Index'!P43)),INDEX('RAW DATA'!$O:$O,'Row Index'!P43)))</f>
        <v>37.1433786262246</v>
      </c>
      <c r="Q103" s="17" t="n">
        <f aca="false">IF('Row Index'!Q43="","✗",IF(INDEX('RAW DATA'!$O:$O,'Row Index'!Q43)="",IF(INDEX('RAW DATA'!$AB:$AB,'Row Index'!Q43)="",INDEX('RAW DATA'!$L:$L,'Row Index'!Q43),INDEX('RAW DATA'!$AB:$AB,'Row Index'!Q43)),INDEX('RAW DATA'!$O:$O,'Row Index'!Q43)))</f>
        <v>38.1980762586816</v>
      </c>
      <c r="R103" s="17" t="n">
        <f aca="false">IF('Row Index'!R43="","✗",IF(INDEX('RAW DATA'!$O:$O,'Row Index'!R43)="",IF(INDEX('RAW DATA'!$AB:$AB,'Row Index'!R43)="",INDEX('RAW DATA'!$L:$L,'Row Index'!R43),INDEX('RAW DATA'!$AB:$AB,'Row Index'!R43)),INDEX('RAW DATA'!$O:$O,'Row Index'!R43)))</f>
        <v>39.0745084566027</v>
      </c>
      <c r="S103" s="17" t="n">
        <f aca="false">IF('Row Index'!S43="","✗",IF(INDEX('RAW DATA'!$O:$O,'Row Index'!S43)="",IF(INDEX('RAW DATA'!$AB:$AB,'Row Index'!S43)="",INDEX('RAW DATA'!$L:$L,'Row Index'!S43),INDEX('RAW DATA'!$AB:$AB,'Row Index'!S43)),INDEX('RAW DATA'!$O:$O,'Row Index'!S43)))</f>
        <v>38.7859536727671</v>
      </c>
      <c r="T103" s="17" t="n">
        <f aca="false">IF('Row Index'!T43="","✗",IF(INDEX('RAW DATA'!$O:$O,'Row Index'!T43)="",IF(INDEX('RAW DATA'!$AB:$AB,'Row Index'!T43)="",INDEX('RAW DATA'!$L:$L,'Row Index'!T43),INDEX('RAW DATA'!$AB:$AB,'Row Index'!T43)),INDEX('RAW DATA'!$O:$O,'Row Index'!T43)))</f>
        <v>38.0016577223021</v>
      </c>
      <c r="U103" s="17" t="n">
        <f aca="false">IF('Row Index'!U43="","✗",IF(INDEX('RAW DATA'!$O:$O,'Row Index'!U43)="",IF(INDEX('RAW DATA'!$AB:$AB,'Row Index'!U43)="",INDEX('RAW DATA'!$L:$L,'Row Index'!U43),INDEX('RAW DATA'!$AB:$AB,'Row Index'!U43)),INDEX('RAW DATA'!$O:$O,'Row Index'!U43)))</f>
        <v>39.4363852138506</v>
      </c>
      <c r="V103" s="17" t="n">
        <f aca="false">IF('Row Index'!V43="","✗",IF(INDEX('RAW DATA'!$O:$O,'Row Index'!V43)="",IF(INDEX('RAW DATA'!$AB:$AB,'Row Index'!V43)="",INDEX('RAW DATA'!$L:$L,'Row Index'!V43),INDEX('RAW DATA'!$AB:$AB,'Row Index'!V43)),INDEX('RAW DATA'!$O:$O,'Row Index'!V43)))</f>
        <v>40.3393157044066</v>
      </c>
      <c r="W103" s="17" t="n">
        <f aca="false">IF('Row Index'!W43="","✗",IF(INDEX('RAW DATA'!$O:$O,'Row Index'!W43)="",IF(INDEX('RAW DATA'!$AB:$AB,'Row Index'!W43)="",INDEX('RAW DATA'!$L:$L,'Row Index'!W43),INDEX('RAW DATA'!$AB:$AB,'Row Index'!W43)),INDEX('RAW DATA'!$O:$O,'Row Index'!W43)))</f>
        <v>39.2548855598511</v>
      </c>
      <c r="X103" s="17" t="n">
        <f aca="false">IF('Row Index'!X43="","✗",IF(INDEX('RAW DATA'!$O:$O,'Row Index'!X43)="",IF(INDEX('RAW DATA'!$AB:$AB,'Row Index'!X43)="",INDEX('RAW DATA'!$L:$L,'Row Index'!X43),INDEX('RAW DATA'!$AB:$AB,'Row Index'!X43)),INDEX('RAW DATA'!$O:$O,'Row Index'!X43)))</f>
        <v>41.477692319223</v>
      </c>
      <c r="Y103" s="17" t="n">
        <f aca="false">IF('Row Index'!Y43="","✗",IF(INDEX('RAW DATA'!$O:$O,'Row Index'!Y43)="",IF(INDEX('RAW DATA'!$AB:$AB,'Row Index'!Y43)="",INDEX('RAW DATA'!$L:$L,'Row Index'!Y43),INDEX('RAW DATA'!$AB:$AB,'Row Index'!Y43)),INDEX('RAW DATA'!$O:$O,'Row Index'!Y43)))</f>
        <v>41.0273288160597</v>
      </c>
      <c r="Z103" s="18" t="n">
        <f aca="false">IF('Row Index'!Z43="","✗",IF(INDEX('RAW DATA'!$O:$O,'Row Index'!Z43)="",IF(INDEX('RAW DATA'!$AB:$AB,'Row Index'!Z43)="",INDEX('RAW DATA'!$L:$L,'Row Index'!Z43),INDEX('RAW DATA'!$AB:$AB,'Row Index'!Z43)),INDEX('RAW DATA'!$O:$O,'Row Index'!Z43)))</f>
        <v>42.2995853626868</v>
      </c>
      <c r="AA103" s="19" t="str">
        <f aca="false">IF('Row Index'!AA43="","⏳",IF(INDEX('RAW DATA'!$O:$O,'Row Index'!AA43)="",IF(INDEX('RAW DATA'!$AB:$AB,'Row Index'!AA43)="",INDEX('RAW DATA'!$L:$L,'Row Index'!AA43),INDEX('RAW DATA'!$AB:$AB,'Row Index'!AA43)),INDEX('RAW DATA'!$O:$O,'Row Index'!AA43)))</f>
        <v>⏳</v>
      </c>
      <c r="AB103" s="17" t="n">
        <f aca="false">IF('Row Index'!AB43="","✗",IF(INDEX('RAW DATA'!$O:$O,'Row Index'!AB43)="",IF(INDEX('RAW DATA'!$AB:$AB,'Row Index'!AB43)="",INDEX('RAW DATA'!$L:$L,'Row Index'!AB43),INDEX('RAW DATA'!$AB:$AB,'Row Index'!AB43)),INDEX('RAW DATA'!$O:$O,'Row Index'!AB43)))</f>
        <v>43.1870060340674</v>
      </c>
      <c r="AC103" s="17" t="n">
        <f aca="false">IF('Row Index'!AC43="","✗",IF(INDEX('RAW DATA'!$O:$O,'Row Index'!AC43)="",IF(INDEX('RAW DATA'!$AB:$AB,'Row Index'!AC43)="",INDEX('RAW DATA'!$L:$L,'Row Index'!AC43),INDEX('RAW DATA'!$AB:$AB,'Row Index'!AC43)),INDEX('RAW DATA'!$O:$O,'Row Index'!AC43)))</f>
        <v>45.1078750862164</v>
      </c>
      <c r="AD103" s="17" t="n">
        <f aca="false">IF('Row Index'!AD43="","✗",IF(INDEX('RAW DATA'!$O:$O,'Row Index'!AD43)="",IF(INDEX('RAW DATA'!$AB:$AB,'Row Index'!AD43)="",INDEX('RAW DATA'!$L:$L,'Row Index'!AD43),INDEX('RAW DATA'!$AB:$AB,'Row Index'!AD43)),INDEX('RAW DATA'!$O:$O,'Row Index'!AD43)))</f>
        <v>45.2055104690101</v>
      </c>
      <c r="AE103" s="17" t="n">
        <f aca="false">IF('Row Index'!AE43="","✗",IF(INDEX('RAW DATA'!$O:$O,'Row Index'!AE43)="",IF(INDEX('RAW DATA'!$AB:$AB,'Row Index'!AE43)="",INDEX('RAW DATA'!$L:$L,'Row Index'!AE43),INDEX('RAW DATA'!$AB:$AB,'Row Index'!AE43)),INDEX('RAW DATA'!$O:$O,'Row Index'!AE43)))</f>
        <v>46.5612005848112</v>
      </c>
      <c r="AF103" s="17" t="n">
        <f aca="false">IF('Row Index'!AF43="","✗",IF(INDEX('RAW DATA'!$O:$O,'Row Index'!AF43)="",IF(INDEX('RAW DATA'!$AB:$AB,'Row Index'!AF43)="",INDEX('RAW DATA'!$L:$L,'Row Index'!AF43),INDEX('RAW DATA'!$AB:$AB,'Row Index'!AF43)),INDEX('RAW DATA'!$O:$O,'Row Index'!AF43)))</f>
        <v>49.1168311078516</v>
      </c>
      <c r="AG103" s="17" t="n">
        <f aca="false">IF('Row Index'!AG43="","✗",IF(INDEX('RAW DATA'!$O:$O,'Row Index'!AG43)="",IF(INDEX('RAW DATA'!$AB:$AB,'Row Index'!AG43)="",INDEX('RAW DATA'!$L:$L,'Row Index'!AG43),INDEX('RAW DATA'!$AB:$AB,'Row Index'!AG43)),INDEX('RAW DATA'!$O:$O,'Row Index'!AG43)))</f>
        <v>48.2906363117112</v>
      </c>
      <c r="AH103" s="17" t="n">
        <f aca="false">IF('Row Index'!AH43="","✗",IF(INDEX('RAW DATA'!$O:$O,'Row Index'!AH43)="",IF(INDEX('RAW DATA'!$AB:$AB,'Row Index'!AH43)="",INDEX('RAW DATA'!$L:$L,'Row Index'!AH43),INDEX('RAW DATA'!$AB:$AB,'Row Index'!AH43)),INDEX('RAW DATA'!$O:$O,'Row Index'!AH43)))</f>
        <v>50.7280015873674</v>
      </c>
      <c r="AI103" s="17" t="n">
        <f aca="false">IF('Row Index'!AI43="","✗",IF(INDEX('RAW DATA'!$O:$O,'Row Index'!AI43)="",IF(INDEX('RAW DATA'!$AB:$AB,'Row Index'!AI43)="",INDEX('RAW DATA'!$L:$L,'Row Index'!AI43),INDEX('RAW DATA'!$AB:$AB,'Row Index'!AI43)),INDEX('RAW DATA'!$O:$O,'Row Index'!AI43)))</f>
        <v>53.5882853084753</v>
      </c>
      <c r="AJ103" s="17" t="n">
        <f aca="false">IF('Row Index'!AJ43="","✗",IF(INDEX('RAW DATA'!$O:$O,'Row Index'!AJ43)="",IF(INDEX('RAW DATA'!$AB:$AB,'Row Index'!AJ43)="",INDEX('RAW DATA'!$L:$L,'Row Index'!AJ43),INDEX('RAW DATA'!$AB:$AB,'Row Index'!AJ43)),INDEX('RAW DATA'!$O:$O,'Row Index'!AJ43)))</f>
        <v>54.7903100989122</v>
      </c>
      <c r="AK103" s="17" t="n">
        <f aca="false">IF('Row Index'!AK43="","✗",IF(INDEX('RAW DATA'!$O:$O,'Row Index'!AK43)="",IF(INDEX('RAW DATA'!$AB:$AB,'Row Index'!AK43)="",INDEX('RAW DATA'!$L:$L,'Row Index'!AK43),INDEX('RAW DATA'!$AB:$AB,'Row Index'!AK43)),INDEX('RAW DATA'!$O:$O,'Row Index'!AK43)))</f>
        <v>56.9287120982732</v>
      </c>
      <c r="AL103" s="17" t="n">
        <f aca="false">IF('Row Index'!AL43="","✗",IF(INDEX('RAW DATA'!$O:$O,'Row Index'!AL43)="",IF(INDEX('RAW DATA'!$AB:$AB,'Row Index'!AL43)="",INDEX('RAW DATA'!$L:$L,'Row Index'!AL43),INDEX('RAW DATA'!$AB:$AB,'Row Index'!AL43)),INDEX('RAW DATA'!$O:$O,'Row Index'!AL43)))</f>
        <v>60.2017414619024</v>
      </c>
      <c r="AM103" s="17" t="n">
        <f aca="false">IF('Row Index'!AM43="","✗",IF(INDEX('RAW DATA'!$O:$O,'Row Index'!AM43)="",IF(INDEX('RAW DATA'!$AB:$AB,'Row Index'!AM43)="",INDEX('RAW DATA'!$L:$L,'Row Index'!AM43),INDEX('RAW DATA'!$AB:$AB,'Row Index'!AM43)),INDEX('RAW DATA'!$O:$O,'Row Index'!AM43)))</f>
        <v>62.1542480440431</v>
      </c>
      <c r="AN103" s="17" t="n">
        <f aca="false">IF('Row Index'!AN43="","✗",IF(INDEX('RAW DATA'!$O:$O,'Row Index'!AN43)="",IF(INDEX('RAW DATA'!$AB:$AB,'Row Index'!AN43)="",INDEX('RAW DATA'!$L:$L,'Row Index'!AN43),INDEX('RAW DATA'!$AB:$AB,'Row Index'!AN43)),INDEX('RAW DATA'!$O:$O,'Row Index'!AN43)))</f>
        <v>61.9943030986011</v>
      </c>
      <c r="AO103" s="17" t="n">
        <f aca="false">IF('Row Index'!AO43="","✗",IF(INDEX('RAW DATA'!$O:$O,'Row Index'!AO43)="",IF(INDEX('RAW DATA'!$AB:$AB,'Row Index'!AO43)="",INDEX('RAW DATA'!$L:$L,'Row Index'!AO43),INDEX('RAW DATA'!$AB:$AB,'Row Index'!AO43)),INDEX('RAW DATA'!$O:$O,'Row Index'!AO43)))</f>
        <v>63.6740789051602</v>
      </c>
      <c r="AP103" s="17" t="n">
        <f aca="false">IF('Row Index'!AP43="","✗",IF(INDEX('RAW DATA'!$O:$O,'Row Index'!AP43)="",IF(INDEX('RAW DATA'!$AB:$AB,'Row Index'!AP43)="",INDEX('RAW DATA'!$L:$L,'Row Index'!AP43),INDEX('RAW DATA'!$AB:$AB,'Row Index'!AP43)),INDEX('RAW DATA'!$O:$O,'Row Index'!AP43)))</f>
        <v>65.7036364677556</v>
      </c>
      <c r="AQ103" s="17" t="n">
        <f aca="false">IF('Row Index'!AQ43="","✗",IF(INDEX('RAW DATA'!$O:$O,'Row Index'!AQ43)="",IF(INDEX('RAW DATA'!$AB:$AB,'Row Index'!AQ43)="",INDEX('RAW DATA'!$L:$L,'Row Index'!AQ43),INDEX('RAW DATA'!$AB:$AB,'Row Index'!AQ43)),INDEX('RAW DATA'!$O:$O,'Row Index'!AQ43)))</f>
        <v>66.3172724623739</v>
      </c>
    </row>
    <row r="104" customFormat="false" ht="15" hidden="false" customHeight="false" outlineLevel="0" collapsed="false">
      <c r="A104" s="32" t="s">
        <v>289</v>
      </c>
      <c r="B104" s="33" t="s">
        <v>248</v>
      </c>
      <c r="C104" s="17" t="n">
        <f aca="false">IF('Row Index'!C44="","✗",IF(INDEX('RAW DATA'!$O:$O,'Row Index'!C44)="",IF(INDEX('RAW DATA'!$AB:$AB,'Row Index'!C44)="",INDEX('RAW DATA'!$L:$L,'Row Index'!C44),INDEX('RAW DATA'!$AB:$AB,'Row Index'!C44)),INDEX('RAW DATA'!$O:$O,'Row Index'!C44)))</f>
        <v>34.4218238571821</v>
      </c>
      <c r="D104" s="17" t="n">
        <f aca="false">IF('Row Index'!D44="","✗",IF(INDEX('RAW DATA'!$O:$O,'Row Index'!D44)="",IF(INDEX('RAW DATA'!$AB:$AB,'Row Index'!D44)="",INDEX('RAW DATA'!$L:$L,'Row Index'!D44),INDEX('RAW DATA'!$AB:$AB,'Row Index'!D44)),INDEX('RAW DATA'!$O:$O,'Row Index'!D44)))</f>
        <v>33.9336925087685</v>
      </c>
      <c r="E104" s="17" t="n">
        <f aca="false">IF('Row Index'!E44="","✗",IF(INDEX('RAW DATA'!$O:$O,'Row Index'!E44)="",IF(INDEX('RAW DATA'!$AB:$AB,'Row Index'!E44)="",INDEX('RAW DATA'!$L:$L,'Row Index'!E44),INDEX('RAW DATA'!$AB:$AB,'Row Index'!E44)),INDEX('RAW DATA'!$O:$O,'Row Index'!E44)))</f>
        <v>36.1779737008901</v>
      </c>
      <c r="F104" s="17" t="n">
        <f aca="false">IF('Row Index'!F44="","✗",IF(INDEX('RAW DATA'!$O:$O,'Row Index'!F44)="",IF(INDEX('RAW DATA'!$AB:$AB,'Row Index'!F44)="",INDEX('RAW DATA'!$L:$L,'Row Index'!F44),INDEX('RAW DATA'!$AB:$AB,'Row Index'!F44)),INDEX('RAW DATA'!$O:$O,'Row Index'!F44)))</f>
        <v>32.5725112360241</v>
      </c>
      <c r="G104" s="18" t="n">
        <f aca="false">IF('Row Index'!G44="","✗",IF(INDEX('RAW DATA'!$O:$O,'Row Index'!G44)="",IF(INDEX('RAW DATA'!$AB:$AB,'Row Index'!G44)="",INDEX('RAW DATA'!$L:$L,'Row Index'!G44),INDEX('RAW DATA'!$AB:$AB,'Row Index'!G44)),INDEX('RAW DATA'!$O:$O,'Row Index'!G44)))</f>
        <v>39.7893808234256</v>
      </c>
      <c r="H104" s="17" t="n">
        <f aca="false">IF('Row Index'!H44="","✗",IF(INDEX('RAW DATA'!$O:$O,'Row Index'!H44)="",IF(INDEX('RAW DATA'!$AB:$AB,'Row Index'!H44)="",INDEX('RAW DATA'!$L:$L,'Row Index'!H44),INDEX('RAW DATA'!$AB:$AB,'Row Index'!H44)),INDEX('RAW DATA'!$O:$O,'Row Index'!H44)))</f>
        <v>34.9913255954319</v>
      </c>
      <c r="I104" s="17" t="n">
        <f aca="false">IF('Row Index'!I44="","✗",IF(INDEX('RAW DATA'!$O:$O,'Row Index'!I44)="",IF(INDEX('RAW DATA'!$AB:$AB,'Row Index'!I44)="",INDEX('RAW DATA'!$L:$L,'Row Index'!I44),INDEX('RAW DATA'!$AB:$AB,'Row Index'!I44)),INDEX('RAW DATA'!$O:$O,'Row Index'!I44)))</f>
        <v>35.6116634521963</v>
      </c>
      <c r="J104" s="17" t="n">
        <f aca="false">IF('Row Index'!J44="","✗",IF(INDEX('RAW DATA'!$O:$O,'Row Index'!J44)="",IF(INDEX('RAW DATA'!$AB:$AB,'Row Index'!J44)="",INDEX('RAW DATA'!$L:$L,'Row Index'!J44),INDEX('RAW DATA'!$AB:$AB,'Row Index'!J44)),INDEX('RAW DATA'!$O:$O,'Row Index'!J44)))</f>
        <v>34.064803910818</v>
      </c>
      <c r="K104" s="17" t="n">
        <f aca="false">IF('Row Index'!K44="","✗",IF(INDEX('RAW DATA'!$O:$O,'Row Index'!K44)="",IF(INDEX('RAW DATA'!$AB:$AB,'Row Index'!K44)="",INDEX('RAW DATA'!$L:$L,'Row Index'!K44),INDEX('RAW DATA'!$AB:$AB,'Row Index'!K44)),INDEX('RAW DATA'!$O:$O,'Row Index'!K44)))</f>
        <v>37.9527412841853</v>
      </c>
      <c r="L104" s="17" t="n">
        <f aca="false">IF('Row Index'!L44="","✗",IF(INDEX('RAW DATA'!$O:$O,'Row Index'!L44)="",IF(INDEX('RAW DATA'!$AB:$AB,'Row Index'!L44)="",INDEX('RAW DATA'!$L:$L,'Row Index'!L44),INDEX('RAW DATA'!$AB:$AB,'Row Index'!L44)),INDEX('RAW DATA'!$O:$O,'Row Index'!L44)))</f>
        <v>35.6362247053788</v>
      </c>
      <c r="M104" s="17" t="n">
        <f aca="false">IF('Row Index'!M44="","✗",IF(INDEX('RAW DATA'!$O:$O,'Row Index'!M44)="",IF(INDEX('RAW DATA'!$AB:$AB,'Row Index'!M44)="",INDEX('RAW DATA'!$L:$L,'Row Index'!M44),INDEX('RAW DATA'!$AB:$AB,'Row Index'!M44)),INDEX('RAW DATA'!$O:$O,'Row Index'!M44)))</f>
        <v>39.5650345506402</v>
      </c>
      <c r="N104" s="17" t="n">
        <f aca="false">IF('Row Index'!N44="","✗",IF(INDEX('RAW DATA'!$O:$O,'Row Index'!N44)="",IF(INDEX('RAW DATA'!$AB:$AB,'Row Index'!N44)="",INDEX('RAW DATA'!$L:$L,'Row Index'!N44),INDEX('RAW DATA'!$AB:$AB,'Row Index'!N44)),INDEX('RAW DATA'!$O:$O,'Row Index'!N44)))</f>
        <v>38.3121916971468</v>
      </c>
      <c r="O104" s="17" t="n">
        <f aca="false">IF('Row Index'!O44="","✗",IF(INDEX('RAW DATA'!$O:$O,'Row Index'!O44)="",IF(INDEX('RAW DATA'!$AB:$AB,'Row Index'!O44)="",INDEX('RAW DATA'!$L:$L,'Row Index'!O44),INDEX('RAW DATA'!$AB:$AB,'Row Index'!O44)),INDEX('RAW DATA'!$O:$O,'Row Index'!O44)))</f>
        <v>37.234700397833</v>
      </c>
      <c r="P104" s="17" t="n">
        <f aca="false">IF('Row Index'!P44="","✗",IF(INDEX('RAW DATA'!$O:$O,'Row Index'!P44)="",IF(INDEX('RAW DATA'!$AB:$AB,'Row Index'!P44)="",INDEX('RAW DATA'!$L:$L,'Row Index'!P44),INDEX('RAW DATA'!$AB:$AB,'Row Index'!P44)),INDEX('RAW DATA'!$O:$O,'Row Index'!P44)))</f>
        <v>36.8803279002019</v>
      </c>
      <c r="Q104" s="17" t="n">
        <f aca="false">IF('Row Index'!Q44="","✗",IF(INDEX('RAW DATA'!$O:$O,'Row Index'!Q44)="",IF(INDEX('RAW DATA'!$AB:$AB,'Row Index'!Q44)="",INDEX('RAW DATA'!$L:$L,'Row Index'!Q44),INDEX('RAW DATA'!$AB:$AB,'Row Index'!Q44)),INDEX('RAW DATA'!$O:$O,'Row Index'!Q44)))</f>
        <v>37.2117809533226</v>
      </c>
      <c r="R104" s="17" t="n">
        <f aca="false">IF('Row Index'!R44="","✗",IF(INDEX('RAW DATA'!$O:$O,'Row Index'!R44)="",IF(INDEX('RAW DATA'!$AB:$AB,'Row Index'!R44)="",INDEX('RAW DATA'!$L:$L,'Row Index'!R44),INDEX('RAW DATA'!$AB:$AB,'Row Index'!R44)),INDEX('RAW DATA'!$O:$O,'Row Index'!R44)))</f>
        <v>38.9868688949927</v>
      </c>
      <c r="S104" s="17" t="n">
        <f aca="false">IF('Row Index'!S44="","✗",IF(INDEX('RAW DATA'!$O:$O,'Row Index'!S44)="",IF(INDEX('RAW DATA'!$AB:$AB,'Row Index'!S44)="",INDEX('RAW DATA'!$L:$L,'Row Index'!S44),INDEX('RAW DATA'!$AB:$AB,'Row Index'!S44)),INDEX('RAW DATA'!$O:$O,'Row Index'!S44)))</f>
        <v>38.7697928369382</v>
      </c>
      <c r="T104" s="17" t="n">
        <f aca="false">IF('Row Index'!T44="","✗",IF(INDEX('RAW DATA'!$O:$O,'Row Index'!T44)="",IF(INDEX('RAW DATA'!$AB:$AB,'Row Index'!T44)="",INDEX('RAW DATA'!$L:$L,'Row Index'!T44),INDEX('RAW DATA'!$AB:$AB,'Row Index'!T44)),INDEX('RAW DATA'!$O:$O,'Row Index'!T44)))</f>
        <v>37.4395720890822</v>
      </c>
      <c r="U104" s="17" t="n">
        <f aca="false">IF('Row Index'!U44="","✗",IF(INDEX('RAW DATA'!$O:$O,'Row Index'!U44)="",IF(INDEX('RAW DATA'!$AB:$AB,'Row Index'!U44)="",INDEX('RAW DATA'!$L:$L,'Row Index'!U44),INDEX('RAW DATA'!$AB:$AB,'Row Index'!U44)),INDEX('RAW DATA'!$O:$O,'Row Index'!U44)))</f>
        <v>40.0087960567031</v>
      </c>
      <c r="V104" s="17" t="n">
        <f aca="false">IF('Row Index'!V44="","✗",IF(INDEX('RAW DATA'!$O:$O,'Row Index'!V44)="",IF(INDEX('RAW DATA'!$AB:$AB,'Row Index'!V44)="",INDEX('RAW DATA'!$L:$L,'Row Index'!V44),INDEX('RAW DATA'!$AB:$AB,'Row Index'!V44)),INDEX('RAW DATA'!$O:$O,'Row Index'!V44)))</f>
        <v>40.0256576084167</v>
      </c>
      <c r="W104" s="17" t="n">
        <f aca="false">IF('Row Index'!W44="","✗",IF(INDEX('RAW DATA'!$O:$O,'Row Index'!W44)="",IF(INDEX('RAW DATA'!$AB:$AB,'Row Index'!W44)="",INDEX('RAW DATA'!$L:$L,'Row Index'!W44),INDEX('RAW DATA'!$AB:$AB,'Row Index'!W44)),INDEX('RAW DATA'!$O:$O,'Row Index'!W44)))</f>
        <v>39.9886584358101</v>
      </c>
      <c r="X104" s="17" t="n">
        <f aca="false">IF('Row Index'!X44="","✗",IF(INDEX('RAW DATA'!$O:$O,'Row Index'!X44)="",IF(INDEX('RAW DATA'!$AB:$AB,'Row Index'!X44)="",INDEX('RAW DATA'!$L:$L,'Row Index'!X44),INDEX('RAW DATA'!$AB:$AB,'Row Index'!X44)),INDEX('RAW DATA'!$O:$O,'Row Index'!X44)))</f>
        <v>40.5097845787051</v>
      </c>
      <c r="Y104" s="17" t="n">
        <f aca="false">IF('Row Index'!Y44="","✗",IF(INDEX('RAW DATA'!$O:$O,'Row Index'!Y44)="",IF(INDEX('RAW DATA'!$AB:$AB,'Row Index'!Y44)="",INDEX('RAW DATA'!$L:$L,'Row Index'!Y44),INDEX('RAW DATA'!$AB:$AB,'Row Index'!Y44)),INDEX('RAW DATA'!$O:$O,'Row Index'!Y44)))</f>
        <v>40.5766365541033</v>
      </c>
      <c r="Z104" s="18" t="n">
        <f aca="false">IF('Row Index'!Z44="","✗",IF(INDEX('RAW DATA'!$O:$O,'Row Index'!Z44)="",IF(INDEX('RAW DATA'!$AB:$AB,'Row Index'!Z44)="",INDEX('RAW DATA'!$L:$L,'Row Index'!Z44),INDEX('RAW DATA'!$AB:$AB,'Row Index'!Z44)),INDEX('RAW DATA'!$O:$O,'Row Index'!Z44)))</f>
        <v>40.9347820341314</v>
      </c>
      <c r="AA104" s="19" t="str">
        <f aca="false">IF('Row Index'!AA44="","⏳",IF(INDEX('RAW DATA'!$O:$O,'Row Index'!AA44)="",IF(INDEX('RAW DATA'!$AB:$AB,'Row Index'!AA44)="",INDEX('RAW DATA'!$L:$L,'Row Index'!AA44),INDEX('RAW DATA'!$AB:$AB,'Row Index'!AA44)),INDEX('RAW DATA'!$O:$O,'Row Index'!AA44)))</f>
        <v>⏳</v>
      </c>
      <c r="AB104" s="17" t="n">
        <f aca="false">IF('Row Index'!AB44="","✗",IF(INDEX('RAW DATA'!$O:$O,'Row Index'!AB44)="",IF(INDEX('RAW DATA'!$AB:$AB,'Row Index'!AB44)="",INDEX('RAW DATA'!$L:$L,'Row Index'!AB44),INDEX('RAW DATA'!$AB:$AB,'Row Index'!AB44)),INDEX('RAW DATA'!$O:$O,'Row Index'!AB44)))</f>
        <v>41.0518011474989</v>
      </c>
      <c r="AC104" s="17" t="n">
        <f aca="false">IF('Row Index'!AC44="","✗",IF(INDEX('RAW DATA'!$O:$O,'Row Index'!AC44)="",IF(INDEX('RAW DATA'!$AB:$AB,'Row Index'!AC44)="",INDEX('RAW DATA'!$L:$L,'Row Index'!AC44),INDEX('RAW DATA'!$AB:$AB,'Row Index'!AC44)),INDEX('RAW DATA'!$O:$O,'Row Index'!AC44)))</f>
        <v>43.1371841260722</v>
      </c>
      <c r="AD104" s="17" t="n">
        <f aca="false">IF('Row Index'!AD44="","✗",IF(INDEX('RAW DATA'!$O:$O,'Row Index'!AD44)="",IF(INDEX('RAW DATA'!$AB:$AB,'Row Index'!AD44)="",INDEX('RAW DATA'!$L:$L,'Row Index'!AD44),INDEX('RAW DATA'!$AB:$AB,'Row Index'!AD44)),INDEX('RAW DATA'!$O:$O,'Row Index'!AD44)))</f>
        <v>43.1997060830517</v>
      </c>
      <c r="AE104" s="17" t="n">
        <f aca="false">IF('Row Index'!AE44="","✗",IF(INDEX('RAW DATA'!$O:$O,'Row Index'!AE44)="",IF(INDEX('RAW DATA'!$AB:$AB,'Row Index'!AE44)="",INDEX('RAW DATA'!$L:$L,'Row Index'!AE44),INDEX('RAW DATA'!$AB:$AB,'Row Index'!AE44)),INDEX('RAW DATA'!$O:$O,'Row Index'!AE44)))</f>
        <v>44.4574238293581</v>
      </c>
      <c r="AF104" s="17" t="n">
        <f aca="false">IF('Row Index'!AF44="","✗",IF(INDEX('RAW DATA'!$O:$O,'Row Index'!AF44)="",IF(INDEX('RAW DATA'!$AB:$AB,'Row Index'!AF44)="",INDEX('RAW DATA'!$L:$L,'Row Index'!AF44),INDEX('RAW DATA'!$AB:$AB,'Row Index'!AF44)),INDEX('RAW DATA'!$O:$O,'Row Index'!AF44)))</f>
        <v>47.1874267107114</v>
      </c>
      <c r="AG104" s="17" t="n">
        <f aca="false">IF('Row Index'!AG44="","✗",IF(INDEX('RAW DATA'!$O:$O,'Row Index'!AG44)="",IF(INDEX('RAW DATA'!$AB:$AB,'Row Index'!AG44)="",INDEX('RAW DATA'!$L:$L,'Row Index'!AG44),INDEX('RAW DATA'!$AB:$AB,'Row Index'!AG44)),INDEX('RAW DATA'!$O:$O,'Row Index'!AG44)))</f>
        <v>45.8614012275033</v>
      </c>
      <c r="AH104" s="17" t="n">
        <f aca="false">IF('Row Index'!AH44="","✗",IF(INDEX('RAW DATA'!$O:$O,'Row Index'!AH44)="",IF(INDEX('RAW DATA'!$AB:$AB,'Row Index'!AH44)="",INDEX('RAW DATA'!$L:$L,'Row Index'!AH44),INDEX('RAW DATA'!$AB:$AB,'Row Index'!AH44)),INDEX('RAW DATA'!$O:$O,'Row Index'!AH44)))</f>
        <v>47.9258789522089</v>
      </c>
      <c r="AI104" s="17" t="n">
        <f aca="false">IF('Row Index'!AI44="","✗",IF(INDEX('RAW DATA'!$O:$O,'Row Index'!AI44)="",IF(INDEX('RAW DATA'!$AB:$AB,'Row Index'!AI44)="",INDEX('RAW DATA'!$L:$L,'Row Index'!AI44),INDEX('RAW DATA'!$AB:$AB,'Row Index'!AI44)),INDEX('RAW DATA'!$O:$O,'Row Index'!AI44)))</f>
        <v>50.424328228025</v>
      </c>
      <c r="AJ104" s="17" t="n">
        <f aca="false">IF('Row Index'!AJ44="","✗",IF(INDEX('RAW DATA'!$O:$O,'Row Index'!AJ44)="",IF(INDEX('RAW DATA'!$AB:$AB,'Row Index'!AJ44)="",INDEX('RAW DATA'!$L:$L,'Row Index'!AJ44),INDEX('RAW DATA'!$AB:$AB,'Row Index'!AJ44)),INDEX('RAW DATA'!$O:$O,'Row Index'!AJ44)))</f>
        <v>50.5442175067686</v>
      </c>
      <c r="AK104" s="17" t="n">
        <f aca="false">IF('Row Index'!AK44="","✗",IF(INDEX('RAW DATA'!$O:$O,'Row Index'!AK44)="",IF(INDEX('RAW DATA'!$AB:$AB,'Row Index'!AK44)="",INDEX('RAW DATA'!$L:$L,'Row Index'!AK44),INDEX('RAW DATA'!$AB:$AB,'Row Index'!AK44)),INDEX('RAW DATA'!$O:$O,'Row Index'!AK44)))</f>
        <v>53.2191693116076</v>
      </c>
      <c r="AL104" s="29" t="n">
        <f aca="false">IF('Row Index'!AL44="","✗",IF(INDEX('RAW DATA'!$O:$O,'Row Index'!AL44)="",IF(INDEX('RAW DATA'!$AB:$AB,'Row Index'!AL44)="",INDEX('RAW DATA'!$L:$L,'Row Index'!AL44),INDEX('RAW DATA'!$AB:$AB,'Row Index'!AL44)),INDEX('RAW DATA'!$O:$O,'Row Index'!AL44)))</f>
        <v>56.8031506481518</v>
      </c>
      <c r="AM104" s="17" t="n">
        <f aca="false">IF('Row Index'!AM44="","✗",IF(INDEX('RAW DATA'!$O:$O,'Row Index'!AM44)="",IF(INDEX('RAW DATA'!$AB:$AB,'Row Index'!AM44)="",INDEX('RAW DATA'!$L:$L,'Row Index'!AM44),INDEX('RAW DATA'!$AB:$AB,'Row Index'!AM44)),INDEX('RAW DATA'!$O:$O,'Row Index'!AM44)))</f>
        <v>59.6054220758302</v>
      </c>
      <c r="AN104" s="17" t="n">
        <f aca="false">IF('Row Index'!AN44="","✗",IF(INDEX('RAW DATA'!$O:$O,'Row Index'!AN44)="",IF(INDEX('RAW DATA'!$AB:$AB,'Row Index'!AN44)="",INDEX('RAW DATA'!$L:$L,'Row Index'!AN44),INDEX('RAW DATA'!$AB:$AB,'Row Index'!AN44)),INDEX('RAW DATA'!$O:$O,'Row Index'!AN44)))</f>
        <v>60.9961834838924</v>
      </c>
      <c r="AO104" s="17" t="n">
        <f aca="false">IF('Row Index'!AO44="","✗",IF(INDEX('RAW DATA'!$O:$O,'Row Index'!AO44)="",IF(INDEX('RAW DATA'!$AB:$AB,'Row Index'!AO44)="",INDEX('RAW DATA'!$L:$L,'Row Index'!AO44),INDEX('RAW DATA'!$AB:$AB,'Row Index'!AO44)),INDEX('RAW DATA'!$O:$O,'Row Index'!AO44)))</f>
        <v>64.82761730817</v>
      </c>
      <c r="AP104" s="17" t="n">
        <f aca="false">IF('Row Index'!AP44="","✗",IF(INDEX('RAW DATA'!$O:$O,'Row Index'!AP44)="",IF(INDEX('RAW DATA'!$AB:$AB,'Row Index'!AP44)="",INDEX('RAW DATA'!$L:$L,'Row Index'!AP44),INDEX('RAW DATA'!$AB:$AB,'Row Index'!AP44)),INDEX('RAW DATA'!$O:$O,'Row Index'!AP44)))</f>
        <v>64.2670139578796</v>
      </c>
      <c r="AQ104" s="17" t="n">
        <f aca="false">IF('Row Index'!AQ44="","✗",IF(INDEX('RAW DATA'!$O:$O,'Row Index'!AQ44)="",IF(INDEX('RAW DATA'!$AB:$AB,'Row Index'!AQ44)="",INDEX('RAW DATA'!$L:$L,'Row Index'!AQ44),INDEX('RAW DATA'!$AB:$AB,'Row Index'!AQ44)),INDEX('RAW DATA'!$O:$O,'Row Index'!AQ44)))</f>
        <v>64.5075308763372</v>
      </c>
    </row>
    <row r="105" customFormat="false" ht="15" hidden="false" customHeight="false" outlineLevel="0" collapsed="false">
      <c r="A105" s="32" t="s">
        <v>292</v>
      </c>
      <c r="B105" s="33" t="s">
        <v>248</v>
      </c>
      <c r="C105" s="17" t="n">
        <f aca="false">IF('Row Index'!C45="","✗",IF(INDEX('RAW DATA'!$O:$O,'Row Index'!C45)="",IF(INDEX('RAW DATA'!$AB:$AB,'Row Index'!C45)="",INDEX('RAW DATA'!$L:$L,'Row Index'!C45),INDEX('RAW DATA'!$AB:$AB,'Row Index'!C45)),INDEX('RAW DATA'!$O:$O,'Row Index'!C45)))</f>
        <v>35.8922355815973</v>
      </c>
      <c r="D105" s="17" t="n">
        <f aca="false">IF('Row Index'!D45="","✗",IF(INDEX('RAW DATA'!$O:$O,'Row Index'!D45)="",IF(INDEX('RAW DATA'!$AB:$AB,'Row Index'!D45)="",INDEX('RAW DATA'!$L:$L,'Row Index'!D45),INDEX('RAW DATA'!$AB:$AB,'Row Index'!D45)),INDEX('RAW DATA'!$O:$O,'Row Index'!D45)))</f>
        <v>34.2464316172566</v>
      </c>
      <c r="E105" s="17" t="n">
        <f aca="false">IF('Row Index'!E45="","✗",IF(INDEX('RAW DATA'!$O:$O,'Row Index'!E45)="",IF(INDEX('RAW DATA'!$AB:$AB,'Row Index'!E45)="",INDEX('RAW DATA'!$L:$L,'Row Index'!E45),INDEX('RAW DATA'!$AB:$AB,'Row Index'!E45)),INDEX('RAW DATA'!$O:$O,'Row Index'!E45)))</f>
        <v>39.7269908449952</v>
      </c>
      <c r="F105" s="17" t="n">
        <f aca="false">IF('Row Index'!F45="","✗",IF(INDEX('RAW DATA'!$O:$O,'Row Index'!F45)="",IF(INDEX('RAW DATA'!$AB:$AB,'Row Index'!F45)="",INDEX('RAW DATA'!$L:$L,'Row Index'!F45),INDEX('RAW DATA'!$AB:$AB,'Row Index'!F45)),INDEX('RAW DATA'!$O:$O,'Row Index'!F45)))</f>
        <v>32.0579640898624</v>
      </c>
      <c r="G105" s="18" t="n">
        <f aca="false">IF('Row Index'!G45="","✗",IF(INDEX('RAW DATA'!$O:$O,'Row Index'!G45)="",IF(INDEX('RAW DATA'!$AB:$AB,'Row Index'!G45)="",INDEX('RAW DATA'!$L:$L,'Row Index'!G45),INDEX('RAW DATA'!$AB:$AB,'Row Index'!G45)),INDEX('RAW DATA'!$O:$O,'Row Index'!G45)))</f>
        <v>38.8931523443549</v>
      </c>
      <c r="H105" s="17" t="n">
        <f aca="false">IF('Row Index'!H45="","✗",IF(INDEX('RAW DATA'!$O:$O,'Row Index'!H45)="",IF(INDEX('RAW DATA'!$AB:$AB,'Row Index'!H45)="",INDEX('RAW DATA'!$L:$L,'Row Index'!H45),INDEX('RAW DATA'!$AB:$AB,'Row Index'!H45)),INDEX('RAW DATA'!$O:$O,'Row Index'!H45)))</f>
        <v>35.2443777343542</v>
      </c>
      <c r="I105" s="17" t="n">
        <f aca="false">IF('Row Index'!I45="","✗",IF(INDEX('RAW DATA'!$O:$O,'Row Index'!I45)="",IF(INDEX('RAW DATA'!$AB:$AB,'Row Index'!I45)="",INDEX('RAW DATA'!$L:$L,'Row Index'!I45),INDEX('RAW DATA'!$AB:$AB,'Row Index'!I45)),INDEX('RAW DATA'!$O:$O,'Row Index'!I45)))</f>
        <v>37.7546426248673</v>
      </c>
      <c r="J105" s="17" t="n">
        <f aca="false">IF('Row Index'!J45="","✗",IF(INDEX('RAW DATA'!$O:$O,'Row Index'!J45)="",IF(INDEX('RAW DATA'!$AB:$AB,'Row Index'!J45)="",INDEX('RAW DATA'!$L:$L,'Row Index'!J45),INDEX('RAW DATA'!$AB:$AB,'Row Index'!J45)),INDEX('RAW DATA'!$O:$O,'Row Index'!J45)))</f>
        <v>34.5766364918556</v>
      </c>
      <c r="K105" s="17" t="n">
        <f aca="false">IF('Row Index'!K45="","✗",IF(INDEX('RAW DATA'!$O:$O,'Row Index'!K45)="",IF(INDEX('RAW DATA'!$AB:$AB,'Row Index'!K45)="",INDEX('RAW DATA'!$L:$L,'Row Index'!K45),INDEX('RAW DATA'!$AB:$AB,'Row Index'!K45)),INDEX('RAW DATA'!$O:$O,'Row Index'!K45)))</f>
        <v>40.2088462843843</v>
      </c>
      <c r="L105" s="17" t="n">
        <f aca="false">IF('Row Index'!L45="","✗",IF(INDEX('RAW DATA'!$O:$O,'Row Index'!L45)="",IF(INDEX('RAW DATA'!$AB:$AB,'Row Index'!L45)="",INDEX('RAW DATA'!$L:$L,'Row Index'!L45),INDEX('RAW DATA'!$AB:$AB,'Row Index'!L45)),INDEX('RAW DATA'!$O:$O,'Row Index'!L45)))</f>
        <v>35.8009836918773</v>
      </c>
      <c r="M105" s="17" t="n">
        <f aca="false">IF('Row Index'!M45="","✗",IF(INDEX('RAW DATA'!$O:$O,'Row Index'!M45)="",IF(INDEX('RAW DATA'!$AB:$AB,'Row Index'!M45)="",INDEX('RAW DATA'!$L:$L,'Row Index'!M45),INDEX('RAW DATA'!$AB:$AB,'Row Index'!M45)),INDEX('RAW DATA'!$O:$O,'Row Index'!M45)))</f>
        <v>40.1680071431566</v>
      </c>
      <c r="N105" s="17" t="n">
        <f aca="false">IF('Row Index'!N45="","✗",IF(INDEX('RAW DATA'!$O:$O,'Row Index'!N45)="",IF(INDEX('RAW DATA'!$AB:$AB,'Row Index'!N45)="",INDEX('RAW DATA'!$L:$L,'Row Index'!N45),INDEX('RAW DATA'!$AB:$AB,'Row Index'!N45)),INDEX('RAW DATA'!$O:$O,'Row Index'!N45)))</f>
        <v>38.5724746820161</v>
      </c>
      <c r="O105" s="17" t="n">
        <f aca="false">IF('Row Index'!O45="","✗",IF(INDEX('RAW DATA'!$O:$O,'Row Index'!O45)="",IF(INDEX('RAW DATA'!$AB:$AB,'Row Index'!O45)="",INDEX('RAW DATA'!$L:$L,'Row Index'!O45),INDEX('RAW DATA'!$AB:$AB,'Row Index'!O45)),INDEX('RAW DATA'!$O:$O,'Row Index'!O45)))</f>
        <v>38.3176589220544</v>
      </c>
      <c r="P105" s="17" t="n">
        <f aca="false">IF('Row Index'!P45="","✗",IF(INDEX('RAW DATA'!$O:$O,'Row Index'!P45)="",IF(INDEX('RAW DATA'!$AB:$AB,'Row Index'!P45)="",INDEX('RAW DATA'!$L:$L,'Row Index'!P45),INDEX('RAW DATA'!$AB:$AB,'Row Index'!P45)),INDEX('RAW DATA'!$O:$O,'Row Index'!P45)))</f>
        <v>37.7812809206835</v>
      </c>
      <c r="Q105" s="17" t="n">
        <f aca="false">IF('Row Index'!Q45="","✗",IF(INDEX('RAW DATA'!$O:$O,'Row Index'!Q45)="",IF(INDEX('RAW DATA'!$AB:$AB,'Row Index'!Q45)="",INDEX('RAW DATA'!$L:$L,'Row Index'!Q45),INDEX('RAW DATA'!$AB:$AB,'Row Index'!Q45)),INDEX('RAW DATA'!$O:$O,'Row Index'!Q45)))</f>
        <v>39.1793646804865</v>
      </c>
      <c r="R105" s="17" t="n">
        <f aca="false">IF('Row Index'!R45="","✗",IF(INDEX('RAW DATA'!$O:$O,'Row Index'!R45)="",IF(INDEX('RAW DATA'!$AB:$AB,'Row Index'!R45)="",INDEX('RAW DATA'!$L:$L,'Row Index'!R45),INDEX('RAW DATA'!$AB:$AB,'Row Index'!R45)),INDEX('RAW DATA'!$O:$O,'Row Index'!R45)))</f>
        <v>40.7765510826823</v>
      </c>
      <c r="S105" s="17" t="n">
        <f aca="false">IF('Row Index'!S45="","✗",IF(INDEX('RAW DATA'!$O:$O,'Row Index'!S45)="",IF(INDEX('RAW DATA'!$AB:$AB,'Row Index'!S45)="",INDEX('RAW DATA'!$L:$L,'Row Index'!S45),INDEX('RAW DATA'!$AB:$AB,'Row Index'!S45)),INDEX('RAW DATA'!$O:$O,'Row Index'!S45)))</f>
        <v>39.3607224387348</v>
      </c>
      <c r="T105" s="17" t="n">
        <f aca="false">IF('Row Index'!T45="","✗",IF(INDEX('RAW DATA'!$O:$O,'Row Index'!T45)="",IF(INDEX('RAW DATA'!$AB:$AB,'Row Index'!T45)="",INDEX('RAW DATA'!$L:$L,'Row Index'!T45),INDEX('RAW DATA'!$AB:$AB,'Row Index'!T45)),INDEX('RAW DATA'!$O:$O,'Row Index'!T45)))</f>
        <v>38.5890629765726</v>
      </c>
      <c r="U105" s="17" t="n">
        <f aca="false">IF('Row Index'!U45="","✗",IF(INDEX('RAW DATA'!$O:$O,'Row Index'!U45)="",IF(INDEX('RAW DATA'!$AB:$AB,'Row Index'!U45)="",INDEX('RAW DATA'!$L:$L,'Row Index'!U45),INDEX('RAW DATA'!$AB:$AB,'Row Index'!U45)),INDEX('RAW DATA'!$O:$O,'Row Index'!U45)))</f>
        <v>41.429088687964</v>
      </c>
      <c r="V105" s="17" t="n">
        <f aca="false">IF('Row Index'!V45="","✗",IF(INDEX('RAW DATA'!$O:$O,'Row Index'!V45)="",IF(INDEX('RAW DATA'!$AB:$AB,'Row Index'!V45)="",INDEX('RAW DATA'!$L:$L,'Row Index'!V45),INDEX('RAW DATA'!$AB:$AB,'Row Index'!V45)),INDEX('RAW DATA'!$O:$O,'Row Index'!V45)))</f>
        <v>42.7900157472324</v>
      </c>
      <c r="W105" s="17" t="n">
        <f aca="false">IF('Row Index'!W45="","✗",IF(INDEX('RAW DATA'!$O:$O,'Row Index'!W45)="",IF(INDEX('RAW DATA'!$AB:$AB,'Row Index'!W45)="",INDEX('RAW DATA'!$L:$L,'Row Index'!W45),INDEX('RAW DATA'!$AB:$AB,'Row Index'!W45)),INDEX('RAW DATA'!$O:$O,'Row Index'!W45)))</f>
        <v>40.8661706582107</v>
      </c>
      <c r="X105" s="17" t="n">
        <f aca="false">IF('Row Index'!X45="","✗",IF(INDEX('RAW DATA'!$O:$O,'Row Index'!X45)="",IF(INDEX('RAW DATA'!$AB:$AB,'Row Index'!X45)="",INDEX('RAW DATA'!$L:$L,'Row Index'!X45),INDEX('RAW DATA'!$AB:$AB,'Row Index'!X45)),INDEX('RAW DATA'!$O:$O,'Row Index'!X45)))</f>
        <v>41.4380239238753</v>
      </c>
      <c r="Y105" s="17" t="n">
        <f aca="false">IF('Row Index'!Y45="","✗",IF(INDEX('RAW DATA'!$O:$O,'Row Index'!Y45)="",IF(INDEX('RAW DATA'!$AB:$AB,'Row Index'!Y45)="",INDEX('RAW DATA'!$L:$L,'Row Index'!Y45),INDEX('RAW DATA'!$AB:$AB,'Row Index'!Y45)),INDEX('RAW DATA'!$O:$O,'Row Index'!Y45)))</f>
        <v>41.9832007335354</v>
      </c>
      <c r="Z105" s="18" t="n">
        <f aca="false">IF('Row Index'!Z45="","✗",IF(INDEX('RAW DATA'!$O:$O,'Row Index'!Z45)="",IF(INDEX('RAW DATA'!$AB:$AB,'Row Index'!Z45)="",INDEX('RAW DATA'!$L:$L,'Row Index'!Z45),INDEX('RAW DATA'!$AB:$AB,'Row Index'!Z45)),INDEX('RAW DATA'!$O:$O,'Row Index'!Z45)))</f>
        <v>43.0114128458181</v>
      </c>
      <c r="AA105" s="19" t="str">
        <f aca="false">IF('Row Index'!AA45="","⏳",IF(INDEX('RAW DATA'!$O:$O,'Row Index'!AA45)="",IF(INDEX('RAW DATA'!$AB:$AB,'Row Index'!AA45)="",INDEX('RAW DATA'!$L:$L,'Row Index'!AA45),INDEX('RAW DATA'!$AB:$AB,'Row Index'!AA45)),INDEX('RAW DATA'!$O:$O,'Row Index'!AA45)))</f>
        <v>⏳</v>
      </c>
      <c r="AB105" s="17" t="n">
        <f aca="false">IF('Row Index'!AB45="","✗",IF(INDEX('RAW DATA'!$O:$O,'Row Index'!AB45)="",IF(INDEX('RAW DATA'!$AB:$AB,'Row Index'!AB45)="",INDEX('RAW DATA'!$L:$L,'Row Index'!AB45),INDEX('RAW DATA'!$AB:$AB,'Row Index'!AB45)),INDEX('RAW DATA'!$O:$O,'Row Index'!AB45)))</f>
        <v>43.6216144623697</v>
      </c>
      <c r="AC105" s="17" t="n">
        <f aca="false">IF('Row Index'!AC45="","✗",IF(INDEX('RAW DATA'!$O:$O,'Row Index'!AC45)="",IF(INDEX('RAW DATA'!$AB:$AB,'Row Index'!AC45)="",INDEX('RAW DATA'!$L:$L,'Row Index'!AC45),INDEX('RAW DATA'!$AB:$AB,'Row Index'!AC45)),INDEX('RAW DATA'!$O:$O,'Row Index'!AC45)))</f>
        <v>45.3118882364562</v>
      </c>
      <c r="AD105" s="17" t="n">
        <f aca="false">IF('Row Index'!AD45="","✗",IF(INDEX('RAW DATA'!$O:$O,'Row Index'!AD45)="",IF(INDEX('RAW DATA'!$AB:$AB,'Row Index'!AD45)="",INDEX('RAW DATA'!$L:$L,'Row Index'!AD45),INDEX('RAW DATA'!$AB:$AB,'Row Index'!AD45)),INDEX('RAW DATA'!$O:$O,'Row Index'!AD45)))</f>
        <v>46.5461924459828</v>
      </c>
      <c r="AE105" s="17" t="n">
        <f aca="false">IF('Row Index'!AE45="","✗",IF(INDEX('RAW DATA'!$O:$O,'Row Index'!AE45)="",IF(INDEX('RAW DATA'!$AB:$AB,'Row Index'!AE45)="",INDEX('RAW DATA'!$L:$L,'Row Index'!AE45),INDEX('RAW DATA'!$AB:$AB,'Row Index'!AE45)),INDEX('RAW DATA'!$O:$O,'Row Index'!AE45)))</f>
        <v>47.6129416874021</v>
      </c>
      <c r="AF105" s="17" t="n">
        <f aca="false">IF('Row Index'!AF45="","✗",IF(INDEX('RAW DATA'!$O:$O,'Row Index'!AF45)="",IF(INDEX('RAW DATA'!$AB:$AB,'Row Index'!AF45)="",INDEX('RAW DATA'!$L:$L,'Row Index'!AF45),INDEX('RAW DATA'!$AB:$AB,'Row Index'!AF45)),INDEX('RAW DATA'!$O:$O,'Row Index'!AF45)))</f>
        <v>50.3122811209094</v>
      </c>
      <c r="AG105" s="17" t="n">
        <f aca="false">IF('Row Index'!AG45="","✗",IF(INDEX('RAW DATA'!$O:$O,'Row Index'!AG45)="",IF(INDEX('RAW DATA'!$AB:$AB,'Row Index'!AG45)="",INDEX('RAW DATA'!$L:$L,'Row Index'!AG45),INDEX('RAW DATA'!$AB:$AB,'Row Index'!AG45)),INDEX('RAW DATA'!$O:$O,'Row Index'!AG45)))</f>
        <v>48.3658874317516</v>
      </c>
      <c r="AH105" s="17" t="n">
        <f aca="false">IF('Row Index'!AH45="","✗",IF(INDEX('RAW DATA'!$O:$O,'Row Index'!AH45)="",IF(INDEX('RAW DATA'!$AB:$AB,'Row Index'!AH45)="",INDEX('RAW DATA'!$L:$L,'Row Index'!AH45),INDEX('RAW DATA'!$AB:$AB,'Row Index'!AH45)),INDEX('RAW DATA'!$O:$O,'Row Index'!AH45)))</f>
        <v>52.1768314075974</v>
      </c>
      <c r="AI105" s="17" t="n">
        <f aca="false">IF('Row Index'!AI45="","✗",IF(INDEX('RAW DATA'!$O:$O,'Row Index'!AI45)="",IF(INDEX('RAW DATA'!$AB:$AB,'Row Index'!AI45)="",INDEX('RAW DATA'!$L:$L,'Row Index'!AI45),INDEX('RAW DATA'!$AB:$AB,'Row Index'!AI45)),INDEX('RAW DATA'!$O:$O,'Row Index'!AI45)))</f>
        <v>55.1030326731282</v>
      </c>
      <c r="AJ105" s="17" t="n">
        <f aca="false">IF('Row Index'!AJ45="","✗",IF(INDEX('RAW DATA'!$O:$O,'Row Index'!AJ45)="",IF(INDEX('RAW DATA'!$AB:$AB,'Row Index'!AJ45)="",INDEX('RAW DATA'!$L:$L,'Row Index'!AJ45),INDEX('RAW DATA'!$AB:$AB,'Row Index'!AJ45)),INDEX('RAW DATA'!$O:$O,'Row Index'!AJ45)))</f>
        <v>56.4373120397026</v>
      </c>
      <c r="AK105" s="17" t="n">
        <f aca="false">IF('Row Index'!AK45="","✗",IF(INDEX('RAW DATA'!$O:$O,'Row Index'!AK45)="",IF(INDEX('RAW DATA'!$AB:$AB,'Row Index'!AK45)="",INDEX('RAW DATA'!$L:$L,'Row Index'!AK45),INDEX('RAW DATA'!$AB:$AB,'Row Index'!AK45)),INDEX('RAW DATA'!$O:$O,'Row Index'!AK45)))</f>
        <v>58.7903295424896</v>
      </c>
      <c r="AL105" s="17" t="n">
        <f aca="false">IF('Row Index'!AL45="","✗",IF(INDEX('RAW DATA'!$O:$O,'Row Index'!AL45)="",IF(INDEX('RAW DATA'!$AB:$AB,'Row Index'!AL45)="",INDEX('RAW DATA'!$L:$L,'Row Index'!AL45),INDEX('RAW DATA'!$AB:$AB,'Row Index'!AL45)),INDEX('RAW DATA'!$O:$O,'Row Index'!AL45)))</f>
        <v>61.2810387875124</v>
      </c>
      <c r="AM105" s="17" t="n">
        <f aca="false">IF('Row Index'!AM45="","✗",IF(INDEX('RAW DATA'!$O:$O,'Row Index'!AM45)="",IF(INDEX('RAW DATA'!$AB:$AB,'Row Index'!AM45)="",INDEX('RAW DATA'!$L:$L,'Row Index'!AM45),INDEX('RAW DATA'!$AB:$AB,'Row Index'!AM45)),INDEX('RAW DATA'!$O:$O,'Row Index'!AM45)))</f>
        <v>63.0848087761275</v>
      </c>
      <c r="AN105" s="17" t="n">
        <f aca="false">IF('Row Index'!AN45="","✗",IF(INDEX('RAW DATA'!$O:$O,'Row Index'!AN45)="",IF(INDEX('RAW DATA'!$AB:$AB,'Row Index'!AN45)="",INDEX('RAW DATA'!$L:$L,'Row Index'!AN45),INDEX('RAW DATA'!$AB:$AB,'Row Index'!AN45)),INDEX('RAW DATA'!$O:$O,'Row Index'!AN45)))</f>
        <v>63.5383375477015</v>
      </c>
      <c r="AO105" s="17" t="n">
        <f aca="false">IF('Row Index'!AO45="","✗",IF(INDEX('RAW DATA'!$O:$O,'Row Index'!AO45)="",IF(INDEX('RAW DATA'!$AB:$AB,'Row Index'!AO45)="",INDEX('RAW DATA'!$L:$L,'Row Index'!AO45),INDEX('RAW DATA'!$AB:$AB,'Row Index'!AO45)),INDEX('RAW DATA'!$O:$O,'Row Index'!AO45)))</f>
        <v>64.9464627208239</v>
      </c>
      <c r="AP105" s="17" t="n">
        <f aca="false">IF('Row Index'!AP45="","✗",IF(INDEX('RAW DATA'!$O:$O,'Row Index'!AP45)="",IF(INDEX('RAW DATA'!$AB:$AB,'Row Index'!AP45)="",INDEX('RAW DATA'!$L:$L,'Row Index'!AP45),INDEX('RAW DATA'!$AB:$AB,'Row Index'!AP45)),INDEX('RAW DATA'!$O:$O,'Row Index'!AP45)))</f>
        <v>65.8860280915109</v>
      </c>
      <c r="AQ105" s="17" t="n">
        <f aca="false">IF('Row Index'!AQ45="","✗",IF(INDEX('RAW DATA'!$O:$O,'Row Index'!AQ45)="",IF(INDEX('RAW DATA'!$AB:$AB,'Row Index'!AQ45)="",INDEX('RAW DATA'!$L:$L,'Row Index'!AQ45),INDEX('RAW DATA'!$AB:$AB,'Row Index'!AQ45)),INDEX('RAW DATA'!$O:$O,'Row Index'!AQ45)))</f>
        <v>65.5676967414334</v>
      </c>
    </row>
    <row r="106" customFormat="false" ht="15" hidden="false" customHeight="false" outlineLevel="0" collapsed="false">
      <c r="A106" s="32" t="s">
        <v>295</v>
      </c>
      <c r="B106" s="33" t="s">
        <v>248</v>
      </c>
      <c r="C106" s="17" t="n">
        <f aca="false">IF('Row Index'!C46="","✗",IF(INDEX('RAW DATA'!$O:$O,'Row Index'!C46)="",IF(INDEX('RAW DATA'!$AB:$AB,'Row Index'!C46)="",INDEX('RAW DATA'!$L:$L,'Row Index'!C46),INDEX('RAW DATA'!$AB:$AB,'Row Index'!C46)),INDEX('RAW DATA'!$O:$O,'Row Index'!C46)))</f>
        <v>34.7879507362672</v>
      </c>
      <c r="D106" s="17" t="n">
        <f aca="false">IF('Row Index'!D46="","✗",IF(INDEX('RAW DATA'!$O:$O,'Row Index'!D46)="",IF(INDEX('RAW DATA'!$AB:$AB,'Row Index'!D46)="",INDEX('RAW DATA'!$L:$L,'Row Index'!D46),INDEX('RAW DATA'!$AB:$AB,'Row Index'!D46)),INDEX('RAW DATA'!$O:$O,'Row Index'!D46)))</f>
        <v>34.2023717993736</v>
      </c>
      <c r="E106" s="17" t="n">
        <f aca="false">IF('Row Index'!E46="","✗",IF(INDEX('RAW DATA'!$O:$O,'Row Index'!E46)="",IF(INDEX('RAW DATA'!$AB:$AB,'Row Index'!E46)="",INDEX('RAW DATA'!$L:$L,'Row Index'!E46),INDEX('RAW DATA'!$AB:$AB,'Row Index'!E46)),INDEX('RAW DATA'!$O:$O,'Row Index'!E46)))</f>
        <v>38.3965364906281</v>
      </c>
      <c r="F106" s="17" t="n">
        <f aca="false">IF('Row Index'!F46="","✗",IF(INDEX('RAW DATA'!$O:$O,'Row Index'!F46)="",IF(INDEX('RAW DATA'!$AB:$AB,'Row Index'!F46)="",INDEX('RAW DATA'!$L:$L,'Row Index'!F46),INDEX('RAW DATA'!$AB:$AB,'Row Index'!F46)),INDEX('RAW DATA'!$O:$O,'Row Index'!F46)))</f>
        <v>31.7249376835349</v>
      </c>
      <c r="G106" s="18" t="n">
        <f aca="false">IF('Row Index'!G46="","✗",IF(INDEX('RAW DATA'!$O:$O,'Row Index'!G46)="",IF(INDEX('RAW DATA'!$AB:$AB,'Row Index'!G46)="",INDEX('RAW DATA'!$L:$L,'Row Index'!G46),INDEX('RAW DATA'!$AB:$AB,'Row Index'!G46)),INDEX('RAW DATA'!$O:$O,'Row Index'!G46)))</f>
        <v>38.9131243333676</v>
      </c>
      <c r="H106" s="17" t="n">
        <f aca="false">IF('Row Index'!H46="","✗",IF(INDEX('RAW DATA'!$O:$O,'Row Index'!H46)="",IF(INDEX('RAW DATA'!$AB:$AB,'Row Index'!H46)="",INDEX('RAW DATA'!$L:$L,'Row Index'!H46),INDEX('RAW DATA'!$AB:$AB,'Row Index'!H46)),INDEX('RAW DATA'!$O:$O,'Row Index'!H46)))</f>
        <v>33.8997405358686</v>
      </c>
      <c r="I106" s="17" t="n">
        <f aca="false">IF('Row Index'!I46="","✗",IF(INDEX('RAW DATA'!$O:$O,'Row Index'!I46)="",IF(INDEX('RAW DATA'!$AB:$AB,'Row Index'!I46)="",INDEX('RAW DATA'!$L:$L,'Row Index'!I46),INDEX('RAW DATA'!$AB:$AB,'Row Index'!I46)),INDEX('RAW DATA'!$O:$O,'Row Index'!I46)))</f>
        <v>35.5828536604612</v>
      </c>
      <c r="J106" s="17" t="n">
        <f aca="false">IF('Row Index'!J46="","✗",IF(INDEX('RAW DATA'!$O:$O,'Row Index'!J46)="",IF(INDEX('RAW DATA'!$AB:$AB,'Row Index'!J46)="",INDEX('RAW DATA'!$L:$L,'Row Index'!J46),INDEX('RAW DATA'!$AB:$AB,'Row Index'!J46)),INDEX('RAW DATA'!$O:$O,'Row Index'!J46)))</f>
        <v>33.8329568351261</v>
      </c>
      <c r="K106" s="17" t="n">
        <f aca="false">IF('Row Index'!K46="","✗",IF(INDEX('RAW DATA'!$O:$O,'Row Index'!K46)="",IF(INDEX('RAW DATA'!$AB:$AB,'Row Index'!K46)="",INDEX('RAW DATA'!$L:$L,'Row Index'!K46),INDEX('RAW DATA'!$AB:$AB,'Row Index'!K46)),INDEX('RAW DATA'!$O:$O,'Row Index'!K46)))</f>
        <v>38.3139750803842</v>
      </c>
      <c r="L106" s="17" t="n">
        <f aca="false">IF('Row Index'!L46="","✗",IF(INDEX('RAW DATA'!$O:$O,'Row Index'!L46)="",IF(INDEX('RAW DATA'!$AB:$AB,'Row Index'!L46)="",INDEX('RAW DATA'!$L:$L,'Row Index'!L46),INDEX('RAW DATA'!$AB:$AB,'Row Index'!L46)),INDEX('RAW DATA'!$O:$O,'Row Index'!L46)))</f>
        <v>34.8879448940675</v>
      </c>
      <c r="M106" s="17" t="n">
        <f aca="false">IF('Row Index'!M46="","✗",IF(INDEX('RAW DATA'!$O:$O,'Row Index'!M46)="",IF(INDEX('RAW DATA'!$AB:$AB,'Row Index'!M46)="",INDEX('RAW DATA'!$L:$L,'Row Index'!M46),INDEX('RAW DATA'!$AB:$AB,'Row Index'!M46)),INDEX('RAW DATA'!$O:$O,'Row Index'!M46)))</f>
        <v>37.5017927857469</v>
      </c>
      <c r="N106" s="17" t="n">
        <f aca="false">IF('Row Index'!N46="","✗",IF(INDEX('RAW DATA'!$O:$O,'Row Index'!N46)="",IF(INDEX('RAW DATA'!$AB:$AB,'Row Index'!N46)="",INDEX('RAW DATA'!$L:$L,'Row Index'!N46),INDEX('RAW DATA'!$AB:$AB,'Row Index'!N46)),INDEX('RAW DATA'!$O:$O,'Row Index'!N46)))</f>
        <v>37.0112743607245</v>
      </c>
      <c r="O106" s="17" t="n">
        <f aca="false">IF('Row Index'!O46="","✗",IF(INDEX('RAW DATA'!$O:$O,'Row Index'!O46)="",IF(INDEX('RAW DATA'!$AB:$AB,'Row Index'!O46)="",INDEX('RAW DATA'!$L:$L,'Row Index'!O46),INDEX('RAW DATA'!$AB:$AB,'Row Index'!O46)),INDEX('RAW DATA'!$O:$O,'Row Index'!O46)))</f>
        <v>37.0372761425504</v>
      </c>
      <c r="P106" s="17" t="n">
        <f aca="false">IF('Row Index'!P46="","✗",IF(INDEX('RAW DATA'!$O:$O,'Row Index'!P46)="",IF(INDEX('RAW DATA'!$AB:$AB,'Row Index'!P46)="",INDEX('RAW DATA'!$L:$L,'Row Index'!P46),INDEX('RAW DATA'!$AB:$AB,'Row Index'!P46)),INDEX('RAW DATA'!$O:$O,'Row Index'!P46)))</f>
        <v>36.7397574793115</v>
      </c>
      <c r="Q106" s="17" t="n">
        <f aca="false">IF('Row Index'!Q46="","✗",IF(INDEX('RAW DATA'!$O:$O,'Row Index'!Q46)="",IF(INDEX('RAW DATA'!$AB:$AB,'Row Index'!Q46)="",INDEX('RAW DATA'!$L:$L,'Row Index'!Q46),INDEX('RAW DATA'!$AB:$AB,'Row Index'!Q46)),INDEX('RAW DATA'!$O:$O,'Row Index'!Q46)))</f>
        <v>37.0974137259555</v>
      </c>
      <c r="R106" s="17" t="n">
        <f aca="false">IF('Row Index'!R46="","✗",IF(INDEX('RAW DATA'!$O:$O,'Row Index'!R46)="",IF(INDEX('RAW DATA'!$AB:$AB,'Row Index'!R46)="",INDEX('RAW DATA'!$L:$L,'Row Index'!R46),INDEX('RAW DATA'!$AB:$AB,'Row Index'!R46)),INDEX('RAW DATA'!$O:$O,'Row Index'!R46)))</f>
        <v>39.665582742355</v>
      </c>
      <c r="S106" s="17" t="n">
        <f aca="false">IF('Row Index'!S46="","✗",IF(INDEX('RAW DATA'!$O:$O,'Row Index'!S46)="",IF(INDEX('RAW DATA'!$AB:$AB,'Row Index'!S46)="",INDEX('RAW DATA'!$L:$L,'Row Index'!S46),INDEX('RAW DATA'!$AB:$AB,'Row Index'!S46)),INDEX('RAW DATA'!$O:$O,'Row Index'!S46)))</f>
        <v>37.9237048268224</v>
      </c>
      <c r="T106" s="17" t="n">
        <f aca="false">IF('Row Index'!T46="","✗",IF(INDEX('RAW DATA'!$O:$O,'Row Index'!T46)="",IF(INDEX('RAW DATA'!$AB:$AB,'Row Index'!T46)="",INDEX('RAW DATA'!$L:$L,'Row Index'!T46),INDEX('RAW DATA'!$AB:$AB,'Row Index'!T46)),INDEX('RAW DATA'!$O:$O,'Row Index'!T46)))</f>
        <v>37.3489104041067</v>
      </c>
      <c r="U106" s="17" t="n">
        <f aca="false">IF('Row Index'!U46="","✗",IF(INDEX('RAW DATA'!$O:$O,'Row Index'!U46)="",IF(INDEX('RAW DATA'!$AB:$AB,'Row Index'!U46)="",INDEX('RAW DATA'!$L:$L,'Row Index'!U46),INDEX('RAW DATA'!$AB:$AB,'Row Index'!U46)),INDEX('RAW DATA'!$O:$O,'Row Index'!U46)))</f>
        <v>39.9534379404227</v>
      </c>
      <c r="V106" s="17" t="n">
        <f aca="false">IF('Row Index'!V46="","✗",IF(INDEX('RAW DATA'!$O:$O,'Row Index'!V46)="",IF(INDEX('RAW DATA'!$AB:$AB,'Row Index'!V46)="",INDEX('RAW DATA'!$L:$L,'Row Index'!V46),INDEX('RAW DATA'!$AB:$AB,'Row Index'!V46)),INDEX('RAW DATA'!$O:$O,'Row Index'!V46)))</f>
        <v>40.1801098552144</v>
      </c>
      <c r="W106" s="17" t="n">
        <f aca="false">IF('Row Index'!W46="","✗",IF(INDEX('RAW DATA'!$O:$O,'Row Index'!W46)="",IF(INDEX('RAW DATA'!$AB:$AB,'Row Index'!W46)="",INDEX('RAW DATA'!$L:$L,'Row Index'!W46),INDEX('RAW DATA'!$AB:$AB,'Row Index'!W46)),INDEX('RAW DATA'!$O:$O,'Row Index'!W46)))</f>
        <v>39.1139300909579</v>
      </c>
      <c r="X106" s="17" t="n">
        <f aca="false">IF('Row Index'!X46="","✗",IF(INDEX('RAW DATA'!$O:$O,'Row Index'!X46)="",IF(INDEX('RAW DATA'!$AB:$AB,'Row Index'!X46)="",INDEX('RAW DATA'!$L:$L,'Row Index'!X46),INDEX('RAW DATA'!$AB:$AB,'Row Index'!X46)),INDEX('RAW DATA'!$O:$O,'Row Index'!X46)))</f>
        <v>40.489800986979</v>
      </c>
      <c r="Y106" s="17" t="n">
        <f aca="false">IF('Row Index'!Y46="","✗",IF(INDEX('RAW DATA'!$O:$O,'Row Index'!Y46)="",IF(INDEX('RAW DATA'!$AB:$AB,'Row Index'!Y46)="",INDEX('RAW DATA'!$L:$L,'Row Index'!Y46),INDEX('RAW DATA'!$AB:$AB,'Row Index'!Y46)),INDEX('RAW DATA'!$O:$O,'Row Index'!Y46)))</f>
        <v>41.6936166559628</v>
      </c>
      <c r="Z106" s="18" t="n">
        <f aca="false">IF('Row Index'!Z46="","✗",IF(INDEX('RAW DATA'!$O:$O,'Row Index'!Z46)="",IF(INDEX('RAW DATA'!$AB:$AB,'Row Index'!Z46)="",INDEX('RAW DATA'!$L:$L,'Row Index'!Z46),INDEX('RAW DATA'!$AB:$AB,'Row Index'!Z46)),INDEX('RAW DATA'!$O:$O,'Row Index'!Z46)))</f>
        <v>41.8258889434564</v>
      </c>
      <c r="AA106" s="19" t="str">
        <f aca="false">IF('Row Index'!AA46="","⏳",IF(INDEX('RAW DATA'!$O:$O,'Row Index'!AA46)="",IF(INDEX('RAW DATA'!$AB:$AB,'Row Index'!AA46)="",INDEX('RAW DATA'!$L:$L,'Row Index'!AA46),INDEX('RAW DATA'!$AB:$AB,'Row Index'!AA46)),INDEX('RAW DATA'!$O:$O,'Row Index'!AA46)))</f>
        <v>⏳</v>
      </c>
      <c r="AB106" s="17" t="n">
        <f aca="false">IF('Row Index'!AB46="","✗",IF(INDEX('RAW DATA'!$O:$O,'Row Index'!AB46)="",IF(INDEX('RAW DATA'!$AB:$AB,'Row Index'!AB46)="",INDEX('RAW DATA'!$L:$L,'Row Index'!AB46),INDEX('RAW DATA'!$AB:$AB,'Row Index'!AB46)),INDEX('RAW DATA'!$O:$O,'Row Index'!AB46)))</f>
        <v>42.284522483907</v>
      </c>
      <c r="AC106" s="17" t="n">
        <f aca="false">IF('Row Index'!AC46="","✗",IF(INDEX('RAW DATA'!$O:$O,'Row Index'!AC46)="",IF(INDEX('RAW DATA'!$AB:$AB,'Row Index'!AC46)="",INDEX('RAW DATA'!$L:$L,'Row Index'!AC46),INDEX('RAW DATA'!$AB:$AB,'Row Index'!AC46)),INDEX('RAW DATA'!$O:$O,'Row Index'!AC46)))</f>
        <v>45.2547634436446</v>
      </c>
      <c r="AD106" s="17" t="n">
        <f aca="false">IF('Row Index'!AD46="","✗",IF(INDEX('RAW DATA'!$O:$O,'Row Index'!AD46)="",IF(INDEX('RAW DATA'!$AB:$AB,'Row Index'!AD46)="",INDEX('RAW DATA'!$L:$L,'Row Index'!AD46),INDEX('RAW DATA'!$AB:$AB,'Row Index'!AD46)),INDEX('RAW DATA'!$O:$O,'Row Index'!AD46)))</f>
        <v>46.3606786254102</v>
      </c>
      <c r="AE106" s="17" t="n">
        <f aca="false">IF('Row Index'!AE46="","✗",IF(INDEX('RAW DATA'!$O:$O,'Row Index'!AE46)="",IF(INDEX('RAW DATA'!$AB:$AB,'Row Index'!AE46)="",INDEX('RAW DATA'!$L:$L,'Row Index'!AE46),INDEX('RAW DATA'!$AB:$AB,'Row Index'!AE46)),INDEX('RAW DATA'!$O:$O,'Row Index'!AE46)))</f>
        <v>46.6483969335078</v>
      </c>
      <c r="AF106" s="17" t="n">
        <f aca="false">IF('Row Index'!AF46="","✗",IF(INDEX('RAW DATA'!$O:$O,'Row Index'!AF46)="",IF(INDEX('RAW DATA'!$AB:$AB,'Row Index'!AF46)="",INDEX('RAW DATA'!$L:$L,'Row Index'!AF46),INDEX('RAW DATA'!$AB:$AB,'Row Index'!AF46)),INDEX('RAW DATA'!$O:$O,'Row Index'!AF46)))</f>
        <v>48.9687113194454</v>
      </c>
      <c r="AG106" s="17" t="n">
        <f aca="false">IF('Row Index'!AG46="","✗",IF(INDEX('RAW DATA'!$O:$O,'Row Index'!AG46)="",IF(INDEX('RAW DATA'!$AB:$AB,'Row Index'!AG46)="",INDEX('RAW DATA'!$L:$L,'Row Index'!AG46),INDEX('RAW DATA'!$AB:$AB,'Row Index'!AG46)),INDEX('RAW DATA'!$O:$O,'Row Index'!AG46)))</f>
        <v>48.0057019176523</v>
      </c>
      <c r="AH106" s="17" t="n">
        <f aca="false">IF('Row Index'!AH46="","✗",IF(INDEX('RAW DATA'!$O:$O,'Row Index'!AH46)="",IF(INDEX('RAW DATA'!$AB:$AB,'Row Index'!AH46)="",INDEX('RAW DATA'!$L:$L,'Row Index'!AH46),INDEX('RAW DATA'!$AB:$AB,'Row Index'!AH46)),INDEX('RAW DATA'!$O:$O,'Row Index'!AH46)))</f>
        <v>51.2570056740881</v>
      </c>
      <c r="AI106" s="17" t="n">
        <f aca="false">IF('Row Index'!AI46="","✗",IF(INDEX('RAW DATA'!$O:$O,'Row Index'!AI46)="",IF(INDEX('RAW DATA'!$AB:$AB,'Row Index'!AI46)="",INDEX('RAW DATA'!$L:$L,'Row Index'!AI46),INDEX('RAW DATA'!$AB:$AB,'Row Index'!AI46)),INDEX('RAW DATA'!$O:$O,'Row Index'!AI46)))</f>
        <v>53.9633497198147</v>
      </c>
      <c r="AJ106" s="17" t="n">
        <f aca="false">IF('Row Index'!AJ46="","✗",IF(INDEX('RAW DATA'!$O:$O,'Row Index'!AJ46)="",IF(INDEX('RAW DATA'!$AB:$AB,'Row Index'!AJ46)="",INDEX('RAW DATA'!$L:$L,'Row Index'!AJ46),INDEX('RAW DATA'!$AB:$AB,'Row Index'!AJ46)),INDEX('RAW DATA'!$O:$O,'Row Index'!AJ46)))</f>
        <v>54.4962100982666</v>
      </c>
      <c r="AK106" s="17" t="n">
        <f aca="false">IF('Row Index'!AK46="","✗",IF(INDEX('RAW DATA'!$O:$O,'Row Index'!AK46)="",IF(INDEX('RAW DATA'!$AB:$AB,'Row Index'!AK46)="",INDEX('RAW DATA'!$L:$L,'Row Index'!AK46),INDEX('RAW DATA'!$AB:$AB,'Row Index'!AK46)),INDEX('RAW DATA'!$O:$O,'Row Index'!AK46)))</f>
        <v>56.7109453453507</v>
      </c>
      <c r="AL106" s="17" t="n">
        <f aca="false">IF('Row Index'!AL46="","✗",IF(INDEX('RAW DATA'!$O:$O,'Row Index'!AL46)="",IF(INDEX('RAW DATA'!$AB:$AB,'Row Index'!AL46)="",INDEX('RAW DATA'!$L:$L,'Row Index'!AL46),INDEX('RAW DATA'!$AB:$AB,'Row Index'!AL46)),INDEX('RAW DATA'!$O:$O,'Row Index'!AL46)))</f>
        <v>59.2117795166214</v>
      </c>
      <c r="AM106" s="17" t="n">
        <f aca="false">IF('Row Index'!AM46="","✗",IF(INDEX('RAW DATA'!$O:$O,'Row Index'!AM46)="",IF(INDEX('RAW DATA'!$AB:$AB,'Row Index'!AM46)="",INDEX('RAW DATA'!$L:$L,'Row Index'!AM46),INDEX('RAW DATA'!$AB:$AB,'Row Index'!AM46)),INDEX('RAW DATA'!$O:$O,'Row Index'!AM46)))</f>
        <v>61.6548042951834</v>
      </c>
      <c r="AN106" s="17" t="n">
        <f aca="false">IF('Row Index'!AN46="","✗",IF(INDEX('RAW DATA'!$O:$O,'Row Index'!AN46)="",IF(INDEX('RAW DATA'!$AB:$AB,'Row Index'!AN46)="",INDEX('RAW DATA'!$L:$L,'Row Index'!AN46),INDEX('RAW DATA'!$AB:$AB,'Row Index'!AN46)),INDEX('RAW DATA'!$O:$O,'Row Index'!AN46)))</f>
        <v>62.518226696676</v>
      </c>
      <c r="AO106" s="18" t="n">
        <f aca="false">IF('Row Index'!AO46="","✗",IF(INDEX('RAW DATA'!$O:$O,'Row Index'!AO46)="",IF(INDEX('RAW DATA'!$AB:$AB,'Row Index'!AO46)="",INDEX('RAW DATA'!$L:$L,'Row Index'!AO46),INDEX('RAW DATA'!$AB:$AB,'Row Index'!AO46)),INDEX('RAW DATA'!$O:$O,'Row Index'!AO46)))</f>
        <v>67.7623096165949</v>
      </c>
      <c r="AP106" s="17" t="n">
        <f aca="false">IF('Row Index'!AP46="","✗",IF(INDEX('RAW DATA'!$O:$O,'Row Index'!AP46)="",IF(INDEX('RAW DATA'!$AB:$AB,'Row Index'!AP46)="",INDEX('RAW DATA'!$L:$L,'Row Index'!AP46),INDEX('RAW DATA'!$AB:$AB,'Row Index'!AP46)),INDEX('RAW DATA'!$O:$O,'Row Index'!AP46)))</f>
        <v>65.6810598215428</v>
      </c>
      <c r="AQ106" s="17" t="n">
        <f aca="false">IF('Row Index'!AQ46="","✗",IF(INDEX('RAW DATA'!$O:$O,'Row Index'!AQ46)="",IF(INDEX('RAW DATA'!$AB:$AB,'Row Index'!AQ46)="",INDEX('RAW DATA'!$L:$L,'Row Index'!AQ46),INDEX('RAW DATA'!$AB:$AB,'Row Index'!AQ46)),INDEX('RAW DATA'!$O:$O,'Row Index'!AQ46)))</f>
        <v>65.2300385298882</v>
      </c>
    </row>
    <row r="107" customFormat="false" ht="15" hidden="false" customHeight="false" outlineLevel="0" collapsed="false">
      <c r="A107" s="32" t="s">
        <v>298</v>
      </c>
      <c r="B107" s="33" t="s">
        <v>248</v>
      </c>
      <c r="C107" s="17" t="n">
        <f aca="false">IF('Row Index'!C47="","✗",IF(INDEX('RAW DATA'!$O:$O,'Row Index'!C47)="",IF(INDEX('RAW DATA'!$AB:$AB,'Row Index'!C47)="",INDEX('RAW DATA'!$L:$L,'Row Index'!C47),INDEX('RAW DATA'!$AB:$AB,'Row Index'!C47)),INDEX('RAW DATA'!$O:$O,'Row Index'!C47)))</f>
        <v>32.734565327131</v>
      </c>
      <c r="D107" s="17" t="n">
        <f aca="false">IF('Row Index'!D47="","✗",IF(INDEX('RAW DATA'!$O:$O,'Row Index'!D47)="",IF(INDEX('RAW DATA'!$AB:$AB,'Row Index'!D47)="",INDEX('RAW DATA'!$L:$L,'Row Index'!D47),INDEX('RAW DATA'!$AB:$AB,'Row Index'!D47)),INDEX('RAW DATA'!$O:$O,'Row Index'!D47)))</f>
        <v>33.4766336139726</v>
      </c>
      <c r="E107" s="17" t="n">
        <f aca="false">IF('Row Index'!E47="","✗",IF(INDEX('RAW DATA'!$O:$O,'Row Index'!E47)="",IF(INDEX('RAW DATA'!$AB:$AB,'Row Index'!E47)="",INDEX('RAW DATA'!$L:$L,'Row Index'!E47),INDEX('RAW DATA'!$AB:$AB,'Row Index'!E47)),INDEX('RAW DATA'!$O:$O,'Row Index'!E47)))</f>
        <v>36.0648355763493</v>
      </c>
      <c r="F107" s="17" t="n">
        <f aca="false">IF('Row Index'!F47="","✗",IF(INDEX('RAW DATA'!$O:$O,'Row Index'!F47)="",IF(INDEX('RAW DATA'!$AB:$AB,'Row Index'!F47)="",INDEX('RAW DATA'!$L:$L,'Row Index'!F47),INDEX('RAW DATA'!$AB:$AB,'Row Index'!F47)),INDEX('RAW DATA'!$O:$O,'Row Index'!F47)))</f>
        <v>31.5675173585446</v>
      </c>
      <c r="G107" s="18" t="n">
        <f aca="false">IF('Row Index'!G47="","✗",IF(INDEX('RAW DATA'!$O:$O,'Row Index'!G47)="",IF(INDEX('RAW DATA'!$AB:$AB,'Row Index'!G47)="",INDEX('RAW DATA'!$L:$L,'Row Index'!G47),INDEX('RAW DATA'!$AB:$AB,'Row Index'!G47)),INDEX('RAW DATA'!$O:$O,'Row Index'!G47)))</f>
        <v>43.9180816910938</v>
      </c>
      <c r="H107" s="17" t="n">
        <f aca="false">IF('Row Index'!H47="","✗",IF(INDEX('RAW DATA'!$O:$O,'Row Index'!H47)="",IF(INDEX('RAW DATA'!$AB:$AB,'Row Index'!H47)="",INDEX('RAW DATA'!$L:$L,'Row Index'!H47),INDEX('RAW DATA'!$AB:$AB,'Row Index'!H47)),INDEX('RAW DATA'!$O:$O,'Row Index'!H47)))</f>
        <v>34.101544239512</v>
      </c>
      <c r="I107" s="17" t="n">
        <f aca="false">IF('Row Index'!I47="","✗",IF(INDEX('RAW DATA'!$O:$O,'Row Index'!I47)="",IF(INDEX('RAW DATA'!$AB:$AB,'Row Index'!I47)="",INDEX('RAW DATA'!$L:$L,'Row Index'!I47),INDEX('RAW DATA'!$AB:$AB,'Row Index'!I47)),INDEX('RAW DATA'!$O:$O,'Row Index'!I47)))</f>
        <v>36.9028808592469</v>
      </c>
      <c r="J107" s="17" t="n">
        <f aca="false">IF('Row Index'!J47="","✗",IF(INDEX('RAW DATA'!$O:$O,'Row Index'!J47)="",IF(INDEX('RAW DATA'!$AB:$AB,'Row Index'!J47)="",INDEX('RAW DATA'!$L:$L,'Row Index'!J47),INDEX('RAW DATA'!$AB:$AB,'Row Index'!J47)),INDEX('RAW DATA'!$O:$O,'Row Index'!J47)))</f>
        <v>35.8058036562512</v>
      </c>
      <c r="K107" s="17" t="n">
        <f aca="false">IF('Row Index'!K47="","✗",IF(INDEX('RAW DATA'!$O:$O,'Row Index'!K47)="",IF(INDEX('RAW DATA'!$AB:$AB,'Row Index'!K47)="",INDEX('RAW DATA'!$L:$L,'Row Index'!K47),INDEX('RAW DATA'!$AB:$AB,'Row Index'!K47)),INDEX('RAW DATA'!$O:$O,'Row Index'!K47)))</f>
        <v>39.7203605762485</v>
      </c>
      <c r="L107" s="17" t="n">
        <f aca="false">IF('Row Index'!L47="","✗",IF(INDEX('RAW DATA'!$O:$O,'Row Index'!L47)="",IF(INDEX('RAW DATA'!$AB:$AB,'Row Index'!L47)="",INDEX('RAW DATA'!$L:$L,'Row Index'!L47),INDEX('RAW DATA'!$AB:$AB,'Row Index'!L47)),INDEX('RAW DATA'!$O:$O,'Row Index'!L47)))</f>
        <v>36.3744289455421</v>
      </c>
      <c r="M107" s="17" t="n">
        <f aca="false">IF('Row Index'!M47="","✗",IF(INDEX('RAW DATA'!$O:$O,'Row Index'!M47)="",IF(INDEX('RAW DATA'!$AB:$AB,'Row Index'!M47)="",INDEX('RAW DATA'!$L:$L,'Row Index'!M47),INDEX('RAW DATA'!$AB:$AB,'Row Index'!M47)),INDEX('RAW DATA'!$O:$O,'Row Index'!M47)))</f>
        <v>39.591953040622</v>
      </c>
      <c r="N107" s="17" t="n">
        <f aca="false">IF('Row Index'!N47="","✗",IF(INDEX('RAW DATA'!$O:$O,'Row Index'!N47)="",IF(INDEX('RAW DATA'!$AB:$AB,'Row Index'!N47)="",INDEX('RAW DATA'!$L:$L,'Row Index'!N47),INDEX('RAW DATA'!$AB:$AB,'Row Index'!N47)),INDEX('RAW DATA'!$O:$O,'Row Index'!N47)))</f>
        <v>38.2090680738706</v>
      </c>
      <c r="O107" s="17" t="n">
        <f aca="false">IF('Row Index'!O47="","✗",IF(INDEX('RAW DATA'!$O:$O,'Row Index'!O47)="",IF(INDEX('RAW DATA'!$AB:$AB,'Row Index'!O47)="",INDEX('RAW DATA'!$L:$L,'Row Index'!O47),INDEX('RAW DATA'!$AB:$AB,'Row Index'!O47)),INDEX('RAW DATA'!$O:$O,'Row Index'!O47)))</f>
        <v>39.0661092542048</v>
      </c>
      <c r="P107" s="17" t="n">
        <f aca="false">IF('Row Index'!P47="","✗",IF(INDEX('RAW DATA'!$O:$O,'Row Index'!P47)="",IF(INDEX('RAW DATA'!$AB:$AB,'Row Index'!P47)="",INDEX('RAW DATA'!$L:$L,'Row Index'!P47),INDEX('RAW DATA'!$AB:$AB,'Row Index'!P47)),INDEX('RAW DATA'!$O:$O,'Row Index'!P47)))</f>
        <v>38.5305675656697</v>
      </c>
      <c r="Q107" s="17" t="n">
        <f aca="false">IF('Row Index'!Q47="","✗",IF(INDEX('RAW DATA'!$O:$O,'Row Index'!Q47)="",IF(INDEX('RAW DATA'!$AB:$AB,'Row Index'!Q47)="",INDEX('RAW DATA'!$L:$L,'Row Index'!Q47),INDEX('RAW DATA'!$AB:$AB,'Row Index'!Q47)),INDEX('RAW DATA'!$O:$O,'Row Index'!Q47)))</f>
        <v>41.3727112611579</v>
      </c>
      <c r="R107" s="17" t="n">
        <f aca="false">IF('Row Index'!R47="","✗",IF(INDEX('RAW DATA'!$O:$O,'Row Index'!R47)="",IF(INDEX('RAW DATA'!$AB:$AB,'Row Index'!R47)="",INDEX('RAW DATA'!$L:$L,'Row Index'!R47),INDEX('RAW DATA'!$AB:$AB,'Row Index'!R47)),INDEX('RAW DATA'!$O:$O,'Row Index'!R47)))</f>
        <v>42.0651844489067</v>
      </c>
      <c r="S107" s="17" t="n">
        <f aca="false">IF('Row Index'!S47="","✗",IF(INDEX('RAW DATA'!$O:$O,'Row Index'!S47)="",IF(INDEX('RAW DATA'!$AB:$AB,'Row Index'!S47)="",INDEX('RAW DATA'!$L:$L,'Row Index'!S47),INDEX('RAW DATA'!$AB:$AB,'Row Index'!S47)),INDEX('RAW DATA'!$O:$O,'Row Index'!S47)))</f>
        <v>42.3121457419792</v>
      </c>
      <c r="T107" s="17" t="n">
        <f aca="false">IF('Row Index'!T47="","✗",IF(INDEX('RAW DATA'!$O:$O,'Row Index'!T47)="",IF(INDEX('RAW DATA'!$AB:$AB,'Row Index'!T47)="",INDEX('RAW DATA'!$L:$L,'Row Index'!T47),INDEX('RAW DATA'!$AB:$AB,'Row Index'!T47)),INDEX('RAW DATA'!$O:$O,'Row Index'!T47)))</f>
        <v>42.3523460940361</v>
      </c>
      <c r="U107" s="17" t="n">
        <f aca="false">IF('Row Index'!U47="","✗",IF(INDEX('RAW DATA'!$O:$O,'Row Index'!U47)="",IF(INDEX('RAW DATA'!$AB:$AB,'Row Index'!U47)="",INDEX('RAW DATA'!$L:$L,'Row Index'!U47),INDEX('RAW DATA'!$AB:$AB,'Row Index'!U47)),INDEX('RAW DATA'!$O:$O,'Row Index'!U47)))</f>
        <v>46.0786788645269</v>
      </c>
      <c r="V107" s="17" t="n">
        <f aca="false">IF('Row Index'!V47="","✗",IF(INDEX('RAW DATA'!$O:$O,'Row Index'!V47)="",IF(INDEX('RAW DATA'!$AB:$AB,'Row Index'!V47)="",INDEX('RAW DATA'!$L:$L,'Row Index'!V47),INDEX('RAW DATA'!$AB:$AB,'Row Index'!V47)),INDEX('RAW DATA'!$O:$O,'Row Index'!V47)))</f>
        <v>47.6085659313707</v>
      </c>
      <c r="W107" s="17" t="n">
        <f aca="false">IF('Row Index'!W47="","✗",IF(INDEX('RAW DATA'!$O:$O,'Row Index'!W47)="",IF(INDEX('RAW DATA'!$AB:$AB,'Row Index'!W47)="",INDEX('RAW DATA'!$L:$L,'Row Index'!W47),INDEX('RAW DATA'!$AB:$AB,'Row Index'!W47)),INDEX('RAW DATA'!$O:$O,'Row Index'!W47)))</f>
        <v>46.7802569750733</v>
      </c>
      <c r="X107" s="17" t="n">
        <f aca="false">IF('Row Index'!X47="","✗",IF(INDEX('RAW DATA'!$O:$O,'Row Index'!X47)="",IF(INDEX('RAW DATA'!$AB:$AB,'Row Index'!X47)="",INDEX('RAW DATA'!$L:$L,'Row Index'!X47),INDEX('RAW DATA'!$AB:$AB,'Row Index'!X47)),INDEX('RAW DATA'!$O:$O,'Row Index'!X47)))</f>
        <v>49.0628816519894</v>
      </c>
      <c r="Y107" s="17" t="n">
        <f aca="false">IF('Row Index'!Y47="","✗",IF(INDEX('RAW DATA'!$O:$O,'Row Index'!Y47)="",IF(INDEX('RAW DATA'!$AB:$AB,'Row Index'!Y47)="",INDEX('RAW DATA'!$L:$L,'Row Index'!Y47),INDEX('RAW DATA'!$AB:$AB,'Row Index'!Y47)),INDEX('RAW DATA'!$O:$O,'Row Index'!Y47)))</f>
        <v>49.5160537213562</v>
      </c>
      <c r="Z107" s="18" t="n">
        <f aca="false">IF('Row Index'!Z47="","✗",IF(INDEX('RAW DATA'!$O:$O,'Row Index'!Z47)="",IF(INDEX('RAW DATA'!$AB:$AB,'Row Index'!Z47)="",INDEX('RAW DATA'!$L:$L,'Row Index'!Z47),INDEX('RAW DATA'!$AB:$AB,'Row Index'!Z47)),INDEX('RAW DATA'!$O:$O,'Row Index'!Z47)))</f>
        <v>50.8632705094493</v>
      </c>
      <c r="AA107" s="19" t="str">
        <f aca="false">IF('Row Index'!AA47="","⏳",IF(INDEX('RAW DATA'!$O:$O,'Row Index'!AA47)="",IF(INDEX('RAW DATA'!$AB:$AB,'Row Index'!AA47)="",INDEX('RAW DATA'!$L:$L,'Row Index'!AA47),INDEX('RAW DATA'!$AB:$AB,'Row Index'!AA47)),INDEX('RAW DATA'!$O:$O,'Row Index'!AA47)))</f>
        <v>⏳</v>
      </c>
      <c r="AB107" s="17" t="n">
        <f aca="false">IF('Row Index'!AB47="","✗",IF(INDEX('RAW DATA'!$O:$O,'Row Index'!AB47)="",IF(INDEX('RAW DATA'!$AB:$AB,'Row Index'!AB47)="",INDEX('RAW DATA'!$L:$L,'Row Index'!AB47),INDEX('RAW DATA'!$AB:$AB,'Row Index'!AB47)),INDEX('RAW DATA'!$O:$O,'Row Index'!AB47)))</f>
        <v>52.8942416599319</v>
      </c>
      <c r="AC107" s="17" t="n">
        <f aca="false">IF('Row Index'!AC47="","✗",IF(INDEX('RAW DATA'!$O:$O,'Row Index'!AC47)="",IF(INDEX('RAW DATA'!$AB:$AB,'Row Index'!AC47)="",INDEX('RAW DATA'!$L:$L,'Row Index'!AC47),INDEX('RAW DATA'!$AB:$AB,'Row Index'!AC47)),INDEX('RAW DATA'!$O:$O,'Row Index'!AC47)))</f>
        <v>52.5444387643407</v>
      </c>
      <c r="AD107" s="17" t="n">
        <f aca="false">IF('Row Index'!AD47="","✗",IF(INDEX('RAW DATA'!$O:$O,'Row Index'!AD47)="",IF(INDEX('RAW DATA'!$AB:$AB,'Row Index'!AD47)="",INDEX('RAW DATA'!$L:$L,'Row Index'!AD47),INDEX('RAW DATA'!$AB:$AB,'Row Index'!AD47)),INDEX('RAW DATA'!$O:$O,'Row Index'!AD47)))</f>
        <v>53.7704006570527</v>
      </c>
      <c r="AE107" s="17" t="n">
        <f aca="false">IF('Row Index'!AE47="","✗",IF(INDEX('RAW DATA'!$O:$O,'Row Index'!AE47)="",IF(INDEX('RAW DATA'!$AB:$AB,'Row Index'!AE47)="",INDEX('RAW DATA'!$L:$L,'Row Index'!AE47),INDEX('RAW DATA'!$AB:$AB,'Row Index'!AE47)),INDEX('RAW DATA'!$O:$O,'Row Index'!AE47)))</f>
        <v>56.2824741831322</v>
      </c>
      <c r="AF107" s="29" t="n">
        <f aca="false">IF('Row Index'!AF47="","✗",IF(INDEX('RAW DATA'!$O:$O,'Row Index'!AF47)="",IF(INDEX('RAW DATA'!$AB:$AB,'Row Index'!AF47)="",INDEX('RAW DATA'!$L:$L,'Row Index'!AF47),INDEX('RAW DATA'!$AB:$AB,'Row Index'!AF47)),INDEX('RAW DATA'!$O:$O,'Row Index'!AF47)))</f>
        <v>58.5445666054908</v>
      </c>
      <c r="AG107" s="17" t="n">
        <f aca="false">IF('Row Index'!AG47="","✗",IF(INDEX('RAW DATA'!$O:$O,'Row Index'!AG47)="",IF(INDEX('RAW DATA'!$AB:$AB,'Row Index'!AG47)="",INDEX('RAW DATA'!$L:$L,'Row Index'!AG47),INDEX('RAW DATA'!$AB:$AB,'Row Index'!AG47)),INDEX('RAW DATA'!$O:$O,'Row Index'!AG47)))</f>
        <v>59.1811421102476</v>
      </c>
      <c r="AH107" s="17" t="n">
        <f aca="false">IF('Row Index'!AH47="","✗",IF(INDEX('RAW DATA'!$O:$O,'Row Index'!AH47)="",IF(INDEX('RAW DATA'!$AB:$AB,'Row Index'!AH47)="",INDEX('RAW DATA'!$L:$L,'Row Index'!AH47),INDEX('RAW DATA'!$AB:$AB,'Row Index'!AH47)),INDEX('RAW DATA'!$O:$O,'Row Index'!AH47)))</f>
        <v>61.6125397665727</v>
      </c>
      <c r="AI107" s="17" t="n">
        <f aca="false">IF('Row Index'!AI47="","✗",IF(INDEX('RAW DATA'!$O:$O,'Row Index'!AI47)="",IF(INDEX('RAW DATA'!$AB:$AB,'Row Index'!AI47)="",INDEX('RAW DATA'!$L:$L,'Row Index'!AI47),INDEX('RAW DATA'!$AB:$AB,'Row Index'!AI47)),INDEX('RAW DATA'!$O:$O,'Row Index'!AI47)))</f>
        <v>61.0712605347974</v>
      </c>
      <c r="AJ107" s="17" t="n">
        <f aca="false">IF('Row Index'!AJ47="","✗",IF(INDEX('RAW DATA'!$O:$O,'Row Index'!AJ47)="",IF(INDEX('RAW DATA'!$AB:$AB,'Row Index'!AJ47)="",INDEX('RAW DATA'!$L:$L,'Row Index'!AJ47),INDEX('RAW DATA'!$AB:$AB,'Row Index'!AJ47)),INDEX('RAW DATA'!$O:$O,'Row Index'!AJ47)))</f>
        <v>63.3630958228551</v>
      </c>
      <c r="AK107" s="17" t="n">
        <f aca="false">IF('Row Index'!AK47="","✗",IF(INDEX('RAW DATA'!$O:$O,'Row Index'!AK47)="",IF(INDEX('RAW DATA'!$AB:$AB,'Row Index'!AK47)="",INDEX('RAW DATA'!$L:$L,'Row Index'!AK47),INDEX('RAW DATA'!$AB:$AB,'Row Index'!AK47)),INDEX('RAW DATA'!$O:$O,'Row Index'!AK47)))</f>
        <v>63.5058436074521</v>
      </c>
      <c r="AL107" s="17" t="n">
        <f aca="false">IF('Row Index'!AL47="","✗",IF(INDEX('RAW DATA'!$O:$O,'Row Index'!AL47)="",IF(INDEX('RAW DATA'!$AB:$AB,'Row Index'!AL47)="",INDEX('RAW DATA'!$L:$L,'Row Index'!AL47),INDEX('RAW DATA'!$AB:$AB,'Row Index'!AL47)),INDEX('RAW DATA'!$O:$O,'Row Index'!AL47)))</f>
        <v>64.5412973836062</v>
      </c>
      <c r="AM107" s="17" t="n">
        <f aca="false">IF('Row Index'!AM47="","✗",IF(INDEX('RAW DATA'!$O:$O,'Row Index'!AM47)="",IF(INDEX('RAW DATA'!$AB:$AB,'Row Index'!AM47)="",INDEX('RAW DATA'!$L:$L,'Row Index'!AM47),INDEX('RAW DATA'!$AB:$AB,'Row Index'!AM47)),INDEX('RAW DATA'!$O:$O,'Row Index'!AM47)))</f>
        <v>66.1249188770362</v>
      </c>
      <c r="AN107" s="17" t="n">
        <f aca="false">IF('Row Index'!AN47="","✗",IF(INDEX('RAW DATA'!$O:$O,'Row Index'!AN47)="",IF(INDEX('RAW DATA'!$AB:$AB,'Row Index'!AN47)="",INDEX('RAW DATA'!$L:$L,'Row Index'!AN47),INDEX('RAW DATA'!$AB:$AB,'Row Index'!AN47)),INDEX('RAW DATA'!$O:$O,'Row Index'!AN47)))</f>
        <v>66.5217441670667</v>
      </c>
      <c r="AO107" s="17" t="n">
        <f aca="false">IF('Row Index'!AO47="","✗",IF(INDEX('RAW DATA'!$O:$O,'Row Index'!AO47)="",IF(INDEX('RAW DATA'!$AB:$AB,'Row Index'!AO47)="",INDEX('RAW DATA'!$L:$L,'Row Index'!AO47),INDEX('RAW DATA'!$AB:$AB,'Row Index'!AO47)),INDEX('RAW DATA'!$O:$O,'Row Index'!AO47)))</f>
        <v>65.2205328610188</v>
      </c>
      <c r="AP107" s="17" t="n">
        <f aca="false">IF('Row Index'!AP47="","✗",IF(INDEX('RAW DATA'!$O:$O,'Row Index'!AP47)="",IF(INDEX('RAW DATA'!$AB:$AB,'Row Index'!AP47)="",INDEX('RAW DATA'!$L:$L,'Row Index'!AP47),INDEX('RAW DATA'!$AB:$AB,'Row Index'!AP47)),INDEX('RAW DATA'!$O:$O,'Row Index'!AP47)))</f>
        <v>67.1619049877581</v>
      </c>
      <c r="AQ107" s="17" t="n">
        <f aca="false">IF('Row Index'!AQ47="","✗",IF(INDEX('RAW DATA'!$O:$O,'Row Index'!AQ47)="",IF(INDEX('RAW DATA'!$AB:$AB,'Row Index'!AQ47)="",INDEX('RAW DATA'!$L:$L,'Row Index'!AQ47),INDEX('RAW DATA'!$AB:$AB,'Row Index'!AQ47)),INDEX('RAW DATA'!$O:$O,'Row Index'!AQ47)))</f>
        <v>67.4277554953013</v>
      </c>
    </row>
    <row r="108" customFormat="false" ht="15" hidden="false" customHeight="false" outlineLevel="0" collapsed="false">
      <c r="A108" s="32" t="s">
        <v>301</v>
      </c>
      <c r="B108" s="33" t="s">
        <v>248</v>
      </c>
      <c r="C108" s="17" t="n">
        <f aca="false">IF('Row Index'!C48="","✗",IF(INDEX('RAW DATA'!$O:$O,'Row Index'!C48)="",IF(INDEX('RAW DATA'!$AB:$AB,'Row Index'!C48)="",INDEX('RAW DATA'!$L:$L,'Row Index'!C48),INDEX('RAW DATA'!$AB:$AB,'Row Index'!C48)),INDEX('RAW DATA'!$O:$O,'Row Index'!C48)))</f>
        <v>35.2226233440619</v>
      </c>
      <c r="D108" s="17" t="n">
        <f aca="false">IF('Row Index'!D48="","✗",IF(INDEX('RAW DATA'!$O:$O,'Row Index'!D48)="",IF(INDEX('RAW DATA'!$AB:$AB,'Row Index'!D48)="",INDEX('RAW DATA'!$L:$L,'Row Index'!D48),INDEX('RAW DATA'!$AB:$AB,'Row Index'!D48)),INDEX('RAW DATA'!$O:$O,'Row Index'!D48)))</f>
        <v>33.6896998224234</v>
      </c>
      <c r="E108" s="17" t="n">
        <f aca="false">IF('Row Index'!E48="","✗",IF(INDEX('RAW DATA'!$O:$O,'Row Index'!E48)="",IF(INDEX('RAW DATA'!$AB:$AB,'Row Index'!E48)="",INDEX('RAW DATA'!$L:$L,'Row Index'!E48),INDEX('RAW DATA'!$AB:$AB,'Row Index'!E48)),INDEX('RAW DATA'!$O:$O,'Row Index'!E48)))</f>
        <v>39.792862664888</v>
      </c>
      <c r="F108" s="17" t="n">
        <f aca="false">IF('Row Index'!F48="","✗",IF(INDEX('RAW DATA'!$O:$O,'Row Index'!F48)="",IF(INDEX('RAW DATA'!$AB:$AB,'Row Index'!F48)="",INDEX('RAW DATA'!$L:$L,'Row Index'!F48),INDEX('RAW DATA'!$AB:$AB,'Row Index'!F48)),INDEX('RAW DATA'!$O:$O,'Row Index'!F48)))</f>
        <v>32.7519050828406</v>
      </c>
      <c r="G108" s="18" t="n">
        <f aca="false">IF('Row Index'!G48="","✗",IF(INDEX('RAW DATA'!$O:$O,'Row Index'!G48)="",IF(INDEX('RAW DATA'!$AB:$AB,'Row Index'!G48)="",INDEX('RAW DATA'!$L:$L,'Row Index'!G48),INDEX('RAW DATA'!$AB:$AB,'Row Index'!G48)),INDEX('RAW DATA'!$O:$O,'Row Index'!G48)))</f>
        <v>40.2973792344712</v>
      </c>
      <c r="H108" s="17" t="n">
        <f aca="false">IF('Row Index'!H48="","✗",IF(INDEX('RAW DATA'!$O:$O,'Row Index'!H48)="",IF(INDEX('RAW DATA'!$AB:$AB,'Row Index'!H48)="",INDEX('RAW DATA'!$L:$L,'Row Index'!H48),INDEX('RAW DATA'!$AB:$AB,'Row Index'!H48)),INDEX('RAW DATA'!$O:$O,'Row Index'!H48)))</f>
        <v>33.7312688540201</v>
      </c>
      <c r="I108" s="17" t="n">
        <f aca="false">IF('Row Index'!I48="","✗",IF(INDEX('RAW DATA'!$O:$O,'Row Index'!I48)="",IF(INDEX('RAW DATA'!$AB:$AB,'Row Index'!I48)="",INDEX('RAW DATA'!$L:$L,'Row Index'!I48),INDEX('RAW DATA'!$AB:$AB,'Row Index'!I48)),INDEX('RAW DATA'!$O:$O,'Row Index'!I48)))</f>
        <v>37.0042969543271</v>
      </c>
      <c r="J108" s="17" t="n">
        <f aca="false">IF('Row Index'!J48="","✗",IF(INDEX('RAW DATA'!$O:$O,'Row Index'!J48)="",IF(INDEX('RAW DATA'!$AB:$AB,'Row Index'!J48)="",INDEX('RAW DATA'!$L:$L,'Row Index'!J48),INDEX('RAW DATA'!$AB:$AB,'Row Index'!J48)),INDEX('RAW DATA'!$O:$O,'Row Index'!J48)))</f>
        <v>33.9805505797218</v>
      </c>
      <c r="K108" s="17" t="n">
        <f aca="false">IF('Row Index'!K48="","✗",IF(INDEX('RAW DATA'!$O:$O,'Row Index'!K48)="",IF(INDEX('RAW DATA'!$AB:$AB,'Row Index'!K48)="",INDEX('RAW DATA'!$L:$L,'Row Index'!K48),INDEX('RAW DATA'!$AB:$AB,'Row Index'!K48)),INDEX('RAW DATA'!$O:$O,'Row Index'!K48)))</f>
        <v>39.9480414082511</v>
      </c>
      <c r="L108" s="17" t="n">
        <f aca="false">IF('Row Index'!L48="","✗",IF(INDEX('RAW DATA'!$O:$O,'Row Index'!L48)="",IF(INDEX('RAW DATA'!$AB:$AB,'Row Index'!L48)="",INDEX('RAW DATA'!$L:$L,'Row Index'!L48),INDEX('RAW DATA'!$AB:$AB,'Row Index'!L48)),INDEX('RAW DATA'!$O:$O,'Row Index'!L48)))</f>
        <v>36.1081198622701</v>
      </c>
      <c r="M108" s="17" t="n">
        <f aca="false">IF('Row Index'!M48="","✗",IF(INDEX('RAW DATA'!$O:$O,'Row Index'!M48)="",IF(INDEX('RAW DATA'!$AB:$AB,'Row Index'!M48)="",INDEX('RAW DATA'!$L:$L,'Row Index'!M48),INDEX('RAW DATA'!$AB:$AB,'Row Index'!M48)),INDEX('RAW DATA'!$O:$O,'Row Index'!M48)))</f>
        <v>39.3048356819299</v>
      </c>
      <c r="N108" s="29" t="n">
        <f aca="false">IF('Row Index'!N48="","✗",IF(INDEX('RAW DATA'!$O:$O,'Row Index'!N48)="",IF(INDEX('RAW DATA'!$AB:$AB,'Row Index'!N48)="",INDEX('RAW DATA'!$L:$L,'Row Index'!N48),INDEX('RAW DATA'!$AB:$AB,'Row Index'!N48)),INDEX('RAW DATA'!$O:$O,'Row Index'!N48)))</f>
        <v>38.1481187097202</v>
      </c>
      <c r="O108" s="17" t="n">
        <f aca="false">IF('Row Index'!O48="","✗",IF(INDEX('RAW DATA'!$O:$O,'Row Index'!O48)="",IF(INDEX('RAW DATA'!$AB:$AB,'Row Index'!O48)="",INDEX('RAW DATA'!$L:$L,'Row Index'!O48),INDEX('RAW DATA'!$AB:$AB,'Row Index'!O48)),INDEX('RAW DATA'!$O:$O,'Row Index'!O48)))</f>
        <v>38.2619050792096</v>
      </c>
      <c r="P108" s="17" t="n">
        <f aca="false">IF('Row Index'!P48="","✗",IF(INDEX('RAW DATA'!$O:$O,'Row Index'!P48)="",IF(INDEX('RAW DATA'!$AB:$AB,'Row Index'!P48)="",INDEX('RAW DATA'!$L:$L,'Row Index'!P48),INDEX('RAW DATA'!$AB:$AB,'Row Index'!P48)),INDEX('RAW DATA'!$O:$O,'Row Index'!P48)))</f>
        <v>37.8022614528669</v>
      </c>
      <c r="Q108" s="17" t="n">
        <f aca="false">IF('Row Index'!Q48="","✗",IF(INDEX('RAW DATA'!$O:$O,'Row Index'!Q48)="",IF(INDEX('RAW DATA'!$AB:$AB,'Row Index'!Q48)="",INDEX('RAW DATA'!$L:$L,'Row Index'!Q48),INDEX('RAW DATA'!$AB:$AB,'Row Index'!Q48)),INDEX('RAW DATA'!$O:$O,'Row Index'!Q48)))</f>
        <v>38.7665645902741</v>
      </c>
      <c r="R108" s="26" t="str">
        <f aca="false">IF('Row Index'!R48="","✗",IF(INDEX('RAW DATA'!$O:$O,'Row Index'!R48)="",IF(INDEX('RAW DATA'!$AB:$AB,'Row Index'!R48)="",INDEX('RAW DATA'!$L:$L,'Row Index'!R48),INDEX('RAW DATA'!$AB:$AB,'Row Index'!R48)),INDEX('RAW DATA'!$O:$O,'Row Index'!R48)))</f>
        <v>✗⇲</v>
      </c>
      <c r="S108" s="17" t="n">
        <f aca="false">IF('Row Index'!S48="","✗",IF(INDEX('RAW DATA'!$O:$O,'Row Index'!S48)="",IF(INDEX('RAW DATA'!$AB:$AB,'Row Index'!S48)="",INDEX('RAW DATA'!$L:$L,'Row Index'!S48),INDEX('RAW DATA'!$AB:$AB,'Row Index'!S48)),INDEX('RAW DATA'!$O:$O,'Row Index'!S48)))</f>
        <v>39.8213962849693</v>
      </c>
      <c r="T108" s="17" t="n">
        <f aca="false">IF('Row Index'!T48="","✗",IF(INDEX('RAW DATA'!$O:$O,'Row Index'!T48)="",IF(INDEX('RAW DATA'!$AB:$AB,'Row Index'!T48)="",INDEX('RAW DATA'!$L:$L,'Row Index'!T48),INDEX('RAW DATA'!$AB:$AB,'Row Index'!T48)),INDEX('RAW DATA'!$O:$O,'Row Index'!T48)))</f>
        <v>39.1842772006772</v>
      </c>
      <c r="U108" s="17" t="n">
        <f aca="false">IF('Row Index'!U48="","✗",IF(INDEX('RAW DATA'!$O:$O,'Row Index'!U48)="",IF(INDEX('RAW DATA'!$AB:$AB,'Row Index'!U48)="",INDEX('RAW DATA'!$L:$L,'Row Index'!U48),INDEX('RAW DATA'!$AB:$AB,'Row Index'!U48)),INDEX('RAW DATA'!$O:$O,'Row Index'!U48)))</f>
        <v>42.4447028228246</v>
      </c>
      <c r="V108" s="17" t="n">
        <f aca="false">IF('Row Index'!V48="","✗",IF(INDEX('RAW DATA'!$O:$O,'Row Index'!V48)="",IF(INDEX('RAW DATA'!$AB:$AB,'Row Index'!V48)="",INDEX('RAW DATA'!$L:$L,'Row Index'!V48),INDEX('RAW DATA'!$AB:$AB,'Row Index'!V48)),INDEX('RAW DATA'!$O:$O,'Row Index'!V48)))</f>
        <v>42.3735483487539</v>
      </c>
      <c r="W108" s="17" t="n">
        <f aca="false">IF('Row Index'!W48="","✗",IF(INDEX('RAW DATA'!$O:$O,'Row Index'!W48)="",IF(INDEX('RAW DATA'!$AB:$AB,'Row Index'!W48)="",INDEX('RAW DATA'!$L:$L,'Row Index'!W48),INDEX('RAW DATA'!$AB:$AB,'Row Index'!W48)),INDEX('RAW DATA'!$O:$O,'Row Index'!W48)))</f>
        <v>41.1394890556879</v>
      </c>
      <c r="X108" s="17" t="n">
        <f aca="false">IF('Row Index'!X48="","✗",IF(INDEX('RAW DATA'!$O:$O,'Row Index'!X48)="",IF(INDEX('RAW DATA'!$AB:$AB,'Row Index'!X48)="",INDEX('RAW DATA'!$L:$L,'Row Index'!X48),INDEX('RAW DATA'!$AB:$AB,'Row Index'!X48)),INDEX('RAW DATA'!$O:$O,'Row Index'!X48)))</f>
        <v>42.5787307272686</v>
      </c>
      <c r="Y108" s="17" t="n">
        <f aca="false">IF('Row Index'!Y48="","✗",IF(INDEX('RAW DATA'!$O:$O,'Row Index'!Y48)="",IF(INDEX('RAW DATA'!$AB:$AB,'Row Index'!Y48)="",INDEX('RAW DATA'!$L:$L,'Row Index'!Y48),INDEX('RAW DATA'!$AB:$AB,'Row Index'!Y48)),INDEX('RAW DATA'!$O:$O,'Row Index'!Y48)))</f>
        <v>44.6618659558642</v>
      </c>
      <c r="Z108" s="18" t="n">
        <f aca="false">IF('Row Index'!Z48="","✗",IF(INDEX('RAW DATA'!$O:$O,'Row Index'!Z48)="",IF(INDEX('RAW DATA'!$AB:$AB,'Row Index'!Z48)="",INDEX('RAW DATA'!$L:$L,'Row Index'!Z48),INDEX('RAW DATA'!$AB:$AB,'Row Index'!Z48)),INDEX('RAW DATA'!$O:$O,'Row Index'!Z48)))</f>
        <v>44.1941646942558</v>
      </c>
      <c r="AA108" s="19" t="str">
        <f aca="false">IF('Row Index'!AA48="","⏳",IF(INDEX('RAW DATA'!$O:$O,'Row Index'!AA48)="",IF(INDEX('RAW DATA'!$AB:$AB,'Row Index'!AA48)="",INDEX('RAW DATA'!$L:$L,'Row Index'!AA48),INDEX('RAW DATA'!$AB:$AB,'Row Index'!AA48)),INDEX('RAW DATA'!$O:$O,'Row Index'!AA48)))</f>
        <v>⏳</v>
      </c>
      <c r="AB108" s="17" t="n">
        <f aca="false">IF('Row Index'!AB48="","✗",IF(INDEX('RAW DATA'!$O:$O,'Row Index'!AB48)="",IF(INDEX('RAW DATA'!$AB:$AB,'Row Index'!AB48)="",INDEX('RAW DATA'!$L:$L,'Row Index'!AB48),INDEX('RAW DATA'!$AB:$AB,'Row Index'!AB48)),INDEX('RAW DATA'!$O:$O,'Row Index'!AB48)))</f>
        <v>45.2911615302493</v>
      </c>
      <c r="AC108" s="17" t="n">
        <f aca="false">IF('Row Index'!AC48="","✗",IF(INDEX('RAW DATA'!$O:$O,'Row Index'!AC48)="",IF(INDEX('RAW DATA'!$AB:$AB,'Row Index'!AC48)="",INDEX('RAW DATA'!$L:$L,'Row Index'!AC48),INDEX('RAW DATA'!$AB:$AB,'Row Index'!AC48)),INDEX('RAW DATA'!$O:$O,'Row Index'!AC48)))</f>
        <v>47.0693504090811</v>
      </c>
      <c r="AD108" s="17" t="n">
        <f aca="false">IF('Row Index'!AD48="","✗",IF(INDEX('RAW DATA'!$O:$O,'Row Index'!AD48)="",IF(INDEX('RAW DATA'!$AB:$AB,'Row Index'!AD48)="",INDEX('RAW DATA'!$L:$L,'Row Index'!AD48),INDEX('RAW DATA'!$AB:$AB,'Row Index'!AD48)),INDEX('RAW DATA'!$O:$O,'Row Index'!AD48)))</f>
        <v>48.932561574483</v>
      </c>
      <c r="AE108" s="17" t="n">
        <f aca="false">IF('Row Index'!AE48="","✗",IF(INDEX('RAW DATA'!$O:$O,'Row Index'!AE48)="",IF(INDEX('RAW DATA'!$AB:$AB,'Row Index'!AE48)="",INDEX('RAW DATA'!$L:$L,'Row Index'!AE48),INDEX('RAW DATA'!$AB:$AB,'Row Index'!AE48)),INDEX('RAW DATA'!$O:$O,'Row Index'!AE48)))</f>
        <v>49.2607253575274</v>
      </c>
      <c r="AF108" s="17" t="n">
        <f aca="false">IF('Row Index'!AF48="","✗",IF(INDEX('RAW DATA'!$O:$O,'Row Index'!AF48)="",IF(INDEX('RAW DATA'!$AB:$AB,'Row Index'!AF48)="",INDEX('RAW DATA'!$L:$L,'Row Index'!AF48),INDEX('RAW DATA'!$AB:$AB,'Row Index'!AF48)),INDEX('RAW DATA'!$O:$O,'Row Index'!AF48)))</f>
        <v>51.947836781324</v>
      </c>
      <c r="AG108" s="17" t="n">
        <f aca="false">IF('Row Index'!AG48="","✗",IF(INDEX('RAW DATA'!$O:$O,'Row Index'!AG48)="",IF(INDEX('RAW DATA'!$AB:$AB,'Row Index'!AG48)="",INDEX('RAW DATA'!$L:$L,'Row Index'!AG48),INDEX('RAW DATA'!$AB:$AB,'Row Index'!AG48)),INDEX('RAW DATA'!$O:$O,'Row Index'!AG48)))</f>
        <v>51.4430422567393</v>
      </c>
      <c r="AH108" s="17" t="n">
        <f aca="false">IF('Row Index'!AH48="","✗",IF(INDEX('RAW DATA'!$O:$O,'Row Index'!AH48)="",IF(INDEX('RAW DATA'!$AB:$AB,'Row Index'!AH48)="",INDEX('RAW DATA'!$L:$L,'Row Index'!AH48),INDEX('RAW DATA'!$AB:$AB,'Row Index'!AH48)),INDEX('RAW DATA'!$O:$O,'Row Index'!AH48)))</f>
        <v>54.0363164224607</v>
      </c>
      <c r="AI108" s="17" t="n">
        <f aca="false">IF('Row Index'!AI48="","✗",IF(INDEX('RAW DATA'!$O:$O,'Row Index'!AI48)="",IF(INDEX('RAW DATA'!$AB:$AB,'Row Index'!AI48)="",INDEX('RAW DATA'!$L:$L,'Row Index'!AI48),INDEX('RAW DATA'!$AB:$AB,'Row Index'!AI48)),INDEX('RAW DATA'!$O:$O,'Row Index'!AI48)))</f>
        <v>57.1622498313112</v>
      </c>
      <c r="AJ108" s="17" t="n">
        <f aca="false">IF('Row Index'!AJ48="","✗",IF(INDEX('RAW DATA'!$O:$O,'Row Index'!AJ48)="",IF(INDEX('RAW DATA'!$AB:$AB,'Row Index'!AJ48)="",INDEX('RAW DATA'!$L:$L,'Row Index'!AJ48),INDEX('RAW DATA'!$AB:$AB,'Row Index'!AJ48)),INDEX('RAW DATA'!$O:$O,'Row Index'!AJ48)))</f>
        <v>58.6245804699595</v>
      </c>
      <c r="AK108" s="17" t="n">
        <f aca="false">IF('Row Index'!AK48="","✗",IF(INDEX('RAW DATA'!$O:$O,'Row Index'!AK48)="",IF(INDEX('RAW DATA'!$AB:$AB,'Row Index'!AK48)="",INDEX('RAW DATA'!$L:$L,'Row Index'!AK48),INDEX('RAW DATA'!$AB:$AB,'Row Index'!AK48)),INDEX('RAW DATA'!$O:$O,'Row Index'!AK48)))</f>
        <v>58.2647622631561</v>
      </c>
      <c r="AL108" s="17" t="n">
        <f aca="false">IF('Row Index'!AL48="","✗",IF(INDEX('RAW DATA'!$O:$O,'Row Index'!AL48)="",IF(INDEX('RAW DATA'!$AB:$AB,'Row Index'!AL48)="",INDEX('RAW DATA'!$L:$L,'Row Index'!AL48),INDEX('RAW DATA'!$AB:$AB,'Row Index'!AL48)),INDEX('RAW DATA'!$O:$O,'Row Index'!AL48)))</f>
        <v>62.2947264724916</v>
      </c>
      <c r="AM108" s="17" t="n">
        <f aca="false">IF('Row Index'!AM48="","✗",IF(INDEX('RAW DATA'!$O:$O,'Row Index'!AM48)="",IF(INDEX('RAW DATA'!$AB:$AB,'Row Index'!AM48)="",INDEX('RAW DATA'!$L:$L,'Row Index'!AM48),INDEX('RAW DATA'!$AB:$AB,'Row Index'!AM48)),INDEX('RAW DATA'!$O:$O,'Row Index'!AM48)))</f>
        <v>63.4644252951055</v>
      </c>
      <c r="AN108" s="17" t="n">
        <f aca="false">IF('Row Index'!AN48="","✗",IF(INDEX('RAW DATA'!$O:$O,'Row Index'!AN48)="",IF(INDEX('RAW DATA'!$AB:$AB,'Row Index'!AN48)="",INDEX('RAW DATA'!$L:$L,'Row Index'!AN48),INDEX('RAW DATA'!$AB:$AB,'Row Index'!AN48)),INDEX('RAW DATA'!$O:$O,'Row Index'!AN48)))</f>
        <v>63.97735180365</v>
      </c>
      <c r="AO108" s="17" t="n">
        <f aca="false">IF('Row Index'!AO48="","✗",IF(INDEX('RAW DATA'!$O:$O,'Row Index'!AO48)="",IF(INDEX('RAW DATA'!$AB:$AB,'Row Index'!AO48)="",INDEX('RAW DATA'!$L:$L,'Row Index'!AO48),INDEX('RAW DATA'!$AB:$AB,'Row Index'!AO48)),INDEX('RAW DATA'!$O:$O,'Row Index'!AO48)))</f>
        <v>67.3708503052021</v>
      </c>
      <c r="AP108" s="17" t="n">
        <f aca="false">IF('Row Index'!AP48="","✗",IF(INDEX('RAW DATA'!$O:$O,'Row Index'!AP48)="",IF(INDEX('RAW DATA'!$AB:$AB,'Row Index'!AP48)="",INDEX('RAW DATA'!$L:$L,'Row Index'!AP48),INDEX('RAW DATA'!$AB:$AB,'Row Index'!AP48)),INDEX('RAW DATA'!$O:$O,'Row Index'!AP48)))</f>
        <v>66.0869028181535</v>
      </c>
      <c r="AQ108" s="17" t="n">
        <f aca="false">IF('Row Index'!AQ48="","✗",IF(INDEX('RAW DATA'!$O:$O,'Row Index'!AQ48)="",IF(INDEX('RAW DATA'!$AB:$AB,'Row Index'!AQ48)="",INDEX('RAW DATA'!$L:$L,'Row Index'!AQ48),INDEX('RAW DATA'!$AB:$AB,'Row Index'!AQ48)),INDEX('RAW DATA'!$O:$O,'Row Index'!AQ48)))</f>
        <v>66.1403345514446</v>
      </c>
    </row>
    <row r="109" customFormat="false" ht="15" hidden="false" customHeight="false" outlineLevel="0" collapsed="false">
      <c r="A109" s="32" t="s">
        <v>304</v>
      </c>
      <c r="B109" s="33" t="s">
        <v>248</v>
      </c>
      <c r="C109" s="17" t="n">
        <f aca="false">IF('Row Index'!C49="","✗",IF(INDEX('RAW DATA'!$O:$O,'Row Index'!C49)="",IF(INDEX('RAW DATA'!$AB:$AB,'Row Index'!C49)="",INDEX('RAW DATA'!$L:$L,'Row Index'!C49),INDEX('RAW DATA'!$AB:$AB,'Row Index'!C49)),INDEX('RAW DATA'!$O:$O,'Row Index'!C49)))</f>
        <v>37.202778017622</v>
      </c>
      <c r="D109" s="17" t="n">
        <f aca="false">IF('Row Index'!D49="","✗",IF(INDEX('RAW DATA'!$O:$O,'Row Index'!D49)="",IF(INDEX('RAW DATA'!$AB:$AB,'Row Index'!D49)="",INDEX('RAW DATA'!$L:$L,'Row Index'!D49),INDEX('RAW DATA'!$AB:$AB,'Row Index'!D49)),INDEX('RAW DATA'!$O:$O,'Row Index'!D49)))</f>
        <v>35.769599592114</v>
      </c>
      <c r="E109" s="17" t="n">
        <f aca="false">IF('Row Index'!E49="","✗",IF(INDEX('RAW DATA'!$O:$O,'Row Index'!E49)="",IF(INDEX('RAW DATA'!$AB:$AB,'Row Index'!E49)="",INDEX('RAW DATA'!$L:$L,'Row Index'!E49),INDEX('RAW DATA'!$AB:$AB,'Row Index'!E49)),INDEX('RAW DATA'!$O:$O,'Row Index'!E49)))</f>
        <v>40.3992380672556</v>
      </c>
      <c r="F109" s="17" t="n">
        <f aca="false">IF('Row Index'!F49="","✗",IF(INDEX('RAW DATA'!$O:$O,'Row Index'!F49)="",IF(INDEX('RAW DATA'!$AB:$AB,'Row Index'!F49)="",INDEX('RAW DATA'!$L:$L,'Row Index'!F49),INDEX('RAW DATA'!$AB:$AB,'Row Index'!F49)),INDEX('RAW DATA'!$O:$O,'Row Index'!F49)))</f>
        <v>35.0983282332261</v>
      </c>
      <c r="G109" s="18" t="n">
        <f aca="false">IF('Row Index'!G49="","✗",IF(INDEX('RAW DATA'!$O:$O,'Row Index'!G49)="",IF(INDEX('RAW DATA'!$AB:$AB,'Row Index'!G49)="",INDEX('RAW DATA'!$L:$L,'Row Index'!G49),INDEX('RAW DATA'!$AB:$AB,'Row Index'!G49)),INDEX('RAW DATA'!$O:$O,'Row Index'!G49)))</f>
        <v>40.0317506096338</v>
      </c>
      <c r="H109" s="17" t="n">
        <f aca="false">IF('Row Index'!H49="","✗",IF(INDEX('RAW DATA'!$O:$O,'Row Index'!H49)="",IF(INDEX('RAW DATA'!$AB:$AB,'Row Index'!H49)="",INDEX('RAW DATA'!$L:$L,'Row Index'!H49),INDEX('RAW DATA'!$AB:$AB,'Row Index'!H49)),INDEX('RAW DATA'!$O:$O,'Row Index'!H49)))</f>
        <v>35.484152152988</v>
      </c>
      <c r="I109" s="17" t="n">
        <f aca="false">IF('Row Index'!I49="","✗",IF(INDEX('RAW DATA'!$O:$O,'Row Index'!I49)="",IF(INDEX('RAW DATA'!$AB:$AB,'Row Index'!I49)="",INDEX('RAW DATA'!$L:$L,'Row Index'!I49),INDEX('RAW DATA'!$AB:$AB,'Row Index'!I49)),INDEX('RAW DATA'!$O:$O,'Row Index'!I49)))</f>
        <v>40.3668971102933</v>
      </c>
      <c r="J109" s="17" t="n">
        <f aca="false">IF('Row Index'!J49="","✗",IF(INDEX('RAW DATA'!$O:$O,'Row Index'!J49)="",IF(INDEX('RAW DATA'!$AB:$AB,'Row Index'!J49)="",INDEX('RAW DATA'!$L:$L,'Row Index'!J49),INDEX('RAW DATA'!$AB:$AB,'Row Index'!J49)),INDEX('RAW DATA'!$O:$O,'Row Index'!J49)))</f>
        <v>37.2169370845244</v>
      </c>
      <c r="K109" s="17" t="n">
        <f aca="false">IF('Row Index'!K49="","✗",IF(INDEX('RAW DATA'!$O:$O,'Row Index'!K49)="",IF(INDEX('RAW DATA'!$AB:$AB,'Row Index'!K49)="",INDEX('RAW DATA'!$L:$L,'Row Index'!K49),INDEX('RAW DATA'!$AB:$AB,'Row Index'!K49)),INDEX('RAW DATA'!$O:$O,'Row Index'!K49)))</f>
        <v>43.3296709278056</v>
      </c>
      <c r="L109" s="17" t="n">
        <f aca="false">IF('Row Index'!L49="","✗",IF(INDEX('RAW DATA'!$O:$O,'Row Index'!L49)="",IF(INDEX('RAW DATA'!$AB:$AB,'Row Index'!L49)="",INDEX('RAW DATA'!$L:$L,'Row Index'!L49),INDEX('RAW DATA'!$AB:$AB,'Row Index'!L49)),INDEX('RAW DATA'!$O:$O,'Row Index'!L49)))</f>
        <v>39.6355095811495</v>
      </c>
      <c r="M109" s="17" t="n">
        <f aca="false">IF('Row Index'!M49="","✗",IF(INDEX('RAW DATA'!$O:$O,'Row Index'!M49)="",IF(INDEX('RAW DATA'!$AB:$AB,'Row Index'!M49)="",INDEX('RAW DATA'!$L:$L,'Row Index'!M49),INDEX('RAW DATA'!$AB:$AB,'Row Index'!M49)),INDEX('RAW DATA'!$O:$O,'Row Index'!M49)))</f>
        <v>43.9599840272269</v>
      </c>
      <c r="N109" s="17" t="n">
        <f aca="false">IF('Row Index'!N49="","✗",IF(INDEX('RAW DATA'!$O:$O,'Row Index'!N49)="",IF(INDEX('RAW DATA'!$AB:$AB,'Row Index'!N49)="",INDEX('RAW DATA'!$L:$L,'Row Index'!N49),INDEX('RAW DATA'!$AB:$AB,'Row Index'!N49)),INDEX('RAW DATA'!$O:$O,'Row Index'!N49)))</f>
        <v>42.1273850370384</v>
      </c>
      <c r="O109" s="17" t="n">
        <f aca="false">IF('Row Index'!O49="","✗",IF(INDEX('RAW DATA'!$O:$O,'Row Index'!O49)="",IF(INDEX('RAW DATA'!$AB:$AB,'Row Index'!O49)="",INDEX('RAW DATA'!$L:$L,'Row Index'!O49),INDEX('RAW DATA'!$AB:$AB,'Row Index'!O49)),INDEX('RAW DATA'!$O:$O,'Row Index'!O49)))</f>
        <v>44.0419291564011</v>
      </c>
      <c r="P109" s="17" t="n">
        <f aca="false">IF('Row Index'!P49="","✗",IF(INDEX('RAW DATA'!$O:$O,'Row Index'!P49)="",IF(INDEX('RAW DATA'!$AB:$AB,'Row Index'!P49)="",INDEX('RAW DATA'!$L:$L,'Row Index'!P49),INDEX('RAW DATA'!$AB:$AB,'Row Index'!P49)),INDEX('RAW DATA'!$O:$O,'Row Index'!P49)))</f>
        <v>42.9877591756762</v>
      </c>
      <c r="Q109" s="17" t="n">
        <f aca="false">IF('Row Index'!Q49="","✗",IF(INDEX('RAW DATA'!$O:$O,'Row Index'!Q49)="",IF(INDEX('RAW DATA'!$AB:$AB,'Row Index'!Q49)="",INDEX('RAW DATA'!$L:$L,'Row Index'!Q49),INDEX('RAW DATA'!$AB:$AB,'Row Index'!Q49)),INDEX('RAW DATA'!$O:$O,'Row Index'!Q49)))</f>
        <v>45.0312378559196</v>
      </c>
      <c r="R109" s="17" t="n">
        <f aca="false">IF('Row Index'!R49="","✗",IF(INDEX('RAW DATA'!$O:$O,'Row Index'!R49)="",IF(INDEX('RAW DATA'!$AB:$AB,'Row Index'!R49)="",INDEX('RAW DATA'!$L:$L,'Row Index'!R49),INDEX('RAW DATA'!$AB:$AB,'Row Index'!R49)),INDEX('RAW DATA'!$O:$O,'Row Index'!R49)))</f>
        <v>45.7712810463778</v>
      </c>
      <c r="S109" s="17" t="n">
        <f aca="false">IF('Row Index'!S49="","✗",IF(INDEX('RAW DATA'!$O:$O,'Row Index'!S49)="",IF(INDEX('RAW DATA'!$AB:$AB,'Row Index'!S49)="",INDEX('RAW DATA'!$L:$L,'Row Index'!S49),INDEX('RAW DATA'!$AB:$AB,'Row Index'!S49)),INDEX('RAW DATA'!$O:$O,'Row Index'!S49)))</f>
        <v>47.5326596853268</v>
      </c>
      <c r="T109" s="17" t="n">
        <f aca="false">IF('Row Index'!T49="","✗",IF(INDEX('RAW DATA'!$O:$O,'Row Index'!T49)="",IF(INDEX('RAW DATA'!$AB:$AB,'Row Index'!T49)="",INDEX('RAW DATA'!$L:$L,'Row Index'!T49),INDEX('RAW DATA'!$AB:$AB,'Row Index'!T49)),INDEX('RAW DATA'!$O:$O,'Row Index'!T49)))</f>
        <v>45.8914971288053</v>
      </c>
      <c r="U109" s="17" t="n">
        <f aca="false">IF('Row Index'!U49="","✗",IF(INDEX('RAW DATA'!$O:$O,'Row Index'!U49)="",IF(INDEX('RAW DATA'!$AB:$AB,'Row Index'!U49)="",INDEX('RAW DATA'!$L:$L,'Row Index'!U49),INDEX('RAW DATA'!$AB:$AB,'Row Index'!U49)),INDEX('RAW DATA'!$O:$O,'Row Index'!U49)))</f>
        <v>49.7135825115289</v>
      </c>
      <c r="V109" s="17" t="n">
        <f aca="false">IF('Row Index'!V49="","✗",IF(INDEX('RAW DATA'!$O:$O,'Row Index'!V49)="",IF(INDEX('RAW DATA'!$AB:$AB,'Row Index'!V49)="",INDEX('RAW DATA'!$L:$L,'Row Index'!V49),INDEX('RAW DATA'!$AB:$AB,'Row Index'!V49)),INDEX('RAW DATA'!$O:$O,'Row Index'!V49)))</f>
        <v>50.5561883015491</v>
      </c>
      <c r="W109" s="17" t="n">
        <f aca="false">IF('Row Index'!W49="","✗",IF(INDEX('RAW DATA'!$O:$O,'Row Index'!W49)="",IF(INDEX('RAW DATA'!$AB:$AB,'Row Index'!W49)="",INDEX('RAW DATA'!$L:$L,'Row Index'!W49),INDEX('RAW DATA'!$AB:$AB,'Row Index'!W49)),INDEX('RAW DATA'!$O:$O,'Row Index'!W49)))</f>
        <v>50.9669487979201</v>
      </c>
      <c r="X109" s="17" t="n">
        <f aca="false">IF('Row Index'!X49="","✗",IF(INDEX('RAW DATA'!$O:$O,'Row Index'!X49)="",IF(INDEX('RAW DATA'!$AB:$AB,'Row Index'!X49)="",INDEX('RAW DATA'!$L:$L,'Row Index'!X49),INDEX('RAW DATA'!$AB:$AB,'Row Index'!X49)),INDEX('RAW DATA'!$O:$O,'Row Index'!X49)))</f>
        <v>53.0031711253631</v>
      </c>
      <c r="Y109" s="17" t="n">
        <f aca="false">IF('Row Index'!Y49="","✗",IF(INDEX('RAW DATA'!$O:$O,'Row Index'!Y49)="",IF(INDEX('RAW DATA'!$AB:$AB,'Row Index'!Y49)="",INDEX('RAW DATA'!$L:$L,'Row Index'!Y49),INDEX('RAW DATA'!$AB:$AB,'Row Index'!Y49)),INDEX('RAW DATA'!$O:$O,'Row Index'!Y49)))</f>
        <v>53.8657225055567</v>
      </c>
      <c r="Z109" s="18" t="n">
        <f aca="false">IF('Row Index'!Z49="","✗",IF(INDEX('RAW DATA'!$O:$O,'Row Index'!Z49)="",IF(INDEX('RAW DATA'!$AB:$AB,'Row Index'!Z49)="",INDEX('RAW DATA'!$L:$L,'Row Index'!Z49),INDEX('RAW DATA'!$AB:$AB,'Row Index'!Z49)),INDEX('RAW DATA'!$O:$O,'Row Index'!Z49)))</f>
        <v>56.4562429870002</v>
      </c>
      <c r="AA109" s="19" t="str">
        <f aca="false">IF('Row Index'!AA49="","⏳",IF(INDEX('RAW DATA'!$O:$O,'Row Index'!AA49)="",IF(INDEX('RAW DATA'!$AB:$AB,'Row Index'!AA49)="",INDEX('RAW DATA'!$L:$L,'Row Index'!AA49),INDEX('RAW DATA'!$AB:$AB,'Row Index'!AA49)),INDEX('RAW DATA'!$O:$O,'Row Index'!AA49)))</f>
        <v>⏳</v>
      </c>
      <c r="AB109" s="17" t="n">
        <f aca="false">IF('Row Index'!AB49="","✗",IF(INDEX('RAW DATA'!$O:$O,'Row Index'!AB49)="",IF(INDEX('RAW DATA'!$AB:$AB,'Row Index'!AB49)="",INDEX('RAW DATA'!$L:$L,'Row Index'!AB49),INDEX('RAW DATA'!$AB:$AB,'Row Index'!AB49)),INDEX('RAW DATA'!$O:$O,'Row Index'!AB49)))</f>
        <v>57.6708828557379</v>
      </c>
      <c r="AC109" s="17" t="n">
        <f aca="false">IF('Row Index'!AC49="","✗",IF(INDEX('RAW DATA'!$O:$O,'Row Index'!AC49)="",IF(INDEX('RAW DATA'!$AB:$AB,'Row Index'!AC49)="",INDEX('RAW DATA'!$L:$L,'Row Index'!AC49),INDEX('RAW DATA'!$AB:$AB,'Row Index'!AC49)),INDEX('RAW DATA'!$O:$O,'Row Index'!AC49)))</f>
        <v>60.1009104177315</v>
      </c>
      <c r="AD109" s="17" t="n">
        <f aca="false">IF('Row Index'!AD49="","✗",IF(INDEX('RAW DATA'!$O:$O,'Row Index'!AD49)="",IF(INDEX('RAW DATA'!$AB:$AB,'Row Index'!AD49)="",INDEX('RAW DATA'!$L:$L,'Row Index'!AD49),INDEX('RAW DATA'!$AB:$AB,'Row Index'!AD49)),INDEX('RAW DATA'!$O:$O,'Row Index'!AD49)))</f>
        <v>59.7815374944772</v>
      </c>
      <c r="AE109" s="17" t="n">
        <f aca="false">IF('Row Index'!AE49="","✗",IF(INDEX('RAW DATA'!$O:$O,'Row Index'!AE49)="",IF(INDEX('RAW DATA'!$AB:$AB,'Row Index'!AE49)="",INDEX('RAW DATA'!$L:$L,'Row Index'!AE49),INDEX('RAW DATA'!$AB:$AB,'Row Index'!AE49)),INDEX('RAW DATA'!$O:$O,'Row Index'!AE49)))</f>
        <v>61.5952357662352</v>
      </c>
      <c r="AF109" s="17" t="n">
        <f aca="false">IF('Row Index'!AF49="","✗",IF(INDEX('RAW DATA'!$O:$O,'Row Index'!AF49)="",IF(INDEX('RAW DATA'!$AB:$AB,'Row Index'!AF49)="",INDEX('RAW DATA'!$L:$L,'Row Index'!AF49),INDEX('RAW DATA'!$AB:$AB,'Row Index'!AF49)),INDEX('RAW DATA'!$O:$O,'Row Index'!AF49)))</f>
        <v>63.3325072792368</v>
      </c>
      <c r="AG109" s="17" t="n">
        <f aca="false">IF('Row Index'!AG49="","✗",IF(INDEX('RAW DATA'!$O:$O,'Row Index'!AG49)="",IF(INDEX('RAW DATA'!$AB:$AB,'Row Index'!AG49)="",INDEX('RAW DATA'!$L:$L,'Row Index'!AG49),INDEX('RAW DATA'!$AB:$AB,'Row Index'!AG49)),INDEX('RAW DATA'!$O:$O,'Row Index'!AG49)))</f>
        <v>62.6994639500986</v>
      </c>
      <c r="AH109" s="17" t="n">
        <f aca="false">IF('Row Index'!AH49="","✗",IF(INDEX('RAW DATA'!$O:$O,'Row Index'!AH49)="",IF(INDEX('RAW DATA'!$AB:$AB,'Row Index'!AH49)="",INDEX('RAW DATA'!$L:$L,'Row Index'!AH49),INDEX('RAW DATA'!$AB:$AB,'Row Index'!AH49)),INDEX('RAW DATA'!$O:$O,'Row Index'!AH49)))</f>
        <v>64.9532049303603</v>
      </c>
      <c r="AI109" s="17" t="n">
        <f aca="false">IF('Row Index'!AI49="","✗",IF(INDEX('RAW DATA'!$O:$O,'Row Index'!AI49)="",IF(INDEX('RAW DATA'!$AB:$AB,'Row Index'!AI49)="",INDEX('RAW DATA'!$L:$L,'Row Index'!AI49),INDEX('RAW DATA'!$AB:$AB,'Row Index'!AI49)),INDEX('RAW DATA'!$O:$O,'Row Index'!AI49)))</f>
        <v>63.9637454576153</v>
      </c>
      <c r="AJ109" s="17" t="n">
        <f aca="false">IF('Row Index'!AJ49="","✗",IF(INDEX('RAW DATA'!$O:$O,'Row Index'!AJ49)="",IF(INDEX('RAW DATA'!$AB:$AB,'Row Index'!AJ49)="",INDEX('RAW DATA'!$L:$L,'Row Index'!AJ49),INDEX('RAW DATA'!$AB:$AB,'Row Index'!AJ49)),INDEX('RAW DATA'!$O:$O,'Row Index'!AJ49)))</f>
        <v>65.903397925064</v>
      </c>
      <c r="AK109" s="17" t="n">
        <f aca="false">IF('Row Index'!AK49="","✗",IF(INDEX('RAW DATA'!$O:$O,'Row Index'!AK49)="",IF(INDEX('RAW DATA'!$AB:$AB,'Row Index'!AK49)="",INDEX('RAW DATA'!$L:$L,'Row Index'!AK49),INDEX('RAW DATA'!$AB:$AB,'Row Index'!AK49)),INDEX('RAW DATA'!$O:$O,'Row Index'!AK49)))</f>
        <v>66.5093507828609</v>
      </c>
      <c r="AL109" s="17" t="n">
        <f aca="false">IF('Row Index'!AL49="","✗",IF(INDEX('RAW DATA'!$O:$O,'Row Index'!AL49)="",IF(INDEX('RAW DATA'!$AB:$AB,'Row Index'!AL49)="",INDEX('RAW DATA'!$L:$L,'Row Index'!AL49),INDEX('RAW DATA'!$AB:$AB,'Row Index'!AL49)),INDEX('RAW DATA'!$O:$O,'Row Index'!AL49)))</f>
        <v>68.8204340884952</v>
      </c>
      <c r="AM109" s="17" t="n">
        <f aca="false">IF('Row Index'!AM49="","✗",IF(INDEX('RAW DATA'!$O:$O,'Row Index'!AM49)="",IF(INDEX('RAW DATA'!$AB:$AB,'Row Index'!AM49)="",INDEX('RAW DATA'!$L:$L,'Row Index'!AM49),INDEX('RAW DATA'!$AB:$AB,'Row Index'!AM49)),INDEX('RAW DATA'!$O:$O,'Row Index'!AM49)))</f>
        <v>67.8468831736981</v>
      </c>
      <c r="AN109" s="17" t="n">
        <f aca="false">IF('Row Index'!AN49="","✗",IF(INDEX('RAW DATA'!$O:$O,'Row Index'!AN49)="",IF(INDEX('RAW DATA'!$AB:$AB,'Row Index'!AN49)="",INDEX('RAW DATA'!$L:$L,'Row Index'!AN49),INDEX('RAW DATA'!$AB:$AB,'Row Index'!AN49)),INDEX('RAW DATA'!$O:$O,'Row Index'!AN49)))</f>
        <v>68.4196163228466</v>
      </c>
      <c r="AO109" s="17" t="n">
        <f aca="false">IF('Row Index'!AO49="","✗",IF(INDEX('RAW DATA'!$O:$O,'Row Index'!AO49)="",IF(INDEX('RAW DATA'!$AB:$AB,'Row Index'!AO49)="",INDEX('RAW DATA'!$L:$L,'Row Index'!AO49),INDEX('RAW DATA'!$AB:$AB,'Row Index'!AO49)),INDEX('RAW DATA'!$O:$O,'Row Index'!AO49)))</f>
        <v>68.9208383388118</v>
      </c>
      <c r="AP109" s="17" t="n">
        <f aca="false">IF('Row Index'!AP49="","✗",IF(INDEX('RAW DATA'!$O:$O,'Row Index'!AP49)="",IF(INDEX('RAW DATA'!$AB:$AB,'Row Index'!AP49)="",INDEX('RAW DATA'!$L:$L,'Row Index'!AP49),INDEX('RAW DATA'!$AB:$AB,'Row Index'!AP49)),INDEX('RAW DATA'!$O:$O,'Row Index'!AP49)))</f>
        <v>68.9837875820107</v>
      </c>
      <c r="AQ109" s="17" t="n">
        <f aca="false">IF('Row Index'!AQ49="","✗",IF(INDEX('RAW DATA'!$O:$O,'Row Index'!AQ49)="",IF(INDEX('RAW DATA'!$AB:$AB,'Row Index'!AQ49)="",INDEX('RAW DATA'!$L:$L,'Row Index'!AQ49),INDEX('RAW DATA'!$AB:$AB,'Row Index'!AQ49)),INDEX('RAW DATA'!$O:$O,'Row Index'!AQ49)))</f>
        <v>68.8809489271409</v>
      </c>
    </row>
    <row r="110" customFormat="false" ht="15" hidden="false" customHeight="false" outlineLevel="0" collapsed="false">
      <c r="A110" s="32" t="s">
        <v>307</v>
      </c>
      <c r="B110" s="33" t="s">
        <v>248</v>
      </c>
      <c r="C110" s="17" t="n">
        <f aca="false">IF('Row Index'!C50="","✗",IF(INDEX('RAW DATA'!$O:$O,'Row Index'!C50)="",IF(INDEX('RAW DATA'!$AB:$AB,'Row Index'!C50)="",INDEX('RAW DATA'!$L:$L,'Row Index'!C50),INDEX('RAW DATA'!$AB:$AB,'Row Index'!C50)),INDEX('RAW DATA'!$O:$O,'Row Index'!C50)))</f>
        <v>37.3104192221095</v>
      </c>
      <c r="D110" s="17" t="n">
        <f aca="false">IF('Row Index'!D50="","✗",IF(INDEX('RAW DATA'!$O:$O,'Row Index'!D50)="",IF(INDEX('RAW DATA'!$AB:$AB,'Row Index'!D50)="",INDEX('RAW DATA'!$L:$L,'Row Index'!D50),INDEX('RAW DATA'!$AB:$AB,'Row Index'!D50)),INDEX('RAW DATA'!$O:$O,'Row Index'!D50)))</f>
        <v>37.0914597872017</v>
      </c>
      <c r="E110" s="17" t="n">
        <f aca="false">IF('Row Index'!E50="","✗",IF(INDEX('RAW DATA'!$O:$O,'Row Index'!E50)="",IF(INDEX('RAW DATA'!$AB:$AB,'Row Index'!E50)="",INDEX('RAW DATA'!$L:$L,'Row Index'!E50),INDEX('RAW DATA'!$AB:$AB,'Row Index'!E50)),INDEX('RAW DATA'!$O:$O,'Row Index'!E50)))</f>
        <v>39.8274785702261</v>
      </c>
      <c r="F110" s="17" t="n">
        <f aca="false">IF('Row Index'!F50="","✗",IF(INDEX('RAW DATA'!$O:$O,'Row Index'!F50)="",IF(INDEX('RAW DATA'!$AB:$AB,'Row Index'!F50)="",INDEX('RAW DATA'!$L:$L,'Row Index'!F50),INDEX('RAW DATA'!$AB:$AB,'Row Index'!F50)),INDEX('RAW DATA'!$O:$O,'Row Index'!F50)))</f>
        <v>34.7775760789995</v>
      </c>
      <c r="G110" s="18" t="n">
        <f aca="false">IF('Row Index'!G50="","✗",IF(INDEX('RAW DATA'!$O:$O,'Row Index'!G50)="",IF(INDEX('RAW DATA'!$AB:$AB,'Row Index'!G50)="",INDEX('RAW DATA'!$L:$L,'Row Index'!G50),INDEX('RAW DATA'!$AB:$AB,'Row Index'!G50)),INDEX('RAW DATA'!$O:$O,'Row Index'!G50)))</f>
        <v>37.2062778234566</v>
      </c>
      <c r="H110" s="17" t="n">
        <f aca="false">IF('Row Index'!H50="","✗",IF(INDEX('RAW DATA'!$O:$O,'Row Index'!H50)="",IF(INDEX('RAW DATA'!$AB:$AB,'Row Index'!H50)="",INDEX('RAW DATA'!$L:$L,'Row Index'!H50),INDEX('RAW DATA'!$AB:$AB,'Row Index'!H50)),INDEX('RAW DATA'!$O:$O,'Row Index'!H50)))</f>
        <v>34.263719379012</v>
      </c>
      <c r="I110" s="17" t="n">
        <f aca="false">IF('Row Index'!I50="","✗",IF(INDEX('RAW DATA'!$O:$O,'Row Index'!I50)="",IF(INDEX('RAW DATA'!$AB:$AB,'Row Index'!I50)="",INDEX('RAW DATA'!$L:$L,'Row Index'!I50),INDEX('RAW DATA'!$AB:$AB,'Row Index'!I50)),INDEX('RAW DATA'!$O:$O,'Row Index'!I50)))</f>
        <v>40.3542570559343</v>
      </c>
      <c r="J110" s="17" t="n">
        <f aca="false">IF('Row Index'!J50="","✗",IF(INDEX('RAW DATA'!$O:$O,'Row Index'!J50)="",IF(INDEX('RAW DATA'!$AB:$AB,'Row Index'!J50)="",INDEX('RAW DATA'!$L:$L,'Row Index'!J50),INDEX('RAW DATA'!$AB:$AB,'Row Index'!J50)),INDEX('RAW DATA'!$O:$O,'Row Index'!J50)))</f>
        <v>35.8045104769472</v>
      </c>
      <c r="K110" s="17" t="n">
        <f aca="false">IF('Row Index'!K50="","✗",IF(INDEX('RAW DATA'!$O:$O,'Row Index'!K50)="",IF(INDEX('RAW DATA'!$AB:$AB,'Row Index'!K50)="",INDEX('RAW DATA'!$L:$L,'Row Index'!K50),INDEX('RAW DATA'!$AB:$AB,'Row Index'!K50)),INDEX('RAW DATA'!$O:$O,'Row Index'!K50)))</f>
        <v>41.3844811413776</v>
      </c>
      <c r="L110" s="17" t="n">
        <f aca="false">IF('Row Index'!L50="","✗",IF(INDEX('RAW DATA'!$O:$O,'Row Index'!L50)="",IF(INDEX('RAW DATA'!$AB:$AB,'Row Index'!L50)="",INDEX('RAW DATA'!$L:$L,'Row Index'!L50),INDEX('RAW DATA'!$AB:$AB,'Row Index'!L50)),INDEX('RAW DATA'!$O:$O,'Row Index'!L50)))</f>
        <v>37.6436156219115</v>
      </c>
      <c r="M110" s="17" t="n">
        <f aca="false">IF('Row Index'!M50="","✗",IF(INDEX('RAW DATA'!$O:$O,'Row Index'!M50)="",IF(INDEX('RAW DATA'!$AB:$AB,'Row Index'!M50)="",INDEX('RAW DATA'!$L:$L,'Row Index'!M50),INDEX('RAW DATA'!$AB:$AB,'Row Index'!M50)),INDEX('RAW DATA'!$O:$O,'Row Index'!M50)))</f>
        <v>42.2281002880505</v>
      </c>
      <c r="N110" s="17" t="n">
        <f aca="false">IF('Row Index'!N50="","✗",IF(INDEX('RAW DATA'!$O:$O,'Row Index'!N50)="",IF(INDEX('RAW DATA'!$AB:$AB,'Row Index'!N50)="",INDEX('RAW DATA'!$L:$L,'Row Index'!N50),INDEX('RAW DATA'!$AB:$AB,'Row Index'!N50)),INDEX('RAW DATA'!$O:$O,'Row Index'!N50)))</f>
        <v>40.9786901486088</v>
      </c>
      <c r="O110" s="17" t="n">
        <f aca="false">IF('Row Index'!O50="","✗",IF(INDEX('RAW DATA'!$O:$O,'Row Index'!O50)="",IF(INDEX('RAW DATA'!$AB:$AB,'Row Index'!O50)="",INDEX('RAW DATA'!$L:$L,'Row Index'!O50),INDEX('RAW DATA'!$AB:$AB,'Row Index'!O50)),INDEX('RAW DATA'!$O:$O,'Row Index'!O50)))</f>
        <v>40.0871997486225</v>
      </c>
      <c r="P110" s="17" t="n">
        <f aca="false">IF('Row Index'!P50="","✗",IF(INDEX('RAW DATA'!$O:$O,'Row Index'!P50)="",IF(INDEX('RAW DATA'!$AB:$AB,'Row Index'!P50)="",INDEX('RAW DATA'!$L:$L,'Row Index'!P50),INDEX('RAW DATA'!$AB:$AB,'Row Index'!P50)),INDEX('RAW DATA'!$O:$O,'Row Index'!P50)))</f>
        <v>40.6237455232168</v>
      </c>
      <c r="Q110" s="17" t="n">
        <f aca="false">IF('Row Index'!Q50="","✗",IF(INDEX('RAW DATA'!$O:$O,'Row Index'!Q50)="",IF(INDEX('RAW DATA'!$AB:$AB,'Row Index'!Q50)="",INDEX('RAW DATA'!$L:$L,'Row Index'!Q50),INDEX('RAW DATA'!$AB:$AB,'Row Index'!Q50)),INDEX('RAW DATA'!$O:$O,'Row Index'!Q50)))</f>
        <v>41.6340978934852</v>
      </c>
      <c r="R110" s="17" t="n">
        <f aca="false">IF('Row Index'!R50="","✗",IF(INDEX('RAW DATA'!$O:$O,'Row Index'!R50)="",IF(INDEX('RAW DATA'!$AB:$AB,'Row Index'!R50)="",INDEX('RAW DATA'!$L:$L,'Row Index'!R50),INDEX('RAW DATA'!$AB:$AB,'Row Index'!R50)),INDEX('RAW DATA'!$O:$O,'Row Index'!R50)))</f>
        <v>42.0440840874071</v>
      </c>
      <c r="S110" s="17" t="n">
        <f aca="false">IF('Row Index'!S50="","✗",IF(INDEX('RAW DATA'!$O:$O,'Row Index'!S50)="",IF(INDEX('RAW DATA'!$AB:$AB,'Row Index'!S50)="",INDEX('RAW DATA'!$L:$L,'Row Index'!S50),INDEX('RAW DATA'!$AB:$AB,'Row Index'!S50)),INDEX('RAW DATA'!$O:$O,'Row Index'!S50)))</f>
        <v>44.7012547596326</v>
      </c>
      <c r="T110" s="17" t="n">
        <f aca="false">IF('Row Index'!T50="","✗",IF(INDEX('RAW DATA'!$O:$O,'Row Index'!T50)="",IF(INDEX('RAW DATA'!$AB:$AB,'Row Index'!T50)="",INDEX('RAW DATA'!$L:$L,'Row Index'!T50),INDEX('RAW DATA'!$AB:$AB,'Row Index'!T50)),INDEX('RAW DATA'!$O:$O,'Row Index'!T50)))</f>
        <v>43.8039062695805</v>
      </c>
      <c r="U110" s="17" t="n">
        <f aca="false">IF('Row Index'!U50="","✗",IF(INDEX('RAW DATA'!$O:$O,'Row Index'!U50)="",IF(INDEX('RAW DATA'!$AB:$AB,'Row Index'!U50)="",INDEX('RAW DATA'!$L:$L,'Row Index'!U50),INDEX('RAW DATA'!$AB:$AB,'Row Index'!U50)),INDEX('RAW DATA'!$O:$O,'Row Index'!U50)))</f>
        <v>44.5262230732306</v>
      </c>
      <c r="V110" s="17" t="n">
        <f aca="false">IF('Row Index'!V50="","✗",IF(INDEX('RAW DATA'!$O:$O,'Row Index'!V50)="",IF(INDEX('RAW DATA'!$AB:$AB,'Row Index'!V50)="",INDEX('RAW DATA'!$L:$L,'Row Index'!V50),INDEX('RAW DATA'!$AB:$AB,'Row Index'!V50)),INDEX('RAW DATA'!$O:$O,'Row Index'!V50)))</f>
        <v>45.1599589272856</v>
      </c>
      <c r="W110" s="17" t="n">
        <f aca="false">IF('Row Index'!W50="","✗",IF(INDEX('RAW DATA'!$O:$O,'Row Index'!W50)="",IF(INDEX('RAW DATA'!$AB:$AB,'Row Index'!W50)="",INDEX('RAW DATA'!$L:$L,'Row Index'!W50),INDEX('RAW DATA'!$AB:$AB,'Row Index'!W50)),INDEX('RAW DATA'!$O:$O,'Row Index'!W50)))</f>
        <v>45.4087764955887</v>
      </c>
      <c r="X110" s="17" t="n">
        <f aca="false">IF('Row Index'!X50="","✗",IF(INDEX('RAW DATA'!$O:$O,'Row Index'!X50)="",IF(INDEX('RAW DATA'!$AB:$AB,'Row Index'!X50)="",INDEX('RAW DATA'!$L:$L,'Row Index'!X50),INDEX('RAW DATA'!$AB:$AB,'Row Index'!X50)),INDEX('RAW DATA'!$O:$O,'Row Index'!X50)))</f>
        <v>45.9262867168005</v>
      </c>
      <c r="Y110" s="17" t="n">
        <f aca="false">IF('Row Index'!Y50="","✗",IF(INDEX('RAW DATA'!$O:$O,'Row Index'!Y50)="",IF(INDEX('RAW DATA'!$AB:$AB,'Row Index'!Y50)="",INDEX('RAW DATA'!$L:$L,'Row Index'!Y50),INDEX('RAW DATA'!$AB:$AB,'Row Index'!Y50)),INDEX('RAW DATA'!$O:$O,'Row Index'!Y50)))</f>
        <v>46.9537969845701</v>
      </c>
      <c r="Z110" s="18" t="n">
        <f aca="false">IF('Row Index'!Z50="","✗",IF(INDEX('RAW DATA'!$O:$O,'Row Index'!Z50)="",IF(INDEX('RAW DATA'!$AB:$AB,'Row Index'!Z50)="",INDEX('RAW DATA'!$L:$L,'Row Index'!Z50),INDEX('RAW DATA'!$AB:$AB,'Row Index'!Z50)),INDEX('RAW DATA'!$O:$O,'Row Index'!Z50)))</f>
        <v>49.8236102352671</v>
      </c>
      <c r="AA110" s="19" t="str">
        <f aca="false">IF('Row Index'!AA50="","⏳",IF(INDEX('RAW DATA'!$O:$O,'Row Index'!AA50)="",IF(INDEX('RAW DATA'!$AB:$AB,'Row Index'!AA50)="",INDEX('RAW DATA'!$L:$L,'Row Index'!AA50),INDEX('RAW DATA'!$AB:$AB,'Row Index'!AA50)),INDEX('RAW DATA'!$O:$O,'Row Index'!AA50)))</f>
        <v>⏳</v>
      </c>
      <c r="AB110" s="17" t="n">
        <f aca="false">IF('Row Index'!AB50="","✗",IF(INDEX('RAW DATA'!$O:$O,'Row Index'!AB50)="",IF(INDEX('RAW DATA'!$AB:$AB,'Row Index'!AB50)="",INDEX('RAW DATA'!$L:$L,'Row Index'!AB50),INDEX('RAW DATA'!$AB:$AB,'Row Index'!AB50)),INDEX('RAW DATA'!$O:$O,'Row Index'!AB50)))</f>
        <v>50.3169940689353</v>
      </c>
      <c r="AC110" s="17" t="n">
        <f aca="false">IF('Row Index'!AC50="","✗",IF(INDEX('RAW DATA'!$O:$O,'Row Index'!AC50)="",IF(INDEX('RAW DATA'!$AB:$AB,'Row Index'!AC50)="",INDEX('RAW DATA'!$L:$L,'Row Index'!AC50),INDEX('RAW DATA'!$AB:$AB,'Row Index'!AC50)),INDEX('RAW DATA'!$O:$O,'Row Index'!AC50)))</f>
        <v>52.6581956127002</v>
      </c>
      <c r="AD110" s="17" t="n">
        <f aca="false">IF('Row Index'!AD50="","✗",IF(INDEX('RAW DATA'!$O:$O,'Row Index'!AD50)="",IF(INDEX('RAW DATA'!$AB:$AB,'Row Index'!AD50)="",INDEX('RAW DATA'!$L:$L,'Row Index'!AD50),INDEX('RAW DATA'!$AB:$AB,'Row Index'!AD50)),INDEX('RAW DATA'!$O:$O,'Row Index'!AD50)))</f>
        <v>53.3120555463029</v>
      </c>
      <c r="AE110" s="17" t="n">
        <f aca="false">IF('Row Index'!AE50="","✗",IF(INDEX('RAW DATA'!$O:$O,'Row Index'!AE50)="",IF(INDEX('RAW DATA'!$AB:$AB,'Row Index'!AE50)="",INDEX('RAW DATA'!$L:$L,'Row Index'!AE50),INDEX('RAW DATA'!$AB:$AB,'Row Index'!AE50)),INDEX('RAW DATA'!$O:$O,'Row Index'!AE50)))</f>
        <v>56.044726733543</v>
      </c>
      <c r="AF110" s="17" t="n">
        <f aca="false">IF('Row Index'!AF50="","✗",IF(INDEX('RAW DATA'!$O:$O,'Row Index'!AF50)="",IF(INDEX('RAW DATA'!$AB:$AB,'Row Index'!AF50)="",INDEX('RAW DATA'!$L:$L,'Row Index'!AF50),INDEX('RAW DATA'!$AB:$AB,'Row Index'!AF50)),INDEX('RAW DATA'!$O:$O,'Row Index'!AF50)))</f>
        <v>57.9149707149752</v>
      </c>
      <c r="AG110" s="17" t="n">
        <f aca="false">IF('Row Index'!AG50="","✗",IF(INDEX('RAW DATA'!$O:$O,'Row Index'!AG50)="",IF(INDEX('RAW DATA'!$AB:$AB,'Row Index'!AG50)="",INDEX('RAW DATA'!$L:$L,'Row Index'!AG50),INDEX('RAW DATA'!$AB:$AB,'Row Index'!AG50)),INDEX('RAW DATA'!$O:$O,'Row Index'!AG50)))</f>
        <v>58.213444209083</v>
      </c>
      <c r="AH110" s="17" t="n">
        <f aca="false">IF('Row Index'!AH50="","✗",IF(INDEX('RAW DATA'!$O:$O,'Row Index'!AH50)="",IF(INDEX('RAW DATA'!$AB:$AB,'Row Index'!AH50)="",INDEX('RAW DATA'!$L:$L,'Row Index'!AH50),INDEX('RAW DATA'!$AB:$AB,'Row Index'!AH50)),INDEX('RAW DATA'!$O:$O,'Row Index'!AH50)))</f>
        <v>61.2949411664773</v>
      </c>
      <c r="AI110" s="17" t="n">
        <f aca="false">IF('Row Index'!AI50="","✗",IF(INDEX('RAW DATA'!$O:$O,'Row Index'!AI50)="",IF(INDEX('RAW DATA'!$AB:$AB,'Row Index'!AI50)="",INDEX('RAW DATA'!$L:$L,'Row Index'!AI50),INDEX('RAW DATA'!$AB:$AB,'Row Index'!AI50)),INDEX('RAW DATA'!$O:$O,'Row Index'!AI50)))</f>
        <v>63.0606555718441</v>
      </c>
      <c r="AJ110" s="17" t="n">
        <f aca="false">IF('Row Index'!AJ50="","✗",IF(INDEX('RAW DATA'!$O:$O,'Row Index'!AJ50)="",IF(INDEX('RAW DATA'!$AB:$AB,'Row Index'!AJ50)="",INDEX('RAW DATA'!$L:$L,'Row Index'!AJ50),INDEX('RAW DATA'!$AB:$AB,'Row Index'!AJ50)),INDEX('RAW DATA'!$O:$O,'Row Index'!AJ50)))</f>
        <v>63.7355329119435</v>
      </c>
      <c r="AK110" s="17" t="n">
        <f aca="false">IF('Row Index'!AK50="","✗",IF(INDEX('RAW DATA'!$O:$O,'Row Index'!AK50)="",IF(INDEX('RAW DATA'!$AB:$AB,'Row Index'!AK50)="",INDEX('RAW DATA'!$L:$L,'Row Index'!AK50),INDEX('RAW DATA'!$AB:$AB,'Row Index'!AK50)),INDEX('RAW DATA'!$O:$O,'Row Index'!AK50)))</f>
        <v>64.3642844955134</v>
      </c>
      <c r="AL110" s="17" t="n">
        <f aca="false">IF('Row Index'!AL50="","✗",IF(INDEX('RAW DATA'!$O:$O,'Row Index'!AL50)="",IF(INDEX('RAW DATA'!$AB:$AB,'Row Index'!AL50)="",INDEX('RAW DATA'!$L:$L,'Row Index'!AL50),INDEX('RAW DATA'!$AB:$AB,'Row Index'!AL50)),INDEX('RAW DATA'!$O:$O,'Row Index'!AL50)))</f>
        <v>66.4959928670046</v>
      </c>
      <c r="AM110" s="17" t="n">
        <f aca="false">IF('Row Index'!AM50="","✗",IF(INDEX('RAW DATA'!$O:$O,'Row Index'!AM50)="",IF(INDEX('RAW DATA'!$AB:$AB,'Row Index'!AM50)="",INDEX('RAW DATA'!$L:$L,'Row Index'!AM50),INDEX('RAW DATA'!$AB:$AB,'Row Index'!AM50)),INDEX('RAW DATA'!$O:$O,'Row Index'!AM50)))</f>
        <v>66.9110328546465</v>
      </c>
      <c r="AN110" s="17" t="n">
        <f aca="false">IF('Row Index'!AN50="","✗",IF(INDEX('RAW DATA'!$O:$O,'Row Index'!AN50)="",IF(INDEX('RAW DATA'!$AB:$AB,'Row Index'!AN50)="",INDEX('RAW DATA'!$L:$L,'Row Index'!AN50),INDEX('RAW DATA'!$AB:$AB,'Row Index'!AN50)),INDEX('RAW DATA'!$O:$O,'Row Index'!AN50)))</f>
        <v>66.813391101129</v>
      </c>
      <c r="AO110" s="17" t="n">
        <f aca="false">IF('Row Index'!AO50="","✗",IF(INDEX('RAW DATA'!$O:$O,'Row Index'!AO50)="",IF(INDEX('RAW DATA'!$AB:$AB,'Row Index'!AO50)="",INDEX('RAW DATA'!$L:$L,'Row Index'!AO50),INDEX('RAW DATA'!$AB:$AB,'Row Index'!AO50)),INDEX('RAW DATA'!$O:$O,'Row Index'!AO50)))</f>
        <v>68.3405419717748</v>
      </c>
      <c r="AP110" s="17" t="n">
        <f aca="false">IF('Row Index'!AP50="","✗",IF(INDEX('RAW DATA'!$O:$O,'Row Index'!AP50)="",IF(INDEX('RAW DATA'!$AB:$AB,'Row Index'!AP50)="",INDEX('RAW DATA'!$L:$L,'Row Index'!AP50),INDEX('RAW DATA'!$AB:$AB,'Row Index'!AP50)),INDEX('RAW DATA'!$O:$O,'Row Index'!AP50)))</f>
        <v>68.0913840548601</v>
      </c>
      <c r="AQ110" s="17" t="n">
        <f aca="false">IF('Row Index'!AQ50="","✗",IF(INDEX('RAW DATA'!$O:$O,'Row Index'!AQ50)="",IF(INDEX('RAW DATA'!$AB:$AB,'Row Index'!AQ50)="",INDEX('RAW DATA'!$L:$L,'Row Index'!AQ50),INDEX('RAW DATA'!$AB:$AB,'Row Index'!AQ50)),INDEX('RAW DATA'!$O:$O,'Row Index'!AQ50)))</f>
        <v>68.3132084229913</v>
      </c>
    </row>
    <row r="111" customFormat="false" ht="15" hidden="false" customHeight="false" outlineLevel="0" collapsed="false">
      <c r="A111" s="32" t="s">
        <v>310</v>
      </c>
      <c r="B111" s="33" t="s">
        <v>248</v>
      </c>
      <c r="C111" s="17" t="n">
        <f aca="false">IF('Row Index'!C51="","✗",IF(INDEX('RAW DATA'!$O:$O,'Row Index'!C51)="",IF(INDEX('RAW DATA'!$AB:$AB,'Row Index'!C51)="",INDEX('RAW DATA'!$L:$L,'Row Index'!C51),INDEX('RAW DATA'!$AB:$AB,'Row Index'!C51)),INDEX('RAW DATA'!$O:$O,'Row Index'!C51)))</f>
        <v>33.3419243082985</v>
      </c>
      <c r="D111" s="17" t="n">
        <f aca="false">IF('Row Index'!D51="","✗",IF(INDEX('RAW DATA'!$O:$O,'Row Index'!D51)="",IF(INDEX('RAW DATA'!$AB:$AB,'Row Index'!D51)="",INDEX('RAW DATA'!$L:$L,'Row Index'!D51),INDEX('RAW DATA'!$AB:$AB,'Row Index'!D51)),INDEX('RAW DATA'!$O:$O,'Row Index'!D51)))</f>
        <v>34.2363453315038</v>
      </c>
      <c r="E111" s="17" t="n">
        <f aca="false">IF('Row Index'!E51="","✗",IF(INDEX('RAW DATA'!$O:$O,'Row Index'!E51)="",IF(INDEX('RAW DATA'!$AB:$AB,'Row Index'!E51)="",INDEX('RAW DATA'!$L:$L,'Row Index'!E51),INDEX('RAW DATA'!$AB:$AB,'Row Index'!E51)),INDEX('RAW DATA'!$O:$O,'Row Index'!E51)))</f>
        <v>36.6675777474952</v>
      </c>
      <c r="F111" s="17" t="n">
        <f aca="false">IF('Row Index'!F51="","✗",IF(INDEX('RAW DATA'!$O:$O,'Row Index'!F51)="",IF(INDEX('RAW DATA'!$AB:$AB,'Row Index'!F51)="",INDEX('RAW DATA'!$L:$L,'Row Index'!F51),INDEX('RAW DATA'!$AB:$AB,'Row Index'!F51)),INDEX('RAW DATA'!$O:$O,'Row Index'!F51)))</f>
        <v>32.851190572765</v>
      </c>
      <c r="G111" s="18" t="n">
        <f aca="false">IF('Row Index'!G51="","✗",IF(INDEX('RAW DATA'!$O:$O,'Row Index'!G51)="",IF(INDEX('RAW DATA'!$AB:$AB,'Row Index'!G51)="",INDEX('RAW DATA'!$L:$L,'Row Index'!G51),INDEX('RAW DATA'!$AB:$AB,'Row Index'!G51)),INDEX('RAW DATA'!$O:$O,'Row Index'!G51)))</f>
        <v>34.6204464392821</v>
      </c>
      <c r="H111" s="17" t="n">
        <f aca="false">IF('Row Index'!H51="","✗",IF(INDEX('RAW DATA'!$O:$O,'Row Index'!H51)="",IF(INDEX('RAW DATA'!$AB:$AB,'Row Index'!H51)="",INDEX('RAW DATA'!$L:$L,'Row Index'!H51),INDEX('RAW DATA'!$AB:$AB,'Row Index'!H51)),INDEX('RAW DATA'!$O:$O,'Row Index'!H51)))</f>
        <v>32.71195485322</v>
      </c>
      <c r="I111" s="17" t="n">
        <f aca="false">IF('Row Index'!I51="","✗",IF(INDEX('RAW DATA'!$O:$O,'Row Index'!I51)="",IF(INDEX('RAW DATA'!$AB:$AB,'Row Index'!I51)="",INDEX('RAW DATA'!$L:$L,'Row Index'!I51),INDEX('RAW DATA'!$AB:$AB,'Row Index'!I51)),INDEX('RAW DATA'!$O:$O,'Row Index'!I51)))</f>
        <v>37.1424550817411</v>
      </c>
      <c r="J111" s="17" t="n">
        <f aca="false">IF('Row Index'!J51="","✗",IF(INDEX('RAW DATA'!$O:$O,'Row Index'!J51)="",IF(INDEX('RAW DATA'!$AB:$AB,'Row Index'!J51)="",INDEX('RAW DATA'!$L:$L,'Row Index'!J51),INDEX('RAW DATA'!$AB:$AB,'Row Index'!J51)),INDEX('RAW DATA'!$O:$O,'Row Index'!J51)))</f>
        <v>34.5988661166801</v>
      </c>
      <c r="K111" s="17" t="n">
        <f aca="false">IF('Row Index'!K51="","✗",IF(INDEX('RAW DATA'!$O:$O,'Row Index'!K51)="",IF(INDEX('RAW DATA'!$AB:$AB,'Row Index'!K51)="",INDEX('RAW DATA'!$L:$L,'Row Index'!K51),INDEX('RAW DATA'!$AB:$AB,'Row Index'!K51)),INDEX('RAW DATA'!$O:$O,'Row Index'!K51)))</f>
        <v>39.1380446814434</v>
      </c>
      <c r="L111" s="17" t="n">
        <f aca="false">IF('Row Index'!L51="","✗",IF(INDEX('RAW DATA'!$O:$O,'Row Index'!L51)="",IF(INDEX('RAW DATA'!$AB:$AB,'Row Index'!L51)="",INDEX('RAW DATA'!$L:$L,'Row Index'!L51),INDEX('RAW DATA'!$AB:$AB,'Row Index'!L51)),INDEX('RAW DATA'!$O:$O,'Row Index'!L51)))</f>
        <v>36.2275342623077</v>
      </c>
      <c r="M111" s="17" t="n">
        <f aca="false">IF('Row Index'!M51="","✗",IF(INDEX('RAW DATA'!$O:$O,'Row Index'!M51)="",IF(INDEX('RAW DATA'!$AB:$AB,'Row Index'!M51)="",INDEX('RAW DATA'!$L:$L,'Row Index'!M51),INDEX('RAW DATA'!$AB:$AB,'Row Index'!M51)),INDEX('RAW DATA'!$O:$O,'Row Index'!M51)))</f>
        <v>40.3885181610553</v>
      </c>
      <c r="N111" s="17" t="n">
        <f aca="false">IF('Row Index'!N51="","✗",IF(INDEX('RAW DATA'!$O:$O,'Row Index'!N51)="",IF(INDEX('RAW DATA'!$AB:$AB,'Row Index'!N51)="",INDEX('RAW DATA'!$L:$L,'Row Index'!N51),INDEX('RAW DATA'!$AB:$AB,'Row Index'!N51)),INDEX('RAW DATA'!$O:$O,'Row Index'!N51)))</f>
        <v>38.5738271013357</v>
      </c>
      <c r="O111" s="17" t="n">
        <f aca="false">IF('Row Index'!O51="","✗",IF(INDEX('RAW DATA'!$O:$O,'Row Index'!O51)="",IF(INDEX('RAW DATA'!$AB:$AB,'Row Index'!O51)="",INDEX('RAW DATA'!$L:$L,'Row Index'!O51),INDEX('RAW DATA'!$AB:$AB,'Row Index'!O51)),INDEX('RAW DATA'!$O:$O,'Row Index'!O51)))</f>
        <v>38.7821051397537</v>
      </c>
      <c r="P111" s="17" t="n">
        <f aca="false">IF('Row Index'!P51="","✗",IF(INDEX('RAW DATA'!$O:$O,'Row Index'!P51)="",IF(INDEX('RAW DATA'!$AB:$AB,'Row Index'!P51)="",INDEX('RAW DATA'!$L:$L,'Row Index'!P51),INDEX('RAW DATA'!$AB:$AB,'Row Index'!P51)),INDEX('RAW DATA'!$O:$O,'Row Index'!P51)))</f>
        <v>38.6163584406532</v>
      </c>
      <c r="Q111" s="17" t="n">
        <f aca="false">IF('Row Index'!Q51="","✗",IF(INDEX('RAW DATA'!$O:$O,'Row Index'!Q51)="",IF(INDEX('RAW DATA'!$AB:$AB,'Row Index'!Q51)="",INDEX('RAW DATA'!$L:$L,'Row Index'!Q51),INDEX('RAW DATA'!$AB:$AB,'Row Index'!Q51)),INDEX('RAW DATA'!$O:$O,'Row Index'!Q51)))</f>
        <v>40.2125537351147</v>
      </c>
      <c r="R111" s="17" t="n">
        <f aca="false">IF('Row Index'!R51="","✗",IF(INDEX('RAW DATA'!$O:$O,'Row Index'!R51)="",IF(INDEX('RAW DATA'!$AB:$AB,'Row Index'!R51)="",INDEX('RAW DATA'!$L:$L,'Row Index'!R51),INDEX('RAW DATA'!$AB:$AB,'Row Index'!R51)),INDEX('RAW DATA'!$O:$O,'Row Index'!R51)))</f>
        <v>41.249545629909</v>
      </c>
      <c r="S111" s="17" t="n">
        <f aca="false">IF('Row Index'!S51="","✗",IF(INDEX('RAW DATA'!$O:$O,'Row Index'!S51)="",IF(INDEX('RAW DATA'!$AB:$AB,'Row Index'!S51)="",INDEX('RAW DATA'!$L:$L,'Row Index'!S51),INDEX('RAW DATA'!$AB:$AB,'Row Index'!S51)),INDEX('RAW DATA'!$O:$O,'Row Index'!S51)))</f>
        <v>42.5423891641508</v>
      </c>
      <c r="T111" s="17" t="n">
        <f aca="false">IF('Row Index'!T51="","✗",IF(INDEX('RAW DATA'!$O:$O,'Row Index'!T51)="",IF(INDEX('RAW DATA'!$AB:$AB,'Row Index'!T51)="",INDEX('RAW DATA'!$L:$L,'Row Index'!T51),INDEX('RAW DATA'!$AB:$AB,'Row Index'!T51)),INDEX('RAW DATA'!$O:$O,'Row Index'!T51)))</f>
        <v>42.038650275004</v>
      </c>
      <c r="U111" s="17" t="n">
        <f aca="false">IF('Row Index'!U51="","✗",IF(INDEX('RAW DATA'!$O:$O,'Row Index'!U51)="",IF(INDEX('RAW DATA'!$AB:$AB,'Row Index'!U51)="",INDEX('RAW DATA'!$L:$L,'Row Index'!U51),INDEX('RAW DATA'!$AB:$AB,'Row Index'!U51)),INDEX('RAW DATA'!$O:$O,'Row Index'!U51)))</f>
        <v>43.4723327283183</v>
      </c>
      <c r="V111" s="17" t="n">
        <f aca="false">IF('Row Index'!V51="","✗",IF(INDEX('RAW DATA'!$O:$O,'Row Index'!V51)="",IF(INDEX('RAW DATA'!$AB:$AB,'Row Index'!V51)="",INDEX('RAW DATA'!$L:$L,'Row Index'!V51),INDEX('RAW DATA'!$AB:$AB,'Row Index'!V51)),INDEX('RAW DATA'!$O:$O,'Row Index'!V51)))</f>
        <v>44.4945045556067</v>
      </c>
      <c r="W111" s="17" t="n">
        <f aca="false">IF('Row Index'!W51="","✗",IF(INDEX('RAW DATA'!$O:$O,'Row Index'!W51)="",IF(INDEX('RAW DATA'!$AB:$AB,'Row Index'!W51)="",INDEX('RAW DATA'!$L:$L,'Row Index'!W51),INDEX('RAW DATA'!$AB:$AB,'Row Index'!W51)),INDEX('RAW DATA'!$O:$O,'Row Index'!W51)))</f>
        <v>44.7336903825084</v>
      </c>
      <c r="X111" s="17" t="n">
        <f aca="false">IF('Row Index'!X51="","✗",IF(INDEX('RAW DATA'!$O:$O,'Row Index'!X51)="",IF(INDEX('RAW DATA'!$AB:$AB,'Row Index'!X51)="",INDEX('RAW DATA'!$L:$L,'Row Index'!X51),INDEX('RAW DATA'!$AB:$AB,'Row Index'!X51)),INDEX('RAW DATA'!$O:$O,'Row Index'!X51)))</f>
        <v>45.2743819076681</v>
      </c>
      <c r="Y111" s="17" t="n">
        <f aca="false">IF('Row Index'!Y51="","✗",IF(INDEX('RAW DATA'!$O:$O,'Row Index'!Y51)="",IF(INDEX('RAW DATA'!$AB:$AB,'Row Index'!Y51)="",INDEX('RAW DATA'!$L:$L,'Row Index'!Y51),INDEX('RAW DATA'!$AB:$AB,'Row Index'!Y51)),INDEX('RAW DATA'!$O:$O,'Row Index'!Y51)))</f>
        <v>46.4415815430499</v>
      </c>
      <c r="Z111" s="18" t="n">
        <f aca="false">IF('Row Index'!Z51="","✗",IF(INDEX('RAW DATA'!$O:$O,'Row Index'!Z51)="",IF(INDEX('RAW DATA'!$AB:$AB,'Row Index'!Z51)="",INDEX('RAW DATA'!$L:$L,'Row Index'!Z51),INDEX('RAW DATA'!$AB:$AB,'Row Index'!Z51)),INDEX('RAW DATA'!$O:$O,'Row Index'!Z51)))</f>
        <v>47.3729132841729</v>
      </c>
      <c r="AA111" s="19" t="str">
        <f aca="false">IF('Row Index'!AA51="","⏳",IF(INDEX('RAW DATA'!$O:$O,'Row Index'!AA51)="",IF(INDEX('RAW DATA'!$AB:$AB,'Row Index'!AA51)="",INDEX('RAW DATA'!$L:$L,'Row Index'!AA51),INDEX('RAW DATA'!$AB:$AB,'Row Index'!AA51)),INDEX('RAW DATA'!$O:$O,'Row Index'!AA51)))</f>
        <v>⏳</v>
      </c>
      <c r="AB111" s="17" t="n">
        <f aca="false">IF('Row Index'!AB51="","✗",IF(INDEX('RAW DATA'!$O:$O,'Row Index'!AB51)="",IF(INDEX('RAW DATA'!$AB:$AB,'Row Index'!AB51)="",INDEX('RAW DATA'!$L:$L,'Row Index'!AB51),INDEX('RAW DATA'!$AB:$AB,'Row Index'!AB51)),INDEX('RAW DATA'!$O:$O,'Row Index'!AB51)))</f>
        <v>48.6425807461394</v>
      </c>
      <c r="AC111" s="17" t="n">
        <f aca="false">IF('Row Index'!AC51="","✗",IF(INDEX('RAW DATA'!$O:$O,'Row Index'!AC51)="",IF(INDEX('RAW DATA'!$AB:$AB,'Row Index'!AC51)="",INDEX('RAW DATA'!$L:$L,'Row Index'!AC51),INDEX('RAW DATA'!$AB:$AB,'Row Index'!AC51)),INDEX('RAW DATA'!$O:$O,'Row Index'!AC51)))</f>
        <v>51.1707135641589</v>
      </c>
      <c r="AD111" s="17" t="n">
        <f aca="false">IF('Row Index'!AD51="","✗",IF(INDEX('RAW DATA'!$O:$O,'Row Index'!AD51)="",IF(INDEX('RAW DATA'!$AB:$AB,'Row Index'!AD51)="",INDEX('RAW DATA'!$L:$L,'Row Index'!AD51),INDEX('RAW DATA'!$AB:$AB,'Row Index'!AD51)),INDEX('RAW DATA'!$O:$O,'Row Index'!AD51)))</f>
        <v>51.7348528828718</v>
      </c>
      <c r="AE111" s="17" t="n">
        <f aca="false">IF('Row Index'!AE51="","✗",IF(INDEX('RAW DATA'!$O:$O,'Row Index'!AE51)="",IF(INDEX('RAW DATA'!$AB:$AB,'Row Index'!AE51)="",INDEX('RAW DATA'!$L:$L,'Row Index'!AE51),INDEX('RAW DATA'!$AB:$AB,'Row Index'!AE51)),INDEX('RAW DATA'!$O:$O,'Row Index'!AE51)))</f>
        <v>53.4377789201825</v>
      </c>
      <c r="AF111" s="17" t="n">
        <f aca="false">IF('Row Index'!AF51="","✗",IF(INDEX('RAW DATA'!$O:$O,'Row Index'!AF51)="",IF(INDEX('RAW DATA'!$AB:$AB,'Row Index'!AF51)="",INDEX('RAW DATA'!$L:$L,'Row Index'!AF51),INDEX('RAW DATA'!$AB:$AB,'Row Index'!AF51)),INDEX('RAW DATA'!$O:$O,'Row Index'!AF51)))</f>
        <v>55.8647463278152</v>
      </c>
      <c r="AG111" s="17" t="n">
        <f aca="false">IF('Row Index'!AG51="","✗",IF(INDEX('RAW DATA'!$O:$O,'Row Index'!AG51)="",IF(INDEX('RAW DATA'!$AB:$AB,'Row Index'!AG51)="",INDEX('RAW DATA'!$L:$L,'Row Index'!AG51),INDEX('RAW DATA'!$AB:$AB,'Row Index'!AG51)),INDEX('RAW DATA'!$O:$O,'Row Index'!AG51)))</f>
        <v>55.2339972626688</v>
      </c>
      <c r="AH111" s="17" t="n">
        <f aca="false">IF('Row Index'!AH51="","✗",IF(INDEX('RAW DATA'!$O:$O,'Row Index'!AH51)="",IF(INDEX('RAW DATA'!$AB:$AB,'Row Index'!AH51)="",INDEX('RAW DATA'!$L:$L,'Row Index'!AH51),INDEX('RAW DATA'!$AB:$AB,'Row Index'!AH51)),INDEX('RAW DATA'!$O:$O,'Row Index'!AH51)))</f>
        <v>58.3711354231328</v>
      </c>
      <c r="AI111" s="17" t="n">
        <f aca="false">IF('Row Index'!AI51="","✗",IF(INDEX('RAW DATA'!$O:$O,'Row Index'!AI51)="",IF(INDEX('RAW DATA'!$AB:$AB,'Row Index'!AI51)="",INDEX('RAW DATA'!$L:$L,'Row Index'!AI51),INDEX('RAW DATA'!$AB:$AB,'Row Index'!AI51)),INDEX('RAW DATA'!$O:$O,'Row Index'!AI51)))</f>
        <v>59.7897062007064</v>
      </c>
      <c r="AJ111" s="17" t="n">
        <f aca="false">IF('Row Index'!AJ51="","✗",IF(INDEX('RAW DATA'!$O:$O,'Row Index'!AJ51)="",IF(INDEX('RAW DATA'!$AB:$AB,'Row Index'!AJ51)="",INDEX('RAW DATA'!$L:$L,'Row Index'!AJ51),INDEX('RAW DATA'!$AB:$AB,'Row Index'!AJ51)),INDEX('RAW DATA'!$O:$O,'Row Index'!AJ51)))</f>
        <v>61.9978137347259</v>
      </c>
      <c r="AK111" s="17" t="n">
        <f aca="false">IF('Row Index'!AK51="","✗",IF(INDEX('RAW DATA'!$O:$O,'Row Index'!AK51)="",IF(INDEX('RAW DATA'!$AB:$AB,'Row Index'!AK51)="",INDEX('RAW DATA'!$L:$L,'Row Index'!AK51),INDEX('RAW DATA'!$AB:$AB,'Row Index'!AK51)),INDEX('RAW DATA'!$O:$O,'Row Index'!AK51)))</f>
        <v>61.7828309600588</v>
      </c>
      <c r="AL111" s="17" t="n">
        <f aca="false">IF('Row Index'!AL51="","✗",IF(INDEX('RAW DATA'!$O:$O,'Row Index'!AL51)="",IF(INDEX('RAW DATA'!$AB:$AB,'Row Index'!AL51)="",INDEX('RAW DATA'!$L:$L,'Row Index'!AL51),INDEX('RAW DATA'!$AB:$AB,'Row Index'!AL51)),INDEX('RAW DATA'!$O:$O,'Row Index'!AL51)))</f>
        <v>65.3096345706752</v>
      </c>
      <c r="AM111" s="17" t="n">
        <f aca="false">IF('Row Index'!AM51="","✗",IF(INDEX('RAW DATA'!$O:$O,'Row Index'!AM51)="",IF(INDEX('RAW DATA'!$AB:$AB,'Row Index'!AM51)="",INDEX('RAW DATA'!$L:$L,'Row Index'!AM51),INDEX('RAW DATA'!$AB:$AB,'Row Index'!AM51)),INDEX('RAW DATA'!$O:$O,'Row Index'!AM51)))</f>
        <v>65.5140292178435</v>
      </c>
      <c r="AN111" s="17" t="n">
        <f aca="false">IF('Row Index'!AN51="","✗",IF(INDEX('RAW DATA'!$O:$O,'Row Index'!AN51)="",IF(INDEX('RAW DATA'!$AB:$AB,'Row Index'!AN51)="",INDEX('RAW DATA'!$L:$L,'Row Index'!AN51),INDEX('RAW DATA'!$AB:$AB,'Row Index'!AN51)),INDEX('RAW DATA'!$O:$O,'Row Index'!AN51)))</f>
        <v>66.1630840874598</v>
      </c>
      <c r="AO111" s="17" t="n">
        <f aca="false">IF('Row Index'!AO51="","✗",IF(INDEX('RAW DATA'!$O:$O,'Row Index'!AO51)="",IF(INDEX('RAW DATA'!$AB:$AB,'Row Index'!AO51)="",INDEX('RAW DATA'!$L:$L,'Row Index'!AO51),INDEX('RAW DATA'!$AB:$AB,'Row Index'!AO51)),INDEX('RAW DATA'!$O:$O,'Row Index'!AO51)))</f>
        <v>67.3235746782199</v>
      </c>
      <c r="AP111" s="17" t="n">
        <f aca="false">IF('Row Index'!AP51="","✗",IF(INDEX('RAW DATA'!$O:$O,'Row Index'!AP51)="",IF(INDEX('RAW DATA'!$AB:$AB,'Row Index'!AP51)="",INDEX('RAW DATA'!$L:$L,'Row Index'!AP51),INDEX('RAW DATA'!$AB:$AB,'Row Index'!AP51)),INDEX('RAW DATA'!$O:$O,'Row Index'!AP51)))</f>
        <v>67.8949094137835</v>
      </c>
      <c r="AQ111" s="17" t="n">
        <f aca="false">IF('Row Index'!AQ51="","✗",IF(INDEX('RAW DATA'!$O:$O,'Row Index'!AQ51)="",IF(INDEX('RAW DATA'!$AB:$AB,'Row Index'!AQ51)="",INDEX('RAW DATA'!$L:$L,'Row Index'!AQ51),INDEX('RAW DATA'!$AB:$AB,'Row Index'!AQ51)),INDEX('RAW DATA'!$O:$O,'Row Index'!AQ51)))</f>
        <v>68.1347752007611</v>
      </c>
    </row>
    <row r="112" customFormat="false" ht="15" hidden="false" customHeight="false" outlineLevel="0" collapsed="false">
      <c r="A112" s="32" t="s">
        <v>313</v>
      </c>
      <c r="B112" s="33" t="s">
        <v>248</v>
      </c>
      <c r="C112" s="17" t="n">
        <f aca="false">IF('Row Index'!C52="","✗",IF(INDEX('RAW DATA'!$O:$O,'Row Index'!C52)="",IF(INDEX('RAW DATA'!$AB:$AB,'Row Index'!C52)="",INDEX('RAW DATA'!$L:$L,'Row Index'!C52),INDEX('RAW DATA'!$AB:$AB,'Row Index'!C52)),INDEX('RAW DATA'!$O:$O,'Row Index'!C52)))</f>
        <v>31.6493347940008</v>
      </c>
      <c r="D112" s="17" t="n">
        <f aca="false">IF('Row Index'!D52="","✗",IF(INDEX('RAW DATA'!$O:$O,'Row Index'!D52)="",IF(INDEX('RAW DATA'!$AB:$AB,'Row Index'!D52)="",INDEX('RAW DATA'!$L:$L,'Row Index'!D52),INDEX('RAW DATA'!$AB:$AB,'Row Index'!D52)),INDEX('RAW DATA'!$O:$O,'Row Index'!D52)))</f>
        <v>33.5786365739329</v>
      </c>
      <c r="E112" s="17" t="n">
        <f aca="false">IF('Row Index'!E52="","✗",IF(INDEX('RAW DATA'!$O:$O,'Row Index'!E52)="",IF(INDEX('RAW DATA'!$AB:$AB,'Row Index'!E52)="",INDEX('RAW DATA'!$L:$L,'Row Index'!E52),INDEX('RAW DATA'!$AB:$AB,'Row Index'!E52)),INDEX('RAW DATA'!$O:$O,'Row Index'!E52)))</f>
        <v>34.6690814678842</v>
      </c>
      <c r="F112" s="17" t="n">
        <f aca="false">IF('Row Index'!F52="","✗",IF(INDEX('RAW DATA'!$O:$O,'Row Index'!F52)="",IF(INDEX('RAW DATA'!$AB:$AB,'Row Index'!F52)="",INDEX('RAW DATA'!$L:$L,'Row Index'!F52),INDEX('RAW DATA'!$AB:$AB,'Row Index'!F52)),INDEX('RAW DATA'!$O:$O,'Row Index'!F52)))</f>
        <v>32.4420609300697</v>
      </c>
      <c r="G112" s="18" t="n">
        <f aca="false">IF('Row Index'!G52="","✗",IF(INDEX('RAW DATA'!$O:$O,'Row Index'!G52)="",IF(INDEX('RAW DATA'!$AB:$AB,'Row Index'!G52)="",INDEX('RAW DATA'!$L:$L,'Row Index'!G52),INDEX('RAW DATA'!$AB:$AB,'Row Index'!G52)),INDEX('RAW DATA'!$O:$O,'Row Index'!G52)))</f>
        <v>35.1643671529951</v>
      </c>
      <c r="H112" s="17" t="n">
        <f aca="false">IF('Row Index'!H52="","✗",IF(INDEX('RAW DATA'!$O:$O,'Row Index'!H52)="",IF(INDEX('RAW DATA'!$AB:$AB,'Row Index'!H52)="",INDEX('RAW DATA'!$L:$L,'Row Index'!H52),INDEX('RAW DATA'!$AB:$AB,'Row Index'!H52)),INDEX('RAW DATA'!$O:$O,'Row Index'!H52)))</f>
        <v>32.6471655685184</v>
      </c>
      <c r="I112" s="17" t="n">
        <f aca="false">IF('Row Index'!I52="","✗",IF(INDEX('RAW DATA'!$O:$O,'Row Index'!I52)="",IF(INDEX('RAW DATA'!$AB:$AB,'Row Index'!I52)="",INDEX('RAW DATA'!$L:$L,'Row Index'!I52),INDEX('RAW DATA'!$AB:$AB,'Row Index'!I52)),INDEX('RAW DATA'!$O:$O,'Row Index'!I52)))</f>
        <v>34.4994842612273</v>
      </c>
      <c r="J112" s="17" t="n">
        <f aca="false">IF('Row Index'!J52="","✗",IF(INDEX('RAW DATA'!$O:$O,'Row Index'!J52)="",IF(INDEX('RAW DATA'!$AB:$AB,'Row Index'!J52)="",INDEX('RAW DATA'!$L:$L,'Row Index'!J52),INDEX('RAW DATA'!$AB:$AB,'Row Index'!J52)),INDEX('RAW DATA'!$O:$O,'Row Index'!J52)))</f>
        <v>33.8889712025383</v>
      </c>
      <c r="K112" s="17" t="n">
        <f aca="false">IF('Row Index'!K52="","✗",IF(INDEX('RAW DATA'!$O:$O,'Row Index'!K52)="",IF(INDEX('RAW DATA'!$AB:$AB,'Row Index'!K52)="",INDEX('RAW DATA'!$L:$L,'Row Index'!K52),INDEX('RAW DATA'!$AB:$AB,'Row Index'!K52)),INDEX('RAW DATA'!$O:$O,'Row Index'!K52)))</f>
        <v>36.4797867982036</v>
      </c>
      <c r="L112" s="17" t="n">
        <f aca="false">IF('Row Index'!L52="","✗",IF(INDEX('RAW DATA'!$O:$O,'Row Index'!L52)="",IF(INDEX('RAW DATA'!$AB:$AB,'Row Index'!L52)="",INDEX('RAW DATA'!$L:$L,'Row Index'!L52),INDEX('RAW DATA'!$AB:$AB,'Row Index'!L52)),INDEX('RAW DATA'!$O:$O,'Row Index'!L52)))</f>
        <v>36.4689818874432</v>
      </c>
      <c r="M112" s="17" t="n">
        <f aca="false">IF('Row Index'!M52="","✗",IF(INDEX('RAW DATA'!$O:$O,'Row Index'!M52)="",IF(INDEX('RAW DATA'!$AB:$AB,'Row Index'!M52)="",INDEX('RAW DATA'!$L:$L,'Row Index'!M52),INDEX('RAW DATA'!$AB:$AB,'Row Index'!M52)),INDEX('RAW DATA'!$O:$O,'Row Index'!M52)))</f>
        <v>38.2320855250788</v>
      </c>
      <c r="N112" s="17" t="n">
        <f aca="false">IF('Row Index'!N52="","✗",IF(INDEX('RAW DATA'!$O:$O,'Row Index'!N52)="",IF(INDEX('RAW DATA'!$AB:$AB,'Row Index'!N52)="",INDEX('RAW DATA'!$L:$L,'Row Index'!N52),INDEX('RAW DATA'!$AB:$AB,'Row Index'!N52)),INDEX('RAW DATA'!$O:$O,'Row Index'!N52)))</f>
        <v>35.9874959857952</v>
      </c>
      <c r="O112" s="17" t="n">
        <f aca="false">IF('Row Index'!O52="","✗",IF(INDEX('RAW DATA'!$O:$O,'Row Index'!O52)="",IF(INDEX('RAW DATA'!$AB:$AB,'Row Index'!O52)="",INDEX('RAW DATA'!$L:$L,'Row Index'!O52),INDEX('RAW DATA'!$AB:$AB,'Row Index'!O52)),INDEX('RAW DATA'!$O:$O,'Row Index'!O52)))</f>
        <v>36.2831306755567</v>
      </c>
      <c r="P112" s="17" t="n">
        <f aca="false">IF('Row Index'!P52="","✗",IF(INDEX('RAW DATA'!$O:$O,'Row Index'!P52)="",IF(INDEX('RAW DATA'!$AB:$AB,'Row Index'!P52)="",INDEX('RAW DATA'!$L:$L,'Row Index'!P52),INDEX('RAW DATA'!$AB:$AB,'Row Index'!P52)),INDEX('RAW DATA'!$O:$O,'Row Index'!P52)))</f>
        <v>36.2252391807374</v>
      </c>
      <c r="Q112" s="17" t="n">
        <f aca="false">IF('Row Index'!Q52="","✗",IF(INDEX('RAW DATA'!$O:$O,'Row Index'!Q52)="",IF(INDEX('RAW DATA'!$AB:$AB,'Row Index'!Q52)="",INDEX('RAW DATA'!$L:$L,'Row Index'!Q52),INDEX('RAW DATA'!$AB:$AB,'Row Index'!Q52)),INDEX('RAW DATA'!$O:$O,'Row Index'!Q52)))</f>
        <v>37.4888209069733</v>
      </c>
      <c r="R112" s="17" t="n">
        <f aca="false">IF('Row Index'!R52="","✗",IF(INDEX('RAW DATA'!$O:$O,'Row Index'!R52)="",IF(INDEX('RAW DATA'!$AB:$AB,'Row Index'!R52)="",INDEX('RAW DATA'!$L:$L,'Row Index'!R52),INDEX('RAW DATA'!$AB:$AB,'Row Index'!R52)),INDEX('RAW DATA'!$O:$O,'Row Index'!R52)))</f>
        <v>39.2711750727695</v>
      </c>
      <c r="S112" s="17" t="n">
        <f aca="false">IF('Row Index'!S52="","✗",IF(INDEX('RAW DATA'!$O:$O,'Row Index'!S52)="",IF(INDEX('RAW DATA'!$AB:$AB,'Row Index'!S52)="",INDEX('RAW DATA'!$L:$L,'Row Index'!S52),INDEX('RAW DATA'!$AB:$AB,'Row Index'!S52)),INDEX('RAW DATA'!$O:$O,'Row Index'!S52)))</f>
        <v>38.6745231303881</v>
      </c>
      <c r="T112" s="17" t="n">
        <f aca="false">IF('Row Index'!T52="","✗",IF(INDEX('RAW DATA'!$O:$O,'Row Index'!T52)="",IF(INDEX('RAW DATA'!$AB:$AB,'Row Index'!T52)="",INDEX('RAW DATA'!$L:$L,'Row Index'!T52),INDEX('RAW DATA'!$AB:$AB,'Row Index'!T52)),INDEX('RAW DATA'!$O:$O,'Row Index'!T52)))</f>
        <v>38.7243598026647</v>
      </c>
      <c r="U112" s="17" t="n">
        <f aca="false">IF('Row Index'!U52="","✗",IF(INDEX('RAW DATA'!$O:$O,'Row Index'!U52)="",IF(INDEX('RAW DATA'!$AB:$AB,'Row Index'!U52)="",INDEX('RAW DATA'!$L:$L,'Row Index'!U52),INDEX('RAW DATA'!$AB:$AB,'Row Index'!U52)),INDEX('RAW DATA'!$O:$O,'Row Index'!U52)))</f>
        <v>41.1208951420076</v>
      </c>
      <c r="V112" s="17" t="n">
        <f aca="false">IF('Row Index'!V52="","✗",IF(INDEX('RAW DATA'!$O:$O,'Row Index'!V52)="",IF(INDEX('RAW DATA'!$AB:$AB,'Row Index'!V52)="",INDEX('RAW DATA'!$L:$L,'Row Index'!V52),INDEX('RAW DATA'!$AB:$AB,'Row Index'!V52)),INDEX('RAW DATA'!$O:$O,'Row Index'!V52)))</f>
        <v>41.694549839872</v>
      </c>
      <c r="W112" s="17" t="n">
        <f aca="false">IF('Row Index'!W52="","✗",IF(INDEX('RAW DATA'!$O:$O,'Row Index'!W52)="",IF(INDEX('RAW DATA'!$AB:$AB,'Row Index'!W52)="",INDEX('RAW DATA'!$L:$L,'Row Index'!W52),INDEX('RAW DATA'!$AB:$AB,'Row Index'!W52)),INDEX('RAW DATA'!$O:$O,'Row Index'!W52)))</f>
        <v>41.0615241543597</v>
      </c>
      <c r="X112" s="17" t="n">
        <f aca="false">IF('Row Index'!X52="","✗",IF(INDEX('RAW DATA'!$O:$O,'Row Index'!X52)="",IF(INDEX('RAW DATA'!$AB:$AB,'Row Index'!X52)="",INDEX('RAW DATA'!$L:$L,'Row Index'!X52),INDEX('RAW DATA'!$AB:$AB,'Row Index'!X52)),INDEX('RAW DATA'!$O:$O,'Row Index'!X52)))</f>
        <v>43.7553186966694</v>
      </c>
      <c r="Y112" s="17" t="n">
        <f aca="false">IF('Row Index'!Y52="","✗",IF(INDEX('RAW DATA'!$O:$O,'Row Index'!Y52)="",IF(INDEX('RAW DATA'!$AB:$AB,'Row Index'!Y52)="",INDEX('RAW DATA'!$L:$L,'Row Index'!Y52),INDEX('RAW DATA'!$AB:$AB,'Row Index'!Y52)),INDEX('RAW DATA'!$O:$O,'Row Index'!Y52)))</f>
        <v>43.870171642351</v>
      </c>
      <c r="Z112" s="18" t="n">
        <f aca="false">IF('Row Index'!Z52="","✗",IF(INDEX('RAW DATA'!$O:$O,'Row Index'!Z52)="",IF(INDEX('RAW DATA'!$AB:$AB,'Row Index'!Z52)="",INDEX('RAW DATA'!$L:$L,'Row Index'!Z52),INDEX('RAW DATA'!$AB:$AB,'Row Index'!Z52)),INDEX('RAW DATA'!$O:$O,'Row Index'!Z52)))</f>
        <v>46.6717610075028</v>
      </c>
      <c r="AA112" s="19" t="str">
        <f aca="false">IF('Row Index'!AA52="","⏳",IF(INDEX('RAW DATA'!$O:$O,'Row Index'!AA52)="",IF(INDEX('RAW DATA'!$AB:$AB,'Row Index'!AA52)="",INDEX('RAW DATA'!$L:$L,'Row Index'!AA52),INDEX('RAW DATA'!$AB:$AB,'Row Index'!AA52)),INDEX('RAW DATA'!$O:$O,'Row Index'!AA52)))</f>
        <v>⏳</v>
      </c>
      <c r="AB112" s="17" t="n">
        <f aca="false">IF('Row Index'!AB52="","✗",IF(INDEX('RAW DATA'!$O:$O,'Row Index'!AB52)="",IF(INDEX('RAW DATA'!$AB:$AB,'Row Index'!AB52)="",INDEX('RAW DATA'!$L:$L,'Row Index'!AB52),INDEX('RAW DATA'!$AB:$AB,'Row Index'!AB52)),INDEX('RAW DATA'!$O:$O,'Row Index'!AB52)))</f>
        <v>47.6097978916153</v>
      </c>
      <c r="AC112" s="17" t="n">
        <f aca="false">IF('Row Index'!AC52="","✗",IF(INDEX('RAW DATA'!$O:$O,'Row Index'!AC52)="",IF(INDEX('RAW DATA'!$AB:$AB,'Row Index'!AC52)="",INDEX('RAW DATA'!$L:$L,'Row Index'!AC52),INDEX('RAW DATA'!$AB:$AB,'Row Index'!AC52)),INDEX('RAW DATA'!$O:$O,'Row Index'!AC52)))</f>
        <v>49.4425127869439</v>
      </c>
      <c r="AD112" s="17" t="n">
        <f aca="false">IF('Row Index'!AD52="","✗",IF(INDEX('RAW DATA'!$O:$O,'Row Index'!AD52)="",IF(INDEX('RAW DATA'!$AB:$AB,'Row Index'!AD52)="",INDEX('RAW DATA'!$L:$L,'Row Index'!AD52),INDEX('RAW DATA'!$AB:$AB,'Row Index'!AD52)),INDEX('RAW DATA'!$O:$O,'Row Index'!AD52)))</f>
        <v>49.9640963253429</v>
      </c>
      <c r="AE112" s="17" t="n">
        <f aca="false">IF('Row Index'!AE52="","✗",IF(INDEX('RAW DATA'!$O:$O,'Row Index'!AE52)="",IF(INDEX('RAW DATA'!$AB:$AB,'Row Index'!AE52)="",INDEX('RAW DATA'!$L:$L,'Row Index'!AE52),INDEX('RAW DATA'!$AB:$AB,'Row Index'!AE52)),INDEX('RAW DATA'!$O:$O,'Row Index'!AE52)))</f>
        <v>52.5832286928992</v>
      </c>
      <c r="AF112" s="17" t="n">
        <f aca="false">IF('Row Index'!AF52="","✗",IF(INDEX('RAW DATA'!$O:$O,'Row Index'!AF52)="",IF(INDEX('RAW DATA'!$AB:$AB,'Row Index'!AF52)="",INDEX('RAW DATA'!$L:$L,'Row Index'!AF52),INDEX('RAW DATA'!$AB:$AB,'Row Index'!AF52)),INDEX('RAW DATA'!$O:$O,'Row Index'!AF52)))</f>
        <v>54.8335353759891</v>
      </c>
      <c r="AG112" s="17" t="n">
        <f aca="false">IF('Row Index'!AG52="","✗",IF(INDEX('RAW DATA'!$O:$O,'Row Index'!AG52)="",IF(INDEX('RAW DATA'!$AB:$AB,'Row Index'!AG52)="",INDEX('RAW DATA'!$L:$L,'Row Index'!AG52),INDEX('RAW DATA'!$AB:$AB,'Row Index'!AG52)),INDEX('RAW DATA'!$O:$O,'Row Index'!AG52)))</f>
        <v>55.6226748848501</v>
      </c>
      <c r="AH112" s="17" t="n">
        <f aca="false">IF('Row Index'!AH52="","✗",IF(INDEX('RAW DATA'!$O:$O,'Row Index'!AH52)="",IF(INDEX('RAW DATA'!$AB:$AB,'Row Index'!AH52)="",INDEX('RAW DATA'!$L:$L,'Row Index'!AH52),INDEX('RAW DATA'!$AB:$AB,'Row Index'!AH52)),INDEX('RAW DATA'!$O:$O,'Row Index'!AH52)))</f>
        <v>58.8375418316512</v>
      </c>
      <c r="AI112" s="17" t="n">
        <f aca="false">IF('Row Index'!AI52="","✗",IF(INDEX('RAW DATA'!$O:$O,'Row Index'!AI52)="",IF(INDEX('RAW DATA'!$AB:$AB,'Row Index'!AI52)="",INDEX('RAW DATA'!$L:$L,'Row Index'!AI52),INDEX('RAW DATA'!$AB:$AB,'Row Index'!AI52)),INDEX('RAW DATA'!$O:$O,'Row Index'!AI52)))</f>
        <v>60.7030927035436</v>
      </c>
      <c r="AJ112" s="17" t="n">
        <f aca="false">IF('Row Index'!AJ52="","✗",IF(INDEX('RAW DATA'!$O:$O,'Row Index'!AJ52)="",IF(INDEX('RAW DATA'!$AB:$AB,'Row Index'!AJ52)="",INDEX('RAW DATA'!$L:$L,'Row Index'!AJ52),INDEX('RAW DATA'!$AB:$AB,'Row Index'!AJ52)),INDEX('RAW DATA'!$O:$O,'Row Index'!AJ52)))</f>
        <v>62.6843614460551</v>
      </c>
      <c r="AK112" s="17" t="n">
        <f aca="false">IF('Row Index'!AK52="","✗",IF(INDEX('RAW DATA'!$O:$O,'Row Index'!AK52)="",IF(INDEX('RAW DATA'!$AB:$AB,'Row Index'!AK52)="",INDEX('RAW DATA'!$L:$L,'Row Index'!AK52),INDEX('RAW DATA'!$AB:$AB,'Row Index'!AK52)),INDEX('RAW DATA'!$O:$O,'Row Index'!AK52)))</f>
        <v>63.2719443669111</v>
      </c>
      <c r="AL112" s="17" t="n">
        <f aca="false">IF('Row Index'!AL52="","✗",IF(INDEX('RAW DATA'!$O:$O,'Row Index'!AL52)="",IF(INDEX('RAW DATA'!$AB:$AB,'Row Index'!AL52)="",INDEX('RAW DATA'!$L:$L,'Row Index'!AL52),INDEX('RAW DATA'!$AB:$AB,'Row Index'!AL52)),INDEX('RAW DATA'!$O:$O,'Row Index'!AL52)))</f>
        <v>65.2359892531437</v>
      </c>
      <c r="AM112" s="17" t="n">
        <f aca="false">IF('Row Index'!AM52="","✗",IF(INDEX('RAW DATA'!$O:$O,'Row Index'!AM52)="",IF(INDEX('RAW DATA'!$AB:$AB,'Row Index'!AM52)="",INDEX('RAW DATA'!$L:$L,'Row Index'!AM52),INDEX('RAW DATA'!$AB:$AB,'Row Index'!AM52)),INDEX('RAW DATA'!$O:$O,'Row Index'!AM52)))</f>
        <v>66.0439164948871</v>
      </c>
      <c r="AN112" s="17" t="n">
        <f aca="false">IF('Row Index'!AN52="","✗",IF(INDEX('RAW DATA'!$O:$O,'Row Index'!AN52)="",IF(INDEX('RAW DATA'!$AB:$AB,'Row Index'!AN52)="",INDEX('RAW DATA'!$L:$L,'Row Index'!AN52),INDEX('RAW DATA'!$AB:$AB,'Row Index'!AN52)),INDEX('RAW DATA'!$O:$O,'Row Index'!AN52)))</f>
        <v>66.0984093189973</v>
      </c>
      <c r="AO112" s="17" t="n">
        <f aca="false">IF('Row Index'!AO52="","✗",IF(INDEX('RAW DATA'!$O:$O,'Row Index'!AO52)="",IF(INDEX('RAW DATA'!$AB:$AB,'Row Index'!AO52)="",INDEX('RAW DATA'!$L:$L,'Row Index'!AO52),INDEX('RAW DATA'!$AB:$AB,'Row Index'!AO52)),INDEX('RAW DATA'!$O:$O,'Row Index'!AO52)))</f>
        <v>67.656979384235</v>
      </c>
      <c r="AP112" s="17" t="n">
        <f aca="false">IF('Row Index'!AP52="","✗",IF(INDEX('RAW DATA'!$O:$O,'Row Index'!AP52)="",IF(INDEX('RAW DATA'!$AB:$AB,'Row Index'!AP52)="",INDEX('RAW DATA'!$L:$L,'Row Index'!AP52),INDEX('RAW DATA'!$AB:$AB,'Row Index'!AP52)),INDEX('RAW DATA'!$O:$O,'Row Index'!AP52)))</f>
        <v>68.003290938022</v>
      </c>
      <c r="AQ112" s="17" t="n">
        <f aca="false">IF('Row Index'!AQ52="","✗",IF(INDEX('RAW DATA'!$O:$O,'Row Index'!AQ52)="",IF(INDEX('RAW DATA'!$AB:$AB,'Row Index'!AQ52)="",INDEX('RAW DATA'!$L:$L,'Row Index'!AQ52),INDEX('RAW DATA'!$AB:$AB,'Row Index'!AQ52)),INDEX('RAW DATA'!$O:$O,'Row Index'!AQ52)))</f>
        <v>67.8899648973073</v>
      </c>
    </row>
    <row r="113" customFormat="false" ht="15" hidden="false" customHeight="false" outlineLevel="0" collapsed="false">
      <c r="A113" s="32" t="s">
        <v>316</v>
      </c>
      <c r="B113" s="33" t="s">
        <v>248</v>
      </c>
      <c r="C113" s="17" t="n">
        <f aca="false">IF('Row Index'!C53="","✗",IF(INDEX('RAW DATA'!$O:$O,'Row Index'!C53)="",IF(INDEX('RAW DATA'!$AB:$AB,'Row Index'!C53)="",INDEX('RAW DATA'!$L:$L,'Row Index'!C53),INDEX('RAW DATA'!$AB:$AB,'Row Index'!C53)),INDEX('RAW DATA'!$O:$O,'Row Index'!C53)))</f>
        <v>32.5149308668152</v>
      </c>
      <c r="D113" s="17" t="n">
        <f aca="false">IF('Row Index'!D53="","✗",IF(INDEX('RAW DATA'!$O:$O,'Row Index'!D53)="",IF(INDEX('RAW DATA'!$AB:$AB,'Row Index'!D53)="",INDEX('RAW DATA'!$L:$L,'Row Index'!D53),INDEX('RAW DATA'!$AB:$AB,'Row Index'!D53)),INDEX('RAW DATA'!$O:$O,'Row Index'!D53)))</f>
        <v>34.0268018198941</v>
      </c>
      <c r="E113" s="17" t="n">
        <f aca="false">IF('Row Index'!E53="","✗",IF(INDEX('RAW DATA'!$O:$O,'Row Index'!E53)="",IF(INDEX('RAW DATA'!$AB:$AB,'Row Index'!E53)="",INDEX('RAW DATA'!$L:$L,'Row Index'!E53),INDEX('RAW DATA'!$AB:$AB,'Row Index'!E53)),INDEX('RAW DATA'!$O:$O,'Row Index'!E53)))</f>
        <v>34.8406152638898</v>
      </c>
      <c r="F113" s="17" t="n">
        <f aca="false">IF('Row Index'!F53="","✗",IF(INDEX('RAW DATA'!$O:$O,'Row Index'!F53)="",IF(INDEX('RAW DATA'!$AB:$AB,'Row Index'!F53)="",INDEX('RAW DATA'!$L:$L,'Row Index'!F53),INDEX('RAW DATA'!$AB:$AB,'Row Index'!F53)),INDEX('RAW DATA'!$O:$O,'Row Index'!F53)))</f>
        <v>32.0277571143212</v>
      </c>
      <c r="G113" s="38" t="n">
        <f aca="false">IF('Row Index'!G53="","✗",IF(INDEX('RAW DATA'!$O:$O,'Row Index'!G53)="",IF(INDEX('RAW DATA'!$AB:$AB,'Row Index'!G53)="",INDEX('RAW DATA'!$L:$L,'Row Index'!G53),INDEX('RAW DATA'!$AB:$AB,'Row Index'!G53)),INDEX('RAW DATA'!$O:$O,'Row Index'!G53)))</f>
        <v>41.7712962468698</v>
      </c>
      <c r="H113" s="17" t="n">
        <f aca="false">IF('Row Index'!H53="","✗",IF(INDEX('RAW DATA'!$O:$O,'Row Index'!H53)="",IF(INDEX('RAW DATA'!$AB:$AB,'Row Index'!H53)="",INDEX('RAW DATA'!$L:$L,'Row Index'!H53),INDEX('RAW DATA'!$AB:$AB,'Row Index'!H53)),INDEX('RAW DATA'!$O:$O,'Row Index'!H53)))</f>
        <v>32.1523231208184</v>
      </c>
      <c r="I113" s="17" t="n">
        <f aca="false">IF('Row Index'!I53="","✗",IF(INDEX('RAW DATA'!$O:$O,'Row Index'!I53)="",IF(INDEX('RAW DATA'!$AB:$AB,'Row Index'!I53)="",INDEX('RAW DATA'!$L:$L,'Row Index'!I53),INDEX('RAW DATA'!$AB:$AB,'Row Index'!I53)),INDEX('RAW DATA'!$O:$O,'Row Index'!I53)))</f>
        <v>35.3780348906155</v>
      </c>
      <c r="J113" s="17" t="n">
        <f aca="false">IF('Row Index'!J53="","✗",IF(INDEX('RAW DATA'!$O:$O,'Row Index'!J53)="",IF(INDEX('RAW DATA'!$AB:$AB,'Row Index'!J53)="",INDEX('RAW DATA'!$L:$L,'Row Index'!J53),INDEX('RAW DATA'!$AB:$AB,'Row Index'!J53)),INDEX('RAW DATA'!$O:$O,'Row Index'!J53)))</f>
        <v>34.8902063036089</v>
      </c>
      <c r="K113" s="17" t="n">
        <f aca="false">IF('Row Index'!K53="","✗",IF(INDEX('RAW DATA'!$O:$O,'Row Index'!K53)="",IF(INDEX('RAW DATA'!$AB:$AB,'Row Index'!K53)="",INDEX('RAW DATA'!$L:$L,'Row Index'!K53),INDEX('RAW DATA'!$AB:$AB,'Row Index'!K53)),INDEX('RAW DATA'!$O:$O,'Row Index'!K53)))</f>
        <v>37.6448355006329</v>
      </c>
      <c r="L113" s="17" t="n">
        <f aca="false">IF('Row Index'!L53="","✗",IF(INDEX('RAW DATA'!$O:$O,'Row Index'!L53)="",IF(INDEX('RAW DATA'!$AB:$AB,'Row Index'!L53)="",INDEX('RAW DATA'!$L:$L,'Row Index'!L53),INDEX('RAW DATA'!$AB:$AB,'Row Index'!L53)),INDEX('RAW DATA'!$O:$O,'Row Index'!L53)))</f>
        <v>35.5889558401066</v>
      </c>
      <c r="M113" s="17" t="n">
        <f aca="false">IF('Row Index'!M53="","✗",IF(INDEX('RAW DATA'!$O:$O,'Row Index'!M53)="",IF(INDEX('RAW DATA'!$AB:$AB,'Row Index'!M53)="",INDEX('RAW DATA'!$L:$L,'Row Index'!M53),INDEX('RAW DATA'!$AB:$AB,'Row Index'!M53)),INDEX('RAW DATA'!$O:$O,'Row Index'!M53)))</f>
        <v>38.7549767019485</v>
      </c>
      <c r="N113" s="17" t="n">
        <f aca="false">IF('Row Index'!N53="","✗",IF(INDEX('RAW DATA'!$O:$O,'Row Index'!N53)="",IF(INDEX('RAW DATA'!$AB:$AB,'Row Index'!N53)="",INDEX('RAW DATA'!$L:$L,'Row Index'!N53),INDEX('RAW DATA'!$AB:$AB,'Row Index'!N53)),INDEX('RAW DATA'!$O:$O,'Row Index'!N53)))</f>
        <v>37.2143061689821</v>
      </c>
      <c r="O113" s="17" t="n">
        <f aca="false">IF('Row Index'!O53="","✗",IF(INDEX('RAW DATA'!$O:$O,'Row Index'!O53)="",IF(INDEX('RAW DATA'!$AB:$AB,'Row Index'!O53)="",INDEX('RAW DATA'!$L:$L,'Row Index'!O53),INDEX('RAW DATA'!$AB:$AB,'Row Index'!O53)),INDEX('RAW DATA'!$O:$O,'Row Index'!O53)))</f>
        <v>37.1895746531568</v>
      </c>
      <c r="P113" s="17" t="n">
        <f aca="false">IF('Row Index'!P53="","✗",IF(INDEX('RAW DATA'!$O:$O,'Row Index'!P53)="",IF(INDEX('RAW DATA'!$AB:$AB,'Row Index'!P53)="",INDEX('RAW DATA'!$L:$L,'Row Index'!P53),INDEX('RAW DATA'!$AB:$AB,'Row Index'!P53)),INDEX('RAW DATA'!$O:$O,'Row Index'!P53)))</f>
        <v>37.5277351080552</v>
      </c>
      <c r="Q113" s="17" t="n">
        <f aca="false">IF('Row Index'!Q53="","✗",IF(INDEX('RAW DATA'!$O:$O,'Row Index'!Q53)="",IF(INDEX('RAW DATA'!$AB:$AB,'Row Index'!Q53)="",INDEX('RAW DATA'!$L:$L,'Row Index'!Q53),INDEX('RAW DATA'!$AB:$AB,'Row Index'!Q53)),INDEX('RAW DATA'!$O:$O,'Row Index'!Q53)))</f>
        <v>38.4367351232964</v>
      </c>
      <c r="R113" s="17" t="n">
        <f aca="false">IF('Row Index'!R53="","✗",IF(INDEX('RAW DATA'!$O:$O,'Row Index'!R53)="",IF(INDEX('RAW DATA'!$AB:$AB,'Row Index'!R53)="",INDEX('RAW DATA'!$L:$L,'Row Index'!R53),INDEX('RAW DATA'!$AB:$AB,'Row Index'!R53)),INDEX('RAW DATA'!$O:$O,'Row Index'!R53)))</f>
        <v>39.3162070062019</v>
      </c>
      <c r="S113" s="17" t="n">
        <f aca="false">IF('Row Index'!S53="","✗",IF(INDEX('RAW DATA'!$O:$O,'Row Index'!S53)="",IF(INDEX('RAW DATA'!$AB:$AB,'Row Index'!S53)="",INDEX('RAW DATA'!$L:$L,'Row Index'!S53),INDEX('RAW DATA'!$AB:$AB,'Row Index'!S53)),INDEX('RAW DATA'!$O:$O,'Row Index'!S53)))</f>
        <v>40.9015402989611</v>
      </c>
      <c r="T113" s="17" t="n">
        <f aca="false">IF('Row Index'!T53="","✗",IF(INDEX('RAW DATA'!$O:$O,'Row Index'!T53)="",IF(INDEX('RAW DATA'!$AB:$AB,'Row Index'!T53)="",INDEX('RAW DATA'!$L:$L,'Row Index'!T53),INDEX('RAW DATA'!$AB:$AB,'Row Index'!T53)),INDEX('RAW DATA'!$O:$O,'Row Index'!T53)))</f>
        <v>39.6524653374013</v>
      </c>
      <c r="U113" s="17" t="n">
        <f aca="false">IF('Row Index'!U53="","✗",IF(INDEX('RAW DATA'!$O:$O,'Row Index'!U53)="",IF(INDEX('RAW DATA'!$AB:$AB,'Row Index'!U53)="",INDEX('RAW DATA'!$L:$L,'Row Index'!U53),INDEX('RAW DATA'!$AB:$AB,'Row Index'!U53)),INDEX('RAW DATA'!$O:$O,'Row Index'!U53)))</f>
        <v>42.0772416413373</v>
      </c>
      <c r="V113" s="17" t="n">
        <f aca="false">IF('Row Index'!V53="","✗",IF(INDEX('RAW DATA'!$O:$O,'Row Index'!V53)="",IF(INDEX('RAW DATA'!$AB:$AB,'Row Index'!V53)="",INDEX('RAW DATA'!$L:$L,'Row Index'!V53),INDEX('RAW DATA'!$AB:$AB,'Row Index'!V53)),INDEX('RAW DATA'!$O:$O,'Row Index'!V53)))</f>
        <v>42.2533275265771</v>
      </c>
      <c r="W113" s="17" t="n">
        <f aca="false">IF('Row Index'!W53="","✗",IF(INDEX('RAW DATA'!$O:$O,'Row Index'!W53)="",IF(INDEX('RAW DATA'!$AB:$AB,'Row Index'!W53)="",INDEX('RAW DATA'!$L:$L,'Row Index'!W53),INDEX('RAW DATA'!$AB:$AB,'Row Index'!W53)),INDEX('RAW DATA'!$O:$O,'Row Index'!W53)))</f>
        <v>42.5212234116275</v>
      </c>
      <c r="X113" s="17" t="n">
        <f aca="false">IF('Row Index'!X53="","✗",IF(INDEX('RAW DATA'!$O:$O,'Row Index'!X53)="",IF(INDEX('RAW DATA'!$AB:$AB,'Row Index'!X53)="",INDEX('RAW DATA'!$L:$L,'Row Index'!X53),INDEX('RAW DATA'!$AB:$AB,'Row Index'!X53)),INDEX('RAW DATA'!$O:$O,'Row Index'!X53)))</f>
        <v>45.0463530347048</v>
      </c>
      <c r="Y113" s="17" t="n">
        <f aca="false">IF('Row Index'!Y53="","✗",IF(INDEX('RAW DATA'!$O:$O,'Row Index'!Y53)="",IF(INDEX('RAW DATA'!$AB:$AB,'Row Index'!Y53)="",INDEX('RAW DATA'!$L:$L,'Row Index'!Y53),INDEX('RAW DATA'!$AB:$AB,'Row Index'!Y53)),INDEX('RAW DATA'!$O:$O,'Row Index'!Y53)))</f>
        <v>45.6877329765858</v>
      </c>
      <c r="Z113" s="18" t="n">
        <f aca="false">IF('Row Index'!Z53="","✗",IF(INDEX('RAW DATA'!$O:$O,'Row Index'!Z53)="",IF(INDEX('RAW DATA'!$AB:$AB,'Row Index'!Z53)="",INDEX('RAW DATA'!$L:$L,'Row Index'!Z53),INDEX('RAW DATA'!$AB:$AB,'Row Index'!Z53)),INDEX('RAW DATA'!$O:$O,'Row Index'!Z53)))</f>
        <v>47.3845303169447</v>
      </c>
      <c r="AA113" s="19" t="str">
        <f aca="false">IF('Row Index'!AA53="","⏳",IF(INDEX('RAW DATA'!$O:$O,'Row Index'!AA53)="",IF(INDEX('RAW DATA'!$AB:$AB,'Row Index'!AA53)="",INDEX('RAW DATA'!$L:$L,'Row Index'!AA53),INDEX('RAW DATA'!$AB:$AB,'Row Index'!AA53)),INDEX('RAW DATA'!$O:$O,'Row Index'!AA53)))</f>
        <v>⏳</v>
      </c>
      <c r="AB113" s="17" t="n">
        <f aca="false">IF('Row Index'!AB53="","✗",IF(INDEX('RAW DATA'!$O:$O,'Row Index'!AB53)="",IF(INDEX('RAW DATA'!$AB:$AB,'Row Index'!AB53)="",INDEX('RAW DATA'!$L:$L,'Row Index'!AB53),INDEX('RAW DATA'!$AB:$AB,'Row Index'!AB53)),INDEX('RAW DATA'!$O:$O,'Row Index'!AB53)))</f>
        <v>48.5830185156482</v>
      </c>
      <c r="AC113" s="17" t="n">
        <f aca="false">IF('Row Index'!AC53="","✗",IF(INDEX('RAW DATA'!$O:$O,'Row Index'!AC53)="",IF(INDEX('RAW DATA'!$AB:$AB,'Row Index'!AC53)="",INDEX('RAW DATA'!$L:$L,'Row Index'!AC53),INDEX('RAW DATA'!$AB:$AB,'Row Index'!AC53)),INDEX('RAW DATA'!$O:$O,'Row Index'!AC53)))</f>
        <v>48.3092069690442</v>
      </c>
      <c r="AD113" s="17" t="n">
        <f aca="false">IF('Row Index'!AD53="","✗",IF(INDEX('RAW DATA'!$O:$O,'Row Index'!AD53)="",IF(INDEX('RAW DATA'!$AB:$AB,'Row Index'!AD53)="",INDEX('RAW DATA'!$L:$L,'Row Index'!AD53),INDEX('RAW DATA'!$AB:$AB,'Row Index'!AD53)),INDEX('RAW DATA'!$O:$O,'Row Index'!AD53)))</f>
        <v>50.306253221845</v>
      </c>
      <c r="AE113" s="17" t="n">
        <f aca="false">IF('Row Index'!AE53="","✗",IF(INDEX('RAW DATA'!$O:$O,'Row Index'!AE53)="",IF(INDEX('RAW DATA'!$AB:$AB,'Row Index'!AE53)="",INDEX('RAW DATA'!$L:$L,'Row Index'!AE53),INDEX('RAW DATA'!$AB:$AB,'Row Index'!AE53)),INDEX('RAW DATA'!$O:$O,'Row Index'!AE53)))</f>
        <v>52.3074118452767</v>
      </c>
      <c r="AF113" s="17" t="n">
        <f aca="false">IF('Row Index'!AF53="","✗",IF(INDEX('RAW DATA'!$O:$O,'Row Index'!AF53)="",IF(INDEX('RAW DATA'!$AB:$AB,'Row Index'!AF53)="",INDEX('RAW DATA'!$L:$L,'Row Index'!AF53),INDEX('RAW DATA'!$AB:$AB,'Row Index'!AF53)),INDEX('RAW DATA'!$O:$O,'Row Index'!AF53)))</f>
        <v>54.3402694682755</v>
      </c>
      <c r="AG113" s="17" t="n">
        <f aca="false">IF('Row Index'!AG53="","✗",IF(INDEX('RAW DATA'!$O:$O,'Row Index'!AG53)="",IF(INDEX('RAW DATA'!$AB:$AB,'Row Index'!AG53)="",INDEX('RAW DATA'!$L:$L,'Row Index'!AG53),INDEX('RAW DATA'!$AB:$AB,'Row Index'!AG53)),INDEX('RAW DATA'!$O:$O,'Row Index'!AG53)))</f>
        <v>54.5435110460114</v>
      </c>
      <c r="AH113" s="17" t="n">
        <f aca="false">IF('Row Index'!AH53="","✗",IF(INDEX('RAW DATA'!$O:$O,'Row Index'!AH53)="",IF(INDEX('RAW DATA'!$AB:$AB,'Row Index'!AH53)="",INDEX('RAW DATA'!$L:$L,'Row Index'!AH53),INDEX('RAW DATA'!$AB:$AB,'Row Index'!AH53)),INDEX('RAW DATA'!$O:$O,'Row Index'!AH53)))</f>
        <v>57.5424310013187</v>
      </c>
      <c r="AI113" s="17" t="n">
        <f aca="false">IF('Row Index'!AI53="","✗",IF(INDEX('RAW DATA'!$O:$O,'Row Index'!AI53)="",IF(INDEX('RAW DATA'!$AB:$AB,'Row Index'!AI53)="",INDEX('RAW DATA'!$L:$L,'Row Index'!AI53),INDEX('RAW DATA'!$AB:$AB,'Row Index'!AI53)),INDEX('RAW DATA'!$O:$O,'Row Index'!AI53)))</f>
        <v>58.7903000823985</v>
      </c>
      <c r="AJ113" s="17" t="n">
        <f aca="false">IF('Row Index'!AJ53="","✗",IF(INDEX('RAW DATA'!$O:$O,'Row Index'!AJ53)="",IF(INDEX('RAW DATA'!$AB:$AB,'Row Index'!AJ53)="",INDEX('RAW DATA'!$L:$L,'Row Index'!AJ53),INDEX('RAW DATA'!$AB:$AB,'Row Index'!AJ53)),INDEX('RAW DATA'!$O:$O,'Row Index'!AJ53)))</f>
        <v>61.2314673493744</v>
      </c>
      <c r="AK113" s="17" t="n">
        <f aca="false">IF('Row Index'!AK53="","✗",IF(INDEX('RAW DATA'!$O:$O,'Row Index'!AK53)="",IF(INDEX('RAW DATA'!$AB:$AB,'Row Index'!AK53)="",INDEX('RAW DATA'!$L:$L,'Row Index'!AK53),INDEX('RAW DATA'!$AB:$AB,'Row Index'!AK53)),INDEX('RAW DATA'!$O:$O,'Row Index'!AK53)))</f>
        <v>62.0391815855301</v>
      </c>
      <c r="AL113" s="17" t="n">
        <f aca="false">IF('Row Index'!AL53="","✗",IF(INDEX('RAW DATA'!$O:$O,'Row Index'!AL53)="",IF(INDEX('RAW DATA'!$AB:$AB,'Row Index'!AL53)="",INDEX('RAW DATA'!$L:$L,'Row Index'!AL53),INDEX('RAW DATA'!$AB:$AB,'Row Index'!AL53)),INDEX('RAW DATA'!$O:$O,'Row Index'!AL53)))</f>
        <v>64.5215049384274</v>
      </c>
      <c r="AM113" s="17" t="n">
        <f aca="false">IF('Row Index'!AM53="","✗",IF(INDEX('RAW DATA'!$O:$O,'Row Index'!AM53)="",IF(INDEX('RAW DATA'!$AB:$AB,'Row Index'!AM53)="",INDEX('RAW DATA'!$L:$L,'Row Index'!AM53),INDEX('RAW DATA'!$AB:$AB,'Row Index'!AM53)),INDEX('RAW DATA'!$O:$O,'Row Index'!AM53)))</f>
        <v>65.5592425981388</v>
      </c>
      <c r="AN113" s="17" t="n">
        <f aca="false">IF('Row Index'!AN53="","✗",IF(INDEX('RAW DATA'!$O:$O,'Row Index'!AN53)="",IF(INDEX('RAW DATA'!$AB:$AB,'Row Index'!AN53)="",INDEX('RAW DATA'!$L:$L,'Row Index'!AN53),INDEX('RAW DATA'!$AB:$AB,'Row Index'!AN53)),INDEX('RAW DATA'!$O:$O,'Row Index'!AN53)))</f>
        <v>65.1982142377278</v>
      </c>
      <c r="AO113" s="17" t="n">
        <f aca="false">IF('Row Index'!AO53="","✗",IF(INDEX('RAW DATA'!$O:$O,'Row Index'!AO53)="",IF(INDEX('RAW DATA'!$AB:$AB,'Row Index'!AO53)="",INDEX('RAW DATA'!$L:$L,'Row Index'!AO53),INDEX('RAW DATA'!$AB:$AB,'Row Index'!AO53)),INDEX('RAW DATA'!$O:$O,'Row Index'!AO53)))</f>
        <v>66.4814327072585</v>
      </c>
      <c r="AP113" s="17" t="n">
        <f aca="false">IF('Row Index'!AP53="","✗",IF(INDEX('RAW DATA'!$O:$O,'Row Index'!AP53)="",IF(INDEX('RAW DATA'!$AB:$AB,'Row Index'!AP53)="",INDEX('RAW DATA'!$L:$L,'Row Index'!AP53),INDEX('RAW DATA'!$AB:$AB,'Row Index'!AP53)),INDEX('RAW DATA'!$O:$O,'Row Index'!AP53)))</f>
        <v>67.4630690581645</v>
      </c>
      <c r="AQ113" s="17" t="n">
        <f aca="false">IF('Row Index'!AQ53="","✗",IF(INDEX('RAW DATA'!$O:$O,'Row Index'!AQ53)="",IF(INDEX('RAW DATA'!$AB:$AB,'Row Index'!AQ53)="",INDEX('RAW DATA'!$L:$L,'Row Index'!AQ53),INDEX('RAW DATA'!$AB:$AB,'Row Index'!AQ53)),INDEX('RAW DATA'!$O:$O,'Row Index'!AQ53)))</f>
        <v>67.6957189409503</v>
      </c>
    </row>
    <row r="114" customFormat="false" ht="15" hidden="false" customHeight="false" outlineLevel="0" collapsed="false">
      <c r="A114" s="32" t="s">
        <v>319</v>
      </c>
      <c r="B114" s="33" t="s">
        <v>248</v>
      </c>
      <c r="C114" s="17" t="n">
        <f aca="false">IF('Row Index'!C54="","✗",IF(INDEX('RAW DATA'!$O:$O,'Row Index'!C54)="",IF(INDEX('RAW DATA'!$AB:$AB,'Row Index'!C54)="",INDEX('RAW DATA'!$L:$L,'Row Index'!C54),INDEX('RAW DATA'!$AB:$AB,'Row Index'!C54)),INDEX('RAW DATA'!$O:$O,'Row Index'!C54)))</f>
        <v>40.6218889478339</v>
      </c>
      <c r="D114" s="17" t="n">
        <f aca="false">IF('Row Index'!D54="","✗",IF(INDEX('RAW DATA'!$O:$O,'Row Index'!D54)="",IF(INDEX('RAW DATA'!$AB:$AB,'Row Index'!D54)="",INDEX('RAW DATA'!$L:$L,'Row Index'!D54),INDEX('RAW DATA'!$AB:$AB,'Row Index'!D54)),INDEX('RAW DATA'!$O:$O,'Row Index'!D54)))</f>
        <v>36.5123540959115</v>
      </c>
      <c r="E114" s="17" t="n">
        <f aca="false">IF('Row Index'!E54="","✗",IF(INDEX('RAW DATA'!$O:$O,'Row Index'!E54)="",IF(INDEX('RAW DATA'!$AB:$AB,'Row Index'!E54)="",INDEX('RAW DATA'!$L:$L,'Row Index'!E54),INDEX('RAW DATA'!$AB:$AB,'Row Index'!E54)),INDEX('RAW DATA'!$O:$O,'Row Index'!E54)))</f>
        <v>42.2266204017575</v>
      </c>
      <c r="F114" s="17" t="n">
        <f aca="false">IF('Row Index'!F54="","✗",IF(INDEX('RAW DATA'!$O:$O,'Row Index'!F54)="",IF(INDEX('RAW DATA'!$AB:$AB,'Row Index'!F54)="",INDEX('RAW DATA'!$L:$L,'Row Index'!F54),INDEX('RAW DATA'!$AB:$AB,'Row Index'!F54)),INDEX('RAW DATA'!$O:$O,'Row Index'!F54)))</f>
        <v>34.4229651585413</v>
      </c>
      <c r="G114" s="26" t="str">
        <f aca="false">IF('Row Index'!G54="","✗",IF(INDEX('RAW DATA'!$O:$O,'Row Index'!G54)="",IF(INDEX('RAW DATA'!$AB:$AB,'Row Index'!G54)="",INDEX('RAW DATA'!$L:$L,'Row Index'!G54),INDEX('RAW DATA'!$AB:$AB,'Row Index'!G54)),INDEX('RAW DATA'!$O:$O,'Row Index'!G54)))</f>
        <v>✗</v>
      </c>
      <c r="H114" s="17" t="n">
        <f aca="false">IF('Row Index'!H54="","✗",IF(INDEX('RAW DATA'!$O:$O,'Row Index'!H54)="",IF(INDEX('RAW DATA'!$AB:$AB,'Row Index'!H54)="",INDEX('RAW DATA'!$L:$L,'Row Index'!H54),INDEX('RAW DATA'!$AB:$AB,'Row Index'!H54)),INDEX('RAW DATA'!$O:$O,'Row Index'!H54)))</f>
        <v>34.5586527000225</v>
      </c>
      <c r="I114" s="17" t="n">
        <f aca="false">IF('Row Index'!I54="","✗",IF(INDEX('RAW DATA'!$O:$O,'Row Index'!I54)="",IF(INDEX('RAW DATA'!$AB:$AB,'Row Index'!I54)="",INDEX('RAW DATA'!$L:$L,'Row Index'!I54),INDEX('RAW DATA'!$AB:$AB,'Row Index'!I54)),INDEX('RAW DATA'!$O:$O,'Row Index'!I54)))</f>
        <v>41.1336734482831</v>
      </c>
      <c r="J114" s="17" t="n">
        <f aca="false">IF('Row Index'!J54="","✗",IF(INDEX('RAW DATA'!$O:$O,'Row Index'!J54)="",IF(INDEX('RAW DATA'!$AB:$AB,'Row Index'!J54)="",INDEX('RAW DATA'!$L:$L,'Row Index'!J54),INDEX('RAW DATA'!$AB:$AB,'Row Index'!J54)),INDEX('RAW DATA'!$O:$O,'Row Index'!J54)))</f>
        <v>36.3690812426794</v>
      </c>
      <c r="K114" s="29" t="n">
        <f aca="false">IF('Row Index'!K54="","✗",IF(INDEX('RAW DATA'!$O:$O,'Row Index'!K54)="",IF(INDEX('RAW DATA'!$AB:$AB,'Row Index'!K54)="",INDEX('RAW DATA'!$L:$L,'Row Index'!K54),INDEX('RAW DATA'!$AB:$AB,'Row Index'!K54)),INDEX('RAW DATA'!$O:$O,'Row Index'!K54)))</f>
        <v>40.8982065625093</v>
      </c>
      <c r="L114" s="17" t="n">
        <f aca="false">IF('Row Index'!L54="","✗",IF(INDEX('RAW DATA'!$O:$O,'Row Index'!L54)="",IF(INDEX('RAW DATA'!$AB:$AB,'Row Index'!L54)="",INDEX('RAW DATA'!$L:$L,'Row Index'!L54),INDEX('RAW DATA'!$AB:$AB,'Row Index'!L54)),INDEX('RAW DATA'!$O:$O,'Row Index'!L54)))</f>
        <v>37.2052565780254</v>
      </c>
      <c r="M114" s="17" t="n">
        <f aca="false">IF('Row Index'!M54="","✗",IF(INDEX('RAW DATA'!$O:$O,'Row Index'!M54)="",IF(INDEX('RAW DATA'!$AB:$AB,'Row Index'!M54)="",INDEX('RAW DATA'!$L:$L,'Row Index'!M54),INDEX('RAW DATA'!$AB:$AB,'Row Index'!M54)),INDEX('RAW DATA'!$O:$O,'Row Index'!M54)))</f>
        <v>42.0600858050638</v>
      </c>
      <c r="N114" s="17" t="n">
        <f aca="false">IF('Row Index'!N54="","✗",IF(INDEX('RAW DATA'!$O:$O,'Row Index'!N54)="",IF(INDEX('RAW DATA'!$AB:$AB,'Row Index'!N54)="",INDEX('RAW DATA'!$L:$L,'Row Index'!N54),INDEX('RAW DATA'!$AB:$AB,'Row Index'!N54)),INDEX('RAW DATA'!$O:$O,'Row Index'!N54)))</f>
        <v>40.2746731799103</v>
      </c>
      <c r="O114" s="17" t="n">
        <f aca="false">IF('Row Index'!O54="","✗",IF(INDEX('RAW DATA'!$O:$O,'Row Index'!O54)="",IF(INDEX('RAW DATA'!$AB:$AB,'Row Index'!O54)="",INDEX('RAW DATA'!$L:$L,'Row Index'!O54),INDEX('RAW DATA'!$AB:$AB,'Row Index'!O54)),INDEX('RAW DATA'!$O:$O,'Row Index'!O54)))</f>
        <v>40.2721266199945</v>
      </c>
      <c r="P114" s="17" t="n">
        <f aca="false">IF('Row Index'!P54="","✗",IF(INDEX('RAW DATA'!$O:$O,'Row Index'!P54)="",IF(INDEX('RAW DATA'!$AB:$AB,'Row Index'!P54)="",INDEX('RAW DATA'!$L:$L,'Row Index'!P54),INDEX('RAW DATA'!$AB:$AB,'Row Index'!P54)),INDEX('RAW DATA'!$O:$O,'Row Index'!P54)))</f>
        <v>39.8277457930738</v>
      </c>
      <c r="Q114" s="17" t="n">
        <f aca="false">IF('Row Index'!Q54="","✗",IF(INDEX('RAW DATA'!$O:$O,'Row Index'!Q54)="",IF(INDEX('RAW DATA'!$AB:$AB,'Row Index'!Q54)="",INDEX('RAW DATA'!$L:$L,'Row Index'!Q54),INDEX('RAW DATA'!$AB:$AB,'Row Index'!Q54)),INDEX('RAW DATA'!$O:$O,'Row Index'!Q54)))</f>
        <v>40.898486950814</v>
      </c>
      <c r="R114" s="17" t="n">
        <f aca="false">IF('Row Index'!R54="","✗",IF(INDEX('RAW DATA'!$O:$O,'Row Index'!R54)="",IF(INDEX('RAW DATA'!$AB:$AB,'Row Index'!R54)="",INDEX('RAW DATA'!$L:$L,'Row Index'!R54),INDEX('RAW DATA'!$AB:$AB,'Row Index'!R54)),INDEX('RAW DATA'!$O:$O,'Row Index'!R54)))</f>
        <v>42.191620008033</v>
      </c>
      <c r="S114" s="17" t="n">
        <f aca="false">IF('Row Index'!S54="","✗",IF(INDEX('RAW DATA'!$O:$O,'Row Index'!S54)="",IF(INDEX('RAW DATA'!$AB:$AB,'Row Index'!S54)="",INDEX('RAW DATA'!$L:$L,'Row Index'!S54),INDEX('RAW DATA'!$AB:$AB,'Row Index'!S54)),INDEX('RAW DATA'!$O:$O,'Row Index'!S54)))</f>
        <v>42.609662497523</v>
      </c>
      <c r="T114" s="17" t="n">
        <f aca="false">IF('Row Index'!T54="","✗",IF(INDEX('RAW DATA'!$O:$O,'Row Index'!T54)="",IF(INDEX('RAW DATA'!$AB:$AB,'Row Index'!T54)="",INDEX('RAW DATA'!$L:$L,'Row Index'!T54),INDEX('RAW DATA'!$AB:$AB,'Row Index'!T54)),INDEX('RAW DATA'!$O:$O,'Row Index'!T54)))</f>
        <v>41.3904875299112</v>
      </c>
      <c r="U114" s="17" t="n">
        <f aca="false">IF('Row Index'!U54="","✗",IF(INDEX('RAW DATA'!$O:$O,'Row Index'!U54)="",IF(INDEX('RAW DATA'!$AB:$AB,'Row Index'!U54)="",INDEX('RAW DATA'!$L:$L,'Row Index'!U54),INDEX('RAW DATA'!$AB:$AB,'Row Index'!U54)),INDEX('RAW DATA'!$O:$O,'Row Index'!U54)))</f>
        <v>43.7218084724701</v>
      </c>
      <c r="V114" s="17" t="n">
        <f aca="false">IF('Row Index'!V54="","✗",IF(INDEX('RAW DATA'!$O:$O,'Row Index'!V54)="",IF(INDEX('RAW DATA'!$AB:$AB,'Row Index'!V54)="",INDEX('RAW DATA'!$L:$L,'Row Index'!V54),INDEX('RAW DATA'!$AB:$AB,'Row Index'!V54)),INDEX('RAW DATA'!$O:$O,'Row Index'!V54)))</f>
        <v>44.7187487047004</v>
      </c>
      <c r="W114" s="17" t="n">
        <f aca="false">IF('Row Index'!W54="","✗",IF(INDEX('RAW DATA'!$O:$O,'Row Index'!W54)="",IF(INDEX('RAW DATA'!$AB:$AB,'Row Index'!W54)="",INDEX('RAW DATA'!$L:$L,'Row Index'!W54),INDEX('RAW DATA'!$AB:$AB,'Row Index'!W54)),INDEX('RAW DATA'!$O:$O,'Row Index'!W54)))</f>
        <v>43.9157492365398</v>
      </c>
      <c r="X114" s="29" t="n">
        <f aca="false">IF('Row Index'!X54="","✗",IF(INDEX('RAW DATA'!$O:$O,'Row Index'!X54)="",IF(INDEX('RAW DATA'!$AB:$AB,'Row Index'!X54)="",INDEX('RAW DATA'!$L:$L,'Row Index'!X54),INDEX('RAW DATA'!$AB:$AB,'Row Index'!X54)),INDEX('RAW DATA'!$O:$O,'Row Index'!X54)))</f>
        <v>43.7883033901637</v>
      </c>
      <c r="Y114" s="17" t="n">
        <f aca="false">IF('Row Index'!Y54="","✗",IF(INDEX('RAW DATA'!$O:$O,'Row Index'!Y54)="",IF(INDEX('RAW DATA'!$AB:$AB,'Row Index'!Y54)="",INDEX('RAW DATA'!$L:$L,'Row Index'!Y54),INDEX('RAW DATA'!$AB:$AB,'Row Index'!Y54)),INDEX('RAW DATA'!$O:$O,'Row Index'!Y54)))</f>
        <v>45.0551055272197</v>
      </c>
      <c r="Z114" s="18" t="n">
        <f aca="false">IF('Row Index'!Z54="","✗",IF(INDEX('RAW DATA'!$O:$O,'Row Index'!Z54)="",IF(INDEX('RAW DATA'!$AB:$AB,'Row Index'!Z54)="",INDEX('RAW DATA'!$L:$L,'Row Index'!Z54),INDEX('RAW DATA'!$AB:$AB,'Row Index'!Z54)),INDEX('RAW DATA'!$O:$O,'Row Index'!Z54)))</f>
        <v>46.5288003875065</v>
      </c>
      <c r="AA114" s="19" t="str">
        <f aca="false">IF('Row Index'!AA54="","⏳",IF(INDEX('RAW DATA'!$O:$O,'Row Index'!AA54)="",IF(INDEX('RAW DATA'!$AB:$AB,'Row Index'!AA54)="",INDEX('RAW DATA'!$L:$L,'Row Index'!AA54),INDEX('RAW DATA'!$AB:$AB,'Row Index'!AA54)),INDEX('RAW DATA'!$O:$O,'Row Index'!AA54)))</f>
        <v>⏳</v>
      </c>
      <c r="AB114" s="17" t="n">
        <f aca="false">IF('Row Index'!AB54="","✗",IF(INDEX('RAW DATA'!$O:$O,'Row Index'!AB54)="",IF(INDEX('RAW DATA'!$AB:$AB,'Row Index'!AB54)="",INDEX('RAW DATA'!$L:$L,'Row Index'!AB54),INDEX('RAW DATA'!$AB:$AB,'Row Index'!AB54)),INDEX('RAW DATA'!$O:$O,'Row Index'!AB54)))</f>
        <v>47.0156468209692</v>
      </c>
      <c r="AC114" s="17" t="n">
        <f aca="false">IF('Row Index'!AC54="","✗",IF(INDEX('RAW DATA'!$O:$O,'Row Index'!AC54)="",IF(INDEX('RAW DATA'!$AB:$AB,'Row Index'!AC54)="",INDEX('RAW DATA'!$L:$L,'Row Index'!AC54),INDEX('RAW DATA'!$AB:$AB,'Row Index'!AC54)),INDEX('RAW DATA'!$O:$O,'Row Index'!AC54)))</f>
        <v>45.3284667437634</v>
      </c>
      <c r="AD114" s="17" t="n">
        <f aca="false">IF('Row Index'!AD54="","✗",IF(INDEX('RAW DATA'!$O:$O,'Row Index'!AD54)="",IF(INDEX('RAW DATA'!$AB:$AB,'Row Index'!AD54)="",INDEX('RAW DATA'!$L:$L,'Row Index'!AD54),INDEX('RAW DATA'!$AB:$AB,'Row Index'!AD54)),INDEX('RAW DATA'!$O:$O,'Row Index'!AD54)))</f>
        <v>48.7900231580082</v>
      </c>
      <c r="AE114" s="17" t="n">
        <f aca="false">IF('Row Index'!AE54="","✗",IF(INDEX('RAW DATA'!$O:$O,'Row Index'!AE54)="",IF(INDEX('RAW DATA'!$AB:$AB,'Row Index'!AE54)="",INDEX('RAW DATA'!$L:$L,'Row Index'!AE54),INDEX('RAW DATA'!$AB:$AB,'Row Index'!AE54)),INDEX('RAW DATA'!$O:$O,'Row Index'!AE54)))</f>
        <v>49.0574405772253</v>
      </c>
      <c r="AF114" s="17" t="n">
        <f aca="false">IF('Row Index'!AF54="","✗",IF(INDEX('RAW DATA'!$O:$O,'Row Index'!AF54)="",IF(INDEX('RAW DATA'!$AB:$AB,'Row Index'!AF54)="",INDEX('RAW DATA'!$L:$L,'Row Index'!AF54),INDEX('RAW DATA'!$AB:$AB,'Row Index'!AF54)),INDEX('RAW DATA'!$O:$O,'Row Index'!AF54)))</f>
        <v>52.5684857408553</v>
      </c>
      <c r="AG114" s="17" t="n">
        <f aca="false">IF('Row Index'!AG54="","✗",IF(INDEX('RAW DATA'!$O:$O,'Row Index'!AG54)="",IF(INDEX('RAW DATA'!$AB:$AB,'Row Index'!AG54)="",INDEX('RAW DATA'!$L:$L,'Row Index'!AG54),INDEX('RAW DATA'!$AB:$AB,'Row Index'!AG54)),INDEX('RAW DATA'!$O:$O,'Row Index'!AG54)))</f>
        <v>51.5434968206749</v>
      </c>
      <c r="AH114" s="17" t="n">
        <f aca="false">IF('Row Index'!AH54="","✗",IF(INDEX('RAW DATA'!$O:$O,'Row Index'!AH54)="",IF(INDEX('RAW DATA'!$AB:$AB,'Row Index'!AH54)="",INDEX('RAW DATA'!$L:$L,'Row Index'!AH54),INDEX('RAW DATA'!$AB:$AB,'Row Index'!AH54)),INDEX('RAW DATA'!$O:$O,'Row Index'!AH54)))</f>
        <v>54.3475711656021</v>
      </c>
      <c r="AI114" s="17" t="n">
        <f aca="false">IF('Row Index'!AI54="","✗",IF(INDEX('RAW DATA'!$O:$O,'Row Index'!AI54)="",IF(INDEX('RAW DATA'!$AB:$AB,'Row Index'!AI54)="",INDEX('RAW DATA'!$L:$L,'Row Index'!AI54),INDEX('RAW DATA'!$AB:$AB,'Row Index'!AI54)),INDEX('RAW DATA'!$O:$O,'Row Index'!AI54)))</f>
        <v>56.7149741701214</v>
      </c>
      <c r="AJ114" s="17" t="n">
        <f aca="false">IF('Row Index'!AJ54="","✗",IF(INDEX('RAW DATA'!$O:$O,'Row Index'!AJ54)="",IF(INDEX('RAW DATA'!$AB:$AB,'Row Index'!AJ54)="",INDEX('RAW DATA'!$L:$L,'Row Index'!AJ54),INDEX('RAW DATA'!$AB:$AB,'Row Index'!AJ54)),INDEX('RAW DATA'!$O:$O,'Row Index'!AJ54)))</f>
        <v>58.8842190386052</v>
      </c>
      <c r="AK114" s="17" t="n">
        <f aca="false">IF('Row Index'!AK54="","✗",IF(INDEX('RAW DATA'!$O:$O,'Row Index'!AK54)="",IF(INDEX('RAW DATA'!$AB:$AB,'Row Index'!AK54)="",INDEX('RAW DATA'!$L:$L,'Row Index'!AK54),INDEX('RAW DATA'!$AB:$AB,'Row Index'!AK54)),INDEX('RAW DATA'!$O:$O,'Row Index'!AK54)))</f>
        <v>60.4945397012492</v>
      </c>
      <c r="AL114" s="17" t="n">
        <f aca="false">IF('Row Index'!AL54="","✗",IF(INDEX('RAW DATA'!$O:$O,'Row Index'!AL54)="",IF(INDEX('RAW DATA'!$AB:$AB,'Row Index'!AL54)="",INDEX('RAW DATA'!$L:$L,'Row Index'!AL54),INDEX('RAW DATA'!$AB:$AB,'Row Index'!AL54)),INDEX('RAW DATA'!$O:$O,'Row Index'!AL54)))</f>
        <v>62.908554203123</v>
      </c>
      <c r="AM114" s="17" t="n">
        <f aca="false">IF('Row Index'!AM54="","✗",IF(INDEX('RAW DATA'!$O:$O,'Row Index'!AM54)="",IF(INDEX('RAW DATA'!$AB:$AB,'Row Index'!AM54)="",INDEX('RAW DATA'!$L:$L,'Row Index'!AM54),INDEX('RAW DATA'!$AB:$AB,'Row Index'!AM54)),INDEX('RAW DATA'!$O:$O,'Row Index'!AM54)))</f>
        <v>64.2356708368927</v>
      </c>
      <c r="AN114" s="17" t="n">
        <f aca="false">IF('Row Index'!AN54="","✗",IF(INDEX('RAW DATA'!$O:$O,'Row Index'!AN54)="",IF(INDEX('RAW DATA'!$AB:$AB,'Row Index'!AN54)="",INDEX('RAW DATA'!$L:$L,'Row Index'!AN54),INDEX('RAW DATA'!$AB:$AB,'Row Index'!AN54)),INDEX('RAW DATA'!$O:$O,'Row Index'!AN54)))</f>
        <v>64.5096663635261</v>
      </c>
      <c r="AO114" s="17" t="n">
        <f aca="false">IF('Row Index'!AO54="","✗",IF(INDEX('RAW DATA'!$O:$O,'Row Index'!AO54)="",IF(INDEX('RAW DATA'!$AB:$AB,'Row Index'!AO54)="",INDEX('RAW DATA'!$L:$L,'Row Index'!AO54),INDEX('RAW DATA'!$AB:$AB,'Row Index'!AO54)),INDEX('RAW DATA'!$O:$O,'Row Index'!AO54)))</f>
        <v>65.8496309827192</v>
      </c>
      <c r="AP114" s="17" t="n">
        <f aca="false">IF('Row Index'!AP54="","✗",IF(INDEX('RAW DATA'!$O:$O,'Row Index'!AP54)="",IF(INDEX('RAW DATA'!$AB:$AB,'Row Index'!AP54)="",INDEX('RAW DATA'!$L:$L,'Row Index'!AP54),INDEX('RAW DATA'!$AB:$AB,'Row Index'!AP54)),INDEX('RAW DATA'!$O:$O,'Row Index'!AP54)))</f>
        <v>67.1278002089774</v>
      </c>
      <c r="AQ114" s="17" t="n">
        <f aca="false">IF('Row Index'!AQ54="","✗",IF(INDEX('RAW DATA'!$O:$O,'Row Index'!AQ54)="",IF(INDEX('RAW DATA'!$AB:$AB,'Row Index'!AQ54)="",INDEX('RAW DATA'!$L:$L,'Row Index'!AQ54),INDEX('RAW DATA'!$AB:$AB,'Row Index'!AQ54)),INDEX('RAW DATA'!$O:$O,'Row Index'!AQ54)))</f>
        <v>66.9104876528996</v>
      </c>
    </row>
    <row r="117" customFormat="false" ht="15" hidden="false" customHeight="false" outlineLevel="0" collapsed="false">
      <c r="A117" s="3" t="s">
        <v>5408</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row>
    <row r="118" customFormat="false" ht="23.85" hidden="false" customHeight="false" outlineLevel="0" collapsed="false">
      <c r="A118" s="9" t="s">
        <v>5404</v>
      </c>
      <c r="B118" s="9" t="s">
        <v>153</v>
      </c>
      <c r="C118" s="9" t="s">
        <v>147</v>
      </c>
      <c r="D118" s="9" t="s">
        <v>365</v>
      </c>
      <c r="E118" s="9" t="s">
        <v>497</v>
      </c>
      <c r="F118" s="9" t="s">
        <v>628</v>
      </c>
      <c r="G118" s="9" t="s">
        <v>763</v>
      </c>
      <c r="H118" s="9" t="s">
        <v>902</v>
      </c>
      <c r="I118" s="9" t="s">
        <v>1037</v>
      </c>
      <c r="J118" s="9" t="s">
        <v>1143</v>
      </c>
      <c r="K118" s="9" t="s">
        <v>1275</v>
      </c>
      <c r="L118" s="9" t="s">
        <v>1411</v>
      </c>
      <c r="M118" s="9" t="s">
        <v>1628</v>
      </c>
      <c r="N118" s="9" t="s">
        <v>1760</v>
      </c>
      <c r="O118" s="9" t="s">
        <v>1895</v>
      </c>
      <c r="P118" s="9" t="s">
        <v>2027</v>
      </c>
      <c r="Q118" s="9" t="s">
        <v>2154</v>
      </c>
      <c r="R118" s="9" t="s">
        <v>2285</v>
      </c>
      <c r="S118" s="9" t="s">
        <v>2413</v>
      </c>
      <c r="T118" s="9" t="s">
        <v>2544</v>
      </c>
      <c r="U118" s="9" t="s">
        <v>2676</v>
      </c>
      <c r="V118" s="9" t="s">
        <v>2806</v>
      </c>
      <c r="W118" s="9" t="s">
        <v>2933</v>
      </c>
      <c r="X118" s="9" t="s">
        <v>3066</v>
      </c>
      <c r="Y118" s="9" t="s">
        <v>3201</v>
      </c>
      <c r="Z118" s="9" t="s">
        <v>3330</v>
      </c>
      <c r="AA118" s="9" t="s">
        <v>5405</v>
      </c>
      <c r="AB118" s="9" t="s">
        <v>3465</v>
      </c>
      <c r="AC118" s="9" t="s">
        <v>3592</v>
      </c>
      <c r="AD118" s="9" t="s">
        <v>3719</v>
      </c>
      <c r="AE118" s="9" t="s">
        <v>3846</v>
      </c>
      <c r="AF118" s="9" t="s">
        <v>3975</v>
      </c>
      <c r="AG118" s="9" t="s">
        <v>4103</v>
      </c>
      <c r="AH118" s="9" t="s">
        <v>5406</v>
      </c>
      <c r="AI118" s="9" t="s">
        <v>4360</v>
      </c>
      <c r="AJ118" s="9" t="s">
        <v>4488</v>
      </c>
      <c r="AK118" s="9" t="s">
        <v>4617</v>
      </c>
      <c r="AL118" s="9" t="s">
        <v>4746</v>
      </c>
      <c r="AM118" s="9" t="s">
        <v>4855</v>
      </c>
      <c r="AN118" s="9" t="s">
        <v>4963</v>
      </c>
      <c r="AO118" s="9" t="s">
        <v>5072</v>
      </c>
      <c r="AP118" s="9" t="s">
        <v>5184</v>
      </c>
      <c r="AQ118" s="9" t="s">
        <v>5293</v>
      </c>
    </row>
    <row r="119" customFormat="false" ht="15" hidden="false" customHeight="false" outlineLevel="0" collapsed="false">
      <c r="A119" s="15" t="s">
        <v>151</v>
      </c>
      <c r="B119" s="16" t="s">
        <v>153</v>
      </c>
      <c r="C119" s="29" t="n">
        <f aca="false">IF('Row Index'!C5="","✗",IF(INDEX('RAW DATA'!$P:$P,'Row Index'!C5)="",IF(INDEX('RAW DATA'!$AC:$AC,'Row Index'!C5)="",INDEX('RAW DATA'!$L:$L,'Row Index'!C5),INDEX('RAW DATA'!$AC:$AC,'Row Index'!C5)),INDEX('RAW DATA'!$P:$P,'Row Index'!C5)))</f>
        <v>50.3926026330074</v>
      </c>
      <c r="D119" s="17" t="n">
        <f aca="false">IF('Row Index'!D5="","✗",IF(INDEX('RAW DATA'!$P:$P,'Row Index'!D5)="",IF(INDEX('RAW DATA'!$AC:$AC,'Row Index'!D5)="",INDEX('RAW DATA'!$L:$L,'Row Index'!D5),INDEX('RAW DATA'!$AC:$AC,'Row Index'!D5)),INDEX('RAW DATA'!$P:$P,'Row Index'!D5)))</f>
        <v>43.8330411927239</v>
      </c>
      <c r="E119" s="17" t="n">
        <f aca="false">IF('Row Index'!E5="","✗",IF(INDEX('RAW DATA'!$P:$P,'Row Index'!E5)="",IF(INDEX('RAW DATA'!$AC:$AC,'Row Index'!E5)="",INDEX('RAW DATA'!$L:$L,'Row Index'!E5),INDEX('RAW DATA'!$AC:$AC,'Row Index'!E5)),INDEX('RAW DATA'!$P:$P,'Row Index'!E5)))</f>
        <v>51.7059102085317</v>
      </c>
      <c r="F119" s="17" t="n">
        <f aca="false">IF('Row Index'!F5="","✗",IF(INDEX('RAW DATA'!$P:$P,'Row Index'!F5)="",IF(INDEX('RAW DATA'!$AC:$AC,'Row Index'!F5)="",INDEX('RAW DATA'!$L:$L,'Row Index'!F5),INDEX('RAW DATA'!$AC:$AC,'Row Index'!F5)),INDEX('RAW DATA'!$P:$P,'Row Index'!F5)))</f>
        <v>43.7499726211189</v>
      </c>
      <c r="G119" s="17" t="n">
        <f aca="false">IF('Row Index'!G5="","✗",IF(INDEX('RAW DATA'!$P:$P,'Row Index'!G5)="",IF(INDEX('RAW DATA'!$AC:$AC,'Row Index'!G5)="",INDEX('RAW DATA'!$L:$L,'Row Index'!G5),INDEX('RAW DATA'!$AC:$AC,'Row Index'!G5)),INDEX('RAW DATA'!$P:$P,'Row Index'!G5)))</f>
        <v>53.8246074632063</v>
      </c>
      <c r="H119" s="17" t="n">
        <f aca="false">IF('Row Index'!H5="","✗",IF(INDEX('RAW DATA'!$P:$P,'Row Index'!H5)="",IF(INDEX('RAW DATA'!$AC:$AC,'Row Index'!H5)="",INDEX('RAW DATA'!$L:$L,'Row Index'!H5),INDEX('RAW DATA'!$AC:$AC,'Row Index'!H5)),INDEX('RAW DATA'!$P:$P,'Row Index'!H5)))</f>
        <v>52.2368742809303</v>
      </c>
      <c r="I119" s="17" t="n">
        <f aca="false">IF('Row Index'!I5="","✗",IF(INDEX('RAW DATA'!$P:$P,'Row Index'!I5)="",IF(INDEX('RAW DATA'!$AC:$AC,'Row Index'!I5)="",INDEX('RAW DATA'!$L:$L,'Row Index'!I5),INDEX('RAW DATA'!$AC:$AC,'Row Index'!I5)),INDEX('RAW DATA'!$P:$P,'Row Index'!I5)))</f>
        <v>53.009177455959</v>
      </c>
      <c r="J119" s="17" t="n">
        <f aca="false">IF('Row Index'!J5="","✗",IF(INDEX('RAW DATA'!$P:$P,'Row Index'!J5)="",IF(INDEX('RAW DATA'!$AC:$AC,'Row Index'!J5)="",INDEX('RAW DATA'!$L:$L,'Row Index'!J5),INDEX('RAW DATA'!$AC:$AC,'Row Index'!J5)),INDEX('RAW DATA'!$P:$P,'Row Index'!J5)))</f>
        <v>53.4569529304029</v>
      </c>
      <c r="K119" s="17" t="n">
        <f aca="false">IF('Row Index'!K5="","✗",IF(INDEX('RAW DATA'!$P:$P,'Row Index'!K5)="",IF(INDEX('RAW DATA'!$AC:$AC,'Row Index'!K5)="",INDEX('RAW DATA'!$L:$L,'Row Index'!K5),INDEX('RAW DATA'!$AC:$AC,'Row Index'!K5)),INDEX('RAW DATA'!$P:$P,'Row Index'!K5)))</f>
        <v>61.9382617599086</v>
      </c>
      <c r="L119" s="17" t="n">
        <f aca="false">IF('Row Index'!L5="","✗",IF(INDEX('RAW DATA'!$P:$P,'Row Index'!L5)="",IF(INDEX('RAW DATA'!$AC:$AC,'Row Index'!L5)="",INDEX('RAW DATA'!$L:$L,'Row Index'!L5),INDEX('RAW DATA'!$AC:$AC,'Row Index'!L5)),INDEX('RAW DATA'!$P:$P,'Row Index'!L5)))</f>
        <v>58.0646092169213</v>
      </c>
      <c r="M119" s="29" t="n">
        <f aca="false">IF('Row Index'!M5="","✗",IF(INDEX('RAW DATA'!$P:$P,'Row Index'!M5)="",IF(INDEX('RAW DATA'!$AC:$AC,'Row Index'!M5)="",INDEX('RAW DATA'!$L:$L,'Row Index'!M5),INDEX('RAW DATA'!$AC:$AC,'Row Index'!M5)),INDEX('RAW DATA'!$P:$P,'Row Index'!M5)))</f>
        <v>59.6813116184759</v>
      </c>
      <c r="N119" s="17" t="n">
        <f aca="false">IF('Row Index'!N5="","✗",IF(INDEX('RAW DATA'!$P:$P,'Row Index'!N5)="",IF(INDEX('RAW DATA'!$AC:$AC,'Row Index'!N5)="",INDEX('RAW DATA'!$L:$L,'Row Index'!N5),INDEX('RAW DATA'!$AC:$AC,'Row Index'!N5)),INDEX('RAW DATA'!$P:$P,'Row Index'!N5)))</f>
        <v>60.8402883977196</v>
      </c>
      <c r="O119" s="17" t="n">
        <f aca="false">IF('Row Index'!O5="","✗",IF(INDEX('RAW DATA'!$P:$P,'Row Index'!O5)="",IF(INDEX('RAW DATA'!$AC:$AC,'Row Index'!O5)="",INDEX('RAW DATA'!$L:$L,'Row Index'!O5),INDEX('RAW DATA'!$AC:$AC,'Row Index'!O5)),INDEX('RAW DATA'!$P:$P,'Row Index'!O5)))</f>
        <v>61.9627789016319</v>
      </c>
      <c r="P119" s="17" t="n">
        <f aca="false">IF('Row Index'!P5="","✗",IF(INDEX('RAW DATA'!$P:$P,'Row Index'!P5)="",IF(INDEX('RAW DATA'!$AC:$AC,'Row Index'!P5)="",INDEX('RAW DATA'!$L:$L,'Row Index'!P5),INDEX('RAW DATA'!$AC:$AC,'Row Index'!P5)),INDEX('RAW DATA'!$P:$P,'Row Index'!P5)))</f>
        <v>63.6634463847464</v>
      </c>
      <c r="Q119" s="17" t="n">
        <f aca="false">IF('Row Index'!Q5="","✗",IF(INDEX('RAW DATA'!$P:$P,'Row Index'!Q5)="",IF(INDEX('RAW DATA'!$AC:$AC,'Row Index'!Q5)="",INDEX('RAW DATA'!$L:$L,'Row Index'!Q5),INDEX('RAW DATA'!$AC:$AC,'Row Index'!Q5)),INDEX('RAW DATA'!$P:$P,'Row Index'!Q5)))</f>
        <v>63.5137053810724</v>
      </c>
      <c r="R119" s="17" t="n">
        <f aca="false">IF('Row Index'!R5="","✗",IF(INDEX('RAW DATA'!$P:$P,'Row Index'!R5)="",IF(INDEX('RAW DATA'!$AC:$AC,'Row Index'!R5)="",INDEX('RAW DATA'!$L:$L,'Row Index'!R5),INDEX('RAW DATA'!$AC:$AC,'Row Index'!R5)),INDEX('RAW DATA'!$P:$P,'Row Index'!R5)))</f>
        <v>60.3536277269174</v>
      </c>
      <c r="S119" s="17" t="n">
        <f aca="false">IF('Row Index'!S5="","✗",IF(INDEX('RAW DATA'!$P:$P,'Row Index'!S5)="",IF(INDEX('RAW DATA'!$AC:$AC,'Row Index'!S5)="",INDEX('RAW DATA'!$L:$L,'Row Index'!S5),INDEX('RAW DATA'!$AC:$AC,'Row Index'!S5)),INDEX('RAW DATA'!$P:$P,'Row Index'!S5)))</f>
        <v>64.9892336322415</v>
      </c>
      <c r="T119" s="17" t="n">
        <f aca="false">IF('Row Index'!T5="","✗",IF(INDEX('RAW DATA'!$P:$P,'Row Index'!T5)="",IF(INDEX('RAW DATA'!$AC:$AC,'Row Index'!T5)="",INDEX('RAW DATA'!$L:$L,'Row Index'!T5),INDEX('RAW DATA'!$AC:$AC,'Row Index'!T5)),INDEX('RAW DATA'!$P:$P,'Row Index'!T5)))</f>
        <v>60.4877296554428</v>
      </c>
      <c r="U119" s="17" t="n">
        <f aca="false">IF('Row Index'!U5="","✗",IF(INDEX('RAW DATA'!$P:$P,'Row Index'!U5)="",IF(INDEX('RAW DATA'!$AC:$AC,'Row Index'!U5)="",INDEX('RAW DATA'!$L:$L,'Row Index'!U5),INDEX('RAW DATA'!$AC:$AC,'Row Index'!U5)),INDEX('RAW DATA'!$P:$P,'Row Index'!U5)))</f>
        <v>63.6068540274379</v>
      </c>
      <c r="V119" s="17" t="n">
        <f aca="false">IF('Row Index'!V5="","✗",IF(INDEX('RAW DATA'!$P:$P,'Row Index'!V5)="",IF(INDEX('RAW DATA'!$AC:$AC,'Row Index'!V5)="",INDEX('RAW DATA'!$L:$L,'Row Index'!V5),INDEX('RAW DATA'!$AC:$AC,'Row Index'!V5)),INDEX('RAW DATA'!$P:$P,'Row Index'!V5)))</f>
        <v>65.689745925657</v>
      </c>
      <c r="W119" s="17" t="n">
        <f aca="false">IF('Row Index'!W5="","✗",IF(INDEX('RAW DATA'!$P:$P,'Row Index'!W5)="",IF(INDEX('RAW DATA'!$AC:$AC,'Row Index'!W5)="",INDEX('RAW DATA'!$L:$L,'Row Index'!W5),INDEX('RAW DATA'!$AC:$AC,'Row Index'!W5)),INDEX('RAW DATA'!$P:$P,'Row Index'!W5)))</f>
        <v>61.6112285384022</v>
      </c>
      <c r="X119" s="17" t="n">
        <f aca="false">IF('Row Index'!X5="","✗",IF(INDEX('RAW DATA'!$P:$P,'Row Index'!X5)="",IF(INDEX('RAW DATA'!$AC:$AC,'Row Index'!X5)="",INDEX('RAW DATA'!$L:$L,'Row Index'!X5),INDEX('RAW DATA'!$AC:$AC,'Row Index'!X5)),INDEX('RAW DATA'!$P:$P,'Row Index'!X5)))</f>
        <v>65.935474148865</v>
      </c>
      <c r="Y119" s="17" t="n">
        <f aca="false">IF('Row Index'!Y5="","✗",IF(INDEX('RAW DATA'!$P:$P,'Row Index'!Y5)="",IF(INDEX('RAW DATA'!$AC:$AC,'Row Index'!Y5)="",INDEX('RAW DATA'!$L:$L,'Row Index'!Y5),INDEX('RAW DATA'!$AC:$AC,'Row Index'!Y5)),INDEX('RAW DATA'!$P:$P,'Row Index'!Y5)))</f>
        <v>65.3571588434602</v>
      </c>
      <c r="Z119" s="18" t="n">
        <f aca="false">IF('Row Index'!Z5="","✗",IF(INDEX('RAW DATA'!$P:$P,'Row Index'!Z5)="",IF(INDEX('RAW DATA'!$AC:$AC,'Row Index'!Z5)="",INDEX('RAW DATA'!$L:$L,'Row Index'!Z5),INDEX('RAW DATA'!$AC:$AC,'Row Index'!Z5)),INDEX('RAW DATA'!$P:$P,'Row Index'!Z5)))</f>
        <v>68.2284006083253</v>
      </c>
      <c r="AA119" s="19" t="str">
        <f aca="false">IF('Row Index'!AA5="","⏳",IF(INDEX('RAW DATA'!$P:$P,'Row Index'!AA5)="",IF(INDEX('RAW DATA'!$AC:$AC,'Row Index'!AA5)="",INDEX('RAW DATA'!$L:$L,'Row Index'!AA5),INDEX('RAW DATA'!$AC:$AC,'Row Index'!AA5)),INDEX('RAW DATA'!$P:$P,'Row Index'!AA5)))</f>
        <v>⏳</v>
      </c>
      <c r="AB119" s="17" t="n">
        <f aca="false">IF('Row Index'!AB5="","✗",IF(INDEX('RAW DATA'!$P:$P,'Row Index'!AB5)="",IF(INDEX('RAW DATA'!$AC:$AC,'Row Index'!AB5)="",INDEX('RAW DATA'!$L:$L,'Row Index'!AB5),INDEX('RAW DATA'!$AC:$AC,'Row Index'!AB5)),INDEX('RAW DATA'!$P:$P,'Row Index'!AB5)))</f>
        <v>64.0839464982173</v>
      </c>
      <c r="AC119" s="17" t="n">
        <f aca="false">IF('Row Index'!AC5="","✗",IF(INDEX('RAW DATA'!$P:$P,'Row Index'!AC5)="",IF(INDEX('RAW DATA'!$AC:$AC,'Row Index'!AC5)="",INDEX('RAW DATA'!$L:$L,'Row Index'!AC5),INDEX('RAW DATA'!$AC:$AC,'Row Index'!AC5)),INDEX('RAW DATA'!$P:$P,'Row Index'!AC5)))</f>
        <v>66.7707875353225</v>
      </c>
      <c r="AD119" s="17" t="n">
        <f aca="false">IF('Row Index'!AD5="","✗",IF(INDEX('RAW DATA'!$P:$P,'Row Index'!AD5)="",IF(INDEX('RAW DATA'!$AC:$AC,'Row Index'!AD5)="",INDEX('RAW DATA'!$L:$L,'Row Index'!AD5),INDEX('RAW DATA'!$AC:$AC,'Row Index'!AD5)),INDEX('RAW DATA'!$P:$P,'Row Index'!AD5)))</f>
        <v>68.1882650508773</v>
      </c>
      <c r="AE119" s="17" t="n">
        <f aca="false">IF('Row Index'!AE5="","✗",IF(INDEX('RAW DATA'!$P:$P,'Row Index'!AE5)="",IF(INDEX('RAW DATA'!$AC:$AC,'Row Index'!AE5)="",INDEX('RAW DATA'!$L:$L,'Row Index'!AE5),INDEX('RAW DATA'!$AC:$AC,'Row Index'!AE5)),INDEX('RAW DATA'!$P:$P,'Row Index'!AE5)))</f>
        <v>67.7511060186279</v>
      </c>
      <c r="AF119" s="17" t="n">
        <f aca="false">IF('Row Index'!AF5="","✗",IF(INDEX('RAW DATA'!$P:$P,'Row Index'!AF5)="",IF(INDEX('RAW DATA'!$AC:$AC,'Row Index'!AF5)="",INDEX('RAW DATA'!$L:$L,'Row Index'!AF5),INDEX('RAW DATA'!$AC:$AC,'Row Index'!AF5)),INDEX('RAW DATA'!$P:$P,'Row Index'!AF5)))</f>
        <v>69.8686589266074</v>
      </c>
      <c r="AG119" s="17" t="n">
        <f aca="false">IF('Row Index'!AG5="","✗",IF(INDEX('RAW DATA'!$P:$P,'Row Index'!AG5)="",IF(INDEX('RAW DATA'!$AC:$AC,'Row Index'!AG5)="",INDEX('RAW DATA'!$L:$L,'Row Index'!AG5),INDEX('RAW DATA'!$AC:$AC,'Row Index'!AG5)),INDEX('RAW DATA'!$P:$P,'Row Index'!AG5)))</f>
        <v>66.3622767576331</v>
      </c>
      <c r="AH119" s="17" t="n">
        <f aca="false">IF('Row Index'!AH5="","✗",IF(INDEX('RAW DATA'!$P:$P,'Row Index'!AH5)="",IF(INDEX('RAW DATA'!$AC:$AC,'Row Index'!AH5)="",INDEX('RAW DATA'!$L:$L,'Row Index'!AH5),INDEX('RAW DATA'!$AC:$AC,'Row Index'!AH5)),INDEX('RAW DATA'!$P:$P,'Row Index'!AH5)))</f>
        <v>69.0932053936578</v>
      </c>
      <c r="AI119" s="17" t="n">
        <f aca="false">IF('Row Index'!AI5="","✗",IF(INDEX('RAW DATA'!$P:$P,'Row Index'!AI5)="",IF(INDEX('RAW DATA'!$AC:$AC,'Row Index'!AI5)="",INDEX('RAW DATA'!$L:$L,'Row Index'!AI5),INDEX('RAW DATA'!$AC:$AC,'Row Index'!AI5)),INDEX('RAW DATA'!$P:$P,'Row Index'!AI5)))</f>
        <v>70.9315976782002</v>
      </c>
      <c r="AJ119" s="17" t="n">
        <f aca="false">IF('Row Index'!AJ5="","✗",IF(INDEX('RAW DATA'!$P:$P,'Row Index'!AJ5)="",IF(INDEX('RAW DATA'!$AC:$AC,'Row Index'!AJ5)="",INDEX('RAW DATA'!$L:$L,'Row Index'!AJ5),INDEX('RAW DATA'!$AC:$AC,'Row Index'!AJ5)),INDEX('RAW DATA'!$P:$P,'Row Index'!AJ5)))</f>
        <v>72.4894080286092</v>
      </c>
      <c r="AK119" s="17" t="n">
        <f aca="false">IF('Row Index'!AK5="","✗",IF(INDEX('RAW DATA'!$P:$P,'Row Index'!AK5)="",IF(INDEX('RAW DATA'!$AC:$AC,'Row Index'!AK5)="",INDEX('RAW DATA'!$L:$L,'Row Index'!AK5),INDEX('RAW DATA'!$AC:$AC,'Row Index'!AK5)),INDEX('RAW DATA'!$P:$P,'Row Index'!AK5)))</f>
        <v>72.1448103811538</v>
      </c>
      <c r="AL119" s="17" t="n">
        <f aca="false">IF('Row Index'!AL5="","✗",IF(INDEX('RAW DATA'!$P:$P,'Row Index'!AL5)="",IF(INDEX('RAW DATA'!$AC:$AC,'Row Index'!AL5)="",INDEX('RAW DATA'!$L:$L,'Row Index'!AL5),INDEX('RAW DATA'!$AC:$AC,'Row Index'!AL5)),INDEX('RAW DATA'!$P:$P,'Row Index'!AL5)))</f>
        <v>71.5128189832761</v>
      </c>
      <c r="AM119" s="29" t="n">
        <f aca="false">IF('Row Index'!AM5="","✗",IF(INDEX('RAW DATA'!$P:$P,'Row Index'!AM5)="",IF(INDEX('RAW DATA'!$AC:$AC,'Row Index'!AM5)="",INDEX('RAW DATA'!$L:$L,'Row Index'!AM5),INDEX('RAW DATA'!$AC:$AC,'Row Index'!AM5)),INDEX('RAW DATA'!$P:$P,'Row Index'!AM5)))</f>
        <v>73.8384664766081</v>
      </c>
      <c r="AN119" s="17" t="n">
        <f aca="false">IF('Row Index'!AN5="","✗",IF(INDEX('RAW DATA'!$P:$P,'Row Index'!AN5)="",IF(INDEX('RAW DATA'!$AC:$AC,'Row Index'!AN5)="",INDEX('RAW DATA'!$L:$L,'Row Index'!AN5),INDEX('RAW DATA'!$AC:$AC,'Row Index'!AN5)),INDEX('RAW DATA'!$P:$P,'Row Index'!AN5)))</f>
        <v>77.9006748046083</v>
      </c>
      <c r="AO119" s="17" t="n">
        <f aca="false">IF('Row Index'!AO5="","✗",IF(INDEX('RAW DATA'!$P:$P,'Row Index'!AO5)="",IF(INDEX('RAW DATA'!$AC:$AC,'Row Index'!AO5)="",INDEX('RAW DATA'!$L:$L,'Row Index'!AO5),INDEX('RAW DATA'!$AC:$AC,'Row Index'!AO5)),INDEX('RAW DATA'!$P:$P,'Row Index'!AO5)))</f>
        <v>75.5474922885819</v>
      </c>
      <c r="AP119" s="17" t="n">
        <f aca="false">IF('Row Index'!AP5="","✗",IF(INDEX('RAW DATA'!$P:$P,'Row Index'!AP5)="",IF(INDEX('RAW DATA'!$AC:$AC,'Row Index'!AP5)="",INDEX('RAW DATA'!$L:$L,'Row Index'!AP5),INDEX('RAW DATA'!$AC:$AC,'Row Index'!AP5)),INDEX('RAW DATA'!$P:$P,'Row Index'!AP5)))</f>
        <v>75.8786842676012</v>
      </c>
      <c r="AQ119" s="17" t="n">
        <f aca="false">IF('Row Index'!AQ5="","✗",IF(INDEX('RAW DATA'!$P:$P,'Row Index'!AQ5)="",IF(INDEX('RAW DATA'!$AC:$AC,'Row Index'!AQ5)="",INDEX('RAW DATA'!$L:$L,'Row Index'!AQ5),INDEX('RAW DATA'!$AC:$AC,'Row Index'!AQ5)),INDEX('RAW DATA'!$P:$P,'Row Index'!AQ5)))</f>
        <v>75.5424160890657</v>
      </c>
    </row>
    <row r="120" customFormat="false" ht="15" hidden="false" customHeight="false" outlineLevel="0" collapsed="false">
      <c r="A120" s="15" t="s">
        <v>160</v>
      </c>
      <c r="B120" s="16" t="s">
        <v>153</v>
      </c>
      <c r="C120" s="29" t="n">
        <f aca="false">IF('Row Index'!C6="","✗",IF(INDEX('RAW DATA'!$P:$P,'Row Index'!C6)="",IF(INDEX('RAW DATA'!$AC:$AC,'Row Index'!C6)="",INDEX('RAW DATA'!$L:$L,'Row Index'!C6),INDEX('RAW DATA'!$AC:$AC,'Row Index'!C6)),INDEX('RAW DATA'!$P:$P,'Row Index'!C6)))</f>
        <v>50.670939796935</v>
      </c>
      <c r="D120" s="17" t="n">
        <f aca="false">IF('Row Index'!D6="","✗",IF(INDEX('RAW DATA'!$P:$P,'Row Index'!D6)="",IF(INDEX('RAW DATA'!$AC:$AC,'Row Index'!D6)="",INDEX('RAW DATA'!$L:$L,'Row Index'!D6),INDEX('RAW DATA'!$AC:$AC,'Row Index'!D6)),INDEX('RAW DATA'!$P:$P,'Row Index'!D6)))</f>
        <v>46.5172154526897</v>
      </c>
      <c r="E120" s="17" t="n">
        <f aca="false">IF('Row Index'!E6="","✗",IF(INDEX('RAW DATA'!$P:$P,'Row Index'!E6)="",IF(INDEX('RAW DATA'!$AC:$AC,'Row Index'!E6)="",INDEX('RAW DATA'!$L:$L,'Row Index'!E6),INDEX('RAW DATA'!$AC:$AC,'Row Index'!E6)),INDEX('RAW DATA'!$P:$P,'Row Index'!E6)))</f>
        <v>55.050193914855</v>
      </c>
      <c r="F120" s="17" t="n">
        <f aca="false">IF('Row Index'!F6="","✗",IF(INDEX('RAW DATA'!$P:$P,'Row Index'!F6)="",IF(INDEX('RAW DATA'!$AC:$AC,'Row Index'!F6)="",INDEX('RAW DATA'!$L:$L,'Row Index'!F6),INDEX('RAW DATA'!$AC:$AC,'Row Index'!F6)),INDEX('RAW DATA'!$P:$P,'Row Index'!F6)))</f>
        <v>45.3750719437397</v>
      </c>
      <c r="G120" s="17" t="n">
        <f aca="false">IF('Row Index'!G6="","✗",IF(INDEX('RAW DATA'!$P:$P,'Row Index'!G6)="",IF(INDEX('RAW DATA'!$AC:$AC,'Row Index'!G6)="",INDEX('RAW DATA'!$L:$L,'Row Index'!G6),INDEX('RAW DATA'!$AC:$AC,'Row Index'!G6)),INDEX('RAW DATA'!$P:$P,'Row Index'!G6)))</f>
        <v>49.3476774307538</v>
      </c>
      <c r="H120" s="17" t="n">
        <f aca="false">IF('Row Index'!H6="","✗",IF(INDEX('RAW DATA'!$P:$P,'Row Index'!H6)="",IF(INDEX('RAW DATA'!$AC:$AC,'Row Index'!H6)="",INDEX('RAW DATA'!$L:$L,'Row Index'!H6),INDEX('RAW DATA'!$AC:$AC,'Row Index'!H6)),INDEX('RAW DATA'!$P:$P,'Row Index'!H6)))</f>
        <v>48.8007282942952</v>
      </c>
      <c r="I120" s="17" t="n">
        <f aca="false">IF('Row Index'!I6="","✗",IF(INDEX('RAW DATA'!$P:$P,'Row Index'!I6)="",IF(INDEX('RAW DATA'!$AC:$AC,'Row Index'!I6)="",INDEX('RAW DATA'!$L:$L,'Row Index'!I6),INDEX('RAW DATA'!$AC:$AC,'Row Index'!I6)),INDEX('RAW DATA'!$P:$P,'Row Index'!I6)))</f>
        <v>52.6193402631632</v>
      </c>
      <c r="J120" s="17" t="n">
        <f aca="false">IF('Row Index'!J6="","✗",IF(INDEX('RAW DATA'!$P:$P,'Row Index'!J6)="",IF(INDEX('RAW DATA'!$AC:$AC,'Row Index'!J6)="",INDEX('RAW DATA'!$L:$L,'Row Index'!J6),INDEX('RAW DATA'!$AC:$AC,'Row Index'!J6)),INDEX('RAW DATA'!$P:$P,'Row Index'!J6)))</f>
        <v>54.1600707984588</v>
      </c>
      <c r="K120" s="17" t="n">
        <f aca="false">IF('Row Index'!K6="","✗",IF(INDEX('RAW DATA'!$P:$P,'Row Index'!K6)="",IF(INDEX('RAW DATA'!$AC:$AC,'Row Index'!K6)="",INDEX('RAW DATA'!$L:$L,'Row Index'!K6),INDEX('RAW DATA'!$AC:$AC,'Row Index'!K6)),INDEX('RAW DATA'!$P:$P,'Row Index'!K6)))</f>
        <v>58.9229069587706</v>
      </c>
      <c r="L120" s="17" t="n">
        <f aca="false">IF('Row Index'!L6="","✗",IF(INDEX('RAW DATA'!$P:$P,'Row Index'!L6)="",IF(INDEX('RAW DATA'!$AC:$AC,'Row Index'!L6)="",INDEX('RAW DATA'!$L:$L,'Row Index'!L6),INDEX('RAW DATA'!$AC:$AC,'Row Index'!L6)),INDEX('RAW DATA'!$P:$P,'Row Index'!L6)))</f>
        <v>56.6575360963639</v>
      </c>
      <c r="M120" s="29" t="n">
        <f aca="false">IF('Row Index'!M6="","✗",IF(INDEX('RAW DATA'!$P:$P,'Row Index'!M6)="",IF(INDEX('RAW DATA'!$AC:$AC,'Row Index'!M6)="",INDEX('RAW DATA'!$L:$L,'Row Index'!M6),INDEX('RAW DATA'!$AC:$AC,'Row Index'!M6)),INDEX('RAW DATA'!$P:$P,'Row Index'!M6)))</f>
        <v>60.1643357427825</v>
      </c>
      <c r="N120" s="17" t="n">
        <f aca="false">IF('Row Index'!N6="","✗",IF(INDEX('RAW DATA'!$P:$P,'Row Index'!N6)="",IF(INDEX('RAW DATA'!$AC:$AC,'Row Index'!N6)="",INDEX('RAW DATA'!$L:$L,'Row Index'!N6),INDEX('RAW DATA'!$AC:$AC,'Row Index'!N6)),INDEX('RAW DATA'!$P:$P,'Row Index'!N6)))</f>
        <v>61.8028072954594</v>
      </c>
      <c r="O120" s="17" t="n">
        <f aca="false">IF('Row Index'!O6="","✗",IF(INDEX('RAW DATA'!$P:$P,'Row Index'!O6)="",IF(INDEX('RAW DATA'!$AC:$AC,'Row Index'!O6)="",INDEX('RAW DATA'!$L:$L,'Row Index'!O6),INDEX('RAW DATA'!$AC:$AC,'Row Index'!O6)),INDEX('RAW DATA'!$P:$P,'Row Index'!O6)))</f>
        <v>62.9732241074022</v>
      </c>
      <c r="P120" s="17" t="n">
        <f aca="false">IF('Row Index'!P6="","✗",IF(INDEX('RAW DATA'!$P:$P,'Row Index'!P6)="",IF(INDEX('RAW DATA'!$AC:$AC,'Row Index'!P6)="",INDEX('RAW DATA'!$L:$L,'Row Index'!P6),INDEX('RAW DATA'!$AC:$AC,'Row Index'!P6)),INDEX('RAW DATA'!$P:$P,'Row Index'!P6)))</f>
        <v>63.1773367258778</v>
      </c>
      <c r="Q120" s="17" t="n">
        <f aca="false">IF('Row Index'!Q6="","✗",IF(INDEX('RAW DATA'!$P:$P,'Row Index'!Q6)="",IF(INDEX('RAW DATA'!$AC:$AC,'Row Index'!Q6)="",INDEX('RAW DATA'!$L:$L,'Row Index'!Q6),INDEX('RAW DATA'!$AC:$AC,'Row Index'!Q6)),INDEX('RAW DATA'!$P:$P,'Row Index'!Q6)))</f>
        <v>64.466661341437</v>
      </c>
      <c r="R120" s="17" t="n">
        <f aca="false">IF('Row Index'!R6="","✗",IF(INDEX('RAW DATA'!$P:$P,'Row Index'!R6)="",IF(INDEX('RAW DATA'!$AC:$AC,'Row Index'!R6)="",INDEX('RAW DATA'!$L:$L,'Row Index'!R6),INDEX('RAW DATA'!$AC:$AC,'Row Index'!R6)),INDEX('RAW DATA'!$P:$P,'Row Index'!R6)))</f>
        <v>60.9610237371848</v>
      </c>
      <c r="S120" s="17" t="n">
        <f aca="false">IF('Row Index'!S6="","✗",IF(INDEX('RAW DATA'!$P:$P,'Row Index'!S6)="",IF(INDEX('RAW DATA'!$AC:$AC,'Row Index'!S6)="",INDEX('RAW DATA'!$L:$L,'Row Index'!S6),INDEX('RAW DATA'!$AC:$AC,'Row Index'!S6)),INDEX('RAW DATA'!$P:$P,'Row Index'!S6)))</f>
        <v>64.5544807776069</v>
      </c>
      <c r="T120" s="17" t="n">
        <f aca="false">IF('Row Index'!T6="","✗",IF(INDEX('RAW DATA'!$P:$P,'Row Index'!T6)="",IF(INDEX('RAW DATA'!$AC:$AC,'Row Index'!T6)="",INDEX('RAW DATA'!$L:$L,'Row Index'!T6),INDEX('RAW DATA'!$AC:$AC,'Row Index'!T6)),INDEX('RAW DATA'!$P:$P,'Row Index'!T6)))</f>
        <v>62.4964150893715</v>
      </c>
      <c r="U120" s="17" t="n">
        <f aca="false">IF('Row Index'!U6="","✗",IF(INDEX('RAW DATA'!$P:$P,'Row Index'!U6)="",IF(INDEX('RAW DATA'!$AC:$AC,'Row Index'!U6)="",INDEX('RAW DATA'!$L:$L,'Row Index'!U6),INDEX('RAW DATA'!$AC:$AC,'Row Index'!U6)),INDEX('RAW DATA'!$P:$P,'Row Index'!U6)))</f>
        <v>62.8097098501105</v>
      </c>
      <c r="V120" s="17" t="n">
        <f aca="false">IF('Row Index'!V6="","✗",IF(INDEX('RAW DATA'!$P:$P,'Row Index'!V6)="",IF(INDEX('RAW DATA'!$AC:$AC,'Row Index'!V6)="",INDEX('RAW DATA'!$L:$L,'Row Index'!V6),INDEX('RAW DATA'!$AC:$AC,'Row Index'!V6)),INDEX('RAW DATA'!$P:$P,'Row Index'!V6)))</f>
        <v>67.8174127503278</v>
      </c>
      <c r="W120" s="17" t="n">
        <f aca="false">IF('Row Index'!W6="","✗",IF(INDEX('RAW DATA'!$P:$P,'Row Index'!W6)="",IF(INDEX('RAW DATA'!$AC:$AC,'Row Index'!W6)="",INDEX('RAW DATA'!$L:$L,'Row Index'!W6),INDEX('RAW DATA'!$AC:$AC,'Row Index'!W6)),INDEX('RAW DATA'!$P:$P,'Row Index'!W6)))</f>
        <v>61.5471513892314</v>
      </c>
      <c r="X120" s="17" t="n">
        <f aca="false">IF('Row Index'!X6="","✗",IF(INDEX('RAW DATA'!$P:$P,'Row Index'!X6)="",IF(INDEX('RAW DATA'!$AC:$AC,'Row Index'!X6)="",INDEX('RAW DATA'!$L:$L,'Row Index'!X6),INDEX('RAW DATA'!$AC:$AC,'Row Index'!X6)),INDEX('RAW DATA'!$P:$P,'Row Index'!X6)))</f>
        <v>64.9813354339129</v>
      </c>
      <c r="Y120" s="17" t="n">
        <f aca="false">IF('Row Index'!Y6="","✗",IF(INDEX('RAW DATA'!$P:$P,'Row Index'!Y6)="",IF(INDEX('RAW DATA'!$AC:$AC,'Row Index'!Y6)="",INDEX('RAW DATA'!$L:$L,'Row Index'!Y6),INDEX('RAW DATA'!$AC:$AC,'Row Index'!Y6)),INDEX('RAW DATA'!$P:$P,'Row Index'!Y6)))</f>
        <v>64.3507715213199</v>
      </c>
      <c r="Z120" s="18" t="n">
        <f aca="false">IF('Row Index'!Z6="","✗",IF(INDEX('RAW DATA'!$P:$P,'Row Index'!Z6)="",IF(INDEX('RAW DATA'!$AC:$AC,'Row Index'!Z6)="",INDEX('RAW DATA'!$L:$L,'Row Index'!Z6),INDEX('RAW DATA'!$AC:$AC,'Row Index'!Z6)),INDEX('RAW DATA'!$P:$P,'Row Index'!Z6)))</f>
        <v>66.8274843152234</v>
      </c>
      <c r="AA120" s="19" t="str">
        <f aca="false">IF('Row Index'!AA6="","⏳",IF(INDEX('RAW DATA'!$P:$P,'Row Index'!AA6)="",IF(INDEX('RAW DATA'!$AC:$AC,'Row Index'!AA6)="",INDEX('RAW DATA'!$L:$L,'Row Index'!AA6),INDEX('RAW DATA'!$AC:$AC,'Row Index'!AA6)),INDEX('RAW DATA'!$P:$P,'Row Index'!AA6)))</f>
        <v>⏳</v>
      </c>
      <c r="AB120" s="17" t="n">
        <f aca="false">IF('Row Index'!AB6="","✗",IF(INDEX('RAW DATA'!$P:$P,'Row Index'!AB6)="",IF(INDEX('RAW DATA'!$AC:$AC,'Row Index'!AB6)="",INDEX('RAW DATA'!$L:$L,'Row Index'!AB6),INDEX('RAW DATA'!$AC:$AC,'Row Index'!AB6)),INDEX('RAW DATA'!$P:$P,'Row Index'!AB6)))</f>
        <v>64.8450597763062</v>
      </c>
      <c r="AC120" s="17" t="n">
        <f aca="false">IF('Row Index'!AC6="","✗",IF(INDEX('RAW DATA'!$P:$P,'Row Index'!AC6)="",IF(INDEX('RAW DATA'!$AC:$AC,'Row Index'!AC6)="",INDEX('RAW DATA'!$L:$L,'Row Index'!AC6),INDEX('RAW DATA'!$AC:$AC,'Row Index'!AC6)),INDEX('RAW DATA'!$P:$P,'Row Index'!AC6)))</f>
        <v>68.7432304476459</v>
      </c>
      <c r="AD120" s="17" t="n">
        <f aca="false">IF('Row Index'!AD6="","✗",IF(INDEX('RAW DATA'!$P:$P,'Row Index'!AD6)="",IF(INDEX('RAW DATA'!$AC:$AC,'Row Index'!AD6)="",INDEX('RAW DATA'!$L:$L,'Row Index'!AD6),INDEX('RAW DATA'!$AC:$AC,'Row Index'!AD6)),INDEX('RAW DATA'!$P:$P,'Row Index'!AD6)))</f>
        <v>66.6152583875999</v>
      </c>
      <c r="AE120" s="17" t="n">
        <f aca="false">IF('Row Index'!AE6="","✗",IF(INDEX('RAW DATA'!$P:$P,'Row Index'!AE6)="",IF(INDEX('RAW DATA'!$AC:$AC,'Row Index'!AE6)="",INDEX('RAW DATA'!$L:$L,'Row Index'!AE6),INDEX('RAW DATA'!$AC:$AC,'Row Index'!AE6)),INDEX('RAW DATA'!$P:$P,'Row Index'!AE6)))</f>
        <v>67.114697186589</v>
      </c>
      <c r="AF120" s="17" t="n">
        <f aca="false">IF('Row Index'!AF6="","✗",IF(INDEX('RAW DATA'!$P:$P,'Row Index'!AF6)="",IF(INDEX('RAW DATA'!$AC:$AC,'Row Index'!AF6)="",INDEX('RAW DATA'!$L:$L,'Row Index'!AF6),INDEX('RAW DATA'!$AC:$AC,'Row Index'!AF6)),INDEX('RAW DATA'!$P:$P,'Row Index'!AF6)))</f>
        <v>69.3699199354717</v>
      </c>
      <c r="AG120" s="17" t="n">
        <f aca="false">IF('Row Index'!AG6="","✗",IF(INDEX('RAW DATA'!$P:$P,'Row Index'!AG6)="",IF(INDEX('RAW DATA'!$AC:$AC,'Row Index'!AG6)="",INDEX('RAW DATA'!$L:$L,'Row Index'!AG6),INDEX('RAW DATA'!$AC:$AC,'Row Index'!AG6)),INDEX('RAW DATA'!$P:$P,'Row Index'!AG6)))</f>
        <v>65.7661211236572</v>
      </c>
      <c r="AH120" s="17" t="n">
        <f aca="false">IF('Row Index'!AH6="","✗",IF(INDEX('RAW DATA'!$P:$P,'Row Index'!AH6)="",IF(INDEX('RAW DATA'!$AC:$AC,'Row Index'!AH6)="",INDEX('RAW DATA'!$L:$L,'Row Index'!AH6),INDEX('RAW DATA'!$AC:$AC,'Row Index'!AH6)),INDEX('RAW DATA'!$P:$P,'Row Index'!AH6)))</f>
        <v>69.8594110718924</v>
      </c>
      <c r="AI120" s="17" t="n">
        <f aca="false">IF('Row Index'!AI6="","✗",IF(INDEX('RAW DATA'!$P:$P,'Row Index'!AI6)="",IF(INDEX('RAW DATA'!$AC:$AC,'Row Index'!AI6)="",INDEX('RAW DATA'!$L:$L,'Row Index'!AI6),INDEX('RAW DATA'!$AC:$AC,'Row Index'!AI6)),INDEX('RAW DATA'!$P:$P,'Row Index'!AI6)))</f>
        <v>71.1426131046484</v>
      </c>
      <c r="AJ120" s="29" t="n">
        <f aca="false">IF('Row Index'!AJ6="","✗",IF(INDEX('RAW DATA'!$P:$P,'Row Index'!AJ6)="",IF(INDEX('RAW DATA'!$AC:$AC,'Row Index'!AJ6)="",INDEX('RAW DATA'!$L:$L,'Row Index'!AJ6),INDEX('RAW DATA'!$AC:$AC,'Row Index'!AJ6)),INDEX('RAW DATA'!$P:$P,'Row Index'!AJ6)))</f>
        <v>71.9981831694579</v>
      </c>
      <c r="AK120" s="17" t="n">
        <f aca="false">IF('Row Index'!AK6="","✗",IF(INDEX('RAW DATA'!$P:$P,'Row Index'!AK6)="",IF(INDEX('RAW DATA'!$AC:$AC,'Row Index'!AK6)="",INDEX('RAW DATA'!$L:$L,'Row Index'!AK6),INDEX('RAW DATA'!$AC:$AC,'Row Index'!AK6)),INDEX('RAW DATA'!$P:$P,'Row Index'!AK6)))</f>
        <v>71.2259514505402</v>
      </c>
      <c r="AL120" s="17" t="n">
        <f aca="false">IF('Row Index'!AL6="","✗",IF(INDEX('RAW DATA'!$P:$P,'Row Index'!AL6)="",IF(INDEX('RAW DATA'!$AC:$AC,'Row Index'!AL6)="",INDEX('RAW DATA'!$L:$L,'Row Index'!AL6),INDEX('RAW DATA'!$AC:$AC,'Row Index'!AL6)),INDEX('RAW DATA'!$P:$P,'Row Index'!AL6)))</f>
        <v>75.1052126480068</v>
      </c>
      <c r="AM120" s="17" t="n">
        <f aca="false">IF('Row Index'!AM6="","✗",IF(INDEX('RAW DATA'!$P:$P,'Row Index'!AM6)="",IF(INDEX('RAW DATA'!$AC:$AC,'Row Index'!AM6)="",INDEX('RAW DATA'!$L:$L,'Row Index'!AM6),INDEX('RAW DATA'!$AC:$AC,'Row Index'!AM6)),INDEX('RAW DATA'!$P:$P,'Row Index'!AM6)))</f>
        <v>75.8892902894454</v>
      </c>
      <c r="AN120" s="17" t="n">
        <f aca="false">IF('Row Index'!AN6="","✗",IF(INDEX('RAW DATA'!$P:$P,'Row Index'!AN6)="",IF(INDEX('RAW DATA'!$AC:$AC,'Row Index'!AN6)="",INDEX('RAW DATA'!$L:$L,'Row Index'!AN6),INDEX('RAW DATA'!$AC:$AC,'Row Index'!AN6)),INDEX('RAW DATA'!$P:$P,'Row Index'!AN6)))</f>
        <v>77.0248712686392</v>
      </c>
      <c r="AO120" s="17" t="n">
        <f aca="false">IF('Row Index'!AO6="","✗",IF(INDEX('RAW DATA'!$P:$P,'Row Index'!AO6)="",IF(INDEX('RAW DATA'!$AC:$AC,'Row Index'!AO6)="",INDEX('RAW DATA'!$L:$L,'Row Index'!AO6),INDEX('RAW DATA'!$AC:$AC,'Row Index'!AO6)),INDEX('RAW DATA'!$P:$P,'Row Index'!AO6)))</f>
        <v>75.5785859218059</v>
      </c>
      <c r="AP120" s="17" t="n">
        <f aca="false">IF('Row Index'!AP6="","✗",IF(INDEX('RAW DATA'!$P:$P,'Row Index'!AP6)="",IF(INDEX('RAW DATA'!$AC:$AC,'Row Index'!AP6)="",INDEX('RAW DATA'!$L:$L,'Row Index'!AP6),INDEX('RAW DATA'!$AC:$AC,'Row Index'!AP6)),INDEX('RAW DATA'!$P:$P,'Row Index'!AP6)))</f>
        <v>77.670855902667</v>
      </c>
      <c r="AQ120" s="17" t="n">
        <f aca="false">IF('Row Index'!AQ6="","✗",IF(INDEX('RAW DATA'!$P:$P,'Row Index'!AQ6)="",IF(INDEX('RAW DATA'!$AC:$AC,'Row Index'!AQ6)="",INDEX('RAW DATA'!$L:$L,'Row Index'!AQ6),INDEX('RAW DATA'!$AC:$AC,'Row Index'!AQ6)),INDEX('RAW DATA'!$P:$P,'Row Index'!AQ6)))</f>
        <v>79.3295063503744</v>
      </c>
    </row>
    <row r="121" customFormat="false" ht="15" hidden="false" customHeight="false" outlineLevel="0" collapsed="false">
      <c r="A121" s="15" t="s">
        <v>166</v>
      </c>
      <c r="B121" s="16" t="s">
        <v>153</v>
      </c>
      <c r="C121" s="17" t="n">
        <f aca="false">IF('Row Index'!C7="","✗",IF(INDEX('RAW DATA'!$P:$P,'Row Index'!C7)="",IF(INDEX('RAW DATA'!$AC:$AC,'Row Index'!C7)="",INDEX('RAW DATA'!$L:$L,'Row Index'!C7),INDEX('RAW DATA'!$AC:$AC,'Row Index'!C7)),INDEX('RAW DATA'!$P:$P,'Row Index'!C7)))</f>
        <v>47.0756125023414</v>
      </c>
      <c r="D121" s="17" t="n">
        <f aca="false">IF('Row Index'!D7="","✗",IF(INDEX('RAW DATA'!$P:$P,'Row Index'!D7)="",IF(INDEX('RAW DATA'!$AC:$AC,'Row Index'!D7)="",INDEX('RAW DATA'!$L:$L,'Row Index'!D7),INDEX('RAW DATA'!$AC:$AC,'Row Index'!D7)),INDEX('RAW DATA'!$P:$P,'Row Index'!D7)))</f>
        <v>43.3222717921935</v>
      </c>
      <c r="E121" s="17" t="n">
        <f aca="false">IF('Row Index'!E7="","✗",IF(INDEX('RAW DATA'!$P:$P,'Row Index'!E7)="",IF(INDEX('RAW DATA'!$AC:$AC,'Row Index'!E7)="",INDEX('RAW DATA'!$L:$L,'Row Index'!E7),INDEX('RAW DATA'!$AC:$AC,'Row Index'!E7)),INDEX('RAW DATA'!$P:$P,'Row Index'!E7)))</f>
        <v>53.3987596735923</v>
      </c>
      <c r="F121" s="17" t="n">
        <f aca="false">IF('Row Index'!F7="","✗",IF(INDEX('RAW DATA'!$P:$P,'Row Index'!F7)="",IF(INDEX('RAW DATA'!$AC:$AC,'Row Index'!F7)="",INDEX('RAW DATA'!$L:$L,'Row Index'!F7),INDEX('RAW DATA'!$AC:$AC,'Row Index'!F7)),INDEX('RAW DATA'!$P:$P,'Row Index'!F7)))</f>
        <v>43.4651025917149</v>
      </c>
      <c r="G121" s="29" t="n">
        <f aca="false">IF('Row Index'!G7="","✗",IF(INDEX('RAW DATA'!$P:$P,'Row Index'!G7)="",IF(INDEX('RAW DATA'!$AC:$AC,'Row Index'!G7)="",INDEX('RAW DATA'!$L:$L,'Row Index'!G7),INDEX('RAW DATA'!$AC:$AC,'Row Index'!G7)),INDEX('RAW DATA'!$P:$P,'Row Index'!G7)))</f>
        <v>47.7668452497924</v>
      </c>
      <c r="H121" s="17" t="n">
        <f aca="false">IF('Row Index'!H7="","✗",IF(INDEX('RAW DATA'!$P:$P,'Row Index'!H7)="",IF(INDEX('RAW DATA'!$AC:$AC,'Row Index'!H7)="",INDEX('RAW DATA'!$L:$L,'Row Index'!H7),INDEX('RAW DATA'!$AC:$AC,'Row Index'!H7)),INDEX('RAW DATA'!$P:$P,'Row Index'!H7)))</f>
        <v>50.1648176400075</v>
      </c>
      <c r="I121" s="17" t="n">
        <f aca="false">IF('Row Index'!I7="","✗",IF(INDEX('RAW DATA'!$P:$P,'Row Index'!I7)="",IF(INDEX('RAW DATA'!$AC:$AC,'Row Index'!I7)="",INDEX('RAW DATA'!$L:$L,'Row Index'!I7),INDEX('RAW DATA'!$AC:$AC,'Row Index'!I7)),INDEX('RAW DATA'!$P:$P,'Row Index'!I7)))</f>
        <v>60.8875911756034</v>
      </c>
      <c r="J121" s="17" t="n">
        <f aca="false">IF('Row Index'!J7="","✗",IF(INDEX('RAW DATA'!$P:$P,'Row Index'!J7)="",IF(INDEX('RAW DATA'!$AC:$AC,'Row Index'!J7)="",INDEX('RAW DATA'!$L:$L,'Row Index'!J7),INDEX('RAW DATA'!$AC:$AC,'Row Index'!J7)),INDEX('RAW DATA'!$P:$P,'Row Index'!J7)))</f>
        <v>54.1573071640012</v>
      </c>
      <c r="K121" s="17" t="n">
        <f aca="false">IF('Row Index'!K7="","✗",IF(INDEX('RAW DATA'!$P:$P,'Row Index'!K7)="",IF(INDEX('RAW DATA'!$AC:$AC,'Row Index'!K7)="",INDEX('RAW DATA'!$L:$L,'Row Index'!K7),INDEX('RAW DATA'!$AC:$AC,'Row Index'!K7)),INDEX('RAW DATA'!$P:$P,'Row Index'!K7)))</f>
        <v>62.1512236047103</v>
      </c>
      <c r="L121" s="17" t="n">
        <f aca="false">IF('Row Index'!L7="","✗",IF(INDEX('RAW DATA'!$P:$P,'Row Index'!L7)="",IF(INDEX('RAW DATA'!$AC:$AC,'Row Index'!L7)="",INDEX('RAW DATA'!$L:$L,'Row Index'!L7),INDEX('RAW DATA'!$AC:$AC,'Row Index'!L7)),INDEX('RAW DATA'!$P:$P,'Row Index'!L7)))</f>
        <v>57.6657137037398</v>
      </c>
      <c r="M121" s="17" t="n">
        <f aca="false">IF('Row Index'!M7="","✗",IF(INDEX('RAW DATA'!$P:$P,'Row Index'!M7)="",IF(INDEX('RAW DATA'!$AC:$AC,'Row Index'!M7)="",INDEX('RAW DATA'!$L:$L,'Row Index'!M7),INDEX('RAW DATA'!$AC:$AC,'Row Index'!M7)),INDEX('RAW DATA'!$P:$P,'Row Index'!M7)))</f>
        <v>59.7573691213233</v>
      </c>
      <c r="N121" s="17" t="n">
        <f aca="false">IF('Row Index'!N7="","✗",IF(INDEX('RAW DATA'!$P:$P,'Row Index'!N7)="",IF(INDEX('RAW DATA'!$AC:$AC,'Row Index'!N7)="",INDEX('RAW DATA'!$L:$L,'Row Index'!N7),INDEX('RAW DATA'!$AC:$AC,'Row Index'!N7)),INDEX('RAW DATA'!$P:$P,'Row Index'!N7)))</f>
        <v>62.6954156583776</v>
      </c>
      <c r="O121" s="17" t="n">
        <f aca="false">IF('Row Index'!O7="","✗",IF(INDEX('RAW DATA'!$P:$P,'Row Index'!O7)="",IF(INDEX('RAW DATA'!$AC:$AC,'Row Index'!O7)="",INDEX('RAW DATA'!$L:$L,'Row Index'!O7),INDEX('RAW DATA'!$AC:$AC,'Row Index'!O7)),INDEX('RAW DATA'!$P:$P,'Row Index'!O7)))</f>
        <v>61.6612218458197</v>
      </c>
      <c r="P121" s="17" t="n">
        <f aca="false">IF('Row Index'!P7="","✗",IF(INDEX('RAW DATA'!$P:$P,'Row Index'!P7)="",IF(INDEX('RAW DATA'!$AC:$AC,'Row Index'!P7)="",INDEX('RAW DATA'!$L:$L,'Row Index'!P7),INDEX('RAW DATA'!$AC:$AC,'Row Index'!P7)),INDEX('RAW DATA'!$P:$P,'Row Index'!P7)))</f>
        <v>64.8225141075378</v>
      </c>
      <c r="Q121" s="17" t="n">
        <f aca="false">IF('Row Index'!Q7="","✗",IF(INDEX('RAW DATA'!$P:$P,'Row Index'!Q7)="",IF(INDEX('RAW DATA'!$AC:$AC,'Row Index'!Q7)="",INDEX('RAW DATA'!$L:$L,'Row Index'!Q7),INDEX('RAW DATA'!$AC:$AC,'Row Index'!Q7)),INDEX('RAW DATA'!$P:$P,'Row Index'!Q7)))</f>
        <v>65.4446467081706</v>
      </c>
      <c r="R121" s="17" t="n">
        <f aca="false">IF('Row Index'!R7="","✗",IF(INDEX('RAW DATA'!$P:$P,'Row Index'!R7)="",IF(INDEX('RAW DATA'!$AC:$AC,'Row Index'!R7)="",INDEX('RAW DATA'!$L:$L,'Row Index'!R7),INDEX('RAW DATA'!$AC:$AC,'Row Index'!R7)),INDEX('RAW DATA'!$P:$P,'Row Index'!R7)))</f>
        <v>60.4207574371445</v>
      </c>
      <c r="S121" s="17" t="n">
        <f aca="false">IF('Row Index'!S7="","✗",IF(INDEX('RAW DATA'!$P:$P,'Row Index'!S7)="",IF(INDEX('RAW DATA'!$AC:$AC,'Row Index'!S7)="",INDEX('RAW DATA'!$L:$L,'Row Index'!S7),INDEX('RAW DATA'!$AC:$AC,'Row Index'!S7)),INDEX('RAW DATA'!$P:$P,'Row Index'!S7)))</f>
        <v>63.1635558165914</v>
      </c>
      <c r="T121" s="17" t="n">
        <f aca="false">IF('Row Index'!T7="","✗",IF(INDEX('RAW DATA'!$P:$P,'Row Index'!T7)="",IF(INDEX('RAW DATA'!$AC:$AC,'Row Index'!T7)="",INDEX('RAW DATA'!$L:$L,'Row Index'!T7),INDEX('RAW DATA'!$AC:$AC,'Row Index'!T7)),INDEX('RAW DATA'!$P:$P,'Row Index'!T7)))</f>
        <v>59.8150797009014</v>
      </c>
      <c r="U121" s="17" t="n">
        <f aca="false">IF('Row Index'!U7="","✗",IF(INDEX('RAW DATA'!$P:$P,'Row Index'!U7)="",IF(INDEX('RAW DATA'!$AC:$AC,'Row Index'!U7)="",INDEX('RAW DATA'!$L:$L,'Row Index'!U7),INDEX('RAW DATA'!$AC:$AC,'Row Index'!U7)),INDEX('RAW DATA'!$P:$P,'Row Index'!U7)))</f>
        <v>64.7736025973483</v>
      </c>
      <c r="V121" s="17" t="n">
        <f aca="false">IF('Row Index'!V7="","✗",IF(INDEX('RAW DATA'!$P:$P,'Row Index'!V7)="",IF(INDEX('RAW DATA'!$AC:$AC,'Row Index'!V7)="",INDEX('RAW DATA'!$L:$L,'Row Index'!V7),INDEX('RAW DATA'!$AC:$AC,'Row Index'!V7)),INDEX('RAW DATA'!$P:$P,'Row Index'!V7)))</f>
        <v>68.0730011709427</v>
      </c>
      <c r="W121" s="17" t="n">
        <f aca="false">IF('Row Index'!W7="","✗",IF(INDEX('RAW DATA'!$P:$P,'Row Index'!W7)="",IF(INDEX('RAW DATA'!$AC:$AC,'Row Index'!W7)="",INDEX('RAW DATA'!$L:$L,'Row Index'!W7),INDEX('RAW DATA'!$AC:$AC,'Row Index'!W7)),INDEX('RAW DATA'!$P:$P,'Row Index'!W7)))</f>
        <v>63.2418902606093</v>
      </c>
      <c r="X121" s="17" t="n">
        <f aca="false">IF('Row Index'!X7="","✗",IF(INDEX('RAW DATA'!$P:$P,'Row Index'!X7)="",IF(INDEX('RAW DATA'!$AC:$AC,'Row Index'!X7)="",INDEX('RAW DATA'!$L:$L,'Row Index'!X7),INDEX('RAW DATA'!$AC:$AC,'Row Index'!X7)),INDEX('RAW DATA'!$P:$P,'Row Index'!X7)))</f>
        <v>66.5104456741941</v>
      </c>
      <c r="Y121" s="17" t="n">
        <f aca="false">IF('Row Index'!Y7="","✗",IF(INDEX('RAW DATA'!$P:$P,'Row Index'!Y7)="",IF(INDEX('RAW DATA'!$AC:$AC,'Row Index'!Y7)="",INDEX('RAW DATA'!$L:$L,'Row Index'!Y7),INDEX('RAW DATA'!$AC:$AC,'Row Index'!Y7)),INDEX('RAW DATA'!$P:$P,'Row Index'!Y7)))</f>
        <v>64.0976599029653</v>
      </c>
      <c r="Z121" s="18" t="n">
        <f aca="false">IF('Row Index'!Z7="","✗",IF(INDEX('RAW DATA'!$P:$P,'Row Index'!Z7)="",IF(INDEX('RAW DATA'!$AC:$AC,'Row Index'!Z7)="",INDEX('RAW DATA'!$L:$L,'Row Index'!Z7),INDEX('RAW DATA'!$AC:$AC,'Row Index'!Z7)),INDEX('RAW DATA'!$P:$P,'Row Index'!Z7)))</f>
        <v>67.5916731362493</v>
      </c>
      <c r="AA121" s="19" t="str">
        <f aca="false">IF('Row Index'!AA7="","⏳",IF(INDEX('RAW DATA'!$P:$P,'Row Index'!AA7)="",IF(INDEX('RAW DATA'!$AC:$AC,'Row Index'!AA7)="",INDEX('RAW DATA'!$L:$L,'Row Index'!AA7),INDEX('RAW DATA'!$AC:$AC,'Row Index'!AA7)),INDEX('RAW DATA'!$P:$P,'Row Index'!AA7)))</f>
        <v>⏳</v>
      </c>
      <c r="AB121" s="17" t="n">
        <f aca="false">IF('Row Index'!AB7="","✗",IF(INDEX('RAW DATA'!$P:$P,'Row Index'!AB7)="",IF(INDEX('RAW DATA'!$AC:$AC,'Row Index'!AB7)="",INDEX('RAW DATA'!$L:$L,'Row Index'!AB7),INDEX('RAW DATA'!$AC:$AC,'Row Index'!AB7)),INDEX('RAW DATA'!$P:$P,'Row Index'!AB7)))</f>
        <v>65.5005531643599</v>
      </c>
      <c r="AC121" s="17" t="n">
        <f aca="false">IF('Row Index'!AC7="","✗",IF(INDEX('RAW DATA'!$P:$P,'Row Index'!AC7)="",IF(INDEX('RAW DATA'!$AC:$AC,'Row Index'!AC7)="",INDEX('RAW DATA'!$L:$L,'Row Index'!AC7),INDEX('RAW DATA'!$AC:$AC,'Row Index'!AC7)),INDEX('RAW DATA'!$P:$P,'Row Index'!AC7)))</f>
        <v>65.5064555278503</v>
      </c>
      <c r="AD121" s="17" t="n">
        <f aca="false">IF('Row Index'!AD7="","✗",IF(INDEX('RAW DATA'!$P:$P,'Row Index'!AD7)="",IF(INDEX('RAW DATA'!$AC:$AC,'Row Index'!AD7)="",INDEX('RAW DATA'!$L:$L,'Row Index'!AD7),INDEX('RAW DATA'!$AC:$AC,'Row Index'!AD7)),INDEX('RAW DATA'!$P:$P,'Row Index'!AD7)))</f>
        <v>68.764518737793</v>
      </c>
      <c r="AE121" s="17" t="n">
        <f aca="false">IF('Row Index'!AE7="","✗",IF(INDEX('RAW DATA'!$P:$P,'Row Index'!AE7)="",IF(INDEX('RAW DATA'!$AC:$AC,'Row Index'!AE7)="",INDEX('RAW DATA'!$L:$L,'Row Index'!AE7),INDEX('RAW DATA'!$AC:$AC,'Row Index'!AE7)),INDEX('RAW DATA'!$P:$P,'Row Index'!AE7)))</f>
        <v>71.0384909874433</v>
      </c>
      <c r="AF121" s="17" t="n">
        <f aca="false">IF('Row Index'!AF7="","✗",IF(INDEX('RAW DATA'!$P:$P,'Row Index'!AF7)="",IF(INDEX('RAW DATA'!$AC:$AC,'Row Index'!AF7)="",INDEX('RAW DATA'!$L:$L,'Row Index'!AF7),INDEX('RAW DATA'!$AC:$AC,'Row Index'!AF7)),INDEX('RAW DATA'!$P:$P,'Row Index'!AF7)))</f>
        <v>72.0791882089571</v>
      </c>
      <c r="AG121" s="17" t="n">
        <f aca="false">IF('Row Index'!AG7="","✗",IF(INDEX('RAW DATA'!$P:$P,'Row Index'!AG7)="",IF(INDEX('RAW DATA'!$AC:$AC,'Row Index'!AG7)="",INDEX('RAW DATA'!$L:$L,'Row Index'!AG7),INDEX('RAW DATA'!$AC:$AC,'Row Index'!AG7)),INDEX('RAW DATA'!$P:$P,'Row Index'!AG7)))</f>
        <v>65.742836125496</v>
      </c>
      <c r="AH121" s="17" t="n">
        <f aca="false">IF('Row Index'!AH7="","✗",IF(INDEX('RAW DATA'!$P:$P,'Row Index'!AH7)="",IF(INDEX('RAW DATA'!$AC:$AC,'Row Index'!AH7)="",INDEX('RAW DATA'!$L:$L,'Row Index'!AH7),INDEX('RAW DATA'!$AC:$AC,'Row Index'!AH7)),INDEX('RAW DATA'!$P:$P,'Row Index'!AH7)))</f>
        <v>70.1718945680143</v>
      </c>
      <c r="AI121" s="17" t="n">
        <f aca="false">IF('Row Index'!AI7="","✗",IF(INDEX('RAW DATA'!$P:$P,'Row Index'!AI7)="",IF(INDEX('RAW DATA'!$AC:$AC,'Row Index'!AI7)="",INDEX('RAW DATA'!$L:$L,'Row Index'!AI7),INDEX('RAW DATA'!$AC:$AC,'Row Index'!AI7)),INDEX('RAW DATA'!$P:$P,'Row Index'!AI7)))</f>
        <v>74.4210772652234</v>
      </c>
      <c r="AJ121" s="17" t="n">
        <f aca="false">IF('Row Index'!AJ7="","✗",IF(INDEX('RAW DATA'!$P:$P,'Row Index'!AJ7)="",IF(INDEX('RAW DATA'!$AC:$AC,'Row Index'!AJ7)="",INDEX('RAW DATA'!$L:$L,'Row Index'!AJ7),INDEX('RAW DATA'!$AC:$AC,'Row Index'!AJ7)),INDEX('RAW DATA'!$P:$P,'Row Index'!AJ7)))</f>
        <v>72.3979248968809</v>
      </c>
      <c r="AK121" s="17" t="n">
        <f aca="false">IF('Row Index'!AK7="","✗",IF(INDEX('RAW DATA'!$P:$P,'Row Index'!AK7)="",IF(INDEX('RAW DATA'!$AC:$AC,'Row Index'!AK7)="",INDEX('RAW DATA'!$L:$L,'Row Index'!AK7),INDEX('RAW DATA'!$AC:$AC,'Row Index'!AK7)),INDEX('RAW DATA'!$P:$P,'Row Index'!AK7)))</f>
        <v>75.9584769585064</v>
      </c>
      <c r="AL121" s="17" t="n">
        <f aca="false">IF('Row Index'!AL7="","✗",IF(INDEX('RAW DATA'!$P:$P,'Row Index'!AL7)="",IF(INDEX('RAW DATA'!$AC:$AC,'Row Index'!AL7)="",INDEX('RAW DATA'!$L:$L,'Row Index'!AL7),INDEX('RAW DATA'!$AC:$AC,'Row Index'!AL7)),INDEX('RAW DATA'!$P:$P,'Row Index'!AL7)))</f>
        <v>75.9661296218287</v>
      </c>
      <c r="AM121" s="17" t="n">
        <f aca="false">IF('Row Index'!AM7="","✗",IF(INDEX('RAW DATA'!$P:$P,'Row Index'!AM7)="",IF(INDEX('RAW DATA'!$AC:$AC,'Row Index'!AM7)="",INDEX('RAW DATA'!$L:$L,'Row Index'!AM7),INDEX('RAW DATA'!$AC:$AC,'Row Index'!AM7)),INDEX('RAW DATA'!$P:$P,'Row Index'!AM7)))</f>
        <v>78.7084108251304</v>
      </c>
      <c r="AN121" s="17" t="n">
        <f aca="false">IF('Row Index'!AN7="","✗",IF(INDEX('RAW DATA'!$P:$P,'Row Index'!AN7)="",IF(INDEX('RAW DATA'!$AC:$AC,'Row Index'!AN7)="",INDEX('RAW DATA'!$L:$L,'Row Index'!AN7),INDEX('RAW DATA'!$AC:$AC,'Row Index'!AN7)),INDEX('RAW DATA'!$P:$P,'Row Index'!AN7)))</f>
        <v>78.7806933451667</v>
      </c>
      <c r="AO121" s="17" t="n">
        <f aca="false">IF('Row Index'!AO7="","✗",IF(INDEX('RAW DATA'!$P:$P,'Row Index'!AO7)="",IF(INDEX('RAW DATA'!$AC:$AC,'Row Index'!AO7)="",INDEX('RAW DATA'!$L:$L,'Row Index'!AO7),INDEX('RAW DATA'!$AC:$AC,'Row Index'!AO7)),INDEX('RAW DATA'!$P:$P,'Row Index'!AO7)))</f>
        <v>74.4827280880896</v>
      </c>
      <c r="AP121" s="17" t="n">
        <f aca="false">IF('Row Index'!AP7="","✗",IF(INDEX('RAW DATA'!$P:$P,'Row Index'!AP7)="",IF(INDEX('RAW DATA'!$AC:$AC,'Row Index'!AP7)="",INDEX('RAW DATA'!$L:$L,'Row Index'!AP7),INDEX('RAW DATA'!$AC:$AC,'Row Index'!AP7)),INDEX('RAW DATA'!$P:$P,'Row Index'!AP7)))</f>
        <v>76.3055086270902</v>
      </c>
      <c r="AQ121" s="17" t="n">
        <f aca="false">IF('Row Index'!AQ7="","✗",IF(INDEX('RAW DATA'!$P:$P,'Row Index'!AQ7)="",IF(INDEX('RAW DATA'!$AC:$AC,'Row Index'!AQ7)="",INDEX('RAW DATA'!$L:$L,'Row Index'!AQ7),INDEX('RAW DATA'!$AC:$AC,'Row Index'!AQ7)),INDEX('RAW DATA'!$P:$P,'Row Index'!AQ7)))</f>
        <v>75.8127839500382</v>
      </c>
    </row>
    <row r="122" customFormat="false" ht="15" hidden="false" customHeight="false" outlineLevel="0" collapsed="false">
      <c r="A122" s="15" t="s">
        <v>169</v>
      </c>
      <c r="B122" s="16" t="s">
        <v>153</v>
      </c>
      <c r="C122" s="29" t="n">
        <f aca="false">IF('Row Index'!C8="","✗",IF(INDEX('RAW DATA'!$P:$P,'Row Index'!C8)="",IF(INDEX('RAW DATA'!$AC:$AC,'Row Index'!C8)="",INDEX('RAW DATA'!$L:$L,'Row Index'!C8),INDEX('RAW DATA'!$AC:$AC,'Row Index'!C8)),INDEX('RAW DATA'!$P:$P,'Row Index'!C8)))</f>
        <v>53.4094949444766</v>
      </c>
      <c r="D122" s="17" t="n">
        <f aca="false">IF('Row Index'!D8="","✗",IF(INDEX('RAW DATA'!$P:$P,'Row Index'!D8)="",IF(INDEX('RAW DATA'!$AC:$AC,'Row Index'!D8)="",INDEX('RAW DATA'!$L:$L,'Row Index'!D8),INDEX('RAW DATA'!$AC:$AC,'Row Index'!D8)),INDEX('RAW DATA'!$P:$P,'Row Index'!D8)))</f>
        <v>50.5248139849162</v>
      </c>
      <c r="E122" s="17" t="n">
        <f aca="false">IF('Row Index'!E8="","✗",IF(INDEX('RAW DATA'!$P:$P,'Row Index'!E8)="",IF(INDEX('RAW DATA'!$AC:$AC,'Row Index'!E8)="",INDEX('RAW DATA'!$L:$L,'Row Index'!E8),INDEX('RAW DATA'!$AC:$AC,'Row Index'!E8)),INDEX('RAW DATA'!$P:$P,'Row Index'!E8)))</f>
        <v>57.6519639937169</v>
      </c>
      <c r="F122" s="17" t="n">
        <f aca="false">IF('Row Index'!F8="","✗",IF(INDEX('RAW DATA'!$P:$P,'Row Index'!F8)="",IF(INDEX('RAW DATA'!$AC:$AC,'Row Index'!F8)="",INDEX('RAW DATA'!$L:$L,'Row Index'!F8),INDEX('RAW DATA'!$AC:$AC,'Row Index'!F8)),INDEX('RAW DATA'!$P:$P,'Row Index'!F8)))</f>
        <v>47.6046514604088</v>
      </c>
      <c r="G122" s="17" t="n">
        <f aca="false">IF('Row Index'!G8="","✗",IF(INDEX('RAW DATA'!$P:$P,'Row Index'!G8)="",IF(INDEX('RAW DATA'!$AC:$AC,'Row Index'!G8)="",INDEX('RAW DATA'!$L:$L,'Row Index'!G8),INDEX('RAW DATA'!$AC:$AC,'Row Index'!G8)),INDEX('RAW DATA'!$P:$P,'Row Index'!G8)))</f>
        <v>54.4052437255377</v>
      </c>
      <c r="H122" s="17" t="n">
        <f aca="false">IF('Row Index'!H8="","✗",IF(INDEX('RAW DATA'!$P:$P,'Row Index'!H8)="",IF(INDEX('RAW DATA'!$AC:$AC,'Row Index'!H8)="",INDEX('RAW DATA'!$L:$L,'Row Index'!H8),INDEX('RAW DATA'!$AC:$AC,'Row Index'!H8)),INDEX('RAW DATA'!$P:$P,'Row Index'!H8)))</f>
        <v>49.5716706105809</v>
      </c>
      <c r="I122" s="17" t="n">
        <f aca="false">IF('Row Index'!I8="","✗",IF(INDEX('RAW DATA'!$P:$P,'Row Index'!I8)="",IF(INDEX('RAW DATA'!$AC:$AC,'Row Index'!I8)="",INDEX('RAW DATA'!$L:$L,'Row Index'!I8),INDEX('RAW DATA'!$AC:$AC,'Row Index'!I8)),INDEX('RAW DATA'!$P:$P,'Row Index'!I8)))</f>
        <v>53.0907888818295</v>
      </c>
      <c r="J122" s="17" t="n">
        <f aca="false">IF('Row Index'!J8="","✗",IF(INDEX('RAW DATA'!$P:$P,'Row Index'!J8)="",IF(INDEX('RAW DATA'!$AC:$AC,'Row Index'!J8)="",INDEX('RAW DATA'!$L:$L,'Row Index'!J8),INDEX('RAW DATA'!$AC:$AC,'Row Index'!J8)),INDEX('RAW DATA'!$P:$P,'Row Index'!J8)))</f>
        <v>57.4609880147412</v>
      </c>
      <c r="K122" s="17" t="n">
        <f aca="false">IF('Row Index'!K8="","✗",IF(INDEX('RAW DATA'!$P:$P,'Row Index'!K8)="",IF(INDEX('RAW DATA'!$AC:$AC,'Row Index'!K8)="",INDEX('RAW DATA'!$L:$L,'Row Index'!K8),INDEX('RAW DATA'!$AC:$AC,'Row Index'!K8)),INDEX('RAW DATA'!$P:$P,'Row Index'!K8)))</f>
        <v>65.4193992784288</v>
      </c>
      <c r="L122" s="17" t="n">
        <f aca="false">IF('Row Index'!L8="","✗",IF(INDEX('RAW DATA'!$P:$P,'Row Index'!L8)="",IF(INDEX('RAW DATA'!$AC:$AC,'Row Index'!L8)="",INDEX('RAW DATA'!$L:$L,'Row Index'!L8),INDEX('RAW DATA'!$AC:$AC,'Row Index'!L8)),INDEX('RAW DATA'!$P:$P,'Row Index'!L8)))</f>
        <v>59.528991997518</v>
      </c>
      <c r="M122" s="17" t="n">
        <f aca="false">IF('Row Index'!M8="","✗",IF(INDEX('RAW DATA'!$P:$P,'Row Index'!M8)="",IF(INDEX('RAW DATA'!$AC:$AC,'Row Index'!M8)="",INDEX('RAW DATA'!$L:$L,'Row Index'!M8),INDEX('RAW DATA'!$AC:$AC,'Row Index'!M8)),INDEX('RAW DATA'!$P:$P,'Row Index'!M8)))</f>
        <v>60.9346359732461</v>
      </c>
      <c r="N122" s="17" t="n">
        <f aca="false">IF('Row Index'!N8="","✗",IF(INDEX('RAW DATA'!$P:$P,'Row Index'!N8)="",IF(INDEX('RAW DATA'!$AC:$AC,'Row Index'!N8)="",INDEX('RAW DATA'!$L:$L,'Row Index'!N8),INDEX('RAW DATA'!$AC:$AC,'Row Index'!N8)),INDEX('RAW DATA'!$P:$P,'Row Index'!N8)))</f>
        <v>57.794804116094</v>
      </c>
      <c r="O122" s="17" t="n">
        <f aca="false">IF('Row Index'!O8="","✗",IF(INDEX('RAW DATA'!$P:$P,'Row Index'!O8)="",IF(INDEX('RAW DATA'!$AC:$AC,'Row Index'!O8)="",INDEX('RAW DATA'!$L:$L,'Row Index'!O8),INDEX('RAW DATA'!$AC:$AC,'Row Index'!O8)),INDEX('RAW DATA'!$P:$P,'Row Index'!O8)))</f>
        <v>62.5228763404993</v>
      </c>
      <c r="P122" s="17" t="n">
        <f aca="false">IF('Row Index'!P8="","✗",IF(INDEX('RAW DATA'!$P:$P,'Row Index'!P8)="",IF(INDEX('RAW DATA'!$AC:$AC,'Row Index'!P8)="",INDEX('RAW DATA'!$L:$L,'Row Index'!P8),INDEX('RAW DATA'!$AC:$AC,'Row Index'!P8)),INDEX('RAW DATA'!$P:$P,'Row Index'!P8)))</f>
        <v>61.2323443250372</v>
      </c>
      <c r="Q122" s="17" t="n">
        <f aca="false">IF('Row Index'!Q8="","✗",IF(INDEX('RAW DATA'!$P:$P,'Row Index'!Q8)="",IF(INDEX('RAW DATA'!$AC:$AC,'Row Index'!Q8)="",INDEX('RAW DATA'!$L:$L,'Row Index'!Q8),INDEX('RAW DATA'!$AC:$AC,'Row Index'!Q8)),INDEX('RAW DATA'!$P:$P,'Row Index'!Q8)))</f>
        <v>66.3530064328131</v>
      </c>
      <c r="R122" s="17" t="n">
        <f aca="false">IF('Row Index'!R8="","✗",IF(INDEX('RAW DATA'!$P:$P,'Row Index'!R8)="",IF(INDEX('RAW DATA'!$AC:$AC,'Row Index'!R8)="",INDEX('RAW DATA'!$L:$L,'Row Index'!R8),INDEX('RAW DATA'!$AC:$AC,'Row Index'!R8)),INDEX('RAW DATA'!$P:$P,'Row Index'!R8)))</f>
        <v>63.170881314797</v>
      </c>
      <c r="S122" s="17" t="n">
        <f aca="false">IF('Row Index'!S8="","✗",IF(INDEX('RAW DATA'!$P:$P,'Row Index'!S8)="",IF(INDEX('RAW DATA'!$AC:$AC,'Row Index'!S8)="",INDEX('RAW DATA'!$L:$L,'Row Index'!S8),INDEX('RAW DATA'!$AC:$AC,'Row Index'!S8)),INDEX('RAW DATA'!$P:$P,'Row Index'!S8)))</f>
        <v>64.7803584792237</v>
      </c>
      <c r="T122" s="17" t="n">
        <f aca="false">IF('Row Index'!T8="","✗",IF(INDEX('RAW DATA'!$P:$P,'Row Index'!T8)="",IF(INDEX('RAW DATA'!$AC:$AC,'Row Index'!T8)="",INDEX('RAW DATA'!$L:$L,'Row Index'!T8),INDEX('RAW DATA'!$AC:$AC,'Row Index'!T8)),INDEX('RAW DATA'!$P:$P,'Row Index'!T8)))</f>
        <v>60.7524143009871</v>
      </c>
      <c r="U122" s="17" t="n">
        <f aca="false">IF('Row Index'!U8="","✗",IF(INDEX('RAW DATA'!$P:$P,'Row Index'!U8)="",IF(INDEX('RAW DATA'!$AC:$AC,'Row Index'!U8)="",INDEX('RAW DATA'!$L:$L,'Row Index'!U8),INDEX('RAW DATA'!$AC:$AC,'Row Index'!U8)),INDEX('RAW DATA'!$P:$P,'Row Index'!U8)))</f>
        <v>61.8227968543184</v>
      </c>
      <c r="V122" s="17" t="n">
        <f aca="false">IF('Row Index'!V8="","✗",IF(INDEX('RAW DATA'!$P:$P,'Row Index'!V8)="",IF(INDEX('RAW DATA'!$AC:$AC,'Row Index'!V8)="",INDEX('RAW DATA'!$L:$L,'Row Index'!V8),INDEX('RAW DATA'!$AC:$AC,'Row Index'!V8)),INDEX('RAW DATA'!$P:$P,'Row Index'!V8)))</f>
        <v>65.2012689411705</v>
      </c>
      <c r="W122" s="17" t="n">
        <f aca="false">IF('Row Index'!W8="","✗",IF(INDEX('RAW DATA'!$P:$P,'Row Index'!W8)="",IF(INDEX('RAW DATA'!$AC:$AC,'Row Index'!W8)="",INDEX('RAW DATA'!$L:$L,'Row Index'!W8),INDEX('RAW DATA'!$AC:$AC,'Row Index'!W8)),INDEX('RAW DATA'!$P:$P,'Row Index'!W8)))</f>
        <v>61.1144921174592</v>
      </c>
      <c r="X122" s="29" t="n">
        <f aca="false">IF('Row Index'!X8="","✗",IF(INDEX('RAW DATA'!$P:$P,'Row Index'!X8)="",IF(INDEX('RAW DATA'!$AC:$AC,'Row Index'!X8)="",INDEX('RAW DATA'!$L:$L,'Row Index'!X8),INDEX('RAW DATA'!$AC:$AC,'Row Index'!X8)),INDEX('RAW DATA'!$P:$P,'Row Index'!X8)))</f>
        <v>66.314927976807</v>
      </c>
      <c r="Y122" s="17" t="n">
        <f aca="false">IF('Row Index'!Y8="","✗",IF(INDEX('RAW DATA'!$P:$P,'Row Index'!Y8)="",IF(INDEX('RAW DATA'!$AC:$AC,'Row Index'!Y8)="",INDEX('RAW DATA'!$L:$L,'Row Index'!Y8),INDEX('RAW DATA'!$AC:$AC,'Row Index'!Y8)),INDEX('RAW DATA'!$P:$P,'Row Index'!Y8)))</f>
        <v>64.867928896397</v>
      </c>
      <c r="Z122" s="18" t="n">
        <f aca="false">IF('Row Index'!Z8="","✗",IF(INDEX('RAW DATA'!$P:$P,'Row Index'!Z8)="",IF(INDEX('RAW DATA'!$AC:$AC,'Row Index'!Z8)="",INDEX('RAW DATA'!$L:$L,'Row Index'!Z8),INDEX('RAW DATA'!$AC:$AC,'Row Index'!Z8)),INDEX('RAW DATA'!$P:$P,'Row Index'!Z8)))</f>
        <v>68.0301511643808</v>
      </c>
      <c r="AA122" s="19" t="str">
        <f aca="false">IF('Row Index'!AA8="","⏳",IF(INDEX('RAW DATA'!$P:$P,'Row Index'!AA8)="",IF(INDEX('RAW DATA'!$AC:$AC,'Row Index'!AA8)="",INDEX('RAW DATA'!$L:$L,'Row Index'!AA8),INDEX('RAW DATA'!$AC:$AC,'Row Index'!AA8)),INDEX('RAW DATA'!$P:$P,'Row Index'!AA8)))</f>
        <v>⏳</v>
      </c>
      <c r="AB122" s="17" t="n">
        <f aca="false">IF('Row Index'!AB8="","✗",IF(INDEX('RAW DATA'!$P:$P,'Row Index'!AB8)="",IF(INDEX('RAW DATA'!$AC:$AC,'Row Index'!AB8)="",INDEX('RAW DATA'!$L:$L,'Row Index'!AB8),INDEX('RAW DATA'!$AC:$AC,'Row Index'!AB8)),INDEX('RAW DATA'!$P:$P,'Row Index'!AB8)))</f>
        <v>67.4022513016778</v>
      </c>
      <c r="AC122" s="17" t="n">
        <f aca="false">IF('Row Index'!AC8="","✗",IF(INDEX('RAW DATA'!$P:$P,'Row Index'!AC8)="",IF(INDEX('RAW DATA'!$AC:$AC,'Row Index'!AC8)="",INDEX('RAW DATA'!$L:$L,'Row Index'!AC8),INDEX('RAW DATA'!$AC:$AC,'Row Index'!AC8)),INDEX('RAW DATA'!$P:$P,'Row Index'!AC8)))</f>
        <v>65.2877818891703</v>
      </c>
      <c r="AD122" s="17" t="n">
        <f aca="false">IF('Row Index'!AD8="","✗",IF(INDEX('RAW DATA'!$P:$P,'Row Index'!AD8)="",IF(INDEX('RAW DATA'!$AC:$AC,'Row Index'!AD8)="",INDEX('RAW DATA'!$L:$L,'Row Index'!AD8),INDEX('RAW DATA'!$AC:$AC,'Row Index'!AD8)),INDEX('RAW DATA'!$P:$P,'Row Index'!AD8)))</f>
        <v>68.1139765207376</v>
      </c>
      <c r="AE122" s="17" t="n">
        <f aca="false">IF('Row Index'!AE8="","✗",IF(INDEX('RAW DATA'!$P:$P,'Row Index'!AE8)="",IF(INDEX('RAW DATA'!$AC:$AC,'Row Index'!AE8)="",INDEX('RAW DATA'!$L:$L,'Row Index'!AE8),INDEX('RAW DATA'!$AC:$AC,'Row Index'!AE8)),INDEX('RAW DATA'!$P:$P,'Row Index'!AE8)))</f>
        <v>67.4739902188724</v>
      </c>
      <c r="AF122" s="17" t="n">
        <f aca="false">IF('Row Index'!AF8="","✗",IF(INDEX('RAW DATA'!$P:$P,'Row Index'!AF8)="",IF(INDEX('RAW DATA'!$AC:$AC,'Row Index'!AF8)="",INDEX('RAW DATA'!$L:$L,'Row Index'!AF8),INDEX('RAW DATA'!$AC:$AC,'Row Index'!AF8)),INDEX('RAW DATA'!$P:$P,'Row Index'!AF8)))</f>
        <v>69.9832094056911</v>
      </c>
      <c r="AG122" s="17" t="n">
        <f aca="false">IF('Row Index'!AG8="","✗",IF(INDEX('RAW DATA'!$P:$P,'Row Index'!AG8)="",IF(INDEX('RAW DATA'!$AC:$AC,'Row Index'!AG8)="",INDEX('RAW DATA'!$L:$L,'Row Index'!AG8),INDEX('RAW DATA'!$AC:$AC,'Row Index'!AG8)),INDEX('RAW DATA'!$P:$P,'Row Index'!AG8)))</f>
        <v>68.505986657917</v>
      </c>
      <c r="AH122" s="17" t="n">
        <f aca="false">IF('Row Index'!AH8="","✗",IF(INDEX('RAW DATA'!$P:$P,'Row Index'!AH8)="",IF(INDEX('RAW DATA'!$AC:$AC,'Row Index'!AH8)="",INDEX('RAW DATA'!$L:$L,'Row Index'!AH8),INDEX('RAW DATA'!$AC:$AC,'Row Index'!AH8)),INDEX('RAW DATA'!$P:$P,'Row Index'!AH8)))</f>
        <v>69.7492405547421</v>
      </c>
      <c r="AI122" s="17" t="n">
        <f aca="false">IF('Row Index'!AI8="","✗",IF(INDEX('RAW DATA'!$P:$P,'Row Index'!AI8)="",IF(INDEX('RAW DATA'!$AC:$AC,'Row Index'!AI8)="",INDEX('RAW DATA'!$L:$L,'Row Index'!AI8),INDEX('RAW DATA'!$AC:$AC,'Row Index'!AI8)),INDEX('RAW DATA'!$P:$P,'Row Index'!AI8)))</f>
        <v>72.2379404594328</v>
      </c>
      <c r="AJ122" s="29" t="n">
        <f aca="false">IF('Row Index'!AJ8="","✗",IF(INDEX('RAW DATA'!$P:$P,'Row Index'!AJ8)="",IF(INDEX('RAW DATA'!$AC:$AC,'Row Index'!AJ8)="",INDEX('RAW DATA'!$L:$L,'Row Index'!AJ8),INDEX('RAW DATA'!$AC:$AC,'Row Index'!AJ8)),INDEX('RAW DATA'!$P:$P,'Row Index'!AJ8)))</f>
        <v>71.8677958790741</v>
      </c>
      <c r="AK122" s="17" t="n">
        <f aca="false">IF('Row Index'!AK8="","✗",IF(INDEX('RAW DATA'!$P:$P,'Row Index'!AK8)="",IF(INDEX('RAW DATA'!$AC:$AC,'Row Index'!AK8)="",INDEX('RAW DATA'!$L:$L,'Row Index'!AK8),INDEX('RAW DATA'!$AC:$AC,'Row Index'!AK8)),INDEX('RAW DATA'!$P:$P,'Row Index'!AK8)))</f>
        <v>72.2224174297073</v>
      </c>
      <c r="AL122" s="17" t="n">
        <f aca="false">IF('Row Index'!AL8="","✗",IF(INDEX('RAW DATA'!$P:$P,'Row Index'!AL8)="",IF(INDEX('RAW DATA'!$AC:$AC,'Row Index'!AL8)="",INDEX('RAW DATA'!$L:$L,'Row Index'!AL8),INDEX('RAW DATA'!$AC:$AC,'Row Index'!AL8)),INDEX('RAW DATA'!$P:$P,'Row Index'!AL8)))</f>
        <v>73.9415775682725</v>
      </c>
      <c r="AM122" s="17" t="n">
        <f aca="false">IF('Row Index'!AM8="","✗",IF(INDEX('RAW DATA'!$P:$P,'Row Index'!AM8)="",IF(INDEX('RAW DATA'!$AC:$AC,'Row Index'!AM8)="",INDEX('RAW DATA'!$L:$L,'Row Index'!AM8),INDEX('RAW DATA'!$AC:$AC,'Row Index'!AM8)),INDEX('RAW DATA'!$P:$P,'Row Index'!AM8)))</f>
        <v>76.1244209403564</v>
      </c>
      <c r="AN122" s="17" t="n">
        <f aca="false">IF('Row Index'!AN8="","✗",IF(INDEX('RAW DATA'!$P:$P,'Row Index'!AN8)="",IF(INDEX('RAW DATA'!$AC:$AC,'Row Index'!AN8)="",INDEX('RAW DATA'!$L:$L,'Row Index'!AN8),INDEX('RAW DATA'!$AC:$AC,'Row Index'!AN8)),INDEX('RAW DATA'!$P:$P,'Row Index'!AN8)))</f>
        <v>77.4730943143842</v>
      </c>
      <c r="AO122" s="17" t="n">
        <f aca="false">IF('Row Index'!AO8="","✗",IF(INDEX('RAW DATA'!$P:$P,'Row Index'!AO8)="",IF(INDEX('RAW DATA'!$AC:$AC,'Row Index'!AO8)="",INDEX('RAW DATA'!$L:$L,'Row Index'!AO8),INDEX('RAW DATA'!$AC:$AC,'Row Index'!AO8)),INDEX('RAW DATA'!$P:$P,'Row Index'!AO8)))</f>
        <v>74.1016988107981</v>
      </c>
      <c r="AP122" s="17" t="n">
        <f aca="false">IF('Row Index'!AP8="","✗",IF(INDEX('RAW DATA'!$P:$P,'Row Index'!AP8)="",IF(INDEX('RAW DATA'!$AC:$AC,'Row Index'!AP8)="",INDEX('RAW DATA'!$L:$L,'Row Index'!AP8),INDEX('RAW DATA'!$AC:$AC,'Row Index'!AP8)),INDEX('RAW DATA'!$P:$P,'Row Index'!AP8)))</f>
        <v>76.8010541825924</v>
      </c>
      <c r="AQ122" s="17" t="n">
        <f aca="false">IF('Row Index'!AQ8="","✗",IF(INDEX('RAW DATA'!$P:$P,'Row Index'!AQ8)="",IF(INDEX('RAW DATA'!$AC:$AC,'Row Index'!AQ8)="",INDEX('RAW DATA'!$L:$L,'Row Index'!AQ8),INDEX('RAW DATA'!$AC:$AC,'Row Index'!AQ8)),INDEX('RAW DATA'!$P:$P,'Row Index'!AQ8)))</f>
        <v>76.7071679910965</v>
      </c>
    </row>
    <row r="123" customFormat="false" ht="15" hidden="false" customHeight="false" outlineLevel="0" collapsed="false">
      <c r="A123" s="15" t="s">
        <v>173</v>
      </c>
      <c r="B123" s="16" t="s">
        <v>153</v>
      </c>
      <c r="C123" s="29" t="n">
        <f aca="false">IF('Row Index'!C9="","✗",IF(INDEX('RAW DATA'!$P:$P,'Row Index'!C9)="",IF(INDEX('RAW DATA'!$AC:$AC,'Row Index'!C9)="",INDEX('RAW DATA'!$L:$L,'Row Index'!C9),INDEX('RAW DATA'!$AC:$AC,'Row Index'!C9)),INDEX('RAW DATA'!$P:$P,'Row Index'!C9)))</f>
        <v>47.9855534249637</v>
      </c>
      <c r="D123" s="17" t="n">
        <f aca="false">IF('Row Index'!D9="","✗",IF(INDEX('RAW DATA'!$P:$P,'Row Index'!D9)="",IF(INDEX('RAW DATA'!$AC:$AC,'Row Index'!D9)="",INDEX('RAW DATA'!$L:$L,'Row Index'!D9),INDEX('RAW DATA'!$AC:$AC,'Row Index'!D9)),INDEX('RAW DATA'!$P:$P,'Row Index'!D9)))</f>
        <v>45.7373927161979</v>
      </c>
      <c r="E123" s="17" t="n">
        <f aca="false">IF('Row Index'!E9="","✗",IF(INDEX('RAW DATA'!$P:$P,'Row Index'!E9)="",IF(INDEX('RAW DATA'!$AC:$AC,'Row Index'!E9)="",INDEX('RAW DATA'!$L:$L,'Row Index'!E9),INDEX('RAW DATA'!$AC:$AC,'Row Index'!E9)),INDEX('RAW DATA'!$P:$P,'Row Index'!E9)))</f>
        <v>51.7155687126249</v>
      </c>
      <c r="F123" s="17" t="n">
        <f aca="false">IF('Row Index'!F9="","✗",IF(INDEX('RAW DATA'!$P:$P,'Row Index'!F9)="",IF(INDEX('RAW DATA'!$AC:$AC,'Row Index'!F9)="",INDEX('RAW DATA'!$L:$L,'Row Index'!F9),INDEX('RAW DATA'!$AC:$AC,'Row Index'!F9)),INDEX('RAW DATA'!$P:$P,'Row Index'!F9)))</f>
        <v>43.3711686985713</v>
      </c>
      <c r="G123" s="17" t="n">
        <f aca="false">IF('Row Index'!G9="","✗",IF(INDEX('RAW DATA'!$P:$P,'Row Index'!G9)="",IF(INDEX('RAW DATA'!$AC:$AC,'Row Index'!G9)="",INDEX('RAW DATA'!$L:$L,'Row Index'!G9),INDEX('RAW DATA'!$AC:$AC,'Row Index'!G9)),INDEX('RAW DATA'!$P:$P,'Row Index'!G9)))</f>
        <v>50.463830594123</v>
      </c>
      <c r="H123" s="17" t="n">
        <f aca="false">IF('Row Index'!H9="","✗",IF(INDEX('RAW DATA'!$P:$P,'Row Index'!H9)="",IF(INDEX('RAW DATA'!$AC:$AC,'Row Index'!H9)="",INDEX('RAW DATA'!$L:$L,'Row Index'!H9),INDEX('RAW DATA'!$AC:$AC,'Row Index'!H9)),INDEX('RAW DATA'!$P:$P,'Row Index'!H9)))</f>
        <v>49.1060901599548</v>
      </c>
      <c r="I123" s="17" t="n">
        <f aca="false">IF('Row Index'!I9="","✗",IF(INDEX('RAW DATA'!$P:$P,'Row Index'!I9)="",IF(INDEX('RAW DATA'!$AC:$AC,'Row Index'!I9)="",INDEX('RAW DATA'!$L:$L,'Row Index'!I9),INDEX('RAW DATA'!$AC:$AC,'Row Index'!I9)),INDEX('RAW DATA'!$P:$P,'Row Index'!I9)))</f>
        <v>55.9411196672137</v>
      </c>
      <c r="J123" s="17" t="n">
        <f aca="false">IF('Row Index'!J9="","✗",IF(INDEX('RAW DATA'!$P:$P,'Row Index'!J9)="",IF(INDEX('RAW DATA'!$AC:$AC,'Row Index'!J9)="",INDEX('RAW DATA'!$L:$L,'Row Index'!J9),INDEX('RAW DATA'!$AC:$AC,'Row Index'!J9)),INDEX('RAW DATA'!$P:$P,'Row Index'!J9)))</f>
        <v>54.7853946137945</v>
      </c>
      <c r="K123" s="17" t="n">
        <f aca="false">IF('Row Index'!K9="","✗",IF(INDEX('RAW DATA'!$P:$P,'Row Index'!K9)="",IF(INDEX('RAW DATA'!$AC:$AC,'Row Index'!K9)="",INDEX('RAW DATA'!$L:$L,'Row Index'!K9),INDEX('RAW DATA'!$AC:$AC,'Row Index'!K9)),INDEX('RAW DATA'!$P:$P,'Row Index'!K9)))</f>
        <v>61.7868633120564</v>
      </c>
      <c r="L123" s="17" t="n">
        <f aca="false">IF('Row Index'!L9="","✗",IF(INDEX('RAW DATA'!$P:$P,'Row Index'!L9)="",IF(INDEX('RAW DATA'!$AC:$AC,'Row Index'!L9)="",INDEX('RAW DATA'!$L:$L,'Row Index'!L9),INDEX('RAW DATA'!$AC:$AC,'Row Index'!L9)),INDEX('RAW DATA'!$P:$P,'Row Index'!L9)))</f>
        <v>60.1292992640045</v>
      </c>
      <c r="M123" s="17" t="n">
        <f aca="false">IF('Row Index'!M9="","✗",IF(INDEX('RAW DATA'!$P:$P,'Row Index'!M9)="",IF(INDEX('RAW DATA'!$AC:$AC,'Row Index'!M9)="",INDEX('RAW DATA'!$L:$L,'Row Index'!M9),INDEX('RAW DATA'!$AC:$AC,'Row Index'!M9)),INDEX('RAW DATA'!$P:$P,'Row Index'!M9)))</f>
        <v>61.8956641816529</v>
      </c>
      <c r="N123" s="17" t="n">
        <f aca="false">IF('Row Index'!N9="","✗",IF(INDEX('RAW DATA'!$P:$P,'Row Index'!N9)="",IF(INDEX('RAW DATA'!$AC:$AC,'Row Index'!N9)="",INDEX('RAW DATA'!$L:$L,'Row Index'!N9),INDEX('RAW DATA'!$AC:$AC,'Row Index'!N9)),INDEX('RAW DATA'!$P:$P,'Row Index'!N9)))</f>
        <v>61.9942268063844</v>
      </c>
      <c r="O123" s="17" t="n">
        <f aca="false">IF('Row Index'!O9="","✗",IF(INDEX('RAW DATA'!$P:$P,'Row Index'!O9)="",IF(INDEX('RAW DATA'!$AC:$AC,'Row Index'!O9)="",INDEX('RAW DATA'!$L:$L,'Row Index'!O9),INDEX('RAW DATA'!$AC:$AC,'Row Index'!O9)),INDEX('RAW DATA'!$P:$P,'Row Index'!O9)))</f>
        <v>64.70928676825</v>
      </c>
      <c r="P123" s="17" t="n">
        <f aca="false">IF('Row Index'!P9="","✗",IF(INDEX('RAW DATA'!$P:$P,'Row Index'!P9)="",IF(INDEX('RAW DATA'!$AC:$AC,'Row Index'!P9)="",INDEX('RAW DATA'!$L:$L,'Row Index'!P9),INDEX('RAW DATA'!$AC:$AC,'Row Index'!P9)),INDEX('RAW DATA'!$P:$P,'Row Index'!P9)))</f>
        <v>63.5802137421126</v>
      </c>
      <c r="Q123" s="17" t="n">
        <f aca="false">IF('Row Index'!Q9="","✗",IF(INDEX('RAW DATA'!$P:$P,'Row Index'!Q9)="",IF(INDEX('RAW DATA'!$AC:$AC,'Row Index'!Q9)="",INDEX('RAW DATA'!$L:$L,'Row Index'!Q9),INDEX('RAW DATA'!$AC:$AC,'Row Index'!Q9)),INDEX('RAW DATA'!$P:$P,'Row Index'!Q9)))</f>
        <v>68.6480656143002</v>
      </c>
      <c r="R123" s="17" t="n">
        <f aca="false">IF('Row Index'!R9="","✗",IF(INDEX('RAW DATA'!$P:$P,'Row Index'!R9)="",IF(INDEX('RAW DATA'!$AC:$AC,'Row Index'!R9)="",INDEX('RAW DATA'!$L:$L,'Row Index'!R9),INDEX('RAW DATA'!$AC:$AC,'Row Index'!R9)),INDEX('RAW DATA'!$P:$P,'Row Index'!R9)))</f>
        <v>62.8703597222305</v>
      </c>
      <c r="S123" s="17" t="n">
        <f aca="false">IF('Row Index'!S9="","✗",IF(INDEX('RAW DATA'!$P:$P,'Row Index'!S9)="",IF(INDEX('RAW DATA'!$AC:$AC,'Row Index'!S9)="",INDEX('RAW DATA'!$L:$L,'Row Index'!S9),INDEX('RAW DATA'!$AC:$AC,'Row Index'!S9)),INDEX('RAW DATA'!$P:$P,'Row Index'!S9)))</f>
        <v>65.9937865665254</v>
      </c>
      <c r="T123" s="17" t="n">
        <f aca="false">IF('Row Index'!T9="","✗",IF(INDEX('RAW DATA'!$P:$P,'Row Index'!T9)="",IF(INDEX('RAW DATA'!$AC:$AC,'Row Index'!T9)="",INDEX('RAW DATA'!$L:$L,'Row Index'!T9),INDEX('RAW DATA'!$AC:$AC,'Row Index'!T9)),INDEX('RAW DATA'!$P:$P,'Row Index'!T9)))</f>
        <v>64.818775045699</v>
      </c>
      <c r="U123" s="17" t="n">
        <f aca="false">IF('Row Index'!U9="","✗",IF(INDEX('RAW DATA'!$P:$P,'Row Index'!U9)="",IF(INDEX('RAW DATA'!$AC:$AC,'Row Index'!U9)="",INDEX('RAW DATA'!$L:$L,'Row Index'!U9),INDEX('RAW DATA'!$AC:$AC,'Row Index'!U9)),INDEX('RAW DATA'!$P:$P,'Row Index'!U9)))</f>
        <v>66.6732105662096</v>
      </c>
      <c r="V123" s="17" t="n">
        <f aca="false">IF('Row Index'!V9="","✗",IF(INDEX('RAW DATA'!$P:$P,'Row Index'!V9)="",IF(INDEX('RAW DATA'!$AC:$AC,'Row Index'!V9)="",INDEX('RAW DATA'!$L:$L,'Row Index'!V9),INDEX('RAW DATA'!$AC:$AC,'Row Index'!V9)),INDEX('RAW DATA'!$P:$P,'Row Index'!V9)))</f>
        <v>68.7431105406827</v>
      </c>
      <c r="W123" s="17" t="n">
        <f aca="false">IF('Row Index'!W9="","✗",IF(INDEX('RAW DATA'!$P:$P,'Row Index'!W9)="",IF(INDEX('RAW DATA'!$AC:$AC,'Row Index'!W9)="",INDEX('RAW DATA'!$L:$L,'Row Index'!W9),INDEX('RAW DATA'!$AC:$AC,'Row Index'!W9)),INDEX('RAW DATA'!$P:$P,'Row Index'!W9)))</f>
        <v>63.7199694587295</v>
      </c>
      <c r="X123" s="17" t="n">
        <f aca="false">IF('Row Index'!X9="","✗",IF(INDEX('RAW DATA'!$P:$P,'Row Index'!X9)="",IF(INDEX('RAW DATA'!$AC:$AC,'Row Index'!X9)="",INDEX('RAW DATA'!$L:$L,'Row Index'!X9),INDEX('RAW DATA'!$AC:$AC,'Row Index'!X9)),INDEX('RAW DATA'!$P:$P,'Row Index'!X9)))</f>
        <v>65.8538756091185</v>
      </c>
      <c r="Y123" s="17" t="n">
        <f aca="false">IF('Row Index'!Y9="","✗",IF(INDEX('RAW DATA'!$P:$P,'Row Index'!Y9)="",IF(INDEX('RAW DATA'!$AC:$AC,'Row Index'!Y9)="",INDEX('RAW DATA'!$L:$L,'Row Index'!Y9),INDEX('RAW DATA'!$AC:$AC,'Row Index'!Y9)),INDEX('RAW DATA'!$P:$P,'Row Index'!Y9)))</f>
        <v>67.9044019046237</v>
      </c>
      <c r="Z123" s="18" t="n">
        <f aca="false">IF('Row Index'!Z9="","✗",IF(INDEX('RAW DATA'!$P:$P,'Row Index'!Z9)="",IF(INDEX('RAW DATA'!$AC:$AC,'Row Index'!Z9)="",INDEX('RAW DATA'!$L:$L,'Row Index'!Z9),INDEX('RAW DATA'!$AC:$AC,'Row Index'!Z9)),INDEX('RAW DATA'!$P:$P,'Row Index'!Z9)))</f>
        <v>67.8468398813342</v>
      </c>
      <c r="AA123" s="19" t="str">
        <f aca="false">IF('Row Index'!AA9="","⏳",IF(INDEX('RAW DATA'!$P:$P,'Row Index'!AA9)="",IF(INDEX('RAW DATA'!$AC:$AC,'Row Index'!AA9)="",INDEX('RAW DATA'!$L:$L,'Row Index'!AA9),INDEX('RAW DATA'!$AC:$AC,'Row Index'!AA9)),INDEX('RAW DATA'!$P:$P,'Row Index'!AA9)))</f>
        <v>⏳</v>
      </c>
      <c r="AB123" s="17" t="n">
        <f aca="false">IF('Row Index'!AB9="","✗",IF(INDEX('RAW DATA'!$P:$P,'Row Index'!AB9)="",IF(INDEX('RAW DATA'!$AC:$AC,'Row Index'!AB9)="",INDEX('RAW DATA'!$L:$L,'Row Index'!AB9),INDEX('RAW DATA'!$AC:$AC,'Row Index'!AB9)),INDEX('RAW DATA'!$P:$P,'Row Index'!AB9)))</f>
        <v>66.7791068219124</v>
      </c>
      <c r="AC123" s="17" t="n">
        <f aca="false">IF('Row Index'!AC9="","✗",IF(INDEX('RAW DATA'!$P:$P,'Row Index'!AC9)="",IF(INDEX('RAW DATA'!$AC:$AC,'Row Index'!AC9)="",INDEX('RAW DATA'!$L:$L,'Row Index'!AC9),INDEX('RAW DATA'!$AC:$AC,'Row Index'!AC9)),INDEX('RAW DATA'!$P:$P,'Row Index'!AC9)))</f>
        <v>66.9754468109382</v>
      </c>
      <c r="AD123" s="17" t="n">
        <f aca="false">IF('Row Index'!AD9="","✗",IF(INDEX('RAW DATA'!$P:$P,'Row Index'!AD9)="",IF(INDEX('RAW DATA'!$AC:$AC,'Row Index'!AD9)="",INDEX('RAW DATA'!$L:$L,'Row Index'!AD9),INDEX('RAW DATA'!$AC:$AC,'Row Index'!AD9)),INDEX('RAW DATA'!$P:$P,'Row Index'!AD9)))</f>
        <v>65.0162489381909</v>
      </c>
      <c r="AE123" s="17" t="n">
        <f aca="false">IF('Row Index'!AE9="","✗",IF(INDEX('RAW DATA'!$P:$P,'Row Index'!AE9)="",IF(INDEX('RAW DATA'!$AC:$AC,'Row Index'!AE9)="",INDEX('RAW DATA'!$L:$L,'Row Index'!AE9),INDEX('RAW DATA'!$AC:$AC,'Row Index'!AE9)),INDEX('RAW DATA'!$P:$P,'Row Index'!AE9)))</f>
        <v>70.6558545199308</v>
      </c>
      <c r="AF123" s="17" t="n">
        <f aca="false">IF('Row Index'!AF9="","✗",IF(INDEX('RAW DATA'!$P:$P,'Row Index'!AF9)="",IF(INDEX('RAW DATA'!$AC:$AC,'Row Index'!AF9)="",INDEX('RAW DATA'!$L:$L,'Row Index'!AF9),INDEX('RAW DATA'!$AC:$AC,'Row Index'!AF9)),INDEX('RAW DATA'!$P:$P,'Row Index'!AF9)))</f>
        <v>70.4085514304664</v>
      </c>
      <c r="AG123" s="17" t="n">
        <f aca="false">IF('Row Index'!AG9="","✗",IF(INDEX('RAW DATA'!$P:$P,'Row Index'!AG9)="",IF(INDEX('RAW DATA'!$AC:$AC,'Row Index'!AG9)="",INDEX('RAW DATA'!$L:$L,'Row Index'!AG9),INDEX('RAW DATA'!$AC:$AC,'Row Index'!AG9)),INDEX('RAW DATA'!$P:$P,'Row Index'!AG9)))</f>
        <v>68.7434532513934</v>
      </c>
      <c r="AH123" s="17" t="n">
        <f aca="false">IF('Row Index'!AH9="","✗",IF(INDEX('RAW DATA'!$P:$P,'Row Index'!AH9)="",IF(INDEX('RAW DATA'!$AC:$AC,'Row Index'!AH9)="",INDEX('RAW DATA'!$L:$L,'Row Index'!AH9),INDEX('RAW DATA'!$AC:$AC,'Row Index'!AH9)),INDEX('RAW DATA'!$P:$P,'Row Index'!AH9)))</f>
        <v>70.2627043801968</v>
      </c>
      <c r="AI123" s="17" t="n">
        <f aca="false">IF('Row Index'!AI9="","✗",IF(INDEX('RAW DATA'!$P:$P,'Row Index'!AI9)="",IF(INDEX('RAW DATA'!$AC:$AC,'Row Index'!AI9)="",INDEX('RAW DATA'!$L:$L,'Row Index'!AI9),INDEX('RAW DATA'!$AC:$AC,'Row Index'!AI9)),INDEX('RAW DATA'!$P:$P,'Row Index'!AI9)))</f>
        <v>71.7604083580152</v>
      </c>
      <c r="AJ123" s="17" t="n">
        <f aca="false">IF('Row Index'!AJ9="","✗",IF(INDEX('RAW DATA'!$P:$P,'Row Index'!AJ9)="",IF(INDEX('RAW DATA'!$AC:$AC,'Row Index'!AJ9)="",INDEX('RAW DATA'!$L:$L,'Row Index'!AJ9),INDEX('RAW DATA'!$AC:$AC,'Row Index'!AJ9)),INDEX('RAW DATA'!$P:$P,'Row Index'!AJ9)))</f>
        <v>73.8428440901698</v>
      </c>
      <c r="AK123" s="17" t="n">
        <f aca="false">IF('Row Index'!AK9="","✗",IF(INDEX('RAW DATA'!$P:$P,'Row Index'!AK9)="",IF(INDEX('RAW DATA'!$AC:$AC,'Row Index'!AK9)="",INDEX('RAW DATA'!$L:$L,'Row Index'!AK9),INDEX('RAW DATA'!$AC:$AC,'Row Index'!AK9)),INDEX('RAW DATA'!$P:$P,'Row Index'!AK9)))</f>
        <v>75.2557426903129</v>
      </c>
      <c r="AL123" s="17" t="n">
        <f aca="false">IF('Row Index'!AL9="","✗",IF(INDEX('RAW DATA'!$P:$P,'Row Index'!AL9)="",IF(INDEX('RAW DATA'!$AC:$AC,'Row Index'!AL9)="",INDEX('RAW DATA'!$L:$L,'Row Index'!AL9),INDEX('RAW DATA'!$AC:$AC,'Row Index'!AL9)),INDEX('RAW DATA'!$P:$P,'Row Index'!AL9)))</f>
        <v>73.4224833717031</v>
      </c>
      <c r="AM123" s="17" t="n">
        <f aca="false">IF('Row Index'!AM9="","✗",IF(INDEX('RAW DATA'!$P:$P,'Row Index'!AM9)="",IF(INDEX('RAW DATA'!$AC:$AC,'Row Index'!AM9)="",INDEX('RAW DATA'!$L:$L,'Row Index'!AM9),INDEX('RAW DATA'!$AC:$AC,'Row Index'!AM9)),INDEX('RAW DATA'!$P:$P,'Row Index'!AM9)))</f>
        <v>76.376996897863</v>
      </c>
      <c r="AN123" s="17" t="n">
        <f aca="false">IF('Row Index'!AN9="","✗",IF(INDEX('RAW DATA'!$P:$P,'Row Index'!AN9)="",IF(INDEX('RAW DATA'!$AC:$AC,'Row Index'!AN9)="",INDEX('RAW DATA'!$L:$L,'Row Index'!AN9),INDEX('RAW DATA'!$AC:$AC,'Row Index'!AN9)),INDEX('RAW DATA'!$P:$P,'Row Index'!AN9)))</f>
        <v>76.667398850347</v>
      </c>
      <c r="AO123" s="17" t="n">
        <f aca="false">IF('Row Index'!AO9="","✗",IF(INDEX('RAW DATA'!$P:$P,'Row Index'!AO9)="",IF(INDEX('RAW DATA'!$AC:$AC,'Row Index'!AO9)="",INDEX('RAW DATA'!$L:$L,'Row Index'!AO9),INDEX('RAW DATA'!$AC:$AC,'Row Index'!AO9)),INDEX('RAW DATA'!$P:$P,'Row Index'!AO9)))</f>
        <v>74.8033533133135</v>
      </c>
      <c r="AP123" s="17" t="n">
        <f aca="false">IF('Row Index'!AP9="","✗",IF(INDEX('RAW DATA'!$P:$P,'Row Index'!AP9)="",IF(INDEX('RAW DATA'!$AC:$AC,'Row Index'!AP9)="",INDEX('RAW DATA'!$L:$L,'Row Index'!AP9),INDEX('RAW DATA'!$AC:$AC,'Row Index'!AP9)),INDEX('RAW DATA'!$P:$P,'Row Index'!AP9)))</f>
        <v>76.5556016690803</v>
      </c>
      <c r="AQ123" s="17" t="n">
        <f aca="false">IF('Row Index'!AQ9="","✗",IF(INDEX('RAW DATA'!$P:$P,'Row Index'!AQ9)="",IF(INDEX('RAW DATA'!$AC:$AC,'Row Index'!AQ9)="",INDEX('RAW DATA'!$L:$L,'Row Index'!AQ9),INDEX('RAW DATA'!$AC:$AC,'Row Index'!AQ9)),INDEX('RAW DATA'!$P:$P,'Row Index'!AQ9)))</f>
        <v>77.9020698897135</v>
      </c>
    </row>
    <row r="124" customFormat="false" ht="15" hidden="false" customHeight="false" outlineLevel="0" collapsed="false">
      <c r="A124" s="15" t="s">
        <v>176</v>
      </c>
      <c r="B124" s="16" t="s">
        <v>153</v>
      </c>
      <c r="C124" s="17" t="n">
        <f aca="false">IF('Row Index'!C10="","✗",IF(INDEX('RAW DATA'!$P:$P,'Row Index'!C10)="",IF(INDEX('RAW DATA'!$AC:$AC,'Row Index'!C10)="",INDEX('RAW DATA'!$L:$L,'Row Index'!C10),INDEX('RAW DATA'!$AC:$AC,'Row Index'!C10)),INDEX('RAW DATA'!$P:$P,'Row Index'!C10)))</f>
        <v>45.4340563301226</v>
      </c>
      <c r="D124" s="17" t="n">
        <f aca="false">IF('Row Index'!D10="","✗",IF(INDEX('RAW DATA'!$P:$P,'Row Index'!D10)="",IF(INDEX('RAW DATA'!$AC:$AC,'Row Index'!D10)="",INDEX('RAW DATA'!$L:$L,'Row Index'!D10),INDEX('RAW DATA'!$AC:$AC,'Row Index'!D10)),INDEX('RAW DATA'!$P:$P,'Row Index'!D10)))</f>
        <v>45.1109235838647</v>
      </c>
      <c r="E124" s="17" t="n">
        <f aca="false">IF('Row Index'!E10="","✗",IF(INDEX('RAW DATA'!$P:$P,'Row Index'!E10)="",IF(INDEX('RAW DATA'!$AC:$AC,'Row Index'!E10)="",INDEX('RAW DATA'!$L:$L,'Row Index'!E10),INDEX('RAW DATA'!$AC:$AC,'Row Index'!E10)),INDEX('RAW DATA'!$P:$P,'Row Index'!E10)))</f>
        <v>51.480692179234</v>
      </c>
      <c r="F124" s="17" t="n">
        <f aca="false">IF('Row Index'!F10="","✗",IF(INDEX('RAW DATA'!$P:$P,'Row Index'!F10)="",IF(INDEX('RAW DATA'!$AC:$AC,'Row Index'!F10)="",INDEX('RAW DATA'!$L:$L,'Row Index'!F10),INDEX('RAW DATA'!$AC:$AC,'Row Index'!F10)),INDEX('RAW DATA'!$P:$P,'Row Index'!F10)))</f>
        <v>44.1870923148594</v>
      </c>
      <c r="G124" s="17" t="n">
        <f aca="false">IF('Row Index'!G10="","✗",IF(INDEX('RAW DATA'!$P:$P,'Row Index'!G10)="",IF(INDEX('RAW DATA'!$AC:$AC,'Row Index'!G10)="",INDEX('RAW DATA'!$L:$L,'Row Index'!G10),INDEX('RAW DATA'!$AC:$AC,'Row Index'!G10)),INDEX('RAW DATA'!$P:$P,'Row Index'!G10)))</f>
        <v>52.5143781632733</v>
      </c>
      <c r="H124" s="17" t="n">
        <f aca="false">IF('Row Index'!H10="","✗",IF(INDEX('RAW DATA'!$P:$P,'Row Index'!H10)="",IF(INDEX('RAW DATA'!$AC:$AC,'Row Index'!H10)="",INDEX('RAW DATA'!$L:$L,'Row Index'!H10),INDEX('RAW DATA'!$AC:$AC,'Row Index'!H10)),INDEX('RAW DATA'!$P:$P,'Row Index'!H10)))</f>
        <v>48.0543972646002</v>
      </c>
      <c r="I124" s="17" t="n">
        <f aca="false">IF('Row Index'!I10="","✗",IF(INDEX('RAW DATA'!$P:$P,'Row Index'!I10)="",IF(INDEX('RAW DATA'!$AC:$AC,'Row Index'!I10)="",INDEX('RAW DATA'!$L:$L,'Row Index'!I10),INDEX('RAW DATA'!$AC:$AC,'Row Index'!I10)),INDEX('RAW DATA'!$P:$P,'Row Index'!I10)))</f>
        <v>60.4551853155203</v>
      </c>
      <c r="J124" s="17" t="n">
        <f aca="false">IF('Row Index'!J10="","✗",IF(INDEX('RAW DATA'!$P:$P,'Row Index'!J10)="",IF(INDEX('RAW DATA'!$AC:$AC,'Row Index'!J10)="",INDEX('RAW DATA'!$L:$L,'Row Index'!J10),INDEX('RAW DATA'!$AC:$AC,'Row Index'!J10)),INDEX('RAW DATA'!$P:$P,'Row Index'!J10)))</f>
        <v>57.0628848413868</v>
      </c>
      <c r="K124" s="17" t="n">
        <f aca="false">IF('Row Index'!K10="","✗",IF(INDEX('RAW DATA'!$P:$P,'Row Index'!K10)="",IF(INDEX('RAW DATA'!$AC:$AC,'Row Index'!K10)="",INDEX('RAW DATA'!$L:$L,'Row Index'!K10),INDEX('RAW DATA'!$AC:$AC,'Row Index'!K10)),INDEX('RAW DATA'!$P:$P,'Row Index'!K10)))</f>
        <v>64.8623026531469</v>
      </c>
      <c r="L124" s="17" t="n">
        <f aca="false">IF('Row Index'!L10="","✗",IF(INDEX('RAW DATA'!$P:$P,'Row Index'!L10)="",IF(INDEX('RAW DATA'!$AC:$AC,'Row Index'!L10)="",INDEX('RAW DATA'!$L:$L,'Row Index'!L10),INDEX('RAW DATA'!$AC:$AC,'Row Index'!L10)),INDEX('RAW DATA'!$P:$P,'Row Index'!L10)))</f>
        <v>57.8354402643939</v>
      </c>
      <c r="M124" s="17" t="n">
        <f aca="false">IF('Row Index'!M10="","✗",IF(INDEX('RAW DATA'!$P:$P,'Row Index'!M10)="",IF(INDEX('RAW DATA'!$AC:$AC,'Row Index'!M10)="",INDEX('RAW DATA'!$L:$L,'Row Index'!M10),INDEX('RAW DATA'!$AC:$AC,'Row Index'!M10)),INDEX('RAW DATA'!$P:$P,'Row Index'!M10)))</f>
        <v>61.4995381646569</v>
      </c>
      <c r="N124" s="17" t="n">
        <f aca="false">IF('Row Index'!N10="","✗",IF(INDEX('RAW DATA'!$P:$P,'Row Index'!N10)="",IF(INDEX('RAW DATA'!$AC:$AC,'Row Index'!N10)="",INDEX('RAW DATA'!$L:$L,'Row Index'!N10),INDEX('RAW DATA'!$AC:$AC,'Row Index'!N10)),INDEX('RAW DATA'!$P:$P,'Row Index'!N10)))</f>
        <v>61.0036531611479</v>
      </c>
      <c r="O124" s="17" t="n">
        <f aca="false">IF('Row Index'!O10="","✗",IF(INDEX('RAW DATA'!$P:$P,'Row Index'!O10)="",IF(INDEX('RAW DATA'!$AC:$AC,'Row Index'!O10)="",INDEX('RAW DATA'!$L:$L,'Row Index'!O10),INDEX('RAW DATA'!$AC:$AC,'Row Index'!O10)),INDEX('RAW DATA'!$P:$P,'Row Index'!O10)))</f>
        <v>64.154368077222</v>
      </c>
      <c r="P124" s="17" t="n">
        <f aca="false">IF('Row Index'!P10="","✗",IF(INDEX('RAW DATA'!$P:$P,'Row Index'!P10)="",IF(INDEX('RAW DATA'!$AC:$AC,'Row Index'!P10)="",INDEX('RAW DATA'!$L:$L,'Row Index'!P10),INDEX('RAW DATA'!$AC:$AC,'Row Index'!P10)),INDEX('RAW DATA'!$P:$P,'Row Index'!P10)))</f>
        <v>63.0982190134252</v>
      </c>
      <c r="Q124" s="17" t="n">
        <f aca="false">IF('Row Index'!Q10="","✗",IF(INDEX('RAW DATA'!$P:$P,'Row Index'!Q10)="",IF(INDEX('RAW DATA'!$AC:$AC,'Row Index'!Q10)="",INDEX('RAW DATA'!$L:$L,'Row Index'!Q10),INDEX('RAW DATA'!$AC:$AC,'Row Index'!Q10)),INDEX('RAW DATA'!$P:$P,'Row Index'!Q10)))</f>
        <v>66.1021224795307</v>
      </c>
      <c r="R124" s="17" t="n">
        <f aca="false">IF('Row Index'!R10="","✗",IF(INDEX('RAW DATA'!$P:$P,'Row Index'!R10)="",IF(INDEX('RAW DATA'!$AC:$AC,'Row Index'!R10)="",INDEX('RAW DATA'!$L:$L,'Row Index'!R10),INDEX('RAW DATA'!$AC:$AC,'Row Index'!R10)),INDEX('RAW DATA'!$P:$P,'Row Index'!R10)))</f>
        <v>60.1307751215251</v>
      </c>
      <c r="S124" s="17" t="n">
        <f aca="false">IF('Row Index'!S10="","✗",IF(INDEX('RAW DATA'!$P:$P,'Row Index'!S10)="",IF(INDEX('RAW DATA'!$AC:$AC,'Row Index'!S10)="",INDEX('RAW DATA'!$L:$L,'Row Index'!S10),INDEX('RAW DATA'!$AC:$AC,'Row Index'!S10)),INDEX('RAW DATA'!$P:$P,'Row Index'!S10)))</f>
        <v>62.7990052995778</v>
      </c>
      <c r="T124" s="17" t="n">
        <f aca="false">IF('Row Index'!T10="","✗",IF(INDEX('RAW DATA'!$P:$P,'Row Index'!T10)="",IF(INDEX('RAW DATA'!$AC:$AC,'Row Index'!T10)="",INDEX('RAW DATA'!$L:$L,'Row Index'!T10),INDEX('RAW DATA'!$AC:$AC,'Row Index'!T10)),INDEX('RAW DATA'!$P:$P,'Row Index'!T10)))</f>
        <v>62.8571000721144</v>
      </c>
      <c r="U124" s="17" t="n">
        <f aca="false">IF('Row Index'!U10="","✗",IF(INDEX('RAW DATA'!$P:$P,'Row Index'!U10)="",IF(INDEX('RAW DATA'!$AC:$AC,'Row Index'!U10)="",INDEX('RAW DATA'!$L:$L,'Row Index'!U10),INDEX('RAW DATA'!$AC:$AC,'Row Index'!U10)),INDEX('RAW DATA'!$P:$P,'Row Index'!U10)))</f>
        <v>66.211606839703</v>
      </c>
      <c r="V124" s="17" t="n">
        <f aca="false">IF('Row Index'!V10="","✗",IF(INDEX('RAW DATA'!$P:$P,'Row Index'!V10)="",IF(INDEX('RAW DATA'!$AC:$AC,'Row Index'!V10)="",INDEX('RAW DATA'!$L:$L,'Row Index'!V10),INDEX('RAW DATA'!$AC:$AC,'Row Index'!V10)),INDEX('RAW DATA'!$P:$P,'Row Index'!V10)))</f>
        <v>68.8855971578006</v>
      </c>
      <c r="W124" s="17" t="n">
        <f aca="false">IF('Row Index'!W10="","✗",IF(INDEX('RAW DATA'!$P:$P,'Row Index'!W10)="",IF(INDEX('RAW DATA'!$AC:$AC,'Row Index'!W10)="",INDEX('RAW DATA'!$L:$L,'Row Index'!W10),INDEX('RAW DATA'!$AC:$AC,'Row Index'!W10)),INDEX('RAW DATA'!$P:$P,'Row Index'!W10)))</f>
        <v>63.3279791119185</v>
      </c>
      <c r="X124" s="17" t="n">
        <f aca="false">IF('Row Index'!X10="","✗",IF(INDEX('RAW DATA'!$P:$P,'Row Index'!X10)="",IF(INDEX('RAW DATA'!$AC:$AC,'Row Index'!X10)="",INDEX('RAW DATA'!$L:$L,'Row Index'!X10),INDEX('RAW DATA'!$AC:$AC,'Row Index'!X10)),INDEX('RAW DATA'!$P:$P,'Row Index'!X10)))</f>
        <v>64.5214053802572</v>
      </c>
      <c r="Y124" s="17" t="n">
        <f aca="false">IF('Row Index'!Y10="","✗",IF(INDEX('RAW DATA'!$P:$P,'Row Index'!Y10)="",IF(INDEX('RAW DATA'!$AC:$AC,'Row Index'!Y10)="",INDEX('RAW DATA'!$L:$L,'Row Index'!Y10),INDEX('RAW DATA'!$AC:$AC,'Row Index'!Y10)),INDEX('RAW DATA'!$P:$P,'Row Index'!Y10)))</f>
        <v>64.5660096711486</v>
      </c>
      <c r="Z124" s="18" t="n">
        <f aca="false">IF('Row Index'!Z10="","✗",IF(INDEX('RAW DATA'!$P:$P,'Row Index'!Z10)="",IF(INDEX('RAW DATA'!$AC:$AC,'Row Index'!Z10)="",INDEX('RAW DATA'!$L:$L,'Row Index'!Z10),INDEX('RAW DATA'!$AC:$AC,'Row Index'!Z10)),INDEX('RAW DATA'!$P:$P,'Row Index'!Z10)))</f>
        <v>66.7267991363184</v>
      </c>
      <c r="AA124" s="19" t="str">
        <f aca="false">IF('Row Index'!AA10="","⏳",IF(INDEX('RAW DATA'!$P:$P,'Row Index'!AA10)="",IF(INDEX('RAW DATA'!$AC:$AC,'Row Index'!AA10)="",INDEX('RAW DATA'!$L:$L,'Row Index'!AA10),INDEX('RAW DATA'!$AC:$AC,'Row Index'!AA10)),INDEX('RAW DATA'!$P:$P,'Row Index'!AA10)))</f>
        <v>⏳</v>
      </c>
      <c r="AB124" s="17" t="n">
        <f aca="false">IF('Row Index'!AB10="","✗",IF(INDEX('RAW DATA'!$P:$P,'Row Index'!AB10)="",IF(INDEX('RAW DATA'!$AC:$AC,'Row Index'!AB10)="",INDEX('RAW DATA'!$L:$L,'Row Index'!AB10),INDEX('RAW DATA'!$AC:$AC,'Row Index'!AB10)),INDEX('RAW DATA'!$P:$P,'Row Index'!AB10)))</f>
        <v>66.6746409131801</v>
      </c>
      <c r="AC124" s="17" t="n">
        <f aca="false">IF('Row Index'!AC10="","✗",IF(INDEX('RAW DATA'!$P:$P,'Row Index'!AC10)="",IF(INDEX('RAW DATA'!$AC:$AC,'Row Index'!AC10)="",INDEX('RAW DATA'!$L:$L,'Row Index'!AC10),INDEX('RAW DATA'!$AC:$AC,'Row Index'!AC10)),INDEX('RAW DATA'!$P:$P,'Row Index'!AC10)))</f>
        <v>67.4301241151783</v>
      </c>
      <c r="AD124" s="17" t="n">
        <f aca="false">IF('Row Index'!AD10="","✗",IF(INDEX('RAW DATA'!$P:$P,'Row Index'!AD10)="",IF(INDEX('RAW DATA'!$AC:$AC,'Row Index'!AD10)="",INDEX('RAW DATA'!$L:$L,'Row Index'!AD10),INDEX('RAW DATA'!$AC:$AC,'Row Index'!AD10)),INDEX('RAW DATA'!$P:$P,'Row Index'!AD10)))</f>
        <v>67.6851538517037</v>
      </c>
      <c r="AE124" s="17" t="n">
        <f aca="false">IF('Row Index'!AE10="","✗",IF(INDEX('RAW DATA'!$P:$P,'Row Index'!AE10)="",IF(INDEX('RAW DATA'!$AC:$AC,'Row Index'!AE10)="",INDEX('RAW DATA'!$L:$L,'Row Index'!AE10),INDEX('RAW DATA'!$AC:$AC,'Row Index'!AE10)),INDEX('RAW DATA'!$P:$P,'Row Index'!AE10)))</f>
        <v>67.9353154276938</v>
      </c>
      <c r="AF124" s="17" t="n">
        <f aca="false">IF('Row Index'!AF10="","✗",IF(INDEX('RAW DATA'!$P:$P,'Row Index'!AF10)="",IF(INDEX('RAW DATA'!$AC:$AC,'Row Index'!AF10)="",INDEX('RAW DATA'!$L:$L,'Row Index'!AF10),INDEX('RAW DATA'!$AC:$AC,'Row Index'!AF10)),INDEX('RAW DATA'!$P:$P,'Row Index'!AF10)))</f>
        <v>70.0446406624534</v>
      </c>
      <c r="AG124" s="17" t="n">
        <f aca="false">IF('Row Index'!AG10="","✗",IF(INDEX('RAW DATA'!$P:$P,'Row Index'!AG10)="",IF(INDEX('RAW DATA'!$AC:$AC,'Row Index'!AG10)="",INDEX('RAW DATA'!$L:$L,'Row Index'!AG10),INDEX('RAW DATA'!$AC:$AC,'Row Index'!AG10)),INDEX('RAW DATA'!$P:$P,'Row Index'!AG10)))</f>
        <v>66.7411788338191</v>
      </c>
      <c r="AH124" s="17" t="n">
        <f aca="false">IF('Row Index'!AH10="","✗",IF(INDEX('RAW DATA'!$P:$P,'Row Index'!AH10)="",IF(INDEX('RAW DATA'!$AC:$AC,'Row Index'!AH10)="",INDEX('RAW DATA'!$L:$L,'Row Index'!AH10),INDEX('RAW DATA'!$AC:$AC,'Row Index'!AH10)),INDEX('RAW DATA'!$P:$P,'Row Index'!AH10)))</f>
        <v>69.1599547326924</v>
      </c>
      <c r="AI124" s="17" t="n">
        <f aca="false">IF('Row Index'!AI10="","✗",IF(INDEX('RAW DATA'!$P:$P,'Row Index'!AI10)="",IF(INDEX('RAW DATA'!$AC:$AC,'Row Index'!AI10)="",INDEX('RAW DATA'!$L:$L,'Row Index'!AI10),INDEX('RAW DATA'!$AC:$AC,'Row Index'!AI10)),INDEX('RAW DATA'!$P:$P,'Row Index'!AI10)))</f>
        <v>73.288306437248</v>
      </c>
      <c r="AJ124" s="17" t="n">
        <f aca="false">IF('Row Index'!AJ10="","✗",IF(INDEX('RAW DATA'!$P:$P,'Row Index'!AJ10)="",IF(INDEX('RAW DATA'!$AC:$AC,'Row Index'!AJ10)="",INDEX('RAW DATA'!$L:$L,'Row Index'!AJ10),INDEX('RAW DATA'!$AC:$AC,'Row Index'!AJ10)),INDEX('RAW DATA'!$P:$P,'Row Index'!AJ10)))</f>
        <v>72.0193384795607</v>
      </c>
      <c r="AK124" s="17" t="n">
        <f aca="false">IF('Row Index'!AK10="","✗",IF(INDEX('RAW DATA'!$P:$P,'Row Index'!AK10)="",IF(INDEX('RAW DATA'!$AC:$AC,'Row Index'!AK10)="",INDEX('RAW DATA'!$L:$L,'Row Index'!AK10),INDEX('RAW DATA'!$AC:$AC,'Row Index'!AK10)),INDEX('RAW DATA'!$P:$P,'Row Index'!AK10)))</f>
        <v>73.3958902050781</v>
      </c>
      <c r="AL124" s="17" t="n">
        <f aca="false">IF('Row Index'!AL10="","✗",IF(INDEX('RAW DATA'!$P:$P,'Row Index'!AL10)="",IF(INDEX('RAW DATA'!$AC:$AC,'Row Index'!AL10)="",INDEX('RAW DATA'!$L:$L,'Row Index'!AL10),INDEX('RAW DATA'!$AC:$AC,'Row Index'!AL10)),INDEX('RAW DATA'!$P:$P,'Row Index'!AL10)))</f>
        <v>72.6743983707428</v>
      </c>
      <c r="AM124" s="17" t="n">
        <f aca="false">IF('Row Index'!AM10="","✗",IF(INDEX('RAW DATA'!$P:$P,'Row Index'!AM10)="",IF(INDEX('RAW DATA'!$AC:$AC,'Row Index'!AM10)="",INDEX('RAW DATA'!$L:$L,'Row Index'!AM10),INDEX('RAW DATA'!$AC:$AC,'Row Index'!AM10)),INDEX('RAW DATA'!$P:$P,'Row Index'!AM10)))</f>
        <v>75.4997018583073</v>
      </c>
      <c r="AN124" s="17" t="n">
        <f aca="false">IF('Row Index'!AN10="","✗",IF(INDEX('RAW DATA'!$P:$P,'Row Index'!AN10)="",IF(INDEX('RAW DATA'!$AC:$AC,'Row Index'!AN10)="",INDEX('RAW DATA'!$L:$L,'Row Index'!AN10),INDEX('RAW DATA'!$AC:$AC,'Row Index'!AN10)),INDEX('RAW DATA'!$P:$P,'Row Index'!AN10)))</f>
        <v>75.5328680678421</v>
      </c>
      <c r="AO124" s="17" t="n">
        <f aca="false">IF('Row Index'!AO10="","✗",IF(INDEX('RAW DATA'!$P:$P,'Row Index'!AO10)="",IF(INDEX('RAW DATA'!$AC:$AC,'Row Index'!AO10)="",INDEX('RAW DATA'!$L:$L,'Row Index'!AO10),INDEX('RAW DATA'!$AC:$AC,'Row Index'!AO10)),INDEX('RAW DATA'!$P:$P,'Row Index'!AO10)))</f>
        <v>74.0435861878794</v>
      </c>
      <c r="AP124" s="17" t="n">
        <f aca="false">IF('Row Index'!AP10="","✗",IF(INDEX('RAW DATA'!$P:$P,'Row Index'!AP10)="",IF(INDEX('RAW DATA'!$AC:$AC,'Row Index'!AP10)="",INDEX('RAW DATA'!$L:$L,'Row Index'!AP10),INDEX('RAW DATA'!$AC:$AC,'Row Index'!AP10)),INDEX('RAW DATA'!$P:$P,'Row Index'!AP10)))</f>
        <v>76.0378197856785</v>
      </c>
      <c r="AQ124" s="17" t="n">
        <f aca="false">IF('Row Index'!AQ10="","✗",IF(INDEX('RAW DATA'!$P:$P,'Row Index'!AQ10)="",IF(INDEX('RAW DATA'!$AC:$AC,'Row Index'!AQ10)="",INDEX('RAW DATA'!$L:$L,'Row Index'!AQ10),INDEX('RAW DATA'!$AC:$AC,'Row Index'!AQ10)),INDEX('RAW DATA'!$P:$P,'Row Index'!AQ10)))</f>
        <v>78.0058468292941</v>
      </c>
    </row>
    <row r="125" customFormat="false" ht="15" hidden="false" customHeight="false" outlineLevel="0" collapsed="false">
      <c r="A125" s="15" t="s">
        <v>179</v>
      </c>
      <c r="B125" s="16" t="s">
        <v>153</v>
      </c>
      <c r="C125" s="17" t="n">
        <f aca="false">IF('Row Index'!C11="","✗",IF(INDEX('RAW DATA'!$P:$P,'Row Index'!C11)="",IF(INDEX('RAW DATA'!$AC:$AC,'Row Index'!C11)="",INDEX('RAW DATA'!$L:$L,'Row Index'!C11),INDEX('RAW DATA'!$AC:$AC,'Row Index'!C11)),INDEX('RAW DATA'!$P:$P,'Row Index'!C11)))</f>
        <v>50.9730730575955</v>
      </c>
      <c r="D125" s="17" t="n">
        <f aca="false">IF('Row Index'!D11="","✗",IF(INDEX('RAW DATA'!$P:$P,'Row Index'!D11)="",IF(INDEX('RAW DATA'!$AC:$AC,'Row Index'!D11)="",INDEX('RAW DATA'!$L:$L,'Row Index'!D11),INDEX('RAW DATA'!$AC:$AC,'Row Index'!D11)),INDEX('RAW DATA'!$P:$P,'Row Index'!D11)))</f>
        <v>45.768405958763</v>
      </c>
      <c r="E125" s="17" t="n">
        <f aca="false">IF('Row Index'!E11="","✗",IF(INDEX('RAW DATA'!$P:$P,'Row Index'!E11)="",IF(INDEX('RAW DATA'!$AC:$AC,'Row Index'!E11)="",INDEX('RAW DATA'!$L:$L,'Row Index'!E11),INDEX('RAW DATA'!$AC:$AC,'Row Index'!E11)),INDEX('RAW DATA'!$P:$P,'Row Index'!E11)))</f>
        <v>59.5228089473412</v>
      </c>
      <c r="F125" s="17" t="n">
        <f aca="false">IF('Row Index'!F11="","✗",IF(INDEX('RAW DATA'!$P:$P,'Row Index'!F11)="",IF(INDEX('RAW DATA'!$AC:$AC,'Row Index'!F11)="",INDEX('RAW DATA'!$L:$L,'Row Index'!F11),INDEX('RAW DATA'!$AC:$AC,'Row Index'!F11)),INDEX('RAW DATA'!$P:$P,'Row Index'!F11)))</f>
        <v>50.5017933603225</v>
      </c>
      <c r="G125" s="17" t="n">
        <f aca="false">IF('Row Index'!G11="","✗",IF(INDEX('RAW DATA'!$P:$P,'Row Index'!G11)="",IF(INDEX('RAW DATA'!$AC:$AC,'Row Index'!G11)="",INDEX('RAW DATA'!$L:$L,'Row Index'!G11),INDEX('RAW DATA'!$AC:$AC,'Row Index'!G11)),INDEX('RAW DATA'!$P:$P,'Row Index'!G11)))</f>
        <v>54.7328040673495</v>
      </c>
      <c r="H125" s="17" t="n">
        <f aca="false">IF('Row Index'!H11="","✗",IF(INDEX('RAW DATA'!$P:$P,'Row Index'!H11)="",IF(INDEX('RAW DATA'!$AC:$AC,'Row Index'!H11)="",INDEX('RAW DATA'!$L:$L,'Row Index'!H11),INDEX('RAW DATA'!$AC:$AC,'Row Index'!H11)),INDEX('RAW DATA'!$P:$P,'Row Index'!H11)))</f>
        <v>54.0518326323037</v>
      </c>
      <c r="I125" s="17" t="n">
        <f aca="false">IF('Row Index'!I11="","✗",IF(INDEX('RAW DATA'!$P:$P,'Row Index'!I11)="",IF(INDEX('RAW DATA'!$AC:$AC,'Row Index'!I11)="",INDEX('RAW DATA'!$L:$L,'Row Index'!I11),INDEX('RAW DATA'!$AC:$AC,'Row Index'!I11)),INDEX('RAW DATA'!$P:$P,'Row Index'!I11)))</f>
        <v>58.8930574460928</v>
      </c>
      <c r="J125" s="17" t="n">
        <f aca="false">IF('Row Index'!J11="","✗",IF(INDEX('RAW DATA'!$P:$P,'Row Index'!J11)="",IF(INDEX('RAW DATA'!$AC:$AC,'Row Index'!J11)="",INDEX('RAW DATA'!$L:$L,'Row Index'!J11),INDEX('RAW DATA'!$AC:$AC,'Row Index'!J11)),INDEX('RAW DATA'!$P:$P,'Row Index'!J11)))</f>
        <v>55.8187289353449</v>
      </c>
      <c r="K125" s="17" t="n">
        <f aca="false">IF('Row Index'!K11="","✗",IF(INDEX('RAW DATA'!$P:$P,'Row Index'!K11)="",IF(INDEX('RAW DATA'!$AC:$AC,'Row Index'!K11)="",INDEX('RAW DATA'!$L:$L,'Row Index'!K11),INDEX('RAW DATA'!$AC:$AC,'Row Index'!K11)),INDEX('RAW DATA'!$P:$P,'Row Index'!K11)))</f>
        <v>62.3659155759773</v>
      </c>
      <c r="L125" s="17" t="n">
        <f aca="false">IF('Row Index'!L11="","✗",IF(INDEX('RAW DATA'!$P:$P,'Row Index'!L11)="",IF(INDEX('RAW DATA'!$AC:$AC,'Row Index'!L11)="",INDEX('RAW DATA'!$L:$L,'Row Index'!L11),INDEX('RAW DATA'!$AC:$AC,'Row Index'!L11)),INDEX('RAW DATA'!$P:$P,'Row Index'!L11)))</f>
        <v>58.7246774736031</v>
      </c>
      <c r="M125" s="36" t="str">
        <f aca="false">IF('Row Index'!M11="","✗",IF(INDEX('RAW DATA'!$P:$P,'Row Index'!M11)="",IF(INDEX('RAW DATA'!$AC:$AC,'Row Index'!M11)="",INDEX('RAW DATA'!$L:$L,'Row Index'!M11),INDEX('RAW DATA'!$AC:$AC,'Row Index'!M11)),INDEX('RAW DATA'!$P:$P,'Row Index'!M11)))</f>
        <v>◐⌧</v>
      </c>
      <c r="N125" s="29" t="n">
        <f aca="false">IF('Row Index'!N11="","✗",IF(INDEX('RAW DATA'!$P:$P,'Row Index'!N11)="",IF(INDEX('RAW DATA'!$AC:$AC,'Row Index'!N11)="",INDEX('RAW DATA'!$L:$L,'Row Index'!N11),INDEX('RAW DATA'!$AC:$AC,'Row Index'!N11)),INDEX('RAW DATA'!$P:$P,'Row Index'!N11)))</f>
        <v>62.5416604412597</v>
      </c>
      <c r="O125" s="17" t="n">
        <f aca="false">IF('Row Index'!O11="","✗",IF(INDEX('RAW DATA'!$P:$P,'Row Index'!O11)="",IF(INDEX('RAW DATA'!$AC:$AC,'Row Index'!O11)="",INDEX('RAW DATA'!$L:$L,'Row Index'!O11),INDEX('RAW DATA'!$AC:$AC,'Row Index'!O11)),INDEX('RAW DATA'!$P:$P,'Row Index'!O11)))</f>
        <v>63.9769836079375</v>
      </c>
      <c r="P125" s="17" t="n">
        <f aca="false">IF('Row Index'!P11="","✗",IF(INDEX('RAW DATA'!$P:$P,'Row Index'!P11)="",IF(INDEX('RAW DATA'!$AC:$AC,'Row Index'!P11)="",INDEX('RAW DATA'!$L:$L,'Row Index'!P11),INDEX('RAW DATA'!$AC:$AC,'Row Index'!P11)),INDEX('RAW DATA'!$P:$P,'Row Index'!P11)))</f>
        <v>63.8901346564723</v>
      </c>
      <c r="Q125" s="17" t="n">
        <f aca="false">IF('Row Index'!Q11="","✗",IF(INDEX('RAW DATA'!$P:$P,'Row Index'!Q11)="",IF(INDEX('RAW DATA'!$AC:$AC,'Row Index'!Q11)="",INDEX('RAW DATA'!$L:$L,'Row Index'!Q11),INDEX('RAW DATA'!$AC:$AC,'Row Index'!Q11)),INDEX('RAW DATA'!$P:$P,'Row Index'!Q11)))</f>
        <v>64.2248340770155</v>
      </c>
      <c r="R125" s="17" t="n">
        <f aca="false">IF('Row Index'!R11="","✗",IF(INDEX('RAW DATA'!$P:$P,'Row Index'!R11)="",IF(INDEX('RAW DATA'!$AC:$AC,'Row Index'!R11)="",INDEX('RAW DATA'!$L:$L,'Row Index'!R11),INDEX('RAW DATA'!$AC:$AC,'Row Index'!R11)),INDEX('RAW DATA'!$P:$P,'Row Index'!R11)))</f>
        <v>62.4718501579762</v>
      </c>
      <c r="S125" s="17" t="n">
        <f aca="false">IF('Row Index'!S11="","✗",IF(INDEX('RAW DATA'!$P:$P,'Row Index'!S11)="",IF(INDEX('RAW DATA'!$AC:$AC,'Row Index'!S11)="",INDEX('RAW DATA'!$L:$L,'Row Index'!S11),INDEX('RAW DATA'!$AC:$AC,'Row Index'!S11)),INDEX('RAW DATA'!$P:$P,'Row Index'!S11)))</f>
        <v>64.586621027958</v>
      </c>
      <c r="T125" s="29" t="n">
        <f aca="false">IF('Row Index'!T11="","✗",IF(INDEX('RAW DATA'!$P:$P,'Row Index'!T11)="",IF(INDEX('RAW DATA'!$AC:$AC,'Row Index'!T11)="",INDEX('RAW DATA'!$L:$L,'Row Index'!T11),INDEX('RAW DATA'!$AC:$AC,'Row Index'!T11)),INDEX('RAW DATA'!$P:$P,'Row Index'!T11)))</f>
        <v>65.3095592987843</v>
      </c>
      <c r="U125" s="17" t="n">
        <f aca="false">IF('Row Index'!U11="","✗",IF(INDEX('RAW DATA'!$P:$P,'Row Index'!U11)="",IF(INDEX('RAW DATA'!$AC:$AC,'Row Index'!U11)="",INDEX('RAW DATA'!$L:$L,'Row Index'!U11),INDEX('RAW DATA'!$AC:$AC,'Row Index'!U11)),INDEX('RAW DATA'!$P:$P,'Row Index'!U11)))</f>
        <v>64.5389195116021</v>
      </c>
      <c r="V125" s="17" t="n">
        <f aca="false">IF('Row Index'!V11="","✗",IF(INDEX('RAW DATA'!$P:$P,'Row Index'!V11)="",IF(INDEX('RAW DATA'!$AC:$AC,'Row Index'!V11)="",INDEX('RAW DATA'!$L:$L,'Row Index'!V11),INDEX('RAW DATA'!$AC:$AC,'Row Index'!V11)),INDEX('RAW DATA'!$P:$P,'Row Index'!V11)))</f>
        <v>66.038212960726</v>
      </c>
      <c r="W125" s="17" t="n">
        <f aca="false">IF('Row Index'!W11="","✗",IF(INDEX('RAW DATA'!$P:$P,'Row Index'!W11)="",IF(INDEX('RAW DATA'!$AC:$AC,'Row Index'!W11)="",INDEX('RAW DATA'!$L:$L,'Row Index'!W11),INDEX('RAW DATA'!$AC:$AC,'Row Index'!W11)),INDEX('RAW DATA'!$P:$P,'Row Index'!W11)))</f>
        <v>62.9306569646065</v>
      </c>
      <c r="X125" s="17" t="n">
        <f aca="false">IF('Row Index'!X11="","✗",IF(INDEX('RAW DATA'!$P:$P,'Row Index'!X11)="",IF(INDEX('RAW DATA'!$AC:$AC,'Row Index'!X11)="",INDEX('RAW DATA'!$L:$L,'Row Index'!X11),INDEX('RAW DATA'!$AC:$AC,'Row Index'!X11)),INDEX('RAW DATA'!$P:$P,'Row Index'!X11)))</f>
        <v>67.9188097394514</v>
      </c>
      <c r="Y125" s="17" t="n">
        <f aca="false">IF('Row Index'!Y11="","✗",IF(INDEX('RAW DATA'!$P:$P,'Row Index'!Y11)="",IF(INDEX('RAW DATA'!$AC:$AC,'Row Index'!Y11)="",INDEX('RAW DATA'!$L:$L,'Row Index'!Y11),INDEX('RAW DATA'!$AC:$AC,'Row Index'!Y11)),INDEX('RAW DATA'!$P:$P,'Row Index'!Y11)))</f>
        <v>66.0735202752959</v>
      </c>
      <c r="Z125" s="18" t="n">
        <f aca="false">IF('Row Index'!Z11="","✗",IF(INDEX('RAW DATA'!$P:$P,'Row Index'!Z11)="",IF(INDEX('RAW DATA'!$AC:$AC,'Row Index'!Z11)="",INDEX('RAW DATA'!$L:$L,'Row Index'!Z11),INDEX('RAW DATA'!$AC:$AC,'Row Index'!Z11)),INDEX('RAW DATA'!$P:$P,'Row Index'!Z11)))</f>
        <v>69.6846921991336</v>
      </c>
      <c r="AA125" s="19" t="str">
        <f aca="false">IF('Row Index'!AA11="","⏳",IF(INDEX('RAW DATA'!$P:$P,'Row Index'!AA11)="",IF(INDEX('RAW DATA'!$AC:$AC,'Row Index'!AA11)="",INDEX('RAW DATA'!$L:$L,'Row Index'!AA11),INDEX('RAW DATA'!$AC:$AC,'Row Index'!AA11)),INDEX('RAW DATA'!$P:$P,'Row Index'!AA11)))</f>
        <v>⏳</v>
      </c>
      <c r="AB125" s="36" t="str">
        <f aca="false">IF('Row Index'!AB11="","✗",IF(INDEX('RAW DATA'!$P:$P,'Row Index'!AB11)="",IF(INDEX('RAW DATA'!$AC:$AC,'Row Index'!AB11)="",INDEX('RAW DATA'!$L:$L,'Row Index'!AB11),INDEX('RAW DATA'!$AC:$AC,'Row Index'!AB11)),INDEX('RAW DATA'!$P:$P,'Row Index'!AB11)))</f>
        <v>◐⌧</v>
      </c>
      <c r="AC125" s="17" t="n">
        <f aca="false">IF('Row Index'!AC11="","✗",IF(INDEX('RAW DATA'!$P:$P,'Row Index'!AC11)="",IF(INDEX('RAW DATA'!$AC:$AC,'Row Index'!AC11)="",INDEX('RAW DATA'!$L:$L,'Row Index'!AC11),INDEX('RAW DATA'!$AC:$AC,'Row Index'!AC11)),INDEX('RAW DATA'!$P:$P,'Row Index'!AC11)))</f>
        <v>68.8324756215212</v>
      </c>
      <c r="AD125" s="17" t="n">
        <f aca="false">IF('Row Index'!AD11="","✗",IF(INDEX('RAW DATA'!$P:$P,'Row Index'!AD11)="",IF(INDEX('RAW DATA'!$AC:$AC,'Row Index'!AD11)="",INDEX('RAW DATA'!$L:$L,'Row Index'!AD11),INDEX('RAW DATA'!$AC:$AC,'Row Index'!AD11)),INDEX('RAW DATA'!$P:$P,'Row Index'!AD11)))</f>
        <v>68.2143542315225</v>
      </c>
      <c r="AE125" s="17" t="n">
        <f aca="false">IF('Row Index'!AE11="","✗",IF(INDEX('RAW DATA'!$P:$P,'Row Index'!AE11)="",IF(INDEX('RAW DATA'!$AC:$AC,'Row Index'!AE11)="",INDEX('RAW DATA'!$L:$L,'Row Index'!AE11),INDEX('RAW DATA'!$AC:$AC,'Row Index'!AE11)),INDEX('RAW DATA'!$P:$P,'Row Index'!AE11)))</f>
        <v>70.8112511943345</v>
      </c>
      <c r="AF125" s="17" t="n">
        <f aca="false">IF('Row Index'!AF11="","✗",IF(INDEX('RAW DATA'!$P:$P,'Row Index'!AF11)="",IF(INDEX('RAW DATA'!$AC:$AC,'Row Index'!AF11)="",INDEX('RAW DATA'!$L:$L,'Row Index'!AF11),INDEX('RAW DATA'!$AC:$AC,'Row Index'!AF11)),INDEX('RAW DATA'!$P:$P,'Row Index'!AF11)))</f>
        <v>72.5889667911217</v>
      </c>
      <c r="AG125" s="17" t="n">
        <f aca="false">IF('Row Index'!AG11="","✗",IF(INDEX('RAW DATA'!$P:$P,'Row Index'!AG11)="",IF(INDEX('RAW DATA'!$AC:$AC,'Row Index'!AG11)="",INDEX('RAW DATA'!$L:$L,'Row Index'!AG11),INDEX('RAW DATA'!$AC:$AC,'Row Index'!AG11)),INDEX('RAW DATA'!$P:$P,'Row Index'!AG11)))</f>
        <v>68.1865905769244</v>
      </c>
      <c r="AH125" s="17" t="n">
        <f aca="false">IF('Row Index'!AH11="","✗",IF(INDEX('RAW DATA'!$P:$P,'Row Index'!AH11)="",IF(INDEX('RAW DATA'!$AC:$AC,'Row Index'!AH11)="",INDEX('RAW DATA'!$L:$L,'Row Index'!AH11),INDEX('RAW DATA'!$AC:$AC,'Row Index'!AH11)),INDEX('RAW DATA'!$P:$P,'Row Index'!AH11)))</f>
        <v>70.2848817231076</v>
      </c>
      <c r="AI125" s="29" t="n">
        <f aca="false">IF('Row Index'!AI11="","✗",IF(INDEX('RAW DATA'!$P:$P,'Row Index'!AI11)="",IF(INDEX('RAW DATA'!$AC:$AC,'Row Index'!AI11)="",INDEX('RAW DATA'!$L:$L,'Row Index'!AI11),INDEX('RAW DATA'!$AC:$AC,'Row Index'!AI11)),INDEX('RAW DATA'!$P:$P,'Row Index'!AI11)))</f>
        <v>72.8721527123347</v>
      </c>
      <c r="AJ125" s="29" t="n">
        <f aca="false">IF('Row Index'!AJ11="","✗",IF(INDEX('RAW DATA'!$P:$P,'Row Index'!AJ11)="",IF(INDEX('RAW DATA'!$AC:$AC,'Row Index'!AJ11)="",INDEX('RAW DATA'!$L:$L,'Row Index'!AJ11),INDEX('RAW DATA'!$AC:$AC,'Row Index'!AJ11)),INDEX('RAW DATA'!$P:$P,'Row Index'!AJ11)))</f>
        <v>72.7658221367674</v>
      </c>
      <c r="AK125" s="36" t="str">
        <f aca="false">IF('Row Index'!AK11="","✗",IF(INDEX('RAW DATA'!$P:$P,'Row Index'!AK11)="",IF(INDEX('RAW DATA'!$AC:$AC,'Row Index'!AK11)="",INDEX('RAW DATA'!$L:$L,'Row Index'!AK11),INDEX('RAW DATA'!$AC:$AC,'Row Index'!AK11)),INDEX('RAW DATA'!$P:$P,'Row Index'!AK11)))</f>
        <v>◐⌧</v>
      </c>
      <c r="AL125" s="17" t="n">
        <f aca="false">IF('Row Index'!AL11="","✗",IF(INDEX('RAW DATA'!$P:$P,'Row Index'!AL11)="",IF(INDEX('RAW DATA'!$AC:$AC,'Row Index'!AL11)="",INDEX('RAW DATA'!$L:$L,'Row Index'!AL11),INDEX('RAW DATA'!$AC:$AC,'Row Index'!AL11)),INDEX('RAW DATA'!$P:$P,'Row Index'!AL11)))</f>
        <v>73.806757724492</v>
      </c>
      <c r="AM125" s="17" t="n">
        <f aca="false">IF('Row Index'!AM11="","✗",IF(INDEX('RAW DATA'!$P:$P,'Row Index'!AM11)="",IF(INDEX('RAW DATA'!$AC:$AC,'Row Index'!AM11)="",INDEX('RAW DATA'!$L:$L,'Row Index'!AM11),INDEX('RAW DATA'!$AC:$AC,'Row Index'!AM11)),INDEX('RAW DATA'!$P:$P,'Row Index'!AM11)))</f>
        <v>74.7178734479012</v>
      </c>
      <c r="AN125" s="17" t="n">
        <f aca="false">IF('Row Index'!AN11="","✗",IF(INDEX('RAW DATA'!$P:$P,'Row Index'!AN11)="",IF(INDEX('RAW DATA'!$AC:$AC,'Row Index'!AN11)="",INDEX('RAW DATA'!$L:$L,'Row Index'!AN11),INDEX('RAW DATA'!$AC:$AC,'Row Index'!AN11)),INDEX('RAW DATA'!$P:$P,'Row Index'!AN11)))</f>
        <v>77.1583009172194</v>
      </c>
      <c r="AO125" s="17" t="n">
        <f aca="false">IF('Row Index'!AO11="","✗",IF(INDEX('RAW DATA'!$P:$P,'Row Index'!AO11)="",IF(INDEX('RAW DATA'!$AC:$AC,'Row Index'!AO11)="",INDEX('RAW DATA'!$L:$L,'Row Index'!AO11),INDEX('RAW DATA'!$AC:$AC,'Row Index'!AO11)),INDEX('RAW DATA'!$P:$P,'Row Index'!AO11)))</f>
        <v>75.3217816116946</v>
      </c>
      <c r="AP125" s="17" t="n">
        <f aca="false">IF('Row Index'!AP11="","✗",IF(INDEX('RAW DATA'!$P:$P,'Row Index'!AP11)="",IF(INDEX('RAW DATA'!$AC:$AC,'Row Index'!AP11)="",INDEX('RAW DATA'!$L:$L,'Row Index'!AP11),INDEX('RAW DATA'!$AC:$AC,'Row Index'!AP11)),INDEX('RAW DATA'!$P:$P,'Row Index'!AP11)))</f>
        <v>77.1055295935957</v>
      </c>
      <c r="AQ125" s="17" t="n">
        <f aca="false">IF('Row Index'!AQ11="","✗",IF(INDEX('RAW DATA'!$P:$P,'Row Index'!AQ11)="",IF(INDEX('RAW DATA'!$AC:$AC,'Row Index'!AQ11)="",INDEX('RAW DATA'!$L:$L,'Row Index'!AQ11),INDEX('RAW DATA'!$AC:$AC,'Row Index'!AQ11)),INDEX('RAW DATA'!$P:$P,'Row Index'!AQ11)))</f>
        <v>76.5168397869659</v>
      </c>
    </row>
    <row r="126" customFormat="false" ht="15" hidden="false" customHeight="false" outlineLevel="0" collapsed="false">
      <c r="A126" s="15" t="s">
        <v>183</v>
      </c>
      <c r="B126" s="16" t="s">
        <v>153</v>
      </c>
      <c r="C126" s="17" t="n">
        <f aca="false">IF('Row Index'!C12="","✗",IF(INDEX('RAW DATA'!$P:$P,'Row Index'!C12)="",IF(INDEX('RAW DATA'!$AC:$AC,'Row Index'!C12)="",INDEX('RAW DATA'!$L:$L,'Row Index'!C12),INDEX('RAW DATA'!$AC:$AC,'Row Index'!C12)),INDEX('RAW DATA'!$P:$P,'Row Index'!C12)))</f>
        <v>48.8356504356505</v>
      </c>
      <c r="D126" s="17" t="n">
        <f aca="false">IF('Row Index'!D12="","✗",IF(INDEX('RAW DATA'!$P:$P,'Row Index'!D12)="",IF(INDEX('RAW DATA'!$AC:$AC,'Row Index'!D12)="",INDEX('RAW DATA'!$L:$L,'Row Index'!D12),INDEX('RAW DATA'!$AC:$AC,'Row Index'!D12)),INDEX('RAW DATA'!$P:$P,'Row Index'!D12)))</f>
        <v>45.095322541309</v>
      </c>
      <c r="E126" s="17" t="n">
        <f aca="false">IF('Row Index'!E12="","✗",IF(INDEX('RAW DATA'!$P:$P,'Row Index'!E12)="",IF(INDEX('RAW DATA'!$AC:$AC,'Row Index'!E12)="",INDEX('RAW DATA'!$L:$L,'Row Index'!E12),INDEX('RAW DATA'!$AC:$AC,'Row Index'!E12)),INDEX('RAW DATA'!$P:$P,'Row Index'!E12)))</f>
        <v>52.3875861200793</v>
      </c>
      <c r="F126" s="17" t="n">
        <f aca="false">IF('Row Index'!F12="","✗",IF(INDEX('RAW DATA'!$P:$P,'Row Index'!F12)="",IF(INDEX('RAW DATA'!$AC:$AC,'Row Index'!F12)="",INDEX('RAW DATA'!$L:$L,'Row Index'!F12),INDEX('RAW DATA'!$AC:$AC,'Row Index'!F12)),INDEX('RAW DATA'!$P:$P,'Row Index'!F12)))</f>
        <v>42.5812687271607</v>
      </c>
      <c r="G126" s="17" t="n">
        <f aca="false">IF('Row Index'!G12="","✗",IF(INDEX('RAW DATA'!$P:$P,'Row Index'!G12)="",IF(INDEX('RAW DATA'!$AC:$AC,'Row Index'!G12)="",INDEX('RAW DATA'!$L:$L,'Row Index'!G12),INDEX('RAW DATA'!$AC:$AC,'Row Index'!G12)),INDEX('RAW DATA'!$P:$P,'Row Index'!G12)))</f>
        <v>50.4256042581157</v>
      </c>
      <c r="H126" s="17" t="n">
        <f aca="false">IF('Row Index'!H12="","✗",IF(INDEX('RAW DATA'!$P:$P,'Row Index'!H12)="",IF(INDEX('RAW DATA'!$AC:$AC,'Row Index'!H12)="",INDEX('RAW DATA'!$L:$L,'Row Index'!H12),INDEX('RAW DATA'!$AC:$AC,'Row Index'!H12)),INDEX('RAW DATA'!$P:$P,'Row Index'!H12)))</f>
        <v>51.3314767546105</v>
      </c>
      <c r="I126" s="36" t="str">
        <f aca="false">IF('Row Index'!I12="","✗",IF(INDEX('RAW DATA'!$P:$P,'Row Index'!I12)="",IF(INDEX('RAW DATA'!$AC:$AC,'Row Index'!I12)="",INDEX('RAW DATA'!$L:$L,'Row Index'!I12),INDEX('RAW DATA'!$AC:$AC,'Row Index'!I12)),INDEX('RAW DATA'!$P:$P,'Row Index'!I12)))</f>
        <v>◐⇲</v>
      </c>
      <c r="J126" s="17" t="n">
        <f aca="false">IF('Row Index'!J12="","✗",IF(INDEX('RAW DATA'!$P:$P,'Row Index'!J12)="",IF(INDEX('RAW DATA'!$AC:$AC,'Row Index'!J12)="",INDEX('RAW DATA'!$L:$L,'Row Index'!J12),INDEX('RAW DATA'!$AC:$AC,'Row Index'!J12)),INDEX('RAW DATA'!$P:$P,'Row Index'!J12)))</f>
        <v>49.9328244674586</v>
      </c>
      <c r="K126" s="17" t="n">
        <f aca="false">IF('Row Index'!K12="","✗",IF(INDEX('RAW DATA'!$P:$P,'Row Index'!K12)="",IF(INDEX('RAW DATA'!$AC:$AC,'Row Index'!K12)="",INDEX('RAW DATA'!$L:$L,'Row Index'!K12),INDEX('RAW DATA'!$AC:$AC,'Row Index'!K12)),INDEX('RAW DATA'!$P:$P,'Row Index'!K12)))</f>
        <v>60.996102978292</v>
      </c>
      <c r="L126" s="17" t="n">
        <f aca="false">IF('Row Index'!L12="","✗",IF(INDEX('RAW DATA'!$P:$P,'Row Index'!L12)="",IF(INDEX('RAW DATA'!$AC:$AC,'Row Index'!L12)="",INDEX('RAW DATA'!$L:$L,'Row Index'!L12),INDEX('RAW DATA'!$AC:$AC,'Row Index'!L12)),INDEX('RAW DATA'!$P:$P,'Row Index'!L12)))</f>
        <v>52.469499190808</v>
      </c>
      <c r="M126" s="17" t="n">
        <f aca="false">IF('Row Index'!M12="","✗",IF(INDEX('RAW DATA'!$P:$P,'Row Index'!M12)="",IF(INDEX('RAW DATA'!$AC:$AC,'Row Index'!M12)="",INDEX('RAW DATA'!$L:$L,'Row Index'!M12),INDEX('RAW DATA'!$AC:$AC,'Row Index'!M12)),INDEX('RAW DATA'!$P:$P,'Row Index'!M12)))</f>
        <v>57.1935794640823</v>
      </c>
      <c r="N126" s="17" t="n">
        <f aca="false">IF('Row Index'!N12="","✗",IF(INDEX('RAW DATA'!$P:$P,'Row Index'!N12)="",IF(INDEX('RAW DATA'!$AC:$AC,'Row Index'!N12)="",INDEX('RAW DATA'!$L:$L,'Row Index'!N12),INDEX('RAW DATA'!$AC:$AC,'Row Index'!N12)),INDEX('RAW DATA'!$P:$P,'Row Index'!N12)))</f>
        <v>58.9745442793276</v>
      </c>
      <c r="O126" s="17" t="n">
        <f aca="false">IF('Row Index'!O12="","✗",IF(INDEX('RAW DATA'!$P:$P,'Row Index'!O12)="",IF(INDEX('RAW DATA'!$AC:$AC,'Row Index'!O12)="",INDEX('RAW DATA'!$L:$L,'Row Index'!O12),INDEX('RAW DATA'!$AC:$AC,'Row Index'!O12)),INDEX('RAW DATA'!$P:$P,'Row Index'!O12)))</f>
        <v>61.6595588406088</v>
      </c>
      <c r="P126" s="17" t="n">
        <f aca="false">IF('Row Index'!P12="","✗",IF(INDEX('RAW DATA'!$P:$P,'Row Index'!P12)="",IF(INDEX('RAW DATA'!$AC:$AC,'Row Index'!P12)="",INDEX('RAW DATA'!$L:$L,'Row Index'!P12),INDEX('RAW DATA'!$AC:$AC,'Row Index'!P12)),INDEX('RAW DATA'!$P:$P,'Row Index'!P12)))</f>
        <v>57.8714415828001</v>
      </c>
      <c r="Q126" s="17" t="n">
        <f aca="false">IF('Row Index'!Q12="","✗",IF(INDEX('RAW DATA'!$P:$P,'Row Index'!Q12)="",IF(INDEX('RAW DATA'!$AC:$AC,'Row Index'!Q12)="",INDEX('RAW DATA'!$L:$L,'Row Index'!Q12),INDEX('RAW DATA'!$AC:$AC,'Row Index'!Q12)),INDEX('RAW DATA'!$P:$P,'Row Index'!Q12)))</f>
        <v>59.8571461793122</v>
      </c>
      <c r="R126" s="17" t="n">
        <f aca="false">IF('Row Index'!R12="","✗",IF(INDEX('RAW DATA'!$P:$P,'Row Index'!R12)="",IF(INDEX('RAW DATA'!$AC:$AC,'Row Index'!R12)="",INDEX('RAW DATA'!$L:$L,'Row Index'!R12),INDEX('RAW DATA'!$AC:$AC,'Row Index'!R12)),INDEX('RAW DATA'!$P:$P,'Row Index'!R12)))</f>
        <v>58.8037327782563</v>
      </c>
      <c r="S126" s="17" t="n">
        <f aca="false">IF('Row Index'!S12="","✗",IF(INDEX('RAW DATA'!$P:$P,'Row Index'!S12)="",IF(INDEX('RAW DATA'!$AC:$AC,'Row Index'!S12)="",INDEX('RAW DATA'!$L:$L,'Row Index'!S12),INDEX('RAW DATA'!$AC:$AC,'Row Index'!S12)),INDEX('RAW DATA'!$P:$P,'Row Index'!S12)))</f>
        <v>60.2030789129022</v>
      </c>
      <c r="T126" s="17" t="n">
        <f aca="false">IF('Row Index'!T12="","✗",IF(INDEX('RAW DATA'!$P:$P,'Row Index'!T12)="",IF(INDEX('RAW DATA'!$AC:$AC,'Row Index'!T12)="",INDEX('RAW DATA'!$L:$L,'Row Index'!T12),INDEX('RAW DATA'!$AC:$AC,'Row Index'!T12)),INDEX('RAW DATA'!$P:$P,'Row Index'!T12)))</f>
        <v>61.0525539389147</v>
      </c>
      <c r="U126" s="17" t="n">
        <f aca="false">IF('Row Index'!U12="","✗",IF(INDEX('RAW DATA'!$P:$P,'Row Index'!U12)="",IF(INDEX('RAW DATA'!$AC:$AC,'Row Index'!U12)="",INDEX('RAW DATA'!$L:$L,'Row Index'!U12),INDEX('RAW DATA'!$AC:$AC,'Row Index'!U12)),INDEX('RAW DATA'!$P:$P,'Row Index'!U12)))</f>
        <v>62.8189213517955</v>
      </c>
      <c r="V126" s="17" t="n">
        <f aca="false">IF('Row Index'!V12="","✗",IF(INDEX('RAW DATA'!$P:$P,'Row Index'!V12)="",IF(INDEX('RAW DATA'!$AC:$AC,'Row Index'!V12)="",INDEX('RAW DATA'!$L:$L,'Row Index'!V12),INDEX('RAW DATA'!$AC:$AC,'Row Index'!V12)),INDEX('RAW DATA'!$P:$P,'Row Index'!V12)))</f>
        <v>61.9695660745603</v>
      </c>
      <c r="W126" s="17" t="n">
        <f aca="false">IF('Row Index'!W12="","✗",IF(INDEX('RAW DATA'!$P:$P,'Row Index'!W12)="",IF(INDEX('RAW DATA'!$AC:$AC,'Row Index'!W12)="",INDEX('RAW DATA'!$L:$L,'Row Index'!W12),INDEX('RAW DATA'!$AC:$AC,'Row Index'!W12)),INDEX('RAW DATA'!$P:$P,'Row Index'!W12)))</f>
        <v>60.0093558711818</v>
      </c>
      <c r="X126" s="17" t="n">
        <f aca="false">IF('Row Index'!X12="","✗",IF(INDEX('RAW DATA'!$P:$P,'Row Index'!X12)="",IF(INDEX('RAW DATA'!$AC:$AC,'Row Index'!X12)="",INDEX('RAW DATA'!$L:$L,'Row Index'!X12),INDEX('RAW DATA'!$AC:$AC,'Row Index'!X12)),INDEX('RAW DATA'!$P:$P,'Row Index'!X12)))</f>
        <v>65.1469862429924</v>
      </c>
      <c r="Y126" s="17" t="n">
        <f aca="false">IF('Row Index'!Y12="","✗",IF(INDEX('RAW DATA'!$P:$P,'Row Index'!Y12)="",IF(INDEX('RAW DATA'!$AC:$AC,'Row Index'!Y12)="",INDEX('RAW DATA'!$L:$L,'Row Index'!Y12),INDEX('RAW DATA'!$AC:$AC,'Row Index'!Y12)),INDEX('RAW DATA'!$P:$P,'Row Index'!Y12)))</f>
        <v>63.2768167900022</v>
      </c>
      <c r="Z126" s="18" t="n">
        <f aca="false">IF('Row Index'!Z12="","✗",IF(INDEX('RAW DATA'!$P:$P,'Row Index'!Z12)="",IF(INDEX('RAW DATA'!$AC:$AC,'Row Index'!Z12)="",INDEX('RAW DATA'!$L:$L,'Row Index'!Z12),INDEX('RAW DATA'!$AC:$AC,'Row Index'!Z12)),INDEX('RAW DATA'!$P:$P,'Row Index'!Z12)))</f>
        <v>65.0230530428756</v>
      </c>
      <c r="AA126" s="19" t="str">
        <f aca="false">IF('Row Index'!AA12="","⏳",IF(INDEX('RAW DATA'!$P:$P,'Row Index'!AA12)="",IF(INDEX('RAW DATA'!$AC:$AC,'Row Index'!AA12)="",INDEX('RAW DATA'!$L:$L,'Row Index'!AA12),INDEX('RAW DATA'!$AC:$AC,'Row Index'!AA12)),INDEX('RAW DATA'!$P:$P,'Row Index'!AA12)))</f>
        <v>⏳</v>
      </c>
      <c r="AB126" s="17" t="n">
        <f aca="false">IF('Row Index'!AB12="","✗",IF(INDEX('RAW DATA'!$P:$P,'Row Index'!AB12)="",IF(INDEX('RAW DATA'!$AC:$AC,'Row Index'!AB12)="",INDEX('RAW DATA'!$L:$L,'Row Index'!AB12),INDEX('RAW DATA'!$AC:$AC,'Row Index'!AB12)),INDEX('RAW DATA'!$P:$P,'Row Index'!AB12)))</f>
        <v>63.2785795331717</v>
      </c>
      <c r="AC126" s="17" t="n">
        <f aca="false">IF('Row Index'!AC12="","✗",IF(INDEX('RAW DATA'!$P:$P,'Row Index'!AC12)="",IF(INDEX('RAW DATA'!$AC:$AC,'Row Index'!AC12)="",INDEX('RAW DATA'!$L:$L,'Row Index'!AC12),INDEX('RAW DATA'!$AC:$AC,'Row Index'!AC12)),INDEX('RAW DATA'!$P:$P,'Row Index'!AC12)))</f>
        <v>63.4948085404763</v>
      </c>
      <c r="AD126" s="17" t="n">
        <f aca="false">IF('Row Index'!AD12="","✗",IF(INDEX('RAW DATA'!$P:$P,'Row Index'!AD12)="",IF(INDEX('RAW DATA'!$AC:$AC,'Row Index'!AD12)="",INDEX('RAW DATA'!$L:$L,'Row Index'!AD12),INDEX('RAW DATA'!$AC:$AC,'Row Index'!AD12)),INDEX('RAW DATA'!$P:$P,'Row Index'!AD12)))</f>
        <v>63.7484612365976</v>
      </c>
      <c r="AE126" s="17" t="n">
        <f aca="false">IF('Row Index'!AE12="","✗",IF(INDEX('RAW DATA'!$P:$P,'Row Index'!AE12)="",IF(INDEX('RAW DATA'!$AC:$AC,'Row Index'!AE12)="",INDEX('RAW DATA'!$L:$L,'Row Index'!AE12),INDEX('RAW DATA'!$AC:$AC,'Row Index'!AE12)),INDEX('RAW DATA'!$P:$P,'Row Index'!AE12)))</f>
        <v>65.4309761513789</v>
      </c>
      <c r="AF126" s="17" t="n">
        <f aca="false">IF('Row Index'!AF12="","✗",IF(INDEX('RAW DATA'!$P:$P,'Row Index'!AF12)="",IF(INDEX('RAW DATA'!$AC:$AC,'Row Index'!AF12)="",INDEX('RAW DATA'!$L:$L,'Row Index'!AF12),INDEX('RAW DATA'!$AC:$AC,'Row Index'!AF12)),INDEX('RAW DATA'!$P:$P,'Row Index'!AF12)))</f>
        <v>68.7029008379226</v>
      </c>
      <c r="AG126" s="17" t="n">
        <f aca="false">IF('Row Index'!AG12="","✗",IF(INDEX('RAW DATA'!$P:$P,'Row Index'!AG12)="",IF(INDEX('RAW DATA'!$AC:$AC,'Row Index'!AG12)="",INDEX('RAW DATA'!$L:$L,'Row Index'!AG12),INDEX('RAW DATA'!$AC:$AC,'Row Index'!AG12)),INDEX('RAW DATA'!$P:$P,'Row Index'!AG12)))</f>
        <v>64.2915329425061</v>
      </c>
      <c r="AH126" s="17" t="n">
        <f aca="false">IF('Row Index'!AH12="","✗",IF(INDEX('RAW DATA'!$P:$P,'Row Index'!AH12)="",IF(INDEX('RAW DATA'!$AC:$AC,'Row Index'!AH12)="",INDEX('RAW DATA'!$L:$L,'Row Index'!AH12),INDEX('RAW DATA'!$AC:$AC,'Row Index'!AH12)),INDEX('RAW DATA'!$P:$P,'Row Index'!AH12)))</f>
        <v>69.2072925622549</v>
      </c>
      <c r="AI126" s="17" t="n">
        <f aca="false">IF('Row Index'!AI12="","✗",IF(INDEX('RAW DATA'!$P:$P,'Row Index'!AI12)="",IF(INDEX('RAW DATA'!$AC:$AC,'Row Index'!AI12)="",INDEX('RAW DATA'!$L:$L,'Row Index'!AI12),INDEX('RAW DATA'!$AC:$AC,'Row Index'!AI12)),INDEX('RAW DATA'!$P:$P,'Row Index'!AI12)))</f>
        <v>70.4392743171592</v>
      </c>
      <c r="AJ126" s="17" t="n">
        <f aca="false">IF('Row Index'!AJ12="","✗",IF(INDEX('RAW DATA'!$P:$P,'Row Index'!AJ12)="",IF(INDEX('RAW DATA'!$AC:$AC,'Row Index'!AJ12)="",INDEX('RAW DATA'!$L:$L,'Row Index'!AJ12),INDEX('RAW DATA'!$AC:$AC,'Row Index'!AJ12)),INDEX('RAW DATA'!$P:$P,'Row Index'!AJ12)))</f>
        <v>68.8699024699257</v>
      </c>
      <c r="AK126" s="17" t="n">
        <f aca="false">IF('Row Index'!AK12="","✗",IF(INDEX('RAW DATA'!$P:$P,'Row Index'!AK12)="",IF(INDEX('RAW DATA'!$AC:$AC,'Row Index'!AK12)="",INDEX('RAW DATA'!$L:$L,'Row Index'!AK12),INDEX('RAW DATA'!$AC:$AC,'Row Index'!AK12)),INDEX('RAW DATA'!$P:$P,'Row Index'!AK12)))</f>
        <v>70.6021049806667</v>
      </c>
      <c r="AL126" s="17" t="n">
        <f aca="false">IF('Row Index'!AL12="","✗",IF(INDEX('RAW DATA'!$P:$P,'Row Index'!AL12)="",IF(INDEX('RAW DATA'!$AC:$AC,'Row Index'!AL12)="",INDEX('RAW DATA'!$L:$L,'Row Index'!AL12),INDEX('RAW DATA'!$AC:$AC,'Row Index'!AL12)),INDEX('RAW DATA'!$P:$P,'Row Index'!AL12)))</f>
        <v>69.7323697740838</v>
      </c>
      <c r="AM126" s="17" t="n">
        <f aca="false">IF('Row Index'!AM12="","✗",IF(INDEX('RAW DATA'!$P:$P,'Row Index'!AM12)="",IF(INDEX('RAW DATA'!$AC:$AC,'Row Index'!AM12)="",INDEX('RAW DATA'!$L:$L,'Row Index'!AM12),INDEX('RAW DATA'!$AC:$AC,'Row Index'!AM12)),INDEX('RAW DATA'!$P:$P,'Row Index'!AM12)))</f>
        <v>72.1846032763582</v>
      </c>
      <c r="AN126" s="17" t="n">
        <f aca="false">IF('Row Index'!AN12="","✗",IF(INDEX('RAW DATA'!$P:$P,'Row Index'!AN12)="",IF(INDEX('RAW DATA'!$AC:$AC,'Row Index'!AN12)="",INDEX('RAW DATA'!$L:$L,'Row Index'!AN12),INDEX('RAW DATA'!$AC:$AC,'Row Index'!AN12)),INDEX('RAW DATA'!$P:$P,'Row Index'!AN12)))</f>
        <v>72.1009043085368</v>
      </c>
      <c r="AO126" s="17" t="n">
        <f aca="false">IF('Row Index'!AO12="","✗",IF(INDEX('RAW DATA'!$P:$P,'Row Index'!AO12)="",IF(INDEX('RAW DATA'!$AC:$AC,'Row Index'!AO12)="",INDEX('RAW DATA'!$L:$L,'Row Index'!AO12),INDEX('RAW DATA'!$AC:$AC,'Row Index'!AO12)),INDEX('RAW DATA'!$P:$P,'Row Index'!AO12)))</f>
        <v>72.2111985365311</v>
      </c>
      <c r="AP126" s="17" t="n">
        <f aca="false">IF('Row Index'!AP12="","✗",IF(INDEX('RAW DATA'!$P:$P,'Row Index'!AP12)="",IF(INDEX('RAW DATA'!$AC:$AC,'Row Index'!AP12)="",INDEX('RAW DATA'!$L:$L,'Row Index'!AP12),INDEX('RAW DATA'!$AC:$AC,'Row Index'!AP12)),INDEX('RAW DATA'!$P:$P,'Row Index'!AP12)))</f>
        <v>72.8870092289449</v>
      </c>
      <c r="AQ126" s="17" t="n">
        <f aca="false">IF('Row Index'!AQ12="","✗",IF(INDEX('RAW DATA'!$P:$P,'Row Index'!AQ12)="",IF(INDEX('RAW DATA'!$AC:$AC,'Row Index'!AQ12)="",INDEX('RAW DATA'!$L:$L,'Row Index'!AQ12),INDEX('RAW DATA'!$AC:$AC,'Row Index'!AQ12)),INDEX('RAW DATA'!$P:$P,'Row Index'!AQ12)))</f>
        <v>74.4206626543145</v>
      </c>
    </row>
    <row r="127" customFormat="false" ht="15" hidden="false" customHeight="false" outlineLevel="0" collapsed="false">
      <c r="A127" s="15" t="s">
        <v>186</v>
      </c>
      <c r="B127" s="16" t="s">
        <v>153</v>
      </c>
      <c r="C127" s="17" t="n">
        <f aca="false">IF('Row Index'!C13="","✗",IF(INDEX('RAW DATA'!$P:$P,'Row Index'!C13)="",IF(INDEX('RAW DATA'!$AC:$AC,'Row Index'!C13)="",INDEX('RAW DATA'!$L:$L,'Row Index'!C13),INDEX('RAW DATA'!$AC:$AC,'Row Index'!C13)),INDEX('RAW DATA'!$P:$P,'Row Index'!C13)))</f>
        <v>37.3184087559973</v>
      </c>
      <c r="D127" s="17" t="n">
        <f aca="false">IF('Row Index'!D13="","✗",IF(INDEX('RAW DATA'!$P:$P,'Row Index'!D13)="",IF(INDEX('RAW DATA'!$AC:$AC,'Row Index'!D13)="",INDEX('RAW DATA'!$L:$L,'Row Index'!D13),INDEX('RAW DATA'!$AC:$AC,'Row Index'!D13)),INDEX('RAW DATA'!$P:$P,'Row Index'!D13)))</f>
        <v>38.5747085194529</v>
      </c>
      <c r="E127" s="17" t="n">
        <f aca="false">IF('Row Index'!E13="","✗",IF(INDEX('RAW DATA'!$P:$P,'Row Index'!E13)="",IF(INDEX('RAW DATA'!$AC:$AC,'Row Index'!E13)="",INDEX('RAW DATA'!$L:$L,'Row Index'!E13),INDEX('RAW DATA'!$AC:$AC,'Row Index'!E13)),INDEX('RAW DATA'!$P:$P,'Row Index'!E13)))</f>
        <v>38.2430214098255</v>
      </c>
      <c r="F127" s="17" t="n">
        <f aca="false">IF('Row Index'!F13="","✗",IF(INDEX('RAW DATA'!$P:$P,'Row Index'!F13)="",IF(INDEX('RAW DATA'!$AC:$AC,'Row Index'!F13)="",INDEX('RAW DATA'!$L:$L,'Row Index'!F13),INDEX('RAW DATA'!$AC:$AC,'Row Index'!F13)),INDEX('RAW DATA'!$P:$P,'Row Index'!F13)))</f>
        <v>36.4244198768032</v>
      </c>
      <c r="G127" s="17" t="n">
        <f aca="false">IF('Row Index'!G13="","✗",IF(INDEX('RAW DATA'!$P:$P,'Row Index'!G13)="",IF(INDEX('RAW DATA'!$AC:$AC,'Row Index'!G13)="",INDEX('RAW DATA'!$L:$L,'Row Index'!G13),INDEX('RAW DATA'!$AC:$AC,'Row Index'!G13)),INDEX('RAW DATA'!$P:$P,'Row Index'!G13)))</f>
        <v>38.4022464627371</v>
      </c>
      <c r="H127" s="17" t="n">
        <f aca="false">IF('Row Index'!H13="","✗",IF(INDEX('RAW DATA'!$P:$P,'Row Index'!H13)="",IF(INDEX('RAW DATA'!$AC:$AC,'Row Index'!H13)="",INDEX('RAW DATA'!$L:$L,'Row Index'!H13),INDEX('RAW DATA'!$AC:$AC,'Row Index'!H13)),INDEX('RAW DATA'!$P:$P,'Row Index'!H13)))</f>
        <v>45.7217803161101</v>
      </c>
      <c r="I127" s="17" t="n">
        <f aca="false">IF('Row Index'!I13="","✗",IF(INDEX('RAW DATA'!$P:$P,'Row Index'!I13)="",IF(INDEX('RAW DATA'!$AC:$AC,'Row Index'!I13)="",INDEX('RAW DATA'!$L:$L,'Row Index'!I13),INDEX('RAW DATA'!$AC:$AC,'Row Index'!I13)),INDEX('RAW DATA'!$P:$P,'Row Index'!I13)))</f>
        <v>40.337550152269</v>
      </c>
      <c r="J127" s="17" t="n">
        <f aca="false">IF('Row Index'!J13="","✗",IF(INDEX('RAW DATA'!$P:$P,'Row Index'!J13)="",IF(INDEX('RAW DATA'!$AC:$AC,'Row Index'!J13)="",INDEX('RAW DATA'!$L:$L,'Row Index'!J13),INDEX('RAW DATA'!$AC:$AC,'Row Index'!J13)),INDEX('RAW DATA'!$P:$P,'Row Index'!J13)))</f>
        <v>40.8878291053691</v>
      </c>
      <c r="K127" s="17" t="n">
        <f aca="false">IF('Row Index'!K13="","✗",IF(INDEX('RAW DATA'!$P:$P,'Row Index'!K13)="",IF(INDEX('RAW DATA'!$AC:$AC,'Row Index'!K13)="",INDEX('RAW DATA'!$L:$L,'Row Index'!K13),INDEX('RAW DATA'!$AC:$AC,'Row Index'!K13)),INDEX('RAW DATA'!$P:$P,'Row Index'!K13)))</f>
        <v>46.7904132934938</v>
      </c>
      <c r="L127" s="17" t="n">
        <f aca="false">IF('Row Index'!L13="","✗",IF(INDEX('RAW DATA'!$P:$P,'Row Index'!L13)="",IF(INDEX('RAW DATA'!$AC:$AC,'Row Index'!L13)="",INDEX('RAW DATA'!$L:$L,'Row Index'!L13),INDEX('RAW DATA'!$AC:$AC,'Row Index'!L13)),INDEX('RAW DATA'!$P:$P,'Row Index'!L13)))</f>
        <v>41.7707380241938</v>
      </c>
      <c r="M127" s="17" t="n">
        <f aca="false">IF('Row Index'!M13="","✗",IF(INDEX('RAW DATA'!$P:$P,'Row Index'!M13)="",IF(INDEX('RAW DATA'!$AC:$AC,'Row Index'!M13)="",INDEX('RAW DATA'!$L:$L,'Row Index'!M13),INDEX('RAW DATA'!$AC:$AC,'Row Index'!M13)),INDEX('RAW DATA'!$P:$P,'Row Index'!M13)))</f>
        <v>44.0584674011703</v>
      </c>
      <c r="N127" s="17" t="n">
        <f aca="false">IF('Row Index'!N13="","✗",IF(INDEX('RAW DATA'!$P:$P,'Row Index'!N13)="",IF(INDEX('RAW DATA'!$AC:$AC,'Row Index'!N13)="",INDEX('RAW DATA'!$L:$L,'Row Index'!N13),INDEX('RAW DATA'!$AC:$AC,'Row Index'!N13)),INDEX('RAW DATA'!$P:$P,'Row Index'!N13)))</f>
        <v>46.9265705315043</v>
      </c>
      <c r="O127" s="17" t="n">
        <f aca="false">IF('Row Index'!O13="","✗",IF(INDEX('RAW DATA'!$P:$P,'Row Index'!O13)="",IF(INDEX('RAW DATA'!$AC:$AC,'Row Index'!O13)="",INDEX('RAW DATA'!$L:$L,'Row Index'!O13),INDEX('RAW DATA'!$AC:$AC,'Row Index'!O13)),INDEX('RAW DATA'!$P:$P,'Row Index'!O13)))</f>
        <v>45.7492808037734</v>
      </c>
      <c r="P127" s="17" t="n">
        <f aca="false">IF('Row Index'!P13="","✗",IF(INDEX('RAW DATA'!$P:$P,'Row Index'!P13)="",IF(INDEX('RAW DATA'!$AC:$AC,'Row Index'!P13)="",INDEX('RAW DATA'!$L:$L,'Row Index'!P13),INDEX('RAW DATA'!$AC:$AC,'Row Index'!P13)),INDEX('RAW DATA'!$P:$P,'Row Index'!P13)))</f>
        <v>48.2299512528032</v>
      </c>
      <c r="Q127" s="17" t="n">
        <f aca="false">IF('Row Index'!Q13="","✗",IF(INDEX('RAW DATA'!$P:$P,'Row Index'!Q13)="",IF(INDEX('RAW DATA'!$AC:$AC,'Row Index'!Q13)="",INDEX('RAW DATA'!$L:$L,'Row Index'!Q13),INDEX('RAW DATA'!$AC:$AC,'Row Index'!Q13)),INDEX('RAW DATA'!$P:$P,'Row Index'!Q13)))</f>
        <v>48.089096769388</v>
      </c>
      <c r="R127" s="17" t="n">
        <f aca="false">IF('Row Index'!R13="","✗",IF(INDEX('RAW DATA'!$P:$P,'Row Index'!R13)="",IF(INDEX('RAW DATA'!$AC:$AC,'Row Index'!R13)="",INDEX('RAW DATA'!$L:$L,'Row Index'!R13),INDEX('RAW DATA'!$AC:$AC,'Row Index'!R13)),INDEX('RAW DATA'!$P:$P,'Row Index'!R13)))</f>
        <v>51.0929667611975</v>
      </c>
      <c r="S127" s="17" t="n">
        <f aca="false">IF('Row Index'!S13="","✗",IF(INDEX('RAW DATA'!$P:$P,'Row Index'!S13)="",IF(INDEX('RAW DATA'!$AC:$AC,'Row Index'!S13)="",INDEX('RAW DATA'!$L:$L,'Row Index'!S13),INDEX('RAW DATA'!$AC:$AC,'Row Index'!S13)),INDEX('RAW DATA'!$P:$P,'Row Index'!S13)))</f>
        <v>52.0417729729848</v>
      </c>
      <c r="T127" s="17" t="n">
        <f aca="false">IF('Row Index'!T13="","✗",IF(INDEX('RAW DATA'!$P:$P,'Row Index'!T13)="",IF(INDEX('RAW DATA'!$AC:$AC,'Row Index'!T13)="",INDEX('RAW DATA'!$L:$L,'Row Index'!T13),INDEX('RAW DATA'!$AC:$AC,'Row Index'!T13)),INDEX('RAW DATA'!$P:$P,'Row Index'!T13)))</f>
        <v>52.1746938972473</v>
      </c>
      <c r="U127" s="17" t="n">
        <f aca="false">IF('Row Index'!U13="","✗",IF(INDEX('RAW DATA'!$P:$P,'Row Index'!U13)="",IF(INDEX('RAW DATA'!$AC:$AC,'Row Index'!U13)="",INDEX('RAW DATA'!$L:$L,'Row Index'!U13),INDEX('RAW DATA'!$AC:$AC,'Row Index'!U13)),INDEX('RAW DATA'!$P:$P,'Row Index'!U13)))</f>
        <v>56.0185920158493</v>
      </c>
      <c r="V127" s="17" t="n">
        <f aca="false">IF('Row Index'!V13="","✗",IF(INDEX('RAW DATA'!$P:$P,'Row Index'!V13)="",IF(INDEX('RAW DATA'!$AC:$AC,'Row Index'!V13)="",INDEX('RAW DATA'!$L:$L,'Row Index'!V13),INDEX('RAW DATA'!$AC:$AC,'Row Index'!V13)),INDEX('RAW DATA'!$P:$P,'Row Index'!V13)))</f>
        <v>54.753433454039</v>
      </c>
      <c r="W127" s="17" t="n">
        <f aca="false">IF('Row Index'!W13="","✗",IF(INDEX('RAW DATA'!$P:$P,'Row Index'!W13)="",IF(INDEX('RAW DATA'!$AC:$AC,'Row Index'!W13)="",INDEX('RAW DATA'!$L:$L,'Row Index'!W13),INDEX('RAW DATA'!$AC:$AC,'Row Index'!W13)),INDEX('RAW DATA'!$P:$P,'Row Index'!W13)))</f>
        <v>52.5251451768737</v>
      </c>
      <c r="X127" s="17" t="n">
        <f aca="false">IF('Row Index'!X13="","✗",IF(INDEX('RAW DATA'!$P:$P,'Row Index'!X13)="",IF(INDEX('RAW DATA'!$AC:$AC,'Row Index'!X13)="",INDEX('RAW DATA'!$L:$L,'Row Index'!X13),INDEX('RAW DATA'!$AC:$AC,'Row Index'!X13)),INDEX('RAW DATA'!$P:$P,'Row Index'!X13)))</f>
        <v>59.7973586643758</v>
      </c>
      <c r="Y127" s="17" t="n">
        <f aca="false">IF('Row Index'!Y13="","✗",IF(INDEX('RAW DATA'!$P:$P,'Row Index'!Y13)="",IF(INDEX('RAW DATA'!$AC:$AC,'Row Index'!Y13)="",INDEX('RAW DATA'!$L:$L,'Row Index'!Y13),INDEX('RAW DATA'!$AC:$AC,'Row Index'!Y13)),INDEX('RAW DATA'!$P:$P,'Row Index'!Y13)))</f>
        <v>56.4603290557861</v>
      </c>
      <c r="Z127" s="18" t="n">
        <f aca="false">IF('Row Index'!Z13="","✗",IF(INDEX('RAW DATA'!$P:$P,'Row Index'!Z13)="",IF(INDEX('RAW DATA'!$AC:$AC,'Row Index'!Z13)="",INDEX('RAW DATA'!$L:$L,'Row Index'!Z13),INDEX('RAW DATA'!$AC:$AC,'Row Index'!Z13)),INDEX('RAW DATA'!$P:$P,'Row Index'!Z13)))</f>
        <v>58.0946113047159</v>
      </c>
      <c r="AA127" s="19" t="str">
        <f aca="false">IF('Row Index'!AA13="","⏳",IF(INDEX('RAW DATA'!$P:$P,'Row Index'!AA13)="",IF(INDEX('RAW DATA'!$AC:$AC,'Row Index'!AA13)="",INDEX('RAW DATA'!$L:$L,'Row Index'!AA13),INDEX('RAW DATA'!$AC:$AC,'Row Index'!AA13)),INDEX('RAW DATA'!$P:$P,'Row Index'!AA13)))</f>
        <v>⏳</v>
      </c>
      <c r="AB127" s="17" t="n">
        <f aca="false">IF('Row Index'!AB13="","✗",IF(INDEX('RAW DATA'!$P:$P,'Row Index'!AB13)="",IF(INDEX('RAW DATA'!$AC:$AC,'Row Index'!AB13)="",INDEX('RAW DATA'!$L:$L,'Row Index'!AB13),INDEX('RAW DATA'!$AC:$AC,'Row Index'!AB13)),INDEX('RAW DATA'!$P:$P,'Row Index'!AB13)))</f>
        <v>57.0054246224821</v>
      </c>
      <c r="AC127" s="17" t="n">
        <f aca="false">IF('Row Index'!AC13="","✗",IF(INDEX('RAW DATA'!$P:$P,'Row Index'!AC13)="",IF(INDEX('RAW DATA'!$AC:$AC,'Row Index'!AC13)="",INDEX('RAW DATA'!$L:$L,'Row Index'!AC13),INDEX('RAW DATA'!$AC:$AC,'Row Index'!AC13)),INDEX('RAW DATA'!$P:$P,'Row Index'!AC13)))</f>
        <v>57.9169614470922</v>
      </c>
      <c r="AD127" s="17" t="n">
        <f aca="false">IF('Row Index'!AD13="","✗",IF(INDEX('RAW DATA'!$P:$P,'Row Index'!AD13)="",IF(INDEX('RAW DATA'!$AC:$AC,'Row Index'!AD13)="",INDEX('RAW DATA'!$L:$L,'Row Index'!AD13),INDEX('RAW DATA'!$AC:$AC,'Row Index'!AD13)),INDEX('RAW DATA'!$P:$P,'Row Index'!AD13)))</f>
        <v>58.9778464027662</v>
      </c>
      <c r="AE127" s="17" t="n">
        <f aca="false">IF('Row Index'!AE13="","✗",IF(INDEX('RAW DATA'!$P:$P,'Row Index'!AE13)="",IF(INDEX('RAW DATA'!$AC:$AC,'Row Index'!AE13)="",INDEX('RAW DATA'!$L:$L,'Row Index'!AE13),INDEX('RAW DATA'!$AC:$AC,'Row Index'!AE13)),INDEX('RAW DATA'!$P:$P,'Row Index'!AE13)))</f>
        <v>60.7243167476203</v>
      </c>
      <c r="AF127" s="17" t="n">
        <f aca="false">IF('Row Index'!AF13="","✗",IF(INDEX('RAW DATA'!$P:$P,'Row Index'!AF13)="",IF(INDEX('RAW DATA'!$AC:$AC,'Row Index'!AF13)="",INDEX('RAW DATA'!$L:$L,'Row Index'!AF13),INDEX('RAW DATA'!$AC:$AC,'Row Index'!AF13)),INDEX('RAW DATA'!$P:$P,'Row Index'!AF13)))</f>
        <v>63.8858441499151</v>
      </c>
      <c r="AG127" s="17" t="n">
        <f aca="false">IF('Row Index'!AG13="","✗",IF(INDEX('RAW DATA'!$P:$P,'Row Index'!AG13)="",IF(INDEX('RAW DATA'!$AC:$AC,'Row Index'!AG13)="",INDEX('RAW DATA'!$L:$L,'Row Index'!AG13),INDEX('RAW DATA'!$AC:$AC,'Row Index'!AG13)),INDEX('RAW DATA'!$P:$P,'Row Index'!AG13)))</f>
        <v>61.2024147513393</v>
      </c>
      <c r="AH127" s="17" t="n">
        <f aca="false">IF('Row Index'!AH13="","✗",IF(INDEX('RAW DATA'!$P:$P,'Row Index'!AH13)="",IF(INDEX('RAW DATA'!$AC:$AC,'Row Index'!AH13)="",INDEX('RAW DATA'!$L:$L,'Row Index'!AH13),INDEX('RAW DATA'!$AC:$AC,'Row Index'!AH13)),INDEX('RAW DATA'!$P:$P,'Row Index'!AH13)))</f>
        <v>63.7388825560635</v>
      </c>
      <c r="AI127" s="17" t="n">
        <f aca="false">IF('Row Index'!AI13="","✗",IF(INDEX('RAW DATA'!$P:$P,'Row Index'!AI13)="",IF(INDEX('RAW DATA'!$AC:$AC,'Row Index'!AI13)="",INDEX('RAW DATA'!$L:$L,'Row Index'!AI13),INDEX('RAW DATA'!$AC:$AC,'Row Index'!AI13)),INDEX('RAW DATA'!$P:$P,'Row Index'!AI13)))</f>
        <v>67.0058858799452</v>
      </c>
      <c r="AJ127" s="17" t="n">
        <f aca="false">IF('Row Index'!AJ13="","✗",IF(INDEX('RAW DATA'!$P:$P,'Row Index'!AJ13)="",IF(INDEX('RAW DATA'!$AC:$AC,'Row Index'!AJ13)="",INDEX('RAW DATA'!$L:$L,'Row Index'!AJ13),INDEX('RAW DATA'!$AC:$AC,'Row Index'!AJ13)),INDEX('RAW DATA'!$P:$P,'Row Index'!AJ13)))</f>
        <v>65.665461953323</v>
      </c>
      <c r="AK127" s="17" t="n">
        <f aca="false">IF('Row Index'!AK13="","✗",IF(INDEX('RAW DATA'!$P:$P,'Row Index'!AK13)="",IF(INDEX('RAW DATA'!$AC:$AC,'Row Index'!AK13)="",INDEX('RAW DATA'!$L:$L,'Row Index'!AK13),INDEX('RAW DATA'!$AC:$AC,'Row Index'!AK13)),INDEX('RAW DATA'!$P:$P,'Row Index'!AK13)))</f>
        <v>66.3935534226647</v>
      </c>
      <c r="AL127" s="17" t="n">
        <f aca="false">IF('Row Index'!AL13="","✗",IF(INDEX('RAW DATA'!$P:$P,'Row Index'!AL13)="",IF(INDEX('RAW DATA'!$AC:$AC,'Row Index'!AL13)="",INDEX('RAW DATA'!$L:$L,'Row Index'!AL13),INDEX('RAW DATA'!$AC:$AC,'Row Index'!AL13)),INDEX('RAW DATA'!$P:$P,'Row Index'!AL13)))</f>
        <v>66.0176170794126</v>
      </c>
      <c r="AM127" s="17" t="n">
        <f aca="false">IF('Row Index'!AM13="","✗",IF(INDEX('RAW DATA'!$P:$P,'Row Index'!AM13)="",IF(INDEX('RAW DATA'!$AC:$AC,'Row Index'!AM13)="",INDEX('RAW DATA'!$L:$L,'Row Index'!AM13),INDEX('RAW DATA'!$AC:$AC,'Row Index'!AM13)),INDEX('RAW DATA'!$P:$P,'Row Index'!AM13)))</f>
        <v>70.1307148904666</v>
      </c>
      <c r="AN127" s="17" t="n">
        <f aca="false">IF('Row Index'!AN13="","✗",IF(INDEX('RAW DATA'!$P:$P,'Row Index'!AN13)="",IF(INDEX('RAW DATA'!$AC:$AC,'Row Index'!AN13)="",INDEX('RAW DATA'!$L:$L,'Row Index'!AN13),INDEX('RAW DATA'!$AC:$AC,'Row Index'!AN13)),INDEX('RAW DATA'!$P:$P,'Row Index'!AN13)))</f>
        <v>69.273975094402</v>
      </c>
      <c r="AO127" s="17" t="n">
        <f aca="false">IF('Row Index'!AO13="","✗",IF(INDEX('RAW DATA'!$P:$P,'Row Index'!AO13)="",IF(INDEX('RAW DATA'!$AC:$AC,'Row Index'!AO13)="",INDEX('RAW DATA'!$L:$L,'Row Index'!AO13),INDEX('RAW DATA'!$AC:$AC,'Row Index'!AO13)),INDEX('RAW DATA'!$P:$P,'Row Index'!AO13)))</f>
        <v>70.7646116000976</v>
      </c>
      <c r="AP127" s="17" t="n">
        <f aca="false">IF('Row Index'!AP13="","✗",IF(INDEX('RAW DATA'!$P:$P,'Row Index'!AP13)="",IF(INDEX('RAW DATA'!$AC:$AC,'Row Index'!AP13)="",INDEX('RAW DATA'!$L:$L,'Row Index'!AP13),INDEX('RAW DATA'!$AC:$AC,'Row Index'!AP13)),INDEX('RAW DATA'!$P:$P,'Row Index'!AP13)))</f>
        <v>72.3450398174685</v>
      </c>
      <c r="AQ127" s="17" t="n">
        <f aca="false">IF('Row Index'!AQ13="","✗",IF(INDEX('RAW DATA'!$P:$P,'Row Index'!AQ13)="",IF(INDEX('RAW DATA'!$AC:$AC,'Row Index'!AQ13)="",INDEX('RAW DATA'!$L:$L,'Row Index'!AQ13),INDEX('RAW DATA'!$AC:$AC,'Row Index'!AQ13)),INDEX('RAW DATA'!$P:$P,'Row Index'!AQ13)))</f>
        <v>73.4701444938046</v>
      </c>
    </row>
    <row r="128" customFormat="false" ht="15" hidden="false" customHeight="false" outlineLevel="0" collapsed="false">
      <c r="A128" s="15" t="s">
        <v>189</v>
      </c>
      <c r="B128" s="16" t="s">
        <v>153</v>
      </c>
      <c r="C128" s="17" t="n">
        <f aca="false">IF('Row Index'!C14="","✗",IF(INDEX('RAW DATA'!$P:$P,'Row Index'!C14)="",IF(INDEX('RAW DATA'!$AC:$AC,'Row Index'!C14)="",INDEX('RAW DATA'!$L:$L,'Row Index'!C14),INDEX('RAW DATA'!$AC:$AC,'Row Index'!C14)),INDEX('RAW DATA'!$P:$P,'Row Index'!C14)))</f>
        <v>45.8645826848371</v>
      </c>
      <c r="D128" s="17" t="n">
        <f aca="false">IF('Row Index'!D14="","✗",IF(INDEX('RAW DATA'!$P:$P,'Row Index'!D14)="",IF(INDEX('RAW DATA'!$AC:$AC,'Row Index'!D14)="",INDEX('RAW DATA'!$L:$L,'Row Index'!D14),INDEX('RAW DATA'!$AC:$AC,'Row Index'!D14)),INDEX('RAW DATA'!$P:$P,'Row Index'!D14)))</f>
        <v>42.3943277823524</v>
      </c>
      <c r="E128" s="17" t="n">
        <f aca="false">IF('Row Index'!E14="","✗",IF(INDEX('RAW DATA'!$P:$P,'Row Index'!E14)="",IF(INDEX('RAW DATA'!$AC:$AC,'Row Index'!E14)="",INDEX('RAW DATA'!$L:$L,'Row Index'!E14),INDEX('RAW DATA'!$AC:$AC,'Row Index'!E14)),INDEX('RAW DATA'!$P:$P,'Row Index'!E14)))</f>
        <v>48.179902457605</v>
      </c>
      <c r="F128" s="17" t="n">
        <f aca="false">IF('Row Index'!F14="","✗",IF(INDEX('RAW DATA'!$P:$P,'Row Index'!F14)="",IF(INDEX('RAW DATA'!$AC:$AC,'Row Index'!F14)="",INDEX('RAW DATA'!$L:$L,'Row Index'!F14),INDEX('RAW DATA'!$AC:$AC,'Row Index'!F14)),INDEX('RAW DATA'!$P:$P,'Row Index'!F14)))</f>
        <v>42.2344495521686</v>
      </c>
      <c r="G128" s="17" t="n">
        <f aca="false">IF('Row Index'!G14="","✗",IF(INDEX('RAW DATA'!$P:$P,'Row Index'!G14)="",IF(INDEX('RAW DATA'!$AC:$AC,'Row Index'!G14)="",INDEX('RAW DATA'!$L:$L,'Row Index'!G14),INDEX('RAW DATA'!$AC:$AC,'Row Index'!G14)),INDEX('RAW DATA'!$P:$P,'Row Index'!G14)))</f>
        <v>48.2016000537909</v>
      </c>
      <c r="H128" s="17" t="n">
        <f aca="false">IF('Row Index'!H14="","✗",IF(INDEX('RAW DATA'!$P:$P,'Row Index'!H14)="",IF(INDEX('RAW DATA'!$AC:$AC,'Row Index'!H14)="",INDEX('RAW DATA'!$L:$L,'Row Index'!H14),INDEX('RAW DATA'!$AC:$AC,'Row Index'!H14)),INDEX('RAW DATA'!$P:$P,'Row Index'!H14)))</f>
        <v>46.7309105695992</v>
      </c>
      <c r="I128" s="17" t="n">
        <f aca="false">IF('Row Index'!I14="","✗",IF(INDEX('RAW DATA'!$P:$P,'Row Index'!I14)="",IF(INDEX('RAW DATA'!$AC:$AC,'Row Index'!I14)="",INDEX('RAW DATA'!$L:$L,'Row Index'!I14),INDEX('RAW DATA'!$AC:$AC,'Row Index'!I14)),INDEX('RAW DATA'!$P:$P,'Row Index'!I14)))</f>
        <v>49.5504123684481</v>
      </c>
      <c r="J128" s="17" t="n">
        <f aca="false">IF('Row Index'!J14="","✗",IF(INDEX('RAW DATA'!$P:$P,'Row Index'!J14)="",IF(INDEX('RAW DATA'!$AC:$AC,'Row Index'!J14)="",INDEX('RAW DATA'!$L:$L,'Row Index'!J14),INDEX('RAW DATA'!$AC:$AC,'Row Index'!J14)),INDEX('RAW DATA'!$P:$P,'Row Index'!J14)))</f>
        <v>46.2109489767324</v>
      </c>
      <c r="K128" s="17" t="n">
        <f aca="false">IF('Row Index'!K14="","✗",IF(INDEX('RAW DATA'!$P:$P,'Row Index'!K14)="",IF(INDEX('RAW DATA'!$AC:$AC,'Row Index'!K14)="",INDEX('RAW DATA'!$L:$L,'Row Index'!K14),INDEX('RAW DATA'!$AC:$AC,'Row Index'!K14)),INDEX('RAW DATA'!$P:$P,'Row Index'!K14)))</f>
        <v>57.092213012763</v>
      </c>
      <c r="L128" s="17" t="n">
        <f aca="false">IF('Row Index'!L14="","✗",IF(INDEX('RAW DATA'!$P:$P,'Row Index'!L14)="",IF(INDEX('RAW DATA'!$AC:$AC,'Row Index'!L14)="",INDEX('RAW DATA'!$L:$L,'Row Index'!L14),INDEX('RAW DATA'!$AC:$AC,'Row Index'!L14)),INDEX('RAW DATA'!$P:$P,'Row Index'!L14)))</f>
        <v>46.6062657771354</v>
      </c>
      <c r="M128" s="17" t="n">
        <f aca="false">IF('Row Index'!M14="","✗",IF(INDEX('RAW DATA'!$P:$P,'Row Index'!M14)="",IF(INDEX('RAW DATA'!$AC:$AC,'Row Index'!M14)="",INDEX('RAW DATA'!$L:$L,'Row Index'!M14),INDEX('RAW DATA'!$AC:$AC,'Row Index'!M14)),INDEX('RAW DATA'!$P:$P,'Row Index'!M14)))</f>
        <v>53.3416502079042</v>
      </c>
      <c r="N128" s="17" t="n">
        <f aca="false">IF('Row Index'!N14="","✗",IF(INDEX('RAW DATA'!$P:$P,'Row Index'!N14)="",IF(INDEX('RAW DATA'!$AC:$AC,'Row Index'!N14)="",INDEX('RAW DATA'!$L:$L,'Row Index'!N14),INDEX('RAW DATA'!$AC:$AC,'Row Index'!N14)),INDEX('RAW DATA'!$P:$P,'Row Index'!N14)))</f>
        <v>57.2563721556311</v>
      </c>
      <c r="O128" s="17" t="n">
        <f aca="false">IF('Row Index'!O14="","✗",IF(INDEX('RAW DATA'!$P:$P,'Row Index'!O14)="",IF(INDEX('RAW DATA'!$AC:$AC,'Row Index'!O14)="",INDEX('RAW DATA'!$L:$L,'Row Index'!O14),INDEX('RAW DATA'!$AC:$AC,'Row Index'!O14)),INDEX('RAW DATA'!$P:$P,'Row Index'!O14)))</f>
        <v>51.4194130557847</v>
      </c>
      <c r="P128" s="17" t="n">
        <f aca="false">IF('Row Index'!P14="","✗",IF(INDEX('RAW DATA'!$P:$P,'Row Index'!P14)="",IF(INDEX('RAW DATA'!$AC:$AC,'Row Index'!P14)="",INDEX('RAW DATA'!$L:$L,'Row Index'!P14),INDEX('RAW DATA'!$AC:$AC,'Row Index'!P14)),INDEX('RAW DATA'!$P:$P,'Row Index'!P14)))</f>
        <v>54.0009946571823</v>
      </c>
      <c r="Q128" s="17" t="n">
        <f aca="false">IF('Row Index'!Q14="","✗",IF(INDEX('RAW DATA'!$P:$P,'Row Index'!Q14)="",IF(INDEX('RAW DATA'!$AC:$AC,'Row Index'!Q14)="",INDEX('RAW DATA'!$L:$L,'Row Index'!Q14),INDEX('RAW DATA'!$AC:$AC,'Row Index'!Q14)),INDEX('RAW DATA'!$P:$P,'Row Index'!Q14)))</f>
        <v>52.0262045718144</v>
      </c>
      <c r="R128" s="17" t="n">
        <f aca="false">IF('Row Index'!R14="","✗",IF(INDEX('RAW DATA'!$P:$P,'Row Index'!R14)="",IF(INDEX('RAW DATA'!$AC:$AC,'Row Index'!R14)="",INDEX('RAW DATA'!$L:$L,'Row Index'!R14),INDEX('RAW DATA'!$AC:$AC,'Row Index'!R14)),INDEX('RAW DATA'!$P:$P,'Row Index'!R14)))</f>
        <v>54.9574135379569</v>
      </c>
      <c r="S128" s="17" t="n">
        <f aca="false">IF('Row Index'!S14="","✗",IF(INDEX('RAW DATA'!$P:$P,'Row Index'!S14)="",IF(INDEX('RAW DATA'!$AC:$AC,'Row Index'!S14)="",INDEX('RAW DATA'!$L:$L,'Row Index'!S14),INDEX('RAW DATA'!$AC:$AC,'Row Index'!S14)),INDEX('RAW DATA'!$P:$P,'Row Index'!S14)))</f>
        <v>51.6333241322095</v>
      </c>
      <c r="T128" s="17" t="n">
        <f aca="false">IF('Row Index'!T14="","✗",IF(INDEX('RAW DATA'!$P:$P,'Row Index'!T14)="",IF(INDEX('RAW DATA'!$AC:$AC,'Row Index'!T14)="",INDEX('RAW DATA'!$L:$L,'Row Index'!T14),INDEX('RAW DATA'!$AC:$AC,'Row Index'!T14)),INDEX('RAW DATA'!$P:$P,'Row Index'!T14)))</f>
        <v>55.7262969575721</v>
      </c>
      <c r="U128" s="17" t="n">
        <f aca="false">IF('Row Index'!U14="","✗",IF(INDEX('RAW DATA'!$P:$P,'Row Index'!U14)="",IF(INDEX('RAW DATA'!$AC:$AC,'Row Index'!U14)="",INDEX('RAW DATA'!$L:$L,'Row Index'!U14),INDEX('RAW DATA'!$AC:$AC,'Row Index'!U14)),INDEX('RAW DATA'!$P:$P,'Row Index'!U14)))</f>
        <v>54.4263717335248</v>
      </c>
      <c r="V128" s="17" t="n">
        <f aca="false">IF('Row Index'!V14="","✗",IF(INDEX('RAW DATA'!$P:$P,'Row Index'!V14)="",IF(INDEX('RAW DATA'!$AC:$AC,'Row Index'!V14)="",INDEX('RAW DATA'!$L:$L,'Row Index'!V14),INDEX('RAW DATA'!$AC:$AC,'Row Index'!V14)),INDEX('RAW DATA'!$P:$P,'Row Index'!V14)))</f>
        <v>54.8841352397299</v>
      </c>
      <c r="W128" s="17" t="n">
        <f aca="false">IF('Row Index'!W14="","✗",IF(INDEX('RAW DATA'!$P:$P,'Row Index'!W14)="",IF(INDEX('RAW DATA'!$AC:$AC,'Row Index'!W14)="",INDEX('RAW DATA'!$L:$L,'Row Index'!W14),INDEX('RAW DATA'!$AC:$AC,'Row Index'!W14)),INDEX('RAW DATA'!$P:$P,'Row Index'!W14)))</f>
        <v>51.3619517279161</v>
      </c>
      <c r="X128" s="17" t="n">
        <f aca="false">IF('Row Index'!X14="","✗",IF(INDEX('RAW DATA'!$P:$P,'Row Index'!X14)="",IF(INDEX('RAW DATA'!$AC:$AC,'Row Index'!X14)="",INDEX('RAW DATA'!$L:$L,'Row Index'!X14),INDEX('RAW DATA'!$AC:$AC,'Row Index'!X14)),INDEX('RAW DATA'!$P:$P,'Row Index'!X14)))</f>
        <v>57.7326016656401</v>
      </c>
      <c r="Y128" s="17" t="n">
        <f aca="false">IF('Row Index'!Y14="","✗",IF(INDEX('RAW DATA'!$P:$P,'Row Index'!Y14)="",IF(INDEX('RAW DATA'!$AC:$AC,'Row Index'!Y14)="",INDEX('RAW DATA'!$L:$L,'Row Index'!Y14),INDEX('RAW DATA'!$AC:$AC,'Row Index'!Y14)),INDEX('RAW DATA'!$P:$P,'Row Index'!Y14)))</f>
        <v>57.1851789357463</v>
      </c>
      <c r="Z128" s="18" t="n">
        <f aca="false">IF('Row Index'!Z14="","✗",IF(INDEX('RAW DATA'!$P:$P,'Row Index'!Z14)="",IF(INDEX('RAW DATA'!$AC:$AC,'Row Index'!Z14)="",INDEX('RAW DATA'!$L:$L,'Row Index'!Z14),INDEX('RAW DATA'!$AC:$AC,'Row Index'!Z14)),INDEX('RAW DATA'!$P:$P,'Row Index'!Z14)))</f>
        <v>51.1014732633721</v>
      </c>
      <c r="AA128" s="19" t="str">
        <f aca="false">IF('Row Index'!AA14="","⏳",IF(INDEX('RAW DATA'!$P:$P,'Row Index'!AA14)="",IF(INDEX('RAW DATA'!$AC:$AC,'Row Index'!AA14)="",INDEX('RAW DATA'!$L:$L,'Row Index'!AA14),INDEX('RAW DATA'!$AC:$AC,'Row Index'!AA14)),INDEX('RAW DATA'!$P:$P,'Row Index'!AA14)))</f>
        <v>⏳</v>
      </c>
      <c r="AB128" s="17" t="n">
        <f aca="false">IF('Row Index'!AB14="","✗",IF(INDEX('RAW DATA'!$P:$P,'Row Index'!AB14)="",IF(INDEX('RAW DATA'!$AC:$AC,'Row Index'!AB14)="",INDEX('RAW DATA'!$L:$L,'Row Index'!AB14),INDEX('RAW DATA'!$AC:$AC,'Row Index'!AB14)),INDEX('RAW DATA'!$P:$P,'Row Index'!AB14)))</f>
        <v>53.5693440764174</v>
      </c>
      <c r="AC128" s="17" t="n">
        <f aca="false">IF('Row Index'!AC14="","✗",IF(INDEX('RAW DATA'!$P:$P,'Row Index'!AC14)="",IF(INDEX('RAW DATA'!$AC:$AC,'Row Index'!AC14)="",INDEX('RAW DATA'!$L:$L,'Row Index'!AC14),INDEX('RAW DATA'!$AC:$AC,'Row Index'!AC14)),INDEX('RAW DATA'!$P:$P,'Row Index'!AC14)))</f>
        <v>57.2436522806549</v>
      </c>
      <c r="AD128" s="17" t="n">
        <f aca="false">IF('Row Index'!AD14="","✗",IF(INDEX('RAW DATA'!$P:$P,'Row Index'!AD14)="",IF(INDEX('RAW DATA'!$AC:$AC,'Row Index'!AD14)="",INDEX('RAW DATA'!$L:$L,'Row Index'!AD14),INDEX('RAW DATA'!$AC:$AC,'Row Index'!AD14)),INDEX('RAW DATA'!$P:$P,'Row Index'!AD14)))</f>
        <v>55.9899098838085</v>
      </c>
      <c r="AE128" s="17" t="n">
        <f aca="false">IF('Row Index'!AE14="","✗",IF(INDEX('RAW DATA'!$P:$P,'Row Index'!AE14)="",IF(INDEX('RAW DATA'!$AC:$AC,'Row Index'!AE14)="",INDEX('RAW DATA'!$L:$L,'Row Index'!AE14),INDEX('RAW DATA'!$AC:$AC,'Row Index'!AE14)),INDEX('RAW DATA'!$P:$P,'Row Index'!AE14)))</f>
        <v>58.8304844030512</v>
      </c>
      <c r="AF128" s="17" t="n">
        <f aca="false">IF('Row Index'!AF14="","✗",IF(INDEX('RAW DATA'!$P:$P,'Row Index'!AF14)="",IF(INDEX('RAW DATA'!$AC:$AC,'Row Index'!AF14)="",INDEX('RAW DATA'!$L:$L,'Row Index'!AF14),INDEX('RAW DATA'!$AC:$AC,'Row Index'!AF14)),INDEX('RAW DATA'!$P:$P,'Row Index'!AF14)))</f>
        <v>63.3119667195232</v>
      </c>
      <c r="AG128" s="17" t="n">
        <f aca="false">IF('Row Index'!AG14="","✗",IF(INDEX('RAW DATA'!$P:$P,'Row Index'!AG14)="",IF(INDEX('RAW DATA'!$AC:$AC,'Row Index'!AG14)="",INDEX('RAW DATA'!$L:$L,'Row Index'!AG14),INDEX('RAW DATA'!$AC:$AC,'Row Index'!AG14)),INDEX('RAW DATA'!$P:$P,'Row Index'!AG14)))</f>
        <v>59.7001733583767</v>
      </c>
      <c r="AH128" s="17" t="n">
        <f aca="false">IF('Row Index'!AH14="","✗",IF(INDEX('RAW DATA'!$P:$P,'Row Index'!AH14)="",IF(INDEX('RAW DATA'!$AC:$AC,'Row Index'!AH14)="",INDEX('RAW DATA'!$L:$L,'Row Index'!AH14),INDEX('RAW DATA'!$AC:$AC,'Row Index'!AH14)),INDEX('RAW DATA'!$P:$P,'Row Index'!AH14)))</f>
        <v>63.2249962768555</v>
      </c>
      <c r="AI128" s="17" t="n">
        <f aca="false">IF('Row Index'!AI14="","✗",IF(INDEX('RAW DATA'!$P:$P,'Row Index'!AI14)="",IF(INDEX('RAW DATA'!$AC:$AC,'Row Index'!AI14)="",INDEX('RAW DATA'!$L:$L,'Row Index'!AI14),INDEX('RAW DATA'!$AC:$AC,'Row Index'!AI14)),INDEX('RAW DATA'!$P:$P,'Row Index'!AI14)))</f>
        <v>65.6236396595938</v>
      </c>
      <c r="AJ128" s="17" t="n">
        <f aca="false">IF('Row Index'!AJ14="","✗",IF(INDEX('RAW DATA'!$P:$P,'Row Index'!AJ14)="",IF(INDEX('RAW DATA'!$AC:$AC,'Row Index'!AJ14)="",INDEX('RAW DATA'!$L:$L,'Row Index'!AJ14),INDEX('RAW DATA'!$AC:$AC,'Row Index'!AJ14)),INDEX('RAW DATA'!$P:$P,'Row Index'!AJ14)))</f>
        <v>63.9476103155736</v>
      </c>
      <c r="AK128" s="17" t="n">
        <f aca="false">IF('Row Index'!AK14="","✗",IF(INDEX('RAW DATA'!$P:$P,'Row Index'!AK14)="",IF(INDEX('RAW DATA'!$AC:$AC,'Row Index'!AK14)="",INDEX('RAW DATA'!$L:$L,'Row Index'!AK14),INDEX('RAW DATA'!$AC:$AC,'Row Index'!AK14)),INDEX('RAW DATA'!$P:$P,'Row Index'!AK14)))</f>
        <v>65.1597043185147</v>
      </c>
      <c r="AL128" s="17" t="n">
        <f aca="false">IF('Row Index'!AL14="","✗",IF(INDEX('RAW DATA'!$P:$P,'Row Index'!AL14)="",IF(INDEX('RAW DATA'!$AC:$AC,'Row Index'!AL14)="",INDEX('RAW DATA'!$L:$L,'Row Index'!AL14),INDEX('RAW DATA'!$AC:$AC,'Row Index'!AL14)),INDEX('RAW DATA'!$P:$P,'Row Index'!AL14)))</f>
        <v>65.6268145492731</v>
      </c>
      <c r="AM128" s="17" t="n">
        <f aca="false">IF('Row Index'!AM14="","✗",IF(INDEX('RAW DATA'!$P:$P,'Row Index'!AM14)="",IF(INDEX('RAW DATA'!$AC:$AC,'Row Index'!AM14)="",INDEX('RAW DATA'!$L:$L,'Row Index'!AM14),INDEX('RAW DATA'!$AC:$AC,'Row Index'!AM14)),INDEX('RAW DATA'!$P:$P,'Row Index'!AM14)))</f>
        <v>67.2210199585186</v>
      </c>
      <c r="AN128" s="17" t="n">
        <f aca="false">IF('Row Index'!AN14="","✗",IF(INDEX('RAW DATA'!$P:$P,'Row Index'!AN14)="",IF(INDEX('RAW DATA'!$AC:$AC,'Row Index'!AN14)="",INDEX('RAW DATA'!$L:$L,'Row Index'!AN14),INDEX('RAW DATA'!$AC:$AC,'Row Index'!AN14)),INDEX('RAW DATA'!$P:$P,'Row Index'!AN14)))</f>
        <v>69.4645512731452</v>
      </c>
      <c r="AO128" s="17" t="n">
        <f aca="false">IF('Row Index'!AO14="","✗",IF(INDEX('RAW DATA'!$P:$P,'Row Index'!AO14)="",IF(INDEX('RAW DATA'!$AC:$AC,'Row Index'!AO14)="",INDEX('RAW DATA'!$L:$L,'Row Index'!AO14),INDEX('RAW DATA'!$AC:$AC,'Row Index'!AO14)),INDEX('RAW DATA'!$P:$P,'Row Index'!AO14)))</f>
        <v>70.0362049413853</v>
      </c>
      <c r="AP128" s="17" t="n">
        <f aca="false">IF('Row Index'!AP14="","✗",IF(INDEX('RAW DATA'!$P:$P,'Row Index'!AP14)="",IF(INDEX('RAW DATA'!$AC:$AC,'Row Index'!AP14)="",INDEX('RAW DATA'!$L:$L,'Row Index'!AP14),INDEX('RAW DATA'!$AC:$AC,'Row Index'!AP14)),INDEX('RAW DATA'!$P:$P,'Row Index'!AP14)))</f>
        <v>71.3382928048742</v>
      </c>
      <c r="AQ128" s="17" t="n">
        <f aca="false">IF('Row Index'!AQ14="","✗",IF(INDEX('RAW DATA'!$P:$P,'Row Index'!AQ14)="",IF(INDEX('RAW DATA'!$AC:$AC,'Row Index'!AQ14)="",INDEX('RAW DATA'!$L:$L,'Row Index'!AQ14),INDEX('RAW DATA'!$AC:$AC,'Row Index'!AQ14)),INDEX('RAW DATA'!$P:$P,'Row Index'!AQ14)))</f>
        <v>71.9355535649405</v>
      </c>
    </row>
    <row r="129" customFormat="false" ht="15" hidden="false" customHeight="false" outlineLevel="0" collapsed="false">
      <c r="A129" s="15" t="s">
        <v>192</v>
      </c>
      <c r="B129" s="16" t="s">
        <v>153</v>
      </c>
      <c r="C129" s="17" t="n">
        <f aca="false">IF('Row Index'!C15="","✗",IF(INDEX('RAW DATA'!$P:$P,'Row Index'!C15)="",IF(INDEX('RAW DATA'!$AC:$AC,'Row Index'!C15)="",INDEX('RAW DATA'!$L:$L,'Row Index'!C15),INDEX('RAW DATA'!$AC:$AC,'Row Index'!C15)),INDEX('RAW DATA'!$P:$P,'Row Index'!C15)))</f>
        <v>47.135127122858</v>
      </c>
      <c r="D129" s="17" t="n">
        <f aca="false">IF('Row Index'!D15="","✗",IF(INDEX('RAW DATA'!$P:$P,'Row Index'!D15)="",IF(INDEX('RAW DATA'!$AC:$AC,'Row Index'!D15)="",INDEX('RAW DATA'!$L:$L,'Row Index'!D15),INDEX('RAW DATA'!$AC:$AC,'Row Index'!D15)),INDEX('RAW DATA'!$P:$P,'Row Index'!D15)))</f>
        <v>51.1851437569308</v>
      </c>
      <c r="E129" s="17" t="n">
        <f aca="false">IF('Row Index'!E15="","✗",IF(INDEX('RAW DATA'!$P:$P,'Row Index'!E15)="",IF(INDEX('RAW DATA'!$AC:$AC,'Row Index'!E15)="",INDEX('RAW DATA'!$L:$L,'Row Index'!E15),INDEX('RAW DATA'!$AC:$AC,'Row Index'!E15)),INDEX('RAW DATA'!$P:$P,'Row Index'!E15)))</f>
        <v>50.3024549257188</v>
      </c>
      <c r="F129" s="17" t="n">
        <f aca="false">IF('Row Index'!F15="","✗",IF(INDEX('RAW DATA'!$P:$P,'Row Index'!F15)="",IF(INDEX('RAW DATA'!$AC:$AC,'Row Index'!F15)="",INDEX('RAW DATA'!$L:$L,'Row Index'!F15),INDEX('RAW DATA'!$AC:$AC,'Row Index'!F15)),INDEX('RAW DATA'!$P:$P,'Row Index'!F15)))</f>
        <v>48.3461846540872</v>
      </c>
      <c r="G129" s="17" t="n">
        <f aca="false">IF('Row Index'!G15="","✗",IF(INDEX('RAW DATA'!$P:$P,'Row Index'!G15)="",IF(INDEX('RAW DATA'!$AC:$AC,'Row Index'!G15)="",INDEX('RAW DATA'!$L:$L,'Row Index'!G15),INDEX('RAW DATA'!$AC:$AC,'Row Index'!G15)),INDEX('RAW DATA'!$P:$P,'Row Index'!G15)))</f>
        <v>50.0016261995737</v>
      </c>
      <c r="H129" s="17" t="n">
        <f aca="false">IF('Row Index'!H15="","✗",IF(INDEX('RAW DATA'!$P:$P,'Row Index'!H15)="",IF(INDEX('RAW DATA'!$AC:$AC,'Row Index'!H15)="",INDEX('RAW DATA'!$L:$L,'Row Index'!H15),INDEX('RAW DATA'!$AC:$AC,'Row Index'!H15)),INDEX('RAW DATA'!$P:$P,'Row Index'!H15)))</f>
        <v>51.3837135183377</v>
      </c>
      <c r="I129" s="17" t="n">
        <f aca="false">IF('Row Index'!I15="","✗",IF(INDEX('RAW DATA'!$P:$P,'Row Index'!I15)="",IF(INDEX('RAW DATA'!$AC:$AC,'Row Index'!I15)="",INDEX('RAW DATA'!$L:$L,'Row Index'!I15),INDEX('RAW DATA'!$AC:$AC,'Row Index'!I15)),INDEX('RAW DATA'!$P:$P,'Row Index'!I15)))</f>
        <v>48.8033194315453</v>
      </c>
      <c r="J129" s="17" t="n">
        <f aca="false">IF('Row Index'!J15="","✗",IF(INDEX('RAW DATA'!$P:$P,'Row Index'!J15)="",IF(INDEX('RAW DATA'!$AC:$AC,'Row Index'!J15)="",INDEX('RAW DATA'!$L:$L,'Row Index'!J15),INDEX('RAW DATA'!$AC:$AC,'Row Index'!J15)),INDEX('RAW DATA'!$P:$P,'Row Index'!J15)))</f>
        <v>47.2291360399429</v>
      </c>
      <c r="K129" s="17" t="n">
        <f aca="false">IF('Row Index'!K15="","✗",IF(INDEX('RAW DATA'!$P:$P,'Row Index'!K15)="",IF(INDEX('RAW DATA'!$AC:$AC,'Row Index'!K15)="",INDEX('RAW DATA'!$L:$L,'Row Index'!K15),INDEX('RAW DATA'!$AC:$AC,'Row Index'!K15)),INDEX('RAW DATA'!$P:$P,'Row Index'!K15)))</f>
        <v>53.4721684312221</v>
      </c>
      <c r="L129" s="17" t="n">
        <f aca="false">IF('Row Index'!L15="","✗",IF(INDEX('RAW DATA'!$P:$P,'Row Index'!L15)="",IF(INDEX('RAW DATA'!$AC:$AC,'Row Index'!L15)="",INDEX('RAW DATA'!$L:$L,'Row Index'!L15),INDEX('RAW DATA'!$AC:$AC,'Row Index'!L15)),INDEX('RAW DATA'!$P:$P,'Row Index'!L15)))</f>
        <v>48.1629514957992</v>
      </c>
      <c r="M129" s="17" t="n">
        <f aca="false">IF('Row Index'!M15="","✗",IF(INDEX('RAW DATA'!$P:$P,'Row Index'!M15)="",IF(INDEX('RAW DATA'!$AC:$AC,'Row Index'!M15)="",INDEX('RAW DATA'!$L:$L,'Row Index'!M15),INDEX('RAW DATA'!$AC:$AC,'Row Index'!M15)),INDEX('RAW DATA'!$P:$P,'Row Index'!M15)))</f>
        <v>50.5308106004113</v>
      </c>
      <c r="N129" s="17" t="n">
        <f aca="false">IF('Row Index'!N15="","✗",IF(INDEX('RAW DATA'!$P:$P,'Row Index'!N15)="",IF(INDEX('RAW DATA'!$AC:$AC,'Row Index'!N15)="",INDEX('RAW DATA'!$L:$L,'Row Index'!N15),INDEX('RAW DATA'!$AC:$AC,'Row Index'!N15)),INDEX('RAW DATA'!$P:$P,'Row Index'!N15)))</f>
        <v>51.3111053618548</v>
      </c>
      <c r="O129" s="17" t="n">
        <f aca="false">IF('Row Index'!O15="","✗",IF(INDEX('RAW DATA'!$P:$P,'Row Index'!O15)="",IF(INDEX('RAW DATA'!$AC:$AC,'Row Index'!O15)="",INDEX('RAW DATA'!$L:$L,'Row Index'!O15),INDEX('RAW DATA'!$AC:$AC,'Row Index'!O15)),INDEX('RAW DATA'!$P:$P,'Row Index'!O15)))</f>
        <v>49.7404904344347</v>
      </c>
      <c r="P129" s="17" t="n">
        <f aca="false">IF('Row Index'!P15="","✗",IF(INDEX('RAW DATA'!$P:$P,'Row Index'!P15)="",IF(INDEX('RAW DATA'!$AC:$AC,'Row Index'!P15)="",INDEX('RAW DATA'!$L:$L,'Row Index'!P15),INDEX('RAW DATA'!$AC:$AC,'Row Index'!P15)),INDEX('RAW DATA'!$P:$P,'Row Index'!P15)))</f>
        <v>50.0218170950689</v>
      </c>
      <c r="Q129" s="17" t="n">
        <f aca="false">IF('Row Index'!Q15="","✗",IF(INDEX('RAW DATA'!$P:$P,'Row Index'!Q15)="",IF(INDEX('RAW DATA'!$AC:$AC,'Row Index'!Q15)="",INDEX('RAW DATA'!$L:$L,'Row Index'!Q15),INDEX('RAW DATA'!$AC:$AC,'Row Index'!Q15)),INDEX('RAW DATA'!$P:$P,'Row Index'!Q15)))</f>
        <v>48.4079529798515</v>
      </c>
      <c r="R129" s="17" t="n">
        <f aca="false">IF('Row Index'!R15="","✗",IF(INDEX('RAW DATA'!$P:$P,'Row Index'!R15)="",IF(INDEX('RAW DATA'!$AC:$AC,'Row Index'!R15)="",INDEX('RAW DATA'!$L:$L,'Row Index'!R15),INDEX('RAW DATA'!$AC:$AC,'Row Index'!R15)),INDEX('RAW DATA'!$P:$P,'Row Index'!R15)))</f>
        <v>49.6589439531023</v>
      </c>
      <c r="S129" s="17" t="n">
        <f aca="false">IF('Row Index'!S15="","✗",IF(INDEX('RAW DATA'!$P:$P,'Row Index'!S15)="",IF(INDEX('RAW DATA'!$AC:$AC,'Row Index'!S15)="",INDEX('RAW DATA'!$L:$L,'Row Index'!S15),INDEX('RAW DATA'!$AC:$AC,'Row Index'!S15)),INDEX('RAW DATA'!$P:$P,'Row Index'!S15)))</f>
        <v>48.4537856226086</v>
      </c>
      <c r="T129" s="17" t="n">
        <f aca="false">IF('Row Index'!T15="","✗",IF(INDEX('RAW DATA'!$P:$P,'Row Index'!T15)="",IF(INDEX('RAW DATA'!$AC:$AC,'Row Index'!T15)="",INDEX('RAW DATA'!$L:$L,'Row Index'!T15),INDEX('RAW DATA'!$AC:$AC,'Row Index'!T15)),INDEX('RAW DATA'!$P:$P,'Row Index'!T15)))</f>
        <v>48.7111776300442</v>
      </c>
      <c r="U129" s="17" t="n">
        <f aca="false">IF('Row Index'!U15="","✗",IF(INDEX('RAW DATA'!$P:$P,'Row Index'!U15)="",IF(INDEX('RAW DATA'!$AC:$AC,'Row Index'!U15)="",INDEX('RAW DATA'!$L:$L,'Row Index'!U15),INDEX('RAW DATA'!$AC:$AC,'Row Index'!U15)),INDEX('RAW DATA'!$P:$P,'Row Index'!U15)))</f>
        <v>49.5905972233919</v>
      </c>
      <c r="V129" s="17" t="n">
        <f aca="false">IF('Row Index'!V15="","✗",IF(INDEX('RAW DATA'!$P:$P,'Row Index'!V15)="",IF(INDEX('RAW DATA'!$AC:$AC,'Row Index'!V15)="",INDEX('RAW DATA'!$L:$L,'Row Index'!V15),INDEX('RAW DATA'!$AC:$AC,'Row Index'!V15)),INDEX('RAW DATA'!$P:$P,'Row Index'!V15)))</f>
        <v>49.5432768424053</v>
      </c>
      <c r="W129" s="17" t="n">
        <f aca="false">IF('Row Index'!W15="","✗",IF(INDEX('RAW DATA'!$P:$P,'Row Index'!W15)="",IF(INDEX('RAW DATA'!$AC:$AC,'Row Index'!W15)="",INDEX('RAW DATA'!$L:$L,'Row Index'!W15),INDEX('RAW DATA'!$AC:$AC,'Row Index'!W15)),INDEX('RAW DATA'!$P:$P,'Row Index'!W15)))</f>
        <v>46.9640728905088</v>
      </c>
      <c r="X129" s="17" t="n">
        <f aca="false">IF('Row Index'!X15="","✗",IF(INDEX('RAW DATA'!$P:$P,'Row Index'!X15)="",IF(INDEX('RAW DATA'!$AC:$AC,'Row Index'!X15)="",INDEX('RAW DATA'!$L:$L,'Row Index'!X15),INDEX('RAW DATA'!$AC:$AC,'Row Index'!X15)),INDEX('RAW DATA'!$P:$P,'Row Index'!X15)))</f>
        <v>49.5902761604426</v>
      </c>
      <c r="Y129" s="17" t="n">
        <f aca="false">IF('Row Index'!Y15="","✗",IF(INDEX('RAW DATA'!$P:$P,'Row Index'!Y15)="",IF(INDEX('RAW DATA'!$AC:$AC,'Row Index'!Y15)="",INDEX('RAW DATA'!$L:$L,'Row Index'!Y15),INDEX('RAW DATA'!$AC:$AC,'Row Index'!Y15)),INDEX('RAW DATA'!$P:$P,'Row Index'!Y15)))</f>
        <v>49.1080407352975</v>
      </c>
      <c r="Z129" s="18" t="n">
        <f aca="false">IF('Row Index'!Z15="","✗",IF(INDEX('RAW DATA'!$P:$P,'Row Index'!Z15)="",IF(INDEX('RAW DATA'!$AC:$AC,'Row Index'!Z15)="",INDEX('RAW DATA'!$L:$L,'Row Index'!Z15),INDEX('RAW DATA'!$AC:$AC,'Row Index'!Z15)),INDEX('RAW DATA'!$P:$P,'Row Index'!Z15)))</f>
        <v>50.0487582298771</v>
      </c>
      <c r="AA129" s="19" t="str">
        <f aca="false">IF('Row Index'!AA15="","⏳",IF(INDEX('RAW DATA'!$P:$P,'Row Index'!AA15)="",IF(INDEX('RAW DATA'!$AC:$AC,'Row Index'!AA15)="",INDEX('RAW DATA'!$L:$L,'Row Index'!AA15),INDEX('RAW DATA'!$AC:$AC,'Row Index'!AA15)),INDEX('RAW DATA'!$P:$P,'Row Index'!AA15)))</f>
        <v>⏳</v>
      </c>
      <c r="AB129" s="17" t="n">
        <f aca="false">IF('Row Index'!AB15="","✗",IF(INDEX('RAW DATA'!$P:$P,'Row Index'!AB15)="",IF(INDEX('RAW DATA'!$AC:$AC,'Row Index'!AB15)="",INDEX('RAW DATA'!$L:$L,'Row Index'!AB15),INDEX('RAW DATA'!$AC:$AC,'Row Index'!AB15)),INDEX('RAW DATA'!$P:$P,'Row Index'!AB15)))</f>
        <v>49.4908152558399</v>
      </c>
      <c r="AC129" s="17" t="n">
        <f aca="false">IF('Row Index'!AC15="","✗",IF(INDEX('RAW DATA'!$P:$P,'Row Index'!AC15)="",IF(INDEX('RAW DATA'!$AC:$AC,'Row Index'!AC15)="",INDEX('RAW DATA'!$L:$L,'Row Index'!AC15),INDEX('RAW DATA'!$AC:$AC,'Row Index'!AC15)),INDEX('RAW DATA'!$P:$P,'Row Index'!AC15)))</f>
        <v>51.5742693951255</v>
      </c>
      <c r="AD129" s="17" t="n">
        <f aca="false">IF('Row Index'!AD15="","✗",IF(INDEX('RAW DATA'!$P:$P,'Row Index'!AD15)="",IF(INDEX('RAW DATA'!$AC:$AC,'Row Index'!AD15)="",INDEX('RAW DATA'!$L:$L,'Row Index'!AD15),INDEX('RAW DATA'!$AC:$AC,'Row Index'!AD15)),INDEX('RAW DATA'!$P:$P,'Row Index'!AD15)))</f>
        <v>53.8829713373059</v>
      </c>
      <c r="AE129" s="17" t="n">
        <f aca="false">IF('Row Index'!AE15="","✗",IF(INDEX('RAW DATA'!$P:$P,'Row Index'!AE15)="",IF(INDEX('RAW DATA'!$AC:$AC,'Row Index'!AE15)="",INDEX('RAW DATA'!$L:$L,'Row Index'!AE15),INDEX('RAW DATA'!$AC:$AC,'Row Index'!AE15)),INDEX('RAW DATA'!$P:$P,'Row Index'!AE15)))</f>
        <v>55.2355255505854</v>
      </c>
      <c r="AF129" s="17" t="n">
        <f aca="false">IF('Row Index'!AF15="","✗",IF(INDEX('RAW DATA'!$P:$P,'Row Index'!AF15)="",IF(INDEX('RAW DATA'!$AC:$AC,'Row Index'!AF15)="",INDEX('RAW DATA'!$L:$L,'Row Index'!AF15),INDEX('RAW DATA'!$AC:$AC,'Row Index'!AF15)),INDEX('RAW DATA'!$P:$P,'Row Index'!AF15)))</f>
        <v>57.2937750984104</v>
      </c>
      <c r="AG129" s="17" t="n">
        <f aca="false">IF('Row Index'!AG15="","✗",IF(INDEX('RAW DATA'!$P:$P,'Row Index'!AG15)="",IF(INDEX('RAW DATA'!$AC:$AC,'Row Index'!AG15)="",INDEX('RAW DATA'!$L:$L,'Row Index'!AG15),INDEX('RAW DATA'!$AC:$AC,'Row Index'!AG15)),INDEX('RAW DATA'!$P:$P,'Row Index'!AG15)))</f>
        <v>55.0377761761265</v>
      </c>
      <c r="AH129" s="17" t="n">
        <f aca="false">IF('Row Index'!AH15="","✗",IF(INDEX('RAW DATA'!$P:$P,'Row Index'!AH15)="",IF(INDEX('RAW DATA'!$AC:$AC,'Row Index'!AH15)="",INDEX('RAW DATA'!$L:$L,'Row Index'!AH15),INDEX('RAW DATA'!$AC:$AC,'Row Index'!AH15)),INDEX('RAW DATA'!$P:$P,'Row Index'!AH15)))</f>
        <v>58.991415620282</v>
      </c>
      <c r="AI129" s="17" t="n">
        <f aca="false">IF('Row Index'!AI15="","✗",IF(INDEX('RAW DATA'!$P:$P,'Row Index'!AI15)="",IF(INDEX('RAW DATA'!$AC:$AC,'Row Index'!AI15)="",INDEX('RAW DATA'!$L:$L,'Row Index'!AI15),INDEX('RAW DATA'!$AC:$AC,'Row Index'!AI15)),INDEX('RAW DATA'!$P:$P,'Row Index'!AI15)))</f>
        <v>59.0038583452609</v>
      </c>
      <c r="AJ129" s="17" t="n">
        <f aca="false">IF('Row Index'!AJ15="","✗",IF(INDEX('RAW DATA'!$P:$P,'Row Index'!AJ15)="",IF(INDEX('RAW DATA'!$AC:$AC,'Row Index'!AJ15)="",INDEX('RAW DATA'!$L:$L,'Row Index'!AJ15),INDEX('RAW DATA'!$AC:$AC,'Row Index'!AJ15)),INDEX('RAW DATA'!$P:$P,'Row Index'!AJ15)))</f>
        <v>60.5047626474626</v>
      </c>
      <c r="AK129" s="17" t="n">
        <f aca="false">IF('Row Index'!AK15="","✗",IF(INDEX('RAW DATA'!$P:$P,'Row Index'!AK15)="",IF(INDEX('RAW DATA'!$AC:$AC,'Row Index'!AK15)="",INDEX('RAW DATA'!$L:$L,'Row Index'!AK15),INDEX('RAW DATA'!$AC:$AC,'Row Index'!AK15)),INDEX('RAW DATA'!$P:$P,'Row Index'!AK15)))</f>
        <v>61.0965212296965</v>
      </c>
      <c r="AL129" s="17" t="n">
        <f aca="false">IF('Row Index'!AL15="","✗",IF(INDEX('RAW DATA'!$P:$P,'Row Index'!AL15)="",IF(INDEX('RAW DATA'!$AC:$AC,'Row Index'!AL15)="",INDEX('RAW DATA'!$L:$L,'Row Index'!AL15),INDEX('RAW DATA'!$AC:$AC,'Row Index'!AL15)),INDEX('RAW DATA'!$P:$P,'Row Index'!AL15)))</f>
        <v>60.4251312941134</v>
      </c>
      <c r="AM129" s="17" t="n">
        <f aca="false">IF('Row Index'!AM15="","✗",IF(INDEX('RAW DATA'!$P:$P,'Row Index'!AM15)="",IF(INDEX('RAW DATA'!$AC:$AC,'Row Index'!AM15)="",INDEX('RAW DATA'!$L:$L,'Row Index'!AM15),INDEX('RAW DATA'!$AC:$AC,'Row Index'!AM15)),INDEX('RAW DATA'!$P:$P,'Row Index'!AM15)))</f>
        <v>59.8485141913096</v>
      </c>
      <c r="AN129" s="17" t="n">
        <f aca="false">IF('Row Index'!AN15="","✗",IF(INDEX('RAW DATA'!$P:$P,'Row Index'!AN15)="",IF(INDEX('RAW DATA'!$AC:$AC,'Row Index'!AN15)="",INDEX('RAW DATA'!$L:$L,'Row Index'!AN15),INDEX('RAW DATA'!$AC:$AC,'Row Index'!AN15)),INDEX('RAW DATA'!$P:$P,'Row Index'!AN15)))</f>
        <v>65.9191128909648</v>
      </c>
      <c r="AO129" s="17" t="n">
        <f aca="false">IF('Row Index'!AO15="","✗",IF(INDEX('RAW DATA'!$P:$P,'Row Index'!AO15)="",IF(INDEX('RAW DATA'!$AC:$AC,'Row Index'!AO15)="",INDEX('RAW DATA'!$L:$L,'Row Index'!AO15),INDEX('RAW DATA'!$AC:$AC,'Row Index'!AO15)),INDEX('RAW DATA'!$P:$P,'Row Index'!AO15)))</f>
        <v>66.0398030314264</v>
      </c>
      <c r="AP129" s="17" t="n">
        <f aca="false">IF('Row Index'!AP15="","✗",IF(INDEX('RAW DATA'!$P:$P,'Row Index'!AP15)="",IF(INDEX('RAW DATA'!$AC:$AC,'Row Index'!AP15)="",INDEX('RAW DATA'!$L:$L,'Row Index'!AP15),INDEX('RAW DATA'!$AC:$AC,'Row Index'!AP15)),INDEX('RAW DATA'!$P:$P,'Row Index'!AP15)))</f>
        <v>67.3707118299272</v>
      </c>
      <c r="AQ129" s="17" t="n">
        <f aca="false">IF('Row Index'!AQ15="","✗",IF(INDEX('RAW DATA'!$P:$P,'Row Index'!AQ15)="",IF(INDEX('RAW DATA'!$AC:$AC,'Row Index'!AQ15)="",INDEX('RAW DATA'!$L:$L,'Row Index'!AQ15),INDEX('RAW DATA'!$AC:$AC,'Row Index'!AQ15)),INDEX('RAW DATA'!$P:$P,'Row Index'!AQ15)))</f>
        <v>68.7277511605235</v>
      </c>
    </row>
    <row r="130" customFormat="false" ht="15" hidden="false" customHeight="false" outlineLevel="0" collapsed="false">
      <c r="A130" s="15" t="s">
        <v>195</v>
      </c>
      <c r="B130" s="16" t="s">
        <v>153</v>
      </c>
      <c r="C130" s="17" t="n">
        <f aca="false">IF('Row Index'!C16="","✗",IF(INDEX('RAW DATA'!$P:$P,'Row Index'!C16)="",IF(INDEX('RAW DATA'!$AC:$AC,'Row Index'!C16)="",INDEX('RAW DATA'!$L:$L,'Row Index'!C16),INDEX('RAW DATA'!$AC:$AC,'Row Index'!C16)),INDEX('RAW DATA'!$P:$P,'Row Index'!C16)))</f>
        <v>33.9140813833741</v>
      </c>
      <c r="D130" s="17" t="n">
        <f aca="false">IF('Row Index'!D16="","✗",IF(INDEX('RAW DATA'!$P:$P,'Row Index'!D16)="",IF(INDEX('RAW DATA'!$AC:$AC,'Row Index'!D16)="",INDEX('RAW DATA'!$L:$L,'Row Index'!D16),INDEX('RAW DATA'!$AC:$AC,'Row Index'!D16)),INDEX('RAW DATA'!$P:$P,'Row Index'!D16)))</f>
        <v>36.6014429522616</v>
      </c>
      <c r="E130" s="17" t="n">
        <f aca="false">IF('Row Index'!E16="","✗",IF(INDEX('RAW DATA'!$P:$P,'Row Index'!E16)="",IF(INDEX('RAW DATA'!$AC:$AC,'Row Index'!E16)="",INDEX('RAW DATA'!$L:$L,'Row Index'!E16),INDEX('RAW DATA'!$AC:$AC,'Row Index'!E16)),INDEX('RAW DATA'!$P:$P,'Row Index'!E16)))</f>
        <v>37.1299591803912</v>
      </c>
      <c r="F130" s="17" t="n">
        <f aca="false">IF('Row Index'!F16="","✗",IF(INDEX('RAW DATA'!$P:$P,'Row Index'!F16)="",IF(INDEX('RAW DATA'!$AC:$AC,'Row Index'!F16)="",INDEX('RAW DATA'!$L:$L,'Row Index'!F16),INDEX('RAW DATA'!$AC:$AC,'Row Index'!F16)),INDEX('RAW DATA'!$P:$P,'Row Index'!F16)))</f>
        <v>36.6546584891487</v>
      </c>
      <c r="G130" s="17" t="n">
        <f aca="false">IF('Row Index'!G16="","✗",IF(INDEX('RAW DATA'!$P:$P,'Row Index'!G16)="",IF(INDEX('RAW DATA'!$AC:$AC,'Row Index'!G16)="",INDEX('RAW DATA'!$L:$L,'Row Index'!G16),INDEX('RAW DATA'!$AC:$AC,'Row Index'!G16)),INDEX('RAW DATA'!$P:$P,'Row Index'!G16)))</f>
        <v>36.7320865099802</v>
      </c>
      <c r="H130" s="17" t="n">
        <f aca="false">IF('Row Index'!H16="","✗",IF(INDEX('RAW DATA'!$P:$P,'Row Index'!H16)="",IF(INDEX('RAW DATA'!$AC:$AC,'Row Index'!H16)="",INDEX('RAW DATA'!$L:$L,'Row Index'!H16),INDEX('RAW DATA'!$AC:$AC,'Row Index'!H16)),INDEX('RAW DATA'!$P:$P,'Row Index'!H16)))</f>
        <v>38.9444850642641</v>
      </c>
      <c r="I130" s="17" t="n">
        <f aca="false">IF('Row Index'!I16="","✗",IF(INDEX('RAW DATA'!$P:$P,'Row Index'!I16)="",IF(INDEX('RAW DATA'!$AC:$AC,'Row Index'!I16)="",INDEX('RAW DATA'!$L:$L,'Row Index'!I16),INDEX('RAW DATA'!$AC:$AC,'Row Index'!I16)),INDEX('RAW DATA'!$P:$P,'Row Index'!I16)))</f>
        <v>37.9663910300471</v>
      </c>
      <c r="J130" s="17" t="n">
        <f aca="false">IF('Row Index'!J16="","✗",IF(INDEX('RAW DATA'!$P:$P,'Row Index'!J16)="",IF(INDEX('RAW DATA'!$AC:$AC,'Row Index'!J16)="",INDEX('RAW DATA'!$L:$L,'Row Index'!J16),INDEX('RAW DATA'!$AC:$AC,'Row Index'!J16)),INDEX('RAW DATA'!$P:$P,'Row Index'!J16)))</f>
        <v>40.419989455249</v>
      </c>
      <c r="K130" s="17" t="n">
        <f aca="false">IF('Row Index'!K16="","✗",IF(INDEX('RAW DATA'!$P:$P,'Row Index'!K16)="",IF(INDEX('RAW DATA'!$AC:$AC,'Row Index'!K16)="",INDEX('RAW DATA'!$L:$L,'Row Index'!K16),INDEX('RAW DATA'!$AC:$AC,'Row Index'!K16)),INDEX('RAW DATA'!$P:$P,'Row Index'!K16)))</f>
        <v>44.3110749362625</v>
      </c>
      <c r="L130" s="17" t="n">
        <f aca="false">IF('Row Index'!L16="","✗",IF(INDEX('RAW DATA'!$P:$P,'Row Index'!L16)="",IF(INDEX('RAW DATA'!$AC:$AC,'Row Index'!L16)="",INDEX('RAW DATA'!$L:$L,'Row Index'!L16),INDEX('RAW DATA'!$AC:$AC,'Row Index'!L16)),INDEX('RAW DATA'!$P:$P,'Row Index'!L16)))</f>
        <v>39.7630103297922</v>
      </c>
      <c r="M130" s="17" t="n">
        <f aca="false">IF('Row Index'!M16="","✗",IF(INDEX('RAW DATA'!$P:$P,'Row Index'!M16)="",IF(INDEX('RAW DATA'!$AC:$AC,'Row Index'!M16)="",INDEX('RAW DATA'!$L:$L,'Row Index'!M16),INDEX('RAW DATA'!$AC:$AC,'Row Index'!M16)),INDEX('RAW DATA'!$P:$P,'Row Index'!M16)))</f>
        <v>42.9697827675135</v>
      </c>
      <c r="N130" s="17" t="n">
        <f aca="false">IF('Row Index'!N16="","✗",IF(INDEX('RAW DATA'!$P:$P,'Row Index'!N16)="",IF(INDEX('RAW DATA'!$AC:$AC,'Row Index'!N16)="",INDEX('RAW DATA'!$L:$L,'Row Index'!N16),INDEX('RAW DATA'!$AC:$AC,'Row Index'!N16)),INDEX('RAW DATA'!$P:$P,'Row Index'!N16)))</f>
        <v>44.0981554485468</v>
      </c>
      <c r="O130" s="17" t="n">
        <f aca="false">IF('Row Index'!O16="","✗",IF(INDEX('RAW DATA'!$P:$P,'Row Index'!O16)="",IF(INDEX('RAW DATA'!$AC:$AC,'Row Index'!O16)="",INDEX('RAW DATA'!$L:$L,'Row Index'!O16),INDEX('RAW DATA'!$AC:$AC,'Row Index'!O16)),INDEX('RAW DATA'!$P:$P,'Row Index'!O16)))</f>
        <v>42.5958485357324</v>
      </c>
      <c r="P130" s="17" t="n">
        <f aca="false">IF('Row Index'!P16="","✗",IF(INDEX('RAW DATA'!$P:$P,'Row Index'!P16)="",IF(INDEX('RAW DATA'!$AC:$AC,'Row Index'!P16)="",INDEX('RAW DATA'!$L:$L,'Row Index'!P16),INDEX('RAW DATA'!$AC:$AC,'Row Index'!P16)),INDEX('RAW DATA'!$P:$P,'Row Index'!P16)))</f>
        <v>43.8781672084805</v>
      </c>
      <c r="Q130" s="17" t="n">
        <f aca="false">IF('Row Index'!Q16="","✗",IF(INDEX('RAW DATA'!$P:$P,'Row Index'!Q16)="",IF(INDEX('RAW DATA'!$AC:$AC,'Row Index'!Q16)="",INDEX('RAW DATA'!$L:$L,'Row Index'!Q16),INDEX('RAW DATA'!$AC:$AC,'Row Index'!Q16)),INDEX('RAW DATA'!$P:$P,'Row Index'!Q16)))</f>
        <v>47.3633391947686</v>
      </c>
      <c r="R130" s="17" t="n">
        <f aca="false">IF('Row Index'!R16="","✗",IF(INDEX('RAW DATA'!$P:$P,'Row Index'!R16)="",IF(INDEX('RAW DATA'!$AC:$AC,'Row Index'!R16)="",INDEX('RAW DATA'!$L:$L,'Row Index'!R16),INDEX('RAW DATA'!$AC:$AC,'Row Index'!R16)),INDEX('RAW DATA'!$P:$P,'Row Index'!R16)))</f>
        <v>47.0518835515409</v>
      </c>
      <c r="S130" s="17" t="n">
        <f aca="false">IF('Row Index'!S16="","✗",IF(INDEX('RAW DATA'!$P:$P,'Row Index'!S16)="",IF(INDEX('RAW DATA'!$AC:$AC,'Row Index'!S16)="",INDEX('RAW DATA'!$L:$L,'Row Index'!S16),INDEX('RAW DATA'!$AC:$AC,'Row Index'!S16)),INDEX('RAW DATA'!$P:$P,'Row Index'!S16)))</f>
        <v>47.1313677764681</v>
      </c>
      <c r="T130" s="17" t="n">
        <f aca="false">IF('Row Index'!T16="","✗",IF(INDEX('RAW DATA'!$P:$P,'Row Index'!T16)="",IF(INDEX('RAW DATA'!$AC:$AC,'Row Index'!T16)="",INDEX('RAW DATA'!$L:$L,'Row Index'!T16),INDEX('RAW DATA'!$AC:$AC,'Row Index'!T16)),INDEX('RAW DATA'!$P:$P,'Row Index'!T16)))</f>
        <v>45.4952897684475</v>
      </c>
      <c r="U130" s="17" t="n">
        <f aca="false">IF('Row Index'!U16="","✗",IF(INDEX('RAW DATA'!$P:$P,'Row Index'!U16)="",IF(INDEX('RAW DATA'!$AC:$AC,'Row Index'!U16)="",INDEX('RAW DATA'!$L:$L,'Row Index'!U16),INDEX('RAW DATA'!$AC:$AC,'Row Index'!U16)),INDEX('RAW DATA'!$P:$P,'Row Index'!U16)))</f>
        <v>50.715320048993</v>
      </c>
      <c r="V130" s="17" t="n">
        <f aca="false">IF('Row Index'!V16="","✗",IF(INDEX('RAW DATA'!$P:$P,'Row Index'!V16)="",IF(INDEX('RAW DATA'!$AC:$AC,'Row Index'!V16)="",INDEX('RAW DATA'!$L:$L,'Row Index'!V16),INDEX('RAW DATA'!$AC:$AC,'Row Index'!V16)),INDEX('RAW DATA'!$P:$P,'Row Index'!V16)))</f>
        <v>49.8561842902186</v>
      </c>
      <c r="W130" s="17" t="n">
        <f aca="false">IF('Row Index'!W16="","✗",IF(INDEX('RAW DATA'!$P:$P,'Row Index'!W16)="",IF(INDEX('RAW DATA'!$AC:$AC,'Row Index'!W16)="",INDEX('RAW DATA'!$L:$L,'Row Index'!W16),INDEX('RAW DATA'!$AC:$AC,'Row Index'!W16)),INDEX('RAW DATA'!$P:$P,'Row Index'!W16)))</f>
        <v>48.0939050468577</v>
      </c>
      <c r="X130" s="17" t="n">
        <f aca="false">IF('Row Index'!X16="","✗",IF(INDEX('RAW DATA'!$P:$P,'Row Index'!X16)="",IF(INDEX('RAW DATA'!$AC:$AC,'Row Index'!X16)="",INDEX('RAW DATA'!$L:$L,'Row Index'!X16),INDEX('RAW DATA'!$AC:$AC,'Row Index'!X16)),INDEX('RAW DATA'!$P:$P,'Row Index'!X16)))</f>
        <v>51.5651558795435</v>
      </c>
      <c r="Y130" s="17" t="n">
        <f aca="false">IF('Row Index'!Y16="","✗",IF(INDEX('RAW DATA'!$P:$P,'Row Index'!Y16)="",IF(INDEX('RAW DATA'!$AC:$AC,'Row Index'!Y16)="",INDEX('RAW DATA'!$L:$L,'Row Index'!Y16),INDEX('RAW DATA'!$AC:$AC,'Row Index'!Y16)),INDEX('RAW DATA'!$P:$P,'Row Index'!Y16)))</f>
        <v>52.0370434943713</v>
      </c>
      <c r="Z130" s="18" t="n">
        <f aca="false">IF('Row Index'!Z16="","✗",IF(INDEX('RAW DATA'!$P:$P,'Row Index'!Z16)="",IF(INDEX('RAW DATA'!$AC:$AC,'Row Index'!Z16)="",INDEX('RAW DATA'!$L:$L,'Row Index'!Z16),INDEX('RAW DATA'!$AC:$AC,'Row Index'!Z16)),INDEX('RAW DATA'!$P:$P,'Row Index'!Z16)))</f>
        <v>51.1422749277499</v>
      </c>
      <c r="AA130" s="19" t="str">
        <f aca="false">IF('Row Index'!AA16="","⏳",IF(INDEX('RAW DATA'!$P:$P,'Row Index'!AA16)="",IF(INDEX('RAW DATA'!$AC:$AC,'Row Index'!AA16)="",INDEX('RAW DATA'!$L:$L,'Row Index'!AA16),INDEX('RAW DATA'!$AC:$AC,'Row Index'!AA16)),INDEX('RAW DATA'!$P:$P,'Row Index'!AA16)))</f>
        <v>⏳</v>
      </c>
      <c r="AB130" s="17" t="n">
        <f aca="false">IF('Row Index'!AB16="","✗",IF(INDEX('RAW DATA'!$P:$P,'Row Index'!AB16)="",IF(INDEX('RAW DATA'!$AC:$AC,'Row Index'!AB16)="",INDEX('RAW DATA'!$L:$L,'Row Index'!AB16),INDEX('RAW DATA'!$AC:$AC,'Row Index'!AB16)),INDEX('RAW DATA'!$P:$P,'Row Index'!AB16)))</f>
        <v>51.2445337813615</v>
      </c>
      <c r="AC130" s="17" t="n">
        <f aca="false">IF('Row Index'!AC16="","✗",IF(INDEX('RAW DATA'!$P:$P,'Row Index'!AC16)="",IF(INDEX('RAW DATA'!$AC:$AC,'Row Index'!AC16)="",INDEX('RAW DATA'!$L:$L,'Row Index'!AC16),INDEX('RAW DATA'!$AC:$AC,'Row Index'!AC16)),INDEX('RAW DATA'!$P:$P,'Row Index'!AC16)))</f>
        <v>51.4980957470092</v>
      </c>
      <c r="AD130" s="17" t="n">
        <f aca="false">IF('Row Index'!AD16="","✗",IF(INDEX('RAW DATA'!$P:$P,'Row Index'!AD16)="",IF(INDEX('RAW DATA'!$AC:$AC,'Row Index'!AD16)="",INDEX('RAW DATA'!$L:$L,'Row Index'!AD16),INDEX('RAW DATA'!$AC:$AC,'Row Index'!AD16)),INDEX('RAW DATA'!$P:$P,'Row Index'!AD16)))</f>
        <v>54.1197324859233</v>
      </c>
      <c r="AE130" s="17" t="n">
        <f aca="false">IF('Row Index'!AE16="","✗",IF(INDEX('RAW DATA'!$P:$P,'Row Index'!AE16)="",IF(INDEX('RAW DATA'!$AC:$AC,'Row Index'!AE16)="",INDEX('RAW DATA'!$L:$L,'Row Index'!AE16),INDEX('RAW DATA'!$AC:$AC,'Row Index'!AE16)),INDEX('RAW DATA'!$P:$P,'Row Index'!AE16)))</f>
        <v>55.8460554853815</v>
      </c>
      <c r="AF130" s="17" t="n">
        <f aca="false">IF('Row Index'!AF16="","✗",IF(INDEX('RAW DATA'!$P:$P,'Row Index'!AF16)="",IF(INDEX('RAW DATA'!$AC:$AC,'Row Index'!AF16)="",INDEX('RAW DATA'!$L:$L,'Row Index'!AF16),INDEX('RAW DATA'!$AC:$AC,'Row Index'!AF16)),INDEX('RAW DATA'!$P:$P,'Row Index'!AF16)))</f>
        <v>56.312022094249</v>
      </c>
      <c r="AG130" s="17" t="n">
        <f aca="false">IF('Row Index'!AG16="","✗",IF(INDEX('RAW DATA'!$P:$P,'Row Index'!AG16)="",IF(INDEX('RAW DATA'!$AC:$AC,'Row Index'!AG16)="",INDEX('RAW DATA'!$L:$L,'Row Index'!AG16),INDEX('RAW DATA'!$AC:$AC,'Row Index'!AG16)),INDEX('RAW DATA'!$P:$P,'Row Index'!AG16)))</f>
        <v>54.5660609501551</v>
      </c>
      <c r="AH130" s="17" t="n">
        <f aca="false">IF('Row Index'!AH16="","✗",IF(INDEX('RAW DATA'!$P:$P,'Row Index'!AH16)="",IF(INDEX('RAW DATA'!$AC:$AC,'Row Index'!AH16)="",INDEX('RAW DATA'!$L:$L,'Row Index'!AH16),INDEX('RAW DATA'!$AC:$AC,'Row Index'!AH16)),INDEX('RAW DATA'!$P:$P,'Row Index'!AH16)))</f>
        <v>59.300744161066</v>
      </c>
      <c r="AI130" s="17" t="n">
        <f aca="false">IF('Row Index'!AI16="","✗",IF(INDEX('RAW DATA'!$P:$P,'Row Index'!AI16)="",IF(INDEX('RAW DATA'!$AC:$AC,'Row Index'!AI16)="",INDEX('RAW DATA'!$L:$L,'Row Index'!AI16),INDEX('RAW DATA'!$AC:$AC,'Row Index'!AI16)),INDEX('RAW DATA'!$P:$P,'Row Index'!AI16)))</f>
        <v>62.0529783444468</v>
      </c>
      <c r="AJ130" s="17" t="n">
        <f aca="false">IF('Row Index'!AJ16="","✗",IF(INDEX('RAW DATA'!$P:$P,'Row Index'!AJ16)="",IF(INDEX('RAW DATA'!$AC:$AC,'Row Index'!AJ16)="",INDEX('RAW DATA'!$L:$L,'Row Index'!AJ16),INDEX('RAW DATA'!$AC:$AC,'Row Index'!AJ16)),INDEX('RAW DATA'!$P:$P,'Row Index'!AJ16)))</f>
        <v>60.3632904848298</v>
      </c>
      <c r="AK130" s="17" t="n">
        <f aca="false">IF('Row Index'!AK16="","✗",IF(INDEX('RAW DATA'!$P:$P,'Row Index'!AK16)="",IF(INDEX('RAW DATA'!$AC:$AC,'Row Index'!AK16)="",INDEX('RAW DATA'!$L:$L,'Row Index'!AK16),INDEX('RAW DATA'!$AC:$AC,'Row Index'!AK16)),INDEX('RAW DATA'!$P:$P,'Row Index'!AK16)))</f>
        <v>62.1102272826356</v>
      </c>
      <c r="AL130" s="17" t="n">
        <f aca="false">IF('Row Index'!AL16="","✗",IF(INDEX('RAW DATA'!$P:$P,'Row Index'!AL16)="",IF(INDEX('RAW DATA'!$AC:$AC,'Row Index'!AL16)="",INDEX('RAW DATA'!$L:$L,'Row Index'!AL16),INDEX('RAW DATA'!$AC:$AC,'Row Index'!AL16)),INDEX('RAW DATA'!$P:$P,'Row Index'!AL16)))</f>
        <v>62.2437115376518</v>
      </c>
      <c r="AM130" s="17" t="n">
        <f aca="false">IF('Row Index'!AM16="","✗",IF(INDEX('RAW DATA'!$P:$P,'Row Index'!AM16)="",IF(INDEX('RAW DATA'!$AC:$AC,'Row Index'!AM16)="",INDEX('RAW DATA'!$L:$L,'Row Index'!AM16),INDEX('RAW DATA'!$AC:$AC,'Row Index'!AM16)),INDEX('RAW DATA'!$P:$P,'Row Index'!AM16)))</f>
        <v>63.0955031216529</v>
      </c>
      <c r="AN130" s="17" t="n">
        <f aca="false">IF('Row Index'!AN16="","✗",IF(INDEX('RAW DATA'!$P:$P,'Row Index'!AN16)="",IF(INDEX('RAW DATA'!$AC:$AC,'Row Index'!AN16)="",INDEX('RAW DATA'!$L:$L,'Row Index'!AN16),INDEX('RAW DATA'!$AC:$AC,'Row Index'!AN16)),INDEX('RAW DATA'!$P:$P,'Row Index'!AN16)))</f>
        <v>65.7078555425008</v>
      </c>
      <c r="AO130" s="17" t="n">
        <f aca="false">IF('Row Index'!AO16="","✗",IF(INDEX('RAW DATA'!$P:$P,'Row Index'!AO16)="",IF(INDEX('RAW DATA'!$AC:$AC,'Row Index'!AO16)="",INDEX('RAW DATA'!$L:$L,'Row Index'!AO16),INDEX('RAW DATA'!$AC:$AC,'Row Index'!AO16)),INDEX('RAW DATA'!$P:$P,'Row Index'!AO16)))</f>
        <v>66.1083639216906</v>
      </c>
      <c r="AP130" s="17" t="n">
        <f aca="false">IF('Row Index'!AP16="","✗",IF(INDEX('RAW DATA'!$P:$P,'Row Index'!AP16)="",IF(INDEX('RAW DATA'!$AC:$AC,'Row Index'!AP16)="",INDEX('RAW DATA'!$L:$L,'Row Index'!AP16),INDEX('RAW DATA'!$AC:$AC,'Row Index'!AP16)),INDEX('RAW DATA'!$P:$P,'Row Index'!AP16)))</f>
        <v>67.6417510957869</v>
      </c>
      <c r="AQ130" s="17" t="n">
        <f aca="false">IF('Row Index'!AQ16="","✗",IF(INDEX('RAW DATA'!$P:$P,'Row Index'!AQ16)="",IF(INDEX('RAW DATA'!$AC:$AC,'Row Index'!AQ16)="",INDEX('RAW DATA'!$L:$L,'Row Index'!AQ16),INDEX('RAW DATA'!$AC:$AC,'Row Index'!AQ16)),INDEX('RAW DATA'!$P:$P,'Row Index'!AQ16)))</f>
        <v>68.7622540468137</v>
      </c>
    </row>
    <row r="131" customFormat="false" ht="15" hidden="false" customHeight="false" outlineLevel="0" collapsed="false">
      <c r="A131" s="15" t="s">
        <v>198</v>
      </c>
      <c r="B131" s="16" t="s">
        <v>153</v>
      </c>
      <c r="C131" s="17" t="n">
        <f aca="false">IF('Row Index'!C17="","✗",IF(INDEX('RAW DATA'!$P:$P,'Row Index'!C17)="",IF(INDEX('RAW DATA'!$AC:$AC,'Row Index'!C17)="",INDEX('RAW DATA'!$L:$L,'Row Index'!C17),INDEX('RAW DATA'!$AC:$AC,'Row Index'!C17)),INDEX('RAW DATA'!$P:$P,'Row Index'!C17)))</f>
        <v>47.8735955995013</v>
      </c>
      <c r="D131" s="17" t="n">
        <f aca="false">IF('Row Index'!D17="","✗",IF(INDEX('RAW DATA'!$P:$P,'Row Index'!D17)="",IF(INDEX('RAW DATA'!$AC:$AC,'Row Index'!D17)="",INDEX('RAW DATA'!$L:$L,'Row Index'!D17),INDEX('RAW DATA'!$AC:$AC,'Row Index'!D17)),INDEX('RAW DATA'!$P:$P,'Row Index'!D17)))</f>
        <v>50.2573641540583</v>
      </c>
      <c r="E131" s="17" t="n">
        <f aca="false">IF('Row Index'!E17="","✗",IF(INDEX('RAW DATA'!$P:$P,'Row Index'!E17)="",IF(INDEX('RAW DATA'!$AC:$AC,'Row Index'!E17)="",INDEX('RAW DATA'!$L:$L,'Row Index'!E17),INDEX('RAW DATA'!$AC:$AC,'Row Index'!E17)),INDEX('RAW DATA'!$P:$P,'Row Index'!E17)))</f>
        <v>51.8591945978888</v>
      </c>
      <c r="F131" s="17" t="n">
        <f aca="false">IF('Row Index'!F17="","✗",IF(INDEX('RAW DATA'!$P:$P,'Row Index'!F17)="",IF(INDEX('RAW DATA'!$AC:$AC,'Row Index'!F17)="",INDEX('RAW DATA'!$L:$L,'Row Index'!F17),INDEX('RAW DATA'!$AC:$AC,'Row Index'!F17)),INDEX('RAW DATA'!$P:$P,'Row Index'!F17)))</f>
        <v>49.3836943827152</v>
      </c>
      <c r="G131" s="17" t="n">
        <f aca="false">IF('Row Index'!G17="","✗",IF(INDEX('RAW DATA'!$P:$P,'Row Index'!G17)="",IF(INDEX('RAW DATA'!$AC:$AC,'Row Index'!G17)="",INDEX('RAW DATA'!$L:$L,'Row Index'!G17),INDEX('RAW DATA'!$AC:$AC,'Row Index'!G17)),INDEX('RAW DATA'!$P:$P,'Row Index'!G17)))</f>
        <v>50.5676231756608</v>
      </c>
      <c r="H131" s="17" t="n">
        <f aca="false">IF('Row Index'!H17="","✗",IF(INDEX('RAW DATA'!$P:$P,'Row Index'!H17)="",IF(INDEX('RAW DATA'!$AC:$AC,'Row Index'!H17)="",INDEX('RAW DATA'!$L:$L,'Row Index'!H17),INDEX('RAW DATA'!$AC:$AC,'Row Index'!H17)),INDEX('RAW DATA'!$P:$P,'Row Index'!H17)))</f>
        <v>51.4626321692567</v>
      </c>
      <c r="I131" s="17" t="n">
        <f aca="false">IF('Row Index'!I17="","✗",IF(INDEX('RAW DATA'!$P:$P,'Row Index'!I17)="",IF(INDEX('RAW DATA'!$AC:$AC,'Row Index'!I17)="",INDEX('RAW DATA'!$L:$L,'Row Index'!I17),INDEX('RAW DATA'!$AC:$AC,'Row Index'!I17)),INDEX('RAW DATA'!$P:$P,'Row Index'!I17)))</f>
        <v>50.1576517723295</v>
      </c>
      <c r="J131" s="17" t="n">
        <f aca="false">IF('Row Index'!J17="","✗",IF(INDEX('RAW DATA'!$P:$P,'Row Index'!J17)="",IF(INDEX('RAW DATA'!$AC:$AC,'Row Index'!J17)="",INDEX('RAW DATA'!$L:$L,'Row Index'!J17),INDEX('RAW DATA'!$AC:$AC,'Row Index'!J17)),INDEX('RAW DATA'!$P:$P,'Row Index'!J17)))</f>
        <v>49.292451628586</v>
      </c>
      <c r="K131" s="29" t="n">
        <f aca="false">IF('Row Index'!K17="","✗",IF(INDEX('RAW DATA'!$P:$P,'Row Index'!K17)="",IF(INDEX('RAW DATA'!$AC:$AC,'Row Index'!K17)="",INDEX('RAW DATA'!$L:$L,'Row Index'!K17),INDEX('RAW DATA'!$AC:$AC,'Row Index'!K17)),INDEX('RAW DATA'!$P:$P,'Row Index'!K17)))</f>
        <v>55.1329265402932</v>
      </c>
      <c r="L131" s="17" t="n">
        <f aca="false">IF('Row Index'!L17="","✗",IF(INDEX('RAW DATA'!$P:$P,'Row Index'!L17)="",IF(INDEX('RAW DATA'!$AC:$AC,'Row Index'!L17)="",INDEX('RAW DATA'!$L:$L,'Row Index'!L17),INDEX('RAW DATA'!$AC:$AC,'Row Index'!L17)),INDEX('RAW DATA'!$P:$P,'Row Index'!L17)))</f>
        <v>49.54509681047</v>
      </c>
      <c r="M131" s="17" t="n">
        <f aca="false">IF('Row Index'!M17="","✗",IF(INDEX('RAW DATA'!$P:$P,'Row Index'!M17)="",IF(INDEX('RAW DATA'!$AC:$AC,'Row Index'!M17)="",INDEX('RAW DATA'!$L:$L,'Row Index'!M17),INDEX('RAW DATA'!$AC:$AC,'Row Index'!M17)),INDEX('RAW DATA'!$P:$P,'Row Index'!M17)))</f>
        <v>52.8021511400953</v>
      </c>
      <c r="N131" s="21" t="n">
        <f aca="false">IF('Row Index'!N17="","✗",IF(INDEX('RAW DATA'!$P:$P,'Row Index'!N17)="",IF(INDEX('RAW DATA'!$AC:$AC,'Row Index'!N17)="",INDEX('RAW DATA'!$L:$L,'Row Index'!N17),INDEX('RAW DATA'!$AC:$AC,'Row Index'!N17)),INDEX('RAW DATA'!$P:$P,'Row Index'!N17)))</f>
        <v>54.5789262790292</v>
      </c>
      <c r="O131" s="17" t="n">
        <f aca="false">IF('Row Index'!O17="","✗",IF(INDEX('RAW DATA'!$P:$P,'Row Index'!O17)="",IF(INDEX('RAW DATA'!$AC:$AC,'Row Index'!O17)="",INDEX('RAW DATA'!$L:$L,'Row Index'!O17),INDEX('RAW DATA'!$AC:$AC,'Row Index'!O17)),INDEX('RAW DATA'!$P:$P,'Row Index'!O17)))</f>
        <v>53.0894736858515</v>
      </c>
      <c r="P131" s="17" t="n">
        <f aca="false">IF('Row Index'!P17="","✗",IF(INDEX('RAW DATA'!$P:$P,'Row Index'!P17)="",IF(INDEX('RAW DATA'!$AC:$AC,'Row Index'!P17)="",INDEX('RAW DATA'!$L:$L,'Row Index'!P17),INDEX('RAW DATA'!$AC:$AC,'Row Index'!P17)),INDEX('RAW DATA'!$P:$P,'Row Index'!P17)))</f>
        <v>52.9101104444865</v>
      </c>
      <c r="Q131" s="17" t="n">
        <f aca="false">IF('Row Index'!Q17="","✗",IF(INDEX('RAW DATA'!$P:$P,'Row Index'!Q17)="",IF(INDEX('RAW DATA'!$AC:$AC,'Row Index'!Q17)="",INDEX('RAW DATA'!$L:$L,'Row Index'!Q17),INDEX('RAW DATA'!$AC:$AC,'Row Index'!Q17)),INDEX('RAW DATA'!$P:$P,'Row Index'!Q17)))</f>
        <v>53.2333722786567</v>
      </c>
      <c r="R131" s="17" t="n">
        <f aca="false">IF('Row Index'!R17="","✗",IF(INDEX('RAW DATA'!$P:$P,'Row Index'!R17)="",IF(INDEX('RAW DATA'!$AC:$AC,'Row Index'!R17)="",INDEX('RAW DATA'!$L:$L,'Row Index'!R17),INDEX('RAW DATA'!$AC:$AC,'Row Index'!R17)),INDEX('RAW DATA'!$P:$P,'Row Index'!R17)))</f>
        <v>54.6064034181296</v>
      </c>
      <c r="S131" s="17" t="n">
        <f aca="false">IF('Row Index'!S17="","✗",IF(INDEX('RAW DATA'!$P:$P,'Row Index'!S17)="",IF(INDEX('RAW DATA'!$AC:$AC,'Row Index'!S17)="",INDEX('RAW DATA'!$L:$L,'Row Index'!S17),INDEX('RAW DATA'!$AC:$AC,'Row Index'!S17)),INDEX('RAW DATA'!$P:$P,'Row Index'!S17)))</f>
        <v>51.40287399037</v>
      </c>
      <c r="T131" s="17" t="n">
        <f aca="false">IF('Row Index'!T17="","✗",IF(INDEX('RAW DATA'!$P:$P,'Row Index'!T17)="",IF(INDEX('RAW DATA'!$AC:$AC,'Row Index'!T17)="",INDEX('RAW DATA'!$L:$L,'Row Index'!T17),INDEX('RAW DATA'!$AC:$AC,'Row Index'!T17)),INDEX('RAW DATA'!$P:$P,'Row Index'!T17)))</f>
        <v>50.9571200047851</v>
      </c>
      <c r="U131" s="17" t="n">
        <f aca="false">IF('Row Index'!U17="","✗",IF(INDEX('RAW DATA'!$P:$P,'Row Index'!U17)="",IF(INDEX('RAW DATA'!$AC:$AC,'Row Index'!U17)="",INDEX('RAW DATA'!$L:$L,'Row Index'!U17),INDEX('RAW DATA'!$AC:$AC,'Row Index'!U17)),INDEX('RAW DATA'!$P:$P,'Row Index'!U17)))</f>
        <v>55.8342426318477</v>
      </c>
      <c r="V131" s="18" t="n">
        <f aca="false">IF('Row Index'!V17="","✗",IF(INDEX('RAW DATA'!$P:$P,'Row Index'!V17)="",IF(INDEX('RAW DATA'!$AC:$AC,'Row Index'!V17)="",INDEX('RAW DATA'!$L:$L,'Row Index'!V17),INDEX('RAW DATA'!$AC:$AC,'Row Index'!V17)),INDEX('RAW DATA'!$P:$P,'Row Index'!V17)))</f>
        <v>52.2071038770246</v>
      </c>
      <c r="W131" s="17" t="n">
        <f aca="false">IF('Row Index'!W17="","✗",IF(INDEX('RAW DATA'!$P:$P,'Row Index'!W17)="",IF(INDEX('RAW DATA'!$AC:$AC,'Row Index'!W17)="",INDEX('RAW DATA'!$L:$L,'Row Index'!W17),INDEX('RAW DATA'!$AC:$AC,'Row Index'!W17)),INDEX('RAW DATA'!$P:$P,'Row Index'!W17)))</f>
        <v>49.8074457543595</v>
      </c>
      <c r="X131" s="17" t="n">
        <f aca="false">IF('Row Index'!X17="","✗",IF(INDEX('RAW DATA'!$P:$P,'Row Index'!X17)="",IF(INDEX('RAW DATA'!$AC:$AC,'Row Index'!X17)="",INDEX('RAW DATA'!$L:$L,'Row Index'!X17),INDEX('RAW DATA'!$AC:$AC,'Row Index'!X17)),INDEX('RAW DATA'!$P:$P,'Row Index'!X17)))</f>
        <v>53.8195346776722</v>
      </c>
      <c r="Y131" s="17" t="n">
        <f aca="false">IF('Row Index'!Y17="","✗",IF(INDEX('RAW DATA'!$P:$P,'Row Index'!Y17)="",IF(INDEX('RAW DATA'!$AC:$AC,'Row Index'!Y17)="",INDEX('RAW DATA'!$L:$L,'Row Index'!Y17),INDEX('RAW DATA'!$AC:$AC,'Row Index'!Y17)),INDEX('RAW DATA'!$P:$P,'Row Index'!Y17)))</f>
        <v>54.7886803954099</v>
      </c>
      <c r="Z131" s="18" t="n">
        <f aca="false">IF('Row Index'!Z17="","✗",IF(INDEX('RAW DATA'!$P:$P,'Row Index'!Z17)="",IF(INDEX('RAW DATA'!$AC:$AC,'Row Index'!Z17)="",INDEX('RAW DATA'!$L:$L,'Row Index'!Z17),INDEX('RAW DATA'!$AC:$AC,'Row Index'!Z17)),INDEX('RAW DATA'!$P:$P,'Row Index'!Z17)))</f>
        <v>53.6838467927737</v>
      </c>
      <c r="AA131" s="19" t="str">
        <f aca="false">IF('Row Index'!AA17="","⏳",IF(INDEX('RAW DATA'!$P:$P,'Row Index'!AA17)="",IF(INDEX('RAW DATA'!$AC:$AC,'Row Index'!AA17)="",INDEX('RAW DATA'!$L:$L,'Row Index'!AA17),INDEX('RAW DATA'!$AC:$AC,'Row Index'!AA17)),INDEX('RAW DATA'!$P:$P,'Row Index'!AA17)))</f>
        <v>⏳</v>
      </c>
      <c r="AB131" s="17" t="n">
        <f aca="false">IF('Row Index'!AB17="","✗",IF(INDEX('RAW DATA'!$P:$P,'Row Index'!AB17)="",IF(INDEX('RAW DATA'!$AC:$AC,'Row Index'!AB17)="",INDEX('RAW DATA'!$L:$L,'Row Index'!AB17),INDEX('RAW DATA'!$AC:$AC,'Row Index'!AB17)),INDEX('RAW DATA'!$P:$P,'Row Index'!AB17)))</f>
        <v>52.7199451817783</v>
      </c>
      <c r="AC131" s="17" t="n">
        <f aca="false">IF('Row Index'!AC17="","✗",IF(INDEX('RAW DATA'!$P:$P,'Row Index'!AC17)="",IF(INDEX('RAW DATA'!$AC:$AC,'Row Index'!AC17)="",INDEX('RAW DATA'!$L:$L,'Row Index'!AC17),INDEX('RAW DATA'!$AC:$AC,'Row Index'!AC17)),INDEX('RAW DATA'!$P:$P,'Row Index'!AC17)))</f>
        <v>51.599216042683</v>
      </c>
      <c r="AD131" s="17" t="n">
        <f aca="false">IF('Row Index'!AD17="","✗",IF(INDEX('RAW DATA'!$P:$P,'Row Index'!AD17)="",IF(INDEX('RAW DATA'!$AC:$AC,'Row Index'!AD17)="",INDEX('RAW DATA'!$L:$L,'Row Index'!AD17),INDEX('RAW DATA'!$AC:$AC,'Row Index'!AD17)),INDEX('RAW DATA'!$P:$P,'Row Index'!AD17)))</f>
        <v>56.5774731336823</v>
      </c>
      <c r="AE131" s="17" t="n">
        <f aca="false">IF('Row Index'!AE17="","✗",IF(INDEX('RAW DATA'!$P:$P,'Row Index'!AE17)="",IF(INDEX('RAW DATA'!$AC:$AC,'Row Index'!AE17)="",INDEX('RAW DATA'!$L:$L,'Row Index'!AE17),INDEX('RAW DATA'!$AC:$AC,'Row Index'!AE17)),INDEX('RAW DATA'!$P:$P,'Row Index'!AE17)))</f>
        <v>58.2247534312612</v>
      </c>
      <c r="AF131" s="17" t="n">
        <f aca="false">IF('Row Index'!AF17="","✗",IF(INDEX('RAW DATA'!$P:$P,'Row Index'!AF17)="",IF(INDEX('RAW DATA'!$AC:$AC,'Row Index'!AF17)="",INDEX('RAW DATA'!$L:$L,'Row Index'!AF17),INDEX('RAW DATA'!$AC:$AC,'Row Index'!AF17)),INDEX('RAW DATA'!$P:$P,'Row Index'!AF17)))</f>
        <v>58.917373134578</v>
      </c>
      <c r="AG131" s="17" t="n">
        <f aca="false">IF('Row Index'!AG17="","✗",IF(INDEX('RAW DATA'!$P:$P,'Row Index'!AG17)="",IF(INDEX('RAW DATA'!$AC:$AC,'Row Index'!AG17)="",INDEX('RAW DATA'!$L:$L,'Row Index'!AG17),INDEX('RAW DATA'!$AC:$AC,'Row Index'!AG17)),INDEX('RAW DATA'!$P:$P,'Row Index'!AG17)))</f>
        <v>56.4330354627559</v>
      </c>
      <c r="AH131" s="17" t="n">
        <f aca="false">IF('Row Index'!AH17="","✗",IF(INDEX('RAW DATA'!$P:$P,'Row Index'!AH17)="",IF(INDEX('RAW DATA'!$AC:$AC,'Row Index'!AH17)="",INDEX('RAW DATA'!$L:$L,'Row Index'!AH17),INDEX('RAW DATA'!$AC:$AC,'Row Index'!AH17)),INDEX('RAW DATA'!$P:$P,'Row Index'!AH17)))</f>
        <v>60.6403046740734</v>
      </c>
      <c r="AI131" s="17" t="n">
        <f aca="false">IF('Row Index'!AI17="","✗",IF(INDEX('RAW DATA'!$P:$P,'Row Index'!AI17)="",IF(INDEX('RAW DATA'!$AC:$AC,'Row Index'!AI17)="",INDEX('RAW DATA'!$L:$L,'Row Index'!AI17),INDEX('RAW DATA'!$AC:$AC,'Row Index'!AI17)),INDEX('RAW DATA'!$P:$P,'Row Index'!AI17)))</f>
        <v>64.3762822939711</v>
      </c>
      <c r="AJ131" s="17" t="n">
        <f aca="false">IF('Row Index'!AJ17="","✗",IF(INDEX('RAW DATA'!$P:$P,'Row Index'!AJ17)="",IF(INDEX('RAW DATA'!$AC:$AC,'Row Index'!AJ17)="",INDEX('RAW DATA'!$L:$L,'Row Index'!AJ17),INDEX('RAW DATA'!$AC:$AC,'Row Index'!AJ17)),INDEX('RAW DATA'!$P:$P,'Row Index'!AJ17)))</f>
        <v>61.7482167341512</v>
      </c>
      <c r="AK131" s="17" t="n">
        <f aca="false">IF('Row Index'!AK17="","✗",IF(INDEX('RAW DATA'!$P:$P,'Row Index'!AK17)="",IF(INDEX('RAW DATA'!$AC:$AC,'Row Index'!AK17)="",INDEX('RAW DATA'!$L:$L,'Row Index'!AK17),INDEX('RAW DATA'!$AC:$AC,'Row Index'!AK17)),INDEX('RAW DATA'!$P:$P,'Row Index'!AK17)))</f>
        <v>61.5455617813837</v>
      </c>
      <c r="AL131" s="17" t="n">
        <f aca="false">IF('Row Index'!AL17="","✗",IF(INDEX('RAW DATA'!$P:$P,'Row Index'!AL17)="",IF(INDEX('RAW DATA'!$AC:$AC,'Row Index'!AL17)="",INDEX('RAW DATA'!$L:$L,'Row Index'!AL17),INDEX('RAW DATA'!$AC:$AC,'Row Index'!AL17)),INDEX('RAW DATA'!$P:$P,'Row Index'!AL17)))</f>
        <v>61.1785845163554</v>
      </c>
      <c r="AM131" s="17" t="n">
        <f aca="false">IF('Row Index'!AM17="","✗",IF(INDEX('RAW DATA'!$P:$P,'Row Index'!AM17)="",IF(INDEX('RAW DATA'!$AC:$AC,'Row Index'!AM17)="",INDEX('RAW DATA'!$L:$L,'Row Index'!AM17),INDEX('RAW DATA'!$AC:$AC,'Row Index'!AM17)),INDEX('RAW DATA'!$P:$P,'Row Index'!AM17)))</f>
        <v>64.5386870285782</v>
      </c>
      <c r="AN131" s="17" t="n">
        <f aca="false">IF('Row Index'!AN17="","✗",IF(INDEX('RAW DATA'!$P:$P,'Row Index'!AN17)="",IF(INDEX('RAW DATA'!$AC:$AC,'Row Index'!AN17)="",INDEX('RAW DATA'!$L:$L,'Row Index'!AN17),INDEX('RAW DATA'!$AC:$AC,'Row Index'!AN17)),INDEX('RAW DATA'!$P:$P,'Row Index'!AN17)))</f>
        <v>67.1082557569146</v>
      </c>
      <c r="AO131" s="17" t="n">
        <f aca="false">IF('Row Index'!AO17="","✗",IF(INDEX('RAW DATA'!$P:$P,'Row Index'!AO17)="",IF(INDEX('RAW DATA'!$AC:$AC,'Row Index'!AO17)="",INDEX('RAW DATA'!$L:$L,'Row Index'!AO17),INDEX('RAW DATA'!$AC:$AC,'Row Index'!AO17)),INDEX('RAW DATA'!$P:$P,'Row Index'!AO17)))</f>
        <v>67.895922096244</v>
      </c>
      <c r="AP131" s="17" t="n">
        <f aca="false">IF('Row Index'!AP17="","✗",IF(INDEX('RAW DATA'!$P:$P,'Row Index'!AP17)="",IF(INDEX('RAW DATA'!$AC:$AC,'Row Index'!AP17)="",INDEX('RAW DATA'!$L:$L,'Row Index'!AP17),INDEX('RAW DATA'!$AC:$AC,'Row Index'!AP17)),INDEX('RAW DATA'!$P:$P,'Row Index'!AP17)))</f>
        <v>68.1242971048436</v>
      </c>
      <c r="AQ131" s="17" t="n">
        <f aca="false">IF('Row Index'!AQ17="","✗",IF(INDEX('RAW DATA'!$P:$P,'Row Index'!AQ17)="",IF(INDEX('RAW DATA'!$AC:$AC,'Row Index'!AQ17)="",INDEX('RAW DATA'!$L:$L,'Row Index'!AQ17),INDEX('RAW DATA'!$AC:$AC,'Row Index'!AQ17)),INDEX('RAW DATA'!$P:$P,'Row Index'!AQ17)))</f>
        <v>69.0868478050132</v>
      </c>
    </row>
    <row r="132" customFormat="false" ht="15" hidden="false" customHeight="false" outlineLevel="0" collapsed="false">
      <c r="A132" s="15" t="s">
        <v>201</v>
      </c>
      <c r="B132" s="16" t="s">
        <v>153</v>
      </c>
      <c r="C132" s="17" t="n">
        <f aca="false">IF('Row Index'!C18="","✗",IF(INDEX('RAW DATA'!$P:$P,'Row Index'!C18)="",IF(INDEX('RAW DATA'!$AC:$AC,'Row Index'!C18)="",INDEX('RAW DATA'!$L:$L,'Row Index'!C18),INDEX('RAW DATA'!$AC:$AC,'Row Index'!C18)),INDEX('RAW DATA'!$P:$P,'Row Index'!C18)))</f>
        <v>46.7564812613753</v>
      </c>
      <c r="D132" s="29" t="n">
        <f aca="false">IF('Row Index'!D18="","✗",IF(INDEX('RAW DATA'!$P:$P,'Row Index'!D18)="",IF(INDEX('RAW DATA'!$AC:$AC,'Row Index'!D18)="",INDEX('RAW DATA'!$L:$L,'Row Index'!D18),INDEX('RAW DATA'!$AC:$AC,'Row Index'!D18)),INDEX('RAW DATA'!$P:$P,'Row Index'!D18)))</f>
        <v>50.1818138029626</v>
      </c>
      <c r="E132" s="17" t="n">
        <f aca="false">IF('Row Index'!E18="","✗",IF(INDEX('RAW DATA'!$P:$P,'Row Index'!E18)="",IF(INDEX('RAW DATA'!$AC:$AC,'Row Index'!E18)="",INDEX('RAW DATA'!$L:$L,'Row Index'!E18),INDEX('RAW DATA'!$AC:$AC,'Row Index'!E18)),INDEX('RAW DATA'!$P:$P,'Row Index'!E18)))</f>
        <v>50.1607592075537</v>
      </c>
      <c r="F132" s="29" t="n">
        <f aca="false">IF('Row Index'!F18="","✗",IF(INDEX('RAW DATA'!$P:$P,'Row Index'!F18)="",IF(INDEX('RAW DATA'!$AC:$AC,'Row Index'!F18)="",INDEX('RAW DATA'!$L:$L,'Row Index'!F18),INDEX('RAW DATA'!$AC:$AC,'Row Index'!F18)),INDEX('RAW DATA'!$P:$P,'Row Index'!F18)))</f>
        <v>48.2044627657899</v>
      </c>
      <c r="G132" s="17" t="n">
        <f aca="false">IF('Row Index'!G18="","✗",IF(INDEX('RAW DATA'!$P:$P,'Row Index'!G18)="",IF(INDEX('RAW DATA'!$AC:$AC,'Row Index'!G18)="",INDEX('RAW DATA'!$L:$L,'Row Index'!G18),INDEX('RAW DATA'!$AC:$AC,'Row Index'!G18)),INDEX('RAW DATA'!$P:$P,'Row Index'!G18)))</f>
        <v>51.319231652667</v>
      </c>
      <c r="H132" s="17" t="n">
        <f aca="false">IF('Row Index'!H18="","✗",IF(INDEX('RAW DATA'!$P:$P,'Row Index'!H18)="",IF(INDEX('RAW DATA'!$AC:$AC,'Row Index'!H18)="",INDEX('RAW DATA'!$L:$L,'Row Index'!H18),INDEX('RAW DATA'!$AC:$AC,'Row Index'!H18)),INDEX('RAW DATA'!$P:$P,'Row Index'!H18)))</f>
        <v>47.3958523793963</v>
      </c>
      <c r="I132" s="17" t="n">
        <f aca="false">IF('Row Index'!I18="","✗",IF(INDEX('RAW DATA'!$P:$P,'Row Index'!I18)="",IF(INDEX('RAW DATA'!$AC:$AC,'Row Index'!I18)="",INDEX('RAW DATA'!$L:$L,'Row Index'!I18),INDEX('RAW DATA'!$AC:$AC,'Row Index'!I18)),INDEX('RAW DATA'!$P:$P,'Row Index'!I18)))</f>
        <v>48.4674497408717</v>
      </c>
      <c r="J132" s="17" t="n">
        <f aca="false">IF('Row Index'!J18="","✗",IF(INDEX('RAW DATA'!$P:$P,'Row Index'!J18)="",IF(INDEX('RAW DATA'!$AC:$AC,'Row Index'!J18)="",INDEX('RAW DATA'!$L:$L,'Row Index'!J18),INDEX('RAW DATA'!$AC:$AC,'Row Index'!J18)),INDEX('RAW DATA'!$P:$P,'Row Index'!J18)))</f>
        <v>47.2328948151509</v>
      </c>
      <c r="K132" s="17" t="n">
        <f aca="false">IF('Row Index'!K18="","✗",IF(INDEX('RAW DATA'!$P:$P,'Row Index'!K18)="",IF(INDEX('RAW DATA'!$AC:$AC,'Row Index'!K18)="",INDEX('RAW DATA'!$L:$L,'Row Index'!K18),INDEX('RAW DATA'!$AC:$AC,'Row Index'!K18)),INDEX('RAW DATA'!$P:$P,'Row Index'!K18)))</f>
        <v>55.1731129145529</v>
      </c>
      <c r="L132" s="17" t="n">
        <f aca="false">IF('Row Index'!L18="","✗",IF(INDEX('RAW DATA'!$P:$P,'Row Index'!L18)="",IF(INDEX('RAW DATA'!$AC:$AC,'Row Index'!L18)="",INDEX('RAW DATA'!$L:$L,'Row Index'!L18),INDEX('RAW DATA'!$AC:$AC,'Row Index'!L18)),INDEX('RAW DATA'!$P:$P,'Row Index'!L18)))</f>
        <v>48.3576914997555</v>
      </c>
      <c r="M132" s="17" t="n">
        <f aca="false">IF('Row Index'!M18="","✗",IF(INDEX('RAW DATA'!$P:$P,'Row Index'!M18)="",IF(INDEX('RAW DATA'!$AC:$AC,'Row Index'!M18)="",INDEX('RAW DATA'!$L:$L,'Row Index'!M18),INDEX('RAW DATA'!$AC:$AC,'Row Index'!M18)),INDEX('RAW DATA'!$P:$P,'Row Index'!M18)))</f>
        <v>52.2719347056497</v>
      </c>
      <c r="N132" s="17" t="n">
        <f aca="false">IF('Row Index'!N18="","✗",IF(INDEX('RAW DATA'!$P:$P,'Row Index'!N18)="",IF(INDEX('RAW DATA'!$AC:$AC,'Row Index'!N18)="",INDEX('RAW DATA'!$L:$L,'Row Index'!N18),INDEX('RAW DATA'!$AC:$AC,'Row Index'!N18)),INDEX('RAW DATA'!$P:$P,'Row Index'!N18)))</f>
        <v>55.3720322147773</v>
      </c>
      <c r="O132" s="17" t="n">
        <f aca="false">IF('Row Index'!O18="","✗",IF(INDEX('RAW DATA'!$P:$P,'Row Index'!O18)="",IF(INDEX('RAW DATA'!$AC:$AC,'Row Index'!O18)="",INDEX('RAW DATA'!$L:$L,'Row Index'!O18),INDEX('RAW DATA'!$AC:$AC,'Row Index'!O18)),INDEX('RAW DATA'!$P:$P,'Row Index'!O18)))</f>
        <v>54.6359500757406</v>
      </c>
      <c r="P132" s="29" t="n">
        <f aca="false">IF('Row Index'!P18="","✗",IF(INDEX('RAW DATA'!$P:$P,'Row Index'!P18)="",IF(INDEX('RAW DATA'!$AC:$AC,'Row Index'!P18)="",INDEX('RAW DATA'!$L:$L,'Row Index'!P18),INDEX('RAW DATA'!$AC:$AC,'Row Index'!P18)),INDEX('RAW DATA'!$P:$P,'Row Index'!P18)))</f>
        <v>50.6223354768355</v>
      </c>
      <c r="Q132" s="17" t="n">
        <f aca="false">IF('Row Index'!Q18="","✗",IF(INDEX('RAW DATA'!$P:$P,'Row Index'!Q18)="",IF(INDEX('RAW DATA'!$AC:$AC,'Row Index'!Q18)="",INDEX('RAW DATA'!$L:$L,'Row Index'!Q18),INDEX('RAW DATA'!$AC:$AC,'Row Index'!Q18)),INDEX('RAW DATA'!$P:$P,'Row Index'!Q18)))</f>
        <v>53.7348124388838</v>
      </c>
      <c r="R132" s="17" t="n">
        <f aca="false">IF('Row Index'!R18="","✗",IF(INDEX('RAW DATA'!$P:$P,'Row Index'!R18)="",IF(INDEX('RAW DATA'!$AC:$AC,'Row Index'!R18)="",INDEX('RAW DATA'!$L:$L,'Row Index'!R18),INDEX('RAW DATA'!$AC:$AC,'Row Index'!R18)),INDEX('RAW DATA'!$P:$P,'Row Index'!R18)))</f>
        <v>54.5642248792133</v>
      </c>
      <c r="S132" s="17" t="n">
        <f aca="false">IF('Row Index'!S18="","✗",IF(INDEX('RAW DATA'!$P:$P,'Row Index'!S18)="",IF(INDEX('RAW DATA'!$AC:$AC,'Row Index'!S18)="",INDEX('RAW DATA'!$L:$L,'Row Index'!S18),INDEX('RAW DATA'!$AC:$AC,'Row Index'!S18)),INDEX('RAW DATA'!$P:$P,'Row Index'!S18)))</f>
        <v>51.4073172413446</v>
      </c>
      <c r="T132" s="17" t="n">
        <f aca="false">IF('Row Index'!T18="","✗",IF(INDEX('RAW DATA'!$P:$P,'Row Index'!T18)="",IF(INDEX('RAW DATA'!$AC:$AC,'Row Index'!T18)="",INDEX('RAW DATA'!$L:$L,'Row Index'!T18),INDEX('RAW DATA'!$AC:$AC,'Row Index'!T18)),INDEX('RAW DATA'!$P:$P,'Row Index'!T18)))</f>
        <v>50.9413980318152</v>
      </c>
      <c r="U132" s="17" t="n">
        <f aca="false">IF('Row Index'!U18="","✗",IF(INDEX('RAW DATA'!$P:$P,'Row Index'!U18)="",IF(INDEX('RAW DATA'!$AC:$AC,'Row Index'!U18)="",INDEX('RAW DATA'!$L:$L,'Row Index'!U18),INDEX('RAW DATA'!$AC:$AC,'Row Index'!U18)),INDEX('RAW DATA'!$P:$P,'Row Index'!U18)))</f>
        <v>57.2331227479253</v>
      </c>
      <c r="V132" s="18" t="n">
        <f aca="false">IF('Row Index'!V18="","✗",IF(INDEX('RAW DATA'!$P:$P,'Row Index'!V18)="",IF(INDEX('RAW DATA'!$AC:$AC,'Row Index'!V18)="",INDEX('RAW DATA'!$L:$L,'Row Index'!V18),INDEX('RAW DATA'!$AC:$AC,'Row Index'!V18)),INDEX('RAW DATA'!$P:$P,'Row Index'!V18)))</f>
        <v>54.2829519494194</v>
      </c>
      <c r="W132" s="17" t="n">
        <f aca="false">IF('Row Index'!W18="","✗",IF(INDEX('RAW DATA'!$P:$P,'Row Index'!W18)="",IF(INDEX('RAW DATA'!$AC:$AC,'Row Index'!W18)="",INDEX('RAW DATA'!$L:$L,'Row Index'!W18),INDEX('RAW DATA'!$AC:$AC,'Row Index'!W18)),INDEX('RAW DATA'!$P:$P,'Row Index'!W18)))</f>
        <v>50.9177078116462</v>
      </c>
      <c r="X132" s="17" t="n">
        <f aca="false">IF('Row Index'!X18="","✗",IF(INDEX('RAW DATA'!$P:$P,'Row Index'!X18)="",IF(INDEX('RAW DATA'!$AC:$AC,'Row Index'!X18)="",INDEX('RAW DATA'!$L:$L,'Row Index'!X18),INDEX('RAW DATA'!$AC:$AC,'Row Index'!X18)),INDEX('RAW DATA'!$P:$P,'Row Index'!X18)))</f>
        <v>56.7741118140786</v>
      </c>
      <c r="Y132" s="17" t="n">
        <f aca="false">IF('Row Index'!Y18="","✗",IF(INDEX('RAW DATA'!$P:$P,'Row Index'!Y18)="",IF(INDEX('RAW DATA'!$AC:$AC,'Row Index'!Y18)="",INDEX('RAW DATA'!$L:$L,'Row Index'!Y18),INDEX('RAW DATA'!$AC:$AC,'Row Index'!Y18)),INDEX('RAW DATA'!$P:$P,'Row Index'!Y18)))</f>
        <v>56.5751433863065</v>
      </c>
      <c r="Z132" s="38" t="n">
        <f aca="false">IF('Row Index'!Z18="","✗",IF(INDEX('RAW DATA'!$P:$P,'Row Index'!Z18)="",IF(INDEX('RAW DATA'!$AC:$AC,'Row Index'!Z18)="",INDEX('RAW DATA'!$L:$L,'Row Index'!Z18),INDEX('RAW DATA'!$AC:$AC,'Row Index'!Z18)),INDEX('RAW DATA'!$P:$P,'Row Index'!Z18)))</f>
        <v>57.4231203808455</v>
      </c>
      <c r="AA132" s="19" t="str">
        <f aca="false">IF('Row Index'!AA18="","⏳",IF(INDEX('RAW DATA'!$P:$P,'Row Index'!AA18)="",IF(INDEX('RAW DATA'!$AC:$AC,'Row Index'!AA18)="",INDEX('RAW DATA'!$L:$L,'Row Index'!AA18),INDEX('RAW DATA'!$AC:$AC,'Row Index'!AA18)),INDEX('RAW DATA'!$P:$P,'Row Index'!AA18)))</f>
        <v>⏳</v>
      </c>
      <c r="AB132" s="17" t="n">
        <f aca="false">IF('Row Index'!AB18="","✗",IF(INDEX('RAW DATA'!$P:$P,'Row Index'!AB18)="",IF(INDEX('RAW DATA'!$AC:$AC,'Row Index'!AB18)="",INDEX('RAW DATA'!$L:$L,'Row Index'!AB18),INDEX('RAW DATA'!$AC:$AC,'Row Index'!AB18)),INDEX('RAW DATA'!$P:$P,'Row Index'!AB18)))</f>
        <v>54.8069689442147</v>
      </c>
      <c r="AC132" s="17" t="n">
        <f aca="false">IF('Row Index'!AC18="","✗",IF(INDEX('RAW DATA'!$P:$P,'Row Index'!AC18)="",IF(INDEX('RAW DATA'!$AC:$AC,'Row Index'!AC18)="",INDEX('RAW DATA'!$L:$L,'Row Index'!AC18),INDEX('RAW DATA'!$AC:$AC,'Row Index'!AC18)),INDEX('RAW DATA'!$P:$P,'Row Index'!AC18)))</f>
        <v>54.9887263292487</v>
      </c>
      <c r="AD132" s="17" t="n">
        <f aca="false">IF('Row Index'!AD18="","✗",IF(INDEX('RAW DATA'!$P:$P,'Row Index'!AD18)="",IF(INDEX('RAW DATA'!$AC:$AC,'Row Index'!AD18)="",INDEX('RAW DATA'!$L:$L,'Row Index'!AD18),INDEX('RAW DATA'!$AC:$AC,'Row Index'!AD18)),INDEX('RAW DATA'!$P:$P,'Row Index'!AD18)))</f>
        <v>58.3107017989744</v>
      </c>
      <c r="AE132" s="29" t="n">
        <f aca="false">IF('Row Index'!AE18="","✗",IF(INDEX('RAW DATA'!$P:$P,'Row Index'!AE18)="",IF(INDEX('RAW DATA'!$AC:$AC,'Row Index'!AE18)="",INDEX('RAW DATA'!$L:$L,'Row Index'!AE18),INDEX('RAW DATA'!$AC:$AC,'Row Index'!AE18)),INDEX('RAW DATA'!$P:$P,'Row Index'!AE18)))</f>
        <v>60.9207734353183</v>
      </c>
      <c r="AF132" s="17" t="n">
        <f aca="false">IF('Row Index'!AF18="","✗",IF(INDEX('RAW DATA'!$P:$P,'Row Index'!AF18)="",IF(INDEX('RAW DATA'!$AC:$AC,'Row Index'!AF18)="",INDEX('RAW DATA'!$L:$L,'Row Index'!AF18),INDEX('RAW DATA'!$AC:$AC,'Row Index'!AF18)),INDEX('RAW DATA'!$P:$P,'Row Index'!AF18)))</f>
        <v>62.5293458963852</v>
      </c>
      <c r="AG132" s="17" t="n">
        <f aca="false">IF('Row Index'!AG18="","✗",IF(INDEX('RAW DATA'!$P:$P,'Row Index'!AG18)="",IF(INDEX('RAW DATA'!$AC:$AC,'Row Index'!AG18)="",INDEX('RAW DATA'!$L:$L,'Row Index'!AG18),INDEX('RAW DATA'!$AC:$AC,'Row Index'!AG18)),INDEX('RAW DATA'!$P:$P,'Row Index'!AG18)))</f>
        <v>58.1369749276749</v>
      </c>
      <c r="AH132" s="17" t="n">
        <f aca="false">IF('Row Index'!AH18="","✗",IF(INDEX('RAW DATA'!$P:$P,'Row Index'!AH18)="",IF(INDEX('RAW DATA'!$AC:$AC,'Row Index'!AH18)="",INDEX('RAW DATA'!$L:$L,'Row Index'!AH18),INDEX('RAW DATA'!$AC:$AC,'Row Index'!AH18)),INDEX('RAW DATA'!$P:$P,'Row Index'!AH18)))</f>
        <v>61.3977936783594</v>
      </c>
      <c r="AI132" s="17" t="n">
        <f aca="false">IF('Row Index'!AI18="","✗",IF(INDEX('RAW DATA'!$P:$P,'Row Index'!AI18)="",IF(INDEX('RAW DATA'!$AC:$AC,'Row Index'!AI18)="",INDEX('RAW DATA'!$L:$L,'Row Index'!AI18),INDEX('RAW DATA'!$AC:$AC,'Row Index'!AI18)),INDEX('RAW DATA'!$P:$P,'Row Index'!AI18)))</f>
        <v>64.3712385129335</v>
      </c>
      <c r="AJ132" s="29" t="n">
        <f aca="false">IF('Row Index'!AJ18="","✗",IF(INDEX('RAW DATA'!$P:$P,'Row Index'!AJ18)="",IF(INDEX('RAW DATA'!$AC:$AC,'Row Index'!AJ18)="",INDEX('RAW DATA'!$L:$L,'Row Index'!AJ18),INDEX('RAW DATA'!$AC:$AC,'Row Index'!AJ18)),INDEX('RAW DATA'!$P:$P,'Row Index'!AJ18)))</f>
        <v>62.7738203265437</v>
      </c>
      <c r="AK132" s="17" t="n">
        <f aca="false">IF('Row Index'!AK18="","✗",IF(INDEX('RAW DATA'!$P:$P,'Row Index'!AK18)="",IF(INDEX('RAW DATA'!$AC:$AC,'Row Index'!AK18)="",INDEX('RAW DATA'!$L:$L,'Row Index'!AK18),INDEX('RAW DATA'!$AC:$AC,'Row Index'!AK18)),INDEX('RAW DATA'!$P:$P,'Row Index'!AK18)))</f>
        <v>62.6556160588744</v>
      </c>
      <c r="AL132" s="29" t="n">
        <f aca="false">IF('Row Index'!AL18="","✗",IF(INDEX('RAW DATA'!$P:$P,'Row Index'!AL18)="",IF(INDEX('RAW DATA'!$AC:$AC,'Row Index'!AL18)="",INDEX('RAW DATA'!$L:$L,'Row Index'!AL18),INDEX('RAW DATA'!$AC:$AC,'Row Index'!AL18)),INDEX('RAW DATA'!$P:$P,'Row Index'!AL18)))</f>
        <v>64.176442488599</v>
      </c>
      <c r="AM132" s="17" t="n">
        <f aca="false">IF('Row Index'!AM18="","✗",IF(INDEX('RAW DATA'!$P:$P,'Row Index'!AM18)="",IF(INDEX('RAW DATA'!$AC:$AC,'Row Index'!AM18)="",INDEX('RAW DATA'!$L:$L,'Row Index'!AM18),INDEX('RAW DATA'!$AC:$AC,'Row Index'!AM18)),INDEX('RAW DATA'!$P:$P,'Row Index'!AM18)))</f>
        <v>65.3064000730379</v>
      </c>
      <c r="AN132" s="17" t="n">
        <f aca="false">IF('Row Index'!AN18="","✗",IF(INDEX('RAW DATA'!$P:$P,'Row Index'!AN18)="",IF(INDEX('RAW DATA'!$AC:$AC,'Row Index'!AN18)="",INDEX('RAW DATA'!$L:$L,'Row Index'!AN18),INDEX('RAW DATA'!$AC:$AC,'Row Index'!AN18)),INDEX('RAW DATA'!$P:$P,'Row Index'!AN18)))</f>
        <v>64.7880115743291</v>
      </c>
      <c r="AO132" s="17" t="n">
        <f aca="false">IF('Row Index'!AO18="","✗",IF(INDEX('RAW DATA'!$P:$P,'Row Index'!AO18)="",IF(INDEX('RAW DATA'!$AC:$AC,'Row Index'!AO18)="",INDEX('RAW DATA'!$L:$L,'Row Index'!AO18),INDEX('RAW DATA'!$AC:$AC,'Row Index'!AO18)),INDEX('RAW DATA'!$P:$P,'Row Index'!AO18)))</f>
        <v>68.6680255866324</v>
      </c>
      <c r="AP132" s="17" t="n">
        <f aca="false">IF('Row Index'!AP18="","✗",IF(INDEX('RAW DATA'!$P:$P,'Row Index'!AP18)="",IF(INDEX('RAW DATA'!$AC:$AC,'Row Index'!AP18)="",INDEX('RAW DATA'!$L:$L,'Row Index'!AP18),INDEX('RAW DATA'!$AC:$AC,'Row Index'!AP18)),INDEX('RAW DATA'!$P:$P,'Row Index'!AP18)))</f>
        <v>68.1303750667041</v>
      </c>
      <c r="AQ132" s="17" t="n">
        <f aca="false">IF('Row Index'!AQ18="","✗",IF(INDEX('RAW DATA'!$P:$P,'Row Index'!AQ18)="",IF(INDEX('RAW DATA'!$AC:$AC,'Row Index'!AQ18)="",INDEX('RAW DATA'!$L:$L,'Row Index'!AQ18),INDEX('RAW DATA'!$AC:$AC,'Row Index'!AQ18)),INDEX('RAW DATA'!$P:$P,'Row Index'!AQ18)))</f>
        <v>69.2714016160263</v>
      </c>
    </row>
    <row r="133" customFormat="false" ht="15" hidden="false" customHeight="false" outlineLevel="0" collapsed="false">
      <c r="A133" s="15" t="s">
        <v>204</v>
      </c>
      <c r="B133" s="16" t="s">
        <v>153</v>
      </c>
      <c r="C133" s="17" t="n">
        <f aca="false">IF('Row Index'!C19="","✗",IF(INDEX('RAW DATA'!$P:$P,'Row Index'!C19)="",IF(INDEX('RAW DATA'!$AC:$AC,'Row Index'!C19)="",INDEX('RAW DATA'!$L:$L,'Row Index'!C19),INDEX('RAW DATA'!$AC:$AC,'Row Index'!C19)),INDEX('RAW DATA'!$P:$P,'Row Index'!C19)))</f>
        <v>40.5433218687282</v>
      </c>
      <c r="D133" s="17" t="n">
        <f aca="false">IF('Row Index'!D19="","✗",IF(INDEX('RAW DATA'!$P:$P,'Row Index'!D19)="",IF(INDEX('RAW DATA'!$AC:$AC,'Row Index'!D19)="",INDEX('RAW DATA'!$L:$L,'Row Index'!D19),INDEX('RAW DATA'!$AC:$AC,'Row Index'!D19)),INDEX('RAW DATA'!$P:$P,'Row Index'!D19)))</f>
        <v>43.580247910549</v>
      </c>
      <c r="E133" s="17" t="n">
        <f aca="false">IF('Row Index'!E19="","✗",IF(INDEX('RAW DATA'!$P:$P,'Row Index'!E19)="",IF(INDEX('RAW DATA'!$AC:$AC,'Row Index'!E19)="",INDEX('RAW DATA'!$L:$L,'Row Index'!E19),INDEX('RAW DATA'!$AC:$AC,'Row Index'!E19)),INDEX('RAW DATA'!$P:$P,'Row Index'!E19)))</f>
        <v>46.7929820585194</v>
      </c>
      <c r="F133" s="29" t="n">
        <f aca="false">IF('Row Index'!F19="","✗",IF(INDEX('RAW DATA'!$P:$P,'Row Index'!F19)="",IF(INDEX('RAW DATA'!$AC:$AC,'Row Index'!F19)="",INDEX('RAW DATA'!$L:$L,'Row Index'!F19),INDEX('RAW DATA'!$AC:$AC,'Row Index'!F19)),INDEX('RAW DATA'!$P:$P,'Row Index'!F19)))</f>
        <v>45.5747106840051</v>
      </c>
      <c r="G133" s="29" t="n">
        <f aca="false">IF('Row Index'!G19="","✗",IF(INDEX('RAW DATA'!$P:$P,'Row Index'!G19)="",IF(INDEX('RAW DATA'!$AC:$AC,'Row Index'!G19)="",INDEX('RAW DATA'!$L:$L,'Row Index'!G19),INDEX('RAW DATA'!$AC:$AC,'Row Index'!G19)),INDEX('RAW DATA'!$P:$P,'Row Index'!G19)))</f>
        <v>45.8425246105268</v>
      </c>
      <c r="H133" s="17" t="n">
        <f aca="false">IF('Row Index'!H19="","✗",IF(INDEX('RAW DATA'!$P:$P,'Row Index'!H19)="",IF(INDEX('RAW DATA'!$AC:$AC,'Row Index'!H19)="",INDEX('RAW DATA'!$L:$L,'Row Index'!H19),INDEX('RAW DATA'!$AC:$AC,'Row Index'!H19)),INDEX('RAW DATA'!$P:$P,'Row Index'!H19)))</f>
        <v>41.8523310816532</v>
      </c>
      <c r="I133" s="17" t="n">
        <f aca="false">IF('Row Index'!I19="","✗",IF(INDEX('RAW DATA'!$P:$P,'Row Index'!I19)="",IF(INDEX('RAW DATA'!$AC:$AC,'Row Index'!I19)="",INDEX('RAW DATA'!$L:$L,'Row Index'!I19),INDEX('RAW DATA'!$AC:$AC,'Row Index'!I19)),INDEX('RAW DATA'!$P:$P,'Row Index'!I19)))</f>
        <v>45.3671898133935</v>
      </c>
      <c r="J133" s="17" t="n">
        <f aca="false">IF('Row Index'!J19="","✗",IF(INDEX('RAW DATA'!$P:$P,'Row Index'!J19)="",IF(INDEX('RAW DATA'!$AC:$AC,'Row Index'!J19)="",INDEX('RAW DATA'!$L:$L,'Row Index'!J19),INDEX('RAW DATA'!$AC:$AC,'Row Index'!J19)),INDEX('RAW DATA'!$P:$P,'Row Index'!J19)))</f>
        <v>42.3864727447862</v>
      </c>
      <c r="K133" s="17" t="n">
        <f aca="false">IF('Row Index'!K19="","✗",IF(INDEX('RAW DATA'!$P:$P,'Row Index'!K19)="",IF(INDEX('RAW DATA'!$AC:$AC,'Row Index'!K19)="",INDEX('RAW DATA'!$L:$L,'Row Index'!K19),INDEX('RAW DATA'!$AC:$AC,'Row Index'!K19)),INDEX('RAW DATA'!$P:$P,'Row Index'!K19)))</f>
        <v>52.5007960069387</v>
      </c>
      <c r="L133" s="17" t="n">
        <f aca="false">IF('Row Index'!L19="","✗",IF(INDEX('RAW DATA'!$P:$P,'Row Index'!L19)="",IF(INDEX('RAW DATA'!$AC:$AC,'Row Index'!L19)="",INDEX('RAW DATA'!$L:$L,'Row Index'!L19),INDEX('RAW DATA'!$AC:$AC,'Row Index'!L19)),INDEX('RAW DATA'!$P:$P,'Row Index'!L19)))</f>
        <v>41.7736147584729</v>
      </c>
      <c r="M133" s="17" t="n">
        <f aca="false">IF('Row Index'!M19="","✗",IF(INDEX('RAW DATA'!$P:$P,'Row Index'!M19)="",IF(INDEX('RAW DATA'!$AC:$AC,'Row Index'!M19)="",INDEX('RAW DATA'!$L:$L,'Row Index'!M19),INDEX('RAW DATA'!$AC:$AC,'Row Index'!M19)),INDEX('RAW DATA'!$P:$P,'Row Index'!M19)))</f>
        <v>47.043501483398</v>
      </c>
      <c r="N133" s="29" t="n">
        <f aca="false">IF('Row Index'!N19="","✗",IF(INDEX('RAW DATA'!$P:$P,'Row Index'!N19)="",IF(INDEX('RAW DATA'!$AC:$AC,'Row Index'!N19)="",INDEX('RAW DATA'!$L:$L,'Row Index'!N19),INDEX('RAW DATA'!$AC:$AC,'Row Index'!N19)),INDEX('RAW DATA'!$P:$P,'Row Index'!N19)))</f>
        <v>53.7267761573175</v>
      </c>
      <c r="O133" s="17" t="n">
        <f aca="false">IF('Row Index'!O19="","✗",IF(INDEX('RAW DATA'!$P:$P,'Row Index'!O19)="",IF(INDEX('RAW DATA'!$AC:$AC,'Row Index'!O19)="",INDEX('RAW DATA'!$L:$L,'Row Index'!O19),INDEX('RAW DATA'!$AC:$AC,'Row Index'!O19)),INDEX('RAW DATA'!$P:$P,'Row Index'!O19)))</f>
        <v>49.2427027252557</v>
      </c>
      <c r="P133" s="29" t="n">
        <f aca="false">IF('Row Index'!P19="","✗",IF(INDEX('RAW DATA'!$P:$P,'Row Index'!P19)="",IF(INDEX('RAW DATA'!$AC:$AC,'Row Index'!P19)="",INDEX('RAW DATA'!$L:$L,'Row Index'!P19),INDEX('RAW DATA'!$AC:$AC,'Row Index'!P19)),INDEX('RAW DATA'!$P:$P,'Row Index'!P19)))</f>
        <v>47.2229681919438</v>
      </c>
      <c r="Q133" s="17" t="n">
        <f aca="false">IF('Row Index'!Q19="","✗",IF(INDEX('RAW DATA'!$P:$P,'Row Index'!Q19)="",IF(INDEX('RAW DATA'!$AC:$AC,'Row Index'!Q19)="",INDEX('RAW DATA'!$L:$L,'Row Index'!Q19),INDEX('RAW DATA'!$AC:$AC,'Row Index'!Q19)),INDEX('RAW DATA'!$P:$P,'Row Index'!Q19)))</f>
        <v>47.7550159679736</v>
      </c>
      <c r="R133" s="17" t="n">
        <f aca="false">IF('Row Index'!R19="","✗",IF(INDEX('RAW DATA'!$P:$P,'Row Index'!R19)="",IF(INDEX('RAW DATA'!$AC:$AC,'Row Index'!R19)="",INDEX('RAW DATA'!$L:$L,'Row Index'!R19),INDEX('RAW DATA'!$AC:$AC,'Row Index'!R19)),INDEX('RAW DATA'!$P:$P,'Row Index'!R19)))</f>
        <v>49.1781875956829</v>
      </c>
      <c r="S133" s="17" t="n">
        <f aca="false">IF('Row Index'!S19="","✗",IF(INDEX('RAW DATA'!$P:$P,'Row Index'!S19)="",IF(INDEX('RAW DATA'!$AC:$AC,'Row Index'!S19)="",INDEX('RAW DATA'!$L:$L,'Row Index'!S19),INDEX('RAW DATA'!$AC:$AC,'Row Index'!S19)),INDEX('RAW DATA'!$P:$P,'Row Index'!S19)))</f>
        <v>47.1949615335351</v>
      </c>
      <c r="T133" s="17" t="n">
        <f aca="false">IF('Row Index'!T19="","✗",IF(INDEX('RAW DATA'!$P:$P,'Row Index'!T19)="",IF(INDEX('RAW DATA'!$AC:$AC,'Row Index'!T19)="",INDEX('RAW DATA'!$L:$L,'Row Index'!T19),INDEX('RAW DATA'!$AC:$AC,'Row Index'!T19)),INDEX('RAW DATA'!$P:$P,'Row Index'!T19)))</f>
        <v>47.8965651618857</v>
      </c>
      <c r="U133" s="17" t="n">
        <f aca="false">IF('Row Index'!U19="","✗",IF(INDEX('RAW DATA'!$P:$P,'Row Index'!U19)="",IF(INDEX('RAW DATA'!$AC:$AC,'Row Index'!U19)="",INDEX('RAW DATA'!$L:$L,'Row Index'!U19),INDEX('RAW DATA'!$AC:$AC,'Row Index'!U19)),INDEX('RAW DATA'!$P:$P,'Row Index'!U19)))</f>
        <v>53.1877917307045</v>
      </c>
      <c r="V133" s="26" t="str">
        <f aca="false">IF('Row Index'!V19="","✗",IF(INDEX('RAW DATA'!$P:$P,'Row Index'!V19)="",IF(INDEX('RAW DATA'!$AC:$AC,'Row Index'!V19)="",INDEX('RAW DATA'!$L:$L,'Row Index'!V19),INDEX('RAW DATA'!$AC:$AC,'Row Index'!V19)),INDEX('RAW DATA'!$P:$P,'Row Index'!V19)))</f>
        <v>✗</v>
      </c>
      <c r="W133" s="17" t="n">
        <f aca="false">IF('Row Index'!W19="","✗",IF(INDEX('RAW DATA'!$P:$P,'Row Index'!W19)="",IF(INDEX('RAW DATA'!$AC:$AC,'Row Index'!W19)="",INDEX('RAW DATA'!$L:$L,'Row Index'!W19),INDEX('RAW DATA'!$AC:$AC,'Row Index'!W19)),INDEX('RAW DATA'!$P:$P,'Row Index'!W19)))</f>
        <v>49.5058258950144</v>
      </c>
      <c r="X133" s="17" t="n">
        <f aca="false">IF('Row Index'!X19="","✗",IF(INDEX('RAW DATA'!$P:$P,'Row Index'!X19)="",IF(INDEX('RAW DATA'!$AC:$AC,'Row Index'!X19)="",INDEX('RAW DATA'!$L:$L,'Row Index'!X19),INDEX('RAW DATA'!$AC:$AC,'Row Index'!X19)),INDEX('RAW DATA'!$P:$P,'Row Index'!X19)))</f>
        <v>54.5099630963991</v>
      </c>
      <c r="Y133" s="29" t="n">
        <f aca="false">IF('Row Index'!Y19="","✗",IF(INDEX('RAW DATA'!$P:$P,'Row Index'!Y19)="",IF(INDEX('RAW DATA'!$AC:$AC,'Row Index'!Y19)="",INDEX('RAW DATA'!$L:$L,'Row Index'!Y19),INDEX('RAW DATA'!$AC:$AC,'Row Index'!Y19)),INDEX('RAW DATA'!$P:$P,'Row Index'!Y19)))</f>
        <v>55.9547247262033</v>
      </c>
      <c r="Z133" s="18" t="n">
        <f aca="false">IF('Row Index'!Z19="","✗",IF(INDEX('RAW DATA'!$P:$P,'Row Index'!Z19)="",IF(INDEX('RAW DATA'!$AC:$AC,'Row Index'!Z19)="",INDEX('RAW DATA'!$L:$L,'Row Index'!Z19),INDEX('RAW DATA'!$AC:$AC,'Row Index'!Z19)),INDEX('RAW DATA'!$P:$P,'Row Index'!Z19)))</f>
        <v>54.869770562618</v>
      </c>
      <c r="AA133" s="19" t="str">
        <f aca="false">IF('Row Index'!AA19="","⏳",IF(INDEX('RAW DATA'!$P:$P,'Row Index'!AA19)="",IF(INDEX('RAW DATA'!$AC:$AC,'Row Index'!AA19)="",INDEX('RAW DATA'!$L:$L,'Row Index'!AA19),INDEX('RAW DATA'!$AC:$AC,'Row Index'!AA19)),INDEX('RAW DATA'!$P:$P,'Row Index'!AA19)))</f>
        <v>⏳</v>
      </c>
      <c r="AB133" s="17" t="n">
        <f aca="false">IF('Row Index'!AB19="","✗",IF(INDEX('RAW DATA'!$P:$P,'Row Index'!AB19)="",IF(INDEX('RAW DATA'!$AC:$AC,'Row Index'!AB19)="",INDEX('RAW DATA'!$L:$L,'Row Index'!AB19),INDEX('RAW DATA'!$AC:$AC,'Row Index'!AB19)),INDEX('RAW DATA'!$P:$P,'Row Index'!AB19)))</f>
        <v>53.6305060910702</v>
      </c>
      <c r="AC133" s="17" t="n">
        <f aca="false">IF('Row Index'!AC19="","✗",IF(INDEX('RAW DATA'!$P:$P,'Row Index'!AC19)="",IF(INDEX('RAW DATA'!$AC:$AC,'Row Index'!AC19)="",INDEX('RAW DATA'!$L:$L,'Row Index'!AC19),INDEX('RAW DATA'!$AC:$AC,'Row Index'!AC19)),INDEX('RAW DATA'!$P:$P,'Row Index'!AC19)))</f>
        <v>54.8466762276267</v>
      </c>
      <c r="AD133" s="17" t="n">
        <f aca="false">IF('Row Index'!AD19="","✗",IF(INDEX('RAW DATA'!$P:$P,'Row Index'!AD19)="",IF(INDEX('RAW DATA'!$AC:$AC,'Row Index'!AD19)="",INDEX('RAW DATA'!$L:$L,'Row Index'!AD19),INDEX('RAW DATA'!$AC:$AC,'Row Index'!AD19)),INDEX('RAW DATA'!$P:$P,'Row Index'!AD19)))</f>
        <v>59.1309685438107</v>
      </c>
      <c r="AE133" s="17" t="n">
        <f aca="false">IF('Row Index'!AE19="","✗",IF(INDEX('RAW DATA'!$P:$P,'Row Index'!AE19)="",IF(INDEX('RAW DATA'!$AC:$AC,'Row Index'!AE19)="",INDEX('RAW DATA'!$L:$L,'Row Index'!AE19),INDEX('RAW DATA'!$AC:$AC,'Row Index'!AE19)),INDEX('RAW DATA'!$P:$P,'Row Index'!AE19)))</f>
        <v>59.7296888231043</v>
      </c>
      <c r="AF133" s="17" t="n">
        <f aca="false">IF('Row Index'!AF19="","✗",IF(INDEX('RAW DATA'!$P:$P,'Row Index'!AF19)="",IF(INDEX('RAW DATA'!$AC:$AC,'Row Index'!AF19)="",INDEX('RAW DATA'!$L:$L,'Row Index'!AF19),INDEX('RAW DATA'!$AC:$AC,'Row Index'!AF19)),INDEX('RAW DATA'!$P:$P,'Row Index'!AF19)))</f>
        <v>60.9797795787978</v>
      </c>
      <c r="AG133" s="17" t="n">
        <f aca="false">IF('Row Index'!AG19="","✗",IF(INDEX('RAW DATA'!$P:$P,'Row Index'!AG19)="",IF(INDEX('RAW DATA'!$AC:$AC,'Row Index'!AG19)="",INDEX('RAW DATA'!$L:$L,'Row Index'!AG19),INDEX('RAW DATA'!$AC:$AC,'Row Index'!AG19)),INDEX('RAW DATA'!$P:$P,'Row Index'!AG19)))</f>
        <v>59.5004216078898</v>
      </c>
      <c r="AH133" s="29" t="n">
        <f aca="false">IF('Row Index'!AH19="","✗",IF(INDEX('RAW DATA'!$P:$P,'Row Index'!AH19)="",IF(INDEX('RAW DATA'!$AC:$AC,'Row Index'!AH19)="",INDEX('RAW DATA'!$L:$L,'Row Index'!AH19),INDEX('RAW DATA'!$AC:$AC,'Row Index'!AH19)),INDEX('RAW DATA'!$P:$P,'Row Index'!AH19)))</f>
        <v>63.0542449302074</v>
      </c>
      <c r="AI133" s="17" t="n">
        <f aca="false">IF('Row Index'!AI19="","✗",IF(INDEX('RAW DATA'!$P:$P,'Row Index'!AI19)="",IF(INDEX('RAW DATA'!$AC:$AC,'Row Index'!AI19)="",INDEX('RAW DATA'!$L:$L,'Row Index'!AI19),INDEX('RAW DATA'!$AC:$AC,'Row Index'!AI19)),INDEX('RAW DATA'!$P:$P,'Row Index'!AI19)))</f>
        <v>63.7558643734576</v>
      </c>
      <c r="AJ133" s="17" t="n">
        <f aca="false">IF('Row Index'!AJ19="","✗",IF(INDEX('RAW DATA'!$P:$P,'Row Index'!AJ19)="",IF(INDEX('RAW DATA'!$AC:$AC,'Row Index'!AJ19)="",INDEX('RAW DATA'!$L:$L,'Row Index'!AJ19),INDEX('RAW DATA'!$AC:$AC,'Row Index'!AJ19)),INDEX('RAW DATA'!$P:$P,'Row Index'!AJ19)))</f>
        <v>63.0597046822814</v>
      </c>
      <c r="AK133" s="29" t="n">
        <f aca="false">IF('Row Index'!AK19="","✗",IF(INDEX('RAW DATA'!$P:$P,'Row Index'!AK19)="",IF(INDEX('RAW DATA'!$AC:$AC,'Row Index'!AK19)="",INDEX('RAW DATA'!$L:$L,'Row Index'!AK19),INDEX('RAW DATA'!$AC:$AC,'Row Index'!AK19)),INDEX('RAW DATA'!$P:$P,'Row Index'!AK19)))</f>
        <v>65.1248007493797</v>
      </c>
      <c r="AL133" s="29" t="n">
        <f aca="false">IF('Row Index'!AL19="","✗",IF(INDEX('RAW DATA'!$P:$P,'Row Index'!AL19)="",IF(INDEX('RAW DATA'!$AC:$AC,'Row Index'!AL19)="",INDEX('RAW DATA'!$L:$L,'Row Index'!AL19),INDEX('RAW DATA'!$AC:$AC,'Row Index'!AL19)),INDEX('RAW DATA'!$P:$P,'Row Index'!AL19)))</f>
        <v>64.1163778663684</v>
      </c>
      <c r="AM133" s="17" t="n">
        <f aca="false">IF('Row Index'!AM19="","✗",IF(INDEX('RAW DATA'!$P:$P,'Row Index'!AM19)="",IF(INDEX('RAW DATA'!$AC:$AC,'Row Index'!AM19)="",INDEX('RAW DATA'!$L:$L,'Row Index'!AM19),INDEX('RAW DATA'!$AC:$AC,'Row Index'!AM19)),INDEX('RAW DATA'!$P:$P,'Row Index'!AM19)))</f>
        <v>65.8198920311561</v>
      </c>
      <c r="AN133" s="17" t="n">
        <f aca="false">IF('Row Index'!AN19="","✗",IF(INDEX('RAW DATA'!$P:$P,'Row Index'!AN19)="",IF(INDEX('RAW DATA'!$AC:$AC,'Row Index'!AN19)="",INDEX('RAW DATA'!$L:$L,'Row Index'!AN19),INDEX('RAW DATA'!$AC:$AC,'Row Index'!AN19)),INDEX('RAW DATA'!$P:$P,'Row Index'!AN19)))</f>
        <v>66.6480758584766</v>
      </c>
      <c r="AO133" s="17" t="n">
        <f aca="false">IF('Row Index'!AO19="","✗",IF(INDEX('RAW DATA'!$P:$P,'Row Index'!AO19)="",IF(INDEX('RAW DATA'!$AC:$AC,'Row Index'!AO19)="",INDEX('RAW DATA'!$L:$L,'Row Index'!AO19),INDEX('RAW DATA'!$AC:$AC,'Row Index'!AO19)),INDEX('RAW DATA'!$P:$P,'Row Index'!AO19)))</f>
        <v>68.3282744934509</v>
      </c>
      <c r="AP133" s="17" t="n">
        <f aca="false">IF('Row Index'!AP19="","✗",IF(INDEX('RAW DATA'!$P:$P,'Row Index'!AP19)="",IF(INDEX('RAW DATA'!$AC:$AC,'Row Index'!AP19)="",INDEX('RAW DATA'!$L:$L,'Row Index'!AP19),INDEX('RAW DATA'!$AC:$AC,'Row Index'!AP19)),INDEX('RAW DATA'!$P:$P,'Row Index'!AP19)))</f>
        <v>68.15240906006</v>
      </c>
      <c r="AQ133" s="17" t="n">
        <f aca="false">IF('Row Index'!AQ19="","✗",IF(INDEX('RAW DATA'!$P:$P,'Row Index'!AQ19)="",IF(INDEX('RAW DATA'!$AC:$AC,'Row Index'!AQ19)="",INDEX('RAW DATA'!$L:$L,'Row Index'!AQ19),INDEX('RAW DATA'!$AC:$AC,'Row Index'!AQ19)),INDEX('RAW DATA'!$P:$P,'Row Index'!AQ19)))</f>
        <v>69.4608020684658</v>
      </c>
    </row>
    <row r="134" customFormat="false" ht="15" hidden="false" customHeight="false" outlineLevel="0" collapsed="false">
      <c r="A134" s="15" t="s">
        <v>207</v>
      </c>
      <c r="B134" s="16" t="s">
        <v>153</v>
      </c>
      <c r="C134" s="17" t="n">
        <f aca="false">IF('Row Index'!C20="","✗",IF(INDEX('RAW DATA'!$P:$P,'Row Index'!C20)="",IF(INDEX('RAW DATA'!$AC:$AC,'Row Index'!C20)="",INDEX('RAW DATA'!$L:$L,'Row Index'!C20),INDEX('RAW DATA'!$AC:$AC,'Row Index'!C20)),INDEX('RAW DATA'!$P:$P,'Row Index'!C20)))</f>
        <v>51.3308407113562</v>
      </c>
      <c r="D134" s="17" t="n">
        <f aca="false">IF('Row Index'!D20="","✗",IF(INDEX('RAW DATA'!$P:$P,'Row Index'!D20)="",IF(INDEX('RAW DATA'!$AC:$AC,'Row Index'!D20)="",INDEX('RAW DATA'!$L:$L,'Row Index'!D20),INDEX('RAW DATA'!$AC:$AC,'Row Index'!D20)),INDEX('RAW DATA'!$P:$P,'Row Index'!D20)))</f>
        <v>54.1919484792923</v>
      </c>
      <c r="E134" s="17" t="n">
        <f aca="false">IF('Row Index'!E20="","✗",IF(INDEX('RAW DATA'!$P:$P,'Row Index'!E20)="",IF(INDEX('RAW DATA'!$AC:$AC,'Row Index'!E20)="",INDEX('RAW DATA'!$L:$L,'Row Index'!E20),INDEX('RAW DATA'!$AC:$AC,'Row Index'!E20)),INDEX('RAW DATA'!$P:$P,'Row Index'!E20)))</f>
        <v>55.6714741275185</v>
      </c>
      <c r="F134" s="29" t="n">
        <f aca="false">IF('Row Index'!F20="","✗",IF(INDEX('RAW DATA'!$P:$P,'Row Index'!F20)="",IF(INDEX('RAW DATA'!$AC:$AC,'Row Index'!F20)="",INDEX('RAW DATA'!$L:$L,'Row Index'!F20),INDEX('RAW DATA'!$AC:$AC,'Row Index'!F20)),INDEX('RAW DATA'!$P:$P,'Row Index'!F20)))</f>
        <v>49.6811644400957</v>
      </c>
      <c r="G134" s="17" t="n">
        <f aca="false">IF('Row Index'!G20="","✗",IF(INDEX('RAW DATA'!$P:$P,'Row Index'!G20)="",IF(INDEX('RAW DATA'!$AC:$AC,'Row Index'!G20)="",INDEX('RAW DATA'!$L:$L,'Row Index'!G20),INDEX('RAW DATA'!$AC:$AC,'Row Index'!G20)),INDEX('RAW DATA'!$P:$P,'Row Index'!G20)))</f>
        <v>54.5113681017766</v>
      </c>
      <c r="H134" s="29" t="n">
        <f aca="false">IF('Row Index'!H20="","✗",IF(INDEX('RAW DATA'!$P:$P,'Row Index'!H20)="",IF(INDEX('RAW DATA'!$AC:$AC,'Row Index'!H20)="",INDEX('RAW DATA'!$L:$L,'Row Index'!H20),INDEX('RAW DATA'!$AC:$AC,'Row Index'!H20)),INDEX('RAW DATA'!$P:$P,'Row Index'!H20)))</f>
        <v>51.2131750666794</v>
      </c>
      <c r="I134" s="17" t="n">
        <f aca="false">IF('Row Index'!I20="","✗",IF(INDEX('RAW DATA'!$P:$P,'Row Index'!I20)="",IF(INDEX('RAW DATA'!$AC:$AC,'Row Index'!I20)="",INDEX('RAW DATA'!$L:$L,'Row Index'!I20),INDEX('RAW DATA'!$AC:$AC,'Row Index'!I20)),INDEX('RAW DATA'!$P:$P,'Row Index'!I20)))</f>
        <v>53.7883115367995</v>
      </c>
      <c r="J134" s="17" t="n">
        <f aca="false">IF('Row Index'!J20="","✗",IF(INDEX('RAW DATA'!$P:$P,'Row Index'!J20)="",IF(INDEX('RAW DATA'!$AC:$AC,'Row Index'!J20)="",INDEX('RAW DATA'!$L:$L,'Row Index'!J20),INDEX('RAW DATA'!$AC:$AC,'Row Index'!J20)),INDEX('RAW DATA'!$P:$P,'Row Index'!J20)))</f>
        <v>54.5164643606904</v>
      </c>
      <c r="K134" s="17" t="n">
        <f aca="false">IF('Row Index'!K20="","✗",IF(INDEX('RAW DATA'!$P:$P,'Row Index'!K20)="",IF(INDEX('RAW DATA'!$AC:$AC,'Row Index'!K20)="",INDEX('RAW DATA'!$L:$L,'Row Index'!K20),INDEX('RAW DATA'!$AC:$AC,'Row Index'!K20)),INDEX('RAW DATA'!$P:$P,'Row Index'!K20)))</f>
        <v>56.8319414206511</v>
      </c>
      <c r="L134" s="17" t="n">
        <f aca="false">IF('Row Index'!L20="","✗",IF(INDEX('RAW DATA'!$P:$P,'Row Index'!L20)="",IF(INDEX('RAW DATA'!$AC:$AC,'Row Index'!L20)="",INDEX('RAW DATA'!$L:$L,'Row Index'!L20),INDEX('RAW DATA'!$AC:$AC,'Row Index'!L20)),INDEX('RAW DATA'!$P:$P,'Row Index'!L20)))</f>
        <v>51.7597900886763</v>
      </c>
      <c r="M134" s="17" t="n">
        <f aca="false">IF('Row Index'!M20="","✗",IF(INDEX('RAW DATA'!$P:$P,'Row Index'!M20)="",IF(INDEX('RAW DATA'!$AC:$AC,'Row Index'!M20)="",INDEX('RAW DATA'!$L:$L,'Row Index'!M20),INDEX('RAW DATA'!$AC:$AC,'Row Index'!M20)),INDEX('RAW DATA'!$P:$P,'Row Index'!M20)))</f>
        <v>54.5997489485247</v>
      </c>
      <c r="N134" s="17" t="n">
        <f aca="false">IF('Row Index'!N20="","✗",IF(INDEX('RAW DATA'!$P:$P,'Row Index'!N20)="",IF(INDEX('RAW DATA'!$AC:$AC,'Row Index'!N20)="",INDEX('RAW DATA'!$L:$L,'Row Index'!N20),INDEX('RAW DATA'!$AC:$AC,'Row Index'!N20)),INDEX('RAW DATA'!$P:$P,'Row Index'!N20)))</f>
        <v>56.6458654190763</v>
      </c>
      <c r="O134" s="17" t="n">
        <f aca="false">IF('Row Index'!O20="","✗",IF(INDEX('RAW DATA'!$P:$P,'Row Index'!O20)="",IF(INDEX('RAW DATA'!$AC:$AC,'Row Index'!O20)="",INDEX('RAW DATA'!$L:$L,'Row Index'!O20),INDEX('RAW DATA'!$AC:$AC,'Row Index'!O20)),INDEX('RAW DATA'!$P:$P,'Row Index'!O20)))</f>
        <v>55.0888703954981</v>
      </c>
      <c r="P134" s="29" t="n">
        <f aca="false">IF('Row Index'!P20="","✗",IF(INDEX('RAW DATA'!$P:$P,'Row Index'!P20)="",IF(INDEX('RAW DATA'!$AC:$AC,'Row Index'!P20)="",INDEX('RAW DATA'!$L:$L,'Row Index'!P20),INDEX('RAW DATA'!$AC:$AC,'Row Index'!P20)),INDEX('RAW DATA'!$P:$P,'Row Index'!P20)))</f>
        <v>54.4142765227276</v>
      </c>
      <c r="Q134" s="29" t="n">
        <f aca="false">IF('Row Index'!Q20="","✗",IF(INDEX('RAW DATA'!$P:$P,'Row Index'!Q20)="",IF(INDEX('RAW DATA'!$AC:$AC,'Row Index'!Q20)="",INDEX('RAW DATA'!$L:$L,'Row Index'!Q20),INDEX('RAW DATA'!$AC:$AC,'Row Index'!Q20)),INDEX('RAW DATA'!$P:$P,'Row Index'!Q20)))</f>
        <v>52.8430708936206</v>
      </c>
      <c r="R134" s="26" t="str">
        <f aca="false">IF('Row Index'!R20="","✗",IF(INDEX('RAW DATA'!$P:$P,'Row Index'!R20)="",IF(INDEX('RAW DATA'!$AC:$AC,'Row Index'!R20)="",INDEX('RAW DATA'!$L:$L,'Row Index'!R20),INDEX('RAW DATA'!$AC:$AC,'Row Index'!R20)),INDEX('RAW DATA'!$P:$P,'Row Index'!R20)))</f>
        <v>✗⇲</v>
      </c>
      <c r="S134" s="17" t="n">
        <f aca="false">IF('Row Index'!S20="","✗",IF(INDEX('RAW DATA'!$P:$P,'Row Index'!S20)="",IF(INDEX('RAW DATA'!$AC:$AC,'Row Index'!S20)="",INDEX('RAW DATA'!$L:$L,'Row Index'!S20),INDEX('RAW DATA'!$AC:$AC,'Row Index'!S20)),INDEX('RAW DATA'!$P:$P,'Row Index'!S20)))</f>
        <v>50.8545307328666</v>
      </c>
      <c r="T134" s="17" t="n">
        <f aca="false">IF('Row Index'!T20="","✗",IF(INDEX('RAW DATA'!$P:$P,'Row Index'!T20)="",IF(INDEX('RAW DATA'!$AC:$AC,'Row Index'!T20)="",INDEX('RAW DATA'!$L:$L,'Row Index'!T20),INDEX('RAW DATA'!$AC:$AC,'Row Index'!T20)),INDEX('RAW DATA'!$P:$P,'Row Index'!T20)))</f>
        <v>54.3294288324126</v>
      </c>
      <c r="U134" s="17" t="n">
        <f aca="false">IF('Row Index'!U20="","✗",IF(INDEX('RAW DATA'!$P:$P,'Row Index'!U20)="",IF(INDEX('RAW DATA'!$AC:$AC,'Row Index'!U20)="",INDEX('RAW DATA'!$L:$L,'Row Index'!U20),INDEX('RAW DATA'!$AC:$AC,'Row Index'!U20)),INDEX('RAW DATA'!$P:$P,'Row Index'!U20)))</f>
        <v>57.4218106159676</v>
      </c>
      <c r="V134" s="18" t="n">
        <f aca="false">IF('Row Index'!V20="","✗",IF(INDEX('RAW DATA'!$P:$P,'Row Index'!V20)="",IF(INDEX('RAW DATA'!$AC:$AC,'Row Index'!V20)="",INDEX('RAW DATA'!$L:$L,'Row Index'!V20),INDEX('RAW DATA'!$AC:$AC,'Row Index'!V20)),INDEX('RAW DATA'!$P:$P,'Row Index'!V20)))</f>
        <v>56.5300852798151</v>
      </c>
      <c r="W134" s="17" t="n">
        <f aca="false">IF('Row Index'!W20="","✗",IF(INDEX('RAW DATA'!$P:$P,'Row Index'!W20)="",IF(INDEX('RAW DATA'!$AC:$AC,'Row Index'!W20)="",INDEX('RAW DATA'!$L:$L,'Row Index'!W20),INDEX('RAW DATA'!$AC:$AC,'Row Index'!W20)),INDEX('RAW DATA'!$P:$P,'Row Index'!W20)))</f>
        <v>55.474577606192</v>
      </c>
      <c r="X134" s="29" t="n">
        <f aca="false">IF('Row Index'!X20="","✗",IF(INDEX('RAW DATA'!$P:$P,'Row Index'!X20)="",IF(INDEX('RAW DATA'!$AC:$AC,'Row Index'!X20)="",INDEX('RAW DATA'!$L:$L,'Row Index'!X20),INDEX('RAW DATA'!$AC:$AC,'Row Index'!X20)),INDEX('RAW DATA'!$P:$P,'Row Index'!X20)))</f>
        <v>56.962029181598</v>
      </c>
      <c r="Y134" s="29" t="n">
        <f aca="false">IF('Row Index'!Y20="","✗",IF(INDEX('RAW DATA'!$P:$P,'Row Index'!Y20)="",IF(INDEX('RAW DATA'!$AC:$AC,'Row Index'!Y20)="",INDEX('RAW DATA'!$L:$L,'Row Index'!Y20),INDEX('RAW DATA'!$AC:$AC,'Row Index'!Y20)),INDEX('RAW DATA'!$P:$P,'Row Index'!Y20)))</f>
        <v>58.0859365070576</v>
      </c>
      <c r="Z134" s="18" t="n">
        <f aca="false">IF('Row Index'!Z20="","✗",IF(INDEX('RAW DATA'!$P:$P,'Row Index'!Z20)="",IF(INDEX('RAW DATA'!$AC:$AC,'Row Index'!Z20)="",INDEX('RAW DATA'!$L:$L,'Row Index'!Z20),INDEX('RAW DATA'!$AC:$AC,'Row Index'!Z20)),INDEX('RAW DATA'!$P:$P,'Row Index'!Z20)))</f>
        <v>58.0090378670561</v>
      </c>
      <c r="AA134" s="19" t="str">
        <f aca="false">IF('Row Index'!AA20="","⏳",IF(INDEX('RAW DATA'!$P:$P,'Row Index'!AA20)="",IF(INDEX('RAW DATA'!$AC:$AC,'Row Index'!AA20)="",INDEX('RAW DATA'!$L:$L,'Row Index'!AA20),INDEX('RAW DATA'!$AC:$AC,'Row Index'!AA20)),INDEX('RAW DATA'!$P:$P,'Row Index'!AA20)))</f>
        <v>⏳</v>
      </c>
      <c r="AB134" s="17" t="n">
        <f aca="false">IF('Row Index'!AB20="","✗",IF(INDEX('RAW DATA'!$P:$P,'Row Index'!AB20)="",IF(INDEX('RAW DATA'!$AC:$AC,'Row Index'!AB20)="",INDEX('RAW DATA'!$L:$L,'Row Index'!AB20),INDEX('RAW DATA'!$AC:$AC,'Row Index'!AB20)),INDEX('RAW DATA'!$P:$P,'Row Index'!AB20)))</f>
        <v>56.583477025036</v>
      </c>
      <c r="AC134" s="17" t="n">
        <f aca="false">IF('Row Index'!AC20="","✗",IF(INDEX('RAW DATA'!$P:$P,'Row Index'!AC20)="",IF(INDEX('RAW DATA'!$AC:$AC,'Row Index'!AC20)="",INDEX('RAW DATA'!$L:$L,'Row Index'!AC20),INDEX('RAW DATA'!$AC:$AC,'Row Index'!AC20)),INDEX('RAW DATA'!$P:$P,'Row Index'!AC20)))</f>
        <v>58.3928301566604</v>
      </c>
      <c r="AD134" s="17" t="n">
        <f aca="false">IF('Row Index'!AD20="","✗",IF(INDEX('RAW DATA'!$P:$P,'Row Index'!AD20)="",IF(INDEX('RAW DATA'!$AC:$AC,'Row Index'!AD20)="",INDEX('RAW DATA'!$L:$L,'Row Index'!AD20),INDEX('RAW DATA'!$AC:$AC,'Row Index'!AD20)),INDEX('RAW DATA'!$P:$P,'Row Index'!AD20)))</f>
        <v>59.8014419062061</v>
      </c>
      <c r="AE134" s="17" t="n">
        <f aca="false">IF('Row Index'!AE20="","✗",IF(INDEX('RAW DATA'!$P:$P,'Row Index'!AE20)="",IF(INDEX('RAW DATA'!$AC:$AC,'Row Index'!AE20)="",INDEX('RAW DATA'!$L:$L,'Row Index'!AE20),INDEX('RAW DATA'!$AC:$AC,'Row Index'!AE20)),INDEX('RAW DATA'!$P:$P,'Row Index'!AE20)))</f>
        <v>61.6830603742224</v>
      </c>
      <c r="AF134" s="17" t="n">
        <f aca="false">IF('Row Index'!AF20="","✗",IF(INDEX('RAW DATA'!$P:$P,'Row Index'!AF20)="",IF(INDEX('RAW DATA'!$AC:$AC,'Row Index'!AF20)="",INDEX('RAW DATA'!$L:$L,'Row Index'!AF20),INDEX('RAW DATA'!$AC:$AC,'Row Index'!AF20)),INDEX('RAW DATA'!$P:$P,'Row Index'!AF20)))</f>
        <v>62.3499486583623</v>
      </c>
      <c r="AG134" s="29" t="n">
        <f aca="false">IF('Row Index'!AG20="","✗",IF(INDEX('RAW DATA'!$P:$P,'Row Index'!AG20)="",IF(INDEX('RAW DATA'!$AC:$AC,'Row Index'!AG20)="",INDEX('RAW DATA'!$L:$L,'Row Index'!AG20),INDEX('RAW DATA'!$AC:$AC,'Row Index'!AG20)),INDEX('RAW DATA'!$P:$P,'Row Index'!AG20)))</f>
        <v>60.9174666378591</v>
      </c>
      <c r="AH134" s="17" t="n">
        <f aca="false">IF('Row Index'!AH20="","✗",IF(INDEX('RAW DATA'!$P:$P,'Row Index'!AH20)="",IF(INDEX('RAW DATA'!$AC:$AC,'Row Index'!AH20)="",INDEX('RAW DATA'!$L:$L,'Row Index'!AH20),INDEX('RAW DATA'!$AC:$AC,'Row Index'!AH20)),INDEX('RAW DATA'!$P:$P,'Row Index'!AH20)))</f>
        <v>63.2056979444249</v>
      </c>
      <c r="AI134" s="17" t="n">
        <f aca="false">IF('Row Index'!AI20="","✗",IF(INDEX('RAW DATA'!$P:$P,'Row Index'!AI20)="",IF(INDEX('RAW DATA'!$AC:$AC,'Row Index'!AI20)="",INDEX('RAW DATA'!$L:$L,'Row Index'!AI20),INDEX('RAW DATA'!$AC:$AC,'Row Index'!AI20)),INDEX('RAW DATA'!$P:$P,'Row Index'!AI20)))</f>
        <v>63.7763929399481</v>
      </c>
      <c r="AJ134" s="17" t="n">
        <f aca="false">IF('Row Index'!AJ20="","✗",IF(INDEX('RAW DATA'!$P:$P,'Row Index'!AJ20)="",IF(INDEX('RAW DATA'!$AC:$AC,'Row Index'!AJ20)="",INDEX('RAW DATA'!$L:$L,'Row Index'!AJ20),INDEX('RAW DATA'!$AC:$AC,'Row Index'!AJ20)),INDEX('RAW DATA'!$P:$P,'Row Index'!AJ20)))</f>
        <v>63.1339513673432</v>
      </c>
      <c r="AK134" s="17" t="n">
        <f aca="false">IF('Row Index'!AK20="","✗",IF(INDEX('RAW DATA'!$P:$P,'Row Index'!AK20)="",IF(INDEX('RAW DATA'!$AC:$AC,'Row Index'!AK20)="",INDEX('RAW DATA'!$L:$L,'Row Index'!AK20),INDEX('RAW DATA'!$AC:$AC,'Row Index'!AK20)),INDEX('RAW DATA'!$P:$P,'Row Index'!AK20)))</f>
        <v>64.4989306744857</v>
      </c>
      <c r="AL134" s="29" t="n">
        <f aca="false">IF('Row Index'!AL20="","✗",IF(INDEX('RAW DATA'!$P:$P,'Row Index'!AL20)="",IF(INDEX('RAW DATA'!$AC:$AC,'Row Index'!AL20)="",INDEX('RAW DATA'!$L:$L,'Row Index'!AL20),INDEX('RAW DATA'!$AC:$AC,'Row Index'!AL20)),INDEX('RAW DATA'!$P:$P,'Row Index'!AL20)))</f>
        <v>65.2086706384976</v>
      </c>
      <c r="AM134" s="29" t="n">
        <f aca="false">IF('Row Index'!AM20="","✗",IF(INDEX('RAW DATA'!$P:$P,'Row Index'!AM20)="",IF(INDEX('RAW DATA'!$AC:$AC,'Row Index'!AM20)="",INDEX('RAW DATA'!$L:$L,'Row Index'!AM20),INDEX('RAW DATA'!$AC:$AC,'Row Index'!AM20)),INDEX('RAW DATA'!$P:$P,'Row Index'!AM20)))</f>
        <v>66.4824730191464</v>
      </c>
      <c r="AN134" s="17" t="n">
        <f aca="false">IF('Row Index'!AN20="","✗",IF(INDEX('RAW DATA'!$P:$P,'Row Index'!AN20)="",IF(INDEX('RAW DATA'!$AC:$AC,'Row Index'!AN20)="",INDEX('RAW DATA'!$L:$L,'Row Index'!AN20),INDEX('RAW DATA'!$AC:$AC,'Row Index'!AN20)),INDEX('RAW DATA'!$P:$P,'Row Index'!AN20)))</f>
        <v>67.2849574971963</v>
      </c>
      <c r="AO134" s="17" t="n">
        <f aca="false">IF('Row Index'!AO20="","✗",IF(INDEX('RAW DATA'!$P:$P,'Row Index'!AO20)="",IF(INDEX('RAW DATA'!$AC:$AC,'Row Index'!AO20)="",INDEX('RAW DATA'!$L:$L,'Row Index'!AO20),INDEX('RAW DATA'!$AC:$AC,'Row Index'!AO20)),INDEX('RAW DATA'!$P:$P,'Row Index'!AO20)))</f>
        <v>68.8259214125467</v>
      </c>
      <c r="AP134" s="17" t="n">
        <f aca="false">IF('Row Index'!AP20="","✗",IF(INDEX('RAW DATA'!$P:$P,'Row Index'!AP20)="",IF(INDEX('RAW DATA'!$AC:$AC,'Row Index'!AP20)="",INDEX('RAW DATA'!$L:$L,'Row Index'!AP20),INDEX('RAW DATA'!$AC:$AC,'Row Index'!AP20)),INDEX('RAW DATA'!$P:$P,'Row Index'!AP20)))</f>
        <v>68.9049428409725</v>
      </c>
      <c r="AQ134" s="17" t="n">
        <f aca="false">IF('Row Index'!AQ20="","✗",IF(INDEX('RAW DATA'!$P:$P,'Row Index'!AQ20)="",IF(INDEX('RAW DATA'!$AC:$AC,'Row Index'!AQ20)="",INDEX('RAW DATA'!$L:$L,'Row Index'!AQ20),INDEX('RAW DATA'!$AC:$AC,'Row Index'!AQ20)),INDEX('RAW DATA'!$P:$P,'Row Index'!AQ20)))</f>
        <v>70.2294884281158</v>
      </c>
    </row>
    <row r="135" customFormat="false" ht="15" hidden="false" customHeight="false" outlineLevel="0" collapsed="false">
      <c r="A135" s="15" t="s">
        <v>210</v>
      </c>
      <c r="B135" s="16" t="s">
        <v>153</v>
      </c>
      <c r="C135" s="29" t="n">
        <f aca="false">IF('Row Index'!C21="","✗",IF(INDEX('RAW DATA'!$P:$P,'Row Index'!C21)="",IF(INDEX('RAW DATA'!$AC:$AC,'Row Index'!C21)="",INDEX('RAW DATA'!$L:$L,'Row Index'!C21),INDEX('RAW DATA'!$AC:$AC,'Row Index'!C21)),INDEX('RAW DATA'!$P:$P,'Row Index'!C21)))</f>
        <v>45.9669874503094</v>
      </c>
      <c r="D135" s="17" t="n">
        <f aca="false">IF('Row Index'!D21="","✗",IF(INDEX('RAW DATA'!$P:$P,'Row Index'!D21)="",IF(INDEX('RAW DATA'!$AC:$AC,'Row Index'!D21)="",INDEX('RAW DATA'!$L:$L,'Row Index'!D21),INDEX('RAW DATA'!$AC:$AC,'Row Index'!D21)),INDEX('RAW DATA'!$P:$P,'Row Index'!D21)))</f>
        <v>46.102085136031</v>
      </c>
      <c r="E135" s="29" t="n">
        <f aca="false">IF('Row Index'!E21="","✗",IF(INDEX('RAW DATA'!$P:$P,'Row Index'!E21)="",IF(INDEX('RAW DATA'!$AC:$AC,'Row Index'!E21)="",INDEX('RAW DATA'!$L:$L,'Row Index'!E21),INDEX('RAW DATA'!$AC:$AC,'Row Index'!E21)),INDEX('RAW DATA'!$P:$P,'Row Index'!E21)))</f>
        <v>50.7341922805526</v>
      </c>
      <c r="F135" s="17" t="n">
        <f aca="false">IF('Row Index'!F21="","✗",IF(INDEX('RAW DATA'!$P:$P,'Row Index'!F21)="",IF(INDEX('RAW DATA'!$AC:$AC,'Row Index'!F21)="",INDEX('RAW DATA'!$L:$L,'Row Index'!F21),INDEX('RAW DATA'!$AC:$AC,'Row Index'!F21)),INDEX('RAW DATA'!$P:$P,'Row Index'!F21)))</f>
        <v>44.1707313107688</v>
      </c>
      <c r="G135" s="29" t="n">
        <f aca="false">IF('Row Index'!G21="","✗",IF(INDEX('RAW DATA'!$P:$P,'Row Index'!G21)="",IF(INDEX('RAW DATA'!$AC:$AC,'Row Index'!G21)="",INDEX('RAW DATA'!$L:$L,'Row Index'!G21),INDEX('RAW DATA'!$AC:$AC,'Row Index'!G21)),INDEX('RAW DATA'!$P:$P,'Row Index'!G21)))</f>
        <v>52.3949640619667</v>
      </c>
      <c r="H135" s="17" t="n">
        <f aca="false">IF('Row Index'!H21="","✗",IF(INDEX('RAW DATA'!$P:$P,'Row Index'!H21)="",IF(INDEX('RAW DATA'!$AC:$AC,'Row Index'!H21)="",INDEX('RAW DATA'!$L:$L,'Row Index'!H21),INDEX('RAW DATA'!$AC:$AC,'Row Index'!H21)),INDEX('RAW DATA'!$P:$P,'Row Index'!H21)))</f>
        <v>45.0024763285942</v>
      </c>
      <c r="I135" s="17" t="n">
        <f aca="false">IF('Row Index'!I21="","✗",IF(INDEX('RAW DATA'!$P:$P,'Row Index'!I21)="",IF(INDEX('RAW DATA'!$AC:$AC,'Row Index'!I21)="",INDEX('RAW DATA'!$L:$L,'Row Index'!I21),INDEX('RAW DATA'!$AC:$AC,'Row Index'!I21)),INDEX('RAW DATA'!$P:$P,'Row Index'!I21)))</f>
        <v>52.3062195060245</v>
      </c>
      <c r="J135" s="17" t="n">
        <f aca="false">IF('Row Index'!J21="","✗",IF(INDEX('RAW DATA'!$P:$P,'Row Index'!J21)="",IF(INDEX('RAW DATA'!$AC:$AC,'Row Index'!J21)="",INDEX('RAW DATA'!$L:$L,'Row Index'!J21),INDEX('RAW DATA'!$AC:$AC,'Row Index'!J21)),INDEX('RAW DATA'!$P:$P,'Row Index'!J21)))</f>
        <v>46.3199928184608</v>
      </c>
      <c r="K135" s="17" t="n">
        <f aca="false">IF('Row Index'!K21="","✗",IF(INDEX('RAW DATA'!$P:$P,'Row Index'!K21)="",IF(INDEX('RAW DATA'!$AC:$AC,'Row Index'!K21)="",INDEX('RAW DATA'!$L:$L,'Row Index'!K21),INDEX('RAW DATA'!$AC:$AC,'Row Index'!K21)),INDEX('RAW DATA'!$P:$P,'Row Index'!K21)))</f>
        <v>50.7525577225468</v>
      </c>
      <c r="L135" s="17" t="n">
        <f aca="false">IF('Row Index'!L21="","✗",IF(INDEX('RAW DATA'!$P:$P,'Row Index'!L21)="",IF(INDEX('RAW DATA'!$AC:$AC,'Row Index'!L21)="",INDEX('RAW DATA'!$L:$L,'Row Index'!L21),INDEX('RAW DATA'!$AC:$AC,'Row Index'!L21)),INDEX('RAW DATA'!$P:$P,'Row Index'!L21)))</f>
        <v>49.125978049198</v>
      </c>
      <c r="M135" s="29" t="n">
        <f aca="false">IF('Row Index'!M21="","✗",IF(INDEX('RAW DATA'!$P:$P,'Row Index'!M21)="",IF(INDEX('RAW DATA'!$AC:$AC,'Row Index'!M21)="",INDEX('RAW DATA'!$L:$L,'Row Index'!M21),INDEX('RAW DATA'!$AC:$AC,'Row Index'!M21)),INDEX('RAW DATA'!$P:$P,'Row Index'!M21)))</f>
        <v>49.5871424590792</v>
      </c>
      <c r="N135" s="17" t="n">
        <f aca="false">IF('Row Index'!N21="","✗",IF(INDEX('RAW DATA'!$P:$P,'Row Index'!N21)="",IF(INDEX('RAW DATA'!$AC:$AC,'Row Index'!N21)="",INDEX('RAW DATA'!$L:$L,'Row Index'!N21),INDEX('RAW DATA'!$AC:$AC,'Row Index'!N21)),INDEX('RAW DATA'!$P:$P,'Row Index'!N21)))</f>
        <v>56.947247412408</v>
      </c>
      <c r="O135" s="29" t="n">
        <f aca="false">IF('Row Index'!O21="","✗",IF(INDEX('RAW DATA'!$P:$P,'Row Index'!O21)="",IF(INDEX('RAW DATA'!$AC:$AC,'Row Index'!O21)="",INDEX('RAW DATA'!$L:$L,'Row Index'!O21),INDEX('RAW DATA'!$AC:$AC,'Row Index'!O21)),INDEX('RAW DATA'!$P:$P,'Row Index'!O21)))</f>
        <v>53.493472838175</v>
      </c>
      <c r="P135" s="17" t="n">
        <f aca="false">IF('Row Index'!P21="","✗",IF(INDEX('RAW DATA'!$P:$P,'Row Index'!P21)="",IF(INDEX('RAW DATA'!$AC:$AC,'Row Index'!P21)="",INDEX('RAW DATA'!$L:$L,'Row Index'!P21),INDEX('RAW DATA'!$AC:$AC,'Row Index'!P21)),INDEX('RAW DATA'!$P:$P,'Row Index'!P21)))</f>
        <v>56.6030212519061</v>
      </c>
      <c r="Q135" s="17" t="n">
        <f aca="false">IF('Row Index'!Q21="","✗",IF(INDEX('RAW DATA'!$P:$P,'Row Index'!Q21)="",IF(INDEX('RAW DATA'!$AC:$AC,'Row Index'!Q21)="",INDEX('RAW DATA'!$L:$L,'Row Index'!Q21),INDEX('RAW DATA'!$AC:$AC,'Row Index'!Q21)),INDEX('RAW DATA'!$P:$P,'Row Index'!Q21)))</f>
        <v>52.8674437174933</v>
      </c>
      <c r="R135" s="29" t="n">
        <f aca="false">IF('Row Index'!R21="","✗",IF(INDEX('RAW DATA'!$P:$P,'Row Index'!R21)="",IF(INDEX('RAW DATA'!$AC:$AC,'Row Index'!R21)="",INDEX('RAW DATA'!$L:$L,'Row Index'!R21),INDEX('RAW DATA'!$AC:$AC,'Row Index'!R21)),INDEX('RAW DATA'!$P:$P,'Row Index'!R21)))</f>
        <v>55.1284716846805</v>
      </c>
      <c r="S135" s="17" t="n">
        <f aca="false">IF('Row Index'!S21="","✗",IF(INDEX('RAW DATA'!$P:$P,'Row Index'!S21)="",IF(INDEX('RAW DATA'!$AC:$AC,'Row Index'!S21)="",INDEX('RAW DATA'!$L:$L,'Row Index'!S21),INDEX('RAW DATA'!$AC:$AC,'Row Index'!S21)),INDEX('RAW DATA'!$P:$P,'Row Index'!S21)))</f>
        <v>52.7179887156187</v>
      </c>
      <c r="T135" s="17" t="n">
        <f aca="false">IF('Row Index'!T21="","✗",IF(INDEX('RAW DATA'!$P:$P,'Row Index'!T21)="",IF(INDEX('RAW DATA'!$AC:$AC,'Row Index'!T21)="",INDEX('RAW DATA'!$L:$L,'Row Index'!T21),INDEX('RAW DATA'!$AC:$AC,'Row Index'!T21)),INDEX('RAW DATA'!$P:$P,'Row Index'!T21)))</f>
        <v>58.1167246387573</v>
      </c>
      <c r="U135" s="17" t="n">
        <f aca="false">IF('Row Index'!U21="","✗",IF(INDEX('RAW DATA'!$P:$P,'Row Index'!U21)="",IF(INDEX('RAW DATA'!$AC:$AC,'Row Index'!U21)="",INDEX('RAW DATA'!$L:$L,'Row Index'!U21),INDEX('RAW DATA'!$AC:$AC,'Row Index'!U21)),INDEX('RAW DATA'!$P:$P,'Row Index'!U21)))</f>
        <v>56.9131395585329</v>
      </c>
      <c r="V135" s="18" t="n">
        <f aca="false">IF('Row Index'!V21="","✗",IF(INDEX('RAW DATA'!$P:$P,'Row Index'!V21)="",IF(INDEX('RAW DATA'!$AC:$AC,'Row Index'!V21)="",INDEX('RAW DATA'!$L:$L,'Row Index'!V21),INDEX('RAW DATA'!$AC:$AC,'Row Index'!V21)),INDEX('RAW DATA'!$P:$P,'Row Index'!V21)))</f>
        <v>54.280696273353</v>
      </c>
      <c r="W135" s="17" t="n">
        <f aca="false">IF('Row Index'!W21="","✗",IF(INDEX('RAW DATA'!$P:$P,'Row Index'!W21)="",IF(INDEX('RAW DATA'!$AC:$AC,'Row Index'!W21)="",INDEX('RAW DATA'!$L:$L,'Row Index'!W21),INDEX('RAW DATA'!$AC:$AC,'Row Index'!W21)),INDEX('RAW DATA'!$P:$P,'Row Index'!W21)))</f>
        <v>54.955382488608</v>
      </c>
      <c r="X135" s="17" t="n">
        <f aca="false">IF('Row Index'!X21="","✗",IF(INDEX('RAW DATA'!$P:$P,'Row Index'!X21)="",IF(INDEX('RAW DATA'!$AC:$AC,'Row Index'!X21)="",INDEX('RAW DATA'!$L:$L,'Row Index'!X21),INDEX('RAW DATA'!$AC:$AC,'Row Index'!X21)),INDEX('RAW DATA'!$P:$P,'Row Index'!X21)))</f>
        <v>56.0806578348336</v>
      </c>
      <c r="Y135" s="29" t="n">
        <f aca="false">IF('Row Index'!Y21="","✗",IF(INDEX('RAW DATA'!$P:$P,'Row Index'!Y21)="",IF(INDEX('RAW DATA'!$AC:$AC,'Row Index'!Y21)="",INDEX('RAW DATA'!$L:$L,'Row Index'!Y21),INDEX('RAW DATA'!$AC:$AC,'Row Index'!Y21)),INDEX('RAW DATA'!$P:$P,'Row Index'!Y21)))</f>
        <v>56.9620978171814</v>
      </c>
      <c r="Z135" s="18" t="n">
        <f aca="false">IF('Row Index'!Z21="","✗",IF(INDEX('RAW DATA'!$P:$P,'Row Index'!Z21)="",IF(INDEX('RAW DATA'!$AC:$AC,'Row Index'!Z21)="",INDEX('RAW DATA'!$L:$L,'Row Index'!Z21),INDEX('RAW DATA'!$AC:$AC,'Row Index'!Z21)),INDEX('RAW DATA'!$P:$P,'Row Index'!Z21)))</f>
        <v>58.0283989740455</v>
      </c>
      <c r="AA135" s="19" t="str">
        <f aca="false">IF('Row Index'!AA21="","⏳",IF(INDEX('RAW DATA'!$P:$P,'Row Index'!AA21)="",IF(INDEX('RAW DATA'!$AC:$AC,'Row Index'!AA21)="",INDEX('RAW DATA'!$L:$L,'Row Index'!AA21),INDEX('RAW DATA'!$AC:$AC,'Row Index'!AA21)),INDEX('RAW DATA'!$P:$P,'Row Index'!AA21)))</f>
        <v>⏳</v>
      </c>
      <c r="AB135" s="17" t="n">
        <f aca="false">IF('Row Index'!AB21="","✗",IF(INDEX('RAW DATA'!$P:$P,'Row Index'!AB21)="",IF(INDEX('RAW DATA'!$AC:$AC,'Row Index'!AB21)="",INDEX('RAW DATA'!$L:$L,'Row Index'!AB21),INDEX('RAW DATA'!$AC:$AC,'Row Index'!AB21)),INDEX('RAW DATA'!$P:$P,'Row Index'!AB21)))</f>
        <v>56.6626863297405</v>
      </c>
      <c r="AC135" s="29" t="n">
        <f aca="false">IF('Row Index'!AC21="","✗",IF(INDEX('RAW DATA'!$P:$P,'Row Index'!AC21)="",IF(INDEX('RAW DATA'!$AC:$AC,'Row Index'!AC21)="",INDEX('RAW DATA'!$L:$L,'Row Index'!AC21),INDEX('RAW DATA'!$AC:$AC,'Row Index'!AC21)),INDEX('RAW DATA'!$P:$P,'Row Index'!AC21)))</f>
        <v>57.0201674877639</v>
      </c>
      <c r="AD135" s="29" t="n">
        <f aca="false">IF('Row Index'!AD21="","✗",IF(INDEX('RAW DATA'!$P:$P,'Row Index'!AD21)="",IF(INDEX('RAW DATA'!$AC:$AC,'Row Index'!AD21)="",INDEX('RAW DATA'!$L:$L,'Row Index'!AD21),INDEX('RAW DATA'!$AC:$AC,'Row Index'!AD21)),INDEX('RAW DATA'!$P:$P,'Row Index'!AD21)))</f>
        <v>57.7453360813331</v>
      </c>
      <c r="AE135" s="17" t="n">
        <f aca="false">IF('Row Index'!AE21="","✗",IF(INDEX('RAW DATA'!$P:$P,'Row Index'!AE21)="",IF(INDEX('RAW DATA'!$AC:$AC,'Row Index'!AE21)="",INDEX('RAW DATA'!$L:$L,'Row Index'!AE21),INDEX('RAW DATA'!$AC:$AC,'Row Index'!AE21)),INDEX('RAW DATA'!$P:$P,'Row Index'!AE21)))</f>
        <v>61.003107042138</v>
      </c>
      <c r="AF135" s="26" t="str">
        <f aca="false">IF('Row Index'!AF21="","✗",IF(INDEX('RAW DATA'!$P:$P,'Row Index'!AF21)="",IF(INDEX('RAW DATA'!$AC:$AC,'Row Index'!AF21)="",INDEX('RAW DATA'!$L:$L,'Row Index'!AF21),INDEX('RAW DATA'!$AC:$AC,'Row Index'!AF21)),INDEX('RAW DATA'!$P:$P,'Row Index'!AF21)))</f>
        <v>✗</v>
      </c>
      <c r="AG135" s="29" t="n">
        <f aca="false">IF('Row Index'!AG21="","✗",IF(INDEX('RAW DATA'!$P:$P,'Row Index'!AG21)="",IF(INDEX('RAW DATA'!$AC:$AC,'Row Index'!AG21)="",INDEX('RAW DATA'!$L:$L,'Row Index'!AG21),INDEX('RAW DATA'!$AC:$AC,'Row Index'!AG21)),INDEX('RAW DATA'!$P:$P,'Row Index'!AG21)))</f>
        <v>58.6849199209775</v>
      </c>
      <c r="AH135" s="17" t="n">
        <f aca="false">IF('Row Index'!AH21="","✗",IF(INDEX('RAW DATA'!$P:$P,'Row Index'!AH21)="",IF(INDEX('RAW DATA'!$AC:$AC,'Row Index'!AH21)="",INDEX('RAW DATA'!$L:$L,'Row Index'!AH21),INDEX('RAW DATA'!$AC:$AC,'Row Index'!AH21)),INDEX('RAW DATA'!$P:$P,'Row Index'!AH21)))</f>
        <v>62.6009791372492</v>
      </c>
      <c r="AI135" s="36" t="str">
        <f aca="false">IF('Row Index'!AI21="","✗",IF(INDEX('RAW DATA'!$P:$P,'Row Index'!AI21)="",IF(INDEX('RAW DATA'!$AC:$AC,'Row Index'!AI21)="",INDEX('RAW DATA'!$L:$L,'Row Index'!AI21),INDEX('RAW DATA'!$AC:$AC,'Row Index'!AI21)),INDEX('RAW DATA'!$P:$P,'Row Index'!AI21)))</f>
        <v>◐⌧</v>
      </c>
      <c r="AJ135" s="17" t="n">
        <f aca="false">IF('Row Index'!AJ21="","✗",IF(INDEX('RAW DATA'!$P:$P,'Row Index'!AJ21)="",IF(INDEX('RAW DATA'!$AC:$AC,'Row Index'!AJ21)="",INDEX('RAW DATA'!$L:$L,'Row Index'!AJ21),INDEX('RAW DATA'!$AC:$AC,'Row Index'!AJ21)),INDEX('RAW DATA'!$P:$P,'Row Index'!AJ21)))</f>
        <v>62.6849642825368</v>
      </c>
      <c r="AK135" s="17" t="n">
        <f aca="false">IF('Row Index'!AK21="","✗",IF(INDEX('RAW DATA'!$P:$P,'Row Index'!AK21)="",IF(INDEX('RAW DATA'!$AC:$AC,'Row Index'!AK21)="",INDEX('RAW DATA'!$L:$L,'Row Index'!AK21),INDEX('RAW DATA'!$AC:$AC,'Row Index'!AK21)),INDEX('RAW DATA'!$P:$P,'Row Index'!AK21)))</f>
        <v>63.8286464955921</v>
      </c>
      <c r="AL135" s="29" t="n">
        <f aca="false">IF('Row Index'!AL21="","✗",IF(INDEX('RAW DATA'!$P:$P,'Row Index'!AL21)="",IF(INDEX('RAW DATA'!$AC:$AC,'Row Index'!AL21)="",INDEX('RAW DATA'!$L:$L,'Row Index'!AL21),INDEX('RAW DATA'!$AC:$AC,'Row Index'!AL21)),INDEX('RAW DATA'!$P:$P,'Row Index'!AL21)))</f>
        <v>66.5211798937323</v>
      </c>
      <c r="AM135" s="17" t="n">
        <f aca="false">IF('Row Index'!AM21="","✗",IF(INDEX('RAW DATA'!$P:$P,'Row Index'!AM21)="",IF(INDEX('RAW DATA'!$AC:$AC,'Row Index'!AM21)="",INDEX('RAW DATA'!$L:$L,'Row Index'!AM21),INDEX('RAW DATA'!$AC:$AC,'Row Index'!AM21)),INDEX('RAW DATA'!$P:$P,'Row Index'!AM21)))</f>
        <v>67.9455215800948</v>
      </c>
      <c r="AN135" s="17" t="n">
        <f aca="false">IF('Row Index'!AN21="","✗",IF(INDEX('RAW DATA'!$P:$P,'Row Index'!AN21)="",IF(INDEX('RAW DATA'!$AC:$AC,'Row Index'!AN21)="",INDEX('RAW DATA'!$L:$L,'Row Index'!AN21),INDEX('RAW DATA'!$AC:$AC,'Row Index'!AN21)),INDEX('RAW DATA'!$P:$P,'Row Index'!AN21)))</f>
        <v>68.3603367875618</v>
      </c>
      <c r="AO135" s="17" t="n">
        <f aca="false">IF('Row Index'!AO21="","✗",IF(INDEX('RAW DATA'!$P:$P,'Row Index'!AO21)="",IF(INDEX('RAW DATA'!$AC:$AC,'Row Index'!AO21)="",INDEX('RAW DATA'!$L:$L,'Row Index'!AO21),INDEX('RAW DATA'!$AC:$AC,'Row Index'!AO21)),INDEX('RAW DATA'!$P:$P,'Row Index'!AO21)))</f>
        <v>69.8892655439425</v>
      </c>
      <c r="AP135" s="17" t="n">
        <f aca="false">IF('Row Index'!AP21="","✗",IF(INDEX('RAW DATA'!$P:$P,'Row Index'!AP21)="",IF(INDEX('RAW DATA'!$AC:$AC,'Row Index'!AP21)="",INDEX('RAW DATA'!$L:$L,'Row Index'!AP21),INDEX('RAW DATA'!$AC:$AC,'Row Index'!AP21)),INDEX('RAW DATA'!$P:$P,'Row Index'!AP21)))</f>
        <v>73.6502446721624</v>
      </c>
      <c r="AQ135" s="17" t="n">
        <f aca="false">IF('Row Index'!AQ21="","✗",IF(INDEX('RAW DATA'!$P:$P,'Row Index'!AQ21)="",IF(INDEX('RAW DATA'!$AC:$AC,'Row Index'!AQ21)="",INDEX('RAW DATA'!$L:$L,'Row Index'!AQ21),INDEX('RAW DATA'!$AC:$AC,'Row Index'!AQ21)),INDEX('RAW DATA'!$P:$P,'Row Index'!AQ21)))</f>
        <v>73.650437597795</v>
      </c>
    </row>
    <row r="136" customFormat="false" ht="15" hidden="false" customHeight="false" outlineLevel="0" collapsed="false">
      <c r="A136" s="15" t="s">
        <v>213</v>
      </c>
      <c r="B136" s="16" t="s">
        <v>153</v>
      </c>
      <c r="C136" s="17" t="n">
        <f aca="false">IF('Row Index'!C22="","✗",IF(INDEX('RAW DATA'!$P:$P,'Row Index'!C22)="",IF(INDEX('RAW DATA'!$AC:$AC,'Row Index'!C22)="",INDEX('RAW DATA'!$L:$L,'Row Index'!C22),INDEX('RAW DATA'!$AC:$AC,'Row Index'!C22)),INDEX('RAW DATA'!$P:$P,'Row Index'!C22)))</f>
        <v>42.8333267769634</v>
      </c>
      <c r="D136" s="17" t="n">
        <f aca="false">IF('Row Index'!D22="","✗",IF(INDEX('RAW DATA'!$P:$P,'Row Index'!D22)="",IF(INDEX('RAW DATA'!$AC:$AC,'Row Index'!D22)="",INDEX('RAW DATA'!$L:$L,'Row Index'!D22),INDEX('RAW DATA'!$AC:$AC,'Row Index'!D22)),INDEX('RAW DATA'!$P:$P,'Row Index'!D22)))</f>
        <v>42.7156297856596</v>
      </c>
      <c r="E136" s="17" t="n">
        <f aca="false">IF('Row Index'!E22="","✗",IF(INDEX('RAW DATA'!$P:$P,'Row Index'!E22)="",IF(INDEX('RAW DATA'!$AC:$AC,'Row Index'!E22)="",INDEX('RAW DATA'!$L:$L,'Row Index'!E22),INDEX('RAW DATA'!$AC:$AC,'Row Index'!E22)),INDEX('RAW DATA'!$P:$P,'Row Index'!E22)))</f>
        <v>45.2772367704987</v>
      </c>
      <c r="F136" s="17" t="n">
        <f aca="false">IF('Row Index'!F22="","✗",IF(INDEX('RAW DATA'!$P:$P,'Row Index'!F22)="",IF(INDEX('RAW DATA'!$AC:$AC,'Row Index'!F22)="",INDEX('RAW DATA'!$L:$L,'Row Index'!F22),INDEX('RAW DATA'!$AC:$AC,'Row Index'!F22)),INDEX('RAW DATA'!$P:$P,'Row Index'!F22)))</f>
        <v>43.0535362685561</v>
      </c>
      <c r="G136" s="29" t="n">
        <f aca="false">IF('Row Index'!G22="","✗",IF(INDEX('RAW DATA'!$P:$P,'Row Index'!G22)="",IF(INDEX('RAW DATA'!$AC:$AC,'Row Index'!G22)="",INDEX('RAW DATA'!$L:$L,'Row Index'!G22),INDEX('RAW DATA'!$AC:$AC,'Row Index'!G22)),INDEX('RAW DATA'!$P:$P,'Row Index'!G22)))</f>
        <v>47.9685817804552</v>
      </c>
      <c r="H136" s="17" t="n">
        <f aca="false">IF('Row Index'!H22="","✗",IF(INDEX('RAW DATA'!$P:$P,'Row Index'!H22)="",IF(INDEX('RAW DATA'!$AC:$AC,'Row Index'!H22)="",INDEX('RAW DATA'!$L:$L,'Row Index'!H22),INDEX('RAW DATA'!$AC:$AC,'Row Index'!H22)),INDEX('RAW DATA'!$P:$P,'Row Index'!H22)))</f>
        <v>48.3857434771972</v>
      </c>
      <c r="I136" s="29" t="n">
        <f aca="false">IF('Row Index'!I22="","✗",IF(INDEX('RAW DATA'!$P:$P,'Row Index'!I22)="",IF(INDEX('RAW DATA'!$AC:$AC,'Row Index'!I22)="",INDEX('RAW DATA'!$L:$L,'Row Index'!I22),INDEX('RAW DATA'!$AC:$AC,'Row Index'!I22)),INDEX('RAW DATA'!$P:$P,'Row Index'!I22)))</f>
        <v>49.7146653307437</v>
      </c>
      <c r="J136" s="29" t="n">
        <f aca="false">IF('Row Index'!J22="","✗",IF(INDEX('RAW DATA'!$P:$P,'Row Index'!J22)="",IF(INDEX('RAW DATA'!$AC:$AC,'Row Index'!J22)="",INDEX('RAW DATA'!$L:$L,'Row Index'!J22),INDEX('RAW DATA'!$AC:$AC,'Row Index'!J22)),INDEX('RAW DATA'!$P:$P,'Row Index'!J22)))</f>
        <v>47.1716136128873</v>
      </c>
      <c r="K136" s="29" t="n">
        <f aca="false">IF('Row Index'!K22="","✗",IF(INDEX('RAW DATA'!$P:$P,'Row Index'!K22)="",IF(INDEX('RAW DATA'!$AC:$AC,'Row Index'!K22)="",INDEX('RAW DATA'!$L:$L,'Row Index'!K22),INDEX('RAW DATA'!$AC:$AC,'Row Index'!K22)),INDEX('RAW DATA'!$P:$P,'Row Index'!K22)))</f>
        <v>55.7295749932782</v>
      </c>
      <c r="L136" s="17" t="n">
        <f aca="false">IF('Row Index'!L22="","✗",IF(INDEX('RAW DATA'!$P:$P,'Row Index'!L22)="",IF(INDEX('RAW DATA'!$AC:$AC,'Row Index'!L22)="",INDEX('RAW DATA'!$L:$L,'Row Index'!L22),INDEX('RAW DATA'!$AC:$AC,'Row Index'!L22)),INDEX('RAW DATA'!$P:$P,'Row Index'!L22)))</f>
        <v>46.3459783237734</v>
      </c>
      <c r="M136" s="17" t="n">
        <f aca="false">IF('Row Index'!M22="","✗",IF(INDEX('RAW DATA'!$P:$P,'Row Index'!M22)="",IF(INDEX('RAW DATA'!$AC:$AC,'Row Index'!M22)="",INDEX('RAW DATA'!$L:$L,'Row Index'!M22),INDEX('RAW DATA'!$AC:$AC,'Row Index'!M22)),INDEX('RAW DATA'!$P:$P,'Row Index'!M22)))</f>
        <v>54.1071308679802</v>
      </c>
      <c r="N136" s="29" t="n">
        <f aca="false">IF('Row Index'!N22="","✗",IF(INDEX('RAW DATA'!$P:$P,'Row Index'!N22)="",IF(INDEX('RAW DATA'!$AC:$AC,'Row Index'!N22)="",INDEX('RAW DATA'!$L:$L,'Row Index'!N22),INDEX('RAW DATA'!$AC:$AC,'Row Index'!N22)),INDEX('RAW DATA'!$P:$P,'Row Index'!N22)))</f>
        <v>58.9141744428984</v>
      </c>
      <c r="O136" s="29" t="n">
        <f aca="false">IF('Row Index'!O22="","✗",IF(INDEX('RAW DATA'!$P:$P,'Row Index'!O22)="",IF(INDEX('RAW DATA'!$AC:$AC,'Row Index'!O22)="",INDEX('RAW DATA'!$L:$L,'Row Index'!O22),INDEX('RAW DATA'!$AC:$AC,'Row Index'!O22)),INDEX('RAW DATA'!$P:$P,'Row Index'!O22)))</f>
        <v>56.1610888706349</v>
      </c>
      <c r="P136" s="17" t="n">
        <f aca="false">IF('Row Index'!P22="","✗",IF(INDEX('RAW DATA'!$P:$P,'Row Index'!P22)="",IF(INDEX('RAW DATA'!$AC:$AC,'Row Index'!P22)="",INDEX('RAW DATA'!$L:$L,'Row Index'!P22),INDEX('RAW DATA'!$AC:$AC,'Row Index'!P22)),INDEX('RAW DATA'!$P:$P,'Row Index'!P22)))</f>
        <v>56.1428461504251</v>
      </c>
      <c r="Q136" s="17" t="n">
        <f aca="false">IF('Row Index'!Q22="","✗",IF(INDEX('RAW DATA'!$P:$P,'Row Index'!Q22)="",IF(INDEX('RAW DATA'!$AC:$AC,'Row Index'!Q22)="",INDEX('RAW DATA'!$L:$L,'Row Index'!Q22),INDEX('RAW DATA'!$AC:$AC,'Row Index'!Q22)),INDEX('RAW DATA'!$P:$P,'Row Index'!Q22)))</f>
        <v>52.7385939377464</v>
      </c>
      <c r="R136" s="17" t="n">
        <f aca="false">IF('Row Index'!R22="","✗",IF(INDEX('RAW DATA'!$P:$P,'Row Index'!R22)="",IF(INDEX('RAW DATA'!$AC:$AC,'Row Index'!R22)="",INDEX('RAW DATA'!$L:$L,'Row Index'!R22),INDEX('RAW DATA'!$AC:$AC,'Row Index'!R22)),INDEX('RAW DATA'!$P:$P,'Row Index'!R22)))</f>
        <v>55.6496069081494</v>
      </c>
      <c r="S136" s="17" t="n">
        <f aca="false">IF('Row Index'!S22="","✗",IF(INDEX('RAW DATA'!$P:$P,'Row Index'!S22)="",IF(INDEX('RAW DATA'!$AC:$AC,'Row Index'!S22)="",INDEX('RAW DATA'!$L:$L,'Row Index'!S22),INDEX('RAW DATA'!$AC:$AC,'Row Index'!S22)),INDEX('RAW DATA'!$P:$P,'Row Index'!S22)))</f>
        <v>56.8919137673026</v>
      </c>
      <c r="T136" s="17" t="n">
        <f aca="false">IF('Row Index'!T22="","✗",IF(INDEX('RAW DATA'!$P:$P,'Row Index'!T22)="",IF(INDEX('RAW DATA'!$AC:$AC,'Row Index'!T22)="",INDEX('RAW DATA'!$L:$L,'Row Index'!T22),INDEX('RAW DATA'!$AC:$AC,'Row Index'!T22)),INDEX('RAW DATA'!$P:$P,'Row Index'!T22)))</f>
        <v>52.312540288154</v>
      </c>
      <c r="U136" s="29" t="n">
        <f aca="false">IF('Row Index'!U22="","✗",IF(INDEX('RAW DATA'!$P:$P,'Row Index'!U22)="",IF(INDEX('RAW DATA'!$AC:$AC,'Row Index'!U22)="",INDEX('RAW DATA'!$L:$L,'Row Index'!U22),INDEX('RAW DATA'!$AC:$AC,'Row Index'!U22)),INDEX('RAW DATA'!$P:$P,'Row Index'!U22)))</f>
        <v>61.3699691428816</v>
      </c>
      <c r="V136" s="18" t="n">
        <f aca="false">IF('Row Index'!V22="","✗",IF(INDEX('RAW DATA'!$P:$P,'Row Index'!V22)="",IF(INDEX('RAW DATA'!$AC:$AC,'Row Index'!V22)="",INDEX('RAW DATA'!$L:$L,'Row Index'!V22),INDEX('RAW DATA'!$AC:$AC,'Row Index'!V22)),INDEX('RAW DATA'!$P:$P,'Row Index'!V22)))</f>
        <v>58.9132680764339</v>
      </c>
      <c r="W136" s="17" t="n">
        <f aca="false">IF('Row Index'!W22="","✗",IF(INDEX('RAW DATA'!$P:$P,'Row Index'!W22)="",IF(INDEX('RAW DATA'!$AC:$AC,'Row Index'!W22)="",INDEX('RAW DATA'!$L:$L,'Row Index'!W22),INDEX('RAW DATA'!$AC:$AC,'Row Index'!W22)),INDEX('RAW DATA'!$P:$P,'Row Index'!W22)))</f>
        <v>56.1215314993787</v>
      </c>
      <c r="X136" s="17" t="n">
        <f aca="false">IF('Row Index'!X22="","✗",IF(INDEX('RAW DATA'!$P:$P,'Row Index'!X22)="",IF(INDEX('RAW DATA'!$AC:$AC,'Row Index'!X22)="",INDEX('RAW DATA'!$L:$L,'Row Index'!X22),INDEX('RAW DATA'!$AC:$AC,'Row Index'!X22)),INDEX('RAW DATA'!$P:$P,'Row Index'!X22)))</f>
        <v>56.6639762941191</v>
      </c>
      <c r="Y136" s="29" t="n">
        <f aca="false">IF('Row Index'!Y22="","✗",IF(INDEX('RAW DATA'!$P:$P,'Row Index'!Y22)="",IF(INDEX('RAW DATA'!$AC:$AC,'Row Index'!Y22)="",INDEX('RAW DATA'!$L:$L,'Row Index'!Y22),INDEX('RAW DATA'!$AC:$AC,'Row Index'!Y22)),INDEX('RAW DATA'!$P:$P,'Row Index'!Y22)))</f>
        <v>59.052647937929</v>
      </c>
      <c r="Z136" s="38" t="n">
        <f aca="false">IF('Row Index'!Z22="","✗",IF(INDEX('RAW DATA'!$P:$P,'Row Index'!Z22)="",IF(INDEX('RAW DATA'!$AC:$AC,'Row Index'!Z22)="",INDEX('RAW DATA'!$L:$L,'Row Index'!Z22),INDEX('RAW DATA'!$AC:$AC,'Row Index'!Z22)),INDEX('RAW DATA'!$P:$P,'Row Index'!Z22)))</f>
        <v>55.5395025976876</v>
      </c>
      <c r="AA136" s="19" t="str">
        <f aca="false">IF('Row Index'!AA22="","⏳",IF(INDEX('RAW DATA'!$P:$P,'Row Index'!AA22)="",IF(INDEX('RAW DATA'!$AC:$AC,'Row Index'!AA22)="",INDEX('RAW DATA'!$L:$L,'Row Index'!AA22),INDEX('RAW DATA'!$AC:$AC,'Row Index'!AA22)),INDEX('RAW DATA'!$P:$P,'Row Index'!AA22)))</f>
        <v>⏳</v>
      </c>
      <c r="AB136" s="17" t="n">
        <f aca="false">IF('Row Index'!AB22="","✗",IF(INDEX('RAW DATA'!$P:$P,'Row Index'!AB22)="",IF(INDEX('RAW DATA'!$AC:$AC,'Row Index'!AB22)="",INDEX('RAW DATA'!$L:$L,'Row Index'!AB22),INDEX('RAW DATA'!$AC:$AC,'Row Index'!AB22)),INDEX('RAW DATA'!$P:$P,'Row Index'!AB22)))</f>
        <v>55.5829495822682</v>
      </c>
      <c r="AC136" s="29" t="n">
        <f aca="false">IF('Row Index'!AC22="","✗",IF(INDEX('RAW DATA'!$P:$P,'Row Index'!AC22)="",IF(INDEX('RAW DATA'!$AC:$AC,'Row Index'!AC22)="",INDEX('RAW DATA'!$L:$L,'Row Index'!AC22),INDEX('RAW DATA'!$AC:$AC,'Row Index'!AC22)),INDEX('RAW DATA'!$P:$P,'Row Index'!AC22)))</f>
        <v>57.748304798361</v>
      </c>
      <c r="AD136" s="29" t="n">
        <f aca="false">IF('Row Index'!AD22="","✗",IF(INDEX('RAW DATA'!$P:$P,'Row Index'!AD22)="",IF(INDEX('RAW DATA'!$AC:$AC,'Row Index'!AD22)="",INDEX('RAW DATA'!$L:$L,'Row Index'!AD22),INDEX('RAW DATA'!$AC:$AC,'Row Index'!AD22)),INDEX('RAW DATA'!$P:$P,'Row Index'!AD22)))</f>
        <v>58.7815199570819</v>
      </c>
      <c r="AE136" s="29" t="n">
        <f aca="false">IF('Row Index'!AE22="","✗",IF(INDEX('RAW DATA'!$P:$P,'Row Index'!AE22)="",IF(INDEX('RAW DATA'!$AC:$AC,'Row Index'!AE22)="",INDEX('RAW DATA'!$L:$L,'Row Index'!AE22),INDEX('RAW DATA'!$AC:$AC,'Row Index'!AE22)),INDEX('RAW DATA'!$P:$P,'Row Index'!AE22)))</f>
        <v>61.6793479958929</v>
      </c>
      <c r="AF136" s="17" t="n">
        <f aca="false">IF('Row Index'!AF22="","✗",IF(INDEX('RAW DATA'!$P:$P,'Row Index'!AF22)="",IF(INDEX('RAW DATA'!$AC:$AC,'Row Index'!AF22)="",INDEX('RAW DATA'!$L:$L,'Row Index'!AF22),INDEX('RAW DATA'!$AC:$AC,'Row Index'!AF22)),INDEX('RAW DATA'!$P:$P,'Row Index'!AF22)))</f>
        <v>63.000314586208</v>
      </c>
      <c r="AG136" s="17" t="n">
        <f aca="false">IF('Row Index'!AG22="","✗",IF(INDEX('RAW DATA'!$P:$P,'Row Index'!AG22)="",IF(INDEX('RAW DATA'!$AC:$AC,'Row Index'!AG22)="",INDEX('RAW DATA'!$L:$L,'Row Index'!AG22),INDEX('RAW DATA'!$AC:$AC,'Row Index'!AG22)),INDEX('RAW DATA'!$P:$P,'Row Index'!AG22)))</f>
        <v>62.0288957871282</v>
      </c>
      <c r="AH136" s="17" t="n">
        <f aca="false">IF('Row Index'!AH22="","✗",IF(INDEX('RAW DATA'!$P:$P,'Row Index'!AH22)="",IF(INDEX('RAW DATA'!$AC:$AC,'Row Index'!AH22)="",INDEX('RAW DATA'!$L:$L,'Row Index'!AH22),INDEX('RAW DATA'!$AC:$AC,'Row Index'!AH22)),INDEX('RAW DATA'!$P:$P,'Row Index'!AH22)))</f>
        <v>64.7729336413574</v>
      </c>
      <c r="AI136" s="29" t="n">
        <f aca="false">IF('Row Index'!AI22="","✗",IF(INDEX('RAW DATA'!$P:$P,'Row Index'!AI22)="",IF(INDEX('RAW DATA'!$AC:$AC,'Row Index'!AI22)="",INDEX('RAW DATA'!$L:$L,'Row Index'!AI22),INDEX('RAW DATA'!$AC:$AC,'Row Index'!AI22)),INDEX('RAW DATA'!$P:$P,'Row Index'!AI22)))</f>
        <v>64.3224252278705</v>
      </c>
      <c r="AJ136" s="17" t="n">
        <f aca="false">IF('Row Index'!AJ22="","✗",IF(INDEX('RAW DATA'!$P:$P,'Row Index'!AJ22)="",IF(INDEX('RAW DATA'!$AC:$AC,'Row Index'!AJ22)="",INDEX('RAW DATA'!$L:$L,'Row Index'!AJ22),INDEX('RAW DATA'!$AC:$AC,'Row Index'!AJ22)),INDEX('RAW DATA'!$P:$P,'Row Index'!AJ22)))</f>
        <v>64.1611235976801</v>
      </c>
      <c r="AK136" s="17" t="n">
        <f aca="false">IF('Row Index'!AK22="","✗",IF(INDEX('RAW DATA'!$P:$P,'Row Index'!AK22)="",IF(INDEX('RAW DATA'!$AC:$AC,'Row Index'!AK22)="",INDEX('RAW DATA'!$L:$L,'Row Index'!AK22),INDEX('RAW DATA'!$AC:$AC,'Row Index'!AK22)),INDEX('RAW DATA'!$P:$P,'Row Index'!AK22)))</f>
        <v>66.3745055886527</v>
      </c>
      <c r="AL136" s="17" t="n">
        <f aca="false">IF('Row Index'!AL22="","✗",IF(INDEX('RAW DATA'!$P:$P,'Row Index'!AL22)="",IF(INDEX('RAW DATA'!$AC:$AC,'Row Index'!AL22)="",INDEX('RAW DATA'!$L:$L,'Row Index'!AL22),INDEX('RAW DATA'!$AC:$AC,'Row Index'!AL22)),INDEX('RAW DATA'!$P:$P,'Row Index'!AL22)))</f>
        <v>69.4925199775675</v>
      </c>
      <c r="AM136" s="29" t="n">
        <f aca="false">IF('Row Index'!AM22="","✗",IF(INDEX('RAW DATA'!$P:$P,'Row Index'!AM22)="",IF(INDEX('RAW DATA'!$AC:$AC,'Row Index'!AM22)="",INDEX('RAW DATA'!$L:$L,'Row Index'!AM22),INDEX('RAW DATA'!$AC:$AC,'Row Index'!AM22)),INDEX('RAW DATA'!$P:$P,'Row Index'!AM22)))</f>
        <v>66.4371400722893</v>
      </c>
      <c r="AN136" s="17" t="n">
        <f aca="false">IF('Row Index'!AN22="","✗",IF(INDEX('RAW DATA'!$P:$P,'Row Index'!AN22)="",IF(INDEX('RAW DATA'!$AC:$AC,'Row Index'!AN22)="",INDEX('RAW DATA'!$L:$L,'Row Index'!AN22),INDEX('RAW DATA'!$AC:$AC,'Row Index'!AN22)),INDEX('RAW DATA'!$P:$P,'Row Index'!AN22)))</f>
        <v>67.7529392010143</v>
      </c>
      <c r="AO136" s="29" t="n">
        <f aca="false">IF('Row Index'!AO22="","✗",IF(INDEX('RAW DATA'!$P:$P,'Row Index'!AO22)="",IF(INDEX('RAW DATA'!$AC:$AC,'Row Index'!AO22)="",INDEX('RAW DATA'!$L:$L,'Row Index'!AO22),INDEX('RAW DATA'!$AC:$AC,'Row Index'!AO22)),INDEX('RAW DATA'!$P:$P,'Row Index'!AO22)))</f>
        <v>69.6025404148873</v>
      </c>
      <c r="AP136" s="17" t="n">
        <f aca="false">IF('Row Index'!AP22="","✗",IF(INDEX('RAW DATA'!$P:$P,'Row Index'!AP22)="",IF(INDEX('RAW DATA'!$AC:$AC,'Row Index'!AP22)="",INDEX('RAW DATA'!$L:$L,'Row Index'!AP22),INDEX('RAW DATA'!$AC:$AC,'Row Index'!AP22)),INDEX('RAW DATA'!$P:$P,'Row Index'!AP22)))</f>
        <v>72.1177765869269</v>
      </c>
      <c r="AQ136" s="17" t="n">
        <f aca="false">IF('Row Index'!AQ22="","✗",IF(INDEX('RAW DATA'!$P:$P,'Row Index'!AQ22)="",IF(INDEX('RAW DATA'!$AC:$AC,'Row Index'!AQ22)="",INDEX('RAW DATA'!$L:$L,'Row Index'!AQ22),INDEX('RAW DATA'!$AC:$AC,'Row Index'!AQ22)),INDEX('RAW DATA'!$P:$P,'Row Index'!AQ22)))</f>
        <v>73.7893858829325</v>
      </c>
    </row>
    <row r="137" customFormat="false" ht="15" hidden="false" customHeight="false" outlineLevel="0" collapsed="false">
      <c r="A137" s="15" t="s">
        <v>216</v>
      </c>
      <c r="B137" s="16" t="s">
        <v>153</v>
      </c>
      <c r="C137" s="29" t="n">
        <f aca="false">IF('Row Index'!C23="","✗",IF(INDEX('RAW DATA'!$P:$P,'Row Index'!C23)="",IF(INDEX('RAW DATA'!$AC:$AC,'Row Index'!C23)="",INDEX('RAW DATA'!$L:$L,'Row Index'!C23),INDEX('RAW DATA'!$AC:$AC,'Row Index'!C23)),INDEX('RAW DATA'!$P:$P,'Row Index'!C23)))</f>
        <v>44.9199648429042</v>
      </c>
      <c r="D137" s="17" t="n">
        <f aca="false">IF('Row Index'!D23="","✗",IF(INDEX('RAW DATA'!$P:$P,'Row Index'!D23)="",IF(INDEX('RAW DATA'!$AC:$AC,'Row Index'!D23)="",INDEX('RAW DATA'!$L:$L,'Row Index'!D23),INDEX('RAW DATA'!$AC:$AC,'Row Index'!D23)),INDEX('RAW DATA'!$P:$P,'Row Index'!D23)))</f>
        <v>39.0918943350317</v>
      </c>
      <c r="E137" s="36" t="str">
        <f aca="false">IF('Row Index'!E23="","✗",IF(INDEX('RAW DATA'!$P:$P,'Row Index'!E23)="",IF(INDEX('RAW DATA'!$AC:$AC,'Row Index'!E23)="",INDEX('RAW DATA'!$L:$L,'Row Index'!E23),INDEX('RAW DATA'!$AC:$AC,'Row Index'!E23)),INDEX('RAW DATA'!$P:$P,'Row Index'!E23)))</f>
        <v>◐⌧</v>
      </c>
      <c r="F137" s="17" t="n">
        <f aca="false">IF('Row Index'!F23="","✗",IF(INDEX('RAW DATA'!$P:$P,'Row Index'!F23)="",IF(INDEX('RAW DATA'!$AC:$AC,'Row Index'!F23)="",INDEX('RAW DATA'!$L:$L,'Row Index'!F23),INDEX('RAW DATA'!$AC:$AC,'Row Index'!F23)),INDEX('RAW DATA'!$P:$P,'Row Index'!F23)))</f>
        <v>40.2717508078861</v>
      </c>
      <c r="G137" s="36" t="str">
        <f aca="false">IF('Row Index'!G23="","✗",IF(INDEX('RAW DATA'!$P:$P,'Row Index'!G23)="",IF(INDEX('RAW DATA'!$AC:$AC,'Row Index'!G23)="",INDEX('RAW DATA'!$L:$L,'Row Index'!G23),INDEX('RAW DATA'!$AC:$AC,'Row Index'!G23)),INDEX('RAW DATA'!$P:$P,'Row Index'!G23)))</f>
        <v>◐⌧</v>
      </c>
      <c r="H137" s="17" t="n">
        <f aca="false">IF('Row Index'!H23="","✗",IF(INDEX('RAW DATA'!$P:$P,'Row Index'!H23)="",IF(INDEX('RAW DATA'!$AC:$AC,'Row Index'!H23)="",INDEX('RAW DATA'!$L:$L,'Row Index'!H23),INDEX('RAW DATA'!$AC:$AC,'Row Index'!H23)),INDEX('RAW DATA'!$P:$P,'Row Index'!H23)))</f>
        <v>43.1426226848171</v>
      </c>
      <c r="I137" s="29" t="n">
        <f aca="false">IF('Row Index'!I23="","✗",IF(INDEX('RAW DATA'!$P:$P,'Row Index'!I23)="",IF(INDEX('RAW DATA'!$AC:$AC,'Row Index'!I23)="",INDEX('RAW DATA'!$L:$L,'Row Index'!I23),INDEX('RAW DATA'!$AC:$AC,'Row Index'!I23)),INDEX('RAW DATA'!$P:$P,'Row Index'!I23)))</f>
        <v>50.8193160715986</v>
      </c>
      <c r="J137" s="17" t="n">
        <f aca="false">IF('Row Index'!J23="","✗",IF(INDEX('RAW DATA'!$P:$P,'Row Index'!J23)="",IF(INDEX('RAW DATA'!$AC:$AC,'Row Index'!J23)="",INDEX('RAW DATA'!$L:$L,'Row Index'!J23),INDEX('RAW DATA'!$AC:$AC,'Row Index'!J23)),INDEX('RAW DATA'!$P:$P,'Row Index'!J23)))</f>
        <v>44.9503614182735</v>
      </c>
      <c r="K137" s="29" t="n">
        <f aca="false">IF('Row Index'!K23="","✗",IF(INDEX('RAW DATA'!$P:$P,'Row Index'!K23)="",IF(INDEX('RAW DATA'!$AC:$AC,'Row Index'!K23)="",INDEX('RAW DATA'!$L:$L,'Row Index'!K23),INDEX('RAW DATA'!$AC:$AC,'Row Index'!K23)),INDEX('RAW DATA'!$P:$P,'Row Index'!K23)))</f>
        <v>54.9763939412547</v>
      </c>
      <c r="L137" s="29" t="n">
        <f aca="false">IF('Row Index'!L23="","✗",IF(INDEX('RAW DATA'!$P:$P,'Row Index'!L23)="",IF(INDEX('RAW DATA'!$AC:$AC,'Row Index'!L23)="",INDEX('RAW DATA'!$L:$L,'Row Index'!L23),INDEX('RAW DATA'!$AC:$AC,'Row Index'!L23)),INDEX('RAW DATA'!$P:$P,'Row Index'!L23)))</f>
        <v>44.5307949128856</v>
      </c>
      <c r="M137" s="17" t="n">
        <f aca="false">IF('Row Index'!M23="","✗",IF(INDEX('RAW DATA'!$P:$P,'Row Index'!M23)="",IF(INDEX('RAW DATA'!$AC:$AC,'Row Index'!M23)="",INDEX('RAW DATA'!$L:$L,'Row Index'!M23),INDEX('RAW DATA'!$AC:$AC,'Row Index'!M23)),INDEX('RAW DATA'!$P:$P,'Row Index'!M23)))</f>
        <v>53.1944956218541</v>
      </c>
      <c r="N137" s="17" t="n">
        <f aca="false">IF('Row Index'!N23="","✗",IF(INDEX('RAW DATA'!$P:$P,'Row Index'!N23)="",IF(INDEX('RAW DATA'!$AC:$AC,'Row Index'!N23)="",INDEX('RAW DATA'!$L:$L,'Row Index'!N23),INDEX('RAW DATA'!$AC:$AC,'Row Index'!N23)),INDEX('RAW DATA'!$P:$P,'Row Index'!N23)))</f>
        <v>50.6026478147619</v>
      </c>
      <c r="O137" s="17" t="n">
        <f aca="false">IF('Row Index'!O23="","✗",IF(INDEX('RAW DATA'!$P:$P,'Row Index'!O23)="",IF(INDEX('RAW DATA'!$AC:$AC,'Row Index'!O23)="",INDEX('RAW DATA'!$L:$L,'Row Index'!O23),INDEX('RAW DATA'!$AC:$AC,'Row Index'!O23)),INDEX('RAW DATA'!$P:$P,'Row Index'!O23)))</f>
        <v>50.7462943183974</v>
      </c>
      <c r="P137" s="29" t="n">
        <f aca="false">IF('Row Index'!P23="","✗",IF(INDEX('RAW DATA'!$P:$P,'Row Index'!P23)="",IF(INDEX('RAW DATA'!$AC:$AC,'Row Index'!P23)="",INDEX('RAW DATA'!$L:$L,'Row Index'!P23),INDEX('RAW DATA'!$AC:$AC,'Row Index'!P23)),INDEX('RAW DATA'!$P:$P,'Row Index'!P23)))</f>
        <v>49.0604170358732</v>
      </c>
      <c r="Q137" s="17" t="n">
        <f aca="false">IF('Row Index'!Q23="","✗",IF(INDEX('RAW DATA'!$P:$P,'Row Index'!Q23)="",IF(INDEX('RAW DATA'!$AC:$AC,'Row Index'!Q23)="",INDEX('RAW DATA'!$L:$L,'Row Index'!Q23),INDEX('RAW DATA'!$AC:$AC,'Row Index'!Q23)),INDEX('RAW DATA'!$P:$P,'Row Index'!Q23)))</f>
        <v>51.3237940625964</v>
      </c>
      <c r="R137" s="17" t="n">
        <f aca="false">IF('Row Index'!R23="","✗",IF(INDEX('RAW DATA'!$P:$P,'Row Index'!R23)="",IF(INDEX('RAW DATA'!$AC:$AC,'Row Index'!R23)="",INDEX('RAW DATA'!$L:$L,'Row Index'!R23),INDEX('RAW DATA'!$AC:$AC,'Row Index'!R23)),INDEX('RAW DATA'!$P:$P,'Row Index'!R23)))</f>
        <v>49.6149792163996</v>
      </c>
      <c r="S137" s="17" t="n">
        <f aca="false">IF('Row Index'!S23="","✗",IF(INDEX('RAW DATA'!$P:$P,'Row Index'!S23)="",IF(INDEX('RAW DATA'!$AC:$AC,'Row Index'!S23)="",INDEX('RAW DATA'!$L:$L,'Row Index'!S23),INDEX('RAW DATA'!$AC:$AC,'Row Index'!S23)),INDEX('RAW DATA'!$P:$P,'Row Index'!S23)))</f>
        <v>51.5417731982587</v>
      </c>
      <c r="T137" s="17" t="n">
        <f aca="false">IF('Row Index'!T23="","✗",IF(INDEX('RAW DATA'!$P:$P,'Row Index'!T23)="",IF(INDEX('RAW DATA'!$AC:$AC,'Row Index'!T23)="",INDEX('RAW DATA'!$L:$L,'Row Index'!T23),INDEX('RAW DATA'!$AC:$AC,'Row Index'!T23)),INDEX('RAW DATA'!$P:$P,'Row Index'!T23)))</f>
        <v>51.3652188534598</v>
      </c>
      <c r="U137" s="17" t="n">
        <f aca="false">IF('Row Index'!U23="","✗",IF(INDEX('RAW DATA'!$P:$P,'Row Index'!U23)="",IF(INDEX('RAW DATA'!$AC:$AC,'Row Index'!U23)="",INDEX('RAW DATA'!$L:$L,'Row Index'!U23),INDEX('RAW DATA'!$AC:$AC,'Row Index'!U23)),INDEX('RAW DATA'!$P:$P,'Row Index'!U23)))</f>
        <v>52.5614055135042</v>
      </c>
      <c r="V137" s="18" t="n">
        <f aca="false">IF('Row Index'!V23="","✗",IF(INDEX('RAW DATA'!$P:$P,'Row Index'!V23)="",IF(INDEX('RAW DATA'!$AC:$AC,'Row Index'!V23)="",INDEX('RAW DATA'!$L:$L,'Row Index'!V23),INDEX('RAW DATA'!$AC:$AC,'Row Index'!V23)),INDEX('RAW DATA'!$P:$P,'Row Index'!V23)))</f>
        <v>52.1682217747663</v>
      </c>
      <c r="W137" s="17" t="n">
        <f aca="false">IF('Row Index'!W23="","✗",IF(INDEX('RAW DATA'!$P:$P,'Row Index'!W23)="",IF(INDEX('RAW DATA'!$AC:$AC,'Row Index'!W23)="",INDEX('RAW DATA'!$L:$L,'Row Index'!W23),INDEX('RAW DATA'!$AC:$AC,'Row Index'!W23)),INDEX('RAW DATA'!$P:$P,'Row Index'!W23)))</f>
        <v>47.5447231182302</v>
      </c>
      <c r="X137" s="17" t="n">
        <f aca="false">IF('Row Index'!X23="","✗",IF(INDEX('RAW DATA'!$P:$P,'Row Index'!X23)="",IF(INDEX('RAW DATA'!$AC:$AC,'Row Index'!X23)="",INDEX('RAW DATA'!$L:$L,'Row Index'!X23),INDEX('RAW DATA'!$AC:$AC,'Row Index'!X23)),INDEX('RAW DATA'!$P:$P,'Row Index'!X23)))</f>
        <v>52.6925658221762</v>
      </c>
      <c r="Y137" s="17" t="n">
        <f aca="false">IF('Row Index'!Y23="","✗",IF(INDEX('RAW DATA'!$P:$P,'Row Index'!Y23)="",IF(INDEX('RAW DATA'!$AC:$AC,'Row Index'!Y23)="",INDEX('RAW DATA'!$L:$L,'Row Index'!Y23),INDEX('RAW DATA'!$AC:$AC,'Row Index'!Y23)),INDEX('RAW DATA'!$P:$P,'Row Index'!Y23)))</f>
        <v>52.5289813051656</v>
      </c>
      <c r="Z137" s="18" t="n">
        <f aca="false">IF('Row Index'!Z23="","✗",IF(INDEX('RAW DATA'!$P:$P,'Row Index'!Z23)="",IF(INDEX('RAW DATA'!$AC:$AC,'Row Index'!Z23)="",INDEX('RAW DATA'!$L:$L,'Row Index'!Z23),INDEX('RAW DATA'!$AC:$AC,'Row Index'!Z23)),INDEX('RAW DATA'!$P:$P,'Row Index'!Z23)))</f>
        <v>49.2375546332768</v>
      </c>
      <c r="AA137" s="19" t="str">
        <f aca="false">IF('Row Index'!AA23="","⏳",IF(INDEX('RAW DATA'!$P:$P,'Row Index'!AA23)="",IF(INDEX('RAW DATA'!$AC:$AC,'Row Index'!AA23)="",INDEX('RAW DATA'!$L:$L,'Row Index'!AA23),INDEX('RAW DATA'!$AC:$AC,'Row Index'!AA23)),INDEX('RAW DATA'!$P:$P,'Row Index'!AA23)))</f>
        <v>⏳</v>
      </c>
      <c r="AB137" s="17" t="n">
        <f aca="false">IF('Row Index'!AB23="","✗",IF(INDEX('RAW DATA'!$P:$P,'Row Index'!AB23)="",IF(INDEX('RAW DATA'!$AC:$AC,'Row Index'!AB23)="",INDEX('RAW DATA'!$L:$L,'Row Index'!AB23),INDEX('RAW DATA'!$AC:$AC,'Row Index'!AB23)),INDEX('RAW DATA'!$P:$P,'Row Index'!AB23)))</f>
        <v>55.4124859362999</v>
      </c>
      <c r="AC137" s="29" t="n">
        <f aca="false">IF('Row Index'!AC23="","✗",IF(INDEX('RAW DATA'!$P:$P,'Row Index'!AC23)="",IF(INDEX('RAW DATA'!$AC:$AC,'Row Index'!AC23)="",INDEX('RAW DATA'!$L:$L,'Row Index'!AC23),INDEX('RAW DATA'!$AC:$AC,'Row Index'!AC23)),INDEX('RAW DATA'!$P:$P,'Row Index'!AC23)))</f>
        <v>51.7914775600657</v>
      </c>
      <c r="AD137" s="17" t="n">
        <f aca="false">IF('Row Index'!AD23="","✗",IF(INDEX('RAW DATA'!$P:$P,'Row Index'!AD23)="",IF(INDEX('RAW DATA'!$AC:$AC,'Row Index'!AD23)="",INDEX('RAW DATA'!$L:$L,'Row Index'!AD23),INDEX('RAW DATA'!$AC:$AC,'Row Index'!AD23)),INDEX('RAW DATA'!$P:$P,'Row Index'!AD23)))</f>
        <v>52.8691037600107</v>
      </c>
      <c r="AE137" s="29" t="n">
        <f aca="false">IF('Row Index'!AE23="","✗",IF(INDEX('RAW DATA'!$P:$P,'Row Index'!AE23)="",IF(INDEX('RAW DATA'!$AC:$AC,'Row Index'!AE23)="",INDEX('RAW DATA'!$L:$L,'Row Index'!AE23),INDEX('RAW DATA'!$AC:$AC,'Row Index'!AE23)),INDEX('RAW DATA'!$P:$P,'Row Index'!AE23)))</f>
        <v>56.6696563018065</v>
      </c>
      <c r="AF137" s="17" t="n">
        <f aca="false">IF('Row Index'!AF23="","✗",IF(INDEX('RAW DATA'!$P:$P,'Row Index'!AF23)="",IF(INDEX('RAW DATA'!$AC:$AC,'Row Index'!AF23)="",INDEX('RAW DATA'!$L:$L,'Row Index'!AF23),INDEX('RAW DATA'!$AC:$AC,'Row Index'!AF23)),INDEX('RAW DATA'!$P:$P,'Row Index'!AF23)))</f>
        <v>58.2979905374525</v>
      </c>
      <c r="AG137" s="17" t="n">
        <f aca="false">IF('Row Index'!AG23="","✗",IF(INDEX('RAW DATA'!$P:$P,'Row Index'!AG23)="",IF(INDEX('RAW DATA'!$AC:$AC,'Row Index'!AG23)="",INDEX('RAW DATA'!$L:$L,'Row Index'!AG23),INDEX('RAW DATA'!$AC:$AC,'Row Index'!AG23)),INDEX('RAW DATA'!$P:$P,'Row Index'!AG23)))</f>
        <v>56.2757482182697</v>
      </c>
      <c r="AH137" s="29" t="n">
        <f aca="false">IF('Row Index'!AH23="","✗",IF(INDEX('RAW DATA'!$P:$P,'Row Index'!AH23)="",IF(INDEX('RAW DATA'!$AC:$AC,'Row Index'!AH23)="",INDEX('RAW DATA'!$L:$L,'Row Index'!AH23),INDEX('RAW DATA'!$AC:$AC,'Row Index'!AH23)),INDEX('RAW DATA'!$P:$P,'Row Index'!AH23)))</f>
        <v>61.6673461522873</v>
      </c>
      <c r="AI137" s="17" t="n">
        <f aca="false">IF('Row Index'!AI23="","✗",IF(INDEX('RAW DATA'!$P:$P,'Row Index'!AI23)="",IF(INDEX('RAW DATA'!$AC:$AC,'Row Index'!AI23)="",INDEX('RAW DATA'!$L:$L,'Row Index'!AI23),INDEX('RAW DATA'!$AC:$AC,'Row Index'!AI23)),INDEX('RAW DATA'!$P:$P,'Row Index'!AI23)))</f>
        <v>63.2612356868424</v>
      </c>
      <c r="AJ137" s="17" t="n">
        <f aca="false">IF('Row Index'!AJ23="","✗",IF(INDEX('RAW DATA'!$P:$P,'Row Index'!AJ23)="",IF(INDEX('RAW DATA'!$AC:$AC,'Row Index'!AJ23)="",INDEX('RAW DATA'!$L:$L,'Row Index'!AJ23),INDEX('RAW DATA'!$AC:$AC,'Row Index'!AJ23)),INDEX('RAW DATA'!$P:$P,'Row Index'!AJ23)))</f>
        <v>62.7791743985574</v>
      </c>
      <c r="AK137" s="17" t="n">
        <f aca="false">IF('Row Index'!AK23="","✗",IF(INDEX('RAW DATA'!$P:$P,'Row Index'!AK23)="",IF(INDEX('RAW DATA'!$AC:$AC,'Row Index'!AK23)="",INDEX('RAW DATA'!$L:$L,'Row Index'!AK23),INDEX('RAW DATA'!$AC:$AC,'Row Index'!AK23)),INDEX('RAW DATA'!$P:$P,'Row Index'!AK23)))</f>
        <v>64.0849543726231</v>
      </c>
      <c r="AL137" s="36" t="str">
        <f aca="false">IF('Row Index'!AL23="","✗",IF(INDEX('RAW DATA'!$P:$P,'Row Index'!AL23)="",IF(INDEX('RAW DATA'!$AC:$AC,'Row Index'!AL23)="",INDEX('RAW DATA'!$L:$L,'Row Index'!AL23),INDEX('RAW DATA'!$AC:$AC,'Row Index'!AL23)),INDEX('RAW DATA'!$P:$P,'Row Index'!AL23)))</f>
        <v>◐⌧</v>
      </c>
      <c r="AM137" s="17" t="n">
        <f aca="false">IF('Row Index'!AM23="","✗",IF(INDEX('RAW DATA'!$P:$P,'Row Index'!AM23)="",IF(INDEX('RAW DATA'!$AC:$AC,'Row Index'!AM23)="",INDEX('RAW DATA'!$L:$L,'Row Index'!AM23),INDEX('RAW DATA'!$AC:$AC,'Row Index'!AM23)),INDEX('RAW DATA'!$P:$P,'Row Index'!AM23)))</f>
        <v>66.2571134699327</v>
      </c>
      <c r="AN137" s="36" t="str">
        <f aca="false">IF('Row Index'!AN23="","✗",IF(INDEX('RAW DATA'!$P:$P,'Row Index'!AN23)="",IF(INDEX('RAW DATA'!$AC:$AC,'Row Index'!AN23)="",INDEX('RAW DATA'!$L:$L,'Row Index'!AN23),INDEX('RAW DATA'!$AC:$AC,'Row Index'!AN23)),INDEX('RAW DATA'!$P:$P,'Row Index'!AN23)))</f>
        <v>◐⌧</v>
      </c>
      <c r="AO137" s="17" t="n">
        <f aca="false">IF('Row Index'!AO23="","✗",IF(INDEX('RAW DATA'!$P:$P,'Row Index'!AO23)="",IF(INDEX('RAW DATA'!$AC:$AC,'Row Index'!AO23)="",INDEX('RAW DATA'!$L:$L,'Row Index'!AO23),INDEX('RAW DATA'!$AC:$AC,'Row Index'!AO23)),INDEX('RAW DATA'!$P:$P,'Row Index'!AO23)))</f>
        <v>66.778345221648</v>
      </c>
      <c r="AP137" s="17" t="n">
        <f aca="false">IF('Row Index'!AP23="","✗",IF(INDEX('RAW DATA'!$P:$P,'Row Index'!AP23)="",IF(INDEX('RAW DATA'!$AC:$AC,'Row Index'!AP23)="",INDEX('RAW DATA'!$L:$L,'Row Index'!AP23),INDEX('RAW DATA'!$AC:$AC,'Row Index'!AP23)),INDEX('RAW DATA'!$P:$P,'Row Index'!AP23)))</f>
        <v>67.9436810924893</v>
      </c>
      <c r="AQ137" s="17" t="n">
        <f aca="false">IF('Row Index'!AQ23="","✗",IF(INDEX('RAW DATA'!$P:$P,'Row Index'!AQ23)="",IF(INDEX('RAW DATA'!$AC:$AC,'Row Index'!AQ23)="",INDEX('RAW DATA'!$L:$L,'Row Index'!AQ23),INDEX('RAW DATA'!$AC:$AC,'Row Index'!AQ23)),INDEX('RAW DATA'!$P:$P,'Row Index'!AQ23)))</f>
        <v>68.0848988635131</v>
      </c>
    </row>
    <row r="138" customFormat="false" ht="15" hidden="false" customHeight="false" outlineLevel="0" collapsed="false">
      <c r="A138" s="15" t="s">
        <v>219</v>
      </c>
      <c r="B138" s="16" t="s">
        <v>153</v>
      </c>
      <c r="C138" s="29" t="n">
        <f aca="false">IF('Row Index'!C24="","✗",IF(INDEX('RAW DATA'!$P:$P,'Row Index'!C24)="",IF(INDEX('RAW DATA'!$AC:$AC,'Row Index'!C24)="",INDEX('RAW DATA'!$L:$L,'Row Index'!C24),INDEX('RAW DATA'!$AC:$AC,'Row Index'!C24)),INDEX('RAW DATA'!$P:$P,'Row Index'!C24)))</f>
        <v>49.6936297793474</v>
      </c>
      <c r="D138" s="17" t="n">
        <f aca="false">IF('Row Index'!D24="","✗",IF(INDEX('RAW DATA'!$P:$P,'Row Index'!D24)="",IF(INDEX('RAW DATA'!$AC:$AC,'Row Index'!D24)="",INDEX('RAW DATA'!$L:$L,'Row Index'!D24),INDEX('RAW DATA'!$AC:$AC,'Row Index'!D24)),INDEX('RAW DATA'!$P:$P,'Row Index'!D24)))</f>
        <v>48.9719736407901</v>
      </c>
      <c r="E138" s="29" t="n">
        <f aca="false">IF('Row Index'!E24="","✗",IF(INDEX('RAW DATA'!$P:$P,'Row Index'!E24)="",IF(INDEX('RAW DATA'!$AC:$AC,'Row Index'!E24)="",INDEX('RAW DATA'!$L:$L,'Row Index'!E24),INDEX('RAW DATA'!$AC:$AC,'Row Index'!E24)),INDEX('RAW DATA'!$P:$P,'Row Index'!E24)))</f>
        <v>51.6934378834818</v>
      </c>
      <c r="F138" s="17" t="n">
        <f aca="false">IF('Row Index'!F24="","✗",IF(INDEX('RAW DATA'!$P:$P,'Row Index'!F24)="",IF(INDEX('RAW DATA'!$AC:$AC,'Row Index'!F24)="",INDEX('RAW DATA'!$L:$L,'Row Index'!F24),INDEX('RAW DATA'!$AC:$AC,'Row Index'!F24)),INDEX('RAW DATA'!$P:$P,'Row Index'!F24)))</f>
        <v>45.4123592278758</v>
      </c>
      <c r="G138" s="26" t="str">
        <f aca="false">IF('Row Index'!G24="","✗",IF(INDEX('RAW DATA'!$P:$P,'Row Index'!G24)="",IF(INDEX('RAW DATA'!$AC:$AC,'Row Index'!G24)="",INDEX('RAW DATA'!$L:$L,'Row Index'!G24),INDEX('RAW DATA'!$AC:$AC,'Row Index'!G24)),INDEX('RAW DATA'!$P:$P,'Row Index'!G24)))</f>
        <v>✗</v>
      </c>
      <c r="H138" s="17" t="n">
        <f aca="false">IF('Row Index'!H24="","✗",IF(INDEX('RAW DATA'!$P:$P,'Row Index'!H24)="",IF(INDEX('RAW DATA'!$AC:$AC,'Row Index'!H24)="",INDEX('RAW DATA'!$L:$L,'Row Index'!H24),INDEX('RAW DATA'!$AC:$AC,'Row Index'!H24)),INDEX('RAW DATA'!$P:$P,'Row Index'!H24)))</f>
        <v>50.3772055488896</v>
      </c>
      <c r="I138" s="36" t="str">
        <f aca="false">IF('Row Index'!I24="","✗",IF(INDEX('RAW DATA'!$P:$P,'Row Index'!I24)="",IF(INDEX('RAW DATA'!$AC:$AC,'Row Index'!I24)="",INDEX('RAW DATA'!$L:$L,'Row Index'!I24),INDEX('RAW DATA'!$AC:$AC,'Row Index'!I24)),INDEX('RAW DATA'!$P:$P,'Row Index'!I24)))</f>
        <v>◐⌧</v>
      </c>
      <c r="J138" s="36" t="str">
        <f aca="false">IF('Row Index'!J24="","✗",IF(INDEX('RAW DATA'!$P:$P,'Row Index'!J24)="",IF(INDEX('RAW DATA'!$AC:$AC,'Row Index'!J24)="",INDEX('RAW DATA'!$L:$L,'Row Index'!J24),INDEX('RAW DATA'!$AC:$AC,'Row Index'!J24)),INDEX('RAW DATA'!$P:$P,'Row Index'!J24)))</f>
        <v>◐⌧</v>
      </c>
      <c r="K138" s="17" t="n">
        <f aca="false">IF('Row Index'!K24="","✗",IF(INDEX('RAW DATA'!$P:$P,'Row Index'!K24)="",IF(INDEX('RAW DATA'!$AC:$AC,'Row Index'!K24)="",INDEX('RAW DATA'!$L:$L,'Row Index'!K24),INDEX('RAW DATA'!$AC:$AC,'Row Index'!K24)),INDEX('RAW DATA'!$P:$P,'Row Index'!K24)))</f>
        <v>55.5111699085783</v>
      </c>
      <c r="L138" s="17" t="n">
        <f aca="false">IF('Row Index'!L24="","✗",IF(INDEX('RAW DATA'!$P:$P,'Row Index'!L24)="",IF(INDEX('RAW DATA'!$AC:$AC,'Row Index'!L24)="",INDEX('RAW DATA'!$L:$L,'Row Index'!L24),INDEX('RAW DATA'!$AC:$AC,'Row Index'!L24)),INDEX('RAW DATA'!$P:$P,'Row Index'!L24)))</f>
        <v>47.5831836209185</v>
      </c>
      <c r="M138" s="17" t="n">
        <f aca="false">IF('Row Index'!M24="","✗",IF(INDEX('RAW DATA'!$P:$P,'Row Index'!M24)="",IF(INDEX('RAW DATA'!$AC:$AC,'Row Index'!M24)="",INDEX('RAW DATA'!$L:$L,'Row Index'!M24),INDEX('RAW DATA'!$AC:$AC,'Row Index'!M24)),INDEX('RAW DATA'!$P:$P,'Row Index'!M24)))</f>
        <v>52.8939237264794</v>
      </c>
      <c r="N138" s="17" t="n">
        <f aca="false">IF('Row Index'!N24="","✗",IF(INDEX('RAW DATA'!$P:$P,'Row Index'!N24)="",IF(INDEX('RAW DATA'!$AC:$AC,'Row Index'!N24)="",INDEX('RAW DATA'!$L:$L,'Row Index'!N24),INDEX('RAW DATA'!$AC:$AC,'Row Index'!N24)),INDEX('RAW DATA'!$P:$P,'Row Index'!N24)))</f>
        <v>51.8282868295817</v>
      </c>
      <c r="O138" s="17" t="n">
        <f aca="false">IF('Row Index'!O24="","✗",IF(INDEX('RAW DATA'!$P:$P,'Row Index'!O24)="",IF(INDEX('RAW DATA'!$AC:$AC,'Row Index'!O24)="",INDEX('RAW DATA'!$L:$L,'Row Index'!O24),INDEX('RAW DATA'!$AC:$AC,'Row Index'!O24)),INDEX('RAW DATA'!$P:$P,'Row Index'!O24)))</f>
        <v>50.6042380860349</v>
      </c>
      <c r="P138" s="17" t="n">
        <f aca="false">IF('Row Index'!P24="","✗",IF(INDEX('RAW DATA'!$P:$P,'Row Index'!P24)="",IF(INDEX('RAW DATA'!$AC:$AC,'Row Index'!P24)="",INDEX('RAW DATA'!$L:$L,'Row Index'!P24),INDEX('RAW DATA'!$AC:$AC,'Row Index'!P24)),INDEX('RAW DATA'!$P:$P,'Row Index'!P24)))</f>
        <v>52.1009576876038</v>
      </c>
      <c r="Q138" s="17" t="n">
        <f aca="false">IF('Row Index'!Q24="","✗",IF(INDEX('RAW DATA'!$P:$P,'Row Index'!Q24)="",IF(INDEX('RAW DATA'!$AC:$AC,'Row Index'!Q24)="",INDEX('RAW DATA'!$L:$L,'Row Index'!Q24),INDEX('RAW DATA'!$AC:$AC,'Row Index'!Q24)),INDEX('RAW DATA'!$P:$P,'Row Index'!Q24)))</f>
        <v>50.7291596096622</v>
      </c>
      <c r="R138" s="17" t="n">
        <f aca="false">IF('Row Index'!R24="","✗",IF(INDEX('RAW DATA'!$P:$P,'Row Index'!R24)="",IF(INDEX('RAW DATA'!$AC:$AC,'Row Index'!R24)="",INDEX('RAW DATA'!$L:$L,'Row Index'!R24),INDEX('RAW DATA'!$AC:$AC,'Row Index'!R24)),INDEX('RAW DATA'!$P:$P,'Row Index'!R24)))</f>
        <v>50.8514820585266</v>
      </c>
      <c r="S138" s="29" t="n">
        <f aca="false">IF('Row Index'!S24="","✗",IF(INDEX('RAW DATA'!$P:$P,'Row Index'!S24)="",IF(INDEX('RAW DATA'!$AC:$AC,'Row Index'!S24)="",INDEX('RAW DATA'!$L:$L,'Row Index'!S24),INDEX('RAW DATA'!$AC:$AC,'Row Index'!S24)),INDEX('RAW DATA'!$P:$P,'Row Index'!S24)))</f>
        <v>47.9317238797082</v>
      </c>
      <c r="T138" s="29" t="n">
        <f aca="false">IF('Row Index'!T24="","✗",IF(INDEX('RAW DATA'!$P:$P,'Row Index'!T24)="",IF(INDEX('RAW DATA'!$AC:$AC,'Row Index'!T24)="",INDEX('RAW DATA'!$L:$L,'Row Index'!T24),INDEX('RAW DATA'!$AC:$AC,'Row Index'!T24)),INDEX('RAW DATA'!$P:$P,'Row Index'!T24)))</f>
        <v>48.8177746833594</v>
      </c>
      <c r="U138" s="17" t="n">
        <f aca="false">IF('Row Index'!U24="","✗",IF(INDEX('RAW DATA'!$P:$P,'Row Index'!U24)="",IF(INDEX('RAW DATA'!$AC:$AC,'Row Index'!U24)="",INDEX('RAW DATA'!$L:$L,'Row Index'!U24),INDEX('RAW DATA'!$AC:$AC,'Row Index'!U24)),INDEX('RAW DATA'!$P:$P,'Row Index'!U24)))</f>
        <v>48.9262945588287</v>
      </c>
      <c r="V138" s="18" t="n">
        <f aca="false">IF('Row Index'!V24="","✗",IF(INDEX('RAW DATA'!$P:$P,'Row Index'!V24)="",IF(INDEX('RAW DATA'!$AC:$AC,'Row Index'!V24)="",INDEX('RAW DATA'!$L:$L,'Row Index'!V24),INDEX('RAW DATA'!$AC:$AC,'Row Index'!V24)),INDEX('RAW DATA'!$P:$P,'Row Index'!V24)))</f>
        <v>46.5969880507526</v>
      </c>
      <c r="W138" s="29" t="n">
        <f aca="false">IF('Row Index'!W24="","✗",IF(INDEX('RAW DATA'!$P:$P,'Row Index'!W24)="",IF(INDEX('RAW DATA'!$AC:$AC,'Row Index'!W24)="",INDEX('RAW DATA'!$L:$L,'Row Index'!W24),INDEX('RAW DATA'!$AC:$AC,'Row Index'!W24)),INDEX('RAW DATA'!$P:$P,'Row Index'!W24)))</f>
        <v>39.6075403822994</v>
      </c>
      <c r="X138" s="29" t="n">
        <f aca="false">IF('Row Index'!X24="","✗",IF(INDEX('RAW DATA'!$P:$P,'Row Index'!X24)="",IF(INDEX('RAW DATA'!$AC:$AC,'Row Index'!X24)="",INDEX('RAW DATA'!$L:$L,'Row Index'!X24),INDEX('RAW DATA'!$AC:$AC,'Row Index'!X24)),INDEX('RAW DATA'!$P:$P,'Row Index'!X24)))</f>
        <v>47.0688666039084</v>
      </c>
      <c r="Y138" s="17" t="n">
        <f aca="false">IF('Row Index'!Y24="","✗",IF(INDEX('RAW DATA'!$P:$P,'Row Index'!Y24)="",IF(INDEX('RAW DATA'!$AC:$AC,'Row Index'!Y24)="",INDEX('RAW DATA'!$L:$L,'Row Index'!Y24),INDEX('RAW DATA'!$AC:$AC,'Row Index'!Y24)),INDEX('RAW DATA'!$P:$P,'Row Index'!Y24)))</f>
        <v>47.2902440294335</v>
      </c>
      <c r="Z138" s="18" t="n">
        <f aca="false">IF('Row Index'!Z24="","✗",IF(INDEX('RAW DATA'!$P:$P,'Row Index'!Z24)="",IF(INDEX('RAW DATA'!$AC:$AC,'Row Index'!Z24)="",INDEX('RAW DATA'!$L:$L,'Row Index'!Z24),INDEX('RAW DATA'!$AC:$AC,'Row Index'!Z24)),INDEX('RAW DATA'!$P:$P,'Row Index'!Z24)))</f>
        <v>43.8237072948352</v>
      </c>
      <c r="AA138" s="19" t="str">
        <f aca="false">IF('Row Index'!AA24="","⏳",IF(INDEX('RAW DATA'!$P:$P,'Row Index'!AA24)="",IF(INDEX('RAW DATA'!$AC:$AC,'Row Index'!AA24)="",INDEX('RAW DATA'!$L:$L,'Row Index'!AA24),INDEX('RAW DATA'!$AC:$AC,'Row Index'!AA24)),INDEX('RAW DATA'!$P:$P,'Row Index'!AA24)))</f>
        <v>⏳</v>
      </c>
      <c r="AB138" s="17" t="n">
        <f aca="false">IF('Row Index'!AB24="","✗",IF(INDEX('RAW DATA'!$P:$P,'Row Index'!AB24)="",IF(INDEX('RAW DATA'!$AC:$AC,'Row Index'!AB24)="",INDEX('RAW DATA'!$L:$L,'Row Index'!AB24),INDEX('RAW DATA'!$AC:$AC,'Row Index'!AB24)),INDEX('RAW DATA'!$P:$P,'Row Index'!AB24)))</f>
        <v>46.2140028522565</v>
      </c>
      <c r="AC138" s="17" t="n">
        <f aca="false">IF('Row Index'!AC24="","✗",IF(INDEX('RAW DATA'!$P:$P,'Row Index'!AC24)="",IF(INDEX('RAW DATA'!$AC:$AC,'Row Index'!AC24)="",INDEX('RAW DATA'!$L:$L,'Row Index'!AC24),INDEX('RAW DATA'!$AC:$AC,'Row Index'!AC24)),INDEX('RAW DATA'!$P:$P,'Row Index'!AC24)))</f>
        <v>44.8469055687354</v>
      </c>
      <c r="AD138" s="29" t="n">
        <f aca="false">IF('Row Index'!AD24="","✗",IF(INDEX('RAW DATA'!$P:$P,'Row Index'!AD24)="",IF(INDEX('RAW DATA'!$AC:$AC,'Row Index'!AD24)="",INDEX('RAW DATA'!$L:$L,'Row Index'!AD24),INDEX('RAW DATA'!$AC:$AC,'Row Index'!AD24)),INDEX('RAW DATA'!$P:$P,'Row Index'!AD24)))</f>
        <v>47.7363003599344</v>
      </c>
      <c r="AE138" s="29" t="n">
        <f aca="false">IF('Row Index'!AE24="","✗",IF(INDEX('RAW DATA'!$P:$P,'Row Index'!AE24)="",IF(INDEX('RAW DATA'!$AC:$AC,'Row Index'!AE24)="",INDEX('RAW DATA'!$L:$L,'Row Index'!AE24),INDEX('RAW DATA'!$AC:$AC,'Row Index'!AE24)),INDEX('RAW DATA'!$P:$P,'Row Index'!AE24)))</f>
        <v>47.9336008507782</v>
      </c>
      <c r="AF138" s="17" t="n">
        <f aca="false">IF('Row Index'!AF24="","✗",IF(INDEX('RAW DATA'!$P:$P,'Row Index'!AF24)="",IF(INDEX('RAW DATA'!$AC:$AC,'Row Index'!AF24)="",INDEX('RAW DATA'!$L:$L,'Row Index'!AF24),INDEX('RAW DATA'!$AC:$AC,'Row Index'!AF24)),INDEX('RAW DATA'!$P:$P,'Row Index'!AF24)))</f>
        <v>46.3025128364787</v>
      </c>
      <c r="AG138" s="17" t="n">
        <f aca="false">IF('Row Index'!AG24="","✗",IF(INDEX('RAW DATA'!$P:$P,'Row Index'!AG24)="",IF(INDEX('RAW DATA'!$AC:$AC,'Row Index'!AG24)="",INDEX('RAW DATA'!$L:$L,'Row Index'!AG24),INDEX('RAW DATA'!$AC:$AC,'Row Index'!AG24)),INDEX('RAW DATA'!$P:$P,'Row Index'!AG24)))</f>
        <v>44.8140449881122</v>
      </c>
      <c r="AH138" s="17" t="n">
        <f aca="false">IF('Row Index'!AH24="","✗",IF(INDEX('RAW DATA'!$P:$P,'Row Index'!AH24)="",IF(INDEX('RAW DATA'!$AC:$AC,'Row Index'!AH24)="",INDEX('RAW DATA'!$L:$L,'Row Index'!AH24),INDEX('RAW DATA'!$AC:$AC,'Row Index'!AH24)),INDEX('RAW DATA'!$P:$P,'Row Index'!AH24)))</f>
        <v>45.4867869626978</v>
      </c>
      <c r="AI138" s="17" t="n">
        <f aca="false">IF('Row Index'!AI24="","✗",IF(INDEX('RAW DATA'!$P:$P,'Row Index'!AI24)="",IF(INDEX('RAW DATA'!$AC:$AC,'Row Index'!AI24)="",INDEX('RAW DATA'!$L:$L,'Row Index'!AI24),INDEX('RAW DATA'!$AC:$AC,'Row Index'!AI24)),INDEX('RAW DATA'!$P:$P,'Row Index'!AI24)))</f>
        <v>46.5202131666611</v>
      </c>
      <c r="AJ138" s="17" t="n">
        <f aca="false">IF('Row Index'!AJ24="","✗",IF(INDEX('RAW DATA'!$P:$P,'Row Index'!AJ24)="",IF(INDEX('RAW DATA'!$AC:$AC,'Row Index'!AJ24)="",INDEX('RAW DATA'!$L:$L,'Row Index'!AJ24),INDEX('RAW DATA'!$AC:$AC,'Row Index'!AJ24)),INDEX('RAW DATA'!$P:$P,'Row Index'!AJ24)))</f>
        <v>49.2190942142676</v>
      </c>
      <c r="AK138" s="17" t="n">
        <f aca="false">IF('Row Index'!AK24="","✗",IF(INDEX('RAW DATA'!$P:$P,'Row Index'!AK24)="",IF(INDEX('RAW DATA'!$AC:$AC,'Row Index'!AK24)="",INDEX('RAW DATA'!$L:$L,'Row Index'!AK24),INDEX('RAW DATA'!$AC:$AC,'Row Index'!AK24)),INDEX('RAW DATA'!$P:$P,'Row Index'!AK24)))</f>
        <v>57.5395439747266</v>
      </c>
      <c r="AL138" s="17" t="n">
        <f aca="false">IF('Row Index'!AL24="","✗",IF(INDEX('RAW DATA'!$P:$P,'Row Index'!AL24)="",IF(INDEX('RAW DATA'!$AC:$AC,'Row Index'!AL24)="",INDEX('RAW DATA'!$L:$L,'Row Index'!AL24),INDEX('RAW DATA'!$AC:$AC,'Row Index'!AL24)),INDEX('RAW DATA'!$P:$P,'Row Index'!AL24)))</f>
        <v>61.9418830817338</v>
      </c>
      <c r="AM138" s="17" t="n">
        <f aca="false">IF('Row Index'!AM24="","✗",IF(INDEX('RAW DATA'!$P:$P,'Row Index'!AM24)="",IF(INDEX('RAW DATA'!$AC:$AC,'Row Index'!AM24)="",INDEX('RAW DATA'!$L:$L,'Row Index'!AM24),INDEX('RAW DATA'!$AC:$AC,'Row Index'!AM24)),INDEX('RAW DATA'!$P:$P,'Row Index'!AM24)))</f>
        <v>61.9794239620793</v>
      </c>
      <c r="AN138" s="29" t="n">
        <f aca="false">IF('Row Index'!AN24="","✗",IF(INDEX('RAW DATA'!$P:$P,'Row Index'!AN24)="",IF(INDEX('RAW DATA'!$AC:$AC,'Row Index'!AN24)="",INDEX('RAW DATA'!$L:$L,'Row Index'!AN24),INDEX('RAW DATA'!$AC:$AC,'Row Index'!AN24)),INDEX('RAW DATA'!$P:$P,'Row Index'!AN24)))</f>
        <v>64.3971449127435</v>
      </c>
      <c r="AO138" s="17" t="n">
        <f aca="false">IF('Row Index'!AO24="","✗",IF(INDEX('RAW DATA'!$P:$P,'Row Index'!AO24)="",IF(INDEX('RAW DATA'!$AC:$AC,'Row Index'!AO24)="",INDEX('RAW DATA'!$L:$L,'Row Index'!AO24),INDEX('RAW DATA'!$AC:$AC,'Row Index'!AO24)),INDEX('RAW DATA'!$P:$P,'Row Index'!AO24)))</f>
        <v>66.0101252937173</v>
      </c>
      <c r="AP138" s="17" t="n">
        <f aca="false">IF('Row Index'!AP24="","✗",IF(INDEX('RAW DATA'!$P:$P,'Row Index'!AP24)="",IF(INDEX('RAW DATA'!$AC:$AC,'Row Index'!AP24)="",INDEX('RAW DATA'!$L:$L,'Row Index'!AP24),INDEX('RAW DATA'!$AC:$AC,'Row Index'!AP24)),INDEX('RAW DATA'!$P:$P,'Row Index'!AP24)))</f>
        <v>66.2271162237205</v>
      </c>
      <c r="AQ138" s="17" t="n">
        <f aca="false">IF('Row Index'!AQ24="","✗",IF(INDEX('RAW DATA'!$P:$P,'Row Index'!AQ24)="",IF(INDEX('RAW DATA'!$AC:$AC,'Row Index'!AQ24)="",INDEX('RAW DATA'!$L:$L,'Row Index'!AQ24),INDEX('RAW DATA'!$AC:$AC,'Row Index'!AQ24)),INDEX('RAW DATA'!$P:$P,'Row Index'!AQ24)))</f>
        <v>67.6832972014578</v>
      </c>
    </row>
    <row r="139" customFormat="false" ht="15" hidden="false" customHeight="false" outlineLevel="0" collapsed="false">
      <c r="A139" s="15" t="s">
        <v>222</v>
      </c>
      <c r="B139" s="16" t="s">
        <v>153</v>
      </c>
      <c r="C139" s="17" t="n">
        <f aca="false">IF('Row Index'!C25="","✗",IF(INDEX('RAW DATA'!$P:$P,'Row Index'!C25)="",IF(INDEX('RAW DATA'!$AC:$AC,'Row Index'!C25)="",INDEX('RAW DATA'!$L:$L,'Row Index'!C25),INDEX('RAW DATA'!$AC:$AC,'Row Index'!C25)),INDEX('RAW DATA'!$P:$P,'Row Index'!C25)))</f>
        <v>48.1746764418603</v>
      </c>
      <c r="D139" s="17" t="n">
        <f aca="false">IF('Row Index'!D25="","✗",IF(INDEX('RAW DATA'!$P:$P,'Row Index'!D25)="",IF(INDEX('RAW DATA'!$AC:$AC,'Row Index'!D25)="",INDEX('RAW DATA'!$L:$L,'Row Index'!D25),INDEX('RAW DATA'!$AC:$AC,'Row Index'!D25)),INDEX('RAW DATA'!$P:$P,'Row Index'!D25)))</f>
        <v>44.5343966453245</v>
      </c>
      <c r="E139" s="29" t="n">
        <f aca="false">IF('Row Index'!E25="","✗",IF(INDEX('RAW DATA'!$P:$P,'Row Index'!E25)="",IF(INDEX('RAW DATA'!$AC:$AC,'Row Index'!E25)="",INDEX('RAW DATA'!$L:$L,'Row Index'!E25),INDEX('RAW DATA'!$AC:$AC,'Row Index'!E25)),INDEX('RAW DATA'!$P:$P,'Row Index'!E25)))</f>
        <v>52.9853450408684</v>
      </c>
      <c r="F139" s="17" t="n">
        <f aca="false">IF('Row Index'!F25="","✗",IF(INDEX('RAW DATA'!$P:$P,'Row Index'!F25)="",IF(INDEX('RAW DATA'!$AC:$AC,'Row Index'!F25)="",INDEX('RAW DATA'!$L:$L,'Row Index'!F25),INDEX('RAW DATA'!$AC:$AC,'Row Index'!F25)),INDEX('RAW DATA'!$P:$P,'Row Index'!F25)))</f>
        <v>45.7315611623306</v>
      </c>
      <c r="G139" s="18" t="n">
        <f aca="false">IF('Row Index'!G25="","✗",IF(INDEX('RAW DATA'!$P:$P,'Row Index'!G25)="",IF(INDEX('RAW DATA'!$AC:$AC,'Row Index'!G25)="",INDEX('RAW DATA'!$L:$L,'Row Index'!G25),INDEX('RAW DATA'!$AC:$AC,'Row Index'!G25)),INDEX('RAW DATA'!$P:$P,'Row Index'!G25)))</f>
        <v>53.4455480493525</v>
      </c>
      <c r="H139" s="17" t="n">
        <f aca="false">IF('Row Index'!H25="","✗",IF(INDEX('RAW DATA'!$P:$P,'Row Index'!H25)="",IF(INDEX('RAW DATA'!$AC:$AC,'Row Index'!H25)="",INDEX('RAW DATA'!$L:$L,'Row Index'!H25),INDEX('RAW DATA'!$AC:$AC,'Row Index'!H25)),INDEX('RAW DATA'!$P:$P,'Row Index'!H25)))</f>
        <v>48.1028619371019</v>
      </c>
      <c r="I139" s="36" t="str">
        <f aca="false">IF('Row Index'!I25="","✗",IF(INDEX('RAW DATA'!$P:$P,'Row Index'!I25)="",IF(INDEX('RAW DATA'!$AC:$AC,'Row Index'!I25)="",INDEX('RAW DATA'!$L:$L,'Row Index'!I25),INDEX('RAW DATA'!$AC:$AC,'Row Index'!I25)),INDEX('RAW DATA'!$P:$P,'Row Index'!I25)))</f>
        <v>◐⌧</v>
      </c>
      <c r="J139" s="17" t="n">
        <f aca="false">IF('Row Index'!J25="","✗",IF(INDEX('RAW DATA'!$P:$P,'Row Index'!J25)="",IF(INDEX('RAW DATA'!$AC:$AC,'Row Index'!J25)="",INDEX('RAW DATA'!$L:$L,'Row Index'!J25),INDEX('RAW DATA'!$AC:$AC,'Row Index'!J25)),INDEX('RAW DATA'!$P:$P,'Row Index'!J25)))</f>
        <v>48.4061115804481</v>
      </c>
      <c r="K139" s="29" t="n">
        <f aca="false">IF('Row Index'!K25="","✗",IF(INDEX('RAW DATA'!$P:$P,'Row Index'!K25)="",IF(INDEX('RAW DATA'!$AC:$AC,'Row Index'!K25)="",INDEX('RAW DATA'!$L:$L,'Row Index'!K25),INDEX('RAW DATA'!$AC:$AC,'Row Index'!K25)),INDEX('RAW DATA'!$P:$P,'Row Index'!K25)))</f>
        <v>53.9394597008315</v>
      </c>
      <c r="L139" s="17" t="n">
        <f aca="false">IF('Row Index'!L25="","✗",IF(INDEX('RAW DATA'!$P:$P,'Row Index'!L25)="",IF(INDEX('RAW DATA'!$AC:$AC,'Row Index'!L25)="",INDEX('RAW DATA'!$L:$L,'Row Index'!L25),INDEX('RAW DATA'!$AC:$AC,'Row Index'!L25)),INDEX('RAW DATA'!$P:$P,'Row Index'!L25)))</f>
        <v>48.4749281414633</v>
      </c>
      <c r="M139" s="29" t="n">
        <f aca="false">IF('Row Index'!M25="","✗",IF(INDEX('RAW DATA'!$P:$P,'Row Index'!M25)="",IF(INDEX('RAW DATA'!$AC:$AC,'Row Index'!M25)="",INDEX('RAW DATA'!$L:$L,'Row Index'!M25),INDEX('RAW DATA'!$AC:$AC,'Row Index'!M25)),INDEX('RAW DATA'!$P:$P,'Row Index'!M25)))</f>
        <v>52.8346773046262</v>
      </c>
      <c r="N139" s="17" t="n">
        <f aca="false">IF('Row Index'!N25="","✗",IF(INDEX('RAW DATA'!$P:$P,'Row Index'!N25)="",IF(INDEX('RAW DATA'!$AC:$AC,'Row Index'!N25)="",INDEX('RAW DATA'!$L:$L,'Row Index'!N25),INDEX('RAW DATA'!$AC:$AC,'Row Index'!N25)),INDEX('RAW DATA'!$P:$P,'Row Index'!N25)))</f>
        <v>51.5461399570895</v>
      </c>
      <c r="O139" s="17" t="n">
        <f aca="false">IF('Row Index'!O25="","✗",IF(INDEX('RAW DATA'!$P:$P,'Row Index'!O25)="",IF(INDEX('RAW DATA'!$AC:$AC,'Row Index'!O25)="",INDEX('RAW DATA'!$L:$L,'Row Index'!O25),INDEX('RAW DATA'!$AC:$AC,'Row Index'!O25)),INDEX('RAW DATA'!$P:$P,'Row Index'!O25)))</f>
        <v>49.5449980873301</v>
      </c>
      <c r="P139" s="17" t="n">
        <f aca="false">IF('Row Index'!P25="","✗",IF(INDEX('RAW DATA'!$P:$P,'Row Index'!P25)="",IF(INDEX('RAW DATA'!$AC:$AC,'Row Index'!P25)="",INDEX('RAW DATA'!$L:$L,'Row Index'!P25),INDEX('RAW DATA'!$AC:$AC,'Row Index'!P25)),INDEX('RAW DATA'!$P:$P,'Row Index'!P25)))</f>
        <v>50.5111286168233</v>
      </c>
      <c r="Q139" s="17" t="n">
        <f aca="false">IF('Row Index'!Q25="","✗",IF(INDEX('RAW DATA'!$P:$P,'Row Index'!Q25)="",IF(INDEX('RAW DATA'!$AC:$AC,'Row Index'!Q25)="",INDEX('RAW DATA'!$L:$L,'Row Index'!Q25),INDEX('RAW DATA'!$AC:$AC,'Row Index'!Q25)),INDEX('RAW DATA'!$P:$P,'Row Index'!Q25)))</f>
        <v>49.3173709714743</v>
      </c>
      <c r="R139" s="17" t="n">
        <f aca="false">IF('Row Index'!R25="","✗",IF(INDEX('RAW DATA'!$P:$P,'Row Index'!R25)="",IF(INDEX('RAW DATA'!$AC:$AC,'Row Index'!R25)="",INDEX('RAW DATA'!$L:$L,'Row Index'!R25),INDEX('RAW DATA'!$AC:$AC,'Row Index'!R25)),INDEX('RAW DATA'!$P:$P,'Row Index'!R25)))</f>
        <v>50.352394659573</v>
      </c>
      <c r="S139" s="17" t="n">
        <f aca="false">IF('Row Index'!S25="","✗",IF(INDEX('RAW DATA'!$P:$P,'Row Index'!S25)="",IF(INDEX('RAW DATA'!$AC:$AC,'Row Index'!S25)="",INDEX('RAW DATA'!$L:$L,'Row Index'!S25),INDEX('RAW DATA'!$AC:$AC,'Row Index'!S25)),INDEX('RAW DATA'!$P:$P,'Row Index'!S25)))</f>
        <v>47.2227411464065</v>
      </c>
      <c r="T139" s="17" t="n">
        <f aca="false">IF('Row Index'!T25="","✗",IF(INDEX('RAW DATA'!$P:$P,'Row Index'!T25)="",IF(INDEX('RAW DATA'!$AC:$AC,'Row Index'!T25)="",INDEX('RAW DATA'!$L:$L,'Row Index'!T25),INDEX('RAW DATA'!$AC:$AC,'Row Index'!T25)),INDEX('RAW DATA'!$P:$P,'Row Index'!T25)))</f>
        <v>49.6340376019977</v>
      </c>
      <c r="U139" s="29" t="n">
        <f aca="false">IF('Row Index'!U25="","✗",IF(INDEX('RAW DATA'!$P:$P,'Row Index'!U25)="",IF(INDEX('RAW DATA'!$AC:$AC,'Row Index'!U25)="",INDEX('RAW DATA'!$L:$L,'Row Index'!U25),INDEX('RAW DATA'!$AC:$AC,'Row Index'!U25)),INDEX('RAW DATA'!$P:$P,'Row Index'!U25)))</f>
        <v>52.6492245666624</v>
      </c>
      <c r="V139" s="18" t="n">
        <f aca="false">IF('Row Index'!V25="","✗",IF(INDEX('RAW DATA'!$P:$P,'Row Index'!V25)="",IF(INDEX('RAW DATA'!$AC:$AC,'Row Index'!V25)="",INDEX('RAW DATA'!$L:$L,'Row Index'!V25),INDEX('RAW DATA'!$AC:$AC,'Row Index'!V25)),INDEX('RAW DATA'!$P:$P,'Row Index'!V25)))</f>
        <v>52.0859857904096</v>
      </c>
      <c r="W139" s="17" t="n">
        <f aca="false">IF('Row Index'!W25="","✗",IF(INDEX('RAW DATA'!$P:$P,'Row Index'!W25)="",IF(INDEX('RAW DATA'!$AC:$AC,'Row Index'!W25)="",INDEX('RAW DATA'!$L:$L,'Row Index'!W25),INDEX('RAW DATA'!$AC:$AC,'Row Index'!W25)),INDEX('RAW DATA'!$P:$P,'Row Index'!W25)))</f>
        <v>42.9391145336672</v>
      </c>
      <c r="X139" s="29" t="n">
        <f aca="false">IF('Row Index'!X25="","✗",IF(INDEX('RAW DATA'!$P:$P,'Row Index'!X25)="",IF(INDEX('RAW DATA'!$AC:$AC,'Row Index'!X25)="",INDEX('RAW DATA'!$L:$L,'Row Index'!X25),INDEX('RAW DATA'!$AC:$AC,'Row Index'!X25)),INDEX('RAW DATA'!$P:$P,'Row Index'!X25)))</f>
        <v>44.2285335952708</v>
      </c>
      <c r="Y139" s="17" t="n">
        <f aca="false">IF('Row Index'!Y25="","✗",IF(INDEX('RAW DATA'!$P:$P,'Row Index'!Y25)="",IF(INDEX('RAW DATA'!$AC:$AC,'Row Index'!Y25)="",INDEX('RAW DATA'!$L:$L,'Row Index'!Y25),INDEX('RAW DATA'!$AC:$AC,'Row Index'!Y25)),INDEX('RAW DATA'!$P:$P,'Row Index'!Y25)))</f>
        <v>45.1811576701225</v>
      </c>
      <c r="Z139" s="18" t="n">
        <f aca="false">IF('Row Index'!Z25="","✗",IF(INDEX('RAW DATA'!$P:$P,'Row Index'!Z25)="",IF(INDEX('RAW DATA'!$AC:$AC,'Row Index'!Z25)="",INDEX('RAW DATA'!$L:$L,'Row Index'!Z25),INDEX('RAW DATA'!$AC:$AC,'Row Index'!Z25)),INDEX('RAW DATA'!$P:$P,'Row Index'!Z25)))</f>
        <v>41.547593247865</v>
      </c>
      <c r="AA139" s="19" t="str">
        <f aca="false">IF('Row Index'!AA25="","⏳",IF(INDEX('RAW DATA'!$P:$P,'Row Index'!AA25)="",IF(INDEX('RAW DATA'!$AC:$AC,'Row Index'!AA25)="",INDEX('RAW DATA'!$L:$L,'Row Index'!AA25),INDEX('RAW DATA'!$AC:$AC,'Row Index'!AA25)),INDEX('RAW DATA'!$P:$P,'Row Index'!AA25)))</f>
        <v>⏳</v>
      </c>
      <c r="AB139" s="17" t="n">
        <f aca="false">IF('Row Index'!AB25="","✗",IF(INDEX('RAW DATA'!$P:$P,'Row Index'!AB25)="",IF(INDEX('RAW DATA'!$AC:$AC,'Row Index'!AB25)="",INDEX('RAW DATA'!$L:$L,'Row Index'!AB25),INDEX('RAW DATA'!$AC:$AC,'Row Index'!AB25)),INDEX('RAW DATA'!$P:$P,'Row Index'!AB25)))</f>
        <v>43.4111769415253</v>
      </c>
      <c r="AC139" s="17" t="n">
        <f aca="false">IF('Row Index'!AC25="","✗",IF(INDEX('RAW DATA'!$P:$P,'Row Index'!AC25)="",IF(INDEX('RAW DATA'!$AC:$AC,'Row Index'!AC25)="",INDEX('RAW DATA'!$L:$L,'Row Index'!AC25),INDEX('RAW DATA'!$AC:$AC,'Row Index'!AC25)),INDEX('RAW DATA'!$P:$P,'Row Index'!AC25)))</f>
        <v>43.3671204897124</v>
      </c>
      <c r="AD139" s="29" t="n">
        <f aca="false">IF('Row Index'!AD25="","✗",IF(INDEX('RAW DATA'!$P:$P,'Row Index'!AD25)="",IF(INDEX('RAW DATA'!$AC:$AC,'Row Index'!AD25)="",INDEX('RAW DATA'!$L:$L,'Row Index'!AD25),INDEX('RAW DATA'!$AC:$AC,'Row Index'!AD25)),INDEX('RAW DATA'!$P:$P,'Row Index'!AD25)))</f>
        <v>45.7998119305216</v>
      </c>
      <c r="AE139" s="17" t="n">
        <f aca="false">IF('Row Index'!AE25="","✗",IF(INDEX('RAW DATA'!$P:$P,'Row Index'!AE25)="",IF(INDEX('RAW DATA'!$AC:$AC,'Row Index'!AE25)="",INDEX('RAW DATA'!$L:$L,'Row Index'!AE25),INDEX('RAW DATA'!$AC:$AC,'Row Index'!AE25)),INDEX('RAW DATA'!$P:$P,'Row Index'!AE25)))</f>
        <v>46.1388406293427</v>
      </c>
      <c r="AF139" s="17" t="n">
        <f aca="false">IF('Row Index'!AF25="","✗",IF(INDEX('RAW DATA'!$P:$P,'Row Index'!AF25)="",IF(INDEX('RAW DATA'!$AC:$AC,'Row Index'!AF25)="",INDEX('RAW DATA'!$L:$L,'Row Index'!AF25),INDEX('RAW DATA'!$AC:$AC,'Row Index'!AF25)),INDEX('RAW DATA'!$P:$P,'Row Index'!AF25)))</f>
        <v>47.6478871054411</v>
      </c>
      <c r="AG139" s="29" t="n">
        <f aca="false">IF('Row Index'!AG25="","✗",IF(INDEX('RAW DATA'!$P:$P,'Row Index'!AG25)="",IF(INDEX('RAW DATA'!$AC:$AC,'Row Index'!AG25)="",INDEX('RAW DATA'!$L:$L,'Row Index'!AG25),INDEX('RAW DATA'!$AC:$AC,'Row Index'!AG25)),INDEX('RAW DATA'!$P:$P,'Row Index'!AG25)))</f>
        <v>45.2715168497</v>
      </c>
      <c r="AH139" s="17" t="n">
        <f aca="false">IF('Row Index'!AH25="","✗",IF(INDEX('RAW DATA'!$P:$P,'Row Index'!AH25)="",IF(INDEX('RAW DATA'!$AC:$AC,'Row Index'!AH25)="",INDEX('RAW DATA'!$L:$L,'Row Index'!AH25),INDEX('RAW DATA'!$AC:$AC,'Row Index'!AH25)),INDEX('RAW DATA'!$P:$P,'Row Index'!AH25)))</f>
        <v>46.6381806845991</v>
      </c>
      <c r="AI139" s="17" t="n">
        <f aca="false">IF('Row Index'!AI25="","✗",IF(INDEX('RAW DATA'!$P:$P,'Row Index'!AI25)="",IF(INDEX('RAW DATA'!$AC:$AC,'Row Index'!AI25)="",INDEX('RAW DATA'!$L:$L,'Row Index'!AI25),INDEX('RAW DATA'!$AC:$AC,'Row Index'!AI25)),INDEX('RAW DATA'!$P:$P,'Row Index'!AI25)))</f>
        <v>47.8620101974806</v>
      </c>
      <c r="AJ139" s="29" t="n">
        <f aca="false">IF('Row Index'!AJ25="","✗",IF(INDEX('RAW DATA'!$P:$P,'Row Index'!AJ25)="",IF(INDEX('RAW DATA'!$AC:$AC,'Row Index'!AJ25)="",INDEX('RAW DATA'!$L:$L,'Row Index'!AJ25),INDEX('RAW DATA'!$AC:$AC,'Row Index'!AJ25)),INDEX('RAW DATA'!$P:$P,'Row Index'!AJ25)))</f>
        <v>45.4514013392171</v>
      </c>
      <c r="AK139" s="17" t="n">
        <f aca="false">IF('Row Index'!AK25="","✗",IF(INDEX('RAW DATA'!$P:$P,'Row Index'!AK25)="",IF(INDEX('RAW DATA'!$AC:$AC,'Row Index'!AK25)="",INDEX('RAW DATA'!$L:$L,'Row Index'!AK25),INDEX('RAW DATA'!$AC:$AC,'Row Index'!AK25)),INDEX('RAW DATA'!$P:$P,'Row Index'!AK25)))</f>
        <v>46.1323603075209</v>
      </c>
      <c r="AL139" s="17" t="n">
        <f aca="false">IF('Row Index'!AL25="","✗",IF(INDEX('RAW DATA'!$P:$P,'Row Index'!AL25)="",IF(INDEX('RAW DATA'!$AC:$AC,'Row Index'!AL25)="",INDEX('RAW DATA'!$L:$L,'Row Index'!AL25),INDEX('RAW DATA'!$AC:$AC,'Row Index'!AL25)),INDEX('RAW DATA'!$P:$P,'Row Index'!AL25)))</f>
        <v>58.9077005755474</v>
      </c>
      <c r="AM139" s="17" t="n">
        <f aca="false">IF('Row Index'!AM25="","✗",IF(INDEX('RAW DATA'!$P:$P,'Row Index'!AM25)="",IF(INDEX('RAW DATA'!$AC:$AC,'Row Index'!AM25)="",INDEX('RAW DATA'!$L:$L,'Row Index'!AM25),INDEX('RAW DATA'!$AC:$AC,'Row Index'!AM25)),INDEX('RAW DATA'!$P:$P,'Row Index'!AM25)))</f>
        <v>62.415810021063</v>
      </c>
      <c r="AN139" s="17" t="n">
        <f aca="false">IF('Row Index'!AN25="","✗",IF(INDEX('RAW DATA'!$P:$P,'Row Index'!AN25)="",IF(INDEX('RAW DATA'!$AC:$AC,'Row Index'!AN25)="",INDEX('RAW DATA'!$L:$L,'Row Index'!AN25),INDEX('RAW DATA'!$AC:$AC,'Row Index'!AN25)),INDEX('RAW DATA'!$P:$P,'Row Index'!AN25)))</f>
        <v>63.8452489878565</v>
      </c>
      <c r="AO139" s="17" t="n">
        <f aca="false">IF('Row Index'!AO25="","✗",IF(INDEX('RAW DATA'!$P:$P,'Row Index'!AO25)="",IF(INDEX('RAW DATA'!$AC:$AC,'Row Index'!AO25)="",INDEX('RAW DATA'!$L:$L,'Row Index'!AO25),INDEX('RAW DATA'!$AC:$AC,'Row Index'!AO25)),INDEX('RAW DATA'!$P:$P,'Row Index'!AO25)))</f>
        <v>65.6310377861451</v>
      </c>
      <c r="AP139" s="17" t="n">
        <f aca="false">IF('Row Index'!AP25="","✗",IF(INDEX('RAW DATA'!$P:$P,'Row Index'!AP25)="",IF(INDEX('RAW DATA'!$AC:$AC,'Row Index'!AP25)="",INDEX('RAW DATA'!$L:$L,'Row Index'!AP25),INDEX('RAW DATA'!$AC:$AC,'Row Index'!AP25)),INDEX('RAW DATA'!$P:$P,'Row Index'!AP25)))</f>
        <v>66.1893162495098</v>
      </c>
      <c r="AQ139" s="17" t="n">
        <f aca="false">IF('Row Index'!AQ25="","✗",IF(INDEX('RAW DATA'!$P:$P,'Row Index'!AQ25)="",IF(INDEX('RAW DATA'!$AC:$AC,'Row Index'!AQ25)="",INDEX('RAW DATA'!$L:$L,'Row Index'!AQ25),INDEX('RAW DATA'!$AC:$AC,'Row Index'!AQ25)),INDEX('RAW DATA'!$P:$P,'Row Index'!AQ25)))</f>
        <v>66.372804456875</v>
      </c>
    </row>
    <row r="140" customFormat="false" ht="15" hidden="false" customHeight="false" outlineLevel="0" collapsed="false">
      <c r="A140" s="15" t="s">
        <v>225</v>
      </c>
      <c r="B140" s="16" t="s">
        <v>153</v>
      </c>
      <c r="C140" s="17" t="n">
        <f aca="false">IF('Row Index'!C26="","✗",IF(INDEX('RAW DATA'!$P:$P,'Row Index'!C26)="",IF(INDEX('RAW DATA'!$AC:$AC,'Row Index'!C26)="",INDEX('RAW DATA'!$L:$L,'Row Index'!C26),INDEX('RAW DATA'!$AC:$AC,'Row Index'!C26)),INDEX('RAW DATA'!$P:$P,'Row Index'!C26)))</f>
        <v>38.7991359013762</v>
      </c>
      <c r="D140" s="17" t="n">
        <f aca="false">IF('Row Index'!D26="","✗",IF(INDEX('RAW DATA'!$P:$P,'Row Index'!D26)="",IF(INDEX('RAW DATA'!$AC:$AC,'Row Index'!D26)="",INDEX('RAW DATA'!$L:$L,'Row Index'!D26),INDEX('RAW DATA'!$AC:$AC,'Row Index'!D26)),INDEX('RAW DATA'!$P:$P,'Row Index'!D26)))</f>
        <v>40.3900441490888</v>
      </c>
      <c r="E140" s="29" t="n">
        <f aca="false">IF('Row Index'!E26="","✗",IF(INDEX('RAW DATA'!$P:$P,'Row Index'!E26)="",IF(INDEX('RAW DATA'!$AC:$AC,'Row Index'!E26)="",INDEX('RAW DATA'!$L:$L,'Row Index'!E26),INDEX('RAW DATA'!$AC:$AC,'Row Index'!E26)),INDEX('RAW DATA'!$P:$P,'Row Index'!E26)))</f>
        <v>43.5020769213479</v>
      </c>
      <c r="F140" s="36" t="str">
        <f aca="false">IF('Row Index'!F26="","✗",IF(INDEX('RAW DATA'!$P:$P,'Row Index'!F26)="",IF(INDEX('RAW DATA'!$AC:$AC,'Row Index'!F26)="",INDEX('RAW DATA'!$L:$L,'Row Index'!F26),INDEX('RAW DATA'!$AC:$AC,'Row Index'!F26)),INDEX('RAW DATA'!$P:$P,'Row Index'!F26)))</f>
        <v>◐⌧</v>
      </c>
      <c r="G140" s="38" t="n">
        <f aca="false">IF('Row Index'!G26="","✗",IF(INDEX('RAW DATA'!$P:$P,'Row Index'!G26)="",IF(INDEX('RAW DATA'!$AC:$AC,'Row Index'!G26)="",INDEX('RAW DATA'!$L:$L,'Row Index'!G26),INDEX('RAW DATA'!$AC:$AC,'Row Index'!G26)),INDEX('RAW DATA'!$P:$P,'Row Index'!G26)))</f>
        <v>44.5813602697982</v>
      </c>
      <c r="H140" s="36" t="str">
        <f aca="false">IF('Row Index'!H26="","✗",IF(INDEX('RAW DATA'!$P:$P,'Row Index'!H26)="",IF(INDEX('RAW DATA'!$AC:$AC,'Row Index'!H26)="",INDEX('RAW DATA'!$L:$L,'Row Index'!H26),INDEX('RAW DATA'!$AC:$AC,'Row Index'!H26)),INDEX('RAW DATA'!$P:$P,'Row Index'!H26)))</f>
        <v>◐⌧</v>
      </c>
      <c r="I140" s="29" t="n">
        <f aca="false">IF('Row Index'!I26="","✗",IF(INDEX('RAW DATA'!$P:$P,'Row Index'!I26)="",IF(INDEX('RAW DATA'!$AC:$AC,'Row Index'!I26)="",INDEX('RAW DATA'!$L:$L,'Row Index'!I26),INDEX('RAW DATA'!$AC:$AC,'Row Index'!I26)),INDEX('RAW DATA'!$P:$P,'Row Index'!I26)))</f>
        <v>43.180109351674</v>
      </c>
      <c r="J140" s="17" t="n">
        <f aca="false">IF('Row Index'!J26="","✗",IF(INDEX('RAW DATA'!$P:$P,'Row Index'!J26)="",IF(INDEX('RAW DATA'!$AC:$AC,'Row Index'!J26)="",INDEX('RAW DATA'!$L:$L,'Row Index'!J26),INDEX('RAW DATA'!$AC:$AC,'Row Index'!J26)),INDEX('RAW DATA'!$P:$P,'Row Index'!J26)))</f>
        <v>43.1437213891663</v>
      </c>
      <c r="K140" s="36" t="str">
        <f aca="false">IF('Row Index'!K26="","✗",IF(INDEX('RAW DATA'!$P:$P,'Row Index'!K26)="",IF(INDEX('RAW DATA'!$AC:$AC,'Row Index'!K26)="",INDEX('RAW DATA'!$L:$L,'Row Index'!K26),INDEX('RAW DATA'!$AC:$AC,'Row Index'!K26)),INDEX('RAW DATA'!$P:$P,'Row Index'!K26)))</f>
        <v>◐⌧</v>
      </c>
      <c r="L140" s="17" t="n">
        <f aca="false">IF('Row Index'!L26="","✗",IF(INDEX('RAW DATA'!$P:$P,'Row Index'!L26)="",IF(INDEX('RAW DATA'!$AC:$AC,'Row Index'!L26)="",INDEX('RAW DATA'!$L:$L,'Row Index'!L26),INDEX('RAW DATA'!$AC:$AC,'Row Index'!L26)),INDEX('RAW DATA'!$P:$P,'Row Index'!L26)))</f>
        <v>41.1971789441165</v>
      </c>
      <c r="M140" s="17" t="n">
        <f aca="false">IF('Row Index'!M26="","✗",IF(INDEX('RAW DATA'!$P:$P,'Row Index'!M26)="",IF(INDEX('RAW DATA'!$AC:$AC,'Row Index'!M26)="",INDEX('RAW DATA'!$L:$L,'Row Index'!M26),INDEX('RAW DATA'!$AC:$AC,'Row Index'!M26)),INDEX('RAW DATA'!$P:$P,'Row Index'!M26)))</f>
        <v>48.1492638290456</v>
      </c>
      <c r="N140" s="17" t="n">
        <f aca="false">IF('Row Index'!N26="","✗",IF(INDEX('RAW DATA'!$P:$P,'Row Index'!N26)="",IF(INDEX('RAW DATA'!$AC:$AC,'Row Index'!N26)="",INDEX('RAW DATA'!$L:$L,'Row Index'!N26),INDEX('RAW DATA'!$AC:$AC,'Row Index'!N26)),INDEX('RAW DATA'!$P:$P,'Row Index'!N26)))</f>
        <v>46.4037367696877</v>
      </c>
      <c r="O140" s="17" t="n">
        <f aca="false">IF('Row Index'!O26="","✗",IF(INDEX('RAW DATA'!$P:$P,'Row Index'!O26)="",IF(INDEX('RAW DATA'!$AC:$AC,'Row Index'!O26)="",INDEX('RAW DATA'!$L:$L,'Row Index'!O26),INDEX('RAW DATA'!$AC:$AC,'Row Index'!O26)),INDEX('RAW DATA'!$P:$P,'Row Index'!O26)))</f>
        <v>47.1074395559851</v>
      </c>
      <c r="P140" s="29" t="n">
        <f aca="false">IF('Row Index'!P26="","✗",IF(INDEX('RAW DATA'!$P:$P,'Row Index'!P26)="",IF(INDEX('RAW DATA'!$AC:$AC,'Row Index'!P26)="",INDEX('RAW DATA'!$L:$L,'Row Index'!P26),INDEX('RAW DATA'!$AC:$AC,'Row Index'!P26)),INDEX('RAW DATA'!$P:$P,'Row Index'!P26)))</f>
        <v>48.3166898281893</v>
      </c>
      <c r="Q140" s="17" t="n">
        <f aca="false">IF('Row Index'!Q26="","✗",IF(INDEX('RAW DATA'!$P:$P,'Row Index'!Q26)="",IF(INDEX('RAW DATA'!$AC:$AC,'Row Index'!Q26)="",INDEX('RAW DATA'!$L:$L,'Row Index'!Q26),INDEX('RAW DATA'!$AC:$AC,'Row Index'!Q26)),INDEX('RAW DATA'!$P:$P,'Row Index'!Q26)))</f>
        <v>45.8037701062379</v>
      </c>
      <c r="R140" s="17" t="n">
        <f aca="false">IF('Row Index'!R26="","✗",IF(INDEX('RAW DATA'!$P:$P,'Row Index'!R26)="",IF(INDEX('RAW DATA'!$AC:$AC,'Row Index'!R26)="",INDEX('RAW DATA'!$L:$L,'Row Index'!R26),INDEX('RAW DATA'!$AC:$AC,'Row Index'!R26)),INDEX('RAW DATA'!$P:$P,'Row Index'!R26)))</f>
        <v>50.5480940467113</v>
      </c>
      <c r="S140" s="17" t="n">
        <f aca="false">IF('Row Index'!S26="","✗",IF(INDEX('RAW DATA'!$P:$P,'Row Index'!S26)="",IF(INDEX('RAW DATA'!$AC:$AC,'Row Index'!S26)="",INDEX('RAW DATA'!$L:$L,'Row Index'!S26),INDEX('RAW DATA'!$AC:$AC,'Row Index'!S26)),INDEX('RAW DATA'!$P:$P,'Row Index'!S26)))</f>
        <v>45.4427256104195</v>
      </c>
      <c r="T140" s="17" t="n">
        <f aca="false">IF('Row Index'!T26="","✗",IF(INDEX('RAW DATA'!$P:$P,'Row Index'!T26)="",IF(INDEX('RAW DATA'!$AC:$AC,'Row Index'!T26)="",INDEX('RAW DATA'!$L:$L,'Row Index'!T26),INDEX('RAW DATA'!$AC:$AC,'Row Index'!T26)),INDEX('RAW DATA'!$P:$P,'Row Index'!T26)))</f>
        <v>46.9581900272173</v>
      </c>
      <c r="U140" s="29" t="n">
        <f aca="false">IF('Row Index'!U26="","✗",IF(INDEX('RAW DATA'!$P:$P,'Row Index'!U26)="",IF(INDEX('RAW DATA'!$AC:$AC,'Row Index'!U26)="",INDEX('RAW DATA'!$L:$L,'Row Index'!U26),INDEX('RAW DATA'!$AC:$AC,'Row Index'!U26)),INDEX('RAW DATA'!$P:$P,'Row Index'!U26)))</f>
        <v>49.8040789209778</v>
      </c>
      <c r="V140" s="18" t="n">
        <f aca="false">IF('Row Index'!V26="","✗",IF(INDEX('RAW DATA'!$P:$P,'Row Index'!V26)="",IF(INDEX('RAW DATA'!$AC:$AC,'Row Index'!V26)="",INDEX('RAW DATA'!$L:$L,'Row Index'!V26),INDEX('RAW DATA'!$AC:$AC,'Row Index'!V26)),INDEX('RAW DATA'!$P:$P,'Row Index'!V26)))</f>
        <v>49.3261561290054</v>
      </c>
      <c r="W140" s="17" t="n">
        <f aca="false">IF('Row Index'!W26="","✗",IF(INDEX('RAW DATA'!$P:$P,'Row Index'!W26)="",IF(INDEX('RAW DATA'!$AC:$AC,'Row Index'!W26)="",INDEX('RAW DATA'!$L:$L,'Row Index'!W26),INDEX('RAW DATA'!$AC:$AC,'Row Index'!W26)),INDEX('RAW DATA'!$P:$P,'Row Index'!W26)))</f>
        <v>46.7213169491731</v>
      </c>
      <c r="X140" s="29" t="n">
        <f aca="false">IF('Row Index'!X26="","✗",IF(INDEX('RAW DATA'!$P:$P,'Row Index'!X26)="",IF(INDEX('RAW DATA'!$AC:$AC,'Row Index'!X26)="",INDEX('RAW DATA'!$L:$L,'Row Index'!X26),INDEX('RAW DATA'!$AC:$AC,'Row Index'!X26)),INDEX('RAW DATA'!$P:$P,'Row Index'!X26)))</f>
        <v>52.1365212572777</v>
      </c>
      <c r="Y140" s="29" t="n">
        <f aca="false">IF('Row Index'!Y26="","✗",IF(INDEX('RAW DATA'!$P:$P,'Row Index'!Y26)="",IF(INDEX('RAW DATA'!$AC:$AC,'Row Index'!Y26)="",INDEX('RAW DATA'!$L:$L,'Row Index'!Y26),INDEX('RAW DATA'!$AC:$AC,'Row Index'!Y26)),INDEX('RAW DATA'!$P:$P,'Row Index'!Y26)))</f>
        <v>49.2183186051889</v>
      </c>
      <c r="Z140" s="18" t="n">
        <f aca="false">IF('Row Index'!Z26="","✗",IF(INDEX('RAW DATA'!$P:$P,'Row Index'!Z26)="",IF(INDEX('RAW DATA'!$AC:$AC,'Row Index'!Z26)="",INDEX('RAW DATA'!$L:$L,'Row Index'!Z26),INDEX('RAW DATA'!$AC:$AC,'Row Index'!Z26)),INDEX('RAW DATA'!$P:$P,'Row Index'!Z26)))</f>
        <v>50.2192433918146</v>
      </c>
      <c r="AA140" s="19" t="str">
        <f aca="false">IF('Row Index'!AA26="","⏳",IF(INDEX('RAW DATA'!$P:$P,'Row Index'!AA26)="",IF(INDEX('RAW DATA'!$AC:$AC,'Row Index'!AA26)="",INDEX('RAW DATA'!$L:$L,'Row Index'!AA26),INDEX('RAW DATA'!$AC:$AC,'Row Index'!AA26)),INDEX('RAW DATA'!$P:$P,'Row Index'!AA26)))</f>
        <v>⏳</v>
      </c>
      <c r="AB140" s="17" t="n">
        <f aca="false">IF('Row Index'!AB26="","✗",IF(INDEX('RAW DATA'!$P:$P,'Row Index'!AB26)="",IF(INDEX('RAW DATA'!$AC:$AC,'Row Index'!AB26)="",INDEX('RAW DATA'!$L:$L,'Row Index'!AB26),INDEX('RAW DATA'!$AC:$AC,'Row Index'!AB26)),INDEX('RAW DATA'!$P:$P,'Row Index'!AB26)))</f>
        <v>51.8703374599489</v>
      </c>
      <c r="AC140" s="17" t="n">
        <f aca="false">IF('Row Index'!AC26="","✗",IF(INDEX('RAW DATA'!$P:$P,'Row Index'!AC26)="",IF(INDEX('RAW DATA'!$AC:$AC,'Row Index'!AC26)="",INDEX('RAW DATA'!$L:$L,'Row Index'!AC26),INDEX('RAW DATA'!$AC:$AC,'Row Index'!AC26)),INDEX('RAW DATA'!$P:$P,'Row Index'!AC26)))</f>
        <v>52.8658723381384</v>
      </c>
      <c r="AD140" s="36" t="str">
        <f aca="false">IF('Row Index'!AD26="","✗",IF(INDEX('RAW DATA'!$P:$P,'Row Index'!AD26)="",IF(INDEX('RAW DATA'!$AC:$AC,'Row Index'!AD26)="",INDEX('RAW DATA'!$L:$L,'Row Index'!AD26),INDEX('RAW DATA'!$AC:$AC,'Row Index'!AD26)),INDEX('RAW DATA'!$P:$P,'Row Index'!AD26)))</f>
        <v>◐⌧</v>
      </c>
      <c r="AE140" s="29" t="n">
        <f aca="false">IF('Row Index'!AE26="","✗",IF(INDEX('RAW DATA'!$P:$P,'Row Index'!AE26)="",IF(INDEX('RAW DATA'!$AC:$AC,'Row Index'!AE26)="",INDEX('RAW DATA'!$L:$L,'Row Index'!AE26),INDEX('RAW DATA'!$AC:$AC,'Row Index'!AE26)),INDEX('RAW DATA'!$P:$P,'Row Index'!AE26)))</f>
        <v>56.0929684495504</v>
      </c>
      <c r="AF140" s="36" t="str">
        <f aca="false">IF('Row Index'!AF26="","✗",IF(INDEX('RAW DATA'!$P:$P,'Row Index'!AF26)="",IF(INDEX('RAW DATA'!$AC:$AC,'Row Index'!AF26)="",INDEX('RAW DATA'!$L:$L,'Row Index'!AF26),INDEX('RAW DATA'!$AC:$AC,'Row Index'!AF26)),INDEX('RAW DATA'!$P:$P,'Row Index'!AF26)))</f>
        <v>◐⌧</v>
      </c>
      <c r="AG140" s="29" t="n">
        <f aca="false">IF('Row Index'!AG26="","✗",IF(INDEX('RAW DATA'!$P:$P,'Row Index'!AG26)="",IF(INDEX('RAW DATA'!$AC:$AC,'Row Index'!AG26)="",INDEX('RAW DATA'!$L:$L,'Row Index'!AG26),INDEX('RAW DATA'!$AC:$AC,'Row Index'!AG26)),INDEX('RAW DATA'!$P:$P,'Row Index'!AG26)))</f>
        <v>54.0916021979794</v>
      </c>
      <c r="AH140" s="17" t="n">
        <f aca="false">IF('Row Index'!AH26="","✗",IF(INDEX('RAW DATA'!$P:$P,'Row Index'!AH26)="",IF(INDEX('RAW DATA'!$AC:$AC,'Row Index'!AH26)="",INDEX('RAW DATA'!$L:$L,'Row Index'!AH26),INDEX('RAW DATA'!$AC:$AC,'Row Index'!AH26)),INDEX('RAW DATA'!$P:$P,'Row Index'!AH26)))</f>
        <v>59.0024964929214</v>
      </c>
      <c r="AI140" s="17" t="n">
        <f aca="false">IF('Row Index'!AI26="","✗",IF(INDEX('RAW DATA'!$P:$P,'Row Index'!AI26)="",IF(INDEX('RAW DATA'!$AC:$AC,'Row Index'!AI26)="",INDEX('RAW DATA'!$L:$L,'Row Index'!AI26),INDEX('RAW DATA'!$AC:$AC,'Row Index'!AI26)),INDEX('RAW DATA'!$P:$P,'Row Index'!AI26)))</f>
        <v>60.6956835029721</v>
      </c>
      <c r="AJ140" s="17" t="n">
        <f aca="false">IF('Row Index'!AJ26="","✗",IF(INDEX('RAW DATA'!$P:$P,'Row Index'!AJ26)="",IF(INDEX('RAW DATA'!$AC:$AC,'Row Index'!AJ26)="",INDEX('RAW DATA'!$L:$L,'Row Index'!AJ26),INDEX('RAW DATA'!$AC:$AC,'Row Index'!AJ26)),INDEX('RAW DATA'!$P:$P,'Row Index'!AJ26)))</f>
        <v>60.6659464203987</v>
      </c>
      <c r="AK140" s="17" t="n">
        <f aca="false">IF('Row Index'!AK26="","✗",IF(INDEX('RAW DATA'!$P:$P,'Row Index'!AK26)="",IF(INDEX('RAW DATA'!$AC:$AC,'Row Index'!AK26)="",INDEX('RAW DATA'!$L:$L,'Row Index'!AK26),INDEX('RAW DATA'!$AC:$AC,'Row Index'!AK26)),INDEX('RAW DATA'!$P:$P,'Row Index'!AK26)))</f>
        <v>61.0369754043337</v>
      </c>
      <c r="AL140" s="17" t="n">
        <f aca="false">IF('Row Index'!AL26="","✗",IF(INDEX('RAW DATA'!$P:$P,'Row Index'!AL26)="",IF(INDEX('RAW DATA'!$AC:$AC,'Row Index'!AL26)="",INDEX('RAW DATA'!$L:$L,'Row Index'!AL26),INDEX('RAW DATA'!$AC:$AC,'Row Index'!AL26)),INDEX('RAW DATA'!$P:$P,'Row Index'!AL26)))</f>
        <v>62.8622478177923</v>
      </c>
      <c r="AM140" s="29" t="n">
        <f aca="false">IF('Row Index'!AM26="","✗",IF(INDEX('RAW DATA'!$P:$P,'Row Index'!AM26)="",IF(INDEX('RAW DATA'!$AC:$AC,'Row Index'!AM26)="",INDEX('RAW DATA'!$L:$L,'Row Index'!AM26),INDEX('RAW DATA'!$AC:$AC,'Row Index'!AM26)),INDEX('RAW DATA'!$P:$P,'Row Index'!AM26)))</f>
        <v>65.1943404923251</v>
      </c>
      <c r="AN140" s="29" t="n">
        <f aca="false">IF('Row Index'!AN26="","✗",IF(INDEX('RAW DATA'!$P:$P,'Row Index'!AN26)="",IF(INDEX('RAW DATA'!$AC:$AC,'Row Index'!AN26)="",INDEX('RAW DATA'!$L:$L,'Row Index'!AN26),INDEX('RAW DATA'!$AC:$AC,'Row Index'!AN26)),INDEX('RAW DATA'!$P:$P,'Row Index'!AN26)))</f>
        <v>65.1287262958331</v>
      </c>
      <c r="AO140" s="17" t="n">
        <f aca="false">IF('Row Index'!AO26="","✗",IF(INDEX('RAW DATA'!$P:$P,'Row Index'!AO26)="",IF(INDEX('RAW DATA'!$AC:$AC,'Row Index'!AO26)="",INDEX('RAW DATA'!$L:$L,'Row Index'!AO26),INDEX('RAW DATA'!$AC:$AC,'Row Index'!AO26)),INDEX('RAW DATA'!$P:$P,'Row Index'!AO26)))</f>
        <v>68.1266027897578</v>
      </c>
      <c r="AP140" s="17" t="n">
        <f aca="false">IF('Row Index'!AP26="","✗",IF(INDEX('RAW DATA'!$P:$P,'Row Index'!AP26)="",IF(INDEX('RAW DATA'!$AC:$AC,'Row Index'!AP26)="",INDEX('RAW DATA'!$L:$L,'Row Index'!AP26),INDEX('RAW DATA'!$AC:$AC,'Row Index'!AP26)),INDEX('RAW DATA'!$P:$P,'Row Index'!AP26)))</f>
        <v>67.5274296577972</v>
      </c>
      <c r="AQ140" s="17" t="n">
        <f aca="false">IF('Row Index'!AQ26="","✗",IF(INDEX('RAW DATA'!$P:$P,'Row Index'!AQ26)="",IF(INDEX('RAW DATA'!$AC:$AC,'Row Index'!AQ26)="",INDEX('RAW DATA'!$L:$L,'Row Index'!AQ26),INDEX('RAW DATA'!$AC:$AC,'Row Index'!AQ26)),INDEX('RAW DATA'!$P:$P,'Row Index'!AQ26)))</f>
        <v>67.8623084434387</v>
      </c>
    </row>
    <row r="141" customFormat="false" ht="15" hidden="false" customHeight="false" outlineLevel="0" collapsed="false">
      <c r="A141" s="15" t="s">
        <v>228</v>
      </c>
      <c r="B141" s="16" t="s">
        <v>153</v>
      </c>
      <c r="C141" s="29" t="n">
        <f aca="false">IF('Row Index'!C27="","✗",IF(INDEX('RAW DATA'!$P:$P,'Row Index'!C27)="",IF(INDEX('RAW DATA'!$AC:$AC,'Row Index'!C27)="",INDEX('RAW DATA'!$L:$L,'Row Index'!C27),INDEX('RAW DATA'!$AC:$AC,'Row Index'!C27)),INDEX('RAW DATA'!$P:$P,'Row Index'!C27)))</f>
        <v>40.6064363396846</v>
      </c>
      <c r="D141" s="17" t="n">
        <f aca="false">IF('Row Index'!D27="","✗",IF(INDEX('RAW DATA'!$P:$P,'Row Index'!D27)="",IF(INDEX('RAW DATA'!$AC:$AC,'Row Index'!D27)="",INDEX('RAW DATA'!$L:$L,'Row Index'!D27),INDEX('RAW DATA'!$AC:$AC,'Row Index'!D27)),INDEX('RAW DATA'!$P:$P,'Row Index'!D27)))</f>
        <v>38.4592038743115</v>
      </c>
      <c r="E141" s="17" t="n">
        <f aca="false">IF('Row Index'!E27="","✗",IF(INDEX('RAW DATA'!$P:$P,'Row Index'!E27)="",IF(INDEX('RAW DATA'!$AC:$AC,'Row Index'!E27)="",INDEX('RAW DATA'!$L:$L,'Row Index'!E27),INDEX('RAW DATA'!$AC:$AC,'Row Index'!E27)),INDEX('RAW DATA'!$P:$P,'Row Index'!E27)))</f>
        <v>44.1648160781262</v>
      </c>
      <c r="F141" s="29" t="n">
        <f aca="false">IF('Row Index'!F27="","✗",IF(INDEX('RAW DATA'!$P:$P,'Row Index'!F27)="",IF(INDEX('RAW DATA'!$AC:$AC,'Row Index'!F27)="",INDEX('RAW DATA'!$L:$L,'Row Index'!F27),INDEX('RAW DATA'!$AC:$AC,'Row Index'!F27)),INDEX('RAW DATA'!$P:$P,'Row Index'!F27)))</f>
        <v>38.7161995190189</v>
      </c>
      <c r="G141" s="38" t="n">
        <f aca="false">IF('Row Index'!G27="","✗",IF(INDEX('RAW DATA'!$P:$P,'Row Index'!G27)="",IF(INDEX('RAW DATA'!$AC:$AC,'Row Index'!G27)="",INDEX('RAW DATA'!$L:$L,'Row Index'!G27),INDEX('RAW DATA'!$AC:$AC,'Row Index'!G27)),INDEX('RAW DATA'!$P:$P,'Row Index'!G27)))</f>
        <v>44.2273140433899</v>
      </c>
      <c r="H141" s="36" t="str">
        <f aca="false">IF('Row Index'!H27="","✗",IF(INDEX('RAW DATA'!$P:$P,'Row Index'!H27)="",IF(INDEX('RAW DATA'!$AC:$AC,'Row Index'!H27)="",INDEX('RAW DATA'!$L:$L,'Row Index'!H27),INDEX('RAW DATA'!$AC:$AC,'Row Index'!H27)),INDEX('RAW DATA'!$P:$P,'Row Index'!H27)))</f>
        <v>◐⌧</v>
      </c>
      <c r="I141" s="29" t="n">
        <f aca="false">IF('Row Index'!I27="","✗",IF(INDEX('RAW DATA'!$P:$P,'Row Index'!I27)="",IF(INDEX('RAW DATA'!$AC:$AC,'Row Index'!I27)="",INDEX('RAW DATA'!$L:$L,'Row Index'!I27),INDEX('RAW DATA'!$AC:$AC,'Row Index'!I27)),INDEX('RAW DATA'!$P:$P,'Row Index'!I27)))</f>
        <v>46.2299530996336</v>
      </c>
      <c r="J141" s="29" t="n">
        <f aca="false">IF('Row Index'!J27="","✗",IF(INDEX('RAW DATA'!$P:$P,'Row Index'!J27)="",IF(INDEX('RAW DATA'!$AC:$AC,'Row Index'!J27)="",INDEX('RAW DATA'!$L:$L,'Row Index'!J27),INDEX('RAW DATA'!$AC:$AC,'Row Index'!J27)),INDEX('RAW DATA'!$P:$P,'Row Index'!J27)))</f>
        <v>43.1893667612436</v>
      </c>
      <c r="K141" s="29" t="n">
        <f aca="false">IF('Row Index'!K27="","✗",IF(INDEX('RAW DATA'!$P:$P,'Row Index'!K27)="",IF(INDEX('RAW DATA'!$AC:$AC,'Row Index'!K27)="",INDEX('RAW DATA'!$L:$L,'Row Index'!K27),INDEX('RAW DATA'!$AC:$AC,'Row Index'!K27)),INDEX('RAW DATA'!$P:$P,'Row Index'!K27)))</f>
        <v>49.629979870148</v>
      </c>
      <c r="L141" s="17" t="n">
        <f aca="false">IF('Row Index'!L27="","✗",IF(INDEX('RAW DATA'!$P:$P,'Row Index'!L27)="",IF(INDEX('RAW DATA'!$AC:$AC,'Row Index'!L27)="",INDEX('RAW DATA'!$L:$L,'Row Index'!L27),INDEX('RAW DATA'!$AC:$AC,'Row Index'!L27)),INDEX('RAW DATA'!$P:$P,'Row Index'!L27)))</f>
        <v>41.0950771607347</v>
      </c>
      <c r="M141" s="17" t="n">
        <f aca="false">IF('Row Index'!M27="","✗",IF(INDEX('RAW DATA'!$P:$P,'Row Index'!M27)="",IF(INDEX('RAW DATA'!$AC:$AC,'Row Index'!M27)="",INDEX('RAW DATA'!$L:$L,'Row Index'!M27),INDEX('RAW DATA'!$AC:$AC,'Row Index'!M27)),INDEX('RAW DATA'!$P:$P,'Row Index'!M27)))</f>
        <v>49.6981807489001</v>
      </c>
      <c r="N141" s="17" t="n">
        <f aca="false">IF('Row Index'!N27="","✗",IF(INDEX('RAW DATA'!$P:$P,'Row Index'!N27)="",IF(INDEX('RAW DATA'!$AC:$AC,'Row Index'!N27)="",INDEX('RAW DATA'!$L:$L,'Row Index'!N27),INDEX('RAW DATA'!$AC:$AC,'Row Index'!N27)),INDEX('RAW DATA'!$P:$P,'Row Index'!N27)))</f>
        <v>49.4839501943821</v>
      </c>
      <c r="O141" s="17" t="n">
        <f aca="false">IF('Row Index'!O27="","✗",IF(INDEX('RAW DATA'!$P:$P,'Row Index'!O27)="",IF(INDEX('RAW DATA'!$AC:$AC,'Row Index'!O27)="",INDEX('RAW DATA'!$L:$L,'Row Index'!O27),INDEX('RAW DATA'!$AC:$AC,'Row Index'!O27)),INDEX('RAW DATA'!$P:$P,'Row Index'!O27)))</f>
        <v>49.1197052425808</v>
      </c>
      <c r="P141" s="29" t="n">
        <f aca="false">IF('Row Index'!P27="","✗",IF(INDEX('RAW DATA'!$P:$P,'Row Index'!P27)="",IF(INDEX('RAW DATA'!$AC:$AC,'Row Index'!P27)="",INDEX('RAW DATA'!$L:$L,'Row Index'!P27),INDEX('RAW DATA'!$AC:$AC,'Row Index'!P27)),INDEX('RAW DATA'!$P:$P,'Row Index'!P27)))</f>
        <v>48.7114774370223</v>
      </c>
      <c r="Q141" s="29" t="n">
        <f aca="false">IF('Row Index'!Q27="","✗",IF(INDEX('RAW DATA'!$P:$P,'Row Index'!Q27)="",IF(INDEX('RAW DATA'!$AC:$AC,'Row Index'!Q27)="",INDEX('RAW DATA'!$L:$L,'Row Index'!Q27),INDEX('RAW DATA'!$AC:$AC,'Row Index'!Q27)),INDEX('RAW DATA'!$P:$P,'Row Index'!Q27)))</f>
        <v>50.3211169857671</v>
      </c>
      <c r="R141" s="29" t="n">
        <f aca="false">IF('Row Index'!R27="","✗",IF(INDEX('RAW DATA'!$P:$P,'Row Index'!R27)="",IF(INDEX('RAW DATA'!$AC:$AC,'Row Index'!R27)="",INDEX('RAW DATA'!$L:$L,'Row Index'!R27),INDEX('RAW DATA'!$AC:$AC,'Row Index'!R27)),INDEX('RAW DATA'!$P:$P,'Row Index'!R27)))</f>
        <v>50.7351586486639</v>
      </c>
      <c r="S141" s="17" t="n">
        <f aca="false">IF('Row Index'!S27="","✗",IF(INDEX('RAW DATA'!$P:$P,'Row Index'!S27)="",IF(INDEX('RAW DATA'!$AC:$AC,'Row Index'!S27)="",INDEX('RAW DATA'!$L:$L,'Row Index'!S27),INDEX('RAW DATA'!$AC:$AC,'Row Index'!S27)),INDEX('RAW DATA'!$P:$P,'Row Index'!S27)))</f>
        <v>48.4601456195265</v>
      </c>
      <c r="T141" s="17" t="n">
        <f aca="false">IF('Row Index'!T27="","✗",IF(INDEX('RAW DATA'!$P:$P,'Row Index'!T27)="",IF(INDEX('RAW DATA'!$AC:$AC,'Row Index'!T27)="",INDEX('RAW DATA'!$L:$L,'Row Index'!T27),INDEX('RAW DATA'!$AC:$AC,'Row Index'!T27)),INDEX('RAW DATA'!$P:$P,'Row Index'!T27)))</f>
        <v>50.0517814663788</v>
      </c>
      <c r="U141" s="29" t="n">
        <f aca="false">IF('Row Index'!U27="","✗",IF(INDEX('RAW DATA'!$P:$P,'Row Index'!U27)="",IF(INDEX('RAW DATA'!$AC:$AC,'Row Index'!U27)="",INDEX('RAW DATA'!$L:$L,'Row Index'!U27),INDEX('RAW DATA'!$AC:$AC,'Row Index'!U27)),INDEX('RAW DATA'!$P:$P,'Row Index'!U27)))</f>
        <v>53.3211640011723</v>
      </c>
      <c r="V141" s="18" t="n">
        <f aca="false">IF('Row Index'!V27="","✗",IF(INDEX('RAW DATA'!$P:$P,'Row Index'!V27)="",IF(INDEX('RAW DATA'!$AC:$AC,'Row Index'!V27)="",INDEX('RAW DATA'!$L:$L,'Row Index'!V27),INDEX('RAW DATA'!$AC:$AC,'Row Index'!V27)),INDEX('RAW DATA'!$P:$P,'Row Index'!V27)))</f>
        <v>52.2057173672844</v>
      </c>
      <c r="W141" s="17" t="n">
        <f aca="false">IF('Row Index'!W27="","✗",IF(INDEX('RAW DATA'!$P:$P,'Row Index'!W27)="",IF(INDEX('RAW DATA'!$AC:$AC,'Row Index'!W27)="",INDEX('RAW DATA'!$L:$L,'Row Index'!W27),INDEX('RAW DATA'!$AC:$AC,'Row Index'!W27)),INDEX('RAW DATA'!$P:$P,'Row Index'!W27)))</f>
        <v>49.2817747794002</v>
      </c>
      <c r="X141" s="29" t="n">
        <f aca="false">IF('Row Index'!X27="","✗",IF(INDEX('RAW DATA'!$P:$P,'Row Index'!X27)="",IF(INDEX('RAW DATA'!$AC:$AC,'Row Index'!X27)="",INDEX('RAW DATA'!$L:$L,'Row Index'!X27),INDEX('RAW DATA'!$AC:$AC,'Row Index'!X27)),INDEX('RAW DATA'!$P:$P,'Row Index'!X27)))</f>
        <v>51.8192638184703</v>
      </c>
      <c r="Y141" s="17" t="n">
        <f aca="false">IF('Row Index'!Y27="","✗",IF(INDEX('RAW DATA'!$P:$P,'Row Index'!Y27)="",IF(INDEX('RAW DATA'!$AC:$AC,'Row Index'!Y27)="",INDEX('RAW DATA'!$L:$L,'Row Index'!Y27),INDEX('RAW DATA'!$AC:$AC,'Row Index'!Y27)),INDEX('RAW DATA'!$P:$P,'Row Index'!Y27)))</f>
        <v>52.3311552625606</v>
      </c>
      <c r="Z141" s="18" t="n">
        <f aca="false">IF('Row Index'!Z27="","✗",IF(INDEX('RAW DATA'!$P:$P,'Row Index'!Z27)="",IF(INDEX('RAW DATA'!$AC:$AC,'Row Index'!Z27)="",INDEX('RAW DATA'!$L:$L,'Row Index'!Z27),INDEX('RAW DATA'!$AC:$AC,'Row Index'!Z27)),INDEX('RAW DATA'!$P:$P,'Row Index'!Z27)))</f>
        <v>50.664443862385</v>
      </c>
      <c r="AA141" s="19" t="str">
        <f aca="false">IF('Row Index'!AA27="","⏳",IF(INDEX('RAW DATA'!$P:$P,'Row Index'!AA27)="",IF(INDEX('RAW DATA'!$AC:$AC,'Row Index'!AA27)="",INDEX('RAW DATA'!$L:$L,'Row Index'!AA27),INDEX('RAW DATA'!$AC:$AC,'Row Index'!AA27)),INDEX('RAW DATA'!$P:$P,'Row Index'!AA27)))</f>
        <v>⏳</v>
      </c>
      <c r="AB141" s="17" t="n">
        <f aca="false">IF('Row Index'!AB27="","✗",IF(INDEX('RAW DATA'!$P:$P,'Row Index'!AB27)="",IF(INDEX('RAW DATA'!$AC:$AC,'Row Index'!AB27)="",INDEX('RAW DATA'!$L:$L,'Row Index'!AB27),INDEX('RAW DATA'!$AC:$AC,'Row Index'!AB27)),INDEX('RAW DATA'!$P:$P,'Row Index'!AB27)))</f>
        <v>53.8810611999396</v>
      </c>
      <c r="AC141" s="17" t="n">
        <f aca="false">IF('Row Index'!AC27="","✗",IF(INDEX('RAW DATA'!$P:$P,'Row Index'!AC27)="",IF(INDEX('RAW DATA'!$AC:$AC,'Row Index'!AC27)="",INDEX('RAW DATA'!$L:$L,'Row Index'!AC27),INDEX('RAW DATA'!$AC:$AC,'Row Index'!AC27)),INDEX('RAW DATA'!$P:$P,'Row Index'!AC27)))</f>
        <v>52.196106095799</v>
      </c>
      <c r="AD141" s="29" t="n">
        <f aca="false">IF('Row Index'!AD27="","✗",IF(INDEX('RAW DATA'!$P:$P,'Row Index'!AD27)="",IF(INDEX('RAW DATA'!$AC:$AC,'Row Index'!AD27)="",INDEX('RAW DATA'!$L:$L,'Row Index'!AD27),INDEX('RAW DATA'!$AC:$AC,'Row Index'!AD27)),INDEX('RAW DATA'!$P:$P,'Row Index'!AD27)))</f>
        <v>54.7820455907753</v>
      </c>
      <c r="AE141" s="17" t="n">
        <f aca="false">IF('Row Index'!AE27="","✗",IF(INDEX('RAW DATA'!$P:$P,'Row Index'!AE27)="",IF(INDEX('RAW DATA'!$AC:$AC,'Row Index'!AE27)="",INDEX('RAW DATA'!$L:$L,'Row Index'!AE27),INDEX('RAW DATA'!$AC:$AC,'Row Index'!AE27)),INDEX('RAW DATA'!$P:$P,'Row Index'!AE27)))</f>
        <v>54.7067201379349</v>
      </c>
      <c r="AF141" s="29" t="n">
        <f aca="false">IF('Row Index'!AF27="","✗",IF(INDEX('RAW DATA'!$P:$P,'Row Index'!AF27)="",IF(INDEX('RAW DATA'!$AC:$AC,'Row Index'!AF27)="",INDEX('RAW DATA'!$L:$L,'Row Index'!AF27),INDEX('RAW DATA'!$AC:$AC,'Row Index'!AF27)),INDEX('RAW DATA'!$P:$P,'Row Index'!AF27)))</f>
        <v>55.9765031014304</v>
      </c>
      <c r="AG141" s="29" t="n">
        <f aca="false">IF('Row Index'!AG27="","✗",IF(INDEX('RAW DATA'!$P:$P,'Row Index'!AG27)="",IF(INDEX('RAW DATA'!$AC:$AC,'Row Index'!AG27)="",INDEX('RAW DATA'!$L:$L,'Row Index'!AG27),INDEX('RAW DATA'!$AC:$AC,'Row Index'!AG27)),INDEX('RAW DATA'!$P:$P,'Row Index'!AG27)))</f>
        <v>55.3196072846043</v>
      </c>
      <c r="AH141" s="17" t="n">
        <f aca="false">IF('Row Index'!AH27="","✗",IF(INDEX('RAW DATA'!$P:$P,'Row Index'!AH27)="",IF(INDEX('RAW DATA'!$AC:$AC,'Row Index'!AH27)="",INDEX('RAW DATA'!$L:$L,'Row Index'!AH27),INDEX('RAW DATA'!$AC:$AC,'Row Index'!AH27)),INDEX('RAW DATA'!$P:$P,'Row Index'!AH27)))</f>
        <v>57.5435912639626</v>
      </c>
      <c r="AI141" s="17" t="n">
        <f aca="false">IF('Row Index'!AI27="","✗",IF(INDEX('RAW DATA'!$P:$P,'Row Index'!AI27)="",IF(INDEX('RAW DATA'!$AC:$AC,'Row Index'!AI27)="",INDEX('RAW DATA'!$L:$L,'Row Index'!AI27),INDEX('RAW DATA'!$AC:$AC,'Row Index'!AI27)),INDEX('RAW DATA'!$P:$P,'Row Index'!AI27)))</f>
        <v>58.619003510454</v>
      </c>
      <c r="AJ141" s="29" t="n">
        <f aca="false">IF('Row Index'!AJ27="","✗",IF(INDEX('RAW DATA'!$P:$P,'Row Index'!AJ27)="",IF(INDEX('RAW DATA'!$AC:$AC,'Row Index'!AJ27)="",INDEX('RAW DATA'!$L:$L,'Row Index'!AJ27),INDEX('RAW DATA'!$AC:$AC,'Row Index'!AJ27)),INDEX('RAW DATA'!$P:$P,'Row Index'!AJ27)))</f>
        <v>61.5497824317922</v>
      </c>
      <c r="AK141" s="17" t="n">
        <f aca="false">IF('Row Index'!AK27="","✗",IF(INDEX('RAW DATA'!$P:$P,'Row Index'!AK27)="",IF(INDEX('RAW DATA'!$AC:$AC,'Row Index'!AK27)="",INDEX('RAW DATA'!$L:$L,'Row Index'!AK27),INDEX('RAW DATA'!$AC:$AC,'Row Index'!AK27)),INDEX('RAW DATA'!$P:$P,'Row Index'!AK27)))</f>
        <v>61.6056384522051</v>
      </c>
      <c r="AL141" s="17" t="n">
        <f aca="false">IF('Row Index'!AL27="","✗",IF(INDEX('RAW DATA'!$P:$P,'Row Index'!AL27)="",IF(INDEX('RAW DATA'!$AC:$AC,'Row Index'!AL27)="",INDEX('RAW DATA'!$L:$L,'Row Index'!AL27),INDEX('RAW DATA'!$AC:$AC,'Row Index'!AL27)),INDEX('RAW DATA'!$P:$P,'Row Index'!AL27)))</f>
        <v>64.1795562205248</v>
      </c>
      <c r="AM141" s="17" t="n">
        <f aca="false">IF('Row Index'!AM27="","✗",IF(INDEX('RAW DATA'!$P:$P,'Row Index'!AM27)="",IF(INDEX('RAW DATA'!$AC:$AC,'Row Index'!AM27)="",INDEX('RAW DATA'!$L:$L,'Row Index'!AM27),INDEX('RAW DATA'!$AC:$AC,'Row Index'!AM27)),INDEX('RAW DATA'!$P:$P,'Row Index'!AM27)))</f>
        <v>64.1208458670452</v>
      </c>
      <c r="AN141" s="29" t="n">
        <f aca="false">IF('Row Index'!AN27="","✗",IF(INDEX('RAW DATA'!$P:$P,'Row Index'!AN27)="",IF(INDEX('RAW DATA'!$AC:$AC,'Row Index'!AN27)="",INDEX('RAW DATA'!$L:$L,'Row Index'!AN27),INDEX('RAW DATA'!$AC:$AC,'Row Index'!AN27)),INDEX('RAW DATA'!$P:$P,'Row Index'!AN27)))</f>
        <v>64.7901979098982</v>
      </c>
      <c r="AO141" s="17" t="n">
        <f aca="false">IF('Row Index'!AO27="","✗",IF(INDEX('RAW DATA'!$P:$P,'Row Index'!AO27)="",IF(INDEX('RAW DATA'!$AC:$AC,'Row Index'!AO27)="",INDEX('RAW DATA'!$L:$L,'Row Index'!AO27),INDEX('RAW DATA'!$AC:$AC,'Row Index'!AO27)),INDEX('RAW DATA'!$P:$P,'Row Index'!AO27)))</f>
        <v>66.1064359402088</v>
      </c>
      <c r="AP141" s="17" t="n">
        <f aca="false">IF('Row Index'!AP27="","✗",IF(INDEX('RAW DATA'!$P:$P,'Row Index'!AP27)="",IF(INDEX('RAW DATA'!$AC:$AC,'Row Index'!AP27)="",INDEX('RAW DATA'!$L:$L,'Row Index'!AP27),INDEX('RAW DATA'!$AC:$AC,'Row Index'!AP27)),INDEX('RAW DATA'!$P:$P,'Row Index'!AP27)))</f>
        <v>66.4597969899682</v>
      </c>
      <c r="AQ141" s="17" t="n">
        <f aca="false">IF('Row Index'!AQ27="","✗",IF(INDEX('RAW DATA'!$P:$P,'Row Index'!AQ27)="",IF(INDEX('RAW DATA'!$AC:$AC,'Row Index'!AQ27)="",INDEX('RAW DATA'!$L:$L,'Row Index'!AQ27),INDEX('RAW DATA'!$AC:$AC,'Row Index'!AQ27)),INDEX('RAW DATA'!$P:$P,'Row Index'!AQ27)))</f>
        <v>67.0581834532762</v>
      </c>
    </row>
    <row r="142" customFormat="false" ht="15" hidden="false" customHeight="false" outlineLevel="0" collapsed="false">
      <c r="A142" s="15" t="s">
        <v>231</v>
      </c>
      <c r="B142" s="16" t="s">
        <v>153</v>
      </c>
      <c r="C142" s="17" t="n">
        <f aca="false">IF('Row Index'!C28="","✗",IF(INDEX('RAW DATA'!$P:$P,'Row Index'!C28)="",IF(INDEX('RAW DATA'!$AC:$AC,'Row Index'!C28)="",INDEX('RAW DATA'!$L:$L,'Row Index'!C28),INDEX('RAW DATA'!$AC:$AC,'Row Index'!C28)),INDEX('RAW DATA'!$P:$P,'Row Index'!C28)))</f>
        <v>40.1201617423155</v>
      </c>
      <c r="D142" s="36" t="str">
        <f aca="false">IF('Row Index'!D28="","✗",IF(INDEX('RAW DATA'!$P:$P,'Row Index'!D28)="",IF(INDEX('RAW DATA'!$AC:$AC,'Row Index'!D28)="",INDEX('RAW DATA'!$L:$L,'Row Index'!D28),INDEX('RAW DATA'!$AC:$AC,'Row Index'!D28)),INDEX('RAW DATA'!$P:$P,'Row Index'!D28)))</f>
        <v>◐⌧</v>
      </c>
      <c r="E142" s="36" t="str">
        <f aca="false">IF('Row Index'!E28="","✗",IF(INDEX('RAW DATA'!$P:$P,'Row Index'!E28)="",IF(INDEX('RAW DATA'!$AC:$AC,'Row Index'!E28)="",INDEX('RAW DATA'!$L:$L,'Row Index'!E28),INDEX('RAW DATA'!$AC:$AC,'Row Index'!E28)),INDEX('RAW DATA'!$P:$P,'Row Index'!E28)))</f>
        <v>◐⌧</v>
      </c>
      <c r="F142" s="17" t="n">
        <f aca="false">IF('Row Index'!F28="","✗",IF(INDEX('RAW DATA'!$P:$P,'Row Index'!F28)="",IF(INDEX('RAW DATA'!$AC:$AC,'Row Index'!F28)="",INDEX('RAW DATA'!$L:$L,'Row Index'!F28),INDEX('RAW DATA'!$AC:$AC,'Row Index'!F28)),INDEX('RAW DATA'!$P:$P,'Row Index'!F28)))</f>
        <v>40.2320792928875</v>
      </c>
      <c r="G142" s="38" t="n">
        <f aca="false">IF('Row Index'!G28="","✗",IF(INDEX('RAW DATA'!$P:$P,'Row Index'!G28)="",IF(INDEX('RAW DATA'!$AC:$AC,'Row Index'!G28)="",INDEX('RAW DATA'!$L:$L,'Row Index'!G28),INDEX('RAW DATA'!$AC:$AC,'Row Index'!G28)),INDEX('RAW DATA'!$P:$P,'Row Index'!G28)))</f>
        <v>46.5461237737301</v>
      </c>
      <c r="H142" s="17" t="n">
        <f aca="false">IF('Row Index'!H28="","✗",IF(INDEX('RAW DATA'!$P:$P,'Row Index'!H28)="",IF(INDEX('RAW DATA'!$AC:$AC,'Row Index'!H28)="",INDEX('RAW DATA'!$L:$L,'Row Index'!H28),INDEX('RAW DATA'!$AC:$AC,'Row Index'!H28)),INDEX('RAW DATA'!$P:$P,'Row Index'!H28)))</f>
        <v>43.5377856406277</v>
      </c>
      <c r="I142" s="17" t="n">
        <f aca="false">IF('Row Index'!I28="","✗",IF(INDEX('RAW DATA'!$P:$P,'Row Index'!I28)="",IF(INDEX('RAW DATA'!$AC:$AC,'Row Index'!I28)="",INDEX('RAW DATA'!$L:$L,'Row Index'!I28),INDEX('RAW DATA'!$AC:$AC,'Row Index'!I28)),INDEX('RAW DATA'!$P:$P,'Row Index'!I28)))</f>
        <v>46.5675682797062</v>
      </c>
      <c r="J142" s="29" t="n">
        <f aca="false">IF('Row Index'!J28="","✗",IF(INDEX('RAW DATA'!$P:$P,'Row Index'!J28)="",IF(INDEX('RAW DATA'!$AC:$AC,'Row Index'!J28)="",INDEX('RAW DATA'!$L:$L,'Row Index'!J28),INDEX('RAW DATA'!$AC:$AC,'Row Index'!J28)),INDEX('RAW DATA'!$P:$P,'Row Index'!J28)))</f>
        <v>43.6391233537194</v>
      </c>
      <c r="K142" s="29" t="n">
        <f aca="false">IF('Row Index'!K28="","✗",IF(INDEX('RAW DATA'!$P:$P,'Row Index'!K28)="",IF(INDEX('RAW DATA'!$AC:$AC,'Row Index'!K28)="",INDEX('RAW DATA'!$L:$L,'Row Index'!K28),INDEX('RAW DATA'!$AC:$AC,'Row Index'!K28)),INDEX('RAW DATA'!$P:$P,'Row Index'!K28)))</f>
        <v>51.507015804093</v>
      </c>
      <c r="L142" s="17" t="n">
        <f aca="false">IF('Row Index'!L28="","✗",IF(INDEX('RAW DATA'!$P:$P,'Row Index'!L28)="",IF(INDEX('RAW DATA'!$AC:$AC,'Row Index'!L28)="",INDEX('RAW DATA'!$L:$L,'Row Index'!L28),INDEX('RAW DATA'!$AC:$AC,'Row Index'!L28)),INDEX('RAW DATA'!$P:$P,'Row Index'!L28)))</f>
        <v>46.0062762144113</v>
      </c>
      <c r="M142" s="17" t="n">
        <f aca="false">IF('Row Index'!M28="","✗",IF(INDEX('RAW DATA'!$P:$P,'Row Index'!M28)="",IF(INDEX('RAW DATA'!$AC:$AC,'Row Index'!M28)="",INDEX('RAW DATA'!$L:$L,'Row Index'!M28),INDEX('RAW DATA'!$AC:$AC,'Row Index'!M28)),INDEX('RAW DATA'!$P:$P,'Row Index'!M28)))</f>
        <v>51.1323062141257</v>
      </c>
      <c r="N142" s="17" t="n">
        <f aca="false">IF('Row Index'!N28="","✗",IF(INDEX('RAW DATA'!$P:$P,'Row Index'!N28)="",IF(INDEX('RAW DATA'!$AC:$AC,'Row Index'!N28)="",INDEX('RAW DATA'!$L:$L,'Row Index'!N28),INDEX('RAW DATA'!$AC:$AC,'Row Index'!N28)),INDEX('RAW DATA'!$P:$P,'Row Index'!N28)))</f>
        <v>49.2222361693748</v>
      </c>
      <c r="O142" s="17" t="n">
        <f aca="false">IF('Row Index'!O28="","✗",IF(INDEX('RAW DATA'!$P:$P,'Row Index'!O28)="",IF(INDEX('RAW DATA'!$AC:$AC,'Row Index'!O28)="",INDEX('RAW DATA'!$L:$L,'Row Index'!O28),INDEX('RAW DATA'!$AC:$AC,'Row Index'!O28)),INDEX('RAW DATA'!$P:$P,'Row Index'!O28)))</f>
        <v>51.3405572812911</v>
      </c>
      <c r="P142" s="29" t="n">
        <f aca="false">IF('Row Index'!P28="","✗",IF(INDEX('RAW DATA'!$P:$P,'Row Index'!P28)="",IF(INDEX('RAW DATA'!$AC:$AC,'Row Index'!P28)="",INDEX('RAW DATA'!$L:$L,'Row Index'!P28),INDEX('RAW DATA'!$AC:$AC,'Row Index'!P28)),INDEX('RAW DATA'!$P:$P,'Row Index'!P28)))</f>
        <v>51.8427219325442</v>
      </c>
      <c r="Q142" s="29" t="n">
        <f aca="false">IF('Row Index'!Q28="","✗",IF(INDEX('RAW DATA'!$P:$P,'Row Index'!Q28)="",IF(INDEX('RAW DATA'!$AC:$AC,'Row Index'!Q28)="",INDEX('RAW DATA'!$L:$L,'Row Index'!Q28),INDEX('RAW DATA'!$AC:$AC,'Row Index'!Q28)),INDEX('RAW DATA'!$P:$P,'Row Index'!Q28)))</f>
        <v>50.9837076079241</v>
      </c>
      <c r="R142" s="29" t="n">
        <f aca="false">IF('Row Index'!R28="","✗",IF(INDEX('RAW DATA'!$P:$P,'Row Index'!R28)="",IF(INDEX('RAW DATA'!$AC:$AC,'Row Index'!R28)="",INDEX('RAW DATA'!$L:$L,'Row Index'!R28),INDEX('RAW DATA'!$AC:$AC,'Row Index'!R28)),INDEX('RAW DATA'!$P:$P,'Row Index'!R28)))</f>
        <v>51.276901181237</v>
      </c>
      <c r="S142" s="17" t="n">
        <f aca="false">IF('Row Index'!S28="","✗",IF(INDEX('RAW DATA'!$P:$P,'Row Index'!S28)="",IF(INDEX('RAW DATA'!$AC:$AC,'Row Index'!S28)="",INDEX('RAW DATA'!$L:$L,'Row Index'!S28),INDEX('RAW DATA'!$AC:$AC,'Row Index'!S28)),INDEX('RAW DATA'!$P:$P,'Row Index'!S28)))</f>
        <v>50.0263926006743</v>
      </c>
      <c r="T142" s="17" t="n">
        <f aca="false">IF('Row Index'!T28="","✗",IF(INDEX('RAW DATA'!$P:$P,'Row Index'!T28)="",IF(INDEX('RAW DATA'!$AC:$AC,'Row Index'!T28)="",INDEX('RAW DATA'!$L:$L,'Row Index'!T28),INDEX('RAW DATA'!$AC:$AC,'Row Index'!T28)),INDEX('RAW DATA'!$P:$P,'Row Index'!T28)))</f>
        <v>50.6232405270407</v>
      </c>
      <c r="U142" s="29" t="n">
        <f aca="false">IF('Row Index'!U28="","✗",IF(INDEX('RAW DATA'!$P:$P,'Row Index'!U28)="",IF(INDEX('RAW DATA'!$AC:$AC,'Row Index'!U28)="",INDEX('RAW DATA'!$L:$L,'Row Index'!U28),INDEX('RAW DATA'!$AC:$AC,'Row Index'!U28)),INDEX('RAW DATA'!$P:$P,'Row Index'!U28)))</f>
        <v>51.6363831757502</v>
      </c>
      <c r="V142" s="18" t="n">
        <f aca="false">IF('Row Index'!V28="","✗",IF(INDEX('RAW DATA'!$P:$P,'Row Index'!V28)="",IF(INDEX('RAW DATA'!$AC:$AC,'Row Index'!V28)="",INDEX('RAW DATA'!$L:$L,'Row Index'!V28),INDEX('RAW DATA'!$AC:$AC,'Row Index'!V28)),INDEX('RAW DATA'!$P:$P,'Row Index'!V28)))</f>
        <v>51.7918722949412</v>
      </c>
      <c r="W142" s="29" t="n">
        <f aca="false">IF('Row Index'!W28="","✗",IF(INDEX('RAW DATA'!$P:$P,'Row Index'!W28)="",IF(INDEX('RAW DATA'!$AC:$AC,'Row Index'!W28)="",INDEX('RAW DATA'!$L:$L,'Row Index'!W28),INDEX('RAW DATA'!$AC:$AC,'Row Index'!W28)),INDEX('RAW DATA'!$P:$P,'Row Index'!W28)))</f>
        <v>50.6167787303535</v>
      </c>
      <c r="X142" s="29" t="n">
        <f aca="false">IF('Row Index'!X28="","✗",IF(INDEX('RAW DATA'!$P:$P,'Row Index'!X28)="",IF(INDEX('RAW DATA'!$AC:$AC,'Row Index'!X28)="",INDEX('RAW DATA'!$L:$L,'Row Index'!X28),INDEX('RAW DATA'!$AC:$AC,'Row Index'!X28)),INDEX('RAW DATA'!$P:$P,'Row Index'!X28)))</f>
        <v>53.199535194113</v>
      </c>
      <c r="Y142" s="29" t="n">
        <f aca="false">IF('Row Index'!Y28="","✗",IF(INDEX('RAW DATA'!$P:$P,'Row Index'!Y28)="",IF(INDEX('RAW DATA'!$AC:$AC,'Row Index'!Y28)="",INDEX('RAW DATA'!$L:$L,'Row Index'!Y28),INDEX('RAW DATA'!$AC:$AC,'Row Index'!Y28)),INDEX('RAW DATA'!$P:$P,'Row Index'!Y28)))</f>
        <v>52.4899724840411</v>
      </c>
      <c r="Z142" s="18" t="n">
        <f aca="false">IF('Row Index'!Z28="","✗",IF(INDEX('RAW DATA'!$P:$P,'Row Index'!Z28)="",IF(INDEX('RAW DATA'!$AC:$AC,'Row Index'!Z28)="",INDEX('RAW DATA'!$L:$L,'Row Index'!Z28),INDEX('RAW DATA'!$AC:$AC,'Row Index'!Z28)),INDEX('RAW DATA'!$P:$P,'Row Index'!Z28)))</f>
        <v>51.5496009856204</v>
      </c>
      <c r="AA142" s="19" t="str">
        <f aca="false">IF('Row Index'!AA28="","⏳",IF(INDEX('RAW DATA'!$P:$P,'Row Index'!AA28)="",IF(INDEX('RAW DATA'!$AC:$AC,'Row Index'!AA28)="",INDEX('RAW DATA'!$L:$L,'Row Index'!AA28),INDEX('RAW DATA'!$AC:$AC,'Row Index'!AA28)),INDEX('RAW DATA'!$P:$P,'Row Index'!AA28)))</f>
        <v>⏳</v>
      </c>
      <c r="AB142" s="29" t="n">
        <f aca="false">IF('Row Index'!AB28="","✗",IF(INDEX('RAW DATA'!$P:$P,'Row Index'!AB28)="",IF(INDEX('RAW DATA'!$AC:$AC,'Row Index'!AB28)="",INDEX('RAW DATA'!$L:$L,'Row Index'!AB28),INDEX('RAW DATA'!$AC:$AC,'Row Index'!AB28)),INDEX('RAW DATA'!$P:$P,'Row Index'!AB28)))</f>
        <v>52.581909653139</v>
      </c>
      <c r="AC142" s="17" t="n">
        <f aca="false">IF('Row Index'!AC28="","✗",IF(INDEX('RAW DATA'!$P:$P,'Row Index'!AC28)="",IF(INDEX('RAW DATA'!$AC:$AC,'Row Index'!AC28)="",INDEX('RAW DATA'!$L:$L,'Row Index'!AC28),INDEX('RAW DATA'!$AC:$AC,'Row Index'!AC28)),INDEX('RAW DATA'!$P:$P,'Row Index'!AC28)))</f>
        <v>53.4804289255997</v>
      </c>
      <c r="AD142" s="17" t="n">
        <f aca="false">IF('Row Index'!AD28="","✗",IF(INDEX('RAW DATA'!$P:$P,'Row Index'!AD28)="",IF(INDEX('RAW DATA'!$AC:$AC,'Row Index'!AD28)="",INDEX('RAW DATA'!$L:$L,'Row Index'!AD28),INDEX('RAW DATA'!$AC:$AC,'Row Index'!AD28)),INDEX('RAW DATA'!$P:$P,'Row Index'!AD28)))</f>
        <v>53.6680715392194</v>
      </c>
      <c r="AE142" s="36" t="str">
        <f aca="false">IF('Row Index'!AE28="","✗",IF(INDEX('RAW DATA'!$P:$P,'Row Index'!AE28)="",IF(INDEX('RAW DATA'!$AC:$AC,'Row Index'!AE28)="",INDEX('RAW DATA'!$L:$L,'Row Index'!AE28),INDEX('RAW DATA'!$AC:$AC,'Row Index'!AE28)),INDEX('RAW DATA'!$P:$P,'Row Index'!AE28)))</f>
        <v>◐⌧</v>
      </c>
      <c r="AF142" s="29" t="n">
        <f aca="false">IF('Row Index'!AF28="","✗",IF(INDEX('RAW DATA'!$P:$P,'Row Index'!AF28)="",IF(INDEX('RAW DATA'!$AC:$AC,'Row Index'!AF28)="",INDEX('RAW DATA'!$L:$L,'Row Index'!AF28),INDEX('RAW DATA'!$AC:$AC,'Row Index'!AF28)),INDEX('RAW DATA'!$P:$P,'Row Index'!AF28)))</f>
        <v>57.5490059377966</v>
      </c>
      <c r="AG142" s="29" t="n">
        <f aca="false">IF('Row Index'!AG28="","✗",IF(INDEX('RAW DATA'!$P:$P,'Row Index'!AG28)="",IF(INDEX('RAW DATA'!$AC:$AC,'Row Index'!AG28)="",INDEX('RAW DATA'!$L:$L,'Row Index'!AG28),INDEX('RAW DATA'!$AC:$AC,'Row Index'!AG28)),INDEX('RAW DATA'!$P:$P,'Row Index'!AG28)))</f>
        <v>54.95360172866</v>
      </c>
      <c r="AH142" s="29" t="n">
        <f aca="false">IF('Row Index'!AH28="","✗",IF(INDEX('RAW DATA'!$P:$P,'Row Index'!AH28)="",IF(INDEX('RAW DATA'!$AC:$AC,'Row Index'!AH28)="",INDEX('RAW DATA'!$L:$L,'Row Index'!AH28),INDEX('RAW DATA'!$AC:$AC,'Row Index'!AH28)),INDEX('RAW DATA'!$P:$P,'Row Index'!AH28)))</f>
        <v>61.4316549336081</v>
      </c>
      <c r="AI142" s="17" t="n">
        <f aca="false">IF('Row Index'!AI28="","✗",IF(INDEX('RAW DATA'!$P:$P,'Row Index'!AI28)="",IF(INDEX('RAW DATA'!$AC:$AC,'Row Index'!AI28)="",INDEX('RAW DATA'!$L:$L,'Row Index'!AI28),INDEX('RAW DATA'!$AC:$AC,'Row Index'!AI28)),INDEX('RAW DATA'!$P:$P,'Row Index'!AI28)))</f>
        <v>61.3619649187208</v>
      </c>
      <c r="AJ142" s="17" t="n">
        <f aca="false">IF('Row Index'!AJ28="","✗",IF(INDEX('RAW DATA'!$P:$P,'Row Index'!AJ28)="",IF(INDEX('RAW DATA'!$AC:$AC,'Row Index'!AJ28)="",INDEX('RAW DATA'!$L:$L,'Row Index'!AJ28),INDEX('RAW DATA'!$AC:$AC,'Row Index'!AJ28)),INDEX('RAW DATA'!$P:$P,'Row Index'!AJ28)))</f>
        <v>60.6043459614669</v>
      </c>
      <c r="AK142" s="17" t="n">
        <f aca="false">IF('Row Index'!AK28="","✗",IF(INDEX('RAW DATA'!$P:$P,'Row Index'!AK28)="",IF(INDEX('RAW DATA'!$AC:$AC,'Row Index'!AK28)="",INDEX('RAW DATA'!$L:$L,'Row Index'!AK28),INDEX('RAW DATA'!$AC:$AC,'Row Index'!AK28)),INDEX('RAW DATA'!$P:$P,'Row Index'!AK28)))</f>
        <v>59.9667104414571</v>
      </c>
      <c r="AL142" s="17" t="n">
        <f aca="false">IF('Row Index'!AL28="","✗",IF(INDEX('RAW DATA'!$P:$P,'Row Index'!AL28)="",IF(INDEX('RAW DATA'!$AC:$AC,'Row Index'!AL28)="",INDEX('RAW DATA'!$L:$L,'Row Index'!AL28),INDEX('RAW DATA'!$AC:$AC,'Row Index'!AL28)),INDEX('RAW DATA'!$P:$P,'Row Index'!AL28)))</f>
        <v>64.5675433766764</v>
      </c>
      <c r="AM142" s="29" t="n">
        <f aca="false">IF('Row Index'!AM28="","✗",IF(INDEX('RAW DATA'!$P:$P,'Row Index'!AM28)="",IF(INDEX('RAW DATA'!$AC:$AC,'Row Index'!AM28)="",INDEX('RAW DATA'!$L:$L,'Row Index'!AM28),INDEX('RAW DATA'!$AC:$AC,'Row Index'!AM28)),INDEX('RAW DATA'!$P:$P,'Row Index'!AM28)))</f>
        <v>64.4331587782313</v>
      </c>
      <c r="AN142" s="17" t="n">
        <f aca="false">IF('Row Index'!AN28="","✗",IF(INDEX('RAW DATA'!$P:$P,'Row Index'!AN28)="",IF(INDEX('RAW DATA'!$AC:$AC,'Row Index'!AN28)="",INDEX('RAW DATA'!$L:$L,'Row Index'!AN28),INDEX('RAW DATA'!$AC:$AC,'Row Index'!AN28)),INDEX('RAW DATA'!$P:$P,'Row Index'!AN28)))</f>
        <v>65.8122727589426</v>
      </c>
      <c r="AO142" s="17" t="n">
        <f aca="false">IF('Row Index'!AO28="","✗",IF(INDEX('RAW DATA'!$P:$P,'Row Index'!AO28)="",IF(INDEX('RAW DATA'!$AC:$AC,'Row Index'!AO28)="",INDEX('RAW DATA'!$L:$L,'Row Index'!AO28),INDEX('RAW DATA'!$AC:$AC,'Row Index'!AO28)),INDEX('RAW DATA'!$P:$P,'Row Index'!AO28)))</f>
        <v>67.3318001190362</v>
      </c>
      <c r="AP142" s="17" t="n">
        <f aca="false">IF('Row Index'!AP28="","✗",IF(INDEX('RAW DATA'!$P:$P,'Row Index'!AP28)="",IF(INDEX('RAW DATA'!$AC:$AC,'Row Index'!AP28)="",INDEX('RAW DATA'!$L:$L,'Row Index'!AP28),INDEX('RAW DATA'!$AC:$AC,'Row Index'!AP28)),INDEX('RAW DATA'!$P:$P,'Row Index'!AP28)))</f>
        <v>67.0308346559112</v>
      </c>
      <c r="AQ142" s="17" t="n">
        <f aca="false">IF('Row Index'!AQ28="","✗",IF(INDEX('RAW DATA'!$P:$P,'Row Index'!AQ28)="",IF(INDEX('RAW DATA'!$AC:$AC,'Row Index'!AQ28)="",INDEX('RAW DATA'!$L:$L,'Row Index'!AQ28),INDEX('RAW DATA'!$AC:$AC,'Row Index'!AQ28)),INDEX('RAW DATA'!$P:$P,'Row Index'!AQ28)))</f>
        <v>67.1744299326033</v>
      </c>
    </row>
    <row r="143" customFormat="false" ht="15" hidden="false" customHeight="false" outlineLevel="0" collapsed="false">
      <c r="A143" s="15" t="s">
        <v>234</v>
      </c>
      <c r="B143" s="16" t="s">
        <v>153</v>
      </c>
      <c r="C143" s="17" t="n">
        <f aca="false">IF('Row Index'!C29="","✗",IF(INDEX('RAW DATA'!$P:$P,'Row Index'!C29)="",IF(INDEX('RAW DATA'!$AC:$AC,'Row Index'!C29)="",INDEX('RAW DATA'!$L:$L,'Row Index'!C29),INDEX('RAW DATA'!$AC:$AC,'Row Index'!C29)),INDEX('RAW DATA'!$P:$P,'Row Index'!C29)))</f>
        <v>48.2932477249569</v>
      </c>
      <c r="D143" s="29" t="n">
        <f aca="false">IF('Row Index'!D29="","✗",IF(INDEX('RAW DATA'!$P:$P,'Row Index'!D29)="",IF(INDEX('RAW DATA'!$AC:$AC,'Row Index'!D29)="",INDEX('RAW DATA'!$L:$L,'Row Index'!D29),INDEX('RAW DATA'!$AC:$AC,'Row Index'!D29)),INDEX('RAW DATA'!$P:$P,'Row Index'!D29)))</f>
        <v>43.9364725383631</v>
      </c>
      <c r="E143" s="29" t="n">
        <f aca="false">IF('Row Index'!E29="","✗",IF(INDEX('RAW DATA'!$P:$P,'Row Index'!E29)="",IF(INDEX('RAW DATA'!$AC:$AC,'Row Index'!E29)="",INDEX('RAW DATA'!$L:$L,'Row Index'!E29),INDEX('RAW DATA'!$AC:$AC,'Row Index'!E29)),INDEX('RAW DATA'!$P:$P,'Row Index'!E29)))</f>
        <v>53.2446609190918</v>
      </c>
      <c r="F143" s="17" t="n">
        <f aca="false">IF('Row Index'!F29="","✗",IF(INDEX('RAW DATA'!$P:$P,'Row Index'!F29)="",IF(INDEX('RAW DATA'!$AC:$AC,'Row Index'!F29)="",INDEX('RAW DATA'!$L:$L,'Row Index'!F29),INDEX('RAW DATA'!$AC:$AC,'Row Index'!F29)),INDEX('RAW DATA'!$P:$P,'Row Index'!F29)))</f>
        <v>39.7634067622675</v>
      </c>
      <c r="G143" s="36" t="str">
        <f aca="false">IF('Row Index'!G29="","✗",IF(INDEX('RAW DATA'!$P:$P,'Row Index'!G29)="",IF(INDEX('RAW DATA'!$AC:$AC,'Row Index'!G29)="",INDEX('RAW DATA'!$L:$L,'Row Index'!G29),INDEX('RAW DATA'!$AC:$AC,'Row Index'!G29)),INDEX('RAW DATA'!$P:$P,'Row Index'!G29)))</f>
        <v>◐⌧</v>
      </c>
      <c r="H143" s="29" t="n">
        <f aca="false">IF('Row Index'!H29="","✗",IF(INDEX('RAW DATA'!$P:$P,'Row Index'!H29)="",IF(INDEX('RAW DATA'!$AC:$AC,'Row Index'!H29)="",INDEX('RAW DATA'!$L:$L,'Row Index'!H29),INDEX('RAW DATA'!$AC:$AC,'Row Index'!H29)),INDEX('RAW DATA'!$P:$P,'Row Index'!H29)))</f>
        <v>48.6283330560799</v>
      </c>
      <c r="I143" s="17" t="n">
        <f aca="false">IF('Row Index'!I29="","✗",IF(INDEX('RAW DATA'!$P:$P,'Row Index'!I29)="",IF(INDEX('RAW DATA'!$AC:$AC,'Row Index'!I29)="",INDEX('RAW DATA'!$L:$L,'Row Index'!I29),INDEX('RAW DATA'!$AC:$AC,'Row Index'!I29)),INDEX('RAW DATA'!$P:$P,'Row Index'!I29)))</f>
        <v>52.1363565704188</v>
      </c>
      <c r="J143" s="29" t="n">
        <f aca="false">IF('Row Index'!J29="","✗",IF(INDEX('RAW DATA'!$P:$P,'Row Index'!J29)="",IF(INDEX('RAW DATA'!$AC:$AC,'Row Index'!J29)="",INDEX('RAW DATA'!$L:$L,'Row Index'!J29),INDEX('RAW DATA'!$AC:$AC,'Row Index'!J29)),INDEX('RAW DATA'!$P:$P,'Row Index'!J29)))</f>
        <v>46.6731514459679</v>
      </c>
      <c r="K143" s="29" t="n">
        <f aca="false">IF('Row Index'!K29="","✗",IF(INDEX('RAW DATA'!$P:$P,'Row Index'!K29)="",IF(INDEX('RAW DATA'!$AC:$AC,'Row Index'!K29)="",INDEX('RAW DATA'!$L:$L,'Row Index'!K29),INDEX('RAW DATA'!$AC:$AC,'Row Index'!K29)),INDEX('RAW DATA'!$P:$P,'Row Index'!K29)))</f>
        <v>52.9273158759196</v>
      </c>
      <c r="L143" s="26" t="str">
        <f aca="false">IF('Row Index'!L29="","✗",IF(INDEX('RAW DATA'!$P:$P,'Row Index'!L29)="",IF(INDEX('RAW DATA'!$AC:$AC,'Row Index'!L29)="",INDEX('RAW DATA'!$L:$L,'Row Index'!L29),INDEX('RAW DATA'!$AC:$AC,'Row Index'!L29)),INDEX('RAW DATA'!$P:$P,'Row Index'!L29)))</f>
        <v>✗⇲</v>
      </c>
      <c r="M143" s="29" t="n">
        <f aca="false">IF('Row Index'!M29="","✗",IF(INDEX('RAW DATA'!$P:$P,'Row Index'!M29)="",IF(INDEX('RAW DATA'!$AC:$AC,'Row Index'!M29)="",INDEX('RAW DATA'!$L:$L,'Row Index'!M29),INDEX('RAW DATA'!$AC:$AC,'Row Index'!M29)),INDEX('RAW DATA'!$P:$P,'Row Index'!M29)))</f>
        <v>50.6795573586962</v>
      </c>
      <c r="N143" s="29" t="n">
        <f aca="false">IF('Row Index'!N29="","✗",IF(INDEX('RAW DATA'!$P:$P,'Row Index'!N29)="",IF(INDEX('RAW DATA'!$AC:$AC,'Row Index'!N29)="",INDEX('RAW DATA'!$L:$L,'Row Index'!N29),INDEX('RAW DATA'!$AC:$AC,'Row Index'!N29)),INDEX('RAW DATA'!$P:$P,'Row Index'!N29)))</f>
        <v>49.7429348907821</v>
      </c>
      <c r="O143" s="29" t="n">
        <f aca="false">IF('Row Index'!O29="","✗",IF(INDEX('RAW DATA'!$P:$P,'Row Index'!O29)="",IF(INDEX('RAW DATA'!$AC:$AC,'Row Index'!O29)="",INDEX('RAW DATA'!$L:$L,'Row Index'!O29),INDEX('RAW DATA'!$AC:$AC,'Row Index'!O29)),INDEX('RAW DATA'!$P:$P,'Row Index'!O29)))</f>
        <v>47.4133603244882</v>
      </c>
      <c r="P143" s="29" t="n">
        <f aca="false">IF('Row Index'!P29="","✗",IF(INDEX('RAW DATA'!$P:$P,'Row Index'!P29)="",IF(INDEX('RAW DATA'!$AC:$AC,'Row Index'!P29)="",INDEX('RAW DATA'!$L:$L,'Row Index'!P29),INDEX('RAW DATA'!$AC:$AC,'Row Index'!P29)),INDEX('RAW DATA'!$P:$P,'Row Index'!P29)))</f>
        <v>50.1915401872331</v>
      </c>
      <c r="Q143" s="29" t="n">
        <f aca="false">IF('Row Index'!Q29="","✗",IF(INDEX('RAW DATA'!$P:$P,'Row Index'!Q29)="",IF(INDEX('RAW DATA'!$AC:$AC,'Row Index'!Q29)="",INDEX('RAW DATA'!$L:$L,'Row Index'!Q29),INDEX('RAW DATA'!$AC:$AC,'Row Index'!Q29)),INDEX('RAW DATA'!$P:$P,'Row Index'!Q29)))</f>
        <v>47.1873699824015</v>
      </c>
      <c r="R143" s="29" t="n">
        <f aca="false">IF('Row Index'!R29="","✗",IF(INDEX('RAW DATA'!$P:$P,'Row Index'!R29)="",IF(INDEX('RAW DATA'!$AC:$AC,'Row Index'!R29)="",INDEX('RAW DATA'!$L:$L,'Row Index'!R29),INDEX('RAW DATA'!$AC:$AC,'Row Index'!R29)),INDEX('RAW DATA'!$P:$P,'Row Index'!R29)))</f>
        <v>47.470333790208</v>
      </c>
      <c r="S143" s="17" t="n">
        <f aca="false">IF('Row Index'!S29="","✗",IF(INDEX('RAW DATA'!$P:$P,'Row Index'!S29)="",IF(INDEX('RAW DATA'!$AC:$AC,'Row Index'!S29)="",INDEX('RAW DATA'!$L:$L,'Row Index'!S29),INDEX('RAW DATA'!$AC:$AC,'Row Index'!S29)),INDEX('RAW DATA'!$P:$P,'Row Index'!S29)))</f>
        <v>46.2463131293514</v>
      </c>
      <c r="T143" s="29" t="n">
        <f aca="false">IF('Row Index'!T29="","✗",IF(INDEX('RAW DATA'!$P:$P,'Row Index'!T29)="",IF(INDEX('RAW DATA'!$AC:$AC,'Row Index'!T29)="",INDEX('RAW DATA'!$L:$L,'Row Index'!T29),INDEX('RAW DATA'!$AC:$AC,'Row Index'!T29)),INDEX('RAW DATA'!$P:$P,'Row Index'!T29)))</f>
        <v>47.113485091535</v>
      </c>
      <c r="U143" s="36" t="str">
        <f aca="false">IF('Row Index'!U29="","✗",IF(INDEX('RAW DATA'!$P:$P,'Row Index'!U29)="",IF(INDEX('RAW DATA'!$AC:$AC,'Row Index'!U29)="",INDEX('RAW DATA'!$L:$L,'Row Index'!U29),INDEX('RAW DATA'!$AC:$AC,'Row Index'!U29)),INDEX('RAW DATA'!$P:$P,'Row Index'!U29)))</f>
        <v>◐⌧</v>
      </c>
      <c r="V143" s="18" t="n">
        <f aca="false">IF('Row Index'!V29="","✗",IF(INDEX('RAW DATA'!$P:$P,'Row Index'!V29)="",IF(INDEX('RAW DATA'!$AC:$AC,'Row Index'!V29)="",INDEX('RAW DATA'!$L:$L,'Row Index'!V29),INDEX('RAW DATA'!$AC:$AC,'Row Index'!V29)),INDEX('RAW DATA'!$P:$P,'Row Index'!V29)))</f>
        <v>47.6498218404537</v>
      </c>
      <c r="W143" s="29" t="n">
        <f aca="false">IF('Row Index'!W29="","✗",IF(INDEX('RAW DATA'!$P:$P,'Row Index'!W29)="",IF(INDEX('RAW DATA'!$AC:$AC,'Row Index'!W29)="",INDEX('RAW DATA'!$L:$L,'Row Index'!W29),INDEX('RAW DATA'!$AC:$AC,'Row Index'!W29)),INDEX('RAW DATA'!$P:$P,'Row Index'!W29)))</f>
        <v>47.5012098635851</v>
      </c>
      <c r="X143" s="29" t="n">
        <f aca="false">IF('Row Index'!X29="","✗",IF(INDEX('RAW DATA'!$P:$P,'Row Index'!X29)="",IF(INDEX('RAW DATA'!$AC:$AC,'Row Index'!X29)="",INDEX('RAW DATA'!$L:$L,'Row Index'!X29),INDEX('RAW DATA'!$AC:$AC,'Row Index'!X29)),INDEX('RAW DATA'!$P:$P,'Row Index'!X29)))</f>
        <v>48.0428004548028</v>
      </c>
      <c r="Y143" s="17" t="n">
        <f aca="false">IF('Row Index'!Y29="","✗",IF(INDEX('RAW DATA'!$P:$P,'Row Index'!Y29)="",IF(INDEX('RAW DATA'!$AC:$AC,'Row Index'!Y29)="",INDEX('RAW DATA'!$L:$L,'Row Index'!Y29),INDEX('RAW DATA'!$AC:$AC,'Row Index'!Y29)),INDEX('RAW DATA'!$P:$P,'Row Index'!Y29)))</f>
        <v>45.5145234213528</v>
      </c>
      <c r="Z143" s="36" t="str">
        <f aca="false">IF('Row Index'!Z29="","✗",IF(INDEX('RAW DATA'!$P:$P,'Row Index'!Z29)="",IF(INDEX('RAW DATA'!$AC:$AC,'Row Index'!Z29)="",INDEX('RAW DATA'!$L:$L,'Row Index'!Z29),INDEX('RAW DATA'!$AC:$AC,'Row Index'!Z29)),INDEX('RAW DATA'!$P:$P,'Row Index'!Z29)))</f>
        <v>◐⌧</v>
      </c>
      <c r="AA143" s="19" t="str">
        <f aca="false">IF('Row Index'!AA29="","⏳",IF(INDEX('RAW DATA'!$P:$P,'Row Index'!AA29)="",IF(INDEX('RAW DATA'!$AC:$AC,'Row Index'!AA29)="",INDEX('RAW DATA'!$L:$L,'Row Index'!AA29),INDEX('RAW DATA'!$AC:$AC,'Row Index'!AA29)),INDEX('RAW DATA'!$P:$P,'Row Index'!AA29)))</f>
        <v>⏳</v>
      </c>
      <c r="AB143" s="17" t="n">
        <f aca="false">IF('Row Index'!AB29="","✗",IF(INDEX('RAW DATA'!$P:$P,'Row Index'!AB29)="",IF(INDEX('RAW DATA'!$AC:$AC,'Row Index'!AB29)="",INDEX('RAW DATA'!$L:$L,'Row Index'!AB29),INDEX('RAW DATA'!$AC:$AC,'Row Index'!AB29)),INDEX('RAW DATA'!$P:$P,'Row Index'!AB29)))</f>
        <v>43.2936164762524</v>
      </c>
      <c r="AC143" s="17" t="n">
        <f aca="false">IF('Row Index'!AC29="","✗",IF(INDEX('RAW DATA'!$P:$P,'Row Index'!AC29)="",IF(INDEX('RAW DATA'!$AC:$AC,'Row Index'!AC29)="",INDEX('RAW DATA'!$L:$L,'Row Index'!AC29),INDEX('RAW DATA'!$AC:$AC,'Row Index'!AC29)),INDEX('RAW DATA'!$P:$P,'Row Index'!AC29)))</f>
        <v>45.1765540241452</v>
      </c>
      <c r="AD143" s="17" t="n">
        <f aca="false">IF('Row Index'!AD29="","✗",IF(INDEX('RAW DATA'!$P:$P,'Row Index'!AD29)="",IF(INDEX('RAW DATA'!$AC:$AC,'Row Index'!AD29)="",INDEX('RAW DATA'!$L:$L,'Row Index'!AD29),INDEX('RAW DATA'!$AC:$AC,'Row Index'!AD29)),INDEX('RAW DATA'!$P:$P,'Row Index'!AD29)))</f>
        <v>45.9458346548578</v>
      </c>
      <c r="AE143" s="29" t="n">
        <f aca="false">IF('Row Index'!AE29="","✗",IF(INDEX('RAW DATA'!$P:$P,'Row Index'!AE29)="",IF(INDEX('RAW DATA'!$AC:$AC,'Row Index'!AE29)="",INDEX('RAW DATA'!$L:$L,'Row Index'!AE29),INDEX('RAW DATA'!$AC:$AC,'Row Index'!AE29)),INDEX('RAW DATA'!$P:$P,'Row Index'!AE29)))</f>
        <v>46.4527879558887</v>
      </c>
      <c r="AF143" s="17" t="n">
        <f aca="false">IF('Row Index'!AF29="","✗",IF(INDEX('RAW DATA'!$P:$P,'Row Index'!AF29)="",IF(INDEX('RAW DATA'!$AC:$AC,'Row Index'!AF29)="",INDEX('RAW DATA'!$L:$L,'Row Index'!AF29),INDEX('RAW DATA'!$AC:$AC,'Row Index'!AF29)),INDEX('RAW DATA'!$P:$P,'Row Index'!AF29)))</f>
        <v>47.7134713693366</v>
      </c>
      <c r="AG143" s="17" t="n">
        <f aca="false">IF('Row Index'!AG29="","✗",IF(INDEX('RAW DATA'!$P:$P,'Row Index'!AG29)="",IF(INDEX('RAW DATA'!$AC:$AC,'Row Index'!AG29)="",INDEX('RAW DATA'!$L:$L,'Row Index'!AG29),INDEX('RAW DATA'!$AC:$AC,'Row Index'!AG29)),INDEX('RAW DATA'!$P:$P,'Row Index'!AG29)))</f>
        <v>45.2810278873722</v>
      </c>
      <c r="AH143" s="29" t="n">
        <f aca="false">IF('Row Index'!AH29="","✗",IF(INDEX('RAW DATA'!$P:$P,'Row Index'!AH29)="",IF(INDEX('RAW DATA'!$AC:$AC,'Row Index'!AH29)="",INDEX('RAW DATA'!$L:$L,'Row Index'!AH29),INDEX('RAW DATA'!$AC:$AC,'Row Index'!AH29)),INDEX('RAW DATA'!$P:$P,'Row Index'!AH29)))</f>
        <v>60.2595263221907</v>
      </c>
      <c r="AI143" s="17" t="n">
        <f aca="false">IF('Row Index'!AI29="","✗",IF(INDEX('RAW DATA'!$P:$P,'Row Index'!AI29)="",IF(INDEX('RAW DATA'!$AC:$AC,'Row Index'!AI29)="",INDEX('RAW DATA'!$L:$L,'Row Index'!AI29),INDEX('RAW DATA'!$AC:$AC,'Row Index'!AI29)),INDEX('RAW DATA'!$P:$P,'Row Index'!AI29)))</f>
        <v>60.6125466653545</v>
      </c>
      <c r="AJ143" s="29" t="n">
        <f aca="false">IF('Row Index'!AJ29="","✗",IF(INDEX('RAW DATA'!$P:$P,'Row Index'!AJ29)="",IF(INDEX('RAW DATA'!$AC:$AC,'Row Index'!AJ29)="",INDEX('RAW DATA'!$L:$L,'Row Index'!AJ29),INDEX('RAW DATA'!$AC:$AC,'Row Index'!AJ29)),INDEX('RAW DATA'!$P:$P,'Row Index'!AJ29)))</f>
        <v>63.5228629104711</v>
      </c>
      <c r="AK143" s="17" t="n">
        <f aca="false">IF('Row Index'!AK29="","✗",IF(INDEX('RAW DATA'!$P:$P,'Row Index'!AK29)="",IF(INDEX('RAW DATA'!$AC:$AC,'Row Index'!AK29)="",INDEX('RAW DATA'!$L:$L,'Row Index'!AK29),INDEX('RAW DATA'!$AC:$AC,'Row Index'!AK29)),INDEX('RAW DATA'!$P:$P,'Row Index'!AK29)))</f>
        <v>64.2916721163698</v>
      </c>
      <c r="AL143" s="29" t="n">
        <f aca="false">IF('Row Index'!AL29="","✗",IF(INDEX('RAW DATA'!$P:$P,'Row Index'!AL29)="",IF(INDEX('RAW DATA'!$AC:$AC,'Row Index'!AL29)="",INDEX('RAW DATA'!$L:$L,'Row Index'!AL29),INDEX('RAW DATA'!$AC:$AC,'Row Index'!AL29)),INDEX('RAW DATA'!$P:$P,'Row Index'!AL29)))</f>
        <v>66.1051414207726</v>
      </c>
      <c r="AM143" s="29" t="n">
        <f aca="false">IF('Row Index'!AM29="","✗",IF(INDEX('RAW DATA'!$P:$P,'Row Index'!AM29)="",IF(INDEX('RAW DATA'!$AC:$AC,'Row Index'!AM29)="",INDEX('RAW DATA'!$L:$L,'Row Index'!AM29),INDEX('RAW DATA'!$AC:$AC,'Row Index'!AM29)),INDEX('RAW DATA'!$P:$P,'Row Index'!AM29)))</f>
        <v>66.8591913654648</v>
      </c>
      <c r="AN143" s="17" t="n">
        <f aca="false">IF('Row Index'!AN29="","✗",IF(INDEX('RAW DATA'!$P:$P,'Row Index'!AN29)="",IF(INDEX('RAW DATA'!$AC:$AC,'Row Index'!AN29)="",INDEX('RAW DATA'!$L:$L,'Row Index'!AN29),INDEX('RAW DATA'!$AC:$AC,'Row Index'!AN29)),INDEX('RAW DATA'!$P:$P,'Row Index'!AN29)))</f>
        <v>66.3373119425266</v>
      </c>
      <c r="AO143" s="17" t="n">
        <f aca="false">IF('Row Index'!AO29="","✗",IF(INDEX('RAW DATA'!$P:$P,'Row Index'!AO29)="",IF(INDEX('RAW DATA'!$AC:$AC,'Row Index'!AO29)="",INDEX('RAW DATA'!$L:$L,'Row Index'!AO29),INDEX('RAW DATA'!$AC:$AC,'Row Index'!AO29)),INDEX('RAW DATA'!$P:$P,'Row Index'!AO29)))</f>
        <v>68.8052445567887</v>
      </c>
      <c r="AP143" s="17" t="n">
        <f aca="false">IF('Row Index'!AP29="","✗",IF(INDEX('RAW DATA'!$P:$P,'Row Index'!AP29)="",IF(INDEX('RAW DATA'!$AC:$AC,'Row Index'!AP29)="",INDEX('RAW DATA'!$L:$L,'Row Index'!AP29),INDEX('RAW DATA'!$AC:$AC,'Row Index'!AP29)),INDEX('RAW DATA'!$P:$P,'Row Index'!AP29)))</f>
        <v>70.8691802483908</v>
      </c>
      <c r="AQ143" s="17" t="n">
        <f aca="false">IF('Row Index'!AQ29="","✗",IF(INDEX('RAW DATA'!$P:$P,'Row Index'!AQ29)="",IF(INDEX('RAW DATA'!$AC:$AC,'Row Index'!AQ29)="",INDEX('RAW DATA'!$L:$L,'Row Index'!AQ29),INDEX('RAW DATA'!$AC:$AC,'Row Index'!AQ29)),INDEX('RAW DATA'!$P:$P,'Row Index'!AQ29)))</f>
        <v>68.6537225836013</v>
      </c>
    </row>
    <row r="144" customFormat="false" ht="15" hidden="false" customHeight="false" outlineLevel="0" collapsed="false">
      <c r="A144" s="15" t="s">
        <v>237</v>
      </c>
      <c r="B144" s="16" t="s">
        <v>153</v>
      </c>
      <c r="C144" s="17" t="n">
        <f aca="false">IF('Row Index'!C30="","✗",IF(INDEX('RAW DATA'!$P:$P,'Row Index'!C30)="",IF(INDEX('RAW DATA'!$AC:$AC,'Row Index'!C30)="",INDEX('RAW DATA'!$L:$L,'Row Index'!C30),INDEX('RAW DATA'!$AC:$AC,'Row Index'!C30)),INDEX('RAW DATA'!$P:$P,'Row Index'!C30)))</f>
        <v>48.5044480921173</v>
      </c>
      <c r="D144" s="17" t="n">
        <f aca="false">IF('Row Index'!D30="","✗",IF(INDEX('RAW DATA'!$P:$P,'Row Index'!D30)="",IF(INDEX('RAW DATA'!$AC:$AC,'Row Index'!D30)="",INDEX('RAW DATA'!$L:$L,'Row Index'!D30),INDEX('RAW DATA'!$AC:$AC,'Row Index'!D30)),INDEX('RAW DATA'!$P:$P,'Row Index'!D30)))</f>
        <v>43.6917792166777</v>
      </c>
      <c r="E144" s="36" t="str">
        <f aca="false">IF('Row Index'!E30="","✗",IF(INDEX('RAW DATA'!$P:$P,'Row Index'!E30)="",IF(INDEX('RAW DATA'!$AC:$AC,'Row Index'!E30)="",INDEX('RAW DATA'!$L:$L,'Row Index'!E30),INDEX('RAW DATA'!$AC:$AC,'Row Index'!E30)),INDEX('RAW DATA'!$P:$P,'Row Index'!E30)))</f>
        <v>◐⌧</v>
      </c>
      <c r="F144" s="17" t="n">
        <f aca="false">IF('Row Index'!F30="","✗",IF(INDEX('RAW DATA'!$P:$P,'Row Index'!F30)="",IF(INDEX('RAW DATA'!$AC:$AC,'Row Index'!F30)="",INDEX('RAW DATA'!$L:$L,'Row Index'!F30),INDEX('RAW DATA'!$AC:$AC,'Row Index'!F30)),INDEX('RAW DATA'!$P:$P,'Row Index'!F30)))</f>
        <v>42.568073387117</v>
      </c>
      <c r="G144" s="38" t="n">
        <f aca="false">IF('Row Index'!G30="","✗",IF(INDEX('RAW DATA'!$P:$P,'Row Index'!G30)="",IF(INDEX('RAW DATA'!$AC:$AC,'Row Index'!G30)="",INDEX('RAW DATA'!$L:$L,'Row Index'!G30),INDEX('RAW DATA'!$AC:$AC,'Row Index'!G30)),INDEX('RAW DATA'!$P:$P,'Row Index'!G30)))</f>
        <v>52.5871309269321</v>
      </c>
      <c r="H144" s="17" t="n">
        <f aca="false">IF('Row Index'!H30="","✗",IF(INDEX('RAW DATA'!$P:$P,'Row Index'!H30)="",IF(INDEX('RAW DATA'!$AC:$AC,'Row Index'!H30)="",INDEX('RAW DATA'!$L:$L,'Row Index'!H30),INDEX('RAW DATA'!$AC:$AC,'Row Index'!H30)),INDEX('RAW DATA'!$P:$P,'Row Index'!H30)))</f>
        <v>46.9731139284179</v>
      </c>
      <c r="I144" s="29" t="n">
        <f aca="false">IF('Row Index'!I30="","✗",IF(INDEX('RAW DATA'!$P:$P,'Row Index'!I30)="",IF(INDEX('RAW DATA'!$AC:$AC,'Row Index'!I30)="",INDEX('RAW DATA'!$L:$L,'Row Index'!I30),INDEX('RAW DATA'!$AC:$AC,'Row Index'!I30)),INDEX('RAW DATA'!$P:$P,'Row Index'!I30)))</f>
        <v>50.0295047695789</v>
      </c>
      <c r="J144" s="17" t="n">
        <f aca="false">IF('Row Index'!J30="","✗",IF(INDEX('RAW DATA'!$P:$P,'Row Index'!J30)="",IF(INDEX('RAW DATA'!$AC:$AC,'Row Index'!J30)="",INDEX('RAW DATA'!$L:$L,'Row Index'!J30),INDEX('RAW DATA'!$AC:$AC,'Row Index'!J30)),INDEX('RAW DATA'!$P:$P,'Row Index'!J30)))</f>
        <v>42.2681658206082</v>
      </c>
      <c r="K144" s="29" t="n">
        <f aca="false">IF('Row Index'!K30="","✗",IF(INDEX('RAW DATA'!$P:$P,'Row Index'!K30)="",IF(INDEX('RAW DATA'!$AC:$AC,'Row Index'!K30)="",INDEX('RAW DATA'!$L:$L,'Row Index'!K30),INDEX('RAW DATA'!$AC:$AC,'Row Index'!K30)),INDEX('RAW DATA'!$P:$P,'Row Index'!K30)))</f>
        <v>52.7094057288682</v>
      </c>
      <c r="L144" s="29" t="n">
        <f aca="false">IF('Row Index'!L30="","✗",IF(INDEX('RAW DATA'!$P:$P,'Row Index'!L30)="",IF(INDEX('RAW DATA'!$AC:$AC,'Row Index'!L30)="",INDEX('RAW DATA'!$L:$L,'Row Index'!L30),INDEX('RAW DATA'!$AC:$AC,'Row Index'!L30)),INDEX('RAW DATA'!$P:$P,'Row Index'!L30)))</f>
        <v>46.4924698050406</v>
      </c>
      <c r="M144" s="17" t="n">
        <f aca="false">IF('Row Index'!M30="","✗",IF(INDEX('RAW DATA'!$P:$P,'Row Index'!M30)="",IF(INDEX('RAW DATA'!$AC:$AC,'Row Index'!M30)="",INDEX('RAW DATA'!$L:$L,'Row Index'!M30),INDEX('RAW DATA'!$AC:$AC,'Row Index'!M30)),INDEX('RAW DATA'!$P:$P,'Row Index'!M30)))</f>
        <v>52.3332398808204</v>
      </c>
      <c r="N144" s="29" t="n">
        <f aca="false">IF('Row Index'!N30="","✗",IF(INDEX('RAW DATA'!$P:$P,'Row Index'!N30)="",IF(INDEX('RAW DATA'!$AC:$AC,'Row Index'!N30)="",INDEX('RAW DATA'!$L:$L,'Row Index'!N30),INDEX('RAW DATA'!$AC:$AC,'Row Index'!N30)),INDEX('RAW DATA'!$P:$P,'Row Index'!N30)))</f>
        <v>51.0181792286753</v>
      </c>
      <c r="O144" s="17" t="n">
        <f aca="false">IF('Row Index'!O30="","✗",IF(INDEX('RAW DATA'!$P:$P,'Row Index'!O30)="",IF(INDEX('RAW DATA'!$AC:$AC,'Row Index'!O30)="",INDEX('RAW DATA'!$L:$L,'Row Index'!O30),INDEX('RAW DATA'!$AC:$AC,'Row Index'!O30)),INDEX('RAW DATA'!$P:$P,'Row Index'!O30)))</f>
        <v>49.9618842562521</v>
      </c>
      <c r="P144" s="17" t="n">
        <f aca="false">IF('Row Index'!P30="","✗",IF(INDEX('RAW DATA'!$P:$P,'Row Index'!P30)="",IF(INDEX('RAW DATA'!$AC:$AC,'Row Index'!P30)="",INDEX('RAW DATA'!$L:$L,'Row Index'!P30),INDEX('RAW DATA'!$AC:$AC,'Row Index'!P30)),INDEX('RAW DATA'!$P:$P,'Row Index'!P30)))</f>
        <v>49.1961643457578</v>
      </c>
      <c r="Q144" s="29" t="n">
        <f aca="false">IF('Row Index'!Q30="","✗",IF(INDEX('RAW DATA'!$P:$P,'Row Index'!Q30)="",IF(INDEX('RAW DATA'!$AC:$AC,'Row Index'!Q30)="",INDEX('RAW DATA'!$L:$L,'Row Index'!Q30),INDEX('RAW DATA'!$AC:$AC,'Row Index'!Q30)),INDEX('RAW DATA'!$P:$P,'Row Index'!Q30)))</f>
        <v>47.8103173332309</v>
      </c>
      <c r="R144" s="17" t="n">
        <f aca="false">IF('Row Index'!R30="","✗",IF(INDEX('RAW DATA'!$P:$P,'Row Index'!R30)="",IF(INDEX('RAW DATA'!$AC:$AC,'Row Index'!R30)="",INDEX('RAW DATA'!$L:$L,'Row Index'!R30),INDEX('RAW DATA'!$AC:$AC,'Row Index'!R30)),INDEX('RAW DATA'!$P:$P,'Row Index'!R30)))</f>
        <v>48.4595029365413</v>
      </c>
      <c r="S144" s="29" t="n">
        <f aca="false">IF('Row Index'!S30="","✗",IF(INDEX('RAW DATA'!$P:$P,'Row Index'!S30)="",IF(INDEX('RAW DATA'!$AC:$AC,'Row Index'!S30)="",INDEX('RAW DATA'!$L:$L,'Row Index'!S30),INDEX('RAW DATA'!$AC:$AC,'Row Index'!S30)),INDEX('RAW DATA'!$P:$P,'Row Index'!S30)))</f>
        <v>47.6797998894968</v>
      </c>
      <c r="T144" s="29" t="n">
        <f aca="false">IF('Row Index'!T30="","✗",IF(INDEX('RAW DATA'!$P:$P,'Row Index'!T30)="",IF(INDEX('RAW DATA'!$AC:$AC,'Row Index'!T30)="",INDEX('RAW DATA'!$L:$L,'Row Index'!T30),INDEX('RAW DATA'!$AC:$AC,'Row Index'!T30)),INDEX('RAW DATA'!$P:$P,'Row Index'!T30)))</f>
        <v>45.637008923025</v>
      </c>
      <c r="U144" s="29" t="n">
        <f aca="false">IF('Row Index'!U30="","✗",IF(INDEX('RAW DATA'!$P:$P,'Row Index'!U30)="",IF(INDEX('RAW DATA'!$AC:$AC,'Row Index'!U30)="",INDEX('RAW DATA'!$L:$L,'Row Index'!U30),INDEX('RAW DATA'!$AC:$AC,'Row Index'!U30)),INDEX('RAW DATA'!$P:$P,'Row Index'!U30)))</f>
        <v>49.3911093985333</v>
      </c>
      <c r="V144" s="36" t="str">
        <f aca="false">IF('Row Index'!V30="","✗",IF(INDEX('RAW DATA'!$P:$P,'Row Index'!V30)="",IF(INDEX('RAW DATA'!$AC:$AC,'Row Index'!V30)="",INDEX('RAW DATA'!$L:$L,'Row Index'!V30),INDEX('RAW DATA'!$AC:$AC,'Row Index'!V30)),INDEX('RAW DATA'!$P:$P,'Row Index'!V30)))</f>
        <v>◐⌧</v>
      </c>
      <c r="W144" s="17" t="n">
        <f aca="false">IF('Row Index'!W30="","✗",IF(INDEX('RAW DATA'!$P:$P,'Row Index'!W30)="",IF(INDEX('RAW DATA'!$AC:$AC,'Row Index'!W30)="",INDEX('RAW DATA'!$L:$L,'Row Index'!W30),INDEX('RAW DATA'!$AC:$AC,'Row Index'!W30)),INDEX('RAW DATA'!$P:$P,'Row Index'!W30)))</f>
        <v>46.5833359603634</v>
      </c>
      <c r="X144" s="29" t="n">
        <f aca="false">IF('Row Index'!X30="","✗",IF(INDEX('RAW DATA'!$P:$P,'Row Index'!X30)="",IF(INDEX('RAW DATA'!$AC:$AC,'Row Index'!X30)="",INDEX('RAW DATA'!$L:$L,'Row Index'!X30),INDEX('RAW DATA'!$AC:$AC,'Row Index'!X30)),INDEX('RAW DATA'!$P:$P,'Row Index'!X30)))</f>
        <v>47.5448836867822</v>
      </c>
      <c r="Y144" s="17" t="n">
        <f aca="false">IF('Row Index'!Y30="","✗",IF(INDEX('RAW DATA'!$P:$P,'Row Index'!Y30)="",IF(INDEX('RAW DATA'!$AC:$AC,'Row Index'!Y30)="",INDEX('RAW DATA'!$L:$L,'Row Index'!Y30),INDEX('RAW DATA'!$AC:$AC,'Row Index'!Y30)),INDEX('RAW DATA'!$P:$P,'Row Index'!Y30)))</f>
        <v>48.3228095213442</v>
      </c>
      <c r="Z144" s="38" t="n">
        <f aca="false">IF('Row Index'!Z30="","✗",IF(INDEX('RAW DATA'!$P:$P,'Row Index'!Z30)="",IF(INDEX('RAW DATA'!$AC:$AC,'Row Index'!Z30)="",INDEX('RAW DATA'!$L:$L,'Row Index'!Z30),INDEX('RAW DATA'!$AC:$AC,'Row Index'!Z30)),INDEX('RAW DATA'!$P:$P,'Row Index'!Z30)))</f>
        <v>46.6461261194077</v>
      </c>
      <c r="AA144" s="19" t="str">
        <f aca="false">IF('Row Index'!AA30="","⏳",IF(INDEX('RAW DATA'!$P:$P,'Row Index'!AA30)="",IF(INDEX('RAW DATA'!$AC:$AC,'Row Index'!AA30)="",INDEX('RAW DATA'!$L:$L,'Row Index'!AA30),INDEX('RAW DATA'!$AC:$AC,'Row Index'!AA30)),INDEX('RAW DATA'!$P:$P,'Row Index'!AA30)))</f>
        <v>⏳</v>
      </c>
      <c r="AB144" s="17" t="n">
        <f aca="false">IF('Row Index'!AB30="","✗",IF(INDEX('RAW DATA'!$P:$P,'Row Index'!AB30)="",IF(INDEX('RAW DATA'!$AC:$AC,'Row Index'!AB30)="",INDEX('RAW DATA'!$L:$L,'Row Index'!AB30),INDEX('RAW DATA'!$AC:$AC,'Row Index'!AB30)),INDEX('RAW DATA'!$P:$P,'Row Index'!AB30)))</f>
        <v>44.3536353287436</v>
      </c>
      <c r="AC144" s="17" t="n">
        <f aca="false">IF('Row Index'!AC30="","✗",IF(INDEX('RAW DATA'!$P:$P,'Row Index'!AC30)="",IF(INDEX('RAW DATA'!$AC:$AC,'Row Index'!AC30)="",INDEX('RAW DATA'!$L:$L,'Row Index'!AC30),INDEX('RAW DATA'!$AC:$AC,'Row Index'!AC30)),INDEX('RAW DATA'!$P:$P,'Row Index'!AC30)))</f>
        <v>44.0155977028568</v>
      </c>
      <c r="AD144" s="17" t="n">
        <f aca="false">IF('Row Index'!AD30="","✗",IF(INDEX('RAW DATA'!$P:$P,'Row Index'!AD30)="",IF(INDEX('RAW DATA'!$AC:$AC,'Row Index'!AD30)="",INDEX('RAW DATA'!$L:$L,'Row Index'!AD30),INDEX('RAW DATA'!$AC:$AC,'Row Index'!AD30)),INDEX('RAW DATA'!$P:$P,'Row Index'!AD30)))</f>
        <v>44.2587970716199</v>
      </c>
      <c r="AE144" s="29" t="n">
        <f aca="false">IF('Row Index'!AE30="","✗",IF(INDEX('RAW DATA'!$P:$P,'Row Index'!AE30)="",IF(INDEX('RAW DATA'!$AC:$AC,'Row Index'!AE30)="",INDEX('RAW DATA'!$L:$L,'Row Index'!AE30),INDEX('RAW DATA'!$AC:$AC,'Row Index'!AE30)),INDEX('RAW DATA'!$P:$P,'Row Index'!AE30)))</f>
        <v>47.2660229582771</v>
      </c>
      <c r="AF144" s="36" t="str">
        <f aca="false">IF('Row Index'!AF30="","✗",IF(INDEX('RAW DATA'!$P:$P,'Row Index'!AF30)="",IF(INDEX('RAW DATA'!$AC:$AC,'Row Index'!AF30)="",INDEX('RAW DATA'!$L:$L,'Row Index'!AF30),INDEX('RAW DATA'!$AC:$AC,'Row Index'!AF30)),INDEX('RAW DATA'!$P:$P,'Row Index'!AF30)))</f>
        <v>◐⌧</v>
      </c>
      <c r="AG144" s="17" t="n">
        <f aca="false">IF('Row Index'!AG30="","✗",IF(INDEX('RAW DATA'!$P:$P,'Row Index'!AG30)="",IF(INDEX('RAW DATA'!$AC:$AC,'Row Index'!AG30)="",INDEX('RAW DATA'!$L:$L,'Row Index'!AG30),INDEX('RAW DATA'!$AC:$AC,'Row Index'!AG30)),INDEX('RAW DATA'!$P:$P,'Row Index'!AG30)))</f>
        <v>56.4797682960912</v>
      </c>
      <c r="AH144" s="29" t="n">
        <f aca="false">IF('Row Index'!AH30="","✗",IF(INDEX('RAW DATA'!$P:$P,'Row Index'!AH30)="",IF(INDEX('RAW DATA'!$AC:$AC,'Row Index'!AH30)="",INDEX('RAW DATA'!$L:$L,'Row Index'!AH30),INDEX('RAW DATA'!$AC:$AC,'Row Index'!AH30)),INDEX('RAW DATA'!$P:$P,'Row Index'!AH30)))</f>
        <v>60.4376419378869</v>
      </c>
      <c r="AI144" s="29" t="n">
        <f aca="false">IF('Row Index'!AI30="","✗",IF(INDEX('RAW DATA'!$P:$P,'Row Index'!AI30)="",IF(INDEX('RAW DATA'!$AC:$AC,'Row Index'!AI30)="",INDEX('RAW DATA'!$L:$L,'Row Index'!AI30),INDEX('RAW DATA'!$AC:$AC,'Row Index'!AI30)),INDEX('RAW DATA'!$P:$P,'Row Index'!AI30)))</f>
        <v>62.7391279416943</v>
      </c>
      <c r="AJ144" s="29" t="n">
        <f aca="false">IF('Row Index'!AJ30="","✗",IF(INDEX('RAW DATA'!$P:$P,'Row Index'!AJ30)="",IF(INDEX('RAW DATA'!$AC:$AC,'Row Index'!AJ30)="",INDEX('RAW DATA'!$L:$L,'Row Index'!AJ30),INDEX('RAW DATA'!$AC:$AC,'Row Index'!AJ30)),INDEX('RAW DATA'!$P:$P,'Row Index'!AJ30)))</f>
        <v>63.9181399610361</v>
      </c>
      <c r="AK144" s="29" t="n">
        <f aca="false">IF('Row Index'!AK30="","✗",IF(INDEX('RAW DATA'!$P:$P,'Row Index'!AK30)="",IF(INDEX('RAW DATA'!$AC:$AC,'Row Index'!AK30)="",INDEX('RAW DATA'!$L:$L,'Row Index'!AK30),INDEX('RAW DATA'!$AC:$AC,'Row Index'!AK30)),INDEX('RAW DATA'!$P:$P,'Row Index'!AK30)))</f>
        <v>64.5162627220814</v>
      </c>
      <c r="AL144" s="29" t="n">
        <f aca="false">IF('Row Index'!AL30="","✗",IF(INDEX('RAW DATA'!$P:$P,'Row Index'!AL30)="",IF(INDEX('RAW DATA'!$AC:$AC,'Row Index'!AL30)="",INDEX('RAW DATA'!$L:$L,'Row Index'!AL30),INDEX('RAW DATA'!$AC:$AC,'Row Index'!AL30)),INDEX('RAW DATA'!$P:$P,'Row Index'!AL30)))</f>
        <v>66.3253933881933</v>
      </c>
      <c r="AM144" s="36" t="str">
        <f aca="false">IF('Row Index'!AM30="","✗",IF(INDEX('RAW DATA'!$P:$P,'Row Index'!AM30)="",IF(INDEX('RAW DATA'!$AC:$AC,'Row Index'!AM30)="",INDEX('RAW DATA'!$L:$L,'Row Index'!AM30),INDEX('RAW DATA'!$AC:$AC,'Row Index'!AM30)),INDEX('RAW DATA'!$P:$P,'Row Index'!AM30)))</f>
        <v>◐⌧</v>
      </c>
      <c r="AN144" s="29" t="n">
        <f aca="false">IF('Row Index'!AN30="","✗",IF(INDEX('RAW DATA'!$P:$P,'Row Index'!AN30)="",IF(INDEX('RAW DATA'!$AC:$AC,'Row Index'!AN30)="",INDEX('RAW DATA'!$L:$L,'Row Index'!AN30),INDEX('RAW DATA'!$AC:$AC,'Row Index'!AN30)),INDEX('RAW DATA'!$P:$P,'Row Index'!AN30)))</f>
        <v>67.8174666910878</v>
      </c>
      <c r="AO144" s="17" t="n">
        <f aca="false">IF('Row Index'!AO30="","✗",IF(INDEX('RAW DATA'!$P:$P,'Row Index'!AO30)="",IF(INDEX('RAW DATA'!$AC:$AC,'Row Index'!AO30)="",INDEX('RAW DATA'!$L:$L,'Row Index'!AO30),INDEX('RAW DATA'!$AC:$AC,'Row Index'!AO30)),INDEX('RAW DATA'!$P:$P,'Row Index'!AO30)))</f>
        <v>69.3767632556662</v>
      </c>
      <c r="AP144" s="17" t="n">
        <f aca="false">IF('Row Index'!AP30="","✗",IF(INDEX('RAW DATA'!$P:$P,'Row Index'!AP30)="",IF(INDEX('RAW DATA'!$AC:$AC,'Row Index'!AP30)="",INDEX('RAW DATA'!$L:$L,'Row Index'!AP30),INDEX('RAW DATA'!$AC:$AC,'Row Index'!AP30)),INDEX('RAW DATA'!$P:$P,'Row Index'!AP30)))</f>
        <v>71.4503746098125</v>
      </c>
      <c r="AQ144" s="17" t="n">
        <f aca="false">IF('Row Index'!AQ30="","✗",IF(INDEX('RAW DATA'!$P:$P,'Row Index'!AQ30)="",IF(INDEX('RAW DATA'!$AC:$AC,'Row Index'!AQ30)="",INDEX('RAW DATA'!$L:$L,'Row Index'!AQ30),INDEX('RAW DATA'!$AC:$AC,'Row Index'!AQ30)),INDEX('RAW DATA'!$P:$P,'Row Index'!AQ30)))</f>
        <v>69.1431678916992</v>
      </c>
    </row>
    <row r="145" customFormat="false" ht="15" hidden="false" customHeight="false" outlineLevel="0" collapsed="false">
      <c r="A145" s="15" t="s">
        <v>240</v>
      </c>
      <c r="B145" s="16" t="s">
        <v>153</v>
      </c>
      <c r="C145" s="17" t="n">
        <f aca="false">IF('Row Index'!C31="","✗",IF(INDEX('RAW DATA'!$P:$P,'Row Index'!C31)="",IF(INDEX('RAW DATA'!$AC:$AC,'Row Index'!C31)="",INDEX('RAW DATA'!$L:$L,'Row Index'!C31),INDEX('RAW DATA'!$AC:$AC,'Row Index'!C31)),INDEX('RAW DATA'!$P:$P,'Row Index'!C31)))</f>
        <v>48.9174907244804</v>
      </c>
      <c r="D145" s="17" t="n">
        <f aca="false">IF('Row Index'!D31="","✗",IF(INDEX('RAW DATA'!$P:$P,'Row Index'!D31)="",IF(INDEX('RAW DATA'!$AC:$AC,'Row Index'!D31)="",INDEX('RAW DATA'!$L:$L,'Row Index'!D31),INDEX('RAW DATA'!$AC:$AC,'Row Index'!D31)),INDEX('RAW DATA'!$P:$P,'Row Index'!D31)))</f>
        <v>51.3867918995795</v>
      </c>
      <c r="E145" s="17" t="n">
        <f aca="false">IF('Row Index'!E31="","✗",IF(INDEX('RAW DATA'!$P:$P,'Row Index'!E31)="",IF(INDEX('RAW DATA'!$AC:$AC,'Row Index'!E31)="",INDEX('RAW DATA'!$L:$L,'Row Index'!E31),INDEX('RAW DATA'!$AC:$AC,'Row Index'!E31)),INDEX('RAW DATA'!$P:$P,'Row Index'!E31)))</f>
        <v>55.1469982378745</v>
      </c>
      <c r="F145" s="29" t="n">
        <f aca="false">IF('Row Index'!F31="","✗",IF(INDEX('RAW DATA'!$P:$P,'Row Index'!F31)="",IF(INDEX('RAW DATA'!$AC:$AC,'Row Index'!F31)="",INDEX('RAW DATA'!$L:$L,'Row Index'!F31),INDEX('RAW DATA'!$AC:$AC,'Row Index'!F31)),INDEX('RAW DATA'!$P:$P,'Row Index'!F31)))</f>
        <v>46.7153412917802</v>
      </c>
      <c r="G145" s="36" t="str">
        <f aca="false">IF('Row Index'!G31="","✗",IF(INDEX('RAW DATA'!$P:$P,'Row Index'!G31)="",IF(INDEX('RAW DATA'!$AC:$AC,'Row Index'!G31)="",INDEX('RAW DATA'!$L:$L,'Row Index'!G31),INDEX('RAW DATA'!$AC:$AC,'Row Index'!G31)),INDEX('RAW DATA'!$P:$P,'Row Index'!G31)))</f>
        <v>◐⌧</v>
      </c>
      <c r="H145" s="29" t="n">
        <f aca="false">IF('Row Index'!H31="","✗",IF(INDEX('RAW DATA'!$P:$P,'Row Index'!H31)="",IF(INDEX('RAW DATA'!$AC:$AC,'Row Index'!H31)="",INDEX('RAW DATA'!$L:$L,'Row Index'!H31),INDEX('RAW DATA'!$AC:$AC,'Row Index'!H31)),INDEX('RAW DATA'!$P:$P,'Row Index'!H31)))</f>
        <v>51.0441978199749</v>
      </c>
      <c r="I145" s="29" t="n">
        <f aca="false">IF('Row Index'!I31="","✗",IF(INDEX('RAW DATA'!$P:$P,'Row Index'!I31)="",IF(INDEX('RAW DATA'!$AC:$AC,'Row Index'!I31)="",INDEX('RAW DATA'!$L:$L,'Row Index'!I31),INDEX('RAW DATA'!$AC:$AC,'Row Index'!I31)),INDEX('RAW DATA'!$P:$P,'Row Index'!I31)))</f>
        <v>55.5832321239995</v>
      </c>
      <c r="J145" s="29" t="n">
        <f aca="false">IF('Row Index'!J31="","✗",IF(INDEX('RAW DATA'!$P:$P,'Row Index'!J31)="",IF(INDEX('RAW DATA'!$AC:$AC,'Row Index'!J31)="",INDEX('RAW DATA'!$L:$L,'Row Index'!J31),INDEX('RAW DATA'!$AC:$AC,'Row Index'!J31)),INDEX('RAW DATA'!$P:$P,'Row Index'!J31)))</f>
        <v>48.6603556422644</v>
      </c>
      <c r="K145" s="17" t="n">
        <f aca="false">IF('Row Index'!K31="","✗",IF(INDEX('RAW DATA'!$P:$P,'Row Index'!K31)="",IF(INDEX('RAW DATA'!$AC:$AC,'Row Index'!K31)="",INDEX('RAW DATA'!$L:$L,'Row Index'!K31),INDEX('RAW DATA'!$AC:$AC,'Row Index'!K31)),INDEX('RAW DATA'!$P:$P,'Row Index'!K31)))</f>
        <v>53.599166995129</v>
      </c>
      <c r="L145" s="17" t="n">
        <f aca="false">IF('Row Index'!L31="","✗",IF(INDEX('RAW DATA'!$P:$P,'Row Index'!L31)="",IF(INDEX('RAW DATA'!$AC:$AC,'Row Index'!L31)="",INDEX('RAW DATA'!$L:$L,'Row Index'!L31),INDEX('RAW DATA'!$AC:$AC,'Row Index'!L31)),INDEX('RAW DATA'!$P:$P,'Row Index'!L31)))</f>
        <v>52.6537517792129</v>
      </c>
      <c r="M145" s="29" t="n">
        <f aca="false">IF('Row Index'!M31="","✗",IF(INDEX('RAW DATA'!$P:$P,'Row Index'!M31)="",IF(INDEX('RAW DATA'!$AC:$AC,'Row Index'!M31)="",INDEX('RAW DATA'!$L:$L,'Row Index'!M31),INDEX('RAW DATA'!$AC:$AC,'Row Index'!M31)),INDEX('RAW DATA'!$P:$P,'Row Index'!M31)))</f>
        <v>56.7471381136946</v>
      </c>
      <c r="N145" s="17" t="n">
        <f aca="false">IF('Row Index'!N31="","✗",IF(INDEX('RAW DATA'!$P:$P,'Row Index'!N31)="",IF(INDEX('RAW DATA'!$AC:$AC,'Row Index'!N31)="",INDEX('RAW DATA'!$L:$L,'Row Index'!N31),INDEX('RAW DATA'!$AC:$AC,'Row Index'!N31)),INDEX('RAW DATA'!$P:$P,'Row Index'!N31)))</f>
        <v>58.3818680447408</v>
      </c>
      <c r="O145" s="17" t="n">
        <f aca="false">IF('Row Index'!O31="","✗",IF(INDEX('RAW DATA'!$P:$P,'Row Index'!O31)="",IF(INDEX('RAW DATA'!$AC:$AC,'Row Index'!O31)="",INDEX('RAW DATA'!$L:$L,'Row Index'!O31),INDEX('RAW DATA'!$AC:$AC,'Row Index'!O31)),INDEX('RAW DATA'!$P:$P,'Row Index'!O31)))</f>
        <v>53.837801438089</v>
      </c>
      <c r="P145" s="17" t="n">
        <f aca="false">IF('Row Index'!P31="","✗",IF(INDEX('RAW DATA'!$P:$P,'Row Index'!P31)="",IF(INDEX('RAW DATA'!$AC:$AC,'Row Index'!P31)="",INDEX('RAW DATA'!$L:$L,'Row Index'!P31),INDEX('RAW DATA'!$AC:$AC,'Row Index'!P31)),INDEX('RAW DATA'!$P:$P,'Row Index'!P31)))</f>
        <v>55.6528196942974</v>
      </c>
      <c r="Q145" s="17" t="n">
        <f aca="false">IF('Row Index'!Q31="","✗",IF(INDEX('RAW DATA'!$P:$P,'Row Index'!Q31)="",IF(INDEX('RAW DATA'!$AC:$AC,'Row Index'!Q31)="",INDEX('RAW DATA'!$L:$L,'Row Index'!Q31),INDEX('RAW DATA'!$AC:$AC,'Row Index'!Q31)),INDEX('RAW DATA'!$P:$P,'Row Index'!Q31)))</f>
        <v>56.546483709926</v>
      </c>
      <c r="R145" s="29" t="n">
        <f aca="false">IF('Row Index'!R31="","✗",IF(INDEX('RAW DATA'!$P:$P,'Row Index'!R31)="",IF(INDEX('RAW DATA'!$AC:$AC,'Row Index'!R31)="",INDEX('RAW DATA'!$L:$L,'Row Index'!R31),INDEX('RAW DATA'!$AC:$AC,'Row Index'!R31)),INDEX('RAW DATA'!$P:$P,'Row Index'!R31)))</f>
        <v>57.8344272214132</v>
      </c>
      <c r="S145" s="17" t="n">
        <f aca="false">IF('Row Index'!S31="","✗",IF(INDEX('RAW DATA'!$P:$P,'Row Index'!S31)="",IF(INDEX('RAW DATA'!$AC:$AC,'Row Index'!S31)="",INDEX('RAW DATA'!$L:$L,'Row Index'!S31),INDEX('RAW DATA'!$AC:$AC,'Row Index'!S31)),INDEX('RAW DATA'!$P:$P,'Row Index'!S31)))</f>
        <v>57.3298491208011</v>
      </c>
      <c r="T145" s="17" t="n">
        <f aca="false">IF('Row Index'!T31="","✗",IF(INDEX('RAW DATA'!$P:$P,'Row Index'!T31)="",IF(INDEX('RAW DATA'!$AC:$AC,'Row Index'!T31)="",INDEX('RAW DATA'!$L:$L,'Row Index'!T31),INDEX('RAW DATA'!$AC:$AC,'Row Index'!T31)),INDEX('RAW DATA'!$P:$P,'Row Index'!T31)))</f>
        <v>58.7272127977575</v>
      </c>
      <c r="U145" s="17" t="n">
        <f aca="false">IF('Row Index'!U31="","✗",IF(INDEX('RAW DATA'!$P:$P,'Row Index'!U31)="",IF(INDEX('RAW DATA'!$AC:$AC,'Row Index'!U31)="",INDEX('RAW DATA'!$L:$L,'Row Index'!U31),INDEX('RAW DATA'!$AC:$AC,'Row Index'!U31)),INDEX('RAW DATA'!$P:$P,'Row Index'!U31)))</f>
        <v>58.3799467523378</v>
      </c>
      <c r="V145" s="18" t="n">
        <f aca="false">IF('Row Index'!V31="","✗",IF(INDEX('RAW DATA'!$P:$P,'Row Index'!V31)="",IF(INDEX('RAW DATA'!$AC:$AC,'Row Index'!V31)="",INDEX('RAW DATA'!$L:$L,'Row Index'!V31),INDEX('RAW DATA'!$AC:$AC,'Row Index'!V31)),INDEX('RAW DATA'!$P:$P,'Row Index'!V31)))</f>
        <v>57.9636000651973</v>
      </c>
      <c r="W145" s="17" t="n">
        <f aca="false">IF('Row Index'!W31="","✗",IF(INDEX('RAW DATA'!$P:$P,'Row Index'!W31)="",IF(INDEX('RAW DATA'!$AC:$AC,'Row Index'!W31)="",INDEX('RAW DATA'!$L:$L,'Row Index'!W31),INDEX('RAW DATA'!$AC:$AC,'Row Index'!W31)),INDEX('RAW DATA'!$P:$P,'Row Index'!W31)))</f>
        <v>58.8284337528784</v>
      </c>
      <c r="X145" s="29" t="n">
        <f aca="false">IF('Row Index'!X31="","✗",IF(INDEX('RAW DATA'!$P:$P,'Row Index'!X31)="",IF(INDEX('RAW DATA'!$AC:$AC,'Row Index'!X31)="",INDEX('RAW DATA'!$L:$L,'Row Index'!X31),INDEX('RAW DATA'!$AC:$AC,'Row Index'!X31)),INDEX('RAW DATA'!$P:$P,'Row Index'!X31)))</f>
        <v>60.1440596247536</v>
      </c>
      <c r="Y145" s="17" t="n">
        <f aca="false">IF('Row Index'!Y31="","✗",IF(INDEX('RAW DATA'!$P:$P,'Row Index'!Y31)="",IF(INDEX('RAW DATA'!$AC:$AC,'Row Index'!Y31)="",INDEX('RAW DATA'!$L:$L,'Row Index'!Y31),INDEX('RAW DATA'!$AC:$AC,'Row Index'!Y31)),INDEX('RAW DATA'!$P:$P,'Row Index'!Y31)))</f>
        <v>59.4809251709364</v>
      </c>
      <c r="Z145" s="38" t="n">
        <f aca="false">IF('Row Index'!Z31="","✗",IF(INDEX('RAW DATA'!$P:$P,'Row Index'!Z31)="",IF(INDEX('RAW DATA'!$AC:$AC,'Row Index'!Z31)="",INDEX('RAW DATA'!$L:$L,'Row Index'!Z31),INDEX('RAW DATA'!$AC:$AC,'Row Index'!Z31)),INDEX('RAW DATA'!$P:$P,'Row Index'!Z31)))</f>
        <v>61.6664819632661</v>
      </c>
      <c r="AA145" s="19" t="str">
        <f aca="false">IF('Row Index'!AA31="","⏳",IF(INDEX('RAW DATA'!$P:$P,'Row Index'!AA31)="",IF(INDEX('RAW DATA'!$AC:$AC,'Row Index'!AA31)="",INDEX('RAW DATA'!$L:$L,'Row Index'!AA31),INDEX('RAW DATA'!$AC:$AC,'Row Index'!AA31)),INDEX('RAW DATA'!$P:$P,'Row Index'!AA31)))</f>
        <v>⏳</v>
      </c>
      <c r="AB145" s="17" t="n">
        <f aca="false">IF('Row Index'!AB31="","✗",IF(INDEX('RAW DATA'!$P:$P,'Row Index'!AB31)="",IF(INDEX('RAW DATA'!$AC:$AC,'Row Index'!AB31)="",INDEX('RAW DATA'!$L:$L,'Row Index'!AB31),INDEX('RAW DATA'!$AC:$AC,'Row Index'!AB31)),INDEX('RAW DATA'!$P:$P,'Row Index'!AB31)))</f>
        <v>58.5439638310591</v>
      </c>
      <c r="AC145" s="17" t="n">
        <f aca="false">IF('Row Index'!AC31="","✗",IF(INDEX('RAW DATA'!$P:$P,'Row Index'!AC31)="",IF(INDEX('RAW DATA'!$AC:$AC,'Row Index'!AC31)="",INDEX('RAW DATA'!$L:$L,'Row Index'!AC31),INDEX('RAW DATA'!$AC:$AC,'Row Index'!AC31)),INDEX('RAW DATA'!$P:$P,'Row Index'!AC31)))</f>
        <v>62.1259699959204</v>
      </c>
      <c r="AD145" s="17" t="n">
        <f aca="false">IF('Row Index'!AD31="","✗",IF(INDEX('RAW DATA'!$P:$P,'Row Index'!AD31)="",IF(INDEX('RAW DATA'!$AC:$AC,'Row Index'!AD31)="",INDEX('RAW DATA'!$L:$L,'Row Index'!AD31),INDEX('RAW DATA'!$AC:$AC,'Row Index'!AD31)),INDEX('RAW DATA'!$P:$P,'Row Index'!AD31)))</f>
        <v>60.5492930809051</v>
      </c>
      <c r="AE145" s="29" t="n">
        <f aca="false">IF('Row Index'!AE31="","✗",IF(INDEX('RAW DATA'!$P:$P,'Row Index'!AE31)="",IF(INDEX('RAW DATA'!$AC:$AC,'Row Index'!AE31)="",INDEX('RAW DATA'!$L:$L,'Row Index'!AE31),INDEX('RAW DATA'!$AC:$AC,'Row Index'!AE31)),INDEX('RAW DATA'!$P:$P,'Row Index'!AE31)))</f>
        <v>65.0085768762025</v>
      </c>
      <c r="AF145" s="17" t="n">
        <f aca="false">IF('Row Index'!AF31="","✗",IF(INDEX('RAW DATA'!$P:$P,'Row Index'!AF31)="",IF(INDEX('RAW DATA'!$AC:$AC,'Row Index'!AF31)="",INDEX('RAW DATA'!$L:$L,'Row Index'!AF31),INDEX('RAW DATA'!$AC:$AC,'Row Index'!AF31)),INDEX('RAW DATA'!$P:$P,'Row Index'!AF31)))</f>
        <v>66.7250383952244</v>
      </c>
      <c r="AG145" s="17" t="n">
        <f aca="false">IF('Row Index'!AG31="","✗",IF(INDEX('RAW DATA'!$P:$P,'Row Index'!AG31)="",IF(INDEX('RAW DATA'!$AC:$AC,'Row Index'!AG31)="",INDEX('RAW DATA'!$L:$L,'Row Index'!AG31),INDEX('RAW DATA'!$AC:$AC,'Row Index'!AG31)),INDEX('RAW DATA'!$P:$P,'Row Index'!AG31)))</f>
        <v>64.561283321657</v>
      </c>
      <c r="AH145" s="17" t="n">
        <f aca="false">IF('Row Index'!AH31="","✗",IF(INDEX('RAW DATA'!$P:$P,'Row Index'!AH31)="",IF(INDEX('RAW DATA'!$AC:$AC,'Row Index'!AH31)="",INDEX('RAW DATA'!$L:$L,'Row Index'!AH31),INDEX('RAW DATA'!$AC:$AC,'Row Index'!AH31)),INDEX('RAW DATA'!$P:$P,'Row Index'!AH31)))</f>
        <v>67.0170363704936</v>
      </c>
      <c r="AI145" s="17" t="n">
        <f aca="false">IF('Row Index'!AI31="","✗",IF(INDEX('RAW DATA'!$P:$P,'Row Index'!AI31)="",IF(INDEX('RAW DATA'!$AC:$AC,'Row Index'!AI31)="",INDEX('RAW DATA'!$L:$L,'Row Index'!AI31),INDEX('RAW DATA'!$AC:$AC,'Row Index'!AI31)),INDEX('RAW DATA'!$P:$P,'Row Index'!AI31)))</f>
        <v>66.9592080668428</v>
      </c>
      <c r="AJ145" s="29" t="n">
        <f aca="false">IF('Row Index'!AJ31="","✗",IF(INDEX('RAW DATA'!$P:$P,'Row Index'!AJ31)="",IF(INDEX('RAW DATA'!$AC:$AC,'Row Index'!AJ31)="",INDEX('RAW DATA'!$L:$L,'Row Index'!AJ31),INDEX('RAW DATA'!$AC:$AC,'Row Index'!AJ31)),INDEX('RAW DATA'!$P:$P,'Row Index'!AJ31)))</f>
        <v>68.1050849071321</v>
      </c>
      <c r="AK145" s="29" t="n">
        <f aca="false">IF('Row Index'!AK31="","✗",IF(INDEX('RAW DATA'!$P:$P,'Row Index'!AK31)="",IF(INDEX('RAW DATA'!$AC:$AC,'Row Index'!AK31)="",INDEX('RAW DATA'!$L:$L,'Row Index'!AK31),INDEX('RAW DATA'!$AC:$AC,'Row Index'!AK31)),INDEX('RAW DATA'!$P:$P,'Row Index'!AK31)))</f>
        <v>68.6286970457958</v>
      </c>
      <c r="AL145" s="17" t="n">
        <f aca="false">IF('Row Index'!AL31="","✗",IF(INDEX('RAW DATA'!$P:$P,'Row Index'!AL31)="",IF(INDEX('RAW DATA'!$AC:$AC,'Row Index'!AL31)="",INDEX('RAW DATA'!$L:$L,'Row Index'!AL31),INDEX('RAW DATA'!$AC:$AC,'Row Index'!AL31)),INDEX('RAW DATA'!$P:$P,'Row Index'!AL31)))</f>
        <v>69.8126006508259</v>
      </c>
      <c r="AM145" s="29" t="n">
        <f aca="false">IF('Row Index'!AM31="","✗",IF(INDEX('RAW DATA'!$P:$P,'Row Index'!AM31)="",IF(INDEX('RAW DATA'!$AC:$AC,'Row Index'!AM31)="",INDEX('RAW DATA'!$L:$L,'Row Index'!AM31),INDEX('RAW DATA'!$AC:$AC,'Row Index'!AM31)),INDEX('RAW DATA'!$P:$P,'Row Index'!AM31)))</f>
        <v>66.9960614924921</v>
      </c>
      <c r="AN145" s="29" t="n">
        <f aca="false">IF('Row Index'!AN31="","✗",IF(INDEX('RAW DATA'!$P:$P,'Row Index'!AN31)="",IF(INDEX('RAW DATA'!$AC:$AC,'Row Index'!AN31)="",INDEX('RAW DATA'!$L:$L,'Row Index'!AN31),INDEX('RAW DATA'!$AC:$AC,'Row Index'!AN31)),INDEX('RAW DATA'!$P:$P,'Row Index'!AN31)))</f>
        <v>67.8736200349509</v>
      </c>
      <c r="AO145" s="29" t="n">
        <f aca="false">IF('Row Index'!AO31="","✗",IF(INDEX('RAW DATA'!$P:$P,'Row Index'!AO31)="",IF(INDEX('RAW DATA'!$AC:$AC,'Row Index'!AO31)="",INDEX('RAW DATA'!$L:$L,'Row Index'!AO31),INDEX('RAW DATA'!$AC:$AC,'Row Index'!AO31)),INDEX('RAW DATA'!$P:$P,'Row Index'!AO31)))</f>
        <v>69.8412581129173</v>
      </c>
      <c r="AP145" s="17" t="n">
        <f aca="false">IF('Row Index'!AP31="","✗",IF(INDEX('RAW DATA'!$P:$P,'Row Index'!AP31)="",IF(INDEX('RAW DATA'!$AC:$AC,'Row Index'!AP31)="",INDEX('RAW DATA'!$L:$L,'Row Index'!AP31),INDEX('RAW DATA'!$AC:$AC,'Row Index'!AP31)),INDEX('RAW DATA'!$P:$P,'Row Index'!AP31)))</f>
        <v>69.721845206844</v>
      </c>
      <c r="AQ145" s="17" t="n">
        <f aca="false">IF('Row Index'!AQ31="","✗",IF(INDEX('RAW DATA'!$P:$P,'Row Index'!AQ31)="",IF(INDEX('RAW DATA'!$AC:$AC,'Row Index'!AQ31)="",INDEX('RAW DATA'!$L:$L,'Row Index'!AQ31),INDEX('RAW DATA'!$AC:$AC,'Row Index'!AQ31)),INDEX('RAW DATA'!$P:$P,'Row Index'!AQ31)))</f>
        <v>69.2894287014347</v>
      </c>
    </row>
    <row r="147" customFormat="false" ht="23.85" hidden="false" customHeight="false" outlineLevel="0" collapsed="false">
      <c r="A147" s="9" t="s">
        <v>5404</v>
      </c>
      <c r="B147" s="9" t="s">
        <v>248</v>
      </c>
      <c r="C147" s="9" t="s">
        <v>147</v>
      </c>
      <c r="D147" s="9" t="s">
        <v>365</v>
      </c>
      <c r="E147" s="9" t="s">
        <v>497</v>
      </c>
      <c r="F147" s="9" t="s">
        <v>628</v>
      </c>
      <c r="G147" s="9" t="s">
        <v>763</v>
      </c>
      <c r="H147" s="9" t="s">
        <v>902</v>
      </c>
      <c r="I147" s="9" t="s">
        <v>1037</v>
      </c>
      <c r="J147" s="9" t="s">
        <v>1143</v>
      </c>
      <c r="K147" s="9" t="s">
        <v>1275</v>
      </c>
      <c r="L147" s="9" t="s">
        <v>1411</v>
      </c>
      <c r="M147" s="9" t="s">
        <v>1628</v>
      </c>
      <c r="N147" s="9" t="s">
        <v>1760</v>
      </c>
      <c r="O147" s="9" t="s">
        <v>1895</v>
      </c>
      <c r="P147" s="9" t="s">
        <v>2027</v>
      </c>
      <c r="Q147" s="9" t="s">
        <v>2154</v>
      </c>
      <c r="R147" s="9" t="s">
        <v>2285</v>
      </c>
      <c r="S147" s="9" t="s">
        <v>2413</v>
      </c>
      <c r="T147" s="9" t="s">
        <v>2544</v>
      </c>
      <c r="U147" s="9" t="s">
        <v>2676</v>
      </c>
      <c r="V147" s="9" t="s">
        <v>2806</v>
      </c>
      <c r="W147" s="9" t="s">
        <v>2933</v>
      </c>
      <c r="X147" s="9" t="s">
        <v>3066</v>
      </c>
      <c r="Y147" s="9" t="s">
        <v>3201</v>
      </c>
      <c r="Z147" s="9" t="s">
        <v>3330</v>
      </c>
      <c r="AA147" s="9" t="s">
        <v>5405</v>
      </c>
      <c r="AB147" s="9" t="s">
        <v>3465</v>
      </c>
      <c r="AC147" s="9" t="s">
        <v>3592</v>
      </c>
      <c r="AD147" s="9" t="s">
        <v>3719</v>
      </c>
      <c r="AE147" s="9" t="s">
        <v>3846</v>
      </c>
      <c r="AF147" s="9" t="s">
        <v>3975</v>
      </c>
      <c r="AG147" s="9" t="s">
        <v>4103</v>
      </c>
      <c r="AH147" s="9" t="s">
        <v>5406</v>
      </c>
      <c r="AI147" s="9" t="s">
        <v>4360</v>
      </c>
      <c r="AJ147" s="9" t="s">
        <v>4488</v>
      </c>
      <c r="AK147" s="9" t="s">
        <v>4617</v>
      </c>
      <c r="AL147" s="9" t="s">
        <v>4746</v>
      </c>
      <c r="AM147" s="9" t="s">
        <v>4855</v>
      </c>
      <c r="AN147" s="9" t="s">
        <v>4963</v>
      </c>
      <c r="AO147" s="9" t="s">
        <v>5072</v>
      </c>
      <c r="AP147" s="9" t="s">
        <v>5184</v>
      </c>
      <c r="AQ147" s="9" t="s">
        <v>5293</v>
      </c>
    </row>
    <row r="148" customFormat="false" ht="15" hidden="false" customHeight="false" outlineLevel="0" collapsed="false">
      <c r="A148" s="32" t="s">
        <v>247</v>
      </c>
      <c r="B148" s="33" t="s">
        <v>248</v>
      </c>
      <c r="C148" s="17" t="n">
        <f aca="false">IF('Row Index'!C32="","✗",IF(INDEX('RAW DATA'!$P:$P,'Row Index'!C32)="",IF(INDEX('RAW DATA'!$AC:$AC,'Row Index'!C32)="",INDEX('RAW DATA'!$L:$L,'Row Index'!C32),INDEX('RAW DATA'!$AC:$AC,'Row Index'!C32)),INDEX('RAW DATA'!$P:$P,'Row Index'!C32)))</f>
        <v>49.2845000706061</v>
      </c>
      <c r="D148" s="17" t="n">
        <f aca="false">IF('Row Index'!D32="","✗",IF(INDEX('RAW DATA'!$P:$P,'Row Index'!D32)="",IF(INDEX('RAW DATA'!$AC:$AC,'Row Index'!D32)="",INDEX('RAW DATA'!$L:$L,'Row Index'!D32),INDEX('RAW DATA'!$AC:$AC,'Row Index'!D32)),INDEX('RAW DATA'!$P:$P,'Row Index'!D32)))</f>
        <v>48.5259732052011</v>
      </c>
      <c r="E148" s="29" t="n">
        <f aca="false">IF('Row Index'!E32="","✗",IF(INDEX('RAW DATA'!$P:$P,'Row Index'!E32)="",IF(INDEX('RAW DATA'!$AC:$AC,'Row Index'!E32)="",INDEX('RAW DATA'!$L:$L,'Row Index'!E32),INDEX('RAW DATA'!$AC:$AC,'Row Index'!E32)),INDEX('RAW DATA'!$P:$P,'Row Index'!E32)))</f>
        <v>50.249187893853</v>
      </c>
      <c r="F148" s="17" t="n">
        <f aca="false">IF('Row Index'!F32="","✗",IF(INDEX('RAW DATA'!$P:$P,'Row Index'!F32)="",IF(INDEX('RAW DATA'!$AC:$AC,'Row Index'!F32)="",INDEX('RAW DATA'!$L:$L,'Row Index'!F32),INDEX('RAW DATA'!$AC:$AC,'Row Index'!F32)),INDEX('RAW DATA'!$P:$P,'Row Index'!F32)))</f>
        <v>44.2755404076404</v>
      </c>
      <c r="G148" s="18" t="n">
        <f aca="false">IF('Row Index'!G32="","✗",IF(INDEX('RAW DATA'!$P:$P,'Row Index'!G32)="",IF(INDEX('RAW DATA'!$AC:$AC,'Row Index'!G32)="",INDEX('RAW DATA'!$L:$L,'Row Index'!G32),INDEX('RAW DATA'!$AC:$AC,'Row Index'!G32)),INDEX('RAW DATA'!$P:$P,'Row Index'!G32)))</f>
        <v>52.1227031832306</v>
      </c>
      <c r="H148" s="17" t="n">
        <f aca="false">IF('Row Index'!H32="","✗",IF(INDEX('RAW DATA'!$P:$P,'Row Index'!H32)="",IF(INDEX('RAW DATA'!$AC:$AC,'Row Index'!H32)="",INDEX('RAW DATA'!$L:$L,'Row Index'!H32),INDEX('RAW DATA'!$AC:$AC,'Row Index'!H32)),INDEX('RAW DATA'!$P:$P,'Row Index'!H32)))</f>
        <v>48.0792163546986</v>
      </c>
      <c r="I148" s="17" t="n">
        <f aca="false">IF('Row Index'!I32="","✗",IF(INDEX('RAW DATA'!$P:$P,'Row Index'!I32)="",IF(INDEX('RAW DATA'!$AC:$AC,'Row Index'!I32)="",INDEX('RAW DATA'!$L:$L,'Row Index'!I32),INDEX('RAW DATA'!$AC:$AC,'Row Index'!I32)),INDEX('RAW DATA'!$P:$P,'Row Index'!I32)))</f>
        <v>49.4266812317791</v>
      </c>
      <c r="J148" s="17" t="n">
        <f aca="false">IF('Row Index'!J32="","✗",IF(INDEX('RAW DATA'!$P:$P,'Row Index'!J32)="",IF(INDEX('RAW DATA'!$AC:$AC,'Row Index'!J32)="",INDEX('RAW DATA'!$L:$L,'Row Index'!J32),INDEX('RAW DATA'!$AC:$AC,'Row Index'!J32)),INDEX('RAW DATA'!$P:$P,'Row Index'!J32)))</f>
        <v>47.3765481707458</v>
      </c>
      <c r="K148" s="17" t="n">
        <f aca="false">IF('Row Index'!K32="","✗",IF(INDEX('RAW DATA'!$P:$P,'Row Index'!K32)="",IF(INDEX('RAW DATA'!$AC:$AC,'Row Index'!K32)="",INDEX('RAW DATA'!$L:$L,'Row Index'!K32),INDEX('RAW DATA'!$AC:$AC,'Row Index'!K32)),INDEX('RAW DATA'!$P:$P,'Row Index'!K32)))</f>
        <v>53.4194442779483</v>
      </c>
      <c r="L148" s="17" t="n">
        <f aca="false">IF('Row Index'!L32="","✗",IF(INDEX('RAW DATA'!$P:$P,'Row Index'!L32)="",IF(INDEX('RAW DATA'!$AC:$AC,'Row Index'!L32)="",INDEX('RAW DATA'!$L:$L,'Row Index'!L32),INDEX('RAW DATA'!$AC:$AC,'Row Index'!L32)),INDEX('RAW DATA'!$P:$P,'Row Index'!L32)))</f>
        <v>48.7176218910823</v>
      </c>
      <c r="M148" s="17" t="n">
        <f aca="false">IF('Row Index'!M32="","✗",IF(INDEX('RAW DATA'!$P:$P,'Row Index'!M32)="",IF(INDEX('RAW DATA'!$AC:$AC,'Row Index'!M32)="",INDEX('RAW DATA'!$L:$L,'Row Index'!M32),INDEX('RAW DATA'!$AC:$AC,'Row Index'!M32)),INDEX('RAW DATA'!$P:$P,'Row Index'!M32)))</f>
        <v>51.799041484936</v>
      </c>
      <c r="N148" s="17" t="n">
        <f aca="false">IF('Row Index'!N32="","✗",IF(INDEX('RAW DATA'!$P:$P,'Row Index'!N32)="",IF(INDEX('RAW DATA'!$AC:$AC,'Row Index'!N32)="",INDEX('RAW DATA'!$L:$L,'Row Index'!N32),INDEX('RAW DATA'!$AC:$AC,'Row Index'!N32)),INDEX('RAW DATA'!$P:$P,'Row Index'!N32)))</f>
        <v>50.3665602198522</v>
      </c>
      <c r="O148" s="17" t="n">
        <f aca="false">IF('Row Index'!O32="","✗",IF(INDEX('RAW DATA'!$P:$P,'Row Index'!O32)="",IF(INDEX('RAW DATA'!$AC:$AC,'Row Index'!O32)="",INDEX('RAW DATA'!$L:$L,'Row Index'!O32),INDEX('RAW DATA'!$AC:$AC,'Row Index'!O32)),INDEX('RAW DATA'!$P:$P,'Row Index'!O32)))</f>
        <v>51.5801142235977</v>
      </c>
      <c r="P148" s="17" t="n">
        <f aca="false">IF('Row Index'!P32="","✗",IF(INDEX('RAW DATA'!$P:$P,'Row Index'!P32)="",IF(INDEX('RAW DATA'!$AC:$AC,'Row Index'!P32)="",INDEX('RAW DATA'!$L:$L,'Row Index'!P32),INDEX('RAW DATA'!$AC:$AC,'Row Index'!P32)),INDEX('RAW DATA'!$P:$P,'Row Index'!P32)))</f>
        <v>54.9082530632006</v>
      </c>
      <c r="Q148" s="17" t="n">
        <f aca="false">IF('Row Index'!Q32="","✗",IF(INDEX('RAW DATA'!$P:$P,'Row Index'!Q32)="",IF(INDEX('RAW DATA'!$AC:$AC,'Row Index'!Q32)="",INDEX('RAW DATA'!$L:$L,'Row Index'!Q32),INDEX('RAW DATA'!$AC:$AC,'Row Index'!Q32)),INDEX('RAW DATA'!$P:$P,'Row Index'!Q32)))</f>
        <v>52.9263609776597</v>
      </c>
      <c r="R148" s="17" t="n">
        <f aca="false">IF('Row Index'!R32="","✗",IF(INDEX('RAW DATA'!$P:$P,'Row Index'!R32)="",IF(INDEX('RAW DATA'!$AC:$AC,'Row Index'!R32)="",INDEX('RAW DATA'!$L:$L,'Row Index'!R32),INDEX('RAW DATA'!$AC:$AC,'Row Index'!R32)),INDEX('RAW DATA'!$P:$P,'Row Index'!R32)))</f>
        <v>56.3929810585826</v>
      </c>
      <c r="S148" s="17" t="n">
        <f aca="false">IF('Row Index'!S32="","✗",IF(INDEX('RAW DATA'!$P:$P,'Row Index'!S32)="",IF(INDEX('RAW DATA'!$AC:$AC,'Row Index'!S32)="",INDEX('RAW DATA'!$L:$L,'Row Index'!S32),INDEX('RAW DATA'!$AC:$AC,'Row Index'!S32)),INDEX('RAW DATA'!$P:$P,'Row Index'!S32)))</f>
        <v>55.2527828900906</v>
      </c>
      <c r="T148" s="29" t="n">
        <f aca="false">IF('Row Index'!T32="","✗",IF(INDEX('RAW DATA'!$P:$P,'Row Index'!T32)="",IF(INDEX('RAW DATA'!$AC:$AC,'Row Index'!T32)="",INDEX('RAW DATA'!$L:$L,'Row Index'!T32),INDEX('RAW DATA'!$AC:$AC,'Row Index'!T32)),INDEX('RAW DATA'!$P:$P,'Row Index'!T32)))</f>
        <v>54.2606661519341</v>
      </c>
      <c r="U148" s="17" t="n">
        <f aca="false">IF('Row Index'!U32="","✗",IF(INDEX('RAW DATA'!$P:$P,'Row Index'!U32)="",IF(INDEX('RAW DATA'!$AC:$AC,'Row Index'!U32)="",INDEX('RAW DATA'!$L:$L,'Row Index'!U32),INDEX('RAW DATA'!$AC:$AC,'Row Index'!U32)),INDEX('RAW DATA'!$P:$P,'Row Index'!U32)))</f>
        <v>56.6078378205351</v>
      </c>
      <c r="V148" s="17" t="n">
        <f aca="false">IF('Row Index'!V32="","✗",IF(INDEX('RAW DATA'!$P:$P,'Row Index'!V32)="",IF(INDEX('RAW DATA'!$AC:$AC,'Row Index'!V32)="",INDEX('RAW DATA'!$L:$L,'Row Index'!V32),INDEX('RAW DATA'!$AC:$AC,'Row Index'!V32)),INDEX('RAW DATA'!$P:$P,'Row Index'!V32)))</f>
        <v>57.2495504535089</v>
      </c>
      <c r="W148" s="29" t="n">
        <f aca="false">IF('Row Index'!W32="","✗",IF(INDEX('RAW DATA'!$P:$P,'Row Index'!W32)="",IF(INDEX('RAW DATA'!$AC:$AC,'Row Index'!W32)="",INDEX('RAW DATA'!$L:$L,'Row Index'!W32),INDEX('RAW DATA'!$AC:$AC,'Row Index'!W32)),INDEX('RAW DATA'!$P:$P,'Row Index'!W32)))</f>
        <v>56.8387379667349</v>
      </c>
      <c r="X148" s="38" t="n">
        <f aca="false">IF('Row Index'!X32="","✗",IF(INDEX('RAW DATA'!$P:$P,'Row Index'!X32)="",IF(INDEX('RAW DATA'!$AC:$AC,'Row Index'!X32)="",INDEX('RAW DATA'!$L:$L,'Row Index'!X32),INDEX('RAW DATA'!$AC:$AC,'Row Index'!X32)),INDEX('RAW DATA'!$P:$P,'Row Index'!X32)))</f>
        <v>59.054840304443</v>
      </c>
      <c r="Y148" s="17" t="n">
        <f aca="false">IF('Row Index'!Y32="","✗",IF(INDEX('RAW DATA'!$P:$P,'Row Index'!Y32)="",IF(INDEX('RAW DATA'!$AC:$AC,'Row Index'!Y32)="",INDEX('RAW DATA'!$L:$L,'Row Index'!Y32),INDEX('RAW DATA'!$AC:$AC,'Row Index'!Y32)),INDEX('RAW DATA'!$P:$P,'Row Index'!Y32)))</f>
        <v>59.2848680194592</v>
      </c>
      <c r="Z148" s="18" t="n">
        <f aca="false">IF('Row Index'!Z32="","✗",IF(INDEX('RAW DATA'!$P:$P,'Row Index'!Z32)="",IF(INDEX('RAW DATA'!$AC:$AC,'Row Index'!Z32)="",INDEX('RAW DATA'!$L:$L,'Row Index'!Z32),INDEX('RAW DATA'!$AC:$AC,'Row Index'!Z32)),INDEX('RAW DATA'!$P:$P,'Row Index'!Z32)))</f>
        <v>60.7230209987836</v>
      </c>
      <c r="AA148" s="19" t="str">
        <f aca="false">IF('Row Index'!AA32="","⏳",IF(INDEX('RAW DATA'!$P:$P,'Row Index'!AA32)="",IF(INDEX('RAW DATA'!$AC:$AC,'Row Index'!AA32)="",INDEX('RAW DATA'!$L:$L,'Row Index'!AA32),INDEX('RAW DATA'!$AC:$AC,'Row Index'!AA32)),INDEX('RAW DATA'!$P:$P,'Row Index'!AA32)))</f>
        <v>⏳</v>
      </c>
      <c r="AB148" s="17" t="n">
        <f aca="false">IF('Row Index'!AB32="","✗",IF(INDEX('RAW DATA'!$P:$P,'Row Index'!AB32)="",IF(INDEX('RAW DATA'!$AC:$AC,'Row Index'!AB32)="",INDEX('RAW DATA'!$L:$L,'Row Index'!AB32),INDEX('RAW DATA'!$AC:$AC,'Row Index'!AB32)),INDEX('RAW DATA'!$P:$P,'Row Index'!AB32)))</f>
        <v>60.9942098067979</v>
      </c>
      <c r="AC148" s="17" t="n">
        <f aca="false">IF('Row Index'!AC32="","✗",IF(INDEX('RAW DATA'!$P:$P,'Row Index'!AC32)="",IF(INDEX('RAW DATA'!$AC:$AC,'Row Index'!AC32)="",INDEX('RAW DATA'!$L:$L,'Row Index'!AC32),INDEX('RAW DATA'!$AC:$AC,'Row Index'!AC32)),INDEX('RAW DATA'!$P:$P,'Row Index'!AC32)))</f>
        <v>61.9847158653074</v>
      </c>
      <c r="AD148" s="17" t="n">
        <f aca="false">IF('Row Index'!AD32="","✗",IF(INDEX('RAW DATA'!$P:$P,'Row Index'!AD32)="",IF(INDEX('RAW DATA'!$AC:$AC,'Row Index'!AD32)="",INDEX('RAW DATA'!$L:$L,'Row Index'!AD32),INDEX('RAW DATA'!$AC:$AC,'Row Index'!AD32)),INDEX('RAW DATA'!$P:$P,'Row Index'!AD32)))</f>
        <v>61.9005849237061</v>
      </c>
      <c r="AE148" s="17" t="n">
        <f aca="false">IF('Row Index'!AE32="","✗",IF(INDEX('RAW DATA'!$P:$P,'Row Index'!AE32)="",IF(INDEX('RAW DATA'!$AC:$AC,'Row Index'!AE32)="",INDEX('RAW DATA'!$L:$L,'Row Index'!AE32),INDEX('RAW DATA'!$AC:$AC,'Row Index'!AE32)),INDEX('RAW DATA'!$P:$P,'Row Index'!AE32)))</f>
        <v>62.6358185182726</v>
      </c>
      <c r="AF148" s="17" t="n">
        <f aca="false">IF('Row Index'!AF32="","✗",IF(INDEX('RAW DATA'!$P:$P,'Row Index'!AF32)="",IF(INDEX('RAW DATA'!$AC:$AC,'Row Index'!AF32)="",INDEX('RAW DATA'!$L:$L,'Row Index'!AF32),INDEX('RAW DATA'!$AC:$AC,'Row Index'!AF32)),INDEX('RAW DATA'!$P:$P,'Row Index'!AF32)))</f>
        <v>65.313898855271</v>
      </c>
      <c r="AG148" s="36" t="str">
        <f aca="false">IF('Row Index'!AG32="","✗",IF(INDEX('RAW DATA'!$P:$P,'Row Index'!AG32)="",IF(INDEX('RAW DATA'!$AC:$AC,'Row Index'!AG32)="",INDEX('RAW DATA'!$L:$L,'Row Index'!AG32),INDEX('RAW DATA'!$AC:$AC,'Row Index'!AG32)),INDEX('RAW DATA'!$P:$P,'Row Index'!AG32)))</f>
        <v>◐⌧</v>
      </c>
      <c r="AH148" s="17" t="n">
        <f aca="false">IF('Row Index'!AH32="","✗",IF(INDEX('RAW DATA'!$P:$P,'Row Index'!AH32)="",IF(INDEX('RAW DATA'!$AC:$AC,'Row Index'!AH32)="",INDEX('RAW DATA'!$L:$L,'Row Index'!AH32),INDEX('RAW DATA'!$AC:$AC,'Row Index'!AH32)),INDEX('RAW DATA'!$P:$P,'Row Index'!AH32)))</f>
        <v>65.5003710620593</v>
      </c>
      <c r="AI148" s="17" t="n">
        <f aca="false">IF('Row Index'!AI32="","✗",IF(INDEX('RAW DATA'!$P:$P,'Row Index'!AI32)="",IF(INDEX('RAW DATA'!$AC:$AC,'Row Index'!AI32)="",INDEX('RAW DATA'!$L:$L,'Row Index'!AI32),INDEX('RAW DATA'!$AC:$AC,'Row Index'!AI32)),INDEX('RAW DATA'!$P:$P,'Row Index'!AI32)))</f>
        <v>66.2369515466352</v>
      </c>
      <c r="AJ148" s="17" t="n">
        <f aca="false">IF('Row Index'!AJ32="","✗",IF(INDEX('RAW DATA'!$P:$P,'Row Index'!AJ32)="",IF(INDEX('RAW DATA'!$AC:$AC,'Row Index'!AJ32)="",INDEX('RAW DATA'!$L:$L,'Row Index'!AJ32),INDEX('RAW DATA'!$AC:$AC,'Row Index'!AJ32)),INDEX('RAW DATA'!$P:$P,'Row Index'!AJ32)))</f>
        <v>66.1137678715221</v>
      </c>
      <c r="AK148" s="17" t="n">
        <f aca="false">IF('Row Index'!AK32="","✗",IF(INDEX('RAW DATA'!$P:$P,'Row Index'!AK32)="",IF(INDEX('RAW DATA'!$AC:$AC,'Row Index'!AK32)="",INDEX('RAW DATA'!$L:$L,'Row Index'!AK32),INDEX('RAW DATA'!$AC:$AC,'Row Index'!AK32)),INDEX('RAW DATA'!$P:$P,'Row Index'!AK32)))</f>
        <v>66.4327234544389</v>
      </c>
      <c r="AL148" s="17" t="n">
        <f aca="false">IF('Row Index'!AL32="","✗",IF(INDEX('RAW DATA'!$P:$P,'Row Index'!AL32)="",IF(INDEX('RAW DATA'!$AC:$AC,'Row Index'!AL32)="",INDEX('RAW DATA'!$L:$L,'Row Index'!AL32),INDEX('RAW DATA'!$AC:$AC,'Row Index'!AL32)),INDEX('RAW DATA'!$P:$P,'Row Index'!AL32)))</f>
        <v>69.7152755532183</v>
      </c>
      <c r="AM148" s="17" t="n">
        <f aca="false">IF('Row Index'!AM32="","✗",IF(INDEX('RAW DATA'!$P:$P,'Row Index'!AM32)="",IF(INDEX('RAW DATA'!$AC:$AC,'Row Index'!AM32)="",INDEX('RAW DATA'!$L:$L,'Row Index'!AM32),INDEX('RAW DATA'!$AC:$AC,'Row Index'!AM32)),INDEX('RAW DATA'!$P:$P,'Row Index'!AM32)))</f>
        <v>69.7504536644139</v>
      </c>
      <c r="AN148" s="17" t="n">
        <f aca="false">IF('Row Index'!AN32="","✗",IF(INDEX('RAW DATA'!$P:$P,'Row Index'!AN32)="",IF(INDEX('RAW DATA'!$AC:$AC,'Row Index'!AN32)="",INDEX('RAW DATA'!$L:$L,'Row Index'!AN32),INDEX('RAW DATA'!$AC:$AC,'Row Index'!AN32)),INDEX('RAW DATA'!$P:$P,'Row Index'!AN32)))</f>
        <v>69.7232638185829</v>
      </c>
      <c r="AO148" s="17" t="n">
        <f aca="false">IF('Row Index'!AO32="","✗",IF(INDEX('RAW DATA'!$P:$P,'Row Index'!AO32)="",IF(INDEX('RAW DATA'!$AC:$AC,'Row Index'!AO32)="",INDEX('RAW DATA'!$L:$L,'Row Index'!AO32),INDEX('RAW DATA'!$AC:$AC,'Row Index'!AO32)),INDEX('RAW DATA'!$P:$P,'Row Index'!AO32)))</f>
        <v>70.7274647626341</v>
      </c>
      <c r="AP148" s="17" t="n">
        <f aca="false">IF('Row Index'!AP32="","✗",IF(INDEX('RAW DATA'!$P:$P,'Row Index'!AP32)="",IF(INDEX('RAW DATA'!$AC:$AC,'Row Index'!AP32)="",INDEX('RAW DATA'!$L:$L,'Row Index'!AP32),INDEX('RAW DATA'!$AC:$AC,'Row Index'!AP32)),INDEX('RAW DATA'!$P:$P,'Row Index'!AP32)))</f>
        <v>70.9056130209575</v>
      </c>
      <c r="AQ148" s="17" t="n">
        <f aca="false">IF('Row Index'!AQ32="","✗",IF(INDEX('RAW DATA'!$P:$P,'Row Index'!AQ32)="",IF(INDEX('RAW DATA'!$AC:$AC,'Row Index'!AQ32)="",INDEX('RAW DATA'!$L:$L,'Row Index'!AQ32),INDEX('RAW DATA'!$AC:$AC,'Row Index'!AQ32)),INDEX('RAW DATA'!$P:$P,'Row Index'!AQ32)))</f>
        <v>71.2105390041605</v>
      </c>
    </row>
    <row r="149" customFormat="false" ht="15" hidden="false" customHeight="false" outlineLevel="0" collapsed="false">
      <c r="A149" s="32" t="s">
        <v>251</v>
      </c>
      <c r="B149" s="33" t="s">
        <v>248</v>
      </c>
      <c r="C149" s="17" t="n">
        <f aca="false">IF('Row Index'!C33="","✗",IF(INDEX('RAW DATA'!$P:$P,'Row Index'!C33)="",IF(INDEX('RAW DATA'!$AC:$AC,'Row Index'!C33)="",INDEX('RAW DATA'!$L:$L,'Row Index'!C33),INDEX('RAW DATA'!$AC:$AC,'Row Index'!C33)),INDEX('RAW DATA'!$P:$P,'Row Index'!C33)))</f>
        <v>42.9685735524619</v>
      </c>
      <c r="D149" s="17" t="n">
        <f aca="false">IF('Row Index'!D33="","✗",IF(INDEX('RAW DATA'!$P:$P,'Row Index'!D33)="",IF(INDEX('RAW DATA'!$AC:$AC,'Row Index'!D33)="",INDEX('RAW DATA'!$L:$L,'Row Index'!D33),INDEX('RAW DATA'!$AC:$AC,'Row Index'!D33)),INDEX('RAW DATA'!$P:$P,'Row Index'!D33)))</f>
        <v>42.6695124213736</v>
      </c>
      <c r="E149" s="17" t="n">
        <f aca="false">IF('Row Index'!E33="","✗",IF(INDEX('RAW DATA'!$P:$P,'Row Index'!E33)="",IF(INDEX('RAW DATA'!$AC:$AC,'Row Index'!E33)="",INDEX('RAW DATA'!$L:$L,'Row Index'!E33),INDEX('RAW DATA'!$AC:$AC,'Row Index'!E33)),INDEX('RAW DATA'!$P:$P,'Row Index'!E33)))</f>
        <v>47.1855523705052</v>
      </c>
      <c r="F149" s="17" t="n">
        <f aca="false">IF('Row Index'!F33="","✗",IF(INDEX('RAW DATA'!$P:$P,'Row Index'!F33)="",IF(INDEX('RAW DATA'!$AC:$AC,'Row Index'!F33)="",INDEX('RAW DATA'!$L:$L,'Row Index'!F33),INDEX('RAW DATA'!$AC:$AC,'Row Index'!F33)),INDEX('RAW DATA'!$P:$P,'Row Index'!F33)))</f>
        <v>37.8738792620907</v>
      </c>
      <c r="G149" s="18" t="n">
        <f aca="false">IF('Row Index'!G33="","✗",IF(INDEX('RAW DATA'!$P:$P,'Row Index'!G33)="",IF(INDEX('RAW DATA'!$AC:$AC,'Row Index'!G33)="",INDEX('RAW DATA'!$L:$L,'Row Index'!G33),INDEX('RAW DATA'!$AC:$AC,'Row Index'!G33)),INDEX('RAW DATA'!$P:$P,'Row Index'!G33)))</f>
        <v>44.7631580858272</v>
      </c>
      <c r="H149" s="17" t="n">
        <f aca="false">IF('Row Index'!H33="","✗",IF(INDEX('RAW DATA'!$P:$P,'Row Index'!H33)="",IF(INDEX('RAW DATA'!$AC:$AC,'Row Index'!H33)="",INDEX('RAW DATA'!$L:$L,'Row Index'!H33),INDEX('RAW DATA'!$AC:$AC,'Row Index'!H33)),INDEX('RAW DATA'!$P:$P,'Row Index'!H33)))</f>
        <v>45.9327379726321</v>
      </c>
      <c r="I149" s="29" t="n">
        <f aca="false">IF('Row Index'!I33="","✗",IF(INDEX('RAW DATA'!$P:$P,'Row Index'!I33)="",IF(INDEX('RAW DATA'!$AC:$AC,'Row Index'!I33)="",INDEX('RAW DATA'!$L:$L,'Row Index'!I33),INDEX('RAW DATA'!$AC:$AC,'Row Index'!I33)),INDEX('RAW DATA'!$P:$P,'Row Index'!I33)))</f>
        <v>47.2134572915399</v>
      </c>
      <c r="J149" s="17" t="n">
        <f aca="false">IF('Row Index'!J33="","✗",IF(INDEX('RAW DATA'!$P:$P,'Row Index'!J33)="",IF(INDEX('RAW DATA'!$AC:$AC,'Row Index'!J33)="",INDEX('RAW DATA'!$L:$L,'Row Index'!J33),INDEX('RAW DATA'!$AC:$AC,'Row Index'!J33)),INDEX('RAW DATA'!$P:$P,'Row Index'!J33)))</f>
        <v>43.0789189547687</v>
      </c>
      <c r="K149" s="17" t="n">
        <f aca="false">IF('Row Index'!K33="","✗",IF(INDEX('RAW DATA'!$P:$P,'Row Index'!K33)="",IF(INDEX('RAW DATA'!$AC:$AC,'Row Index'!K33)="",INDEX('RAW DATA'!$L:$L,'Row Index'!K33),INDEX('RAW DATA'!$AC:$AC,'Row Index'!K33)),INDEX('RAW DATA'!$P:$P,'Row Index'!K33)))</f>
        <v>48.3487469173958</v>
      </c>
      <c r="L149" s="17" t="n">
        <f aca="false">IF('Row Index'!L33="","✗",IF(INDEX('RAW DATA'!$P:$P,'Row Index'!L33)="",IF(INDEX('RAW DATA'!$AC:$AC,'Row Index'!L33)="",INDEX('RAW DATA'!$L:$L,'Row Index'!L33),INDEX('RAW DATA'!$AC:$AC,'Row Index'!L33)),INDEX('RAW DATA'!$P:$P,'Row Index'!L33)))</f>
        <v>45.3721828897993</v>
      </c>
      <c r="M149" s="17" t="n">
        <f aca="false">IF('Row Index'!M33="","✗",IF(INDEX('RAW DATA'!$P:$P,'Row Index'!M33)="",IF(INDEX('RAW DATA'!$AC:$AC,'Row Index'!M33)="",INDEX('RAW DATA'!$L:$L,'Row Index'!M33),INDEX('RAW DATA'!$AC:$AC,'Row Index'!M33)),INDEX('RAW DATA'!$P:$P,'Row Index'!M33)))</f>
        <v>51.4256810001361</v>
      </c>
      <c r="N149" s="17" t="n">
        <f aca="false">IF('Row Index'!N33="","✗",IF(INDEX('RAW DATA'!$P:$P,'Row Index'!N33)="",IF(INDEX('RAW DATA'!$AC:$AC,'Row Index'!N33)="",INDEX('RAW DATA'!$L:$L,'Row Index'!N33),INDEX('RAW DATA'!$AC:$AC,'Row Index'!N33)),INDEX('RAW DATA'!$P:$P,'Row Index'!N33)))</f>
        <v>48.1835890611669</v>
      </c>
      <c r="O149" s="17" t="n">
        <f aca="false">IF('Row Index'!O33="","✗",IF(INDEX('RAW DATA'!$P:$P,'Row Index'!O33)="",IF(INDEX('RAW DATA'!$AC:$AC,'Row Index'!O33)="",INDEX('RAW DATA'!$L:$L,'Row Index'!O33),INDEX('RAW DATA'!$AC:$AC,'Row Index'!O33)),INDEX('RAW DATA'!$P:$P,'Row Index'!O33)))</f>
        <v>48.5651633107662</v>
      </c>
      <c r="P149" s="17" t="n">
        <f aca="false">IF('Row Index'!P33="","✗",IF(INDEX('RAW DATA'!$P:$P,'Row Index'!P33)="",IF(INDEX('RAW DATA'!$AC:$AC,'Row Index'!P33)="",INDEX('RAW DATA'!$L:$L,'Row Index'!P33),INDEX('RAW DATA'!$AC:$AC,'Row Index'!P33)),INDEX('RAW DATA'!$P:$P,'Row Index'!P33)))</f>
        <v>48.7550136076791</v>
      </c>
      <c r="Q149" s="17" t="n">
        <f aca="false">IF('Row Index'!Q33="","✗",IF(INDEX('RAW DATA'!$P:$P,'Row Index'!Q33)="",IF(INDEX('RAW DATA'!$AC:$AC,'Row Index'!Q33)="",INDEX('RAW DATA'!$L:$L,'Row Index'!Q33),INDEX('RAW DATA'!$AC:$AC,'Row Index'!Q33)),INDEX('RAW DATA'!$P:$P,'Row Index'!Q33)))</f>
        <v>51.7911510437195</v>
      </c>
      <c r="R149" s="17" t="n">
        <f aca="false">IF('Row Index'!R33="","✗",IF(INDEX('RAW DATA'!$P:$P,'Row Index'!R33)="",IF(INDEX('RAW DATA'!$AC:$AC,'Row Index'!R33)="",INDEX('RAW DATA'!$L:$L,'Row Index'!R33),INDEX('RAW DATA'!$AC:$AC,'Row Index'!R33)),INDEX('RAW DATA'!$P:$P,'Row Index'!R33)))</f>
        <v>52.5447564867286</v>
      </c>
      <c r="S149" s="17" t="n">
        <f aca="false">IF('Row Index'!S33="","✗",IF(INDEX('RAW DATA'!$P:$P,'Row Index'!S33)="",IF(INDEX('RAW DATA'!$AC:$AC,'Row Index'!S33)="",INDEX('RAW DATA'!$L:$L,'Row Index'!S33),INDEX('RAW DATA'!$AC:$AC,'Row Index'!S33)),INDEX('RAW DATA'!$P:$P,'Row Index'!S33)))</f>
        <v>52.9588390821732</v>
      </c>
      <c r="T149" s="17" t="n">
        <f aca="false">IF('Row Index'!T33="","✗",IF(INDEX('RAW DATA'!$P:$P,'Row Index'!T33)="",IF(INDEX('RAW DATA'!$AC:$AC,'Row Index'!T33)="",INDEX('RAW DATA'!$L:$L,'Row Index'!T33),INDEX('RAW DATA'!$AC:$AC,'Row Index'!T33)),INDEX('RAW DATA'!$P:$P,'Row Index'!T33)))</f>
        <v>52.3112728754679</v>
      </c>
      <c r="U149" s="17" t="n">
        <f aca="false">IF('Row Index'!U33="","✗",IF(INDEX('RAW DATA'!$P:$P,'Row Index'!U33)="",IF(INDEX('RAW DATA'!$AC:$AC,'Row Index'!U33)="",INDEX('RAW DATA'!$L:$L,'Row Index'!U33),INDEX('RAW DATA'!$AC:$AC,'Row Index'!U33)),INDEX('RAW DATA'!$P:$P,'Row Index'!U33)))</f>
        <v>55.0806261394094</v>
      </c>
      <c r="V149" s="17" t="n">
        <f aca="false">IF('Row Index'!V33="","✗",IF(INDEX('RAW DATA'!$P:$P,'Row Index'!V33)="",IF(INDEX('RAW DATA'!$AC:$AC,'Row Index'!V33)="",INDEX('RAW DATA'!$L:$L,'Row Index'!V33),INDEX('RAW DATA'!$AC:$AC,'Row Index'!V33)),INDEX('RAW DATA'!$P:$P,'Row Index'!V33)))</f>
        <v>55.6316060215125</v>
      </c>
      <c r="W149" s="17" t="n">
        <f aca="false">IF('Row Index'!W33="","✗",IF(INDEX('RAW DATA'!$P:$P,'Row Index'!W33)="",IF(INDEX('RAW DATA'!$AC:$AC,'Row Index'!W33)="",INDEX('RAW DATA'!$L:$L,'Row Index'!W33),INDEX('RAW DATA'!$AC:$AC,'Row Index'!W33)),INDEX('RAW DATA'!$P:$P,'Row Index'!W33)))</f>
        <v>54.9614880509485</v>
      </c>
      <c r="X149" s="18" t="n">
        <f aca="false">IF('Row Index'!X33="","✗",IF(INDEX('RAW DATA'!$P:$P,'Row Index'!X33)="",IF(INDEX('RAW DATA'!$AC:$AC,'Row Index'!X33)="",INDEX('RAW DATA'!$L:$L,'Row Index'!X33),INDEX('RAW DATA'!$AC:$AC,'Row Index'!X33)),INDEX('RAW DATA'!$P:$P,'Row Index'!X33)))</f>
        <v>55.4364645567285</v>
      </c>
      <c r="Y149" s="17" t="n">
        <f aca="false">IF('Row Index'!Y33="","✗",IF(INDEX('RAW DATA'!$P:$P,'Row Index'!Y33)="",IF(INDEX('RAW DATA'!$AC:$AC,'Row Index'!Y33)="",INDEX('RAW DATA'!$L:$L,'Row Index'!Y33),INDEX('RAW DATA'!$AC:$AC,'Row Index'!Y33)),INDEX('RAW DATA'!$P:$P,'Row Index'!Y33)))</f>
        <v>56.8078136327979</v>
      </c>
      <c r="Z149" s="18" t="n">
        <f aca="false">IF('Row Index'!Z33="","✗",IF(INDEX('RAW DATA'!$P:$P,'Row Index'!Z33)="",IF(INDEX('RAW DATA'!$AC:$AC,'Row Index'!Z33)="",INDEX('RAW DATA'!$L:$L,'Row Index'!Z33),INDEX('RAW DATA'!$AC:$AC,'Row Index'!Z33)),INDEX('RAW DATA'!$P:$P,'Row Index'!Z33)))</f>
        <v>57.92612997821</v>
      </c>
      <c r="AA149" s="19" t="str">
        <f aca="false">IF('Row Index'!AA33="","⏳",IF(INDEX('RAW DATA'!$P:$P,'Row Index'!AA33)="",IF(INDEX('RAW DATA'!$AC:$AC,'Row Index'!AA33)="",INDEX('RAW DATA'!$L:$L,'Row Index'!AA33),INDEX('RAW DATA'!$AC:$AC,'Row Index'!AA33)),INDEX('RAW DATA'!$P:$P,'Row Index'!AA33)))</f>
        <v>⏳</v>
      </c>
      <c r="AB149" s="17" t="n">
        <f aca="false">IF('Row Index'!AB33="","✗",IF(INDEX('RAW DATA'!$P:$P,'Row Index'!AB33)="",IF(INDEX('RAW DATA'!$AC:$AC,'Row Index'!AB33)="",INDEX('RAW DATA'!$L:$L,'Row Index'!AB33),INDEX('RAW DATA'!$AC:$AC,'Row Index'!AB33)),INDEX('RAW DATA'!$P:$P,'Row Index'!AB33)))</f>
        <v>58.5728857160502</v>
      </c>
      <c r="AC149" s="17" t="n">
        <f aca="false">IF('Row Index'!AC33="","✗",IF(INDEX('RAW DATA'!$P:$P,'Row Index'!AC33)="",IF(INDEX('RAW DATA'!$AC:$AC,'Row Index'!AC33)="",INDEX('RAW DATA'!$L:$L,'Row Index'!AC33),INDEX('RAW DATA'!$AC:$AC,'Row Index'!AC33)),INDEX('RAW DATA'!$P:$P,'Row Index'!AC33)))</f>
        <v>60.5022007837296</v>
      </c>
      <c r="AD149" s="17" t="n">
        <f aca="false">IF('Row Index'!AD33="","✗",IF(INDEX('RAW DATA'!$P:$P,'Row Index'!AD33)="",IF(INDEX('RAW DATA'!$AC:$AC,'Row Index'!AD33)="",INDEX('RAW DATA'!$L:$L,'Row Index'!AD33),INDEX('RAW DATA'!$AC:$AC,'Row Index'!AD33)),INDEX('RAW DATA'!$P:$P,'Row Index'!AD33)))</f>
        <v>59.2594257845307</v>
      </c>
      <c r="AE149" s="17" t="n">
        <f aca="false">IF('Row Index'!AE33="","✗",IF(INDEX('RAW DATA'!$P:$P,'Row Index'!AE33)="",IF(INDEX('RAW DATA'!$AC:$AC,'Row Index'!AE33)="",INDEX('RAW DATA'!$L:$L,'Row Index'!AE33),INDEX('RAW DATA'!$AC:$AC,'Row Index'!AE33)),INDEX('RAW DATA'!$P:$P,'Row Index'!AE33)))</f>
        <v>61.2450018220593</v>
      </c>
      <c r="AF149" s="17" t="n">
        <f aca="false">IF('Row Index'!AF33="","✗",IF(INDEX('RAW DATA'!$P:$P,'Row Index'!AF33)="",IF(INDEX('RAW DATA'!$AC:$AC,'Row Index'!AF33)="",INDEX('RAW DATA'!$L:$L,'Row Index'!AF33),INDEX('RAW DATA'!$AC:$AC,'Row Index'!AF33)),INDEX('RAW DATA'!$P:$P,'Row Index'!AF33)))</f>
        <v>63.1596943505219</v>
      </c>
      <c r="AG149" s="17" t="n">
        <f aca="false">IF('Row Index'!AG33="","✗",IF(INDEX('RAW DATA'!$P:$P,'Row Index'!AG33)="",IF(INDEX('RAW DATA'!$AC:$AC,'Row Index'!AG33)="",INDEX('RAW DATA'!$L:$L,'Row Index'!AG33),INDEX('RAW DATA'!$AC:$AC,'Row Index'!AG33)),INDEX('RAW DATA'!$P:$P,'Row Index'!AG33)))</f>
        <v>61.6926979012304</v>
      </c>
      <c r="AH149" s="17" t="n">
        <f aca="false">IF('Row Index'!AH33="","✗",IF(INDEX('RAW DATA'!$P:$P,'Row Index'!AH33)="",IF(INDEX('RAW DATA'!$AC:$AC,'Row Index'!AH33)="",INDEX('RAW DATA'!$L:$L,'Row Index'!AH33),INDEX('RAW DATA'!$AC:$AC,'Row Index'!AH33)),INDEX('RAW DATA'!$P:$P,'Row Index'!AH33)))</f>
        <v>65.3252268830526</v>
      </c>
      <c r="AI149" s="17" t="n">
        <f aca="false">IF('Row Index'!AI33="","✗",IF(INDEX('RAW DATA'!$P:$P,'Row Index'!AI33)="",IF(INDEX('RAW DATA'!$AC:$AC,'Row Index'!AI33)="",INDEX('RAW DATA'!$L:$L,'Row Index'!AI33),INDEX('RAW DATA'!$AC:$AC,'Row Index'!AI33)),INDEX('RAW DATA'!$P:$P,'Row Index'!AI33)))</f>
        <v>65.8315559870721</v>
      </c>
      <c r="AJ149" s="17" t="n">
        <f aca="false">IF('Row Index'!AJ33="","✗",IF(INDEX('RAW DATA'!$P:$P,'Row Index'!AJ33)="",IF(INDEX('RAW DATA'!$AC:$AC,'Row Index'!AJ33)="",INDEX('RAW DATA'!$L:$L,'Row Index'!AJ33),INDEX('RAW DATA'!$AC:$AC,'Row Index'!AJ33)),INDEX('RAW DATA'!$P:$P,'Row Index'!AJ33)))</f>
        <v>65.3885215226098</v>
      </c>
      <c r="AK149" s="17" t="n">
        <f aca="false">IF('Row Index'!AK33="","✗",IF(INDEX('RAW DATA'!$P:$P,'Row Index'!AK33)="",IF(INDEX('RAW DATA'!$AC:$AC,'Row Index'!AK33)="",INDEX('RAW DATA'!$L:$L,'Row Index'!AK33),INDEX('RAW DATA'!$AC:$AC,'Row Index'!AK33)),INDEX('RAW DATA'!$P:$P,'Row Index'!AK33)))</f>
        <v>66.2417890504747</v>
      </c>
      <c r="AL149" s="17" t="n">
        <f aca="false">IF('Row Index'!AL33="","✗",IF(INDEX('RAW DATA'!$P:$P,'Row Index'!AL33)="",IF(INDEX('RAW DATA'!$AC:$AC,'Row Index'!AL33)="",INDEX('RAW DATA'!$L:$L,'Row Index'!AL33),INDEX('RAW DATA'!$AC:$AC,'Row Index'!AL33)),INDEX('RAW DATA'!$P:$P,'Row Index'!AL33)))</f>
        <v>67.9922595369643</v>
      </c>
      <c r="AM149" s="17" t="n">
        <f aca="false">IF('Row Index'!AM33="","✗",IF(INDEX('RAW DATA'!$P:$P,'Row Index'!AM33)="",IF(INDEX('RAW DATA'!$AC:$AC,'Row Index'!AM33)="",INDEX('RAW DATA'!$L:$L,'Row Index'!AM33),INDEX('RAW DATA'!$AC:$AC,'Row Index'!AM33)),INDEX('RAW DATA'!$P:$P,'Row Index'!AM33)))</f>
        <v>67.9672060498678</v>
      </c>
      <c r="AN149" s="17" t="n">
        <f aca="false">IF('Row Index'!AN33="","✗",IF(INDEX('RAW DATA'!$P:$P,'Row Index'!AN33)="",IF(INDEX('RAW DATA'!$AC:$AC,'Row Index'!AN33)="",INDEX('RAW DATA'!$L:$L,'Row Index'!AN33),INDEX('RAW DATA'!$AC:$AC,'Row Index'!AN33)),INDEX('RAW DATA'!$P:$P,'Row Index'!AN33)))</f>
        <v>68.7077145238471</v>
      </c>
      <c r="AO149" s="17" t="n">
        <f aca="false">IF('Row Index'!AO33="","✗",IF(INDEX('RAW DATA'!$P:$P,'Row Index'!AO33)="",IF(INDEX('RAW DATA'!$AC:$AC,'Row Index'!AO33)="",INDEX('RAW DATA'!$L:$L,'Row Index'!AO33),INDEX('RAW DATA'!$AC:$AC,'Row Index'!AO33)),INDEX('RAW DATA'!$P:$P,'Row Index'!AO33)))</f>
        <v>70.2283101026273</v>
      </c>
      <c r="AP149" s="17" t="n">
        <f aca="false">IF('Row Index'!AP33="","✗",IF(INDEX('RAW DATA'!$P:$P,'Row Index'!AP33)="",IF(INDEX('RAW DATA'!$AC:$AC,'Row Index'!AP33)="",INDEX('RAW DATA'!$L:$L,'Row Index'!AP33),INDEX('RAW DATA'!$AC:$AC,'Row Index'!AP33)),INDEX('RAW DATA'!$P:$P,'Row Index'!AP33)))</f>
        <v>70.6297866076958</v>
      </c>
      <c r="AQ149" s="17" t="n">
        <f aca="false">IF('Row Index'!AQ33="","✗",IF(INDEX('RAW DATA'!$P:$P,'Row Index'!AQ33)="",IF(INDEX('RAW DATA'!$AC:$AC,'Row Index'!AQ33)="",INDEX('RAW DATA'!$L:$L,'Row Index'!AQ33),INDEX('RAW DATA'!$AC:$AC,'Row Index'!AQ33)),INDEX('RAW DATA'!$P:$P,'Row Index'!AQ33)))</f>
        <v>70.3287996337868</v>
      </c>
    </row>
    <row r="150" customFormat="false" ht="15" hidden="false" customHeight="false" outlineLevel="0" collapsed="false">
      <c r="A150" s="32" t="s">
        <v>254</v>
      </c>
      <c r="B150" s="33" t="s">
        <v>248</v>
      </c>
      <c r="C150" s="17" t="n">
        <f aca="false">IF('Row Index'!C34="","✗",IF(INDEX('RAW DATA'!$P:$P,'Row Index'!C34)="",IF(INDEX('RAW DATA'!$AC:$AC,'Row Index'!C34)="",INDEX('RAW DATA'!$L:$L,'Row Index'!C34),INDEX('RAW DATA'!$AC:$AC,'Row Index'!C34)),INDEX('RAW DATA'!$P:$P,'Row Index'!C34)))</f>
        <v>48.3479335543071</v>
      </c>
      <c r="D150" s="17" t="n">
        <f aca="false">IF('Row Index'!D34="","✗",IF(INDEX('RAW DATA'!$P:$P,'Row Index'!D34)="",IF(INDEX('RAW DATA'!$AC:$AC,'Row Index'!D34)="",INDEX('RAW DATA'!$L:$L,'Row Index'!D34),INDEX('RAW DATA'!$AC:$AC,'Row Index'!D34)),INDEX('RAW DATA'!$P:$P,'Row Index'!D34)))</f>
        <v>48.5535788675176</v>
      </c>
      <c r="E150" s="17" t="n">
        <f aca="false">IF('Row Index'!E34="","✗",IF(INDEX('RAW DATA'!$P:$P,'Row Index'!E34)="",IF(INDEX('RAW DATA'!$AC:$AC,'Row Index'!E34)="",INDEX('RAW DATA'!$L:$L,'Row Index'!E34),INDEX('RAW DATA'!$AC:$AC,'Row Index'!E34)),INDEX('RAW DATA'!$P:$P,'Row Index'!E34)))</f>
        <v>49.0997057770249</v>
      </c>
      <c r="F150" s="17" t="n">
        <f aca="false">IF('Row Index'!F34="","✗",IF(INDEX('RAW DATA'!$P:$P,'Row Index'!F34)="",IF(INDEX('RAW DATA'!$AC:$AC,'Row Index'!F34)="",INDEX('RAW DATA'!$L:$L,'Row Index'!F34),INDEX('RAW DATA'!$AC:$AC,'Row Index'!F34)),INDEX('RAW DATA'!$P:$P,'Row Index'!F34)))</f>
        <v>40.972053814637</v>
      </c>
      <c r="G150" s="18" t="n">
        <f aca="false">IF('Row Index'!G34="","✗",IF(INDEX('RAW DATA'!$P:$P,'Row Index'!G34)="",IF(INDEX('RAW DATA'!$AC:$AC,'Row Index'!G34)="",INDEX('RAW DATA'!$L:$L,'Row Index'!G34),INDEX('RAW DATA'!$AC:$AC,'Row Index'!G34)),INDEX('RAW DATA'!$P:$P,'Row Index'!G34)))</f>
        <v>49.4289245742027</v>
      </c>
      <c r="H150" s="17" t="n">
        <f aca="false">IF('Row Index'!H34="","✗",IF(INDEX('RAW DATA'!$P:$P,'Row Index'!H34)="",IF(INDEX('RAW DATA'!$AC:$AC,'Row Index'!H34)="",INDEX('RAW DATA'!$L:$L,'Row Index'!H34),INDEX('RAW DATA'!$AC:$AC,'Row Index'!H34)),INDEX('RAW DATA'!$P:$P,'Row Index'!H34)))</f>
        <v>50.1017989333795</v>
      </c>
      <c r="I150" s="17" t="n">
        <f aca="false">IF('Row Index'!I34="","✗",IF(INDEX('RAW DATA'!$P:$P,'Row Index'!I34)="",IF(INDEX('RAW DATA'!$AC:$AC,'Row Index'!I34)="",INDEX('RAW DATA'!$L:$L,'Row Index'!I34),INDEX('RAW DATA'!$AC:$AC,'Row Index'!I34)),INDEX('RAW DATA'!$P:$P,'Row Index'!I34)))</f>
        <v>49.9519506179312</v>
      </c>
      <c r="J150" s="17" t="n">
        <f aca="false">IF('Row Index'!J34="","✗",IF(INDEX('RAW DATA'!$P:$P,'Row Index'!J34)="",IF(INDEX('RAW DATA'!$AC:$AC,'Row Index'!J34)="",INDEX('RAW DATA'!$L:$L,'Row Index'!J34),INDEX('RAW DATA'!$AC:$AC,'Row Index'!J34)),INDEX('RAW DATA'!$P:$P,'Row Index'!J34)))</f>
        <v>47.5712147432676</v>
      </c>
      <c r="K150" s="17" t="n">
        <f aca="false">IF('Row Index'!K34="","✗",IF(INDEX('RAW DATA'!$P:$P,'Row Index'!K34)="",IF(INDEX('RAW DATA'!$AC:$AC,'Row Index'!K34)="",INDEX('RAW DATA'!$L:$L,'Row Index'!K34),INDEX('RAW DATA'!$AC:$AC,'Row Index'!K34)),INDEX('RAW DATA'!$P:$P,'Row Index'!K34)))</f>
        <v>51.3799976760325</v>
      </c>
      <c r="L150" s="17" t="n">
        <f aca="false">IF('Row Index'!L34="","✗",IF(INDEX('RAW DATA'!$P:$P,'Row Index'!L34)="",IF(INDEX('RAW DATA'!$AC:$AC,'Row Index'!L34)="",INDEX('RAW DATA'!$L:$L,'Row Index'!L34),INDEX('RAW DATA'!$AC:$AC,'Row Index'!L34)),INDEX('RAW DATA'!$P:$P,'Row Index'!L34)))</f>
        <v>47.8850758139384</v>
      </c>
      <c r="M150" s="17" t="n">
        <f aca="false">IF('Row Index'!M34="","✗",IF(INDEX('RAW DATA'!$P:$P,'Row Index'!M34)="",IF(INDEX('RAW DATA'!$AC:$AC,'Row Index'!M34)="",INDEX('RAW DATA'!$L:$L,'Row Index'!M34),INDEX('RAW DATA'!$AC:$AC,'Row Index'!M34)),INDEX('RAW DATA'!$P:$P,'Row Index'!M34)))</f>
        <v>53.4426930757072</v>
      </c>
      <c r="N150" s="17" t="n">
        <f aca="false">IF('Row Index'!N34="","✗",IF(INDEX('RAW DATA'!$P:$P,'Row Index'!N34)="",IF(INDEX('RAW DATA'!$AC:$AC,'Row Index'!N34)="",INDEX('RAW DATA'!$L:$L,'Row Index'!N34),INDEX('RAW DATA'!$AC:$AC,'Row Index'!N34)),INDEX('RAW DATA'!$P:$P,'Row Index'!N34)))</f>
        <v>52.0097588547858</v>
      </c>
      <c r="O150" s="17" t="n">
        <f aca="false">IF('Row Index'!O34="","✗",IF(INDEX('RAW DATA'!$P:$P,'Row Index'!O34)="",IF(INDEX('RAW DATA'!$AC:$AC,'Row Index'!O34)="",INDEX('RAW DATA'!$L:$L,'Row Index'!O34),INDEX('RAW DATA'!$AC:$AC,'Row Index'!O34)),INDEX('RAW DATA'!$P:$P,'Row Index'!O34)))</f>
        <v>53.5070783561031</v>
      </c>
      <c r="P150" s="17" t="n">
        <f aca="false">IF('Row Index'!P34="","✗",IF(INDEX('RAW DATA'!$P:$P,'Row Index'!P34)="",IF(INDEX('RAW DATA'!$AC:$AC,'Row Index'!P34)="",INDEX('RAW DATA'!$L:$L,'Row Index'!P34),INDEX('RAW DATA'!$AC:$AC,'Row Index'!P34)),INDEX('RAW DATA'!$P:$P,'Row Index'!P34)))</f>
        <v>52.0054167251365</v>
      </c>
      <c r="Q150" s="17" t="n">
        <f aca="false">IF('Row Index'!Q34="","✗",IF(INDEX('RAW DATA'!$P:$P,'Row Index'!Q34)="",IF(INDEX('RAW DATA'!$AC:$AC,'Row Index'!Q34)="",INDEX('RAW DATA'!$L:$L,'Row Index'!Q34),INDEX('RAW DATA'!$AC:$AC,'Row Index'!Q34)),INDEX('RAW DATA'!$P:$P,'Row Index'!Q34)))</f>
        <v>53.344711584786</v>
      </c>
      <c r="R150" s="17" t="n">
        <f aca="false">IF('Row Index'!R34="","✗",IF(INDEX('RAW DATA'!$P:$P,'Row Index'!R34)="",IF(INDEX('RAW DATA'!$AC:$AC,'Row Index'!R34)="",INDEX('RAW DATA'!$L:$L,'Row Index'!R34),INDEX('RAW DATA'!$AC:$AC,'Row Index'!R34)),INDEX('RAW DATA'!$P:$P,'Row Index'!R34)))</f>
        <v>54.1346552229771</v>
      </c>
      <c r="S150" s="17" t="n">
        <f aca="false">IF('Row Index'!S34="","✗",IF(INDEX('RAW DATA'!$P:$P,'Row Index'!S34)="",IF(INDEX('RAW DATA'!$AC:$AC,'Row Index'!S34)="",INDEX('RAW DATA'!$L:$L,'Row Index'!S34),INDEX('RAW DATA'!$AC:$AC,'Row Index'!S34)),INDEX('RAW DATA'!$P:$P,'Row Index'!S34)))</f>
        <v>56.1083368754661</v>
      </c>
      <c r="T150" s="17" t="n">
        <f aca="false">IF('Row Index'!T34="","✗",IF(INDEX('RAW DATA'!$P:$P,'Row Index'!T34)="",IF(INDEX('RAW DATA'!$AC:$AC,'Row Index'!T34)="",INDEX('RAW DATA'!$L:$L,'Row Index'!T34),INDEX('RAW DATA'!$AC:$AC,'Row Index'!T34)),INDEX('RAW DATA'!$P:$P,'Row Index'!T34)))</f>
        <v>54.3715489967242</v>
      </c>
      <c r="U150" s="17" t="n">
        <f aca="false">IF('Row Index'!U34="","✗",IF(INDEX('RAW DATA'!$P:$P,'Row Index'!U34)="",IF(INDEX('RAW DATA'!$AC:$AC,'Row Index'!U34)="",INDEX('RAW DATA'!$L:$L,'Row Index'!U34),INDEX('RAW DATA'!$AC:$AC,'Row Index'!U34)),INDEX('RAW DATA'!$P:$P,'Row Index'!U34)))</f>
        <v>56.4618071304826</v>
      </c>
      <c r="V150" s="17" t="n">
        <f aca="false">IF('Row Index'!V34="","✗",IF(INDEX('RAW DATA'!$P:$P,'Row Index'!V34)="",IF(INDEX('RAW DATA'!$AC:$AC,'Row Index'!V34)="",INDEX('RAW DATA'!$L:$L,'Row Index'!V34),INDEX('RAW DATA'!$AC:$AC,'Row Index'!V34)),INDEX('RAW DATA'!$P:$P,'Row Index'!V34)))</f>
        <v>58.480695290659</v>
      </c>
      <c r="W150" s="17" t="n">
        <f aca="false">IF('Row Index'!W34="","✗",IF(INDEX('RAW DATA'!$P:$P,'Row Index'!W34)="",IF(INDEX('RAW DATA'!$AC:$AC,'Row Index'!W34)="",INDEX('RAW DATA'!$L:$L,'Row Index'!W34),INDEX('RAW DATA'!$AC:$AC,'Row Index'!W34)),INDEX('RAW DATA'!$P:$P,'Row Index'!W34)))</f>
        <v>56.5948800436027</v>
      </c>
      <c r="X150" s="18" t="n">
        <f aca="false">IF('Row Index'!X34="","✗",IF(INDEX('RAW DATA'!$P:$P,'Row Index'!X34)="",IF(INDEX('RAW DATA'!$AC:$AC,'Row Index'!X34)="",INDEX('RAW DATA'!$L:$L,'Row Index'!X34),INDEX('RAW DATA'!$AC:$AC,'Row Index'!X34)),INDEX('RAW DATA'!$P:$P,'Row Index'!X34)))</f>
        <v>58.0883706946657</v>
      </c>
      <c r="Y150" s="17" t="n">
        <f aca="false">IF('Row Index'!Y34="","✗",IF(INDEX('RAW DATA'!$P:$P,'Row Index'!Y34)="",IF(INDEX('RAW DATA'!$AC:$AC,'Row Index'!Y34)="",INDEX('RAW DATA'!$L:$L,'Row Index'!Y34),INDEX('RAW DATA'!$AC:$AC,'Row Index'!Y34)),INDEX('RAW DATA'!$P:$P,'Row Index'!Y34)))</f>
        <v>58.7385040176997</v>
      </c>
      <c r="Z150" s="18" t="n">
        <f aca="false">IF('Row Index'!Z34="","✗",IF(INDEX('RAW DATA'!$P:$P,'Row Index'!Z34)="",IF(INDEX('RAW DATA'!$AC:$AC,'Row Index'!Z34)="",INDEX('RAW DATA'!$L:$L,'Row Index'!Z34),INDEX('RAW DATA'!$AC:$AC,'Row Index'!Z34)),INDEX('RAW DATA'!$P:$P,'Row Index'!Z34)))</f>
        <v>59.0452584402204</v>
      </c>
      <c r="AA150" s="19" t="str">
        <f aca="false">IF('Row Index'!AA34="","⏳",IF(INDEX('RAW DATA'!$P:$P,'Row Index'!AA34)="",IF(INDEX('RAW DATA'!$AC:$AC,'Row Index'!AA34)="",INDEX('RAW DATA'!$L:$L,'Row Index'!AA34),INDEX('RAW DATA'!$AC:$AC,'Row Index'!AA34)),INDEX('RAW DATA'!$P:$P,'Row Index'!AA34)))</f>
        <v>⏳</v>
      </c>
      <c r="AB150" s="17" t="n">
        <f aca="false">IF('Row Index'!AB34="","✗",IF(INDEX('RAW DATA'!$P:$P,'Row Index'!AB34)="",IF(INDEX('RAW DATA'!$AC:$AC,'Row Index'!AB34)="",INDEX('RAW DATA'!$L:$L,'Row Index'!AB34),INDEX('RAW DATA'!$AC:$AC,'Row Index'!AB34)),INDEX('RAW DATA'!$P:$P,'Row Index'!AB34)))</f>
        <v>61.1104073878697</v>
      </c>
      <c r="AC150" s="17" t="n">
        <f aca="false">IF('Row Index'!AC34="","✗",IF(INDEX('RAW DATA'!$P:$P,'Row Index'!AC34)="",IF(INDEX('RAW DATA'!$AC:$AC,'Row Index'!AC34)="",INDEX('RAW DATA'!$L:$L,'Row Index'!AC34),INDEX('RAW DATA'!$AC:$AC,'Row Index'!AC34)),INDEX('RAW DATA'!$P:$P,'Row Index'!AC34)))</f>
        <v>61.9473744590876</v>
      </c>
      <c r="AD150" s="17" t="n">
        <f aca="false">IF('Row Index'!AD34="","✗",IF(INDEX('RAW DATA'!$P:$P,'Row Index'!AD34)="",IF(INDEX('RAW DATA'!$AC:$AC,'Row Index'!AD34)="",INDEX('RAW DATA'!$L:$L,'Row Index'!AD34),INDEX('RAW DATA'!$AC:$AC,'Row Index'!AD34)),INDEX('RAW DATA'!$P:$P,'Row Index'!AD34)))</f>
        <v>61.4207318587489</v>
      </c>
      <c r="AE150" s="17" t="n">
        <f aca="false">IF('Row Index'!AE34="","✗",IF(INDEX('RAW DATA'!$P:$P,'Row Index'!AE34)="",IF(INDEX('RAW DATA'!$AC:$AC,'Row Index'!AE34)="",INDEX('RAW DATA'!$L:$L,'Row Index'!AE34),INDEX('RAW DATA'!$AC:$AC,'Row Index'!AE34)),INDEX('RAW DATA'!$P:$P,'Row Index'!AE34)))</f>
        <v>62.1622933953057</v>
      </c>
      <c r="AF150" s="17" t="n">
        <f aca="false">IF('Row Index'!AF34="","✗",IF(INDEX('RAW DATA'!$P:$P,'Row Index'!AF34)="",IF(INDEX('RAW DATA'!$AC:$AC,'Row Index'!AF34)="",INDEX('RAW DATA'!$L:$L,'Row Index'!AF34),INDEX('RAW DATA'!$AC:$AC,'Row Index'!AF34)),INDEX('RAW DATA'!$P:$P,'Row Index'!AF34)))</f>
        <v>64.1971168548756</v>
      </c>
      <c r="AG150" s="17" t="n">
        <f aca="false">IF('Row Index'!AG34="","✗",IF(INDEX('RAW DATA'!$P:$P,'Row Index'!AG34)="",IF(INDEX('RAW DATA'!$AC:$AC,'Row Index'!AG34)="",INDEX('RAW DATA'!$L:$L,'Row Index'!AG34),INDEX('RAW DATA'!$AC:$AC,'Row Index'!AG34)),INDEX('RAW DATA'!$P:$P,'Row Index'!AG34)))</f>
        <v>62.291871847488</v>
      </c>
      <c r="AH150" s="17" t="n">
        <f aca="false">IF('Row Index'!AH34="","✗",IF(INDEX('RAW DATA'!$P:$P,'Row Index'!AH34)="",IF(INDEX('RAW DATA'!$AC:$AC,'Row Index'!AH34)="",INDEX('RAW DATA'!$L:$L,'Row Index'!AH34),INDEX('RAW DATA'!$AC:$AC,'Row Index'!AH34)),INDEX('RAW DATA'!$P:$P,'Row Index'!AH34)))</f>
        <v>64.9708113009844</v>
      </c>
      <c r="AI150" s="17" t="n">
        <f aca="false">IF('Row Index'!AI34="","✗",IF(INDEX('RAW DATA'!$P:$P,'Row Index'!AI34)="",IF(INDEX('RAW DATA'!$AC:$AC,'Row Index'!AI34)="",INDEX('RAW DATA'!$L:$L,'Row Index'!AI34),INDEX('RAW DATA'!$AC:$AC,'Row Index'!AI34)),INDEX('RAW DATA'!$P:$P,'Row Index'!AI34)))</f>
        <v>65.5526702841313</v>
      </c>
      <c r="AJ150" s="17" t="n">
        <f aca="false">IF('Row Index'!AJ34="","✗",IF(INDEX('RAW DATA'!$P:$P,'Row Index'!AJ34)="",IF(INDEX('RAW DATA'!$AC:$AC,'Row Index'!AJ34)="",INDEX('RAW DATA'!$L:$L,'Row Index'!AJ34),INDEX('RAW DATA'!$AC:$AC,'Row Index'!AJ34)),INDEX('RAW DATA'!$P:$P,'Row Index'!AJ34)))</f>
        <v>65.1455023606102</v>
      </c>
      <c r="AK150" s="17" t="n">
        <f aca="false">IF('Row Index'!AK34="","✗",IF(INDEX('RAW DATA'!$P:$P,'Row Index'!AK34)="",IF(INDEX('RAW DATA'!$AC:$AC,'Row Index'!AK34)="",INDEX('RAW DATA'!$L:$L,'Row Index'!AK34),INDEX('RAW DATA'!$AC:$AC,'Row Index'!AK34)),INDEX('RAW DATA'!$P:$P,'Row Index'!AK34)))</f>
        <v>65.7333007049714</v>
      </c>
      <c r="AL150" s="17" t="n">
        <f aca="false">IF('Row Index'!AL34="","✗",IF(INDEX('RAW DATA'!$P:$P,'Row Index'!AL34)="",IF(INDEX('RAW DATA'!$AC:$AC,'Row Index'!AL34)="",INDEX('RAW DATA'!$L:$L,'Row Index'!AL34),INDEX('RAW DATA'!$AC:$AC,'Row Index'!AL34)),INDEX('RAW DATA'!$P:$P,'Row Index'!AL34)))</f>
        <v>67.6790716310878</v>
      </c>
      <c r="AM150" s="17" t="n">
        <f aca="false">IF('Row Index'!AM34="","✗",IF(INDEX('RAW DATA'!$P:$P,'Row Index'!AM34)="",IF(INDEX('RAW DATA'!$AC:$AC,'Row Index'!AM34)="",INDEX('RAW DATA'!$L:$L,'Row Index'!AM34),INDEX('RAW DATA'!$AC:$AC,'Row Index'!AM34)),INDEX('RAW DATA'!$P:$P,'Row Index'!AM34)))</f>
        <v>68.2735649290074</v>
      </c>
      <c r="AN150" s="17" t="n">
        <f aca="false">IF('Row Index'!AN34="","✗",IF(INDEX('RAW DATA'!$P:$P,'Row Index'!AN34)="",IF(INDEX('RAW DATA'!$AC:$AC,'Row Index'!AN34)="",INDEX('RAW DATA'!$L:$L,'Row Index'!AN34),INDEX('RAW DATA'!$AC:$AC,'Row Index'!AN34)),INDEX('RAW DATA'!$P:$P,'Row Index'!AN34)))</f>
        <v>69.4169299570719</v>
      </c>
      <c r="AO150" s="17" t="n">
        <f aca="false">IF('Row Index'!AO34="","✗",IF(INDEX('RAW DATA'!$P:$P,'Row Index'!AO34)="",IF(INDEX('RAW DATA'!$AC:$AC,'Row Index'!AO34)="",INDEX('RAW DATA'!$L:$L,'Row Index'!AO34),INDEX('RAW DATA'!$AC:$AC,'Row Index'!AO34)),INDEX('RAW DATA'!$P:$P,'Row Index'!AO34)))</f>
        <v>69.6859760332603</v>
      </c>
      <c r="AP150" s="17" t="n">
        <f aca="false">IF('Row Index'!AP34="","✗",IF(INDEX('RAW DATA'!$P:$P,'Row Index'!AP34)="",IF(INDEX('RAW DATA'!$AC:$AC,'Row Index'!AP34)="",INDEX('RAW DATA'!$L:$L,'Row Index'!AP34),INDEX('RAW DATA'!$AC:$AC,'Row Index'!AP34)),INDEX('RAW DATA'!$P:$P,'Row Index'!AP34)))</f>
        <v>70.5123689009118</v>
      </c>
      <c r="AQ150" s="17" t="n">
        <f aca="false">IF('Row Index'!AQ34="","✗",IF(INDEX('RAW DATA'!$P:$P,'Row Index'!AQ34)="",IF(INDEX('RAW DATA'!$AC:$AC,'Row Index'!AQ34)="",INDEX('RAW DATA'!$L:$L,'Row Index'!AQ34),INDEX('RAW DATA'!$AC:$AC,'Row Index'!AQ34)),INDEX('RAW DATA'!$P:$P,'Row Index'!AQ34)))</f>
        <v>70.2586204667022</v>
      </c>
    </row>
    <row r="151" customFormat="false" ht="15" hidden="false" customHeight="false" outlineLevel="0" collapsed="false">
      <c r="A151" s="32" t="s">
        <v>257</v>
      </c>
      <c r="B151" s="33" t="s">
        <v>248</v>
      </c>
      <c r="C151" s="17" t="n">
        <f aca="false">IF('Row Index'!C35="","✗",IF(INDEX('RAW DATA'!$P:$P,'Row Index'!C35)="",IF(INDEX('RAW DATA'!$AC:$AC,'Row Index'!C35)="",INDEX('RAW DATA'!$L:$L,'Row Index'!C35),INDEX('RAW DATA'!$AC:$AC,'Row Index'!C35)),INDEX('RAW DATA'!$P:$P,'Row Index'!C35)))</f>
        <v>41.5761244515696</v>
      </c>
      <c r="D151" s="17" t="n">
        <f aca="false">IF('Row Index'!D35="","✗",IF(INDEX('RAW DATA'!$P:$P,'Row Index'!D35)="",IF(INDEX('RAW DATA'!$AC:$AC,'Row Index'!D35)="",INDEX('RAW DATA'!$L:$L,'Row Index'!D35),INDEX('RAW DATA'!$AC:$AC,'Row Index'!D35)),INDEX('RAW DATA'!$P:$P,'Row Index'!D35)))</f>
        <v>44.3431523106066</v>
      </c>
      <c r="E151" s="17" t="n">
        <f aca="false">IF('Row Index'!E35="","✗",IF(INDEX('RAW DATA'!$P:$P,'Row Index'!E35)="",IF(INDEX('RAW DATA'!$AC:$AC,'Row Index'!E35)="",INDEX('RAW DATA'!$L:$L,'Row Index'!E35),INDEX('RAW DATA'!$AC:$AC,'Row Index'!E35)),INDEX('RAW DATA'!$P:$P,'Row Index'!E35)))</f>
        <v>46.172207027816</v>
      </c>
      <c r="F151" s="17" t="n">
        <f aca="false">IF('Row Index'!F35="","✗",IF(INDEX('RAW DATA'!$P:$P,'Row Index'!F35)="",IF(INDEX('RAW DATA'!$AC:$AC,'Row Index'!F35)="",INDEX('RAW DATA'!$L:$L,'Row Index'!F35),INDEX('RAW DATA'!$AC:$AC,'Row Index'!F35)),INDEX('RAW DATA'!$P:$P,'Row Index'!F35)))</f>
        <v>38.1934973332855</v>
      </c>
      <c r="G151" s="18" t="n">
        <f aca="false">IF('Row Index'!G35="","✗",IF(INDEX('RAW DATA'!$P:$P,'Row Index'!G35)="",IF(INDEX('RAW DATA'!$AC:$AC,'Row Index'!G35)="",INDEX('RAW DATA'!$L:$L,'Row Index'!G35),INDEX('RAW DATA'!$AC:$AC,'Row Index'!G35)),INDEX('RAW DATA'!$P:$P,'Row Index'!G35)))</f>
        <v>46.5065691348488</v>
      </c>
      <c r="H151" s="17" t="n">
        <f aca="false">IF('Row Index'!H35="","✗",IF(INDEX('RAW DATA'!$P:$P,'Row Index'!H35)="",IF(INDEX('RAW DATA'!$AC:$AC,'Row Index'!H35)="",INDEX('RAW DATA'!$L:$L,'Row Index'!H35),INDEX('RAW DATA'!$AC:$AC,'Row Index'!H35)),INDEX('RAW DATA'!$P:$P,'Row Index'!H35)))</f>
        <v>46.2081212596676</v>
      </c>
      <c r="I151" s="17" t="n">
        <f aca="false">IF('Row Index'!I35="","✗",IF(INDEX('RAW DATA'!$P:$P,'Row Index'!I35)="",IF(INDEX('RAW DATA'!$AC:$AC,'Row Index'!I35)="",INDEX('RAW DATA'!$L:$L,'Row Index'!I35),INDEX('RAW DATA'!$AC:$AC,'Row Index'!I35)),INDEX('RAW DATA'!$P:$P,'Row Index'!I35)))</f>
        <v>45.9441238902328</v>
      </c>
      <c r="J151" s="17" t="n">
        <f aca="false">IF('Row Index'!J35="","✗",IF(INDEX('RAW DATA'!$P:$P,'Row Index'!J35)="",IF(INDEX('RAW DATA'!$AC:$AC,'Row Index'!J35)="",INDEX('RAW DATA'!$L:$L,'Row Index'!J35),INDEX('RAW DATA'!$AC:$AC,'Row Index'!J35)),INDEX('RAW DATA'!$P:$P,'Row Index'!J35)))</f>
        <v>44.0659263725834</v>
      </c>
      <c r="K151" s="17" t="n">
        <f aca="false">IF('Row Index'!K35="","✗",IF(INDEX('RAW DATA'!$P:$P,'Row Index'!K35)="",IF(INDEX('RAW DATA'!$AC:$AC,'Row Index'!K35)="",INDEX('RAW DATA'!$L:$L,'Row Index'!K35),INDEX('RAW DATA'!$AC:$AC,'Row Index'!K35)),INDEX('RAW DATA'!$P:$P,'Row Index'!K35)))</f>
        <v>50.6963819714182</v>
      </c>
      <c r="L151" s="17" t="n">
        <f aca="false">IF('Row Index'!L35="","✗",IF(INDEX('RAW DATA'!$P:$P,'Row Index'!L35)="",IF(INDEX('RAW DATA'!$AC:$AC,'Row Index'!L35)="",INDEX('RAW DATA'!$L:$L,'Row Index'!L35),INDEX('RAW DATA'!$AC:$AC,'Row Index'!L35)),INDEX('RAW DATA'!$P:$P,'Row Index'!L35)))</f>
        <v>45.6532722205247</v>
      </c>
      <c r="M151" s="17" t="n">
        <f aca="false">IF('Row Index'!M35="","✗",IF(INDEX('RAW DATA'!$P:$P,'Row Index'!M35)="",IF(INDEX('RAW DATA'!$AC:$AC,'Row Index'!M35)="",INDEX('RAW DATA'!$L:$L,'Row Index'!M35),INDEX('RAW DATA'!$AC:$AC,'Row Index'!M35)),INDEX('RAW DATA'!$P:$P,'Row Index'!M35)))</f>
        <v>51.3970747467241</v>
      </c>
      <c r="N151" s="17" t="n">
        <f aca="false">IF('Row Index'!N35="","✗",IF(INDEX('RAW DATA'!$P:$P,'Row Index'!N35)="",IF(INDEX('RAW DATA'!$AC:$AC,'Row Index'!N35)="",INDEX('RAW DATA'!$L:$L,'Row Index'!N35),INDEX('RAW DATA'!$AC:$AC,'Row Index'!N35)),INDEX('RAW DATA'!$P:$P,'Row Index'!N35)))</f>
        <v>49.0025544053995</v>
      </c>
      <c r="O151" s="17" t="n">
        <f aca="false">IF('Row Index'!O35="","✗",IF(INDEX('RAW DATA'!$P:$P,'Row Index'!O35)="",IF(INDEX('RAW DATA'!$AC:$AC,'Row Index'!O35)="",INDEX('RAW DATA'!$L:$L,'Row Index'!O35),INDEX('RAW DATA'!$AC:$AC,'Row Index'!O35)),INDEX('RAW DATA'!$P:$P,'Row Index'!O35)))</f>
        <v>50.4328402609951</v>
      </c>
      <c r="P151" s="17" t="n">
        <f aca="false">IF('Row Index'!P35="","✗",IF(INDEX('RAW DATA'!$P:$P,'Row Index'!P35)="",IF(INDEX('RAW DATA'!$AC:$AC,'Row Index'!P35)="",INDEX('RAW DATA'!$L:$L,'Row Index'!P35),INDEX('RAW DATA'!$AC:$AC,'Row Index'!P35)),INDEX('RAW DATA'!$P:$P,'Row Index'!P35)))</f>
        <v>50.6564609833814</v>
      </c>
      <c r="Q151" s="17" t="n">
        <f aca="false">IF('Row Index'!Q35="","✗",IF(INDEX('RAW DATA'!$P:$P,'Row Index'!Q35)="",IF(INDEX('RAW DATA'!$AC:$AC,'Row Index'!Q35)="",INDEX('RAW DATA'!$L:$L,'Row Index'!Q35),INDEX('RAW DATA'!$AC:$AC,'Row Index'!Q35)),INDEX('RAW DATA'!$P:$P,'Row Index'!Q35)))</f>
        <v>52.2385609638832</v>
      </c>
      <c r="R151" s="17" t="n">
        <f aca="false">IF('Row Index'!R35="","✗",IF(INDEX('RAW DATA'!$P:$P,'Row Index'!R35)="",IF(INDEX('RAW DATA'!$AC:$AC,'Row Index'!R35)="",INDEX('RAW DATA'!$L:$L,'Row Index'!R35),INDEX('RAW DATA'!$AC:$AC,'Row Index'!R35)),INDEX('RAW DATA'!$P:$P,'Row Index'!R35)))</f>
        <v>53.1440637768165</v>
      </c>
      <c r="S151" s="17" t="n">
        <f aca="false">IF('Row Index'!S35="","✗",IF(INDEX('RAW DATA'!$P:$P,'Row Index'!S35)="",IF(INDEX('RAW DATA'!$AC:$AC,'Row Index'!S35)="",INDEX('RAW DATA'!$L:$L,'Row Index'!S35),INDEX('RAW DATA'!$AC:$AC,'Row Index'!S35)),INDEX('RAW DATA'!$P:$P,'Row Index'!S35)))</f>
        <v>53.1052597162652</v>
      </c>
      <c r="T151" s="17" t="n">
        <f aca="false">IF('Row Index'!T35="","✗",IF(INDEX('RAW DATA'!$P:$P,'Row Index'!T35)="",IF(INDEX('RAW DATA'!$AC:$AC,'Row Index'!T35)="",INDEX('RAW DATA'!$L:$L,'Row Index'!T35),INDEX('RAW DATA'!$AC:$AC,'Row Index'!T35)),INDEX('RAW DATA'!$P:$P,'Row Index'!T35)))</f>
        <v>53.3560954861647</v>
      </c>
      <c r="U151" s="17" t="n">
        <f aca="false">IF('Row Index'!U35="","✗",IF(INDEX('RAW DATA'!$P:$P,'Row Index'!U35)="",IF(INDEX('RAW DATA'!$AC:$AC,'Row Index'!U35)="",INDEX('RAW DATA'!$L:$L,'Row Index'!U35),INDEX('RAW DATA'!$AC:$AC,'Row Index'!U35)),INDEX('RAW DATA'!$P:$P,'Row Index'!U35)))</f>
        <v>55.8299540805719</v>
      </c>
      <c r="V151" s="17" t="n">
        <f aca="false">IF('Row Index'!V35="","✗",IF(INDEX('RAW DATA'!$P:$P,'Row Index'!V35)="",IF(INDEX('RAW DATA'!$AC:$AC,'Row Index'!V35)="",INDEX('RAW DATA'!$L:$L,'Row Index'!V35),INDEX('RAW DATA'!$AC:$AC,'Row Index'!V35)),INDEX('RAW DATA'!$P:$P,'Row Index'!V35)))</f>
        <v>56.1754676672831</v>
      </c>
      <c r="W151" s="17" t="n">
        <f aca="false">IF('Row Index'!W35="","✗",IF(INDEX('RAW DATA'!$P:$P,'Row Index'!W35)="",IF(INDEX('RAW DATA'!$AC:$AC,'Row Index'!W35)="",INDEX('RAW DATA'!$L:$L,'Row Index'!W35),INDEX('RAW DATA'!$AC:$AC,'Row Index'!W35)),INDEX('RAW DATA'!$P:$P,'Row Index'!W35)))</f>
        <v>55.3497331598237</v>
      </c>
      <c r="X151" s="18" t="n">
        <f aca="false">IF('Row Index'!X35="","✗",IF(INDEX('RAW DATA'!$P:$P,'Row Index'!X35)="",IF(INDEX('RAW DATA'!$AC:$AC,'Row Index'!X35)="",INDEX('RAW DATA'!$L:$L,'Row Index'!X35),INDEX('RAW DATA'!$AC:$AC,'Row Index'!X35)),INDEX('RAW DATA'!$P:$P,'Row Index'!X35)))</f>
        <v>56.9009401250402</v>
      </c>
      <c r="Y151" s="17" t="n">
        <f aca="false">IF('Row Index'!Y35="","✗",IF(INDEX('RAW DATA'!$P:$P,'Row Index'!Y35)="",IF(INDEX('RAW DATA'!$AC:$AC,'Row Index'!Y35)="",INDEX('RAW DATA'!$L:$L,'Row Index'!Y35),INDEX('RAW DATA'!$AC:$AC,'Row Index'!Y35)),INDEX('RAW DATA'!$P:$P,'Row Index'!Y35)))</f>
        <v>57.491600227489</v>
      </c>
      <c r="Z151" s="18" t="n">
        <f aca="false">IF('Row Index'!Z35="","✗",IF(INDEX('RAW DATA'!$P:$P,'Row Index'!Z35)="",IF(INDEX('RAW DATA'!$AC:$AC,'Row Index'!Z35)="",INDEX('RAW DATA'!$L:$L,'Row Index'!Z35),INDEX('RAW DATA'!$AC:$AC,'Row Index'!Z35)),INDEX('RAW DATA'!$P:$P,'Row Index'!Z35)))</f>
        <v>57.9953135004157</v>
      </c>
      <c r="AA151" s="19" t="str">
        <f aca="false">IF('Row Index'!AA35="","⏳",IF(INDEX('RAW DATA'!$P:$P,'Row Index'!AA35)="",IF(INDEX('RAW DATA'!$AC:$AC,'Row Index'!AA35)="",INDEX('RAW DATA'!$L:$L,'Row Index'!AA35),INDEX('RAW DATA'!$AC:$AC,'Row Index'!AA35)),INDEX('RAW DATA'!$P:$P,'Row Index'!AA35)))</f>
        <v>⏳</v>
      </c>
      <c r="AB151" s="17" t="n">
        <f aca="false">IF('Row Index'!AB35="","✗",IF(INDEX('RAW DATA'!$P:$P,'Row Index'!AB35)="",IF(INDEX('RAW DATA'!$AC:$AC,'Row Index'!AB35)="",INDEX('RAW DATA'!$L:$L,'Row Index'!AB35),INDEX('RAW DATA'!$AC:$AC,'Row Index'!AB35)),INDEX('RAW DATA'!$P:$P,'Row Index'!AB35)))</f>
        <v>59.2557429854686</v>
      </c>
      <c r="AC151" s="17" t="n">
        <f aca="false">IF('Row Index'!AC35="","✗",IF(INDEX('RAW DATA'!$P:$P,'Row Index'!AC35)="",IF(INDEX('RAW DATA'!$AC:$AC,'Row Index'!AC35)="",INDEX('RAW DATA'!$L:$L,'Row Index'!AC35),INDEX('RAW DATA'!$AC:$AC,'Row Index'!AC35)),INDEX('RAW DATA'!$P:$P,'Row Index'!AC35)))</f>
        <v>59.9605465367074</v>
      </c>
      <c r="AD151" s="17" t="n">
        <f aca="false">IF('Row Index'!AD35="","✗",IF(INDEX('RAW DATA'!$P:$P,'Row Index'!AD35)="",IF(INDEX('RAW DATA'!$AC:$AC,'Row Index'!AD35)="",INDEX('RAW DATA'!$L:$L,'Row Index'!AD35),INDEX('RAW DATA'!$AC:$AC,'Row Index'!AD35)),INDEX('RAW DATA'!$P:$P,'Row Index'!AD35)))</f>
        <v>59.9109049183982</v>
      </c>
      <c r="AE151" s="17" t="n">
        <f aca="false">IF('Row Index'!AE35="","✗",IF(INDEX('RAW DATA'!$P:$P,'Row Index'!AE35)="",IF(INDEX('RAW DATA'!$AC:$AC,'Row Index'!AE35)="",INDEX('RAW DATA'!$L:$L,'Row Index'!AE35),INDEX('RAW DATA'!$AC:$AC,'Row Index'!AE35)),INDEX('RAW DATA'!$P:$P,'Row Index'!AE35)))</f>
        <v>61.4188018216377</v>
      </c>
      <c r="AF151" s="17" t="n">
        <f aca="false">IF('Row Index'!AF35="","✗",IF(INDEX('RAW DATA'!$P:$P,'Row Index'!AF35)="",IF(INDEX('RAW DATA'!$AC:$AC,'Row Index'!AF35)="",INDEX('RAW DATA'!$L:$L,'Row Index'!AF35),INDEX('RAW DATA'!$AC:$AC,'Row Index'!AF35)),INDEX('RAW DATA'!$P:$P,'Row Index'!AF35)))</f>
        <v>64.1191873609284</v>
      </c>
      <c r="AG151" s="17" t="n">
        <f aca="false">IF('Row Index'!AG35="","✗",IF(INDEX('RAW DATA'!$P:$P,'Row Index'!AG35)="",IF(INDEX('RAW DATA'!$AC:$AC,'Row Index'!AG35)="",INDEX('RAW DATA'!$L:$L,'Row Index'!AG35),INDEX('RAW DATA'!$AC:$AC,'Row Index'!AG35)),INDEX('RAW DATA'!$P:$P,'Row Index'!AG35)))</f>
        <v>62.1250675839815</v>
      </c>
      <c r="AH151" s="17" t="n">
        <f aca="false">IF('Row Index'!AH35="","✗",IF(INDEX('RAW DATA'!$P:$P,'Row Index'!AH35)="",IF(INDEX('RAW DATA'!$AC:$AC,'Row Index'!AH35)="",INDEX('RAW DATA'!$L:$L,'Row Index'!AH35),INDEX('RAW DATA'!$AC:$AC,'Row Index'!AH35)),INDEX('RAW DATA'!$P:$P,'Row Index'!AH35)))</f>
        <v>63.7735289835462</v>
      </c>
      <c r="AI151" s="17" t="n">
        <f aca="false">IF('Row Index'!AI35="","✗",IF(INDEX('RAW DATA'!$P:$P,'Row Index'!AI35)="",IF(INDEX('RAW DATA'!$AC:$AC,'Row Index'!AI35)="",INDEX('RAW DATA'!$L:$L,'Row Index'!AI35),INDEX('RAW DATA'!$AC:$AC,'Row Index'!AI35)),INDEX('RAW DATA'!$P:$P,'Row Index'!AI35)))</f>
        <v>64.876301342911</v>
      </c>
      <c r="AJ151" s="17" t="n">
        <f aca="false">IF('Row Index'!AJ35="","✗",IF(INDEX('RAW DATA'!$P:$P,'Row Index'!AJ35)="",IF(INDEX('RAW DATA'!$AC:$AC,'Row Index'!AJ35)="",INDEX('RAW DATA'!$L:$L,'Row Index'!AJ35),INDEX('RAW DATA'!$AC:$AC,'Row Index'!AJ35)),INDEX('RAW DATA'!$P:$P,'Row Index'!AJ35)))</f>
        <v>64.9444271057028</v>
      </c>
      <c r="AK151" s="17" t="n">
        <f aca="false">IF('Row Index'!AK35="","✗",IF(INDEX('RAW DATA'!$P:$P,'Row Index'!AK35)="",IF(INDEX('RAW DATA'!$AC:$AC,'Row Index'!AK35)="",INDEX('RAW DATA'!$L:$L,'Row Index'!AK35),INDEX('RAW DATA'!$AC:$AC,'Row Index'!AK35)),INDEX('RAW DATA'!$P:$P,'Row Index'!AK35)))</f>
        <v>64.8923770566656</v>
      </c>
      <c r="AL151" s="17" t="n">
        <f aca="false">IF('Row Index'!AL35="","✗",IF(INDEX('RAW DATA'!$P:$P,'Row Index'!AL35)="",IF(INDEX('RAW DATA'!$AC:$AC,'Row Index'!AL35)="",INDEX('RAW DATA'!$L:$L,'Row Index'!AL35),INDEX('RAW DATA'!$AC:$AC,'Row Index'!AL35)),INDEX('RAW DATA'!$P:$P,'Row Index'!AL35)))</f>
        <v>67.3527306062666</v>
      </c>
      <c r="AM151" s="17" t="n">
        <f aca="false">IF('Row Index'!AM35="","✗",IF(INDEX('RAW DATA'!$P:$P,'Row Index'!AM35)="",IF(INDEX('RAW DATA'!$AC:$AC,'Row Index'!AM35)="",INDEX('RAW DATA'!$L:$L,'Row Index'!AM35),INDEX('RAW DATA'!$AC:$AC,'Row Index'!AM35)),INDEX('RAW DATA'!$P:$P,'Row Index'!AM35)))</f>
        <v>68.324842218585</v>
      </c>
      <c r="AN151" s="17" t="n">
        <f aca="false">IF('Row Index'!AN35="","✗",IF(INDEX('RAW DATA'!$P:$P,'Row Index'!AN35)="",IF(INDEX('RAW DATA'!$AC:$AC,'Row Index'!AN35)="",INDEX('RAW DATA'!$L:$L,'Row Index'!AN35),INDEX('RAW DATA'!$AC:$AC,'Row Index'!AN35)),INDEX('RAW DATA'!$P:$P,'Row Index'!AN35)))</f>
        <v>69.0848272174012</v>
      </c>
      <c r="AO151" s="17" t="n">
        <f aca="false">IF('Row Index'!AO35="","✗",IF(INDEX('RAW DATA'!$P:$P,'Row Index'!AO35)="",IF(INDEX('RAW DATA'!$AC:$AC,'Row Index'!AO35)="",INDEX('RAW DATA'!$L:$L,'Row Index'!AO35),INDEX('RAW DATA'!$AC:$AC,'Row Index'!AO35)),INDEX('RAW DATA'!$P:$P,'Row Index'!AO35)))</f>
        <v>69.3422967869303</v>
      </c>
      <c r="AP151" s="17" t="n">
        <f aca="false">IF('Row Index'!AP35="","✗",IF(INDEX('RAW DATA'!$P:$P,'Row Index'!AP35)="",IF(INDEX('RAW DATA'!$AC:$AC,'Row Index'!AP35)="",INDEX('RAW DATA'!$L:$L,'Row Index'!AP35),INDEX('RAW DATA'!$AC:$AC,'Row Index'!AP35)),INDEX('RAW DATA'!$P:$P,'Row Index'!AP35)))</f>
        <v>69.4890147408992</v>
      </c>
      <c r="AQ151" s="17" t="n">
        <f aca="false">IF('Row Index'!AQ35="","✗",IF(INDEX('RAW DATA'!$P:$P,'Row Index'!AQ35)="",IF(INDEX('RAW DATA'!$AC:$AC,'Row Index'!AQ35)="",INDEX('RAW DATA'!$L:$L,'Row Index'!AQ35),INDEX('RAW DATA'!$AC:$AC,'Row Index'!AQ35)),INDEX('RAW DATA'!$P:$P,'Row Index'!AQ35)))</f>
        <v>70.8179403406637</v>
      </c>
    </row>
    <row r="152" customFormat="false" ht="15" hidden="false" customHeight="false" outlineLevel="0" collapsed="false">
      <c r="A152" s="32" t="s">
        <v>260</v>
      </c>
      <c r="B152" s="33" t="s">
        <v>248</v>
      </c>
      <c r="C152" s="17" t="n">
        <f aca="false">IF('Row Index'!C36="","✗",IF(INDEX('RAW DATA'!$P:$P,'Row Index'!C36)="",IF(INDEX('RAW DATA'!$AC:$AC,'Row Index'!C36)="",INDEX('RAW DATA'!$L:$L,'Row Index'!C36),INDEX('RAW DATA'!$AC:$AC,'Row Index'!C36)),INDEX('RAW DATA'!$P:$P,'Row Index'!C36)))</f>
        <v>46.5947407302355</v>
      </c>
      <c r="D152" s="17" t="n">
        <f aca="false">IF('Row Index'!D36="","✗",IF(INDEX('RAW DATA'!$P:$P,'Row Index'!D36)="",IF(INDEX('RAW DATA'!$AC:$AC,'Row Index'!D36)="",INDEX('RAW DATA'!$L:$L,'Row Index'!D36),INDEX('RAW DATA'!$AC:$AC,'Row Index'!D36)),INDEX('RAW DATA'!$P:$P,'Row Index'!D36)))</f>
        <v>48.0539834974268</v>
      </c>
      <c r="E152" s="17" t="n">
        <f aca="false">IF('Row Index'!E36="","✗",IF(INDEX('RAW DATA'!$P:$P,'Row Index'!E36)="",IF(INDEX('RAW DATA'!$AC:$AC,'Row Index'!E36)="",INDEX('RAW DATA'!$L:$L,'Row Index'!E36),INDEX('RAW DATA'!$AC:$AC,'Row Index'!E36)),INDEX('RAW DATA'!$P:$P,'Row Index'!E36)))</f>
        <v>50.771508952668</v>
      </c>
      <c r="F152" s="17" t="n">
        <f aca="false">IF('Row Index'!F36="","✗",IF(INDEX('RAW DATA'!$P:$P,'Row Index'!F36)="",IF(INDEX('RAW DATA'!$AC:$AC,'Row Index'!F36)="",INDEX('RAW DATA'!$L:$L,'Row Index'!F36),INDEX('RAW DATA'!$AC:$AC,'Row Index'!F36)),INDEX('RAW DATA'!$P:$P,'Row Index'!F36)))</f>
        <v>41.9665401565076</v>
      </c>
      <c r="G152" s="18" t="n">
        <f aca="false">IF('Row Index'!G36="","✗",IF(INDEX('RAW DATA'!$P:$P,'Row Index'!G36)="",IF(INDEX('RAW DATA'!$AC:$AC,'Row Index'!G36)="",INDEX('RAW DATA'!$L:$L,'Row Index'!G36),INDEX('RAW DATA'!$AC:$AC,'Row Index'!G36)),INDEX('RAW DATA'!$P:$P,'Row Index'!G36)))</f>
        <v>50.5687559311632</v>
      </c>
      <c r="H152" s="17" t="n">
        <f aca="false">IF('Row Index'!H36="","✗",IF(INDEX('RAW DATA'!$P:$P,'Row Index'!H36)="",IF(INDEX('RAW DATA'!$AC:$AC,'Row Index'!H36)="",INDEX('RAW DATA'!$L:$L,'Row Index'!H36),INDEX('RAW DATA'!$AC:$AC,'Row Index'!H36)),INDEX('RAW DATA'!$P:$P,'Row Index'!H36)))</f>
        <v>49.9447635642767</v>
      </c>
      <c r="I152" s="17" t="n">
        <f aca="false">IF('Row Index'!I36="","✗",IF(INDEX('RAW DATA'!$P:$P,'Row Index'!I36)="",IF(INDEX('RAW DATA'!$AC:$AC,'Row Index'!I36)="",INDEX('RAW DATA'!$L:$L,'Row Index'!I36),INDEX('RAW DATA'!$AC:$AC,'Row Index'!I36)),INDEX('RAW DATA'!$P:$P,'Row Index'!I36)))</f>
        <v>50.4296231276298</v>
      </c>
      <c r="J152" s="17" t="n">
        <f aca="false">IF('Row Index'!J36="","✗",IF(INDEX('RAW DATA'!$P:$P,'Row Index'!J36)="",IF(INDEX('RAW DATA'!$AC:$AC,'Row Index'!J36)="",INDEX('RAW DATA'!$L:$L,'Row Index'!J36),INDEX('RAW DATA'!$AC:$AC,'Row Index'!J36)),INDEX('RAW DATA'!$P:$P,'Row Index'!J36)))</f>
        <v>45.6320295012708</v>
      </c>
      <c r="K152" s="17" t="n">
        <f aca="false">IF('Row Index'!K36="","✗",IF(INDEX('RAW DATA'!$P:$P,'Row Index'!K36)="",IF(INDEX('RAW DATA'!$AC:$AC,'Row Index'!K36)="",INDEX('RAW DATA'!$L:$L,'Row Index'!K36),INDEX('RAW DATA'!$AC:$AC,'Row Index'!K36)),INDEX('RAW DATA'!$P:$P,'Row Index'!K36)))</f>
        <v>53.1868428665723</v>
      </c>
      <c r="L152" s="17" t="n">
        <f aca="false">IF('Row Index'!L36="","✗",IF(INDEX('RAW DATA'!$P:$P,'Row Index'!L36)="",IF(INDEX('RAW DATA'!$AC:$AC,'Row Index'!L36)="",INDEX('RAW DATA'!$L:$L,'Row Index'!L36),INDEX('RAW DATA'!$AC:$AC,'Row Index'!L36)),INDEX('RAW DATA'!$P:$P,'Row Index'!L36)))</f>
        <v>50.6084268010532</v>
      </c>
      <c r="M152" s="17" t="n">
        <f aca="false">IF('Row Index'!M36="","✗",IF(INDEX('RAW DATA'!$P:$P,'Row Index'!M36)="",IF(INDEX('RAW DATA'!$AC:$AC,'Row Index'!M36)="",INDEX('RAW DATA'!$L:$L,'Row Index'!M36),INDEX('RAW DATA'!$AC:$AC,'Row Index'!M36)),INDEX('RAW DATA'!$P:$P,'Row Index'!M36)))</f>
        <v>53.445010298965</v>
      </c>
      <c r="N152" s="17" t="n">
        <f aca="false">IF('Row Index'!N36="","✗",IF(INDEX('RAW DATA'!$P:$P,'Row Index'!N36)="",IF(INDEX('RAW DATA'!$AC:$AC,'Row Index'!N36)="",INDEX('RAW DATA'!$L:$L,'Row Index'!N36),INDEX('RAW DATA'!$AC:$AC,'Row Index'!N36)),INDEX('RAW DATA'!$P:$P,'Row Index'!N36)))</f>
        <v>53.2955809551074</v>
      </c>
      <c r="O152" s="17" t="n">
        <f aca="false">IF('Row Index'!O36="","✗",IF(INDEX('RAW DATA'!$P:$P,'Row Index'!O36)="",IF(INDEX('RAW DATA'!$AC:$AC,'Row Index'!O36)="",INDEX('RAW DATA'!$L:$L,'Row Index'!O36),INDEX('RAW DATA'!$AC:$AC,'Row Index'!O36)),INDEX('RAW DATA'!$P:$P,'Row Index'!O36)))</f>
        <v>54.5684483316296</v>
      </c>
      <c r="P152" s="17" t="n">
        <f aca="false">IF('Row Index'!P36="","✗",IF(INDEX('RAW DATA'!$P:$P,'Row Index'!P36)="",IF(INDEX('RAW DATA'!$AC:$AC,'Row Index'!P36)="",INDEX('RAW DATA'!$L:$L,'Row Index'!P36),INDEX('RAW DATA'!$AC:$AC,'Row Index'!P36)),INDEX('RAW DATA'!$P:$P,'Row Index'!P36)))</f>
        <v>52.5264605443715</v>
      </c>
      <c r="Q152" s="17" t="n">
        <f aca="false">IF('Row Index'!Q36="","✗",IF(INDEX('RAW DATA'!$P:$P,'Row Index'!Q36)="",IF(INDEX('RAW DATA'!$AC:$AC,'Row Index'!Q36)="",INDEX('RAW DATA'!$L:$L,'Row Index'!Q36),INDEX('RAW DATA'!$AC:$AC,'Row Index'!Q36)),INDEX('RAW DATA'!$P:$P,'Row Index'!Q36)))</f>
        <v>54.0768206414544</v>
      </c>
      <c r="R152" s="17" t="n">
        <f aca="false">IF('Row Index'!R36="","✗",IF(INDEX('RAW DATA'!$P:$P,'Row Index'!R36)="",IF(INDEX('RAW DATA'!$AC:$AC,'Row Index'!R36)="",INDEX('RAW DATA'!$L:$L,'Row Index'!R36),INDEX('RAW DATA'!$AC:$AC,'Row Index'!R36)),INDEX('RAW DATA'!$P:$P,'Row Index'!R36)))</f>
        <v>55.6691377873666</v>
      </c>
      <c r="S152" s="17" t="n">
        <f aca="false">IF('Row Index'!S36="","✗",IF(INDEX('RAW DATA'!$P:$P,'Row Index'!S36)="",IF(INDEX('RAW DATA'!$AC:$AC,'Row Index'!S36)="",INDEX('RAW DATA'!$L:$L,'Row Index'!S36),INDEX('RAW DATA'!$AC:$AC,'Row Index'!S36)),INDEX('RAW DATA'!$P:$P,'Row Index'!S36)))</f>
        <v>55.6761743960579</v>
      </c>
      <c r="T152" s="17" t="n">
        <f aca="false">IF('Row Index'!T36="","✗",IF(INDEX('RAW DATA'!$P:$P,'Row Index'!T36)="",IF(INDEX('RAW DATA'!$AC:$AC,'Row Index'!T36)="",INDEX('RAW DATA'!$L:$L,'Row Index'!T36),INDEX('RAW DATA'!$AC:$AC,'Row Index'!T36)),INDEX('RAW DATA'!$P:$P,'Row Index'!T36)))</f>
        <v>55.3520590454759</v>
      </c>
      <c r="U152" s="17" t="n">
        <f aca="false">IF('Row Index'!U36="","✗",IF(INDEX('RAW DATA'!$P:$P,'Row Index'!U36)="",IF(INDEX('RAW DATA'!$AC:$AC,'Row Index'!U36)="",INDEX('RAW DATA'!$L:$L,'Row Index'!U36),INDEX('RAW DATA'!$AC:$AC,'Row Index'!U36)),INDEX('RAW DATA'!$P:$P,'Row Index'!U36)))</f>
        <v>56.7851297012104</v>
      </c>
      <c r="V152" s="17" t="n">
        <f aca="false">IF('Row Index'!V36="","✗",IF(INDEX('RAW DATA'!$P:$P,'Row Index'!V36)="",IF(INDEX('RAW DATA'!$AC:$AC,'Row Index'!V36)="",INDEX('RAW DATA'!$L:$L,'Row Index'!V36),INDEX('RAW DATA'!$AC:$AC,'Row Index'!V36)),INDEX('RAW DATA'!$P:$P,'Row Index'!V36)))</f>
        <v>57.1126459439596</v>
      </c>
      <c r="W152" s="17" t="n">
        <f aca="false">IF('Row Index'!W36="","✗",IF(INDEX('RAW DATA'!$P:$P,'Row Index'!W36)="",IF(INDEX('RAW DATA'!$AC:$AC,'Row Index'!W36)="",INDEX('RAW DATA'!$L:$L,'Row Index'!W36),INDEX('RAW DATA'!$AC:$AC,'Row Index'!W36)),INDEX('RAW DATA'!$P:$P,'Row Index'!W36)))</f>
        <v>56.8578362372397</v>
      </c>
      <c r="X152" s="18" t="n">
        <f aca="false">IF('Row Index'!X36="","✗",IF(INDEX('RAW DATA'!$P:$P,'Row Index'!X36)="",IF(INDEX('RAW DATA'!$AC:$AC,'Row Index'!X36)="",INDEX('RAW DATA'!$L:$L,'Row Index'!X36),INDEX('RAW DATA'!$AC:$AC,'Row Index'!X36)),INDEX('RAW DATA'!$P:$P,'Row Index'!X36)))</f>
        <v>57.5395152624875</v>
      </c>
      <c r="Y152" s="17" t="n">
        <f aca="false">IF('Row Index'!Y36="","✗",IF(INDEX('RAW DATA'!$P:$P,'Row Index'!Y36)="",IF(INDEX('RAW DATA'!$AC:$AC,'Row Index'!Y36)="",INDEX('RAW DATA'!$L:$L,'Row Index'!Y36),INDEX('RAW DATA'!$AC:$AC,'Row Index'!Y36)),INDEX('RAW DATA'!$P:$P,'Row Index'!Y36)))</f>
        <v>58.7227814343367</v>
      </c>
      <c r="Z152" s="18" t="n">
        <f aca="false">IF('Row Index'!Z36="","✗",IF(INDEX('RAW DATA'!$P:$P,'Row Index'!Z36)="",IF(INDEX('RAW DATA'!$AC:$AC,'Row Index'!Z36)="",INDEX('RAW DATA'!$L:$L,'Row Index'!Z36),INDEX('RAW DATA'!$AC:$AC,'Row Index'!Z36)),INDEX('RAW DATA'!$P:$P,'Row Index'!Z36)))</f>
        <v>59.3996500196361</v>
      </c>
      <c r="AA152" s="19" t="str">
        <f aca="false">IF('Row Index'!AA36="","⏳",IF(INDEX('RAW DATA'!$P:$P,'Row Index'!AA36)="",IF(INDEX('RAW DATA'!$AC:$AC,'Row Index'!AA36)="",INDEX('RAW DATA'!$L:$L,'Row Index'!AA36),INDEX('RAW DATA'!$AC:$AC,'Row Index'!AA36)),INDEX('RAW DATA'!$P:$P,'Row Index'!AA36)))</f>
        <v>⏳</v>
      </c>
      <c r="AB152" s="17" t="n">
        <f aca="false">IF('Row Index'!AB36="","✗",IF(INDEX('RAW DATA'!$P:$P,'Row Index'!AB36)="",IF(INDEX('RAW DATA'!$AC:$AC,'Row Index'!AB36)="",INDEX('RAW DATA'!$L:$L,'Row Index'!AB36),INDEX('RAW DATA'!$AC:$AC,'Row Index'!AB36)),INDEX('RAW DATA'!$P:$P,'Row Index'!AB36)))</f>
        <v>60.5034179982071</v>
      </c>
      <c r="AC152" s="17" t="n">
        <f aca="false">IF('Row Index'!AC36="","✗",IF(INDEX('RAW DATA'!$P:$P,'Row Index'!AC36)="",IF(INDEX('RAW DATA'!$AC:$AC,'Row Index'!AC36)="",INDEX('RAW DATA'!$L:$L,'Row Index'!AC36),INDEX('RAW DATA'!$AC:$AC,'Row Index'!AC36)),INDEX('RAW DATA'!$P:$P,'Row Index'!AC36)))</f>
        <v>61.9960541231204</v>
      </c>
      <c r="AD152" s="17" t="n">
        <f aca="false">IF('Row Index'!AD36="","✗",IF(INDEX('RAW DATA'!$P:$P,'Row Index'!AD36)="",IF(INDEX('RAW DATA'!$AC:$AC,'Row Index'!AD36)="",INDEX('RAW DATA'!$L:$L,'Row Index'!AD36),INDEX('RAW DATA'!$AC:$AC,'Row Index'!AD36)),INDEX('RAW DATA'!$P:$P,'Row Index'!AD36)))</f>
        <v>61.0433116261921</v>
      </c>
      <c r="AE152" s="17" t="n">
        <f aca="false">IF('Row Index'!AE36="","✗",IF(INDEX('RAW DATA'!$P:$P,'Row Index'!AE36)="",IF(INDEX('RAW DATA'!$AC:$AC,'Row Index'!AE36)="",INDEX('RAW DATA'!$L:$L,'Row Index'!AE36),INDEX('RAW DATA'!$AC:$AC,'Row Index'!AE36)),INDEX('RAW DATA'!$P:$P,'Row Index'!AE36)))</f>
        <v>63.3998873735386</v>
      </c>
      <c r="AF152" s="17" t="n">
        <f aca="false">IF('Row Index'!AF36="","✗",IF(INDEX('RAW DATA'!$P:$P,'Row Index'!AF36)="",IF(INDEX('RAW DATA'!$AC:$AC,'Row Index'!AF36)="",INDEX('RAW DATA'!$L:$L,'Row Index'!AF36),INDEX('RAW DATA'!$AC:$AC,'Row Index'!AF36)),INDEX('RAW DATA'!$P:$P,'Row Index'!AF36)))</f>
        <v>64.8577886021495</v>
      </c>
      <c r="AG152" s="17" t="n">
        <f aca="false">IF('Row Index'!AG36="","✗",IF(INDEX('RAW DATA'!$P:$P,'Row Index'!AG36)="",IF(INDEX('RAW DATA'!$AC:$AC,'Row Index'!AG36)="",INDEX('RAW DATA'!$L:$L,'Row Index'!AG36),INDEX('RAW DATA'!$AC:$AC,'Row Index'!AG36)),INDEX('RAW DATA'!$P:$P,'Row Index'!AG36)))</f>
        <v>63.224932043893</v>
      </c>
      <c r="AH152" s="17" t="n">
        <f aca="false">IF('Row Index'!AH36="","✗",IF(INDEX('RAW DATA'!$P:$P,'Row Index'!AH36)="",IF(INDEX('RAW DATA'!$AC:$AC,'Row Index'!AH36)="",INDEX('RAW DATA'!$L:$L,'Row Index'!AH36),INDEX('RAW DATA'!$AC:$AC,'Row Index'!AH36)),INDEX('RAW DATA'!$P:$P,'Row Index'!AH36)))</f>
        <v>64.962558843162</v>
      </c>
      <c r="AI152" s="17" t="n">
        <f aca="false">IF('Row Index'!AI36="","✗",IF(INDEX('RAW DATA'!$P:$P,'Row Index'!AI36)="",IF(INDEX('RAW DATA'!$AC:$AC,'Row Index'!AI36)="",INDEX('RAW DATA'!$L:$L,'Row Index'!AI36),INDEX('RAW DATA'!$AC:$AC,'Row Index'!AI36)),INDEX('RAW DATA'!$P:$P,'Row Index'!AI36)))</f>
        <v>66.0475525573408</v>
      </c>
      <c r="AJ152" s="17" t="n">
        <f aca="false">IF('Row Index'!AJ36="","✗",IF(INDEX('RAW DATA'!$P:$P,'Row Index'!AJ36)="",IF(INDEX('RAW DATA'!$AC:$AC,'Row Index'!AJ36)="",INDEX('RAW DATA'!$L:$L,'Row Index'!AJ36),INDEX('RAW DATA'!$AC:$AC,'Row Index'!AJ36)),INDEX('RAW DATA'!$P:$P,'Row Index'!AJ36)))</f>
        <v>66.1691563176475</v>
      </c>
      <c r="AK152" s="17" t="n">
        <f aca="false">IF('Row Index'!AK36="","✗",IF(INDEX('RAW DATA'!$P:$P,'Row Index'!AK36)="",IF(INDEX('RAW DATA'!$AC:$AC,'Row Index'!AK36)="",INDEX('RAW DATA'!$L:$L,'Row Index'!AK36),INDEX('RAW DATA'!$AC:$AC,'Row Index'!AK36)),INDEX('RAW DATA'!$P:$P,'Row Index'!AK36)))</f>
        <v>65.8889618586125</v>
      </c>
      <c r="AL152" s="17" t="n">
        <f aca="false">IF('Row Index'!AL36="","✗",IF(INDEX('RAW DATA'!$P:$P,'Row Index'!AL36)="",IF(INDEX('RAW DATA'!$AC:$AC,'Row Index'!AL36)="",INDEX('RAW DATA'!$L:$L,'Row Index'!AL36),INDEX('RAW DATA'!$AC:$AC,'Row Index'!AL36)),INDEX('RAW DATA'!$P:$P,'Row Index'!AL36)))</f>
        <v>68.3740319575131</v>
      </c>
      <c r="AM152" s="17" t="n">
        <f aca="false">IF('Row Index'!AM36="","✗",IF(INDEX('RAW DATA'!$P:$P,'Row Index'!AM36)="",IF(INDEX('RAW DATA'!$AC:$AC,'Row Index'!AM36)="",INDEX('RAW DATA'!$L:$L,'Row Index'!AM36),INDEX('RAW DATA'!$AC:$AC,'Row Index'!AM36)),INDEX('RAW DATA'!$P:$P,'Row Index'!AM36)))</f>
        <v>66.9089687279321</v>
      </c>
      <c r="AN152" s="17" t="n">
        <f aca="false">IF('Row Index'!AN36="","✗",IF(INDEX('RAW DATA'!$P:$P,'Row Index'!AN36)="",IF(INDEX('RAW DATA'!$AC:$AC,'Row Index'!AN36)="",INDEX('RAW DATA'!$L:$L,'Row Index'!AN36),INDEX('RAW DATA'!$AC:$AC,'Row Index'!AN36)),INDEX('RAW DATA'!$P:$P,'Row Index'!AN36)))</f>
        <v>69.3871887668214</v>
      </c>
      <c r="AO152" s="17" t="n">
        <f aca="false">IF('Row Index'!AO36="","✗",IF(INDEX('RAW DATA'!$P:$P,'Row Index'!AO36)="",IF(INDEX('RAW DATA'!$AC:$AC,'Row Index'!AO36)="",INDEX('RAW DATA'!$L:$L,'Row Index'!AO36),INDEX('RAW DATA'!$AC:$AC,'Row Index'!AO36)),INDEX('RAW DATA'!$P:$P,'Row Index'!AO36)))</f>
        <v>69.721542782175</v>
      </c>
      <c r="AP152" s="17" t="n">
        <f aca="false">IF('Row Index'!AP36="","✗",IF(INDEX('RAW DATA'!$P:$P,'Row Index'!AP36)="",IF(INDEX('RAW DATA'!$AC:$AC,'Row Index'!AP36)="",INDEX('RAW DATA'!$L:$L,'Row Index'!AP36),INDEX('RAW DATA'!$AC:$AC,'Row Index'!AP36)),INDEX('RAW DATA'!$P:$P,'Row Index'!AP36)))</f>
        <v>69.9025805127876</v>
      </c>
      <c r="AQ152" s="17" t="n">
        <f aca="false">IF('Row Index'!AQ36="","✗",IF(INDEX('RAW DATA'!$P:$P,'Row Index'!AQ36)="",IF(INDEX('RAW DATA'!$AC:$AC,'Row Index'!AQ36)="",INDEX('RAW DATA'!$L:$L,'Row Index'!AQ36),INDEX('RAW DATA'!$AC:$AC,'Row Index'!AQ36)),INDEX('RAW DATA'!$P:$P,'Row Index'!AQ36)))</f>
        <v>70.004711420648</v>
      </c>
    </row>
    <row r="153" customFormat="false" ht="15" hidden="false" customHeight="false" outlineLevel="0" collapsed="false">
      <c r="A153" s="32" t="s">
        <v>267</v>
      </c>
      <c r="B153" s="33" t="s">
        <v>248</v>
      </c>
      <c r="C153" s="17" t="n">
        <f aca="false">IF('Row Index'!C37="","✗",IF(INDEX('RAW DATA'!$P:$P,'Row Index'!C37)="",IF(INDEX('RAW DATA'!$AC:$AC,'Row Index'!C37)="",INDEX('RAW DATA'!$L:$L,'Row Index'!C37),INDEX('RAW DATA'!$AC:$AC,'Row Index'!C37)),INDEX('RAW DATA'!$P:$P,'Row Index'!C37)))</f>
        <v>43.082284411639</v>
      </c>
      <c r="D153" s="17" t="n">
        <f aca="false">IF('Row Index'!D37="","✗",IF(INDEX('RAW DATA'!$P:$P,'Row Index'!D37)="",IF(INDEX('RAW DATA'!$AC:$AC,'Row Index'!D37)="",INDEX('RAW DATA'!$L:$L,'Row Index'!D37),INDEX('RAW DATA'!$AC:$AC,'Row Index'!D37)),INDEX('RAW DATA'!$P:$P,'Row Index'!D37)))</f>
        <v>44.9011272125707</v>
      </c>
      <c r="E153" s="17" t="n">
        <f aca="false">IF('Row Index'!E37="","✗",IF(INDEX('RAW DATA'!$P:$P,'Row Index'!E37)="",IF(INDEX('RAW DATA'!$AC:$AC,'Row Index'!E37)="",INDEX('RAW DATA'!$L:$L,'Row Index'!E37),INDEX('RAW DATA'!$AC:$AC,'Row Index'!E37)),INDEX('RAW DATA'!$P:$P,'Row Index'!E37)))</f>
        <v>47.9837713005346</v>
      </c>
      <c r="F153" s="17" t="n">
        <f aca="false">IF('Row Index'!F37="","✗",IF(INDEX('RAW DATA'!$P:$P,'Row Index'!F37)="",IF(INDEX('RAW DATA'!$AC:$AC,'Row Index'!F37)="",INDEX('RAW DATA'!$L:$L,'Row Index'!F37),INDEX('RAW DATA'!$AC:$AC,'Row Index'!F37)),INDEX('RAW DATA'!$P:$P,'Row Index'!F37)))</f>
        <v>39.005351448307</v>
      </c>
      <c r="G153" s="18" t="n">
        <f aca="false">IF('Row Index'!G37="","✗",IF(INDEX('RAW DATA'!$P:$P,'Row Index'!G37)="",IF(INDEX('RAW DATA'!$AC:$AC,'Row Index'!G37)="",INDEX('RAW DATA'!$L:$L,'Row Index'!G37),INDEX('RAW DATA'!$AC:$AC,'Row Index'!G37)),INDEX('RAW DATA'!$P:$P,'Row Index'!G37)))</f>
        <v>45.5029427187872</v>
      </c>
      <c r="H153" s="29" t="n">
        <f aca="false">IF('Row Index'!H37="","✗",IF(INDEX('RAW DATA'!$P:$P,'Row Index'!H37)="",IF(INDEX('RAW DATA'!$AC:$AC,'Row Index'!H37)="",INDEX('RAW DATA'!$L:$L,'Row Index'!H37),INDEX('RAW DATA'!$AC:$AC,'Row Index'!H37)),INDEX('RAW DATA'!$P:$P,'Row Index'!H37)))</f>
        <v>46.3683070228213</v>
      </c>
      <c r="I153" s="17" t="n">
        <f aca="false">IF('Row Index'!I37="","✗",IF(INDEX('RAW DATA'!$P:$P,'Row Index'!I37)="",IF(INDEX('RAW DATA'!$AC:$AC,'Row Index'!I37)="",INDEX('RAW DATA'!$L:$L,'Row Index'!I37),INDEX('RAW DATA'!$AC:$AC,'Row Index'!I37)),INDEX('RAW DATA'!$P:$P,'Row Index'!I37)))</f>
        <v>48.4297918412025</v>
      </c>
      <c r="J153" s="17" t="n">
        <f aca="false">IF('Row Index'!J37="","✗",IF(INDEX('RAW DATA'!$P:$P,'Row Index'!J37)="",IF(INDEX('RAW DATA'!$AC:$AC,'Row Index'!J37)="",INDEX('RAW DATA'!$L:$L,'Row Index'!J37),INDEX('RAW DATA'!$AC:$AC,'Row Index'!J37)),INDEX('RAW DATA'!$P:$P,'Row Index'!J37)))</f>
        <v>48.0284027900342</v>
      </c>
      <c r="K153" s="26" t="str">
        <f aca="false">IF('Row Index'!K37="","✗",IF(INDEX('RAW DATA'!$P:$P,'Row Index'!K37)="",IF(INDEX('RAW DATA'!$AC:$AC,'Row Index'!K37)="",INDEX('RAW DATA'!$L:$L,'Row Index'!K37),INDEX('RAW DATA'!$AC:$AC,'Row Index'!K37)),INDEX('RAW DATA'!$P:$P,'Row Index'!K37)))</f>
        <v>✗⇲</v>
      </c>
      <c r="L153" s="17" t="n">
        <f aca="false">IF('Row Index'!L37="","✗",IF(INDEX('RAW DATA'!$P:$P,'Row Index'!L37)="",IF(INDEX('RAW DATA'!$AC:$AC,'Row Index'!L37)="",INDEX('RAW DATA'!$L:$L,'Row Index'!L37),INDEX('RAW DATA'!$AC:$AC,'Row Index'!L37)),INDEX('RAW DATA'!$P:$P,'Row Index'!L37)))</f>
        <v>48.6488589665506</v>
      </c>
      <c r="M153" s="17" t="n">
        <f aca="false">IF('Row Index'!M37="","✗",IF(INDEX('RAW DATA'!$P:$P,'Row Index'!M37)="",IF(INDEX('RAW DATA'!$AC:$AC,'Row Index'!M37)="",INDEX('RAW DATA'!$L:$L,'Row Index'!M37),INDEX('RAW DATA'!$AC:$AC,'Row Index'!M37)),INDEX('RAW DATA'!$P:$P,'Row Index'!M37)))</f>
        <v>52.2471682547756</v>
      </c>
      <c r="N153" s="29" t="n">
        <f aca="false">IF('Row Index'!N37="","✗",IF(INDEX('RAW DATA'!$P:$P,'Row Index'!N37)="",IF(INDEX('RAW DATA'!$AC:$AC,'Row Index'!N37)="",INDEX('RAW DATA'!$L:$L,'Row Index'!N37),INDEX('RAW DATA'!$AC:$AC,'Row Index'!N37)),INDEX('RAW DATA'!$P:$P,'Row Index'!N37)))</f>
        <v>47.8377054055146</v>
      </c>
      <c r="O153" s="17" t="n">
        <f aca="false">IF('Row Index'!O37="","✗",IF(INDEX('RAW DATA'!$P:$P,'Row Index'!O37)="",IF(INDEX('RAW DATA'!$AC:$AC,'Row Index'!O37)="",INDEX('RAW DATA'!$L:$L,'Row Index'!O37),INDEX('RAW DATA'!$AC:$AC,'Row Index'!O37)),INDEX('RAW DATA'!$P:$P,'Row Index'!O37)))</f>
        <v>52.2372322387154</v>
      </c>
      <c r="P153" s="17" t="n">
        <f aca="false">IF('Row Index'!P37="","✗",IF(INDEX('RAW DATA'!$P:$P,'Row Index'!P37)="",IF(INDEX('RAW DATA'!$AC:$AC,'Row Index'!P37)="",INDEX('RAW DATA'!$L:$L,'Row Index'!P37),INDEX('RAW DATA'!$AC:$AC,'Row Index'!P37)),INDEX('RAW DATA'!$P:$P,'Row Index'!P37)))</f>
        <v>51.1915542822316</v>
      </c>
      <c r="Q153" s="17" t="n">
        <f aca="false">IF('Row Index'!Q37="","✗",IF(INDEX('RAW DATA'!$P:$P,'Row Index'!Q37)="",IF(INDEX('RAW DATA'!$AC:$AC,'Row Index'!Q37)="",INDEX('RAW DATA'!$L:$L,'Row Index'!Q37),INDEX('RAW DATA'!$AC:$AC,'Row Index'!Q37)),INDEX('RAW DATA'!$P:$P,'Row Index'!Q37)))</f>
        <v>52.6810738210967</v>
      </c>
      <c r="R153" s="17" t="n">
        <f aca="false">IF('Row Index'!R37="","✗",IF(INDEX('RAW DATA'!$P:$P,'Row Index'!R37)="",IF(INDEX('RAW DATA'!$AC:$AC,'Row Index'!R37)="",INDEX('RAW DATA'!$L:$L,'Row Index'!R37),INDEX('RAW DATA'!$AC:$AC,'Row Index'!R37)),INDEX('RAW DATA'!$P:$P,'Row Index'!R37)))</f>
        <v>53.1246743288836</v>
      </c>
      <c r="S153" s="17" t="n">
        <f aca="false">IF('Row Index'!S37="","✗",IF(INDEX('RAW DATA'!$P:$P,'Row Index'!S37)="",IF(INDEX('RAW DATA'!$AC:$AC,'Row Index'!S37)="",INDEX('RAW DATA'!$L:$L,'Row Index'!S37),INDEX('RAW DATA'!$AC:$AC,'Row Index'!S37)),INDEX('RAW DATA'!$P:$P,'Row Index'!S37)))</f>
        <v>54.0650742040672</v>
      </c>
      <c r="T153" s="17" t="n">
        <f aca="false">IF('Row Index'!T37="","✗",IF(INDEX('RAW DATA'!$P:$P,'Row Index'!T37)="",IF(INDEX('RAW DATA'!$AC:$AC,'Row Index'!T37)="",INDEX('RAW DATA'!$L:$L,'Row Index'!T37),INDEX('RAW DATA'!$AC:$AC,'Row Index'!T37)),INDEX('RAW DATA'!$P:$P,'Row Index'!T37)))</f>
        <v>53.2671336129673</v>
      </c>
      <c r="U153" s="17" t="n">
        <f aca="false">IF('Row Index'!U37="","✗",IF(INDEX('RAW DATA'!$P:$P,'Row Index'!U37)="",IF(INDEX('RAW DATA'!$AC:$AC,'Row Index'!U37)="",INDEX('RAW DATA'!$L:$L,'Row Index'!U37),INDEX('RAW DATA'!$AC:$AC,'Row Index'!U37)),INDEX('RAW DATA'!$P:$P,'Row Index'!U37)))</f>
        <v>56.1701852098179</v>
      </c>
      <c r="V153" s="17" t="n">
        <f aca="false">IF('Row Index'!V37="","✗",IF(INDEX('RAW DATA'!$P:$P,'Row Index'!V37)="",IF(INDEX('RAW DATA'!$AC:$AC,'Row Index'!V37)="",INDEX('RAW DATA'!$L:$L,'Row Index'!V37),INDEX('RAW DATA'!$AC:$AC,'Row Index'!V37)),INDEX('RAW DATA'!$P:$P,'Row Index'!V37)))</f>
        <v>57.5200484078778</v>
      </c>
      <c r="W153" s="17" t="n">
        <f aca="false">IF('Row Index'!W37="","✗",IF(INDEX('RAW DATA'!$P:$P,'Row Index'!W37)="",IF(INDEX('RAW DATA'!$AC:$AC,'Row Index'!W37)="",INDEX('RAW DATA'!$L:$L,'Row Index'!W37),INDEX('RAW DATA'!$AC:$AC,'Row Index'!W37)),INDEX('RAW DATA'!$P:$P,'Row Index'!W37)))</f>
        <v>56.3247334421764</v>
      </c>
      <c r="X153" s="18" t="n">
        <f aca="false">IF('Row Index'!X37="","✗",IF(INDEX('RAW DATA'!$P:$P,'Row Index'!X37)="",IF(INDEX('RAW DATA'!$AC:$AC,'Row Index'!X37)="",INDEX('RAW DATA'!$L:$L,'Row Index'!X37),INDEX('RAW DATA'!$AC:$AC,'Row Index'!X37)),INDEX('RAW DATA'!$P:$P,'Row Index'!X37)))</f>
        <v>57.4950296997964</v>
      </c>
      <c r="Y153" s="17" t="n">
        <f aca="false">IF('Row Index'!Y37="","✗",IF(INDEX('RAW DATA'!$P:$P,'Row Index'!Y37)="",IF(INDEX('RAW DATA'!$AC:$AC,'Row Index'!Y37)="",INDEX('RAW DATA'!$L:$L,'Row Index'!Y37),INDEX('RAW DATA'!$AC:$AC,'Row Index'!Y37)),INDEX('RAW DATA'!$P:$P,'Row Index'!Y37)))</f>
        <v>57.672202095821</v>
      </c>
      <c r="Z153" s="18" t="n">
        <f aca="false">IF('Row Index'!Z37="","✗",IF(INDEX('RAW DATA'!$P:$P,'Row Index'!Z37)="",IF(INDEX('RAW DATA'!$AC:$AC,'Row Index'!Z37)="",INDEX('RAW DATA'!$L:$L,'Row Index'!Z37),INDEX('RAW DATA'!$AC:$AC,'Row Index'!Z37)),INDEX('RAW DATA'!$P:$P,'Row Index'!Z37)))</f>
        <v>58.1776768270271</v>
      </c>
      <c r="AA153" s="19" t="str">
        <f aca="false">IF('Row Index'!AA37="","⏳",IF(INDEX('RAW DATA'!$P:$P,'Row Index'!AA37)="",IF(INDEX('RAW DATA'!$AC:$AC,'Row Index'!AA37)="",INDEX('RAW DATA'!$L:$L,'Row Index'!AA37),INDEX('RAW DATA'!$AC:$AC,'Row Index'!AA37)),INDEX('RAW DATA'!$P:$P,'Row Index'!AA37)))</f>
        <v>⏳</v>
      </c>
      <c r="AB153" s="17" t="n">
        <f aca="false">IF('Row Index'!AB37="","✗",IF(INDEX('RAW DATA'!$P:$P,'Row Index'!AB37)="",IF(INDEX('RAW DATA'!$AC:$AC,'Row Index'!AB37)="",INDEX('RAW DATA'!$L:$L,'Row Index'!AB37),INDEX('RAW DATA'!$AC:$AC,'Row Index'!AB37)),INDEX('RAW DATA'!$P:$P,'Row Index'!AB37)))</f>
        <v>59.3055669446012</v>
      </c>
      <c r="AC153" s="17" t="n">
        <f aca="false">IF('Row Index'!AC37="","✗",IF(INDEX('RAW DATA'!$P:$P,'Row Index'!AC37)="",IF(INDEX('RAW DATA'!$AC:$AC,'Row Index'!AC37)="",INDEX('RAW DATA'!$L:$L,'Row Index'!AC37),INDEX('RAW DATA'!$AC:$AC,'Row Index'!AC37)),INDEX('RAW DATA'!$P:$P,'Row Index'!AC37)))</f>
        <v>60.6005044354891</v>
      </c>
      <c r="AD153" s="17" t="n">
        <f aca="false">IF('Row Index'!AD37="","✗",IF(INDEX('RAW DATA'!$P:$P,'Row Index'!AD37)="",IF(INDEX('RAW DATA'!$AC:$AC,'Row Index'!AD37)="",INDEX('RAW DATA'!$L:$L,'Row Index'!AD37),INDEX('RAW DATA'!$AC:$AC,'Row Index'!AD37)),INDEX('RAW DATA'!$P:$P,'Row Index'!AD37)))</f>
        <v>59.7305544742868</v>
      </c>
      <c r="AE153" s="17" t="n">
        <f aca="false">IF('Row Index'!AE37="","✗",IF(INDEX('RAW DATA'!$P:$P,'Row Index'!AE37)="",IF(INDEX('RAW DATA'!$AC:$AC,'Row Index'!AE37)="",INDEX('RAW DATA'!$L:$L,'Row Index'!AE37),INDEX('RAW DATA'!$AC:$AC,'Row Index'!AE37)),INDEX('RAW DATA'!$P:$P,'Row Index'!AE37)))</f>
        <v>61.5683790005794</v>
      </c>
      <c r="AF153" s="17" t="n">
        <f aca="false">IF('Row Index'!AF37="","✗",IF(INDEX('RAW DATA'!$P:$P,'Row Index'!AF37)="",IF(INDEX('RAW DATA'!$AC:$AC,'Row Index'!AF37)="",INDEX('RAW DATA'!$L:$L,'Row Index'!AF37),INDEX('RAW DATA'!$AC:$AC,'Row Index'!AF37)),INDEX('RAW DATA'!$P:$P,'Row Index'!AF37)))</f>
        <v>64.3025174708593</v>
      </c>
      <c r="AG153" s="17" t="n">
        <f aca="false">IF('Row Index'!AG37="","✗",IF(INDEX('RAW DATA'!$P:$P,'Row Index'!AG37)="",IF(INDEX('RAW DATA'!$AC:$AC,'Row Index'!AG37)="",INDEX('RAW DATA'!$L:$L,'Row Index'!AG37),INDEX('RAW DATA'!$AC:$AC,'Row Index'!AG37)),INDEX('RAW DATA'!$P:$P,'Row Index'!AG37)))</f>
        <v>62.6765114366176</v>
      </c>
      <c r="AH153" s="17" t="n">
        <f aca="false">IF('Row Index'!AH37="","✗",IF(INDEX('RAW DATA'!$P:$P,'Row Index'!AH37)="",IF(INDEX('RAW DATA'!$AC:$AC,'Row Index'!AH37)="",INDEX('RAW DATA'!$L:$L,'Row Index'!AH37),INDEX('RAW DATA'!$AC:$AC,'Row Index'!AH37)),INDEX('RAW DATA'!$P:$P,'Row Index'!AH37)))</f>
        <v>64.8097941473394</v>
      </c>
      <c r="AI153" s="17" t="n">
        <f aca="false">IF('Row Index'!AI37="","✗",IF(INDEX('RAW DATA'!$P:$P,'Row Index'!AI37)="",IF(INDEX('RAW DATA'!$AC:$AC,'Row Index'!AI37)="",INDEX('RAW DATA'!$L:$L,'Row Index'!AI37),INDEX('RAW DATA'!$AC:$AC,'Row Index'!AI37)),INDEX('RAW DATA'!$P:$P,'Row Index'!AI37)))</f>
        <v>65.0161607115686</v>
      </c>
      <c r="AJ153" s="17" t="n">
        <f aca="false">IF('Row Index'!AJ37="","✗",IF(INDEX('RAW DATA'!$P:$P,'Row Index'!AJ37)="",IF(INDEX('RAW DATA'!$AC:$AC,'Row Index'!AJ37)="",INDEX('RAW DATA'!$L:$L,'Row Index'!AJ37),INDEX('RAW DATA'!$AC:$AC,'Row Index'!AJ37)),INDEX('RAW DATA'!$P:$P,'Row Index'!AJ37)))</f>
        <v>65.5674096716604</v>
      </c>
      <c r="AK153" s="17" t="n">
        <f aca="false">IF('Row Index'!AK37="","✗",IF(INDEX('RAW DATA'!$P:$P,'Row Index'!AK37)="",IF(INDEX('RAW DATA'!$AC:$AC,'Row Index'!AK37)="",INDEX('RAW DATA'!$L:$L,'Row Index'!AK37),INDEX('RAW DATA'!$AC:$AC,'Row Index'!AK37)),INDEX('RAW DATA'!$P:$P,'Row Index'!AK37)))</f>
        <v>65.9050778784253</v>
      </c>
      <c r="AL153" s="17" t="n">
        <f aca="false">IF('Row Index'!AL37="","✗",IF(INDEX('RAW DATA'!$P:$P,'Row Index'!AL37)="",IF(INDEX('RAW DATA'!$AC:$AC,'Row Index'!AL37)="",INDEX('RAW DATA'!$L:$L,'Row Index'!AL37),INDEX('RAW DATA'!$AC:$AC,'Row Index'!AL37)),INDEX('RAW DATA'!$P:$P,'Row Index'!AL37)))</f>
        <v>68.5872997687538</v>
      </c>
      <c r="AM153" s="17" t="n">
        <f aca="false">IF('Row Index'!AM37="","✗",IF(INDEX('RAW DATA'!$P:$P,'Row Index'!AM37)="",IF(INDEX('RAW DATA'!$AC:$AC,'Row Index'!AM37)="",INDEX('RAW DATA'!$L:$L,'Row Index'!AM37),INDEX('RAW DATA'!$AC:$AC,'Row Index'!AM37)),INDEX('RAW DATA'!$P:$P,'Row Index'!AM37)))</f>
        <v>65.9156194623007</v>
      </c>
      <c r="AN153" s="17" t="n">
        <f aca="false">IF('Row Index'!AN37="","✗",IF(INDEX('RAW DATA'!$P:$P,'Row Index'!AN37)="",IF(INDEX('RAW DATA'!$AC:$AC,'Row Index'!AN37)="",INDEX('RAW DATA'!$L:$L,'Row Index'!AN37),INDEX('RAW DATA'!$AC:$AC,'Row Index'!AN37)),INDEX('RAW DATA'!$P:$P,'Row Index'!AN37)))</f>
        <v>68.4751624945841</v>
      </c>
      <c r="AO153" s="17" t="n">
        <f aca="false">IF('Row Index'!AO37="","✗",IF(INDEX('RAW DATA'!$P:$P,'Row Index'!AO37)="",IF(INDEX('RAW DATA'!$AC:$AC,'Row Index'!AO37)="",INDEX('RAW DATA'!$L:$L,'Row Index'!AO37),INDEX('RAW DATA'!$AC:$AC,'Row Index'!AO37)),INDEX('RAW DATA'!$P:$P,'Row Index'!AO37)))</f>
        <v>68.9829023726043</v>
      </c>
      <c r="AP153" s="17" t="n">
        <f aca="false">IF('Row Index'!AP37="","✗",IF(INDEX('RAW DATA'!$P:$P,'Row Index'!AP37)="",IF(INDEX('RAW DATA'!$AC:$AC,'Row Index'!AP37)="",INDEX('RAW DATA'!$L:$L,'Row Index'!AP37),INDEX('RAW DATA'!$AC:$AC,'Row Index'!AP37)),INDEX('RAW DATA'!$P:$P,'Row Index'!AP37)))</f>
        <v>68.9500047556559</v>
      </c>
      <c r="AQ153" s="17" t="n">
        <f aca="false">IF('Row Index'!AQ37="","✗",IF(INDEX('RAW DATA'!$P:$P,'Row Index'!AQ37)="",IF(INDEX('RAW DATA'!$AC:$AC,'Row Index'!AQ37)="",INDEX('RAW DATA'!$L:$L,'Row Index'!AQ37),INDEX('RAW DATA'!$AC:$AC,'Row Index'!AQ37)),INDEX('RAW DATA'!$P:$P,'Row Index'!AQ37)))</f>
        <v>70.1191851497042</v>
      </c>
    </row>
    <row r="154" customFormat="false" ht="15" hidden="false" customHeight="false" outlineLevel="0" collapsed="false">
      <c r="A154" s="32" t="s">
        <v>271</v>
      </c>
      <c r="B154" s="33" t="s">
        <v>248</v>
      </c>
      <c r="C154" s="29" t="n">
        <f aca="false">IF('Row Index'!C38="","✗",IF(INDEX('RAW DATA'!$P:$P,'Row Index'!C38)="",IF(INDEX('RAW DATA'!$AC:$AC,'Row Index'!C38)="",INDEX('RAW DATA'!$L:$L,'Row Index'!C38),INDEX('RAW DATA'!$AC:$AC,'Row Index'!C38)),INDEX('RAW DATA'!$P:$P,'Row Index'!C38)))</f>
        <v>42.2249941518724</v>
      </c>
      <c r="D154" s="17" t="n">
        <f aca="false">IF('Row Index'!D38="","✗",IF(INDEX('RAW DATA'!$P:$P,'Row Index'!D38)="",IF(INDEX('RAW DATA'!$AC:$AC,'Row Index'!D38)="",INDEX('RAW DATA'!$L:$L,'Row Index'!D38),INDEX('RAW DATA'!$AC:$AC,'Row Index'!D38)),INDEX('RAW DATA'!$P:$P,'Row Index'!D38)))</f>
        <v>40.4007389039881</v>
      </c>
      <c r="E154" s="29" t="n">
        <f aca="false">IF('Row Index'!E38="","✗",IF(INDEX('RAW DATA'!$P:$P,'Row Index'!E38)="",IF(INDEX('RAW DATA'!$AC:$AC,'Row Index'!E38)="",INDEX('RAW DATA'!$L:$L,'Row Index'!E38),INDEX('RAW DATA'!$AC:$AC,'Row Index'!E38)),INDEX('RAW DATA'!$P:$P,'Row Index'!E38)))</f>
        <v>42.8624877635379</v>
      </c>
      <c r="F154" s="17" t="n">
        <f aca="false">IF('Row Index'!F38="","✗",IF(INDEX('RAW DATA'!$P:$P,'Row Index'!F38)="",IF(INDEX('RAW DATA'!$AC:$AC,'Row Index'!F38)="",INDEX('RAW DATA'!$L:$L,'Row Index'!F38),INDEX('RAW DATA'!$AC:$AC,'Row Index'!F38)),INDEX('RAW DATA'!$P:$P,'Row Index'!F38)))</f>
        <v>37.2644229957804</v>
      </c>
      <c r="G154" s="18" t="n">
        <f aca="false">IF('Row Index'!G38="","✗",IF(INDEX('RAW DATA'!$P:$P,'Row Index'!G38)="",IF(INDEX('RAW DATA'!$AC:$AC,'Row Index'!G38)="",INDEX('RAW DATA'!$L:$L,'Row Index'!G38),INDEX('RAW DATA'!$AC:$AC,'Row Index'!G38)),INDEX('RAW DATA'!$P:$P,'Row Index'!G38)))</f>
        <v>44.599852992537</v>
      </c>
      <c r="H154" s="17" t="n">
        <f aca="false">IF('Row Index'!H38="","✗",IF(INDEX('RAW DATA'!$P:$P,'Row Index'!H38)="",IF(INDEX('RAW DATA'!$AC:$AC,'Row Index'!H38)="",INDEX('RAW DATA'!$L:$L,'Row Index'!H38),INDEX('RAW DATA'!$AC:$AC,'Row Index'!H38)),INDEX('RAW DATA'!$P:$P,'Row Index'!H38)))</f>
        <v>43.0321227596031</v>
      </c>
      <c r="I154" s="17" t="n">
        <f aca="false">IF('Row Index'!I38="","✗",IF(INDEX('RAW DATA'!$P:$P,'Row Index'!I38)="",IF(INDEX('RAW DATA'!$AC:$AC,'Row Index'!I38)="",INDEX('RAW DATA'!$L:$L,'Row Index'!I38),INDEX('RAW DATA'!$AC:$AC,'Row Index'!I38)),INDEX('RAW DATA'!$P:$P,'Row Index'!I38)))</f>
        <v>45.1954604018604</v>
      </c>
      <c r="J154" s="17" t="n">
        <f aca="false">IF('Row Index'!J38="","✗",IF(INDEX('RAW DATA'!$P:$P,'Row Index'!J38)="",IF(INDEX('RAW DATA'!$AC:$AC,'Row Index'!J38)="",INDEX('RAW DATA'!$L:$L,'Row Index'!J38),INDEX('RAW DATA'!$AC:$AC,'Row Index'!J38)),INDEX('RAW DATA'!$P:$P,'Row Index'!J38)))</f>
        <v>41.6248240203602</v>
      </c>
      <c r="K154" s="17" t="n">
        <f aca="false">IF('Row Index'!K38="","✗",IF(INDEX('RAW DATA'!$P:$P,'Row Index'!K38)="",IF(INDEX('RAW DATA'!$AC:$AC,'Row Index'!K38)="",INDEX('RAW DATA'!$L:$L,'Row Index'!K38),INDEX('RAW DATA'!$AC:$AC,'Row Index'!K38)),INDEX('RAW DATA'!$P:$P,'Row Index'!K38)))</f>
        <v>47.8070705950247</v>
      </c>
      <c r="L154" s="17" t="n">
        <f aca="false">IF('Row Index'!L38="","✗",IF(INDEX('RAW DATA'!$P:$P,'Row Index'!L38)="",IF(INDEX('RAW DATA'!$AC:$AC,'Row Index'!L38)="",INDEX('RAW DATA'!$L:$L,'Row Index'!L38),INDEX('RAW DATA'!$AC:$AC,'Row Index'!L38)),INDEX('RAW DATA'!$P:$P,'Row Index'!L38)))</f>
        <v>42.4434593768679</v>
      </c>
      <c r="M154" s="17" t="n">
        <f aca="false">IF('Row Index'!M38="","✗",IF(INDEX('RAW DATA'!$P:$P,'Row Index'!M38)="",IF(INDEX('RAW DATA'!$AC:$AC,'Row Index'!M38)="",INDEX('RAW DATA'!$L:$L,'Row Index'!M38),INDEX('RAW DATA'!$AC:$AC,'Row Index'!M38)),INDEX('RAW DATA'!$P:$P,'Row Index'!M38)))</f>
        <v>47.3452515894659</v>
      </c>
      <c r="N154" s="17" t="n">
        <f aca="false">IF('Row Index'!N38="","✗",IF(INDEX('RAW DATA'!$P:$P,'Row Index'!N38)="",IF(INDEX('RAW DATA'!$AC:$AC,'Row Index'!N38)="",INDEX('RAW DATA'!$L:$L,'Row Index'!N38),INDEX('RAW DATA'!$AC:$AC,'Row Index'!N38)),INDEX('RAW DATA'!$P:$P,'Row Index'!N38)))</f>
        <v>46.0091609967457</v>
      </c>
      <c r="O154" s="17" t="n">
        <f aca="false">IF('Row Index'!O38="","✗",IF(INDEX('RAW DATA'!$P:$P,'Row Index'!O38)="",IF(INDEX('RAW DATA'!$AC:$AC,'Row Index'!O38)="",INDEX('RAW DATA'!$L:$L,'Row Index'!O38),INDEX('RAW DATA'!$AC:$AC,'Row Index'!O38)),INDEX('RAW DATA'!$P:$P,'Row Index'!O38)))</f>
        <v>47.0036287486675</v>
      </c>
      <c r="P154" s="17" t="n">
        <f aca="false">IF('Row Index'!P38="","✗",IF(INDEX('RAW DATA'!$P:$P,'Row Index'!P38)="",IF(INDEX('RAW DATA'!$AC:$AC,'Row Index'!P38)="",INDEX('RAW DATA'!$L:$L,'Row Index'!P38),INDEX('RAW DATA'!$AC:$AC,'Row Index'!P38)),INDEX('RAW DATA'!$P:$P,'Row Index'!P38)))</f>
        <v>45.2898458701225</v>
      </c>
      <c r="Q154" s="17" t="n">
        <f aca="false">IF('Row Index'!Q38="","✗",IF(INDEX('RAW DATA'!$P:$P,'Row Index'!Q38)="",IF(INDEX('RAW DATA'!$AC:$AC,'Row Index'!Q38)="",INDEX('RAW DATA'!$L:$L,'Row Index'!Q38),INDEX('RAW DATA'!$AC:$AC,'Row Index'!Q38)),INDEX('RAW DATA'!$P:$P,'Row Index'!Q38)))</f>
        <v>47.9999473707509</v>
      </c>
      <c r="R154" s="17" t="n">
        <f aca="false">IF('Row Index'!R38="","✗",IF(INDEX('RAW DATA'!$P:$P,'Row Index'!R38)="",IF(INDEX('RAW DATA'!$AC:$AC,'Row Index'!R38)="",INDEX('RAW DATA'!$L:$L,'Row Index'!R38),INDEX('RAW DATA'!$AC:$AC,'Row Index'!R38)),INDEX('RAW DATA'!$P:$P,'Row Index'!R38)))</f>
        <v>49.2232127688088</v>
      </c>
      <c r="S154" s="17" t="n">
        <f aca="false">IF('Row Index'!S38="","✗",IF(INDEX('RAW DATA'!$P:$P,'Row Index'!S38)="",IF(INDEX('RAW DATA'!$AC:$AC,'Row Index'!S38)="",INDEX('RAW DATA'!$L:$L,'Row Index'!S38),INDEX('RAW DATA'!$AC:$AC,'Row Index'!S38)),INDEX('RAW DATA'!$P:$P,'Row Index'!S38)))</f>
        <v>49.8858165941832</v>
      </c>
      <c r="T154" s="17" t="n">
        <f aca="false">IF('Row Index'!T38="","✗",IF(INDEX('RAW DATA'!$P:$P,'Row Index'!T38)="",IF(INDEX('RAW DATA'!$AC:$AC,'Row Index'!T38)="",INDEX('RAW DATA'!$L:$L,'Row Index'!T38),INDEX('RAW DATA'!$AC:$AC,'Row Index'!T38)),INDEX('RAW DATA'!$P:$P,'Row Index'!T38)))</f>
        <v>49.1354481936482</v>
      </c>
      <c r="U154" s="17" t="n">
        <f aca="false">IF('Row Index'!U38="","✗",IF(INDEX('RAW DATA'!$P:$P,'Row Index'!U38)="",IF(INDEX('RAW DATA'!$AC:$AC,'Row Index'!U38)="",INDEX('RAW DATA'!$L:$L,'Row Index'!U38),INDEX('RAW DATA'!$AC:$AC,'Row Index'!U38)),INDEX('RAW DATA'!$P:$P,'Row Index'!U38)))</f>
        <v>52.9793586080451</v>
      </c>
      <c r="V154" s="17" t="n">
        <f aca="false">IF('Row Index'!V38="","✗",IF(INDEX('RAW DATA'!$P:$P,'Row Index'!V38)="",IF(INDEX('RAW DATA'!$AC:$AC,'Row Index'!V38)="",INDEX('RAW DATA'!$L:$L,'Row Index'!V38),INDEX('RAW DATA'!$AC:$AC,'Row Index'!V38)),INDEX('RAW DATA'!$P:$P,'Row Index'!V38)))</f>
        <v>52.4981131053003</v>
      </c>
      <c r="W154" s="17" t="n">
        <f aca="false">IF('Row Index'!W38="","✗",IF(INDEX('RAW DATA'!$P:$P,'Row Index'!W38)="",IF(INDEX('RAW DATA'!$AC:$AC,'Row Index'!W38)="",INDEX('RAW DATA'!$L:$L,'Row Index'!W38),INDEX('RAW DATA'!$AC:$AC,'Row Index'!W38)),INDEX('RAW DATA'!$P:$P,'Row Index'!W38)))</f>
        <v>51.1985624411215</v>
      </c>
      <c r="X154" s="18" t="n">
        <f aca="false">IF('Row Index'!X38="","✗",IF(INDEX('RAW DATA'!$P:$P,'Row Index'!X38)="",IF(INDEX('RAW DATA'!$AC:$AC,'Row Index'!X38)="",INDEX('RAW DATA'!$L:$L,'Row Index'!X38),INDEX('RAW DATA'!$AC:$AC,'Row Index'!X38)),INDEX('RAW DATA'!$P:$P,'Row Index'!X38)))</f>
        <v>52.3735051945278</v>
      </c>
      <c r="Y154" s="29" t="n">
        <f aca="false">IF('Row Index'!Y38="","✗",IF(INDEX('RAW DATA'!$P:$P,'Row Index'!Y38)="",IF(INDEX('RAW DATA'!$AC:$AC,'Row Index'!Y38)="",INDEX('RAW DATA'!$L:$L,'Row Index'!Y38),INDEX('RAW DATA'!$AC:$AC,'Row Index'!Y38)),INDEX('RAW DATA'!$P:$P,'Row Index'!Y38)))</f>
        <v>54.0915437358572</v>
      </c>
      <c r="Z154" s="18" t="n">
        <f aca="false">IF('Row Index'!Z38="","✗",IF(INDEX('RAW DATA'!$P:$P,'Row Index'!Z38)="",IF(INDEX('RAW DATA'!$AC:$AC,'Row Index'!Z38)="",INDEX('RAW DATA'!$L:$L,'Row Index'!Z38),INDEX('RAW DATA'!$AC:$AC,'Row Index'!Z38)),INDEX('RAW DATA'!$P:$P,'Row Index'!Z38)))</f>
        <v>54.6288317995118</v>
      </c>
      <c r="AA154" s="19" t="str">
        <f aca="false">IF('Row Index'!AA38="","⏳",IF(INDEX('RAW DATA'!$P:$P,'Row Index'!AA38)="",IF(INDEX('RAW DATA'!$AC:$AC,'Row Index'!AA38)="",INDEX('RAW DATA'!$L:$L,'Row Index'!AA38),INDEX('RAW DATA'!$AC:$AC,'Row Index'!AA38)),INDEX('RAW DATA'!$P:$P,'Row Index'!AA38)))</f>
        <v>⏳</v>
      </c>
      <c r="AB154" s="17" t="n">
        <f aca="false">IF('Row Index'!AB38="","✗",IF(INDEX('RAW DATA'!$P:$P,'Row Index'!AB38)="",IF(INDEX('RAW DATA'!$AC:$AC,'Row Index'!AB38)="",INDEX('RAW DATA'!$L:$L,'Row Index'!AB38),INDEX('RAW DATA'!$AC:$AC,'Row Index'!AB38)),INDEX('RAW DATA'!$P:$P,'Row Index'!AB38)))</f>
        <v>54.4164921079714</v>
      </c>
      <c r="AC154" s="17" t="n">
        <f aca="false">IF('Row Index'!AC38="","✗",IF(INDEX('RAW DATA'!$P:$P,'Row Index'!AC38)="",IF(INDEX('RAW DATA'!$AC:$AC,'Row Index'!AC38)="",INDEX('RAW DATA'!$L:$L,'Row Index'!AC38),INDEX('RAW DATA'!$AC:$AC,'Row Index'!AC38)),INDEX('RAW DATA'!$P:$P,'Row Index'!AC38)))</f>
        <v>57.2806482468418</v>
      </c>
      <c r="AD154" s="17" t="n">
        <f aca="false">IF('Row Index'!AD38="","✗",IF(INDEX('RAW DATA'!$P:$P,'Row Index'!AD38)="",IF(INDEX('RAW DATA'!$AC:$AC,'Row Index'!AD38)="",INDEX('RAW DATA'!$L:$L,'Row Index'!AD38),INDEX('RAW DATA'!$AC:$AC,'Row Index'!AD38)),INDEX('RAW DATA'!$P:$P,'Row Index'!AD38)))</f>
        <v>57.6947826284386</v>
      </c>
      <c r="AE154" s="17" t="n">
        <f aca="false">IF('Row Index'!AE38="","✗",IF(INDEX('RAW DATA'!$P:$P,'Row Index'!AE38)="",IF(INDEX('RAW DATA'!$AC:$AC,'Row Index'!AE38)="",INDEX('RAW DATA'!$L:$L,'Row Index'!AE38),INDEX('RAW DATA'!$AC:$AC,'Row Index'!AE38)),INDEX('RAW DATA'!$P:$P,'Row Index'!AE38)))</f>
        <v>58.355672077849</v>
      </c>
      <c r="AF154" s="17" t="n">
        <f aca="false">IF('Row Index'!AF38="","✗",IF(INDEX('RAW DATA'!$P:$P,'Row Index'!AF38)="",IF(INDEX('RAW DATA'!$AC:$AC,'Row Index'!AF38)="",INDEX('RAW DATA'!$L:$L,'Row Index'!AF38),INDEX('RAW DATA'!$AC:$AC,'Row Index'!AF38)),INDEX('RAW DATA'!$P:$P,'Row Index'!AF38)))</f>
        <v>60.5352525615666</v>
      </c>
      <c r="AG154" s="17" t="n">
        <f aca="false">IF('Row Index'!AG38="","✗",IF(INDEX('RAW DATA'!$P:$P,'Row Index'!AG38)="",IF(INDEX('RAW DATA'!$AC:$AC,'Row Index'!AG38)="",INDEX('RAW DATA'!$L:$L,'Row Index'!AG38),INDEX('RAW DATA'!$AC:$AC,'Row Index'!AG38)),INDEX('RAW DATA'!$P:$P,'Row Index'!AG38)))</f>
        <v>59.2261357805331</v>
      </c>
      <c r="AH154" s="17" t="n">
        <f aca="false">IF('Row Index'!AH38="","✗",IF(INDEX('RAW DATA'!$P:$P,'Row Index'!AH38)="",IF(INDEX('RAW DATA'!$AC:$AC,'Row Index'!AH38)="",INDEX('RAW DATA'!$L:$L,'Row Index'!AH38),INDEX('RAW DATA'!$AC:$AC,'Row Index'!AH38)),INDEX('RAW DATA'!$P:$P,'Row Index'!AH38)))</f>
        <v>61.1548860582377</v>
      </c>
      <c r="AI154" s="17" t="n">
        <f aca="false">IF('Row Index'!AI38="","✗",IF(INDEX('RAW DATA'!$P:$P,'Row Index'!AI38)="",IF(INDEX('RAW DATA'!$AC:$AC,'Row Index'!AI38)="",INDEX('RAW DATA'!$L:$L,'Row Index'!AI38),INDEX('RAW DATA'!$AC:$AC,'Row Index'!AI38)),INDEX('RAW DATA'!$P:$P,'Row Index'!AI38)))</f>
        <v>62.0311565765436</v>
      </c>
      <c r="AJ154" s="17" t="n">
        <f aca="false">IF('Row Index'!AJ38="","✗",IF(INDEX('RAW DATA'!$P:$P,'Row Index'!AJ38)="",IF(INDEX('RAW DATA'!$AC:$AC,'Row Index'!AJ38)="",INDEX('RAW DATA'!$L:$L,'Row Index'!AJ38),INDEX('RAW DATA'!$AC:$AC,'Row Index'!AJ38)),INDEX('RAW DATA'!$P:$P,'Row Index'!AJ38)))</f>
        <v>62.710389300073</v>
      </c>
      <c r="AK154" s="17" t="n">
        <f aca="false">IF('Row Index'!AK38="","✗",IF(INDEX('RAW DATA'!$P:$P,'Row Index'!AK38)="",IF(INDEX('RAW DATA'!$AC:$AC,'Row Index'!AK38)="",INDEX('RAW DATA'!$L:$L,'Row Index'!AK38),INDEX('RAW DATA'!$AC:$AC,'Row Index'!AK38)),INDEX('RAW DATA'!$P:$P,'Row Index'!AK38)))</f>
        <v>63.4894308175957</v>
      </c>
      <c r="AL154" s="17" t="n">
        <f aca="false">IF('Row Index'!AL38="","✗",IF(INDEX('RAW DATA'!$P:$P,'Row Index'!AL38)="",IF(INDEX('RAW DATA'!$AC:$AC,'Row Index'!AL38)="",INDEX('RAW DATA'!$L:$L,'Row Index'!AL38),INDEX('RAW DATA'!$AC:$AC,'Row Index'!AL38)),INDEX('RAW DATA'!$P:$P,'Row Index'!AL38)))</f>
        <v>65.6066826860208</v>
      </c>
      <c r="AM154" s="17" t="n">
        <f aca="false">IF('Row Index'!AM38="","✗",IF(INDEX('RAW DATA'!$P:$P,'Row Index'!AM38)="",IF(INDEX('RAW DATA'!$AC:$AC,'Row Index'!AM38)="",INDEX('RAW DATA'!$L:$L,'Row Index'!AM38),INDEX('RAW DATA'!$AC:$AC,'Row Index'!AM38)),INDEX('RAW DATA'!$P:$P,'Row Index'!AM38)))</f>
        <v>67.6638431893303</v>
      </c>
      <c r="AN154" s="17" t="n">
        <f aca="false">IF('Row Index'!AN38="","✗",IF(INDEX('RAW DATA'!$P:$P,'Row Index'!AN38)="",IF(INDEX('RAW DATA'!$AC:$AC,'Row Index'!AN38)="",INDEX('RAW DATA'!$L:$L,'Row Index'!AN38),INDEX('RAW DATA'!$AC:$AC,'Row Index'!AN38)),INDEX('RAW DATA'!$P:$P,'Row Index'!AN38)))</f>
        <v>68.295587147336</v>
      </c>
      <c r="AO154" s="17" t="n">
        <f aca="false">IF('Row Index'!AO38="","✗",IF(INDEX('RAW DATA'!$P:$P,'Row Index'!AO38)="",IF(INDEX('RAW DATA'!$AC:$AC,'Row Index'!AO38)="",INDEX('RAW DATA'!$L:$L,'Row Index'!AO38),INDEX('RAW DATA'!$AC:$AC,'Row Index'!AO38)),INDEX('RAW DATA'!$P:$P,'Row Index'!AO38)))</f>
        <v>68.9402526331301</v>
      </c>
      <c r="AP154" s="17" t="n">
        <f aca="false">IF('Row Index'!AP38="","✗",IF(INDEX('RAW DATA'!$P:$P,'Row Index'!AP38)="",IF(INDEX('RAW DATA'!$AC:$AC,'Row Index'!AP38)="",INDEX('RAW DATA'!$L:$L,'Row Index'!AP38),INDEX('RAW DATA'!$AC:$AC,'Row Index'!AP38)),INDEX('RAW DATA'!$P:$P,'Row Index'!AP38)))</f>
        <v>68.7273383952179</v>
      </c>
      <c r="AQ154" s="17" t="n">
        <f aca="false">IF('Row Index'!AQ38="","✗",IF(INDEX('RAW DATA'!$P:$P,'Row Index'!AQ38)="",IF(INDEX('RAW DATA'!$AC:$AC,'Row Index'!AQ38)="",INDEX('RAW DATA'!$L:$L,'Row Index'!AQ38),INDEX('RAW DATA'!$AC:$AC,'Row Index'!AQ38)),INDEX('RAW DATA'!$P:$P,'Row Index'!AQ38)))</f>
        <v>68.7909823326421</v>
      </c>
    </row>
    <row r="155" customFormat="false" ht="15" hidden="false" customHeight="false" outlineLevel="0" collapsed="false">
      <c r="A155" s="32" t="s">
        <v>274</v>
      </c>
      <c r="B155" s="33" t="s">
        <v>248</v>
      </c>
      <c r="C155" s="17" t="n">
        <f aca="false">IF('Row Index'!C39="","✗",IF(INDEX('RAW DATA'!$P:$P,'Row Index'!C39)="",IF(INDEX('RAW DATA'!$AC:$AC,'Row Index'!C39)="",INDEX('RAW DATA'!$L:$L,'Row Index'!C39),INDEX('RAW DATA'!$AC:$AC,'Row Index'!C39)),INDEX('RAW DATA'!$P:$P,'Row Index'!C39)))</f>
        <v>38.9711944701382</v>
      </c>
      <c r="D155" s="17" t="n">
        <f aca="false">IF('Row Index'!D39="","✗",IF(INDEX('RAW DATA'!$P:$P,'Row Index'!D39)="",IF(INDEX('RAW DATA'!$AC:$AC,'Row Index'!D39)="",INDEX('RAW DATA'!$L:$L,'Row Index'!D39),INDEX('RAW DATA'!$AC:$AC,'Row Index'!D39)),INDEX('RAW DATA'!$P:$P,'Row Index'!D39)))</f>
        <v>39.3837993040716</v>
      </c>
      <c r="E155" s="17" t="n">
        <f aca="false">IF('Row Index'!E39="","✗",IF(INDEX('RAW DATA'!$P:$P,'Row Index'!E39)="",IF(INDEX('RAW DATA'!$AC:$AC,'Row Index'!E39)="",INDEX('RAW DATA'!$L:$L,'Row Index'!E39),INDEX('RAW DATA'!$AC:$AC,'Row Index'!E39)),INDEX('RAW DATA'!$P:$P,'Row Index'!E39)))</f>
        <v>44.8431804116944</v>
      </c>
      <c r="F155" s="17" t="n">
        <f aca="false">IF('Row Index'!F39="","✗",IF(INDEX('RAW DATA'!$P:$P,'Row Index'!F39)="",IF(INDEX('RAW DATA'!$AC:$AC,'Row Index'!F39)="",INDEX('RAW DATA'!$L:$L,'Row Index'!F39),INDEX('RAW DATA'!$AC:$AC,'Row Index'!F39)),INDEX('RAW DATA'!$P:$P,'Row Index'!F39)))</f>
        <v>37.6870171882098</v>
      </c>
      <c r="G155" s="18" t="n">
        <f aca="false">IF('Row Index'!G39="","✗",IF(INDEX('RAW DATA'!$P:$P,'Row Index'!G39)="",IF(INDEX('RAW DATA'!$AC:$AC,'Row Index'!G39)="",INDEX('RAW DATA'!$L:$L,'Row Index'!G39),INDEX('RAW DATA'!$AC:$AC,'Row Index'!G39)),INDEX('RAW DATA'!$P:$P,'Row Index'!G39)))</f>
        <v>44.2188012546647</v>
      </c>
      <c r="H155" s="17" t="n">
        <f aca="false">IF('Row Index'!H39="","✗",IF(INDEX('RAW DATA'!$P:$P,'Row Index'!H39)="",IF(INDEX('RAW DATA'!$AC:$AC,'Row Index'!H39)="",INDEX('RAW DATA'!$L:$L,'Row Index'!H39),INDEX('RAW DATA'!$AC:$AC,'Row Index'!H39)),INDEX('RAW DATA'!$P:$P,'Row Index'!H39)))</f>
        <v>41.747976061267</v>
      </c>
      <c r="I155" s="17" t="n">
        <f aca="false">IF('Row Index'!I39="","✗",IF(INDEX('RAW DATA'!$P:$P,'Row Index'!I39)="",IF(INDEX('RAW DATA'!$AC:$AC,'Row Index'!I39)="",INDEX('RAW DATA'!$L:$L,'Row Index'!I39),INDEX('RAW DATA'!$AC:$AC,'Row Index'!I39)),INDEX('RAW DATA'!$P:$P,'Row Index'!I39)))</f>
        <v>42.3301692838325</v>
      </c>
      <c r="J155" s="17" t="n">
        <f aca="false">IF('Row Index'!J39="","✗",IF(INDEX('RAW DATA'!$P:$P,'Row Index'!J39)="",IF(INDEX('RAW DATA'!$AC:$AC,'Row Index'!J39)="",INDEX('RAW DATA'!$L:$L,'Row Index'!J39),INDEX('RAW DATA'!$AC:$AC,'Row Index'!J39)),INDEX('RAW DATA'!$P:$P,'Row Index'!J39)))</f>
        <v>41.9829655999083</v>
      </c>
      <c r="K155" s="17" t="n">
        <f aca="false">IF('Row Index'!K39="","✗",IF(INDEX('RAW DATA'!$P:$P,'Row Index'!K39)="",IF(INDEX('RAW DATA'!$AC:$AC,'Row Index'!K39)="",INDEX('RAW DATA'!$L:$L,'Row Index'!K39),INDEX('RAW DATA'!$AC:$AC,'Row Index'!K39)),INDEX('RAW DATA'!$P:$P,'Row Index'!K39)))</f>
        <v>46.6538127383256</v>
      </c>
      <c r="L155" s="17" t="n">
        <f aca="false">IF('Row Index'!L39="","✗",IF(INDEX('RAW DATA'!$P:$P,'Row Index'!L39)="",IF(INDEX('RAW DATA'!$AC:$AC,'Row Index'!L39)="",INDEX('RAW DATA'!$L:$L,'Row Index'!L39),INDEX('RAW DATA'!$AC:$AC,'Row Index'!L39)),INDEX('RAW DATA'!$P:$P,'Row Index'!L39)))</f>
        <v>41.9587118446595</v>
      </c>
      <c r="M155" s="17" t="n">
        <f aca="false">IF('Row Index'!M39="","✗",IF(INDEX('RAW DATA'!$P:$P,'Row Index'!M39)="",IF(INDEX('RAW DATA'!$AC:$AC,'Row Index'!M39)="",INDEX('RAW DATA'!$L:$L,'Row Index'!M39),INDEX('RAW DATA'!$AC:$AC,'Row Index'!M39)),INDEX('RAW DATA'!$P:$P,'Row Index'!M39)))</f>
        <v>45.9261626051827</v>
      </c>
      <c r="N155" s="17" t="n">
        <f aca="false">IF('Row Index'!N39="","✗",IF(INDEX('RAW DATA'!$P:$P,'Row Index'!N39)="",IF(INDEX('RAW DATA'!$AC:$AC,'Row Index'!N39)="",INDEX('RAW DATA'!$L:$L,'Row Index'!N39),INDEX('RAW DATA'!$AC:$AC,'Row Index'!N39)),INDEX('RAW DATA'!$P:$P,'Row Index'!N39)))</f>
        <v>47.1240229755395</v>
      </c>
      <c r="O155" s="17" t="n">
        <f aca="false">IF('Row Index'!O39="","✗",IF(INDEX('RAW DATA'!$P:$P,'Row Index'!O39)="",IF(INDEX('RAW DATA'!$AC:$AC,'Row Index'!O39)="",INDEX('RAW DATA'!$L:$L,'Row Index'!O39),INDEX('RAW DATA'!$AC:$AC,'Row Index'!O39)),INDEX('RAW DATA'!$P:$P,'Row Index'!O39)))</f>
        <v>47.0408009843397</v>
      </c>
      <c r="P155" s="17" t="n">
        <f aca="false">IF('Row Index'!P39="","✗",IF(INDEX('RAW DATA'!$P:$P,'Row Index'!P39)="",IF(INDEX('RAW DATA'!$AC:$AC,'Row Index'!P39)="",INDEX('RAW DATA'!$L:$L,'Row Index'!P39),INDEX('RAW DATA'!$AC:$AC,'Row Index'!P39)),INDEX('RAW DATA'!$P:$P,'Row Index'!P39)))</f>
        <v>44.8928241138411</v>
      </c>
      <c r="Q155" s="17" t="n">
        <f aca="false">IF('Row Index'!Q39="","✗",IF(INDEX('RAW DATA'!$P:$P,'Row Index'!Q39)="",IF(INDEX('RAW DATA'!$AC:$AC,'Row Index'!Q39)="",INDEX('RAW DATA'!$L:$L,'Row Index'!Q39),INDEX('RAW DATA'!$AC:$AC,'Row Index'!Q39)),INDEX('RAW DATA'!$P:$P,'Row Index'!Q39)))</f>
        <v>47.1775464230158</v>
      </c>
      <c r="R155" s="17" t="n">
        <f aca="false">IF('Row Index'!R39="","✗",IF(INDEX('RAW DATA'!$P:$P,'Row Index'!R39)="",IF(INDEX('RAW DATA'!$AC:$AC,'Row Index'!R39)="",INDEX('RAW DATA'!$L:$L,'Row Index'!R39),INDEX('RAW DATA'!$AC:$AC,'Row Index'!R39)),INDEX('RAW DATA'!$P:$P,'Row Index'!R39)))</f>
        <v>49.305141979076</v>
      </c>
      <c r="S155" s="17" t="n">
        <f aca="false">IF('Row Index'!S39="","✗",IF(INDEX('RAW DATA'!$P:$P,'Row Index'!S39)="",IF(INDEX('RAW DATA'!$AC:$AC,'Row Index'!S39)="",INDEX('RAW DATA'!$L:$L,'Row Index'!S39),INDEX('RAW DATA'!$AC:$AC,'Row Index'!S39)),INDEX('RAW DATA'!$P:$P,'Row Index'!S39)))</f>
        <v>48.5332749082301</v>
      </c>
      <c r="T155" s="17" t="n">
        <f aca="false">IF('Row Index'!T39="","✗",IF(INDEX('RAW DATA'!$P:$P,'Row Index'!T39)="",IF(INDEX('RAW DATA'!$AC:$AC,'Row Index'!T39)="",INDEX('RAW DATA'!$L:$L,'Row Index'!T39),INDEX('RAW DATA'!$AC:$AC,'Row Index'!T39)),INDEX('RAW DATA'!$P:$P,'Row Index'!T39)))</f>
        <v>47.5401678315157</v>
      </c>
      <c r="U155" s="17" t="n">
        <f aca="false">IF('Row Index'!U39="","✗",IF(INDEX('RAW DATA'!$P:$P,'Row Index'!U39)="",IF(INDEX('RAW DATA'!$AC:$AC,'Row Index'!U39)="",INDEX('RAW DATA'!$L:$L,'Row Index'!U39),INDEX('RAW DATA'!$AC:$AC,'Row Index'!U39)),INDEX('RAW DATA'!$P:$P,'Row Index'!U39)))</f>
        <v>52.7426421326716</v>
      </c>
      <c r="V155" s="17" t="n">
        <f aca="false">IF('Row Index'!V39="","✗",IF(INDEX('RAW DATA'!$P:$P,'Row Index'!V39)="",IF(INDEX('RAW DATA'!$AC:$AC,'Row Index'!V39)="",INDEX('RAW DATA'!$L:$L,'Row Index'!V39),INDEX('RAW DATA'!$AC:$AC,'Row Index'!V39)),INDEX('RAW DATA'!$P:$P,'Row Index'!V39)))</f>
        <v>53.4717400480659</v>
      </c>
      <c r="W155" s="17" t="n">
        <f aca="false">IF('Row Index'!W39="","✗",IF(INDEX('RAW DATA'!$P:$P,'Row Index'!W39)="",IF(INDEX('RAW DATA'!$AC:$AC,'Row Index'!W39)="",INDEX('RAW DATA'!$L:$L,'Row Index'!W39),INDEX('RAW DATA'!$AC:$AC,'Row Index'!W39)),INDEX('RAW DATA'!$P:$P,'Row Index'!W39)))</f>
        <v>50.8409301184664</v>
      </c>
      <c r="X155" s="18" t="n">
        <f aca="false">IF('Row Index'!X39="","✗",IF(INDEX('RAW DATA'!$P:$P,'Row Index'!X39)="",IF(INDEX('RAW DATA'!$AC:$AC,'Row Index'!X39)="",INDEX('RAW DATA'!$L:$L,'Row Index'!X39),INDEX('RAW DATA'!$AC:$AC,'Row Index'!X39)),INDEX('RAW DATA'!$P:$P,'Row Index'!X39)))</f>
        <v>52.6435692992908</v>
      </c>
      <c r="Y155" s="17" t="n">
        <f aca="false">IF('Row Index'!Y39="","✗",IF(INDEX('RAW DATA'!$P:$P,'Row Index'!Y39)="",IF(INDEX('RAW DATA'!$AC:$AC,'Row Index'!Y39)="",INDEX('RAW DATA'!$L:$L,'Row Index'!Y39),INDEX('RAW DATA'!$AC:$AC,'Row Index'!Y39)),INDEX('RAW DATA'!$P:$P,'Row Index'!Y39)))</f>
        <v>54.2648889916237</v>
      </c>
      <c r="Z155" s="18" t="n">
        <f aca="false">IF('Row Index'!Z39="","✗",IF(INDEX('RAW DATA'!$P:$P,'Row Index'!Z39)="",IF(INDEX('RAW DATA'!$AC:$AC,'Row Index'!Z39)="",INDEX('RAW DATA'!$L:$L,'Row Index'!Z39),INDEX('RAW DATA'!$AC:$AC,'Row Index'!Z39)),INDEX('RAW DATA'!$P:$P,'Row Index'!Z39)))</f>
        <v>54.3483946491974</v>
      </c>
      <c r="AA155" s="19" t="str">
        <f aca="false">IF('Row Index'!AA39="","⏳",IF(INDEX('RAW DATA'!$P:$P,'Row Index'!AA39)="",IF(INDEX('RAW DATA'!$AC:$AC,'Row Index'!AA39)="",INDEX('RAW DATA'!$L:$L,'Row Index'!AA39),INDEX('RAW DATA'!$AC:$AC,'Row Index'!AA39)),INDEX('RAW DATA'!$P:$P,'Row Index'!AA39)))</f>
        <v>⏳</v>
      </c>
      <c r="AB155" s="17" t="n">
        <f aca="false">IF('Row Index'!AB39="","✗",IF(INDEX('RAW DATA'!$P:$P,'Row Index'!AB39)="",IF(INDEX('RAW DATA'!$AC:$AC,'Row Index'!AB39)="",INDEX('RAW DATA'!$L:$L,'Row Index'!AB39),INDEX('RAW DATA'!$AC:$AC,'Row Index'!AB39)),INDEX('RAW DATA'!$P:$P,'Row Index'!AB39)))</f>
        <v>53.231942694129</v>
      </c>
      <c r="AC155" s="17" t="n">
        <f aca="false">IF('Row Index'!AC39="","✗",IF(INDEX('RAW DATA'!$P:$P,'Row Index'!AC39)="",IF(INDEX('RAW DATA'!$AC:$AC,'Row Index'!AC39)="",INDEX('RAW DATA'!$L:$L,'Row Index'!AC39),INDEX('RAW DATA'!$AC:$AC,'Row Index'!AC39)),INDEX('RAW DATA'!$P:$P,'Row Index'!AC39)))</f>
        <v>55.0883925844624</v>
      </c>
      <c r="AD155" s="17" t="n">
        <f aca="false">IF('Row Index'!AD39="","✗",IF(INDEX('RAW DATA'!$P:$P,'Row Index'!AD39)="",IF(INDEX('RAW DATA'!$AC:$AC,'Row Index'!AD39)="",INDEX('RAW DATA'!$L:$L,'Row Index'!AD39),INDEX('RAW DATA'!$AC:$AC,'Row Index'!AD39)),INDEX('RAW DATA'!$P:$P,'Row Index'!AD39)))</f>
        <v>56.4736836425699</v>
      </c>
      <c r="AE155" s="17" t="n">
        <f aca="false">IF('Row Index'!AE39="","✗",IF(INDEX('RAW DATA'!$P:$P,'Row Index'!AE39)="",IF(INDEX('RAW DATA'!$AC:$AC,'Row Index'!AE39)="",INDEX('RAW DATA'!$L:$L,'Row Index'!AE39),INDEX('RAW DATA'!$AC:$AC,'Row Index'!AE39)),INDEX('RAW DATA'!$P:$P,'Row Index'!AE39)))</f>
        <v>58.2742732057424</v>
      </c>
      <c r="AF155" s="17" t="n">
        <f aca="false">IF('Row Index'!AF39="","✗",IF(INDEX('RAW DATA'!$P:$P,'Row Index'!AF39)="",IF(INDEX('RAW DATA'!$AC:$AC,'Row Index'!AF39)="",INDEX('RAW DATA'!$L:$L,'Row Index'!AF39),INDEX('RAW DATA'!$AC:$AC,'Row Index'!AF39)),INDEX('RAW DATA'!$P:$P,'Row Index'!AF39)))</f>
        <v>59.4832552848571</v>
      </c>
      <c r="AG155" s="17" t="n">
        <f aca="false">IF('Row Index'!AG39="","✗",IF(INDEX('RAW DATA'!$P:$P,'Row Index'!AG39)="",IF(INDEX('RAW DATA'!$AC:$AC,'Row Index'!AG39)="",INDEX('RAW DATA'!$L:$L,'Row Index'!AG39),INDEX('RAW DATA'!$AC:$AC,'Row Index'!AG39)),INDEX('RAW DATA'!$P:$P,'Row Index'!AG39)))</f>
        <v>59.7051965386312</v>
      </c>
      <c r="AH155" s="17" t="n">
        <f aca="false">IF('Row Index'!AH39="","✗",IF(INDEX('RAW DATA'!$P:$P,'Row Index'!AH39)="",IF(INDEX('RAW DATA'!$AC:$AC,'Row Index'!AH39)="",INDEX('RAW DATA'!$L:$L,'Row Index'!AH39),INDEX('RAW DATA'!$AC:$AC,'Row Index'!AH39)),INDEX('RAW DATA'!$P:$P,'Row Index'!AH39)))</f>
        <v>60.8335479443244</v>
      </c>
      <c r="AI155" s="17" t="n">
        <f aca="false">IF('Row Index'!AI39="","✗",IF(INDEX('RAW DATA'!$P:$P,'Row Index'!AI39)="",IF(INDEX('RAW DATA'!$AC:$AC,'Row Index'!AI39)="",INDEX('RAW DATA'!$L:$L,'Row Index'!AI39),INDEX('RAW DATA'!$AC:$AC,'Row Index'!AI39)),INDEX('RAW DATA'!$P:$P,'Row Index'!AI39)))</f>
        <v>62.2544662070638</v>
      </c>
      <c r="AJ155" s="17" t="n">
        <f aca="false">IF('Row Index'!AJ39="","✗",IF(INDEX('RAW DATA'!$P:$P,'Row Index'!AJ39)="",IF(INDEX('RAW DATA'!$AC:$AC,'Row Index'!AJ39)="",INDEX('RAW DATA'!$L:$L,'Row Index'!AJ39),INDEX('RAW DATA'!$AC:$AC,'Row Index'!AJ39)),INDEX('RAW DATA'!$P:$P,'Row Index'!AJ39)))</f>
        <v>62.0771193921752</v>
      </c>
      <c r="AK155" s="17" t="n">
        <f aca="false">IF('Row Index'!AK39="","✗",IF(INDEX('RAW DATA'!$P:$P,'Row Index'!AK39)="",IF(INDEX('RAW DATA'!$AC:$AC,'Row Index'!AK39)="",INDEX('RAW DATA'!$L:$L,'Row Index'!AK39),INDEX('RAW DATA'!$AC:$AC,'Row Index'!AK39)),INDEX('RAW DATA'!$P:$P,'Row Index'!AK39)))</f>
        <v>64.4364875379598</v>
      </c>
      <c r="AL155" s="17" t="n">
        <f aca="false">IF('Row Index'!AL39="","✗",IF(INDEX('RAW DATA'!$P:$P,'Row Index'!AL39)="",IF(INDEX('RAW DATA'!$AC:$AC,'Row Index'!AL39)="",INDEX('RAW DATA'!$L:$L,'Row Index'!AL39),INDEX('RAW DATA'!$AC:$AC,'Row Index'!AL39)),INDEX('RAW DATA'!$P:$P,'Row Index'!AL39)))</f>
        <v>64.9790277283221</v>
      </c>
      <c r="AM155" s="17" t="n">
        <f aca="false">IF('Row Index'!AM39="","✗",IF(INDEX('RAW DATA'!$P:$P,'Row Index'!AM39)="",IF(INDEX('RAW DATA'!$AC:$AC,'Row Index'!AM39)="",INDEX('RAW DATA'!$L:$L,'Row Index'!AM39),INDEX('RAW DATA'!$AC:$AC,'Row Index'!AM39)),INDEX('RAW DATA'!$P:$P,'Row Index'!AM39)))</f>
        <v>66.3754048017275</v>
      </c>
      <c r="AN155" s="17" t="n">
        <f aca="false">IF('Row Index'!AN39="","✗",IF(INDEX('RAW DATA'!$P:$P,'Row Index'!AN39)="",IF(INDEX('RAW DATA'!$AC:$AC,'Row Index'!AN39)="",INDEX('RAW DATA'!$L:$L,'Row Index'!AN39),INDEX('RAW DATA'!$AC:$AC,'Row Index'!AN39)),INDEX('RAW DATA'!$P:$P,'Row Index'!AN39)))</f>
        <v>67.3882004540002</v>
      </c>
      <c r="AO155" s="17" t="n">
        <f aca="false">IF('Row Index'!AO39="","✗",IF(INDEX('RAW DATA'!$P:$P,'Row Index'!AO39)="",IF(INDEX('RAW DATA'!$AC:$AC,'Row Index'!AO39)="",INDEX('RAW DATA'!$L:$L,'Row Index'!AO39),INDEX('RAW DATA'!$AC:$AC,'Row Index'!AO39)),INDEX('RAW DATA'!$P:$P,'Row Index'!AO39)))</f>
        <v>67.844592895997</v>
      </c>
      <c r="AP155" s="17" t="n">
        <f aca="false">IF('Row Index'!AP39="","✗",IF(INDEX('RAW DATA'!$P:$P,'Row Index'!AP39)="",IF(INDEX('RAW DATA'!$AC:$AC,'Row Index'!AP39)="",INDEX('RAW DATA'!$L:$L,'Row Index'!AP39),INDEX('RAW DATA'!$AC:$AC,'Row Index'!AP39)),INDEX('RAW DATA'!$P:$P,'Row Index'!AP39)))</f>
        <v>68.5247540026998</v>
      </c>
      <c r="AQ155" s="17" t="n">
        <f aca="false">IF('Row Index'!AQ39="","✗",IF(INDEX('RAW DATA'!$P:$P,'Row Index'!AQ39)="",IF(INDEX('RAW DATA'!$AC:$AC,'Row Index'!AQ39)="",INDEX('RAW DATA'!$L:$L,'Row Index'!AQ39),INDEX('RAW DATA'!$AC:$AC,'Row Index'!AQ39)),INDEX('RAW DATA'!$P:$P,'Row Index'!AQ39)))</f>
        <v>68.0951588179806</v>
      </c>
    </row>
    <row r="156" customFormat="false" ht="15" hidden="false" customHeight="false" outlineLevel="0" collapsed="false">
      <c r="A156" s="32" t="s">
        <v>277</v>
      </c>
      <c r="B156" s="33" t="s">
        <v>248</v>
      </c>
      <c r="C156" s="17" t="n">
        <f aca="false">IF('Row Index'!C40="","✗",IF(INDEX('RAW DATA'!$P:$P,'Row Index'!C40)="",IF(INDEX('RAW DATA'!$AC:$AC,'Row Index'!C40)="",INDEX('RAW DATA'!$L:$L,'Row Index'!C40),INDEX('RAW DATA'!$AC:$AC,'Row Index'!C40)),INDEX('RAW DATA'!$P:$P,'Row Index'!C40)))</f>
        <v>40.6268682574558</v>
      </c>
      <c r="D156" s="17" t="n">
        <f aca="false">IF('Row Index'!D40="","✗",IF(INDEX('RAW DATA'!$P:$P,'Row Index'!D40)="",IF(INDEX('RAW DATA'!$AC:$AC,'Row Index'!D40)="",INDEX('RAW DATA'!$L:$L,'Row Index'!D40),INDEX('RAW DATA'!$AC:$AC,'Row Index'!D40)),INDEX('RAW DATA'!$P:$P,'Row Index'!D40)))</f>
        <v>37.5158330473889</v>
      </c>
      <c r="E156" s="17" t="n">
        <f aca="false">IF('Row Index'!E40="","✗",IF(INDEX('RAW DATA'!$P:$P,'Row Index'!E40)="",IF(INDEX('RAW DATA'!$AC:$AC,'Row Index'!E40)="",INDEX('RAW DATA'!$L:$L,'Row Index'!E40),INDEX('RAW DATA'!$AC:$AC,'Row Index'!E40)),INDEX('RAW DATA'!$P:$P,'Row Index'!E40)))</f>
        <v>46.8896764681642</v>
      </c>
      <c r="F156" s="17" t="n">
        <f aca="false">IF('Row Index'!F40="","✗",IF(INDEX('RAW DATA'!$P:$P,'Row Index'!F40)="",IF(INDEX('RAW DATA'!$AC:$AC,'Row Index'!F40)="",INDEX('RAW DATA'!$L:$L,'Row Index'!F40),INDEX('RAW DATA'!$AC:$AC,'Row Index'!F40)),INDEX('RAW DATA'!$P:$P,'Row Index'!F40)))</f>
        <v>35.6658257297575</v>
      </c>
      <c r="G156" s="18" t="n">
        <f aca="false">IF('Row Index'!G40="","✗",IF(INDEX('RAW DATA'!$P:$P,'Row Index'!G40)="",IF(INDEX('RAW DATA'!$AC:$AC,'Row Index'!G40)="",INDEX('RAW DATA'!$L:$L,'Row Index'!G40),INDEX('RAW DATA'!$AC:$AC,'Row Index'!G40)),INDEX('RAW DATA'!$P:$P,'Row Index'!G40)))</f>
        <v>46.6054824782233</v>
      </c>
      <c r="H156" s="17" t="n">
        <f aca="false">IF('Row Index'!H40="","✗",IF(INDEX('RAW DATA'!$P:$P,'Row Index'!H40)="",IF(INDEX('RAW DATA'!$AC:$AC,'Row Index'!H40)="",INDEX('RAW DATA'!$L:$L,'Row Index'!H40),INDEX('RAW DATA'!$AC:$AC,'Row Index'!H40)),INDEX('RAW DATA'!$P:$P,'Row Index'!H40)))</f>
        <v>42.5992629484299</v>
      </c>
      <c r="I156" s="17" t="n">
        <f aca="false">IF('Row Index'!I40="","✗",IF(INDEX('RAW DATA'!$P:$P,'Row Index'!I40)="",IF(INDEX('RAW DATA'!$AC:$AC,'Row Index'!I40)="",INDEX('RAW DATA'!$L:$L,'Row Index'!I40),INDEX('RAW DATA'!$AC:$AC,'Row Index'!I40)),INDEX('RAW DATA'!$P:$P,'Row Index'!I40)))</f>
        <v>43.0181321652105</v>
      </c>
      <c r="J156" s="17" t="n">
        <f aca="false">IF('Row Index'!J40="","✗",IF(INDEX('RAW DATA'!$P:$P,'Row Index'!J40)="",IF(INDEX('RAW DATA'!$AC:$AC,'Row Index'!J40)="",INDEX('RAW DATA'!$L:$L,'Row Index'!J40),INDEX('RAW DATA'!$AC:$AC,'Row Index'!J40)),INDEX('RAW DATA'!$P:$P,'Row Index'!J40)))</f>
        <v>41.1516748781749</v>
      </c>
      <c r="K156" s="17" t="n">
        <f aca="false">IF('Row Index'!K40="","✗",IF(INDEX('RAW DATA'!$P:$P,'Row Index'!K40)="",IF(INDEX('RAW DATA'!$AC:$AC,'Row Index'!K40)="",INDEX('RAW DATA'!$L:$L,'Row Index'!K40),INDEX('RAW DATA'!$AC:$AC,'Row Index'!K40)),INDEX('RAW DATA'!$P:$P,'Row Index'!K40)))</f>
        <v>46.6877029086406</v>
      </c>
      <c r="L156" s="17" t="n">
        <f aca="false">IF('Row Index'!L40="","✗",IF(INDEX('RAW DATA'!$P:$P,'Row Index'!L40)="",IF(INDEX('RAW DATA'!$AC:$AC,'Row Index'!L40)="",INDEX('RAW DATA'!$L:$L,'Row Index'!L40),INDEX('RAW DATA'!$AC:$AC,'Row Index'!L40)),INDEX('RAW DATA'!$P:$P,'Row Index'!L40)))</f>
        <v>41.3527152157649</v>
      </c>
      <c r="M156" s="17" t="n">
        <f aca="false">IF('Row Index'!M40="","✗",IF(INDEX('RAW DATA'!$P:$P,'Row Index'!M40)="",IF(INDEX('RAW DATA'!$AC:$AC,'Row Index'!M40)="",INDEX('RAW DATA'!$L:$L,'Row Index'!M40),INDEX('RAW DATA'!$AC:$AC,'Row Index'!M40)),INDEX('RAW DATA'!$P:$P,'Row Index'!M40)))</f>
        <v>45.7720090842803</v>
      </c>
      <c r="N156" s="17" t="n">
        <f aca="false">IF('Row Index'!N40="","✗",IF(INDEX('RAW DATA'!$P:$P,'Row Index'!N40)="",IF(INDEX('RAW DATA'!$AC:$AC,'Row Index'!N40)="",INDEX('RAW DATA'!$L:$L,'Row Index'!N40),INDEX('RAW DATA'!$AC:$AC,'Row Index'!N40)),INDEX('RAW DATA'!$P:$P,'Row Index'!N40)))</f>
        <v>45.6319539484162</v>
      </c>
      <c r="O156" s="17" t="n">
        <f aca="false">IF('Row Index'!O40="","✗",IF(INDEX('RAW DATA'!$P:$P,'Row Index'!O40)="",IF(INDEX('RAW DATA'!$AC:$AC,'Row Index'!O40)="",INDEX('RAW DATA'!$L:$L,'Row Index'!O40),INDEX('RAW DATA'!$AC:$AC,'Row Index'!O40)),INDEX('RAW DATA'!$P:$P,'Row Index'!O40)))</f>
        <v>47.1408225213914</v>
      </c>
      <c r="P156" s="17" t="n">
        <f aca="false">IF('Row Index'!P40="","✗",IF(INDEX('RAW DATA'!$P:$P,'Row Index'!P40)="",IF(INDEX('RAW DATA'!$AC:$AC,'Row Index'!P40)="",INDEX('RAW DATA'!$L:$L,'Row Index'!P40),INDEX('RAW DATA'!$AC:$AC,'Row Index'!P40)),INDEX('RAW DATA'!$P:$P,'Row Index'!P40)))</f>
        <v>45.1040621813158</v>
      </c>
      <c r="Q156" s="17" t="n">
        <f aca="false">IF('Row Index'!Q40="","✗",IF(INDEX('RAW DATA'!$P:$P,'Row Index'!Q40)="",IF(INDEX('RAW DATA'!$AC:$AC,'Row Index'!Q40)="",INDEX('RAW DATA'!$L:$L,'Row Index'!Q40),INDEX('RAW DATA'!$AC:$AC,'Row Index'!Q40)),INDEX('RAW DATA'!$P:$P,'Row Index'!Q40)))</f>
        <v>47.7196254180028</v>
      </c>
      <c r="R156" s="17" t="n">
        <f aca="false">IF('Row Index'!R40="","✗",IF(INDEX('RAW DATA'!$P:$P,'Row Index'!R40)="",IF(INDEX('RAW DATA'!$AC:$AC,'Row Index'!R40)="",INDEX('RAW DATA'!$L:$L,'Row Index'!R40),INDEX('RAW DATA'!$AC:$AC,'Row Index'!R40)),INDEX('RAW DATA'!$P:$P,'Row Index'!R40)))</f>
        <v>50.8488807054436</v>
      </c>
      <c r="S156" s="17" t="n">
        <f aca="false">IF('Row Index'!S40="","✗",IF(INDEX('RAW DATA'!$P:$P,'Row Index'!S40)="",IF(INDEX('RAW DATA'!$AC:$AC,'Row Index'!S40)="",INDEX('RAW DATA'!$L:$L,'Row Index'!S40),INDEX('RAW DATA'!$AC:$AC,'Row Index'!S40)),INDEX('RAW DATA'!$P:$P,'Row Index'!S40)))</f>
        <v>48.1065647433786</v>
      </c>
      <c r="T156" s="17" t="n">
        <f aca="false">IF('Row Index'!T40="","✗",IF(INDEX('RAW DATA'!$P:$P,'Row Index'!T40)="",IF(INDEX('RAW DATA'!$AC:$AC,'Row Index'!T40)="",INDEX('RAW DATA'!$L:$L,'Row Index'!T40),INDEX('RAW DATA'!$AC:$AC,'Row Index'!T40)),INDEX('RAW DATA'!$P:$P,'Row Index'!T40)))</f>
        <v>49.2891038320017</v>
      </c>
      <c r="U156" s="17" t="n">
        <f aca="false">IF('Row Index'!U40="","✗",IF(INDEX('RAW DATA'!$P:$P,'Row Index'!U40)="",IF(INDEX('RAW DATA'!$AC:$AC,'Row Index'!U40)="",INDEX('RAW DATA'!$L:$L,'Row Index'!U40),INDEX('RAW DATA'!$AC:$AC,'Row Index'!U40)),INDEX('RAW DATA'!$P:$P,'Row Index'!U40)))</f>
        <v>52.9615359752056</v>
      </c>
      <c r="V156" s="17" t="n">
        <f aca="false">IF('Row Index'!V40="","✗",IF(INDEX('RAW DATA'!$P:$P,'Row Index'!V40)="",IF(INDEX('RAW DATA'!$AC:$AC,'Row Index'!V40)="",INDEX('RAW DATA'!$L:$L,'Row Index'!V40),INDEX('RAW DATA'!$AC:$AC,'Row Index'!V40)),INDEX('RAW DATA'!$P:$P,'Row Index'!V40)))</f>
        <v>53.524307950668</v>
      </c>
      <c r="W156" s="17" t="n">
        <f aca="false">IF('Row Index'!W40="","✗",IF(INDEX('RAW DATA'!$P:$P,'Row Index'!W40)="",IF(INDEX('RAW DATA'!$AC:$AC,'Row Index'!W40)="",INDEX('RAW DATA'!$L:$L,'Row Index'!W40),INDEX('RAW DATA'!$AC:$AC,'Row Index'!W40)),INDEX('RAW DATA'!$P:$P,'Row Index'!W40)))</f>
        <v>51.9921171095091</v>
      </c>
      <c r="X156" s="18" t="n">
        <f aca="false">IF('Row Index'!X40="","✗",IF(INDEX('RAW DATA'!$P:$P,'Row Index'!X40)="",IF(INDEX('RAW DATA'!$AC:$AC,'Row Index'!X40)="",INDEX('RAW DATA'!$L:$L,'Row Index'!X40),INDEX('RAW DATA'!$AC:$AC,'Row Index'!X40)),INDEX('RAW DATA'!$P:$P,'Row Index'!X40)))</f>
        <v>54.4632752191399</v>
      </c>
      <c r="Y156" s="17" t="n">
        <f aca="false">IF('Row Index'!Y40="","✗",IF(INDEX('RAW DATA'!$P:$P,'Row Index'!Y40)="",IF(INDEX('RAW DATA'!$AC:$AC,'Row Index'!Y40)="",INDEX('RAW DATA'!$L:$L,'Row Index'!Y40),INDEX('RAW DATA'!$AC:$AC,'Row Index'!Y40)),INDEX('RAW DATA'!$P:$P,'Row Index'!Y40)))</f>
        <v>55.6897481029423</v>
      </c>
      <c r="Z156" s="18" t="n">
        <f aca="false">IF('Row Index'!Z40="","✗",IF(INDEX('RAW DATA'!$P:$P,'Row Index'!Z40)="",IF(INDEX('RAW DATA'!$AC:$AC,'Row Index'!Z40)="",INDEX('RAW DATA'!$L:$L,'Row Index'!Z40),INDEX('RAW DATA'!$AC:$AC,'Row Index'!Z40)),INDEX('RAW DATA'!$P:$P,'Row Index'!Z40)))</f>
        <v>54.3034776446694</v>
      </c>
      <c r="AA156" s="19" t="str">
        <f aca="false">IF('Row Index'!AA40="","⏳",IF(INDEX('RAW DATA'!$P:$P,'Row Index'!AA40)="",IF(INDEX('RAW DATA'!$AC:$AC,'Row Index'!AA40)="",INDEX('RAW DATA'!$L:$L,'Row Index'!AA40),INDEX('RAW DATA'!$AC:$AC,'Row Index'!AA40)),INDEX('RAW DATA'!$P:$P,'Row Index'!AA40)))</f>
        <v>⏳</v>
      </c>
      <c r="AB156" s="17" t="n">
        <f aca="false">IF('Row Index'!AB40="","✗",IF(INDEX('RAW DATA'!$P:$P,'Row Index'!AB40)="",IF(INDEX('RAW DATA'!$AC:$AC,'Row Index'!AB40)="",INDEX('RAW DATA'!$L:$L,'Row Index'!AB40),INDEX('RAW DATA'!$AC:$AC,'Row Index'!AB40)),INDEX('RAW DATA'!$P:$P,'Row Index'!AB40)))</f>
        <v>55.5174617800738</v>
      </c>
      <c r="AC156" s="17" t="n">
        <f aca="false">IF('Row Index'!AC40="","✗",IF(INDEX('RAW DATA'!$P:$P,'Row Index'!AC40)="",IF(INDEX('RAW DATA'!$AC:$AC,'Row Index'!AC40)="",INDEX('RAW DATA'!$L:$L,'Row Index'!AC40),INDEX('RAW DATA'!$AC:$AC,'Row Index'!AC40)),INDEX('RAW DATA'!$P:$P,'Row Index'!AC40)))</f>
        <v>57.2600362989638</v>
      </c>
      <c r="AD156" s="17" t="n">
        <f aca="false">IF('Row Index'!AD40="","✗",IF(INDEX('RAW DATA'!$P:$P,'Row Index'!AD40)="",IF(INDEX('RAW DATA'!$AC:$AC,'Row Index'!AD40)="",INDEX('RAW DATA'!$L:$L,'Row Index'!AD40),INDEX('RAW DATA'!$AC:$AC,'Row Index'!AD40)),INDEX('RAW DATA'!$P:$P,'Row Index'!AD40)))</f>
        <v>57.7340306291211</v>
      </c>
      <c r="AE156" s="17" t="n">
        <f aca="false">IF('Row Index'!AE40="","✗",IF(INDEX('RAW DATA'!$P:$P,'Row Index'!AE40)="",IF(INDEX('RAW DATA'!$AC:$AC,'Row Index'!AE40)="",INDEX('RAW DATA'!$L:$L,'Row Index'!AE40),INDEX('RAW DATA'!$AC:$AC,'Row Index'!AE40)),INDEX('RAW DATA'!$P:$P,'Row Index'!AE40)))</f>
        <v>58.1956176355288</v>
      </c>
      <c r="AF156" s="17" t="n">
        <f aca="false">IF('Row Index'!AF40="","✗",IF(INDEX('RAW DATA'!$P:$P,'Row Index'!AF40)="",IF(INDEX('RAW DATA'!$AC:$AC,'Row Index'!AF40)="",INDEX('RAW DATA'!$L:$L,'Row Index'!AF40),INDEX('RAW DATA'!$AC:$AC,'Row Index'!AF40)),INDEX('RAW DATA'!$P:$P,'Row Index'!AF40)))</f>
        <v>60.9892664832208</v>
      </c>
      <c r="AG156" s="17" t="n">
        <f aca="false">IF('Row Index'!AG40="","✗",IF(INDEX('RAW DATA'!$P:$P,'Row Index'!AG40)="",IF(INDEX('RAW DATA'!$AC:$AC,'Row Index'!AG40)="",INDEX('RAW DATA'!$L:$L,'Row Index'!AG40),INDEX('RAW DATA'!$AC:$AC,'Row Index'!AG40)),INDEX('RAW DATA'!$P:$P,'Row Index'!AG40)))</f>
        <v>58.9894294774393</v>
      </c>
      <c r="AH156" s="17" t="n">
        <f aca="false">IF('Row Index'!AH40="","✗",IF(INDEX('RAW DATA'!$P:$P,'Row Index'!AH40)="",IF(INDEX('RAW DATA'!$AC:$AC,'Row Index'!AH40)="",INDEX('RAW DATA'!$L:$L,'Row Index'!AH40),INDEX('RAW DATA'!$AC:$AC,'Row Index'!AH40)),INDEX('RAW DATA'!$P:$P,'Row Index'!AH40)))</f>
        <v>60.8689315365378</v>
      </c>
      <c r="AI156" s="17" t="n">
        <f aca="false">IF('Row Index'!AI40="","✗",IF(INDEX('RAW DATA'!$P:$P,'Row Index'!AI40)="",IF(INDEX('RAW DATA'!$AC:$AC,'Row Index'!AI40)="",INDEX('RAW DATA'!$L:$L,'Row Index'!AI40),INDEX('RAW DATA'!$AC:$AC,'Row Index'!AI40)),INDEX('RAW DATA'!$P:$P,'Row Index'!AI40)))</f>
        <v>62.1401527650747</v>
      </c>
      <c r="AJ156" s="17" t="n">
        <f aca="false">IF('Row Index'!AJ40="","✗",IF(INDEX('RAW DATA'!$P:$P,'Row Index'!AJ40)="",IF(INDEX('RAW DATA'!$AC:$AC,'Row Index'!AJ40)="",INDEX('RAW DATA'!$L:$L,'Row Index'!AJ40),INDEX('RAW DATA'!$AC:$AC,'Row Index'!AJ40)),INDEX('RAW DATA'!$P:$P,'Row Index'!AJ40)))</f>
        <v>62.3530800725207</v>
      </c>
      <c r="AK156" s="17" t="n">
        <f aca="false">IF('Row Index'!AK40="","✗",IF(INDEX('RAW DATA'!$P:$P,'Row Index'!AK40)="",IF(INDEX('RAW DATA'!$AC:$AC,'Row Index'!AK40)="",INDEX('RAW DATA'!$L:$L,'Row Index'!AK40),INDEX('RAW DATA'!$AC:$AC,'Row Index'!AK40)),INDEX('RAW DATA'!$P:$P,'Row Index'!AK40)))</f>
        <v>62.9176402142658</v>
      </c>
      <c r="AL156" s="17" t="n">
        <f aca="false">IF('Row Index'!AL40="","✗",IF(INDEX('RAW DATA'!$P:$P,'Row Index'!AL40)="",IF(INDEX('RAW DATA'!$AC:$AC,'Row Index'!AL40)="",INDEX('RAW DATA'!$L:$L,'Row Index'!AL40),INDEX('RAW DATA'!$AC:$AC,'Row Index'!AL40)),INDEX('RAW DATA'!$P:$P,'Row Index'!AL40)))</f>
        <v>65.1399561334552</v>
      </c>
      <c r="AM156" s="17" t="n">
        <f aca="false">IF('Row Index'!AM40="","✗",IF(INDEX('RAW DATA'!$P:$P,'Row Index'!AM40)="",IF(INDEX('RAW DATA'!$AC:$AC,'Row Index'!AM40)="",INDEX('RAW DATA'!$L:$L,'Row Index'!AM40),INDEX('RAW DATA'!$AC:$AC,'Row Index'!AM40)),INDEX('RAW DATA'!$P:$P,'Row Index'!AM40)))</f>
        <v>65.7564220195119</v>
      </c>
      <c r="AN156" s="17" t="n">
        <f aca="false">IF('Row Index'!AN40="","✗",IF(INDEX('RAW DATA'!$P:$P,'Row Index'!AN40)="",IF(INDEX('RAW DATA'!$AC:$AC,'Row Index'!AN40)="",INDEX('RAW DATA'!$L:$L,'Row Index'!AN40),INDEX('RAW DATA'!$AC:$AC,'Row Index'!AN40)),INDEX('RAW DATA'!$P:$P,'Row Index'!AN40)))</f>
        <v>68.3425288968912</v>
      </c>
      <c r="AO156" s="17" t="n">
        <f aca="false">IF('Row Index'!AO40="","✗",IF(INDEX('RAW DATA'!$P:$P,'Row Index'!AO40)="",IF(INDEX('RAW DATA'!$AC:$AC,'Row Index'!AO40)="",INDEX('RAW DATA'!$L:$L,'Row Index'!AO40),INDEX('RAW DATA'!$AC:$AC,'Row Index'!AO40)),INDEX('RAW DATA'!$P:$P,'Row Index'!AO40)))</f>
        <v>67.5592439204454</v>
      </c>
      <c r="AP156" s="17" t="n">
        <f aca="false">IF('Row Index'!AP40="","✗",IF(INDEX('RAW DATA'!$P:$P,'Row Index'!AP40)="",IF(INDEX('RAW DATA'!$AC:$AC,'Row Index'!AP40)="",INDEX('RAW DATA'!$L:$L,'Row Index'!AP40),INDEX('RAW DATA'!$AC:$AC,'Row Index'!AP40)),INDEX('RAW DATA'!$P:$P,'Row Index'!AP40)))</f>
        <v>68.2283513860605</v>
      </c>
      <c r="AQ156" s="17" t="n">
        <f aca="false">IF('Row Index'!AQ40="","✗",IF(INDEX('RAW DATA'!$P:$P,'Row Index'!AQ40)="",IF(INDEX('RAW DATA'!$AC:$AC,'Row Index'!AQ40)="",INDEX('RAW DATA'!$L:$L,'Row Index'!AQ40),INDEX('RAW DATA'!$AC:$AC,'Row Index'!AQ40)),INDEX('RAW DATA'!$P:$P,'Row Index'!AQ40)))</f>
        <v>66.9002825838179</v>
      </c>
    </row>
    <row r="157" customFormat="false" ht="15" hidden="false" customHeight="false" outlineLevel="0" collapsed="false">
      <c r="A157" s="32" t="s">
        <v>280</v>
      </c>
      <c r="B157" s="33" t="s">
        <v>248</v>
      </c>
      <c r="C157" s="17" t="n">
        <f aca="false">IF('Row Index'!C41="","✗",IF(INDEX('RAW DATA'!$P:$P,'Row Index'!C41)="",IF(INDEX('RAW DATA'!$AC:$AC,'Row Index'!C41)="",INDEX('RAW DATA'!$L:$L,'Row Index'!C41),INDEX('RAW DATA'!$AC:$AC,'Row Index'!C41)),INDEX('RAW DATA'!$P:$P,'Row Index'!C41)))</f>
        <v>44.4539039449952</v>
      </c>
      <c r="D157" s="17" t="n">
        <f aca="false">IF('Row Index'!D41="","✗",IF(INDEX('RAW DATA'!$P:$P,'Row Index'!D41)="",IF(INDEX('RAW DATA'!$AC:$AC,'Row Index'!D41)="",INDEX('RAW DATA'!$L:$L,'Row Index'!D41),INDEX('RAW DATA'!$AC:$AC,'Row Index'!D41)),INDEX('RAW DATA'!$P:$P,'Row Index'!D41)))</f>
        <v>42.129822269085</v>
      </c>
      <c r="E157" s="17" t="n">
        <f aca="false">IF('Row Index'!E41="","✗",IF(INDEX('RAW DATA'!$P:$P,'Row Index'!E41)="",IF(INDEX('RAW DATA'!$AC:$AC,'Row Index'!E41)="",INDEX('RAW DATA'!$L:$L,'Row Index'!E41),INDEX('RAW DATA'!$AC:$AC,'Row Index'!E41)),INDEX('RAW DATA'!$P:$P,'Row Index'!E41)))</f>
        <v>49.138980021967</v>
      </c>
      <c r="F157" s="17" t="n">
        <f aca="false">IF('Row Index'!F41="","✗",IF(INDEX('RAW DATA'!$P:$P,'Row Index'!F41)="",IF(INDEX('RAW DATA'!$AC:$AC,'Row Index'!F41)="",INDEX('RAW DATA'!$L:$L,'Row Index'!F41),INDEX('RAW DATA'!$AC:$AC,'Row Index'!F41)),INDEX('RAW DATA'!$P:$P,'Row Index'!F41)))</f>
        <v>40.4303044071098</v>
      </c>
      <c r="G157" s="18" t="n">
        <f aca="false">IF('Row Index'!G41="","✗",IF(INDEX('RAW DATA'!$P:$P,'Row Index'!G41)="",IF(INDEX('RAW DATA'!$AC:$AC,'Row Index'!G41)="",INDEX('RAW DATA'!$L:$L,'Row Index'!G41),INDEX('RAW DATA'!$AC:$AC,'Row Index'!G41)),INDEX('RAW DATA'!$P:$P,'Row Index'!G41)))</f>
        <v>45.9469192982003</v>
      </c>
      <c r="H157" s="17" t="n">
        <f aca="false">IF('Row Index'!H41="","✗",IF(INDEX('RAW DATA'!$P:$P,'Row Index'!H41)="",IF(INDEX('RAW DATA'!$AC:$AC,'Row Index'!H41)="",INDEX('RAW DATA'!$L:$L,'Row Index'!H41),INDEX('RAW DATA'!$AC:$AC,'Row Index'!H41)),INDEX('RAW DATA'!$P:$P,'Row Index'!H41)))</f>
        <v>44.6909668636441</v>
      </c>
      <c r="I157" s="17" t="n">
        <f aca="false">IF('Row Index'!I41="","✗",IF(INDEX('RAW DATA'!$P:$P,'Row Index'!I41)="",IF(INDEX('RAW DATA'!$AC:$AC,'Row Index'!I41)="",INDEX('RAW DATA'!$L:$L,'Row Index'!I41),INDEX('RAW DATA'!$AC:$AC,'Row Index'!I41)),INDEX('RAW DATA'!$P:$P,'Row Index'!I41)))</f>
        <v>45.8208063713818</v>
      </c>
      <c r="J157" s="17" t="n">
        <f aca="false">IF('Row Index'!J41="","✗",IF(INDEX('RAW DATA'!$P:$P,'Row Index'!J41)="",IF(INDEX('RAW DATA'!$AC:$AC,'Row Index'!J41)="",INDEX('RAW DATA'!$L:$L,'Row Index'!J41),INDEX('RAW DATA'!$AC:$AC,'Row Index'!J41)),INDEX('RAW DATA'!$P:$P,'Row Index'!J41)))</f>
        <v>43.0608233267995</v>
      </c>
      <c r="K157" s="17" t="n">
        <f aca="false">IF('Row Index'!K41="","✗",IF(INDEX('RAW DATA'!$P:$P,'Row Index'!K41)="",IF(INDEX('RAW DATA'!$AC:$AC,'Row Index'!K41)="",INDEX('RAW DATA'!$L:$L,'Row Index'!K41),INDEX('RAW DATA'!$AC:$AC,'Row Index'!K41)),INDEX('RAW DATA'!$P:$P,'Row Index'!K41)))</f>
        <v>50.4794607968398</v>
      </c>
      <c r="L157" s="17" t="n">
        <f aca="false">IF('Row Index'!L41="","✗",IF(INDEX('RAW DATA'!$P:$P,'Row Index'!L41)="",IF(INDEX('RAW DATA'!$AC:$AC,'Row Index'!L41)="",INDEX('RAW DATA'!$L:$L,'Row Index'!L41),INDEX('RAW DATA'!$AC:$AC,'Row Index'!L41)),INDEX('RAW DATA'!$P:$P,'Row Index'!L41)))</f>
        <v>44.4039344103082</v>
      </c>
      <c r="M157" s="17" t="n">
        <f aca="false">IF('Row Index'!M41="","✗",IF(INDEX('RAW DATA'!$P:$P,'Row Index'!M41)="",IF(INDEX('RAW DATA'!$AC:$AC,'Row Index'!M41)="",INDEX('RAW DATA'!$L:$L,'Row Index'!M41),INDEX('RAW DATA'!$AC:$AC,'Row Index'!M41)),INDEX('RAW DATA'!$P:$P,'Row Index'!M41)))</f>
        <v>49.762621663603</v>
      </c>
      <c r="N157" s="17" t="n">
        <f aca="false">IF('Row Index'!N41="","✗",IF(INDEX('RAW DATA'!$P:$P,'Row Index'!N41)="",IF(INDEX('RAW DATA'!$AC:$AC,'Row Index'!N41)="",INDEX('RAW DATA'!$L:$L,'Row Index'!N41),INDEX('RAW DATA'!$AC:$AC,'Row Index'!N41)),INDEX('RAW DATA'!$P:$P,'Row Index'!N41)))</f>
        <v>48.0299119376055</v>
      </c>
      <c r="O157" s="17" t="n">
        <f aca="false">IF('Row Index'!O41="","✗",IF(INDEX('RAW DATA'!$P:$P,'Row Index'!O41)="",IF(INDEX('RAW DATA'!$AC:$AC,'Row Index'!O41)="",INDEX('RAW DATA'!$L:$L,'Row Index'!O41),INDEX('RAW DATA'!$AC:$AC,'Row Index'!O41)),INDEX('RAW DATA'!$P:$P,'Row Index'!O41)))</f>
        <v>49.935655079129</v>
      </c>
      <c r="P157" s="17" t="n">
        <f aca="false">IF('Row Index'!P41="","✗",IF(INDEX('RAW DATA'!$P:$P,'Row Index'!P41)="",IF(INDEX('RAW DATA'!$AC:$AC,'Row Index'!P41)="",INDEX('RAW DATA'!$L:$L,'Row Index'!P41),INDEX('RAW DATA'!$AC:$AC,'Row Index'!P41)),INDEX('RAW DATA'!$P:$P,'Row Index'!P41)))</f>
        <v>47.4633442191754</v>
      </c>
      <c r="Q157" s="17" t="n">
        <f aca="false">IF('Row Index'!Q41="","✗",IF(INDEX('RAW DATA'!$P:$P,'Row Index'!Q41)="",IF(INDEX('RAW DATA'!$AC:$AC,'Row Index'!Q41)="",INDEX('RAW DATA'!$L:$L,'Row Index'!Q41),INDEX('RAW DATA'!$AC:$AC,'Row Index'!Q41)),INDEX('RAW DATA'!$P:$P,'Row Index'!Q41)))</f>
        <v>49.2938381964613</v>
      </c>
      <c r="R157" s="17" t="n">
        <f aca="false">IF('Row Index'!R41="","✗",IF(INDEX('RAW DATA'!$P:$P,'Row Index'!R41)="",IF(INDEX('RAW DATA'!$AC:$AC,'Row Index'!R41)="",INDEX('RAW DATA'!$L:$L,'Row Index'!R41),INDEX('RAW DATA'!$AC:$AC,'Row Index'!R41)),INDEX('RAW DATA'!$P:$P,'Row Index'!R41)))</f>
        <v>51.5630781307499</v>
      </c>
      <c r="S157" s="17" t="n">
        <f aca="false">IF('Row Index'!S41="","✗",IF(INDEX('RAW DATA'!$P:$P,'Row Index'!S41)="",IF(INDEX('RAW DATA'!$AC:$AC,'Row Index'!S41)="",INDEX('RAW DATA'!$L:$L,'Row Index'!S41),INDEX('RAW DATA'!$AC:$AC,'Row Index'!S41)),INDEX('RAW DATA'!$P:$P,'Row Index'!S41)))</f>
        <v>49.4142244738282</v>
      </c>
      <c r="T157" s="17" t="n">
        <f aca="false">IF('Row Index'!T41="","✗",IF(INDEX('RAW DATA'!$P:$P,'Row Index'!T41)="",IF(INDEX('RAW DATA'!$AC:$AC,'Row Index'!T41)="",INDEX('RAW DATA'!$L:$L,'Row Index'!T41),INDEX('RAW DATA'!$AC:$AC,'Row Index'!T41)),INDEX('RAW DATA'!$P:$P,'Row Index'!T41)))</f>
        <v>48.8922768416923</v>
      </c>
      <c r="U157" s="17" t="n">
        <f aca="false">IF('Row Index'!U41="","✗",IF(INDEX('RAW DATA'!$P:$P,'Row Index'!U41)="",IF(INDEX('RAW DATA'!$AC:$AC,'Row Index'!U41)="",INDEX('RAW DATA'!$L:$L,'Row Index'!U41),INDEX('RAW DATA'!$AC:$AC,'Row Index'!U41)),INDEX('RAW DATA'!$P:$P,'Row Index'!U41)))</f>
        <v>55.5777720788572</v>
      </c>
      <c r="V157" s="17" t="n">
        <f aca="false">IF('Row Index'!V41="","✗",IF(INDEX('RAW DATA'!$P:$P,'Row Index'!V41)="",IF(INDEX('RAW DATA'!$AC:$AC,'Row Index'!V41)="",INDEX('RAW DATA'!$L:$L,'Row Index'!V41),INDEX('RAW DATA'!$AC:$AC,'Row Index'!V41)),INDEX('RAW DATA'!$P:$P,'Row Index'!V41)))</f>
        <v>54.6313053228266</v>
      </c>
      <c r="W157" s="17" t="n">
        <f aca="false">IF('Row Index'!W41="","✗",IF(INDEX('RAW DATA'!$P:$P,'Row Index'!W41)="",IF(INDEX('RAW DATA'!$AC:$AC,'Row Index'!W41)="",INDEX('RAW DATA'!$L:$L,'Row Index'!W41),INDEX('RAW DATA'!$AC:$AC,'Row Index'!W41)),INDEX('RAW DATA'!$P:$P,'Row Index'!W41)))</f>
        <v>53.2897261887904</v>
      </c>
      <c r="X157" s="18" t="n">
        <f aca="false">IF('Row Index'!X41="","✗",IF(INDEX('RAW DATA'!$P:$P,'Row Index'!X41)="",IF(INDEX('RAW DATA'!$AC:$AC,'Row Index'!X41)="",INDEX('RAW DATA'!$L:$L,'Row Index'!X41),INDEX('RAW DATA'!$AC:$AC,'Row Index'!X41)),INDEX('RAW DATA'!$P:$P,'Row Index'!X41)))</f>
        <v>54.3551044346925</v>
      </c>
      <c r="Y157" s="17" t="n">
        <f aca="false">IF('Row Index'!Y41="","✗",IF(INDEX('RAW DATA'!$P:$P,'Row Index'!Y41)="",IF(INDEX('RAW DATA'!$AC:$AC,'Row Index'!Y41)="",INDEX('RAW DATA'!$L:$L,'Row Index'!Y41),INDEX('RAW DATA'!$AC:$AC,'Row Index'!Y41)),INDEX('RAW DATA'!$P:$P,'Row Index'!Y41)))</f>
        <v>56.7147587663378</v>
      </c>
      <c r="Z157" s="18" t="n">
        <f aca="false">IF('Row Index'!Z41="","✗",IF(INDEX('RAW DATA'!$P:$P,'Row Index'!Z41)="",IF(INDEX('RAW DATA'!$AC:$AC,'Row Index'!Z41)="",INDEX('RAW DATA'!$L:$L,'Row Index'!Z41),INDEX('RAW DATA'!$AC:$AC,'Row Index'!Z41)),INDEX('RAW DATA'!$P:$P,'Row Index'!Z41)))</f>
        <v>55.8204529778171</v>
      </c>
      <c r="AA157" s="19" t="str">
        <f aca="false">IF('Row Index'!AA41="","⏳",IF(INDEX('RAW DATA'!$P:$P,'Row Index'!AA41)="",IF(INDEX('RAW DATA'!$AC:$AC,'Row Index'!AA41)="",INDEX('RAW DATA'!$L:$L,'Row Index'!AA41),INDEX('RAW DATA'!$AC:$AC,'Row Index'!AA41)),INDEX('RAW DATA'!$P:$P,'Row Index'!AA41)))</f>
        <v>⏳</v>
      </c>
      <c r="AB157" s="17" t="n">
        <f aca="false">IF('Row Index'!AB41="","✗",IF(INDEX('RAW DATA'!$P:$P,'Row Index'!AB41)="",IF(INDEX('RAW DATA'!$AC:$AC,'Row Index'!AB41)="",INDEX('RAW DATA'!$L:$L,'Row Index'!AB41),INDEX('RAW DATA'!$AC:$AC,'Row Index'!AB41)),INDEX('RAW DATA'!$P:$P,'Row Index'!AB41)))</f>
        <v>56.3640022863523</v>
      </c>
      <c r="AC157" s="17" t="n">
        <f aca="false">IF('Row Index'!AC41="","✗",IF(INDEX('RAW DATA'!$P:$P,'Row Index'!AC41)="",IF(INDEX('RAW DATA'!$AC:$AC,'Row Index'!AC41)="",INDEX('RAW DATA'!$L:$L,'Row Index'!AC41),INDEX('RAW DATA'!$AC:$AC,'Row Index'!AC41)),INDEX('RAW DATA'!$P:$P,'Row Index'!AC41)))</f>
        <v>57.6179810677672</v>
      </c>
      <c r="AD157" s="17" t="n">
        <f aca="false">IF('Row Index'!AD41="","✗",IF(INDEX('RAW DATA'!$P:$P,'Row Index'!AD41)="",IF(INDEX('RAW DATA'!$AC:$AC,'Row Index'!AD41)="",INDEX('RAW DATA'!$L:$L,'Row Index'!AD41),INDEX('RAW DATA'!$AC:$AC,'Row Index'!AD41)),INDEX('RAW DATA'!$P:$P,'Row Index'!AD41)))</f>
        <v>59.0973864779559</v>
      </c>
      <c r="AE157" s="29" t="n">
        <f aca="false">IF('Row Index'!AE41="","✗",IF(INDEX('RAW DATA'!$P:$P,'Row Index'!AE41)="",IF(INDEX('RAW DATA'!$AC:$AC,'Row Index'!AE41)="",INDEX('RAW DATA'!$L:$L,'Row Index'!AE41),INDEX('RAW DATA'!$AC:$AC,'Row Index'!AE41)),INDEX('RAW DATA'!$P:$P,'Row Index'!AE41)))</f>
        <v>55.5779383952524</v>
      </c>
      <c r="AF157" s="17" t="n">
        <f aca="false">IF('Row Index'!AF41="","✗",IF(INDEX('RAW DATA'!$P:$P,'Row Index'!AF41)="",IF(INDEX('RAW DATA'!$AC:$AC,'Row Index'!AF41)="",INDEX('RAW DATA'!$L:$L,'Row Index'!AF41),INDEX('RAW DATA'!$AC:$AC,'Row Index'!AF41)),INDEX('RAW DATA'!$P:$P,'Row Index'!AF41)))</f>
        <v>61.5980443368673</v>
      </c>
      <c r="AG157" s="17" t="n">
        <f aca="false">IF('Row Index'!AG41="","✗",IF(INDEX('RAW DATA'!$P:$P,'Row Index'!AG41)="",IF(INDEX('RAW DATA'!$AC:$AC,'Row Index'!AG41)="",INDEX('RAW DATA'!$L:$L,'Row Index'!AG41),INDEX('RAW DATA'!$AC:$AC,'Row Index'!AG41)),INDEX('RAW DATA'!$P:$P,'Row Index'!AG41)))</f>
        <v>60.0544078532366</v>
      </c>
      <c r="AH157" s="17" t="n">
        <f aca="false">IF('Row Index'!AH41="","✗",IF(INDEX('RAW DATA'!$P:$P,'Row Index'!AH41)="",IF(INDEX('RAW DATA'!$AC:$AC,'Row Index'!AH41)="",INDEX('RAW DATA'!$L:$L,'Row Index'!AH41),INDEX('RAW DATA'!$AC:$AC,'Row Index'!AH41)),INDEX('RAW DATA'!$P:$P,'Row Index'!AH41)))</f>
        <v>62.4542721119004</v>
      </c>
      <c r="AI157" s="17" t="n">
        <f aca="false">IF('Row Index'!AI41="","✗",IF(INDEX('RAW DATA'!$P:$P,'Row Index'!AI41)="",IF(INDEX('RAW DATA'!$AC:$AC,'Row Index'!AI41)="",INDEX('RAW DATA'!$L:$L,'Row Index'!AI41),INDEX('RAW DATA'!$AC:$AC,'Row Index'!AI41)),INDEX('RAW DATA'!$P:$P,'Row Index'!AI41)))</f>
        <v>63.6466085353498</v>
      </c>
      <c r="AJ157" s="17" t="n">
        <f aca="false">IF('Row Index'!AJ41="","✗",IF(INDEX('RAW DATA'!$P:$P,'Row Index'!AJ41)="",IF(INDEX('RAW DATA'!$AC:$AC,'Row Index'!AJ41)="",INDEX('RAW DATA'!$L:$L,'Row Index'!AJ41),INDEX('RAW DATA'!$AC:$AC,'Row Index'!AJ41)),INDEX('RAW DATA'!$P:$P,'Row Index'!AJ41)))</f>
        <v>64.4894753870314</v>
      </c>
      <c r="AK157" s="17" t="n">
        <f aca="false">IF('Row Index'!AK41="","✗",IF(INDEX('RAW DATA'!$P:$P,'Row Index'!AK41)="",IF(INDEX('RAW DATA'!$AC:$AC,'Row Index'!AK41)="",INDEX('RAW DATA'!$L:$L,'Row Index'!AK41),INDEX('RAW DATA'!$AC:$AC,'Row Index'!AK41)),INDEX('RAW DATA'!$P:$P,'Row Index'!AK41)))</f>
        <v>64.1554066390112</v>
      </c>
      <c r="AL157" s="17" t="n">
        <f aca="false">IF('Row Index'!AL41="","✗",IF(INDEX('RAW DATA'!$P:$P,'Row Index'!AL41)="",IF(INDEX('RAW DATA'!$AC:$AC,'Row Index'!AL41)="",INDEX('RAW DATA'!$L:$L,'Row Index'!AL41),INDEX('RAW DATA'!$AC:$AC,'Row Index'!AL41)),INDEX('RAW DATA'!$P:$P,'Row Index'!AL41)))</f>
        <v>66.4938383481919</v>
      </c>
      <c r="AM157" s="17" t="n">
        <f aca="false">IF('Row Index'!AM41="","✗",IF(INDEX('RAW DATA'!$P:$P,'Row Index'!AM41)="",IF(INDEX('RAW DATA'!$AC:$AC,'Row Index'!AM41)="",INDEX('RAW DATA'!$L:$L,'Row Index'!AM41),INDEX('RAW DATA'!$AC:$AC,'Row Index'!AM41)),INDEX('RAW DATA'!$P:$P,'Row Index'!AM41)))</f>
        <v>67.0636188115416</v>
      </c>
      <c r="AN157" s="17" t="n">
        <f aca="false">IF('Row Index'!AN41="","✗",IF(INDEX('RAW DATA'!$P:$P,'Row Index'!AN41)="",IF(INDEX('RAW DATA'!$AC:$AC,'Row Index'!AN41)="",INDEX('RAW DATA'!$L:$L,'Row Index'!AN41),INDEX('RAW DATA'!$AC:$AC,'Row Index'!AN41)),INDEX('RAW DATA'!$P:$P,'Row Index'!AN41)))</f>
        <v>67.4210176269963</v>
      </c>
      <c r="AO157" s="17" t="n">
        <f aca="false">IF('Row Index'!AO41="","✗",IF(INDEX('RAW DATA'!$P:$P,'Row Index'!AO41)="",IF(INDEX('RAW DATA'!$AC:$AC,'Row Index'!AO41)="",INDEX('RAW DATA'!$L:$L,'Row Index'!AO41),INDEX('RAW DATA'!$AC:$AC,'Row Index'!AO41)),INDEX('RAW DATA'!$P:$P,'Row Index'!AO41)))</f>
        <v>68.5617588075817</v>
      </c>
      <c r="AP157" s="17" t="n">
        <f aca="false">IF('Row Index'!AP41="","✗",IF(INDEX('RAW DATA'!$P:$P,'Row Index'!AP41)="",IF(INDEX('RAW DATA'!$AC:$AC,'Row Index'!AP41)="",INDEX('RAW DATA'!$L:$L,'Row Index'!AP41),INDEX('RAW DATA'!$AC:$AC,'Row Index'!AP41)),INDEX('RAW DATA'!$P:$P,'Row Index'!AP41)))</f>
        <v>68.7600407223983</v>
      </c>
      <c r="AQ157" s="18" t="n">
        <f aca="false">IF('Row Index'!AQ41="","✗",IF(INDEX('RAW DATA'!$P:$P,'Row Index'!AQ41)="",IF(INDEX('RAW DATA'!$AC:$AC,'Row Index'!AQ41)="",INDEX('RAW DATA'!$L:$L,'Row Index'!AQ41),INDEX('RAW DATA'!$AC:$AC,'Row Index'!AQ41)),INDEX('RAW DATA'!$P:$P,'Row Index'!AQ41)))</f>
        <v>67.2076588153471</v>
      </c>
    </row>
    <row r="158" customFormat="false" ht="15" hidden="false" customHeight="false" outlineLevel="0" collapsed="false">
      <c r="A158" s="32" t="s">
        <v>283</v>
      </c>
      <c r="B158" s="33" t="s">
        <v>248</v>
      </c>
      <c r="C158" s="17" t="n">
        <f aca="false">IF('Row Index'!C42="","✗",IF(INDEX('RAW DATA'!$P:$P,'Row Index'!C42)="",IF(INDEX('RAW DATA'!$AC:$AC,'Row Index'!C42)="",INDEX('RAW DATA'!$L:$L,'Row Index'!C42),INDEX('RAW DATA'!$AC:$AC,'Row Index'!C42)),INDEX('RAW DATA'!$P:$P,'Row Index'!C42)))</f>
        <v>44.0994225818742</v>
      </c>
      <c r="D158" s="17" t="n">
        <f aca="false">IF('Row Index'!D42="","✗",IF(INDEX('RAW DATA'!$P:$P,'Row Index'!D42)="",IF(INDEX('RAW DATA'!$AC:$AC,'Row Index'!D42)="",INDEX('RAW DATA'!$L:$L,'Row Index'!D42),INDEX('RAW DATA'!$AC:$AC,'Row Index'!D42)),INDEX('RAW DATA'!$P:$P,'Row Index'!D42)))</f>
        <v>41.1467693540327</v>
      </c>
      <c r="E158" s="17" t="n">
        <f aca="false">IF('Row Index'!E42="","✗",IF(INDEX('RAW DATA'!$P:$P,'Row Index'!E42)="",IF(INDEX('RAW DATA'!$AC:$AC,'Row Index'!E42)="",INDEX('RAW DATA'!$L:$L,'Row Index'!E42),INDEX('RAW DATA'!$AC:$AC,'Row Index'!E42)),INDEX('RAW DATA'!$P:$P,'Row Index'!E42)))</f>
        <v>46.3075362316297</v>
      </c>
      <c r="F158" s="17" t="n">
        <f aca="false">IF('Row Index'!F42="","✗",IF(INDEX('RAW DATA'!$P:$P,'Row Index'!F42)="",IF(INDEX('RAW DATA'!$AC:$AC,'Row Index'!F42)="",INDEX('RAW DATA'!$L:$L,'Row Index'!F42),INDEX('RAW DATA'!$AC:$AC,'Row Index'!F42)),INDEX('RAW DATA'!$P:$P,'Row Index'!F42)))</f>
        <v>40.0510087943659</v>
      </c>
      <c r="G158" s="38" t="n">
        <f aca="false">IF('Row Index'!G42="","✗",IF(INDEX('RAW DATA'!$P:$P,'Row Index'!G42)="",IF(INDEX('RAW DATA'!$AC:$AC,'Row Index'!G42)="",INDEX('RAW DATA'!$L:$L,'Row Index'!G42),INDEX('RAW DATA'!$AC:$AC,'Row Index'!G42)),INDEX('RAW DATA'!$P:$P,'Row Index'!G42)))</f>
        <v>46.0918635515663</v>
      </c>
      <c r="H158" s="17" t="n">
        <f aca="false">IF('Row Index'!H42="","✗",IF(INDEX('RAW DATA'!$P:$P,'Row Index'!H42)="",IF(INDEX('RAW DATA'!$AC:$AC,'Row Index'!H42)="",INDEX('RAW DATA'!$L:$L,'Row Index'!H42),INDEX('RAW DATA'!$AC:$AC,'Row Index'!H42)),INDEX('RAW DATA'!$P:$P,'Row Index'!H42)))</f>
        <v>45.8488169523105</v>
      </c>
      <c r="I158" s="17" t="n">
        <f aca="false">IF('Row Index'!I42="","✗",IF(INDEX('RAW DATA'!$P:$P,'Row Index'!I42)="",IF(INDEX('RAW DATA'!$AC:$AC,'Row Index'!I42)="",INDEX('RAW DATA'!$L:$L,'Row Index'!I42),INDEX('RAW DATA'!$AC:$AC,'Row Index'!I42)),INDEX('RAW DATA'!$P:$P,'Row Index'!I42)))</f>
        <v>45.4363816657207</v>
      </c>
      <c r="J158" s="17" t="n">
        <f aca="false">IF('Row Index'!J42="","✗",IF(INDEX('RAW DATA'!$P:$P,'Row Index'!J42)="",IF(INDEX('RAW DATA'!$AC:$AC,'Row Index'!J42)="",INDEX('RAW DATA'!$L:$L,'Row Index'!J42),INDEX('RAW DATA'!$AC:$AC,'Row Index'!J42)),INDEX('RAW DATA'!$P:$P,'Row Index'!J42)))</f>
        <v>43.9602026439848</v>
      </c>
      <c r="K158" s="17" t="n">
        <f aca="false">IF('Row Index'!K42="","✗",IF(INDEX('RAW DATA'!$P:$P,'Row Index'!K42)="",IF(INDEX('RAW DATA'!$AC:$AC,'Row Index'!K42)="",INDEX('RAW DATA'!$L:$L,'Row Index'!K42),INDEX('RAW DATA'!$AC:$AC,'Row Index'!K42)),INDEX('RAW DATA'!$P:$P,'Row Index'!K42)))</f>
        <v>50.2177178472881</v>
      </c>
      <c r="L158" s="26" t="str">
        <f aca="false">IF('Row Index'!L42="","✗",IF(INDEX('RAW DATA'!$P:$P,'Row Index'!L42)="",IF(INDEX('RAW DATA'!$AC:$AC,'Row Index'!L42)="",INDEX('RAW DATA'!$L:$L,'Row Index'!L42),INDEX('RAW DATA'!$AC:$AC,'Row Index'!L42)),INDEX('RAW DATA'!$P:$P,'Row Index'!L42)))</f>
        <v>✗⇲</v>
      </c>
      <c r="M158" s="17" t="n">
        <f aca="false">IF('Row Index'!M42="","✗",IF(INDEX('RAW DATA'!$P:$P,'Row Index'!M42)="",IF(INDEX('RAW DATA'!$AC:$AC,'Row Index'!M42)="",INDEX('RAW DATA'!$L:$L,'Row Index'!M42),INDEX('RAW DATA'!$AC:$AC,'Row Index'!M42)),INDEX('RAW DATA'!$P:$P,'Row Index'!M42)))</f>
        <v>48.4413127869185</v>
      </c>
      <c r="N158" s="17" t="n">
        <f aca="false">IF('Row Index'!N42="","✗",IF(INDEX('RAW DATA'!$P:$P,'Row Index'!N42)="",IF(INDEX('RAW DATA'!$AC:$AC,'Row Index'!N42)="",INDEX('RAW DATA'!$L:$L,'Row Index'!N42),INDEX('RAW DATA'!$AC:$AC,'Row Index'!N42)),INDEX('RAW DATA'!$P:$P,'Row Index'!N42)))</f>
        <v>49.6805500260031</v>
      </c>
      <c r="O158" s="21" t="n">
        <f aca="false">IF('Row Index'!O42="","✗",IF(INDEX('RAW DATA'!$P:$P,'Row Index'!O42)="",IF(INDEX('RAW DATA'!$AC:$AC,'Row Index'!O42)="",INDEX('RAW DATA'!$L:$L,'Row Index'!O42),INDEX('RAW DATA'!$AC:$AC,'Row Index'!O42)),INDEX('RAW DATA'!$P:$P,'Row Index'!O42)))</f>
        <v>51.7722317906078</v>
      </c>
      <c r="P158" s="17" t="n">
        <f aca="false">IF('Row Index'!P42="","✗",IF(INDEX('RAW DATA'!$P:$P,'Row Index'!P42)="",IF(INDEX('RAW DATA'!$AC:$AC,'Row Index'!P42)="",INDEX('RAW DATA'!$L:$L,'Row Index'!P42),INDEX('RAW DATA'!$AC:$AC,'Row Index'!P42)),INDEX('RAW DATA'!$P:$P,'Row Index'!P42)))</f>
        <v>48.0894022796268</v>
      </c>
      <c r="Q158" s="17" t="n">
        <f aca="false">IF('Row Index'!Q42="","✗",IF(INDEX('RAW DATA'!$P:$P,'Row Index'!Q42)="",IF(INDEX('RAW DATA'!$AC:$AC,'Row Index'!Q42)="",INDEX('RAW DATA'!$L:$L,'Row Index'!Q42),INDEX('RAW DATA'!$AC:$AC,'Row Index'!Q42)),INDEX('RAW DATA'!$P:$P,'Row Index'!Q42)))</f>
        <v>49.6986698656666</v>
      </c>
      <c r="R158" s="17" t="n">
        <f aca="false">IF('Row Index'!R42="","✗",IF(INDEX('RAW DATA'!$P:$P,'Row Index'!R42)="",IF(INDEX('RAW DATA'!$AC:$AC,'Row Index'!R42)="",INDEX('RAW DATA'!$L:$L,'Row Index'!R42),INDEX('RAW DATA'!$AC:$AC,'Row Index'!R42)),INDEX('RAW DATA'!$P:$P,'Row Index'!R42)))</f>
        <v>51.7534053643739</v>
      </c>
      <c r="S158" s="17" t="n">
        <f aca="false">IF('Row Index'!S42="","✗",IF(INDEX('RAW DATA'!$P:$P,'Row Index'!S42)="",IF(INDEX('RAW DATA'!$AC:$AC,'Row Index'!S42)="",INDEX('RAW DATA'!$L:$L,'Row Index'!S42),INDEX('RAW DATA'!$AC:$AC,'Row Index'!S42)),INDEX('RAW DATA'!$P:$P,'Row Index'!S42)))</f>
        <v>49.700677729165</v>
      </c>
      <c r="T158" s="17" t="n">
        <f aca="false">IF('Row Index'!T42="","✗",IF(INDEX('RAW DATA'!$P:$P,'Row Index'!T42)="",IF(INDEX('RAW DATA'!$AC:$AC,'Row Index'!T42)="",INDEX('RAW DATA'!$L:$L,'Row Index'!T42),INDEX('RAW DATA'!$AC:$AC,'Row Index'!T42)),INDEX('RAW DATA'!$P:$P,'Row Index'!T42)))</f>
        <v>50.7958869578853</v>
      </c>
      <c r="U158" s="17" t="n">
        <f aca="false">IF('Row Index'!U42="","✗",IF(INDEX('RAW DATA'!$P:$P,'Row Index'!U42)="",IF(INDEX('RAW DATA'!$AC:$AC,'Row Index'!U42)="",INDEX('RAW DATA'!$L:$L,'Row Index'!U42),INDEX('RAW DATA'!$AC:$AC,'Row Index'!U42)),INDEX('RAW DATA'!$P:$P,'Row Index'!U42)))</f>
        <v>55.3387232500349</v>
      </c>
      <c r="V158" s="17" t="n">
        <f aca="false">IF('Row Index'!V42="","✗",IF(INDEX('RAW DATA'!$P:$P,'Row Index'!V42)="",IF(INDEX('RAW DATA'!$AC:$AC,'Row Index'!V42)="",INDEX('RAW DATA'!$L:$L,'Row Index'!V42),INDEX('RAW DATA'!$AC:$AC,'Row Index'!V42)),INDEX('RAW DATA'!$P:$P,'Row Index'!V42)))</f>
        <v>54.90917618014</v>
      </c>
      <c r="W158" s="17" t="n">
        <f aca="false">IF('Row Index'!W42="","✗",IF(INDEX('RAW DATA'!$P:$P,'Row Index'!W42)="",IF(INDEX('RAW DATA'!$AC:$AC,'Row Index'!W42)="",INDEX('RAW DATA'!$L:$L,'Row Index'!W42),INDEX('RAW DATA'!$AC:$AC,'Row Index'!W42)),INDEX('RAW DATA'!$P:$P,'Row Index'!W42)))</f>
        <v>53.2944191117765</v>
      </c>
      <c r="X158" s="18" t="n">
        <f aca="false">IF('Row Index'!X42="","✗",IF(INDEX('RAW DATA'!$P:$P,'Row Index'!X42)="",IF(INDEX('RAW DATA'!$AC:$AC,'Row Index'!X42)="",INDEX('RAW DATA'!$L:$L,'Row Index'!X42),INDEX('RAW DATA'!$AC:$AC,'Row Index'!X42)),INDEX('RAW DATA'!$P:$P,'Row Index'!X42)))</f>
        <v>54.9729246809766</v>
      </c>
      <c r="Y158" s="17" t="n">
        <f aca="false">IF('Row Index'!Y42="","✗",IF(INDEX('RAW DATA'!$P:$P,'Row Index'!Y42)="",IF(INDEX('RAW DATA'!$AC:$AC,'Row Index'!Y42)="",INDEX('RAW DATA'!$L:$L,'Row Index'!Y42),INDEX('RAW DATA'!$AC:$AC,'Row Index'!Y42)),INDEX('RAW DATA'!$P:$P,'Row Index'!Y42)))</f>
        <v>55.7483055836291</v>
      </c>
      <c r="Z158" s="18" t="n">
        <f aca="false">IF('Row Index'!Z42="","✗",IF(INDEX('RAW DATA'!$P:$P,'Row Index'!Z42)="",IF(INDEX('RAW DATA'!$AC:$AC,'Row Index'!Z42)="",INDEX('RAW DATA'!$L:$L,'Row Index'!Z42),INDEX('RAW DATA'!$AC:$AC,'Row Index'!Z42)),INDEX('RAW DATA'!$P:$P,'Row Index'!Z42)))</f>
        <v>55.3239913704989</v>
      </c>
      <c r="AA158" s="19" t="str">
        <f aca="false">IF('Row Index'!AA42="","⏳",IF(INDEX('RAW DATA'!$P:$P,'Row Index'!AA42)="",IF(INDEX('RAW DATA'!$AC:$AC,'Row Index'!AA42)="",INDEX('RAW DATA'!$L:$L,'Row Index'!AA42),INDEX('RAW DATA'!$AC:$AC,'Row Index'!AA42)),INDEX('RAW DATA'!$P:$P,'Row Index'!AA42)))</f>
        <v>⏳</v>
      </c>
      <c r="AB158" s="17" t="n">
        <f aca="false">IF('Row Index'!AB42="","✗",IF(INDEX('RAW DATA'!$P:$P,'Row Index'!AB42)="",IF(INDEX('RAW DATA'!$AC:$AC,'Row Index'!AB42)="",INDEX('RAW DATA'!$L:$L,'Row Index'!AB42),INDEX('RAW DATA'!$AC:$AC,'Row Index'!AB42)),INDEX('RAW DATA'!$P:$P,'Row Index'!AB42)))</f>
        <v>55.7147020225592</v>
      </c>
      <c r="AC158" s="17" t="n">
        <f aca="false">IF('Row Index'!AC42="","✗",IF(INDEX('RAW DATA'!$P:$P,'Row Index'!AC42)="",IF(INDEX('RAW DATA'!$AC:$AC,'Row Index'!AC42)="",INDEX('RAW DATA'!$L:$L,'Row Index'!AC42),INDEX('RAW DATA'!$AC:$AC,'Row Index'!AC42)),INDEX('RAW DATA'!$P:$P,'Row Index'!AC42)))</f>
        <v>56.6611886295126</v>
      </c>
      <c r="AD158" s="17" t="n">
        <f aca="false">IF('Row Index'!AD42="","✗",IF(INDEX('RAW DATA'!$P:$P,'Row Index'!AD42)="",IF(INDEX('RAW DATA'!$AC:$AC,'Row Index'!AD42)="",INDEX('RAW DATA'!$L:$L,'Row Index'!AD42),INDEX('RAW DATA'!$AC:$AC,'Row Index'!AD42)),INDEX('RAW DATA'!$P:$P,'Row Index'!AD42)))</f>
        <v>58.2140317241541</v>
      </c>
      <c r="AE158" s="29" t="n">
        <f aca="false">IF('Row Index'!AE42="","✗",IF(INDEX('RAW DATA'!$P:$P,'Row Index'!AE42)="",IF(INDEX('RAW DATA'!$AC:$AC,'Row Index'!AE42)="",INDEX('RAW DATA'!$L:$L,'Row Index'!AE42),INDEX('RAW DATA'!$AC:$AC,'Row Index'!AE42)),INDEX('RAW DATA'!$P:$P,'Row Index'!AE42)))</f>
        <v>60.8721169344695</v>
      </c>
      <c r="AF158" s="29" t="n">
        <f aca="false">IF('Row Index'!AF42="","✗",IF(INDEX('RAW DATA'!$P:$P,'Row Index'!AF42)="",IF(INDEX('RAW DATA'!$AC:$AC,'Row Index'!AF42)="",INDEX('RAW DATA'!$L:$L,'Row Index'!AF42),INDEX('RAW DATA'!$AC:$AC,'Row Index'!AF42)),INDEX('RAW DATA'!$P:$P,'Row Index'!AF42)))</f>
        <v>60.9683128302125</v>
      </c>
      <c r="AG158" s="17" t="n">
        <f aca="false">IF('Row Index'!AG42="","✗",IF(INDEX('RAW DATA'!$P:$P,'Row Index'!AG42)="",IF(INDEX('RAW DATA'!$AC:$AC,'Row Index'!AG42)="",INDEX('RAW DATA'!$L:$L,'Row Index'!AG42),INDEX('RAW DATA'!$AC:$AC,'Row Index'!AG42)),INDEX('RAW DATA'!$P:$P,'Row Index'!AG42)))</f>
        <v>60.1618611260481</v>
      </c>
      <c r="AH158" s="17" t="n">
        <f aca="false">IF('Row Index'!AH42="","✗",IF(INDEX('RAW DATA'!$P:$P,'Row Index'!AH42)="",IF(INDEX('RAW DATA'!$AC:$AC,'Row Index'!AH42)="",INDEX('RAW DATA'!$L:$L,'Row Index'!AH42),INDEX('RAW DATA'!$AC:$AC,'Row Index'!AH42)),INDEX('RAW DATA'!$P:$P,'Row Index'!AH42)))</f>
        <v>61.5050366036939</v>
      </c>
      <c r="AI158" s="17" t="n">
        <f aca="false">IF('Row Index'!AI42="","✗",IF(INDEX('RAW DATA'!$P:$P,'Row Index'!AI42)="",IF(INDEX('RAW DATA'!$AC:$AC,'Row Index'!AI42)="",INDEX('RAW DATA'!$L:$L,'Row Index'!AI42),INDEX('RAW DATA'!$AC:$AC,'Row Index'!AI42)),INDEX('RAW DATA'!$P:$P,'Row Index'!AI42)))</f>
        <v>62.9864264609283</v>
      </c>
      <c r="AJ158" s="17" t="n">
        <f aca="false">IF('Row Index'!AJ42="","✗",IF(INDEX('RAW DATA'!$P:$P,'Row Index'!AJ42)="",IF(INDEX('RAW DATA'!$AC:$AC,'Row Index'!AJ42)="",INDEX('RAW DATA'!$L:$L,'Row Index'!AJ42),INDEX('RAW DATA'!$AC:$AC,'Row Index'!AJ42)),INDEX('RAW DATA'!$P:$P,'Row Index'!AJ42)))</f>
        <v>64.4133302130752</v>
      </c>
      <c r="AK158" s="17" t="n">
        <f aca="false">IF('Row Index'!AK42="","✗",IF(INDEX('RAW DATA'!$P:$P,'Row Index'!AK42)="",IF(INDEX('RAW DATA'!$AC:$AC,'Row Index'!AK42)="",INDEX('RAW DATA'!$L:$L,'Row Index'!AK42),INDEX('RAW DATA'!$AC:$AC,'Row Index'!AK42)),INDEX('RAW DATA'!$P:$P,'Row Index'!AK42)))</f>
        <v>64.7708491281531</v>
      </c>
      <c r="AL158" s="17" t="n">
        <f aca="false">IF('Row Index'!AL42="","✗",IF(INDEX('RAW DATA'!$P:$P,'Row Index'!AL42)="",IF(INDEX('RAW DATA'!$AC:$AC,'Row Index'!AL42)="",INDEX('RAW DATA'!$L:$L,'Row Index'!AL42),INDEX('RAW DATA'!$AC:$AC,'Row Index'!AL42)),INDEX('RAW DATA'!$P:$P,'Row Index'!AL42)))</f>
        <v>65.9238905362841</v>
      </c>
      <c r="AM158" s="17" t="n">
        <f aca="false">IF('Row Index'!AM42="","✗",IF(INDEX('RAW DATA'!$P:$P,'Row Index'!AM42)="",IF(INDEX('RAW DATA'!$AC:$AC,'Row Index'!AM42)="",INDEX('RAW DATA'!$L:$L,'Row Index'!AM42),INDEX('RAW DATA'!$AC:$AC,'Row Index'!AM42)),INDEX('RAW DATA'!$P:$P,'Row Index'!AM42)))</f>
        <v>66.6377043739705</v>
      </c>
      <c r="AN158" s="17" t="n">
        <f aca="false">IF('Row Index'!AN42="","✗",IF(INDEX('RAW DATA'!$P:$P,'Row Index'!AN42)="",IF(INDEX('RAW DATA'!$AC:$AC,'Row Index'!AN42)="",INDEX('RAW DATA'!$L:$L,'Row Index'!AN42),INDEX('RAW DATA'!$AC:$AC,'Row Index'!AN42)),INDEX('RAW DATA'!$P:$P,'Row Index'!AN42)))</f>
        <v>68.3017746179702</v>
      </c>
      <c r="AO158" s="17" t="n">
        <f aca="false">IF('Row Index'!AO42="","✗",IF(INDEX('RAW DATA'!$P:$P,'Row Index'!AO42)="",IF(INDEX('RAW DATA'!$AC:$AC,'Row Index'!AO42)="",INDEX('RAW DATA'!$L:$L,'Row Index'!AO42),INDEX('RAW DATA'!$AC:$AC,'Row Index'!AO42)),INDEX('RAW DATA'!$P:$P,'Row Index'!AO42)))</f>
        <v>68.6800156788846</v>
      </c>
      <c r="AP158" s="17" t="n">
        <f aca="false">IF('Row Index'!AP42="","✗",IF(INDEX('RAW DATA'!$P:$P,'Row Index'!AP42)="",IF(INDEX('RAW DATA'!$AC:$AC,'Row Index'!AP42)="",INDEX('RAW DATA'!$L:$L,'Row Index'!AP42),INDEX('RAW DATA'!$AC:$AC,'Row Index'!AP42)),INDEX('RAW DATA'!$P:$P,'Row Index'!AP42)))</f>
        <v>68.6694394080706</v>
      </c>
      <c r="AQ158" s="17" t="n">
        <f aca="false">IF('Row Index'!AQ42="","✗",IF(INDEX('RAW DATA'!$P:$P,'Row Index'!AQ42)="",IF(INDEX('RAW DATA'!$AC:$AC,'Row Index'!AQ42)="",INDEX('RAW DATA'!$L:$L,'Row Index'!AQ42),INDEX('RAW DATA'!$AC:$AC,'Row Index'!AQ42)),INDEX('RAW DATA'!$P:$P,'Row Index'!AQ42)))</f>
        <v>68.8480614523286</v>
      </c>
    </row>
    <row r="159" customFormat="false" ht="15" hidden="false" customHeight="false" outlineLevel="0" collapsed="false">
      <c r="A159" s="32" t="s">
        <v>286</v>
      </c>
      <c r="B159" s="33" t="s">
        <v>248</v>
      </c>
      <c r="C159" s="17" t="n">
        <f aca="false">IF('Row Index'!C43="","✗",IF(INDEX('RAW DATA'!$P:$P,'Row Index'!C43)="",IF(INDEX('RAW DATA'!$AC:$AC,'Row Index'!C43)="",INDEX('RAW DATA'!$L:$L,'Row Index'!C43),INDEX('RAW DATA'!$AC:$AC,'Row Index'!C43)),INDEX('RAW DATA'!$P:$P,'Row Index'!C43)))</f>
        <v>43.0804842188085</v>
      </c>
      <c r="D159" s="17" t="n">
        <f aca="false">IF('Row Index'!D43="","✗",IF(INDEX('RAW DATA'!$P:$P,'Row Index'!D43)="",IF(INDEX('RAW DATA'!$AC:$AC,'Row Index'!D43)="",INDEX('RAW DATA'!$L:$L,'Row Index'!D43),INDEX('RAW DATA'!$AC:$AC,'Row Index'!D43)),INDEX('RAW DATA'!$P:$P,'Row Index'!D43)))</f>
        <v>41.9037041634477</v>
      </c>
      <c r="E159" s="17" t="n">
        <f aca="false">IF('Row Index'!E43="","✗",IF(INDEX('RAW DATA'!$P:$P,'Row Index'!E43)="",IF(INDEX('RAW DATA'!$AC:$AC,'Row Index'!E43)="",INDEX('RAW DATA'!$L:$L,'Row Index'!E43),INDEX('RAW DATA'!$AC:$AC,'Row Index'!E43)),INDEX('RAW DATA'!$P:$P,'Row Index'!E43)))</f>
        <v>46.2573228307389</v>
      </c>
      <c r="F159" s="29" t="n">
        <f aca="false">IF('Row Index'!F43="","✗",IF(INDEX('RAW DATA'!$P:$P,'Row Index'!F43)="",IF(INDEX('RAW DATA'!$AC:$AC,'Row Index'!F43)="",INDEX('RAW DATA'!$L:$L,'Row Index'!F43),INDEX('RAW DATA'!$AC:$AC,'Row Index'!F43)),INDEX('RAW DATA'!$P:$P,'Row Index'!F43)))</f>
        <v>39.7678713594658</v>
      </c>
      <c r="G159" s="18" t="n">
        <f aca="false">IF('Row Index'!G43="","✗",IF(INDEX('RAW DATA'!$P:$P,'Row Index'!G43)="",IF(INDEX('RAW DATA'!$AC:$AC,'Row Index'!G43)="",INDEX('RAW DATA'!$L:$L,'Row Index'!G43),INDEX('RAW DATA'!$AC:$AC,'Row Index'!G43)),INDEX('RAW DATA'!$P:$P,'Row Index'!G43)))</f>
        <v>43.5409182162241</v>
      </c>
      <c r="H159" s="29" t="n">
        <f aca="false">IF('Row Index'!H43="","✗",IF(INDEX('RAW DATA'!$P:$P,'Row Index'!H43)="",IF(INDEX('RAW DATA'!$AC:$AC,'Row Index'!H43)="",INDEX('RAW DATA'!$L:$L,'Row Index'!H43),INDEX('RAW DATA'!$AC:$AC,'Row Index'!H43)),INDEX('RAW DATA'!$P:$P,'Row Index'!H43)))</f>
        <v>46.2584454183023</v>
      </c>
      <c r="I159" s="17" t="n">
        <f aca="false">IF('Row Index'!I43="","✗",IF(INDEX('RAW DATA'!$P:$P,'Row Index'!I43)="",IF(INDEX('RAW DATA'!$AC:$AC,'Row Index'!I43)="",INDEX('RAW DATA'!$L:$L,'Row Index'!I43),INDEX('RAW DATA'!$AC:$AC,'Row Index'!I43)),INDEX('RAW DATA'!$P:$P,'Row Index'!I43)))</f>
        <v>43.3285822605084</v>
      </c>
      <c r="J159" s="36" t="str">
        <f aca="false">IF('Row Index'!J43="","✗",IF(INDEX('RAW DATA'!$P:$P,'Row Index'!J43)="",IF(INDEX('RAW DATA'!$AC:$AC,'Row Index'!J43)="",INDEX('RAW DATA'!$L:$L,'Row Index'!J43),INDEX('RAW DATA'!$AC:$AC,'Row Index'!J43)),INDEX('RAW DATA'!$P:$P,'Row Index'!J43)))</f>
        <v>◐⌧</v>
      </c>
      <c r="K159" s="17" t="n">
        <f aca="false">IF('Row Index'!K43="","✗",IF(INDEX('RAW DATA'!$P:$P,'Row Index'!K43)="",IF(INDEX('RAW DATA'!$AC:$AC,'Row Index'!K43)="",INDEX('RAW DATA'!$L:$L,'Row Index'!K43),INDEX('RAW DATA'!$AC:$AC,'Row Index'!K43)),INDEX('RAW DATA'!$P:$P,'Row Index'!K43)))</f>
        <v>47.0666711512605</v>
      </c>
      <c r="L159" s="17" t="n">
        <f aca="false">IF('Row Index'!L43="","✗",IF(INDEX('RAW DATA'!$P:$P,'Row Index'!L43)="",IF(INDEX('RAW DATA'!$AC:$AC,'Row Index'!L43)="",INDEX('RAW DATA'!$L:$L,'Row Index'!L43),INDEX('RAW DATA'!$AC:$AC,'Row Index'!L43)),INDEX('RAW DATA'!$P:$P,'Row Index'!L43)))</f>
        <v>45.1055633363015</v>
      </c>
      <c r="M159" s="17" t="n">
        <f aca="false">IF('Row Index'!M43="","✗",IF(INDEX('RAW DATA'!$P:$P,'Row Index'!M43)="",IF(INDEX('RAW DATA'!$AC:$AC,'Row Index'!M43)="",INDEX('RAW DATA'!$L:$L,'Row Index'!M43),INDEX('RAW DATA'!$AC:$AC,'Row Index'!M43)),INDEX('RAW DATA'!$P:$P,'Row Index'!M43)))</f>
        <v>49.0502341683128</v>
      </c>
      <c r="N159" s="17" t="n">
        <f aca="false">IF('Row Index'!N43="","✗",IF(INDEX('RAW DATA'!$P:$P,'Row Index'!N43)="",IF(INDEX('RAW DATA'!$AC:$AC,'Row Index'!N43)="",INDEX('RAW DATA'!$L:$L,'Row Index'!N43),INDEX('RAW DATA'!$AC:$AC,'Row Index'!N43)),INDEX('RAW DATA'!$P:$P,'Row Index'!N43)))</f>
        <v>47.6092490118176</v>
      </c>
      <c r="O159" s="17" t="n">
        <f aca="false">IF('Row Index'!O43="","✗",IF(INDEX('RAW DATA'!$P:$P,'Row Index'!O43)="",IF(INDEX('RAW DATA'!$AC:$AC,'Row Index'!O43)="",INDEX('RAW DATA'!$L:$L,'Row Index'!O43),INDEX('RAW DATA'!$AC:$AC,'Row Index'!O43)),INDEX('RAW DATA'!$P:$P,'Row Index'!O43)))</f>
        <v>48.1015091100015</v>
      </c>
      <c r="P159" s="17" t="n">
        <f aca="false">IF('Row Index'!P43="","✗",IF(INDEX('RAW DATA'!$P:$P,'Row Index'!P43)="",IF(INDEX('RAW DATA'!$AC:$AC,'Row Index'!P43)="",INDEX('RAW DATA'!$L:$L,'Row Index'!P43),INDEX('RAW DATA'!$AC:$AC,'Row Index'!P43)),INDEX('RAW DATA'!$P:$P,'Row Index'!P43)))</f>
        <v>46.5460227685902</v>
      </c>
      <c r="Q159" s="29" t="n">
        <f aca="false">IF('Row Index'!Q43="","✗",IF(INDEX('RAW DATA'!$P:$P,'Row Index'!Q43)="",IF(INDEX('RAW DATA'!$AC:$AC,'Row Index'!Q43)="",INDEX('RAW DATA'!$L:$L,'Row Index'!Q43),INDEX('RAW DATA'!$AC:$AC,'Row Index'!Q43)),INDEX('RAW DATA'!$P:$P,'Row Index'!Q43)))</f>
        <v>48.2140412445728</v>
      </c>
      <c r="R159" s="17" t="n">
        <f aca="false">IF('Row Index'!R43="","✗",IF(INDEX('RAW DATA'!$P:$P,'Row Index'!R43)="",IF(INDEX('RAW DATA'!$AC:$AC,'Row Index'!R43)="",INDEX('RAW DATA'!$L:$L,'Row Index'!R43),INDEX('RAW DATA'!$AC:$AC,'Row Index'!R43)),INDEX('RAW DATA'!$P:$P,'Row Index'!R43)))</f>
        <v>50.9671233034639</v>
      </c>
      <c r="S159" s="17" t="n">
        <f aca="false">IF('Row Index'!S43="","✗",IF(INDEX('RAW DATA'!$P:$P,'Row Index'!S43)="",IF(INDEX('RAW DATA'!$AC:$AC,'Row Index'!S43)="",INDEX('RAW DATA'!$L:$L,'Row Index'!S43),INDEX('RAW DATA'!$AC:$AC,'Row Index'!S43)),INDEX('RAW DATA'!$P:$P,'Row Index'!S43)))</f>
        <v>50.9206071526421</v>
      </c>
      <c r="T159" s="17" t="n">
        <f aca="false">IF('Row Index'!T43="","✗",IF(INDEX('RAW DATA'!$P:$P,'Row Index'!T43)="",IF(INDEX('RAW DATA'!$AC:$AC,'Row Index'!T43)="",INDEX('RAW DATA'!$L:$L,'Row Index'!T43),INDEX('RAW DATA'!$AC:$AC,'Row Index'!T43)),INDEX('RAW DATA'!$P:$P,'Row Index'!T43)))</f>
        <v>50.51019703669</v>
      </c>
      <c r="U159" s="17" t="n">
        <f aca="false">IF('Row Index'!U43="","✗",IF(INDEX('RAW DATA'!$P:$P,'Row Index'!U43)="",IF(INDEX('RAW DATA'!$AC:$AC,'Row Index'!U43)="",INDEX('RAW DATA'!$L:$L,'Row Index'!U43),INDEX('RAW DATA'!$AC:$AC,'Row Index'!U43)),INDEX('RAW DATA'!$P:$P,'Row Index'!U43)))</f>
        <v>52.5031076529549</v>
      </c>
      <c r="V159" s="17" t="n">
        <f aca="false">IF('Row Index'!V43="","✗",IF(INDEX('RAW DATA'!$P:$P,'Row Index'!V43)="",IF(INDEX('RAW DATA'!$AC:$AC,'Row Index'!V43)="",INDEX('RAW DATA'!$L:$L,'Row Index'!V43),INDEX('RAW DATA'!$AC:$AC,'Row Index'!V43)),INDEX('RAW DATA'!$P:$P,'Row Index'!V43)))</f>
        <v>53.6241208613021</v>
      </c>
      <c r="W159" s="17" t="n">
        <f aca="false">IF('Row Index'!W43="","✗",IF(INDEX('RAW DATA'!$P:$P,'Row Index'!W43)="",IF(INDEX('RAW DATA'!$AC:$AC,'Row Index'!W43)="",INDEX('RAW DATA'!$L:$L,'Row Index'!W43),INDEX('RAW DATA'!$AC:$AC,'Row Index'!W43)),INDEX('RAW DATA'!$P:$P,'Row Index'!W43)))</f>
        <v>53.0969413689486</v>
      </c>
      <c r="X159" s="17" t="n">
        <f aca="false">IF('Row Index'!X43="","✗",IF(INDEX('RAW DATA'!$P:$P,'Row Index'!X43)="",IF(INDEX('RAW DATA'!$AC:$AC,'Row Index'!X43)="",INDEX('RAW DATA'!$L:$L,'Row Index'!X43),INDEX('RAW DATA'!$AC:$AC,'Row Index'!X43)),INDEX('RAW DATA'!$P:$P,'Row Index'!X43)))</f>
        <v>55.5068150566257</v>
      </c>
      <c r="Y159" s="17" t="n">
        <f aca="false">IF('Row Index'!Y43="","✗",IF(INDEX('RAW DATA'!$P:$P,'Row Index'!Y43)="",IF(INDEX('RAW DATA'!$AC:$AC,'Row Index'!Y43)="",INDEX('RAW DATA'!$L:$L,'Row Index'!Y43),INDEX('RAW DATA'!$AC:$AC,'Row Index'!Y43)),INDEX('RAW DATA'!$P:$P,'Row Index'!Y43)))</f>
        <v>54.6616211268021</v>
      </c>
      <c r="Z159" s="18" t="n">
        <f aca="false">IF('Row Index'!Z43="","✗",IF(INDEX('RAW DATA'!$P:$P,'Row Index'!Z43)="",IF(INDEX('RAW DATA'!$AC:$AC,'Row Index'!Z43)="",INDEX('RAW DATA'!$L:$L,'Row Index'!Z43),INDEX('RAW DATA'!$AC:$AC,'Row Index'!Z43)),INDEX('RAW DATA'!$P:$P,'Row Index'!Z43)))</f>
        <v>55.0470860010767</v>
      </c>
      <c r="AA159" s="19" t="str">
        <f aca="false">IF('Row Index'!AA43="","⏳",IF(INDEX('RAW DATA'!$P:$P,'Row Index'!AA43)="",IF(INDEX('RAW DATA'!$AC:$AC,'Row Index'!AA43)="",INDEX('RAW DATA'!$L:$L,'Row Index'!AA43),INDEX('RAW DATA'!$AC:$AC,'Row Index'!AA43)),INDEX('RAW DATA'!$P:$P,'Row Index'!AA43)))</f>
        <v>⏳</v>
      </c>
      <c r="AB159" s="17" t="n">
        <f aca="false">IF('Row Index'!AB43="","✗",IF(INDEX('RAW DATA'!$P:$P,'Row Index'!AB43)="",IF(INDEX('RAW DATA'!$AC:$AC,'Row Index'!AB43)="",INDEX('RAW DATA'!$L:$L,'Row Index'!AB43),INDEX('RAW DATA'!$AC:$AC,'Row Index'!AB43)),INDEX('RAW DATA'!$P:$P,'Row Index'!AB43)))</f>
        <v>56.2297866829003</v>
      </c>
      <c r="AC159" s="17" t="n">
        <f aca="false">IF('Row Index'!AC43="","✗",IF(INDEX('RAW DATA'!$P:$P,'Row Index'!AC43)="",IF(INDEX('RAW DATA'!$AC:$AC,'Row Index'!AC43)="",INDEX('RAW DATA'!$L:$L,'Row Index'!AC43),INDEX('RAW DATA'!$AC:$AC,'Row Index'!AC43)),INDEX('RAW DATA'!$P:$P,'Row Index'!AC43)))</f>
        <v>58.0040900404423</v>
      </c>
      <c r="AD159" s="17" t="n">
        <f aca="false">IF('Row Index'!AD43="","✗",IF(INDEX('RAW DATA'!$P:$P,'Row Index'!AD43)="",IF(INDEX('RAW DATA'!$AC:$AC,'Row Index'!AD43)="",INDEX('RAW DATA'!$L:$L,'Row Index'!AD43),INDEX('RAW DATA'!$AC:$AC,'Row Index'!AD43)),INDEX('RAW DATA'!$P:$P,'Row Index'!AD43)))</f>
        <v>57.2648442214434</v>
      </c>
      <c r="AE159" s="17" t="n">
        <f aca="false">IF('Row Index'!AE43="","✗",IF(INDEX('RAW DATA'!$P:$P,'Row Index'!AE43)="",IF(INDEX('RAW DATA'!$AC:$AC,'Row Index'!AE43)="",INDEX('RAW DATA'!$L:$L,'Row Index'!AE43),INDEX('RAW DATA'!$AC:$AC,'Row Index'!AE43)),INDEX('RAW DATA'!$P:$P,'Row Index'!AE43)))</f>
        <v>58.67509980362</v>
      </c>
      <c r="AF159" s="17" t="n">
        <f aca="false">IF('Row Index'!AF43="","✗",IF(INDEX('RAW DATA'!$P:$P,'Row Index'!AF43)="",IF(INDEX('RAW DATA'!$AC:$AC,'Row Index'!AF43)="",INDEX('RAW DATA'!$L:$L,'Row Index'!AF43),INDEX('RAW DATA'!$AC:$AC,'Row Index'!AF43)),INDEX('RAW DATA'!$P:$P,'Row Index'!AF43)))</f>
        <v>60.222581840029</v>
      </c>
      <c r="AG159" s="17" t="n">
        <f aca="false">IF('Row Index'!AG43="","✗",IF(INDEX('RAW DATA'!$P:$P,'Row Index'!AG43)="",IF(INDEX('RAW DATA'!$AC:$AC,'Row Index'!AG43)="",INDEX('RAW DATA'!$L:$L,'Row Index'!AG43),INDEX('RAW DATA'!$AC:$AC,'Row Index'!AG43)),INDEX('RAW DATA'!$P:$P,'Row Index'!AG43)))</f>
        <v>59.8422203087718</v>
      </c>
      <c r="AH159" s="17" t="n">
        <f aca="false">IF('Row Index'!AH43="","✗",IF(INDEX('RAW DATA'!$P:$P,'Row Index'!AH43)="",IF(INDEX('RAW DATA'!$AC:$AC,'Row Index'!AH43)="",INDEX('RAW DATA'!$L:$L,'Row Index'!AH43),INDEX('RAW DATA'!$AC:$AC,'Row Index'!AH43)),INDEX('RAW DATA'!$P:$P,'Row Index'!AH43)))</f>
        <v>61.548205906632</v>
      </c>
      <c r="AI159" s="17" t="n">
        <f aca="false">IF('Row Index'!AI43="","✗",IF(INDEX('RAW DATA'!$P:$P,'Row Index'!AI43)="",IF(INDEX('RAW DATA'!$AC:$AC,'Row Index'!AI43)="",INDEX('RAW DATA'!$L:$L,'Row Index'!AI43),INDEX('RAW DATA'!$AC:$AC,'Row Index'!AI43)),INDEX('RAW DATA'!$P:$P,'Row Index'!AI43)))</f>
        <v>62.8754770468089</v>
      </c>
      <c r="AJ159" s="17" t="n">
        <f aca="false">IF('Row Index'!AJ43="","✗",IF(INDEX('RAW DATA'!$P:$P,'Row Index'!AJ43)="",IF(INDEX('RAW DATA'!$AC:$AC,'Row Index'!AJ43)="",INDEX('RAW DATA'!$L:$L,'Row Index'!AJ43),INDEX('RAW DATA'!$AC:$AC,'Row Index'!AJ43)),INDEX('RAW DATA'!$P:$P,'Row Index'!AJ43)))</f>
        <v>63.5699482072779</v>
      </c>
      <c r="AK159" s="17" t="n">
        <f aca="false">IF('Row Index'!AK43="","✗",IF(INDEX('RAW DATA'!$P:$P,'Row Index'!AK43)="",IF(INDEX('RAW DATA'!$AC:$AC,'Row Index'!AK43)="",INDEX('RAW DATA'!$L:$L,'Row Index'!AK43),INDEX('RAW DATA'!$AC:$AC,'Row Index'!AK43)),INDEX('RAW DATA'!$P:$P,'Row Index'!AK43)))</f>
        <v>64.3503774611616</v>
      </c>
      <c r="AL159" s="17" t="n">
        <f aca="false">IF('Row Index'!AL43="","✗",IF(INDEX('RAW DATA'!$P:$P,'Row Index'!AL43)="",IF(INDEX('RAW DATA'!$AC:$AC,'Row Index'!AL43)="",INDEX('RAW DATA'!$L:$L,'Row Index'!AL43),INDEX('RAW DATA'!$AC:$AC,'Row Index'!AL43)),INDEX('RAW DATA'!$P:$P,'Row Index'!AL43)))</f>
        <v>66.2191926685607</v>
      </c>
      <c r="AM159" s="29" t="n">
        <f aca="false">IF('Row Index'!AM43="","✗",IF(INDEX('RAW DATA'!$P:$P,'Row Index'!AM43)="",IF(INDEX('RAW DATA'!$AC:$AC,'Row Index'!AM43)="",INDEX('RAW DATA'!$L:$L,'Row Index'!AM43),INDEX('RAW DATA'!$AC:$AC,'Row Index'!AM43)),INDEX('RAW DATA'!$P:$P,'Row Index'!AM43)))</f>
        <v>67.3782281096552</v>
      </c>
      <c r="AN159" s="17" t="n">
        <f aca="false">IF('Row Index'!AN43="","✗",IF(INDEX('RAW DATA'!$P:$P,'Row Index'!AN43)="",IF(INDEX('RAW DATA'!$AC:$AC,'Row Index'!AN43)="",INDEX('RAW DATA'!$L:$L,'Row Index'!AN43),INDEX('RAW DATA'!$AC:$AC,'Row Index'!AN43)),INDEX('RAW DATA'!$P:$P,'Row Index'!AN43)))</f>
        <v>66.2595126733457</v>
      </c>
      <c r="AO159" s="17" t="n">
        <f aca="false">IF('Row Index'!AO43="","✗",IF(INDEX('RAW DATA'!$P:$P,'Row Index'!AO43)="",IF(INDEX('RAW DATA'!$AC:$AC,'Row Index'!AO43)="",INDEX('RAW DATA'!$L:$L,'Row Index'!AO43),INDEX('RAW DATA'!$AC:$AC,'Row Index'!AO43)),INDEX('RAW DATA'!$P:$P,'Row Index'!AO43)))</f>
        <v>67.0338525182661</v>
      </c>
      <c r="AP159" s="17" t="n">
        <f aca="false">IF('Row Index'!AP43="","✗",IF(INDEX('RAW DATA'!$P:$P,'Row Index'!AP43)="",IF(INDEX('RAW DATA'!$AC:$AC,'Row Index'!AP43)="",INDEX('RAW DATA'!$L:$L,'Row Index'!AP43),INDEX('RAW DATA'!$AC:$AC,'Row Index'!AP43)),INDEX('RAW DATA'!$P:$P,'Row Index'!AP43)))</f>
        <v>67.9218887844109</v>
      </c>
      <c r="AQ159" s="17" t="n">
        <f aca="false">IF('Row Index'!AQ43="","✗",IF(INDEX('RAW DATA'!$P:$P,'Row Index'!AQ43)="",IF(INDEX('RAW DATA'!$AC:$AC,'Row Index'!AQ43)="",INDEX('RAW DATA'!$L:$L,'Row Index'!AQ43),INDEX('RAW DATA'!$AC:$AC,'Row Index'!AQ43)),INDEX('RAW DATA'!$P:$P,'Row Index'!AQ43)))</f>
        <v>68.3980866213727</v>
      </c>
    </row>
    <row r="160" customFormat="false" ht="15" hidden="false" customHeight="false" outlineLevel="0" collapsed="false">
      <c r="A160" s="32" t="s">
        <v>289</v>
      </c>
      <c r="B160" s="33" t="s">
        <v>248</v>
      </c>
      <c r="C160" s="29" t="n">
        <f aca="false">IF('Row Index'!C44="","✗",IF(INDEX('RAW DATA'!$P:$P,'Row Index'!C44)="",IF(INDEX('RAW DATA'!$AC:$AC,'Row Index'!C44)="",INDEX('RAW DATA'!$L:$L,'Row Index'!C44),INDEX('RAW DATA'!$AC:$AC,'Row Index'!C44)),INDEX('RAW DATA'!$P:$P,'Row Index'!C44)))</f>
        <v>40.0794779959268</v>
      </c>
      <c r="D160" s="17" t="n">
        <f aca="false">IF('Row Index'!D44="","✗",IF(INDEX('RAW DATA'!$P:$P,'Row Index'!D44)="",IF(INDEX('RAW DATA'!$AC:$AC,'Row Index'!D44)="",INDEX('RAW DATA'!$L:$L,'Row Index'!D44),INDEX('RAW DATA'!$AC:$AC,'Row Index'!D44)),INDEX('RAW DATA'!$P:$P,'Row Index'!D44)))</f>
        <v>37.5818881636506</v>
      </c>
      <c r="E160" s="17" t="n">
        <f aca="false">IF('Row Index'!E44="","✗",IF(INDEX('RAW DATA'!$P:$P,'Row Index'!E44)="",IF(INDEX('RAW DATA'!$AC:$AC,'Row Index'!E44)="",INDEX('RAW DATA'!$L:$L,'Row Index'!E44),INDEX('RAW DATA'!$AC:$AC,'Row Index'!E44)),INDEX('RAW DATA'!$P:$P,'Row Index'!E44)))</f>
        <v>43.965965873164</v>
      </c>
      <c r="F160" s="29" t="n">
        <f aca="false">IF('Row Index'!F44="","✗",IF(INDEX('RAW DATA'!$P:$P,'Row Index'!F44)="",IF(INDEX('RAW DATA'!$AC:$AC,'Row Index'!F44)="",INDEX('RAW DATA'!$L:$L,'Row Index'!F44),INDEX('RAW DATA'!$AC:$AC,'Row Index'!F44)),INDEX('RAW DATA'!$P:$P,'Row Index'!F44)))</f>
        <v>38.9606960107705</v>
      </c>
      <c r="G160" s="38" t="n">
        <f aca="false">IF('Row Index'!G44="","✗",IF(INDEX('RAW DATA'!$P:$P,'Row Index'!G44)="",IF(INDEX('RAW DATA'!$AC:$AC,'Row Index'!G44)="",INDEX('RAW DATA'!$L:$L,'Row Index'!G44),INDEX('RAW DATA'!$AC:$AC,'Row Index'!G44)),INDEX('RAW DATA'!$P:$P,'Row Index'!G44)))</f>
        <v>43.6138581206699</v>
      </c>
      <c r="H160" s="29" t="n">
        <f aca="false">IF('Row Index'!H44="","✗",IF(INDEX('RAW DATA'!$P:$P,'Row Index'!H44)="",IF(INDEX('RAW DATA'!$AC:$AC,'Row Index'!H44)="",INDEX('RAW DATA'!$L:$L,'Row Index'!H44),INDEX('RAW DATA'!$AC:$AC,'Row Index'!H44)),INDEX('RAW DATA'!$P:$P,'Row Index'!H44)))</f>
        <v>42.171843923799</v>
      </c>
      <c r="I160" s="17" t="n">
        <f aca="false">IF('Row Index'!I44="","✗",IF(INDEX('RAW DATA'!$P:$P,'Row Index'!I44)="",IF(INDEX('RAW DATA'!$AC:$AC,'Row Index'!I44)="",INDEX('RAW DATA'!$L:$L,'Row Index'!I44),INDEX('RAW DATA'!$AC:$AC,'Row Index'!I44)),INDEX('RAW DATA'!$P:$P,'Row Index'!I44)))</f>
        <v>39.3932275248486</v>
      </c>
      <c r="J160" s="29" t="n">
        <f aca="false">IF('Row Index'!J44="","✗",IF(INDEX('RAW DATA'!$P:$P,'Row Index'!J44)="",IF(INDEX('RAW DATA'!$AC:$AC,'Row Index'!J44)="",INDEX('RAW DATA'!$L:$L,'Row Index'!J44),INDEX('RAW DATA'!$AC:$AC,'Row Index'!J44)),INDEX('RAW DATA'!$P:$P,'Row Index'!J44)))</f>
        <v>40.6766347728848</v>
      </c>
      <c r="K160" s="17" t="n">
        <f aca="false">IF('Row Index'!K44="","✗",IF(INDEX('RAW DATA'!$P:$P,'Row Index'!K44)="",IF(INDEX('RAW DATA'!$AC:$AC,'Row Index'!K44)="",INDEX('RAW DATA'!$L:$L,'Row Index'!K44),INDEX('RAW DATA'!$AC:$AC,'Row Index'!K44)),INDEX('RAW DATA'!$P:$P,'Row Index'!K44)))</f>
        <v>46.5764340223296</v>
      </c>
      <c r="L160" s="17" t="n">
        <f aca="false">IF('Row Index'!L44="","✗",IF(INDEX('RAW DATA'!$P:$P,'Row Index'!L44)="",IF(INDEX('RAW DATA'!$AC:$AC,'Row Index'!L44)="",INDEX('RAW DATA'!$L:$L,'Row Index'!L44),INDEX('RAW DATA'!$AC:$AC,'Row Index'!L44)),INDEX('RAW DATA'!$P:$P,'Row Index'!L44)))</f>
        <v>42.5447936885223</v>
      </c>
      <c r="M160" s="17" t="n">
        <f aca="false">IF('Row Index'!M44="","✗",IF(INDEX('RAW DATA'!$P:$P,'Row Index'!M44)="",IF(INDEX('RAW DATA'!$AC:$AC,'Row Index'!M44)="",INDEX('RAW DATA'!$L:$L,'Row Index'!M44),INDEX('RAW DATA'!$AC:$AC,'Row Index'!M44)),INDEX('RAW DATA'!$P:$P,'Row Index'!M44)))</f>
        <v>48.4375822871207</v>
      </c>
      <c r="N160" s="17" t="n">
        <f aca="false">IF('Row Index'!N44="","✗",IF(INDEX('RAW DATA'!$P:$P,'Row Index'!N44)="",IF(INDEX('RAW DATA'!$AC:$AC,'Row Index'!N44)="",INDEX('RAW DATA'!$L:$L,'Row Index'!N44),INDEX('RAW DATA'!$AC:$AC,'Row Index'!N44)),INDEX('RAW DATA'!$P:$P,'Row Index'!N44)))</f>
        <v>47.9019340292598</v>
      </c>
      <c r="O160" s="17" t="n">
        <f aca="false">IF('Row Index'!O44="","✗",IF(INDEX('RAW DATA'!$P:$P,'Row Index'!O44)="",IF(INDEX('RAW DATA'!$AC:$AC,'Row Index'!O44)="",INDEX('RAW DATA'!$L:$L,'Row Index'!O44),INDEX('RAW DATA'!$AC:$AC,'Row Index'!O44)),INDEX('RAW DATA'!$P:$P,'Row Index'!O44)))</f>
        <v>46.6121385954013</v>
      </c>
      <c r="P160" s="17" t="n">
        <f aca="false">IF('Row Index'!P44="","✗",IF(INDEX('RAW DATA'!$P:$P,'Row Index'!P44)="",IF(INDEX('RAW DATA'!$AC:$AC,'Row Index'!P44)="",INDEX('RAW DATA'!$L:$L,'Row Index'!P44),INDEX('RAW DATA'!$AC:$AC,'Row Index'!P44)),INDEX('RAW DATA'!$P:$P,'Row Index'!P44)))</f>
        <v>45.9085935280365</v>
      </c>
      <c r="Q160" s="17" t="n">
        <f aca="false">IF('Row Index'!Q44="","✗",IF(INDEX('RAW DATA'!$P:$P,'Row Index'!Q44)="",IF(INDEX('RAW DATA'!$AC:$AC,'Row Index'!Q44)="",INDEX('RAW DATA'!$L:$L,'Row Index'!Q44),INDEX('RAW DATA'!$AC:$AC,'Row Index'!Q44)),INDEX('RAW DATA'!$P:$P,'Row Index'!Q44)))</f>
        <v>46.5953326149023</v>
      </c>
      <c r="R160" s="17" t="n">
        <f aca="false">IF('Row Index'!R44="","✗",IF(INDEX('RAW DATA'!$P:$P,'Row Index'!R44)="",IF(INDEX('RAW DATA'!$AC:$AC,'Row Index'!R44)="",INDEX('RAW DATA'!$L:$L,'Row Index'!R44),INDEX('RAW DATA'!$AC:$AC,'Row Index'!R44)),INDEX('RAW DATA'!$P:$P,'Row Index'!R44)))</f>
        <v>48.2412925784753</v>
      </c>
      <c r="S160" s="17" t="n">
        <f aca="false">IF('Row Index'!S44="","✗",IF(INDEX('RAW DATA'!$P:$P,'Row Index'!S44)="",IF(INDEX('RAW DATA'!$AC:$AC,'Row Index'!S44)="",INDEX('RAW DATA'!$L:$L,'Row Index'!S44),INDEX('RAW DATA'!$AC:$AC,'Row Index'!S44)),INDEX('RAW DATA'!$P:$P,'Row Index'!S44)))</f>
        <v>48.0062956703222</v>
      </c>
      <c r="T160" s="17" t="n">
        <f aca="false">IF('Row Index'!T44="","✗",IF(INDEX('RAW DATA'!$P:$P,'Row Index'!T44)="",IF(INDEX('RAW DATA'!$AC:$AC,'Row Index'!T44)="",INDEX('RAW DATA'!$L:$L,'Row Index'!T44),INDEX('RAW DATA'!$AC:$AC,'Row Index'!T44)),INDEX('RAW DATA'!$P:$P,'Row Index'!T44)))</f>
        <v>48.4841301409044</v>
      </c>
      <c r="U160" s="17" t="n">
        <f aca="false">IF('Row Index'!U44="","✗",IF(INDEX('RAW DATA'!$P:$P,'Row Index'!U44)="",IF(INDEX('RAW DATA'!$AC:$AC,'Row Index'!U44)="",INDEX('RAW DATA'!$L:$L,'Row Index'!U44),INDEX('RAW DATA'!$AC:$AC,'Row Index'!U44)),INDEX('RAW DATA'!$P:$P,'Row Index'!U44)))</f>
        <v>52.45271964413</v>
      </c>
      <c r="V160" s="17" t="n">
        <f aca="false">IF('Row Index'!V44="","✗",IF(INDEX('RAW DATA'!$P:$P,'Row Index'!V44)="",IF(INDEX('RAW DATA'!$AC:$AC,'Row Index'!V44)="",INDEX('RAW DATA'!$L:$L,'Row Index'!V44),INDEX('RAW DATA'!$AC:$AC,'Row Index'!V44)),INDEX('RAW DATA'!$P:$P,'Row Index'!V44)))</f>
        <v>51.3633439040886</v>
      </c>
      <c r="W160" s="17" t="n">
        <f aca="false">IF('Row Index'!W44="","✗",IF(INDEX('RAW DATA'!$P:$P,'Row Index'!W44)="",IF(INDEX('RAW DATA'!$AC:$AC,'Row Index'!W44)="",INDEX('RAW DATA'!$L:$L,'Row Index'!W44),INDEX('RAW DATA'!$AC:$AC,'Row Index'!W44)),INDEX('RAW DATA'!$P:$P,'Row Index'!W44)))</f>
        <v>51.4761066622484</v>
      </c>
      <c r="X160" s="17" t="n">
        <f aca="false">IF('Row Index'!X44="","✗",IF(INDEX('RAW DATA'!$P:$P,'Row Index'!X44)="",IF(INDEX('RAW DATA'!$AC:$AC,'Row Index'!X44)="",INDEX('RAW DATA'!$L:$L,'Row Index'!X44),INDEX('RAW DATA'!$AC:$AC,'Row Index'!X44)),INDEX('RAW DATA'!$P:$P,'Row Index'!X44)))</f>
        <v>52.5286624382597</v>
      </c>
      <c r="Y160" s="17" t="n">
        <f aca="false">IF('Row Index'!Y44="","✗",IF(INDEX('RAW DATA'!$P:$P,'Row Index'!Y44)="",IF(INDEX('RAW DATA'!$AC:$AC,'Row Index'!Y44)="",INDEX('RAW DATA'!$L:$L,'Row Index'!Y44),INDEX('RAW DATA'!$AC:$AC,'Row Index'!Y44)),INDEX('RAW DATA'!$P:$P,'Row Index'!Y44)))</f>
        <v>53.0407277019184</v>
      </c>
      <c r="Z160" s="18" t="n">
        <f aca="false">IF('Row Index'!Z44="","✗",IF(INDEX('RAW DATA'!$P:$P,'Row Index'!Z44)="",IF(INDEX('RAW DATA'!$AC:$AC,'Row Index'!Z44)="",INDEX('RAW DATA'!$L:$L,'Row Index'!Z44),INDEX('RAW DATA'!$AC:$AC,'Row Index'!Z44)),INDEX('RAW DATA'!$P:$P,'Row Index'!Z44)))</f>
        <v>52.3082176085099</v>
      </c>
      <c r="AA160" s="19" t="str">
        <f aca="false">IF('Row Index'!AA44="","⏳",IF(INDEX('RAW DATA'!$P:$P,'Row Index'!AA44)="",IF(INDEX('RAW DATA'!$AC:$AC,'Row Index'!AA44)="",INDEX('RAW DATA'!$L:$L,'Row Index'!AA44),INDEX('RAW DATA'!$AC:$AC,'Row Index'!AA44)),INDEX('RAW DATA'!$P:$P,'Row Index'!AA44)))</f>
        <v>⏳</v>
      </c>
      <c r="AB160" s="17" t="n">
        <f aca="false">IF('Row Index'!AB44="","✗",IF(INDEX('RAW DATA'!$P:$P,'Row Index'!AB44)="",IF(INDEX('RAW DATA'!$AC:$AC,'Row Index'!AB44)="",INDEX('RAW DATA'!$L:$L,'Row Index'!AB44),INDEX('RAW DATA'!$AC:$AC,'Row Index'!AB44)),INDEX('RAW DATA'!$P:$P,'Row Index'!AB44)))</f>
        <v>53.832830869167</v>
      </c>
      <c r="AC160" s="17" t="n">
        <f aca="false">IF('Row Index'!AC44="","✗",IF(INDEX('RAW DATA'!$P:$P,'Row Index'!AC44)="",IF(INDEX('RAW DATA'!$AC:$AC,'Row Index'!AC44)="",INDEX('RAW DATA'!$L:$L,'Row Index'!AC44),INDEX('RAW DATA'!$AC:$AC,'Row Index'!AC44)),INDEX('RAW DATA'!$P:$P,'Row Index'!AC44)))</f>
        <v>55.4819553090539</v>
      </c>
      <c r="AD160" s="17" t="n">
        <f aca="false">IF('Row Index'!AD44="","✗",IF(INDEX('RAW DATA'!$P:$P,'Row Index'!AD44)="",IF(INDEX('RAW DATA'!$AC:$AC,'Row Index'!AD44)="",INDEX('RAW DATA'!$L:$L,'Row Index'!AD44),INDEX('RAW DATA'!$AC:$AC,'Row Index'!AD44)),INDEX('RAW DATA'!$P:$P,'Row Index'!AD44)))</f>
        <v>56.1278168996694</v>
      </c>
      <c r="AE160" s="17" t="n">
        <f aca="false">IF('Row Index'!AE44="","✗",IF(INDEX('RAW DATA'!$P:$P,'Row Index'!AE44)="",IF(INDEX('RAW DATA'!$AC:$AC,'Row Index'!AE44)="",INDEX('RAW DATA'!$L:$L,'Row Index'!AE44),INDEX('RAW DATA'!$AC:$AC,'Row Index'!AE44)),INDEX('RAW DATA'!$P:$P,'Row Index'!AE44)))</f>
        <v>57.6747828308574</v>
      </c>
      <c r="AF160" s="17" t="n">
        <f aca="false">IF('Row Index'!AF44="","✗",IF(INDEX('RAW DATA'!$P:$P,'Row Index'!AF44)="",IF(INDEX('RAW DATA'!$AC:$AC,'Row Index'!AF44)="",INDEX('RAW DATA'!$L:$L,'Row Index'!AF44),INDEX('RAW DATA'!$AC:$AC,'Row Index'!AF44)),INDEX('RAW DATA'!$P:$P,'Row Index'!AF44)))</f>
        <v>59.026669853612</v>
      </c>
      <c r="AG160" s="17" t="n">
        <f aca="false">IF('Row Index'!AG44="","✗",IF(INDEX('RAW DATA'!$P:$P,'Row Index'!AG44)="",IF(INDEX('RAW DATA'!$AC:$AC,'Row Index'!AG44)="",INDEX('RAW DATA'!$L:$L,'Row Index'!AG44),INDEX('RAW DATA'!$AC:$AC,'Row Index'!AG44)),INDEX('RAW DATA'!$P:$P,'Row Index'!AG44)))</f>
        <v>58.6491644426143</v>
      </c>
      <c r="AH160" s="17" t="n">
        <f aca="false">IF('Row Index'!AH44="","✗",IF(INDEX('RAW DATA'!$P:$P,'Row Index'!AH44)="",IF(INDEX('RAW DATA'!$AC:$AC,'Row Index'!AH44)="",INDEX('RAW DATA'!$L:$L,'Row Index'!AH44),INDEX('RAW DATA'!$AC:$AC,'Row Index'!AH44)),INDEX('RAW DATA'!$P:$P,'Row Index'!AH44)))</f>
        <v>60.2215208513983</v>
      </c>
      <c r="AI160" s="17" t="n">
        <f aca="false">IF('Row Index'!AI44="","✗",IF(INDEX('RAW DATA'!$P:$P,'Row Index'!AI44)="",IF(INDEX('RAW DATA'!$AC:$AC,'Row Index'!AI44)="",INDEX('RAW DATA'!$L:$L,'Row Index'!AI44),INDEX('RAW DATA'!$AC:$AC,'Row Index'!AI44)),INDEX('RAW DATA'!$P:$P,'Row Index'!AI44)))</f>
        <v>61.6192764946477</v>
      </c>
      <c r="AJ160" s="17" t="n">
        <f aca="false">IF('Row Index'!AJ44="","✗",IF(INDEX('RAW DATA'!$P:$P,'Row Index'!AJ44)="",IF(INDEX('RAW DATA'!$AC:$AC,'Row Index'!AJ44)="",INDEX('RAW DATA'!$L:$L,'Row Index'!AJ44),INDEX('RAW DATA'!$AC:$AC,'Row Index'!AJ44)),INDEX('RAW DATA'!$P:$P,'Row Index'!AJ44)))</f>
        <v>62.0775496609306</v>
      </c>
      <c r="AK160" s="17" t="n">
        <f aca="false">IF('Row Index'!AK44="","✗",IF(INDEX('RAW DATA'!$P:$P,'Row Index'!AK44)="",IF(INDEX('RAW DATA'!$AC:$AC,'Row Index'!AK44)="",INDEX('RAW DATA'!$L:$L,'Row Index'!AK44),INDEX('RAW DATA'!$AC:$AC,'Row Index'!AK44)),INDEX('RAW DATA'!$P:$P,'Row Index'!AK44)))</f>
        <v>63.7732200579101</v>
      </c>
      <c r="AL160" s="37" t="n">
        <f aca="false">IF('Row Index'!AL44="","✗",IF(INDEX('RAW DATA'!$P:$P,'Row Index'!AL44)="",IF(INDEX('RAW DATA'!$AC:$AC,'Row Index'!AL44)="",INDEX('RAW DATA'!$L:$L,'Row Index'!AL44),INDEX('RAW DATA'!$AC:$AC,'Row Index'!AL44)),INDEX('RAW DATA'!$P:$P,'Row Index'!AL44)))</f>
        <v>65.5571057638449</v>
      </c>
      <c r="AM160" s="29" t="n">
        <f aca="false">IF('Row Index'!AM44="","✗",IF(INDEX('RAW DATA'!$P:$P,'Row Index'!AM44)="",IF(INDEX('RAW DATA'!$AC:$AC,'Row Index'!AM44)="",INDEX('RAW DATA'!$L:$L,'Row Index'!AM44),INDEX('RAW DATA'!$AC:$AC,'Row Index'!AM44)),INDEX('RAW DATA'!$P:$P,'Row Index'!AM44)))</f>
        <v>65.8382117983251</v>
      </c>
      <c r="AN160" s="17" t="n">
        <f aca="false">IF('Row Index'!AN44="","✗",IF(INDEX('RAW DATA'!$P:$P,'Row Index'!AN44)="",IF(INDEX('RAW DATA'!$AC:$AC,'Row Index'!AN44)="",INDEX('RAW DATA'!$L:$L,'Row Index'!AN44),INDEX('RAW DATA'!$AC:$AC,'Row Index'!AN44)),INDEX('RAW DATA'!$P:$P,'Row Index'!AN44)))</f>
        <v>66.4056640698009</v>
      </c>
      <c r="AO160" s="17" t="n">
        <f aca="false">IF('Row Index'!AO44="","✗",IF(INDEX('RAW DATA'!$P:$P,'Row Index'!AO44)="",IF(INDEX('RAW DATA'!$AC:$AC,'Row Index'!AO44)="",INDEX('RAW DATA'!$L:$L,'Row Index'!AO44),INDEX('RAW DATA'!$AC:$AC,'Row Index'!AO44)),INDEX('RAW DATA'!$P:$P,'Row Index'!AO44)))</f>
        <v>66.3941922389165</v>
      </c>
      <c r="AP160" s="17" t="n">
        <f aca="false">IF('Row Index'!AP44="","✗",IF(INDEX('RAW DATA'!$P:$P,'Row Index'!AP44)="",IF(INDEX('RAW DATA'!$AC:$AC,'Row Index'!AP44)="",INDEX('RAW DATA'!$L:$L,'Row Index'!AP44),INDEX('RAW DATA'!$AC:$AC,'Row Index'!AP44)),INDEX('RAW DATA'!$P:$P,'Row Index'!AP44)))</f>
        <v>67.1703759679421</v>
      </c>
      <c r="AQ160" s="17" t="n">
        <f aca="false">IF('Row Index'!AQ44="","✗",IF(INDEX('RAW DATA'!$P:$P,'Row Index'!AQ44)="",IF(INDEX('RAW DATA'!$AC:$AC,'Row Index'!AQ44)="",INDEX('RAW DATA'!$L:$L,'Row Index'!AQ44),INDEX('RAW DATA'!$AC:$AC,'Row Index'!AQ44)),INDEX('RAW DATA'!$P:$P,'Row Index'!AQ44)))</f>
        <v>67.1381884491559</v>
      </c>
    </row>
    <row r="161" customFormat="false" ht="15" hidden="false" customHeight="false" outlineLevel="0" collapsed="false">
      <c r="A161" s="32" t="s">
        <v>292</v>
      </c>
      <c r="B161" s="33" t="s">
        <v>248</v>
      </c>
      <c r="C161" s="17" t="n">
        <f aca="false">IF('Row Index'!C45="","✗",IF(INDEX('RAW DATA'!$P:$P,'Row Index'!C45)="",IF(INDEX('RAW DATA'!$AC:$AC,'Row Index'!C45)="",INDEX('RAW DATA'!$L:$L,'Row Index'!C45),INDEX('RAW DATA'!$AC:$AC,'Row Index'!C45)),INDEX('RAW DATA'!$P:$P,'Row Index'!C45)))</f>
        <v>41.1582634206588</v>
      </c>
      <c r="D161" s="17" t="n">
        <f aca="false">IF('Row Index'!D45="","✗",IF(INDEX('RAW DATA'!$P:$P,'Row Index'!D45)="",IF(INDEX('RAW DATA'!$AC:$AC,'Row Index'!D45)="",INDEX('RAW DATA'!$L:$L,'Row Index'!D45),INDEX('RAW DATA'!$AC:$AC,'Row Index'!D45)),INDEX('RAW DATA'!$P:$P,'Row Index'!D45)))</f>
        <v>39.0051173205925</v>
      </c>
      <c r="E161" s="29" t="n">
        <f aca="false">IF('Row Index'!E45="","✗",IF(INDEX('RAW DATA'!$P:$P,'Row Index'!E45)="",IF(INDEX('RAW DATA'!$AC:$AC,'Row Index'!E45)="",INDEX('RAW DATA'!$L:$L,'Row Index'!E45),INDEX('RAW DATA'!$AC:$AC,'Row Index'!E45)),INDEX('RAW DATA'!$P:$P,'Row Index'!E45)))</f>
        <v>45.0321524100962</v>
      </c>
      <c r="F161" s="29" t="n">
        <f aca="false">IF('Row Index'!F45="","✗",IF(INDEX('RAW DATA'!$P:$P,'Row Index'!F45)="",IF(INDEX('RAW DATA'!$AC:$AC,'Row Index'!F45)="",INDEX('RAW DATA'!$L:$L,'Row Index'!F45),INDEX('RAW DATA'!$AC:$AC,'Row Index'!F45)),INDEX('RAW DATA'!$P:$P,'Row Index'!F45)))</f>
        <v>39.6005916082658</v>
      </c>
      <c r="G161" s="18" t="n">
        <f aca="false">IF('Row Index'!G45="","✗",IF(INDEX('RAW DATA'!$P:$P,'Row Index'!G45)="",IF(INDEX('RAW DATA'!$AC:$AC,'Row Index'!G45)="",INDEX('RAW DATA'!$L:$L,'Row Index'!G45),INDEX('RAW DATA'!$AC:$AC,'Row Index'!G45)),INDEX('RAW DATA'!$P:$P,'Row Index'!G45)))</f>
        <v>47.5105010543071</v>
      </c>
      <c r="H161" s="29" t="n">
        <f aca="false">IF('Row Index'!H45="","✗",IF(INDEX('RAW DATA'!$P:$P,'Row Index'!H45)="",IF(INDEX('RAW DATA'!$AC:$AC,'Row Index'!H45)="",INDEX('RAW DATA'!$L:$L,'Row Index'!H45),INDEX('RAW DATA'!$AC:$AC,'Row Index'!H45)),INDEX('RAW DATA'!$P:$P,'Row Index'!H45)))</f>
        <v>42.7716028551791</v>
      </c>
      <c r="I161" s="17" t="n">
        <f aca="false">IF('Row Index'!I45="","✗",IF(INDEX('RAW DATA'!$P:$P,'Row Index'!I45)="",IF(INDEX('RAW DATA'!$AC:$AC,'Row Index'!I45)="",INDEX('RAW DATA'!$L:$L,'Row Index'!I45),INDEX('RAW DATA'!$AC:$AC,'Row Index'!I45)),INDEX('RAW DATA'!$P:$P,'Row Index'!I45)))</f>
        <v>39.7570414745928</v>
      </c>
      <c r="J161" s="29" t="n">
        <f aca="false">IF('Row Index'!J45="","✗",IF(INDEX('RAW DATA'!$P:$P,'Row Index'!J45)="",IF(INDEX('RAW DATA'!$AC:$AC,'Row Index'!J45)="",INDEX('RAW DATA'!$L:$L,'Row Index'!J45),INDEX('RAW DATA'!$AC:$AC,'Row Index'!J45)),INDEX('RAW DATA'!$P:$P,'Row Index'!J45)))</f>
        <v>42.7989260367823</v>
      </c>
      <c r="K161" s="17" t="n">
        <f aca="false">IF('Row Index'!K45="","✗",IF(INDEX('RAW DATA'!$P:$P,'Row Index'!K45)="",IF(INDEX('RAW DATA'!$AC:$AC,'Row Index'!K45)="",INDEX('RAW DATA'!$L:$L,'Row Index'!K45),INDEX('RAW DATA'!$AC:$AC,'Row Index'!K45)),INDEX('RAW DATA'!$P:$P,'Row Index'!K45)))</f>
        <v>47.5600330395195</v>
      </c>
      <c r="L161" s="17" t="n">
        <f aca="false">IF('Row Index'!L45="","✗",IF(INDEX('RAW DATA'!$P:$P,'Row Index'!L45)="",IF(INDEX('RAW DATA'!$AC:$AC,'Row Index'!L45)="",INDEX('RAW DATA'!$L:$L,'Row Index'!L45),INDEX('RAW DATA'!$AC:$AC,'Row Index'!L45)),INDEX('RAW DATA'!$P:$P,'Row Index'!L45)))</f>
        <v>45.0873610961222</v>
      </c>
      <c r="M161" s="17" t="n">
        <f aca="false">IF('Row Index'!M45="","✗",IF(INDEX('RAW DATA'!$P:$P,'Row Index'!M45)="",IF(INDEX('RAW DATA'!$AC:$AC,'Row Index'!M45)="",INDEX('RAW DATA'!$L:$L,'Row Index'!M45),INDEX('RAW DATA'!$AC:$AC,'Row Index'!M45)),INDEX('RAW DATA'!$P:$P,'Row Index'!M45)))</f>
        <v>46.1699722165393</v>
      </c>
      <c r="N161" s="17" t="n">
        <f aca="false">IF('Row Index'!N45="","✗",IF(INDEX('RAW DATA'!$P:$P,'Row Index'!N45)="",IF(INDEX('RAW DATA'!$AC:$AC,'Row Index'!N45)="",INDEX('RAW DATA'!$L:$L,'Row Index'!N45),INDEX('RAW DATA'!$AC:$AC,'Row Index'!N45)),INDEX('RAW DATA'!$P:$P,'Row Index'!N45)))</f>
        <v>47.4701918538921</v>
      </c>
      <c r="O161" s="17" t="n">
        <f aca="false">IF('Row Index'!O45="","✗",IF(INDEX('RAW DATA'!$P:$P,'Row Index'!O45)="",IF(INDEX('RAW DATA'!$AC:$AC,'Row Index'!O45)="",INDEX('RAW DATA'!$L:$L,'Row Index'!O45),INDEX('RAW DATA'!$AC:$AC,'Row Index'!O45)),INDEX('RAW DATA'!$P:$P,'Row Index'!O45)))</f>
        <v>46.6472594743029</v>
      </c>
      <c r="P161" s="17" t="n">
        <f aca="false">IF('Row Index'!P45="","✗",IF(INDEX('RAW DATA'!$P:$P,'Row Index'!P45)="",IF(INDEX('RAW DATA'!$AC:$AC,'Row Index'!P45)="",INDEX('RAW DATA'!$L:$L,'Row Index'!P45),INDEX('RAW DATA'!$AC:$AC,'Row Index'!P45)),INDEX('RAW DATA'!$P:$P,'Row Index'!P45)))</f>
        <v>47.3248856726188</v>
      </c>
      <c r="Q161" s="17" t="n">
        <f aca="false">IF('Row Index'!Q45="","✗",IF(INDEX('RAW DATA'!$P:$P,'Row Index'!Q45)="",IF(INDEX('RAW DATA'!$AC:$AC,'Row Index'!Q45)="",INDEX('RAW DATA'!$L:$L,'Row Index'!Q45),INDEX('RAW DATA'!$AC:$AC,'Row Index'!Q45)),INDEX('RAW DATA'!$P:$P,'Row Index'!Q45)))</f>
        <v>47.9073035608393</v>
      </c>
      <c r="R161" s="17" t="n">
        <f aca="false">IF('Row Index'!R45="","✗",IF(INDEX('RAW DATA'!$P:$P,'Row Index'!R45)="",IF(INDEX('RAW DATA'!$AC:$AC,'Row Index'!R45)="",INDEX('RAW DATA'!$L:$L,'Row Index'!R45),INDEX('RAW DATA'!$AC:$AC,'Row Index'!R45)),INDEX('RAW DATA'!$P:$P,'Row Index'!R45)))</f>
        <v>49.5567823851586</v>
      </c>
      <c r="S161" s="17" t="n">
        <f aca="false">IF('Row Index'!S45="","✗",IF(INDEX('RAW DATA'!$P:$P,'Row Index'!S45)="",IF(INDEX('RAW DATA'!$AC:$AC,'Row Index'!S45)="",INDEX('RAW DATA'!$L:$L,'Row Index'!S45),INDEX('RAW DATA'!$AC:$AC,'Row Index'!S45)),INDEX('RAW DATA'!$P:$P,'Row Index'!S45)))</f>
        <v>48.5324141807425</v>
      </c>
      <c r="T161" s="17" t="n">
        <f aca="false">IF('Row Index'!T45="","✗",IF(INDEX('RAW DATA'!$P:$P,'Row Index'!T45)="",IF(INDEX('RAW DATA'!$AC:$AC,'Row Index'!T45)="",INDEX('RAW DATA'!$L:$L,'Row Index'!T45),INDEX('RAW DATA'!$AC:$AC,'Row Index'!T45)),INDEX('RAW DATA'!$P:$P,'Row Index'!T45)))</f>
        <v>49.2171664656608</v>
      </c>
      <c r="U161" s="17" t="n">
        <f aca="false">IF('Row Index'!U45="","✗",IF(INDEX('RAW DATA'!$P:$P,'Row Index'!U45)="",IF(INDEX('RAW DATA'!$AC:$AC,'Row Index'!U45)="",INDEX('RAW DATA'!$L:$L,'Row Index'!U45),INDEX('RAW DATA'!$AC:$AC,'Row Index'!U45)),INDEX('RAW DATA'!$P:$P,'Row Index'!U45)))</f>
        <v>52.1256564522562</v>
      </c>
      <c r="V161" s="17" t="n">
        <f aca="false">IF('Row Index'!V45="","✗",IF(INDEX('RAW DATA'!$P:$P,'Row Index'!V45)="",IF(INDEX('RAW DATA'!$AC:$AC,'Row Index'!V45)="",INDEX('RAW DATA'!$L:$L,'Row Index'!V45),INDEX('RAW DATA'!$AC:$AC,'Row Index'!V45)),INDEX('RAW DATA'!$P:$P,'Row Index'!V45)))</f>
        <v>54.0013592963272</v>
      </c>
      <c r="W161" s="17" t="n">
        <f aca="false">IF('Row Index'!W45="","✗",IF(INDEX('RAW DATA'!$P:$P,'Row Index'!W45)="",IF(INDEX('RAW DATA'!$AC:$AC,'Row Index'!W45)="",INDEX('RAW DATA'!$L:$L,'Row Index'!W45),INDEX('RAW DATA'!$AC:$AC,'Row Index'!W45)),INDEX('RAW DATA'!$P:$P,'Row Index'!W45)))</f>
        <v>51.378676949828</v>
      </c>
      <c r="X161" s="17" t="n">
        <f aca="false">IF('Row Index'!X45="","✗",IF(INDEX('RAW DATA'!$P:$P,'Row Index'!X45)="",IF(INDEX('RAW DATA'!$AC:$AC,'Row Index'!X45)="",INDEX('RAW DATA'!$L:$L,'Row Index'!X45),INDEX('RAW DATA'!$AC:$AC,'Row Index'!X45)),INDEX('RAW DATA'!$P:$P,'Row Index'!X45)))</f>
        <v>52.0075469588577</v>
      </c>
      <c r="Y161" s="17" t="n">
        <f aca="false">IF('Row Index'!Y45="","✗",IF(INDEX('RAW DATA'!$P:$P,'Row Index'!Y45)="",IF(INDEX('RAW DATA'!$AC:$AC,'Row Index'!Y45)="",INDEX('RAW DATA'!$L:$L,'Row Index'!Y45),INDEX('RAW DATA'!$AC:$AC,'Row Index'!Y45)),INDEX('RAW DATA'!$P:$P,'Row Index'!Y45)))</f>
        <v>52.6770613527415</v>
      </c>
      <c r="Z161" s="18" t="n">
        <f aca="false">IF('Row Index'!Z45="","✗",IF(INDEX('RAW DATA'!$P:$P,'Row Index'!Z45)="",IF(INDEX('RAW DATA'!$AC:$AC,'Row Index'!Z45)="",INDEX('RAW DATA'!$L:$L,'Row Index'!Z45),INDEX('RAW DATA'!$AC:$AC,'Row Index'!Z45)),INDEX('RAW DATA'!$P:$P,'Row Index'!Z45)))</f>
        <v>53.9141026602339</v>
      </c>
      <c r="AA161" s="19" t="str">
        <f aca="false">IF('Row Index'!AA45="","⏳",IF(INDEX('RAW DATA'!$P:$P,'Row Index'!AA45)="",IF(INDEX('RAW DATA'!$AC:$AC,'Row Index'!AA45)="",INDEX('RAW DATA'!$L:$L,'Row Index'!AA45),INDEX('RAW DATA'!$AC:$AC,'Row Index'!AA45)),INDEX('RAW DATA'!$P:$P,'Row Index'!AA45)))</f>
        <v>⏳</v>
      </c>
      <c r="AB161" s="17" t="n">
        <f aca="false">IF('Row Index'!AB45="","✗",IF(INDEX('RAW DATA'!$P:$P,'Row Index'!AB45)="",IF(INDEX('RAW DATA'!$AC:$AC,'Row Index'!AB45)="",INDEX('RAW DATA'!$L:$L,'Row Index'!AB45),INDEX('RAW DATA'!$AC:$AC,'Row Index'!AB45)),INDEX('RAW DATA'!$P:$P,'Row Index'!AB45)))</f>
        <v>53.4653056374303</v>
      </c>
      <c r="AC161" s="17" t="n">
        <f aca="false">IF('Row Index'!AC45="","✗",IF(INDEX('RAW DATA'!$P:$P,'Row Index'!AC45)="",IF(INDEX('RAW DATA'!$AC:$AC,'Row Index'!AC45)="",INDEX('RAW DATA'!$L:$L,'Row Index'!AC45),INDEX('RAW DATA'!$AC:$AC,'Row Index'!AC45)),INDEX('RAW DATA'!$P:$P,'Row Index'!AC45)))</f>
        <v>56.5792454470637</v>
      </c>
      <c r="AD161" s="17" t="n">
        <f aca="false">IF('Row Index'!AD45="","✗",IF(INDEX('RAW DATA'!$P:$P,'Row Index'!AD45)="",IF(INDEX('RAW DATA'!$AC:$AC,'Row Index'!AD45)="",INDEX('RAW DATA'!$L:$L,'Row Index'!AD45),INDEX('RAW DATA'!$AC:$AC,'Row Index'!AD45)),INDEX('RAW DATA'!$P:$P,'Row Index'!AD45)))</f>
        <v>57.731878285326</v>
      </c>
      <c r="AE161" s="17" t="n">
        <f aca="false">IF('Row Index'!AE45="","✗",IF(INDEX('RAW DATA'!$P:$P,'Row Index'!AE45)="",IF(INDEX('RAW DATA'!$AC:$AC,'Row Index'!AE45)="",INDEX('RAW DATA'!$L:$L,'Row Index'!AE45),INDEX('RAW DATA'!$AC:$AC,'Row Index'!AE45)),INDEX('RAW DATA'!$P:$P,'Row Index'!AE45)))</f>
        <v>58.4026346609082</v>
      </c>
      <c r="AF161" s="17" t="n">
        <f aca="false">IF('Row Index'!AF45="","✗",IF(INDEX('RAW DATA'!$P:$P,'Row Index'!AF45)="",IF(INDEX('RAW DATA'!$AC:$AC,'Row Index'!AF45)="",INDEX('RAW DATA'!$L:$L,'Row Index'!AF45),INDEX('RAW DATA'!$AC:$AC,'Row Index'!AF45)),INDEX('RAW DATA'!$P:$P,'Row Index'!AF45)))</f>
        <v>59.7565904177871</v>
      </c>
      <c r="AG161" s="17" t="n">
        <f aca="false">IF('Row Index'!AG45="","✗",IF(INDEX('RAW DATA'!$P:$P,'Row Index'!AG45)="",IF(INDEX('RAW DATA'!$AC:$AC,'Row Index'!AG45)="",INDEX('RAW DATA'!$L:$L,'Row Index'!AG45),INDEX('RAW DATA'!$AC:$AC,'Row Index'!AG45)),INDEX('RAW DATA'!$P:$P,'Row Index'!AG45)))</f>
        <v>57.7912400351064</v>
      </c>
      <c r="AH161" s="17" t="n">
        <f aca="false">IF('Row Index'!AH45="","✗",IF(INDEX('RAW DATA'!$P:$P,'Row Index'!AH45)="",IF(INDEX('RAW DATA'!$AC:$AC,'Row Index'!AH45)="",INDEX('RAW DATA'!$L:$L,'Row Index'!AH45),INDEX('RAW DATA'!$AC:$AC,'Row Index'!AH45)),INDEX('RAW DATA'!$P:$P,'Row Index'!AH45)))</f>
        <v>60.4148273046705</v>
      </c>
      <c r="AI161" s="17" t="n">
        <f aca="false">IF('Row Index'!AI45="","✗",IF(INDEX('RAW DATA'!$P:$P,'Row Index'!AI45)="",IF(INDEX('RAW DATA'!$AC:$AC,'Row Index'!AI45)="",INDEX('RAW DATA'!$L:$L,'Row Index'!AI45),INDEX('RAW DATA'!$AC:$AC,'Row Index'!AI45)),INDEX('RAW DATA'!$P:$P,'Row Index'!AI45)))</f>
        <v>62.4523290368731</v>
      </c>
      <c r="AJ161" s="17" t="n">
        <f aca="false">IF('Row Index'!AJ45="","✗",IF(INDEX('RAW DATA'!$P:$P,'Row Index'!AJ45)="",IF(INDEX('RAW DATA'!$AC:$AC,'Row Index'!AJ45)="",INDEX('RAW DATA'!$L:$L,'Row Index'!AJ45),INDEX('RAW DATA'!$AC:$AC,'Row Index'!AJ45)),INDEX('RAW DATA'!$P:$P,'Row Index'!AJ45)))</f>
        <v>62.7411385609619</v>
      </c>
      <c r="AK161" s="17" t="n">
        <f aca="false">IF('Row Index'!AK45="","✗",IF(INDEX('RAW DATA'!$P:$P,'Row Index'!AK45)="",IF(INDEX('RAW DATA'!$AC:$AC,'Row Index'!AK45)="",INDEX('RAW DATA'!$L:$L,'Row Index'!AK45),INDEX('RAW DATA'!$AC:$AC,'Row Index'!AK45)),INDEX('RAW DATA'!$P:$P,'Row Index'!AK45)))</f>
        <v>63.7558035636869</v>
      </c>
      <c r="AL161" s="17" t="n">
        <f aca="false">IF('Row Index'!AL45="","✗",IF(INDEX('RAW DATA'!$P:$P,'Row Index'!AL45)="",IF(INDEX('RAW DATA'!$AC:$AC,'Row Index'!AL45)="",INDEX('RAW DATA'!$L:$L,'Row Index'!AL45),INDEX('RAW DATA'!$AC:$AC,'Row Index'!AL45)),INDEX('RAW DATA'!$P:$P,'Row Index'!AL45)))</f>
        <v>66.2739712253654</v>
      </c>
      <c r="AM161" s="17" t="n">
        <f aca="false">IF('Row Index'!AM45="","✗",IF(INDEX('RAW DATA'!$P:$P,'Row Index'!AM45)="",IF(INDEX('RAW DATA'!$AC:$AC,'Row Index'!AM45)="",INDEX('RAW DATA'!$L:$L,'Row Index'!AM45),INDEX('RAW DATA'!$AC:$AC,'Row Index'!AM45)),INDEX('RAW DATA'!$P:$P,'Row Index'!AM45)))</f>
        <v>66.1143114263964</v>
      </c>
      <c r="AN161" s="17" t="n">
        <f aca="false">IF('Row Index'!AN45="","✗",IF(INDEX('RAW DATA'!$P:$P,'Row Index'!AN45)="",IF(INDEX('RAW DATA'!$AC:$AC,'Row Index'!AN45)="",INDEX('RAW DATA'!$L:$L,'Row Index'!AN45),INDEX('RAW DATA'!$AC:$AC,'Row Index'!AN45)),INDEX('RAW DATA'!$P:$P,'Row Index'!AN45)))</f>
        <v>66.7874662605397</v>
      </c>
      <c r="AO161" s="17" t="n">
        <f aca="false">IF('Row Index'!AO45="","✗",IF(INDEX('RAW DATA'!$P:$P,'Row Index'!AO45)="",IF(INDEX('RAW DATA'!$AC:$AC,'Row Index'!AO45)="",INDEX('RAW DATA'!$L:$L,'Row Index'!AO45),INDEX('RAW DATA'!$AC:$AC,'Row Index'!AO45)),INDEX('RAW DATA'!$P:$P,'Row Index'!AO45)))</f>
        <v>68.2535177143697</v>
      </c>
      <c r="AP161" s="17" t="n">
        <f aca="false">IF('Row Index'!AP45="","✗",IF(INDEX('RAW DATA'!$P:$P,'Row Index'!AP45)="",IF(INDEX('RAW DATA'!$AC:$AC,'Row Index'!AP45)="",INDEX('RAW DATA'!$L:$L,'Row Index'!AP45),INDEX('RAW DATA'!$AC:$AC,'Row Index'!AP45)),INDEX('RAW DATA'!$P:$P,'Row Index'!AP45)))</f>
        <v>67.3557702533773</v>
      </c>
      <c r="AQ161" s="17" t="n">
        <f aca="false">IF('Row Index'!AQ45="","✗",IF(INDEX('RAW DATA'!$P:$P,'Row Index'!AQ45)="",IF(INDEX('RAW DATA'!$AC:$AC,'Row Index'!AQ45)="",INDEX('RAW DATA'!$L:$L,'Row Index'!AQ45),INDEX('RAW DATA'!$AC:$AC,'Row Index'!AQ45)),INDEX('RAW DATA'!$P:$P,'Row Index'!AQ45)))</f>
        <v>67.1329709963538</v>
      </c>
    </row>
    <row r="162" customFormat="false" ht="15" hidden="false" customHeight="false" outlineLevel="0" collapsed="false">
      <c r="A162" s="32" t="s">
        <v>295</v>
      </c>
      <c r="B162" s="33" t="s">
        <v>248</v>
      </c>
      <c r="C162" s="17" t="n">
        <f aca="false">IF('Row Index'!C46="","✗",IF(INDEX('RAW DATA'!$P:$P,'Row Index'!C46)="",IF(INDEX('RAW DATA'!$AC:$AC,'Row Index'!C46)="",INDEX('RAW DATA'!$L:$L,'Row Index'!C46),INDEX('RAW DATA'!$AC:$AC,'Row Index'!C46)),INDEX('RAW DATA'!$P:$P,'Row Index'!C46)))</f>
        <v>43.7603009136475</v>
      </c>
      <c r="D162" s="29" t="n">
        <f aca="false">IF('Row Index'!D46="","✗",IF(INDEX('RAW DATA'!$P:$P,'Row Index'!D46)="",IF(INDEX('RAW DATA'!$AC:$AC,'Row Index'!D46)="",INDEX('RAW DATA'!$L:$L,'Row Index'!D46),INDEX('RAW DATA'!$AC:$AC,'Row Index'!D46)),INDEX('RAW DATA'!$P:$P,'Row Index'!D46)))</f>
        <v>43.3869574489262</v>
      </c>
      <c r="E162" s="29" t="n">
        <f aca="false">IF('Row Index'!E46="","✗",IF(INDEX('RAW DATA'!$P:$P,'Row Index'!E46)="",IF(INDEX('RAW DATA'!$AC:$AC,'Row Index'!E46)="",INDEX('RAW DATA'!$L:$L,'Row Index'!E46),INDEX('RAW DATA'!$AC:$AC,'Row Index'!E46)),INDEX('RAW DATA'!$P:$P,'Row Index'!E46)))</f>
        <v>47.740676762024</v>
      </c>
      <c r="F162" s="29" t="n">
        <f aca="false">IF('Row Index'!F46="","✗",IF(INDEX('RAW DATA'!$P:$P,'Row Index'!F46)="",IF(INDEX('RAW DATA'!$AC:$AC,'Row Index'!F46)="",INDEX('RAW DATA'!$L:$L,'Row Index'!F46),INDEX('RAW DATA'!$AC:$AC,'Row Index'!F46)),INDEX('RAW DATA'!$P:$P,'Row Index'!F46)))</f>
        <v>40.1305998795084</v>
      </c>
      <c r="G162" s="18" t="n">
        <f aca="false">IF('Row Index'!G46="","✗",IF(INDEX('RAW DATA'!$P:$P,'Row Index'!G46)="",IF(INDEX('RAW DATA'!$AC:$AC,'Row Index'!G46)="",INDEX('RAW DATA'!$L:$L,'Row Index'!G46),INDEX('RAW DATA'!$AC:$AC,'Row Index'!G46)),INDEX('RAW DATA'!$P:$P,'Row Index'!G46)))</f>
        <v>47.5335626090522</v>
      </c>
      <c r="H162" s="17" t="n">
        <f aca="false">IF('Row Index'!H46="","✗",IF(INDEX('RAW DATA'!$P:$P,'Row Index'!H46)="",IF(INDEX('RAW DATA'!$AC:$AC,'Row Index'!H46)="",INDEX('RAW DATA'!$L:$L,'Row Index'!H46),INDEX('RAW DATA'!$AC:$AC,'Row Index'!H46)),INDEX('RAW DATA'!$P:$P,'Row Index'!H46)))</f>
        <v>45.2013379199708</v>
      </c>
      <c r="I162" s="17" t="n">
        <f aca="false">IF('Row Index'!I46="","✗",IF(INDEX('RAW DATA'!$P:$P,'Row Index'!I46)="",IF(INDEX('RAW DATA'!$AC:$AC,'Row Index'!I46)="",INDEX('RAW DATA'!$L:$L,'Row Index'!I46),INDEX('RAW DATA'!$AC:$AC,'Row Index'!I46)),INDEX('RAW DATA'!$P:$P,'Row Index'!I46)))</f>
        <v>42.9071554673387</v>
      </c>
      <c r="J162" s="17" t="n">
        <f aca="false">IF('Row Index'!J46="","✗",IF(INDEX('RAW DATA'!$P:$P,'Row Index'!J46)="",IF(INDEX('RAW DATA'!$AC:$AC,'Row Index'!J46)="",INDEX('RAW DATA'!$L:$L,'Row Index'!J46),INDEX('RAW DATA'!$AC:$AC,'Row Index'!J46)),INDEX('RAW DATA'!$P:$P,'Row Index'!J46)))</f>
        <v>42.7461267372795</v>
      </c>
      <c r="K162" s="17" t="n">
        <f aca="false">IF('Row Index'!K46="","✗",IF(INDEX('RAW DATA'!$P:$P,'Row Index'!K46)="",IF(INDEX('RAW DATA'!$AC:$AC,'Row Index'!K46)="",INDEX('RAW DATA'!$L:$L,'Row Index'!K46),INDEX('RAW DATA'!$AC:$AC,'Row Index'!K46)),INDEX('RAW DATA'!$P:$P,'Row Index'!K46)))</f>
        <v>50.6623976126387</v>
      </c>
      <c r="L162" s="17" t="n">
        <f aca="false">IF('Row Index'!L46="","✗",IF(INDEX('RAW DATA'!$P:$P,'Row Index'!L46)="",IF(INDEX('RAW DATA'!$AC:$AC,'Row Index'!L46)="",INDEX('RAW DATA'!$L:$L,'Row Index'!L46),INDEX('RAW DATA'!$AC:$AC,'Row Index'!L46)),INDEX('RAW DATA'!$P:$P,'Row Index'!L46)))</f>
        <v>44.1440371543676</v>
      </c>
      <c r="M162" s="17" t="n">
        <f aca="false">IF('Row Index'!M46="","✗",IF(INDEX('RAW DATA'!$P:$P,'Row Index'!M46)="",IF(INDEX('RAW DATA'!$AC:$AC,'Row Index'!M46)="",INDEX('RAW DATA'!$L:$L,'Row Index'!M46),INDEX('RAW DATA'!$AC:$AC,'Row Index'!M46)),INDEX('RAW DATA'!$P:$P,'Row Index'!M46)))</f>
        <v>48.5020674178063</v>
      </c>
      <c r="N162" s="17" t="n">
        <f aca="false">IF('Row Index'!N46="","✗",IF(INDEX('RAW DATA'!$P:$P,'Row Index'!N46)="",IF(INDEX('RAW DATA'!$AC:$AC,'Row Index'!N46)="",INDEX('RAW DATA'!$L:$L,'Row Index'!N46),INDEX('RAW DATA'!$AC:$AC,'Row Index'!N46)),INDEX('RAW DATA'!$P:$P,'Row Index'!N46)))</f>
        <v>49.1022743230864</v>
      </c>
      <c r="O162" s="17" t="n">
        <f aca="false">IF('Row Index'!O46="","✗",IF(INDEX('RAW DATA'!$P:$P,'Row Index'!O46)="",IF(INDEX('RAW DATA'!$AC:$AC,'Row Index'!O46)="",INDEX('RAW DATA'!$L:$L,'Row Index'!O46),INDEX('RAW DATA'!$AC:$AC,'Row Index'!O46)),INDEX('RAW DATA'!$P:$P,'Row Index'!O46)))</f>
        <v>49.4468284876949</v>
      </c>
      <c r="P162" s="17" t="n">
        <f aca="false">IF('Row Index'!P46="","✗",IF(INDEX('RAW DATA'!$P:$P,'Row Index'!P46)="",IF(INDEX('RAW DATA'!$AC:$AC,'Row Index'!P46)="",INDEX('RAW DATA'!$L:$L,'Row Index'!P46),INDEX('RAW DATA'!$AC:$AC,'Row Index'!P46)),INDEX('RAW DATA'!$P:$P,'Row Index'!P46)))</f>
        <v>48.9957525195498</v>
      </c>
      <c r="Q162" s="29" t="n">
        <f aca="false">IF('Row Index'!Q46="","✗",IF(INDEX('RAW DATA'!$P:$P,'Row Index'!Q46)="",IF(INDEX('RAW DATA'!$AC:$AC,'Row Index'!Q46)="",INDEX('RAW DATA'!$L:$L,'Row Index'!Q46),INDEX('RAW DATA'!$AC:$AC,'Row Index'!Q46)),INDEX('RAW DATA'!$P:$P,'Row Index'!Q46)))</f>
        <v>50.1331104366371</v>
      </c>
      <c r="R162" s="17" t="n">
        <f aca="false">IF('Row Index'!R46="","✗",IF(INDEX('RAW DATA'!$P:$P,'Row Index'!R46)="",IF(INDEX('RAW DATA'!$AC:$AC,'Row Index'!R46)="",INDEX('RAW DATA'!$L:$L,'Row Index'!R46),INDEX('RAW DATA'!$AC:$AC,'Row Index'!R46)),INDEX('RAW DATA'!$P:$P,'Row Index'!R46)))</f>
        <v>51.3914411350361</v>
      </c>
      <c r="S162" s="17" t="n">
        <f aca="false">IF('Row Index'!S46="","✗",IF(INDEX('RAW DATA'!$P:$P,'Row Index'!S46)="",IF(INDEX('RAW DATA'!$AC:$AC,'Row Index'!S46)="",INDEX('RAW DATA'!$L:$L,'Row Index'!S46),INDEX('RAW DATA'!$AC:$AC,'Row Index'!S46)),INDEX('RAW DATA'!$P:$P,'Row Index'!S46)))</f>
        <v>49.2476487125453</v>
      </c>
      <c r="T162" s="17" t="n">
        <f aca="false">IF('Row Index'!T46="","✗",IF(INDEX('RAW DATA'!$P:$P,'Row Index'!T46)="",IF(INDEX('RAW DATA'!$AC:$AC,'Row Index'!T46)="",INDEX('RAW DATA'!$L:$L,'Row Index'!T46),INDEX('RAW DATA'!$AC:$AC,'Row Index'!T46)),INDEX('RAW DATA'!$P:$P,'Row Index'!T46)))</f>
        <v>48.8523225380743</v>
      </c>
      <c r="U162" s="17" t="n">
        <f aca="false">IF('Row Index'!U46="","✗",IF(INDEX('RAW DATA'!$P:$P,'Row Index'!U46)="",IF(INDEX('RAW DATA'!$AC:$AC,'Row Index'!U46)="",INDEX('RAW DATA'!$L:$L,'Row Index'!U46),INDEX('RAW DATA'!$AC:$AC,'Row Index'!U46)),INDEX('RAW DATA'!$P:$P,'Row Index'!U46)))</f>
        <v>52.488745231825</v>
      </c>
      <c r="V162" s="17" t="n">
        <f aca="false">IF('Row Index'!V46="","✗",IF(INDEX('RAW DATA'!$P:$P,'Row Index'!V46)="",IF(INDEX('RAW DATA'!$AC:$AC,'Row Index'!V46)="",INDEX('RAW DATA'!$L:$L,'Row Index'!V46),INDEX('RAW DATA'!$AC:$AC,'Row Index'!V46)),INDEX('RAW DATA'!$P:$P,'Row Index'!V46)))</f>
        <v>51.3666325070504</v>
      </c>
      <c r="W162" s="29" t="n">
        <f aca="false">IF('Row Index'!W46="","✗",IF(INDEX('RAW DATA'!$P:$P,'Row Index'!W46)="",IF(INDEX('RAW DATA'!$AC:$AC,'Row Index'!W46)="",INDEX('RAW DATA'!$L:$L,'Row Index'!W46),INDEX('RAW DATA'!$AC:$AC,'Row Index'!W46)),INDEX('RAW DATA'!$P:$P,'Row Index'!W46)))</f>
        <v>50.7725022888982</v>
      </c>
      <c r="X162" s="17" t="n">
        <f aca="false">IF('Row Index'!X46="","✗",IF(INDEX('RAW DATA'!$P:$P,'Row Index'!X46)="",IF(INDEX('RAW DATA'!$AC:$AC,'Row Index'!X46)="",INDEX('RAW DATA'!$L:$L,'Row Index'!X46),INDEX('RAW DATA'!$AC:$AC,'Row Index'!X46)),INDEX('RAW DATA'!$P:$P,'Row Index'!X46)))</f>
        <v>52.7210600998543</v>
      </c>
      <c r="Y162" s="17" t="n">
        <f aca="false">IF('Row Index'!Y46="","✗",IF(INDEX('RAW DATA'!$P:$P,'Row Index'!Y46)="",IF(INDEX('RAW DATA'!$AC:$AC,'Row Index'!Y46)="",INDEX('RAW DATA'!$L:$L,'Row Index'!Y46),INDEX('RAW DATA'!$AC:$AC,'Row Index'!Y46)),INDEX('RAW DATA'!$P:$P,'Row Index'!Y46)))</f>
        <v>54.2145162386945</v>
      </c>
      <c r="Z162" s="18" t="n">
        <f aca="false">IF('Row Index'!Z46="","✗",IF(INDEX('RAW DATA'!$P:$P,'Row Index'!Z46)="",IF(INDEX('RAW DATA'!$AC:$AC,'Row Index'!Z46)="",INDEX('RAW DATA'!$L:$L,'Row Index'!Z46),INDEX('RAW DATA'!$AC:$AC,'Row Index'!Z46)),INDEX('RAW DATA'!$P:$P,'Row Index'!Z46)))</f>
        <v>53.8288940554467</v>
      </c>
      <c r="AA162" s="19" t="str">
        <f aca="false">IF('Row Index'!AA46="","⏳",IF(INDEX('RAW DATA'!$P:$P,'Row Index'!AA46)="",IF(INDEX('RAW DATA'!$AC:$AC,'Row Index'!AA46)="",INDEX('RAW DATA'!$L:$L,'Row Index'!AA46),INDEX('RAW DATA'!$AC:$AC,'Row Index'!AA46)),INDEX('RAW DATA'!$P:$P,'Row Index'!AA46)))</f>
        <v>⏳</v>
      </c>
      <c r="AB162" s="17" t="n">
        <f aca="false">IF('Row Index'!AB46="","✗",IF(INDEX('RAW DATA'!$P:$P,'Row Index'!AB46)="",IF(INDEX('RAW DATA'!$AC:$AC,'Row Index'!AB46)="",INDEX('RAW DATA'!$L:$L,'Row Index'!AB46),INDEX('RAW DATA'!$AC:$AC,'Row Index'!AB46)),INDEX('RAW DATA'!$P:$P,'Row Index'!AB46)))</f>
        <v>54.5739819952967</v>
      </c>
      <c r="AC162" s="17" t="n">
        <f aca="false">IF('Row Index'!AC46="","✗",IF(INDEX('RAW DATA'!$P:$P,'Row Index'!AC46)="",IF(INDEX('RAW DATA'!$AC:$AC,'Row Index'!AC46)="",INDEX('RAW DATA'!$L:$L,'Row Index'!AC46),INDEX('RAW DATA'!$AC:$AC,'Row Index'!AC46)),INDEX('RAW DATA'!$P:$P,'Row Index'!AC46)))</f>
        <v>57.8448334010832</v>
      </c>
      <c r="AD162" s="17" t="n">
        <f aca="false">IF('Row Index'!AD46="","✗",IF(INDEX('RAW DATA'!$P:$P,'Row Index'!AD46)="",IF(INDEX('RAW DATA'!$AC:$AC,'Row Index'!AD46)="",INDEX('RAW DATA'!$L:$L,'Row Index'!AD46),INDEX('RAW DATA'!$AC:$AC,'Row Index'!AD46)),INDEX('RAW DATA'!$P:$P,'Row Index'!AD46)))</f>
        <v>58.8313940275463</v>
      </c>
      <c r="AE162" s="29" t="n">
        <f aca="false">IF('Row Index'!AE46="","✗",IF(INDEX('RAW DATA'!$P:$P,'Row Index'!AE46)="",IF(INDEX('RAW DATA'!$AC:$AC,'Row Index'!AE46)="",INDEX('RAW DATA'!$L:$L,'Row Index'!AE46),INDEX('RAW DATA'!$AC:$AC,'Row Index'!AE46)),INDEX('RAW DATA'!$P:$P,'Row Index'!AE46)))</f>
        <v>58.0815175639151</v>
      </c>
      <c r="AF162" s="17" t="n">
        <f aca="false">IF('Row Index'!AF46="","✗",IF(INDEX('RAW DATA'!$P:$P,'Row Index'!AF46)="",IF(INDEX('RAW DATA'!$AC:$AC,'Row Index'!AF46)="",INDEX('RAW DATA'!$L:$L,'Row Index'!AF46),INDEX('RAW DATA'!$AC:$AC,'Row Index'!AF46)),INDEX('RAW DATA'!$P:$P,'Row Index'!AF46)))</f>
        <v>59.597143768053</v>
      </c>
      <c r="AG162" s="17" t="n">
        <f aca="false">IF('Row Index'!AG46="","✗",IF(INDEX('RAW DATA'!$P:$P,'Row Index'!AG46)="",IF(INDEX('RAW DATA'!$AC:$AC,'Row Index'!AG46)="",INDEX('RAW DATA'!$L:$L,'Row Index'!AG46),INDEX('RAW DATA'!$AC:$AC,'Row Index'!AG46)),INDEX('RAW DATA'!$P:$P,'Row Index'!AG46)))</f>
        <v>60.0793368105619</v>
      </c>
      <c r="AH162" s="17" t="n">
        <f aca="false">IF('Row Index'!AH46="","✗",IF(INDEX('RAW DATA'!$P:$P,'Row Index'!AH46)="",IF(INDEX('RAW DATA'!$AC:$AC,'Row Index'!AH46)="",INDEX('RAW DATA'!$L:$L,'Row Index'!AH46),INDEX('RAW DATA'!$AC:$AC,'Row Index'!AH46)),INDEX('RAW DATA'!$P:$P,'Row Index'!AH46)))</f>
        <v>61.5627457980311</v>
      </c>
      <c r="AI162" s="17" t="n">
        <f aca="false">IF('Row Index'!AI46="","✗",IF(INDEX('RAW DATA'!$P:$P,'Row Index'!AI46)="",IF(INDEX('RAW DATA'!$AC:$AC,'Row Index'!AI46)="",INDEX('RAW DATA'!$L:$L,'Row Index'!AI46),INDEX('RAW DATA'!$AC:$AC,'Row Index'!AI46)),INDEX('RAW DATA'!$P:$P,'Row Index'!AI46)))</f>
        <v>63.9602462105129</v>
      </c>
      <c r="AJ162" s="17" t="n">
        <f aca="false">IF('Row Index'!AJ46="","✗",IF(INDEX('RAW DATA'!$P:$P,'Row Index'!AJ46)="",IF(INDEX('RAW DATA'!$AC:$AC,'Row Index'!AJ46)="",INDEX('RAW DATA'!$L:$L,'Row Index'!AJ46),INDEX('RAW DATA'!$AC:$AC,'Row Index'!AJ46)),INDEX('RAW DATA'!$P:$P,'Row Index'!AJ46)))</f>
        <v>63.7710983905386</v>
      </c>
      <c r="AK162" s="17" t="n">
        <f aca="false">IF('Row Index'!AK46="","✗",IF(INDEX('RAW DATA'!$P:$P,'Row Index'!AK46)="",IF(INDEX('RAW DATA'!$AC:$AC,'Row Index'!AK46)="",INDEX('RAW DATA'!$L:$L,'Row Index'!AK46),INDEX('RAW DATA'!$AC:$AC,'Row Index'!AK46)),INDEX('RAW DATA'!$P:$P,'Row Index'!AK46)))</f>
        <v>64.7568212211212</v>
      </c>
      <c r="AL162" s="17" t="n">
        <f aca="false">IF('Row Index'!AL46="","✗",IF(INDEX('RAW DATA'!$P:$P,'Row Index'!AL46)="",IF(INDEX('RAW DATA'!$AC:$AC,'Row Index'!AL46)="",INDEX('RAW DATA'!$L:$L,'Row Index'!AL46),INDEX('RAW DATA'!$AC:$AC,'Row Index'!AL46)),INDEX('RAW DATA'!$P:$P,'Row Index'!AL46)))</f>
        <v>65.5840157269479</v>
      </c>
      <c r="AM162" s="29" t="n">
        <f aca="false">IF('Row Index'!AM46="","✗",IF(INDEX('RAW DATA'!$P:$P,'Row Index'!AM46)="",IF(INDEX('RAW DATA'!$AC:$AC,'Row Index'!AM46)="",INDEX('RAW DATA'!$L:$L,'Row Index'!AM46),INDEX('RAW DATA'!$AC:$AC,'Row Index'!AM46)),INDEX('RAW DATA'!$P:$P,'Row Index'!AM46)))</f>
        <v>66.4041543457973</v>
      </c>
      <c r="AN162" s="17" t="n">
        <f aca="false">IF('Row Index'!AN46="","✗",IF(INDEX('RAW DATA'!$P:$P,'Row Index'!AN46)="",IF(INDEX('RAW DATA'!$AC:$AC,'Row Index'!AN46)="",INDEX('RAW DATA'!$L:$L,'Row Index'!AN46),INDEX('RAW DATA'!$AC:$AC,'Row Index'!AN46)),INDEX('RAW DATA'!$P:$P,'Row Index'!AN46)))</f>
        <v>68.3227865497756</v>
      </c>
      <c r="AO162" s="18" t="n">
        <f aca="false">IF('Row Index'!AO46="","✗",IF(INDEX('RAW DATA'!$P:$P,'Row Index'!AO46)="",IF(INDEX('RAW DATA'!$AC:$AC,'Row Index'!AO46)="",INDEX('RAW DATA'!$L:$L,'Row Index'!AO46),INDEX('RAW DATA'!$AC:$AC,'Row Index'!AO46)),INDEX('RAW DATA'!$P:$P,'Row Index'!AO46)))</f>
        <v>68.8441207556077</v>
      </c>
      <c r="AP162" s="17" t="n">
        <f aca="false">IF('Row Index'!AP46="","✗",IF(INDEX('RAW DATA'!$P:$P,'Row Index'!AP46)="",IF(INDEX('RAW DATA'!$AC:$AC,'Row Index'!AP46)="",INDEX('RAW DATA'!$L:$L,'Row Index'!AP46),INDEX('RAW DATA'!$AC:$AC,'Row Index'!AP46)),INDEX('RAW DATA'!$P:$P,'Row Index'!AP46)))</f>
        <v>68.8145503588461</v>
      </c>
      <c r="AQ162" s="17" t="n">
        <f aca="false">IF('Row Index'!AQ46="","✗",IF(INDEX('RAW DATA'!$P:$P,'Row Index'!AQ46)="",IF(INDEX('RAW DATA'!$AC:$AC,'Row Index'!AQ46)="",INDEX('RAW DATA'!$L:$L,'Row Index'!AQ46),INDEX('RAW DATA'!$AC:$AC,'Row Index'!AQ46)),INDEX('RAW DATA'!$P:$P,'Row Index'!AQ46)))</f>
        <v>67.0865032854463</v>
      </c>
    </row>
    <row r="163" customFormat="false" ht="15" hidden="false" customHeight="false" outlineLevel="0" collapsed="false">
      <c r="A163" s="32" t="s">
        <v>298</v>
      </c>
      <c r="B163" s="33" t="s">
        <v>248</v>
      </c>
      <c r="C163" s="29" t="n">
        <f aca="false">IF('Row Index'!C47="","✗",IF(INDEX('RAW DATA'!$P:$P,'Row Index'!C47)="",IF(INDEX('RAW DATA'!$AC:$AC,'Row Index'!C47)="",INDEX('RAW DATA'!$L:$L,'Row Index'!C47),INDEX('RAW DATA'!$AC:$AC,'Row Index'!C47)),INDEX('RAW DATA'!$P:$P,'Row Index'!C47)))</f>
        <v>40.5341440624892</v>
      </c>
      <c r="D163" s="36" t="str">
        <f aca="false">IF('Row Index'!D47="","✗",IF(INDEX('RAW DATA'!$P:$P,'Row Index'!D47)="",IF(INDEX('RAW DATA'!$AC:$AC,'Row Index'!D47)="",INDEX('RAW DATA'!$L:$L,'Row Index'!D47),INDEX('RAW DATA'!$AC:$AC,'Row Index'!D47)),INDEX('RAW DATA'!$P:$P,'Row Index'!D47)))</f>
        <v>◐⌧</v>
      </c>
      <c r="E163" s="17" t="n">
        <f aca="false">IF('Row Index'!E47="","✗",IF(INDEX('RAW DATA'!$P:$P,'Row Index'!E47)="",IF(INDEX('RAW DATA'!$AC:$AC,'Row Index'!E47)="",INDEX('RAW DATA'!$L:$L,'Row Index'!E47),INDEX('RAW DATA'!$AC:$AC,'Row Index'!E47)),INDEX('RAW DATA'!$P:$P,'Row Index'!E47)))</f>
        <v>44.8203864441856</v>
      </c>
      <c r="F163" s="17" t="n">
        <f aca="false">IF('Row Index'!F47="","✗",IF(INDEX('RAW DATA'!$P:$P,'Row Index'!F47)="",IF(INDEX('RAW DATA'!$AC:$AC,'Row Index'!F47)="",INDEX('RAW DATA'!$L:$L,'Row Index'!F47),INDEX('RAW DATA'!$AC:$AC,'Row Index'!F47)),INDEX('RAW DATA'!$P:$P,'Row Index'!F47)))</f>
        <v>42.95861386555</v>
      </c>
      <c r="G163" s="18" t="n">
        <f aca="false">IF('Row Index'!G47="","✗",IF(INDEX('RAW DATA'!$P:$P,'Row Index'!G47)="",IF(INDEX('RAW DATA'!$AC:$AC,'Row Index'!G47)="",INDEX('RAW DATA'!$L:$L,'Row Index'!G47),INDEX('RAW DATA'!$AC:$AC,'Row Index'!G47)),INDEX('RAW DATA'!$P:$P,'Row Index'!G47)))</f>
        <v>51.265656015294</v>
      </c>
      <c r="H163" s="29" t="n">
        <f aca="false">IF('Row Index'!H47="","✗",IF(INDEX('RAW DATA'!$P:$P,'Row Index'!H47)="",IF(INDEX('RAW DATA'!$AC:$AC,'Row Index'!H47)="",INDEX('RAW DATA'!$L:$L,'Row Index'!H47),INDEX('RAW DATA'!$AC:$AC,'Row Index'!H47)),INDEX('RAW DATA'!$P:$P,'Row Index'!H47)))</f>
        <v>43.2832927144114</v>
      </c>
      <c r="I163" s="17" t="n">
        <f aca="false">IF('Row Index'!I47="","✗",IF(INDEX('RAW DATA'!$P:$P,'Row Index'!I47)="",IF(INDEX('RAW DATA'!$AC:$AC,'Row Index'!I47)="",INDEX('RAW DATA'!$L:$L,'Row Index'!I47),INDEX('RAW DATA'!$AC:$AC,'Row Index'!I47)),INDEX('RAW DATA'!$P:$P,'Row Index'!I47)))</f>
        <v>42.7567803606822</v>
      </c>
      <c r="J163" s="17" t="n">
        <f aca="false">IF('Row Index'!J47="","✗",IF(INDEX('RAW DATA'!$P:$P,'Row Index'!J47)="",IF(INDEX('RAW DATA'!$AC:$AC,'Row Index'!J47)="",INDEX('RAW DATA'!$L:$L,'Row Index'!J47),INDEX('RAW DATA'!$AC:$AC,'Row Index'!J47)),INDEX('RAW DATA'!$P:$P,'Row Index'!J47)))</f>
        <v>44.5517419848889</v>
      </c>
      <c r="K163" s="17" t="n">
        <f aca="false">IF('Row Index'!K47="","✗",IF(INDEX('RAW DATA'!$P:$P,'Row Index'!K47)="",IF(INDEX('RAW DATA'!$AC:$AC,'Row Index'!K47)="",INDEX('RAW DATA'!$L:$L,'Row Index'!K47),INDEX('RAW DATA'!$AC:$AC,'Row Index'!K47)),INDEX('RAW DATA'!$P:$P,'Row Index'!K47)))</f>
        <v>49.8571771010815</v>
      </c>
      <c r="L163" s="29" t="n">
        <f aca="false">IF('Row Index'!L47="","✗",IF(INDEX('RAW DATA'!$P:$P,'Row Index'!L47)="",IF(INDEX('RAW DATA'!$AC:$AC,'Row Index'!L47)="",INDEX('RAW DATA'!$L:$L,'Row Index'!L47),INDEX('RAW DATA'!$AC:$AC,'Row Index'!L47)),INDEX('RAW DATA'!$P:$P,'Row Index'!L47)))</f>
        <v>45.0480883019925</v>
      </c>
      <c r="M163" s="17" t="n">
        <f aca="false">IF('Row Index'!M47="","✗",IF(INDEX('RAW DATA'!$P:$P,'Row Index'!M47)="",IF(INDEX('RAW DATA'!$AC:$AC,'Row Index'!M47)="",INDEX('RAW DATA'!$L:$L,'Row Index'!M47),INDEX('RAW DATA'!$AC:$AC,'Row Index'!M47)),INDEX('RAW DATA'!$P:$P,'Row Index'!M47)))</f>
        <v>48.4426924423133</v>
      </c>
      <c r="N163" s="17" t="n">
        <f aca="false">IF('Row Index'!N47="","✗",IF(INDEX('RAW DATA'!$P:$P,'Row Index'!N47)="",IF(INDEX('RAW DATA'!$AC:$AC,'Row Index'!N47)="",INDEX('RAW DATA'!$L:$L,'Row Index'!N47),INDEX('RAW DATA'!$AC:$AC,'Row Index'!N47)),INDEX('RAW DATA'!$P:$P,'Row Index'!N47)))</f>
        <v>47.7607006840033</v>
      </c>
      <c r="O163" s="17" t="n">
        <f aca="false">IF('Row Index'!O47="","✗",IF(INDEX('RAW DATA'!$P:$P,'Row Index'!O47)="",IF(INDEX('RAW DATA'!$AC:$AC,'Row Index'!O47)="",INDEX('RAW DATA'!$L:$L,'Row Index'!O47),INDEX('RAW DATA'!$AC:$AC,'Row Index'!O47)),INDEX('RAW DATA'!$P:$P,'Row Index'!O47)))</f>
        <v>49.0242065022224</v>
      </c>
      <c r="P163" s="17" t="n">
        <f aca="false">IF('Row Index'!P47="","✗",IF(INDEX('RAW DATA'!$P:$P,'Row Index'!P47)="",IF(INDEX('RAW DATA'!$AC:$AC,'Row Index'!P47)="",INDEX('RAW DATA'!$L:$L,'Row Index'!P47),INDEX('RAW DATA'!$AC:$AC,'Row Index'!P47)),INDEX('RAW DATA'!$P:$P,'Row Index'!P47)))</f>
        <v>47.8120154296805</v>
      </c>
      <c r="Q163" s="17" t="n">
        <f aca="false">IF('Row Index'!Q47="","✗",IF(INDEX('RAW DATA'!$P:$P,'Row Index'!Q47)="",IF(INDEX('RAW DATA'!$AC:$AC,'Row Index'!Q47)="",INDEX('RAW DATA'!$L:$L,'Row Index'!Q47),INDEX('RAW DATA'!$AC:$AC,'Row Index'!Q47)),INDEX('RAW DATA'!$P:$P,'Row Index'!Q47)))</f>
        <v>49.9862481017562</v>
      </c>
      <c r="R163" s="17" t="n">
        <f aca="false">IF('Row Index'!R47="","✗",IF(INDEX('RAW DATA'!$P:$P,'Row Index'!R47)="",IF(INDEX('RAW DATA'!$AC:$AC,'Row Index'!R47)="",INDEX('RAW DATA'!$L:$L,'Row Index'!R47),INDEX('RAW DATA'!$AC:$AC,'Row Index'!R47)),INDEX('RAW DATA'!$P:$P,'Row Index'!R47)))</f>
        <v>50.5369538477369</v>
      </c>
      <c r="S163" s="17" t="n">
        <f aca="false">IF('Row Index'!S47="","✗",IF(INDEX('RAW DATA'!$P:$P,'Row Index'!S47)="",IF(INDEX('RAW DATA'!$AC:$AC,'Row Index'!S47)="",INDEX('RAW DATA'!$L:$L,'Row Index'!S47),INDEX('RAW DATA'!$AC:$AC,'Row Index'!S47)),INDEX('RAW DATA'!$P:$P,'Row Index'!S47)))</f>
        <v>47.8404544781105</v>
      </c>
      <c r="T163" s="29" t="n">
        <f aca="false">IF('Row Index'!T47="","✗",IF(INDEX('RAW DATA'!$P:$P,'Row Index'!T47)="",IF(INDEX('RAW DATA'!$AC:$AC,'Row Index'!T47)="",INDEX('RAW DATA'!$L:$L,'Row Index'!T47),INDEX('RAW DATA'!$AC:$AC,'Row Index'!T47)),INDEX('RAW DATA'!$P:$P,'Row Index'!T47)))</f>
        <v>48.4685159840679</v>
      </c>
      <c r="U163" s="17" t="n">
        <f aca="false">IF('Row Index'!U47="","✗",IF(INDEX('RAW DATA'!$P:$P,'Row Index'!U47)="",IF(INDEX('RAW DATA'!$AC:$AC,'Row Index'!U47)="",INDEX('RAW DATA'!$L:$L,'Row Index'!U47),INDEX('RAW DATA'!$AC:$AC,'Row Index'!U47)),INDEX('RAW DATA'!$P:$P,'Row Index'!U47)))</f>
        <v>51.9458533595814</v>
      </c>
      <c r="V163" s="29" t="n">
        <f aca="false">IF('Row Index'!V47="","✗",IF(INDEX('RAW DATA'!$P:$P,'Row Index'!V47)="",IF(INDEX('RAW DATA'!$AC:$AC,'Row Index'!V47)="",INDEX('RAW DATA'!$L:$L,'Row Index'!V47),INDEX('RAW DATA'!$AC:$AC,'Row Index'!V47)),INDEX('RAW DATA'!$P:$P,'Row Index'!V47)))</f>
        <v>51.3159453838579</v>
      </c>
      <c r="W163" s="17" t="n">
        <f aca="false">IF('Row Index'!W47="","✗",IF(INDEX('RAW DATA'!$P:$P,'Row Index'!W47)="",IF(INDEX('RAW DATA'!$AC:$AC,'Row Index'!W47)="",INDEX('RAW DATA'!$L:$L,'Row Index'!W47),INDEX('RAW DATA'!$AC:$AC,'Row Index'!W47)),INDEX('RAW DATA'!$P:$P,'Row Index'!W47)))</f>
        <v>50.9940110433409</v>
      </c>
      <c r="X163" s="17" t="n">
        <f aca="false">IF('Row Index'!X47="","✗",IF(INDEX('RAW DATA'!$P:$P,'Row Index'!X47)="",IF(INDEX('RAW DATA'!$AC:$AC,'Row Index'!X47)="",INDEX('RAW DATA'!$L:$L,'Row Index'!X47),INDEX('RAW DATA'!$AC:$AC,'Row Index'!X47)),INDEX('RAW DATA'!$P:$P,'Row Index'!X47)))</f>
        <v>54.1955175273659</v>
      </c>
      <c r="Y163" s="17" t="n">
        <f aca="false">IF('Row Index'!Y47="","✗",IF(INDEX('RAW DATA'!$P:$P,'Row Index'!Y47)="",IF(INDEX('RAW DATA'!$AC:$AC,'Row Index'!Y47)="",INDEX('RAW DATA'!$L:$L,'Row Index'!Y47),INDEX('RAW DATA'!$AC:$AC,'Row Index'!Y47)),INDEX('RAW DATA'!$P:$P,'Row Index'!Y47)))</f>
        <v>53.3661102142887</v>
      </c>
      <c r="Z163" s="18" t="n">
        <f aca="false">IF('Row Index'!Z47="","✗",IF(INDEX('RAW DATA'!$P:$P,'Row Index'!Z47)="",IF(INDEX('RAW DATA'!$AC:$AC,'Row Index'!Z47)="",INDEX('RAW DATA'!$L:$L,'Row Index'!Z47),INDEX('RAW DATA'!$AC:$AC,'Row Index'!Z47)),INDEX('RAW DATA'!$P:$P,'Row Index'!Z47)))</f>
        <v>53.8022959984595</v>
      </c>
      <c r="AA163" s="19" t="str">
        <f aca="false">IF('Row Index'!AA47="","⏳",IF(INDEX('RAW DATA'!$P:$P,'Row Index'!AA47)="",IF(INDEX('RAW DATA'!$AC:$AC,'Row Index'!AA47)="",INDEX('RAW DATA'!$L:$L,'Row Index'!AA47),INDEX('RAW DATA'!$AC:$AC,'Row Index'!AA47)),INDEX('RAW DATA'!$P:$P,'Row Index'!AA47)))</f>
        <v>⏳</v>
      </c>
      <c r="AB163" s="29" t="n">
        <f aca="false">IF('Row Index'!AB47="","✗",IF(INDEX('RAW DATA'!$P:$P,'Row Index'!AB47)="",IF(INDEX('RAW DATA'!$AC:$AC,'Row Index'!AB47)="",INDEX('RAW DATA'!$L:$L,'Row Index'!AB47),INDEX('RAW DATA'!$AC:$AC,'Row Index'!AB47)),INDEX('RAW DATA'!$P:$P,'Row Index'!AB47)))</f>
        <v>55.3061583500494</v>
      </c>
      <c r="AC163" s="17" t="n">
        <f aca="false">IF('Row Index'!AC47="","✗",IF(INDEX('RAW DATA'!$P:$P,'Row Index'!AC47)="",IF(INDEX('RAW DATA'!$AC:$AC,'Row Index'!AC47)="",INDEX('RAW DATA'!$L:$L,'Row Index'!AC47),INDEX('RAW DATA'!$AC:$AC,'Row Index'!AC47)),INDEX('RAW DATA'!$P:$P,'Row Index'!AC47)))</f>
        <v>56.32515276463</v>
      </c>
      <c r="AD163" s="17" t="n">
        <f aca="false">IF('Row Index'!AD47="","✗",IF(INDEX('RAW DATA'!$P:$P,'Row Index'!AD47)="",IF(INDEX('RAW DATA'!$AC:$AC,'Row Index'!AD47)="",INDEX('RAW DATA'!$L:$L,'Row Index'!AD47),INDEX('RAW DATA'!$AC:$AC,'Row Index'!AD47)),INDEX('RAW DATA'!$P:$P,'Row Index'!AD47)))</f>
        <v>57.888054368172</v>
      </c>
      <c r="AE163" s="17" t="n">
        <f aca="false">IF('Row Index'!AE47="","✗",IF(INDEX('RAW DATA'!$P:$P,'Row Index'!AE47)="",IF(INDEX('RAW DATA'!$AC:$AC,'Row Index'!AE47)="",INDEX('RAW DATA'!$L:$L,'Row Index'!AE47),INDEX('RAW DATA'!$AC:$AC,'Row Index'!AE47)),INDEX('RAW DATA'!$P:$P,'Row Index'!AE47)))</f>
        <v>58.7948999509504</v>
      </c>
      <c r="AF163" s="36" t="str">
        <f aca="false">IF('Row Index'!AF47="","✗",IF(INDEX('RAW DATA'!$P:$P,'Row Index'!AF47)="",IF(INDEX('RAW DATA'!$AC:$AC,'Row Index'!AF47)="",INDEX('RAW DATA'!$L:$L,'Row Index'!AF47),INDEX('RAW DATA'!$AC:$AC,'Row Index'!AF47)),INDEX('RAW DATA'!$P:$P,'Row Index'!AF47)))</f>
        <v>◐⌧</v>
      </c>
      <c r="AG163" s="29" t="n">
        <f aca="false">IF('Row Index'!AG47="","✗",IF(INDEX('RAW DATA'!$P:$P,'Row Index'!AG47)="",IF(INDEX('RAW DATA'!$AC:$AC,'Row Index'!AG47)="",INDEX('RAW DATA'!$L:$L,'Row Index'!AG47),INDEX('RAW DATA'!$AC:$AC,'Row Index'!AG47)),INDEX('RAW DATA'!$P:$P,'Row Index'!AG47)))</f>
        <v>60.6316507326384</v>
      </c>
      <c r="AH163" s="17" t="n">
        <f aca="false">IF('Row Index'!AH47="","✗",IF(INDEX('RAW DATA'!$P:$P,'Row Index'!AH47)="",IF(INDEX('RAW DATA'!$AC:$AC,'Row Index'!AH47)="",INDEX('RAW DATA'!$L:$L,'Row Index'!AH47),INDEX('RAW DATA'!$AC:$AC,'Row Index'!AH47)),INDEX('RAW DATA'!$P:$P,'Row Index'!AH47)))</f>
        <v>62.9426428773273</v>
      </c>
      <c r="AI163" s="17" t="n">
        <f aca="false">IF('Row Index'!AI47="","✗",IF(INDEX('RAW DATA'!$P:$P,'Row Index'!AI47)="",IF(INDEX('RAW DATA'!$AC:$AC,'Row Index'!AI47)="",INDEX('RAW DATA'!$L:$L,'Row Index'!AI47),INDEX('RAW DATA'!$AC:$AC,'Row Index'!AI47)),INDEX('RAW DATA'!$P:$P,'Row Index'!AI47)))</f>
        <v>63.4131667502431</v>
      </c>
      <c r="AJ163" s="17" t="n">
        <f aca="false">IF('Row Index'!AJ47="","✗",IF(INDEX('RAW DATA'!$P:$P,'Row Index'!AJ47)="",IF(INDEX('RAW DATA'!$AC:$AC,'Row Index'!AJ47)="",INDEX('RAW DATA'!$L:$L,'Row Index'!AJ47),INDEX('RAW DATA'!$AC:$AC,'Row Index'!AJ47)),INDEX('RAW DATA'!$P:$P,'Row Index'!AJ47)))</f>
        <v>65.1841219474194</v>
      </c>
      <c r="AK163" s="17" t="n">
        <f aca="false">IF('Row Index'!AK47="","✗",IF(INDEX('RAW DATA'!$P:$P,'Row Index'!AK47)="",IF(INDEX('RAW DATA'!$AC:$AC,'Row Index'!AK47)="",INDEX('RAW DATA'!$L:$L,'Row Index'!AK47),INDEX('RAW DATA'!$AC:$AC,'Row Index'!AK47)),INDEX('RAW DATA'!$P:$P,'Row Index'!AK47)))</f>
        <v>65.0198320306265</v>
      </c>
      <c r="AL163" s="17" t="n">
        <f aca="false">IF('Row Index'!AL47="","✗",IF(INDEX('RAW DATA'!$P:$P,'Row Index'!AL47)="",IF(INDEX('RAW DATA'!$AC:$AC,'Row Index'!AL47)="",INDEX('RAW DATA'!$L:$L,'Row Index'!AL47),INDEX('RAW DATA'!$AC:$AC,'Row Index'!AL47)),INDEX('RAW DATA'!$P:$P,'Row Index'!AL47)))</f>
        <v>66.5055797285495</v>
      </c>
      <c r="AM163" s="17" t="n">
        <f aca="false">IF('Row Index'!AM47="","✗",IF(INDEX('RAW DATA'!$P:$P,'Row Index'!AM47)="",IF(INDEX('RAW DATA'!$AC:$AC,'Row Index'!AM47)="",INDEX('RAW DATA'!$L:$L,'Row Index'!AM47),INDEX('RAW DATA'!$AC:$AC,'Row Index'!AM47)),INDEX('RAW DATA'!$P:$P,'Row Index'!AM47)))</f>
        <v>68.5539007917406</v>
      </c>
      <c r="AN163" s="17" t="n">
        <f aca="false">IF('Row Index'!AN47="","✗",IF(INDEX('RAW DATA'!$P:$P,'Row Index'!AN47)="",IF(INDEX('RAW DATA'!$AC:$AC,'Row Index'!AN47)="",INDEX('RAW DATA'!$L:$L,'Row Index'!AN47),INDEX('RAW DATA'!$AC:$AC,'Row Index'!AN47)),INDEX('RAW DATA'!$P:$P,'Row Index'!AN47)))</f>
        <v>68.8034488443743</v>
      </c>
      <c r="AO163" s="17" t="n">
        <f aca="false">IF('Row Index'!AO47="","✗",IF(INDEX('RAW DATA'!$P:$P,'Row Index'!AO47)="",IF(INDEX('RAW DATA'!$AC:$AC,'Row Index'!AO47)="",INDEX('RAW DATA'!$L:$L,'Row Index'!AO47),INDEX('RAW DATA'!$AC:$AC,'Row Index'!AO47)),INDEX('RAW DATA'!$P:$P,'Row Index'!AO47)))</f>
        <v>67.959720337497</v>
      </c>
      <c r="AP163" s="17" t="n">
        <f aca="false">IF('Row Index'!AP47="","✗",IF(INDEX('RAW DATA'!$P:$P,'Row Index'!AP47)="",IF(INDEX('RAW DATA'!$AC:$AC,'Row Index'!AP47)="",INDEX('RAW DATA'!$L:$L,'Row Index'!AP47),INDEX('RAW DATA'!$AC:$AC,'Row Index'!AP47)),INDEX('RAW DATA'!$P:$P,'Row Index'!AP47)))</f>
        <v>68.8173845728595</v>
      </c>
      <c r="AQ163" s="17" t="n">
        <f aca="false">IF('Row Index'!AQ47="","✗",IF(INDEX('RAW DATA'!$P:$P,'Row Index'!AQ47)="",IF(INDEX('RAW DATA'!$AC:$AC,'Row Index'!AQ47)="",INDEX('RAW DATA'!$L:$L,'Row Index'!AQ47),INDEX('RAW DATA'!$AC:$AC,'Row Index'!AQ47)),INDEX('RAW DATA'!$P:$P,'Row Index'!AQ47)))</f>
        <v>69.1515659087061</v>
      </c>
    </row>
    <row r="164" customFormat="false" ht="15" hidden="false" customHeight="false" outlineLevel="0" collapsed="false">
      <c r="A164" s="32" t="s">
        <v>301</v>
      </c>
      <c r="B164" s="33" t="s">
        <v>248</v>
      </c>
      <c r="C164" s="17" t="n">
        <f aca="false">IF('Row Index'!C48="","✗",IF(INDEX('RAW DATA'!$P:$P,'Row Index'!C48)="",IF(INDEX('RAW DATA'!$AC:$AC,'Row Index'!C48)="",INDEX('RAW DATA'!$L:$L,'Row Index'!C48),INDEX('RAW DATA'!$AC:$AC,'Row Index'!C48)),INDEX('RAW DATA'!$P:$P,'Row Index'!C48)))</f>
        <v>45.5700650827543</v>
      </c>
      <c r="D164" s="29" t="n">
        <f aca="false">IF('Row Index'!D48="","✗",IF(INDEX('RAW DATA'!$P:$P,'Row Index'!D48)="",IF(INDEX('RAW DATA'!$AC:$AC,'Row Index'!D48)="",INDEX('RAW DATA'!$L:$L,'Row Index'!D48),INDEX('RAW DATA'!$AC:$AC,'Row Index'!D48)),INDEX('RAW DATA'!$P:$P,'Row Index'!D48)))</f>
        <v>42.5722588055661</v>
      </c>
      <c r="E164" s="17" t="n">
        <f aca="false">IF('Row Index'!E48="","✗",IF(INDEX('RAW DATA'!$P:$P,'Row Index'!E48)="",IF(INDEX('RAW DATA'!$AC:$AC,'Row Index'!E48)="",INDEX('RAW DATA'!$L:$L,'Row Index'!E48),INDEX('RAW DATA'!$AC:$AC,'Row Index'!E48)),INDEX('RAW DATA'!$P:$P,'Row Index'!E48)))</f>
        <v>51.4902308801143</v>
      </c>
      <c r="F164" s="29" t="n">
        <f aca="false">IF('Row Index'!F48="","✗",IF(INDEX('RAW DATA'!$P:$P,'Row Index'!F48)="",IF(INDEX('RAW DATA'!$AC:$AC,'Row Index'!F48)="",INDEX('RAW DATA'!$L:$L,'Row Index'!F48),INDEX('RAW DATA'!$AC:$AC,'Row Index'!F48)),INDEX('RAW DATA'!$P:$P,'Row Index'!F48)))</f>
        <v>45.0162183170175</v>
      </c>
      <c r="G164" s="18" t="n">
        <f aca="false">IF('Row Index'!G48="","✗",IF(INDEX('RAW DATA'!$P:$P,'Row Index'!G48)="",IF(INDEX('RAW DATA'!$AC:$AC,'Row Index'!G48)="",INDEX('RAW DATA'!$L:$L,'Row Index'!G48),INDEX('RAW DATA'!$AC:$AC,'Row Index'!G48)),INDEX('RAW DATA'!$P:$P,'Row Index'!G48)))</f>
        <v>49.7741725164175</v>
      </c>
      <c r="H164" s="17" t="n">
        <f aca="false">IF('Row Index'!H48="","✗",IF(INDEX('RAW DATA'!$P:$P,'Row Index'!H48)="",IF(INDEX('RAW DATA'!$AC:$AC,'Row Index'!H48)="",INDEX('RAW DATA'!$L:$L,'Row Index'!H48),INDEX('RAW DATA'!$AC:$AC,'Row Index'!H48)),INDEX('RAW DATA'!$P:$P,'Row Index'!H48)))</f>
        <v>43.9114979614249</v>
      </c>
      <c r="I164" s="17" t="n">
        <f aca="false">IF('Row Index'!I48="","✗",IF(INDEX('RAW DATA'!$P:$P,'Row Index'!I48)="",IF(INDEX('RAW DATA'!$AC:$AC,'Row Index'!I48)="",INDEX('RAW DATA'!$L:$L,'Row Index'!I48),INDEX('RAW DATA'!$AC:$AC,'Row Index'!I48)),INDEX('RAW DATA'!$P:$P,'Row Index'!I48)))</f>
        <v>44.9947436479091</v>
      </c>
      <c r="J164" s="17" t="n">
        <f aca="false">IF('Row Index'!J48="","✗",IF(INDEX('RAW DATA'!$P:$P,'Row Index'!J48)="",IF(INDEX('RAW DATA'!$AC:$AC,'Row Index'!J48)="",INDEX('RAW DATA'!$L:$L,'Row Index'!J48),INDEX('RAW DATA'!$AC:$AC,'Row Index'!J48)),INDEX('RAW DATA'!$P:$P,'Row Index'!J48)))</f>
        <v>45.2686358869806</v>
      </c>
      <c r="K164" s="17" t="n">
        <f aca="false">IF('Row Index'!K48="","✗",IF(INDEX('RAW DATA'!$P:$P,'Row Index'!K48)="",IF(INDEX('RAW DATA'!$AC:$AC,'Row Index'!K48)="",INDEX('RAW DATA'!$L:$L,'Row Index'!K48),INDEX('RAW DATA'!$AC:$AC,'Row Index'!K48)),INDEX('RAW DATA'!$P:$P,'Row Index'!K48)))</f>
        <v>51.5089689840818</v>
      </c>
      <c r="L164" s="17" t="n">
        <f aca="false">IF('Row Index'!L48="","✗",IF(INDEX('RAW DATA'!$P:$P,'Row Index'!L48)="",IF(INDEX('RAW DATA'!$AC:$AC,'Row Index'!L48)="",INDEX('RAW DATA'!$L:$L,'Row Index'!L48),INDEX('RAW DATA'!$AC:$AC,'Row Index'!L48)),INDEX('RAW DATA'!$P:$P,'Row Index'!L48)))</f>
        <v>48.0578939202059</v>
      </c>
      <c r="M164" s="17" t="n">
        <f aca="false">IF('Row Index'!M48="","✗",IF(INDEX('RAW DATA'!$P:$P,'Row Index'!M48)="",IF(INDEX('RAW DATA'!$AC:$AC,'Row Index'!M48)="",INDEX('RAW DATA'!$L:$L,'Row Index'!M48),INDEX('RAW DATA'!$AC:$AC,'Row Index'!M48)),INDEX('RAW DATA'!$P:$P,'Row Index'!M48)))</f>
        <v>48.6173674337282</v>
      </c>
      <c r="N164" s="29" t="n">
        <f aca="false">IF('Row Index'!N48="","✗",IF(INDEX('RAW DATA'!$P:$P,'Row Index'!N48)="",IF(INDEX('RAW DATA'!$AC:$AC,'Row Index'!N48)="",INDEX('RAW DATA'!$L:$L,'Row Index'!N48),INDEX('RAW DATA'!$AC:$AC,'Row Index'!N48)),INDEX('RAW DATA'!$P:$P,'Row Index'!N48)))</f>
        <v>50.2187025089457</v>
      </c>
      <c r="O164" s="29" t="n">
        <f aca="false">IF('Row Index'!O48="","✗",IF(INDEX('RAW DATA'!$P:$P,'Row Index'!O48)="",IF(INDEX('RAW DATA'!$AC:$AC,'Row Index'!O48)="",INDEX('RAW DATA'!$L:$L,'Row Index'!O48),INDEX('RAW DATA'!$AC:$AC,'Row Index'!O48)),INDEX('RAW DATA'!$P:$P,'Row Index'!O48)))</f>
        <v>49.5806810892364</v>
      </c>
      <c r="P164" s="29" t="n">
        <f aca="false">IF('Row Index'!P48="","✗",IF(INDEX('RAW DATA'!$P:$P,'Row Index'!P48)="",IF(INDEX('RAW DATA'!$AC:$AC,'Row Index'!P48)="",INDEX('RAW DATA'!$L:$L,'Row Index'!P48),INDEX('RAW DATA'!$AC:$AC,'Row Index'!P48)),INDEX('RAW DATA'!$P:$P,'Row Index'!P48)))</f>
        <v>48.9034972017776</v>
      </c>
      <c r="Q164" s="17" t="n">
        <f aca="false">IF('Row Index'!Q48="","✗",IF(INDEX('RAW DATA'!$P:$P,'Row Index'!Q48)="",IF(INDEX('RAW DATA'!$AC:$AC,'Row Index'!Q48)="",INDEX('RAW DATA'!$L:$L,'Row Index'!Q48),INDEX('RAW DATA'!$AC:$AC,'Row Index'!Q48)),INDEX('RAW DATA'!$P:$P,'Row Index'!Q48)))</f>
        <v>50.8100629362624</v>
      </c>
      <c r="R164" s="26" t="str">
        <f aca="false">IF('Row Index'!R48="","✗",IF(INDEX('RAW DATA'!$P:$P,'Row Index'!R48)="",IF(INDEX('RAW DATA'!$AC:$AC,'Row Index'!R48)="",INDEX('RAW DATA'!$L:$L,'Row Index'!R48),INDEX('RAW DATA'!$AC:$AC,'Row Index'!R48)),INDEX('RAW DATA'!$P:$P,'Row Index'!R48)))</f>
        <v>✗⇲</v>
      </c>
      <c r="S164" s="29" t="n">
        <f aca="false">IF('Row Index'!S48="","✗",IF(INDEX('RAW DATA'!$P:$P,'Row Index'!S48)="",IF(INDEX('RAW DATA'!$AC:$AC,'Row Index'!S48)="",INDEX('RAW DATA'!$L:$L,'Row Index'!S48),INDEX('RAW DATA'!$AC:$AC,'Row Index'!S48)),INDEX('RAW DATA'!$P:$P,'Row Index'!S48)))</f>
        <v>51.4482517264931</v>
      </c>
      <c r="T164" s="17" t="n">
        <f aca="false">IF('Row Index'!T48="","✗",IF(INDEX('RAW DATA'!$P:$P,'Row Index'!T48)="",IF(INDEX('RAW DATA'!$AC:$AC,'Row Index'!T48)="",INDEX('RAW DATA'!$L:$L,'Row Index'!T48),INDEX('RAW DATA'!$AC:$AC,'Row Index'!T48)),INDEX('RAW DATA'!$P:$P,'Row Index'!T48)))</f>
        <v>52.4914807854162</v>
      </c>
      <c r="U164" s="17" t="n">
        <f aca="false">IF('Row Index'!U48="","✗",IF(INDEX('RAW DATA'!$P:$P,'Row Index'!U48)="",IF(INDEX('RAW DATA'!$AC:$AC,'Row Index'!U48)="",INDEX('RAW DATA'!$L:$L,'Row Index'!U48),INDEX('RAW DATA'!$AC:$AC,'Row Index'!U48)),INDEX('RAW DATA'!$P:$P,'Row Index'!U48)))</f>
        <v>56.8049001738302</v>
      </c>
      <c r="V164" s="17" t="n">
        <f aca="false">IF('Row Index'!V48="","✗",IF(INDEX('RAW DATA'!$P:$P,'Row Index'!V48)="",IF(INDEX('RAW DATA'!$AC:$AC,'Row Index'!V48)="",INDEX('RAW DATA'!$L:$L,'Row Index'!V48),INDEX('RAW DATA'!$AC:$AC,'Row Index'!V48)),INDEX('RAW DATA'!$P:$P,'Row Index'!V48)))</f>
        <v>56.4779174623115</v>
      </c>
      <c r="W164" s="17" t="n">
        <f aca="false">IF('Row Index'!W48="","✗",IF(INDEX('RAW DATA'!$P:$P,'Row Index'!W48)="",IF(INDEX('RAW DATA'!$AC:$AC,'Row Index'!W48)="",INDEX('RAW DATA'!$L:$L,'Row Index'!W48),INDEX('RAW DATA'!$AC:$AC,'Row Index'!W48)),INDEX('RAW DATA'!$P:$P,'Row Index'!W48)))</f>
        <v>53.7136789318668</v>
      </c>
      <c r="X164" s="17" t="n">
        <f aca="false">IF('Row Index'!X48="","✗",IF(INDEX('RAW DATA'!$P:$P,'Row Index'!X48)="",IF(INDEX('RAW DATA'!$AC:$AC,'Row Index'!X48)="",INDEX('RAW DATA'!$L:$L,'Row Index'!X48),INDEX('RAW DATA'!$AC:$AC,'Row Index'!X48)),INDEX('RAW DATA'!$P:$P,'Row Index'!X48)))</f>
        <v>54.6240843261897</v>
      </c>
      <c r="Y164" s="17" t="n">
        <f aca="false">IF('Row Index'!Y48="","✗",IF(INDEX('RAW DATA'!$P:$P,'Row Index'!Y48)="",IF(INDEX('RAW DATA'!$AC:$AC,'Row Index'!Y48)="",INDEX('RAW DATA'!$L:$L,'Row Index'!Y48),INDEX('RAW DATA'!$AC:$AC,'Row Index'!Y48)),INDEX('RAW DATA'!$P:$P,'Row Index'!Y48)))</f>
        <v>57.2951631948577</v>
      </c>
      <c r="Z164" s="38" t="n">
        <f aca="false">IF('Row Index'!Z48="","✗",IF(INDEX('RAW DATA'!$P:$P,'Row Index'!Z48)="",IF(INDEX('RAW DATA'!$AC:$AC,'Row Index'!Z48)="",INDEX('RAW DATA'!$L:$L,'Row Index'!Z48),INDEX('RAW DATA'!$AC:$AC,'Row Index'!Z48)),INDEX('RAW DATA'!$P:$P,'Row Index'!Z48)))</f>
        <v>55.4400610811623</v>
      </c>
      <c r="AA164" s="19" t="str">
        <f aca="false">IF('Row Index'!AA48="","⏳",IF(INDEX('RAW DATA'!$P:$P,'Row Index'!AA48)="",IF(INDEX('RAW DATA'!$AC:$AC,'Row Index'!AA48)="",INDEX('RAW DATA'!$L:$L,'Row Index'!AA48),INDEX('RAW DATA'!$AC:$AC,'Row Index'!AA48)),INDEX('RAW DATA'!$P:$P,'Row Index'!AA48)))</f>
        <v>⏳</v>
      </c>
      <c r="AB164" s="29" t="n">
        <f aca="false">IF('Row Index'!AB48="","✗",IF(INDEX('RAW DATA'!$P:$P,'Row Index'!AB48)="",IF(INDEX('RAW DATA'!$AC:$AC,'Row Index'!AB48)="",INDEX('RAW DATA'!$L:$L,'Row Index'!AB48),INDEX('RAW DATA'!$AC:$AC,'Row Index'!AB48)),INDEX('RAW DATA'!$P:$P,'Row Index'!AB48)))</f>
        <v>55.7901324094106</v>
      </c>
      <c r="AC164" s="17" t="n">
        <f aca="false">IF('Row Index'!AC48="","✗",IF(INDEX('RAW DATA'!$P:$P,'Row Index'!AC48)="",IF(INDEX('RAW DATA'!$AC:$AC,'Row Index'!AC48)="",INDEX('RAW DATA'!$L:$L,'Row Index'!AC48),INDEX('RAW DATA'!$AC:$AC,'Row Index'!AC48)),INDEX('RAW DATA'!$P:$P,'Row Index'!AC48)))</f>
        <v>58.6584607666259</v>
      </c>
      <c r="AD164" s="17" t="n">
        <f aca="false">IF('Row Index'!AD48="","✗",IF(INDEX('RAW DATA'!$P:$P,'Row Index'!AD48)="",IF(INDEX('RAW DATA'!$AC:$AC,'Row Index'!AD48)="",INDEX('RAW DATA'!$L:$L,'Row Index'!AD48),INDEX('RAW DATA'!$AC:$AC,'Row Index'!AD48)),INDEX('RAW DATA'!$P:$P,'Row Index'!AD48)))</f>
        <v>61.164869931685</v>
      </c>
      <c r="AE164" s="17" t="n">
        <f aca="false">IF('Row Index'!AE48="","✗",IF(INDEX('RAW DATA'!$P:$P,'Row Index'!AE48)="",IF(INDEX('RAW DATA'!$AC:$AC,'Row Index'!AE48)="",INDEX('RAW DATA'!$L:$L,'Row Index'!AE48),INDEX('RAW DATA'!$AC:$AC,'Row Index'!AE48)),INDEX('RAW DATA'!$P:$P,'Row Index'!AE48)))</f>
        <v>60.4615899047745</v>
      </c>
      <c r="AF164" s="29" t="n">
        <f aca="false">IF('Row Index'!AF48="","✗",IF(INDEX('RAW DATA'!$P:$P,'Row Index'!AF48)="",IF(INDEX('RAW DATA'!$AC:$AC,'Row Index'!AF48)="",INDEX('RAW DATA'!$L:$L,'Row Index'!AF48),INDEX('RAW DATA'!$AC:$AC,'Row Index'!AF48)),INDEX('RAW DATA'!$P:$P,'Row Index'!AF48)))</f>
        <v>61.0965480831652</v>
      </c>
      <c r="AG164" s="29" t="n">
        <f aca="false">IF('Row Index'!AG48="","✗",IF(INDEX('RAW DATA'!$P:$P,'Row Index'!AG48)="",IF(INDEX('RAW DATA'!$AC:$AC,'Row Index'!AG48)="",INDEX('RAW DATA'!$L:$L,'Row Index'!AG48),INDEX('RAW DATA'!$AC:$AC,'Row Index'!AG48)),INDEX('RAW DATA'!$P:$P,'Row Index'!AG48)))</f>
        <v>60.6682743019092</v>
      </c>
      <c r="AH164" s="29" t="n">
        <f aca="false">IF('Row Index'!AH48="","✗",IF(INDEX('RAW DATA'!$P:$P,'Row Index'!AH48)="",IF(INDEX('RAW DATA'!$AC:$AC,'Row Index'!AH48)="",INDEX('RAW DATA'!$L:$L,'Row Index'!AH48),INDEX('RAW DATA'!$AC:$AC,'Row Index'!AH48)),INDEX('RAW DATA'!$P:$P,'Row Index'!AH48)))</f>
        <v>61.3336680931381</v>
      </c>
      <c r="AI164" s="29" t="n">
        <f aca="false">IF('Row Index'!AI48="","✗",IF(INDEX('RAW DATA'!$P:$P,'Row Index'!AI48)="",IF(INDEX('RAW DATA'!$AC:$AC,'Row Index'!AI48)="",INDEX('RAW DATA'!$L:$L,'Row Index'!AI48),INDEX('RAW DATA'!$AC:$AC,'Row Index'!AI48)),INDEX('RAW DATA'!$P:$P,'Row Index'!AI48)))</f>
        <v>63.8117887058328</v>
      </c>
      <c r="AJ164" s="29" t="n">
        <f aca="false">IF('Row Index'!AJ48="","✗",IF(INDEX('RAW DATA'!$P:$P,'Row Index'!AJ48)="",IF(INDEX('RAW DATA'!$AC:$AC,'Row Index'!AJ48)="",INDEX('RAW DATA'!$L:$L,'Row Index'!AJ48),INDEX('RAW DATA'!$AC:$AC,'Row Index'!AJ48)),INDEX('RAW DATA'!$P:$P,'Row Index'!AJ48)))</f>
        <v>64.5525161721742</v>
      </c>
      <c r="AK164" s="17" t="n">
        <f aca="false">IF('Row Index'!AK48="","✗",IF(INDEX('RAW DATA'!$P:$P,'Row Index'!AK48)="",IF(INDEX('RAW DATA'!$AC:$AC,'Row Index'!AK48)="",INDEX('RAW DATA'!$L:$L,'Row Index'!AK48),INDEX('RAW DATA'!$AC:$AC,'Row Index'!AK48)),INDEX('RAW DATA'!$P:$P,'Row Index'!AK48)))</f>
        <v>63.6629022299961</v>
      </c>
      <c r="AL164" s="17" t="n">
        <f aca="false">IF('Row Index'!AL48="","✗",IF(INDEX('RAW DATA'!$P:$P,'Row Index'!AL48)="",IF(INDEX('RAW DATA'!$AC:$AC,'Row Index'!AL48)="",INDEX('RAW DATA'!$L:$L,'Row Index'!AL48),INDEX('RAW DATA'!$AC:$AC,'Row Index'!AL48)),INDEX('RAW DATA'!$P:$P,'Row Index'!AL48)))</f>
        <v>68.0092570172939</v>
      </c>
      <c r="AM164" s="29" t="n">
        <f aca="false">IF('Row Index'!AM48="","✗",IF(INDEX('RAW DATA'!$P:$P,'Row Index'!AM48)="",IF(INDEX('RAW DATA'!$AC:$AC,'Row Index'!AM48)="",INDEX('RAW DATA'!$L:$L,'Row Index'!AM48),INDEX('RAW DATA'!$AC:$AC,'Row Index'!AM48)),INDEX('RAW DATA'!$P:$P,'Row Index'!AM48)))</f>
        <v>66.7420482613725</v>
      </c>
      <c r="AN164" s="17" t="n">
        <f aca="false">IF('Row Index'!AN48="","✗",IF(INDEX('RAW DATA'!$P:$P,'Row Index'!AN48)="",IF(INDEX('RAW DATA'!$AC:$AC,'Row Index'!AN48)="",INDEX('RAW DATA'!$L:$L,'Row Index'!AN48),INDEX('RAW DATA'!$AC:$AC,'Row Index'!AN48)),INDEX('RAW DATA'!$P:$P,'Row Index'!AN48)))</f>
        <v>67.0349792859233</v>
      </c>
      <c r="AO164" s="17" t="n">
        <f aca="false">IF('Row Index'!AO48="","✗",IF(INDEX('RAW DATA'!$P:$P,'Row Index'!AO48)="",IF(INDEX('RAW DATA'!$AC:$AC,'Row Index'!AO48)="",INDEX('RAW DATA'!$L:$L,'Row Index'!AO48),INDEX('RAW DATA'!$AC:$AC,'Row Index'!AO48)),INDEX('RAW DATA'!$P:$P,'Row Index'!AO48)))</f>
        <v>68.1914154878271</v>
      </c>
      <c r="AP164" s="17" t="n">
        <f aca="false">IF('Row Index'!AP48="","✗",IF(INDEX('RAW DATA'!$P:$P,'Row Index'!AP48)="",IF(INDEX('RAW DATA'!$AC:$AC,'Row Index'!AP48)="",INDEX('RAW DATA'!$L:$L,'Row Index'!AP48),INDEX('RAW DATA'!$AC:$AC,'Row Index'!AP48)),INDEX('RAW DATA'!$P:$P,'Row Index'!AP48)))</f>
        <v>68.5876980029108</v>
      </c>
      <c r="AQ164" s="17" t="n">
        <f aca="false">IF('Row Index'!AQ48="","✗",IF(INDEX('RAW DATA'!$P:$P,'Row Index'!AQ48)="",IF(INDEX('RAW DATA'!$AC:$AC,'Row Index'!AQ48)="",INDEX('RAW DATA'!$L:$L,'Row Index'!AQ48),INDEX('RAW DATA'!$AC:$AC,'Row Index'!AQ48)),INDEX('RAW DATA'!$P:$P,'Row Index'!AQ48)))</f>
        <v>68.3143546210395</v>
      </c>
    </row>
    <row r="165" customFormat="false" ht="15" hidden="false" customHeight="false" outlineLevel="0" collapsed="false">
      <c r="A165" s="32" t="s">
        <v>304</v>
      </c>
      <c r="B165" s="33" t="s">
        <v>248</v>
      </c>
      <c r="C165" s="17" t="n">
        <f aca="false">IF('Row Index'!C49="","✗",IF(INDEX('RAW DATA'!$P:$P,'Row Index'!C49)="",IF(INDEX('RAW DATA'!$AC:$AC,'Row Index'!C49)="",INDEX('RAW DATA'!$L:$L,'Row Index'!C49),INDEX('RAW DATA'!$AC:$AC,'Row Index'!C49)),INDEX('RAW DATA'!$P:$P,'Row Index'!C49)))</f>
        <v>47.8215234957329</v>
      </c>
      <c r="D165" s="17" t="n">
        <f aca="false">IF('Row Index'!D49="","✗",IF(INDEX('RAW DATA'!$P:$P,'Row Index'!D49)="",IF(INDEX('RAW DATA'!$AC:$AC,'Row Index'!D49)="",INDEX('RAW DATA'!$L:$L,'Row Index'!D49),INDEX('RAW DATA'!$AC:$AC,'Row Index'!D49)),INDEX('RAW DATA'!$P:$P,'Row Index'!D49)))</f>
        <v>45.8613311594878</v>
      </c>
      <c r="E165" s="17" t="n">
        <f aca="false">IF('Row Index'!E49="","✗",IF(INDEX('RAW DATA'!$P:$P,'Row Index'!E49)="",IF(INDEX('RAW DATA'!$AC:$AC,'Row Index'!E49)="",INDEX('RAW DATA'!$L:$L,'Row Index'!E49),INDEX('RAW DATA'!$AC:$AC,'Row Index'!E49)),INDEX('RAW DATA'!$P:$P,'Row Index'!E49)))</f>
        <v>49.2331576221751</v>
      </c>
      <c r="F165" s="29" t="n">
        <f aca="false">IF('Row Index'!F49="","✗",IF(INDEX('RAW DATA'!$P:$P,'Row Index'!F49)="",IF(INDEX('RAW DATA'!$AC:$AC,'Row Index'!F49)="",INDEX('RAW DATA'!$L:$L,'Row Index'!F49),INDEX('RAW DATA'!$AC:$AC,'Row Index'!F49)),INDEX('RAW DATA'!$P:$P,'Row Index'!F49)))</f>
        <v>45.227394644256</v>
      </c>
      <c r="G165" s="18" t="n">
        <f aca="false">IF('Row Index'!G49="","✗",IF(INDEX('RAW DATA'!$P:$P,'Row Index'!G49)="",IF(INDEX('RAW DATA'!$AC:$AC,'Row Index'!G49)="",INDEX('RAW DATA'!$L:$L,'Row Index'!G49),INDEX('RAW DATA'!$AC:$AC,'Row Index'!G49)),INDEX('RAW DATA'!$P:$P,'Row Index'!G49)))</f>
        <v>47.1559381137709</v>
      </c>
      <c r="H165" s="29" t="n">
        <f aca="false">IF('Row Index'!H49="","✗",IF(INDEX('RAW DATA'!$P:$P,'Row Index'!H49)="",IF(INDEX('RAW DATA'!$AC:$AC,'Row Index'!H49)="",INDEX('RAW DATA'!$L:$L,'Row Index'!H49),INDEX('RAW DATA'!$AC:$AC,'Row Index'!H49)),INDEX('RAW DATA'!$P:$P,'Row Index'!H49)))</f>
        <v>45.0006667652199</v>
      </c>
      <c r="I165" s="17" t="n">
        <f aca="false">IF('Row Index'!I49="","✗",IF(INDEX('RAW DATA'!$P:$P,'Row Index'!I49)="",IF(INDEX('RAW DATA'!$AC:$AC,'Row Index'!I49)="",INDEX('RAW DATA'!$L:$L,'Row Index'!I49),INDEX('RAW DATA'!$AC:$AC,'Row Index'!I49)),INDEX('RAW DATA'!$P:$P,'Row Index'!I49)))</f>
        <v>49.0278211853329</v>
      </c>
      <c r="J165" s="17" t="n">
        <f aca="false">IF('Row Index'!J49="","✗",IF(INDEX('RAW DATA'!$P:$P,'Row Index'!J49)="",IF(INDEX('RAW DATA'!$AC:$AC,'Row Index'!J49)="",INDEX('RAW DATA'!$L:$L,'Row Index'!J49),INDEX('RAW DATA'!$AC:$AC,'Row Index'!J49)),INDEX('RAW DATA'!$P:$P,'Row Index'!J49)))</f>
        <v>49.5993136532192</v>
      </c>
      <c r="K165" s="29" t="n">
        <f aca="false">IF('Row Index'!K49="","✗",IF(INDEX('RAW DATA'!$P:$P,'Row Index'!K49)="",IF(INDEX('RAW DATA'!$AC:$AC,'Row Index'!K49)="",INDEX('RAW DATA'!$L:$L,'Row Index'!K49),INDEX('RAW DATA'!$AC:$AC,'Row Index'!K49)),INDEX('RAW DATA'!$P:$P,'Row Index'!K49)))</f>
        <v>52.2813599242319</v>
      </c>
      <c r="L165" s="17" t="n">
        <f aca="false">IF('Row Index'!L49="","✗",IF(INDEX('RAW DATA'!$P:$P,'Row Index'!L49)="",IF(INDEX('RAW DATA'!$AC:$AC,'Row Index'!L49)="",INDEX('RAW DATA'!$L:$L,'Row Index'!L49),INDEX('RAW DATA'!$AC:$AC,'Row Index'!L49)),INDEX('RAW DATA'!$P:$P,'Row Index'!L49)))</f>
        <v>49.9408522535172</v>
      </c>
      <c r="M165" s="17" t="n">
        <f aca="false">IF('Row Index'!M49="","✗",IF(INDEX('RAW DATA'!$P:$P,'Row Index'!M49)="",IF(INDEX('RAW DATA'!$AC:$AC,'Row Index'!M49)="",INDEX('RAW DATA'!$L:$L,'Row Index'!M49),INDEX('RAW DATA'!$AC:$AC,'Row Index'!M49)),INDEX('RAW DATA'!$P:$P,'Row Index'!M49)))</f>
        <v>52.4367045432734</v>
      </c>
      <c r="N165" s="17" t="n">
        <f aca="false">IF('Row Index'!N49="","✗",IF(INDEX('RAW DATA'!$P:$P,'Row Index'!N49)="",IF(INDEX('RAW DATA'!$AC:$AC,'Row Index'!N49)="",INDEX('RAW DATA'!$L:$L,'Row Index'!N49),INDEX('RAW DATA'!$AC:$AC,'Row Index'!N49)),INDEX('RAW DATA'!$P:$P,'Row Index'!N49)))</f>
        <v>51.8354574044546</v>
      </c>
      <c r="O165" s="17" t="n">
        <f aca="false">IF('Row Index'!O49="","✗",IF(INDEX('RAW DATA'!$P:$P,'Row Index'!O49)="",IF(INDEX('RAW DATA'!$AC:$AC,'Row Index'!O49)="",INDEX('RAW DATA'!$L:$L,'Row Index'!O49),INDEX('RAW DATA'!$AC:$AC,'Row Index'!O49)),INDEX('RAW DATA'!$P:$P,'Row Index'!O49)))</f>
        <v>54.583593696879</v>
      </c>
      <c r="P165" s="29" t="n">
        <f aca="false">IF('Row Index'!P49="","✗",IF(INDEX('RAW DATA'!$P:$P,'Row Index'!P49)="",IF(INDEX('RAW DATA'!$AC:$AC,'Row Index'!P49)="",INDEX('RAW DATA'!$L:$L,'Row Index'!P49),INDEX('RAW DATA'!$AC:$AC,'Row Index'!P49)),INDEX('RAW DATA'!$P:$P,'Row Index'!P49)))</f>
        <v>52.4826766489143</v>
      </c>
      <c r="Q165" s="29" t="n">
        <f aca="false">IF('Row Index'!Q49="","✗",IF(INDEX('RAW DATA'!$P:$P,'Row Index'!Q49)="",IF(INDEX('RAW DATA'!$AC:$AC,'Row Index'!Q49)="",INDEX('RAW DATA'!$L:$L,'Row Index'!Q49),INDEX('RAW DATA'!$AC:$AC,'Row Index'!Q49)),INDEX('RAW DATA'!$P:$P,'Row Index'!Q49)))</f>
        <v>54.0141090798418</v>
      </c>
      <c r="R165" s="17" t="n">
        <f aca="false">IF('Row Index'!R49="","✗",IF(INDEX('RAW DATA'!$P:$P,'Row Index'!R49)="",IF(INDEX('RAW DATA'!$AC:$AC,'Row Index'!R49)="",INDEX('RAW DATA'!$L:$L,'Row Index'!R49),INDEX('RAW DATA'!$AC:$AC,'Row Index'!R49)),INDEX('RAW DATA'!$P:$P,'Row Index'!R49)))</f>
        <v>55.5274179693581</v>
      </c>
      <c r="S165" s="17" t="n">
        <f aca="false">IF('Row Index'!S49="","✗",IF(INDEX('RAW DATA'!$P:$P,'Row Index'!S49)="",IF(INDEX('RAW DATA'!$AC:$AC,'Row Index'!S49)="",INDEX('RAW DATA'!$L:$L,'Row Index'!S49),INDEX('RAW DATA'!$AC:$AC,'Row Index'!S49)),INDEX('RAW DATA'!$P:$P,'Row Index'!S49)))</f>
        <v>56.9439410873696</v>
      </c>
      <c r="T165" s="17" t="n">
        <f aca="false">IF('Row Index'!T49="","✗",IF(INDEX('RAW DATA'!$P:$P,'Row Index'!T49)="",IF(INDEX('RAW DATA'!$AC:$AC,'Row Index'!T49)="",INDEX('RAW DATA'!$L:$L,'Row Index'!T49),INDEX('RAW DATA'!$AC:$AC,'Row Index'!T49)),INDEX('RAW DATA'!$P:$P,'Row Index'!T49)))</f>
        <v>53.9697454139493</v>
      </c>
      <c r="U165" s="29" t="n">
        <f aca="false">IF('Row Index'!U49="","✗",IF(INDEX('RAW DATA'!$P:$P,'Row Index'!U49)="",IF(INDEX('RAW DATA'!$AC:$AC,'Row Index'!U49)="",INDEX('RAW DATA'!$L:$L,'Row Index'!U49),INDEX('RAW DATA'!$AC:$AC,'Row Index'!U49)),INDEX('RAW DATA'!$P:$P,'Row Index'!U49)))</f>
        <v>56.568089778156</v>
      </c>
      <c r="V165" s="17" t="n">
        <f aca="false">IF('Row Index'!V49="","✗",IF(INDEX('RAW DATA'!$P:$P,'Row Index'!V49)="",IF(INDEX('RAW DATA'!$AC:$AC,'Row Index'!V49)="",INDEX('RAW DATA'!$L:$L,'Row Index'!V49),INDEX('RAW DATA'!$AC:$AC,'Row Index'!V49)),INDEX('RAW DATA'!$P:$P,'Row Index'!V49)))</f>
        <v>56.7576352285946</v>
      </c>
      <c r="W165" s="17" t="n">
        <f aca="false">IF('Row Index'!W49="","✗",IF(INDEX('RAW DATA'!$P:$P,'Row Index'!W49)="",IF(INDEX('RAW DATA'!$AC:$AC,'Row Index'!W49)="",INDEX('RAW DATA'!$L:$L,'Row Index'!W49),INDEX('RAW DATA'!$AC:$AC,'Row Index'!W49)),INDEX('RAW DATA'!$P:$P,'Row Index'!W49)))</f>
        <v>57.9190206677278</v>
      </c>
      <c r="X165" s="17" t="n">
        <f aca="false">IF('Row Index'!X49="","✗",IF(INDEX('RAW DATA'!$P:$P,'Row Index'!X49)="",IF(INDEX('RAW DATA'!$AC:$AC,'Row Index'!X49)="",INDEX('RAW DATA'!$L:$L,'Row Index'!X49),INDEX('RAW DATA'!$AC:$AC,'Row Index'!X49)),INDEX('RAW DATA'!$P:$P,'Row Index'!X49)))</f>
        <v>58.3006945587474</v>
      </c>
      <c r="Y165" s="17" t="n">
        <f aca="false">IF('Row Index'!Y49="","✗",IF(INDEX('RAW DATA'!$P:$P,'Row Index'!Y49)="",IF(INDEX('RAW DATA'!$AC:$AC,'Row Index'!Y49)="",INDEX('RAW DATA'!$L:$L,'Row Index'!Y49),INDEX('RAW DATA'!$AC:$AC,'Row Index'!Y49)),INDEX('RAW DATA'!$P:$P,'Row Index'!Y49)))</f>
        <v>59.37807439955</v>
      </c>
      <c r="Z165" s="38" t="n">
        <f aca="false">IF('Row Index'!Z49="","✗",IF(INDEX('RAW DATA'!$P:$P,'Row Index'!Z49)="",IF(INDEX('RAW DATA'!$AC:$AC,'Row Index'!Z49)="",INDEX('RAW DATA'!$L:$L,'Row Index'!Z49),INDEX('RAW DATA'!$AC:$AC,'Row Index'!Z49)),INDEX('RAW DATA'!$P:$P,'Row Index'!Z49)))</f>
        <v>59.9700360846528</v>
      </c>
      <c r="AA165" s="19" t="str">
        <f aca="false">IF('Row Index'!AA49="","⏳",IF(INDEX('RAW DATA'!$P:$P,'Row Index'!AA49)="",IF(INDEX('RAW DATA'!$AC:$AC,'Row Index'!AA49)="",INDEX('RAW DATA'!$L:$L,'Row Index'!AA49),INDEX('RAW DATA'!$AC:$AC,'Row Index'!AA49)),INDEX('RAW DATA'!$P:$P,'Row Index'!AA49)))</f>
        <v>⏳</v>
      </c>
      <c r="AB165" s="17" t="n">
        <f aca="false">IF('Row Index'!AB49="","✗",IF(INDEX('RAW DATA'!$P:$P,'Row Index'!AB49)="",IF(INDEX('RAW DATA'!$AC:$AC,'Row Index'!AB49)="",INDEX('RAW DATA'!$L:$L,'Row Index'!AB49),INDEX('RAW DATA'!$AC:$AC,'Row Index'!AB49)),INDEX('RAW DATA'!$P:$P,'Row Index'!AB49)))</f>
        <v>59.8811242112859</v>
      </c>
      <c r="AC165" s="17" t="n">
        <f aca="false">IF('Row Index'!AC49="","✗",IF(INDEX('RAW DATA'!$P:$P,'Row Index'!AC49)="",IF(INDEX('RAW DATA'!$AC:$AC,'Row Index'!AC49)="",INDEX('RAW DATA'!$L:$L,'Row Index'!AC49),INDEX('RAW DATA'!$AC:$AC,'Row Index'!AC49)),INDEX('RAW DATA'!$P:$P,'Row Index'!AC49)))</f>
        <v>62.886173223052</v>
      </c>
      <c r="AD165" s="17" t="n">
        <f aca="false">IF('Row Index'!AD49="","✗",IF(INDEX('RAW DATA'!$P:$P,'Row Index'!AD49)="",IF(INDEX('RAW DATA'!$AC:$AC,'Row Index'!AD49)="",INDEX('RAW DATA'!$L:$L,'Row Index'!AD49),INDEX('RAW DATA'!$AC:$AC,'Row Index'!AD49)),INDEX('RAW DATA'!$P:$P,'Row Index'!AD49)))</f>
        <v>61.5590107757154</v>
      </c>
      <c r="AE165" s="17" t="n">
        <f aca="false">IF('Row Index'!AE49="","✗",IF(INDEX('RAW DATA'!$P:$P,'Row Index'!AE49)="",IF(INDEX('RAW DATA'!$AC:$AC,'Row Index'!AE49)="",INDEX('RAW DATA'!$L:$L,'Row Index'!AE49),INDEX('RAW DATA'!$AC:$AC,'Row Index'!AE49)),INDEX('RAW DATA'!$P:$P,'Row Index'!AE49)))</f>
        <v>63.7930151449331</v>
      </c>
      <c r="AF165" s="17" t="n">
        <f aca="false">IF('Row Index'!AF49="","✗",IF(INDEX('RAW DATA'!$P:$P,'Row Index'!AF49)="",IF(INDEX('RAW DATA'!$AC:$AC,'Row Index'!AF49)="",INDEX('RAW DATA'!$L:$L,'Row Index'!AF49),INDEX('RAW DATA'!$AC:$AC,'Row Index'!AF49)),INDEX('RAW DATA'!$P:$P,'Row Index'!AF49)))</f>
        <v>65.150698743764</v>
      </c>
      <c r="AG165" s="17" t="n">
        <f aca="false">IF('Row Index'!AG49="","✗",IF(INDEX('RAW DATA'!$P:$P,'Row Index'!AG49)="",IF(INDEX('RAW DATA'!$AC:$AC,'Row Index'!AG49)="",INDEX('RAW DATA'!$L:$L,'Row Index'!AG49),INDEX('RAW DATA'!$AC:$AC,'Row Index'!AG49)),INDEX('RAW DATA'!$P:$P,'Row Index'!AG49)))</f>
        <v>64.1475714839305</v>
      </c>
      <c r="AH165" s="17" t="n">
        <f aca="false">IF('Row Index'!AH49="","✗",IF(INDEX('RAW DATA'!$P:$P,'Row Index'!AH49)="",IF(INDEX('RAW DATA'!$AC:$AC,'Row Index'!AH49)="",INDEX('RAW DATA'!$L:$L,'Row Index'!AH49),INDEX('RAW DATA'!$AC:$AC,'Row Index'!AH49)),INDEX('RAW DATA'!$P:$P,'Row Index'!AH49)))</f>
        <v>66.2490952255232</v>
      </c>
      <c r="AI165" s="17" t="n">
        <f aca="false">IF('Row Index'!AI49="","✗",IF(INDEX('RAW DATA'!$P:$P,'Row Index'!AI49)="",IF(INDEX('RAW DATA'!$AC:$AC,'Row Index'!AI49)="",INDEX('RAW DATA'!$L:$L,'Row Index'!AI49),INDEX('RAW DATA'!$AC:$AC,'Row Index'!AI49)),INDEX('RAW DATA'!$P:$P,'Row Index'!AI49)))</f>
        <v>65.3819476753206</v>
      </c>
      <c r="AJ165" s="17" t="n">
        <f aca="false">IF('Row Index'!AJ49="","✗",IF(INDEX('RAW DATA'!$P:$P,'Row Index'!AJ49)="",IF(INDEX('RAW DATA'!$AC:$AC,'Row Index'!AJ49)="",INDEX('RAW DATA'!$L:$L,'Row Index'!AJ49),INDEX('RAW DATA'!$AC:$AC,'Row Index'!AJ49)),INDEX('RAW DATA'!$P:$P,'Row Index'!AJ49)))</f>
        <v>66.6278278667413</v>
      </c>
      <c r="AK165" s="17" t="n">
        <f aca="false">IF('Row Index'!AK49="","✗",IF(INDEX('RAW DATA'!$P:$P,'Row Index'!AK49)="",IF(INDEX('RAW DATA'!$AC:$AC,'Row Index'!AK49)="",INDEX('RAW DATA'!$L:$L,'Row Index'!AK49),INDEX('RAW DATA'!$AC:$AC,'Row Index'!AK49)),INDEX('RAW DATA'!$P:$P,'Row Index'!AK49)))</f>
        <v>67.4453763117241</v>
      </c>
      <c r="AL165" s="17" t="n">
        <f aca="false">IF('Row Index'!AL49="","✗",IF(INDEX('RAW DATA'!$P:$P,'Row Index'!AL49)="",IF(INDEX('RAW DATA'!$AC:$AC,'Row Index'!AL49)="",INDEX('RAW DATA'!$L:$L,'Row Index'!AL49),INDEX('RAW DATA'!$AC:$AC,'Row Index'!AL49)),INDEX('RAW DATA'!$P:$P,'Row Index'!AL49)))</f>
        <v>70.2219864478554</v>
      </c>
      <c r="AM165" s="29" t="n">
        <f aca="false">IF('Row Index'!AM49="","✗",IF(INDEX('RAW DATA'!$P:$P,'Row Index'!AM49)="",IF(INDEX('RAW DATA'!$AC:$AC,'Row Index'!AM49)="",INDEX('RAW DATA'!$L:$L,'Row Index'!AM49),INDEX('RAW DATA'!$AC:$AC,'Row Index'!AM49)),INDEX('RAW DATA'!$P:$P,'Row Index'!AM49)))</f>
        <v>68.6893742842321</v>
      </c>
      <c r="AN165" s="17" t="n">
        <f aca="false">IF('Row Index'!AN49="","✗",IF(INDEX('RAW DATA'!$P:$P,'Row Index'!AN49)="",IF(INDEX('RAW DATA'!$AC:$AC,'Row Index'!AN49)="",INDEX('RAW DATA'!$L:$L,'Row Index'!AN49),INDEX('RAW DATA'!$AC:$AC,'Row Index'!AN49)),INDEX('RAW DATA'!$P:$P,'Row Index'!AN49)))</f>
        <v>69.5864507850212</v>
      </c>
      <c r="AO165" s="17" t="n">
        <f aca="false">IF('Row Index'!AO49="","✗",IF(INDEX('RAW DATA'!$P:$P,'Row Index'!AO49)="",IF(INDEX('RAW DATA'!$AC:$AC,'Row Index'!AO49)="",INDEX('RAW DATA'!$L:$L,'Row Index'!AO49),INDEX('RAW DATA'!$AC:$AC,'Row Index'!AO49)),INDEX('RAW DATA'!$P:$P,'Row Index'!AO49)))</f>
        <v>69.7818644424869</v>
      </c>
      <c r="AP165" s="17" t="n">
        <f aca="false">IF('Row Index'!AP49="","✗",IF(INDEX('RAW DATA'!$P:$P,'Row Index'!AP49)="",IF(INDEX('RAW DATA'!$AC:$AC,'Row Index'!AP49)="",INDEX('RAW DATA'!$L:$L,'Row Index'!AP49),INDEX('RAW DATA'!$AC:$AC,'Row Index'!AP49)),INDEX('RAW DATA'!$P:$P,'Row Index'!AP49)))</f>
        <v>69.4146618295622</v>
      </c>
      <c r="AQ165" s="17" t="n">
        <f aca="false">IF('Row Index'!AQ49="","✗",IF(INDEX('RAW DATA'!$P:$P,'Row Index'!AQ49)="",IF(INDEX('RAW DATA'!$AC:$AC,'Row Index'!AQ49)="",INDEX('RAW DATA'!$L:$L,'Row Index'!AQ49),INDEX('RAW DATA'!$AC:$AC,'Row Index'!AQ49)),INDEX('RAW DATA'!$P:$P,'Row Index'!AQ49)))</f>
        <v>69.4534157502313</v>
      </c>
    </row>
    <row r="166" customFormat="false" ht="15" hidden="false" customHeight="false" outlineLevel="0" collapsed="false">
      <c r="A166" s="32" t="s">
        <v>307</v>
      </c>
      <c r="B166" s="33" t="s">
        <v>248</v>
      </c>
      <c r="C166" s="17" t="n">
        <f aca="false">IF('Row Index'!C50="","✗",IF(INDEX('RAW DATA'!$P:$P,'Row Index'!C50)="",IF(INDEX('RAW DATA'!$AC:$AC,'Row Index'!C50)="",INDEX('RAW DATA'!$L:$L,'Row Index'!C50),INDEX('RAW DATA'!$AC:$AC,'Row Index'!C50)),INDEX('RAW DATA'!$P:$P,'Row Index'!C50)))</f>
        <v>42.693749831482</v>
      </c>
      <c r="D166" s="17" t="n">
        <f aca="false">IF('Row Index'!D50="","✗",IF(INDEX('RAW DATA'!$P:$P,'Row Index'!D50)="",IF(INDEX('RAW DATA'!$AC:$AC,'Row Index'!D50)="",INDEX('RAW DATA'!$L:$L,'Row Index'!D50),INDEX('RAW DATA'!$AC:$AC,'Row Index'!D50)),INDEX('RAW DATA'!$P:$P,'Row Index'!D50)))</f>
        <v>41.4144557228302</v>
      </c>
      <c r="E166" s="17" t="n">
        <f aca="false">IF('Row Index'!E50="","✗",IF(INDEX('RAW DATA'!$P:$P,'Row Index'!E50)="",IF(INDEX('RAW DATA'!$AC:$AC,'Row Index'!E50)="",INDEX('RAW DATA'!$L:$L,'Row Index'!E50),INDEX('RAW DATA'!$AC:$AC,'Row Index'!E50)),INDEX('RAW DATA'!$P:$P,'Row Index'!E50)))</f>
        <v>45.9256956407927</v>
      </c>
      <c r="F166" s="17" t="n">
        <f aca="false">IF('Row Index'!F50="","✗",IF(INDEX('RAW DATA'!$P:$P,'Row Index'!F50)="",IF(INDEX('RAW DATA'!$AC:$AC,'Row Index'!F50)="",INDEX('RAW DATA'!$L:$L,'Row Index'!F50),INDEX('RAW DATA'!$AC:$AC,'Row Index'!F50)),INDEX('RAW DATA'!$P:$P,'Row Index'!F50)))</f>
        <v>43.6618634609484</v>
      </c>
      <c r="G166" s="38" t="n">
        <f aca="false">IF('Row Index'!G50="","✗",IF(INDEX('RAW DATA'!$P:$P,'Row Index'!G50)="",IF(INDEX('RAW DATA'!$AC:$AC,'Row Index'!G50)="",INDEX('RAW DATA'!$L:$L,'Row Index'!G50),INDEX('RAW DATA'!$AC:$AC,'Row Index'!G50)),INDEX('RAW DATA'!$P:$P,'Row Index'!G50)))</f>
        <v>47.9278331581304</v>
      </c>
      <c r="H166" s="17" t="n">
        <f aca="false">IF('Row Index'!H50="","✗",IF(INDEX('RAW DATA'!$P:$P,'Row Index'!H50)="",IF(INDEX('RAW DATA'!$AC:$AC,'Row Index'!H50)="",INDEX('RAW DATA'!$L:$L,'Row Index'!H50),INDEX('RAW DATA'!$AC:$AC,'Row Index'!H50)),INDEX('RAW DATA'!$P:$P,'Row Index'!H50)))</f>
        <v>43.7159744488296</v>
      </c>
      <c r="I166" s="17" t="n">
        <f aca="false">IF('Row Index'!I50="","✗",IF(INDEX('RAW DATA'!$P:$P,'Row Index'!I50)="",IF(INDEX('RAW DATA'!$AC:$AC,'Row Index'!I50)="",INDEX('RAW DATA'!$L:$L,'Row Index'!I50),INDEX('RAW DATA'!$AC:$AC,'Row Index'!I50)),INDEX('RAW DATA'!$P:$P,'Row Index'!I50)))</f>
        <v>48.0457624814229</v>
      </c>
      <c r="J166" s="17" t="n">
        <f aca="false">IF('Row Index'!J50="","✗",IF(INDEX('RAW DATA'!$P:$P,'Row Index'!J50)="",IF(INDEX('RAW DATA'!$AC:$AC,'Row Index'!J50)="",INDEX('RAW DATA'!$L:$L,'Row Index'!J50),INDEX('RAW DATA'!$AC:$AC,'Row Index'!J50)),INDEX('RAW DATA'!$P:$P,'Row Index'!J50)))</f>
        <v>47.5388625386065</v>
      </c>
      <c r="K166" s="29" t="n">
        <f aca="false">IF('Row Index'!K50="","✗",IF(INDEX('RAW DATA'!$P:$P,'Row Index'!K50)="",IF(INDEX('RAW DATA'!$AC:$AC,'Row Index'!K50)="",INDEX('RAW DATA'!$L:$L,'Row Index'!K50),INDEX('RAW DATA'!$AC:$AC,'Row Index'!K50)),INDEX('RAW DATA'!$P:$P,'Row Index'!K50)))</f>
        <v>50.7641583687097</v>
      </c>
      <c r="L166" s="17" t="n">
        <f aca="false">IF('Row Index'!L50="","✗",IF(INDEX('RAW DATA'!$P:$P,'Row Index'!L50)="",IF(INDEX('RAW DATA'!$AC:$AC,'Row Index'!L50)="",INDEX('RAW DATA'!$L:$L,'Row Index'!L50),INDEX('RAW DATA'!$AC:$AC,'Row Index'!L50)),INDEX('RAW DATA'!$P:$P,'Row Index'!L50)))</f>
        <v>49.1160302634476</v>
      </c>
      <c r="M166" s="17" t="n">
        <f aca="false">IF('Row Index'!M50="","✗",IF(INDEX('RAW DATA'!$P:$P,'Row Index'!M50)="",IF(INDEX('RAW DATA'!$AC:$AC,'Row Index'!M50)="",INDEX('RAW DATA'!$L:$L,'Row Index'!M50),INDEX('RAW DATA'!$AC:$AC,'Row Index'!M50)),INDEX('RAW DATA'!$P:$P,'Row Index'!M50)))</f>
        <v>52.013775169704</v>
      </c>
      <c r="N166" s="17" t="n">
        <f aca="false">IF('Row Index'!N50="","✗",IF(INDEX('RAW DATA'!$P:$P,'Row Index'!N50)="",IF(INDEX('RAW DATA'!$AC:$AC,'Row Index'!N50)="",INDEX('RAW DATA'!$L:$L,'Row Index'!N50),INDEX('RAW DATA'!$AC:$AC,'Row Index'!N50)),INDEX('RAW DATA'!$P:$P,'Row Index'!N50)))</f>
        <v>53.3353277829255</v>
      </c>
      <c r="O166" s="17" t="n">
        <f aca="false">IF('Row Index'!O50="","✗",IF(INDEX('RAW DATA'!$P:$P,'Row Index'!O50)="",IF(INDEX('RAW DATA'!$AC:$AC,'Row Index'!O50)="",INDEX('RAW DATA'!$L:$L,'Row Index'!O50),INDEX('RAW DATA'!$AC:$AC,'Row Index'!O50)),INDEX('RAW DATA'!$P:$P,'Row Index'!O50)))</f>
        <v>52.3193119210345</v>
      </c>
      <c r="P166" s="17" t="n">
        <f aca="false">IF('Row Index'!P50="","✗",IF(INDEX('RAW DATA'!$P:$P,'Row Index'!P50)="",IF(INDEX('RAW DATA'!$AC:$AC,'Row Index'!P50)="",INDEX('RAW DATA'!$L:$L,'Row Index'!P50),INDEX('RAW DATA'!$AC:$AC,'Row Index'!P50)),INDEX('RAW DATA'!$P:$P,'Row Index'!P50)))</f>
        <v>52.602449156613</v>
      </c>
      <c r="Q166" s="29" t="n">
        <f aca="false">IF('Row Index'!Q50="","✗",IF(INDEX('RAW DATA'!$P:$P,'Row Index'!Q50)="",IF(INDEX('RAW DATA'!$AC:$AC,'Row Index'!Q50)="",INDEX('RAW DATA'!$L:$L,'Row Index'!Q50),INDEX('RAW DATA'!$AC:$AC,'Row Index'!Q50)),INDEX('RAW DATA'!$P:$P,'Row Index'!Q50)))</f>
        <v>51.6888555447363</v>
      </c>
      <c r="R166" s="29" t="n">
        <f aca="false">IF('Row Index'!R50="","✗",IF(INDEX('RAW DATA'!$P:$P,'Row Index'!R50)="",IF(INDEX('RAW DATA'!$AC:$AC,'Row Index'!R50)="",INDEX('RAW DATA'!$L:$L,'Row Index'!R50),INDEX('RAW DATA'!$AC:$AC,'Row Index'!R50)),INDEX('RAW DATA'!$P:$P,'Row Index'!R50)))</f>
        <v>54.9500774907763</v>
      </c>
      <c r="S166" s="17" t="n">
        <f aca="false">IF('Row Index'!S50="","✗",IF(INDEX('RAW DATA'!$P:$P,'Row Index'!S50)="",IF(INDEX('RAW DATA'!$AC:$AC,'Row Index'!S50)="",INDEX('RAW DATA'!$L:$L,'Row Index'!S50),INDEX('RAW DATA'!$AC:$AC,'Row Index'!S50)),INDEX('RAW DATA'!$P:$P,'Row Index'!S50)))</f>
        <v>55.830782327363</v>
      </c>
      <c r="T166" s="17" t="n">
        <f aca="false">IF('Row Index'!T50="","✗",IF(INDEX('RAW DATA'!$P:$P,'Row Index'!T50)="",IF(INDEX('RAW DATA'!$AC:$AC,'Row Index'!T50)="",INDEX('RAW DATA'!$L:$L,'Row Index'!T50),INDEX('RAW DATA'!$AC:$AC,'Row Index'!T50)),INDEX('RAW DATA'!$P:$P,'Row Index'!T50)))</f>
        <v>55.8823178379639</v>
      </c>
      <c r="U166" s="29" t="n">
        <f aca="false">IF('Row Index'!U50="","✗",IF(INDEX('RAW DATA'!$P:$P,'Row Index'!U50)="",IF(INDEX('RAW DATA'!$AC:$AC,'Row Index'!U50)="",INDEX('RAW DATA'!$L:$L,'Row Index'!U50),INDEX('RAW DATA'!$AC:$AC,'Row Index'!U50)),INDEX('RAW DATA'!$P:$P,'Row Index'!U50)))</f>
        <v>55.4881423993829</v>
      </c>
      <c r="V166" s="17" t="n">
        <f aca="false">IF('Row Index'!V50="","✗",IF(INDEX('RAW DATA'!$P:$P,'Row Index'!V50)="",IF(INDEX('RAW DATA'!$AC:$AC,'Row Index'!V50)="",INDEX('RAW DATA'!$L:$L,'Row Index'!V50),INDEX('RAW DATA'!$AC:$AC,'Row Index'!V50)),INDEX('RAW DATA'!$P:$P,'Row Index'!V50)))</f>
        <v>56.6886328819103</v>
      </c>
      <c r="W166" s="29" t="n">
        <f aca="false">IF('Row Index'!W50="","✗",IF(INDEX('RAW DATA'!$P:$P,'Row Index'!W50)="",IF(INDEX('RAW DATA'!$AC:$AC,'Row Index'!W50)="",INDEX('RAW DATA'!$L:$L,'Row Index'!W50),INDEX('RAW DATA'!$AC:$AC,'Row Index'!W50)),INDEX('RAW DATA'!$P:$P,'Row Index'!W50)))</f>
        <v>57.208064045141</v>
      </c>
      <c r="X166" s="17" t="n">
        <f aca="false">IF('Row Index'!X50="","✗",IF(INDEX('RAW DATA'!$P:$P,'Row Index'!X50)="",IF(INDEX('RAW DATA'!$AC:$AC,'Row Index'!X50)="",INDEX('RAW DATA'!$L:$L,'Row Index'!X50),INDEX('RAW DATA'!$AC:$AC,'Row Index'!X50)),INDEX('RAW DATA'!$P:$P,'Row Index'!X50)))</f>
        <v>56.5928207887641</v>
      </c>
      <c r="Y166" s="17" t="n">
        <f aca="false">IF('Row Index'!Y50="","✗",IF(INDEX('RAW DATA'!$P:$P,'Row Index'!Y50)="",IF(INDEX('RAW DATA'!$AC:$AC,'Row Index'!Y50)="",INDEX('RAW DATA'!$L:$L,'Row Index'!Y50),INDEX('RAW DATA'!$AC:$AC,'Row Index'!Y50)),INDEX('RAW DATA'!$P:$P,'Row Index'!Y50)))</f>
        <v>57.2645997684758</v>
      </c>
      <c r="Z166" s="18" t="n">
        <f aca="false">IF('Row Index'!Z50="","✗",IF(INDEX('RAW DATA'!$P:$P,'Row Index'!Z50)="",IF(INDEX('RAW DATA'!$AC:$AC,'Row Index'!Z50)="",INDEX('RAW DATA'!$L:$L,'Row Index'!Z50),INDEX('RAW DATA'!$AC:$AC,'Row Index'!Z50)),INDEX('RAW DATA'!$P:$P,'Row Index'!Z50)))</f>
        <v>59.5878051339</v>
      </c>
      <c r="AA166" s="19" t="str">
        <f aca="false">IF('Row Index'!AA50="","⏳",IF(INDEX('RAW DATA'!$P:$P,'Row Index'!AA50)="",IF(INDEX('RAW DATA'!$AC:$AC,'Row Index'!AA50)="",INDEX('RAW DATA'!$L:$L,'Row Index'!AA50),INDEX('RAW DATA'!$AC:$AC,'Row Index'!AA50)),INDEX('RAW DATA'!$P:$P,'Row Index'!AA50)))</f>
        <v>⏳</v>
      </c>
      <c r="AB166" s="29" t="n">
        <f aca="false">IF('Row Index'!AB50="","✗",IF(INDEX('RAW DATA'!$P:$P,'Row Index'!AB50)="",IF(INDEX('RAW DATA'!$AC:$AC,'Row Index'!AB50)="",INDEX('RAW DATA'!$L:$L,'Row Index'!AB50),INDEX('RAW DATA'!$AC:$AC,'Row Index'!AB50)),INDEX('RAW DATA'!$P:$P,'Row Index'!AB50)))</f>
        <v>59.0032689487233</v>
      </c>
      <c r="AC166" s="17" t="n">
        <f aca="false">IF('Row Index'!AC50="","✗",IF(INDEX('RAW DATA'!$P:$P,'Row Index'!AC50)="",IF(INDEX('RAW DATA'!$AC:$AC,'Row Index'!AC50)="",INDEX('RAW DATA'!$L:$L,'Row Index'!AC50),INDEX('RAW DATA'!$AC:$AC,'Row Index'!AC50)),INDEX('RAW DATA'!$P:$P,'Row Index'!AC50)))</f>
        <v>60.5474888497059</v>
      </c>
      <c r="AD166" s="17" t="n">
        <f aca="false">IF('Row Index'!AD50="","✗",IF(INDEX('RAW DATA'!$P:$P,'Row Index'!AD50)="",IF(INDEX('RAW DATA'!$AC:$AC,'Row Index'!AD50)="",INDEX('RAW DATA'!$L:$L,'Row Index'!AD50),INDEX('RAW DATA'!$AC:$AC,'Row Index'!AD50)),INDEX('RAW DATA'!$P:$P,'Row Index'!AD50)))</f>
        <v>60.0636762050375</v>
      </c>
      <c r="AE166" s="17" t="n">
        <f aca="false">IF('Row Index'!AE50="","✗",IF(INDEX('RAW DATA'!$P:$P,'Row Index'!AE50)="",IF(INDEX('RAW DATA'!$AC:$AC,'Row Index'!AE50)="",INDEX('RAW DATA'!$L:$L,'Row Index'!AE50),INDEX('RAW DATA'!$AC:$AC,'Row Index'!AE50)),INDEX('RAW DATA'!$P:$P,'Row Index'!AE50)))</f>
        <v>62.505305702898</v>
      </c>
      <c r="AF166" s="17" t="n">
        <f aca="false">IF('Row Index'!AF50="","✗",IF(INDEX('RAW DATA'!$P:$P,'Row Index'!AF50)="",IF(INDEX('RAW DATA'!$AC:$AC,'Row Index'!AF50)="",INDEX('RAW DATA'!$L:$L,'Row Index'!AF50),INDEX('RAW DATA'!$AC:$AC,'Row Index'!AF50)),INDEX('RAW DATA'!$P:$P,'Row Index'!AF50)))</f>
        <v>63.3056517476104</v>
      </c>
      <c r="AG166" s="17" t="n">
        <f aca="false">IF('Row Index'!AG50="","✗",IF(INDEX('RAW DATA'!$P:$P,'Row Index'!AG50)="",IF(INDEX('RAW DATA'!$AC:$AC,'Row Index'!AG50)="",INDEX('RAW DATA'!$L:$L,'Row Index'!AG50),INDEX('RAW DATA'!$AC:$AC,'Row Index'!AG50)),INDEX('RAW DATA'!$P:$P,'Row Index'!AG50)))</f>
        <v>62.8934053311375</v>
      </c>
      <c r="AH166" s="17" t="n">
        <f aca="false">IF('Row Index'!AH50="","✗",IF(INDEX('RAW DATA'!$P:$P,'Row Index'!AH50)="",IF(INDEX('RAW DATA'!$AC:$AC,'Row Index'!AH50)="",INDEX('RAW DATA'!$L:$L,'Row Index'!AH50),INDEX('RAW DATA'!$AC:$AC,'Row Index'!AH50)),INDEX('RAW DATA'!$P:$P,'Row Index'!AH50)))</f>
        <v>65.1610205383546</v>
      </c>
      <c r="AI166" s="17" t="n">
        <f aca="false">IF('Row Index'!AI50="","✗",IF(INDEX('RAW DATA'!$P:$P,'Row Index'!AI50)="",IF(INDEX('RAW DATA'!$AC:$AC,'Row Index'!AI50)="",INDEX('RAW DATA'!$L:$L,'Row Index'!AI50),INDEX('RAW DATA'!$AC:$AC,'Row Index'!AI50)),INDEX('RAW DATA'!$P:$P,'Row Index'!AI50)))</f>
        <v>65.8785283844016</v>
      </c>
      <c r="AJ166" s="36" t="str">
        <f aca="false">IF('Row Index'!AJ50="","✗",IF(INDEX('RAW DATA'!$P:$P,'Row Index'!AJ50)="",IF(INDEX('RAW DATA'!$AC:$AC,'Row Index'!AJ50)="",INDEX('RAW DATA'!$L:$L,'Row Index'!AJ50),INDEX('RAW DATA'!$AC:$AC,'Row Index'!AJ50)),INDEX('RAW DATA'!$P:$P,'Row Index'!AJ50)))</f>
        <v>◐⌧</v>
      </c>
      <c r="AK166" s="29" t="n">
        <f aca="false">IF('Row Index'!AK50="","✗",IF(INDEX('RAW DATA'!$P:$P,'Row Index'!AK50)="",IF(INDEX('RAW DATA'!$AC:$AC,'Row Index'!AK50)="",INDEX('RAW DATA'!$L:$L,'Row Index'!AK50),INDEX('RAW DATA'!$AC:$AC,'Row Index'!AK50)),INDEX('RAW DATA'!$P:$P,'Row Index'!AK50)))</f>
        <v>66.8705542670356</v>
      </c>
      <c r="AL166" s="17" t="n">
        <f aca="false">IF('Row Index'!AL50="","✗",IF(INDEX('RAW DATA'!$P:$P,'Row Index'!AL50)="",IF(INDEX('RAW DATA'!$AC:$AC,'Row Index'!AL50)="",INDEX('RAW DATA'!$L:$L,'Row Index'!AL50),INDEX('RAW DATA'!$AC:$AC,'Row Index'!AL50)),INDEX('RAW DATA'!$P:$P,'Row Index'!AL50)))</f>
        <v>68.9157845804507</v>
      </c>
      <c r="AM166" s="17" t="n">
        <f aca="false">IF('Row Index'!AM50="","✗",IF(INDEX('RAW DATA'!$P:$P,'Row Index'!AM50)="",IF(INDEX('RAW DATA'!$AC:$AC,'Row Index'!AM50)="",INDEX('RAW DATA'!$L:$L,'Row Index'!AM50),INDEX('RAW DATA'!$AC:$AC,'Row Index'!AM50)),INDEX('RAW DATA'!$P:$P,'Row Index'!AM50)))</f>
        <v>69.2440220366792</v>
      </c>
      <c r="AN166" s="17" t="n">
        <f aca="false">IF('Row Index'!AN50="","✗",IF(INDEX('RAW DATA'!$P:$P,'Row Index'!AN50)="",IF(INDEX('RAW DATA'!$AC:$AC,'Row Index'!AN50)="",INDEX('RAW DATA'!$L:$L,'Row Index'!AN50),INDEX('RAW DATA'!$AC:$AC,'Row Index'!AN50)),INDEX('RAW DATA'!$P:$P,'Row Index'!AN50)))</f>
        <v>69.4945303085208</v>
      </c>
      <c r="AO166" s="17" t="n">
        <f aca="false">IF('Row Index'!AO50="","✗",IF(INDEX('RAW DATA'!$P:$P,'Row Index'!AO50)="",IF(INDEX('RAW DATA'!$AC:$AC,'Row Index'!AO50)="",INDEX('RAW DATA'!$L:$L,'Row Index'!AO50),INDEX('RAW DATA'!$AC:$AC,'Row Index'!AO50)),INDEX('RAW DATA'!$P:$P,'Row Index'!AO50)))</f>
        <v>70.3593009411497</v>
      </c>
      <c r="AP166" s="17" t="n">
        <f aca="false">IF('Row Index'!AP50="","✗",IF(INDEX('RAW DATA'!$P:$P,'Row Index'!AP50)="",IF(INDEX('RAW DATA'!$AC:$AC,'Row Index'!AP50)="",INDEX('RAW DATA'!$L:$L,'Row Index'!AP50),INDEX('RAW DATA'!$AC:$AC,'Row Index'!AP50)),INDEX('RAW DATA'!$P:$P,'Row Index'!AP50)))</f>
        <v>70.1955448624397</v>
      </c>
      <c r="AQ166" s="17" t="n">
        <f aca="false">IF('Row Index'!AQ50="","✗",IF(INDEX('RAW DATA'!$P:$P,'Row Index'!AQ50)="",IF(INDEX('RAW DATA'!$AC:$AC,'Row Index'!AQ50)="",INDEX('RAW DATA'!$L:$L,'Row Index'!AQ50),INDEX('RAW DATA'!$AC:$AC,'Row Index'!AQ50)),INDEX('RAW DATA'!$P:$P,'Row Index'!AQ50)))</f>
        <v>69.7538261798897</v>
      </c>
    </row>
    <row r="167" customFormat="false" ht="15" hidden="false" customHeight="false" outlineLevel="0" collapsed="false">
      <c r="A167" s="32" t="s">
        <v>310</v>
      </c>
      <c r="B167" s="33" t="s">
        <v>248</v>
      </c>
      <c r="C167" s="17" t="n">
        <f aca="false">IF('Row Index'!C51="","✗",IF(INDEX('RAW DATA'!$P:$P,'Row Index'!C51)="",IF(INDEX('RAW DATA'!$AC:$AC,'Row Index'!C51)="",INDEX('RAW DATA'!$L:$L,'Row Index'!C51),INDEX('RAW DATA'!$AC:$AC,'Row Index'!C51)),INDEX('RAW DATA'!$P:$P,'Row Index'!C51)))</f>
        <v>46.4930361267699</v>
      </c>
      <c r="D167" s="17" t="n">
        <f aca="false">IF('Row Index'!D51="","✗",IF(INDEX('RAW DATA'!$P:$P,'Row Index'!D51)="",IF(INDEX('RAW DATA'!$AC:$AC,'Row Index'!D51)="",INDEX('RAW DATA'!$L:$L,'Row Index'!D51),INDEX('RAW DATA'!$AC:$AC,'Row Index'!D51)),INDEX('RAW DATA'!$P:$P,'Row Index'!D51)))</f>
        <v>44.84420998693</v>
      </c>
      <c r="E167" s="29" t="n">
        <f aca="false">IF('Row Index'!E51="","✗",IF(INDEX('RAW DATA'!$P:$P,'Row Index'!E51)="",IF(INDEX('RAW DATA'!$AC:$AC,'Row Index'!E51)="",INDEX('RAW DATA'!$L:$L,'Row Index'!E51),INDEX('RAW DATA'!$AC:$AC,'Row Index'!E51)),INDEX('RAW DATA'!$P:$P,'Row Index'!E51)))</f>
        <v>49.6022261100592</v>
      </c>
      <c r="F167" s="17" t="n">
        <f aca="false">IF('Row Index'!F51="","✗",IF(INDEX('RAW DATA'!$P:$P,'Row Index'!F51)="",IF(INDEX('RAW DATA'!$AC:$AC,'Row Index'!F51)="",INDEX('RAW DATA'!$L:$L,'Row Index'!F51),INDEX('RAW DATA'!$AC:$AC,'Row Index'!F51)),INDEX('RAW DATA'!$P:$P,'Row Index'!F51)))</f>
        <v>42.434067003685</v>
      </c>
      <c r="G167" s="18" t="n">
        <f aca="false">IF('Row Index'!G51="","✗",IF(INDEX('RAW DATA'!$P:$P,'Row Index'!G51)="",IF(INDEX('RAW DATA'!$AC:$AC,'Row Index'!G51)="",INDEX('RAW DATA'!$L:$L,'Row Index'!G51),INDEX('RAW DATA'!$AC:$AC,'Row Index'!G51)),INDEX('RAW DATA'!$P:$P,'Row Index'!G51)))</f>
        <v>44.6735892129775</v>
      </c>
      <c r="H167" s="36" t="str">
        <f aca="false">IF('Row Index'!H51="","✗",IF(INDEX('RAW DATA'!$P:$P,'Row Index'!H51)="",IF(INDEX('RAW DATA'!$AC:$AC,'Row Index'!H51)="",INDEX('RAW DATA'!$L:$L,'Row Index'!H51),INDEX('RAW DATA'!$AC:$AC,'Row Index'!H51)),INDEX('RAW DATA'!$P:$P,'Row Index'!H51)))</f>
        <v>◐⌧</v>
      </c>
      <c r="I167" s="29" t="n">
        <f aca="false">IF('Row Index'!I51="","✗",IF(INDEX('RAW DATA'!$P:$P,'Row Index'!I51)="",IF(INDEX('RAW DATA'!$AC:$AC,'Row Index'!I51)="",INDEX('RAW DATA'!$L:$L,'Row Index'!I51),INDEX('RAW DATA'!$AC:$AC,'Row Index'!I51)),INDEX('RAW DATA'!$P:$P,'Row Index'!I51)))</f>
        <v>47.4959622425248</v>
      </c>
      <c r="J167" s="17" t="n">
        <f aca="false">IF('Row Index'!J51="","✗",IF(INDEX('RAW DATA'!$P:$P,'Row Index'!J51)="",IF(INDEX('RAW DATA'!$AC:$AC,'Row Index'!J51)="",INDEX('RAW DATA'!$L:$L,'Row Index'!J51),INDEX('RAW DATA'!$AC:$AC,'Row Index'!J51)),INDEX('RAW DATA'!$P:$P,'Row Index'!J51)))</f>
        <v>44.1782241037914</v>
      </c>
      <c r="K167" s="29" t="n">
        <f aca="false">IF('Row Index'!K51="","✗",IF(INDEX('RAW DATA'!$P:$P,'Row Index'!K51)="",IF(INDEX('RAW DATA'!$AC:$AC,'Row Index'!K51)="",INDEX('RAW DATA'!$L:$L,'Row Index'!K51),INDEX('RAW DATA'!$AC:$AC,'Row Index'!K51)),INDEX('RAW DATA'!$P:$P,'Row Index'!K51)))</f>
        <v>51.8261766262909</v>
      </c>
      <c r="L167" s="29" t="n">
        <f aca="false">IF('Row Index'!L51="","✗",IF(INDEX('RAW DATA'!$P:$P,'Row Index'!L51)="",IF(INDEX('RAW DATA'!$AC:$AC,'Row Index'!L51)="",INDEX('RAW DATA'!$L:$L,'Row Index'!L51),INDEX('RAW DATA'!$AC:$AC,'Row Index'!L51)),INDEX('RAW DATA'!$P:$P,'Row Index'!L51)))</f>
        <v>49.4746923088534</v>
      </c>
      <c r="M167" s="17" t="n">
        <f aca="false">IF('Row Index'!M51="","✗",IF(INDEX('RAW DATA'!$P:$P,'Row Index'!M51)="",IF(INDEX('RAW DATA'!$AC:$AC,'Row Index'!M51)="",INDEX('RAW DATA'!$L:$L,'Row Index'!M51),INDEX('RAW DATA'!$AC:$AC,'Row Index'!M51)),INDEX('RAW DATA'!$P:$P,'Row Index'!M51)))</f>
        <v>52.3079297769401</v>
      </c>
      <c r="N167" s="17" t="n">
        <f aca="false">IF('Row Index'!N51="","✗",IF(INDEX('RAW DATA'!$P:$P,'Row Index'!N51)="",IF(INDEX('RAW DATA'!$AC:$AC,'Row Index'!N51)="",INDEX('RAW DATA'!$L:$L,'Row Index'!N51),INDEX('RAW DATA'!$AC:$AC,'Row Index'!N51)),INDEX('RAW DATA'!$P:$P,'Row Index'!N51)))</f>
        <v>50.2469713230119</v>
      </c>
      <c r="O167" s="29" t="n">
        <f aca="false">IF('Row Index'!O51="","✗",IF(INDEX('RAW DATA'!$P:$P,'Row Index'!O51)="",IF(INDEX('RAW DATA'!$AC:$AC,'Row Index'!O51)="",INDEX('RAW DATA'!$L:$L,'Row Index'!O51),INDEX('RAW DATA'!$AC:$AC,'Row Index'!O51)),INDEX('RAW DATA'!$P:$P,'Row Index'!O51)))</f>
        <v>52.4271471780051</v>
      </c>
      <c r="P167" s="29" t="n">
        <f aca="false">IF('Row Index'!P51="","✗",IF(INDEX('RAW DATA'!$P:$P,'Row Index'!P51)="",IF(INDEX('RAW DATA'!$AC:$AC,'Row Index'!P51)="",INDEX('RAW DATA'!$L:$L,'Row Index'!P51),INDEX('RAW DATA'!$AC:$AC,'Row Index'!P51)),INDEX('RAW DATA'!$P:$P,'Row Index'!P51)))</f>
        <v>51.0239847626067</v>
      </c>
      <c r="Q167" s="29" t="n">
        <f aca="false">IF('Row Index'!Q51="","✗",IF(INDEX('RAW DATA'!$P:$P,'Row Index'!Q51)="",IF(INDEX('RAW DATA'!$AC:$AC,'Row Index'!Q51)="",INDEX('RAW DATA'!$L:$L,'Row Index'!Q51),INDEX('RAW DATA'!$AC:$AC,'Row Index'!Q51)),INDEX('RAW DATA'!$P:$P,'Row Index'!Q51)))</f>
        <v>52.4758609419157</v>
      </c>
      <c r="R167" s="29" t="n">
        <f aca="false">IF('Row Index'!R51="","✗",IF(INDEX('RAW DATA'!$P:$P,'Row Index'!R51)="",IF(INDEX('RAW DATA'!$AC:$AC,'Row Index'!R51)="",INDEX('RAW DATA'!$L:$L,'Row Index'!R51),INDEX('RAW DATA'!$AC:$AC,'Row Index'!R51)),INDEX('RAW DATA'!$P:$P,'Row Index'!R51)))</f>
        <v>55.4170568133334</v>
      </c>
      <c r="S167" s="17" t="n">
        <f aca="false">IF('Row Index'!S51="","✗",IF(INDEX('RAW DATA'!$P:$P,'Row Index'!S51)="",IF(INDEX('RAW DATA'!$AC:$AC,'Row Index'!S51)="",INDEX('RAW DATA'!$L:$L,'Row Index'!S51),INDEX('RAW DATA'!$AC:$AC,'Row Index'!S51)),INDEX('RAW DATA'!$P:$P,'Row Index'!S51)))</f>
        <v>54.4519096726618</v>
      </c>
      <c r="T167" s="17" t="n">
        <f aca="false">IF('Row Index'!T51="","✗",IF(INDEX('RAW DATA'!$P:$P,'Row Index'!T51)="",IF(INDEX('RAW DATA'!$AC:$AC,'Row Index'!T51)="",INDEX('RAW DATA'!$L:$L,'Row Index'!T51),INDEX('RAW DATA'!$AC:$AC,'Row Index'!T51)),INDEX('RAW DATA'!$P:$P,'Row Index'!T51)))</f>
        <v>55.0328538593636</v>
      </c>
      <c r="U167" s="29" t="n">
        <f aca="false">IF('Row Index'!U51="","✗",IF(INDEX('RAW DATA'!$P:$P,'Row Index'!U51)="",IF(INDEX('RAW DATA'!$AC:$AC,'Row Index'!U51)="",INDEX('RAW DATA'!$L:$L,'Row Index'!U51),INDEX('RAW DATA'!$AC:$AC,'Row Index'!U51)),INDEX('RAW DATA'!$P:$P,'Row Index'!U51)))</f>
        <v>55.4279388728565</v>
      </c>
      <c r="V167" s="29" t="n">
        <f aca="false">IF('Row Index'!V51="","✗",IF(INDEX('RAW DATA'!$P:$P,'Row Index'!V51)="",IF(INDEX('RAW DATA'!$AC:$AC,'Row Index'!V51)="",INDEX('RAW DATA'!$L:$L,'Row Index'!V51),INDEX('RAW DATA'!$AC:$AC,'Row Index'!V51)),INDEX('RAW DATA'!$P:$P,'Row Index'!V51)))</f>
        <v>56.0557503312569</v>
      </c>
      <c r="W167" s="29" t="n">
        <f aca="false">IF('Row Index'!W51="","✗",IF(INDEX('RAW DATA'!$P:$P,'Row Index'!W51)="",IF(INDEX('RAW DATA'!$AC:$AC,'Row Index'!W51)="",INDEX('RAW DATA'!$L:$L,'Row Index'!W51),INDEX('RAW DATA'!$AC:$AC,'Row Index'!W51)),INDEX('RAW DATA'!$P:$P,'Row Index'!W51)))</f>
        <v>57.4065066973641</v>
      </c>
      <c r="X167" s="17" t="n">
        <f aca="false">IF('Row Index'!X51="","✗",IF(INDEX('RAW DATA'!$P:$P,'Row Index'!X51)="",IF(INDEX('RAW DATA'!$AC:$AC,'Row Index'!X51)="",INDEX('RAW DATA'!$L:$L,'Row Index'!X51),INDEX('RAW DATA'!$AC:$AC,'Row Index'!X51)),INDEX('RAW DATA'!$P:$P,'Row Index'!X51)))</f>
        <v>56.9086122505382</v>
      </c>
      <c r="Y167" s="29" t="n">
        <f aca="false">IF('Row Index'!Y51="","✗",IF(INDEX('RAW DATA'!$P:$P,'Row Index'!Y51)="",IF(INDEX('RAW DATA'!$AC:$AC,'Row Index'!Y51)="",INDEX('RAW DATA'!$L:$L,'Row Index'!Y51),INDEX('RAW DATA'!$AC:$AC,'Row Index'!Y51)),INDEX('RAW DATA'!$P:$P,'Row Index'!Y51)))</f>
        <v>57.2785220271221</v>
      </c>
      <c r="Z167" s="18" t="n">
        <f aca="false">IF('Row Index'!Z51="","✗",IF(INDEX('RAW DATA'!$P:$P,'Row Index'!Z51)="",IF(INDEX('RAW DATA'!$AC:$AC,'Row Index'!Z51)="",INDEX('RAW DATA'!$L:$L,'Row Index'!Z51),INDEX('RAW DATA'!$AC:$AC,'Row Index'!Z51)),INDEX('RAW DATA'!$P:$P,'Row Index'!Z51)))</f>
        <v>57.3427528505302</v>
      </c>
      <c r="AA167" s="19" t="str">
        <f aca="false">IF('Row Index'!AA51="","⏳",IF(INDEX('RAW DATA'!$P:$P,'Row Index'!AA51)="",IF(INDEX('RAW DATA'!$AC:$AC,'Row Index'!AA51)="",INDEX('RAW DATA'!$L:$L,'Row Index'!AA51),INDEX('RAW DATA'!$AC:$AC,'Row Index'!AA51)),INDEX('RAW DATA'!$P:$P,'Row Index'!AA51)))</f>
        <v>⏳</v>
      </c>
      <c r="AB167" s="29" t="n">
        <f aca="false">IF('Row Index'!AB51="","✗",IF(INDEX('RAW DATA'!$P:$P,'Row Index'!AB51)="",IF(INDEX('RAW DATA'!$AC:$AC,'Row Index'!AB51)="",INDEX('RAW DATA'!$L:$L,'Row Index'!AB51),INDEX('RAW DATA'!$AC:$AC,'Row Index'!AB51)),INDEX('RAW DATA'!$P:$P,'Row Index'!AB51)))</f>
        <v>57.4131150727727</v>
      </c>
      <c r="AC167" s="17" t="n">
        <f aca="false">IF('Row Index'!AC51="","✗",IF(INDEX('RAW DATA'!$P:$P,'Row Index'!AC51)="",IF(INDEX('RAW DATA'!$AC:$AC,'Row Index'!AC51)="",INDEX('RAW DATA'!$L:$L,'Row Index'!AC51),INDEX('RAW DATA'!$AC:$AC,'Row Index'!AC51)),INDEX('RAW DATA'!$P:$P,'Row Index'!AC51)))</f>
        <v>60.9700605259162</v>
      </c>
      <c r="AD167" s="17" t="n">
        <f aca="false">IF('Row Index'!AD51="","✗",IF(INDEX('RAW DATA'!$P:$P,'Row Index'!AD51)="",IF(INDEX('RAW DATA'!$AC:$AC,'Row Index'!AD51)="",INDEX('RAW DATA'!$L:$L,'Row Index'!AD51),INDEX('RAW DATA'!$AC:$AC,'Row Index'!AD51)),INDEX('RAW DATA'!$P:$P,'Row Index'!AD51)))</f>
        <v>60.1215605462989</v>
      </c>
      <c r="AE167" s="29" t="n">
        <f aca="false">IF('Row Index'!AE51="","✗",IF(INDEX('RAW DATA'!$P:$P,'Row Index'!AE51)="",IF(INDEX('RAW DATA'!$AC:$AC,'Row Index'!AE51)="",INDEX('RAW DATA'!$L:$L,'Row Index'!AE51),INDEX('RAW DATA'!$AC:$AC,'Row Index'!AE51)),INDEX('RAW DATA'!$P:$P,'Row Index'!AE51)))</f>
        <v>61.5838739240662</v>
      </c>
      <c r="AF167" s="17" t="n">
        <f aca="false">IF('Row Index'!AF51="","✗",IF(INDEX('RAW DATA'!$P:$P,'Row Index'!AF51)="",IF(INDEX('RAW DATA'!$AC:$AC,'Row Index'!AF51)="",INDEX('RAW DATA'!$L:$L,'Row Index'!AF51),INDEX('RAW DATA'!$AC:$AC,'Row Index'!AF51)),INDEX('RAW DATA'!$P:$P,'Row Index'!AF51)))</f>
        <v>63.5201755162085</v>
      </c>
      <c r="AG167" s="17" t="n">
        <f aca="false">IF('Row Index'!AG51="","✗",IF(INDEX('RAW DATA'!$P:$P,'Row Index'!AG51)="",IF(INDEX('RAW DATA'!$AC:$AC,'Row Index'!AG51)="",INDEX('RAW DATA'!$L:$L,'Row Index'!AG51),INDEX('RAW DATA'!$AC:$AC,'Row Index'!AG51)),INDEX('RAW DATA'!$P:$P,'Row Index'!AG51)))</f>
        <v>62.3480236792475</v>
      </c>
      <c r="AH167" s="29" t="n">
        <f aca="false">IF('Row Index'!AH51="","✗",IF(INDEX('RAW DATA'!$P:$P,'Row Index'!AH51)="",IF(INDEX('RAW DATA'!$AC:$AC,'Row Index'!AH51)="",INDEX('RAW DATA'!$L:$L,'Row Index'!AH51),INDEX('RAW DATA'!$AC:$AC,'Row Index'!AH51)),INDEX('RAW DATA'!$P:$P,'Row Index'!AH51)))</f>
        <v>63.8557381138899</v>
      </c>
      <c r="AI167" s="17" t="n">
        <f aca="false">IF('Row Index'!AI51="","✗",IF(INDEX('RAW DATA'!$P:$P,'Row Index'!AI51)="",IF(INDEX('RAW DATA'!$AC:$AC,'Row Index'!AI51)="",INDEX('RAW DATA'!$L:$L,'Row Index'!AI51),INDEX('RAW DATA'!$AC:$AC,'Row Index'!AI51)),INDEX('RAW DATA'!$P:$P,'Row Index'!AI51)))</f>
        <v>63.853388453681</v>
      </c>
      <c r="AJ167" s="17" t="n">
        <f aca="false">IF('Row Index'!AJ51="","✗",IF(INDEX('RAW DATA'!$P:$P,'Row Index'!AJ51)="",IF(INDEX('RAW DATA'!$AC:$AC,'Row Index'!AJ51)="",INDEX('RAW DATA'!$L:$L,'Row Index'!AJ51),INDEX('RAW DATA'!$AC:$AC,'Row Index'!AJ51)),INDEX('RAW DATA'!$P:$P,'Row Index'!AJ51)))</f>
        <v>65.9068595443676</v>
      </c>
      <c r="AK167" s="17" t="n">
        <f aca="false">IF('Row Index'!AK51="","✗",IF(INDEX('RAW DATA'!$P:$P,'Row Index'!AK51)="",IF(INDEX('RAW DATA'!$AC:$AC,'Row Index'!AK51)="",INDEX('RAW DATA'!$L:$L,'Row Index'!AK51),INDEX('RAW DATA'!$AC:$AC,'Row Index'!AK51)),INDEX('RAW DATA'!$P:$P,'Row Index'!AK51)))</f>
        <v>64.6011567611676</v>
      </c>
      <c r="AL167" s="29" t="n">
        <f aca="false">IF('Row Index'!AL51="","✗",IF(INDEX('RAW DATA'!$P:$P,'Row Index'!AL51)="",IF(INDEX('RAW DATA'!$AC:$AC,'Row Index'!AL51)="",INDEX('RAW DATA'!$L:$L,'Row Index'!AL51),INDEX('RAW DATA'!$AC:$AC,'Row Index'!AL51)),INDEX('RAW DATA'!$P:$P,'Row Index'!AL51)))</f>
        <v>68.5275348933934</v>
      </c>
      <c r="AM167" s="17" t="n">
        <f aca="false">IF('Row Index'!AM51="","✗",IF(INDEX('RAW DATA'!$P:$P,'Row Index'!AM51)="",IF(INDEX('RAW DATA'!$AC:$AC,'Row Index'!AM51)="",INDEX('RAW DATA'!$L:$L,'Row Index'!AM51),INDEX('RAW DATA'!$AC:$AC,'Row Index'!AM51)),INDEX('RAW DATA'!$P:$P,'Row Index'!AM51)))</f>
        <v>68.1992026641396</v>
      </c>
      <c r="AN167" s="17" t="n">
        <f aca="false">IF('Row Index'!AN51="","✗",IF(INDEX('RAW DATA'!$P:$P,'Row Index'!AN51)="",IF(INDEX('RAW DATA'!$AC:$AC,'Row Index'!AN51)="",INDEX('RAW DATA'!$L:$L,'Row Index'!AN51),INDEX('RAW DATA'!$AC:$AC,'Row Index'!AN51)),INDEX('RAW DATA'!$P:$P,'Row Index'!AN51)))</f>
        <v>68.3198717980441</v>
      </c>
      <c r="AO167" s="17" t="n">
        <f aca="false">IF('Row Index'!AO51="","✗",IF(INDEX('RAW DATA'!$P:$P,'Row Index'!AO51)="",IF(INDEX('RAW DATA'!$AC:$AC,'Row Index'!AO51)="",INDEX('RAW DATA'!$L:$L,'Row Index'!AO51),INDEX('RAW DATA'!$AC:$AC,'Row Index'!AO51)),INDEX('RAW DATA'!$P:$P,'Row Index'!AO51)))</f>
        <v>69.1290990025389</v>
      </c>
      <c r="AP167" s="17" t="n">
        <f aca="false">IF('Row Index'!AP51="","✗",IF(INDEX('RAW DATA'!$P:$P,'Row Index'!AP51)="",IF(INDEX('RAW DATA'!$AC:$AC,'Row Index'!AP51)="",INDEX('RAW DATA'!$L:$L,'Row Index'!AP51),INDEX('RAW DATA'!$AC:$AC,'Row Index'!AP51)),INDEX('RAW DATA'!$P:$P,'Row Index'!AP51)))</f>
        <v>69.1537531457766</v>
      </c>
      <c r="AQ167" s="17" t="n">
        <f aca="false">IF('Row Index'!AQ51="","✗",IF(INDEX('RAW DATA'!$P:$P,'Row Index'!AQ51)="",IF(INDEX('RAW DATA'!$AC:$AC,'Row Index'!AQ51)="",INDEX('RAW DATA'!$L:$L,'Row Index'!AQ51),INDEX('RAW DATA'!$AC:$AC,'Row Index'!AQ51)),INDEX('RAW DATA'!$P:$P,'Row Index'!AQ51)))</f>
        <v>68.9390541997856</v>
      </c>
    </row>
    <row r="168" customFormat="false" ht="15" hidden="false" customHeight="false" outlineLevel="0" collapsed="false">
      <c r="A168" s="32" t="s">
        <v>313</v>
      </c>
      <c r="B168" s="33" t="s">
        <v>248</v>
      </c>
      <c r="C168" s="17" t="n">
        <f aca="false">IF('Row Index'!C52="","✗",IF(INDEX('RAW DATA'!$P:$P,'Row Index'!C52)="",IF(INDEX('RAW DATA'!$AC:$AC,'Row Index'!C52)="",INDEX('RAW DATA'!$L:$L,'Row Index'!C52),INDEX('RAW DATA'!$AC:$AC,'Row Index'!C52)),INDEX('RAW DATA'!$P:$P,'Row Index'!C52)))</f>
        <v>41.0566653952664</v>
      </c>
      <c r="D168" s="17" t="n">
        <f aca="false">IF('Row Index'!D52="","✗",IF(INDEX('RAW DATA'!$P:$P,'Row Index'!D52)="",IF(INDEX('RAW DATA'!$AC:$AC,'Row Index'!D52)="",INDEX('RAW DATA'!$L:$L,'Row Index'!D52),INDEX('RAW DATA'!$AC:$AC,'Row Index'!D52)),INDEX('RAW DATA'!$P:$P,'Row Index'!D52)))</f>
        <v>39.5471801190796</v>
      </c>
      <c r="E168" s="17" t="n">
        <f aca="false">IF('Row Index'!E52="","✗",IF(INDEX('RAW DATA'!$P:$P,'Row Index'!E52)="",IF(INDEX('RAW DATA'!$AC:$AC,'Row Index'!E52)="",INDEX('RAW DATA'!$L:$L,'Row Index'!E52),INDEX('RAW DATA'!$AC:$AC,'Row Index'!E52)),INDEX('RAW DATA'!$P:$P,'Row Index'!E52)))</f>
        <v>44.5326764943719</v>
      </c>
      <c r="F168" s="17" t="n">
        <f aca="false">IF('Row Index'!F52="","✗",IF(INDEX('RAW DATA'!$P:$P,'Row Index'!F52)="",IF(INDEX('RAW DATA'!$AC:$AC,'Row Index'!F52)="",INDEX('RAW DATA'!$L:$L,'Row Index'!F52),INDEX('RAW DATA'!$AC:$AC,'Row Index'!F52)),INDEX('RAW DATA'!$P:$P,'Row Index'!F52)))</f>
        <v>40.0267577676842</v>
      </c>
      <c r="G168" s="38" t="n">
        <f aca="false">IF('Row Index'!G52="","✗",IF(INDEX('RAW DATA'!$P:$P,'Row Index'!G52)="",IF(INDEX('RAW DATA'!$AC:$AC,'Row Index'!G52)="",INDEX('RAW DATA'!$L:$L,'Row Index'!G52),INDEX('RAW DATA'!$AC:$AC,'Row Index'!G52)),INDEX('RAW DATA'!$P:$P,'Row Index'!G52)))</f>
        <v>46.1257298585999</v>
      </c>
      <c r="H168" s="17" t="n">
        <f aca="false">IF('Row Index'!H52="","✗",IF(INDEX('RAW DATA'!$P:$P,'Row Index'!H52)="",IF(INDEX('RAW DATA'!$AC:$AC,'Row Index'!H52)="",INDEX('RAW DATA'!$L:$L,'Row Index'!H52),INDEX('RAW DATA'!$AC:$AC,'Row Index'!H52)),INDEX('RAW DATA'!$P:$P,'Row Index'!H52)))</f>
        <v>41.2342472228806</v>
      </c>
      <c r="I168" s="17" t="n">
        <f aca="false">IF('Row Index'!I52="","✗",IF(INDEX('RAW DATA'!$P:$P,'Row Index'!I52)="",IF(INDEX('RAW DATA'!$AC:$AC,'Row Index'!I52)="",INDEX('RAW DATA'!$L:$L,'Row Index'!I52),INDEX('RAW DATA'!$AC:$AC,'Row Index'!I52)),INDEX('RAW DATA'!$P:$P,'Row Index'!I52)))</f>
        <v>44.737771508294</v>
      </c>
      <c r="J168" s="29" t="n">
        <f aca="false">IF('Row Index'!J52="","✗",IF(INDEX('RAW DATA'!$P:$P,'Row Index'!J52)="",IF(INDEX('RAW DATA'!$AC:$AC,'Row Index'!J52)="",INDEX('RAW DATA'!$L:$L,'Row Index'!J52),INDEX('RAW DATA'!$AC:$AC,'Row Index'!J52)),INDEX('RAW DATA'!$P:$P,'Row Index'!J52)))</f>
        <v>43.478236861121</v>
      </c>
      <c r="K168" s="29" t="n">
        <f aca="false">IF('Row Index'!K52="","✗",IF(INDEX('RAW DATA'!$P:$P,'Row Index'!K52)="",IF(INDEX('RAW DATA'!$AC:$AC,'Row Index'!K52)="",INDEX('RAW DATA'!$L:$L,'Row Index'!K52),INDEX('RAW DATA'!$AC:$AC,'Row Index'!K52)),INDEX('RAW DATA'!$P:$P,'Row Index'!K52)))</f>
        <v>48.3399905442446</v>
      </c>
      <c r="L168" s="17" t="n">
        <f aca="false">IF('Row Index'!L52="","✗",IF(INDEX('RAW DATA'!$P:$P,'Row Index'!L52)="",IF(INDEX('RAW DATA'!$AC:$AC,'Row Index'!L52)="",INDEX('RAW DATA'!$L:$L,'Row Index'!L52),INDEX('RAW DATA'!$AC:$AC,'Row Index'!L52)),INDEX('RAW DATA'!$P:$P,'Row Index'!L52)))</f>
        <v>48.8809269092701</v>
      </c>
      <c r="M168" s="17" t="n">
        <f aca="false">IF('Row Index'!M52="","✗",IF(INDEX('RAW DATA'!$P:$P,'Row Index'!M52)="",IF(INDEX('RAW DATA'!$AC:$AC,'Row Index'!M52)="",INDEX('RAW DATA'!$L:$L,'Row Index'!M52),INDEX('RAW DATA'!$AC:$AC,'Row Index'!M52)),INDEX('RAW DATA'!$P:$P,'Row Index'!M52)))</f>
        <v>49.5948366461592</v>
      </c>
      <c r="N168" s="17" t="n">
        <f aca="false">IF('Row Index'!N52="","✗",IF(INDEX('RAW DATA'!$P:$P,'Row Index'!N52)="",IF(INDEX('RAW DATA'!$AC:$AC,'Row Index'!N52)="",INDEX('RAW DATA'!$L:$L,'Row Index'!N52),INDEX('RAW DATA'!$AC:$AC,'Row Index'!N52)),INDEX('RAW DATA'!$P:$P,'Row Index'!N52)))</f>
        <v>46.0196431645258</v>
      </c>
      <c r="O168" s="29" t="n">
        <f aca="false">IF('Row Index'!O52="","✗",IF(INDEX('RAW DATA'!$P:$P,'Row Index'!O52)="",IF(INDEX('RAW DATA'!$AC:$AC,'Row Index'!O52)="",INDEX('RAW DATA'!$L:$L,'Row Index'!O52),INDEX('RAW DATA'!$AC:$AC,'Row Index'!O52)),INDEX('RAW DATA'!$P:$P,'Row Index'!O52)))</f>
        <v>48.2408458640554</v>
      </c>
      <c r="P168" s="29" t="n">
        <f aca="false">IF('Row Index'!P52="","✗",IF(INDEX('RAW DATA'!$P:$P,'Row Index'!P52)="",IF(INDEX('RAW DATA'!$AC:$AC,'Row Index'!P52)="",INDEX('RAW DATA'!$L:$L,'Row Index'!P52),INDEX('RAW DATA'!$AC:$AC,'Row Index'!P52)),INDEX('RAW DATA'!$P:$P,'Row Index'!P52)))</f>
        <v>48.0670403572652</v>
      </c>
      <c r="Q168" s="17" t="n">
        <f aca="false">IF('Row Index'!Q52="","✗",IF(INDEX('RAW DATA'!$P:$P,'Row Index'!Q52)="",IF(INDEX('RAW DATA'!$AC:$AC,'Row Index'!Q52)="",INDEX('RAW DATA'!$L:$L,'Row Index'!Q52),INDEX('RAW DATA'!$AC:$AC,'Row Index'!Q52)),INDEX('RAW DATA'!$P:$P,'Row Index'!Q52)))</f>
        <v>48.7397403720624</v>
      </c>
      <c r="R168" s="17" t="n">
        <f aca="false">IF('Row Index'!R52="","✗",IF(INDEX('RAW DATA'!$P:$P,'Row Index'!R52)="",IF(INDEX('RAW DATA'!$AC:$AC,'Row Index'!R52)="",INDEX('RAW DATA'!$L:$L,'Row Index'!R52),INDEX('RAW DATA'!$AC:$AC,'Row Index'!R52)),INDEX('RAW DATA'!$P:$P,'Row Index'!R52)))</f>
        <v>51.5959375382547</v>
      </c>
      <c r="S168" s="17" t="n">
        <f aca="false">IF('Row Index'!S52="","✗",IF(INDEX('RAW DATA'!$P:$P,'Row Index'!S52)="",IF(INDEX('RAW DATA'!$AC:$AC,'Row Index'!S52)="",INDEX('RAW DATA'!$L:$L,'Row Index'!S52),INDEX('RAW DATA'!$AC:$AC,'Row Index'!S52)),INDEX('RAW DATA'!$P:$P,'Row Index'!S52)))</f>
        <v>50.6157448128908</v>
      </c>
      <c r="T168" s="29" t="n">
        <f aca="false">IF('Row Index'!T52="","✗",IF(INDEX('RAW DATA'!$P:$P,'Row Index'!T52)="",IF(INDEX('RAW DATA'!$AC:$AC,'Row Index'!T52)="",INDEX('RAW DATA'!$L:$L,'Row Index'!T52),INDEX('RAW DATA'!$AC:$AC,'Row Index'!T52)),INDEX('RAW DATA'!$P:$P,'Row Index'!T52)))</f>
        <v>50.2181698082171</v>
      </c>
      <c r="U168" s="29" t="n">
        <f aca="false">IF('Row Index'!U52="","✗",IF(INDEX('RAW DATA'!$P:$P,'Row Index'!U52)="",IF(INDEX('RAW DATA'!$AC:$AC,'Row Index'!U52)="",INDEX('RAW DATA'!$L:$L,'Row Index'!U52),INDEX('RAW DATA'!$AC:$AC,'Row Index'!U52)),INDEX('RAW DATA'!$P:$P,'Row Index'!U52)))</f>
        <v>52.970883744347</v>
      </c>
      <c r="V168" s="17" t="n">
        <f aca="false">IF('Row Index'!V52="","✗",IF(INDEX('RAW DATA'!$P:$P,'Row Index'!V52)="",IF(INDEX('RAW DATA'!$AC:$AC,'Row Index'!V52)="",INDEX('RAW DATA'!$L:$L,'Row Index'!V52),INDEX('RAW DATA'!$AC:$AC,'Row Index'!V52)),INDEX('RAW DATA'!$P:$P,'Row Index'!V52)))</f>
        <v>53.9595114264407</v>
      </c>
      <c r="W168" s="29" t="n">
        <f aca="false">IF('Row Index'!W52="","✗",IF(INDEX('RAW DATA'!$P:$P,'Row Index'!W52)="",IF(INDEX('RAW DATA'!$AC:$AC,'Row Index'!W52)="",INDEX('RAW DATA'!$L:$L,'Row Index'!W52),INDEX('RAW DATA'!$AC:$AC,'Row Index'!W52)),INDEX('RAW DATA'!$P:$P,'Row Index'!W52)))</f>
        <v>52.1785808606466</v>
      </c>
      <c r="X168" s="17" t="n">
        <f aca="false">IF('Row Index'!X52="","✗",IF(INDEX('RAW DATA'!$P:$P,'Row Index'!X52)="",IF(INDEX('RAW DATA'!$AC:$AC,'Row Index'!X52)="",INDEX('RAW DATA'!$L:$L,'Row Index'!X52),INDEX('RAW DATA'!$AC:$AC,'Row Index'!X52)),INDEX('RAW DATA'!$P:$P,'Row Index'!X52)))</f>
        <v>54.2684100637287</v>
      </c>
      <c r="Y168" s="17" t="n">
        <f aca="false">IF('Row Index'!Y52="","✗",IF(INDEX('RAW DATA'!$P:$P,'Row Index'!Y52)="",IF(INDEX('RAW DATA'!$AC:$AC,'Row Index'!Y52)="",INDEX('RAW DATA'!$L:$L,'Row Index'!Y52),INDEX('RAW DATA'!$AC:$AC,'Row Index'!Y52)),INDEX('RAW DATA'!$P:$P,'Row Index'!Y52)))</f>
        <v>55.0410305223343</v>
      </c>
      <c r="Z168" s="18" t="n">
        <f aca="false">IF('Row Index'!Z52="","✗",IF(INDEX('RAW DATA'!$P:$P,'Row Index'!Z52)="",IF(INDEX('RAW DATA'!$AC:$AC,'Row Index'!Z52)="",INDEX('RAW DATA'!$L:$L,'Row Index'!Z52),INDEX('RAW DATA'!$AC:$AC,'Row Index'!Z52)),INDEX('RAW DATA'!$P:$P,'Row Index'!Z52)))</f>
        <v>57.6740863610383</v>
      </c>
      <c r="AA168" s="19" t="str">
        <f aca="false">IF('Row Index'!AA52="","⏳",IF(INDEX('RAW DATA'!$P:$P,'Row Index'!AA52)="",IF(INDEX('RAW DATA'!$AC:$AC,'Row Index'!AA52)="",INDEX('RAW DATA'!$L:$L,'Row Index'!AA52),INDEX('RAW DATA'!$AC:$AC,'Row Index'!AA52)),INDEX('RAW DATA'!$P:$P,'Row Index'!AA52)))</f>
        <v>⏳</v>
      </c>
      <c r="AB168" s="17" t="n">
        <f aca="false">IF('Row Index'!AB52="","✗",IF(INDEX('RAW DATA'!$P:$P,'Row Index'!AB52)="",IF(INDEX('RAW DATA'!$AC:$AC,'Row Index'!AB52)="",INDEX('RAW DATA'!$L:$L,'Row Index'!AB52),INDEX('RAW DATA'!$AC:$AC,'Row Index'!AB52)),INDEX('RAW DATA'!$P:$P,'Row Index'!AB52)))</f>
        <v>56.4619189308006</v>
      </c>
      <c r="AC168" s="17" t="n">
        <f aca="false">IF('Row Index'!AC52="","✗",IF(INDEX('RAW DATA'!$P:$P,'Row Index'!AC52)="",IF(INDEX('RAW DATA'!$AC:$AC,'Row Index'!AC52)="",INDEX('RAW DATA'!$L:$L,'Row Index'!AC52),INDEX('RAW DATA'!$AC:$AC,'Row Index'!AC52)),INDEX('RAW DATA'!$P:$P,'Row Index'!AC52)))</f>
        <v>59.0721240109958</v>
      </c>
      <c r="AD168" s="17" t="n">
        <f aca="false">IF('Row Index'!AD52="","✗",IF(INDEX('RAW DATA'!$P:$P,'Row Index'!AD52)="",IF(INDEX('RAW DATA'!$AC:$AC,'Row Index'!AD52)="",INDEX('RAW DATA'!$L:$L,'Row Index'!AD52),INDEX('RAW DATA'!$AC:$AC,'Row Index'!AD52)),INDEX('RAW DATA'!$P:$P,'Row Index'!AD52)))</f>
        <v>58.264727920568</v>
      </c>
      <c r="AE168" s="29" t="n">
        <f aca="false">IF('Row Index'!AE52="","✗",IF(INDEX('RAW DATA'!$P:$P,'Row Index'!AE52)="",IF(INDEX('RAW DATA'!$AC:$AC,'Row Index'!AE52)="",INDEX('RAW DATA'!$L:$L,'Row Index'!AE52),INDEX('RAW DATA'!$AC:$AC,'Row Index'!AE52)),INDEX('RAW DATA'!$P:$P,'Row Index'!AE52)))</f>
        <v>60.4222660800594</v>
      </c>
      <c r="AF168" s="17" t="n">
        <f aca="false">IF('Row Index'!AF52="","✗",IF(INDEX('RAW DATA'!$P:$P,'Row Index'!AF52)="",IF(INDEX('RAW DATA'!$AC:$AC,'Row Index'!AF52)="",INDEX('RAW DATA'!$L:$L,'Row Index'!AF52),INDEX('RAW DATA'!$AC:$AC,'Row Index'!AF52)),INDEX('RAW DATA'!$P:$P,'Row Index'!AF52)))</f>
        <v>61.8196935890842</v>
      </c>
      <c r="AG168" s="29" t="n">
        <f aca="false">IF('Row Index'!AG52="","✗",IF(INDEX('RAW DATA'!$P:$P,'Row Index'!AG52)="",IF(INDEX('RAW DATA'!$AC:$AC,'Row Index'!AG52)="",INDEX('RAW DATA'!$L:$L,'Row Index'!AG52),INDEX('RAW DATA'!$AC:$AC,'Row Index'!AG52)),INDEX('RAW DATA'!$P:$P,'Row Index'!AG52)))</f>
        <v>61.5139976643129</v>
      </c>
      <c r="AH168" s="29" t="n">
        <f aca="false">IF('Row Index'!AH52="","✗",IF(INDEX('RAW DATA'!$P:$P,'Row Index'!AH52)="",IF(INDEX('RAW DATA'!$AC:$AC,'Row Index'!AH52)="",INDEX('RAW DATA'!$L:$L,'Row Index'!AH52),INDEX('RAW DATA'!$AC:$AC,'Row Index'!AH52)),INDEX('RAW DATA'!$P:$P,'Row Index'!AH52)))</f>
        <v>62.9548612928684</v>
      </c>
      <c r="AI168" s="17" t="n">
        <f aca="false">IF('Row Index'!AI52="","✗",IF(INDEX('RAW DATA'!$P:$P,'Row Index'!AI52)="",IF(INDEX('RAW DATA'!$AC:$AC,'Row Index'!AI52)="",INDEX('RAW DATA'!$L:$L,'Row Index'!AI52),INDEX('RAW DATA'!$AC:$AC,'Row Index'!AI52)),INDEX('RAW DATA'!$P:$P,'Row Index'!AI52)))</f>
        <v>64.4501090107872</v>
      </c>
      <c r="AJ168" s="29" t="n">
        <f aca="false">IF('Row Index'!AJ52="","✗",IF(INDEX('RAW DATA'!$P:$P,'Row Index'!AJ52)="",IF(INDEX('RAW DATA'!$AC:$AC,'Row Index'!AJ52)="",INDEX('RAW DATA'!$L:$L,'Row Index'!AJ52),INDEX('RAW DATA'!$AC:$AC,'Row Index'!AJ52)),INDEX('RAW DATA'!$P:$P,'Row Index'!AJ52)))</f>
        <v>65.4096625438831</v>
      </c>
      <c r="AK168" s="17" t="n">
        <f aca="false">IF('Row Index'!AK52="","✗",IF(INDEX('RAW DATA'!$P:$P,'Row Index'!AK52)="",IF(INDEX('RAW DATA'!$AC:$AC,'Row Index'!AK52)="",INDEX('RAW DATA'!$L:$L,'Row Index'!AK52),INDEX('RAW DATA'!$AC:$AC,'Row Index'!AK52)),INDEX('RAW DATA'!$P:$P,'Row Index'!AK52)))</f>
        <v>65.9515639963782</v>
      </c>
      <c r="AL168" s="29" t="n">
        <f aca="false">IF('Row Index'!AL52="","✗",IF(INDEX('RAW DATA'!$P:$P,'Row Index'!AL52)="",IF(INDEX('RAW DATA'!$AC:$AC,'Row Index'!AL52)="",INDEX('RAW DATA'!$L:$L,'Row Index'!AL52),INDEX('RAW DATA'!$AC:$AC,'Row Index'!AL52)),INDEX('RAW DATA'!$P:$P,'Row Index'!AL52)))</f>
        <v>68.7198160539258</v>
      </c>
      <c r="AM168" s="17" t="n">
        <f aca="false">IF('Row Index'!AM52="","✗",IF(INDEX('RAW DATA'!$P:$P,'Row Index'!AM52)="",IF(INDEX('RAW DATA'!$AC:$AC,'Row Index'!AM52)="",INDEX('RAW DATA'!$L:$L,'Row Index'!AM52),INDEX('RAW DATA'!$AC:$AC,'Row Index'!AM52)),INDEX('RAW DATA'!$P:$P,'Row Index'!AM52)))</f>
        <v>67.8011271362219</v>
      </c>
      <c r="AN168" s="17" t="n">
        <f aca="false">IF('Row Index'!AN52="","✗",IF(INDEX('RAW DATA'!$P:$P,'Row Index'!AN52)="",IF(INDEX('RAW DATA'!$AC:$AC,'Row Index'!AN52)="",INDEX('RAW DATA'!$L:$L,'Row Index'!AN52),INDEX('RAW DATA'!$AC:$AC,'Row Index'!AN52)),INDEX('RAW DATA'!$P:$P,'Row Index'!AN52)))</f>
        <v>67.7456523229779</v>
      </c>
      <c r="AO168" s="17" t="n">
        <f aca="false">IF('Row Index'!AO52="","✗",IF(INDEX('RAW DATA'!$P:$P,'Row Index'!AO52)="",IF(INDEX('RAW DATA'!$AC:$AC,'Row Index'!AO52)="",INDEX('RAW DATA'!$L:$L,'Row Index'!AO52),INDEX('RAW DATA'!$AC:$AC,'Row Index'!AO52)),INDEX('RAW DATA'!$P:$P,'Row Index'!AO52)))</f>
        <v>68.9402741040059</v>
      </c>
      <c r="AP168" s="17" t="n">
        <f aca="false">IF('Row Index'!AP52="","✗",IF(INDEX('RAW DATA'!$P:$P,'Row Index'!AP52)="",IF(INDEX('RAW DATA'!$AC:$AC,'Row Index'!AP52)="",INDEX('RAW DATA'!$L:$L,'Row Index'!AP52),INDEX('RAW DATA'!$AC:$AC,'Row Index'!AP52)),INDEX('RAW DATA'!$P:$P,'Row Index'!AP52)))</f>
        <v>68.5910331385676</v>
      </c>
      <c r="AQ168" s="17" t="n">
        <f aca="false">IF('Row Index'!AQ52="","✗",IF(INDEX('RAW DATA'!$P:$P,'Row Index'!AQ52)="",IF(INDEX('RAW DATA'!$AC:$AC,'Row Index'!AQ52)="",INDEX('RAW DATA'!$L:$L,'Row Index'!AQ52),INDEX('RAW DATA'!$AC:$AC,'Row Index'!AQ52)),INDEX('RAW DATA'!$P:$P,'Row Index'!AQ52)))</f>
        <v>68.3750712309604</v>
      </c>
    </row>
    <row r="169" customFormat="false" ht="15" hidden="false" customHeight="false" outlineLevel="0" collapsed="false">
      <c r="A169" s="32" t="s">
        <v>316</v>
      </c>
      <c r="B169" s="33" t="s">
        <v>248</v>
      </c>
      <c r="C169" s="17" t="n">
        <f aca="false">IF('Row Index'!C53="","✗",IF(INDEX('RAW DATA'!$P:$P,'Row Index'!C53)="",IF(INDEX('RAW DATA'!$AC:$AC,'Row Index'!C53)="",INDEX('RAW DATA'!$L:$L,'Row Index'!C53),INDEX('RAW DATA'!$AC:$AC,'Row Index'!C53)),INDEX('RAW DATA'!$P:$P,'Row Index'!C53)))</f>
        <v>44.7803074878653</v>
      </c>
      <c r="D169" s="17" t="n">
        <f aca="false">IF('Row Index'!D53="","✗",IF(INDEX('RAW DATA'!$P:$P,'Row Index'!D53)="",IF(INDEX('RAW DATA'!$AC:$AC,'Row Index'!D53)="",INDEX('RAW DATA'!$L:$L,'Row Index'!D53),INDEX('RAW DATA'!$AC:$AC,'Row Index'!D53)),INDEX('RAW DATA'!$P:$P,'Row Index'!D53)))</f>
        <v>39.5779882419738</v>
      </c>
      <c r="E169" s="17" t="n">
        <f aca="false">IF('Row Index'!E53="","✗",IF(INDEX('RAW DATA'!$P:$P,'Row Index'!E53)="",IF(INDEX('RAW DATA'!$AC:$AC,'Row Index'!E53)="",INDEX('RAW DATA'!$L:$L,'Row Index'!E53),INDEX('RAW DATA'!$AC:$AC,'Row Index'!E53)),INDEX('RAW DATA'!$P:$P,'Row Index'!E53)))</f>
        <v>47.2322996673959</v>
      </c>
      <c r="F169" s="17" t="n">
        <f aca="false">IF('Row Index'!F53="","✗",IF(INDEX('RAW DATA'!$P:$P,'Row Index'!F53)="",IF(INDEX('RAW DATA'!$AC:$AC,'Row Index'!F53)="",INDEX('RAW DATA'!$L:$L,'Row Index'!F53),INDEX('RAW DATA'!$AC:$AC,'Row Index'!F53)),INDEX('RAW DATA'!$P:$P,'Row Index'!F53)))</f>
        <v>42.242652613327</v>
      </c>
      <c r="G169" s="38" t="n">
        <f aca="false">IF('Row Index'!G53="","✗",IF(INDEX('RAW DATA'!$P:$P,'Row Index'!G53)="",IF(INDEX('RAW DATA'!$AC:$AC,'Row Index'!G53)="",INDEX('RAW DATA'!$L:$L,'Row Index'!G53),INDEX('RAW DATA'!$AC:$AC,'Row Index'!G53)),INDEX('RAW DATA'!$P:$P,'Row Index'!G53)))</f>
        <v>52.1462825603828</v>
      </c>
      <c r="H169" s="29" t="n">
        <f aca="false">IF('Row Index'!H53="","✗",IF(INDEX('RAW DATA'!$P:$P,'Row Index'!H53)="",IF(INDEX('RAW DATA'!$AC:$AC,'Row Index'!H53)="",INDEX('RAW DATA'!$L:$L,'Row Index'!H53),INDEX('RAW DATA'!$AC:$AC,'Row Index'!H53)),INDEX('RAW DATA'!$P:$P,'Row Index'!H53)))</f>
        <v>42.8987344068507</v>
      </c>
      <c r="I169" s="17" t="n">
        <f aca="false">IF('Row Index'!I53="","✗",IF(INDEX('RAW DATA'!$P:$P,'Row Index'!I53)="",IF(INDEX('RAW DATA'!$AC:$AC,'Row Index'!I53)="",INDEX('RAW DATA'!$L:$L,'Row Index'!I53),INDEX('RAW DATA'!$AC:$AC,'Row Index'!I53)),INDEX('RAW DATA'!$P:$P,'Row Index'!I53)))</f>
        <v>46.5237445367326</v>
      </c>
      <c r="J169" s="17" t="n">
        <f aca="false">IF('Row Index'!J53="","✗",IF(INDEX('RAW DATA'!$P:$P,'Row Index'!J53)="",IF(INDEX('RAW DATA'!$AC:$AC,'Row Index'!J53)="",INDEX('RAW DATA'!$L:$L,'Row Index'!J53),INDEX('RAW DATA'!$AC:$AC,'Row Index'!J53)),INDEX('RAW DATA'!$P:$P,'Row Index'!J53)))</f>
        <v>45.4181035290186</v>
      </c>
      <c r="K169" s="17" t="n">
        <f aca="false">IF('Row Index'!K53="","✗",IF(INDEX('RAW DATA'!$P:$P,'Row Index'!K53)="",IF(INDEX('RAW DATA'!$AC:$AC,'Row Index'!K53)="",INDEX('RAW DATA'!$L:$L,'Row Index'!K53),INDEX('RAW DATA'!$AC:$AC,'Row Index'!K53)),INDEX('RAW DATA'!$P:$P,'Row Index'!K53)))</f>
        <v>50.7752375709611</v>
      </c>
      <c r="L169" s="17" t="n">
        <f aca="false">IF('Row Index'!L53="","✗",IF(INDEX('RAW DATA'!$P:$P,'Row Index'!L53)="",IF(INDEX('RAW DATA'!$AC:$AC,'Row Index'!L53)="",INDEX('RAW DATA'!$L:$L,'Row Index'!L53),INDEX('RAW DATA'!$AC:$AC,'Row Index'!L53)),INDEX('RAW DATA'!$P:$P,'Row Index'!L53)))</f>
        <v>46.8352710645594</v>
      </c>
      <c r="M169" s="17" t="n">
        <f aca="false">IF('Row Index'!M53="","✗",IF(INDEX('RAW DATA'!$P:$P,'Row Index'!M53)="",IF(INDEX('RAW DATA'!$AC:$AC,'Row Index'!M53)="",INDEX('RAW DATA'!$L:$L,'Row Index'!M53),INDEX('RAW DATA'!$AC:$AC,'Row Index'!M53)),INDEX('RAW DATA'!$P:$P,'Row Index'!M53)))</f>
        <v>50.2129797216589</v>
      </c>
      <c r="N169" s="29" t="n">
        <f aca="false">IF('Row Index'!N53="","✗",IF(INDEX('RAW DATA'!$P:$P,'Row Index'!N53)="",IF(INDEX('RAW DATA'!$AC:$AC,'Row Index'!N53)="",INDEX('RAW DATA'!$L:$L,'Row Index'!N53),INDEX('RAW DATA'!$AC:$AC,'Row Index'!N53)),INDEX('RAW DATA'!$P:$P,'Row Index'!N53)))</f>
        <v>49.4330914921533</v>
      </c>
      <c r="O169" s="29" t="n">
        <f aca="false">IF('Row Index'!O53="","✗",IF(INDEX('RAW DATA'!$P:$P,'Row Index'!O53)="",IF(INDEX('RAW DATA'!$AC:$AC,'Row Index'!O53)="",INDEX('RAW DATA'!$L:$L,'Row Index'!O53),INDEX('RAW DATA'!$AC:$AC,'Row Index'!O53)),INDEX('RAW DATA'!$P:$P,'Row Index'!O53)))</f>
        <v>50.1712254934315</v>
      </c>
      <c r="P169" s="29" t="n">
        <f aca="false">IF('Row Index'!P53="","✗",IF(INDEX('RAW DATA'!$P:$P,'Row Index'!P53)="",IF(INDEX('RAW DATA'!$AC:$AC,'Row Index'!P53)="",INDEX('RAW DATA'!$L:$L,'Row Index'!P53),INDEX('RAW DATA'!$AC:$AC,'Row Index'!P53)),INDEX('RAW DATA'!$P:$P,'Row Index'!P53)))</f>
        <v>50.0134122079505</v>
      </c>
      <c r="Q169" s="29" t="n">
        <f aca="false">IF('Row Index'!Q53="","✗",IF(INDEX('RAW DATA'!$P:$P,'Row Index'!Q53)="",IF(INDEX('RAW DATA'!$AC:$AC,'Row Index'!Q53)="",INDEX('RAW DATA'!$L:$L,'Row Index'!Q53),INDEX('RAW DATA'!$AC:$AC,'Row Index'!Q53)),INDEX('RAW DATA'!$P:$P,'Row Index'!Q53)))</f>
        <v>50.1562844160498</v>
      </c>
      <c r="R169" s="17" t="n">
        <f aca="false">IF('Row Index'!R53="","✗",IF(INDEX('RAW DATA'!$P:$P,'Row Index'!R53)="",IF(INDEX('RAW DATA'!$AC:$AC,'Row Index'!R53)="",INDEX('RAW DATA'!$L:$L,'Row Index'!R53),INDEX('RAW DATA'!$AC:$AC,'Row Index'!R53)),INDEX('RAW DATA'!$P:$P,'Row Index'!R53)))</f>
        <v>53.2905666902718</v>
      </c>
      <c r="S169" s="17" t="n">
        <f aca="false">IF('Row Index'!S53="","✗",IF(INDEX('RAW DATA'!$P:$P,'Row Index'!S53)="",IF(INDEX('RAW DATA'!$AC:$AC,'Row Index'!S53)="",INDEX('RAW DATA'!$L:$L,'Row Index'!S53),INDEX('RAW DATA'!$AC:$AC,'Row Index'!S53)),INDEX('RAW DATA'!$P:$P,'Row Index'!S53)))</f>
        <v>54.109385437753</v>
      </c>
      <c r="T169" s="17" t="n">
        <f aca="false">IF('Row Index'!T53="","✗",IF(INDEX('RAW DATA'!$P:$P,'Row Index'!T53)="",IF(INDEX('RAW DATA'!$AC:$AC,'Row Index'!T53)="",INDEX('RAW DATA'!$L:$L,'Row Index'!T53),INDEX('RAW DATA'!$AC:$AC,'Row Index'!T53)),INDEX('RAW DATA'!$P:$P,'Row Index'!T53)))</f>
        <v>52.1218288019998</v>
      </c>
      <c r="U169" s="29" t="n">
        <f aca="false">IF('Row Index'!U53="","✗",IF(INDEX('RAW DATA'!$P:$P,'Row Index'!U53)="",IF(INDEX('RAW DATA'!$AC:$AC,'Row Index'!U53)="",INDEX('RAW DATA'!$L:$L,'Row Index'!U53),INDEX('RAW DATA'!$AC:$AC,'Row Index'!U53)),INDEX('RAW DATA'!$P:$P,'Row Index'!U53)))</f>
        <v>54.8620899416661</v>
      </c>
      <c r="V169" s="29" t="n">
        <f aca="false">IF('Row Index'!V53="","✗",IF(INDEX('RAW DATA'!$P:$P,'Row Index'!V53)="",IF(INDEX('RAW DATA'!$AC:$AC,'Row Index'!V53)="",INDEX('RAW DATA'!$L:$L,'Row Index'!V53),INDEX('RAW DATA'!$AC:$AC,'Row Index'!V53)),INDEX('RAW DATA'!$P:$P,'Row Index'!V53)))</f>
        <v>53.9896977634537</v>
      </c>
      <c r="W169" s="36" t="str">
        <f aca="false">IF('Row Index'!W53="","✗",IF(INDEX('RAW DATA'!$P:$P,'Row Index'!W53)="",IF(INDEX('RAW DATA'!$AC:$AC,'Row Index'!W53)="",INDEX('RAW DATA'!$L:$L,'Row Index'!W53),INDEX('RAW DATA'!$AC:$AC,'Row Index'!W53)),INDEX('RAW DATA'!$P:$P,'Row Index'!W53)))</f>
        <v>◐⌧</v>
      </c>
      <c r="X169" s="29" t="n">
        <f aca="false">IF('Row Index'!X53="","✗",IF(INDEX('RAW DATA'!$P:$P,'Row Index'!X53)="",IF(INDEX('RAW DATA'!$AC:$AC,'Row Index'!X53)="",INDEX('RAW DATA'!$L:$L,'Row Index'!X53),INDEX('RAW DATA'!$AC:$AC,'Row Index'!X53)),INDEX('RAW DATA'!$P:$P,'Row Index'!X53)))</f>
        <v>55.5215723799589</v>
      </c>
      <c r="Y169" s="17" t="n">
        <f aca="false">IF('Row Index'!Y53="","✗",IF(INDEX('RAW DATA'!$P:$P,'Row Index'!Y53)="",IF(INDEX('RAW DATA'!$AC:$AC,'Row Index'!Y53)="",INDEX('RAW DATA'!$L:$L,'Row Index'!Y53),INDEX('RAW DATA'!$AC:$AC,'Row Index'!Y53)),INDEX('RAW DATA'!$P:$P,'Row Index'!Y53)))</f>
        <v>55.9914504965514</v>
      </c>
      <c r="Z169" s="18" t="n">
        <f aca="false">IF('Row Index'!Z53="","✗",IF(INDEX('RAW DATA'!$P:$P,'Row Index'!Z53)="",IF(INDEX('RAW DATA'!$AC:$AC,'Row Index'!Z53)="",INDEX('RAW DATA'!$L:$L,'Row Index'!Z53),INDEX('RAW DATA'!$AC:$AC,'Row Index'!Z53)),INDEX('RAW DATA'!$P:$P,'Row Index'!Z53)))</f>
        <v>56.5233260839521</v>
      </c>
      <c r="AA169" s="19" t="str">
        <f aca="false">IF('Row Index'!AA53="","⏳",IF(INDEX('RAW DATA'!$P:$P,'Row Index'!AA53)="",IF(INDEX('RAW DATA'!$AC:$AC,'Row Index'!AA53)="",INDEX('RAW DATA'!$L:$L,'Row Index'!AA53),INDEX('RAW DATA'!$AC:$AC,'Row Index'!AA53)),INDEX('RAW DATA'!$P:$P,'Row Index'!AA53)))</f>
        <v>⏳</v>
      </c>
      <c r="AB169" s="29" t="n">
        <f aca="false">IF('Row Index'!AB53="","✗",IF(INDEX('RAW DATA'!$P:$P,'Row Index'!AB53)="",IF(INDEX('RAW DATA'!$AC:$AC,'Row Index'!AB53)="",INDEX('RAW DATA'!$L:$L,'Row Index'!AB53),INDEX('RAW DATA'!$AC:$AC,'Row Index'!AB53)),INDEX('RAW DATA'!$P:$P,'Row Index'!AB53)))</f>
        <v>56.6870573201311</v>
      </c>
      <c r="AC169" s="29" t="n">
        <f aca="false">IF('Row Index'!AC53="","✗",IF(INDEX('RAW DATA'!$P:$P,'Row Index'!AC53)="",IF(INDEX('RAW DATA'!$AC:$AC,'Row Index'!AC53)="",INDEX('RAW DATA'!$L:$L,'Row Index'!AC53),INDEX('RAW DATA'!$AC:$AC,'Row Index'!AC53)),INDEX('RAW DATA'!$P:$P,'Row Index'!AC53)))</f>
        <v>56.6347211337053</v>
      </c>
      <c r="AD169" s="17" t="n">
        <f aca="false">IF('Row Index'!AD53="","✗",IF(INDEX('RAW DATA'!$P:$P,'Row Index'!AD53)="",IF(INDEX('RAW DATA'!$AC:$AC,'Row Index'!AD53)="",INDEX('RAW DATA'!$L:$L,'Row Index'!AD53),INDEX('RAW DATA'!$AC:$AC,'Row Index'!AD53)),INDEX('RAW DATA'!$P:$P,'Row Index'!AD53)))</f>
        <v>58.1992595361898</v>
      </c>
      <c r="AE169" s="17" t="n">
        <f aca="false">IF('Row Index'!AE53="","✗",IF(INDEX('RAW DATA'!$P:$P,'Row Index'!AE53)="",IF(INDEX('RAW DATA'!$AC:$AC,'Row Index'!AE53)="",INDEX('RAW DATA'!$L:$L,'Row Index'!AE53),INDEX('RAW DATA'!$AC:$AC,'Row Index'!AE53)),INDEX('RAW DATA'!$P:$P,'Row Index'!AE53)))</f>
        <v>60.0404289444347</v>
      </c>
      <c r="AF169" s="29" t="n">
        <f aca="false">IF('Row Index'!AF53="","✗",IF(INDEX('RAW DATA'!$P:$P,'Row Index'!AF53)="",IF(INDEX('RAW DATA'!$AC:$AC,'Row Index'!AF53)="",INDEX('RAW DATA'!$L:$L,'Row Index'!AF53),INDEX('RAW DATA'!$AC:$AC,'Row Index'!AF53)),INDEX('RAW DATA'!$P:$P,'Row Index'!AF53)))</f>
        <v>61.1127684764268</v>
      </c>
      <c r="AG169" s="17" t="n">
        <f aca="false">IF('Row Index'!AG53="","✗",IF(INDEX('RAW DATA'!$P:$P,'Row Index'!AG53)="",IF(INDEX('RAW DATA'!$AC:$AC,'Row Index'!AG53)="",INDEX('RAW DATA'!$L:$L,'Row Index'!AG53),INDEX('RAW DATA'!$AC:$AC,'Row Index'!AG53)),INDEX('RAW DATA'!$P:$P,'Row Index'!AG53)))</f>
        <v>60.6631849507852</v>
      </c>
      <c r="AH169" s="17" t="n">
        <f aca="false">IF('Row Index'!AH53="","✗",IF(INDEX('RAW DATA'!$P:$P,'Row Index'!AH53)="",IF(INDEX('RAW DATA'!$AC:$AC,'Row Index'!AH53)="",INDEX('RAW DATA'!$L:$L,'Row Index'!AH53),INDEX('RAW DATA'!$AC:$AC,'Row Index'!AH53)),INDEX('RAW DATA'!$P:$P,'Row Index'!AH53)))</f>
        <v>62.1813807433361</v>
      </c>
      <c r="AI169" s="17" t="n">
        <f aca="false">IF('Row Index'!AI53="","✗",IF(INDEX('RAW DATA'!$P:$P,'Row Index'!AI53)="",IF(INDEX('RAW DATA'!$AC:$AC,'Row Index'!AI53)="",INDEX('RAW DATA'!$L:$L,'Row Index'!AI53),INDEX('RAW DATA'!$AC:$AC,'Row Index'!AI53)),INDEX('RAW DATA'!$P:$P,'Row Index'!AI53)))</f>
        <v>62.9976333837521</v>
      </c>
      <c r="AJ169" s="17" t="n">
        <f aca="false">IF('Row Index'!AJ53="","✗",IF(INDEX('RAW DATA'!$P:$P,'Row Index'!AJ53)="",IF(INDEX('RAW DATA'!$AC:$AC,'Row Index'!AJ53)="",INDEX('RAW DATA'!$L:$L,'Row Index'!AJ53),INDEX('RAW DATA'!$AC:$AC,'Row Index'!AJ53)),INDEX('RAW DATA'!$P:$P,'Row Index'!AJ53)))</f>
        <v>64.4602524333872</v>
      </c>
      <c r="AK169" s="17" t="n">
        <f aca="false">IF('Row Index'!AK53="","✗",IF(INDEX('RAW DATA'!$P:$P,'Row Index'!AK53)="",IF(INDEX('RAW DATA'!$AC:$AC,'Row Index'!AK53)="",INDEX('RAW DATA'!$L:$L,'Row Index'!AK53),INDEX('RAW DATA'!$AC:$AC,'Row Index'!AK53)),INDEX('RAW DATA'!$P:$P,'Row Index'!AK53)))</f>
        <v>65.0233424718486</v>
      </c>
      <c r="AL169" s="17" t="n">
        <f aca="false">IF('Row Index'!AL53="","✗",IF(INDEX('RAW DATA'!$P:$P,'Row Index'!AL53)="",IF(INDEX('RAW DATA'!$AC:$AC,'Row Index'!AL53)="",INDEX('RAW DATA'!$L:$L,'Row Index'!AL53),INDEX('RAW DATA'!$AC:$AC,'Row Index'!AL53)),INDEX('RAW DATA'!$P:$P,'Row Index'!AL53)))</f>
        <v>67.0198540332292</v>
      </c>
      <c r="AM169" s="17" t="n">
        <f aca="false">IF('Row Index'!AM53="","✗",IF(INDEX('RAW DATA'!$P:$P,'Row Index'!AM53)="",IF(INDEX('RAW DATA'!$AC:$AC,'Row Index'!AM53)="",INDEX('RAW DATA'!$L:$L,'Row Index'!AM53),INDEX('RAW DATA'!$AC:$AC,'Row Index'!AM53)),INDEX('RAW DATA'!$P:$P,'Row Index'!AM53)))</f>
        <v>68.2969012348615</v>
      </c>
      <c r="AN169" s="17" t="n">
        <f aca="false">IF('Row Index'!AN53="","✗",IF(INDEX('RAW DATA'!$P:$P,'Row Index'!AN53)="",IF(INDEX('RAW DATA'!$AC:$AC,'Row Index'!AN53)="",INDEX('RAW DATA'!$L:$L,'Row Index'!AN53),INDEX('RAW DATA'!$AC:$AC,'Row Index'!AN53)),INDEX('RAW DATA'!$P:$P,'Row Index'!AN53)))</f>
        <v>66.8228573235201</v>
      </c>
      <c r="AO169" s="17" t="n">
        <f aca="false">IF('Row Index'!AO53="","✗",IF(INDEX('RAW DATA'!$P:$P,'Row Index'!AO53)="",IF(INDEX('RAW DATA'!$AC:$AC,'Row Index'!AO53)="",INDEX('RAW DATA'!$L:$L,'Row Index'!AO53),INDEX('RAW DATA'!$AC:$AC,'Row Index'!AO53)),INDEX('RAW DATA'!$P:$P,'Row Index'!AO53)))</f>
        <v>68.0391360274496</v>
      </c>
      <c r="AP169" s="17" t="n">
        <f aca="false">IF('Row Index'!AP53="","✗",IF(INDEX('RAW DATA'!$P:$P,'Row Index'!AP53)="",IF(INDEX('RAW DATA'!$AC:$AC,'Row Index'!AP53)="",INDEX('RAW DATA'!$L:$L,'Row Index'!AP53),INDEX('RAW DATA'!$AC:$AC,'Row Index'!AP53)),INDEX('RAW DATA'!$P:$P,'Row Index'!AP53)))</f>
        <v>68.2288355340763</v>
      </c>
      <c r="AQ169" s="17" t="n">
        <f aca="false">IF('Row Index'!AQ53="","✗",IF(INDEX('RAW DATA'!$P:$P,'Row Index'!AQ53)="",IF(INDEX('RAW DATA'!$AC:$AC,'Row Index'!AQ53)="",INDEX('RAW DATA'!$L:$L,'Row Index'!AQ53),INDEX('RAW DATA'!$AC:$AC,'Row Index'!AQ53)),INDEX('RAW DATA'!$P:$P,'Row Index'!AQ53)))</f>
        <v>68.2534152101783</v>
      </c>
    </row>
    <row r="170" customFormat="false" ht="15" hidden="false" customHeight="false" outlineLevel="0" collapsed="false">
      <c r="A170" s="32" t="s">
        <v>319</v>
      </c>
      <c r="B170" s="33" t="s">
        <v>248</v>
      </c>
      <c r="C170" s="29" t="n">
        <f aca="false">IF('Row Index'!C54="","✗",IF(INDEX('RAW DATA'!$P:$P,'Row Index'!C54)="",IF(INDEX('RAW DATA'!$AC:$AC,'Row Index'!C54)="",INDEX('RAW DATA'!$L:$L,'Row Index'!C54),INDEX('RAW DATA'!$AC:$AC,'Row Index'!C54)),INDEX('RAW DATA'!$P:$P,'Row Index'!C54)))</f>
        <v>50.0176341849508</v>
      </c>
      <c r="D170" s="29" t="n">
        <f aca="false">IF('Row Index'!D54="","✗",IF(INDEX('RAW DATA'!$P:$P,'Row Index'!D54)="",IF(INDEX('RAW DATA'!$AC:$AC,'Row Index'!D54)="",INDEX('RAW DATA'!$L:$L,'Row Index'!D54),INDEX('RAW DATA'!$AC:$AC,'Row Index'!D54)),INDEX('RAW DATA'!$P:$P,'Row Index'!D54)))</f>
        <v>49.2821992289124</v>
      </c>
      <c r="E170" s="29" t="n">
        <f aca="false">IF('Row Index'!E54="","✗",IF(INDEX('RAW DATA'!$P:$P,'Row Index'!E54)="",IF(INDEX('RAW DATA'!$AC:$AC,'Row Index'!E54)="",INDEX('RAW DATA'!$L:$L,'Row Index'!E54),INDEX('RAW DATA'!$AC:$AC,'Row Index'!E54)),INDEX('RAW DATA'!$P:$P,'Row Index'!E54)))</f>
        <v>53.7947040393034</v>
      </c>
      <c r="F170" s="29" t="n">
        <f aca="false">IF('Row Index'!F54="","✗",IF(INDEX('RAW DATA'!$P:$P,'Row Index'!F54)="",IF(INDEX('RAW DATA'!$AC:$AC,'Row Index'!F54)="",INDEX('RAW DATA'!$L:$L,'Row Index'!F54),INDEX('RAW DATA'!$AC:$AC,'Row Index'!F54)),INDEX('RAW DATA'!$P:$P,'Row Index'!F54)))</f>
        <v>47.8353545114384</v>
      </c>
      <c r="G170" s="26" t="str">
        <f aca="false">IF('Row Index'!G54="","✗",IF(INDEX('RAW DATA'!$P:$P,'Row Index'!G54)="",IF(INDEX('RAW DATA'!$AC:$AC,'Row Index'!G54)="",INDEX('RAW DATA'!$L:$L,'Row Index'!G54),INDEX('RAW DATA'!$AC:$AC,'Row Index'!G54)),INDEX('RAW DATA'!$P:$P,'Row Index'!G54)))</f>
        <v>✗</v>
      </c>
      <c r="H170" s="29" t="n">
        <f aca="false">IF('Row Index'!H54="","✗",IF(INDEX('RAW DATA'!$P:$P,'Row Index'!H54)="",IF(INDEX('RAW DATA'!$AC:$AC,'Row Index'!H54)="",INDEX('RAW DATA'!$L:$L,'Row Index'!H54),INDEX('RAW DATA'!$AC:$AC,'Row Index'!H54)),INDEX('RAW DATA'!$P:$P,'Row Index'!H54)))</f>
        <v>47.4776774947108</v>
      </c>
      <c r="I170" s="29" t="n">
        <f aca="false">IF('Row Index'!I54="","✗",IF(INDEX('RAW DATA'!$P:$P,'Row Index'!I54)="",IF(INDEX('RAW DATA'!$AC:$AC,'Row Index'!I54)="",INDEX('RAW DATA'!$L:$L,'Row Index'!I54),INDEX('RAW DATA'!$AC:$AC,'Row Index'!I54)),INDEX('RAW DATA'!$P:$P,'Row Index'!I54)))</f>
        <v>52.2432525322872</v>
      </c>
      <c r="J170" s="17" t="n">
        <f aca="false">IF('Row Index'!J54="","✗",IF(INDEX('RAW DATA'!$P:$P,'Row Index'!J54)="",IF(INDEX('RAW DATA'!$AC:$AC,'Row Index'!J54)="",INDEX('RAW DATA'!$L:$L,'Row Index'!J54),INDEX('RAW DATA'!$AC:$AC,'Row Index'!J54)),INDEX('RAW DATA'!$P:$P,'Row Index'!J54)))</f>
        <v>50.3228508052743</v>
      </c>
      <c r="K170" s="17" t="n">
        <f aca="false">IF('Row Index'!K54="","✗",IF(INDEX('RAW DATA'!$P:$P,'Row Index'!K54)="",IF(INDEX('RAW DATA'!$AC:$AC,'Row Index'!K54)="",INDEX('RAW DATA'!$L:$L,'Row Index'!K54),INDEX('RAW DATA'!$AC:$AC,'Row Index'!K54)),INDEX('RAW DATA'!$P:$P,'Row Index'!K54)))</f>
        <v>53.1619737776499</v>
      </c>
      <c r="L170" s="17" t="n">
        <f aca="false">IF('Row Index'!L54="","✗",IF(INDEX('RAW DATA'!$P:$P,'Row Index'!L54)="",IF(INDEX('RAW DATA'!$AC:$AC,'Row Index'!L54)="",INDEX('RAW DATA'!$L:$L,'Row Index'!L54),INDEX('RAW DATA'!$AC:$AC,'Row Index'!L54)),INDEX('RAW DATA'!$P:$P,'Row Index'!L54)))</f>
        <v>52.7934302532394</v>
      </c>
      <c r="M170" s="29" t="n">
        <f aca="false">IF('Row Index'!M54="","✗",IF(INDEX('RAW DATA'!$P:$P,'Row Index'!M54)="",IF(INDEX('RAW DATA'!$AC:$AC,'Row Index'!M54)="",INDEX('RAW DATA'!$L:$L,'Row Index'!M54),INDEX('RAW DATA'!$AC:$AC,'Row Index'!M54)),INDEX('RAW DATA'!$P:$P,'Row Index'!M54)))</f>
        <v>54.4990825958582</v>
      </c>
      <c r="N170" s="17" t="n">
        <f aca="false">IF('Row Index'!N54="","✗",IF(INDEX('RAW DATA'!$P:$P,'Row Index'!N54)="",IF(INDEX('RAW DATA'!$AC:$AC,'Row Index'!N54)="",INDEX('RAW DATA'!$L:$L,'Row Index'!N54),INDEX('RAW DATA'!$AC:$AC,'Row Index'!N54)),INDEX('RAW DATA'!$P:$P,'Row Index'!N54)))</f>
        <v>54.6570957530629</v>
      </c>
      <c r="O170" s="29" t="n">
        <f aca="false">IF('Row Index'!O54="","✗",IF(INDEX('RAW DATA'!$P:$P,'Row Index'!O54)="",IF(INDEX('RAW DATA'!$AC:$AC,'Row Index'!O54)="",INDEX('RAW DATA'!$L:$L,'Row Index'!O54),INDEX('RAW DATA'!$AC:$AC,'Row Index'!O54)),INDEX('RAW DATA'!$P:$P,'Row Index'!O54)))</f>
        <v>54.9924087524414</v>
      </c>
      <c r="P170" s="17" t="n">
        <f aca="false">IF('Row Index'!P54="","✗",IF(INDEX('RAW DATA'!$P:$P,'Row Index'!P54)="",IF(INDEX('RAW DATA'!$AC:$AC,'Row Index'!P54)="",INDEX('RAW DATA'!$L:$L,'Row Index'!P54),INDEX('RAW DATA'!$AC:$AC,'Row Index'!P54)),INDEX('RAW DATA'!$P:$P,'Row Index'!P54)))</f>
        <v>54.4095439110504</v>
      </c>
      <c r="Q170" s="29" t="n">
        <f aca="false">IF('Row Index'!Q54="","✗",IF(INDEX('RAW DATA'!$P:$P,'Row Index'!Q54)="",IF(INDEX('RAW DATA'!$AC:$AC,'Row Index'!Q54)="",INDEX('RAW DATA'!$L:$L,'Row Index'!Q54),INDEX('RAW DATA'!$AC:$AC,'Row Index'!Q54)),INDEX('RAW DATA'!$P:$P,'Row Index'!Q54)))</f>
        <v>55.0799358404901</v>
      </c>
      <c r="R170" s="29" t="n">
        <f aca="false">IF('Row Index'!R54="","✗",IF(INDEX('RAW DATA'!$P:$P,'Row Index'!R54)="",IF(INDEX('RAW DATA'!$AC:$AC,'Row Index'!R54)="",INDEX('RAW DATA'!$L:$L,'Row Index'!R54),INDEX('RAW DATA'!$AC:$AC,'Row Index'!R54)),INDEX('RAW DATA'!$P:$P,'Row Index'!R54)))</f>
        <v>58.0717139268079</v>
      </c>
      <c r="S170" s="17" t="n">
        <f aca="false">IF('Row Index'!S54="","✗",IF(INDEX('RAW DATA'!$P:$P,'Row Index'!S54)="",IF(INDEX('RAW DATA'!$AC:$AC,'Row Index'!S54)="",INDEX('RAW DATA'!$L:$L,'Row Index'!S54),INDEX('RAW DATA'!$AC:$AC,'Row Index'!S54)),INDEX('RAW DATA'!$P:$P,'Row Index'!S54)))</f>
        <v>58.0393407094228</v>
      </c>
      <c r="T170" s="29" t="n">
        <f aca="false">IF('Row Index'!T54="","✗",IF(INDEX('RAW DATA'!$P:$P,'Row Index'!T54)="",IF(INDEX('RAW DATA'!$AC:$AC,'Row Index'!T54)="",INDEX('RAW DATA'!$L:$L,'Row Index'!T54),INDEX('RAW DATA'!$AC:$AC,'Row Index'!T54)),INDEX('RAW DATA'!$P:$P,'Row Index'!T54)))</f>
        <v>55.9221153453026</v>
      </c>
      <c r="U170" s="17" t="n">
        <f aca="false">IF('Row Index'!U54="","✗",IF(INDEX('RAW DATA'!$P:$P,'Row Index'!U54)="",IF(INDEX('RAW DATA'!$AC:$AC,'Row Index'!U54)="",INDEX('RAW DATA'!$L:$L,'Row Index'!U54),INDEX('RAW DATA'!$AC:$AC,'Row Index'!U54)),INDEX('RAW DATA'!$P:$P,'Row Index'!U54)))</f>
        <v>58.997421019054</v>
      </c>
      <c r="V170" s="17" t="n">
        <f aca="false">IF('Row Index'!V54="","✗",IF(INDEX('RAW DATA'!$P:$P,'Row Index'!V54)="",IF(INDEX('RAW DATA'!$AC:$AC,'Row Index'!V54)="",INDEX('RAW DATA'!$L:$L,'Row Index'!V54),INDEX('RAW DATA'!$AC:$AC,'Row Index'!V54)),INDEX('RAW DATA'!$P:$P,'Row Index'!V54)))</f>
        <v>58.4838656267624</v>
      </c>
      <c r="W170" s="29" t="n">
        <f aca="false">IF('Row Index'!W54="","✗",IF(INDEX('RAW DATA'!$P:$P,'Row Index'!W54)="",IF(INDEX('RAW DATA'!$AC:$AC,'Row Index'!W54)="",INDEX('RAW DATA'!$L:$L,'Row Index'!W54),INDEX('RAW DATA'!$AC:$AC,'Row Index'!W54)),INDEX('RAW DATA'!$P:$P,'Row Index'!W54)))</f>
        <v>57.901148703246</v>
      </c>
      <c r="X170" s="17" t="n">
        <f aca="false">IF('Row Index'!X54="","✗",IF(INDEX('RAW DATA'!$P:$P,'Row Index'!X54)="",IF(INDEX('RAW DATA'!$AC:$AC,'Row Index'!X54)="",INDEX('RAW DATA'!$L:$L,'Row Index'!X54),INDEX('RAW DATA'!$AC:$AC,'Row Index'!X54)),INDEX('RAW DATA'!$P:$P,'Row Index'!X54)))</f>
        <v>55.2549213726028</v>
      </c>
      <c r="Y170" s="17" t="n">
        <f aca="false">IF('Row Index'!Y54="","✗",IF(INDEX('RAW DATA'!$P:$P,'Row Index'!Y54)="",IF(INDEX('RAW DATA'!$AC:$AC,'Row Index'!Y54)="",INDEX('RAW DATA'!$L:$L,'Row Index'!Y54),INDEX('RAW DATA'!$AC:$AC,'Row Index'!Y54)),INDEX('RAW DATA'!$P:$P,'Row Index'!Y54)))</f>
        <v>58.9600802916566</v>
      </c>
      <c r="Z170" s="18" t="n">
        <f aca="false">IF('Row Index'!Z54="","✗",IF(INDEX('RAW DATA'!$P:$P,'Row Index'!Z54)="",IF(INDEX('RAW DATA'!$AC:$AC,'Row Index'!Z54)="",INDEX('RAW DATA'!$L:$L,'Row Index'!Z54),INDEX('RAW DATA'!$AC:$AC,'Row Index'!Z54)),INDEX('RAW DATA'!$P:$P,'Row Index'!Z54)))</f>
        <v>59.85705862099</v>
      </c>
      <c r="AA170" s="19" t="str">
        <f aca="false">IF('Row Index'!AA54="","⏳",IF(INDEX('RAW DATA'!$P:$P,'Row Index'!AA54)="",IF(INDEX('RAW DATA'!$AC:$AC,'Row Index'!AA54)="",INDEX('RAW DATA'!$L:$L,'Row Index'!AA54),INDEX('RAW DATA'!$AC:$AC,'Row Index'!AA54)),INDEX('RAW DATA'!$P:$P,'Row Index'!AA54)))</f>
        <v>⏳</v>
      </c>
      <c r="AB170" s="17" t="n">
        <f aca="false">IF('Row Index'!AB54="","✗",IF(INDEX('RAW DATA'!$P:$P,'Row Index'!AB54)="",IF(INDEX('RAW DATA'!$AC:$AC,'Row Index'!AB54)="",INDEX('RAW DATA'!$L:$L,'Row Index'!AB54),INDEX('RAW DATA'!$AC:$AC,'Row Index'!AB54)),INDEX('RAW DATA'!$P:$P,'Row Index'!AB54)))</f>
        <v>58.9854012240883</v>
      </c>
      <c r="AC170" s="17" t="n">
        <f aca="false">IF('Row Index'!AC54="","✗",IF(INDEX('RAW DATA'!$P:$P,'Row Index'!AC54)="",IF(INDEX('RAW DATA'!$AC:$AC,'Row Index'!AC54)="",INDEX('RAW DATA'!$L:$L,'Row Index'!AC54),INDEX('RAW DATA'!$AC:$AC,'Row Index'!AC54)),INDEX('RAW DATA'!$P:$P,'Row Index'!AC54)))</f>
        <v>60.3241563070009</v>
      </c>
      <c r="AD170" s="17" t="n">
        <f aca="false">IF('Row Index'!AD54="","✗",IF(INDEX('RAW DATA'!$P:$P,'Row Index'!AD54)="",IF(INDEX('RAW DATA'!$AC:$AC,'Row Index'!AD54)="",INDEX('RAW DATA'!$L:$L,'Row Index'!AD54),INDEX('RAW DATA'!$AC:$AC,'Row Index'!AD54)),INDEX('RAW DATA'!$P:$P,'Row Index'!AD54)))</f>
        <v>60.7590574946465</v>
      </c>
      <c r="AE170" s="17" t="n">
        <f aca="false">IF('Row Index'!AE54="","✗",IF(INDEX('RAW DATA'!$P:$P,'Row Index'!AE54)="",IF(INDEX('RAW DATA'!$AC:$AC,'Row Index'!AE54)="",INDEX('RAW DATA'!$L:$L,'Row Index'!AE54),INDEX('RAW DATA'!$AC:$AC,'Row Index'!AE54)),INDEX('RAW DATA'!$P:$P,'Row Index'!AE54)))</f>
        <v>60.3045523822118</v>
      </c>
      <c r="AF170" s="17" t="n">
        <f aca="false">IF('Row Index'!AF54="","✗",IF(INDEX('RAW DATA'!$P:$P,'Row Index'!AF54)="",IF(INDEX('RAW DATA'!$AC:$AC,'Row Index'!AF54)="",INDEX('RAW DATA'!$L:$L,'Row Index'!AF54),INDEX('RAW DATA'!$AC:$AC,'Row Index'!AF54)),INDEX('RAW DATA'!$P:$P,'Row Index'!AF54)))</f>
        <v>62.7998033610657</v>
      </c>
      <c r="AG170" s="17" t="n">
        <f aca="false">IF('Row Index'!AG54="","✗",IF(INDEX('RAW DATA'!$P:$P,'Row Index'!AG54)="",IF(INDEX('RAW DATA'!$AC:$AC,'Row Index'!AG54)="",INDEX('RAW DATA'!$L:$L,'Row Index'!AG54),INDEX('RAW DATA'!$AC:$AC,'Row Index'!AG54)),INDEX('RAW DATA'!$P:$P,'Row Index'!AG54)))</f>
        <v>62.0460782158985</v>
      </c>
      <c r="AH170" s="17" t="n">
        <f aca="false">IF('Row Index'!AH54="","✗",IF(INDEX('RAW DATA'!$P:$P,'Row Index'!AH54)="",IF(INDEX('RAW DATA'!$AC:$AC,'Row Index'!AH54)="",INDEX('RAW DATA'!$L:$L,'Row Index'!AH54),INDEX('RAW DATA'!$AC:$AC,'Row Index'!AH54)),INDEX('RAW DATA'!$P:$P,'Row Index'!AH54)))</f>
        <v>62.8232446926743</v>
      </c>
      <c r="AI170" s="17" t="n">
        <f aca="false">IF('Row Index'!AI54="","✗",IF(INDEX('RAW DATA'!$P:$P,'Row Index'!AI54)="",IF(INDEX('RAW DATA'!$AC:$AC,'Row Index'!AI54)="",INDEX('RAW DATA'!$L:$L,'Row Index'!AI54),INDEX('RAW DATA'!$AC:$AC,'Row Index'!AI54)),INDEX('RAW DATA'!$P:$P,'Row Index'!AI54)))</f>
        <v>64.338222995368</v>
      </c>
      <c r="AJ170" s="17" t="n">
        <f aca="false">IF('Row Index'!AJ54="","✗",IF(INDEX('RAW DATA'!$P:$P,'Row Index'!AJ54)="",IF(INDEX('RAW DATA'!$AC:$AC,'Row Index'!AJ54)="",INDEX('RAW DATA'!$L:$L,'Row Index'!AJ54),INDEX('RAW DATA'!$AC:$AC,'Row Index'!AJ54)),INDEX('RAW DATA'!$P:$P,'Row Index'!AJ54)))</f>
        <v>61.0142748874757</v>
      </c>
      <c r="AK170" s="17" t="n">
        <f aca="false">IF('Row Index'!AK54="","✗",IF(INDEX('RAW DATA'!$P:$P,'Row Index'!AK54)="",IF(INDEX('RAW DATA'!$AC:$AC,'Row Index'!AK54)="",INDEX('RAW DATA'!$L:$L,'Row Index'!AK54),INDEX('RAW DATA'!$AC:$AC,'Row Index'!AK54)),INDEX('RAW DATA'!$P:$P,'Row Index'!AK54)))</f>
        <v>65.1598527255446</v>
      </c>
      <c r="AL170" s="17" t="n">
        <f aca="false">IF('Row Index'!AL54="","✗",IF(INDEX('RAW DATA'!$P:$P,'Row Index'!AL54)="",IF(INDEX('RAW DATA'!$AC:$AC,'Row Index'!AL54)="",INDEX('RAW DATA'!$L:$L,'Row Index'!AL54),INDEX('RAW DATA'!$AC:$AC,'Row Index'!AL54)),INDEX('RAW DATA'!$P:$P,'Row Index'!AL54)))</f>
        <v>67.2294545253317</v>
      </c>
      <c r="AM170" s="29" t="n">
        <f aca="false">IF('Row Index'!AM54="","✗",IF(INDEX('RAW DATA'!$P:$P,'Row Index'!AM54)="",IF(INDEX('RAW DATA'!$AC:$AC,'Row Index'!AM54)="",INDEX('RAW DATA'!$L:$L,'Row Index'!AM54),INDEX('RAW DATA'!$AC:$AC,'Row Index'!AM54)),INDEX('RAW DATA'!$P:$P,'Row Index'!AM54)))</f>
        <v>69.4760241328745</v>
      </c>
      <c r="AN170" s="17" t="n">
        <f aca="false">IF('Row Index'!AN54="","✗",IF(INDEX('RAW DATA'!$P:$P,'Row Index'!AN54)="",IF(INDEX('RAW DATA'!$AC:$AC,'Row Index'!AN54)="",INDEX('RAW DATA'!$L:$L,'Row Index'!AN54),INDEX('RAW DATA'!$AC:$AC,'Row Index'!AN54)),INDEX('RAW DATA'!$P:$P,'Row Index'!AN54)))</f>
        <v>66.53739857926</v>
      </c>
      <c r="AO170" s="17" t="n">
        <f aca="false">IF('Row Index'!AO54="","✗",IF(INDEX('RAW DATA'!$P:$P,'Row Index'!AO54)="",IF(INDEX('RAW DATA'!$AC:$AC,'Row Index'!AO54)="",INDEX('RAW DATA'!$L:$L,'Row Index'!AO54),INDEX('RAW DATA'!$AC:$AC,'Row Index'!AO54)),INDEX('RAW DATA'!$P:$P,'Row Index'!AO54)))</f>
        <v>68.211171359137</v>
      </c>
      <c r="AP170" s="17" t="n">
        <f aca="false">IF('Row Index'!AP54="","✗",IF(INDEX('RAW DATA'!$P:$P,'Row Index'!AP54)="",IF(INDEX('RAW DATA'!$AC:$AC,'Row Index'!AP54)="",INDEX('RAW DATA'!$L:$L,'Row Index'!AP54),INDEX('RAW DATA'!$AC:$AC,'Row Index'!AP54)),INDEX('RAW DATA'!$P:$P,'Row Index'!AP54)))</f>
        <v>68.5222225767793</v>
      </c>
      <c r="AQ170" s="17" t="n">
        <f aca="false">IF('Row Index'!AQ54="","✗",IF(INDEX('RAW DATA'!$P:$P,'Row Index'!AQ54)="",IF(INDEX('RAW DATA'!$AC:$AC,'Row Index'!AQ54)="",INDEX('RAW DATA'!$L:$L,'Row Index'!AQ54),INDEX('RAW DATA'!$AC:$AC,'Row Index'!AQ54)),INDEX('RAW DATA'!$P:$P,'Row Index'!AQ54)))</f>
        <v>68.6458705592277</v>
      </c>
    </row>
    <row r="173" customFormat="false" ht="15" hidden="false" customHeight="false" outlineLevel="0" collapsed="false">
      <c r="A173" s="3" t="s">
        <v>5409</v>
      </c>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row>
    <row r="174" customFormat="false" ht="23.85" hidden="false" customHeight="false" outlineLevel="0" collapsed="false">
      <c r="A174" s="9" t="s">
        <v>5404</v>
      </c>
      <c r="B174" s="9" t="s">
        <v>153</v>
      </c>
      <c r="C174" s="9" t="s">
        <v>147</v>
      </c>
      <c r="D174" s="9" t="s">
        <v>365</v>
      </c>
      <c r="E174" s="9" t="s">
        <v>497</v>
      </c>
      <c r="F174" s="9" t="s">
        <v>628</v>
      </c>
      <c r="G174" s="9" t="s">
        <v>763</v>
      </c>
      <c r="H174" s="9" t="s">
        <v>902</v>
      </c>
      <c r="I174" s="9" t="s">
        <v>1037</v>
      </c>
      <c r="J174" s="9" t="s">
        <v>1143</v>
      </c>
      <c r="K174" s="9" t="s">
        <v>1275</v>
      </c>
      <c r="L174" s="9" t="s">
        <v>1411</v>
      </c>
      <c r="M174" s="9" t="s">
        <v>1628</v>
      </c>
      <c r="N174" s="9" t="s">
        <v>1760</v>
      </c>
      <c r="O174" s="9" t="s">
        <v>1895</v>
      </c>
      <c r="P174" s="9" t="s">
        <v>2027</v>
      </c>
      <c r="Q174" s="9" t="s">
        <v>2154</v>
      </c>
      <c r="R174" s="9" t="s">
        <v>2285</v>
      </c>
      <c r="S174" s="9" t="s">
        <v>2413</v>
      </c>
      <c r="T174" s="9" t="s">
        <v>2544</v>
      </c>
      <c r="U174" s="9" t="s">
        <v>2676</v>
      </c>
      <c r="V174" s="9" t="s">
        <v>2806</v>
      </c>
      <c r="W174" s="9" t="s">
        <v>2933</v>
      </c>
      <c r="X174" s="9" t="s">
        <v>3066</v>
      </c>
      <c r="Y174" s="9" t="s">
        <v>3201</v>
      </c>
      <c r="Z174" s="9" t="s">
        <v>3330</v>
      </c>
      <c r="AA174" s="9" t="s">
        <v>5405</v>
      </c>
      <c r="AB174" s="9" t="s">
        <v>3465</v>
      </c>
      <c r="AC174" s="9" t="s">
        <v>3592</v>
      </c>
      <c r="AD174" s="9" t="s">
        <v>3719</v>
      </c>
      <c r="AE174" s="9" t="s">
        <v>3846</v>
      </c>
      <c r="AF174" s="9" t="s">
        <v>3975</v>
      </c>
      <c r="AG174" s="9" t="s">
        <v>4103</v>
      </c>
      <c r="AH174" s="9" t="s">
        <v>5406</v>
      </c>
      <c r="AI174" s="9" t="s">
        <v>4360</v>
      </c>
      <c r="AJ174" s="9" t="s">
        <v>4488</v>
      </c>
      <c r="AK174" s="9" t="s">
        <v>4617</v>
      </c>
      <c r="AL174" s="9" t="s">
        <v>4746</v>
      </c>
      <c r="AM174" s="9" t="s">
        <v>4855</v>
      </c>
      <c r="AN174" s="9" t="s">
        <v>4963</v>
      </c>
      <c r="AO174" s="9" t="s">
        <v>5072</v>
      </c>
      <c r="AP174" s="9" t="s">
        <v>5184</v>
      </c>
      <c r="AQ174" s="9" t="s">
        <v>5293</v>
      </c>
    </row>
    <row r="175" customFormat="false" ht="15" hidden="false" customHeight="false" outlineLevel="0" collapsed="false">
      <c r="A175" s="15" t="s">
        <v>151</v>
      </c>
      <c r="B175" s="16" t="s">
        <v>153</v>
      </c>
      <c r="C175" s="17" t="n">
        <f aca="false">IF('Row Index'!C5="","✗",IF(INDEX('RAW DATA'!$Q:$Q,'Row Index'!C5)="",IF(INDEX('RAW DATA'!$AD:$AD,'Row Index'!C5)="",INDEX('RAW DATA'!$L:$L,'Row Index'!C5),INDEX('RAW DATA'!$AD:$AD,'Row Index'!C5)),INDEX('RAW DATA'!$Q:$Q,'Row Index'!C5)))</f>
        <v>41.0881364344512</v>
      </c>
      <c r="D175" s="17" t="n">
        <f aca="false">IF('Row Index'!D5="","✗",IF(INDEX('RAW DATA'!$Q:$Q,'Row Index'!D5)="",IF(INDEX('RAW DATA'!$AD:$AD,'Row Index'!D5)="",INDEX('RAW DATA'!$L:$L,'Row Index'!D5),INDEX('RAW DATA'!$AD:$AD,'Row Index'!D5)),INDEX('RAW DATA'!$Q:$Q,'Row Index'!D5)))</f>
        <v>37.4923725235268</v>
      </c>
      <c r="E175" s="17" t="n">
        <f aca="false">IF('Row Index'!E5="","✗",IF(INDEX('RAW DATA'!$Q:$Q,'Row Index'!E5)="",IF(INDEX('RAW DATA'!$AD:$AD,'Row Index'!E5)="",INDEX('RAW DATA'!$L:$L,'Row Index'!E5),INDEX('RAW DATA'!$AD:$AD,'Row Index'!E5)),INDEX('RAW DATA'!$Q:$Q,'Row Index'!E5)))</f>
        <v>43.6163108818648</v>
      </c>
      <c r="F175" s="17" t="n">
        <f aca="false">IF('Row Index'!F5="","✗",IF(INDEX('RAW DATA'!$Q:$Q,'Row Index'!F5)="",IF(INDEX('RAW DATA'!$AD:$AD,'Row Index'!F5)="",INDEX('RAW DATA'!$L:$L,'Row Index'!F5),INDEX('RAW DATA'!$AD:$AD,'Row Index'!F5)),INDEX('RAW DATA'!$Q:$Q,'Row Index'!F5)))</f>
        <v>42.0363683698189</v>
      </c>
      <c r="G175" s="17" t="n">
        <f aca="false">IF('Row Index'!G5="","✗",IF(INDEX('RAW DATA'!$Q:$Q,'Row Index'!G5)="",IF(INDEX('RAW DATA'!$AD:$AD,'Row Index'!G5)="",INDEX('RAW DATA'!$L:$L,'Row Index'!G5),INDEX('RAW DATA'!$AD:$AD,'Row Index'!G5)),INDEX('RAW DATA'!$Q:$Q,'Row Index'!G5)))</f>
        <v>49.8064220833544</v>
      </c>
      <c r="H175" s="17" t="n">
        <f aca="false">IF('Row Index'!H5="","✗",IF(INDEX('RAW DATA'!$Q:$Q,'Row Index'!H5)="",IF(INDEX('RAW DATA'!$AD:$AD,'Row Index'!H5)="",INDEX('RAW DATA'!$L:$L,'Row Index'!H5),INDEX('RAW DATA'!$AD:$AD,'Row Index'!H5)),INDEX('RAW DATA'!$Q:$Q,'Row Index'!H5)))</f>
        <v>40.4012588188464</v>
      </c>
      <c r="I175" s="17" t="n">
        <f aca="false">IF('Row Index'!I5="","✗",IF(INDEX('RAW DATA'!$Q:$Q,'Row Index'!I5)="",IF(INDEX('RAW DATA'!$AD:$AD,'Row Index'!I5)="",INDEX('RAW DATA'!$L:$L,'Row Index'!I5),INDEX('RAW DATA'!$AD:$AD,'Row Index'!I5)),INDEX('RAW DATA'!$Q:$Q,'Row Index'!I5)))</f>
        <v>48.5198920195931</v>
      </c>
      <c r="J175" s="17" t="n">
        <f aca="false">IF('Row Index'!J5="","✗",IF(INDEX('RAW DATA'!$Q:$Q,'Row Index'!J5)="",IF(INDEX('RAW DATA'!$AD:$AD,'Row Index'!J5)="",INDEX('RAW DATA'!$L:$L,'Row Index'!J5),INDEX('RAW DATA'!$AD:$AD,'Row Index'!J5)),INDEX('RAW DATA'!$Q:$Q,'Row Index'!J5)))</f>
        <v>44.8362668806584</v>
      </c>
      <c r="K175" s="17" t="n">
        <f aca="false">IF('Row Index'!K5="","✗",IF(INDEX('RAW DATA'!$Q:$Q,'Row Index'!K5)="",IF(INDEX('RAW DATA'!$AD:$AD,'Row Index'!K5)="",INDEX('RAW DATA'!$L:$L,'Row Index'!K5),INDEX('RAW DATA'!$AD:$AD,'Row Index'!K5)),INDEX('RAW DATA'!$Q:$Q,'Row Index'!K5)))</f>
        <v>50.1375784680021</v>
      </c>
      <c r="L175" s="17" t="n">
        <f aca="false">IF('Row Index'!L5="","✗",IF(INDEX('RAW DATA'!$Q:$Q,'Row Index'!L5)="",IF(INDEX('RAW DATA'!$AD:$AD,'Row Index'!L5)="",INDEX('RAW DATA'!$L:$L,'Row Index'!L5),INDEX('RAW DATA'!$AD:$AD,'Row Index'!L5)),INDEX('RAW DATA'!$Q:$Q,'Row Index'!L5)))</f>
        <v>42.7255611318632</v>
      </c>
      <c r="M175" s="17" t="n">
        <f aca="false">IF('Row Index'!M5="","✗",IF(INDEX('RAW DATA'!$Q:$Q,'Row Index'!M5)="",IF(INDEX('RAW DATA'!$AD:$AD,'Row Index'!M5)="",INDEX('RAW DATA'!$L:$L,'Row Index'!M5),INDEX('RAW DATA'!$AD:$AD,'Row Index'!M5)),INDEX('RAW DATA'!$Q:$Q,'Row Index'!M5)))</f>
        <v>47.2679970270913</v>
      </c>
      <c r="N175" s="17" t="n">
        <f aca="false">IF('Row Index'!N5="","✗",IF(INDEX('RAW DATA'!$Q:$Q,'Row Index'!N5)="",IF(INDEX('RAW DATA'!$AD:$AD,'Row Index'!N5)="",INDEX('RAW DATA'!$L:$L,'Row Index'!N5),INDEX('RAW DATA'!$AD:$AD,'Row Index'!N5)),INDEX('RAW DATA'!$Q:$Q,'Row Index'!N5)))</f>
        <v>46.7554518874782</v>
      </c>
      <c r="O175" s="17" t="n">
        <f aca="false">IF('Row Index'!O5="","✗",IF(INDEX('RAW DATA'!$Q:$Q,'Row Index'!O5)="",IF(INDEX('RAW DATA'!$AD:$AD,'Row Index'!O5)="",INDEX('RAW DATA'!$L:$L,'Row Index'!O5),INDEX('RAW DATA'!$AD:$AD,'Row Index'!O5)),INDEX('RAW DATA'!$Q:$Q,'Row Index'!O5)))</f>
        <v>49.0152243608054</v>
      </c>
      <c r="P175" s="17" t="n">
        <f aca="false">IF('Row Index'!P5="","✗",IF(INDEX('RAW DATA'!$Q:$Q,'Row Index'!P5)="",IF(INDEX('RAW DATA'!$AD:$AD,'Row Index'!P5)="",INDEX('RAW DATA'!$L:$L,'Row Index'!P5),INDEX('RAW DATA'!$AD:$AD,'Row Index'!P5)),INDEX('RAW DATA'!$Q:$Q,'Row Index'!P5)))</f>
        <v>49.3496374794794</v>
      </c>
      <c r="Q175" s="17" t="n">
        <f aca="false">IF('Row Index'!Q5="","✗",IF(INDEX('RAW DATA'!$Q:$Q,'Row Index'!Q5)="",IF(INDEX('RAW DATA'!$AD:$AD,'Row Index'!Q5)="",INDEX('RAW DATA'!$L:$L,'Row Index'!Q5),INDEX('RAW DATA'!$AD:$AD,'Row Index'!Q5)),INDEX('RAW DATA'!$Q:$Q,'Row Index'!Q5)))</f>
        <v>51.4866303818584</v>
      </c>
      <c r="R175" s="17" t="n">
        <f aca="false">IF('Row Index'!R5="","✗",IF(INDEX('RAW DATA'!$Q:$Q,'Row Index'!R5)="",IF(INDEX('RAW DATA'!$AD:$AD,'Row Index'!R5)="",INDEX('RAW DATA'!$L:$L,'Row Index'!R5),INDEX('RAW DATA'!$AD:$AD,'Row Index'!R5)),INDEX('RAW DATA'!$Q:$Q,'Row Index'!R5)))</f>
        <v>47.5179879449926</v>
      </c>
      <c r="S175" s="17" t="n">
        <f aca="false">IF('Row Index'!S5="","✗",IF(INDEX('RAW DATA'!$Q:$Q,'Row Index'!S5)="",IF(INDEX('RAW DATA'!$AD:$AD,'Row Index'!S5)="",INDEX('RAW DATA'!$L:$L,'Row Index'!S5),INDEX('RAW DATA'!$AD:$AD,'Row Index'!S5)),INDEX('RAW DATA'!$Q:$Q,'Row Index'!S5)))</f>
        <v>50.3516744830027</v>
      </c>
      <c r="T175" s="17" t="n">
        <f aca="false">IF('Row Index'!T5="","✗",IF(INDEX('RAW DATA'!$Q:$Q,'Row Index'!T5)="",IF(INDEX('RAW DATA'!$AD:$AD,'Row Index'!T5)="",INDEX('RAW DATA'!$L:$L,'Row Index'!T5),INDEX('RAW DATA'!$AD:$AD,'Row Index'!T5)),INDEX('RAW DATA'!$Q:$Q,'Row Index'!T5)))</f>
        <v>44.8858602350542</v>
      </c>
      <c r="U175" s="17" t="n">
        <f aca="false">IF('Row Index'!U5="","✗",IF(INDEX('RAW DATA'!$Q:$Q,'Row Index'!U5)="",IF(INDEX('RAW DATA'!$AD:$AD,'Row Index'!U5)="",INDEX('RAW DATA'!$L:$L,'Row Index'!U5),INDEX('RAW DATA'!$AD:$AD,'Row Index'!U5)),INDEX('RAW DATA'!$Q:$Q,'Row Index'!U5)))</f>
        <v>50.8176552709376</v>
      </c>
      <c r="V175" s="29" t="n">
        <f aca="false">IF('Row Index'!V5="","✗",IF(INDEX('RAW DATA'!$Q:$Q,'Row Index'!V5)="",IF(INDEX('RAW DATA'!$AD:$AD,'Row Index'!V5)="",INDEX('RAW DATA'!$L:$L,'Row Index'!V5),INDEX('RAW DATA'!$AD:$AD,'Row Index'!V5)),INDEX('RAW DATA'!$Q:$Q,'Row Index'!V5)))</f>
        <v>50.5220939897065</v>
      </c>
      <c r="W175" s="29" t="n">
        <f aca="false">IF('Row Index'!W5="","✗",IF(INDEX('RAW DATA'!$Q:$Q,'Row Index'!W5)="",IF(INDEX('RAW DATA'!$AD:$AD,'Row Index'!W5)="",INDEX('RAW DATA'!$L:$L,'Row Index'!W5),INDEX('RAW DATA'!$AD:$AD,'Row Index'!W5)),INDEX('RAW DATA'!$Q:$Q,'Row Index'!W5)))</f>
        <v>49.4071994450854</v>
      </c>
      <c r="X175" s="17" t="n">
        <f aca="false">IF('Row Index'!X5="","✗",IF(INDEX('RAW DATA'!$Q:$Q,'Row Index'!X5)="",IF(INDEX('RAW DATA'!$AD:$AD,'Row Index'!X5)="",INDEX('RAW DATA'!$L:$L,'Row Index'!X5),INDEX('RAW DATA'!$AD:$AD,'Row Index'!X5)),INDEX('RAW DATA'!$Q:$Q,'Row Index'!X5)))</f>
        <v>55.9878666563764</v>
      </c>
      <c r="Y175" s="17" t="n">
        <f aca="false">IF('Row Index'!Y5="","✗",IF(INDEX('RAW DATA'!$Q:$Q,'Row Index'!Y5)="",IF(INDEX('RAW DATA'!$AD:$AD,'Row Index'!Y5)="",INDEX('RAW DATA'!$L:$L,'Row Index'!Y5),INDEX('RAW DATA'!$AD:$AD,'Row Index'!Y5)),INDEX('RAW DATA'!$Q:$Q,'Row Index'!Y5)))</f>
        <v>53.9132076789308</v>
      </c>
      <c r="Z175" s="18" t="n">
        <f aca="false">IF('Row Index'!Z5="","✗",IF(INDEX('RAW DATA'!$Q:$Q,'Row Index'!Z5)="",IF(INDEX('RAW DATA'!$AD:$AD,'Row Index'!Z5)="",INDEX('RAW DATA'!$L:$L,'Row Index'!Z5),INDEX('RAW DATA'!$AD:$AD,'Row Index'!Z5)),INDEX('RAW DATA'!$Q:$Q,'Row Index'!Z5)))</f>
        <v>56.0790891862012</v>
      </c>
      <c r="AA175" s="19" t="str">
        <f aca="false">IF('Row Index'!AA5="","⏳",IF(INDEX('RAW DATA'!$Q:$Q,'Row Index'!AA5)="",IF(INDEX('RAW DATA'!$AD:$AD,'Row Index'!AA5)="",INDEX('RAW DATA'!$L:$L,'Row Index'!AA5),INDEX('RAW DATA'!$AD:$AD,'Row Index'!AA5)),INDEX('RAW DATA'!$Q:$Q,'Row Index'!AA5)))</f>
        <v>⏳</v>
      </c>
      <c r="AB175" s="17" t="n">
        <f aca="false">IF('Row Index'!AB5="","✗",IF(INDEX('RAW DATA'!$Q:$Q,'Row Index'!AB5)="",IF(INDEX('RAW DATA'!$AD:$AD,'Row Index'!AB5)="",INDEX('RAW DATA'!$L:$L,'Row Index'!AB5),INDEX('RAW DATA'!$AD:$AD,'Row Index'!AB5)),INDEX('RAW DATA'!$Q:$Q,'Row Index'!AB5)))</f>
        <v>52.8696027110691</v>
      </c>
      <c r="AC175" s="17" t="n">
        <f aca="false">IF('Row Index'!AC5="","✗",IF(INDEX('RAW DATA'!$Q:$Q,'Row Index'!AC5)="",IF(INDEX('RAW DATA'!$AD:$AD,'Row Index'!AC5)="",INDEX('RAW DATA'!$L:$L,'Row Index'!AC5),INDEX('RAW DATA'!$AD:$AD,'Row Index'!AC5)),INDEX('RAW DATA'!$Q:$Q,'Row Index'!AC5)))</f>
        <v>55.2609177227643</v>
      </c>
      <c r="AD175" s="17" t="n">
        <f aca="false">IF('Row Index'!AD5="","✗",IF(INDEX('RAW DATA'!$Q:$Q,'Row Index'!AD5)="",IF(INDEX('RAW DATA'!$AD:$AD,'Row Index'!AD5)="",INDEX('RAW DATA'!$L:$L,'Row Index'!AD5),INDEX('RAW DATA'!$AD:$AD,'Row Index'!AD5)),INDEX('RAW DATA'!$Q:$Q,'Row Index'!AD5)))</f>
        <v>57.6425348422478</v>
      </c>
      <c r="AE175" s="17" t="n">
        <f aca="false">IF('Row Index'!AE5="","✗",IF(INDEX('RAW DATA'!$Q:$Q,'Row Index'!AE5)="",IF(INDEX('RAW DATA'!$AD:$AD,'Row Index'!AE5)="",INDEX('RAW DATA'!$L:$L,'Row Index'!AE5),INDEX('RAW DATA'!$AD:$AD,'Row Index'!AE5)),INDEX('RAW DATA'!$Q:$Q,'Row Index'!AE5)))</f>
        <v>59.5633587678962</v>
      </c>
      <c r="AF175" s="17" t="n">
        <f aca="false">IF('Row Index'!AF5="","✗",IF(INDEX('RAW DATA'!$Q:$Q,'Row Index'!AF5)="",IF(INDEX('RAW DATA'!$AD:$AD,'Row Index'!AF5)="",INDEX('RAW DATA'!$L:$L,'Row Index'!AF5),INDEX('RAW DATA'!$AD:$AD,'Row Index'!AF5)),INDEX('RAW DATA'!$Q:$Q,'Row Index'!AF5)))</f>
        <v>61.9660029276398</v>
      </c>
      <c r="AG175" s="17" t="n">
        <f aca="false">IF('Row Index'!AG5="","✗",IF(INDEX('RAW DATA'!$Q:$Q,'Row Index'!AG5)="",IF(INDEX('RAW DATA'!$AD:$AD,'Row Index'!AG5)="",INDEX('RAW DATA'!$L:$L,'Row Index'!AG5),INDEX('RAW DATA'!$AD:$AD,'Row Index'!AG5)),INDEX('RAW DATA'!$Q:$Q,'Row Index'!AG5)))</f>
        <v>59.5620705440205</v>
      </c>
      <c r="AH175" s="17" t="n">
        <f aca="false">IF('Row Index'!AH5="","✗",IF(INDEX('RAW DATA'!$Q:$Q,'Row Index'!AH5)="",IF(INDEX('RAW DATA'!$AD:$AD,'Row Index'!AH5)="",INDEX('RAW DATA'!$L:$L,'Row Index'!AH5),INDEX('RAW DATA'!$AD:$AD,'Row Index'!AH5)),INDEX('RAW DATA'!$Q:$Q,'Row Index'!AH5)))</f>
        <v>64.4346266668822</v>
      </c>
      <c r="AI175" s="17" t="n">
        <f aca="false">IF('Row Index'!AI5="","✗",IF(INDEX('RAW DATA'!$Q:$Q,'Row Index'!AI5)="",IF(INDEX('RAW DATA'!$AD:$AD,'Row Index'!AI5)="",INDEX('RAW DATA'!$L:$L,'Row Index'!AI5),INDEX('RAW DATA'!$AD:$AD,'Row Index'!AI5)),INDEX('RAW DATA'!$Q:$Q,'Row Index'!AI5)))</f>
        <v>66.0870812932286</v>
      </c>
      <c r="AJ175" s="17" t="n">
        <f aca="false">IF('Row Index'!AJ5="","✗",IF(INDEX('RAW DATA'!$Q:$Q,'Row Index'!AJ5)="",IF(INDEX('RAW DATA'!$AD:$AD,'Row Index'!AJ5)="",INDEX('RAW DATA'!$L:$L,'Row Index'!AJ5),INDEX('RAW DATA'!$AD:$AD,'Row Index'!AJ5)),INDEX('RAW DATA'!$Q:$Q,'Row Index'!AJ5)))</f>
        <v>66.2565613940524</v>
      </c>
      <c r="AK175" s="17" t="n">
        <f aca="false">IF('Row Index'!AK5="","✗",IF(INDEX('RAW DATA'!$Q:$Q,'Row Index'!AK5)="",IF(INDEX('RAW DATA'!$AD:$AD,'Row Index'!AK5)="",INDEX('RAW DATA'!$L:$L,'Row Index'!AK5),INDEX('RAW DATA'!$AD:$AD,'Row Index'!AK5)),INDEX('RAW DATA'!$Q:$Q,'Row Index'!AK5)))</f>
        <v>67.544341003418</v>
      </c>
      <c r="AL175" s="17" t="n">
        <f aca="false">IF('Row Index'!AL5="","✗",IF(INDEX('RAW DATA'!$Q:$Q,'Row Index'!AL5)="",IF(INDEX('RAW DATA'!$AD:$AD,'Row Index'!AL5)="",INDEX('RAW DATA'!$L:$L,'Row Index'!AL5),INDEX('RAW DATA'!$AD:$AD,'Row Index'!AL5)),INDEX('RAW DATA'!$Q:$Q,'Row Index'!AL5)))</f>
        <v>66.7159484617392</v>
      </c>
      <c r="AM175" s="17" t="n">
        <f aca="false">IF('Row Index'!AM5="","✗",IF(INDEX('RAW DATA'!$Q:$Q,'Row Index'!AM5)="",IF(INDEX('RAW DATA'!$AD:$AD,'Row Index'!AM5)="",INDEX('RAW DATA'!$L:$L,'Row Index'!AM5),INDEX('RAW DATA'!$AD:$AD,'Row Index'!AM5)),INDEX('RAW DATA'!$Q:$Q,'Row Index'!AM5)))</f>
        <v>69.2940381613303</v>
      </c>
      <c r="AN175" s="17" t="n">
        <f aca="false">IF('Row Index'!AN5="","✗",IF(INDEX('RAW DATA'!$Q:$Q,'Row Index'!AN5)="",IF(INDEX('RAW DATA'!$AD:$AD,'Row Index'!AN5)="",INDEX('RAW DATA'!$L:$L,'Row Index'!AN5),INDEX('RAW DATA'!$AD:$AD,'Row Index'!AN5)),INDEX('RAW DATA'!$Q:$Q,'Row Index'!AN5)))</f>
        <v>71.2999541253159</v>
      </c>
      <c r="AO175" s="36" t="str">
        <f aca="false">IF('Row Index'!AO5="","✗",IF(INDEX('RAW DATA'!$Q:$Q,'Row Index'!AO5)="",IF(INDEX('RAW DATA'!$AD:$AD,'Row Index'!AO5)="",INDEX('RAW DATA'!$L:$L,'Row Index'!AO5),INDEX('RAW DATA'!$AD:$AD,'Row Index'!AO5)),INDEX('RAW DATA'!$Q:$Q,'Row Index'!AO5)))</f>
        <v>◐⌧</v>
      </c>
      <c r="AP175" s="17" t="n">
        <f aca="false">IF('Row Index'!AP5="","✗",IF(INDEX('RAW DATA'!$Q:$Q,'Row Index'!AP5)="",IF(INDEX('RAW DATA'!$AD:$AD,'Row Index'!AP5)="",INDEX('RAW DATA'!$L:$L,'Row Index'!AP5),INDEX('RAW DATA'!$AD:$AD,'Row Index'!AP5)),INDEX('RAW DATA'!$Q:$Q,'Row Index'!AP5)))</f>
        <v>72.2846058319608</v>
      </c>
      <c r="AQ175" s="17" t="n">
        <f aca="false">IF('Row Index'!AQ5="","✗",IF(INDEX('RAW DATA'!$Q:$Q,'Row Index'!AQ5)="",IF(INDEX('RAW DATA'!$AD:$AD,'Row Index'!AQ5)="",INDEX('RAW DATA'!$L:$L,'Row Index'!AQ5),INDEX('RAW DATA'!$AD:$AD,'Row Index'!AQ5)),INDEX('RAW DATA'!$Q:$Q,'Row Index'!AQ5)))</f>
        <v>72.6309559895681</v>
      </c>
    </row>
    <row r="176" customFormat="false" ht="15" hidden="false" customHeight="false" outlineLevel="0" collapsed="false">
      <c r="A176" s="15" t="s">
        <v>160</v>
      </c>
      <c r="B176" s="16" t="s">
        <v>153</v>
      </c>
      <c r="C176" s="17" t="n">
        <f aca="false">IF('Row Index'!C6="","✗",IF(INDEX('RAW DATA'!$Q:$Q,'Row Index'!C6)="",IF(INDEX('RAW DATA'!$AD:$AD,'Row Index'!C6)="",INDEX('RAW DATA'!$L:$L,'Row Index'!C6),INDEX('RAW DATA'!$AD:$AD,'Row Index'!C6)),INDEX('RAW DATA'!$Q:$Q,'Row Index'!C6)))</f>
        <v>54.188791607761</v>
      </c>
      <c r="D176" s="17" t="n">
        <f aca="false">IF('Row Index'!D6="","✗",IF(INDEX('RAW DATA'!$Q:$Q,'Row Index'!D6)="",IF(INDEX('RAW DATA'!$AD:$AD,'Row Index'!D6)="",INDEX('RAW DATA'!$L:$L,'Row Index'!D6),INDEX('RAW DATA'!$AD:$AD,'Row Index'!D6)),INDEX('RAW DATA'!$Q:$Q,'Row Index'!D6)))</f>
        <v>44.2124974048993</v>
      </c>
      <c r="E176" s="17" t="n">
        <f aca="false">IF('Row Index'!E6="","✗",IF(INDEX('RAW DATA'!$Q:$Q,'Row Index'!E6)="",IF(INDEX('RAW DATA'!$AD:$AD,'Row Index'!E6)="",INDEX('RAW DATA'!$L:$L,'Row Index'!E6),INDEX('RAW DATA'!$AD:$AD,'Row Index'!E6)),INDEX('RAW DATA'!$Q:$Q,'Row Index'!E6)))</f>
        <v>56.1373038161873</v>
      </c>
      <c r="F176" s="29" t="n">
        <f aca="false">IF('Row Index'!F6="","✗",IF(INDEX('RAW DATA'!$Q:$Q,'Row Index'!F6)="",IF(INDEX('RAW DATA'!$AD:$AD,'Row Index'!F6)="",INDEX('RAW DATA'!$L:$L,'Row Index'!F6),INDEX('RAW DATA'!$AD:$AD,'Row Index'!F6)),INDEX('RAW DATA'!$Q:$Q,'Row Index'!F6)))</f>
        <v>44.1807846160765</v>
      </c>
      <c r="G176" s="17" t="n">
        <f aca="false">IF('Row Index'!G6="","✗",IF(INDEX('RAW DATA'!$Q:$Q,'Row Index'!G6)="",IF(INDEX('RAW DATA'!$AD:$AD,'Row Index'!G6)="",INDEX('RAW DATA'!$L:$L,'Row Index'!G6),INDEX('RAW DATA'!$AD:$AD,'Row Index'!G6)),INDEX('RAW DATA'!$Q:$Q,'Row Index'!G6)))</f>
        <v>54.5787875578114</v>
      </c>
      <c r="H176" s="17" t="n">
        <f aca="false">IF('Row Index'!H6="","✗",IF(INDEX('RAW DATA'!$Q:$Q,'Row Index'!H6)="",IF(INDEX('RAW DATA'!$AD:$AD,'Row Index'!H6)="",INDEX('RAW DATA'!$L:$L,'Row Index'!H6),INDEX('RAW DATA'!$AD:$AD,'Row Index'!H6)),INDEX('RAW DATA'!$Q:$Q,'Row Index'!H6)))</f>
        <v>39.3982820950906</v>
      </c>
      <c r="I176" s="17" t="n">
        <f aca="false">IF('Row Index'!I6="","✗",IF(INDEX('RAW DATA'!$Q:$Q,'Row Index'!I6)="",IF(INDEX('RAW DATA'!$AD:$AD,'Row Index'!I6)="",INDEX('RAW DATA'!$L:$L,'Row Index'!I6),INDEX('RAW DATA'!$AD:$AD,'Row Index'!I6)),INDEX('RAW DATA'!$Q:$Q,'Row Index'!I6)))</f>
        <v>53.5810320631902</v>
      </c>
      <c r="J176" s="17" t="n">
        <f aca="false">IF('Row Index'!J6="","✗",IF(INDEX('RAW DATA'!$Q:$Q,'Row Index'!J6)="",IF(INDEX('RAW DATA'!$AD:$AD,'Row Index'!J6)="",INDEX('RAW DATA'!$L:$L,'Row Index'!J6),INDEX('RAW DATA'!$AD:$AD,'Row Index'!J6)),INDEX('RAW DATA'!$Q:$Q,'Row Index'!J6)))</f>
        <v>40.4621076445314</v>
      </c>
      <c r="K176" s="17" t="n">
        <f aca="false">IF('Row Index'!K6="","✗",IF(INDEX('RAW DATA'!$Q:$Q,'Row Index'!K6)="",IF(INDEX('RAW DATA'!$AD:$AD,'Row Index'!K6)="",INDEX('RAW DATA'!$L:$L,'Row Index'!K6),INDEX('RAW DATA'!$AD:$AD,'Row Index'!K6)),INDEX('RAW DATA'!$Q:$Q,'Row Index'!K6)))</f>
        <v>56.6687457481028</v>
      </c>
      <c r="L176" s="17" t="n">
        <f aca="false">IF('Row Index'!L6="","✗",IF(INDEX('RAW DATA'!$Q:$Q,'Row Index'!L6)="",IF(INDEX('RAW DATA'!$AD:$AD,'Row Index'!L6)="",INDEX('RAW DATA'!$L:$L,'Row Index'!L6),INDEX('RAW DATA'!$AD:$AD,'Row Index'!L6)),INDEX('RAW DATA'!$Q:$Q,'Row Index'!L6)))</f>
        <v>41.9774781935184</v>
      </c>
      <c r="M176" s="17" t="n">
        <f aca="false">IF('Row Index'!M6="","✗",IF(INDEX('RAW DATA'!$Q:$Q,'Row Index'!M6)="",IF(INDEX('RAW DATA'!$AD:$AD,'Row Index'!M6)="",INDEX('RAW DATA'!$L:$L,'Row Index'!M6),INDEX('RAW DATA'!$AD:$AD,'Row Index'!M6)),INDEX('RAW DATA'!$Q:$Q,'Row Index'!M6)))</f>
        <v>52.0977530544795</v>
      </c>
      <c r="N176" s="29" t="n">
        <f aca="false">IF('Row Index'!N6="","✗",IF(INDEX('RAW DATA'!$Q:$Q,'Row Index'!N6)="",IF(INDEX('RAW DATA'!$AD:$AD,'Row Index'!N6)="",INDEX('RAW DATA'!$L:$L,'Row Index'!N6),INDEX('RAW DATA'!$AD:$AD,'Row Index'!N6)),INDEX('RAW DATA'!$Q:$Q,'Row Index'!N6)))</f>
        <v>51.3987043124601</v>
      </c>
      <c r="O176" s="17" t="n">
        <f aca="false">IF('Row Index'!O6="","✗",IF(INDEX('RAW DATA'!$Q:$Q,'Row Index'!O6)="",IF(INDEX('RAW DATA'!$AD:$AD,'Row Index'!O6)="",INDEX('RAW DATA'!$L:$L,'Row Index'!O6),INDEX('RAW DATA'!$AD:$AD,'Row Index'!O6)),INDEX('RAW DATA'!$Q:$Q,'Row Index'!O6)))</f>
        <v>55.4039751111488</v>
      </c>
      <c r="P176" s="17" t="n">
        <f aca="false">IF('Row Index'!P6="","✗",IF(INDEX('RAW DATA'!$Q:$Q,'Row Index'!P6)="",IF(INDEX('RAW DATA'!$AD:$AD,'Row Index'!P6)="",INDEX('RAW DATA'!$L:$L,'Row Index'!P6),INDEX('RAW DATA'!$AD:$AD,'Row Index'!P6)),INDEX('RAW DATA'!$Q:$Q,'Row Index'!P6)))</f>
        <v>49.0503805686825</v>
      </c>
      <c r="Q176" s="17" t="n">
        <f aca="false">IF('Row Index'!Q6="","✗",IF(INDEX('RAW DATA'!$Q:$Q,'Row Index'!Q6)="",IF(INDEX('RAW DATA'!$AD:$AD,'Row Index'!Q6)="",INDEX('RAW DATA'!$L:$L,'Row Index'!Q6),INDEX('RAW DATA'!$AD:$AD,'Row Index'!Q6)),INDEX('RAW DATA'!$Q:$Q,'Row Index'!Q6)))</f>
        <v>52.8341638038898</v>
      </c>
      <c r="R176" s="17" t="n">
        <f aca="false">IF('Row Index'!R6="","✗",IF(INDEX('RAW DATA'!$Q:$Q,'Row Index'!R6)="",IF(INDEX('RAW DATA'!$AD:$AD,'Row Index'!R6)="",INDEX('RAW DATA'!$L:$L,'Row Index'!R6),INDEX('RAW DATA'!$AD:$AD,'Row Index'!R6)),INDEX('RAW DATA'!$Q:$Q,'Row Index'!R6)))</f>
        <v>46.04460567586</v>
      </c>
      <c r="S176" s="17" t="n">
        <f aca="false">IF('Row Index'!S6="","✗",IF(INDEX('RAW DATA'!$Q:$Q,'Row Index'!S6)="",IF(INDEX('RAW DATA'!$AD:$AD,'Row Index'!S6)="",INDEX('RAW DATA'!$L:$L,'Row Index'!S6),INDEX('RAW DATA'!$AD:$AD,'Row Index'!S6)),INDEX('RAW DATA'!$Q:$Q,'Row Index'!S6)))</f>
        <v>47.7858489015645</v>
      </c>
      <c r="T176" s="17" t="n">
        <f aca="false">IF('Row Index'!T6="","✗",IF(INDEX('RAW DATA'!$Q:$Q,'Row Index'!T6)="",IF(INDEX('RAW DATA'!$AD:$AD,'Row Index'!T6)="",INDEX('RAW DATA'!$L:$L,'Row Index'!T6),INDEX('RAW DATA'!$AD:$AD,'Row Index'!T6)),INDEX('RAW DATA'!$Q:$Q,'Row Index'!T6)))</f>
        <v>45.1469609612482</v>
      </c>
      <c r="U176" s="21" t="n">
        <f aca="false">IF('Row Index'!U6="","✗",IF(INDEX('RAW DATA'!$Q:$Q,'Row Index'!U6)="",IF(INDEX('RAW DATA'!$AD:$AD,'Row Index'!U6)="",INDEX('RAW DATA'!$L:$L,'Row Index'!U6),INDEX('RAW DATA'!$AD:$AD,'Row Index'!U6)),INDEX('RAW DATA'!$Q:$Q,'Row Index'!U6)))</f>
        <v>50.9742986868863</v>
      </c>
      <c r="V176" s="29" t="n">
        <f aca="false">IF('Row Index'!V6="","✗",IF(INDEX('RAW DATA'!$Q:$Q,'Row Index'!V6)="",IF(INDEX('RAW DATA'!$AD:$AD,'Row Index'!V6)="",INDEX('RAW DATA'!$L:$L,'Row Index'!V6),INDEX('RAW DATA'!$AD:$AD,'Row Index'!V6)),INDEX('RAW DATA'!$Q:$Q,'Row Index'!V6)))</f>
        <v>52.7845415091787</v>
      </c>
      <c r="W176" s="29" t="n">
        <f aca="false">IF('Row Index'!W6="","✗",IF(INDEX('RAW DATA'!$Q:$Q,'Row Index'!W6)="",IF(INDEX('RAW DATA'!$AD:$AD,'Row Index'!W6)="",INDEX('RAW DATA'!$L:$L,'Row Index'!W6),INDEX('RAW DATA'!$AD:$AD,'Row Index'!W6)),INDEX('RAW DATA'!$Q:$Q,'Row Index'!W6)))</f>
        <v>48.454572332878</v>
      </c>
      <c r="X176" s="17" t="n">
        <f aca="false">IF('Row Index'!X6="","✗",IF(INDEX('RAW DATA'!$Q:$Q,'Row Index'!X6)="",IF(INDEX('RAW DATA'!$AD:$AD,'Row Index'!X6)="",INDEX('RAW DATA'!$L:$L,'Row Index'!X6),INDEX('RAW DATA'!$AD:$AD,'Row Index'!X6)),INDEX('RAW DATA'!$Q:$Q,'Row Index'!X6)))</f>
        <v>56.0524572868825</v>
      </c>
      <c r="Y176" s="17" t="n">
        <f aca="false">IF('Row Index'!Y6="","✗",IF(INDEX('RAW DATA'!$Q:$Q,'Row Index'!Y6)="",IF(INDEX('RAW DATA'!$AD:$AD,'Row Index'!Y6)="",INDEX('RAW DATA'!$L:$L,'Row Index'!Y6),INDEX('RAW DATA'!$AD:$AD,'Row Index'!Y6)),INDEX('RAW DATA'!$Q:$Q,'Row Index'!Y6)))</f>
        <v>53.8373984866373</v>
      </c>
      <c r="Z176" s="18" t="n">
        <f aca="false">IF('Row Index'!Z6="","✗",IF(INDEX('RAW DATA'!$Q:$Q,'Row Index'!Z6)="",IF(INDEX('RAW DATA'!$AD:$AD,'Row Index'!Z6)="",INDEX('RAW DATA'!$L:$L,'Row Index'!Z6),INDEX('RAW DATA'!$AD:$AD,'Row Index'!Z6)),INDEX('RAW DATA'!$Q:$Q,'Row Index'!Z6)))</f>
        <v>57.3768184970239</v>
      </c>
      <c r="AA176" s="19" t="str">
        <f aca="false">IF('Row Index'!AA6="","⏳",IF(INDEX('RAW DATA'!$Q:$Q,'Row Index'!AA6)="",IF(INDEX('RAW DATA'!$AD:$AD,'Row Index'!AA6)="",INDEX('RAW DATA'!$L:$L,'Row Index'!AA6),INDEX('RAW DATA'!$AD:$AD,'Row Index'!AA6)),INDEX('RAW DATA'!$Q:$Q,'Row Index'!AA6)))</f>
        <v>⏳</v>
      </c>
      <c r="AB176" s="17" t="n">
        <f aca="false">IF('Row Index'!AB6="","✗",IF(INDEX('RAW DATA'!$Q:$Q,'Row Index'!AB6)="",IF(INDEX('RAW DATA'!$AD:$AD,'Row Index'!AB6)="",INDEX('RAW DATA'!$L:$L,'Row Index'!AB6),INDEX('RAW DATA'!$AD:$AD,'Row Index'!AB6)),INDEX('RAW DATA'!$Q:$Q,'Row Index'!AB6)))</f>
        <v>56.6114936617117</v>
      </c>
      <c r="AC176" s="17" t="n">
        <f aca="false">IF('Row Index'!AC6="","✗",IF(INDEX('RAW DATA'!$Q:$Q,'Row Index'!AC6)="",IF(INDEX('RAW DATA'!$AD:$AD,'Row Index'!AC6)="",INDEX('RAW DATA'!$L:$L,'Row Index'!AC6),INDEX('RAW DATA'!$AD:$AD,'Row Index'!AC6)),INDEX('RAW DATA'!$Q:$Q,'Row Index'!AC6)))</f>
        <v>57.9542079392107</v>
      </c>
      <c r="AD176" s="17" t="n">
        <f aca="false">IF('Row Index'!AD6="","✗",IF(INDEX('RAW DATA'!$Q:$Q,'Row Index'!AD6)="",IF(INDEX('RAW DATA'!$AD:$AD,'Row Index'!AD6)="",INDEX('RAW DATA'!$L:$L,'Row Index'!AD6),INDEX('RAW DATA'!$AD:$AD,'Row Index'!AD6)),INDEX('RAW DATA'!$Q:$Q,'Row Index'!AD6)))</f>
        <v>59.3083249889134</v>
      </c>
      <c r="AE176" s="17" t="n">
        <f aca="false">IF('Row Index'!AE6="","✗",IF(INDEX('RAW DATA'!$Q:$Q,'Row Index'!AE6)="",IF(INDEX('RAW DATA'!$AD:$AD,'Row Index'!AE6)="",INDEX('RAW DATA'!$L:$L,'Row Index'!AE6),INDEX('RAW DATA'!$AD:$AD,'Row Index'!AE6)),INDEX('RAW DATA'!$Q:$Q,'Row Index'!AE6)))</f>
        <v>60.1327293790195</v>
      </c>
      <c r="AF176" s="17" t="n">
        <f aca="false">IF('Row Index'!AF6="","✗",IF(INDEX('RAW DATA'!$Q:$Q,'Row Index'!AF6)="",IF(INDEX('RAW DATA'!$AD:$AD,'Row Index'!AF6)="",INDEX('RAW DATA'!$L:$L,'Row Index'!AF6),INDEX('RAW DATA'!$AD:$AD,'Row Index'!AF6)),INDEX('RAW DATA'!$Q:$Q,'Row Index'!AF6)))</f>
        <v>64.0184909733078</v>
      </c>
      <c r="AG176" s="17" t="n">
        <f aca="false">IF('Row Index'!AG6="","✗",IF(INDEX('RAW DATA'!$Q:$Q,'Row Index'!AG6)="",IF(INDEX('RAW DATA'!$AD:$AD,'Row Index'!AG6)="",INDEX('RAW DATA'!$L:$L,'Row Index'!AG6),INDEX('RAW DATA'!$AD:$AD,'Row Index'!AG6)),INDEX('RAW DATA'!$Q:$Q,'Row Index'!AG6)))</f>
        <v>59.8246142002317</v>
      </c>
      <c r="AH176" s="17" t="n">
        <f aca="false">IF('Row Index'!AH6="","✗",IF(INDEX('RAW DATA'!$Q:$Q,'Row Index'!AH6)="",IF(INDEX('RAW DATA'!$AD:$AD,'Row Index'!AH6)="",INDEX('RAW DATA'!$L:$L,'Row Index'!AH6),INDEX('RAW DATA'!$AD:$AD,'Row Index'!AH6)),INDEX('RAW DATA'!$Q:$Q,'Row Index'!AH6)))</f>
        <v>65.3945684225792</v>
      </c>
      <c r="AI176" s="17" t="n">
        <f aca="false">IF('Row Index'!AI6="","✗",IF(INDEX('RAW DATA'!$Q:$Q,'Row Index'!AI6)="",IF(INDEX('RAW DATA'!$AD:$AD,'Row Index'!AI6)="",INDEX('RAW DATA'!$L:$L,'Row Index'!AI6),INDEX('RAW DATA'!$AD:$AD,'Row Index'!AI6)),INDEX('RAW DATA'!$Q:$Q,'Row Index'!AI6)))</f>
        <v>66.6945879180259</v>
      </c>
      <c r="AJ176" s="17" t="n">
        <f aca="false">IF('Row Index'!AJ6="","✗",IF(INDEX('RAW DATA'!$Q:$Q,'Row Index'!AJ6)="",IF(INDEX('RAW DATA'!$AD:$AD,'Row Index'!AJ6)="",INDEX('RAW DATA'!$L:$L,'Row Index'!AJ6),INDEX('RAW DATA'!$AD:$AD,'Row Index'!AJ6)),INDEX('RAW DATA'!$Q:$Q,'Row Index'!AJ6)))</f>
        <v>66.1298853304555</v>
      </c>
      <c r="AK176" s="29" t="n">
        <f aca="false">IF('Row Index'!AK6="","✗",IF(INDEX('RAW DATA'!$Q:$Q,'Row Index'!AK6)="",IF(INDEX('RAW DATA'!$AD:$AD,'Row Index'!AK6)="",INDEX('RAW DATA'!$L:$L,'Row Index'!AK6),INDEX('RAW DATA'!$AD:$AD,'Row Index'!AK6)),INDEX('RAW DATA'!$Q:$Q,'Row Index'!AK6)))</f>
        <v>67.0504875384232</v>
      </c>
      <c r="AL176" s="17" t="n">
        <f aca="false">IF('Row Index'!AL6="","✗",IF(INDEX('RAW DATA'!$Q:$Q,'Row Index'!AL6)="",IF(INDEX('RAW DATA'!$AD:$AD,'Row Index'!AL6)="",INDEX('RAW DATA'!$L:$L,'Row Index'!AL6),INDEX('RAW DATA'!$AD:$AD,'Row Index'!AL6)),INDEX('RAW DATA'!$Q:$Q,'Row Index'!AL6)))</f>
        <v>68.12154083394</v>
      </c>
      <c r="AM176" s="17" t="n">
        <f aca="false">IF('Row Index'!AM6="","✗",IF(INDEX('RAW DATA'!$Q:$Q,'Row Index'!AM6)="",IF(INDEX('RAW DATA'!$AD:$AD,'Row Index'!AM6)="",INDEX('RAW DATA'!$L:$L,'Row Index'!AM6),INDEX('RAW DATA'!$AD:$AD,'Row Index'!AM6)),INDEX('RAW DATA'!$Q:$Q,'Row Index'!AM6)))</f>
        <v>69.496727368478</v>
      </c>
      <c r="AN176" s="17" t="n">
        <f aca="false">IF('Row Index'!AN6="","✗",IF(INDEX('RAW DATA'!$Q:$Q,'Row Index'!AN6)="",IF(INDEX('RAW DATA'!$AD:$AD,'Row Index'!AN6)="",INDEX('RAW DATA'!$L:$L,'Row Index'!AN6),INDEX('RAW DATA'!$AD:$AD,'Row Index'!AN6)),INDEX('RAW DATA'!$Q:$Q,'Row Index'!AN6)))</f>
        <v>70.2561304923816</v>
      </c>
      <c r="AO176" s="36" t="str">
        <f aca="false">IF('Row Index'!AO6="","✗",IF(INDEX('RAW DATA'!$Q:$Q,'Row Index'!AO6)="",IF(INDEX('RAW DATA'!$AD:$AD,'Row Index'!AO6)="",INDEX('RAW DATA'!$L:$L,'Row Index'!AO6),INDEX('RAW DATA'!$AD:$AD,'Row Index'!AO6)),INDEX('RAW DATA'!$Q:$Q,'Row Index'!AO6)))</f>
        <v>◐⌧</v>
      </c>
      <c r="AP176" s="17" t="n">
        <f aca="false">IF('Row Index'!AP6="","✗",IF(INDEX('RAW DATA'!$Q:$Q,'Row Index'!AP6)="",IF(INDEX('RAW DATA'!$AD:$AD,'Row Index'!AP6)="",INDEX('RAW DATA'!$L:$L,'Row Index'!AP6),INDEX('RAW DATA'!$AD:$AD,'Row Index'!AP6)),INDEX('RAW DATA'!$Q:$Q,'Row Index'!AP6)))</f>
        <v>72.5808141136822</v>
      </c>
      <c r="AQ176" s="29" t="n">
        <f aca="false">IF('Row Index'!AQ6="","✗",IF(INDEX('RAW DATA'!$Q:$Q,'Row Index'!AQ6)="",IF(INDEX('RAW DATA'!$AD:$AD,'Row Index'!AQ6)="",INDEX('RAW DATA'!$L:$L,'Row Index'!AQ6),INDEX('RAW DATA'!$AD:$AD,'Row Index'!AQ6)),INDEX('RAW DATA'!$Q:$Q,'Row Index'!AQ6)))</f>
        <v>73.6371315288108</v>
      </c>
    </row>
    <row r="177" customFormat="false" ht="15" hidden="false" customHeight="false" outlineLevel="0" collapsed="false">
      <c r="A177" s="15" t="s">
        <v>166</v>
      </c>
      <c r="B177" s="16" t="s">
        <v>153</v>
      </c>
      <c r="C177" s="17" t="n">
        <f aca="false">IF('Row Index'!C7="","✗",IF(INDEX('RAW DATA'!$Q:$Q,'Row Index'!C7)="",IF(INDEX('RAW DATA'!$AD:$AD,'Row Index'!C7)="",INDEX('RAW DATA'!$L:$L,'Row Index'!C7),INDEX('RAW DATA'!$AD:$AD,'Row Index'!C7)),INDEX('RAW DATA'!$Q:$Q,'Row Index'!C7)))</f>
        <v>48.4696331312305</v>
      </c>
      <c r="D177" s="17" t="n">
        <f aca="false">IF('Row Index'!D7="","✗",IF(INDEX('RAW DATA'!$Q:$Q,'Row Index'!D7)="",IF(INDEX('RAW DATA'!$AD:$AD,'Row Index'!D7)="",INDEX('RAW DATA'!$L:$L,'Row Index'!D7),INDEX('RAW DATA'!$AD:$AD,'Row Index'!D7)),INDEX('RAW DATA'!$Q:$Q,'Row Index'!D7)))</f>
        <v>46.1030807982817</v>
      </c>
      <c r="E177" s="17" t="n">
        <f aca="false">IF('Row Index'!E7="","✗",IF(INDEX('RAW DATA'!$Q:$Q,'Row Index'!E7)="",IF(INDEX('RAW DATA'!$AD:$AD,'Row Index'!E7)="",INDEX('RAW DATA'!$L:$L,'Row Index'!E7),INDEX('RAW DATA'!$AD:$AD,'Row Index'!E7)),INDEX('RAW DATA'!$Q:$Q,'Row Index'!E7)))</f>
        <v>50.8899333381759</v>
      </c>
      <c r="F177" s="17" t="n">
        <f aca="false">IF('Row Index'!F7="","✗",IF(INDEX('RAW DATA'!$Q:$Q,'Row Index'!F7)="",IF(INDEX('RAW DATA'!$AD:$AD,'Row Index'!F7)="",INDEX('RAW DATA'!$L:$L,'Row Index'!F7),INDEX('RAW DATA'!$AD:$AD,'Row Index'!F7)),INDEX('RAW DATA'!$Q:$Q,'Row Index'!F7)))</f>
        <v>42.1543625122828</v>
      </c>
      <c r="G177" s="17" t="n">
        <f aca="false">IF('Row Index'!G7="","✗",IF(INDEX('RAW DATA'!$Q:$Q,'Row Index'!G7)="",IF(INDEX('RAW DATA'!$AD:$AD,'Row Index'!G7)="",INDEX('RAW DATA'!$L:$L,'Row Index'!G7),INDEX('RAW DATA'!$AD:$AD,'Row Index'!G7)),INDEX('RAW DATA'!$Q:$Q,'Row Index'!G7)))</f>
        <v>51.9579279806715</v>
      </c>
      <c r="H177" s="17" t="n">
        <f aca="false">IF('Row Index'!H7="","✗",IF(INDEX('RAW DATA'!$Q:$Q,'Row Index'!H7)="",IF(INDEX('RAW DATA'!$AD:$AD,'Row Index'!H7)="",INDEX('RAW DATA'!$L:$L,'Row Index'!H7),INDEX('RAW DATA'!$AD:$AD,'Row Index'!H7)),INDEX('RAW DATA'!$Q:$Q,'Row Index'!H7)))</f>
        <v>40.1580443384826</v>
      </c>
      <c r="I177" s="17" t="n">
        <f aca="false">IF('Row Index'!I7="","✗",IF(INDEX('RAW DATA'!$Q:$Q,'Row Index'!I7)="",IF(INDEX('RAW DATA'!$AD:$AD,'Row Index'!I7)="",INDEX('RAW DATA'!$L:$L,'Row Index'!I7),INDEX('RAW DATA'!$AD:$AD,'Row Index'!I7)),INDEX('RAW DATA'!$Q:$Q,'Row Index'!I7)))</f>
        <v>50.657564441893</v>
      </c>
      <c r="J177" s="29" t="n">
        <f aca="false">IF('Row Index'!J7="","✗",IF(INDEX('RAW DATA'!$Q:$Q,'Row Index'!J7)="",IF(INDEX('RAW DATA'!$AD:$AD,'Row Index'!J7)="",INDEX('RAW DATA'!$L:$L,'Row Index'!J7),INDEX('RAW DATA'!$AD:$AD,'Row Index'!J7)),INDEX('RAW DATA'!$Q:$Q,'Row Index'!J7)))</f>
        <v>42.2883646919482</v>
      </c>
      <c r="K177" s="29" t="n">
        <f aca="false">IF('Row Index'!K7="","✗",IF(INDEX('RAW DATA'!$Q:$Q,'Row Index'!K7)="",IF(INDEX('RAW DATA'!$AD:$AD,'Row Index'!K7)="",INDEX('RAW DATA'!$L:$L,'Row Index'!K7),INDEX('RAW DATA'!$AD:$AD,'Row Index'!K7)),INDEX('RAW DATA'!$Q:$Q,'Row Index'!K7)))</f>
        <v>52.7500991807372</v>
      </c>
      <c r="L177" s="17" t="n">
        <f aca="false">IF('Row Index'!L7="","✗",IF(INDEX('RAW DATA'!$Q:$Q,'Row Index'!L7)="",IF(INDEX('RAW DATA'!$AD:$AD,'Row Index'!L7)="",INDEX('RAW DATA'!$L:$L,'Row Index'!L7),INDEX('RAW DATA'!$AD:$AD,'Row Index'!L7)),INDEX('RAW DATA'!$Q:$Q,'Row Index'!L7)))</f>
        <v>43.5656327747163</v>
      </c>
      <c r="M177" s="17" t="n">
        <f aca="false">IF('Row Index'!M7="","✗",IF(INDEX('RAW DATA'!$Q:$Q,'Row Index'!M7)="",IF(INDEX('RAW DATA'!$AD:$AD,'Row Index'!M7)="",INDEX('RAW DATA'!$L:$L,'Row Index'!M7),INDEX('RAW DATA'!$AD:$AD,'Row Index'!M7)),INDEX('RAW DATA'!$Q:$Q,'Row Index'!M7)))</f>
        <v>48.9385156987077</v>
      </c>
      <c r="N177" s="17" t="n">
        <f aca="false">IF('Row Index'!N7="","✗",IF(INDEX('RAW DATA'!$Q:$Q,'Row Index'!N7)="",IF(INDEX('RAW DATA'!$AD:$AD,'Row Index'!N7)="",INDEX('RAW DATA'!$L:$L,'Row Index'!N7),INDEX('RAW DATA'!$AD:$AD,'Row Index'!N7)),INDEX('RAW DATA'!$Q:$Q,'Row Index'!N7)))</f>
        <v>48.7407604565507</v>
      </c>
      <c r="O177" s="17" t="n">
        <f aca="false">IF('Row Index'!O7="","✗",IF(INDEX('RAW DATA'!$Q:$Q,'Row Index'!O7)="",IF(INDEX('RAW DATA'!$AD:$AD,'Row Index'!O7)="",INDEX('RAW DATA'!$L:$L,'Row Index'!O7),INDEX('RAW DATA'!$AD:$AD,'Row Index'!O7)),INDEX('RAW DATA'!$Q:$Q,'Row Index'!O7)))</f>
        <v>51.2338620522607</v>
      </c>
      <c r="P177" s="17" t="n">
        <f aca="false">IF('Row Index'!P7="","✗",IF(INDEX('RAW DATA'!$Q:$Q,'Row Index'!P7)="",IF(INDEX('RAW DATA'!$AD:$AD,'Row Index'!P7)="",INDEX('RAW DATA'!$L:$L,'Row Index'!P7),INDEX('RAW DATA'!$AD:$AD,'Row Index'!P7)),INDEX('RAW DATA'!$Q:$Q,'Row Index'!P7)))</f>
        <v>49.6918857833775</v>
      </c>
      <c r="Q177" s="17" t="n">
        <f aca="false">IF('Row Index'!Q7="","✗",IF(INDEX('RAW DATA'!$Q:$Q,'Row Index'!Q7)="",IF(INDEX('RAW DATA'!$AD:$AD,'Row Index'!Q7)="",INDEX('RAW DATA'!$L:$L,'Row Index'!Q7),INDEX('RAW DATA'!$AD:$AD,'Row Index'!Q7)),INDEX('RAW DATA'!$Q:$Q,'Row Index'!Q7)))</f>
        <v>51.9847083849785</v>
      </c>
      <c r="R177" s="17" t="n">
        <f aca="false">IF('Row Index'!R7="","✗",IF(INDEX('RAW DATA'!$Q:$Q,'Row Index'!R7)="",IF(INDEX('RAW DATA'!$AD:$AD,'Row Index'!R7)="",INDEX('RAW DATA'!$L:$L,'Row Index'!R7),INDEX('RAW DATA'!$AD:$AD,'Row Index'!R7)),INDEX('RAW DATA'!$Q:$Q,'Row Index'!R7)))</f>
        <v>47.6649129942711</v>
      </c>
      <c r="S177" s="17" t="n">
        <f aca="false">IF('Row Index'!S7="","✗",IF(INDEX('RAW DATA'!$Q:$Q,'Row Index'!S7)="",IF(INDEX('RAW DATA'!$AD:$AD,'Row Index'!S7)="",INDEX('RAW DATA'!$L:$L,'Row Index'!S7),INDEX('RAW DATA'!$AD:$AD,'Row Index'!S7)),INDEX('RAW DATA'!$Q:$Q,'Row Index'!S7)))</f>
        <v>50.7350725875068</v>
      </c>
      <c r="T177" s="17" t="n">
        <f aca="false">IF('Row Index'!T7="","✗",IF(INDEX('RAW DATA'!$Q:$Q,'Row Index'!T7)="",IF(INDEX('RAW DATA'!$AD:$AD,'Row Index'!T7)="",INDEX('RAW DATA'!$L:$L,'Row Index'!T7),INDEX('RAW DATA'!$AD:$AD,'Row Index'!T7)),INDEX('RAW DATA'!$Q:$Q,'Row Index'!T7)))</f>
        <v>46.0048298809357</v>
      </c>
      <c r="U177" s="17" t="n">
        <f aca="false">IF('Row Index'!U7="","✗",IF(INDEX('RAW DATA'!$Q:$Q,'Row Index'!U7)="",IF(INDEX('RAW DATA'!$AD:$AD,'Row Index'!U7)="",INDEX('RAW DATA'!$L:$L,'Row Index'!U7),INDEX('RAW DATA'!$AD:$AD,'Row Index'!U7)),INDEX('RAW DATA'!$Q:$Q,'Row Index'!U7)))</f>
        <v>53.2893202566428</v>
      </c>
      <c r="V177" s="29" t="n">
        <f aca="false">IF('Row Index'!V7="","✗",IF(INDEX('RAW DATA'!$Q:$Q,'Row Index'!V7)="",IF(INDEX('RAW DATA'!$AD:$AD,'Row Index'!V7)="",INDEX('RAW DATA'!$L:$L,'Row Index'!V7),INDEX('RAW DATA'!$AD:$AD,'Row Index'!V7)),INDEX('RAW DATA'!$Q:$Q,'Row Index'!V7)))</f>
        <v>54.4149931898814</v>
      </c>
      <c r="W177" s="29" t="n">
        <f aca="false">IF('Row Index'!W7="","✗",IF(INDEX('RAW DATA'!$Q:$Q,'Row Index'!W7)="",IF(INDEX('RAW DATA'!$AD:$AD,'Row Index'!W7)="",INDEX('RAW DATA'!$L:$L,'Row Index'!W7),INDEX('RAW DATA'!$AD:$AD,'Row Index'!W7)),INDEX('RAW DATA'!$Q:$Q,'Row Index'!W7)))</f>
        <v>50.0037432409174</v>
      </c>
      <c r="X177" s="17" t="n">
        <f aca="false">IF('Row Index'!X7="","✗",IF(INDEX('RAW DATA'!$Q:$Q,'Row Index'!X7)="",IF(INDEX('RAW DATA'!$AD:$AD,'Row Index'!X7)="",INDEX('RAW DATA'!$L:$L,'Row Index'!X7),INDEX('RAW DATA'!$AD:$AD,'Row Index'!X7)),INDEX('RAW DATA'!$Q:$Q,'Row Index'!X7)))</f>
        <v>57.1888731501047</v>
      </c>
      <c r="Y177" s="17" t="n">
        <f aca="false">IF('Row Index'!Y7="","✗",IF(INDEX('RAW DATA'!$Q:$Q,'Row Index'!Y7)="",IF(INDEX('RAW DATA'!$AD:$AD,'Row Index'!Y7)="",INDEX('RAW DATA'!$L:$L,'Row Index'!Y7),INDEX('RAW DATA'!$AD:$AD,'Row Index'!Y7)),INDEX('RAW DATA'!$Q:$Q,'Row Index'!Y7)))</f>
        <v>54.3599568386865</v>
      </c>
      <c r="Z177" s="18" t="n">
        <f aca="false">IF('Row Index'!Z7="","✗",IF(INDEX('RAW DATA'!$Q:$Q,'Row Index'!Z7)="",IF(INDEX('RAW DATA'!$AD:$AD,'Row Index'!Z7)="",INDEX('RAW DATA'!$L:$L,'Row Index'!Z7),INDEX('RAW DATA'!$AD:$AD,'Row Index'!Z7)),INDEX('RAW DATA'!$Q:$Q,'Row Index'!Z7)))</f>
        <v>57.0197387207826</v>
      </c>
      <c r="AA177" s="19" t="str">
        <f aca="false">IF('Row Index'!AA7="","⏳",IF(INDEX('RAW DATA'!$Q:$Q,'Row Index'!AA7)="",IF(INDEX('RAW DATA'!$AD:$AD,'Row Index'!AA7)="",INDEX('RAW DATA'!$L:$L,'Row Index'!AA7),INDEX('RAW DATA'!$AD:$AD,'Row Index'!AA7)),INDEX('RAW DATA'!$Q:$Q,'Row Index'!AA7)))</f>
        <v>⏳</v>
      </c>
      <c r="AB177" s="17" t="n">
        <f aca="false">IF('Row Index'!AB7="","✗",IF(INDEX('RAW DATA'!$Q:$Q,'Row Index'!AB7)="",IF(INDEX('RAW DATA'!$AD:$AD,'Row Index'!AB7)="",INDEX('RAW DATA'!$L:$L,'Row Index'!AB7),INDEX('RAW DATA'!$AD:$AD,'Row Index'!AB7)),INDEX('RAW DATA'!$Q:$Q,'Row Index'!AB7)))</f>
        <v>56.0960205166724</v>
      </c>
      <c r="AC177" s="17" t="n">
        <f aca="false">IF('Row Index'!AC7="","✗",IF(INDEX('RAW DATA'!$Q:$Q,'Row Index'!AC7)="",IF(INDEX('RAW DATA'!$AD:$AD,'Row Index'!AC7)="",INDEX('RAW DATA'!$L:$L,'Row Index'!AC7),INDEX('RAW DATA'!$AD:$AD,'Row Index'!AC7)),INDEX('RAW DATA'!$Q:$Q,'Row Index'!AC7)))</f>
        <v>54.9588106219471</v>
      </c>
      <c r="AD177" s="17" t="n">
        <f aca="false">IF('Row Index'!AD7="","✗",IF(INDEX('RAW DATA'!$Q:$Q,'Row Index'!AD7)="",IF(INDEX('RAW DATA'!$AD:$AD,'Row Index'!AD7)="",INDEX('RAW DATA'!$L:$L,'Row Index'!AD7),INDEX('RAW DATA'!$AD:$AD,'Row Index'!AD7)),INDEX('RAW DATA'!$Q:$Q,'Row Index'!AD7)))</f>
        <v>58.7376421299428</v>
      </c>
      <c r="AE177" s="29" t="n">
        <f aca="false">IF('Row Index'!AE7="","✗",IF(INDEX('RAW DATA'!$Q:$Q,'Row Index'!AE7)="",IF(INDEX('RAW DATA'!$AD:$AD,'Row Index'!AE7)="",INDEX('RAW DATA'!$L:$L,'Row Index'!AE7),INDEX('RAW DATA'!$AD:$AD,'Row Index'!AE7)),INDEX('RAW DATA'!$Q:$Q,'Row Index'!AE7)))</f>
        <v>62.7264968465302</v>
      </c>
      <c r="AF177" s="17" t="n">
        <f aca="false">IF('Row Index'!AF7="","✗",IF(INDEX('RAW DATA'!$Q:$Q,'Row Index'!AF7)="",IF(INDEX('RAW DATA'!$AD:$AD,'Row Index'!AF7)="",INDEX('RAW DATA'!$L:$L,'Row Index'!AF7),INDEX('RAW DATA'!$AD:$AD,'Row Index'!AF7)),INDEX('RAW DATA'!$Q:$Q,'Row Index'!AF7)))</f>
        <v>64.7951594203151</v>
      </c>
      <c r="AG177" s="17" t="n">
        <f aca="false">IF('Row Index'!AG7="","✗",IF(INDEX('RAW DATA'!$Q:$Q,'Row Index'!AG7)="",IF(INDEX('RAW DATA'!$AD:$AD,'Row Index'!AG7)="",INDEX('RAW DATA'!$L:$L,'Row Index'!AG7),INDEX('RAW DATA'!$AD:$AD,'Row Index'!AG7)),INDEX('RAW DATA'!$Q:$Q,'Row Index'!AG7)))</f>
        <v>59.2996011424709</v>
      </c>
      <c r="AH177" s="17" t="n">
        <f aca="false">IF('Row Index'!AH7="","✗",IF(INDEX('RAW DATA'!$Q:$Q,'Row Index'!AH7)="",IF(INDEX('RAW DATA'!$AD:$AD,'Row Index'!AH7)="",INDEX('RAW DATA'!$L:$L,'Row Index'!AH7),INDEX('RAW DATA'!$AD:$AD,'Row Index'!AH7)),INDEX('RAW DATA'!$Q:$Q,'Row Index'!AH7)))</f>
        <v>64.7412680111468</v>
      </c>
      <c r="AI177" s="17" t="n">
        <f aca="false">IF('Row Index'!AI7="","✗",IF(INDEX('RAW DATA'!$Q:$Q,'Row Index'!AI7)="",IF(INDEX('RAW DATA'!$AD:$AD,'Row Index'!AI7)="",INDEX('RAW DATA'!$L:$L,'Row Index'!AI7),INDEX('RAW DATA'!$AD:$AD,'Row Index'!AI7)),INDEX('RAW DATA'!$Q:$Q,'Row Index'!AI7)))</f>
        <v>67.7198639720637</v>
      </c>
      <c r="AJ177" s="17" t="n">
        <f aca="false">IF('Row Index'!AJ7="","✗",IF(INDEX('RAW DATA'!$Q:$Q,'Row Index'!AJ7)="",IF(INDEX('RAW DATA'!$AD:$AD,'Row Index'!AJ7)="",INDEX('RAW DATA'!$L:$L,'Row Index'!AJ7),INDEX('RAW DATA'!$AD:$AD,'Row Index'!AJ7)),INDEX('RAW DATA'!$Q:$Q,'Row Index'!AJ7)))</f>
        <v>65.9730662528369</v>
      </c>
      <c r="AK177" s="29" t="n">
        <f aca="false">IF('Row Index'!AK7="","✗",IF(INDEX('RAW DATA'!$Q:$Q,'Row Index'!AK7)="",IF(INDEX('RAW DATA'!$AD:$AD,'Row Index'!AK7)="",INDEX('RAW DATA'!$L:$L,'Row Index'!AK7),INDEX('RAW DATA'!$AD:$AD,'Row Index'!AK7)),INDEX('RAW DATA'!$Q:$Q,'Row Index'!AK7)))</f>
        <v>71.2416643285365</v>
      </c>
      <c r="AL177" s="17" t="n">
        <f aca="false">IF('Row Index'!AL7="","✗",IF(INDEX('RAW DATA'!$Q:$Q,'Row Index'!AL7)="",IF(INDEX('RAW DATA'!$AD:$AD,'Row Index'!AL7)="",INDEX('RAW DATA'!$L:$L,'Row Index'!AL7),INDEX('RAW DATA'!$AD:$AD,'Row Index'!AL7)),INDEX('RAW DATA'!$Q:$Q,'Row Index'!AL7)))</f>
        <v>68.3426865696547</v>
      </c>
      <c r="AM177" s="17" t="n">
        <f aca="false">IF('Row Index'!AM7="","✗",IF(INDEX('RAW DATA'!$Q:$Q,'Row Index'!AM7)="",IF(INDEX('RAW DATA'!$AD:$AD,'Row Index'!AM7)="",INDEX('RAW DATA'!$L:$L,'Row Index'!AM7),INDEX('RAW DATA'!$AD:$AD,'Row Index'!AM7)),INDEX('RAW DATA'!$Q:$Q,'Row Index'!AM7)))</f>
        <v>70.8163592657045</v>
      </c>
      <c r="AN177" s="17" t="n">
        <f aca="false">IF('Row Index'!AN7="","✗",IF(INDEX('RAW DATA'!$Q:$Q,'Row Index'!AN7)="",IF(INDEX('RAW DATA'!$AD:$AD,'Row Index'!AN7)="",INDEX('RAW DATA'!$L:$L,'Row Index'!AN7),INDEX('RAW DATA'!$AD:$AD,'Row Index'!AN7)),INDEX('RAW DATA'!$Q:$Q,'Row Index'!AN7)))</f>
        <v>71.5237006295491</v>
      </c>
      <c r="AO177" s="29" t="n">
        <f aca="false">IF('Row Index'!AO7="","✗",IF(INDEX('RAW DATA'!$Q:$Q,'Row Index'!AO7)="",IF(INDEX('RAW DATA'!$AD:$AD,'Row Index'!AO7)="",INDEX('RAW DATA'!$L:$L,'Row Index'!AO7),INDEX('RAW DATA'!$AD:$AD,'Row Index'!AO7)),INDEX('RAW DATA'!$Q:$Q,'Row Index'!AO7)))</f>
        <v>70.4853429788392</v>
      </c>
      <c r="AP177" s="29" t="n">
        <f aca="false">IF('Row Index'!AP7="","✗",IF(INDEX('RAW DATA'!$Q:$Q,'Row Index'!AP7)="",IF(INDEX('RAW DATA'!$AD:$AD,'Row Index'!AP7)="",INDEX('RAW DATA'!$L:$L,'Row Index'!AP7),INDEX('RAW DATA'!$AD:$AD,'Row Index'!AP7)),INDEX('RAW DATA'!$Q:$Q,'Row Index'!AP7)))</f>
        <v>72.3607612049794</v>
      </c>
      <c r="AQ177" s="36" t="str">
        <f aca="false">IF('Row Index'!AQ7="","✗",IF(INDEX('RAW DATA'!$Q:$Q,'Row Index'!AQ7)="",IF(INDEX('RAW DATA'!$AD:$AD,'Row Index'!AQ7)="",INDEX('RAW DATA'!$L:$L,'Row Index'!AQ7),INDEX('RAW DATA'!$AD:$AD,'Row Index'!AQ7)),INDEX('RAW DATA'!$Q:$Q,'Row Index'!AQ7)))</f>
        <v>◐⌧</v>
      </c>
    </row>
    <row r="178" customFormat="false" ht="15" hidden="false" customHeight="false" outlineLevel="0" collapsed="false">
      <c r="A178" s="15" t="s">
        <v>169</v>
      </c>
      <c r="B178" s="16" t="s">
        <v>153</v>
      </c>
      <c r="C178" s="17" t="n">
        <f aca="false">IF('Row Index'!C8="","✗",IF(INDEX('RAW DATA'!$Q:$Q,'Row Index'!C8)="",IF(INDEX('RAW DATA'!$AD:$AD,'Row Index'!C8)="",INDEX('RAW DATA'!$L:$L,'Row Index'!C8),INDEX('RAW DATA'!$AD:$AD,'Row Index'!C8)),INDEX('RAW DATA'!$Q:$Q,'Row Index'!C8)))</f>
        <v>39.7663238910588</v>
      </c>
      <c r="D178" s="17" t="n">
        <f aca="false">IF('Row Index'!D8="","✗",IF(INDEX('RAW DATA'!$Q:$Q,'Row Index'!D8)="",IF(INDEX('RAW DATA'!$AD:$AD,'Row Index'!D8)="",INDEX('RAW DATA'!$L:$L,'Row Index'!D8),INDEX('RAW DATA'!$AD:$AD,'Row Index'!D8)),INDEX('RAW DATA'!$Q:$Q,'Row Index'!D8)))</f>
        <v>38.4838320017433</v>
      </c>
      <c r="E178" s="17" t="n">
        <f aca="false">IF('Row Index'!E8="","✗",IF(INDEX('RAW DATA'!$Q:$Q,'Row Index'!E8)="",IF(INDEX('RAW DATA'!$AD:$AD,'Row Index'!E8)="",INDEX('RAW DATA'!$L:$L,'Row Index'!E8),INDEX('RAW DATA'!$AD:$AD,'Row Index'!E8)),INDEX('RAW DATA'!$Q:$Q,'Row Index'!E8)))</f>
        <v>43.0093986798655</v>
      </c>
      <c r="F178" s="29" t="n">
        <f aca="false">IF('Row Index'!F8="","✗",IF(INDEX('RAW DATA'!$Q:$Q,'Row Index'!F8)="",IF(INDEX('RAW DATA'!$AD:$AD,'Row Index'!F8)="",INDEX('RAW DATA'!$L:$L,'Row Index'!F8),INDEX('RAW DATA'!$AD:$AD,'Row Index'!F8)),INDEX('RAW DATA'!$Q:$Q,'Row Index'!F8)))</f>
        <v>36.8393596665437</v>
      </c>
      <c r="G178" s="17" t="n">
        <f aca="false">IF('Row Index'!G8="","✗",IF(INDEX('RAW DATA'!$Q:$Q,'Row Index'!G8)="",IF(INDEX('RAW DATA'!$AD:$AD,'Row Index'!G8)="",INDEX('RAW DATA'!$L:$L,'Row Index'!G8),INDEX('RAW DATA'!$AD:$AD,'Row Index'!G8)),INDEX('RAW DATA'!$Q:$Q,'Row Index'!G8)))</f>
        <v>41.5002214647567</v>
      </c>
      <c r="H178" s="17" t="n">
        <f aca="false">IF('Row Index'!H8="","✗",IF(INDEX('RAW DATA'!$Q:$Q,'Row Index'!H8)="",IF(INDEX('RAW DATA'!$AD:$AD,'Row Index'!H8)="",INDEX('RAW DATA'!$L:$L,'Row Index'!H8),INDEX('RAW DATA'!$AD:$AD,'Row Index'!H8)),INDEX('RAW DATA'!$Q:$Q,'Row Index'!H8)))</f>
        <v>37.0991717623711</v>
      </c>
      <c r="I178" s="36" t="str">
        <f aca="false">IF('Row Index'!I8="","✗",IF(INDEX('RAW DATA'!$Q:$Q,'Row Index'!I8)="",IF(INDEX('RAW DATA'!$AD:$AD,'Row Index'!I8)="",INDEX('RAW DATA'!$L:$L,'Row Index'!I8),INDEX('RAW DATA'!$AD:$AD,'Row Index'!I8)),INDEX('RAW DATA'!$Q:$Q,'Row Index'!I8)))</f>
        <v>◐⇲</v>
      </c>
      <c r="J178" s="29" t="n">
        <f aca="false">IF('Row Index'!J8="","✗",IF(INDEX('RAW DATA'!$Q:$Q,'Row Index'!J8)="",IF(INDEX('RAW DATA'!$AD:$AD,'Row Index'!J8)="",INDEX('RAW DATA'!$L:$L,'Row Index'!J8),INDEX('RAW DATA'!$AD:$AD,'Row Index'!J8)),INDEX('RAW DATA'!$Q:$Q,'Row Index'!J8)))</f>
        <v>39.9776084163507</v>
      </c>
      <c r="K178" s="17" t="n">
        <f aca="false">IF('Row Index'!K8="","✗",IF(INDEX('RAW DATA'!$Q:$Q,'Row Index'!K8)="",IF(INDEX('RAW DATA'!$AD:$AD,'Row Index'!K8)="",INDEX('RAW DATA'!$L:$L,'Row Index'!K8),INDEX('RAW DATA'!$AD:$AD,'Row Index'!K8)),INDEX('RAW DATA'!$Q:$Q,'Row Index'!K8)))</f>
        <v>49.046031019881</v>
      </c>
      <c r="L178" s="17" t="n">
        <f aca="false">IF('Row Index'!L8="","✗",IF(INDEX('RAW DATA'!$Q:$Q,'Row Index'!L8)="",IF(INDEX('RAW DATA'!$AD:$AD,'Row Index'!L8)="",INDEX('RAW DATA'!$L:$L,'Row Index'!L8),INDEX('RAW DATA'!$AD:$AD,'Row Index'!L8)),INDEX('RAW DATA'!$Q:$Q,'Row Index'!L8)))</f>
        <v>39.9884586697918</v>
      </c>
      <c r="M178" s="17" t="n">
        <f aca="false">IF('Row Index'!M8="","✗",IF(INDEX('RAW DATA'!$Q:$Q,'Row Index'!M8)="",IF(INDEX('RAW DATA'!$AD:$AD,'Row Index'!M8)="",INDEX('RAW DATA'!$L:$L,'Row Index'!M8),INDEX('RAW DATA'!$AD:$AD,'Row Index'!M8)),INDEX('RAW DATA'!$Q:$Q,'Row Index'!M8)))</f>
        <v>45.1209465498289</v>
      </c>
      <c r="N178" s="17" t="n">
        <f aca="false">IF('Row Index'!N8="","✗",IF(INDEX('RAW DATA'!$Q:$Q,'Row Index'!N8)="",IF(INDEX('RAW DATA'!$AD:$AD,'Row Index'!N8)="",INDEX('RAW DATA'!$L:$L,'Row Index'!N8),INDEX('RAW DATA'!$AD:$AD,'Row Index'!N8)),INDEX('RAW DATA'!$Q:$Q,'Row Index'!N8)))</f>
        <v>45.5818628409404</v>
      </c>
      <c r="O178" s="17" t="n">
        <f aca="false">IF('Row Index'!O8="","✗",IF(INDEX('RAW DATA'!$Q:$Q,'Row Index'!O8)="",IF(INDEX('RAW DATA'!$AD:$AD,'Row Index'!O8)="",INDEX('RAW DATA'!$L:$L,'Row Index'!O8),INDEX('RAW DATA'!$AD:$AD,'Row Index'!O8)),INDEX('RAW DATA'!$Q:$Q,'Row Index'!O8)))</f>
        <v>48.5496175581473</v>
      </c>
      <c r="P178" s="17" t="n">
        <f aca="false">IF('Row Index'!P8="","✗",IF(INDEX('RAW DATA'!$Q:$Q,'Row Index'!P8)="",IF(INDEX('RAW DATA'!$AD:$AD,'Row Index'!P8)="",INDEX('RAW DATA'!$L:$L,'Row Index'!P8),INDEX('RAW DATA'!$AD:$AD,'Row Index'!P8)),INDEX('RAW DATA'!$Q:$Q,'Row Index'!P8)))</f>
        <v>44.6838218162683</v>
      </c>
      <c r="Q178" s="17" t="n">
        <f aca="false">IF('Row Index'!Q8="","✗",IF(INDEX('RAW DATA'!$Q:$Q,'Row Index'!Q8)="",IF(INDEX('RAW DATA'!$AD:$AD,'Row Index'!Q8)="",INDEX('RAW DATA'!$L:$L,'Row Index'!Q8),INDEX('RAW DATA'!$AD:$AD,'Row Index'!Q8)),INDEX('RAW DATA'!$Q:$Q,'Row Index'!Q8)))</f>
        <v>50.149403347742</v>
      </c>
      <c r="R178" s="17" t="n">
        <f aca="false">IF('Row Index'!R8="","✗",IF(INDEX('RAW DATA'!$Q:$Q,'Row Index'!R8)="",IF(INDEX('RAW DATA'!$AD:$AD,'Row Index'!R8)="",INDEX('RAW DATA'!$L:$L,'Row Index'!R8),INDEX('RAW DATA'!$AD:$AD,'Row Index'!R8)),INDEX('RAW DATA'!$Q:$Q,'Row Index'!R8)))</f>
        <v>46.3581076810856</v>
      </c>
      <c r="S178" s="17" t="n">
        <f aca="false">IF('Row Index'!S8="","✗",IF(INDEX('RAW DATA'!$Q:$Q,'Row Index'!S8)="",IF(INDEX('RAW DATA'!$AD:$AD,'Row Index'!S8)="",INDEX('RAW DATA'!$L:$L,'Row Index'!S8),INDEX('RAW DATA'!$AD:$AD,'Row Index'!S8)),INDEX('RAW DATA'!$Q:$Q,'Row Index'!S8)))</f>
        <v>47.6323953196893</v>
      </c>
      <c r="T178" s="17" t="n">
        <f aca="false">IF('Row Index'!T8="","✗",IF(INDEX('RAW DATA'!$Q:$Q,'Row Index'!T8)="",IF(INDEX('RAW DATA'!$AD:$AD,'Row Index'!T8)="",INDEX('RAW DATA'!$L:$L,'Row Index'!T8),INDEX('RAW DATA'!$AD:$AD,'Row Index'!T8)),INDEX('RAW DATA'!$Q:$Q,'Row Index'!T8)))</f>
        <v>46.145474863179</v>
      </c>
      <c r="U178" s="17" t="n">
        <f aca="false">IF('Row Index'!U8="","✗",IF(INDEX('RAW DATA'!$Q:$Q,'Row Index'!U8)="",IF(INDEX('RAW DATA'!$AD:$AD,'Row Index'!U8)="",INDEX('RAW DATA'!$L:$L,'Row Index'!U8),INDEX('RAW DATA'!$AD:$AD,'Row Index'!U8)),INDEX('RAW DATA'!$Q:$Q,'Row Index'!U8)))</f>
        <v>50.4537024785157</v>
      </c>
      <c r="V178" s="17" t="n">
        <f aca="false">IF('Row Index'!V8="","✗",IF(INDEX('RAW DATA'!$Q:$Q,'Row Index'!V8)="",IF(INDEX('RAW DATA'!$AD:$AD,'Row Index'!V8)="",INDEX('RAW DATA'!$L:$L,'Row Index'!V8),INDEX('RAW DATA'!$AD:$AD,'Row Index'!V8)),INDEX('RAW DATA'!$Q:$Q,'Row Index'!V8)))</f>
        <v>50.2716949296673</v>
      </c>
      <c r="W178" s="29" t="n">
        <f aca="false">IF('Row Index'!W8="","✗",IF(INDEX('RAW DATA'!$Q:$Q,'Row Index'!W8)="",IF(INDEX('RAW DATA'!$AD:$AD,'Row Index'!W8)="",INDEX('RAW DATA'!$L:$L,'Row Index'!W8),INDEX('RAW DATA'!$AD:$AD,'Row Index'!W8)),INDEX('RAW DATA'!$Q:$Q,'Row Index'!W8)))</f>
        <v>49.0940384934997</v>
      </c>
      <c r="X178" s="17" t="n">
        <f aca="false">IF('Row Index'!X8="","✗",IF(INDEX('RAW DATA'!$Q:$Q,'Row Index'!X8)="",IF(INDEX('RAW DATA'!$AD:$AD,'Row Index'!X8)="",INDEX('RAW DATA'!$L:$L,'Row Index'!X8),INDEX('RAW DATA'!$AD:$AD,'Row Index'!X8)),INDEX('RAW DATA'!$Q:$Q,'Row Index'!X8)))</f>
        <v>55.2521243204597</v>
      </c>
      <c r="Y178" s="17" t="n">
        <f aca="false">IF('Row Index'!Y8="","✗",IF(INDEX('RAW DATA'!$Q:$Q,'Row Index'!Y8)="",IF(INDEX('RAW DATA'!$AD:$AD,'Row Index'!Y8)="",INDEX('RAW DATA'!$L:$L,'Row Index'!Y8),INDEX('RAW DATA'!$AD:$AD,'Row Index'!Y8)),INDEX('RAW DATA'!$Q:$Q,'Row Index'!Y8)))</f>
        <v>52.1974564775522</v>
      </c>
      <c r="Z178" s="18" t="n">
        <f aca="false">IF('Row Index'!Z8="","✗",IF(INDEX('RAW DATA'!$Q:$Q,'Row Index'!Z8)="",IF(INDEX('RAW DATA'!$AD:$AD,'Row Index'!Z8)="",INDEX('RAW DATA'!$L:$L,'Row Index'!Z8),INDEX('RAW DATA'!$AD:$AD,'Row Index'!Z8)),INDEX('RAW DATA'!$Q:$Q,'Row Index'!Z8)))</f>
        <v>54.8514675961265</v>
      </c>
      <c r="AA178" s="19" t="str">
        <f aca="false">IF('Row Index'!AA8="","⏳",IF(INDEX('RAW DATA'!$Q:$Q,'Row Index'!AA8)="",IF(INDEX('RAW DATA'!$AD:$AD,'Row Index'!AA8)="",INDEX('RAW DATA'!$L:$L,'Row Index'!AA8),INDEX('RAW DATA'!$AD:$AD,'Row Index'!AA8)),INDEX('RAW DATA'!$Q:$Q,'Row Index'!AA8)))</f>
        <v>⏳</v>
      </c>
      <c r="AB178" s="17" t="n">
        <f aca="false">IF('Row Index'!AB8="","✗",IF(INDEX('RAW DATA'!$Q:$Q,'Row Index'!AB8)="",IF(INDEX('RAW DATA'!$AD:$AD,'Row Index'!AB8)="",INDEX('RAW DATA'!$L:$L,'Row Index'!AB8),INDEX('RAW DATA'!$AD:$AD,'Row Index'!AB8)),INDEX('RAW DATA'!$Q:$Q,'Row Index'!AB8)))</f>
        <v>54.8489908651392</v>
      </c>
      <c r="AC178" s="17" t="n">
        <f aca="false">IF('Row Index'!AC8="","✗",IF(INDEX('RAW DATA'!$Q:$Q,'Row Index'!AC8)="",IF(INDEX('RAW DATA'!$AD:$AD,'Row Index'!AC8)="",INDEX('RAW DATA'!$L:$L,'Row Index'!AC8),INDEX('RAW DATA'!$AD:$AD,'Row Index'!AC8)),INDEX('RAW DATA'!$Q:$Q,'Row Index'!AC8)))</f>
        <v>53.4697932676557</v>
      </c>
      <c r="AD178" s="17" t="n">
        <f aca="false">IF('Row Index'!AD8="","✗",IF(INDEX('RAW DATA'!$Q:$Q,'Row Index'!AD8)="",IF(INDEX('RAW DATA'!$AD:$AD,'Row Index'!AD8)="",INDEX('RAW DATA'!$L:$L,'Row Index'!AD8),INDEX('RAW DATA'!$AD:$AD,'Row Index'!AD8)),INDEX('RAW DATA'!$Q:$Q,'Row Index'!AD8)))</f>
        <v>58.9620733852467</v>
      </c>
      <c r="AE178" s="29" t="n">
        <f aca="false">IF('Row Index'!AE8="","✗",IF(INDEX('RAW DATA'!$Q:$Q,'Row Index'!AE8)="",IF(INDEX('RAW DATA'!$AD:$AD,'Row Index'!AE8)="",INDEX('RAW DATA'!$L:$L,'Row Index'!AE8),INDEX('RAW DATA'!$AD:$AD,'Row Index'!AE8)),INDEX('RAW DATA'!$Q:$Q,'Row Index'!AE8)))</f>
        <v>58.6140203143864</v>
      </c>
      <c r="AF178" s="17" t="n">
        <f aca="false">IF('Row Index'!AF8="","✗",IF(INDEX('RAW DATA'!$Q:$Q,'Row Index'!AF8)="",IF(INDEX('RAW DATA'!$AD:$AD,'Row Index'!AF8)="",INDEX('RAW DATA'!$L:$L,'Row Index'!AF8),INDEX('RAW DATA'!$AD:$AD,'Row Index'!AF8)),INDEX('RAW DATA'!$Q:$Q,'Row Index'!AF8)))</f>
        <v>62.8672300908426</v>
      </c>
      <c r="AG178" s="17" t="n">
        <f aca="false">IF('Row Index'!AG8="","✗",IF(INDEX('RAW DATA'!$Q:$Q,'Row Index'!AG8)="",IF(INDEX('RAW DATA'!$AD:$AD,'Row Index'!AG8)="",INDEX('RAW DATA'!$L:$L,'Row Index'!AG8),INDEX('RAW DATA'!$AD:$AD,'Row Index'!AG8)),INDEX('RAW DATA'!$Q:$Q,'Row Index'!AG8)))</f>
        <v>60.6149394338055</v>
      </c>
      <c r="AH178" s="17" t="n">
        <f aca="false">IF('Row Index'!AH8="","✗",IF(INDEX('RAW DATA'!$Q:$Q,'Row Index'!AH8)="",IF(INDEX('RAW DATA'!$AD:$AD,'Row Index'!AH8)="",INDEX('RAW DATA'!$L:$L,'Row Index'!AH8),INDEX('RAW DATA'!$AD:$AD,'Row Index'!AH8)),INDEX('RAW DATA'!$Q:$Q,'Row Index'!AH8)))</f>
        <v>65.0185027826814</v>
      </c>
      <c r="AI178" s="17" t="n">
        <f aca="false">IF('Row Index'!AI8="","✗",IF(INDEX('RAW DATA'!$Q:$Q,'Row Index'!AI8)="",IF(INDEX('RAW DATA'!$AD:$AD,'Row Index'!AI8)="",INDEX('RAW DATA'!$L:$L,'Row Index'!AI8),INDEX('RAW DATA'!$AD:$AD,'Row Index'!AI8)),INDEX('RAW DATA'!$Q:$Q,'Row Index'!AI8)))</f>
        <v>66.9741214323365</v>
      </c>
      <c r="AJ178" s="17" t="n">
        <f aca="false">IF('Row Index'!AJ8="","✗",IF(INDEX('RAW DATA'!$Q:$Q,'Row Index'!AJ8)="",IF(INDEX('RAW DATA'!$AD:$AD,'Row Index'!AJ8)="",INDEX('RAW DATA'!$L:$L,'Row Index'!AJ8),INDEX('RAW DATA'!$AD:$AD,'Row Index'!AJ8)),INDEX('RAW DATA'!$Q:$Q,'Row Index'!AJ8)))</f>
        <v>65.8990140225426</v>
      </c>
      <c r="AK178" s="17" t="n">
        <f aca="false">IF('Row Index'!AK8="","✗",IF(INDEX('RAW DATA'!$Q:$Q,'Row Index'!AK8)="",IF(INDEX('RAW DATA'!$AD:$AD,'Row Index'!AK8)="",INDEX('RAW DATA'!$L:$L,'Row Index'!AK8),INDEX('RAW DATA'!$AD:$AD,'Row Index'!AK8)),INDEX('RAW DATA'!$Q:$Q,'Row Index'!AK8)))</f>
        <v>66.666471774713</v>
      </c>
      <c r="AL178" s="29" t="n">
        <f aca="false">IF('Row Index'!AL8="","✗",IF(INDEX('RAW DATA'!$Q:$Q,'Row Index'!AL8)="",IF(INDEX('RAW DATA'!$AD:$AD,'Row Index'!AL8)="",INDEX('RAW DATA'!$L:$L,'Row Index'!AL8),INDEX('RAW DATA'!$AD:$AD,'Row Index'!AL8)),INDEX('RAW DATA'!$Q:$Q,'Row Index'!AL8)))</f>
        <v>67.9262518545657</v>
      </c>
      <c r="AM178" s="17" t="n">
        <f aca="false">IF('Row Index'!AM8="","✗",IF(INDEX('RAW DATA'!$Q:$Q,'Row Index'!AM8)="",IF(INDEX('RAW DATA'!$AD:$AD,'Row Index'!AM8)="",INDEX('RAW DATA'!$L:$L,'Row Index'!AM8),INDEX('RAW DATA'!$AD:$AD,'Row Index'!AM8)),INDEX('RAW DATA'!$Q:$Q,'Row Index'!AM8)))</f>
        <v>70.346225542169</v>
      </c>
      <c r="AN178" s="17" t="n">
        <f aca="false">IF('Row Index'!AN8="","✗",IF(INDEX('RAW DATA'!$Q:$Q,'Row Index'!AN8)="",IF(INDEX('RAW DATA'!$AD:$AD,'Row Index'!AN8)="",INDEX('RAW DATA'!$L:$L,'Row Index'!AN8),INDEX('RAW DATA'!$AD:$AD,'Row Index'!AN8)),INDEX('RAW DATA'!$Q:$Q,'Row Index'!AN8)))</f>
        <v>71.5679509671097</v>
      </c>
      <c r="AO178" s="36" t="str">
        <f aca="false">IF('Row Index'!AO8="","✗",IF(INDEX('RAW DATA'!$Q:$Q,'Row Index'!AO8)="",IF(INDEX('RAW DATA'!$AD:$AD,'Row Index'!AO8)="",INDEX('RAW DATA'!$L:$L,'Row Index'!AO8),INDEX('RAW DATA'!$AD:$AD,'Row Index'!AO8)),INDEX('RAW DATA'!$Q:$Q,'Row Index'!AO8)))</f>
        <v>◐⌧</v>
      </c>
      <c r="AP178" s="29" t="n">
        <f aca="false">IF('Row Index'!AP8="","✗",IF(INDEX('RAW DATA'!$Q:$Q,'Row Index'!AP8)="",IF(INDEX('RAW DATA'!$AD:$AD,'Row Index'!AP8)="",INDEX('RAW DATA'!$L:$L,'Row Index'!AP8),INDEX('RAW DATA'!$AD:$AD,'Row Index'!AP8)),INDEX('RAW DATA'!$Q:$Q,'Row Index'!AP8)))</f>
        <v>71.664140838108</v>
      </c>
      <c r="AQ178" s="36" t="str">
        <f aca="false">IF('Row Index'!AQ8="","✗",IF(INDEX('RAW DATA'!$Q:$Q,'Row Index'!AQ8)="",IF(INDEX('RAW DATA'!$AD:$AD,'Row Index'!AQ8)="",INDEX('RAW DATA'!$L:$L,'Row Index'!AQ8),INDEX('RAW DATA'!$AD:$AD,'Row Index'!AQ8)),INDEX('RAW DATA'!$Q:$Q,'Row Index'!AQ8)))</f>
        <v>◐⌧</v>
      </c>
    </row>
    <row r="179" customFormat="false" ht="15" hidden="false" customHeight="false" outlineLevel="0" collapsed="false">
      <c r="A179" s="15" t="s">
        <v>173</v>
      </c>
      <c r="B179" s="16" t="s">
        <v>153</v>
      </c>
      <c r="C179" s="17" t="n">
        <f aca="false">IF('Row Index'!C9="","✗",IF(INDEX('RAW DATA'!$Q:$Q,'Row Index'!C9)="",IF(INDEX('RAW DATA'!$AD:$AD,'Row Index'!C9)="",INDEX('RAW DATA'!$L:$L,'Row Index'!C9),INDEX('RAW DATA'!$AD:$AD,'Row Index'!C9)),INDEX('RAW DATA'!$Q:$Q,'Row Index'!C9)))</f>
        <v>56.4136140395354</v>
      </c>
      <c r="D179" s="17" t="n">
        <f aca="false">IF('Row Index'!D9="","✗",IF(INDEX('RAW DATA'!$Q:$Q,'Row Index'!D9)="",IF(INDEX('RAW DATA'!$AD:$AD,'Row Index'!D9)="",INDEX('RAW DATA'!$L:$L,'Row Index'!D9),INDEX('RAW DATA'!$AD:$AD,'Row Index'!D9)),INDEX('RAW DATA'!$Q:$Q,'Row Index'!D9)))</f>
        <v>51.5338541392415</v>
      </c>
      <c r="E179" s="17" t="n">
        <f aca="false">IF('Row Index'!E9="","✗",IF(INDEX('RAW DATA'!$Q:$Q,'Row Index'!E9)="",IF(INDEX('RAW DATA'!$AD:$AD,'Row Index'!E9)="",INDEX('RAW DATA'!$L:$L,'Row Index'!E9),INDEX('RAW DATA'!$AD:$AD,'Row Index'!E9)),INDEX('RAW DATA'!$Q:$Q,'Row Index'!E9)))</f>
        <v>58.7610989315028</v>
      </c>
      <c r="F179" s="29" t="n">
        <f aca="false">IF('Row Index'!F9="","✗",IF(INDEX('RAW DATA'!$Q:$Q,'Row Index'!F9)="",IF(INDEX('RAW DATA'!$AD:$AD,'Row Index'!F9)="",INDEX('RAW DATA'!$L:$L,'Row Index'!F9),INDEX('RAW DATA'!$AD:$AD,'Row Index'!F9)),INDEX('RAW DATA'!$Q:$Q,'Row Index'!F9)))</f>
        <v>47.0805875333862</v>
      </c>
      <c r="G179" s="17" t="n">
        <f aca="false">IF('Row Index'!G9="","✗",IF(INDEX('RAW DATA'!$Q:$Q,'Row Index'!G9)="",IF(INDEX('RAW DATA'!$AD:$AD,'Row Index'!G9)="",INDEX('RAW DATA'!$L:$L,'Row Index'!G9),INDEX('RAW DATA'!$AD:$AD,'Row Index'!G9)),INDEX('RAW DATA'!$Q:$Q,'Row Index'!G9)))</f>
        <v>55.8478368271288</v>
      </c>
      <c r="H179" s="17" t="n">
        <f aca="false">IF('Row Index'!H9="","✗",IF(INDEX('RAW DATA'!$Q:$Q,'Row Index'!H9)="",IF(INDEX('RAW DATA'!$AD:$AD,'Row Index'!H9)="",INDEX('RAW DATA'!$L:$L,'Row Index'!H9),INDEX('RAW DATA'!$AD:$AD,'Row Index'!H9)),INDEX('RAW DATA'!$Q:$Q,'Row Index'!H9)))</f>
        <v>42.7261870684841</v>
      </c>
      <c r="I179" s="17" t="n">
        <f aca="false">IF('Row Index'!I9="","✗",IF(INDEX('RAW DATA'!$Q:$Q,'Row Index'!I9)="",IF(INDEX('RAW DATA'!$AD:$AD,'Row Index'!I9)="",INDEX('RAW DATA'!$L:$L,'Row Index'!I9),INDEX('RAW DATA'!$AD:$AD,'Row Index'!I9)),INDEX('RAW DATA'!$Q:$Q,'Row Index'!I9)))</f>
        <v>57.711044276599</v>
      </c>
      <c r="J179" s="36" t="str">
        <f aca="false">IF('Row Index'!J9="","✗",IF(INDEX('RAW DATA'!$Q:$Q,'Row Index'!J9)="",IF(INDEX('RAW DATA'!$AD:$AD,'Row Index'!J9)="",INDEX('RAW DATA'!$L:$L,'Row Index'!J9),INDEX('RAW DATA'!$AD:$AD,'Row Index'!J9)),INDEX('RAW DATA'!$Q:$Q,'Row Index'!J9)))</f>
        <v>◐⌧</v>
      </c>
      <c r="K179" s="17" t="n">
        <f aca="false">IF('Row Index'!K9="","✗",IF(INDEX('RAW DATA'!$Q:$Q,'Row Index'!K9)="",IF(INDEX('RAW DATA'!$AD:$AD,'Row Index'!K9)="",INDEX('RAW DATA'!$L:$L,'Row Index'!K9),INDEX('RAW DATA'!$AD:$AD,'Row Index'!K9)),INDEX('RAW DATA'!$Q:$Q,'Row Index'!K9)))</f>
        <v>51.6356404173297</v>
      </c>
      <c r="L179" s="17" t="n">
        <f aca="false">IF('Row Index'!L9="","✗",IF(INDEX('RAW DATA'!$Q:$Q,'Row Index'!L9)="",IF(INDEX('RAW DATA'!$AD:$AD,'Row Index'!L9)="",INDEX('RAW DATA'!$L:$L,'Row Index'!L9),INDEX('RAW DATA'!$AD:$AD,'Row Index'!L9)),INDEX('RAW DATA'!$Q:$Q,'Row Index'!L9)))</f>
        <v>45.2982345525225</v>
      </c>
      <c r="M179" s="17" t="n">
        <f aca="false">IF('Row Index'!M9="","✗",IF(INDEX('RAW DATA'!$Q:$Q,'Row Index'!M9)="",IF(INDEX('RAW DATA'!$AD:$AD,'Row Index'!M9)="",INDEX('RAW DATA'!$L:$L,'Row Index'!M9),INDEX('RAW DATA'!$AD:$AD,'Row Index'!M9)),INDEX('RAW DATA'!$Q:$Q,'Row Index'!M9)))</f>
        <v>54.3707969268749</v>
      </c>
      <c r="N179" s="17" t="n">
        <f aca="false">IF('Row Index'!N9="","✗",IF(INDEX('RAW DATA'!$Q:$Q,'Row Index'!N9)="",IF(INDEX('RAW DATA'!$AD:$AD,'Row Index'!N9)="",INDEX('RAW DATA'!$L:$L,'Row Index'!N9),INDEX('RAW DATA'!$AD:$AD,'Row Index'!N9)),INDEX('RAW DATA'!$Q:$Q,'Row Index'!N9)))</f>
        <v>54.230603848321</v>
      </c>
      <c r="O179" s="29" t="n">
        <f aca="false">IF('Row Index'!O9="","✗",IF(INDEX('RAW DATA'!$Q:$Q,'Row Index'!O9)="",IF(INDEX('RAW DATA'!$AD:$AD,'Row Index'!O9)="",INDEX('RAW DATA'!$L:$L,'Row Index'!O9),INDEX('RAW DATA'!$AD:$AD,'Row Index'!O9)),INDEX('RAW DATA'!$Q:$Q,'Row Index'!O9)))</f>
        <v>61.2933974380846</v>
      </c>
      <c r="P179" s="17" t="n">
        <f aca="false">IF('Row Index'!P9="","✗",IF(INDEX('RAW DATA'!$Q:$Q,'Row Index'!P9)="",IF(INDEX('RAW DATA'!$AD:$AD,'Row Index'!P9)="",INDEX('RAW DATA'!$L:$L,'Row Index'!P9),INDEX('RAW DATA'!$AD:$AD,'Row Index'!P9)),INDEX('RAW DATA'!$Q:$Q,'Row Index'!P9)))</f>
        <v>48.9203162216982</v>
      </c>
      <c r="Q179" s="17" t="n">
        <f aca="false">IF('Row Index'!Q9="","✗",IF(INDEX('RAW DATA'!$Q:$Q,'Row Index'!Q9)="",IF(INDEX('RAW DATA'!$AD:$AD,'Row Index'!Q9)="",INDEX('RAW DATA'!$L:$L,'Row Index'!Q9),INDEX('RAW DATA'!$AD:$AD,'Row Index'!Q9)),INDEX('RAW DATA'!$Q:$Q,'Row Index'!Q9)))</f>
        <v>53.6967550527949</v>
      </c>
      <c r="R179" s="17" t="n">
        <f aca="false">IF('Row Index'!R9="","✗",IF(INDEX('RAW DATA'!$Q:$Q,'Row Index'!R9)="",IF(INDEX('RAW DATA'!$AD:$AD,'Row Index'!R9)="",INDEX('RAW DATA'!$L:$L,'Row Index'!R9),INDEX('RAW DATA'!$AD:$AD,'Row Index'!R9)),INDEX('RAW DATA'!$Q:$Q,'Row Index'!R9)))</f>
        <v>46.6209351753527</v>
      </c>
      <c r="S179" s="17" t="n">
        <f aca="false">IF('Row Index'!S9="","✗",IF(INDEX('RAW DATA'!$Q:$Q,'Row Index'!S9)="",IF(INDEX('RAW DATA'!$AD:$AD,'Row Index'!S9)="",INDEX('RAW DATA'!$L:$L,'Row Index'!S9),INDEX('RAW DATA'!$AD:$AD,'Row Index'!S9)),INDEX('RAW DATA'!$Q:$Q,'Row Index'!S9)))</f>
        <v>48.0965551710446</v>
      </c>
      <c r="T179" s="17" t="n">
        <f aca="false">IF('Row Index'!T9="","✗",IF(INDEX('RAW DATA'!$Q:$Q,'Row Index'!T9)="",IF(INDEX('RAW DATA'!$AD:$AD,'Row Index'!T9)="",INDEX('RAW DATA'!$L:$L,'Row Index'!T9),INDEX('RAW DATA'!$AD:$AD,'Row Index'!T9)),INDEX('RAW DATA'!$Q:$Q,'Row Index'!T9)))</f>
        <v>48.0331120870997</v>
      </c>
      <c r="U179" s="17" t="n">
        <f aca="false">IF('Row Index'!U9="","✗",IF(INDEX('RAW DATA'!$Q:$Q,'Row Index'!U9)="",IF(INDEX('RAW DATA'!$AD:$AD,'Row Index'!U9)="",INDEX('RAW DATA'!$L:$L,'Row Index'!U9),INDEX('RAW DATA'!$AD:$AD,'Row Index'!U9)),INDEX('RAW DATA'!$Q:$Q,'Row Index'!U9)))</f>
        <v>52.1167303137898</v>
      </c>
      <c r="V179" s="29" t="n">
        <f aca="false">IF('Row Index'!V9="","✗",IF(INDEX('RAW DATA'!$Q:$Q,'Row Index'!V9)="",IF(INDEX('RAW DATA'!$AD:$AD,'Row Index'!V9)="",INDEX('RAW DATA'!$L:$L,'Row Index'!V9),INDEX('RAW DATA'!$AD:$AD,'Row Index'!V9)),INDEX('RAW DATA'!$Q:$Q,'Row Index'!V9)))</f>
        <v>52.4526213877211</v>
      </c>
      <c r="W179" s="29" t="n">
        <f aca="false">IF('Row Index'!W9="","✗",IF(INDEX('RAW DATA'!$Q:$Q,'Row Index'!W9)="",IF(INDEX('RAW DATA'!$AD:$AD,'Row Index'!W9)="",INDEX('RAW DATA'!$L:$L,'Row Index'!W9),INDEX('RAW DATA'!$AD:$AD,'Row Index'!W9)),INDEX('RAW DATA'!$Q:$Q,'Row Index'!W9)))</f>
        <v>50.0074678818423</v>
      </c>
      <c r="X179" s="17" t="n">
        <f aca="false">IF('Row Index'!X9="","✗",IF(INDEX('RAW DATA'!$Q:$Q,'Row Index'!X9)="",IF(INDEX('RAW DATA'!$AD:$AD,'Row Index'!X9)="",INDEX('RAW DATA'!$L:$L,'Row Index'!X9),INDEX('RAW DATA'!$AD:$AD,'Row Index'!X9)),INDEX('RAW DATA'!$Q:$Q,'Row Index'!X9)))</f>
        <v>54.8627773613473</v>
      </c>
      <c r="Y179" s="17" t="n">
        <f aca="false">IF('Row Index'!Y9="","✗",IF(INDEX('RAW DATA'!$Q:$Q,'Row Index'!Y9)="",IF(INDEX('RAW DATA'!$AD:$AD,'Row Index'!Y9)="",INDEX('RAW DATA'!$L:$L,'Row Index'!Y9),INDEX('RAW DATA'!$AD:$AD,'Row Index'!Y9)),INDEX('RAW DATA'!$Q:$Q,'Row Index'!Y9)))</f>
        <v>55.5800952088418</v>
      </c>
      <c r="Z179" s="18" t="n">
        <f aca="false">IF('Row Index'!Z9="","✗",IF(INDEX('RAW DATA'!$Q:$Q,'Row Index'!Z9)="",IF(INDEX('RAW DATA'!$AD:$AD,'Row Index'!Z9)="",INDEX('RAW DATA'!$L:$L,'Row Index'!Z9),INDEX('RAW DATA'!$AD:$AD,'Row Index'!Z9)),INDEX('RAW DATA'!$Q:$Q,'Row Index'!Z9)))</f>
        <v>54.9676246623524</v>
      </c>
      <c r="AA179" s="19" t="str">
        <f aca="false">IF('Row Index'!AA9="","⏳",IF(INDEX('RAW DATA'!$Q:$Q,'Row Index'!AA9)="",IF(INDEX('RAW DATA'!$AD:$AD,'Row Index'!AA9)="",INDEX('RAW DATA'!$L:$L,'Row Index'!AA9),INDEX('RAW DATA'!$AD:$AD,'Row Index'!AA9)),INDEX('RAW DATA'!$Q:$Q,'Row Index'!AA9)))</f>
        <v>⏳</v>
      </c>
      <c r="AB179" s="17" t="n">
        <f aca="false">IF('Row Index'!AB9="","✗",IF(INDEX('RAW DATA'!$Q:$Q,'Row Index'!AB9)="",IF(INDEX('RAW DATA'!$AD:$AD,'Row Index'!AB9)="",INDEX('RAW DATA'!$L:$L,'Row Index'!AB9),INDEX('RAW DATA'!$AD:$AD,'Row Index'!AB9)),INDEX('RAW DATA'!$Q:$Q,'Row Index'!AB9)))</f>
        <v>55.6675661506173</v>
      </c>
      <c r="AC179" s="17" t="n">
        <f aca="false">IF('Row Index'!AC9="","✗",IF(INDEX('RAW DATA'!$Q:$Q,'Row Index'!AC9)="",IF(INDEX('RAW DATA'!$AD:$AD,'Row Index'!AC9)="",INDEX('RAW DATA'!$L:$L,'Row Index'!AC9),INDEX('RAW DATA'!$AD:$AD,'Row Index'!AC9)),INDEX('RAW DATA'!$Q:$Q,'Row Index'!AC9)))</f>
        <v>56.6308302781219</v>
      </c>
      <c r="AD179" s="17" t="n">
        <f aca="false">IF('Row Index'!AD9="","✗",IF(INDEX('RAW DATA'!$Q:$Q,'Row Index'!AD9)="",IF(INDEX('RAW DATA'!$AD:$AD,'Row Index'!AD9)="",INDEX('RAW DATA'!$L:$L,'Row Index'!AD9),INDEX('RAW DATA'!$AD:$AD,'Row Index'!AD9)),INDEX('RAW DATA'!$Q:$Q,'Row Index'!AD9)))</f>
        <v>56.2752469430579</v>
      </c>
      <c r="AE179" s="17" t="n">
        <f aca="false">IF('Row Index'!AE9="","✗",IF(INDEX('RAW DATA'!$Q:$Q,'Row Index'!AE9)="",IF(INDEX('RAW DATA'!$AD:$AD,'Row Index'!AE9)="",INDEX('RAW DATA'!$L:$L,'Row Index'!AE9),INDEX('RAW DATA'!$AD:$AD,'Row Index'!AE9)),INDEX('RAW DATA'!$Q:$Q,'Row Index'!AE9)))</f>
        <v>60.0008020494397</v>
      </c>
      <c r="AF179" s="17" t="n">
        <f aca="false">IF('Row Index'!AF9="","✗",IF(INDEX('RAW DATA'!$Q:$Q,'Row Index'!AF9)="",IF(INDEX('RAW DATA'!$AD:$AD,'Row Index'!AF9)="",INDEX('RAW DATA'!$L:$L,'Row Index'!AF9),INDEX('RAW DATA'!$AD:$AD,'Row Index'!AF9)),INDEX('RAW DATA'!$Q:$Q,'Row Index'!AF9)))</f>
        <v>62.7298939880811</v>
      </c>
      <c r="AG179" s="17" t="n">
        <f aca="false">IF('Row Index'!AG9="","✗",IF(INDEX('RAW DATA'!$Q:$Q,'Row Index'!AG9)="",IF(INDEX('RAW DATA'!$AD:$AD,'Row Index'!AG9)="",INDEX('RAW DATA'!$L:$L,'Row Index'!AG9),INDEX('RAW DATA'!$AD:$AD,'Row Index'!AG9)),INDEX('RAW DATA'!$Q:$Q,'Row Index'!AG9)))</f>
        <v>58.8705282559256</v>
      </c>
      <c r="AH179" s="17" t="n">
        <f aca="false">IF('Row Index'!AH9="","✗",IF(INDEX('RAW DATA'!$Q:$Q,'Row Index'!AH9)="",IF(INDEX('RAW DATA'!$AD:$AD,'Row Index'!AH9)="",INDEX('RAW DATA'!$L:$L,'Row Index'!AH9),INDEX('RAW DATA'!$AD:$AD,'Row Index'!AH9)),INDEX('RAW DATA'!$Q:$Q,'Row Index'!AH9)))</f>
        <v>64.6361111321569</v>
      </c>
      <c r="AI179" s="17" t="n">
        <f aca="false">IF('Row Index'!AI9="","✗",IF(INDEX('RAW DATA'!$Q:$Q,'Row Index'!AI9)="",IF(INDEX('RAW DATA'!$AD:$AD,'Row Index'!AI9)="",INDEX('RAW DATA'!$L:$L,'Row Index'!AI9),INDEX('RAW DATA'!$AD:$AD,'Row Index'!AI9)),INDEX('RAW DATA'!$Q:$Q,'Row Index'!AI9)))</f>
        <v>66.1811250416672</v>
      </c>
      <c r="AJ179" s="21" t="n">
        <f aca="false">IF('Row Index'!AJ9="","✗",IF(INDEX('RAW DATA'!$Q:$Q,'Row Index'!AJ9)="",IF(INDEX('RAW DATA'!$AD:$AD,'Row Index'!AJ9)="",INDEX('RAW DATA'!$L:$L,'Row Index'!AJ9),INDEX('RAW DATA'!$AD:$AD,'Row Index'!AJ9)),INDEX('RAW DATA'!$Q:$Q,'Row Index'!AJ9)))</f>
        <v>66.5486471452921</v>
      </c>
      <c r="AK179" s="17" t="n">
        <f aca="false">IF('Row Index'!AK9="","✗",IF(INDEX('RAW DATA'!$Q:$Q,'Row Index'!AK9)="",IF(INDEX('RAW DATA'!$AD:$AD,'Row Index'!AK9)="",INDEX('RAW DATA'!$L:$L,'Row Index'!AK9),INDEX('RAW DATA'!$AD:$AD,'Row Index'!AK9)),INDEX('RAW DATA'!$Q:$Q,'Row Index'!AK9)))</f>
        <v>68.0304434106181</v>
      </c>
      <c r="AL179" s="29" t="n">
        <f aca="false">IF('Row Index'!AL9="","✗",IF(INDEX('RAW DATA'!$Q:$Q,'Row Index'!AL9)="",IF(INDEX('RAW DATA'!$AD:$AD,'Row Index'!AL9)="",INDEX('RAW DATA'!$L:$L,'Row Index'!AL9),INDEX('RAW DATA'!$AD:$AD,'Row Index'!AL9)),INDEX('RAW DATA'!$Q:$Q,'Row Index'!AL9)))</f>
        <v>68.0007332807659</v>
      </c>
      <c r="AM179" s="17" t="n">
        <f aca="false">IF('Row Index'!AM9="","✗",IF(INDEX('RAW DATA'!$Q:$Q,'Row Index'!AM9)="",IF(INDEX('RAW DATA'!$AD:$AD,'Row Index'!AM9)="",INDEX('RAW DATA'!$L:$L,'Row Index'!AM9),INDEX('RAW DATA'!$AD:$AD,'Row Index'!AM9)),INDEX('RAW DATA'!$Q:$Q,'Row Index'!AM9)))</f>
        <v>70.0314764732172</v>
      </c>
      <c r="AN179" s="17" t="n">
        <f aca="false">IF('Row Index'!AN9="","✗",IF(INDEX('RAW DATA'!$Q:$Q,'Row Index'!AN9)="",IF(INDEX('RAW DATA'!$AD:$AD,'Row Index'!AN9)="",INDEX('RAW DATA'!$L:$L,'Row Index'!AN9),INDEX('RAW DATA'!$AD:$AD,'Row Index'!AN9)),INDEX('RAW DATA'!$Q:$Q,'Row Index'!AN9)))</f>
        <v>71.0077527417823</v>
      </c>
      <c r="AO179" s="36" t="str">
        <f aca="false">IF('Row Index'!AO9="","✗",IF(INDEX('RAW DATA'!$Q:$Q,'Row Index'!AO9)="",IF(INDEX('RAW DATA'!$AD:$AD,'Row Index'!AO9)="",INDEX('RAW DATA'!$L:$L,'Row Index'!AO9),INDEX('RAW DATA'!$AD:$AD,'Row Index'!AO9)),INDEX('RAW DATA'!$Q:$Q,'Row Index'!AO9)))</f>
        <v>◐⌧</v>
      </c>
      <c r="AP179" s="17" t="n">
        <f aca="false">IF('Row Index'!AP9="","✗",IF(INDEX('RAW DATA'!$Q:$Q,'Row Index'!AP9)="",IF(INDEX('RAW DATA'!$AD:$AD,'Row Index'!AP9)="",INDEX('RAW DATA'!$L:$L,'Row Index'!AP9),INDEX('RAW DATA'!$AD:$AD,'Row Index'!AP9)),INDEX('RAW DATA'!$Q:$Q,'Row Index'!AP9)))</f>
        <v>72.23297117792</v>
      </c>
      <c r="AQ179" s="36" t="str">
        <f aca="false">IF('Row Index'!AQ9="","✗",IF(INDEX('RAW DATA'!$Q:$Q,'Row Index'!AQ9)="",IF(INDEX('RAW DATA'!$AD:$AD,'Row Index'!AQ9)="",INDEX('RAW DATA'!$L:$L,'Row Index'!AQ9),INDEX('RAW DATA'!$AD:$AD,'Row Index'!AQ9)),INDEX('RAW DATA'!$Q:$Q,'Row Index'!AQ9)))</f>
        <v>◐⇲</v>
      </c>
    </row>
    <row r="180" customFormat="false" ht="15" hidden="false" customHeight="false" outlineLevel="0" collapsed="false">
      <c r="A180" s="15" t="s">
        <v>176</v>
      </c>
      <c r="B180" s="16" t="s">
        <v>153</v>
      </c>
      <c r="C180" s="17" t="n">
        <f aca="false">IF('Row Index'!C10="","✗",IF(INDEX('RAW DATA'!$Q:$Q,'Row Index'!C10)="",IF(INDEX('RAW DATA'!$AD:$AD,'Row Index'!C10)="",INDEX('RAW DATA'!$L:$L,'Row Index'!C10),INDEX('RAW DATA'!$AD:$AD,'Row Index'!C10)),INDEX('RAW DATA'!$Q:$Q,'Row Index'!C10)))</f>
        <v>39.9174492951443</v>
      </c>
      <c r="D180" s="17" t="n">
        <f aca="false">IF('Row Index'!D10="","✗",IF(INDEX('RAW DATA'!$Q:$Q,'Row Index'!D10)="",IF(INDEX('RAW DATA'!$AD:$AD,'Row Index'!D10)="",INDEX('RAW DATA'!$L:$L,'Row Index'!D10),INDEX('RAW DATA'!$AD:$AD,'Row Index'!D10)),INDEX('RAW DATA'!$Q:$Q,'Row Index'!D10)))</f>
        <v>38.8312075945053</v>
      </c>
      <c r="E180" s="17" t="n">
        <f aca="false">IF('Row Index'!E10="","✗",IF(INDEX('RAW DATA'!$Q:$Q,'Row Index'!E10)="",IF(INDEX('RAW DATA'!$AD:$AD,'Row Index'!E10)="",INDEX('RAW DATA'!$L:$L,'Row Index'!E10),INDEX('RAW DATA'!$AD:$AD,'Row Index'!E10)),INDEX('RAW DATA'!$Q:$Q,'Row Index'!E10)))</f>
        <v>40.5707398201502</v>
      </c>
      <c r="F180" s="17" t="n">
        <f aca="false">IF('Row Index'!F10="","✗",IF(INDEX('RAW DATA'!$Q:$Q,'Row Index'!F10)="",IF(INDEX('RAW DATA'!$AD:$AD,'Row Index'!F10)="",INDEX('RAW DATA'!$L:$L,'Row Index'!F10),INDEX('RAW DATA'!$AD:$AD,'Row Index'!F10)),INDEX('RAW DATA'!$Q:$Q,'Row Index'!F10)))</f>
        <v>37.3650590612274</v>
      </c>
      <c r="G180" s="17" t="n">
        <f aca="false">IF('Row Index'!G10="","✗",IF(INDEX('RAW DATA'!$Q:$Q,'Row Index'!G10)="",IF(INDEX('RAW DATA'!$AD:$AD,'Row Index'!G10)="",INDEX('RAW DATA'!$L:$L,'Row Index'!G10),INDEX('RAW DATA'!$AD:$AD,'Row Index'!G10)),INDEX('RAW DATA'!$Q:$Q,'Row Index'!G10)))</f>
        <v>39.5397562028558</v>
      </c>
      <c r="H180" s="29" t="n">
        <f aca="false">IF('Row Index'!H10="","✗",IF(INDEX('RAW DATA'!$Q:$Q,'Row Index'!H10)="",IF(INDEX('RAW DATA'!$AD:$AD,'Row Index'!H10)="",INDEX('RAW DATA'!$L:$L,'Row Index'!H10),INDEX('RAW DATA'!$AD:$AD,'Row Index'!H10)),INDEX('RAW DATA'!$Q:$Q,'Row Index'!H10)))</f>
        <v>36.5073122528769</v>
      </c>
      <c r="I180" s="17" t="n">
        <f aca="false">IF('Row Index'!I10="","✗",IF(INDEX('RAW DATA'!$Q:$Q,'Row Index'!I10)="",IF(INDEX('RAW DATA'!$AD:$AD,'Row Index'!I10)="",INDEX('RAW DATA'!$L:$L,'Row Index'!I10),INDEX('RAW DATA'!$AD:$AD,'Row Index'!I10)),INDEX('RAW DATA'!$Q:$Q,'Row Index'!I10)))</f>
        <v>44.9215202127002</v>
      </c>
      <c r="J180" s="36" t="str">
        <f aca="false">IF('Row Index'!J10="","✗",IF(INDEX('RAW DATA'!$Q:$Q,'Row Index'!J10)="",IF(INDEX('RAW DATA'!$AD:$AD,'Row Index'!J10)="",INDEX('RAW DATA'!$L:$L,'Row Index'!J10),INDEX('RAW DATA'!$AD:$AD,'Row Index'!J10)),INDEX('RAW DATA'!$Q:$Q,'Row Index'!J10)))</f>
        <v>◐⌧</v>
      </c>
      <c r="K180" s="17" t="n">
        <f aca="false">IF('Row Index'!K10="","✗",IF(INDEX('RAW DATA'!$Q:$Q,'Row Index'!K10)="",IF(INDEX('RAW DATA'!$AD:$AD,'Row Index'!K10)="",INDEX('RAW DATA'!$L:$L,'Row Index'!K10),INDEX('RAW DATA'!$AD:$AD,'Row Index'!K10)),INDEX('RAW DATA'!$Q:$Q,'Row Index'!K10)))</f>
        <v>45.1417945233062</v>
      </c>
      <c r="L180" s="17" t="n">
        <f aca="false">IF('Row Index'!L10="","✗",IF(INDEX('RAW DATA'!$Q:$Q,'Row Index'!L10)="",IF(INDEX('RAW DATA'!$AD:$AD,'Row Index'!L10)="",INDEX('RAW DATA'!$L:$L,'Row Index'!L10),INDEX('RAW DATA'!$AD:$AD,'Row Index'!L10)),INDEX('RAW DATA'!$Q:$Q,'Row Index'!L10)))</f>
        <v>38.6540737882033</v>
      </c>
      <c r="M180" s="17" t="n">
        <f aca="false">IF('Row Index'!M10="","✗",IF(INDEX('RAW DATA'!$Q:$Q,'Row Index'!M10)="",IF(INDEX('RAW DATA'!$AD:$AD,'Row Index'!M10)="",INDEX('RAW DATA'!$L:$L,'Row Index'!M10),INDEX('RAW DATA'!$AD:$AD,'Row Index'!M10)),INDEX('RAW DATA'!$Q:$Q,'Row Index'!M10)))</f>
        <v>43.3852985195484</v>
      </c>
      <c r="N180" s="17" t="n">
        <f aca="false">IF('Row Index'!N10="","✗",IF(INDEX('RAW DATA'!$Q:$Q,'Row Index'!N10)="",IF(INDEX('RAW DATA'!$AD:$AD,'Row Index'!N10)="",INDEX('RAW DATA'!$L:$L,'Row Index'!N10),INDEX('RAW DATA'!$AD:$AD,'Row Index'!N10)),INDEX('RAW DATA'!$Q:$Q,'Row Index'!N10)))</f>
        <v>45.2914931321789</v>
      </c>
      <c r="O180" s="29" t="n">
        <f aca="false">IF('Row Index'!O10="","✗",IF(INDEX('RAW DATA'!$Q:$Q,'Row Index'!O10)="",IF(INDEX('RAW DATA'!$AD:$AD,'Row Index'!O10)="",INDEX('RAW DATA'!$L:$L,'Row Index'!O10),INDEX('RAW DATA'!$AD:$AD,'Row Index'!O10)),INDEX('RAW DATA'!$Q:$Q,'Row Index'!O10)))</f>
        <v>48.5201273773206</v>
      </c>
      <c r="P180" s="17" t="n">
        <f aca="false">IF('Row Index'!P10="","✗",IF(INDEX('RAW DATA'!$Q:$Q,'Row Index'!P10)="",IF(INDEX('RAW DATA'!$AD:$AD,'Row Index'!P10)="",INDEX('RAW DATA'!$L:$L,'Row Index'!P10),INDEX('RAW DATA'!$AD:$AD,'Row Index'!P10)),INDEX('RAW DATA'!$Q:$Q,'Row Index'!P10)))</f>
        <v>46.7161532841676</v>
      </c>
      <c r="Q180" s="17" t="n">
        <f aca="false">IF('Row Index'!Q10="","✗",IF(INDEX('RAW DATA'!$Q:$Q,'Row Index'!Q10)="",IF(INDEX('RAW DATA'!$AD:$AD,'Row Index'!Q10)="",INDEX('RAW DATA'!$L:$L,'Row Index'!Q10),INDEX('RAW DATA'!$AD:$AD,'Row Index'!Q10)),INDEX('RAW DATA'!$Q:$Q,'Row Index'!Q10)))</f>
        <v>51.2099710199801</v>
      </c>
      <c r="R180" s="17" t="n">
        <f aca="false">IF('Row Index'!R10="","✗",IF(INDEX('RAW DATA'!$Q:$Q,'Row Index'!R10)="",IF(INDEX('RAW DATA'!$AD:$AD,'Row Index'!R10)="",INDEX('RAW DATA'!$L:$L,'Row Index'!R10),INDEX('RAW DATA'!$AD:$AD,'Row Index'!R10)),INDEX('RAW DATA'!$Q:$Q,'Row Index'!R10)))</f>
        <v>45.9084052184198</v>
      </c>
      <c r="S180" s="17" t="n">
        <f aca="false">IF('Row Index'!S10="","✗",IF(INDEX('RAW DATA'!$Q:$Q,'Row Index'!S10)="",IF(INDEX('RAW DATA'!$AD:$AD,'Row Index'!S10)="",INDEX('RAW DATA'!$L:$L,'Row Index'!S10),INDEX('RAW DATA'!$AD:$AD,'Row Index'!S10)),INDEX('RAW DATA'!$Q:$Q,'Row Index'!S10)))</f>
        <v>47.9447817268757</v>
      </c>
      <c r="T180" s="29" t="n">
        <f aca="false">IF('Row Index'!T10="","✗",IF(INDEX('RAW DATA'!$Q:$Q,'Row Index'!T10)="",IF(INDEX('RAW DATA'!$AD:$AD,'Row Index'!T10)="",INDEX('RAW DATA'!$L:$L,'Row Index'!T10),INDEX('RAW DATA'!$AD:$AD,'Row Index'!T10)),INDEX('RAW DATA'!$Q:$Q,'Row Index'!T10)))</f>
        <v>48.9469569157358</v>
      </c>
      <c r="U180" s="17" t="n">
        <f aca="false">IF('Row Index'!U10="","✗",IF(INDEX('RAW DATA'!$Q:$Q,'Row Index'!U10)="",IF(INDEX('RAW DATA'!$AD:$AD,'Row Index'!U10)="",INDEX('RAW DATA'!$L:$L,'Row Index'!U10),INDEX('RAW DATA'!$AD:$AD,'Row Index'!U10)),INDEX('RAW DATA'!$Q:$Q,'Row Index'!U10)))</f>
        <v>55.2247268625058</v>
      </c>
      <c r="V180" s="17" t="n">
        <f aca="false">IF('Row Index'!V10="","✗",IF(INDEX('RAW DATA'!$Q:$Q,'Row Index'!V10)="",IF(INDEX('RAW DATA'!$AD:$AD,'Row Index'!V10)="",INDEX('RAW DATA'!$L:$L,'Row Index'!V10),INDEX('RAW DATA'!$AD:$AD,'Row Index'!V10)),INDEX('RAW DATA'!$Q:$Q,'Row Index'!V10)))</f>
        <v>56.4462650458635</v>
      </c>
      <c r="W180" s="36" t="str">
        <f aca="false">IF('Row Index'!W10="","✗",IF(INDEX('RAW DATA'!$Q:$Q,'Row Index'!W10)="",IF(INDEX('RAW DATA'!$AD:$AD,'Row Index'!W10)="",INDEX('RAW DATA'!$L:$L,'Row Index'!W10),INDEX('RAW DATA'!$AD:$AD,'Row Index'!W10)),INDEX('RAW DATA'!$Q:$Q,'Row Index'!W10)))</f>
        <v>◐⌧</v>
      </c>
      <c r="X180" s="17" t="n">
        <f aca="false">IF('Row Index'!X10="","✗",IF(INDEX('RAW DATA'!$Q:$Q,'Row Index'!X10)="",IF(INDEX('RAW DATA'!$AD:$AD,'Row Index'!X10)="",INDEX('RAW DATA'!$L:$L,'Row Index'!X10),INDEX('RAW DATA'!$AD:$AD,'Row Index'!X10)),INDEX('RAW DATA'!$Q:$Q,'Row Index'!X10)))</f>
        <v>56.6059845297369</v>
      </c>
      <c r="Y180" s="17" t="n">
        <f aca="false">IF('Row Index'!Y10="","✗",IF(INDEX('RAW DATA'!$Q:$Q,'Row Index'!Y10)="",IF(INDEX('RAW DATA'!$AD:$AD,'Row Index'!Y10)="",INDEX('RAW DATA'!$L:$L,'Row Index'!Y10),INDEX('RAW DATA'!$AD:$AD,'Row Index'!Y10)),INDEX('RAW DATA'!$Q:$Q,'Row Index'!Y10)))</f>
        <v>56.2117250037765</v>
      </c>
      <c r="Z180" s="36" t="str">
        <f aca="false">IF('Row Index'!Z10="","✗",IF(INDEX('RAW DATA'!$Q:$Q,'Row Index'!Z10)="",IF(INDEX('RAW DATA'!$AD:$AD,'Row Index'!Z10)="",INDEX('RAW DATA'!$L:$L,'Row Index'!Z10),INDEX('RAW DATA'!$AD:$AD,'Row Index'!Z10)),INDEX('RAW DATA'!$Q:$Q,'Row Index'!Z10)))</f>
        <v>◐⇲</v>
      </c>
      <c r="AA180" s="19" t="str">
        <f aca="false">IF('Row Index'!AA10="","⏳",IF(INDEX('RAW DATA'!$Q:$Q,'Row Index'!AA10)="",IF(INDEX('RAW DATA'!$AD:$AD,'Row Index'!AA10)="",INDEX('RAW DATA'!$L:$L,'Row Index'!AA10),INDEX('RAW DATA'!$AD:$AD,'Row Index'!AA10)),INDEX('RAW DATA'!$Q:$Q,'Row Index'!AA10)))</f>
        <v>⏳</v>
      </c>
      <c r="AB180" s="17" t="n">
        <f aca="false">IF('Row Index'!AB10="","✗",IF(INDEX('RAW DATA'!$Q:$Q,'Row Index'!AB10)="",IF(INDEX('RAW DATA'!$AD:$AD,'Row Index'!AB10)="",INDEX('RAW DATA'!$L:$L,'Row Index'!AB10),INDEX('RAW DATA'!$AD:$AD,'Row Index'!AB10)),INDEX('RAW DATA'!$Q:$Q,'Row Index'!AB10)))</f>
        <v>59.3796344474263</v>
      </c>
      <c r="AC180" s="17" t="n">
        <f aca="false">IF('Row Index'!AC10="","✗",IF(INDEX('RAW DATA'!$Q:$Q,'Row Index'!AC10)="",IF(INDEX('RAW DATA'!$AD:$AD,'Row Index'!AC10)="",INDEX('RAW DATA'!$L:$L,'Row Index'!AC10),INDEX('RAW DATA'!$AD:$AD,'Row Index'!AC10)),INDEX('RAW DATA'!$Q:$Q,'Row Index'!AC10)))</f>
        <v>59.7426497537724</v>
      </c>
      <c r="AD180" s="17" t="n">
        <f aca="false">IF('Row Index'!AD10="","✗",IF(INDEX('RAW DATA'!$Q:$Q,'Row Index'!AD10)="",IF(INDEX('RAW DATA'!$AD:$AD,'Row Index'!AD10)="",INDEX('RAW DATA'!$L:$L,'Row Index'!AD10),INDEX('RAW DATA'!$AD:$AD,'Row Index'!AD10)),INDEX('RAW DATA'!$Q:$Q,'Row Index'!AD10)))</f>
        <v>60.8915113519288</v>
      </c>
      <c r="AE180" s="17" t="n">
        <f aca="false">IF('Row Index'!AE10="","✗",IF(INDEX('RAW DATA'!$Q:$Q,'Row Index'!AE10)="",IF(INDEX('RAW DATA'!$AD:$AD,'Row Index'!AE10)="",INDEX('RAW DATA'!$L:$L,'Row Index'!AE10),INDEX('RAW DATA'!$AD:$AD,'Row Index'!AE10)),INDEX('RAW DATA'!$Q:$Q,'Row Index'!AE10)))</f>
        <v>62.5276209608161</v>
      </c>
      <c r="AF180" s="17" t="n">
        <f aca="false">IF('Row Index'!AF10="","✗",IF(INDEX('RAW DATA'!$Q:$Q,'Row Index'!AF10)="",IF(INDEX('RAW DATA'!$AD:$AD,'Row Index'!AF10)="",INDEX('RAW DATA'!$L:$L,'Row Index'!AF10),INDEX('RAW DATA'!$AD:$AD,'Row Index'!AF10)),INDEX('RAW DATA'!$Q:$Q,'Row Index'!AF10)))</f>
        <v>64.9742637263842</v>
      </c>
      <c r="AG180" s="17" t="n">
        <f aca="false">IF('Row Index'!AG10="","✗",IF(INDEX('RAW DATA'!$Q:$Q,'Row Index'!AG10)="",IF(INDEX('RAW DATA'!$AD:$AD,'Row Index'!AG10)="",INDEX('RAW DATA'!$L:$L,'Row Index'!AG10),INDEX('RAW DATA'!$AD:$AD,'Row Index'!AG10)),INDEX('RAW DATA'!$Q:$Q,'Row Index'!AG10)))</f>
        <v>62.5737656525203</v>
      </c>
      <c r="AH180" s="17" t="n">
        <f aca="false">IF('Row Index'!AH10="","✗",IF(INDEX('RAW DATA'!$Q:$Q,'Row Index'!AH10)="",IF(INDEX('RAW DATA'!$AD:$AD,'Row Index'!AH10)="",INDEX('RAW DATA'!$L:$L,'Row Index'!AH10),INDEX('RAW DATA'!$AD:$AD,'Row Index'!AH10)),INDEX('RAW DATA'!$Q:$Q,'Row Index'!AH10)))</f>
        <v>67.4467897791333</v>
      </c>
      <c r="AI180" s="17" t="n">
        <f aca="false">IF('Row Index'!AI10="","✗",IF(INDEX('RAW DATA'!$Q:$Q,'Row Index'!AI10)="",IF(INDEX('RAW DATA'!$AD:$AD,'Row Index'!AI10)="",INDEX('RAW DATA'!$L:$L,'Row Index'!AI10),INDEX('RAW DATA'!$AD:$AD,'Row Index'!AI10)),INDEX('RAW DATA'!$Q:$Q,'Row Index'!AI10)))</f>
        <v>69.4028651642077</v>
      </c>
      <c r="AJ180" s="17" t="n">
        <f aca="false">IF('Row Index'!AJ10="","✗",IF(INDEX('RAW DATA'!$Q:$Q,'Row Index'!AJ10)="",IF(INDEX('RAW DATA'!$AD:$AD,'Row Index'!AJ10)="",INDEX('RAW DATA'!$L:$L,'Row Index'!AJ10),INDEX('RAW DATA'!$AD:$AD,'Row Index'!AJ10)),INDEX('RAW DATA'!$Q:$Q,'Row Index'!AJ10)))</f>
        <v>67.5831568029727</v>
      </c>
      <c r="AK180" s="29" t="n">
        <f aca="false">IF('Row Index'!AK10="","✗",IF(INDEX('RAW DATA'!$Q:$Q,'Row Index'!AK10)="",IF(INDEX('RAW DATA'!$AD:$AD,'Row Index'!AK10)="",INDEX('RAW DATA'!$L:$L,'Row Index'!AK10),INDEX('RAW DATA'!$AD:$AD,'Row Index'!AK10)),INDEX('RAW DATA'!$Q:$Q,'Row Index'!AK10)))</f>
        <v>68.0597903642437</v>
      </c>
      <c r="AL180" s="17" t="n">
        <f aca="false">IF('Row Index'!AL10="","✗",IF(INDEX('RAW DATA'!$Q:$Q,'Row Index'!AL10)="",IF(INDEX('RAW DATA'!$AD:$AD,'Row Index'!AL10)="",INDEX('RAW DATA'!$L:$L,'Row Index'!AL10),INDEX('RAW DATA'!$AD:$AD,'Row Index'!AL10)),INDEX('RAW DATA'!$Q:$Q,'Row Index'!AL10)))</f>
        <v>68.7440371665955</v>
      </c>
      <c r="AM180" s="17" t="n">
        <f aca="false">IF('Row Index'!AM10="","✗",IF(INDEX('RAW DATA'!$Q:$Q,'Row Index'!AM10)="",IF(INDEX('RAW DATA'!$AD:$AD,'Row Index'!AM10)="",INDEX('RAW DATA'!$L:$L,'Row Index'!AM10),INDEX('RAW DATA'!$AD:$AD,'Row Index'!AM10)),INDEX('RAW DATA'!$Q:$Q,'Row Index'!AM10)))</f>
        <v>70.795250522424</v>
      </c>
      <c r="AN180" s="17" t="n">
        <f aca="false">IF('Row Index'!AN10="","✗",IF(INDEX('RAW DATA'!$Q:$Q,'Row Index'!AN10)="",IF(INDEX('RAW DATA'!$AD:$AD,'Row Index'!AN10)="",INDEX('RAW DATA'!$L:$L,'Row Index'!AN10),INDEX('RAW DATA'!$AD:$AD,'Row Index'!AN10)),INDEX('RAW DATA'!$Q:$Q,'Row Index'!AN10)))</f>
        <v>70.8961021451802</v>
      </c>
      <c r="AO180" s="17" t="n">
        <f aca="false">IF('Row Index'!AO10="","✗",IF(INDEX('RAW DATA'!$Q:$Q,'Row Index'!AO10)="",IF(INDEX('RAW DATA'!$AD:$AD,'Row Index'!AO10)="",INDEX('RAW DATA'!$L:$L,'Row Index'!AO10),INDEX('RAW DATA'!$AD:$AD,'Row Index'!AO10)),INDEX('RAW DATA'!$Q:$Q,'Row Index'!AO10)))</f>
        <v>71.2253138161645</v>
      </c>
      <c r="AP180" s="17" t="n">
        <f aca="false">IF('Row Index'!AP10="","✗",IF(INDEX('RAW DATA'!$Q:$Q,'Row Index'!AP10)="",IF(INDEX('RAW DATA'!$AD:$AD,'Row Index'!AP10)="",INDEX('RAW DATA'!$L:$L,'Row Index'!AP10),INDEX('RAW DATA'!$AD:$AD,'Row Index'!AP10)),INDEX('RAW DATA'!$Q:$Q,'Row Index'!AP10)))</f>
        <v>72.8026517379184</v>
      </c>
      <c r="AQ180" s="36" t="str">
        <f aca="false">IF('Row Index'!AQ10="","✗",IF(INDEX('RAW DATA'!$Q:$Q,'Row Index'!AQ10)="",IF(INDEX('RAW DATA'!$AD:$AD,'Row Index'!AQ10)="",INDEX('RAW DATA'!$L:$L,'Row Index'!AQ10),INDEX('RAW DATA'!$AD:$AD,'Row Index'!AQ10)),INDEX('RAW DATA'!$Q:$Q,'Row Index'!AQ10)))</f>
        <v>◐⌧</v>
      </c>
    </row>
    <row r="181" customFormat="false" ht="15" hidden="false" customHeight="false" outlineLevel="0" collapsed="false">
      <c r="A181" s="15" t="s">
        <v>179</v>
      </c>
      <c r="B181" s="16" t="s">
        <v>153</v>
      </c>
      <c r="C181" s="17" t="n">
        <f aca="false">IF('Row Index'!C11="","✗",IF(INDEX('RAW DATA'!$Q:$Q,'Row Index'!C11)="",IF(INDEX('RAW DATA'!$AD:$AD,'Row Index'!C11)="",INDEX('RAW DATA'!$L:$L,'Row Index'!C11),INDEX('RAW DATA'!$AD:$AD,'Row Index'!C11)),INDEX('RAW DATA'!$Q:$Q,'Row Index'!C11)))</f>
        <v>49.2589213375765</v>
      </c>
      <c r="D181" s="29" t="n">
        <f aca="false">IF('Row Index'!D11="","✗",IF(INDEX('RAW DATA'!$Q:$Q,'Row Index'!D11)="",IF(INDEX('RAW DATA'!$AD:$AD,'Row Index'!D11)="",INDEX('RAW DATA'!$L:$L,'Row Index'!D11),INDEX('RAW DATA'!$AD:$AD,'Row Index'!D11)),INDEX('RAW DATA'!$Q:$Q,'Row Index'!D11)))</f>
        <v>42.365529520194</v>
      </c>
      <c r="E181" s="29" t="n">
        <f aca="false">IF('Row Index'!E11="","✗",IF(INDEX('RAW DATA'!$Q:$Q,'Row Index'!E11)="",IF(INDEX('RAW DATA'!$AD:$AD,'Row Index'!E11)="",INDEX('RAW DATA'!$L:$L,'Row Index'!E11),INDEX('RAW DATA'!$AD:$AD,'Row Index'!E11)),INDEX('RAW DATA'!$Q:$Q,'Row Index'!E11)))</f>
        <v>49.1495974923387</v>
      </c>
      <c r="F181" s="29" t="n">
        <f aca="false">IF('Row Index'!F11="","✗",IF(INDEX('RAW DATA'!$Q:$Q,'Row Index'!F11)="",IF(INDEX('RAW DATA'!$AD:$AD,'Row Index'!F11)="",INDEX('RAW DATA'!$L:$L,'Row Index'!F11),INDEX('RAW DATA'!$AD:$AD,'Row Index'!F11)),INDEX('RAW DATA'!$Q:$Q,'Row Index'!F11)))</f>
        <v>41.384792476087</v>
      </c>
      <c r="G181" s="17" t="n">
        <f aca="false">IF('Row Index'!G11="","✗",IF(INDEX('RAW DATA'!$Q:$Q,'Row Index'!G11)="",IF(INDEX('RAW DATA'!$AD:$AD,'Row Index'!G11)="",INDEX('RAW DATA'!$L:$L,'Row Index'!G11),INDEX('RAW DATA'!$AD:$AD,'Row Index'!G11)),INDEX('RAW DATA'!$Q:$Q,'Row Index'!G11)))</f>
        <v>49.4531299102756</v>
      </c>
      <c r="H181" s="17" t="n">
        <f aca="false">IF('Row Index'!H11="","✗",IF(INDEX('RAW DATA'!$Q:$Q,'Row Index'!H11)="",IF(INDEX('RAW DATA'!$AD:$AD,'Row Index'!H11)="",INDEX('RAW DATA'!$L:$L,'Row Index'!H11),INDEX('RAW DATA'!$AD:$AD,'Row Index'!H11)),INDEX('RAW DATA'!$Q:$Q,'Row Index'!H11)))</f>
        <v>40.266491978349</v>
      </c>
      <c r="I181" s="17" t="n">
        <f aca="false">IF('Row Index'!I11="","✗",IF(INDEX('RAW DATA'!$Q:$Q,'Row Index'!I11)="",IF(INDEX('RAW DATA'!$AD:$AD,'Row Index'!I11)="",INDEX('RAW DATA'!$L:$L,'Row Index'!I11),INDEX('RAW DATA'!$AD:$AD,'Row Index'!I11)),INDEX('RAW DATA'!$Q:$Q,'Row Index'!I11)))</f>
        <v>50.3097691441713</v>
      </c>
      <c r="J181" s="29" t="n">
        <f aca="false">IF('Row Index'!J11="","✗",IF(INDEX('RAW DATA'!$Q:$Q,'Row Index'!J11)="",IF(INDEX('RAW DATA'!$AD:$AD,'Row Index'!J11)="",INDEX('RAW DATA'!$L:$L,'Row Index'!J11),INDEX('RAW DATA'!$AD:$AD,'Row Index'!J11)),INDEX('RAW DATA'!$Q:$Q,'Row Index'!J11)))</f>
        <v>41.3514906185846</v>
      </c>
      <c r="K181" s="17" t="n">
        <f aca="false">IF('Row Index'!K11="","✗",IF(INDEX('RAW DATA'!$Q:$Q,'Row Index'!K11)="",IF(INDEX('RAW DATA'!$AD:$AD,'Row Index'!K11)="",INDEX('RAW DATA'!$L:$L,'Row Index'!K11),INDEX('RAW DATA'!$AD:$AD,'Row Index'!K11)),INDEX('RAW DATA'!$Q:$Q,'Row Index'!K11)))</f>
        <v>51.0195367172557</v>
      </c>
      <c r="L181" s="17" t="n">
        <f aca="false">IF('Row Index'!L11="","✗",IF(INDEX('RAW DATA'!$Q:$Q,'Row Index'!L11)="",IF(INDEX('RAW DATA'!$AD:$AD,'Row Index'!L11)="",INDEX('RAW DATA'!$L:$L,'Row Index'!L11),INDEX('RAW DATA'!$AD:$AD,'Row Index'!L11)),INDEX('RAW DATA'!$Q:$Q,'Row Index'!L11)))</f>
        <v>42.0921789178569</v>
      </c>
      <c r="M181" s="17" t="n">
        <f aca="false">IF('Row Index'!M11="","✗",IF(INDEX('RAW DATA'!$Q:$Q,'Row Index'!M11)="",IF(INDEX('RAW DATA'!$AD:$AD,'Row Index'!M11)="",INDEX('RAW DATA'!$L:$L,'Row Index'!M11),INDEX('RAW DATA'!$AD:$AD,'Row Index'!M11)),INDEX('RAW DATA'!$Q:$Q,'Row Index'!M11)))</f>
        <v>43.9144119446094</v>
      </c>
      <c r="N181" s="17" t="n">
        <f aca="false">IF('Row Index'!N11="","✗",IF(INDEX('RAW DATA'!$Q:$Q,'Row Index'!N11)="",IF(INDEX('RAW DATA'!$AD:$AD,'Row Index'!N11)="",INDEX('RAW DATA'!$L:$L,'Row Index'!N11),INDEX('RAW DATA'!$AD:$AD,'Row Index'!N11)),INDEX('RAW DATA'!$Q:$Q,'Row Index'!N11)))</f>
        <v>49.6730451170688</v>
      </c>
      <c r="O181" s="17" t="n">
        <f aca="false">IF('Row Index'!O11="","✗",IF(INDEX('RAW DATA'!$Q:$Q,'Row Index'!O11)="",IF(INDEX('RAW DATA'!$AD:$AD,'Row Index'!O11)="",INDEX('RAW DATA'!$L:$L,'Row Index'!O11),INDEX('RAW DATA'!$AD:$AD,'Row Index'!O11)),INDEX('RAW DATA'!$Q:$Q,'Row Index'!O11)))</f>
        <v>51.8096605851575</v>
      </c>
      <c r="P181" s="17" t="n">
        <f aca="false">IF('Row Index'!P11="","✗",IF(INDEX('RAW DATA'!$Q:$Q,'Row Index'!P11)="",IF(INDEX('RAW DATA'!$AD:$AD,'Row Index'!P11)="",INDEX('RAW DATA'!$L:$L,'Row Index'!P11),INDEX('RAW DATA'!$AD:$AD,'Row Index'!P11)),INDEX('RAW DATA'!$Q:$Q,'Row Index'!P11)))</f>
        <v>49.0349614626977</v>
      </c>
      <c r="Q181" s="17" t="n">
        <f aca="false">IF('Row Index'!Q11="","✗",IF(INDEX('RAW DATA'!$Q:$Q,'Row Index'!Q11)="",IF(INDEX('RAW DATA'!$AD:$AD,'Row Index'!Q11)="",INDEX('RAW DATA'!$L:$L,'Row Index'!Q11),INDEX('RAW DATA'!$AD:$AD,'Row Index'!Q11)),INDEX('RAW DATA'!$Q:$Q,'Row Index'!Q11)))</f>
        <v>50.1675109625629</v>
      </c>
      <c r="R181" s="36" t="str">
        <f aca="false">IF('Row Index'!R11="","✗",IF(INDEX('RAW DATA'!$Q:$Q,'Row Index'!R11)="",IF(INDEX('RAW DATA'!$AD:$AD,'Row Index'!R11)="",INDEX('RAW DATA'!$L:$L,'Row Index'!R11),INDEX('RAW DATA'!$AD:$AD,'Row Index'!R11)),INDEX('RAW DATA'!$Q:$Q,'Row Index'!R11)))</f>
        <v>◐⇲</v>
      </c>
      <c r="S181" s="17" t="n">
        <f aca="false">IF('Row Index'!S11="","✗",IF(INDEX('RAW DATA'!$Q:$Q,'Row Index'!S11)="",IF(INDEX('RAW DATA'!$AD:$AD,'Row Index'!S11)="",INDEX('RAW DATA'!$L:$L,'Row Index'!S11),INDEX('RAW DATA'!$AD:$AD,'Row Index'!S11)),INDEX('RAW DATA'!$Q:$Q,'Row Index'!S11)))</f>
        <v>48.5506018243412</v>
      </c>
      <c r="T181" s="17" t="n">
        <f aca="false">IF('Row Index'!T11="","✗",IF(INDEX('RAW DATA'!$Q:$Q,'Row Index'!T11)="",IF(INDEX('RAW DATA'!$AD:$AD,'Row Index'!T11)="",INDEX('RAW DATA'!$L:$L,'Row Index'!T11),INDEX('RAW DATA'!$AD:$AD,'Row Index'!T11)),INDEX('RAW DATA'!$Q:$Q,'Row Index'!T11)))</f>
        <v>47.73724244905</v>
      </c>
      <c r="U181" s="17" t="n">
        <f aca="false">IF('Row Index'!U11="","✗",IF(INDEX('RAW DATA'!$Q:$Q,'Row Index'!U11)="",IF(INDEX('RAW DATA'!$AD:$AD,'Row Index'!U11)="",INDEX('RAW DATA'!$L:$L,'Row Index'!U11),INDEX('RAW DATA'!$AD:$AD,'Row Index'!U11)),INDEX('RAW DATA'!$Q:$Q,'Row Index'!U11)))</f>
        <v>51.3368011343612</v>
      </c>
      <c r="V181" s="17" t="n">
        <f aca="false">IF('Row Index'!V11="","✗",IF(INDEX('RAW DATA'!$Q:$Q,'Row Index'!V11)="",IF(INDEX('RAW DATA'!$AD:$AD,'Row Index'!V11)="",INDEX('RAW DATA'!$L:$L,'Row Index'!V11),INDEX('RAW DATA'!$AD:$AD,'Row Index'!V11)),INDEX('RAW DATA'!$Q:$Q,'Row Index'!V11)))</f>
        <v>52.5962927722969</v>
      </c>
      <c r="W181" s="29" t="n">
        <f aca="false">IF('Row Index'!W11="","✗",IF(INDEX('RAW DATA'!$Q:$Q,'Row Index'!W11)="",IF(INDEX('RAW DATA'!$AD:$AD,'Row Index'!W11)="",INDEX('RAW DATA'!$L:$L,'Row Index'!W11),INDEX('RAW DATA'!$AD:$AD,'Row Index'!W11)),INDEX('RAW DATA'!$Q:$Q,'Row Index'!W11)))</f>
        <v>50.1468981405239</v>
      </c>
      <c r="X181" s="17" t="n">
        <f aca="false">IF('Row Index'!X11="","✗",IF(INDEX('RAW DATA'!$Q:$Q,'Row Index'!X11)="",IF(INDEX('RAW DATA'!$AD:$AD,'Row Index'!X11)="",INDEX('RAW DATA'!$L:$L,'Row Index'!X11),INDEX('RAW DATA'!$AD:$AD,'Row Index'!X11)),INDEX('RAW DATA'!$Q:$Q,'Row Index'!X11)))</f>
        <v>56.4471273030639</v>
      </c>
      <c r="Y181" s="17" t="n">
        <f aca="false">IF('Row Index'!Y11="","✗",IF(INDEX('RAW DATA'!$Q:$Q,'Row Index'!Y11)="",IF(INDEX('RAW DATA'!$AD:$AD,'Row Index'!Y11)="",INDEX('RAW DATA'!$L:$L,'Row Index'!Y11),INDEX('RAW DATA'!$AD:$AD,'Row Index'!Y11)),INDEX('RAW DATA'!$Q:$Q,'Row Index'!Y11)))</f>
        <v>53.2002567247781</v>
      </c>
      <c r="Z181" s="18" t="n">
        <f aca="false">IF('Row Index'!Z11="","✗",IF(INDEX('RAW DATA'!$Q:$Q,'Row Index'!Z11)="",IF(INDEX('RAW DATA'!$AD:$AD,'Row Index'!Z11)="",INDEX('RAW DATA'!$L:$L,'Row Index'!Z11),INDEX('RAW DATA'!$AD:$AD,'Row Index'!Z11)),INDEX('RAW DATA'!$Q:$Q,'Row Index'!Z11)))</f>
        <v>55.8369713893584</v>
      </c>
      <c r="AA181" s="19" t="str">
        <f aca="false">IF('Row Index'!AA11="","⏳",IF(INDEX('RAW DATA'!$Q:$Q,'Row Index'!AA11)="",IF(INDEX('RAW DATA'!$AD:$AD,'Row Index'!AA11)="",INDEX('RAW DATA'!$L:$L,'Row Index'!AA11),INDEX('RAW DATA'!$AD:$AD,'Row Index'!AA11)),INDEX('RAW DATA'!$Q:$Q,'Row Index'!AA11)))</f>
        <v>⏳</v>
      </c>
      <c r="AB181" s="17" t="n">
        <f aca="false">IF('Row Index'!AB11="","✗",IF(INDEX('RAW DATA'!$Q:$Q,'Row Index'!AB11)="",IF(INDEX('RAW DATA'!$AD:$AD,'Row Index'!AB11)="",INDEX('RAW DATA'!$L:$L,'Row Index'!AB11),INDEX('RAW DATA'!$AD:$AD,'Row Index'!AB11)),INDEX('RAW DATA'!$Q:$Q,'Row Index'!AB11)))</f>
        <v>55.5721461874695</v>
      </c>
      <c r="AC181" s="17" t="n">
        <f aca="false">IF('Row Index'!AC11="","✗",IF(INDEX('RAW DATA'!$Q:$Q,'Row Index'!AC11)="",IF(INDEX('RAW DATA'!$AD:$AD,'Row Index'!AC11)="",INDEX('RAW DATA'!$L:$L,'Row Index'!AC11),INDEX('RAW DATA'!$AD:$AD,'Row Index'!AC11)),INDEX('RAW DATA'!$Q:$Q,'Row Index'!AC11)))</f>
        <v>59.499142510335</v>
      </c>
      <c r="AD181" s="17" t="n">
        <f aca="false">IF('Row Index'!AD11="","✗",IF(INDEX('RAW DATA'!$Q:$Q,'Row Index'!AD11)="",IF(INDEX('RAW DATA'!$AD:$AD,'Row Index'!AD11)="",INDEX('RAW DATA'!$L:$L,'Row Index'!AD11),INDEX('RAW DATA'!$AD:$AD,'Row Index'!AD11)),INDEX('RAW DATA'!$Q:$Q,'Row Index'!AD11)))</f>
        <v>57.8808718229595</v>
      </c>
      <c r="AE181" s="17" t="n">
        <f aca="false">IF('Row Index'!AE11="","✗",IF(INDEX('RAW DATA'!$Q:$Q,'Row Index'!AE11)="",IF(INDEX('RAW DATA'!$AD:$AD,'Row Index'!AE11)="",INDEX('RAW DATA'!$L:$L,'Row Index'!AE11),INDEX('RAW DATA'!$AD:$AD,'Row Index'!AE11)),INDEX('RAW DATA'!$Q:$Q,'Row Index'!AE11)))</f>
        <v>61.2801088328358</v>
      </c>
      <c r="AF181" s="17" t="n">
        <f aca="false">IF('Row Index'!AF11="","✗",IF(INDEX('RAW DATA'!$Q:$Q,'Row Index'!AF11)="",IF(INDEX('RAW DATA'!$AD:$AD,'Row Index'!AF11)="",INDEX('RAW DATA'!$L:$L,'Row Index'!AF11),INDEX('RAW DATA'!$AD:$AD,'Row Index'!AF11)),INDEX('RAW DATA'!$Q:$Q,'Row Index'!AF11)))</f>
        <v>65.0192678349834</v>
      </c>
      <c r="AG181" s="17" t="n">
        <f aca="false">IF('Row Index'!AG11="","✗",IF(INDEX('RAW DATA'!$Q:$Q,'Row Index'!AG11)="",IF(INDEX('RAW DATA'!$AD:$AD,'Row Index'!AG11)="",INDEX('RAW DATA'!$L:$L,'Row Index'!AG11),INDEX('RAW DATA'!$AD:$AD,'Row Index'!AG11)),INDEX('RAW DATA'!$Q:$Q,'Row Index'!AG11)))</f>
        <v>61.6544555043787</v>
      </c>
      <c r="AH181" s="17" t="n">
        <f aca="false">IF('Row Index'!AH11="","✗",IF(INDEX('RAW DATA'!$Q:$Q,'Row Index'!AH11)="",IF(INDEX('RAW DATA'!$AD:$AD,'Row Index'!AH11)="",INDEX('RAW DATA'!$L:$L,'Row Index'!AH11),INDEX('RAW DATA'!$AD:$AD,'Row Index'!AH11)),INDEX('RAW DATA'!$Q:$Q,'Row Index'!AH11)))</f>
        <v>65.0062573916979</v>
      </c>
      <c r="AI181" s="21" t="n">
        <f aca="false">IF('Row Index'!AI11="","✗",IF(INDEX('RAW DATA'!$Q:$Q,'Row Index'!AI11)="",IF(INDEX('RAW DATA'!$AD:$AD,'Row Index'!AI11)="",INDEX('RAW DATA'!$L:$L,'Row Index'!AI11),INDEX('RAW DATA'!$AD:$AD,'Row Index'!AI11)),INDEX('RAW DATA'!$Q:$Q,'Row Index'!AI11)))</f>
        <v>68.6350796495023</v>
      </c>
      <c r="AJ181" s="36" t="str">
        <f aca="false">IF('Row Index'!AJ11="","✗",IF(INDEX('RAW DATA'!$Q:$Q,'Row Index'!AJ11)="",IF(INDEX('RAW DATA'!$AD:$AD,'Row Index'!AJ11)="",INDEX('RAW DATA'!$L:$L,'Row Index'!AJ11),INDEX('RAW DATA'!$AD:$AD,'Row Index'!AJ11)),INDEX('RAW DATA'!$Q:$Q,'Row Index'!AJ11)))</f>
        <v>◐⇲</v>
      </c>
      <c r="AK181" s="29" t="n">
        <f aca="false">IF('Row Index'!AK11="","✗",IF(INDEX('RAW DATA'!$Q:$Q,'Row Index'!AK11)="",IF(INDEX('RAW DATA'!$AD:$AD,'Row Index'!AK11)="",INDEX('RAW DATA'!$L:$L,'Row Index'!AK11),INDEX('RAW DATA'!$AD:$AD,'Row Index'!AK11)),INDEX('RAW DATA'!$Q:$Q,'Row Index'!AK11)))</f>
        <v>67.7033716181428</v>
      </c>
      <c r="AL181" s="17" t="n">
        <f aca="false">IF('Row Index'!AL11="","✗",IF(INDEX('RAW DATA'!$Q:$Q,'Row Index'!AL11)="",IF(INDEX('RAW DATA'!$AD:$AD,'Row Index'!AL11)="",INDEX('RAW DATA'!$L:$L,'Row Index'!AL11),INDEX('RAW DATA'!$AD:$AD,'Row Index'!AL11)),INDEX('RAW DATA'!$Q:$Q,'Row Index'!AL11)))</f>
        <v>68.2494021847827</v>
      </c>
      <c r="AM181" s="17" t="n">
        <f aca="false">IF('Row Index'!AM11="","✗",IF(INDEX('RAW DATA'!$Q:$Q,'Row Index'!AM11)="",IF(INDEX('RAW DATA'!$AD:$AD,'Row Index'!AM11)="",INDEX('RAW DATA'!$L:$L,'Row Index'!AM11),INDEX('RAW DATA'!$AD:$AD,'Row Index'!AM11)),INDEX('RAW DATA'!$Q:$Q,'Row Index'!AM11)))</f>
        <v>70.0811246649011</v>
      </c>
      <c r="AN181" s="17" t="n">
        <f aca="false">IF('Row Index'!AN11="","✗",IF(INDEX('RAW DATA'!$Q:$Q,'Row Index'!AN11)="",IF(INDEX('RAW DATA'!$AD:$AD,'Row Index'!AN11)="",INDEX('RAW DATA'!$L:$L,'Row Index'!AN11),INDEX('RAW DATA'!$AD:$AD,'Row Index'!AN11)),INDEX('RAW DATA'!$Q:$Q,'Row Index'!AN11)))</f>
        <v>70.6343403202472</v>
      </c>
      <c r="AO181" s="29" t="n">
        <f aca="false">IF('Row Index'!AO11="","✗",IF(INDEX('RAW DATA'!$Q:$Q,'Row Index'!AO11)="",IF(INDEX('RAW DATA'!$AD:$AD,'Row Index'!AO11)="",INDEX('RAW DATA'!$L:$L,'Row Index'!AO11),INDEX('RAW DATA'!$AD:$AD,'Row Index'!AO11)),INDEX('RAW DATA'!$Q:$Q,'Row Index'!AO11)))</f>
        <v>71.6888930185895</v>
      </c>
      <c r="AP181" s="17" t="n">
        <f aca="false">IF('Row Index'!AP11="","✗",IF(INDEX('RAW DATA'!$Q:$Q,'Row Index'!AP11)="",IF(INDEX('RAW DATA'!$AD:$AD,'Row Index'!AP11)="",INDEX('RAW DATA'!$L:$L,'Row Index'!AP11),INDEX('RAW DATA'!$AD:$AD,'Row Index'!AP11)),INDEX('RAW DATA'!$Q:$Q,'Row Index'!AP11)))</f>
        <v>72.5298644903934</v>
      </c>
      <c r="AQ181" s="36" t="str">
        <f aca="false">IF('Row Index'!AQ11="","✗",IF(INDEX('RAW DATA'!$Q:$Q,'Row Index'!AQ11)="",IF(INDEX('RAW DATA'!$AD:$AD,'Row Index'!AQ11)="",INDEX('RAW DATA'!$L:$L,'Row Index'!AQ11),INDEX('RAW DATA'!$AD:$AD,'Row Index'!AQ11)),INDEX('RAW DATA'!$Q:$Q,'Row Index'!AQ11)))</f>
        <v>◐⌧</v>
      </c>
    </row>
    <row r="182" customFormat="false" ht="15" hidden="false" customHeight="false" outlineLevel="0" collapsed="false">
      <c r="A182" s="15" t="s">
        <v>183</v>
      </c>
      <c r="B182" s="16" t="s">
        <v>153</v>
      </c>
      <c r="C182" s="17" t="n">
        <f aca="false">IF('Row Index'!C12="","✗",IF(INDEX('RAW DATA'!$Q:$Q,'Row Index'!C12)="",IF(INDEX('RAW DATA'!$AD:$AD,'Row Index'!C12)="",INDEX('RAW DATA'!$L:$L,'Row Index'!C12),INDEX('RAW DATA'!$AD:$AD,'Row Index'!C12)),INDEX('RAW DATA'!$Q:$Q,'Row Index'!C12)))</f>
        <v>44.1705536406717</v>
      </c>
      <c r="D182" s="36" t="str">
        <f aca="false">IF('Row Index'!D12="","✗",IF(INDEX('RAW DATA'!$Q:$Q,'Row Index'!D12)="",IF(INDEX('RAW DATA'!$AD:$AD,'Row Index'!D12)="",INDEX('RAW DATA'!$L:$L,'Row Index'!D12),INDEX('RAW DATA'!$AD:$AD,'Row Index'!D12)),INDEX('RAW DATA'!$Q:$Q,'Row Index'!D12)))</f>
        <v>◐⌧</v>
      </c>
      <c r="E182" s="17" t="n">
        <f aca="false">IF('Row Index'!E12="","✗",IF(INDEX('RAW DATA'!$Q:$Q,'Row Index'!E12)="",IF(INDEX('RAW DATA'!$AD:$AD,'Row Index'!E12)="",INDEX('RAW DATA'!$L:$L,'Row Index'!E12),INDEX('RAW DATA'!$AD:$AD,'Row Index'!E12)),INDEX('RAW DATA'!$Q:$Q,'Row Index'!E12)))</f>
        <v>43.0205503173656</v>
      </c>
      <c r="F182" s="29" t="n">
        <f aca="false">IF('Row Index'!F12="","✗",IF(INDEX('RAW DATA'!$Q:$Q,'Row Index'!F12)="",IF(INDEX('RAW DATA'!$AD:$AD,'Row Index'!F12)="",INDEX('RAW DATA'!$L:$L,'Row Index'!F12),INDEX('RAW DATA'!$AD:$AD,'Row Index'!F12)),INDEX('RAW DATA'!$Q:$Q,'Row Index'!F12)))</f>
        <v>42.7231221222648</v>
      </c>
      <c r="G182" s="17" t="n">
        <f aca="false">IF('Row Index'!G12="","✗",IF(INDEX('RAW DATA'!$Q:$Q,'Row Index'!G12)="",IF(INDEX('RAW DATA'!$AD:$AD,'Row Index'!G12)="",INDEX('RAW DATA'!$L:$L,'Row Index'!G12),INDEX('RAW DATA'!$AD:$AD,'Row Index'!G12)),INDEX('RAW DATA'!$Q:$Q,'Row Index'!G12)))</f>
        <v>42.6177261461401</v>
      </c>
      <c r="H182" s="29" t="n">
        <f aca="false">IF('Row Index'!H12="","✗",IF(INDEX('RAW DATA'!$Q:$Q,'Row Index'!H12)="",IF(INDEX('RAW DATA'!$AD:$AD,'Row Index'!H12)="",INDEX('RAW DATA'!$L:$L,'Row Index'!H12),INDEX('RAW DATA'!$AD:$AD,'Row Index'!H12)),INDEX('RAW DATA'!$Q:$Q,'Row Index'!H12)))</f>
        <v>37.7447396911681</v>
      </c>
      <c r="I182" s="36" t="str">
        <f aca="false">IF('Row Index'!I12="","✗",IF(INDEX('RAW DATA'!$Q:$Q,'Row Index'!I12)="",IF(INDEX('RAW DATA'!$AD:$AD,'Row Index'!I12)="",INDEX('RAW DATA'!$L:$L,'Row Index'!I12),INDEX('RAW DATA'!$AD:$AD,'Row Index'!I12)),INDEX('RAW DATA'!$Q:$Q,'Row Index'!I12)))</f>
        <v>◐⇲</v>
      </c>
      <c r="J182" s="17" t="n">
        <f aca="false">IF('Row Index'!J12="","✗",IF(INDEX('RAW DATA'!$Q:$Q,'Row Index'!J12)="",IF(INDEX('RAW DATA'!$AD:$AD,'Row Index'!J12)="",INDEX('RAW DATA'!$L:$L,'Row Index'!J12),INDEX('RAW DATA'!$AD:$AD,'Row Index'!J12)),INDEX('RAW DATA'!$Q:$Q,'Row Index'!J12)))</f>
        <v>41.028750443606</v>
      </c>
      <c r="K182" s="29" t="n">
        <f aca="false">IF('Row Index'!K12="","✗",IF(INDEX('RAW DATA'!$Q:$Q,'Row Index'!K12)="",IF(INDEX('RAW DATA'!$AD:$AD,'Row Index'!K12)="",INDEX('RAW DATA'!$L:$L,'Row Index'!K12),INDEX('RAW DATA'!$AD:$AD,'Row Index'!K12)),INDEX('RAW DATA'!$Q:$Q,'Row Index'!K12)))</f>
        <v>45.6149453670301</v>
      </c>
      <c r="L182" s="36" t="str">
        <f aca="false">IF('Row Index'!L12="","✗",IF(INDEX('RAW DATA'!$Q:$Q,'Row Index'!L12)="",IF(INDEX('RAW DATA'!$AD:$AD,'Row Index'!L12)="",INDEX('RAW DATA'!$L:$L,'Row Index'!L12),INDEX('RAW DATA'!$AD:$AD,'Row Index'!L12)),INDEX('RAW DATA'!$Q:$Q,'Row Index'!L12)))</f>
        <v>◐⌧</v>
      </c>
      <c r="M182" s="17" t="n">
        <f aca="false">IF('Row Index'!M12="","✗",IF(INDEX('RAW DATA'!$Q:$Q,'Row Index'!M12)="",IF(INDEX('RAW DATA'!$AD:$AD,'Row Index'!M12)="",INDEX('RAW DATA'!$L:$L,'Row Index'!M12),INDEX('RAW DATA'!$AD:$AD,'Row Index'!M12)),INDEX('RAW DATA'!$Q:$Q,'Row Index'!M12)))</f>
        <v>45.4940945857151</v>
      </c>
      <c r="N182" s="29" t="n">
        <f aca="false">IF('Row Index'!N12="","✗",IF(INDEX('RAW DATA'!$Q:$Q,'Row Index'!N12)="",IF(INDEX('RAW DATA'!$AD:$AD,'Row Index'!N12)="",INDEX('RAW DATA'!$L:$L,'Row Index'!N12),INDEX('RAW DATA'!$AD:$AD,'Row Index'!N12)),INDEX('RAW DATA'!$Q:$Q,'Row Index'!N12)))</f>
        <v>44.7992174432084</v>
      </c>
      <c r="O182" s="29" t="n">
        <f aca="false">IF('Row Index'!O12="","✗",IF(INDEX('RAW DATA'!$Q:$Q,'Row Index'!O12)="",IF(INDEX('RAW DATA'!$AD:$AD,'Row Index'!O12)="",INDEX('RAW DATA'!$L:$L,'Row Index'!O12),INDEX('RAW DATA'!$AD:$AD,'Row Index'!O12)),INDEX('RAW DATA'!$Q:$Q,'Row Index'!O12)))</f>
        <v>48.9276147890945</v>
      </c>
      <c r="P182" s="17" t="n">
        <f aca="false">IF('Row Index'!P12="","✗",IF(INDEX('RAW DATA'!$Q:$Q,'Row Index'!P12)="",IF(INDEX('RAW DATA'!$AD:$AD,'Row Index'!P12)="",INDEX('RAW DATA'!$L:$L,'Row Index'!P12),INDEX('RAW DATA'!$AD:$AD,'Row Index'!P12)),INDEX('RAW DATA'!$Q:$Q,'Row Index'!P12)))</f>
        <v>45.4696876716754</v>
      </c>
      <c r="Q182" s="17" t="n">
        <f aca="false">IF('Row Index'!Q12="","✗",IF(INDEX('RAW DATA'!$Q:$Q,'Row Index'!Q12)="",IF(INDEX('RAW DATA'!$AD:$AD,'Row Index'!Q12)="",INDEX('RAW DATA'!$L:$L,'Row Index'!Q12),INDEX('RAW DATA'!$AD:$AD,'Row Index'!Q12)),INDEX('RAW DATA'!$Q:$Q,'Row Index'!Q12)))</f>
        <v>46.7467167115895</v>
      </c>
      <c r="R182" s="17" t="n">
        <f aca="false">IF('Row Index'!R12="","✗",IF(INDEX('RAW DATA'!$Q:$Q,'Row Index'!R12)="",IF(INDEX('RAW DATA'!$AD:$AD,'Row Index'!R12)="",INDEX('RAW DATA'!$L:$L,'Row Index'!R12),INDEX('RAW DATA'!$AD:$AD,'Row Index'!R12)),INDEX('RAW DATA'!$Q:$Q,'Row Index'!R12)))</f>
        <v>43.7336989619097</v>
      </c>
      <c r="S182" s="17" t="n">
        <f aca="false">IF('Row Index'!S12="","✗",IF(INDEX('RAW DATA'!$Q:$Q,'Row Index'!S12)="",IF(INDEX('RAW DATA'!$AD:$AD,'Row Index'!S12)="",INDEX('RAW DATA'!$L:$L,'Row Index'!S12),INDEX('RAW DATA'!$AD:$AD,'Row Index'!S12)),INDEX('RAW DATA'!$Q:$Q,'Row Index'!S12)))</f>
        <v>44.5978896362047</v>
      </c>
      <c r="T182" s="36" t="str">
        <f aca="false">IF('Row Index'!T12="","✗",IF(INDEX('RAW DATA'!$Q:$Q,'Row Index'!T12)="",IF(INDEX('RAW DATA'!$AD:$AD,'Row Index'!T12)="",INDEX('RAW DATA'!$L:$L,'Row Index'!T12),INDEX('RAW DATA'!$AD:$AD,'Row Index'!T12)),INDEX('RAW DATA'!$Q:$Q,'Row Index'!T12)))</f>
        <v>◐⌧</v>
      </c>
      <c r="U182" s="17" t="n">
        <f aca="false">IF('Row Index'!U12="","✗",IF(INDEX('RAW DATA'!$Q:$Q,'Row Index'!U12)="",IF(INDEX('RAW DATA'!$AD:$AD,'Row Index'!U12)="",INDEX('RAW DATA'!$L:$L,'Row Index'!U12),INDEX('RAW DATA'!$AD:$AD,'Row Index'!U12)),INDEX('RAW DATA'!$Q:$Q,'Row Index'!U12)))</f>
        <v>49.3430835681538</v>
      </c>
      <c r="V182" s="29" t="n">
        <f aca="false">IF('Row Index'!V12="","✗",IF(INDEX('RAW DATA'!$Q:$Q,'Row Index'!V12)="",IF(INDEX('RAW DATA'!$AD:$AD,'Row Index'!V12)="",INDEX('RAW DATA'!$L:$L,'Row Index'!V12),INDEX('RAW DATA'!$AD:$AD,'Row Index'!V12)),INDEX('RAW DATA'!$Q:$Q,'Row Index'!V12)))</f>
        <v>48.3089193874014</v>
      </c>
      <c r="W182" s="17" t="n">
        <f aca="false">IF('Row Index'!W12="","✗",IF(INDEX('RAW DATA'!$Q:$Q,'Row Index'!W12)="",IF(INDEX('RAW DATA'!$AD:$AD,'Row Index'!W12)="",INDEX('RAW DATA'!$L:$L,'Row Index'!W12),INDEX('RAW DATA'!$AD:$AD,'Row Index'!W12)),INDEX('RAW DATA'!$Q:$Q,'Row Index'!W12)))</f>
        <v>46.0432900956574</v>
      </c>
      <c r="X182" s="17" t="n">
        <f aca="false">IF('Row Index'!X12="","✗",IF(INDEX('RAW DATA'!$Q:$Q,'Row Index'!X12)="",IF(INDEX('RAW DATA'!$AD:$AD,'Row Index'!X12)="",INDEX('RAW DATA'!$L:$L,'Row Index'!X12),INDEX('RAW DATA'!$AD:$AD,'Row Index'!X12)),INDEX('RAW DATA'!$Q:$Q,'Row Index'!X12)))</f>
        <v>52.4751765097139</v>
      </c>
      <c r="Y182" s="17" t="n">
        <f aca="false">IF('Row Index'!Y12="","✗",IF(INDEX('RAW DATA'!$Q:$Q,'Row Index'!Y12)="",IF(INDEX('RAW DATA'!$AD:$AD,'Row Index'!Y12)="",INDEX('RAW DATA'!$L:$L,'Row Index'!Y12),INDEX('RAW DATA'!$AD:$AD,'Row Index'!Y12)),INDEX('RAW DATA'!$Q:$Q,'Row Index'!Y12)))</f>
        <v>50.7585410240622</v>
      </c>
      <c r="Z182" s="18" t="n">
        <f aca="false">IF('Row Index'!Z12="","✗",IF(INDEX('RAW DATA'!$Q:$Q,'Row Index'!Z12)="",IF(INDEX('RAW DATA'!$AD:$AD,'Row Index'!Z12)="",INDEX('RAW DATA'!$L:$L,'Row Index'!Z12),INDEX('RAW DATA'!$AD:$AD,'Row Index'!Z12)),INDEX('RAW DATA'!$Q:$Q,'Row Index'!Z12)))</f>
        <v>51.4444821421436</v>
      </c>
      <c r="AA182" s="19" t="str">
        <f aca="false">IF('Row Index'!AA12="","⏳",IF(INDEX('RAW DATA'!$Q:$Q,'Row Index'!AA12)="",IF(INDEX('RAW DATA'!$AD:$AD,'Row Index'!AA12)="",INDEX('RAW DATA'!$L:$L,'Row Index'!AA12),INDEX('RAW DATA'!$AD:$AD,'Row Index'!AA12)),INDEX('RAW DATA'!$Q:$Q,'Row Index'!AA12)))</f>
        <v>⏳</v>
      </c>
      <c r="AB182" s="17" t="n">
        <f aca="false">IF('Row Index'!AB12="","✗",IF(INDEX('RAW DATA'!$Q:$Q,'Row Index'!AB12)="",IF(INDEX('RAW DATA'!$AD:$AD,'Row Index'!AB12)="",INDEX('RAW DATA'!$L:$L,'Row Index'!AB12),INDEX('RAW DATA'!$AD:$AD,'Row Index'!AB12)),INDEX('RAW DATA'!$Q:$Q,'Row Index'!AB12)))</f>
        <v>52.2902610821817</v>
      </c>
      <c r="AC182" s="17" t="n">
        <f aca="false">IF('Row Index'!AC12="","✗",IF(INDEX('RAW DATA'!$Q:$Q,'Row Index'!AC12)="",IF(INDEX('RAW DATA'!$AD:$AD,'Row Index'!AC12)="",INDEX('RAW DATA'!$L:$L,'Row Index'!AC12),INDEX('RAW DATA'!$AD:$AD,'Row Index'!AC12)),INDEX('RAW DATA'!$Q:$Q,'Row Index'!AC12)))</f>
        <v>53.291991342644</v>
      </c>
      <c r="AD182" s="17" t="n">
        <f aca="false">IF('Row Index'!AD12="","✗",IF(INDEX('RAW DATA'!$Q:$Q,'Row Index'!AD12)="",IF(INDEX('RAW DATA'!$AD:$AD,'Row Index'!AD12)="",INDEX('RAW DATA'!$L:$L,'Row Index'!AD12),INDEX('RAW DATA'!$AD:$AD,'Row Index'!AD12)),INDEX('RAW DATA'!$Q:$Q,'Row Index'!AD12)))</f>
        <v>54.2775518251775</v>
      </c>
      <c r="AE182" s="17" t="n">
        <f aca="false">IF('Row Index'!AE12="","✗",IF(INDEX('RAW DATA'!$Q:$Q,'Row Index'!AE12)="",IF(INDEX('RAW DATA'!$AD:$AD,'Row Index'!AE12)="",INDEX('RAW DATA'!$L:$L,'Row Index'!AE12),INDEX('RAW DATA'!$AD:$AD,'Row Index'!AE12)),INDEX('RAW DATA'!$Q:$Q,'Row Index'!AE12)))</f>
        <v>55.5639062275461</v>
      </c>
      <c r="AF182" s="17" t="n">
        <f aca="false">IF('Row Index'!AF12="","✗",IF(INDEX('RAW DATA'!$Q:$Q,'Row Index'!AF12)="",IF(INDEX('RAW DATA'!$AD:$AD,'Row Index'!AF12)="",INDEX('RAW DATA'!$L:$L,'Row Index'!AF12),INDEX('RAW DATA'!$AD:$AD,'Row Index'!AF12)),INDEX('RAW DATA'!$Q:$Q,'Row Index'!AF12)))</f>
        <v>60.375095320841</v>
      </c>
      <c r="AG182" s="17" t="n">
        <f aca="false">IF('Row Index'!AG12="","✗",IF(INDEX('RAW DATA'!$Q:$Q,'Row Index'!AG12)="",IF(INDEX('RAW DATA'!$AD:$AD,'Row Index'!AG12)="",INDEX('RAW DATA'!$L:$L,'Row Index'!AG12),INDEX('RAW DATA'!$AD:$AD,'Row Index'!AG12)),INDEX('RAW DATA'!$Q:$Q,'Row Index'!AG12)))</f>
        <v>57.3932052989017</v>
      </c>
      <c r="AH182" s="17" t="n">
        <f aca="false">IF('Row Index'!AH12="","✗",IF(INDEX('RAW DATA'!$Q:$Q,'Row Index'!AH12)="",IF(INDEX('RAW DATA'!$AD:$AD,'Row Index'!AH12)="",INDEX('RAW DATA'!$L:$L,'Row Index'!AH12),INDEX('RAW DATA'!$AD:$AD,'Row Index'!AH12)),INDEX('RAW DATA'!$Q:$Q,'Row Index'!AH12)))</f>
        <v>63.2936434075918</v>
      </c>
      <c r="AI182" s="17" t="n">
        <f aca="false">IF('Row Index'!AI12="","✗",IF(INDEX('RAW DATA'!$Q:$Q,'Row Index'!AI12)="",IF(INDEX('RAW DATA'!$AD:$AD,'Row Index'!AI12)="",INDEX('RAW DATA'!$L:$L,'Row Index'!AI12),INDEX('RAW DATA'!$AD:$AD,'Row Index'!AI12)),INDEX('RAW DATA'!$Q:$Q,'Row Index'!AI12)))</f>
        <v>65.0236314967898</v>
      </c>
      <c r="AJ182" s="17" t="n">
        <f aca="false">IF('Row Index'!AJ12="","✗",IF(INDEX('RAW DATA'!$Q:$Q,'Row Index'!AJ12)="",IF(INDEX('RAW DATA'!$AD:$AD,'Row Index'!AJ12)="",INDEX('RAW DATA'!$L:$L,'Row Index'!AJ12),INDEX('RAW DATA'!$AD:$AD,'Row Index'!AJ12)),INDEX('RAW DATA'!$Q:$Q,'Row Index'!AJ12)))</f>
        <v>64.2290226476375</v>
      </c>
      <c r="AK182" s="36" t="str">
        <f aca="false">IF('Row Index'!AK12="","✗",IF(INDEX('RAW DATA'!$Q:$Q,'Row Index'!AK12)="",IF(INDEX('RAW DATA'!$AD:$AD,'Row Index'!AK12)="",INDEX('RAW DATA'!$L:$L,'Row Index'!AK12),INDEX('RAW DATA'!$AD:$AD,'Row Index'!AK12)),INDEX('RAW DATA'!$Q:$Q,'Row Index'!AK12)))</f>
        <v>◐⌧</v>
      </c>
      <c r="AL182" s="29" t="n">
        <f aca="false">IF('Row Index'!AL12="","✗",IF(INDEX('RAW DATA'!$Q:$Q,'Row Index'!AL12)="",IF(INDEX('RAW DATA'!$AD:$AD,'Row Index'!AL12)="",INDEX('RAW DATA'!$L:$L,'Row Index'!AL12),INDEX('RAW DATA'!$AD:$AD,'Row Index'!AL12)),INDEX('RAW DATA'!$Q:$Q,'Row Index'!AL12)))</f>
        <v>65.8852309314215</v>
      </c>
      <c r="AM182" s="17" t="n">
        <f aca="false">IF('Row Index'!AM12="","✗",IF(INDEX('RAW DATA'!$Q:$Q,'Row Index'!AM12)="",IF(INDEX('RAW DATA'!$AD:$AD,'Row Index'!AM12)="",INDEX('RAW DATA'!$L:$L,'Row Index'!AM12),INDEX('RAW DATA'!$AD:$AD,'Row Index'!AM12)),INDEX('RAW DATA'!$Q:$Q,'Row Index'!AM12)))</f>
        <v>67.9952620960083</v>
      </c>
      <c r="AN182" s="21" t="n">
        <f aca="false">IF('Row Index'!AN12="","✗",IF(INDEX('RAW DATA'!$Q:$Q,'Row Index'!AN12)="",IF(INDEX('RAW DATA'!$AD:$AD,'Row Index'!AN12)="",INDEX('RAW DATA'!$L:$L,'Row Index'!AN12),INDEX('RAW DATA'!$AD:$AD,'Row Index'!AN12)),INDEX('RAW DATA'!$Q:$Q,'Row Index'!AN12)))</f>
        <v>69.5110466609879</v>
      </c>
      <c r="AO182" s="29" t="n">
        <f aca="false">IF('Row Index'!AO12="","✗",IF(INDEX('RAW DATA'!$Q:$Q,'Row Index'!AO12)="",IF(INDEX('RAW DATA'!$AD:$AD,'Row Index'!AO12)="",INDEX('RAW DATA'!$L:$L,'Row Index'!AO12),INDEX('RAW DATA'!$AD:$AD,'Row Index'!AO12)),INDEX('RAW DATA'!$Q:$Q,'Row Index'!AO12)))</f>
        <v>68.5662583173049</v>
      </c>
      <c r="AP182" s="29" t="n">
        <f aca="false">IF('Row Index'!AP12="","✗",IF(INDEX('RAW DATA'!$Q:$Q,'Row Index'!AP12)="",IF(INDEX('RAW DATA'!$AD:$AD,'Row Index'!AP12)="",INDEX('RAW DATA'!$L:$L,'Row Index'!AP12),INDEX('RAW DATA'!$AD:$AD,'Row Index'!AP12)),INDEX('RAW DATA'!$Q:$Q,'Row Index'!AP12)))</f>
        <v>69.4185081551139</v>
      </c>
      <c r="AQ182" s="17" t="n">
        <f aca="false">IF('Row Index'!AQ12="","✗",IF(INDEX('RAW DATA'!$Q:$Q,'Row Index'!AQ12)="",IF(INDEX('RAW DATA'!$AD:$AD,'Row Index'!AQ12)="",INDEX('RAW DATA'!$L:$L,'Row Index'!AQ12),INDEX('RAW DATA'!$AD:$AD,'Row Index'!AQ12)),INDEX('RAW DATA'!$Q:$Q,'Row Index'!AQ12)))</f>
        <v>70.225938183472</v>
      </c>
    </row>
    <row r="183" customFormat="false" ht="15" hidden="false" customHeight="false" outlineLevel="0" collapsed="false">
      <c r="A183" s="15" t="s">
        <v>186</v>
      </c>
      <c r="B183" s="16" t="s">
        <v>153</v>
      </c>
      <c r="C183" s="29" t="n">
        <f aca="false">IF('Row Index'!C13="","✗",IF(INDEX('RAW DATA'!$Q:$Q,'Row Index'!C13)="",IF(INDEX('RAW DATA'!$AD:$AD,'Row Index'!C13)="",INDEX('RAW DATA'!$L:$L,'Row Index'!C13),INDEX('RAW DATA'!$AD:$AD,'Row Index'!C13)),INDEX('RAW DATA'!$Q:$Q,'Row Index'!C13)))</f>
        <v>48.6228632671284</v>
      </c>
      <c r="D183" s="17" t="n">
        <f aca="false">IF('Row Index'!D13="","✗",IF(INDEX('RAW DATA'!$Q:$Q,'Row Index'!D13)="",IF(INDEX('RAW DATA'!$AD:$AD,'Row Index'!D13)="",INDEX('RAW DATA'!$L:$L,'Row Index'!D13),INDEX('RAW DATA'!$AD:$AD,'Row Index'!D13)),INDEX('RAW DATA'!$Q:$Q,'Row Index'!D13)))</f>
        <v>41.2579875162025</v>
      </c>
      <c r="E183" s="17" t="n">
        <f aca="false">IF('Row Index'!E13="","✗",IF(INDEX('RAW DATA'!$Q:$Q,'Row Index'!E13)="",IF(INDEX('RAW DATA'!$AD:$AD,'Row Index'!E13)="",INDEX('RAW DATA'!$L:$L,'Row Index'!E13),INDEX('RAW DATA'!$AD:$AD,'Row Index'!E13)),INDEX('RAW DATA'!$Q:$Q,'Row Index'!E13)))</f>
        <v>49.8196352791908</v>
      </c>
      <c r="F183" s="29" t="n">
        <f aca="false">IF('Row Index'!F13="","✗",IF(INDEX('RAW DATA'!$Q:$Q,'Row Index'!F13)="",IF(INDEX('RAW DATA'!$AD:$AD,'Row Index'!F13)="",INDEX('RAW DATA'!$L:$L,'Row Index'!F13),INDEX('RAW DATA'!$AD:$AD,'Row Index'!F13)),INDEX('RAW DATA'!$Q:$Q,'Row Index'!F13)))</f>
        <v>42.7876431382933</v>
      </c>
      <c r="G183" s="17" t="n">
        <f aca="false">IF('Row Index'!G13="","✗",IF(INDEX('RAW DATA'!$Q:$Q,'Row Index'!G13)="",IF(INDEX('RAW DATA'!$AD:$AD,'Row Index'!G13)="",INDEX('RAW DATA'!$L:$L,'Row Index'!G13),INDEX('RAW DATA'!$AD:$AD,'Row Index'!G13)),INDEX('RAW DATA'!$Q:$Q,'Row Index'!G13)))</f>
        <v>49.0404553730879</v>
      </c>
      <c r="H183" s="17" t="n">
        <f aca="false">IF('Row Index'!H13="","✗",IF(INDEX('RAW DATA'!$Q:$Q,'Row Index'!H13)="",IF(INDEX('RAW DATA'!$AD:$AD,'Row Index'!H13)="",INDEX('RAW DATA'!$L:$L,'Row Index'!H13),INDEX('RAW DATA'!$AD:$AD,'Row Index'!H13)),INDEX('RAW DATA'!$Q:$Q,'Row Index'!H13)))</f>
        <v>46.4942218390145</v>
      </c>
      <c r="I183" s="17" t="n">
        <f aca="false">IF('Row Index'!I13="","✗",IF(INDEX('RAW DATA'!$Q:$Q,'Row Index'!I13)="",IF(INDEX('RAW DATA'!$AD:$AD,'Row Index'!I13)="",INDEX('RAW DATA'!$L:$L,'Row Index'!I13),INDEX('RAW DATA'!$AD:$AD,'Row Index'!I13)),INDEX('RAW DATA'!$Q:$Q,'Row Index'!I13)))</f>
        <v>49.3145648495824</v>
      </c>
      <c r="J183" s="17" t="n">
        <f aca="false">IF('Row Index'!J13="","✗",IF(INDEX('RAW DATA'!$Q:$Q,'Row Index'!J13)="",IF(INDEX('RAW DATA'!$AD:$AD,'Row Index'!J13)="",INDEX('RAW DATA'!$L:$L,'Row Index'!J13),INDEX('RAW DATA'!$AD:$AD,'Row Index'!J13)),INDEX('RAW DATA'!$Q:$Q,'Row Index'!J13)))</f>
        <v>43.4960071545759</v>
      </c>
      <c r="K183" s="17" t="n">
        <f aca="false">IF('Row Index'!K13="","✗",IF(INDEX('RAW DATA'!$Q:$Q,'Row Index'!K13)="",IF(INDEX('RAW DATA'!$AD:$AD,'Row Index'!K13)="",INDEX('RAW DATA'!$L:$L,'Row Index'!K13),INDEX('RAW DATA'!$AD:$AD,'Row Index'!K13)),INDEX('RAW DATA'!$Q:$Q,'Row Index'!K13)))</f>
        <v>53.1023745183507</v>
      </c>
      <c r="L183" s="29" t="n">
        <f aca="false">IF('Row Index'!L13="","✗",IF(INDEX('RAW DATA'!$Q:$Q,'Row Index'!L13)="",IF(INDEX('RAW DATA'!$AD:$AD,'Row Index'!L13)="",INDEX('RAW DATA'!$L:$L,'Row Index'!L13),INDEX('RAW DATA'!$AD:$AD,'Row Index'!L13)),INDEX('RAW DATA'!$Q:$Q,'Row Index'!L13)))</f>
        <v>45.600641426951</v>
      </c>
      <c r="M183" s="17" t="n">
        <f aca="false">IF('Row Index'!M13="","✗",IF(INDEX('RAW DATA'!$Q:$Q,'Row Index'!M13)="",IF(INDEX('RAW DATA'!$AD:$AD,'Row Index'!M13)="",INDEX('RAW DATA'!$L:$L,'Row Index'!M13),INDEX('RAW DATA'!$AD:$AD,'Row Index'!M13)),INDEX('RAW DATA'!$Q:$Q,'Row Index'!M13)))</f>
        <v>51.4555651108455</v>
      </c>
      <c r="N183" s="17" t="n">
        <f aca="false">IF('Row Index'!N13="","✗",IF(INDEX('RAW DATA'!$Q:$Q,'Row Index'!N13)="",IF(INDEX('RAW DATA'!$AD:$AD,'Row Index'!N13)="",INDEX('RAW DATA'!$L:$L,'Row Index'!N13),INDEX('RAW DATA'!$AD:$AD,'Row Index'!N13)),INDEX('RAW DATA'!$Q:$Q,'Row Index'!N13)))</f>
        <v>53.8002217917937</v>
      </c>
      <c r="O183" s="17" t="n">
        <f aca="false">IF('Row Index'!O13="","✗",IF(INDEX('RAW DATA'!$Q:$Q,'Row Index'!O13)="",IF(INDEX('RAW DATA'!$AD:$AD,'Row Index'!O13)="",INDEX('RAW DATA'!$L:$L,'Row Index'!O13),INDEX('RAW DATA'!$AD:$AD,'Row Index'!O13)),INDEX('RAW DATA'!$Q:$Q,'Row Index'!O13)))</f>
        <v>52.9827975360024</v>
      </c>
      <c r="P183" s="17" t="n">
        <f aca="false">IF('Row Index'!P13="","✗",IF(INDEX('RAW DATA'!$Q:$Q,'Row Index'!P13)="",IF(INDEX('RAW DATA'!$AD:$AD,'Row Index'!P13)="",INDEX('RAW DATA'!$L:$L,'Row Index'!P13),INDEX('RAW DATA'!$AD:$AD,'Row Index'!P13)),INDEX('RAW DATA'!$Q:$Q,'Row Index'!P13)))</f>
        <v>52.286009936101</v>
      </c>
      <c r="Q183" s="17" t="n">
        <f aca="false">IF('Row Index'!Q13="","✗",IF(INDEX('RAW DATA'!$Q:$Q,'Row Index'!Q13)="",IF(INDEX('RAW DATA'!$AD:$AD,'Row Index'!Q13)="",INDEX('RAW DATA'!$L:$L,'Row Index'!Q13),INDEX('RAW DATA'!$AD:$AD,'Row Index'!Q13)),INDEX('RAW DATA'!$Q:$Q,'Row Index'!Q13)))</f>
        <v>52.9375835439042</v>
      </c>
      <c r="R183" s="17" t="n">
        <f aca="false">IF('Row Index'!R13="","✗",IF(INDEX('RAW DATA'!$Q:$Q,'Row Index'!R13)="",IF(INDEX('RAW DATA'!$AD:$AD,'Row Index'!R13)="",INDEX('RAW DATA'!$L:$L,'Row Index'!R13),INDEX('RAW DATA'!$AD:$AD,'Row Index'!R13)),INDEX('RAW DATA'!$Q:$Q,'Row Index'!R13)))</f>
        <v>43.8731648543913</v>
      </c>
      <c r="S183" s="17" t="n">
        <f aca="false">IF('Row Index'!S13="","✗",IF(INDEX('RAW DATA'!$Q:$Q,'Row Index'!S13)="",IF(INDEX('RAW DATA'!$AD:$AD,'Row Index'!S13)="",INDEX('RAW DATA'!$L:$L,'Row Index'!S13),INDEX('RAW DATA'!$AD:$AD,'Row Index'!S13)),INDEX('RAW DATA'!$Q:$Q,'Row Index'!S13)))</f>
        <v>47.1583046313695</v>
      </c>
      <c r="T183" s="17" t="n">
        <f aca="false">IF('Row Index'!T13="","✗",IF(INDEX('RAW DATA'!$Q:$Q,'Row Index'!T13)="",IF(INDEX('RAW DATA'!$AD:$AD,'Row Index'!T13)="",INDEX('RAW DATA'!$L:$L,'Row Index'!T13),INDEX('RAW DATA'!$AD:$AD,'Row Index'!T13)),INDEX('RAW DATA'!$Q:$Q,'Row Index'!T13)))</f>
        <v>44.2827493459068</v>
      </c>
      <c r="U183" s="17" t="n">
        <f aca="false">IF('Row Index'!U13="","✗",IF(INDEX('RAW DATA'!$Q:$Q,'Row Index'!U13)="",IF(INDEX('RAW DATA'!$AD:$AD,'Row Index'!U13)="",INDEX('RAW DATA'!$L:$L,'Row Index'!U13),INDEX('RAW DATA'!$AD:$AD,'Row Index'!U13)),INDEX('RAW DATA'!$Q:$Q,'Row Index'!U13)))</f>
        <v>47.9795915340855</v>
      </c>
      <c r="V183" s="17" t="n">
        <f aca="false">IF('Row Index'!V13="","✗",IF(INDEX('RAW DATA'!$Q:$Q,'Row Index'!V13)="",IF(INDEX('RAW DATA'!$AD:$AD,'Row Index'!V13)="",INDEX('RAW DATA'!$L:$L,'Row Index'!V13),INDEX('RAW DATA'!$AD:$AD,'Row Index'!V13)),INDEX('RAW DATA'!$Q:$Q,'Row Index'!V13)))</f>
        <v>47.5944634755203</v>
      </c>
      <c r="W183" s="17" t="n">
        <f aca="false">IF('Row Index'!W13="","✗",IF(INDEX('RAW DATA'!$Q:$Q,'Row Index'!W13)="",IF(INDEX('RAW DATA'!$AD:$AD,'Row Index'!W13)="",INDEX('RAW DATA'!$L:$L,'Row Index'!W13),INDEX('RAW DATA'!$AD:$AD,'Row Index'!W13)),INDEX('RAW DATA'!$Q:$Q,'Row Index'!W13)))</f>
        <v>43.3211651797203</v>
      </c>
      <c r="X183" s="17" t="n">
        <f aca="false">IF('Row Index'!X13="","✗",IF(INDEX('RAW DATA'!$Q:$Q,'Row Index'!X13)="",IF(INDEX('RAW DATA'!$AD:$AD,'Row Index'!X13)="",INDEX('RAW DATA'!$L:$L,'Row Index'!X13),INDEX('RAW DATA'!$AD:$AD,'Row Index'!X13)),INDEX('RAW DATA'!$Q:$Q,'Row Index'!X13)))</f>
        <v>49.5322292124385</v>
      </c>
      <c r="Y183" s="17" t="n">
        <f aca="false">IF('Row Index'!Y13="","✗",IF(INDEX('RAW DATA'!$Q:$Q,'Row Index'!Y13)="",IF(INDEX('RAW DATA'!$AD:$AD,'Row Index'!Y13)="",INDEX('RAW DATA'!$L:$L,'Row Index'!Y13),INDEX('RAW DATA'!$AD:$AD,'Row Index'!Y13)),INDEX('RAW DATA'!$Q:$Q,'Row Index'!Y13)))</f>
        <v>44.6119819403895</v>
      </c>
      <c r="Z183" s="18" t="n">
        <f aca="false">IF('Row Index'!Z13="","✗",IF(INDEX('RAW DATA'!$Q:$Q,'Row Index'!Z13)="",IF(INDEX('RAW DATA'!$AD:$AD,'Row Index'!Z13)="",INDEX('RAW DATA'!$L:$L,'Row Index'!Z13),INDEX('RAW DATA'!$AD:$AD,'Row Index'!Z13)),INDEX('RAW DATA'!$Q:$Q,'Row Index'!Z13)))</f>
        <v>48.8060899364359</v>
      </c>
      <c r="AA183" s="19" t="str">
        <f aca="false">IF('Row Index'!AA13="","⏳",IF(INDEX('RAW DATA'!$Q:$Q,'Row Index'!AA13)="",IF(INDEX('RAW DATA'!$AD:$AD,'Row Index'!AA13)="",INDEX('RAW DATA'!$L:$L,'Row Index'!AA13),INDEX('RAW DATA'!$AD:$AD,'Row Index'!AA13)),INDEX('RAW DATA'!$Q:$Q,'Row Index'!AA13)))</f>
        <v>⏳</v>
      </c>
      <c r="AB183" s="29" t="n">
        <f aca="false">IF('Row Index'!AB13="","✗",IF(INDEX('RAW DATA'!$Q:$Q,'Row Index'!AB13)="",IF(INDEX('RAW DATA'!$AD:$AD,'Row Index'!AB13)="",INDEX('RAW DATA'!$L:$L,'Row Index'!AB13),INDEX('RAW DATA'!$AD:$AD,'Row Index'!AB13)),INDEX('RAW DATA'!$Q:$Q,'Row Index'!AB13)))</f>
        <v>47.5576652680467</v>
      </c>
      <c r="AC183" s="17" t="n">
        <f aca="false">IF('Row Index'!AC13="","✗",IF(INDEX('RAW DATA'!$Q:$Q,'Row Index'!AC13)="",IF(INDEX('RAW DATA'!$AD:$AD,'Row Index'!AC13)="",INDEX('RAW DATA'!$L:$L,'Row Index'!AC13),INDEX('RAW DATA'!$AD:$AD,'Row Index'!AC13)),INDEX('RAW DATA'!$Q:$Q,'Row Index'!AC13)))</f>
        <v>47.9052171920611</v>
      </c>
      <c r="AD183" s="17" t="n">
        <f aca="false">IF('Row Index'!AD13="","✗",IF(INDEX('RAW DATA'!$Q:$Q,'Row Index'!AD13)="",IF(INDEX('RAW DATA'!$AD:$AD,'Row Index'!AD13)="",INDEX('RAW DATA'!$L:$L,'Row Index'!AD13),INDEX('RAW DATA'!$AD:$AD,'Row Index'!AD13)),INDEX('RAW DATA'!$Q:$Q,'Row Index'!AD13)))</f>
        <v>49.7195254795425</v>
      </c>
      <c r="AE183" s="29" t="n">
        <f aca="false">IF('Row Index'!AE13="","✗",IF(INDEX('RAW DATA'!$Q:$Q,'Row Index'!AE13)="",IF(INDEX('RAW DATA'!$AD:$AD,'Row Index'!AE13)="",INDEX('RAW DATA'!$L:$L,'Row Index'!AE13),INDEX('RAW DATA'!$AD:$AD,'Row Index'!AE13)),INDEX('RAW DATA'!$Q:$Q,'Row Index'!AE13)))</f>
        <v>50.9415600945062</v>
      </c>
      <c r="AF183" s="29" t="n">
        <f aca="false">IF('Row Index'!AF13="","✗",IF(INDEX('RAW DATA'!$Q:$Q,'Row Index'!AF13)="",IF(INDEX('RAW DATA'!$AD:$AD,'Row Index'!AF13)="",INDEX('RAW DATA'!$L:$L,'Row Index'!AF13),INDEX('RAW DATA'!$AD:$AD,'Row Index'!AF13)),INDEX('RAW DATA'!$Q:$Q,'Row Index'!AF13)))</f>
        <v>55.918747533966</v>
      </c>
      <c r="AG183" s="17" t="n">
        <f aca="false">IF('Row Index'!AG13="","✗",IF(INDEX('RAW DATA'!$Q:$Q,'Row Index'!AG13)="",IF(INDEX('RAW DATA'!$AD:$AD,'Row Index'!AG13)="",INDEX('RAW DATA'!$L:$L,'Row Index'!AG13),INDEX('RAW DATA'!$AD:$AD,'Row Index'!AG13)),INDEX('RAW DATA'!$Q:$Q,'Row Index'!AG13)))</f>
        <v>51.2704642240769</v>
      </c>
      <c r="AH183" s="17" t="n">
        <f aca="false">IF('Row Index'!AH13="","✗",IF(INDEX('RAW DATA'!$Q:$Q,'Row Index'!AH13)="",IF(INDEX('RAW DATA'!$AD:$AD,'Row Index'!AH13)="",INDEX('RAW DATA'!$L:$L,'Row Index'!AH13),INDEX('RAW DATA'!$AD:$AD,'Row Index'!AH13)),INDEX('RAW DATA'!$Q:$Q,'Row Index'!AH13)))</f>
        <v>55.7221746908538</v>
      </c>
      <c r="AI183" s="17" t="n">
        <f aca="false">IF('Row Index'!AI13="","✗",IF(INDEX('RAW DATA'!$Q:$Q,'Row Index'!AI13)="",IF(INDEX('RAW DATA'!$AD:$AD,'Row Index'!AI13)="",INDEX('RAW DATA'!$L:$L,'Row Index'!AI13),INDEX('RAW DATA'!$AD:$AD,'Row Index'!AI13)),INDEX('RAW DATA'!$Q:$Q,'Row Index'!AI13)))</f>
        <v>58.8719095252968</v>
      </c>
      <c r="AJ183" s="17" t="n">
        <f aca="false">IF('Row Index'!AJ13="","✗",IF(INDEX('RAW DATA'!$Q:$Q,'Row Index'!AJ13)="",IF(INDEX('RAW DATA'!$AD:$AD,'Row Index'!AJ13)="",INDEX('RAW DATA'!$L:$L,'Row Index'!AJ13),INDEX('RAW DATA'!$AD:$AD,'Row Index'!AJ13)),INDEX('RAW DATA'!$Q:$Q,'Row Index'!AJ13)))</f>
        <v>57.6636554749258</v>
      </c>
      <c r="AK183" s="36" t="str">
        <f aca="false">IF('Row Index'!AK13="","✗",IF(INDEX('RAW DATA'!$Q:$Q,'Row Index'!AK13)="",IF(INDEX('RAW DATA'!$AD:$AD,'Row Index'!AK13)="",INDEX('RAW DATA'!$L:$L,'Row Index'!AK13),INDEX('RAW DATA'!$AD:$AD,'Row Index'!AK13)),INDEX('RAW DATA'!$Q:$Q,'Row Index'!AK13)))</f>
        <v>◐⇲</v>
      </c>
      <c r="AL183" s="17" t="n">
        <f aca="false">IF('Row Index'!AL13="","✗",IF(INDEX('RAW DATA'!$Q:$Q,'Row Index'!AL13)="",IF(INDEX('RAW DATA'!$AD:$AD,'Row Index'!AL13)="",INDEX('RAW DATA'!$L:$L,'Row Index'!AL13),INDEX('RAW DATA'!$AD:$AD,'Row Index'!AL13)),INDEX('RAW DATA'!$Q:$Q,'Row Index'!AL13)))</f>
        <v>61.7337039053155</v>
      </c>
      <c r="AM183" s="17" t="n">
        <f aca="false">IF('Row Index'!AM13="","✗",IF(INDEX('RAW DATA'!$Q:$Q,'Row Index'!AM13)="",IF(INDEX('RAW DATA'!$AD:$AD,'Row Index'!AM13)="",INDEX('RAW DATA'!$L:$L,'Row Index'!AM13),INDEX('RAW DATA'!$AD:$AD,'Row Index'!AM13)),INDEX('RAW DATA'!$Q:$Q,'Row Index'!AM13)))</f>
        <v>63.4260580075373</v>
      </c>
      <c r="AN183" s="36" t="str">
        <f aca="false">IF('Row Index'!AN13="","✗",IF(INDEX('RAW DATA'!$Q:$Q,'Row Index'!AN13)="",IF(INDEX('RAW DATA'!$AD:$AD,'Row Index'!AN13)="",INDEX('RAW DATA'!$L:$L,'Row Index'!AN13),INDEX('RAW DATA'!$AD:$AD,'Row Index'!AN13)),INDEX('RAW DATA'!$Q:$Q,'Row Index'!AN13)))</f>
        <v>◐⇲</v>
      </c>
      <c r="AO183" s="29" t="n">
        <f aca="false">IF('Row Index'!AO13="","✗",IF(INDEX('RAW DATA'!$Q:$Q,'Row Index'!AO13)="",IF(INDEX('RAW DATA'!$AD:$AD,'Row Index'!AO13)="",INDEX('RAW DATA'!$L:$L,'Row Index'!AO13),INDEX('RAW DATA'!$AD:$AD,'Row Index'!AO13)),INDEX('RAW DATA'!$Q:$Q,'Row Index'!AO13)))</f>
        <v>67.2898628870366</v>
      </c>
      <c r="AP183" s="36" t="str">
        <f aca="false">IF('Row Index'!AP13="","✗",IF(INDEX('RAW DATA'!$Q:$Q,'Row Index'!AP13)="",IF(INDEX('RAW DATA'!$AD:$AD,'Row Index'!AP13)="",INDEX('RAW DATA'!$L:$L,'Row Index'!AP13),INDEX('RAW DATA'!$AD:$AD,'Row Index'!AP13)),INDEX('RAW DATA'!$Q:$Q,'Row Index'!AP13)))</f>
        <v>◐⌧</v>
      </c>
      <c r="AQ183" s="17" t="n">
        <f aca="false">IF('Row Index'!AQ13="","✗",IF(INDEX('RAW DATA'!$Q:$Q,'Row Index'!AQ13)="",IF(INDEX('RAW DATA'!$AD:$AD,'Row Index'!AQ13)="",INDEX('RAW DATA'!$L:$L,'Row Index'!AQ13),INDEX('RAW DATA'!$AD:$AD,'Row Index'!AQ13)),INDEX('RAW DATA'!$Q:$Q,'Row Index'!AQ13)))</f>
        <v>69.4920072648238</v>
      </c>
    </row>
    <row r="184" customFormat="false" ht="15" hidden="false" customHeight="false" outlineLevel="0" collapsed="false">
      <c r="A184" s="15" t="s">
        <v>189</v>
      </c>
      <c r="B184" s="16" t="s">
        <v>153</v>
      </c>
      <c r="C184" s="17" t="n">
        <f aca="false">IF('Row Index'!C14="","✗",IF(INDEX('RAW DATA'!$Q:$Q,'Row Index'!C14)="",IF(INDEX('RAW DATA'!$AD:$AD,'Row Index'!C14)="",INDEX('RAW DATA'!$L:$L,'Row Index'!C14),INDEX('RAW DATA'!$AD:$AD,'Row Index'!C14)),INDEX('RAW DATA'!$Q:$Q,'Row Index'!C14)))</f>
        <v>44.5057836495979</v>
      </c>
      <c r="D184" s="29" t="n">
        <f aca="false">IF('Row Index'!D14="","✗",IF(INDEX('RAW DATA'!$Q:$Q,'Row Index'!D14)="",IF(INDEX('RAW DATA'!$AD:$AD,'Row Index'!D14)="",INDEX('RAW DATA'!$L:$L,'Row Index'!D14),INDEX('RAW DATA'!$AD:$AD,'Row Index'!D14)),INDEX('RAW DATA'!$Q:$Q,'Row Index'!D14)))</f>
        <v>37.9244399223214</v>
      </c>
      <c r="E184" s="17" t="n">
        <f aca="false">IF('Row Index'!E14="","✗",IF(INDEX('RAW DATA'!$Q:$Q,'Row Index'!E14)="",IF(INDEX('RAW DATA'!$AD:$AD,'Row Index'!E14)="",INDEX('RAW DATA'!$L:$L,'Row Index'!E14),INDEX('RAW DATA'!$AD:$AD,'Row Index'!E14)),INDEX('RAW DATA'!$Q:$Q,'Row Index'!E14)))</f>
        <v>43.5850953345488</v>
      </c>
      <c r="F184" s="17" t="n">
        <f aca="false">IF('Row Index'!F14="","✗",IF(INDEX('RAW DATA'!$Q:$Q,'Row Index'!F14)="",IF(INDEX('RAW DATA'!$AD:$AD,'Row Index'!F14)="",INDEX('RAW DATA'!$L:$L,'Row Index'!F14),INDEX('RAW DATA'!$AD:$AD,'Row Index'!F14)),INDEX('RAW DATA'!$Q:$Q,'Row Index'!F14)))</f>
        <v>33.2217953558615</v>
      </c>
      <c r="G184" s="29" t="n">
        <f aca="false">IF('Row Index'!G14="","✗",IF(INDEX('RAW DATA'!$Q:$Q,'Row Index'!G14)="",IF(INDEX('RAW DATA'!$AD:$AD,'Row Index'!G14)="",INDEX('RAW DATA'!$L:$L,'Row Index'!G14),INDEX('RAW DATA'!$AD:$AD,'Row Index'!G14)),INDEX('RAW DATA'!$Q:$Q,'Row Index'!G14)))</f>
        <v>41.9527314127904</v>
      </c>
      <c r="H184" s="29" t="n">
        <f aca="false">IF('Row Index'!H14="","✗",IF(INDEX('RAW DATA'!$Q:$Q,'Row Index'!H14)="",IF(INDEX('RAW DATA'!$AD:$AD,'Row Index'!H14)="",INDEX('RAW DATA'!$L:$L,'Row Index'!H14),INDEX('RAW DATA'!$AD:$AD,'Row Index'!H14)),INDEX('RAW DATA'!$Q:$Q,'Row Index'!H14)))</f>
        <v>36.9503292163427</v>
      </c>
      <c r="I184" s="17" t="n">
        <f aca="false">IF('Row Index'!I14="","✗",IF(INDEX('RAW DATA'!$Q:$Q,'Row Index'!I14)="",IF(INDEX('RAW DATA'!$AD:$AD,'Row Index'!I14)="",INDEX('RAW DATA'!$L:$L,'Row Index'!I14),INDEX('RAW DATA'!$AD:$AD,'Row Index'!I14)),INDEX('RAW DATA'!$Q:$Q,'Row Index'!I14)))</f>
        <v>48.3343904126485</v>
      </c>
      <c r="J184" s="17" t="n">
        <f aca="false">IF('Row Index'!J14="","✗",IF(INDEX('RAW DATA'!$Q:$Q,'Row Index'!J14)="",IF(INDEX('RAW DATA'!$AD:$AD,'Row Index'!J14)="",INDEX('RAW DATA'!$L:$L,'Row Index'!J14),INDEX('RAW DATA'!$AD:$AD,'Row Index'!J14)),INDEX('RAW DATA'!$Q:$Q,'Row Index'!J14)))</f>
        <v>37.6575579379509</v>
      </c>
      <c r="K184" s="36" t="str">
        <f aca="false">IF('Row Index'!K14="","✗",IF(INDEX('RAW DATA'!$Q:$Q,'Row Index'!K14)="",IF(INDEX('RAW DATA'!$AD:$AD,'Row Index'!K14)="",INDEX('RAW DATA'!$L:$L,'Row Index'!K14),INDEX('RAW DATA'!$AD:$AD,'Row Index'!K14)),INDEX('RAW DATA'!$Q:$Q,'Row Index'!K14)))</f>
        <v>◐⌧</v>
      </c>
      <c r="L184" s="29" t="n">
        <f aca="false">IF('Row Index'!L14="","✗",IF(INDEX('RAW DATA'!$Q:$Q,'Row Index'!L14)="",IF(INDEX('RAW DATA'!$AD:$AD,'Row Index'!L14)="",INDEX('RAW DATA'!$L:$L,'Row Index'!L14),INDEX('RAW DATA'!$AD:$AD,'Row Index'!L14)),INDEX('RAW DATA'!$Q:$Q,'Row Index'!L14)))</f>
        <v>41.1846519152323</v>
      </c>
      <c r="M184" s="17" t="n">
        <f aca="false">IF('Row Index'!M14="","✗",IF(INDEX('RAW DATA'!$Q:$Q,'Row Index'!M14)="",IF(INDEX('RAW DATA'!$AD:$AD,'Row Index'!M14)="",INDEX('RAW DATA'!$L:$L,'Row Index'!M14),INDEX('RAW DATA'!$AD:$AD,'Row Index'!M14)),INDEX('RAW DATA'!$Q:$Q,'Row Index'!M14)))</f>
        <v>48.1790464763103</v>
      </c>
      <c r="N184" s="36" t="str">
        <f aca="false">IF('Row Index'!N14="","✗",IF(INDEX('RAW DATA'!$Q:$Q,'Row Index'!N14)="",IF(INDEX('RAW DATA'!$AD:$AD,'Row Index'!N14)="",INDEX('RAW DATA'!$L:$L,'Row Index'!N14),INDEX('RAW DATA'!$AD:$AD,'Row Index'!N14)),INDEX('RAW DATA'!$Q:$Q,'Row Index'!N14)))</f>
        <v>◐⌧</v>
      </c>
      <c r="O184" s="29" t="n">
        <f aca="false">IF('Row Index'!O14="","✗",IF(INDEX('RAW DATA'!$Q:$Q,'Row Index'!O14)="",IF(INDEX('RAW DATA'!$AD:$AD,'Row Index'!O14)="",INDEX('RAW DATA'!$L:$L,'Row Index'!O14),INDEX('RAW DATA'!$AD:$AD,'Row Index'!O14)),INDEX('RAW DATA'!$Q:$Q,'Row Index'!O14)))</f>
        <v>49.0369378453291</v>
      </c>
      <c r="P184" s="17" t="n">
        <f aca="false">IF('Row Index'!P14="","✗",IF(INDEX('RAW DATA'!$Q:$Q,'Row Index'!P14)="",IF(INDEX('RAW DATA'!$AD:$AD,'Row Index'!P14)="",INDEX('RAW DATA'!$L:$L,'Row Index'!P14),INDEX('RAW DATA'!$AD:$AD,'Row Index'!P14)),INDEX('RAW DATA'!$Q:$Q,'Row Index'!P14)))</f>
        <v>48.6338280809717</v>
      </c>
      <c r="Q184" s="17" t="n">
        <f aca="false">IF('Row Index'!Q14="","✗",IF(INDEX('RAW DATA'!$Q:$Q,'Row Index'!Q14)="",IF(INDEX('RAW DATA'!$AD:$AD,'Row Index'!Q14)="",INDEX('RAW DATA'!$L:$L,'Row Index'!Q14),INDEX('RAW DATA'!$AD:$AD,'Row Index'!Q14)),INDEX('RAW DATA'!$Q:$Q,'Row Index'!Q14)))</f>
        <v>49.1959001458941</v>
      </c>
      <c r="R184" s="17" t="n">
        <f aca="false">IF('Row Index'!R14="","✗",IF(INDEX('RAW DATA'!$Q:$Q,'Row Index'!R14)="",IF(INDEX('RAW DATA'!$AD:$AD,'Row Index'!R14)="",INDEX('RAW DATA'!$L:$L,'Row Index'!R14),INDEX('RAW DATA'!$AD:$AD,'Row Index'!R14)),INDEX('RAW DATA'!$Q:$Q,'Row Index'!R14)))</f>
        <v>49.3443240289307</v>
      </c>
      <c r="S184" s="17" t="n">
        <f aca="false">IF('Row Index'!S14="","✗",IF(INDEX('RAW DATA'!$Q:$Q,'Row Index'!S14)="",IF(INDEX('RAW DATA'!$AD:$AD,'Row Index'!S14)="",INDEX('RAW DATA'!$L:$L,'Row Index'!S14),INDEX('RAW DATA'!$AD:$AD,'Row Index'!S14)),INDEX('RAW DATA'!$Q:$Q,'Row Index'!S14)))</f>
        <v>49.078746495837</v>
      </c>
      <c r="T184" s="17" t="n">
        <f aca="false">IF('Row Index'!T14="","✗",IF(INDEX('RAW DATA'!$Q:$Q,'Row Index'!T14)="",IF(INDEX('RAW DATA'!$AD:$AD,'Row Index'!T14)="",INDEX('RAW DATA'!$L:$L,'Row Index'!T14),INDEX('RAW DATA'!$AD:$AD,'Row Index'!T14)),INDEX('RAW DATA'!$Q:$Q,'Row Index'!T14)))</f>
        <v>49.7875484882924</v>
      </c>
      <c r="U184" s="36" t="str">
        <f aca="false">IF('Row Index'!U14="","✗",IF(INDEX('RAW DATA'!$Q:$Q,'Row Index'!U14)="",IF(INDEX('RAW DATA'!$AD:$AD,'Row Index'!U14)="",INDEX('RAW DATA'!$L:$L,'Row Index'!U14),INDEX('RAW DATA'!$AD:$AD,'Row Index'!U14)),INDEX('RAW DATA'!$Q:$Q,'Row Index'!U14)))</f>
        <v>◐⇲</v>
      </c>
      <c r="V184" s="17" t="n">
        <f aca="false">IF('Row Index'!V14="","✗",IF(INDEX('RAW DATA'!$Q:$Q,'Row Index'!V14)="",IF(INDEX('RAW DATA'!$AD:$AD,'Row Index'!V14)="",INDEX('RAW DATA'!$L:$L,'Row Index'!V14),INDEX('RAW DATA'!$AD:$AD,'Row Index'!V14)),INDEX('RAW DATA'!$Q:$Q,'Row Index'!V14)))</f>
        <v>55.1055962861028</v>
      </c>
      <c r="W184" s="36" t="str">
        <f aca="false">IF('Row Index'!W14="","✗",IF(INDEX('RAW DATA'!$Q:$Q,'Row Index'!W14)="",IF(INDEX('RAW DATA'!$AD:$AD,'Row Index'!W14)="",INDEX('RAW DATA'!$L:$L,'Row Index'!W14),INDEX('RAW DATA'!$AD:$AD,'Row Index'!W14)),INDEX('RAW DATA'!$Q:$Q,'Row Index'!W14)))</f>
        <v>◐⇲</v>
      </c>
      <c r="X184" s="17" t="n">
        <f aca="false">IF('Row Index'!X14="","✗",IF(INDEX('RAW DATA'!$Q:$Q,'Row Index'!X14)="",IF(INDEX('RAW DATA'!$AD:$AD,'Row Index'!X14)="",INDEX('RAW DATA'!$L:$L,'Row Index'!X14),INDEX('RAW DATA'!$AD:$AD,'Row Index'!X14)),INDEX('RAW DATA'!$Q:$Q,'Row Index'!X14)))</f>
        <v>58.9219287177636</v>
      </c>
      <c r="Y184" s="17" t="n">
        <f aca="false">IF('Row Index'!Y14="","✗",IF(INDEX('RAW DATA'!$Q:$Q,'Row Index'!Y14)="",IF(INDEX('RAW DATA'!$AD:$AD,'Row Index'!Y14)="",INDEX('RAW DATA'!$L:$L,'Row Index'!Y14),INDEX('RAW DATA'!$AD:$AD,'Row Index'!Y14)),INDEX('RAW DATA'!$Q:$Q,'Row Index'!Y14)))</f>
        <v>57.0139246250032</v>
      </c>
      <c r="Z184" s="18" t="n">
        <f aca="false">IF('Row Index'!Z14="","✗",IF(INDEX('RAW DATA'!$Q:$Q,'Row Index'!Z14)="",IF(INDEX('RAW DATA'!$AD:$AD,'Row Index'!Z14)="",INDEX('RAW DATA'!$L:$L,'Row Index'!Z14),INDEX('RAW DATA'!$AD:$AD,'Row Index'!Z14)),INDEX('RAW DATA'!$Q:$Q,'Row Index'!Z14)))</f>
        <v>57.4376571659771</v>
      </c>
      <c r="AA184" s="19" t="str">
        <f aca="false">IF('Row Index'!AA14="","⏳",IF(INDEX('RAW DATA'!$Q:$Q,'Row Index'!AA14)="",IF(INDEX('RAW DATA'!$AD:$AD,'Row Index'!AA14)="",INDEX('RAW DATA'!$L:$L,'Row Index'!AA14),INDEX('RAW DATA'!$AD:$AD,'Row Index'!AA14)),INDEX('RAW DATA'!$Q:$Q,'Row Index'!AA14)))</f>
        <v>⏳</v>
      </c>
      <c r="AB184" s="17" t="n">
        <f aca="false">IF('Row Index'!AB14="","✗",IF(INDEX('RAW DATA'!$Q:$Q,'Row Index'!AB14)="",IF(INDEX('RAW DATA'!$AD:$AD,'Row Index'!AB14)="",INDEX('RAW DATA'!$L:$L,'Row Index'!AB14),INDEX('RAW DATA'!$AD:$AD,'Row Index'!AB14)),INDEX('RAW DATA'!$Q:$Q,'Row Index'!AB14)))</f>
        <v>58.0140224416205</v>
      </c>
      <c r="AC184" s="17" t="n">
        <f aca="false">IF('Row Index'!AC14="","✗",IF(INDEX('RAW DATA'!$Q:$Q,'Row Index'!AC14)="",IF(INDEX('RAW DATA'!$AD:$AD,'Row Index'!AC14)="",INDEX('RAW DATA'!$L:$L,'Row Index'!AC14),INDEX('RAW DATA'!$AD:$AD,'Row Index'!AC14)),INDEX('RAW DATA'!$Q:$Q,'Row Index'!AC14)))</f>
        <v>52.9662946468516</v>
      </c>
      <c r="AD184" s="17" t="n">
        <f aca="false">IF('Row Index'!AD14="","✗",IF(INDEX('RAW DATA'!$Q:$Q,'Row Index'!AD14)="",IF(INDEX('RAW DATA'!$AD:$AD,'Row Index'!AD14)="",INDEX('RAW DATA'!$L:$L,'Row Index'!AD14),INDEX('RAW DATA'!$AD:$AD,'Row Index'!AD14)),INDEX('RAW DATA'!$Q:$Q,'Row Index'!AD14)))</f>
        <v>55.5200034774495</v>
      </c>
      <c r="AE184" s="29" t="n">
        <f aca="false">IF('Row Index'!AE14="","✗",IF(INDEX('RAW DATA'!$Q:$Q,'Row Index'!AE14)="",IF(INDEX('RAW DATA'!$AD:$AD,'Row Index'!AE14)="",INDEX('RAW DATA'!$L:$L,'Row Index'!AE14),INDEX('RAW DATA'!$AD:$AD,'Row Index'!AE14)),INDEX('RAW DATA'!$Q:$Q,'Row Index'!AE14)))</f>
        <v>54.9683156166496</v>
      </c>
      <c r="AF184" s="17" t="n">
        <f aca="false">IF('Row Index'!AF14="","✗",IF(INDEX('RAW DATA'!$Q:$Q,'Row Index'!AF14)="",IF(INDEX('RAW DATA'!$AD:$AD,'Row Index'!AF14)="",INDEX('RAW DATA'!$L:$L,'Row Index'!AF14),INDEX('RAW DATA'!$AD:$AD,'Row Index'!AF14)),INDEX('RAW DATA'!$Q:$Q,'Row Index'!AF14)))</f>
        <v>61.5879768413202</v>
      </c>
      <c r="AG184" s="17" t="n">
        <f aca="false">IF('Row Index'!AG14="","✗",IF(INDEX('RAW DATA'!$Q:$Q,'Row Index'!AG14)="",IF(INDEX('RAW DATA'!$AD:$AD,'Row Index'!AG14)="",INDEX('RAW DATA'!$L:$L,'Row Index'!AG14),INDEX('RAW DATA'!$AD:$AD,'Row Index'!AG14)),INDEX('RAW DATA'!$Q:$Q,'Row Index'!AG14)))</f>
        <v>54.3341393284805</v>
      </c>
      <c r="AH184" s="17" t="n">
        <f aca="false">IF('Row Index'!AH14="","✗",IF(INDEX('RAW DATA'!$Q:$Q,'Row Index'!AH14)="",IF(INDEX('RAW DATA'!$AD:$AD,'Row Index'!AH14)="",INDEX('RAW DATA'!$L:$L,'Row Index'!AH14),INDEX('RAW DATA'!$AD:$AD,'Row Index'!AH14)),INDEX('RAW DATA'!$Q:$Q,'Row Index'!AH14)))</f>
        <v>56.9552883088334</v>
      </c>
      <c r="AI184" s="36" t="str">
        <f aca="false">IF('Row Index'!AI14="","✗",IF(INDEX('RAW DATA'!$Q:$Q,'Row Index'!AI14)="",IF(INDEX('RAW DATA'!$AD:$AD,'Row Index'!AI14)="",INDEX('RAW DATA'!$L:$L,'Row Index'!AI14),INDEX('RAW DATA'!$AD:$AD,'Row Index'!AI14)),INDEX('RAW DATA'!$Q:$Q,'Row Index'!AI14)))</f>
        <v>◐⌧</v>
      </c>
      <c r="AJ184" s="17" t="n">
        <f aca="false">IF('Row Index'!AJ14="","✗",IF(INDEX('RAW DATA'!$Q:$Q,'Row Index'!AJ14)="",IF(INDEX('RAW DATA'!$AD:$AD,'Row Index'!AJ14)="",INDEX('RAW DATA'!$L:$L,'Row Index'!AJ14),INDEX('RAW DATA'!$AD:$AD,'Row Index'!AJ14)),INDEX('RAW DATA'!$Q:$Q,'Row Index'!AJ14)))</f>
        <v>63.0688263444641</v>
      </c>
      <c r="AK184" s="36" t="str">
        <f aca="false">IF('Row Index'!AK14="","✗",IF(INDEX('RAW DATA'!$Q:$Q,'Row Index'!AK14)="",IF(INDEX('RAW DATA'!$AD:$AD,'Row Index'!AK14)="",INDEX('RAW DATA'!$L:$L,'Row Index'!AK14),INDEX('RAW DATA'!$AD:$AD,'Row Index'!AK14)),INDEX('RAW DATA'!$Q:$Q,'Row Index'!AK14)))</f>
        <v>◐⌧</v>
      </c>
      <c r="AL184" s="29" t="n">
        <f aca="false">IF('Row Index'!AL14="","✗",IF(INDEX('RAW DATA'!$Q:$Q,'Row Index'!AL14)="",IF(INDEX('RAW DATA'!$AD:$AD,'Row Index'!AL14)="",INDEX('RAW DATA'!$L:$L,'Row Index'!AL14),INDEX('RAW DATA'!$AD:$AD,'Row Index'!AL14)),INDEX('RAW DATA'!$Q:$Q,'Row Index'!AL14)))</f>
        <v>65.7211636125528</v>
      </c>
      <c r="AM184" s="17" t="n">
        <f aca="false">IF('Row Index'!AM14="","✗",IF(INDEX('RAW DATA'!$Q:$Q,'Row Index'!AM14)="",IF(INDEX('RAW DATA'!$AD:$AD,'Row Index'!AM14)="",INDEX('RAW DATA'!$L:$L,'Row Index'!AM14),INDEX('RAW DATA'!$AD:$AD,'Row Index'!AM14)),INDEX('RAW DATA'!$Q:$Q,'Row Index'!AM14)))</f>
        <v>66.9499684398084</v>
      </c>
      <c r="AN184" s="17" t="n">
        <f aca="false">IF('Row Index'!AN14="","✗",IF(INDEX('RAW DATA'!$Q:$Q,'Row Index'!AN14)="",IF(INDEX('RAW DATA'!$AD:$AD,'Row Index'!AN14)="",INDEX('RAW DATA'!$L:$L,'Row Index'!AN14),INDEX('RAW DATA'!$AD:$AD,'Row Index'!AN14)),INDEX('RAW DATA'!$Q:$Q,'Row Index'!AN14)))</f>
        <v>68.9860988337671</v>
      </c>
      <c r="AO184" s="29" t="n">
        <f aca="false">IF('Row Index'!AO14="","✗",IF(INDEX('RAW DATA'!$Q:$Q,'Row Index'!AO14)="",IF(INDEX('RAW DATA'!$AD:$AD,'Row Index'!AO14)="",INDEX('RAW DATA'!$L:$L,'Row Index'!AO14),INDEX('RAW DATA'!$AD:$AD,'Row Index'!AO14)),INDEX('RAW DATA'!$Q:$Q,'Row Index'!AO14)))</f>
        <v>69.3295099195232</v>
      </c>
      <c r="AP184" s="17" t="n">
        <f aca="false">IF('Row Index'!AP14="","✗",IF(INDEX('RAW DATA'!$Q:$Q,'Row Index'!AP14)="",IF(INDEX('RAW DATA'!$AD:$AD,'Row Index'!AP14)="",INDEX('RAW DATA'!$L:$L,'Row Index'!AP14),INDEX('RAW DATA'!$AD:$AD,'Row Index'!AP14)),INDEX('RAW DATA'!$Q:$Q,'Row Index'!AP14)))</f>
        <v>70.1853669676373</v>
      </c>
      <c r="AQ184" s="29" t="n">
        <f aca="false">IF('Row Index'!AQ14="","✗",IF(INDEX('RAW DATA'!$Q:$Q,'Row Index'!AQ14)="",IF(INDEX('RAW DATA'!$AD:$AD,'Row Index'!AQ14)="",INDEX('RAW DATA'!$L:$L,'Row Index'!AQ14),INDEX('RAW DATA'!$AD:$AD,'Row Index'!AQ14)),INDEX('RAW DATA'!$Q:$Q,'Row Index'!AQ14)))</f>
        <v>71.113586984156</v>
      </c>
    </row>
    <row r="185" customFormat="false" ht="15" hidden="false" customHeight="false" outlineLevel="0" collapsed="false">
      <c r="A185" s="15" t="s">
        <v>192</v>
      </c>
      <c r="B185" s="16" t="s">
        <v>153</v>
      </c>
      <c r="C185" s="17" t="n">
        <f aca="false">IF('Row Index'!C15="","✗",IF(INDEX('RAW DATA'!$Q:$Q,'Row Index'!C15)="",IF(INDEX('RAW DATA'!$AD:$AD,'Row Index'!C15)="",INDEX('RAW DATA'!$L:$L,'Row Index'!C15),INDEX('RAW DATA'!$AD:$AD,'Row Index'!C15)),INDEX('RAW DATA'!$Q:$Q,'Row Index'!C15)))</f>
        <v>33.6148936530457</v>
      </c>
      <c r="D185" s="29" t="n">
        <f aca="false">IF('Row Index'!D15="","✗",IF(INDEX('RAW DATA'!$Q:$Q,'Row Index'!D15)="",IF(INDEX('RAW DATA'!$AD:$AD,'Row Index'!D15)="",INDEX('RAW DATA'!$L:$L,'Row Index'!D15),INDEX('RAW DATA'!$AD:$AD,'Row Index'!D15)),INDEX('RAW DATA'!$Q:$Q,'Row Index'!D15)))</f>
        <v>33.4544343810657</v>
      </c>
      <c r="E185" s="17" t="n">
        <f aca="false">IF('Row Index'!E15="","✗",IF(INDEX('RAW DATA'!$Q:$Q,'Row Index'!E15)="",IF(INDEX('RAW DATA'!$AD:$AD,'Row Index'!E15)="",INDEX('RAW DATA'!$L:$L,'Row Index'!E15),INDEX('RAW DATA'!$AD:$AD,'Row Index'!E15)),INDEX('RAW DATA'!$Q:$Q,'Row Index'!E15)))</f>
        <v>35.2812028387486</v>
      </c>
      <c r="F185" s="17" t="n">
        <f aca="false">IF('Row Index'!F15="","✗",IF(INDEX('RAW DATA'!$Q:$Q,'Row Index'!F15)="",IF(INDEX('RAW DATA'!$AD:$AD,'Row Index'!F15)="",INDEX('RAW DATA'!$L:$L,'Row Index'!F15),INDEX('RAW DATA'!$AD:$AD,'Row Index'!F15)),INDEX('RAW DATA'!$Q:$Q,'Row Index'!F15)))</f>
        <v>33.2713388177569</v>
      </c>
      <c r="G185" s="17" t="n">
        <f aca="false">IF('Row Index'!G15="","✗",IF(INDEX('RAW DATA'!$Q:$Q,'Row Index'!G15)="",IF(INDEX('RAW DATA'!$AD:$AD,'Row Index'!G15)="",INDEX('RAW DATA'!$L:$L,'Row Index'!G15),INDEX('RAW DATA'!$AD:$AD,'Row Index'!G15)),INDEX('RAW DATA'!$Q:$Q,'Row Index'!G15)))</f>
        <v>39.2114598772554</v>
      </c>
      <c r="H185" s="17" t="n">
        <f aca="false">IF('Row Index'!H15="","✗",IF(INDEX('RAW DATA'!$Q:$Q,'Row Index'!H15)="",IF(INDEX('RAW DATA'!$AD:$AD,'Row Index'!H15)="",INDEX('RAW DATA'!$L:$L,'Row Index'!H15),INDEX('RAW DATA'!$AD:$AD,'Row Index'!H15)),INDEX('RAW DATA'!$Q:$Q,'Row Index'!H15)))</f>
        <v>36.5631395812883</v>
      </c>
      <c r="I185" s="17" t="n">
        <f aca="false">IF('Row Index'!I15="","✗",IF(INDEX('RAW DATA'!$Q:$Q,'Row Index'!I15)="",IF(INDEX('RAW DATA'!$AD:$AD,'Row Index'!I15)="",INDEX('RAW DATA'!$L:$L,'Row Index'!I15),INDEX('RAW DATA'!$AD:$AD,'Row Index'!I15)),INDEX('RAW DATA'!$Q:$Q,'Row Index'!I15)))</f>
        <v>38.347319236087</v>
      </c>
      <c r="J185" s="36" t="str">
        <f aca="false">IF('Row Index'!J15="","✗",IF(INDEX('RAW DATA'!$Q:$Q,'Row Index'!J15)="",IF(INDEX('RAW DATA'!$AD:$AD,'Row Index'!J15)="",INDEX('RAW DATA'!$L:$L,'Row Index'!J15),INDEX('RAW DATA'!$AD:$AD,'Row Index'!J15)),INDEX('RAW DATA'!$Q:$Q,'Row Index'!J15)))</f>
        <v>◐⌧</v>
      </c>
      <c r="K185" s="36" t="str">
        <f aca="false">IF('Row Index'!K15="","✗",IF(INDEX('RAW DATA'!$Q:$Q,'Row Index'!K15)="",IF(INDEX('RAW DATA'!$AD:$AD,'Row Index'!K15)="",INDEX('RAW DATA'!$L:$L,'Row Index'!K15),INDEX('RAW DATA'!$AD:$AD,'Row Index'!K15)),INDEX('RAW DATA'!$Q:$Q,'Row Index'!K15)))</f>
        <v>◐⌧</v>
      </c>
      <c r="L185" s="17" t="n">
        <f aca="false">IF('Row Index'!L15="","✗",IF(INDEX('RAW DATA'!$Q:$Q,'Row Index'!L15)="",IF(INDEX('RAW DATA'!$AD:$AD,'Row Index'!L15)="",INDEX('RAW DATA'!$L:$L,'Row Index'!L15),INDEX('RAW DATA'!$AD:$AD,'Row Index'!L15)),INDEX('RAW DATA'!$Q:$Q,'Row Index'!L15)))</f>
        <v>35.3626995635952</v>
      </c>
      <c r="M185" s="17" t="n">
        <f aca="false">IF('Row Index'!M15="","✗",IF(INDEX('RAW DATA'!$Q:$Q,'Row Index'!M15)="",IF(INDEX('RAW DATA'!$AD:$AD,'Row Index'!M15)="",INDEX('RAW DATA'!$L:$L,'Row Index'!M15),INDEX('RAW DATA'!$AD:$AD,'Row Index'!M15)),INDEX('RAW DATA'!$Q:$Q,'Row Index'!M15)))</f>
        <v>45.3736892914714</v>
      </c>
      <c r="N185" s="17" t="n">
        <f aca="false">IF('Row Index'!N15="","✗",IF(INDEX('RAW DATA'!$Q:$Q,'Row Index'!N15)="",IF(INDEX('RAW DATA'!$AD:$AD,'Row Index'!N15)="",INDEX('RAW DATA'!$L:$L,'Row Index'!N15),INDEX('RAW DATA'!$AD:$AD,'Row Index'!N15)),INDEX('RAW DATA'!$Q:$Q,'Row Index'!N15)))</f>
        <v>47.6012319635462</v>
      </c>
      <c r="O185" s="29" t="n">
        <f aca="false">IF('Row Index'!O15="","✗",IF(INDEX('RAW DATA'!$Q:$Q,'Row Index'!O15)="",IF(INDEX('RAW DATA'!$AD:$AD,'Row Index'!O15)="",INDEX('RAW DATA'!$L:$L,'Row Index'!O15),INDEX('RAW DATA'!$AD:$AD,'Row Index'!O15)),INDEX('RAW DATA'!$Q:$Q,'Row Index'!O15)))</f>
        <v>47.7844785427329</v>
      </c>
      <c r="P185" s="17" t="n">
        <f aca="false">IF('Row Index'!P15="","✗",IF(INDEX('RAW DATA'!$Q:$Q,'Row Index'!P15)="",IF(INDEX('RAW DATA'!$AD:$AD,'Row Index'!P15)="",INDEX('RAW DATA'!$L:$L,'Row Index'!P15),INDEX('RAW DATA'!$AD:$AD,'Row Index'!P15)),INDEX('RAW DATA'!$Q:$Q,'Row Index'!P15)))</f>
        <v>48.4243372347357</v>
      </c>
      <c r="Q185" s="17" t="n">
        <f aca="false">IF('Row Index'!Q15="","✗",IF(INDEX('RAW DATA'!$Q:$Q,'Row Index'!Q15)="",IF(INDEX('RAW DATA'!$AD:$AD,'Row Index'!Q15)="",INDEX('RAW DATA'!$L:$L,'Row Index'!Q15),INDEX('RAW DATA'!$AD:$AD,'Row Index'!Q15)),INDEX('RAW DATA'!$Q:$Q,'Row Index'!Q15)))</f>
        <v>48.6170307935055</v>
      </c>
      <c r="R185" s="17" t="n">
        <f aca="false">IF('Row Index'!R15="","✗",IF(INDEX('RAW DATA'!$Q:$Q,'Row Index'!R15)="",IF(INDEX('RAW DATA'!$AD:$AD,'Row Index'!R15)="",INDEX('RAW DATA'!$L:$L,'Row Index'!R15),INDEX('RAW DATA'!$AD:$AD,'Row Index'!R15)),INDEX('RAW DATA'!$Q:$Q,'Row Index'!R15)))</f>
        <v>46.0350674117571</v>
      </c>
      <c r="S185" s="17" t="n">
        <f aca="false">IF('Row Index'!S15="","✗",IF(INDEX('RAW DATA'!$Q:$Q,'Row Index'!S15)="",IF(INDEX('RAW DATA'!$AD:$AD,'Row Index'!S15)="",INDEX('RAW DATA'!$L:$L,'Row Index'!S15),INDEX('RAW DATA'!$AD:$AD,'Row Index'!S15)),INDEX('RAW DATA'!$Q:$Q,'Row Index'!S15)))</f>
        <v>49.0934618016055</v>
      </c>
      <c r="T185" s="17" t="n">
        <f aca="false">IF('Row Index'!T15="","✗",IF(INDEX('RAW DATA'!$Q:$Q,'Row Index'!T15)="",IF(INDEX('RAW DATA'!$AD:$AD,'Row Index'!T15)="",INDEX('RAW DATA'!$L:$L,'Row Index'!T15),INDEX('RAW DATA'!$AD:$AD,'Row Index'!T15)),INDEX('RAW DATA'!$Q:$Q,'Row Index'!T15)))</f>
        <v>45.236880356179</v>
      </c>
      <c r="U185" s="17" t="n">
        <f aca="false">IF('Row Index'!U15="","✗",IF(INDEX('RAW DATA'!$Q:$Q,'Row Index'!U15)="",IF(INDEX('RAW DATA'!$AD:$AD,'Row Index'!U15)="",INDEX('RAW DATA'!$L:$L,'Row Index'!U15),INDEX('RAW DATA'!$AD:$AD,'Row Index'!U15)),INDEX('RAW DATA'!$Q:$Q,'Row Index'!U15)))</f>
        <v>51.7256324324251</v>
      </c>
      <c r="V185" s="17" t="n">
        <f aca="false">IF('Row Index'!V15="","✗",IF(INDEX('RAW DATA'!$Q:$Q,'Row Index'!V15)="",IF(INDEX('RAW DATA'!$AD:$AD,'Row Index'!V15)="",INDEX('RAW DATA'!$L:$L,'Row Index'!V15),INDEX('RAW DATA'!$AD:$AD,'Row Index'!V15)),INDEX('RAW DATA'!$Q:$Q,'Row Index'!V15)))</f>
        <v>50.407028934102</v>
      </c>
      <c r="W185" s="17" t="n">
        <f aca="false">IF('Row Index'!W15="","✗",IF(INDEX('RAW DATA'!$Q:$Q,'Row Index'!W15)="",IF(INDEX('RAW DATA'!$AD:$AD,'Row Index'!W15)="",INDEX('RAW DATA'!$L:$L,'Row Index'!W15),INDEX('RAW DATA'!$AD:$AD,'Row Index'!W15)),INDEX('RAW DATA'!$Q:$Q,'Row Index'!W15)))</f>
        <v>46.2145289398038</v>
      </c>
      <c r="X185" s="17" t="n">
        <f aca="false">IF('Row Index'!X15="","✗",IF(INDEX('RAW DATA'!$Q:$Q,'Row Index'!X15)="",IF(INDEX('RAW DATA'!$AD:$AD,'Row Index'!X15)="",INDEX('RAW DATA'!$L:$L,'Row Index'!X15),INDEX('RAW DATA'!$AD:$AD,'Row Index'!X15)),INDEX('RAW DATA'!$Q:$Q,'Row Index'!X15)))</f>
        <v>52.6041066211453</v>
      </c>
      <c r="Y185" s="17" t="n">
        <f aca="false">IF('Row Index'!Y15="","✗",IF(INDEX('RAW DATA'!$Q:$Q,'Row Index'!Y15)="",IF(INDEX('RAW DATA'!$AD:$AD,'Row Index'!Y15)="",INDEX('RAW DATA'!$L:$L,'Row Index'!Y15),INDEX('RAW DATA'!$AD:$AD,'Row Index'!Y15)),INDEX('RAW DATA'!$Q:$Q,'Row Index'!Y15)))</f>
        <v>48.7690340024429</v>
      </c>
      <c r="Z185" s="18" t="n">
        <f aca="false">IF('Row Index'!Z15="","✗",IF(INDEX('RAW DATA'!$Q:$Q,'Row Index'!Z15)="",IF(INDEX('RAW DATA'!$AD:$AD,'Row Index'!Z15)="",INDEX('RAW DATA'!$L:$L,'Row Index'!Z15),INDEX('RAW DATA'!$AD:$AD,'Row Index'!Z15)),INDEX('RAW DATA'!$Q:$Q,'Row Index'!Z15)))</f>
        <v>53.0183342699533</v>
      </c>
      <c r="AA185" s="19" t="str">
        <f aca="false">IF('Row Index'!AA15="","⏳",IF(INDEX('RAW DATA'!$Q:$Q,'Row Index'!AA15)="",IF(INDEX('RAW DATA'!$AD:$AD,'Row Index'!AA15)="",INDEX('RAW DATA'!$L:$L,'Row Index'!AA15),INDEX('RAW DATA'!$AD:$AD,'Row Index'!AA15)),INDEX('RAW DATA'!$Q:$Q,'Row Index'!AA15)))</f>
        <v>⏳</v>
      </c>
      <c r="AB185" s="17" t="n">
        <f aca="false">IF('Row Index'!AB15="","✗",IF(INDEX('RAW DATA'!$Q:$Q,'Row Index'!AB15)="",IF(INDEX('RAW DATA'!$AD:$AD,'Row Index'!AB15)="",INDEX('RAW DATA'!$L:$L,'Row Index'!AB15),INDEX('RAW DATA'!$AD:$AD,'Row Index'!AB15)),INDEX('RAW DATA'!$Q:$Q,'Row Index'!AB15)))</f>
        <v>54.9988271825145</v>
      </c>
      <c r="AC185" s="17" t="n">
        <f aca="false">IF('Row Index'!AC15="","✗",IF(INDEX('RAW DATA'!$Q:$Q,'Row Index'!AC15)="",IF(INDEX('RAW DATA'!$AD:$AD,'Row Index'!AC15)="",INDEX('RAW DATA'!$L:$L,'Row Index'!AC15),INDEX('RAW DATA'!$AD:$AD,'Row Index'!AC15)),INDEX('RAW DATA'!$Q:$Q,'Row Index'!AC15)))</f>
        <v>52.9927348204148</v>
      </c>
      <c r="AD185" s="17" t="n">
        <f aca="false">IF('Row Index'!AD15="","✗",IF(INDEX('RAW DATA'!$Q:$Q,'Row Index'!AD15)="",IF(INDEX('RAW DATA'!$AD:$AD,'Row Index'!AD15)="",INDEX('RAW DATA'!$L:$L,'Row Index'!AD15),INDEX('RAW DATA'!$AD:$AD,'Row Index'!AD15)),INDEX('RAW DATA'!$Q:$Q,'Row Index'!AD15)))</f>
        <v>56.4782302065114</v>
      </c>
      <c r="AE185" s="29" t="n">
        <f aca="false">IF('Row Index'!AE15="","✗",IF(INDEX('RAW DATA'!$Q:$Q,'Row Index'!AE15)="",IF(INDEX('RAW DATA'!$AD:$AD,'Row Index'!AE15)="",INDEX('RAW DATA'!$L:$L,'Row Index'!AE15),INDEX('RAW DATA'!$AD:$AD,'Row Index'!AE15)),INDEX('RAW DATA'!$Q:$Q,'Row Index'!AE15)))</f>
        <v>54.9167668629162</v>
      </c>
      <c r="AF185" s="17" t="n">
        <f aca="false">IF('Row Index'!AF15="","✗",IF(INDEX('RAW DATA'!$Q:$Q,'Row Index'!AF15)="",IF(INDEX('RAW DATA'!$AD:$AD,'Row Index'!AF15)="",INDEX('RAW DATA'!$L:$L,'Row Index'!AF15),INDEX('RAW DATA'!$AD:$AD,'Row Index'!AF15)),INDEX('RAW DATA'!$Q:$Q,'Row Index'!AF15)))</f>
        <v>59.7875492762687</v>
      </c>
      <c r="AG185" s="17" t="n">
        <f aca="false">IF('Row Index'!AG15="","✗",IF(INDEX('RAW DATA'!$Q:$Q,'Row Index'!AG15)="",IF(INDEX('RAW DATA'!$AD:$AD,'Row Index'!AG15)="",INDEX('RAW DATA'!$L:$L,'Row Index'!AG15),INDEX('RAW DATA'!$AD:$AD,'Row Index'!AG15)),INDEX('RAW DATA'!$Q:$Q,'Row Index'!AG15)))</f>
        <v>55.0896368153678</v>
      </c>
      <c r="AH185" s="17" t="n">
        <f aca="false">IF('Row Index'!AH15="","✗",IF(INDEX('RAW DATA'!$Q:$Q,'Row Index'!AH15)="",IF(INDEX('RAW DATA'!$AD:$AD,'Row Index'!AH15)="",INDEX('RAW DATA'!$L:$L,'Row Index'!AH15),INDEX('RAW DATA'!$AD:$AD,'Row Index'!AH15)),INDEX('RAW DATA'!$Q:$Q,'Row Index'!AH15)))</f>
        <v>58.5855094801193</v>
      </c>
      <c r="AI185" s="17" t="n">
        <f aca="false">IF('Row Index'!AI15="","✗",IF(INDEX('RAW DATA'!$Q:$Q,'Row Index'!AI15)="",IF(INDEX('RAW DATA'!$AD:$AD,'Row Index'!AI15)="",INDEX('RAW DATA'!$L:$L,'Row Index'!AI15),INDEX('RAW DATA'!$AD:$AD,'Row Index'!AI15)),INDEX('RAW DATA'!$Q:$Q,'Row Index'!AI15)))</f>
        <v>61.753539687068</v>
      </c>
      <c r="AJ185" s="17" t="n">
        <f aca="false">IF('Row Index'!AJ15="","✗",IF(INDEX('RAW DATA'!$Q:$Q,'Row Index'!AJ15)="",IF(INDEX('RAW DATA'!$AD:$AD,'Row Index'!AJ15)="",INDEX('RAW DATA'!$L:$L,'Row Index'!AJ15),INDEX('RAW DATA'!$AD:$AD,'Row Index'!AJ15)),INDEX('RAW DATA'!$Q:$Q,'Row Index'!AJ15)))</f>
        <v>59.6998035741276</v>
      </c>
      <c r="AK185" s="17" t="n">
        <f aca="false">IF('Row Index'!AK15="","✗",IF(INDEX('RAW DATA'!$Q:$Q,'Row Index'!AK15)="",IF(INDEX('RAW DATA'!$AD:$AD,'Row Index'!AK15)="",INDEX('RAW DATA'!$L:$L,'Row Index'!AK15),INDEX('RAW DATA'!$AD:$AD,'Row Index'!AK15)),INDEX('RAW DATA'!$Q:$Q,'Row Index'!AK15)))</f>
        <v>62.2236662295188</v>
      </c>
      <c r="AL185" s="29" t="n">
        <f aca="false">IF('Row Index'!AL15="","✗",IF(INDEX('RAW DATA'!$Q:$Q,'Row Index'!AL15)="",IF(INDEX('RAW DATA'!$AD:$AD,'Row Index'!AL15)="",INDEX('RAW DATA'!$L:$L,'Row Index'!AL15),INDEX('RAW DATA'!$AD:$AD,'Row Index'!AL15)),INDEX('RAW DATA'!$Q:$Q,'Row Index'!AL15)))</f>
        <v>61.9525596241534</v>
      </c>
      <c r="AM185" s="17" t="n">
        <f aca="false">IF('Row Index'!AM15="","✗",IF(INDEX('RAW DATA'!$Q:$Q,'Row Index'!AM15)="",IF(INDEX('RAW DATA'!$AD:$AD,'Row Index'!AM15)="",INDEX('RAW DATA'!$L:$L,'Row Index'!AM15),INDEX('RAW DATA'!$AD:$AD,'Row Index'!AM15)),INDEX('RAW DATA'!$Q:$Q,'Row Index'!AM15)))</f>
        <v>60.4243138254385</v>
      </c>
      <c r="AN185" s="17" t="n">
        <f aca="false">IF('Row Index'!AN15="","✗",IF(INDEX('RAW DATA'!$Q:$Q,'Row Index'!AN15)="",IF(INDEX('RAW DATA'!$AD:$AD,'Row Index'!AN15)="",INDEX('RAW DATA'!$L:$L,'Row Index'!AN15),INDEX('RAW DATA'!$AD:$AD,'Row Index'!AN15)),INDEX('RAW DATA'!$Q:$Q,'Row Index'!AN15)))</f>
        <v>64.2636662901344</v>
      </c>
      <c r="AO185" s="17" t="n">
        <f aca="false">IF('Row Index'!AO15="","✗",IF(INDEX('RAW DATA'!$Q:$Q,'Row Index'!AO15)="",IF(INDEX('RAW DATA'!$AD:$AD,'Row Index'!AO15)="",INDEX('RAW DATA'!$L:$L,'Row Index'!AO15),INDEX('RAW DATA'!$AD:$AD,'Row Index'!AO15)),INDEX('RAW DATA'!$Q:$Q,'Row Index'!AO15)))</f>
        <v>66.1522514111682</v>
      </c>
      <c r="AP185" s="17" t="n">
        <f aca="false">IF('Row Index'!AP15="","✗",IF(INDEX('RAW DATA'!$Q:$Q,'Row Index'!AP15)="",IF(INDEX('RAW DATA'!$AD:$AD,'Row Index'!AP15)="",INDEX('RAW DATA'!$L:$L,'Row Index'!AP15),INDEX('RAW DATA'!$AD:$AD,'Row Index'!AP15)),INDEX('RAW DATA'!$Q:$Q,'Row Index'!AP15)))</f>
        <v>67.2155430475871</v>
      </c>
      <c r="AQ185" s="17" t="n">
        <f aca="false">IF('Row Index'!AQ15="","✗",IF(INDEX('RAW DATA'!$Q:$Q,'Row Index'!AQ15)="",IF(INDEX('RAW DATA'!$AD:$AD,'Row Index'!AQ15)="",INDEX('RAW DATA'!$L:$L,'Row Index'!AQ15),INDEX('RAW DATA'!$AD:$AD,'Row Index'!AQ15)),INDEX('RAW DATA'!$Q:$Q,'Row Index'!AQ15)))</f>
        <v>68.3509092104185</v>
      </c>
    </row>
    <row r="186" customFormat="false" ht="15" hidden="false" customHeight="false" outlineLevel="0" collapsed="false">
      <c r="A186" s="15" t="s">
        <v>195</v>
      </c>
      <c r="B186" s="16" t="s">
        <v>153</v>
      </c>
      <c r="C186" s="17" t="n">
        <f aca="false">IF('Row Index'!C16="","✗",IF(INDEX('RAW DATA'!$Q:$Q,'Row Index'!C16)="",IF(INDEX('RAW DATA'!$AD:$AD,'Row Index'!C16)="",INDEX('RAW DATA'!$L:$L,'Row Index'!C16),INDEX('RAW DATA'!$AD:$AD,'Row Index'!C16)),INDEX('RAW DATA'!$Q:$Q,'Row Index'!C16)))</f>
        <v>32.1403696339138</v>
      </c>
      <c r="D186" s="17" t="n">
        <f aca="false">IF('Row Index'!D16="","✗",IF(INDEX('RAW DATA'!$Q:$Q,'Row Index'!D16)="",IF(INDEX('RAW DATA'!$AD:$AD,'Row Index'!D16)="",INDEX('RAW DATA'!$L:$L,'Row Index'!D16),INDEX('RAW DATA'!$AD:$AD,'Row Index'!D16)),INDEX('RAW DATA'!$Q:$Q,'Row Index'!D16)))</f>
        <v>33.3285552876718</v>
      </c>
      <c r="E186" s="29" t="n">
        <f aca="false">IF('Row Index'!E16="","✗",IF(INDEX('RAW DATA'!$Q:$Q,'Row Index'!E16)="",IF(INDEX('RAW DATA'!$AD:$AD,'Row Index'!E16)="",INDEX('RAW DATA'!$L:$L,'Row Index'!E16),INDEX('RAW DATA'!$AD:$AD,'Row Index'!E16)),INDEX('RAW DATA'!$Q:$Q,'Row Index'!E16)))</f>
        <v>32.4642732158495</v>
      </c>
      <c r="F186" s="36" t="str">
        <f aca="false">IF('Row Index'!F16="","✗",IF(INDEX('RAW DATA'!$Q:$Q,'Row Index'!F16)="",IF(INDEX('RAW DATA'!$AD:$AD,'Row Index'!F16)="",INDEX('RAW DATA'!$L:$L,'Row Index'!F16),INDEX('RAW DATA'!$AD:$AD,'Row Index'!F16)),INDEX('RAW DATA'!$Q:$Q,'Row Index'!F16)))</f>
        <v>◐⌧</v>
      </c>
      <c r="G186" s="17" t="n">
        <f aca="false">IF('Row Index'!G16="","✗",IF(INDEX('RAW DATA'!$Q:$Q,'Row Index'!G16)="",IF(INDEX('RAW DATA'!$AD:$AD,'Row Index'!G16)="",INDEX('RAW DATA'!$L:$L,'Row Index'!G16),INDEX('RAW DATA'!$AD:$AD,'Row Index'!G16)),INDEX('RAW DATA'!$Q:$Q,'Row Index'!G16)))</f>
        <v>32.6127047354838</v>
      </c>
      <c r="H186" s="36" t="str">
        <f aca="false">IF('Row Index'!H16="","✗",IF(INDEX('RAW DATA'!$Q:$Q,'Row Index'!H16)="",IF(INDEX('RAW DATA'!$AD:$AD,'Row Index'!H16)="",INDEX('RAW DATA'!$L:$L,'Row Index'!H16),INDEX('RAW DATA'!$AD:$AD,'Row Index'!H16)),INDEX('RAW DATA'!$Q:$Q,'Row Index'!H16)))</f>
        <v>◐⌧</v>
      </c>
      <c r="I186" s="17" t="n">
        <f aca="false">IF('Row Index'!I16="","✗",IF(INDEX('RAW DATA'!$Q:$Q,'Row Index'!I16)="",IF(INDEX('RAW DATA'!$AD:$AD,'Row Index'!I16)="",INDEX('RAW DATA'!$L:$L,'Row Index'!I16),INDEX('RAW DATA'!$AD:$AD,'Row Index'!I16)),INDEX('RAW DATA'!$Q:$Q,'Row Index'!I16)))</f>
        <v>34.2391104733355</v>
      </c>
      <c r="J186" s="29" t="n">
        <f aca="false">IF('Row Index'!J16="","✗",IF(INDEX('RAW DATA'!$Q:$Q,'Row Index'!J16)="",IF(INDEX('RAW DATA'!$AD:$AD,'Row Index'!J16)="",INDEX('RAW DATA'!$L:$L,'Row Index'!J16),INDEX('RAW DATA'!$AD:$AD,'Row Index'!J16)),INDEX('RAW DATA'!$Q:$Q,'Row Index'!J16)))</f>
        <v>32.9429034662697</v>
      </c>
      <c r="K186" s="36" t="str">
        <f aca="false">IF('Row Index'!K16="","✗",IF(INDEX('RAW DATA'!$Q:$Q,'Row Index'!K16)="",IF(INDEX('RAW DATA'!$AD:$AD,'Row Index'!K16)="",INDEX('RAW DATA'!$L:$L,'Row Index'!K16),INDEX('RAW DATA'!$AD:$AD,'Row Index'!K16)),INDEX('RAW DATA'!$Q:$Q,'Row Index'!K16)))</f>
        <v>◐⌧</v>
      </c>
      <c r="L186" s="17" t="n">
        <f aca="false">IF('Row Index'!L16="","✗",IF(INDEX('RAW DATA'!$Q:$Q,'Row Index'!L16)="",IF(INDEX('RAW DATA'!$AD:$AD,'Row Index'!L16)="",INDEX('RAW DATA'!$L:$L,'Row Index'!L16),INDEX('RAW DATA'!$AD:$AD,'Row Index'!L16)),INDEX('RAW DATA'!$Q:$Q,'Row Index'!L16)))</f>
        <v>33.3431052421719</v>
      </c>
      <c r="M186" s="17" t="n">
        <f aca="false">IF('Row Index'!M16="","✗",IF(INDEX('RAW DATA'!$Q:$Q,'Row Index'!M16)="",IF(INDEX('RAW DATA'!$AD:$AD,'Row Index'!M16)="",INDEX('RAW DATA'!$L:$L,'Row Index'!M16),INDEX('RAW DATA'!$AD:$AD,'Row Index'!M16)),INDEX('RAW DATA'!$Q:$Q,'Row Index'!M16)))</f>
        <v>37.3486822044371</v>
      </c>
      <c r="N186" s="17" t="n">
        <f aca="false">IF('Row Index'!N16="","✗",IF(INDEX('RAW DATA'!$Q:$Q,'Row Index'!N16)="",IF(INDEX('RAW DATA'!$AD:$AD,'Row Index'!N16)="",INDEX('RAW DATA'!$L:$L,'Row Index'!N16),INDEX('RAW DATA'!$AD:$AD,'Row Index'!N16)),INDEX('RAW DATA'!$Q:$Q,'Row Index'!N16)))</f>
        <v>39.9349828865113</v>
      </c>
      <c r="O186" s="17" t="n">
        <f aca="false">IF('Row Index'!O16="","✗",IF(INDEX('RAW DATA'!$Q:$Q,'Row Index'!O16)="",IF(INDEX('RAW DATA'!$AD:$AD,'Row Index'!O16)="",INDEX('RAW DATA'!$L:$L,'Row Index'!O16),INDEX('RAW DATA'!$AD:$AD,'Row Index'!O16)),INDEX('RAW DATA'!$Q:$Q,'Row Index'!O16)))</f>
        <v>41.4966952647638</v>
      </c>
      <c r="P186" s="17" t="n">
        <f aca="false">IF('Row Index'!P16="","✗",IF(INDEX('RAW DATA'!$Q:$Q,'Row Index'!P16)="",IF(INDEX('RAW DATA'!$AD:$AD,'Row Index'!P16)="",INDEX('RAW DATA'!$L:$L,'Row Index'!P16),INDEX('RAW DATA'!$AD:$AD,'Row Index'!P16)),INDEX('RAW DATA'!$Q:$Q,'Row Index'!P16)))</f>
        <v>39.6982969362728</v>
      </c>
      <c r="Q186" s="17" t="n">
        <f aca="false">IF('Row Index'!Q16="","✗",IF(INDEX('RAW DATA'!$Q:$Q,'Row Index'!Q16)="",IF(INDEX('RAW DATA'!$AD:$AD,'Row Index'!Q16)="",INDEX('RAW DATA'!$L:$L,'Row Index'!Q16),INDEX('RAW DATA'!$AD:$AD,'Row Index'!Q16)),INDEX('RAW DATA'!$Q:$Q,'Row Index'!Q16)))</f>
        <v>48.6482289202433</v>
      </c>
      <c r="R186" s="17" t="n">
        <f aca="false">IF('Row Index'!R16="","✗",IF(INDEX('RAW DATA'!$Q:$Q,'Row Index'!R16)="",IF(INDEX('RAW DATA'!$AD:$AD,'Row Index'!R16)="",INDEX('RAW DATA'!$L:$L,'Row Index'!R16),INDEX('RAW DATA'!$AD:$AD,'Row Index'!R16)),INDEX('RAW DATA'!$Q:$Q,'Row Index'!R16)))</f>
        <v>45.5576398646776</v>
      </c>
      <c r="S186" s="17" t="n">
        <f aca="false">IF('Row Index'!S16="","✗",IF(INDEX('RAW DATA'!$Q:$Q,'Row Index'!S16)="",IF(INDEX('RAW DATA'!$AD:$AD,'Row Index'!S16)="",INDEX('RAW DATA'!$L:$L,'Row Index'!S16),INDEX('RAW DATA'!$AD:$AD,'Row Index'!S16)),INDEX('RAW DATA'!$Q:$Q,'Row Index'!S16)))</f>
        <v>46.7049658053877</v>
      </c>
      <c r="T186" s="17" t="n">
        <f aca="false">IF('Row Index'!T16="","✗",IF(INDEX('RAW DATA'!$Q:$Q,'Row Index'!T16)="",IF(INDEX('RAW DATA'!$AD:$AD,'Row Index'!T16)="",INDEX('RAW DATA'!$L:$L,'Row Index'!T16),INDEX('RAW DATA'!$AD:$AD,'Row Index'!T16)),INDEX('RAW DATA'!$Q:$Q,'Row Index'!T16)))</f>
        <v>42.554853781191</v>
      </c>
      <c r="U186" s="17" t="n">
        <f aca="false">IF('Row Index'!U16="","✗",IF(INDEX('RAW DATA'!$Q:$Q,'Row Index'!U16)="",IF(INDEX('RAW DATA'!$AD:$AD,'Row Index'!U16)="",INDEX('RAW DATA'!$L:$L,'Row Index'!U16),INDEX('RAW DATA'!$AD:$AD,'Row Index'!U16)),INDEX('RAW DATA'!$Q:$Q,'Row Index'!U16)))</f>
        <v>53.6665203075598</v>
      </c>
      <c r="V186" s="17" t="n">
        <f aca="false">IF('Row Index'!V16="","✗",IF(INDEX('RAW DATA'!$Q:$Q,'Row Index'!V16)="",IF(INDEX('RAW DATA'!$AD:$AD,'Row Index'!V16)="",INDEX('RAW DATA'!$L:$L,'Row Index'!V16),INDEX('RAW DATA'!$AD:$AD,'Row Index'!V16)),INDEX('RAW DATA'!$Q:$Q,'Row Index'!V16)))</f>
        <v>51.296418157305</v>
      </c>
      <c r="W186" s="36" t="str">
        <f aca="false">IF('Row Index'!W16="","✗",IF(INDEX('RAW DATA'!$Q:$Q,'Row Index'!W16)="",IF(INDEX('RAW DATA'!$AD:$AD,'Row Index'!W16)="",INDEX('RAW DATA'!$L:$L,'Row Index'!W16),INDEX('RAW DATA'!$AD:$AD,'Row Index'!W16)),INDEX('RAW DATA'!$Q:$Q,'Row Index'!W16)))</f>
        <v>◐⌧</v>
      </c>
      <c r="X186" s="17" t="n">
        <f aca="false">IF('Row Index'!X16="","✗",IF(INDEX('RAW DATA'!$Q:$Q,'Row Index'!X16)="",IF(INDEX('RAW DATA'!$AD:$AD,'Row Index'!X16)="",INDEX('RAW DATA'!$L:$L,'Row Index'!X16),INDEX('RAW DATA'!$AD:$AD,'Row Index'!X16)),INDEX('RAW DATA'!$Q:$Q,'Row Index'!X16)))</f>
        <v>54.8930546618924</v>
      </c>
      <c r="Y186" s="17" t="n">
        <f aca="false">IF('Row Index'!Y16="","✗",IF(INDEX('RAW DATA'!$Q:$Q,'Row Index'!Y16)="",IF(INDEX('RAW DATA'!$AD:$AD,'Row Index'!Y16)="",INDEX('RAW DATA'!$L:$L,'Row Index'!Y16),INDEX('RAW DATA'!$AD:$AD,'Row Index'!Y16)),INDEX('RAW DATA'!$Q:$Q,'Row Index'!Y16)))</f>
        <v>51.3949101866318</v>
      </c>
      <c r="Z186" s="18" t="n">
        <f aca="false">IF('Row Index'!Z16="","✗",IF(INDEX('RAW DATA'!$Q:$Q,'Row Index'!Z16)="",IF(INDEX('RAW DATA'!$AD:$AD,'Row Index'!Z16)="",INDEX('RAW DATA'!$L:$L,'Row Index'!Z16),INDEX('RAW DATA'!$AD:$AD,'Row Index'!Z16)),INDEX('RAW DATA'!$Q:$Q,'Row Index'!Z16)))</f>
        <v>54.5114837883055</v>
      </c>
      <c r="AA186" s="19" t="str">
        <f aca="false">IF('Row Index'!AA16="","⏳",IF(INDEX('RAW DATA'!$Q:$Q,'Row Index'!AA16)="",IF(INDEX('RAW DATA'!$AD:$AD,'Row Index'!AA16)="",INDEX('RAW DATA'!$L:$L,'Row Index'!AA16),INDEX('RAW DATA'!$AD:$AD,'Row Index'!AA16)),INDEX('RAW DATA'!$Q:$Q,'Row Index'!AA16)))</f>
        <v>⏳</v>
      </c>
      <c r="AB186" s="29" t="n">
        <f aca="false">IF('Row Index'!AB16="","✗",IF(INDEX('RAW DATA'!$Q:$Q,'Row Index'!AB16)="",IF(INDEX('RAW DATA'!$AD:$AD,'Row Index'!AB16)="",INDEX('RAW DATA'!$L:$L,'Row Index'!AB16),INDEX('RAW DATA'!$AD:$AD,'Row Index'!AB16)),INDEX('RAW DATA'!$Q:$Q,'Row Index'!AB16)))</f>
        <v>55.4291626095201</v>
      </c>
      <c r="AC186" s="17" t="n">
        <f aca="false">IF('Row Index'!AC16="","✗",IF(INDEX('RAW DATA'!$Q:$Q,'Row Index'!AC16)="",IF(INDEX('RAW DATA'!$AD:$AD,'Row Index'!AC16)="",INDEX('RAW DATA'!$L:$L,'Row Index'!AC16),INDEX('RAW DATA'!$AD:$AD,'Row Index'!AC16)),INDEX('RAW DATA'!$Q:$Q,'Row Index'!AC16)))</f>
        <v>51.2698433630537</v>
      </c>
      <c r="AD186" s="17" t="n">
        <f aca="false">IF('Row Index'!AD16="","✗",IF(INDEX('RAW DATA'!$Q:$Q,'Row Index'!AD16)="",IF(INDEX('RAW DATA'!$AD:$AD,'Row Index'!AD16)="",INDEX('RAW DATA'!$L:$L,'Row Index'!AD16),INDEX('RAW DATA'!$AD:$AD,'Row Index'!AD16)),INDEX('RAW DATA'!$Q:$Q,'Row Index'!AD16)))</f>
        <v>56.1829162787565</v>
      </c>
      <c r="AE186" s="29" t="n">
        <f aca="false">IF('Row Index'!AE16="","✗",IF(INDEX('RAW DATA'!$Q:$Q,'Row Index'!AE16)="",IF(INDEX('RAW DATA'!$AD:$AD,'Row Index'!AE16)="",INDEX('RAW DATA'!$L:$L,'Row Index'!AE16),INDEX('RAW DATA'!$AD:$AD,'Row Index'!AE16)),INDEX('RAW DATA'!$Q:$Q,'Row Index'!AE16)))</f>
        <v>55.2029905003503</v>
      </c>
      <c r="AF186" s="17" t="n">
        <f aca="false">IF('Row Index'!AF16="","✗",IF(INDEX('RAW DATA'!$Q:$Q,'Row Index'!AF16)="",IF(INDEX('RAW DATA'!$AD:$AD,'Row Index'!AF16)="",INDEX('RAW DATA'!$L:$L,'Row Index'!AF16),INDEX('RAW DATA'!$AD:$AD,'Row Index'!AF16)),INDEX('RAW DATA'!$Q:$Q,'Row Index'!AF16)))</f>
        <v>57.9179055836614</v>
      </c>
      <c r="AG186" s="17" t="n">
        <f aca="false">IF('Row Index'!AG16="","✗",IF(INDEX('RAW DATA'!$Q:$Q,'Row Index'!AG16)="",IF(INDEX('RAW DATA'!$AD:$AD,'Row Index'!AG16)="",INDEX('RAW DATA'!$L:$L,'Row Index'!AG16),INDEX('RAW DATA'!$AD:$AD,'Row Index'!AG16)),INDEX('RAW DATA'!$Q:$Q,'Row Index'!AG16)))</f>
        <v>54.8494276491611</v>
      </c>
      <c r="AH186" s="17" t="n">
        <f aca="false">IF('Row Index'!AH16="","✗",IF(INDEX('RAW DATA'!$Q:$Q,'Row Index'!AH16)="",IF(INDEX('RAW DATA'!$AD:$AD,'Row Index'!AH16)="",INDEX('RAW DATA'!$L:$L,'Row Index'!AH16),INDEX('RAW DATA'!$AD:$AD,'Row Index'!AH16)),INDEX('RAW DATA'!$Q:$Q,'Row Index'!AH16)))</f>
        <v>57.7202409420373</v>
      </c>
      <c r="AI186" s="17" t="n">
        <f aca="false">IF('Row Index'!AI16="","✗",IF(INDEX('RAW DATA'!$Q:$Q,'Row Index'!AI16)="",IF(INDEX('RAW DATA'!$AD:$AD,'Row Index'!AI16)="",INDEX('RAW DATA'!$L:$L,'Row Index'!AI16),INDEX('RAW DATA'!$AD:$AD,'Row Index'!AI16)),INDEX('RAW DATA'!$Q:$Q,'Row Index'!AI16)))</f>
        <v>63.4093792319298</v>
      </c>
      <c r="AJ186" s="17" t="n">
        <f aca="false">IF('Row Index'!AJ16="","✗",IF(INDEX('RAW DATA'!$Q:$Q,'Row Index'!AJ16)="",IF(INDEX('RAW DATA'!$AD:$AD,'Row Index'!AJ16)="",INDEX('RAW DATA'!$L:$L,'Row Index'!AJ16),INDEX('RAW DATA'!$AD:$AD,'Row Index'!AJ16)),INDEX('RAW DATA'!$Q:$Q,'Row Index'!AJ16)))</f>
        <v>61.2624817681286</v>
      </c>
      <c r="AK186" s="29" t="n">
        <f aca="false">IF('Row Index'!AK16="","✗",IF(INDEX('RAW DATA'!$Q:$Q,'Row Index'!AK16)="",IF(INDEX('RAW DATA'!$AD:$AD,'Row Index'!AK16)="",INDEX('RAW DATA'!$L:$L,'Row Index'!AK16),INDEX('RAW DATA'!$AD:$AD,'Row Index'!AK16)),INDEX('RAW DATA'!$Q:$Q,'Row Index'!AK16)))</f>
        <v>63.4003553724475</v>
      </c>
      <c r="AL186" s="17" t="n">
        <f aca="false">IF('Row Index'!AL16="","✗",IF(INDEX('RAW DATA'!$Q:$Q,'Row Index'!AL16)="",IF(INDEX('RAW DATA'!$AD:$AD,'Row Index'!AL16)="",INDEX('RAW DATA'!$L:$L,'Row Index'!AL16),INDEX('RAW DATA'!$AD:$AD,'Row Index'!AL16)),INDEX('RAW DATA'!$Q:$Q,'Row Index'!AL16)))</f>
        <v>62.4222049536201</v>
      </c>
      <c r="AM186" s="17" t="n">
        <f aca="false">IF('Row Index'!AM16="","✗",IF(INDEX('RAW DATA'!$Q:$Q,'Row Index'!AM16)="",IF(INDEX('RAW DATA'!$AD:$AD,'Row Index'!AM16)="",INDEX('RAW DATA'!$L:$L,'Row Index'!AM16),INDEX('RAW DATA'!$AD:$AD,'Row Index'!AM16)),INDEX('RAW DATA'!$Q:$Q,'Row Index'!AM16)))</f>
        <v>63.9132297232212</v>
      </c>
      <c r="AN186" s="17" t="n">
        <f aca="false">IF('Row Index'!AN16="","✗",IF(INDEX('RAW DATA'!$Q:$Q,'Row Index'!AN16)="",IF(INDEX('RAW DATA'!$AD:$AD,'Row Index'!AN16)="",INDEX('RAW DATA'!$L:$L,'Row Index'!AN16),INDEX('RAW DATA'!$AD:$AD,'Row Index'!AN16)),INDEX('RAW DATA'!$Q:$Q,'Row Index'!AN16)))</f>
        <v>64.7309857909156</v>
      </c>
      <c r="AO186" s="17" t="n">
        <f aca="false">IF('Row Index'!AO16="","✗",IF(INDEX('RAW DATA'!$Q:$Q,'Row Index'!AO16)="",IF(INDEX('RAW DATA'!$AD:$AD,'Row Index'!AO16)="",INDEX('RAW DATA'!$L:$L,'Row Index'!AO16),INDEX('RAW DATA'!$AD:$AD,'Row Index'!AO16)),INDEX('RAW DATA'!$Q:$Q,'Row Index'!AO16)))</f>
        <v>66.5433355722672</v>
      </c>
      <c r="AP186" s="17" t="n">
        <f aca="false">IF('Row Index'!AP16="","✗",IF(INDEX('RAW DATA'!$Q:$Q,'Row Index'!AP16)="",IF(INDEX('RAW DATA'!$AD:$AD,'Row Index'!AP16)="",INDEX('RAW DATA'!$L:$L,'Row Index'!AP16),INDEX('RAW DATA'!$AD:$AD,'Row Index'!AP16)),INDEX('RAW DATA'!$Q:$Q,'Row Index'!AP16)))</f>
        <v>67.1945505811146</v>
      </c>
      <c r="AQ186" s="17" t="n">
        <f aca="false">IF('Row Index'!AQ16="","✗",IF(INDEX('RAW DATA'!$Q:$Q,'Row Index'!AQ16)="",IF(INDEX('RAW DATA'!$AD:$AD,'Row Index'!AQ16)="",INDEX('RAW DATA'!$L:$L,'Row Index'!AQ16),INDEX('RAW DATA'!$AD:$AD,'Row Index'!AQ16)),INDEX('RAW DATA'!$Q:$Q,'Row Index'!AQ16)))</f>
        <v>68.4495135101031</v>
      </c>
    </row>
    <row r="187" customFormat="false" ht="15" hidden="false" customHeight="false" outlineLevel="0" collapsed="false">
      <c r="A187" s="15" t="s">
        <v>198</v>
      </c>
      <c r="B187" s="16" t="s">
        <v>153</v>
      </c>
      <c r="C187" s="17" t="n">
        <f aca="false">IF('Row Index'!C17="","✗",IF(INDEX('RAW DATA'!$Q:$Q,'Row Index'!C17)="",IF(INDEX('RAW DATA'!$AD:$AD,'Row Index'!C17)="",INDEX('RAW DATA'!$L:$L,'Row Index'!C17),INDEX('RAW DATA'!$AD:$AD,'Row Index'!C17)),INDEX('RAW DATA'!$Q:$Q,'Row Index'!C17)))</f>
        <v>32.072599038368</v>
      </c>
      <c r="D187" s="17" t="n">
        <f aca="false">IF('Row Index'!D17="","✗",IF(INDEX('RAW DATA'!$Q:$Q,'Row Index'!D17)="",IF(INDEX('RAW DATA'!$AD:$AD,'Row Index'!D17)="",INDEX('RAW DATA'!$L:$L,'Row Index'!D17),INDEX('RAW DATA'!$AD:$AD,'Row Index'!D17)),INDEX('RAW DATA'!$Q:$Q,'Row Index'!D17)))</f>
        <v>31.8264901360719</v>
      </c>
      <c r="E187" s="29" t="n">
        <f aca="false">IF('Row Index'!E17="","✗",IF(INDEX('RAW DATA'!$Q:$Q,'Row Index'!E17)="",IF(INDEX('RAW DATA'!$AD:$AD,'Row Index'!E17)="",INDEX('RAW DATA'!$L:$L,'Row Index'!E17),INDEX('RAW DATA'!$AD:$AD,'Row Index'!E17)),INDEX('RAW DATA'!$Q:$Q,'Row Index'!E17)))</f>
        <v>34.2293557475772</v>
      </c>
      <c r="F187" s="17" t="n">
        <f aca="false">IF('Row Index'!F17="","✗",IF(INDEX('RAW DATA'!$Q:$Q,'Row Index'!F17)="",IF(INDEX('RAW DATA'!$AD:$AD,'Row Index'!F17)="",INDEX('RAW DATA'!$L:$L,'Row Index'!F17),INDEX('RAW DATA'!$AD:$AD,'Row Index'!F17)),INDEX('RAW DATA'!$Q:$Q,'Row Index'!F17)))</f>
        <v>30.7627479174055</v>
      </c>
      <c r="G187" s="36" t="str">
        <f aca="false">IF('Row Index'!G17="","✗",IF(INDEX('RAW DATA'!$Q:$Q,'Row Index'!G17)="",IF(INDEX('RAW DATA'!$AD:$AD,'Row Index'!G17)="",INDEX('RAW DATA'!$L:$L,'Row Index'!G17),INDEX('RAW DATA'!$AD:$AD,'Row Index'!G17)),INDEX('RAW DATA'!$Q:$Q,'Row Index'!G17)))</f>
        <v>◐⌧</v>
      </c>
      <c r="H187" s="36" t="str">
        <f aca="false">IF('Row Index'!H17="","✗",IF(INDEX('RAW DATA'!$Q:$Q,'Row Index'!H17)="",IF(INDEX('RAW DATA'!$AD:$AD,'Row Index'!H17)="",INDEX('RAW DATA'!$L:$L,'Row Index'!H17),INDEX('RAW DATA'!$AD:$AD,'Row Index'!H17)),INDEX('RAW DATA'!$Q:$Q,'Row Index'!H17)))</f>
        <v>◐⌧</v>
      </c>
      <c r="I187" s="17" t="n">
        <f aca="false">IF('Row Index'!I17="","✗",IF(INDEX('RAW DATA'!$Q:$Q,'Row Index'!I17)="",IF(INDEX('RAW DATA'!$AD:$AD,'Row Index'!I17)="",INDEX('RAW DATA'!$L:$L,'Row Index'!I17),INDEX('RAW DATA'!$AD:$AD,'Row Index'!I17)),INDEX('RAW DATA'!$Q:$Q,'Row Index'!I17)))</f>
        <v>34.8478902236376</v>
      </c>
      <c r="J187" s="17" t="n">
        <f aca="false">IF('Row Index'!J17="","✗",IF(INDEX('RAW DATA'!$Q:$Q,'Row Index'!J17)="",IF(INDEX('RAW DATA'!$AD:$AD,'Row Index'!J17)="",INDEX('RAW DATA'!$L:$L,'Row Index'!J17),INDEX('RAW DATA'!$AD:$AD,'Row Index'!J17)),INDEX('RAW DATA'!$Q:$Q,'Row Index'!J17)))</f>
        <v>33.3465198445577</v>
      </c>
      <c r="K187" s="17" t="n">
        <f aca="false">IF('Row Index'!K17="","✗",IF(INDEX('RAW DATA'!$Q:$Q,'Row Index'!K17)="",IF(INDEX('RAW DATA'!$AD:$AD,'Row Index'!K17)="",INDEX('RAW DATA'!$L:$L,'Row Index'!K17),INDEX('RAW DATA'!$AD:$AD,'Row Index'!K17)),INDEX('RAW DATA'!$Q:$Q,'Row Index'!K17)))</f>
        <v>39.665166852647</v>
      </c>
      <c r="L187" s="17" t="n">
        <f aca="false">IF('Row Index'!L17="","✗",IF(INDEX('RAW DATA'!$Q:$Q,'Row Index'!L17)="",IF(INDEX('RAW DATA'!$AD:$AD,'Row Index'!L17)="",INDEX('RAW DATA'!$L:$L,'Row Index'!L17),INDEX('RAW DATA'!$AD:$AD,'Row Index'!L17)),INDEX('RAW DATA'!$Q:$Q,'Row Index'!L17)))</f>
        <v>33.1359198680435</v>
      </c>
      <c r="M187" s="17" t="n">
        <f aca="false">IF('Row Index'!M17="","✗",IF(INDEX('RAW DATA'!$Q:$Q,'Row Index'!M17)="",IF(INDEX('RAW DATA'!$AD:$AD,'Row Index'!M17)="",INDEX('RAW DATA'!$L:$L,'Row Index'!M17),INDEX('RAW DATA'!$AD:$AD,'Row Index'!M17)),INDEX('RAW DATA'!$Q:$Q,'Row Index'!M17)))</f>
        <v>40.6829301630209</v>
      </c>
      <c r="N187" s="21" t="n">
        <f aca="false">IF('Row Index'!N17="","✗",IF(INDEX('RAW DATA'!$Q:$Q,'Row Index'!N17)="",IF(INDEX('RAW DATA'!$AD:$AD,'Row Index'!N17)="",INDEX('RAW DATA'!$L:$L,'Row Index'!N17),INDEX('RAW DATA'!$AD:$AD,'Row Index'!N17)),INDEX('RAW DATA'!$Q:$Q,'Row Index'!N17)))</f>
        <v>44.2398522312933</v>
      </c>
      <c r="O187" s="29" t="n">
        <f aca="false">IF('Row Index'!O17="","✗",IF(INDEX('RAW DATA'!$Q:$Q,'Row Index'!O17)="",IF(INDEX('RAW DATA'!$AD:$AD,'Row Index'!O17)="",INDEX('RAW DATA'!$L:$L,'Row Index'!O17),INDEX('RAW DATA'!$AD:$AD,'Row Index'!O17)),INDEX('RAW DATA'!$Q:$Q,'Row Index'!O17)))</f>
        <v>47.7218901349612</v>
      </c>
      <c r="P187" s="17" t="n">
        <f aca="false">IF('Row Index'!P17="","✗",IF(INDEX('RAW DATA'!$Q:$Q,'Row Index'!P17)="",IF(INDEX('RAW DATA'!$AD:$AD,'Row Index'!P17)="",INDEX('RAW DATA'!$L:$L,'Row Index'!P17),INDEX('RAW DATA'!$AD:$AD,'Row Index'!P17)),INDEX('RAW DATA'!$Q:$Q,'Row Index'!P17)))</f>
        <v>44.540338608879</v>
      </c>
      <c r="Q187" s="17" t="n">
        <f aca="false">IF('Row Index'!Q17="","✗",IF(INDEX('RAW DATA'!$Q:$Q,'Row Index'!Q17)="",IF(INDEX('RAW DATA'!$AD:$AD,'Row Index'!Q17)="",INDEX('RAW DATA'!$L:$L,'Row Index'!Q17),INDEX('RAW DATA'!$AD:$AD,'Row Index'!Q17)),INDEX('RAW DATA'!$Q:$Q,'Row Index'!Q17)))</f>
        <v>46.9981630388229</v>
      </c>
      <c r="R187" s="17" t="n">
        <f aca="false">IF('Row Index'!R17="","✗",IF(INDEX('RAW DATA'!$Q:$Q,'Row Index'!R17)="",IF(INDEX('RAW DATA'!$AD:$AD,'Row Index'!R17)="",INDEX('RAW DATA'!$L:$L,'Row Index'!R17),INDEX('RAW DATA'!$AD:$AD,'Row Index'!R17)),INDEX('RAW DATA'!$Q:$Q,'Row Index'!R17)))</f>
        <v>47.285365484324</v>
      </c>
      <c r="S187" s="17" t="n">
        <f aca="false">IF('Row Index'!S17="","✗",IF(INDEX('RAW DATA'!$Q:$Q,'Row Index'!S17)="",IF(INDEX('RAW DATA'!$AD:$AD,'Row Index'!S17)="",INDEX('RAW DATA'!$L:$L,'Row Index'!S17),INDEX('RAW DATA'!$AD:$AD,'Row Index'!S17)),INDEX('RAW DATA'!$Q:$Q,'Row Index'!S17)))</f>
        <v>47.3411565451699</v>
      </c>
      <c r="T187" s="17" t="n">
        <f aca="false">IF('Row Index'!T17="","✗",IF(INDEX('RAW DATA'!$Q:$Q,'Row Index'!T17)="",IF(INDEX('RAW DATA'!$AD:$AD,'Row Index'!T17)="",INDEX('RAW DATA'!$L:$L,'Row Index'!T17),INDEX('RAW DATA'!$AD:$AD,'Row Index'!T17)),INDEX('RAW DATA'!$Q:$Q,'Row Index'!T17)))</f>
        <v>46.4823054947055</v>
      </c>
      <c r="U187" s="17" t="n">
        <f aca="false">IF('Row Index'!U17="","✗",IF(INDEX('RAW DATA'!$Q:$Q,'Row Index'!U17)="",IF(INDEX('RAW DATA'!$AD:$AD,'Row Index'!U17)="",INDEX('RAW DATA'!$L:$L,'Row Index'!U17),INDEX('RAW DATA'!$AD:$AD,'Row Index'!U17)),INDEX('RAW DATA'!$Q:$Q,'Row Index'!U17)))</f>
        <v>53.9769586335387</v>
      </c>
      <c r="V187" s="18" t="n">
        <f aca="false">IF('Row Index'!V17="","✗",IF(INDEX('RAW DATA'!$Q:$Q,'Row Index'!V17)="",IF(INDEX('RAW DATA'!$AD:$AD,'Row Index'!V17)="",INDEX('RAW DATA'!$L:$L,'Row Index'!V17),INDEX('RAW DATA'!$AD:$AD,'Row Index'!V17)),INDEX('RAW DATA'!$Q:$Q,'Row Index'!V17)))</f>
        <v>51.1926763093507</v>
      </c>
      <c r="W187" s="36" t="str">
        <f aca="false">IF('Row Index'!W17="","✗",IF(INDEX('RAW DATA'!$Q:$Q,'Row Index'!W17)="",IF(INDEX('RAW DATA'!$AD:$AD,'Row Index'!W17)="",INDEX('RAW DATA'!$L:$L,'Row Index'!W17),INDEX('RAW DATA'!$AD:$AD,'Row Index'!W17)),INDEX('RAW DATA'!$Q:$Q,'Row Index'!W17)))</f>
        <v>◐⌧</v>
      </c>
      <c r="X187" s="17" t="n">
        <f aca="false">IF('Row Index'!X17="","✗",IF(INDEX('RAW DATA'!$Q:$Q,'Row Index'!X17)="",IF(INDEX('RAW DATA'!$AD:$AD,'Row Index'!X17)="",INDEX('RAW DATA'!$L:$L,'Row Index'!X17),INDEX('RAW DATA'!$AD:$AD,'Row Index'!X17)),INDEX('RAW DATA'!$Q:$Q,'Row Index'!X17)))</f>
        <v>54.7692346471027</v>
      </c>
      <c r="Y187" s="17" t="n">
        <f aca="false">IF('Row Index'!Y17="","✗",IF(INDEX('RAW DATA'!$Q:$Q,'Row Index'!Y17)="",IF(INDEX('RAW DATA'!$AD:$AD,'Row Index'!Y17)="",INDEX('RAW DATA'!$L:$L,'Row Index'!Y17),INDEX('RAW DATA'!$AD:$AD,'Row Index'!Y17)),INDEX('RAW DATA'!$Q:$Q,'Row Index'!Y17)))</f>
        <v>52.3717270488587</v>
      </c>
      <c r="Z187" s="18" t="n">
        <f aca="false">IF('Row Index'!Z17="","✗",IF(INDEX('RAW DATA'!$Q:$Q,'Row Index'!Z17)="",IF(INDEX('RAW DATA'!$AD:$AD,'Row Index'!Z17)="",INDEX('RAW DATA'!$L:$L,'Row Index'!Z17),INDEX('RAW DATA'!$AD:$AD,'Row Index'!Z17)),INDEX('RAW DATA'!$Q:$Q,'Row Index'!Z17)))</f>
        <v>54.1224219080161</v>
      </c>
      <c r="AA187" s="19" t="str">
        <f aca="false">IF('Row Index'!AA17="","⏳",IF(INDEX('RAW DATA'!$Q:$Q,'Row Index'!AA17)="",IF(INDEX('RAW DATA'!$AD:$AD,'Row Index'!AA17)="",INDEX('RAW DATA'!$L:$L,'Row Index'!AA17),INDEX('RAW DATA'!$AD:$AD,'Row Index'!AA17)),INDEX('RAW DATA'!$Q:$Q,'Row Index'!AA17)))</f>
        <v>⏳</v>
      </c>
      <c r="AB187" s="17" t="n">
        <f aca="false">IF('Row Index'!AB17="","✗",IF(INDEX('RAW DATA'!$Q:$Q,'Row Index'!AB17)="",IF(INDEX('RAW DATA'!$AD:$AD,'Row Index'!AB17)="",INDEX('RAW DATA'!$L:$L,'Row Index'!AB17),INDEX('RAW DATA'!$AD:$AD,'Row Index'!AB17)),INDEX('RAW DATA'!$Q:$Q,'Row Index'!AB17)))</f>
        <v>56.5515696323776</v>
      </c>
      <c r="AC187" s="17" t="n">
        <f aca="false">IF('Row Index'!AC17="","✗",IF(INDEX('RAW DATA'!$Q:$Q,'Row Index'!AC17)="",IF(INDEX('RAW DATA'!$AD:$AD,'Row Index'!AC17)="",INDEX('RAW DATA'!$L:$L,'Row Index'!AC17),INDEX('RAW DATA'!$AD:$AD,'Row Index'!AC17)),INDEX('RAW DATA'!$Q:$Q,'Row Index'!AC17)))</f>
        <v>52.979933537428</v>
      </c>
      <c r="AD187" s="17" t="n">
        <f aca="false">IF('Row Index'!AD17="","✗",IF(INDEX('RAW DATA'!$Q:$Q,'Row Index'!AD17)="",IF(INDEX('RAW DATA'!$AD:$AD,'Row Index'!AD17)="",INDEX('RAW DATA'!$L:$L,'Row Index'!AD17),INDEX('RAW DATA'!$AD:$AD,'Row Index'!AD17)),INDEX('RAW DATA'!$Q:$Q,'Row Index'!AD17)))</f>
        <v>57.8326312764047</v>
      </c>
      <c r="AE187" s="17" t="n">
        <f aca="false">IF('Row Index'!AE17="","✗",IF(INDEX('RAW DATA'!$Q:$Q,'Row Index'!AE17)="",IF(INDEX('RAW DATA'!$AD:$AD,'Row Index'!AE17)="",INDEX('RAW DATA'!$L:$L,'Row Index'!AE17),INDEX('RAW DATA'!$AD:$AD,'Row Index'!AE17)),INDEX('RAW DATA'!$Q:$Q,'Row Index'!AE17)))</f>
        <v>57.3656367978423</v>
      </c>
      <c r="AF187" s="17" t="n">
        <f aca="false">IF('Row Index'!AF17="","✗",IF(INDEX('RAW DATA'!$Q:$Q,'Row Index'!AF17)="",IF(INDEX('RAW DATA'!$AD:$AD,'Row Index'!AF17)="",INDEX('RAW DATA'!$L:$L,'Row Index'!AF17),INDEX('RAW DATA'!$AD:$AD,'Row Index'!AF17)),INDEX('RAW DATA'!$Q:$Q,'Row Index'!AF17)))</f>
        <v>60.9149191677653</v>
      </c>
      <c r="AG187" s="17" t="n">
        <f aca="false">IF('Row Index'!AG17="","✗",IF(INDEX('RAW DATA'!$Q:$Q,'Row Index'!AG17)="",IF(INDEX('RAW DATA'!$AD:$AD,'Row Index'!AG17)="",INDEX('RAW DATA'!$L:$L,'Row Index'!AG17),INDEX('RAW DATA'!$AD:$AD,'Row Index'!AG17)),INDEX('RAW DATA'!$Q:$Q,'Row Index'!AG17)))</f>
        <v>56.7915704237531</v>
      </c>
      <c r="AH187" s="17" t="n">
        <f aca="false">IF('Row Index'!AH17="","✗",IF(INDEX('RAW DATA'!$Q:$Q,'Row Index'!AH17)="",IF(INDEX('RAW DATA'!$AD:$AD,'Row Index'!AH17)="",INDEX('RAW DATA'!$L:$L,'Row Index'!AH17),INDEX('RAW DATA'!$AD:$AD,'Row Index'!AH17)),INDEX('RAW DATA'!$Q:$Q,'Row Index'!AH17)))</f>
        <v>59.1449620500462</v>
      </c>
      <c r="AI187" s="36" t="str">
        <f aca="false">IF('Row Index'!AI17="","✗",IF(INDEX('RAW DATA'!$Q:$Q,'Row Index'!AI17)="",IF(INDEX('RAW DATA'!$AD:$AD,'Row Index'!AI17)="",INDEX('RAW DATA'!$L:$L,'Row Index'!AI17),INDEX('RAW DATA'!$AD:$AD,'Row Index'!AI17)),INDEX('RAW DATA'!$Q:$Q,'Row Index'!AI17)))</f>
        <v>◐⌧</v>
      </c>
      <c r="AJ187" s="17" t="n">
        <f aca="false">IF('Row Index'!AJ17="","✗",IF(INDEX('RAW DATA'!$Q:$Q,'Row Index'!AJ17)="",IF(INDEX('RAW DATA'!$AD:$AD,'Row Index'!AJ17)="",INDEX('RAW DATA'!$L:$L,'Row Index'!AJ17),INDEX('RAW DATA'!$AD:$AD,'Row Index'!AJ17)),INDEX('RAW DATA'!$Q:$Q,'Row Index'!AJ17)))</f>
        <v>61.2857241689423</v>
      </c>
      <c r="AK187" s="17" t="n">
        <f aca="false">IF('Row Index'!AK17="","✗",IF(INDEX('RAW DATA'!$Q:$Q,'Row Index'!AK17)="",IF(INDEX('RAW DATA'!$AD:$AD,'Row Index'!AK17)="",INDEX('RAW DATA'!$L:$L,'Row Index'!AK17),INDEX('RAW DATA'!$AD:$AD,'Row Index'!AK17)),INDEX('RAW DATA'!$Q:$Q,'Row Index'!AK17)))</f>
        <v>62.9183563967288</v>
      </c>
      <c r="AL187" s="36" t="str">
        <f aca="false">IF('Row Index'!AL17="","✗",IF(INDEX('RAW DATA'!$Q:$Q,'Row Index'!AL17)="",IF(INDEX('RAW DATA'!$AD:$AD,'Row Index'!AL17)="",INDEX('RAW DATA'!$L:$L,'Row Index'!AL17),INDEX('RAW DATA'!$AD:$AD,'Row Index'!AL17)),INDEX('RAW DATA'!$Q:$Q,'Row Index'!AL17)))</f>
        <v>◐⇲</v>
      </c>
      <c r="AM187" s="17" t="n">
        <f aca="false">IF('Row Index'!AM17="","✗",IF(INDEX('RAW DATA'!$Q:$Q,'Row Index'!AM17)="",IF(INDEX('RAW DATA'!$AD:$AD,'Row Index'!AM17)="",INDEX('RAW DATA'!$L:$L,'Row Index'!AM17),INDEX('RAW DATA'!$AD:$AD,'Row Index'!AM17)),INDEX('RAW DATA'!$Q:$Q,'Row Index'!AM17)))</f>
        <v>64.7341852514221</v>
      </c>
      <c r="AN187" s="17" t="n">
        <f aca="false">IF('Row Index'!AN17="","✗",IF(INDEX('RAW DATA'!$Q:$Q,'Row Index'!AN17)="",IF(INDEX('RAW DATA'!$AD:$AD,'Row Index'!AN17)="",INDEX('RAW DATA'!$L:$L,'Row Index'!AN17),INDEX('RAW DATA'!$AD:$AD,'Row Index'!AN17)),INDEX('RAW DATA'!$Q:$Q,'Row Index'!AN17)))</f>
        <v>65.3697065987682</v>
      </c>
      <c r="AO187" s="17" t="n">
        <f aca="false">IF('Row Index'!AO17="","✗",IF(INDEX('RAW DATA'!$Q:$Q,'Row Index'!AO17)="",IF(INDEX('RAW DATA'!$AD:$AD,'Row Index'!AO17)="",INDEX('RAW DATA'!$L:$L,'Row Index'!AO17),INDEX('RAW DATA'!$AD:$AD,'Row Index'!AO17)),INDEX('RAW DATA'!$Q:$Q,'Row Index'!AO17)))</f>
        <v>67.6866767343985</v>
      </c>
      <c r="AP187" s="17" t="n">
        <f aca="false">IF('Row Index'!AP17="","✗",IF(INDEX('RAW DATA'!$Q:$Q,'Row Index'!AP17)="",IF(INDEX('RAW DATA'!$AD:$AD,'Row Index'!AP17)="",INDEX('RAW DATA'!$L:$L,'Row Index'!AP17),INDEX('RAW DATA'!$AD:$AD,'Row Index'!AP17)),INDEX('RAW DATA'!$Q:$Q,'Row Index'!AP17)))</f>
        <v>68.3485265746153</v>
      </c>
      <c r="AQ187" s="17" t="n">
        <f aca="false">IF('Row Index'!AQ17="","✗",IF(INDEX('RAW DATA'!$Q:$Q,'Row Index'!AQ17)="",IF(INDEX('RAW DATA'!$AD:$AD,'Row Index'!AQ17)="",INDEX('RAW DATA'!$L:$L,'Row Index'!AQ17),INDEX('RAW DATA'!$AD:$AD,'Row Index'!AQ17)),INDEX('RAW DATA'!$Q:$Q,'Row Index'!AQ17)))</f>
        <v>67.8967404843902</v>
      </c>
    </row>
    <row r="188" customFormat="false" ht="15" hidden="false" customHeight="false" outlineLevel="0" collapsed="false">
      <c r="A188" s="15" t="s">
        <v>201</v>
      </c>
      <c r="B188" s="16" t="s">
        <v>153</v>
      </c>
      <c r="C188" s="17" t="n">
        <f aca="false">IF('Row Index'!C18="","✗",IF(INDEX('RAW DATA'!$Q:$Q,'Row Index'!C18)="",IF(INDEX('RAW DATA'!$AD:$AD,'Row Index'!C18)="",INDEX('RAW DATA'!$L:$L,'Row Index'!C18),INDEX('RAW DATA'!$AD:$AD,'Row Index'!C18)),INDEX('RAW DATA'!$Q:$Q,'Row Index'!C18)))</f>
        <v>32.9066809875257</v>
      </c>
      <c r="D188" s="36" t="str">
        <f aca="false">IF('Row Index'!D18="","✗",IF(INDEX('RAW DATA'!$Q:$Q,'Row Index'!D18)="",IF(INDEX('RAW DATA'!$AD:$AD,'Row Index'!D18)="",INDEX('RAW DATA'!$L:$L,'Row Index'!D18),INDEX('RAW DATA'!$AD:$AD,'Row Index'!D18)),INDEX('RAW DATA'!$Q:$Q,'Row Index'!D18)))</f>
        <v>◐⌧</v>
      </c>
      <c r="E188" s="36" t="str">
        <f aca="false">IF('Row Index'!E18="","✗",IF(INDEX('RAW DATA'!$Q:$Q,'Row Index'!E18)="",IF(INDEX('RAW DATA'!$AD:$AD,'Row Index'!E18)="",INDEX('RAW DATA'!$L:$L,'Row Index'!E18),INDEX('RAW DATA'!$AD:$AD,'Row Index'!E18)),INDEX('RAW DATA'!$Q:$Q,'Row Index'!E18)))</f>
        <v>◐⇲</v>
      </c>
      <c r="F188" s="17" t="n">
        <f aca="false">IF('Row Index'!F18="","✗",IF(INDEX('RAW DATA'!$Q:$Q,'Row Index'!F18)="",IF(INDEX('RAW DATA'!$AD:$AD,'Row Index'!F18)="",INDEX('RAW DATA'!$L:$L,'Row Index'!F18),INDEX('RAW DATA'!$AD:$AD,'Row Index'!F18)),INDEX('RAW DATA'!$Q:$Q,'Row Index'!F18)))</f>
        <v>33.0137735555949</v>
      </c>
      <c r="G188" s="17" t="n">
        <f aca="false">IF('Row Index'!G18="","✗",IF(INDEX('RAW DATA'!$Q:$Q,'Row Index'!G18)="",IF(INDEX('RAW DATA'!$AD:$AD,'Row Index'!G18)="",INDEX('RAW DATA'!$L:$L,'Row Index'!G18),INDEX('RAW DATA'!$AD:$AD,'Row Index'!G18)),INDEX('RAW DATA'!$Q:$Q,'Row Index'!G18)))</f>
        <v>34.757582156866</v>
      </c>
      <c r="H188" s="36" t="str">
        <f aca="false">IF('Row Index'!H18="","✗",IF(INDEX('RAW DATA'!$Q:$Q,'Row Index'!H18)="",IF(INDEX('RAW DATA'!$AD:$AD,'Row Index'!H18)="",INDEX('RAW DATA'!$L:$L,'Row Index'!H18),INDEX('RAW DATA'!$AD:$AD,'Row Index'!H18)),INDEX('RAW DATA'!$Q:$Q,'Row Index'!H18)))</f>
        <v>◐⌧</v>
      </c>
      <c r="I188" s="17" t="n">
        <f aca="false">IF('Row Index'!I18="","✗",IF(INDEX('RAW DATA'!$Q:$Q,'Row Index'!I18)="",IF(INDEX('RAW DATA'!$AD:$AD,'Row Index'!I18)="",INDEX('RAW DATA'!$L:$L,'Row Index'!I18),INDEX('RAW DATA'!$AD:$AD,'Row Index'!I18)),INDEX('RAW DATA'!$Q:$Q,'Row Index'!I18)))</f>
        <v>34.1292806325132</v>
      </c>
      <c r="J188" s="36" t="str">
        <f aca="false">IF('Row Index'!J18="","✗",IF(INDEX('RAW DATA'!$Q:$Q,'Row Index'!J18)="",IF(INDEX('RAW DATA'!$AD:$AD,'Row Index'!J18)="",INDEX('RAW DATA'!$L:$L,'Row Index'!J18),INDEX('RAW DATA'!$AD:$AD,'Row Index'!J18)),INDEX('RAW DATA'!$Q:$Q,'Row Index'!J18)))</f>
        <v>◐⌧</v>
      </c>
      <c r="K188" s="17" t="n">
        <f aca="false">IF('Row Index'!K18="","✗",IF(INDEX('RAW DATA'!$Q:$Q,'Row Index'!K18)="",IF(INDEX('RAW DATA'!$AD:$AD,'Row Index'!K18)="",INDEX('RAW DATA'!$L:$L,'Row Index'!K18),INDEX('RAW DATA'!$AD:$AD,'Row Index'!K18)),INDEX('RAW DATA'!$Q:$Q,'Row Index'!K18)))</f>
        <v>40.7893850076221</v>
      </c>
      <c r="L188" s="29" t="n">
        <f aca="false">IF('Row Index'!L18="","✗",IF(INDEX('RAW DATA'!$Q:$Q,'Row Index'!L18)="",IF(INDEX('RAW DATA'!$AD:$AD,'Row Index'!L18)="",INDEX('RAW DATA'!$L:$L,'Row Index'!L18),INDEX('RAW DATA'!$AD:$AD,'Row Index'!L18)),INDEX('RAW DATA'!$Q:$Q,'Row Index'!L18)))</f>
        <v>33.4425055686292</v>
      </c>
      <c r="M188" s="17" t="n">
        <f aca="false">IF('Row Index'!M18="","✗",IF(INDEX('RAW DATA'!$Q:$Q,'Row Index'!M18)="",IF(INDEX('RAW DATA'!$AD:$AD,'Row Index'!M18)="",INDEX('RAW DATA'!$L:$L,'Row Index'!M18),INDEX('RAW DATA'!$AD:$AD,'Row Index'!M18)),INDEX('RAW DATA'!$Q:$Q,'Row Index'!M18)))</f>
        <v>38.3282327555549</v>
      </c>
      <c r="N188" s="36" t="str">
        <f aca="false">IF('Row Index'!N18="","✗",IF(INDEX('RAW DATA'!$Q:$Q,'Row Index'!N18)="",IF(INDEX('RAW DATA'!$AD:$AD,'Row Index'!N18)="",INDEX('RAW DATA'!$L:$L,'Row Index'!N18),INDEX('RAW DATA'!$AD:$AD,'Row Index'!N18)),INDEX('RAW DATA'!$Q:$Q,'Row Index'!N18)))</f>
        <v>◐⇲</v>
      </c>
      <c r="O188" s="17" t="n">
        <f aca="false">IF('Row Index'!O18="","✗",IF(INDEX('RAW DATA'!$Q:$Q,'Row Index'!O18)="",IF(INDEX('RAW DATA'!$AD:$AD,'Row Index'!O18)="",INDEX('RAW DATA'!$L:$L,'Row Index'!O18),INDEX('RAW DATA'!$AD:$AD,'Row Index'!O18)),INDEX('RAW DATA'!$Q:$Q,'Row Index'!O18)))</f>
        <v>40.5827099570554</v>
      </c>
      <c r="P188" s="17" t="n">
        <f aca="false">IF('Row Index'!P18="","✗",IF(INDEX('RAW DATA'!$Q:$Q,'Row Index'!P18)="",IF(INDEX('RAW DATA'!$AD:$AD,'Row Index'!P18)="",INDEX('RAW DATA'!$L:$L,'Row Index'!P18),INDEX('RAW DATA'!$AD:$AD,'Row Index'!P18)),INDEX('RAW DATA'!$Q:$Q,'Row Index'!P18)))</f>
        <v>39.1421801122612</v>
      </c>
      <c r="Q188" s="17" t="n">
        <f aca="false">IF('Row Index'!Q18="","✗",IF(INDEX('RAW DATA'!$Q:$Q,'Row Index'!Q18)="",IF(INDEX('RAW DATA'!$AD:$AD,'Row Index'!Q18)="",INDEX('RAW DATA'!$L:$L,'Row Index'!Q18),INDEX('RAW DATA'!$AD:$AD,'Row Index'!Q18)),INDEX('RAW DATA'!$Q:$Q,'Row Index'!Q18)))</f>
        <v>40.962577693708</v>
      </c>
      <c r="R188" s="17" t="n">
        <f aca="false">IF('Row Index'!R18="","✗",IF(INDEX('RAW DATA'!$Q:$Q,'Row Index'!R18)="",IF(INDEX('RAW DATA'!$AD:$AD,'Row Index'!R18)="",INDEX('RAW DATA'!$L:$L,'Row Index'!R18),INDEX('RAW DATA'!$AD:$AD,'Row Index'!R18)),INDEX('RAW DATA'!$Q:$Q,'Row Index'!R18)))</f>
        <v>40.6157775638231</v>
      </c>
      <c r="S188" s="17" t="n">
        <f aca="false">IF('Row Index'!S18="","✗",IF(INDEX('RAW DATA'!$Q:$Q,'Row Index'!S18)="",IF(INDEX('RAW DATA'!$AD:$AD,'Row Index'!S18)="",INDEX('RAW DATA'!$L:$L,'Row Index'!S18),INDEX('RAW DATA'!$AD:$AD,'Row Index'!S18)),INDEX('RAW DATA'!$Q:$Q,'Row Index'!S18)))</f>
        <v>40.3954761475031</v>
      </c>
      <c r="T188" s="36" t="str">
        <f aca="false">IF('Row Index'!T18="","✗",IF(INDEX('RAW DATA'!$Q:$Q,'Row Index'!T18)="",IF(INDEX('RAW DATA'!$AD:$AD,'Row Index'!T18)="",INDEX('RAW DATA'!$L:$L,'Row Index'!T18),INDEX('RAW DATA'!$AD:$AD,'Row Index'!T18)),INDEX('RAW DATA'!$Q:$Q,'Row Index'!T18)))</f>
        <v>◐⌧</v>
      </c>
      <c r="U188" s="17" t="n">
        <f aca="false">IF('Row Index'!U18="","✗",IF(INDEX('RAW DATA'!$Q:$Q,'Row Index'!U18)="",IF(INDEX('RAW DATA'!$AD:$AD,'Row Index'!U18)="",INDEX('RAW DATA'!$L:$L,'Row Index'!U18),INDEX('RAW DATA'!$AD:$AD,'Row Index'!U18)),INDEX('RAW DATA'!$Q:$Q,'Row Index'!U18)))</f>
        <v>43.2300943232551</v>
      </c>
      <c r="V188" s="18" t="n">
        <f aca="false">IF('Row Index'!V18="","✗",IF(INDEX('RAW DATA'!$Q:$Q,'Row Index'!V18)="",IF(INDEX('RAW DATA'!$AD:$AD,'Row Index'!V18)="",INDEX('RAW DATA'!$L:$L,'Row Index'!V18),INDEX('RAW DATA'!$AD:$AD,'Row Index'!V18)),INDEX('RAW DATA'!$Q:$Q,'Row Index'!V18)))</f>
        <v>42.2731140232428</v>
      </c>
      <c r="W188" s="36" t="str">
        <f aca="false">IF('Row Index'!W18="","✗",IF(INDEX('RAW DATA'!$Q:$Q,'Row Index'!W18)="",IF(INDEX('RAW DATA'!$AD:$AD,'Row Index'!W18)="",INDEX('RAW DATA'!$L:$L,'Row Index'!W18),INDEX('RAW DATA'!$AD:$AD,'Row Index'!W18)),INDEX('RAW DATA'!$Q:$Q,'Row Index'!W18)))</f>
        <v>◐⇲</v>
      </c>
      <c r="X188" s="17" t="n">
        <f aca="false">IF('Row Index'!X18="","✗",IF(INDEX('RAW DATA'!$Q:$Q,'Row Index'!X18)="",IF(INDEX('RAW DATA'!$AD:$AD,'Row Index'!X18)="",INDEX('RAW DATA'!$L:$L,'Row Index'!X18),INDEX('RAW DATA'!$AD:$AD,'Row Index'!X18)),INDEX('RAW DATA'!$Q:$Q,'Row Index'!X18)))</f>
        <v>46.055899148228</v>
      </c>
      <c r="Y188" s="17" t="n">
        <f aca="false">IF('Row Index'!Y18="","✗",IF(INDEX('RAW DATA'!$Q:$Q,'Row Index'!Y18)="",IF(INDEX('RAW DATA'!$AD:$AD,'Row Index'!Y18)="",INDEX('RAW DATA'!$L:$L,'Row Index'!Y18),INDEX('RAW DATA'!$AD:$AD,'Row Index'!Y18)),INDEX('RAW DATA'!$Q:$Q,'Row Index'!Y18)))</f>
        <v>44.5487177552345</v>
      </c>
      <c r="Z188" s="18" t="n">
        <f aca="false">IF('Row Index'!Z18="","✗",IF(INDEX('RAW DATA'!$Q:$Q,'Row Index'!Z18)="",IF(INDEX('RAW DATA'!$AD:$AD,'Row Index'!Z18)="",INDEX('RAW DATA'!$L:$L,'Row Index'!Z18),INDEX('RAW DATA'!$AD:$AD,'Row Index'!Z18)),INDEX('RAW DATA'!$Q:$Q,'Row Index'!Z18)))</f>
        <v>47.3083521385513</v>
      </c>
      <c r="AA188" s="19" t="str">
        <f aca="false">IF('Row Index'!AA18="","⏳",IF(INDEX('RAW DATA'!$Q:$Q,'Row Index'!AA18)="",IF(INDEX('RAW DATA'!$AD:$AD,'Row Index'!AA18)="",INDEX('RAW DATA'!$L:$L,'Row Index'!AA18),INDEX('RAW DATA'!$AD:$AD,'Row Index'!AA18)),INDEX('RAW DATA'!$Q:$Q,'Row Index'!AA18)))</f>
        <v>⏳</v>
      </c>
      <c r="AB188" s="17" t="n">
        <f aca="false">IF('Row Index'!AB18="","✗",IF(INDEX('RAW DATA'!$Q:$Q,'Row Index'!AB18)="",IF(INDEX('RAW DATA'!$AD:$AD,'Row Index'!AB18)="",INDEX('RAW DATA'!$L:$L,'Row Index'!AB18),INDEX('RAW DATA'!$AD:$AD,'Row Index'!AB18)),INDEX('RAW DATA'!$Q:$Q,'Row Index'!AB18)))</f>
        <v>49.3672588357761</v>
      </c>
      <c r="AC188" s="17" t="n">
        <f aca="false">IF('Row Index'!AC18="","✗",IF(INDEX('RAW DATA'!$Q:$Q,'Row Index'!AC18)="",IF(INDEX('RAW DATA'!$AD:$AD,'Row Index'!AC18)="",INDEX('RAW DATA'!$L:$L,'Row Index'!AC18),INDEX('RAW DATA'!$AD:$AD,'Row Index'!AC18)),INDEX('RAW DATA'!$Q:$Q,'Row Index'!AC18)))</f>
        <v>48.8958650834343</v>
      </c>
      <c r="AD188" s="17" t="n">
        <f aca="false">IF('Row Index'!AD18="","✗",IF(INDEX('RAW DATA'!$Q:$Q,'Row Index'!AD18)="",IF(INDEX('RAW DATA'!$AD:$AD,'Row Index'!AD18)="",INDEX('RAW DATA'!$L:$L,'Row Index'!AD18),INDEX('RAW DATA'!$AD:$AD,'Row Index'!AD18)),INDEX('RAW DATA'!$Q:$Q,'Row Index'!AD18)))</f>
        <v>49.7567113808877</v>
      </c>
      <c r="AE188" s="17" t="n">
        <f aca="false">IF('Row Index'!AE18="","✗",IF(INDEX('RAW DATA'!$Q:$Q,'Row Index'!AE18)="",IF(INDEX('RAW DATA'!$AD:$AD,'Row Index'!AE18)="",INDEX('RAW DATA'!$L:$L,'Row Index'!AE18),INDEX('RAW DATA'!$AD:$AD,'Row Index'!AE18)),INDEX('RAW DATA'!$Q:$Q,'Row Index'!AE18)))</f>
        <v>52.5064925982666</v>
      </c>
      <c r="AF188" s="17" t="n">
        <f aca="false">IF('Row Index'!AF18="","✗",IF(INDEX('RAW DATA'!$Q:$Q,'Row Index'!AF18)="",IF(INDEX('RAW DATA'!$AD:$AD,'Row Index'!AF18)="",INDEX('RAW DATA'!$L:$L,'Row Index'!AF18),INDEX('RAW DATA'!$AD:$AD,'Row Index'!AF18)),INDEX('RAW DATA'!$Q:$Q,'Row Index'!AF18)))</f>
        <v>56.1839295248327</v>
      </c>
      <c r="AG188" s="17" t="n">
        <f aca="false">IF('Row Index'!AG18="","✗",IF(INDEX('RAW DATA'!$Q:$Q,'Row Index'!AG18)="",IF(INDEX('RAW DATA'!$AD:$AD,'Row Index'!AG18)="",INDEX('RAW DATA'!$L:$L,'Row Index'!AG18),INDEX('RAW DATA'!$AD:$AD,'Row Index'!AG18)),INDEX('RAW DATA'!$Q:$Q,'Row Index'!AG18)))</f>
        <v>49.9173713929655</v>
      </c>
      <c r="AH188" s="17" t="n">
        <f aca="false">IF('Row Index'!AH18="","✗",IF(INDEX('RAW DATA'!$Q:$Q,'Row Index'!AH18)="",IF(INDEX('RAW DATA'!$AD:$AD,'Row Index'!AH18)="",INDEX('RAW DATA'!$L:$L,'Row Index'!AH18),INDEX('RAW DATA'!$AD:$AD,'Row Index'!AH18)),INDEX('RAW DATA'!$Q:$Q,'Row Index'!AH18)))</f>
        <v>57.3232855287225</v>
      </c>
      <c r="AI188" s="17" t="n">
        <f aca="false">IF('Row Index'!AI18="","✗",IF(INDEX('RAW DATA'!$Q:$Q,'Row Index'!AI18)="",IF(INDEX('RAW DATA'!$AD:$AD,'Row Index'!AI18)="",INDEX('RAW DATA'!$L:$L,'Row Index'!AI18),INDEX('RAW DATA'!$AD:$AD,'Row Index'!AI18)),INDEX('RAW DATA'!$Q:$Q,'Row Index'!AI18)))</f>
        <v>59.2470236630565</v>
      </c>
      <c r="AJ188" s="17" t="n">
        <f aca="false">IF('Row Index'!AJ18="","✗",IF(INDEX('RAW DATA'!$Q:$Q,'Row Index'!AJ18)="",IF(INDEX('RAW DATA'!$AD:$AD,'Row Index'!AJ18)="",INDEX('RAW DATA'!$L:$L,'Row Index'!AJ18),INDEX('RAW DATA'!$AD:$AD,'Row Index'!AJ18)),INDEX('RAW DATA'!$Q:$Q,'Row Index'!AJ18)))</f>
        <v>59.1230814793522</v>
      </c>
      <c r="AK188" s="17" t="n">
        <f aca="false">IF('Row Index'!AK18="","✗",IF(INDEX('RAW DATA'!$Q:$Q,'Row Index'!AK18)="",IF(INDEX('RAW DATA'!$AD:$AD,'Row Index'!AK18)="",INDEX('RAW DATA'!$L:$L,'Row Index'!AK18),INDEX('RAW DATA'!$AD:$AD,'Row Index'!AK18)),INDEX('RAW DATA'!$Q:$Q,'Row Index'!AK18)))</f>
        <v>60.5970285868098</v>
      </c>
      <c r="AL188" s="17" t="n">
        <f aca="false">IF('Row Index'!AL18="","✗",IF(INDEX('RAW DATA'!$Q:$Q,'Row Index'!AL18)="",IF(INDEX('RAW DATA'!$AD:$AD,'Row Index'!AL18)="",INDEX('RAW DATA'!$L:$L,'Row Index'!AL18),INDEX('RAW DATA'!$AD:$AD,'Row Index'!AL18)),INDEX('RAW DATA'!$Q:$Q,'Row Index'!AL18)))</f>
        <v>61.1090176145113</v>
      </c>
      <c r="AM188" s="17" t="n">
        <f aca="false">IF('Row Index'!AM18="","✗",IF(INDEX('RAW DATA'!$Q:$Q,'Row Index'!AM18)="",IF(INDEX('RAW DATA'!$AD:$AD,'Row Index'!AM18)="",INDEX('RAW DATA'!$L:$L,'Row Index'!AM18),INDEX('RAW DATA'!$AD:$AD,'Row Index'!AM18)),INDEX('RAW DATA'!$Q:$Q,'Row Index'!AM18)))</f>
        <v>62.5553294839011</v>
      </c>
      <c r="AN188" s="17" t="n">
        <f aca="false">IF('Row Index'!AN18="","✗",IF(INDEX('RAW DATA'!$Q:$Q,'Row Index'!AN18)="",IF(INDEX('RAW DATA'!$AD:$AD,'Row Index'!AN18)="",INDEX('RAW DATA'!$L:$L,'Row Index'!AN18),INDEX('RAW DATA'!$AD:$AD,'Row Index'!AN18)),INDEX('RAW DATA'!$Q:$Q,'Row Index'!AN18)))</f>
        <v>62.6783366072823</v>
      </c>
      <c r="AO188" s="17" t="n">
        <f aca="false">IF('Row Index'!AO18="","✗",IF(INDEX('RAW DATA'!$Q:$Q,'Row Index'!AO18)="",IF(INDEX('RAW DATA'!$AD:$AD,'Row Index'!AO18)="",INDEX('RAW DATA'!$L:$L,'Row Index'!AO18),INDEX('RAW DATA'!$AD:$AD,'Row Index'!AO18)),INDEX('RAW DATA'!$Q:$Q,'Row Index'!AO18)))</f>
        <v>66.4874055682361</v>
      </c>
      <c r="AP188" s="17" t="n">
        <f aca="false">IF('Row Index'!AP18="","✗",IF(INDEX('RAW DATA'!$Q:$Q,'Row Index'!AP18)="",IF(INDEX('RAW DATA'!$AD:$AD,'Row Index'!AP18)="",INDEX('RAW DATA'!$L:$L,'Row Index'!AP18),INDEX('RAW DATA'!$AD:$AD,'Row Index'!AP18)),INDEX('RAW DATA'!$Q:$Q,'Row Index'!AP18)))</f>
        <v>66.1407867351381</v>
      </c>
      <c r="AQ188" s="17" t="n">
        <f aca="false">IF('Row Index'!AQ18="","✗",IF(INDEX('RAW DATA'!$Q:$Q,'Row Index'!AQ18)="",IF(INDEX('RAW DATA'!$AD:$AD,'Row Index'!AQ18)="",INDEX('RAW DATA'!$L:$L,'Row Index'!AQ18),INDEX('RAW DATA'!$AD:$AD,'Row Index'!AQ18)),INDEX('RAW DATA'!$Q:$Q,'Row Index'!AQ18)))</f>
        <v>66.9509523133974</v>
      </c>
    </row>
    <row r="189" customFormat="false" ht="15" hidden="false" customHeight="false" outlineLevel="0" collapsed="false">
      <c r="A189" s="15" t="s">
        <v>204</v>
      </c>
      <c r="B189" s="16" t="s">
        <v>153</v>
      </c>
      <c r="C189" s="17" t="n">
        <f aca="false">IF('Row Index'!C19="","✗",IF(INDEX('RAW DATA'!$Q:$Q,'Row Index'!C19)="",IF(INDEX('RAW DATA'!$AD:$AD,'Row Index'!C19)="",INDEX('RAW DATA'!$L:$L,'Row Index'!C19),INDEX('RAW DATA'!$AD:$AD,'Row Index'!C19)),INDEX('RAW DATA'!$Q:$Q,'Row Index'!C19)))</f>
        <v>42.4612591275626</v>
      </c>
      <c r="D189" s="17" t="n">
        <f aca="false">IF('Row Index'!D19="","✗",IF(INDEX('RAW DATA'!$Q:$Q,'Row Index'!D19)="",IF(INDEX('RAW DATA'!$AD:$AD,'Row Index'!D19)="",INDEX('RAW DATA'!$L:$L,'Row Index'!D19),INDEX('RAW DATA'!$AD:$AD,'Row Index'!D19)),INDEX('RAW DATA'!$Q:$Q,'Row Index'!D19)))</f>
        <v>41.3574543403795</v>
      </c>
      <c r="E189" s="17" t="n">
        <f aca="false">IF('Row Index'!E19="","✗",IF(INDEX('RAW DATA'!$Q:$Q,'Row Index'!E19)="",IF(INDEX('RAW DATA'!$AD:$AD,'Row Index'!E19)="",INDEX('RAW DATA'!$L:$L,'Row Index'!E19),INDEX('RAW DATA'!$AD:$AD,'Row Index'!E19)),INDEX('RAW DATA'!$Q:$Q,'Row Index'!E19)))</f>
        <v>44.4071620670437</v>
      </c>
      <c r="F189" s="29" t="n">
        <f aca="false">IF('Row Index'!F19="","✗",IF(INDEX('RAW DATA'!$Q:$Q,'Row Index'!F19)="",IF(INDEX('RAW DATA'!$AD:$AD,'Row Index'!F19)="",INDEX('RAW DATA'!$L:$L,'Row Index'!F19),INDEX('RAW DATA'!$AD:$AD,'Row Index'!F19)),INDEX('RAW DATA'!$Q:$Q,'Row Index'!F19)))</f>
        <v>38.7933210482578</v>
      </c>
      <c r="G189" s="17" t="n">
        <f aca="false">IF('Row Index'!G19="","✗",IF(INDEX('RAW DATA'!$Q:$Q,'Row Index'!G19)="",IF(INDEX('RAW DATA'!$AD:$AD,'Row Index'!G19)="",INDEX('RAW DATA'!$L:$L,'Row Index'!G19),INDEX('RAW DATA'!$AD:$AD,'Row Index'!G19)),INDEX('RAW DATA'!$Q:$Q,'Row Index'!G19)))</f>
        <v>44.1156577217606</v>
      </c>
      <c r="H189" s="17" t="n">
        <f aca="false">IF('Row Index'!H19="","✗",IF(INDEX('RAW DATA'!$Q:$Q,'Row Index'!H19)="",IF(INDEX('RAW DATA'!$AD:$AD,'Row Index'!H19)="",INDEX('RAW DATA'!$L:$L,'Row Index'!H19),INDEX('RAW DATA'!$AD:$AD,'Row Index'!H19)),INDEX('RAW DATA'!$Q:$Q,'Row Index'!H19)))</f>
        <v>40.6596886681841</v>
      </c>
      <c r="I189" s="17" t="n">
        <f aca="false">IF('Row Index'!I19="","✗",IF(INDEX('RAW DATA'!$Q:$Q,'Row Index'!I19)="",IF(INDEX('RAW DATA'!$AD:$AD,'Row Index'!I19)="",INDEX('RAW DATA'!$L:$L,'Row Index'!I19),INDEX('RAW DATA'!$AD:$AD,'Row Index'!I19)),INDEX('RAW DATA'!$Q:$Q,'Row Index'!I19)))</f>
        <v>42.4892035150747</v>
      </c>
      <c r="J189" s="17" t="n">
        <f aca="false">IF('Row Index'!J19="","✗",IF(INDEX('RAW DATA'!$Q:$Q,'Row Index'!J19)="",IF(INDEX('RAW DATA'!$AD:$AD,'Row Index'!J19)="",INDEX('RAW DATA'!$L:$L,'Row Index'!J19),INDEX('RAW DATA'!$AD:$AD,'Row Index'!J19)),INDEX('RAW DATA'!$Q:$Q,'Row Index'!J19)))</f>
        <v>38.2312686703247</v>
      </c>
      <c r="K189" s="36" t="str">
        <f aca="false">IF('Row Index'!K19="","✗",IF(INDEX('RAW DATA'!$Q:$Q,'Row Index'!K19)="",IF(INDEX('RAW DATA'!$AD:$AD,'Row Index'!K19)="",INDEX('RAW DATA'!$L:$L,'Row Index'!K19),INDEX('RAW DATA'!$AD:$AD,'Row Index'!K19)),INDEX('RAW DATA'!$Q:$Q,'Row Index'!K19)))</f>
        <v>◐⌧</v>
      </c>
      <c r="L189" s="29" t="n">
        <f aca="false">IF('Row Index'!L19="","✗",IF(INDEX('RAW DATA'!$Q:$Q,'Row Index'!L19)="",IF(INDEX('RAW DATA'!$AD:$AD,'Row Index'!L19)="",INDEX('RAW DATA'!$L:$L,'Row Index'!L19),INDEX('RAW DATA'!$AD:$AD,'Row Index'!L19)),INDEX('RAW DATA'!$Q:$Q,'Row Index'!L19)))</f>
        <v>37.2059078977238</v>
      </c>
      <c r="M189" s="17" t="n">
        <f aca="false">IF('Row Index'!M19="","✗",IF(INDEX('RAW DATA'!$Q:$Q,'Row Index'!M19)="",IF(INDEX('RAW DATA'!$AD:$AD,'Row Index'!M19)="",INDEX('RAW DATA'!$L:$L,'Row Index'!M19),INDEX('RAW DATA'!$AD:$AD,'Row Index'!M19)),INDEX('RAW DATA'!$Q:$Q,'Row Index'!M19)))</f>
        <v>44.4218095704253</v>
      </c>
      <c r="N189" s="17" t="n">
        <f aca="false">IF('Row Index'!N19="","✗",IF(INDEX('RAW DATA'!$Q:$Q,'Row Index'!N19)="",IF(INDEX('RAW DATA'!$AD:$AD,'Row Index'!N19)="",INDEX('RAW DATA'!$L:$L,'Row Index'!N19),INDEX('RAW DATA'!$AD:$AD,'Row Index'!N19)),INDEX('RAW DATA'!$Q:$Q,'Row Index'!N19)))</f>
        <v>48.104025650313</v>
      </c>
      <c r="O189" s="17" t="n">
        <f aca="false">IF('Row Index'!O19="","✗",IF(INDEX('RAW DATA'!$Q:$Q,'Row Index'!O19)="",IF(INDEX('RAW DATA'!$AD:$AD,'Row Index'!O19)="",INDEX('RAW DATA'!$L:$L,'Row Index'!O19),INDEX('RAW DATA'!$AD:$AD,'Row Index'!O19)),INDEX('RAW DATA'!$Q:$Q,'Row Index'!O19)))</f>
        <v>50.082655531599</v>
      </c>
      <c r="P189" s="17" t="n">
        <f aca="false">IF('Row Index'!P19="","✗",IF(INDEX('RAW DATA'!$Q:$Q,'Row Index'!P19)="",IF(INDEX('RAW DATA'!$AD:$AD,'Row Index'!P19)="",INDEX('RAW DATA'!$L:$L,'Row Index'!P19),INDEX('RAW DATA'!$AD:$AD,'Row Index'!P19)),INDEX('RAW DATA'!$Q:$Q,'Row Index'!P19)))</f>
        <v>48.4301492818197</v>
      </c>
      <c r="Q189" s="17" t="n">
        <f aca="false">IF('Row Index'!Q19="","✗",IF(INDEX('RAW DATA'!$Q:$Q,'Row Index'!Q19)="",IF(INDEX('RAW DATA'!$AD:$AD,'Row Index'!Q19)="",INDEX('RAW DATA'!$L:$L,'Row Index'!Q19),INDEX('RAW DATA'!$AD:$AD,'Row Index'!Q19)),INDEX('RAW DATA'!$Q:$Q,'Row Index'!Q19)))</f>
        <v>49.5617781831919</v>
      </c>
      <c r="R189" s="17" t="n">
        <f aca="false">IF('Row Index'!R19="","✗",IF(INDEX('RAW DATA'!$Q:$Q,'Row Index'!R19)="",IF(INDEX('RAW DATA'!$AD:$AD,'Row Index'!R19)="",INDEX('RAW DATA'!$L:$L,'Row Index'!R19),INDEX('RAW DATA'!$AD:$AD,'Row Index'!R19)),INDEX('RAW DATA'!$Q:$Q,'Row Index'!R19)))</f>
        <v>50.7998610262601</v>
      </c>
      <c r="S189" s="17" t="n">
        <f aca="false">IF('Row Index'!S19="","✗",IF(INDEX('RAW DATA'!$Q:$Q,'Row Index'!S19)="",IF(INDEX('RAW DATA'!$AD:$AD,'Row Index'!S19)="",INDEX('RAW DATA'!$L:$L,'Row Index'!S19),INDEX('RAW DATA'!$AD:$AD,'Row Index'!S19)),INDEX('RAW DATA'!$Q:$Q,'Row Index'!S19)))</f>
        <v>49.8848693344904</v>
      </c>
      <c r="T189" s="17" t="n">
        <f aca="false">IF('Row Index'!T19="","✗",IF(INDEX('RAW DATA'!$Q:$Q,'Row Index'!T19)="",IF(INDEX('RAW DATA'!$AD:$AD,'Row Index'!T19)="",INDEX('RAW DATA'!$L:$L,'Row Index'!T19),INDEX('RAW DATA'!$AD:$AD,'Row Index'!T19)),INDEX('RAW DATA'!$Q:$Q,'Row Index'!T19)))</f>
        <v>47.4121233378935</v>
      </c>
      <c r="U189" s="17" t="n">
        <f aca="false">IF('Row Index'!U19="","✗",IF(INDEX('RAW DATA'!$Q:$Q,'Row Index'!U19)="",IF(INDEX('RAW DATA'!$AD:$AD,'Row Index'!U19)="",INDEX('RAW DATA'!$L:$L,'Row Index'!U19),INDEX('RAW DATA'!$AD:$AD,'Row Index'!U19)),INDEX('RAW DATA'!$Q:$Q,'Row Index'!U19)))</f>
        <v>53.6433929630093</v>
      </c>
      <c r="V189" s="26" t="str">
        <f aca="false">IF('Row Index'!V19="","✗",IF(INDEX('RAW DATA'!$Q:$Q,'Row Index'!V19)="",IF(INDEX('RAW DATA'!$AD:$AD,'Row Index'!V19)="",INDEX('RAW DATA'!$L:$L,'Row Index'!V19),INDEX('RAW DATA'!$AD:$AD,'Row Index'!V19)),INDEX('RAW DATA'!$Q:$Q,'Row Index'!V19)))</f>
        <v>✗</v>
      </c>
      <c r="W189" s="29" t="n">
        <f aca="false">IF('Row Index'!W19="","✗",IF(INDEX('RAW DATA'!$Q:$Q,'Row Index'!W19)="",IF(INDEX('RAW DATA'!$AD:$AD,'Row Index'!W19)="",INDEX('RAW DATA'!$L:$L,'Row Index'!W19),INDEX('RAW DATA'!$AD:$AD,'Row Index'!W19)),INDEX('RAW DATA'!$Q:$Q,'Row Index'!W19)))</f>
        <v>48.803269651998</v>
      </c>
      <c r="X189" s="17" t="n">
        <f aca="false">IF('Row Index'!X19="","✗",IF(INDEX('RAW DATA'!$Q:$Q,'Row Index'!X19)="",IF(INDEX('RAW DATA'!$AD:$AD,'Row Index'!X19)="",INDEX('RAW DATA'!$L:$L,'Row Index'!X19),INDEX('RAW DATA'!$AD:$AD,'Row Index'!X19)),INDEX('RAW DATA'!$Q:$Q,'Row Index'!X19)))</f>
        <v>54.5839286414999</v>
      </c>
      <c r="Y189" s="29" t="n">
        <f aca="false">IF('Row Index'!Y19="","✗",IF(INDEX('RAW DATA'!$Q:$Q,'Row Index'!Y19)="",IF(INDEX('RAW DATA'!$AD:$AD,'Row Index'!Y19)="",INDEX('RAW DATA'!$L:$L,'Row Index'!Y19),INDEX('RAW DATA'!$AD:$AD,'Row Index'!Y19)),INDEX('RAW DATA'!$Q:$Q,'Row Index'!Y19)))</f>
        <v>53.3766182026285</v>
      </c>
      <c r="Z189" s="18" t="n">
        <f aca="false">IF('Row Index'!Z19="","✗",IF(INDEX('RAW DATA'!$Q:$Q,'Row Index'!Z19)="",IF(INDEX('RAW DATA'!$AD:$AD,'Row Index'!Z19)="",INDEX('RAW DATA'!$L:$L,'Row Index'!Z19),INDEX('RAW DATA'!$AD:$AD,'Row Index'!Z19)),INDEX('RAW DATA'!$Q:$Q,'Row Index'!Z19)))</f>
        <v>55.3884646157238</v>
      </c>
      <c r="AA189" s="19" t="str">
        <f aca="false">IF('Row Index'!AA19="","⏳",IF(INDEX('RAW DATA'!$Q:$Q,'Row Index'!AA19)="",IF(INDEX('RAW DATA'!$AD:$AD,'Row Index'!AA19)="",INDEX('RAW DATA'!$L:$L,'Row Index'!AA19),INDEX('RAW DATA'!$AD:$AD,'Row Index'!AA19)),INDEX('RAW DATA'!$Q:$Q,'Row Index'!AA19)))</f>
        <v>⏳</v>
      </c>
      <c r="AB189" s="17" t="n">
        <f aca="false">IF('Row Index'!AB19="","✗",IF(INDEX('RAW DATA'!$Q:$Q,'Row Index'!AB19)="",IF(INDEX('RAW DATA'!$AD:$AD,'Row Index'!AB19)="",INDEX('RAW DATA'!$L:$L,'Row Index'!AB19),INDEX('RAW DATA'!$AD:$AD,'Row Index'!AB19)),INDEX('RAW DATA'!$Q:$Q,'Row Index'!AB19)))</f>
        <v>56.5107778005056</v>
      </c>
      <c r="AC189" s="17" t="n">
        <f aca="false">IF('Row Index'!AC19="","✗",IF(INDEX('RAW DATA'!$Q:$Q,'Row Index'!AC19)="",IF(INDEX('RAW DATA'!$AD:$AD,'Row Index'!AC19)="",INDEX('RAW DATA'!$L:$L,'Row Index'!AC19),INDEX('RAW DATA'!$AD:$AD,'Row Index'!AC19)),INDEX('RAW DATA'!$Q:$Q,'Row Index'!AC19)))</f>
        <v>54.5273037234097</v>
      </c>
      <c r="AD189" s="17" t="n">
        <f aca="false">IF('Row Index'!AD19="","✗",IF(INDEX('RAW DATA'!$Q:$Q,'Row Index'!AD19)="",IF(INDEX('RAW DATA'!$AD:$AD,'Row Index'!AD19)="",INDEX('RAW DATA'!$L:$L,'Row Index'!AD19),INDEX('RAW DATA'!$AD:$AD,'Row Index'!AD19)),INDEX('RAW DATA'!$Q:$Q,'Row Index'!AD19)))</f>
        <v>58.9560885150147</v>
      </c>
      <c r="AE189" s="17" t="n">
        <f aca="false">IF('Row Index'!AE19="","✗",IF(INDEX('RAW DATA'!$Q:$Q,'Row Index'!AE19)="",IF(INDEX('RAW DATA'!$AD:$AD,'Row Index'!AE19)="",INDEX('RAW DATA'!$L:$L,'Row Index'!AE19),INDEX('RAW DATA'!$AD:$AD,'Row Index'!AE19)),INDEX('RAW DATA'!$Q:$Q,'Row Index'!AE19)))</f>
        <v>57.5494887682077</v>
      </c>
      <c r="AF189" s="17" t="n">
        <f aca="false">IF('Row Index'!AF19="","✗",IF(INDEX('RAW DATA'!$Q:$Q,'Row Index'!AF19)="",IF(INDEX('RAW DATA'!$AD:$AD,'Row Index'!AF19)="",INDEX('RAW DATA'!$L:$L,'Row Index'!AF19),INDEX('RAW DATA'!$AD:$AD,'Row Index'!AF19)),INDEX('RAW DATA'!$Q:$Q,'Row Index'!AF19)))</f>
        <v>60.5289024656164</v>
      </c>
      <c r="AG189" s="17" t="n">
        <f aca="false">IF('Row Index'!AG19="","✗",IF(INDEX('RAW DATA'!$Q:$Q,'Row Index'!AG19)="",IF(INDEX('RAW DATA'!$AD:$AD,'Row Index'!AG19)="",INDEX('RAW DATA'!$L:$L,'Row Index'!AG19),INDEX('RAW DATA'!$AD:$AD,'Row Index'!AG19)),INDEX('RAW DATA'!$Q:$Q,'Row Index'!AG19)))</f>
        <v>57.4172914940473</v>
      </c>
      <c r="AH189" s="17" t="n">
        <f aca="false">IF('Row Index'!AH19="","✗",IF(INDEX('RAW DATA'!$Q:$Q,'Row Index'!AH19)="",IF(INDEX('RAW DATA'!$AD:$AD,'Row Index'!AH19)="",INDEX('RAW DATA'!$L:$L,'Row Index'!AH19),INDEX('RAW DATA'!$AD:$AD,'Row Index'!AH19)),INDEX('RAW DATA'!$Q:$Q,'Row Index'!AH19)))</f>
        <v>59.8548952625386</v>
      </c>
      <c r="AI189" s="29" t="n">
        <f aca="false">IF('Row Index'!AI19="","✗",IF(INDEX('RAW DATA'!$Q:$Q,'Row Index'!AI19)="",IF(INDEX('RAW DATA'!$AD:$AD,'Row Index'!AI19)="",INDEX('RAW DATA'!$L:$L,'Row Index'!AI19),INDEX('RAW DATA'!$AD:$AD,'Row Index'!AI19)),INDEX('RAW DATA'!$Q:$Q,'Row Index'!AI19)))</f>
        <v>63.2980121662036</v>
      </c>
      <c r="AJ189" s="17" t="n">
        <f aca="false">IF('Row Index'!AJ19="","✗",IF(INDEX('RAW DATA'!$Q:$Q,'Row Index'!AJ19)="",IF(INDEX('RAW DATA'!$AD:$AD,'Row Index'!AJ19)="",INDEX('RAW DATA'!$L:$L,'Row Index'!AJ19),INDEX('RAW DATA'!$AD:$AD,'Row Index'!AJ19)),INDEX('RAW DATA'!$Q:$Q,'Row Index'!AJ19)))</f>
        <v>61.2266097730034</v>
      </c>
      <c r="AK189" s="17" t="n">
        <f aca="false">IF('Row Index'!AK19="","✗",IF(INDEX('RAW DATA'!$Q:$Q,'Row Index'!AK19)="",IF(INDEX('RAW DATA'!$AD:$AD,'Row Index'!AK19)="",INDEX('RAW DATA'!$L:$L,'Row Index'!AK19),INDEX('RAW DATA'!$AD:$AD,'Row Index'!AK19)),INDEX('RAW DATA'!$Q:$Q,'Row Index'!AK19)))</f>
        <v>64.9870155314656</v>
      </c>
      <c r="AL189" s="36" t="str">
        <f aca="false">IF('Row Index'!AL19="","✗",IF(INDEX('RAW DATA'!$Q:$Q,'Row Index'!AL19)="",IF(INDEX('RAW DATA'!$AD:$AD,'Row Index'!AL19)="",INDEX('RAW DATA'!$L:$L,'Row Index'!AL19),INDEX('RAW DATA'!$AD:$AD,'Row Index'!AL19)),INDEX('RAW DATA'!$Q:$Q,'Row Index'!AL19)))</f>
        <v>◐⌧</v>
      </c>
      <c r="AM189" s="17" t="n">
        <f aca="false">IF('Row Index'!AM19="","✗",IF(INDEX('RAW DATA'!$Q:$Q,'Row Index'!AM19)="",IF(INDEX('RAW DATA'!$AD:$AD,'Row Index'!AM19)="",INDEX('RAW DATA'!$L:$L,'Row Index'!AM19),INDEX('RAW DATA'!$AD:$AD,'Row Index'!AM19)),INDEX('RAW DATA'!$Q:$Q,'Row Index'!AM19)))</f>
        <v>66.5465750160884</v>
      </c>
      <c r="AN189" s="17" t="n">
        <f aca="false">IF('Row Index'!AN19="","✗",IF(INDEX('RAW DATA'!$Q:$Q,'Row Index'!AN19)="",IF(INDEX('RAW DATA'!$AD:$AD,'Row Index'!AN19)="",INDEX('RAW DATA'!$L:$L,'Row Index'!AN19),INDEX('RAW DATA'!$AD:$AD,'Row Index'!AN19)),INDEX('RAW DATA'!$Q:$Q,'Row Index'!AN19)))</f>
        <v>65.7567725022511</v>
      </c>
      <c r="AO189" s="17" t="n">
        <f aca="false">IF('Row Index'!AO19="","✗",IF(INDEX('RAW DATA'!$Q:$Q,'Row Index'!AO19)="",IF(INDEX('RAW DATA'!$AD:$AD,'Row Index'!AO19)="",INDEX('RAW DATA'!$L:$L,'Row Index'!AO19),INDEX('RAW DATA'!$AD:$AD,'Row Index'!AO19)),INDEX('RAW DATA'!$Q:$Q,'Row Index'!AO19)))</f>
        <v>68.7877642101635</v>
      </c>
      <c r="AP189" s="17" t="n">
        <f aca="false">IF('Row Index'!AP19="","✗",IF(INDEX('RAW DATA'!$Q:$Q,'Row Index'!AP19)="",IF(INDEX('RAW DATA'!$AD:$AD,'Row Index'!AP19)="",INDEX('RAW DATA'!$L:$L,'Row Index'!AP19),INDEX('RAW DATA'!$AD:$AD,'Row Index'!AP19)),INDEX('RAW DATA'!$Q:$Q,'Row Index'!AP19)))</f>
        <v>67.935377757475</v>
      </c>
      <c r="AQ189" s="17" t="n">
        <f aca="false">IF('Row Index'!AQ19="","✗",IF(INDEX('RAW DATA'!$Q:$Q,'Row Index'!AQ19)="",IF(INDEX('RAW DATA'!$AD:$AD,'Row Index'!AQ19)="",INDEX('RAW DATA'!$L:$L,'Row Index'!AQ19),INDEX('RAW DATA'!$AD:$AD,'Row Index'!AQ19)),INDEX('RAW DATA'!$Q:$Q,'Row Index'!AQ19)))</f>
        <v>69.5206351288308</v>
      </c>
    </row>
    <row r="190" customFormat="false" ht="15" hidden="false" customHeight="false" outlineLevel="0" collapsed="false">
      <c r="A190" s="15" t="s">
        <v>207</v>
      </c>
      <c r="B190" s="16" t="s">
        <v>153</v>
      </c>
      <c r="C190" s="17" t="n">
        <f aca="false">IF('Row Index'!C20="","✗",IF(INDEX('RAW DATA'!$Q:$Q,'Row Index'!C20)="",IF(INDEX('RAW DATA'!$AD:$AD,'Row Index'!C20)="",INDEX('RAW DATA'!$L:$L,'Row Index'!C20),INDEX('RAW DATA'!$AD:$AD,'Row Index'!C20)),INDEX('RAW DATA'!$Q:$Q,'Row Index'!C20)))</f>
        <v>33.9677531028724</v>
      </c>
      <c r="D190" s="17" t="n">
        <f aca="false">IF('Row Index'!D20="","✗",IF(INDEX('RAW DATA'!$Q:$Q,'Row Index'!D20)="",IF(INDEX('RAW DATA'!$AD:$AD,'Row Index'!D20)="",INDEX('RAW DATA'!$L:$L,'Row Index'!D20),INDEX('RAW DATA'!$AD:$AD,'Row Index'!D20)),INDEX('RAW DATA'!$Q:$Q,'Row Index'!D20)))</f>
        <v>34.8229271193181</v>
      </c>
      <c r="E190" s="17" t="n">
        <f aca="false">IF('Row Index'!E20="","✗",IF(INDEX('RAW DATA'!$Q:$Q,'Row Index'!E20)="",IF(INDEX('RAW DATA'!$AD:$AD,'Row Index'!E20)="",INDEX('RAW DATA'!$L:$L,'Row Index'!E20),INDEX('RAW DATA'!$AD:$AD,'Row Index'!E20)),INDEX('RAW DATA'!$Q:$Q,'Row Index'!E20)))</f>
        <v>37.4262623718629</v>
      </c>
      <c r="F190" s="17" t="n">
        <f aca="false">IF('Row Index'!F20="","✗",IF(INDEX('RAW DATA'!$Q:$Q,'Row Index'!F20)="",IF(INDEX('RAW DATA'!$AD:$AD,'Row Index'!F20)="",INDEX('RAW DATA'!$L:$L,'Row Index'!F20),INDEX('RAW DATA'!$AD:$AD,'Row Index'!F20)),INDEX('RAW DATA'!$Q:$Q,'Row Index'!F20)))</f>
        <v>33.8920595468363</v>
      </c>
      <c r="G190" s="17" t="n">
        <f aca="false">IF('Row Index'!G20="","✗",IF(INDEX('RAW DATA'!$Q:$Q,'Row Index'!G20)="",IF(INDEX('RAW DATA'!$AD:$AD,'Row Index'!G20)="",INDEX('RAW DATA'!$L:$L,'Row Index'!G20),INDEX('RAW DATA'!$AD:$AD,'Row Index'!G20)),INDEX('RAW DATA'!$Q:$Q,'Row Index'!G20)))</f>
        <v>37.341138748535</v>
      </c>
      <c r="H190" s="17" t="n">
        <f aca="false">IF('Row Index'!H20="","✗",IF(INDEX('RAW DATA'!$Q:$Q,'Row Index'!H20)="",IF(INDEX('RAW DATA'!$AD:$AD,'Row Index'!H20)="",INDEX('RAW DATA'!$L:$L,'Row Index'!H20),INDEX('RAW DATA'!$AD:$AD,'Row Index'!H20)),INDEX('RAW DATA'!$Q:$Q,'Row Index'!H20)))</f>
        <v>36.8144500929104</v>
      </c>
      <c r="I190" s="17" t="n">
        <f aca="false">IF('Row Index'!I20="","✗",IF(INDEX('RAW DATA'!$Q:$Q,'Row Index'!I20)="",IF(INDEX('RAW DATA'!$AD:$AD,'Row Index'!I20)="",INDEX('RAW DATA'!$L:$L,'Row Index'!I20),INDEX('RAW DATA'!$AD:$AD,'Row Index'!I20)),INDEX('RAW DATA'!$Q:$Q,'Row Index'!I20)))</f>
        <v>41.1496390720781</v>
      </c>
      <c r="J190" s="17" t="n">
        <f aca="false">IF('Row Index'!J20="","✗",IF(INDEX('RAW DATA'!$Q:$Q,'Row Index'!J20)="",IF(INDEX('RAW DATA'!$AD:$AD,'Row Index'!J20)="",INDEX('RAW DATA'!$L:$L,'Row Index'!J20),INDEX('RAW DATA'!$AD:$AD,'Row Index'!J20)),INDEX('RAW DATA'!$Q:$Q,'Row Index'!J20)))</f>
        <v>37.2074802438637</v>
      </c>
      <c r="K190" s="36" t="str">
        <f aca="false">IF('Row Index'!K20="","✗",IF(INDEX('RAW DATA'!$Q:$Q,'Row Index'!K20)="",IF(INDEX('RAW DATA'!$AD:$AD,'Row Index'!K20)="",INDEX('RAW DATA'!$L:$L,'Row Index'!K20),INDEX('RAW DATA'!$AD:$AD,'Row Index'!K20)),INDEX('RAW DATA'!$Q:$Q,'Row Index'!K20)))</f>
        <v>◐⌧</v>
      </c>
      <c r="L190" s="17" t="n">
        <f aca="false">IF('Row Index'!L20="","✗",IF(INDEX('RAW DATA'!$Q:$Q,'Row Index'!L20)="",IF(INDEX('RAW DATA'!$AD:$AD,'Row Index'!L20)="",INDEX('RAW DATA'!$L:$L,'Row Index'!L20),INDEX('RAW DATA'!$AD:$AD,'Row Index'!L20)),INDEX('RAW DATA'!$Q:$Q,'Row Index'!L20)))</f>
        <v>36.7461735792522</v>
      </c>
      <c r="M190" s="17" t="n">
        <f aca="false">IF('Row Index'!M20="","✗",IF(INDEX('RAW DATA'!$Q:$Q,'Row Index'!M20)="",IF(INDEX('RAW DATA'!$AD:$AD,'Row Index'!M20)="",INDEX('RAW DATA'!$L:$L,'Row Index'!M20),INDEX('RAW DATA'!$AD:$AD,'Row Index'!M20)),INDEX('RAW DATA'!$Q:$Q,'Row Index'!M20)))</f>
        <v>40.6485879096849</v>
      </c>
      <c r="N190" s="17" t="n">
        <f aca="false">IF('Row Index'!N20="","✗",IF(INDEX('RAW DATA'!$Q:$Q,'Row Index'!N20)="",IF(INDEX('RAW DATA'!$AD:$AD,'Row Index'!N20)="",INDEX('RAW DATA'!$L:$L,'Row Index'!N20),INDEX('RAW DATA'!$AD:$AD,'Row Index'!N20)),INDEX('RAW DATA'!$Q:$Q,'Row Index'!N20)))</f>
        <v>50.4513438897557</v>
      </c>
      <c r="O190" s="17" t="n">
        <f aca="false">IF('Row Index'!O20="","✗",IF(INDEX('RAW DATA'!$Q:$Q,'Row Index'!O20)="",IF(INDEX('RAW DATA'!$AD:$AD,'Row Index'!O20)="",INDEX('RAW DATA'!$L:$L,'Row Index'!O20),INDEX('RAW DATA'!$AD:$AD,'Row Index'!O20)),INDEX('RAW DATA'!$Q:$Q,'Row Index'!O20)))</f>
        <v>53.6875580084239</v>
      </c>
      <c r="P190" s="17" t="n">
        <f aca="false">IF('Row Index'!P20="","✗",IF(INDEX('RAW DATA'!$Q:$Q,'Row Index'!P20)="",IF(INDEX('RAW DATA'!$AD:$AD,'Row Index'!P20)="",INDEX('RAW DATA'!$L:$L,'Row Index'!P20),INDEX('RAW DATA'!$AD:$AD,'Row Index'!P20)),INDEX('RAW DATA'!$Q:$Q,'Row Index'!P20)))</f>
        <v>52.4234702208036</v>
      </c>
      <c r="Q190" s="36" t="str">
        <f aca="false">IF('Row Index'!Q20="","✗",IF(INDEX('RAW DATA'!$Q:$Q,'Row Index'!Q20)="",IF(INDEX('RAW DATA'!$AD:$AD,'Row Index'!Q20)="",INDEX('RAW DATA'!$L:$L,'Row Index'!Q20),INDEX('RAW DATA'!$AD:$AD,'Row Index'!Q20)),INDEX('RAW DATA'!$Q:$Q,'Row Index'!Q20)))</f>
        <v>◐⇲</v>
      </c>
      <c r="R190" s="26" t="str">
        <f aca="false">IF('Row Index'!R20="","✗",IF(INDEX('RAW DATA'!$Q:$Q,'Row Index'!R20)="",IF(INDEX('RAW DATA'!$AD:$AD,'Row Index'!R20)="",INDEX('RAW DATA'!$L:$L,'Row Index'!R20),INDEX('RAW DATA'!$AD:$AD,'Row Index'!R20)),INDEX('RAW DATA'!$Q:$Q,'Row Index'!R20)))</f>
        <v>✗⇲</v>
      </c>
      <c r="S190" s="17" t="n">
        <f aca="false">IF('Row Index'!S20="","✗",IF(INDEX('RAW DATA'!$Q:$Q,'Row Index'!S20)="",IF(INDEX('RAW DATA'!$AD:$AD,'Row Index'!S20)="",INDEX('RAW DATA'!$L:$L,'Row Index'!S20),INDEX('RAW DATA'!$AD:$AD,'Row Index'!S20)),INDEX('RAW DATA'!$Q:$Q,'Row Index'!S20)))</f>
        <v>53.4619594238423</v>
      </c>
      <c r="T190" s="17" t="n">
        <f aca="false">IF('Row Index'!T20="","✗",IF(INDEX('RAW DATA'!$Q:$Q,'Row Index'!T20)="",IF(INDEX('RAW DATA'!$AD:$AD,'Row Index'!T20)="",INDEX('RAW DATA'!$L:$L,'Row Index'!T20),INDEX('RAW DATA'!$AD:$AD,'Row Index'!T20)),INDEX('RAW DATA'!$Q:$Q,'Row Index'!T20)))</f>
        <v>51.4991853112025</v>
      </c>
      <c r="U190" s="17" t="n">
        <f aca="false">IF('Row Index'!U20="","✗",IF(INDEX('RAW DATA'!$Q:$Q,'Row Index'!U20)="",IF(INDEX('RAW DATA'!$AD:$AD,'Row Index'!U20)="",INDEX('RAW DATA'!$L:$L,'Row Index'!U20),INDEX('RAW DATA'!$AD:$AD,'Row Index'!U20)),INDEX('RAW DATA'!$Q:$Q,'Row Index'!U20)))</f>
        <v>55.8493245584143</v>
      </c>
      <c r="V190" s="18" t="n">
        <f aca="false">IF('Row Index'!V20="","✗",IF(INDEX('RAW DATA'!$Q:$Q,'Row Index'!V20)="",IF(INDEX('RAW DATA'!$AD:$AD,'Row Index'!V20)="",INDEX('RAW DATA'!$L:$L,'Row Index'!V20),INDEX('RAW DATA'!$AD:$AD,'Row Index'!V20)),INDEX('RAW DATA'!$Q:$Q,'Row Index'!V20)))</f>
        <v>54.5082915325554</v>
      </c>
      <c r="W190" s="17" t="n">
        <f aca="false">IF('Row Index'!W20="","✗",IF(INDEX('RAW DATA'!$Q:$Q,'Row Index'!W20)="",IF(INDEX('RAW DATA'!$AD:$AD,'Row Index'!W20)="",INDEX('RAW DATA'!$L:$L,'Row Index'!W20),INDEX('RAW DATA'!$AD:$AD,'Row Index'!W20)),INDEX('RAW DATA'!$Q:$Q,'Row Index'!W20)))</f>
        <v>51.3989858888134</v>
      </c>
      <c r="X190" s="17" t="n">
        <f aca="false">IF('Row Index'!X20="","✗",IF(INDEX('RAW DATA'!$Q:$Q,'Row Index'!X20)="",IF(INDEX('RAW DATA'!$AD:$AD,'Row Index'!X20)="",INDEX('RAW DATA'!$L:$L,'Row Index'!X20),INDEX('RAW DATA'!$AD:$AD,'Row Index'!X20)),INDEX('RAW DATA'!$Q:$Q,'Row Index'!X20)))</f>
        <v>56.3587100749019</v>
      </c>
      <c r="Y190" s="29" t="n">
        <f aca="false">IF('Row Index'!Y20="","✗",IF(INDEX('RAW DATA'!$Q:$Q,'Row Index'!Y20)="",IF(INDEX('RAW DATA'!$AD:$AD,'Row Index'!Y20)="",INDEX('RAW DATA'!$L:$L,'Row Index'!Y20),INDEX('RAW DATA'!$AD:$AD,'Row Index'!Y20)),INDEX('RAW DATA'!$Q:$Q,'Row Index'!Y20)))</f>
        <v>54.2288933301285</v>
      </c>
      <c r="Z190" s="18" t="n">
        <f aca="false">IF('Row Index'!Z20="","✗",IF(INDEX('RAW DATA'!$Q:$Q,'Row Index'!Z20)="",IF(INDEX('RAW DATA'!$AD:$AD,'Row Index'!Z20)="",INDEX('RAW DATA'!$L:$L,'Row Index'!Z20),INDEX('RAW DATA'!$AD:$AD,'Row Index'!Z20)),INDEX('RAW DATA'!$Q:$Q,'Row Index'!Z20)))</f>
        <v>55.9298847754964</v>
      </c>
      <c r="AA190" s="19" t="str">
        <f aca="false">IF('Row Index'!AA20="","⏳",IF(INDEX('RAW DATA'!$Q:$Q,'Row Index'!AA20)="",IF(INDEX('RAW DATA'!$AD:$AD,'Row Index'!AA20)="",INDEX('RAW DATA'!$L:$L,'Row Index'!AA20),INDEX('RAW DATA'!$AD:$AD,'Row Index'!AA20)),INDEX('RAW DATA'!$Q:$Q,'Row Index'!AA20)))</f>
        <v>⏳</v>
      </c>
      <c r="AB190" s="17" t="n">
        <f aca="false">IF('Row Index'!AB20="","✗",IF(INDEX('RAW DATA'!$Q:$Q,'Row Index'!AB20)="",IF(INDEX('RAW DATA'!$AD:$AD,'Row Index'!AB20)="",INDEX('RAW DATA'!$L:$L,'Row Index'!AB20),INDEX('RAW DATA'!$AD:$AD,'Row Index'!AB20)),INDEX('RAW DATA'!$Q:$Q,'Row Index'!AB20)))</f>
        <v>56.1149970970122</v>
      </c>
      <c r="AC190" s="17" t="n">
        <f aca="false">IF('Row Index'!AC20="","✗",IF(INDEX('RAW DATA'!$Q:$Q,'Row Index'!AC20)="",IF(INDEX('RAW DATA'!$AD:$AD,'Row Index'!AC20)="",INDEX('RAW DATA'!$L:$L,'Row Index'!AC20),INDEX('RAW DATA'!$AD:$AD,'Row Index'!AC20)),INDEX('RAW DATA'!$Q:$Q,'Row Index'!AC20)))</f>
        <v>56.3236383740041</v>
      </c>
      <c r="AD190" s="17" t="n">
        <f aca="false">IF('Row Index'!AD20="","✗",IF(INDEX('RAW DATA'!$Q:$Q,'Row Index'!AD20)="",IF(INDEX('RAW DATA'!$AD:$AD,'Row Index'!AD20)="",INDEX('RAW DATA'!$L:$L,'Row Index'!AD20),INDEX('RAW DATA'!$AD:$AD,'Row Index'!AD20)),INDEX('RAW DATA'!$Q:$Q,'Row Index'!AD20)))</f>
        <v>58.5426915707971</v>
      </c>
      <c r="AE190" s="17" t="n">
        <f aca="false">IF('Row Index'!AE20="","✗",IF(INDEX('RAW DATA'!$Q:$Q,'Row Index'!AE20)="",IF(INDEX('RAW DATA'!$AD:$AD,'Row Index'!AE20)="",INDEX('RAW DATA'!$L:$L,'Row Index'!AE20),INDEX('RAW DATA'!$AD:$AD,'Row Index'!AE20)),INDEX('RAW DATA'!$Q:$Q,'Row Index'!AE20)))</f>
        <v>57.6951213373202</v>
      </c>
      <c r="AF190" s="17" t="n">
        <f aca="false">IF('Row Index'!AF20="","✗",IF(INDEX('RAW DATA'!$Q:$Q,'Row Index'!AF20)="",IF(INDEX('RAW DATA'!$AD:$AD,'Row Index'!AF20)="",INDEX('RAW DATA'!$L:$L,'Row Index'!AF20),INDEX('RAW DATA'!$AD:$AD,'Row Index'!AF20)),INDEX('RAW DATA'!$Q:$Q,'Row Index'!AF20)))</f>
        <v>60.755545469592</v>
      </c>
      <c r="AG190" s="17" t="n">
        <f aca="false">IF('Row Index'!AG20="","✗",IF(INDEX('RAW DATA'!$Q:$Q,'Row Index'!AG20)="",IF(INDEX('RAW DATA'!$AD:$AD,'Row Index'!AG20)="",INDEX('RAW DATA'!$L:$L,'Row Index'!AG20),INDEX('RAW DATA'!$AD:$AD,'Row Index'!AG20)),INDEX('RAW DATA'!$Q:$Q,'Row Index'!AG20)))</f>
        <v>58.3615941521736</v>
      </c>
      <c r="AH190" s="17" t="n">
        <f aca="false">IF('Row Index'!AH20="","✗",IF(INDEX('RAW DATA'!$Q:$Q,'Row Index'!AH20)="",IF(INDEX('RAW DATA'!$AD:$AD,'Row Index'!AH20)="",INDEX('RAW DATA'!$L:$L,'Row Index'!AH20),INDEX('RAW DATA'!$AD:$AD,'Row Index'!AH20)),INDEX('RAW DATA'!$Q:$Q,'Row Index'!AH20)))</f>
        <v>60.6129638733652</v>
      </c>
      <c r="AI190" s="17" t="n">
        <f aca="false">IF('Row Index'!AI20="","✗",IF(INDEX('RAW DATA'!$Q:$Q,'Row Index'!AI20)="",IF(INDEX('RAW DATA'!$AD:$AD,'Row Index'!AI20)="",INDEX('RAW DATA'!$L:$L,'Row Index'!AI20),INDEX('RAW DATA'!$AD:$AD,'Row Index'!AI20)),INDEX('RAW DATA'!$Q:$Q,'Row Index'!AI20)))</f>
        <v>63.0372403184896</v>
      </c>
      <c r="AJ190" s="17" t="n">
        <f aca="false">IF('Row Index'!AJ20="","✗",IF(INDEX('RAW DATA'!$Q:$Q,'Row Index'!AJ20)="",IF(INDEX('RAW DATA'!$AD:$AD,'Row Index'!AJ20)="",INDEX('RAW DATA'!$L:$L,'Row Index'!AJ20),INDEX('RAW DATA'!$AD:$AD,'Row Index'!AJ20)),INDEX('RAW DATA'!$Q:$Q,'Row Index'!AJ20)))</f>
        <v>61.432966227028</v>
      </c>
      <c r="AK190" s="17" t="n">
        <f aca="false">IF('Row Index'!AK20="","✗",IF(INDEX('RAW DATA'!$Q:$Q,'Row Index'!AK20)="",IF(INDEX('RAW DATA'!$AD:$AD,'Row Index'!AK20)="",INDEX('RAW DATA'!$L:$L,'Row Index'!AK20),INDEX('RAW DATA'!$AD:$AD,'Row Index'!AK20)),INDEX('RAW DATA'!$Q:$Q,'Row Index'!AK20)))</f>
        <v>64.6891288997113</v>
      </c>
      <c r="AL190" s="29" t="n">
        <f aca="false">IF('Row Index'!AL20="","✗",IF(INDEX('RAW DATA'!$Q:$Q,'Row Index'!AL20)="",IF(INDEX('RAW DATA'!$AD:$AD,'Row Index'!AL20)="",INDEX('RAW DATA'!$L:$L,'Row Index'!AL20),INDEX('RAW DATA'!$AD:$AD,'Row Index'!AL20)),INDEX('RAW DATA'!$Q:$Q,'Row Index'!AL20)))</f>
        <v>63.8069794311084</v>
      </c>
      <c r="AM190" s="17" t="n">
        <f aca="false">IF('Row Index'!AM20="","✗",IF(INDEX('RAW DATA'!$Q:$Q,'Row Index'!AM20)="",IF(INDEX('RAW DATA'!$AD:$AD,'Row Index'!AM20)="",INDEX('RAW DATA'!$L:$L,'Row Index'!AM20),INDEX('RAW DATA'!$AD:$AD,'Row Index'!AM20)),INDEX('RAW DATA'!$Q:$Q,'Row Index'!AM20)))</f>
        <v>66.0624591797557</v>
      </c>
      <c r="AN190" s="17" t="n">
        <f aca="false">IF('Row Index'!AN20="","✗",IF(INDEX('RAW DATA'!$Q:$Q,'Row Index'!AN20)="",IF(INDEX('RAW DATA'!$AD:$AD,'Row Index'!AN20)="",INDEX('RAW DATA'!$L:$L,'Row Index'!AN20),INDEX('RAW DATA'!$AD:$AD,'Row Index'!AN20)),INDEX('RAW DATA'!$Q:$Q,'Row Index'!AN20)))</f>
        <v>66.5697758181233</v>
      </c>
      <c r="AO190" s="17" t="n">
        <f aca="false">IF('Row Index'!AO20="","✗",IF(INDEX('RAW DATA'!$Q:$Q,'Row Index'!AO20)="",IF(INDEX('RAW DATA'!$AD:$AD,'Row Index'!AO20)="",INDEX('RAW DATA'!$L:$L,'Row Index'!AO20),INDEX('RAW DATA'!$AD:$AD,'Row Index'!AO20)),INDEX('RAW DATA'!$Q:$Q,'Row Index'!AO20)))</f>
        <v>68.2833560213007</v>
      </c>
      <c r="AP190" s="17" t="n">
        <f aca="false">IF('Row Index'!AP20="","✗",IF(INDEX('RAW DATA'!$Q:$Q,'Row Index'!AP20)="",IF(INDEX('RAW DATA'!$AD:$AD,'Row Index'!AP20)="",INDEX('RAW DATA'!$L:$L,'Row Index'!AP20),INDEX('RAW DATA'!$AD:$AD,'Row Index'!AP20)),INDEX('RAW DATA'!$Q:$Q,'Row Index'!AP20)))</f>
        <v>67.9092548054117</v>
      </c>
      <c r="AQ190" s="17" t="n">
        <f aca="false">IF('Row Index'!AQ20="","✗",IF(INDEX('RAW DATA'!$Q:$Q,'Row Index'!AQ20)="",IF(INDEX('RAW DATA'!$AD:$AD,'Row Index'!AQ20)="",INDEX('RAW DATA'!$L:$L,'Row Index'!AQ20),INDEX('RAW DATA'!$AD:$AD,'Row Index'!AQ20)),INDEX('RAW DATA'!$Q:$Q,'Row Index'!AQ20)))</f>
        <v>69.2065230115125</v>
      </c>
    </row>
    <row r="191" customFormat="false" ht="15" hidden="false" customHeight="false" outlineLevel="0" collapsed="false">
      <c r="A191" s="15" t="s">
        <v>210</v>
      </c>
      <c r="B191" s="16" t="s">
        <v>153</v>
      </c>
      <c r="C191" s="17" t="n">
        <f aca="false">IF('Row Index'!C21="","✗",IF(INDEX('RAW DATA'!$Q:$Q,'Row Index'!C21)="",IF(INDEX('RAW DATA'!$AD:$AD,'Row Index'!C21)="",INDEX('RAW DATA'!$L:$L,'Row Index'!C21),INDEX('RAW DATA'!$AD:$AD,'Row Index'!C21)),INDEX('RAW DATA'!$Q:$Q,'Row Index'!C21)))</f>
        <v>38.272178013575</v>
      </c>
      <c r="D191" s="17" t="n">
        <f aca="false">IF('Row Index'!D21="","✗",IF(INDEX('RAW DATA'!$Q:$Q,'Row Index'!D21)="",IF(INDEX('RAW DATA'!$AD:$AD,'Row Index'!D21)="",INDEX('RAW DATA'!$L:$L,'Row Index'!D21),INDEX('RAW DATA'!$AD:$AD,'Row Index'!D21)),INDEX('RAW DATA'!$Q:$Q,'Row Index'!D21)))</f>
        <v>37.0276967650685</v>
      </c>
      <c r="E191" s="17" t="n">
        <f aca="false">IF('Row Index'!E21="","✗",IF(INDEX('RAW DATA'!$Q:$Q,'Row Index'!E21)="",IF(INDEX('RAW DATA'!$AD:$AD,'Row Index'!E21)="",INDEX('RAW DATA'!$L:$L,'Row Index'!E21),INDEX('RAW DATA'!$AD:$AD,'Row Index'!E21)),INDEX('RAW DATA'!$Q:$Q,'Row Index'!E21)))</f>
        <v>43.1851086097565</v>
      </c>
      <c r="F191" s="17" t="n">
        <f aca="false">IF('Row Index'!F21="","✗",IF(INDEX('RAW DATA'!$Q:$Q,'Row Index'!F21)="",IF(INDEX('RAW DATA'!$AD:$AD,'Row Index'!F21)="",INDEX('RAW DATA'!$L:$L,'Row Index'!F21),INDEX('RAW DATA'!$AD:$AD,'Row Index'!F21)),INDEX('RAW DATA'!$Q:$Q,'Row Index'!F21)))</f>
        <v>33.967882020915</v>
      </c>
      <c r="G191" s="17" t="n">
        <f aca="false">IF('Row Index'!G21="","✗",IF(INDEX('RAW DATA'!$Q:$Q,'Row Index'!G21)="",IF(INDEX('RAW DATA'!$AD:$AD,'Row Index'!G21)="",INDEX('RAW DATA'!$L:$L,'Row Index'!G21),INDEX('RAW DATA'!$AD:$AD,'Row Index'!G21)),INDEX('RAW DATA'!$Q:$Q,'Row Index'!G21)))</f>
        <v>40.4570254396934</v>
      </c>
      <c r="H191" s="17" t="n">
        <f aca="false">IF('Row Index'!H21="","✗",IF(INDEX('RAW DATA'!$Q:$Q,'Row Index'!H21)="",IF(INDEX('RAW DATA'!$AD:$AD,'Row Index'!H21)="",INDEX('RAW DATA'!$L:$L,'Row Index'!H21),INDEX('RAW DATA'!$AD:$AD,'Row Index'!H21)),INDEX('RAW DATA'!$Q:$Q,'Row Index'!H21)))</f>
        <v>37.9284370116477</v>
      </c>
      <c r="I191" s="17" t="n">
        <f aca="false">IF('Row Index'!I21="","✗",IF(INDEX('RAW DATA'!$Q:$Q,'Row Index'!I21)="",IF(INDEX('RAW DATA'!$AD:$AD,'Row Index'!I21)="",INDEX('RAW DATA'!$L:$L,'Row Index'!I21),INDEX('RAW DATA'!$AD:$AD,'Row Index'!I21)),INDEX('RAW DATA'!$Q:$Q,'Row Index'!I21)))</f>
        <v>44.4438494236331</v>
      </c>
      <c r="J191" s="36" t="str">
        <f aca="false">IF('Row Index'!J21="","✗",IF(INDEX('RAW DATA'!$Q:$Q,'Row Index'!J21)="",IF(INDEX('RAW DATA'!$AD:$AD,'Row Index'!J21)="",INDEX('RAW DATA'!$L:$L,'Row Index'!J21),INDEX('RAW DATA'!$AD:$AD,'Row Index'!J21)),INDEX('RAW DATA'!$Q:$Q,'Row Index'!J21)))</f>
        <v>◐⌧</v>
      </c>
      <c r="K191" s="17" t="n">
        <f aca="false">IF('Row Index'!K21="","✗",IF(INDEX('RAW DATA'!$Q:$Q,'Row Index'!K21)="",IF(INDEX('RAW DATA'!$AD:$AD,'Row Index'!K21)="",INDEX('RAW DATA'!$L:$L,'Row Index'!K21),INDEX('RAW DATA'!$AD:$AD,'Row Index'!K21)),INDEX('RAW DATA'!$Q:$Q,'Row Index'!K21)))</f>
        <v>48.4301751148097</v>
      </c>
      <c r="L191" s="36" t="str">
        <f aca="false">IF('Row Index'!L21="","✗",IF(INDEX('RAW DATA'!$Q:$Q,'Row Index'!L21)="",IF(INDEX('RAW DATA'!$AD:$AD,'Row Index'!L21)="",INDEX('RAW DATA'!$L:$L,'Row Index'!L21),INDEX('RAW DATA'!$AD:$AD,'Row Index'!L21)),INDEX('RAW DATA'!$Q:$Q,'Row Index'!L21)))</f>
        <v>◐⌧</v>
      </c>
      <c r="M191" s="17" t="n">
        <f aca="false">IF('Row Index'!M21="","✗",IF(INDEX('RAW DATA'!$Q:$Q,'Row Index'!M21)="",IF(INDEX('RAW DATA'!$AD:$AD,'Row Index'!M21)="",INDEX('RAW DATA'!$L:$L,'Row Index'!M21),INDEX('RAW DATA'!$AD:$AD,'Row Index'!M21)),INDEX('RAW DATA'!$Q:$Q,'Row Index'!M21)))</f>
        <v>47.3855327071679</v>
      </c>
      <c r="N191" s="36" t="str">
        <f aca="false">IF('Row Index'!N21="","✗",IF(INDEX('RAW DATA'!$Q:$Q,'Row Index'!N21)="",IF(INDEX('RAW DATA'!$AD:$AD,'Row Index'!N21)="",INDEX('RAW DATA'!$L:$L,'Row Index'!N21),INDEX('RAW DATA'!$AD:$AD,'Row Index'!N21)),INDEX('RAW DATA'!$Q:$Q,'Row Index'!N21)))</f>
        <v>◐⌧</v>
      </c>
      <c r="O191" s="17" t="n">
        <f aca="false">IF('Row Index'!O21="","✗",IF(INDEX('RAW DATA'!$Q:$Q,'Row Index'!O21)="",IF(INDEX('RAW DATA'!$AD:$AD,'Row Index'!O21)="",INDEX('RAW DATA'!$L:$L,'Row Index'!O21),INDEX('RAW DATA'!$AD:$AD,'Row Index'!O21)),INDEX('RAW DATA'!$Q:$Q,'Row Index'!O21)))</f>
        <v>49.4215999799632</v>
      </c>
      <c r="P191" s="17" t="n">
        <f aca="false">IF('Row Index'!P21="","✗",IF(INDEX('RAW DATA'!$Q:$Q,'Row Index'!P21)="",IF(INDEX('RAW DATA'!$AD:$AD,'Row Index'!P21)="",INDEX('RAW DATA'!$L:$L,'Row Index'!P21),INDEX('RAW DATA'!$AD:$AD,'Row Index'!P21)),INDEX('RAW DATA'!$Q:$Q,'Row Index'!P21)))</f>
        <v>52.3501220996563</v>
      </c>
      <c r="Q191" s="17" t="n">
        <f aca="false">IF('Row Index'!Q21="","✗",IF(INDEX('RAW DATA'!$Q:$Q,'Row Index'!Q21)="",IF(INDEX('RAW DATA'!$AD:$AD,'Row Index'!Q21)="",INDEX('RAW DATA'!$L:$L,'Row Index'!Q21),INDEX('RAW DATA'!$AD:$AD,'Row Index'!Q21)),INDEX('RAW DATA'!$Q:$Q,'Row Index'!Q21)))</f>
        <v>51.1855959805575</v>
      </c>
      <c r="R191" s="17" t="n">
        <f aca="false">IF('Row Index'!R21="","✗",IF(INDEX('RAW DATA'!$Q:$Q,'Row Index'!R21)="",IF(INDEX('RAW DATA'!$AD:$AD,'Row Index'!R21)="",INDEX('RAW DATA'!$L:$L,'Row Index'!R21),INDEX('RAW DATA'!$AD:$AD,'Row Index'!R21)),INDEX('RAW DATA'!$Q:$Q,'Row Index'!R21)))</f>
        <v>50.4872381470231</v>
      </c>
      <c r="S191" s="17" t="n">
        <f aca="false">IF('Row Index'!S21="","✗",IF(INDEX('RAW DATA'!$Q:$Q,'Row Index'!S21)="",IF(INDEX('RAW DATA'!$AD:$AD,'Row Index'!S21)="",INDEX('RAW DATA'!$L:$L,'Row Index'!S21),INDEX('RAW DATA'!$AD:$AD,'Row Index'!S21)),INDEX('RAW DATA'!$Q:$Q,'Row Index'!S21)))</f>
        <v>49.0115361824212</v>
      </c>
      <c r="T191" s="29" t="n">
        <f aca="false">IF('Row Index'!T21="","✗",IF(INDEX('RAW DATA'!$Q:$Q,'Row Index'!T21)="",IF(INDEX('RAW DATA'!$AD:$AD,'Row Index'!T21)="",INDEX('RAW DATA'!$L:$L,'Row Index'!T21),INDEX('RAW DATA'!$AD:$AD,'Row Index'!T21)),INDEX('RAW DATA'!$Q:$Q,'Row Index'!T21)))</f>
        <v>50.3702730476592</v>
      </c>
      <c r="U191" s="17" t="n">
        <f aca="false">IF('Row Index'!U21="","✗",IF(INDEX('RAW DATA'!$Q:$Q,'Row Index'!U21)="",IF(INDEX('RAW DATA'!$AD:$AD,'Row Index'!U21)="",INDEX('RAW DATA'!$L:$L,'Row Index'!U21),INDEX('RAW DATA'!$AD:$AD,'Row Index'!U21)),INDEX('RAW DATA'!$Q:$Q,'Row Index'!U21)))</f>
        <v>54.225444658787</v>
      </c>
      <c r="V191" s="18" t="n">
        <f aca="false">IF('Row Index'!V21="","✗",IF(INDEX('RAW DATA'!$Q:$Q,'Row Index'!V21)="",IF(INDEX('RAW DATA'!$AD:$AD,'Row Index'!V21)="",INDEX('RAW DATA'!$L:$L,'Row Index'!V21),INDEX('RAW DATA'!$AD:$AD,'Row Index'!V21)),INDEX('RAW DATA'!$Q:$Q,'Row Index'!V21)))</f>
        <v>52.4392963431289</v>
      </c>
      <c r="W191" s="17" t="n">
        <f aca="false">IF('Row Index'!W21="","✗",IF(INDEX('RAW DATA'!$Q:$Q,'Row Index'!W21)="",IF(INDEX('RAW DATA'!$AD:$AD,'Row Index'!W21)="",INDEX('RAW DATA'!$L:$L,'Row Index'!W21),INDEX('RAW DATA'!$AD:$AD,'Row Index'!W21)),INDEX('RAW DATA'!$Q:$Q,'Row Index'!W21)))</f>
        <v>51.7514070960913</v>
      </c>
      <c r="X191" s="17" t="n">
        <f aca="false">IF('Row Index'!X21="","✗",IF(INDEX('RAW DATA'!$Q:$Q,'Row Index'!X21)="",IF(INDEX('RAW DATA'!$AD:$AD,'Row Index'!X21)="",INDEX('RAW DATA'!$L:$L,'Row Index'!X21),INDEX('RAW DATA'!$AD:$AD,'Row Index'!X21)),INDEX('RAW DATA'!$Q:$Q,'Row Index'!X21)))</f>
        <v>56.2520534143573</v>
      </c>
      <c r="Y191" s="17" t="n">
        <f aca="false">IF('Row Index'!Y21="","✗",IF(INDEX('RAW DATA'!$Q:$Q,'Row Index'!Y21)="",IF(INDEX('RAW DATA'!$AD:$AD,'Row Index'!Y21)="",INDEX('RAW DATA'!$L:$L,'Row Index'!Y21),INDEX('RAW DATA'!$AD:$AD,'Row Index'!Y21)),INDEX('RAW DATA'!$Q:$Q,'Row Index'!Y21)))</f>
        <v>55.0595406866015</v>
      </c>
      <c r="Z191" s="18" t="n">
        <f aca="false">IF('Row Index'!Z21="","✗",IF(INDEX('RAW DATA'!$Q:$Q,'Row Index'!Z21)="",IF(INDEX('RAW DATA'!$AD:$AD,'Row Index'!Z21)="",INDEX('RAW DATA'!$L:$L,'Row Index'!Z21),INDEX('RAW DATA'!$AD:$AD,'Row Index'!Z21)),INDEX('RAW DATA'!$Q:$Q,'Row Index'!Z21)))</f>
        <v>57.0339909981191</v>
      </c>
      <c r="AA191" s="19" t="str">
        <f aca="false">IF('Row Index'!AA21="","⏳",IF(INDEX('RAW DATA'!$Q:$Q,'Row Index'!AA21)="",IF(INDEX('RAW DATA'!$AD:$AD,'Row Index'!AA21)="",INDEX('RAW DATA'!$L:$L,'Row Index'!AA21),INDEX('RAW DATA'!$AD:$AD,'Row Index'!AA21)),INDEX('RAW DATA'!$Q:$Q,'Row Index'!AA21)))</f>
        <v>⏳</v>
      </c>
      <c r="AB191" s="17" t="n">
        <f aca="false">IF('Row Index'!AB21="","✗",IF(INDEX('RAW DATA'!$Q:$Q,'Row Index'!AB21)="",IF(INDEX('RAW DATA'!$AD:$AD,'Row Index'!AB21)="",INDEX('RAW DATA'!$L:$L,'Row Index'!AB21),INDEX('RAW DATA'!$AD:$AD,'Row Index'!AB21)),INDEX('RAW DATA'!$Q:$Q,'Row Index'!AB21)))</f>
        <v>57.0091636264008</v>
      </c>
      <c r="AC191" s="17" t="n">
        <f aca="false">IF('Row Index'!AC21="","✗",IF(INDEX('RAW DATA'!$Q:$Q,'Row Index'!AC21)="",IF(INDEX('RAW DATA'!$AD:$AD,'Row Index'!AC21)="",INDEX('RAW DATA'!$L:$L,'Row Index'!AC21),INDEX('RAW DATA'!$AD:$AD,'Row Index'!AC21)),INDEX('RAW DATA'!$Q:$Q,'Row Index'!AC21)))</f>
        <v>56.4799455736343</v>
      </c>
      <c r="AD191" s="17" t="n">
        <f aca="false">IF('Row Index'!AD21="","✗",IF(INDEX('RAW DATA'!$Q:$Q,'Row Index'!AD21)="",IF(INDEX('RAW DATA'!$AD:$AD,'Row Index'!AD21)="",INDEX('RAW DATA'!$L:$L,'Row Index'!AD21),INDEX('RAW DATA'!$AD:$AD,'Row Index'!AD21)),INDEX('RAW DATA'!$Q:$Q,'Row Index'!AD21)))</f>
        <v>56.9062821554872</v>
      </c>
      <c r="AE191" s="17" t="n">
        <f aca="false">IF('Row Index'!AE21="","✗",IF(INDEX('RAW DATA'!$Q:$Q,'Row Index'!AE21)="",IF(INDEX('RAW DATA'!$AD:$AD,'Row Index'!AE21)="",INDEX('RAW DATA'!$L:$L,'Row Index'!AE21),INDEX('RAW DATA'!$AD:$AD,'Row Index'!AE21)),INDEX('RAW DATA'!$Q:$Q,'Row Index'!AE21)))</f>
        <v>57.8204177340613</v>
      </c>
      <c r="AF191" s="26" t="str">
        <f aca="false">IF('Row Index'!AF21="","✗",IF(INDEX('RAW DATA'!$Q:$Q,'Row Index'!AF21)="",IF(INDEX('RAW DATA'!$AD:$AD,'Row Index'!AF21)="",INDEX('RAW DATA'!$L:$L,'Row Index'!AF21),INDEX('RAW DATA'!$AD:$AD,'Row Index'!AF21)),INDEX('RAW DATA'!$Q:$Q,'Row Index'!AF21)))</f>
        <v>✗</v>
      </c>
      <c r="AG191" s="17" t="n">
        <f aca="false">IF('Row Index'!AG21="","✗",IF(INDEX('RAW DATA'!$Q:$Q,'Row Index'!AG21)="",IF(INDEX('RAW DATA'!$AD:$AD,'Row Index'!AG21)="",INDEX('RAW DATA'!$L:$L,'Row Index'!AG21),INDEX('RAW DATA'!$AD:$AD,'Row Index'!AG21)),INDEX('RAW DATA'!$Q:$Q,'Row Index'!AG21)))</f>
        <v>56.4852175982748</v>
      </c>
      <c r="AH191" s="29" t="n">
        <f aca="false">IF('Row Index'!AH21="","✗",IF(INDEX('RAW DATA'!$Q:$Q,'Row Index'!AH21)="",IF(INDEX('RAW DATA'!$AD:$AD,'Row Index'!AH21)="",INDEX('RAW DATA'!$L:$L,'Row Index'!AH21),INDEX('RAW DATA'!$AD:$AD,'Row Index'!AH21)),INDEX('RAW DATA'!$Q:$Q,'Row Index'!AH21)))</f>
        <v>59.0689364372199</v>
      </c>
      <c r="AI191" s="17" t="n">
        <f aca="false">IF('Row Index'!AI21="","✗",IF(INDEX('RAW DATA'!$Q:$Q,'Row Index'!AI21)="",IF(INDEX('RAW DATA'!$AD:$AD,'Row Index'!AI21)="",INDEX('RAW DATA'!$L:$L,'Row Index'!AI21),INDEX('RAW DATA'!$AD:$AD,'Row Index'!AI21)),INDEX('RAW DATA'!$Q:$Q,'Row Index'!AI21)))</f>
        <v>62.8862791713145</v>
      </c>
      <c r="AJ191" s="29" t="n">
        <f aca="false">IF('Row Index'!AJ21="","✗",IF(INDEX('RAW DATA'!$Q:$Q,'Row Index'!AJ21)="",IF(INDEX('RAW DATA'!$AD:$AD,'Row Index'!AJ21)="",INDEX('RAW DATA'!$L:$L,'Row Index'!AJ21),INDEX('RAW DATA'!$AD:$AD,'Row Index'!AJ21)),INDEX('RAW DATA'!$Q:$Q,'Row Index'!AJ21)))</f>
        <v>60.891848759694</v>
      </c>
      <c r="AK191" s="17" t="n">
        <f aca="false">IF('Row Index'!AK21="","✗",IF(INDEX('RAW DATA'!$Q:$Q,'Row Index'!AK21)="",IF(INDEX('RAW DATA'!$AD:$AD,'Row Index'!AK21)="",INDEX('RAW DATA'!$L:$L,'Row Index'!AK21),INDEX('RAW DATA'!$AD:$AD,'Row Index'!AK21)),INDEX('RAW DATA'!$Q:$Q,'Row Index'!AK21)))</f>
        <v>63.2446383597202</v>
      </c>
      <c r="AL191" s="36" t="str">
        <f aca="false">IF('Row Index'!AL21="","✗",IF(INDEX('RAW DATA'!$Q:$Q,'Row Index'!AL21)="",IF(INDEX('RAW DATA'!$AD:$AD,'Row Index'!AL21)="",INDEX('RAW DATA'!$L:$L,'Row Index'!AL21),INDEX('RAW DATA'!$AD:$AD,'Row Index'!AL21)),INDEX('RAW DATA'!$Q:$Q,'Row Index'!AL21)))</f>
        <v>◐⌧</v>
      </c>
      <c r="AM191" s="17" t="n">
        <f aca="false">IF('Row Index'!AM21="","✗",IF(INDEX('RAW DATA'!$Q:$Q,'Row Index'!AM21)="",IF(INDEX('RAW DATA'!$AD:$AD,'Row Index'!AM21)="",INDEX('RAW DATA'!$L:$L,'Row Index'!AM21),INDEX('RAW DATA'!$AD:$AD,'Row Index'!AM21)),INDEX('RAW DATA'!$Q:$Q,'Row Index'!AM21)))</f>
        <v>65.6211693833756</v>
      </c>
      <c r="AN191" s="36" t="str">
        <f aca="false">IF('Row Index'!AN21="","✗",IF(INDEX('RAW DATA'!$Q:$Q,'Row Index'!AN21)="",IF(INDEX('RAW DATA'!$AD:$AD,'Row Index'!AN21)="",INDEX('RAW DATA'!$L:$L,'Row Index'!AN21),INDEX('RAW DATA'!$AD:$AD,'Row Index'!AN21)),INDEX('RAW DATA'!$Q:$Q,'Row Index'!AN21)))</f>
        <v>◐⌧</v>
      </c>
      <c r="AO191" s="36" t="str">
        <f aca="false">IF('Row Index'!AO21="","✗",IF(INDEX('RAW DATA'!$Q:$Q,'Row Index'!AO21)="",IF(INDEX('RAW DATA'!$AD:$AD,'Row Index'!AO21)="",INDEX('RAW DATA'!$L:$L,'Row Index'!AO21),INDEX('RAW DATA'!$AD:$AD,'Row Index'!AO21)),INDEX('RAW DATA'!$Q:$Q,'Row Index'!AO21)))</f>
        <v>◐⌧</v>
      </c>
      <c r="AP191" s="17" t="n">
        <f aca="false">IF('Row Index'!AP21="","✗",IF(INDEX('RAW DATA'!$Q:$Q,'Row Index'!AP21)="",IF(INDEX('RAW DATA'!$AD:$AD,'Row Index'!AP21)="",INDEX('RAW DATA'!$L:$L,'Row Index'!AP21),INDEX('RAW DATA'!$AD:$AD,'Row Index'!AP21)),INDEX('RAW DATA'!$Q:$Q,'Row Index'!AP21)))</f>
        <v>72.8232159772077</v>
      </c>
      <c r="AQ191" s="17" t="n">
        <f aca="false">IF('Row Index'!AQ21="","✗",IF(INDEX('RAW DATA'!$Q:$Q,'Row Index'!AQ21)="",IF(INDEX('RAW DATA'!$AD:$AD,'Row Index'!AQ21)="",INDEX('RAW DATA'!$L:$L,'Row Index'!AQ21),INDEX('RAW DATA'!$AD:$AD,'Row Index'!AQ21)),INDEX('RAW DATA'!$Q:$Q,'Row Index'!AQ21)))</f>
        <v>71.5598266023578</v>
      </c>
    </row>
    <row r="192" customFormat="false" ht="15" hidden="false" customHeight="false" outlineLevel="0" collapsed="false">
      <c r="A192" s="15" t="s">
        <v>213</v>
      </c>
      <c r="B192" s="16" t="s">
        <v>153</v>
      </c>
      <c r="C192" s="17" t="n">
        <f aca="false">IF('Row Index'!C22="","✗",IF(INDEX('RAW DATA'!$Q:$Q,'Row Index'!C22)="",IF(INDEX('RAW DATA'!$AD:$AD,'Row Index'!C22)="",INDEX('RAW DATA'!$L:$L,'Row Index'!C22),INDEX('RAW DATA'!$AD:$AD,'Row Index'!C22)),INDEX('RAW DATA'!$Q:$Q,'Row Index'!C22)))</f>
        <v>38.3796660126021</v>
      </c>
      <c r="D192" s="17" t="n">
        <f aca="false">IF('Row Index'!D22="","✗",IF(INDEX('RAW DATA'!$Q:$Q,'Row Index'!D22)="",IF(INDEX('RAW DATA'!$AD:$AD,'Row Index'!D22)="",INDEX('RAW DATA'!$L:$L,'Row Index'!D22),INDEX('RAW DATA'!$AD:$AD,'Row Index'!D22)),INDEX('RAW DATA'!$Q:$Q,'Row Index'!D22)))</f>
        <v>35.0608898816066</v>
      </c>
      <c r="E192" s="17" t="n">
        <f aca="false">IF('Row Index'!E22="","✗",IF(INDEX('RAW DATA'!$Q:$Q,'Row Index'!E22)="",IF(INDEX('RAW DATA'!$AD:$AD,'Row Index'!E22)="",INDEX('RAW DATA'!$L:$L,'Row Index'!E22),INDEX('RAW DATA'!$AD:$AD,'Row Index'!E22)),INDEX('RAW DATA'!$Q:$Q,'Row Index'!E22)))</f>
        <v>39.136358909423</v>
      </c>
      <c r="F192" s="17" t="n">
        <f aca="false">IF('Row Index'!F22="","✗",IF(INDEX('RAW DATA'!$Q:$Q,'Row Index'!F22)="",IF(INDEX('RAW DATA'!$AD:$AD,'Row Index'!F22)="",INDEX('RAW DATA'!$L:$L,'Row Index'!F22),INDEX('RAW DATA'!$AD:$AD,'Row Index'!F22)),INDEX('RAW DATA'!$Q:$Q,'Row Index'!F22)))</f>
        <v>35.8762364512152</v>
      </c>
      <c r="G192" s="36" t="str">
        <f aca="false">IF('Row Index'!G22="","✗",IF(INDEX('RAW DATA'!$Q:$Q,'Row Index'!G22)="",IF(INDEX('RAW DATA'!$AD:$AD,'Row Index'!G22)="",INDEX('RAW DATA'!$L:$L,'Row Index'!G22),INDEX('RAW DATA'!$AD:$AD,'Row Index'!G22)),INDEX('RAW DATA'!$Q:$Q,'Row Index'!G22)))</f>
        <v>◐⌧</v>
      </c>
      <c r="H192" s="17" t="n">
        <f aca="false">IF('Row Index'!H22="","✗",IF(INDEX('RAW DATA'!$Q:$Q,'Row Index'!H22)="",IF(INDEX('RAW DATA'!$AD:$AD,'Row Index'!H22)="",INDEX('RAW DATA'!$L:$L,'Row Index'!H22),INDEX('RAW DATA'!$AD:$AD,'Row Index'!H22)),INDEX('RAW DATA'!$Q:$Q,'Row Index'!H22)))</f>
        <v>37.507126288853</v>
      </c>
      <c r="I192" s="17" t="n">
        <f aca="false">IF('Row Index'!I22="","✗",IF(INDEX('RAW DATA'!$Q:$Q,'Row Index'!I22)="",IF(INDEX('RAW DATA'!$AD:$AD,'Row Index'!I22)="",INDEX('RAW DATA'!$L:$L,'Row Index'!I22),INDEX('RAW DATA'!$AD:$AD,'Row Index'!I22)),INDEX('RAW DATA'!$Q:$Q,'Row Index'!I22)))</f>
        <v>42.6480000242591</v>
      </c>
      <c r="J192" s="17" t="n">
        <f aca="false">IF('Row Index'!J22="","✗",IF(INDEX('RAW DATA'!$Q:$Q,'Row Index'!J22)="",IF(INDEX('RAW DATA'!$AD:$AD,'Row Index'!J22)="",INDEX('RAW DATA'!$L:$L,'Row Index'!J22),INDEX('RAW DATA'!$AD:$AD,'Row Index'!J22)),INDEX('RAW DATA'!$Q:$Q,'Row Index'!J22)))</f>
        <v>35.8740688818154</v>
      </c>
      <c r="K192" s="17" t="n">
        <f aca="false">IF('Row Index'!K22="","✗",IF(INDEX('RAW DATA'!$Q:$Q,'Row Index'!K22)="",IF(INDEX('RAW DATA'!$AD:$AD,'Row Index'!K22)="",INDEX('RAW DATA'!$L:$L,'Row Index'!K22),INDEX('RAW DATA'!$AD:$AD,'Row Index'!K22)),INDEX('RAW DATA'!$Q:$Q,'Row Index'!K22)))</f>
        <v>45.7283643680744</v>
      </c>
      <c r="L192" s="17" t="n">
        <f aca="false">IF('Row Index'!L22="","✗",IF(INDEX('RAW DATA'!$Q:$Q,'Row Index'!L22)="",IF(INDEX('RAW DATA'!$AD:$AD,'Row Index'!L22)="",INDEX('RAW DATA'!$L:$L,'Row Index'!L22),INDEX('RAW DATA'!$AD:$AD,'Row Index'!L22)),INDEX('RAW DATA'!$Q:$Q,'Row Index'!L22)))</f>
        <v>38.2851792182008</v>
      </c>
      <c r="M192" s="17" t="n">
        <f aca="false">IF('Row Index'!M22="","✗",IF(INDEX('RAW DATA'!$Q:$Q,'Row Index'!M22)="",IF(INDEX('RAW DATA'!$AD:$AD,'Row Index'!M22)="",INDEX('RAW DATA'!$L:$L,'Row Index'!M22),INDEX('RAW DATA'!$AD:$AD,'Row Index'!M22)),INDEX('RAW DATA'!$Q:$Q,'Row Index'!M22)))</f>
        <v>51.1472876292597</v>
      </c>
      <c r="N192" s="17" t="n">
        <f aca="false">IF('Row Index'!N22="","✗",IF(INDEX('RAW DATA'!$Q:$Q,'Row Index'!N22)="",IF(INDEX('RAW DATA'!$AD:$AD,'Row Index'!N22)="",INDEX('RAW DATA'!$L:$L,'Row Index'!N22),INDEX('RAW DATA'!$AD:$AD,'Row Index'!N22)),INDEX('RAW DATA'!$Q:$Q,'Row Index'!N22)))</f>
        <v>45.2139665533577</v>
      </c>
      <c r="O192" s="17" t="n">
        <f aca="false">IF('Row Index'!O22="","✗",IF(INDEX('RAW DATA'!$Q:$Q,'Row Index'!O22)="",IF(INDEX('RAW DATA'!$AD:$AD,'Row Index'!O22)="",INDEX('RAW DATA'!$L:$L,'Row Index'!O22),INDEX('RAW DATA'!$AD:$AD,'Row Index'!O22)),INDEX('RAW DATA'!$Q:$Q,'Row Index'!O22)))</f>
        <v>48.6932694144078</v>
      </c>
      <c r="P192" s="17" t="n">
        <f aca="false">IF('Row Index'!P22="","✗",IF(INDEX('RAW DATA'!$Q:$Q,'Row Index'!P22)="",IF(INDEX('RAW DATA'!$AD:$AD,'Row Index'!P22)="",INDEX('RAW DATA'!$L:$L,'Row Index'!P22),INDEX('RAW DATA'!$AD:$AD,'Row Index'!P22)),INDEX('RAW DATA'!$Q:$Q,'Row Index'!P22)))</f>
        <v>51.0008269352343</v>
      </c>
      <c r="Q192" s="17" t="n">
        <f aca="false">IF('Row Index'!Q22="","✗",IF(INDEX('RAW DATA'!$Q:$Q,'Row Index'!Q22)="",IF(INDEX('RAW DATA'!$AD:$AD,'Row Index'!Q22)="",INDEX('RAW DATA'!$L:$L,'Row Index'!Q22),INDEX('RAW DATA'!$AD:$AD,'Row Index'!Q22)),INDEX('RAW DATA'!$Q:$Q,'Row Index'!Q22)))</f>
        <v>52.9215624017918</v>
      </c>
      <c r="R192" s="17" t="n">
        <f aca="false">IF('Row Index'!R22="","✗",IF(INDEX('RAW DATA'!$Q:$Q,'Row Index'!R22)="",IF(INDEX('RAW DATA'!$AD:$AD,'Row Index'!R22)="",INDEX('RAW DATA'!$L:$L,'Row Index'!R22),INDEX('RAW DATA'!$AD:$AD,'Row Index'!R22)),INDEX('RAW DATA'!$Q:$Q,'Row Index'!R22)))</f>
        <v>50.3566643626933</v>
      </c>
      <c r="S192" s="17" t="n">
        <f aca="false">IF('Row Index'!S22="","✗",IF(INDEX('RAW DATA'!$Q:$Q,'Row Index'!S22)="",IF(INDEX('RAW DATA'!$AD:$AD,'Row Index'!S22)="",INDEX('RAW DATA'!$L:$L,'Row Index'!S22),INDEX('RAW DATA'!$AD:$AD,'Row Index'!S22)),INDEX('RAW DATA'!$Q:$Q,'Row Index'!S22)))</f>
        <v>57.2304644963334</v>
      </c>
      <c r="T192" s="17" t="n">
        <f aca="false">IF('Row Index'!T22="","✗",IF(INDEX('RAW DATA'!$Q:$Q,'Row Index'!T22)="",IF(INDEX('RAW DATA'!$AD:$AD,'Row Index'!T22)="",INDEX('RAW DATA'!$L:$L,'Row Index'!T22),INDEX('RAW DATA'!$AD:$AD,'Row Index'!T22)),INDEX('RAW DATA'!$Q:$Q,'Row Index'!T22)))</f>
        <v>51.5019832560735</v>
      </c>
      <c r="U192" s="17" t="n">
        <f aca="false">IF('Row Index'!U22="","✗",IF(INDEX('RAW DATA'!$Q:$Q,'Row Index'!U22)="",IF(INDEX('RAW DATA'!$AD:$AD,'Row Index'!U22)="",INDEX('RAW DATA'!$L:$L,'Row Index'!U22),INDEX('RAW DATA'!$AD:$AD,'Row Index'!U22)),INDEX('RAW DATA'!$Q:$Q,'Row Index'!U22)))</f>
        <v>59.5501455226273</v>
      </c>
      <c r="V192" s="18" t="n">
        <f aca="false">IF('Row Index'!V22="","✗",IF(INDEX('RAW DATA'!$Q:$Q,'Row Index'!V22)="",IF(INDEX('RAW DATA'!$AD:$AD,'Row Index'!V22)="",INDEX('RAW DATA'!$L:$L,'Row Index'!V22),INDEX('RAW DATA'!$AD:$AD,'Row Index'!V22)),INDEX('RAW DATA'!$Q:$Q,'Row Index'!V22)))</f>
        <v>56.4870463279948</v>
      </c>
      <c r="W192" s="17" t="n">
        <f aca="false">IF('Row Index'!W22="","✗",IF(INDEX('RAW DATA'!$Q:$Q,'Row Index'!W22)="",IF(INDEX('RAW DATA'!$AD:$AD,'Row Index'!W22)="",INDEX('RAW DATA'!$L:$L,'Row Index'!W22),INDEX('RAW DATA'!$AD:$AD,'Row Index'!W22)),INDEX('RAW DATA'!$Q:$Q,'Row Index'!W22)))</f>
        <v>53.8856204045896</v>
      </c>
      <c r="X192" s="17" t="n">
        <f aca="false">IF('Row Index'!X22="","✗",IF(INDEX('RAW DATA'!$Q:$Q,'Row Index'!X22)="",IF(INDEX('RAW DATA'!$AD:$AD,'Row Index'!X22)="",INDEX('RAW DATA'!$L:$L,'Row Index'!X22),INDEX('RAW DATA'!$AD:$AD,'Row Index'!X22)),INDEX('RAW DATA'!$Q:$Q,'Row Index'!X22)))</f>
        <v>56.6221393989225</v>
      </c>
      <c r="Y192" s="17" t="n">
        <f aca="false">IF('Row Index'!Y22="","✗",IF(INDEX('RAW DATA'!$Q:$Q,'Row Index'!Y22)="",IF(INDEX('RAW DATA'!$AD:$AD,'Row Index'!Y22)="",INDEX('RAW DATA'!$L:$L,'Row Index'!Y22),INDEX('RAW DATA'!$AD:$AD,'Row Index'!Y22)),INDEX('RAW DATA'!$Q:$Q,'Row Index'!Y22)))</f>
        <v>55.2396483135619</v>
      </c>
      <c r="Z192" s="18" t="n">
        <f aca="false">IF('Row Index'!Z22="","✗",IF(INDEX('RAW DATA'!$Q:$Q,'Row Index'!Z22)="",IF(INDEX('RAW DATA'!$AD:$AD,'Row Index'!Z22)="",INDEX('RAW DATA'!$L:$L,'Row Index'!Z22),INDEX('RAW DATA'!$AD:$AD,'Row Index'!Z22)),INDEX('RAW DATA'!$Q:$Q,'Row Index'!Z22)))</f>
        <v>55.8635870051485</v>
      </c>
      <c r="AA192" s="19" t="str">
        <f aca="false">IF('Row Index'!AA22="","⏳",IF(INDEX('RAW DATA'!$Q:$Q,'Row Index'!AA22)="",IF(INDEX('RAW DATA'!$AD:$AD,'Row Index'!AA22)="",INDEX('RAW DATA'!$L:$L,'Row Index'!AA22),INDEX('RAW DATA'!$AD:$AD,'Row Index'!AA22)),INDEX('RAW DATA'!$Q:$Q,'Row Index'!AA22)))</f>
        <v>⏳</v>
      </c>
      <c r="AB192" s="29" t="n">
        <f aca="false">IF('Row Index'!AB22="","✗",IF(INDEX('RAW DATA'!$Q:$Q,'Row Index'!AB22)="",IF(INDEX('RAW DATA'!$AD:$AD,'Row Index'!AB22)="",INDEX('RAW DATA'!$L:$L,'Row Index'!AB22),INDEX('RAW DATA'!$AD:$AD,'Row Index'!AB22)),INDEX('RAW DATA'!$Q:$Q,'Row Index'!AB22)))</f>
        <v>55.0555595012109</v>
      </c>
      <c r="AC192" s="17" t="n">
        <f aca="false">IF('Row Index'!AC22="","✗",IF(INDEX('RAW DATA'!$Q:$Q,'Row Index'!AC22)="",IF(INDEX('RAW DATA'!$AD:$AD,'Row Index'!AC22)="",INDEX('RAW DATA'!$L:$L,'Row Index'!AC22),INDEX('RAW DATA'!$AD:$AD,'Row Index'!AC22)),INDEX('RAW DATA'!$Q:$Q,'Row Index'!AC22)))</f>
        <v>54.2231025184704</v>
      </c>
      <c r="AD192" s="17" t="n">
        <f aca="false">IF('Row Index'!AD22="","✗",IF(INDEX('RAW DATA'!$Q:$Q,'Row Index'!AD22)="",IF(INDEX('RAW DATA'!$AD:$AD,'Row Index'!AD22)="",INDEX('RAW DATA'!$L:$L,'Row Index'!AD22),INDEX('RAW DATA'!$AD:$AD,'Row Index'!AD22)),INDEX('RAW DATA'!$Q:$Q,'Row Index'!AD22)))</f>
        <v>58.06639788549</v>
      </c>
      <c r="AE192" s="17" t="n">
        <f aca="false">IF('Row Index'!AE22="","✗",IF(INDEX('RAW DATA'!$Q:$Q,'Row Index'!AE22)="",IF(INDEX('RAW DATA'!$AD:$AD,'Row Index'!AE22)="",INDEX('RAW DATA'!$L:$L,'Row Index'!AE22),INDEX('RAW DATA'!$AD:$AD,'Row Index'!AE22)),INDEX('RAW DATA'!$Q:$Q,'Row Index'!AE22)))</f>
        <v>58.3531239714293</v>
      </c>
      <c r="AF192" s="29" t="n">
        <f aca="false">IF('Row Index'!AF22="","✗",IF(INDEX('RAW DATA'!$Q:$Q,'Row Index'!AF22)="",IF(INDEX('RAW DATA'!$AD:$AD,'Row Index'!AF22)="",INDEX('RAW DATA'!$L:$L,'Row Index'!AF22),INDEX('RAW DATA'!$AD:$AD,'Row Index'!AF22)),INDEX('RAW DATA'!$Q:$Q,'Row Index'!AF22)))</f>
        <v>61.8037675084241</v>
      </c>
      <c r="AG192" s="17" t="n">
        <f aca="false">IF('Row Index'!AG22="","✗",IF(INDEX('RAW DATA'!$Q:$Q,'Row Index'!AG22)="",IF(INDEX('RAW DATA'!$AD:$AD,'Row Index'!AG22)="",INDEX('RAW DATA'!$L:$L,'Row Index'!AG22),INDEX('RAW DATA'!$AD:$AD,'Row Index'!AG22)),INDEX('RAW DATA'!$Q:$Q,'Row Index'!AG22)))</f>
        <v>59.5152986244103</v>
      </c>
      <c r="AH192" s="17" t="n">
        <f aca="false">IF('Row Index'!AH22="","✗",IF(INDEX('RAW DATA'!$Q:$Q,'Row Index'!AH22)="",IF(INDEX('RAW DATA'!$AD:$AD,'Row Index'!AH22)="",INDEX('RAW DATA'!$L:$L,'Row Index'!AH22),INDEX('RAW DATA'!$AD:$AD,'Row Index'!AH22)),INDEX('RAW DATA'!$Q:$Q,'Row Index'!AH22)))</f>
        <v>62.1729384662845</v>
      </c>
      <c r="AI192" s="17" t="n">
        <f aca="false">IF('Row Index'!AI22="","✗",IF(INDEX('RAW DATA'!$Q:$Q,'Row Index'!AI22)="",IF(INDEX('RAW DATA'!$AD:$AD,'Row Index'!AI22)="",INDEX('RAW DATA'!$L:$L,'Row Index'!AI22),INDEX('RAW DATA'!$AD:$AD,'Row Index'!AI22)),INDEX('RAW DATA'!$Q:$Q,'Row Index'!AI22)))</f>
        <v>64.2979478729496</v>
      </c>
      <c r="AJ192" s="36" t="str">
        <f aca="false">IF('Row Index'!AJ22="","✗",IF(INDEX('RAW DATA'!$Q:$Q,'Row Index'!AJ22)="",IF(INDEX('RAW DATA'!$AD:$AD,'Row Index'!AJ22)="",INDEX('RAW DATA'!$L:$L,'Row Index'!AJ22),INDEX('RAW DATA'!$AD:$AD,'Row Index'!AJ22)),INDEX('RAW DATA'!$Q:$Q,'Row Index'!AJ22)))</f>
        <v>◐⌧</v>
      </c>
      <c r="AK192" s="17" t="n">
        <f aca="false">IF('Row Index'!AK22="","✗",IF(INDEX('RAW DATA'!$Q:$Q,'Row Index'!AK22)="",IF(INDEX('RAW DATA'!$AD:$AD,'Row Index'!AK22)="",INDEX('RAW DATA'!$L:$L,'Row Index'!AK22),INDEX('RAW DATA'!$AD:$AD,'Row Index'!AK22)),INDEX('RAW DATA'!$Q:$Q,'Row Index'!AK22)))</f>
        <v>66.5898331206194</v>
      </c>
      <c r="AL192" s="29" t="n">
        <f aca="false">IF('Row Index'!AL22="","✗",IF(INDEX('RAW DATA'!$Q:$Q,'Row Index'!AL22)="",IF(INDEX('RAW DATA'!$AD:$AD,'Row Index'!AL22)="",INDEX('RAW DATA'!$L:$L,'Row Index'!AL22),INDEX('RAW DATA'!$AD:$AD,'Row Index'!AL22)),INDEX('RAW DATA'!$Q:$Q,'Row Index'!AL22)))</f>
        <v>68.5665861078823</v>
      </c>
      <c r="AM192" s="17" t="n">
        <f aca="false">IF('Row Index'!AM22="","✗",IF(INDEX('RAW DATA'!$Q:$Q,'Row Index'!AM22)="",IF(INDEX('RAW DATA'!$AD:$AD,'Row Index'!AM22)="",INDEX('RAW DATA'!$L:$L,'Row Index'!AM22),INDEX('RAW DATA'!$AD:$AD,'Row Index'!AM22)),INDEX('RAW DATA'!$Q:$Q,'Row Index'!AM22)))</f>
        <v>66.770095144487</v>
      </c>
      <c r="AN192" s="36" t="str">
        <f aca="false">IF('Row Index'!AN22="","✗",IF(INDEX('RAW DATA'!$Q:$Q,'Row Index'!AN22)="",IF(INDEX('RAW DATA'!$AD:$AD,'Row Index'!AN22)="",INDEX('RAW DATA'!$L:$L,'Row Index'!AN22),INDEX('RAW DATA'!$AD:$AD,'Row Index'!AN22)),INDEX('RAW DATA'!$Q:$Q,'Row Index'!AN22)))</f>
        <v>◐⌧</v>
      </c>
      <c r="AO192" s="17" t="n">
        <f aca="false">IF('Row Index'!AO22="","✗",IF(INDEX('RAW DATA'!$Q:$Q,'Row Index'!AO22)="",IF(INDEX('RAW DATA'!$AD:$AD,'Row Index'!AO22)="",INDEX('RAW DATA'!$L:$L,'Row Index'!AO22),INDEX('RAW DATA'!$AD:$AD,'Row Index'!AO22)),INDEX('RAW DATA'!$Q:$Q,'Row Index'!AO22)))</f>
        <v>69.6562815259887</v>
      </c>
      <c r="AP192" s="17" t="n">
        <f aca="false">IF('Row Index'!AP22="","✗",IF(INDEX('RAW DATA'!$Q:$Q,'Row Index'!AP22)="",IF(INDEX('RAW DATA'!$AD:$AD,'Row Index'!AP22)="",INDEX('RAW DATA'!$L:$L,'Row Index'!AP22),INDEX('RAW DATA'!$AD:$AD,'Row Index'!AP22)),INDEX('RAW DATA'!$Q:$Q,'Row Index'!AP22)))</f>
        <v>72.4357972994078</v>
      </c>
      <c r="AQ192" s="17" t="n">
        <f aca="false">IF('Row Index'!AQ22="","✗",IF(INDEX('RAW DATA'!$Q:$Q,'Row Index'!AQ22)="",IF(INDEX('RAW DATA'!$AD:$AD,'Row Index'!AQ22)="",INDEX('RAW DATA'!$L:$L,'Row Index'!AQ22),INDEX('RAW DATA'!$AD:$AD,'Row Index'!AQ22)),INDEX('RAW DATA'!$Q:$Q,'Row Index'!AQ22)))</f>
        <v>73.8956416866816</v>
      </c>
    </row>
    <row r="193" customFormat="false" ht="15" hidden="false" customHeight="false" outlineLevel="0" collapsed="false">
      <c r="A193" s="15" t="s">
        <v>216</v>
      </c>
      <c r="B193" s="16" t="s">
        <v>153</v>
      </c>
      <c r="C193" s="17" t="n">
        <f aca="false">IF('Row Index'!C23="","✗",IF(INDEX('RAW DATA'!$Q:$Q,'Row Index'!C23)="",IF(INDEX('RAW DATA'!$AD:$AD,'Row Index'!C23)="",INDEX('RAW DATA'!$L:$L,'Row Index'!C23),INDEX('RAW DATA'!$AD:$AD,'Row Index'!C23)),INDEX('RAW DATA'!$Q:$Q,'Row Index'!C23)))</f>
        <v>36.886718782197</v>
      </c>
      <c r="D193" s="17" t="n">
        <f aca="false">IF('Row Index'!D23="","✗",IF(INDEX('RAW DATA'!$Q:$Q,'Row Index'!D23)="",IF(INDEX('RAW DATA'!$AD:$AD,'Row Index'!D23)="",INDEX('RAW DATA'!$L:$L,'Row Index'!D23),INDEX('RAW DATA'!$AD:$AD,'Row Index'!D23)),INDEX('RAW DATA'!$Q:$Q,'Row Index'!D23)))</f>
        <v>34.8316594811146</v>
      </c>
      <c r="E193" s="29" t="n">
        <f aca="false">IF('Row Index'!E23="","✗",IF(INDEX('RAW DATA'!$Q:$Q,'Row Index'!E23)="",IF(INDEX('RAW DATA'!$AD:$AD,'Row Index'!E23)="",INDEX('RAW DATA'!$L:$L,'Row Index'!E23),INDEX('RAW DATA'!$AD:$AD,'Row Index'!E23)),INDEX('RAW DATA'!$Q:$Q,'Row Index'!E23)))</f>
        <v>37.5235304023508</v>
      </c>
      <c r="F193" s="29" t="n">
        <f aca="false">IF('Row Index'!F23="","✗",IF(INDEX('RAW DATA'!$Q:$Q,'Row Index'!F23)="",IF(INDEX('RAW DATA'!$AD:$AD,'Row Index'!F23)="",INDEX('RAW DATA'!$L:$L,'Row Index'!F23),INDEX('RAW DATA'!$AD:$AD,'Row Index'!F23)),INDEX('RAW DATA'!$Q:$Q,'Row Index'!F23)))</f>
        <v>39.1775048233268</v>
      </c>
      <c r="G193" s="18" t="n">
        <f aca="false">IF('Row Index'!G23="","✗",IF(INDEX('RAW DATA'!$Q:$Q,'Row Index'!G23)="",IF(INDEX('RAW DATA'!$AD:$AD,'Row Index'!G23)="",INDEX('RAW DATA'!$L:$L,'Row Index'!G23),INDEX('RAW DATA'!$AD:$AD,'Row Index'!G23)),INDEX('RAW DATA'!$Q:$Q,'Row Index'!G23)))</f>
        <v>40.7911624207997</v>
      </c>
      <c r="H193" s="17" t="n">
        <f aca="false">IF('Row Index'!H23="","✗",IF(INDEX('RAW DATA'!$Q:$Q,'Row Index'!H23)="",IF(INDEX('RAW DATA'!$AD:$AD,'Row Index'!H23)="",INDEX('RAW DATA'!$L:$L,'Row Index'!H23),INDEX('RAW DATA'!$AD:$AD,'Row Index'!H23)),INDEX('RAW DATA'!$Q:$Q,'Row Index'!H23)))</f>
        <v>39.2008411363552</v>
      </c>
      <c r="I193" s="17" t="n">
        <f aca="false">IF('Row Index'!I23="","✗",IF(INDEX('RAW DATA'!$Q:$Q,'Row Index'!I23)="",IF(INDEX('RAW DATA'!$AD:$AD,'Row Index'!I23)="",INDEX('RAW DATA'!$L:$L,'Row Index'!I23),INDEX('RAW DATA'!$AD:$AD,'Row Index'!I23)),INDEX('RAW DATA'!$Q:$Q,'Row Index'!I23)))</f>
        <v>41.193107407585</v>
      </c>
      <c r="J193" s="17" t="n">
        <f aca="false">IF('Row Index'!J23="","✗",IF(INDEX('RAW DATA'!$Q:$Q,'Row Index'!J23)="",IF(INDEX('RAW DATA'!$AD:$AD,'Row Index'!J23)="",INDEX('RAW DATA'!$L:$L,'Row Index'!J23),INDEX('RAW DATA'!$AD:$AD,'Row Index'!J23)),INDEX('RAW DATA'!$Q:$Q,'Row Index'!J23)))</f>
        <v>36.8947464262899</v>
      </c>
      <c r="K193" s="17" t="n">
        <f aca="false">IF('Row Index'!K23="","✗",IF(INDEX('RAW DATA'!$Q:$Q,'Row Index'!K23)="",IF(INDEX('RAW DATA'!$AD:$AD,'Row Index'!K23)="",INDEX('RAW DATA'!$L:$L,'Row Index'!K23),INDEX('RAW DATA'!$AD:$AD,'Row Index'!K23)),INDEX('RAW DATA'!$Q:$Q,'Row Index'!K23)))</f>
        <v>45.0057599471063</v>
      </c>
      <c r="L193" s="17" t="n">
        <f aca="false">IF('Row Index'!L23="","✗",IF(INDEX('RAW DATA'!$Q:$Q,'Row Index'!L23)="",IF(INDEX('RAW DATA'!$AD:$AD,'Row Index'!L23)="",INDEX('RAW DATA'!$L:$L,'Row Index'!L23),INDEX('RAW DATA'!$AD:$AD,'Row Index'!L23)),INDEX('RAW DATA'!$Q:$Q,'Row Index'!L23)))</f>
        <v>37.1773487106953</v>
      </c>
      <c r="M193" s="17" t="n">
        <f aca="false">IF('Row Index'!M23="","✗",IF(INDEX('RAW DATA'!$Q:$Q,'Row Index'!M23)="",IF(INDEX('RAW DATA'!$AD:$AD,'Row Index'!M23)="",INDEX('RAW DATA'!$L:$L,'Row Index'!M23),INDEX('RAW DATA'!$AD:$AD,'Row Index'!M23)),INDEX('RAW DATA'!$Q:$Q,'Row Index'!M23)))</f>
        <v>49.4134079164822</v>
      </c>
      <c r="N193" s="17" t="n">
        <f aca="false">IF('Row Index'!N23="","✗",IF(INDEX('RAW DATA'!$Q:$Q,'Row Index'!N23)="",IF(INDEX('RAW DATA'!$AD:$AD,'Row Index'!N23)="",INDEX('RAW DATA'!$L:$L,'Row Index'!N23),INDEX('RAW DATA'!$AD:$AD,'Row Index'!N23)),INDEX('RAW DATA'!$Q:$Q,'Row Index'!N23)))</f>
        <v>46.4716300505331</v>
      </c>
      <c r="O193" s="17" t="n">
        <f aca="false">IF('Row Index'!O23="","✗",IF(INDEX('RAW DATA'!$Q:$Q,'Row Index'!O23)="",IF(INDEX('RAW DATA'!$AD:$AD,'Row Index'!O23)="",INDEX('RAW DATA'!$L:$L,'Row Index'!O23),INDEX('RAW DATA'!$AD:$AD,'Row Index'!O23)),INDEX('RAW DATA'!$Q:$Q,'Row Index'!O23)))</f>
        <v>49.7025944610181</v>
      </c>
      <c r="P193" s="17" t="n">
        <f aca="false">IF('Row Index'!P23="","✗",IF(INDEX('RAW DATA'!$Q:$Q,'Row Index'!P23)="",IF(INDEX('RAW DATA'!$AD:$AD,'Row Index'!P23)="",INDEX('RAW DATA'!$L:$L,'Row Index'!P23),INDEX('RAW DATA'!$AD:$AD,'Row Index'!P23)),INDEX('RAW DATA'!$Q:$Q,'Row Index'!P23)))</f>
        <v>50.0704730623307</v>
      </c>
      <c r="Q193" s="17" t="n">
        <f aca="false">IF('Row Index'!Q23="","✗",IF(INDEX('RAW DATA'!$Q:$Q,'Row Index'!Q23)="",IF(INDEX('RAW DATA'!$AD:$AD,'Row Index'!Q23)="",INDEX('RAW DATA'!$L:$L,'Row Index'!Q23),INDEX('RAW DATA'!$AD:$AD,'Row Index'!Q23)),INDEX('RAW DATA'!$Q:$Q,'Row Index'!Q23)))</f>
        <v>53.554909043256</v>
      </c>
      <c r="R193" s="17" t="n">
        <f aca="false">IF('Row Index'!R23="","✗",IF(INDEX('RAW DATA'!$Q:$Q,'Row Index'!R23)="",IF(INDEX('RAW DATA'!$AD:$AD,'Row Index'!R23)="",INDEX('RAW DATA'!$L:$L,'Row Index'!R23),INDEX('RAW DATA'!$AD:$AD,'Row Index'!R23)),INDEX('RAW DATA'!$Q:$Q,'Row Index'!R23)))</f>
        <v>51.7811096393631</v>
      </c>
      <c r="S193" s="17" t="n">
        <f aca="false">IF('Row Index'!S23="","✗",IF(INDEX('RAW DATA'!$Q:$Q,'Row Index'!S23)="",IF(INDEX('RAW DATA'!$AD:$AD,'Row Index'!S23)="",INDEX('RAW DATA'!$L:$L,'Row Index'!S23),INDEX('RAW DATA'!$AD:$AD,'Row Index'!S23)),INDEX('RAW DATA'!$Q:$Q,'Row Index'!S23)))</f>
        <v>54.7915585951372</v>
      </c>
      <c r="T193" s="17" t="n">
        <f aca="false">IF('Row Index'!T23="","✗",IF(INDEX('RAW DATA'!$Q:$Q,'Row Index'!T23)="",IF(INDEX('RAW DATA'!$AD:$AD,'Row Index'!T23)="",INDEX('RAW DATA'!$L:$L,'Row Index'!T23),INDEX('RAW DATA'!$AD:$AD,'Row Index'!T23)),INDEX('RAW DATA'!$Q:$Q,'Row Index'!T23)))</f>
        <v>50.3171975088259</v>
      </c>
      <c r="U193" s="17" t="n">
        <f aca="false">IF('Row Index'!U23="","✗",IF(INDEX('RAW DATA'!$Q:$Q,'Row Index'!U23)="",IF(INDEX('RAW DATA'!$AD:$AD,'Row Index'!U23)="",INDEX('RAW DATA'!$L:$L,'Row Index'!U23),INDEX('RAW DATA'!$AD:$AD,'Row Index'!U23)),INDEX('RAW DATA'!$Q:$Q,'Row Index'!U23)))</f>
        <v>55.5987799079921</v>
      </c>
      <c r="V193" s="18" t="n">
        <f aca="false">IF('Row Index'!V23="","✗",IF(INDEX('RAW DATA'!$Q:$Q,'Row Index'!V23)="",IF(INDEX('RAW DATA'!$AD:$AD,'Row Index'!V23)="",INDEX('RAW DATA'!$L:$L,'Row Index'!V23),INDEX('RAW DATA'!$AD:$AD,'Row Index'!V23)),INDEX('RAW DATA'!$Q:$Q,'Row Index'!V23)))</f>
        <v>56.1194892295862</v>
      </c>
      <c r="W193" s="17" t="n">
        <f aca="false">IF('Row Index'!W23="","✗",IF(INDEX('RAW DATA'!$Q:$Q,'Row Index'!W23)="",IF(INDEX('RAW DATA'!$AD:$AD,'Row Index'!W23)="",INDEX('RAW DATA'!$L:$L,'Row Index'!W23),INDEX('RAW DATA'!$AD:$AD,'Row Index'!W23)),INDEX('RAW DATA'!$Q:$Q,'Row Index'!W23)))</f>
        <v>52.2639054779868</v>
      </c>
      <c r="X193" s="29" t="n">
        <f aca="false">IF('Row Index'!X23="","✗",IF(INDEX('RAW DATA'!$Q:$Q,'Row Index'!X23)="",IF(INDEX('RAW DATA'!$AD:$AD,'Row Index'!X23)="",INDEX('RAW DATA'!$L:$L,'Row Index'!X23),INDEX('RAW DATA'!$AD:$AD,'Row Index'!X23)),INDEX('RAW DATA'!$Q:$Q,'Row Index'!X23)))</f>
        <v>57.5342347279197</v>
      </c>
      <c r="Y193" s="17" t="n">
        <f aca="false">IF('Row Index'!Y23="","✗",IF(INDEX('RAW DATA'!$Q:$Q,'Row Index'!Y23)="",IF(INDEX('RAW DATA'!$AD:$AD,'Row Index'!Y23)="",INDEX('RAW DATA'!$L:$L,'Row Index'!Y23),INDEX('RAW DATA'!$AD:$AD,'Row Index'!Y23)),INDEX('RAW DATA'!$Q:$Q,'Row Index'!Y23)))</f>
        <v>56.0165176873283</v>
      </c>
      <c r="Z193" s="18" t="n">
        <f aca="false">IF('Row Index'!Z23="","✗",IF(INDEX('RAW DATA'!$Q:$Q,'Row Index'!Z23)="",IF(INDEX('RAW DATA'!$AD:$AD,'Row Index'!Z23)="",INDEX('RAW DATA'!$L:$L,'Row Index'!Z23),INDEX('RAW DATA'!$AD:$AD,'Row Index'!Z23)),INDEX('RAW DATA'!$Q:$Q,'Row Index'!Z23)))</f>
        <v>58.4369830976987</v>
      </c>
      <c r="AA193" s="19" t="str">
        <f aca="false">IF('Row Index'!AA23="","⏳",IF(INDEX('RAW DATA'!$Q:$Q,'Row Index'!AA23)="",IF(INDEX('RAW DATA'!$AD:$AD,'Row Index'!AA23)="",INDEX('RAW DATA'!$L:$L,'Row Index'!AA23),INDEX('RAW DATA'!$AD:$AD,'Row Index'!AA23)),INDEX('RAW DATA'!$Q:$Q,'Row Index'!AA23)))</f>
        <v>⏳</v>
      </c>
      <c r="AB193" s="17" t="n">
        <f aca="false">IF('Row Index'!AB23="","✗",IF(INDEX('RAW DATA'!$Q:$Q,'Row Index'!AB23)="",IF(INDEX('RAW DATA'!$AD:$AD,'Row Index'!AB23)="",INDEX('RAW DATA'!$L:$L,'Row Index'!AB23),INDEX('RAW DATA'!$AD:$AD,'Row Index'!AB23)),INDEX('RAW DATA'!$Q:$Q,'Row Index'!AB23)))</f>
        <v>58.7338380305213</v>
      </c>
      <c r="AC193" s="17" t="n">
        <f aca="false">IF('Row Index'!AC23="","✗",IF(INDEX('RAW DATA'!$Q:$Q,'Row Index'!AC23)="",IF(INDEX('RAW DATA'!$AD:$AD,'Row Index'!AC23)="",INDEX('RAW DATA'!$L:$L,'Row Index'!AC23),INDEX('RAW DATA'!$AD:$AD,'Row Index'!AC23)),INDEX('RAW DATA'!$Q:$Q,'Row Index'!AC23)))</f>
        <v>58.0857606370987</v>
      </c>
      <c r="AD193" s="17" t="n">
        <f aca="false">IF('Row Index'!AD23="","✗",IF(INDEX('RAW DATA'!$Q:$Q,'Row Index'!AD23)="",IF(INDEX('RAW DATA'!$AD:$AD,'Row Index'!AD23)="",INDEX('RAW DATA'!$L:$L,'Row Index'!AD23),INDEX('RAW DATA'!$AD:$AD,'Row Index'!AD23)),INDEX('RAW DATA'!$Q:$Q,'Row Index'!AD23)))</f>
        <v>60.0793964504531</v>
      </c>
      <c r="AE193" s="29" t="n">
        <f aca="false">IF('Row Index'!AE23="","✗",IF(INDEX('RAW DATA'!$Q:$Q,'Row Index'!AE23)="",IF(INDEX('RAW DATA'!$AD:$AD,'Row Index'!AE23)="",INDEX('RAW DATA'!$L:$L,'Row Index'!AE23),INDEX('RAW DATA'!$AD:$AD,'Row Index'!AE23)),INDEX('RAW DATA'!$Q:$Q,'Row Index'!AE23)))</f>
        <v>60.0404565806812</v>
      </c>
      <c r="AF193" s="17" t="n">
        <f aca="false">IF('Row Index'!AF23="","✗",IF(INDEX('RAW DATA'!$Q:$Q,'Row Index'!AF23)="",IF(INDEX('RAW DATA'!$AD:$AD,'Row Index'!AF23)="",INDEX('RAW DATA'!$L:$L,'Row Index'!AF23),INDEX('RAW DATA'!$AD:$AD,'Row Index'!AF23)),INDEX('RAW DATA'!$Q:$Q,'Row Index'!AF23)))</f>
        <v>63.3891079728861</v>
      </c>
      <c r="AG193" s="17" t="n">
        <f aca="false">IF('Row Index'!AG23="","✗",IF(INDEX('RAW DATA'!$Q:$Q,'Row Index'!AG23)="",IF(INDEX('RAW DATA'!$AD:$AD,'Row Index'!AG23)="",INDEX('RAW DATA'!$L:$L,'Row Index'!AG23),INDEX('RAW DATA'!$AD:$AD,'Row Index'!AG23)),INDEX('RAW DATA'!$Q:$Q,'Row Index'!AG23)))</f>
        <v>59.3790016931103</v>
      </c>
      <c r="AH193" s="17" t="n">
        <f aca="false">IF('Row Index'!AH23="","✗",IF(INDEX('RAW DATA'!$Q:$Q,'Row Index'!AH23)="",IF(INDEX('RAW DATA'!$AD:$AD,'Row Index'!AH23)="",INDEX('RAW DATA'!$L:$L,'Row Index'!AH23),INDEX('RAW DATA'!$AD:$AD,'Row Index'!AH23)),INDEX('RAW DATA'!$Q:$Q,'Row Index'!AH23)))</f>
        <v>62.1849114383485</v>
      </c>
      <c r="AI193" s="17" t="n">
        <f aca="false">IF('Row Index'!AI23="","✗",IF(INDEX('RAW DATA'!$Q:$Q,'Row Index'!AI23)="",IF(INDEX('RAW DATA'!$AD:$AD,'Row Index'!AI23)="",INDEX('RAW DATA'!$L:$L,'Row Index'!AI23),INDEX('RAW DATA'!$AD:$AD,'Row Index'!AI23)),INDEX('RAW DATA'!$Q:$Q,'Row Index'!AI23)))</f>
        <v>65.3509529334029</v>
      </c>
      <c r="AJ193" s="17" t="n">
        <f aca="false">IF('Row Index'!AJ23="","✗",IF(INDEX('RAW DATA'!$Q:$Q,'Row Index'!AJ23)="",IF(INDEX('RAW DATA'!$AD:$AD,'Row Index'!AJ23)="",INDEX('RAW DATA'!$L:$L,'Row Index'!AJ23),INDEX('RAW DATA'!$AD:$AD,'Row Index'!AJ23)),INDEX('RAW DATA'!$Q:$Q,'Row Index'!AJ23)))</f>
        <v>64.1578235337838</v>
      </c>
      <c r="AK193" s="17" t="n">
        <f aca="false">IF('Row Index'!AK23="","✗",IF(INDEX('RAW DATA'!$Q:$Q,'Row Index'!AK23)="",IF(INDEX('RAW DATA'!$AD:$AD,'Row Index'!AK23)="",INDEX('RAW DATA'!$L:$L,'Row Index'!AK23),INDEX('RAW DATA'!$AD:$AD,'Row Index'!AK23)),INDEX('RAW DATA'!$Q:$Q,'Row Index'!AK23)))</f>
        <v>65.8925738915153</v>
      </c>
      <c r="AL193" s="17" t="n">
        <f aca="false">IF('Row Index'!AL23="","✗",IF(INDEX('RAW DATA'!$Q:$Q,'Row Index'!AL23)="",IF(INDEX('RAW DATA'!$AD:$AD,'Row Index'!AL23)="",INDEX('RAW DATA'!$L:$L,'Row Index'!AL23),INDEX('RAW DATA'!$AD:$AD,'Row Index'!AL23)),INDEX('RAW DATA'!$Q:$Q,'Row Index'!AL23)))</f>
        <v>66.2273248938658</v>
      </c>
      <c r="AM193" s="17" t="n">
        <f aca="false">IF('Row Index'!AM23="","✗",IF(INDEX('RAW DATA'!$Q:$Q,'Row Index'!AM23)="",IF(INDEX('RAW DATA'!$AD:$AD,'Row Index'!AM23)="",INDEX('RAW DATA'!$L:$L,'Row Index'!AM23),INDEX('RAW DATA'!$AD:$AD,'Row Index'!AM23)),INDEX('RAW DATA'!$Q:$Q,'Row Index'!AM23)))</f>
        <v>67.7318932610417</v>
      </c>
      <c r="AN193" s="17" t="n">
        <f aca="false">IF('Row Index'!AN23="","✗",IF(INDEX('RAW DATA'!$Q:$Q,'Row Index'!AN23)="",IF(INDEX('RAW DATA'!$AD:$AD,'Row Index'!AN23)="",INDEX('RAW DATA'!$L:$L,'Row Index'!AN23),INDEX('RAW DATA'!$AD:$AD,'Row Index'!AN23)),INDEX('RAW DATA'!$Q:$Q,'Row Index'!AN23)))</f>
        <v>67.9353816105504</v>
      </c>
      <c r="AO193" s="17" t="n">
        <f aca="false">IF('Row Index'!AO23="","✗",IF(INDEX('RAW DATA'!$Q:$Q,'Row Index'!AO23)="",IF(INDEX('RAW DATA'!$AD:$AD,'Row Index'!AO23)="",INDEX('RAW DATA'!$L:$L,'Row Index'!AO23),INDEX('RAW DATA'!$AD:$AD,'Row Index'!AO23)),INDEX('RAW DATA'!$Q:$Q,'Row Index'!AO23)))</f>
        <v>69.8353451635547</v>
      </c>
      <c r="AP193" s="17" t="n">
        <f aca="false">IF('Row Index'!AP23="","✗",IF(INDEX('RAW DATA'!$Q:$Q,'Row Index'!AP23)="",IF(INDEX('RAW DATA'!$AD:$AD,'Row Index'!AP23)="",INDEX('RAW DATA'!$L:$L,'Row Index'!AP23),INDEX('RAW DATA'!$AD:$AD,'Row Index'!AP23)),INDEX('RAW DATA'!$Q:$Q,'Row Index'!AP23)))</f>
        <v>70.173701335416</v>
      </c>
      <c r="AQ193" s="17" t="n">
        <f aca="false">IF('Row Index'!AQ23="","✗",IF(INDEX('RAW DATA'!$Q:$Q,'Row Index'!AQ23)="",IF(INDEX('RAW DATA'!$AD:$AD,'Row Index'!AQ23)="",INDEX('RAW DATA'!$L:$L,'Row Index'!AQ23),INDEX('RAW DATA'!$AD:$AD,'Row Index'!AQ23)),INDEX('RAW DATA'!$Q:$Q,'Row Index'!AQ23)))</f>
        <v>70.4373116125242</v>
      </c>
    </row>
    <row r="194" customFormat="false" ht="15" hidden="false" customHeight="false" outlineLevel="0" collapsed="false">
      <c r="A194" s="15" t="s">
        <v>219</v>
      </c>
      <c r="B194" s="16" t="s">
        <v>153</v>
      </c>
      <c r="C194" s="17" t="n">
        <f aca="false">IF('Row Index'!C24="","✗",IF(INDEX('RAW DATA'!$Q:$Q,'Row Index'!C24)="",IF(INDEX('RAW DATA'!$AD:$AD,'Row Index'!C24)="",INDEX('RAW DATA'!$L:$L,'Row Index'!C24),INDEX('RAW DATA'!$AD:$AD,'Row Index'!C24)),INDEX('RAW DATA'!$Q:$Q,'Row Index'!C24)))</f>
        <v>33.877054261215</v>
      </c>
      <c r="D194" s="17" t="n">
        <f aca="false">IF('Row Index'!D24="","✗",IF(INDEX('RAW DATA'!$Q:$Q,'Row Index'!D24)="",IF(INDEX('RAW DATA'!$AD:$AD,'Row Index'!D24)="",INDEX('RAW DATA'!$L:$L,'Row Index'!D24),INDEX('RAW DATA'!$AD:$AD,'Row Index'!D24)),INDEX('RAW DATA'!$Q:$Q,'Row Index'!D24)))</f>
        <v>34.7719498367289</v>
      </c>
      <c r="E194" s="17" t="n">
        <f aca="false">IF('Row Index'!E24="","✗",IF(INDEX('RAW DATA'!$Q:$Q,'Row Index'!E24)="",IF(INDEX('RAW DATA'!$AD:$AD,'Row Index'!E24)="",INDEX('RAW DATA'!$L:$L,'Row Index'!E24),INDEX('RAW DATA'!$AD:$AD,'Row Index'!E24)),INDEX('RAW DATA'!$Q:$Q,'Row Index'!E24)))</f>
        <v>35.0629944921887</v>
      </c>
      <c r="F194" s="17" t="n">
        <f aca="false">IF('Row Index'!F24="","✗",IF(INDEX('RAW DATA'!$Q:$Q,'Row Index'!F24)="",IF(INDEX('RAW DATA'!$AD:$AD,'Row Index'!F24)="",INDEX('RAW DATA'!$L:$L,'Row Index'!F24),INDEX('RAW DATA'!$AD:$AD,'Row Index'!F24)),INDEX('RAW DATA'!$Q:$Q,'Row Index'!F24)))</f>
        <v>38.7831850323036</v>
      </c>
      <c r="G194" s="26" t="str">
        <f aca="false">IF('Row Index'!G24="","✗",IF(INDEX('RAW DATA'!$Q:$Q,'Row Index'!G24)="",IF(INDEX('RAW DATA'!$AD:$AD,'Row Index'!G24)="",INDEX('RAW DATA'!$L:$L,'Row Index'!G24),INDEX('RAW DATA'!$AD:$AD,'Row Index'!G24)),INDEX('RAW DATA'!$Q:$Q,'Row Index'!G24)))</f>
        <v>✗</v>
      </c>
      <c r="H194" s="17" t="n">
        <f aca="false">IF('Row Index'!H24="","✗",IF(INDEX('RAW DATA'!$Q:$Q,'Row Index'!H24)="",IF(INDEX('RAW DATA'!$AD:$AD,'Row Index'!H24)="",INDEX('RAW DATA'!$L:$L,'Row Index'!H24),INDEX('RAW DATA'!$AD:$AD,'Row Index'!H24)),INDEX('RAW DATA'!$Q:$Q,'Row Index'!H24)))</f>
        <v>41.8222115745758</v>
      </c>
      <c r="I194" s="17" t="n">
        <f aca="false">IF('Row Index'!I24="","✗",IF(INDEX('RAW DATA'!$Q:$Q,'Row Index'!I24)="",IF(INDEX('RAW DATA'!$AD:$AD,'Row Index'!I24)="",INDEX('RAW DATA'!$L:$L,'Row Index'!I24),INDEX('RAW DATA'!$AD:$AD,'Row Index'!I24)),INDEX('RAW DATA'!$Q:$Q,'Row Index'!I24)))</f>
        <v>45.4689059125053</v>
      </c>
      <c r="J194" s="17" t="n">
        <f aca="false">IF('Row Index'!J24="","✗",IF(INDEX('RAW DATA'!$Q:$Q,'Row Index'!J24)="",IF(INDEX('RAW DATA'!$AD:$AD,'Row Index'!J24)="",INDEX('RAW DATA'!$L:$L,'Row Index'!J24),INDEX('RAW DATA'!$AD:$AD,'Row Index'!J24)),INDEX('RAW DATA'!$Q:$Q,'Row Index'!J24)))</f>
        <v>39.994023477432</v>
      </c>
      <c r="K194" s="17" t="n">
        <f aca="false">IF('Row Index'!K24="","✗",IF(INDEX('RAW DATA'!$Q:$Q,'Row Index'!K24)="",IF(INDEX('RAW DATA'!$AD:$AD,'Row Index'!K24)="",INDEX('RAW DATA'!$L:$L,'Row Index'!K24),INDEX('RAW DATA'!$AD:$AD,'Row Index'!K24)),INDEX('RAW DATA'!$Q:$Q,'Row Index'!K24)))</f>
        <v>50.7085665128498</v>
      </c>
      <c r="L194" s="17" t="n">
        <f aca="false">IF('Row Index'!L24="","✗",IF(INDEX('RAW DATA'!$Q:$Q,'Row Index'!L24)="",IF(INDEX('RAW DATA'!$AD:$AD,'Row Index'!L24)="",INDEX('RAW DATA'!$L:$L,'Row Index'!L24),INDEX('RAW DATA'!$AD:$AD,'Row Index'!L24)),INDEX('RAW DATA'!$Q:$Q,'Row Index'!L24)))</f>
        <v>37.9417398775959</v>
      </c>
      <c r="M194" s="17" t="n">
        <f aca="false">IF('Row Index'!M24="","✗",IF(INDEX('RAW DATA'!$Q:$Q,'Row Index'!M24)="",IF(INDEX('RAW DATA'!$AD:$AD,'Row Index'!M24)="",INDEX('RAW DATA'!$L:$L,'Row Index'!M24),INDEX('RAW DATA'!$AD:$AD,'Row Index'!M24)),INDEX('RAW DATA'!$Q:$Q,'Row Index'!M24)))</f>
        <v>52.524829331136</v>
      </c>
      <c r="N194" s="17" t="n">
        <f aca="false">IF('Row Index'!N24="","✗",IF(INDEX('RAW DATA'!$Q:$Q,'Row Index'!N24)="",IF(INDEX('RAW DATA'!$AD:$AD,'Row Index'!N24)="",INDEX('RAW DATA'!$L:$L,'Row Index'!N24),INDEX('RAW DATA'!$AD:$AD,'Row Index'!N24)),INDEX('RAW DATA'!$Q:$Q,'Row Index'!N24)))</f>
        <v>50.7114925034509</v>
      </c>
      <c r="O194" s="17" t="n">
        <f aca="false">IF('Row Index'!O24="","✗",IF(INDEX('RAW DATA'!$Q:$Q,'Row Index'!O24)="",IF(INDEX('RAW DATA'!$AD:$AD,'Row Index'!O24)="",INDEX('RAW DATA'!$L:$L,'Row Index'!O24),INDEX('RAW DATA'!$AD:$AD,'Row Index'!O24)),INDEX('RAW DATA'!$Q:$Q,'Row Index'!O24)))</f>
        <v>51.635914828422</v>
      </c>
      <c r="P194" s="17" t="n">
        <f aca="false">IF('Row Index'!P24="","✗",IF(INDEX('RAW DATA'!$Q:$Q,'Row Index'!P24)="",IF(INDEX('RAW DATA'!$AD:$AD,'Row Index'!P24)="",INDEX('RAW DATA'!$L:$L,'Row Index'!P24),INDEX('RAW DATA'!$AD:$AD,'Row Index'!P24)),INDEX('RAW DATA'!$Q:$Q,'Row Index'!P24)))</f>
        <v>50.9869087911492</v>
      </c>
      <c r="Q194" s="17" t="n">
        <f aca="false">IF('Row Index'!Q24="","✗",IF(INDEX('RAW DATA'!$Q:$Q,'Row Index'!Q24)="",IF(INDEX('RAW DATA'!$AD:$AD,'Row Index'!Q24)="",INDEX('RAW DATA'!$L:$L,'Row Index'!Q24),INDEX('RAW DATA'!$AD:$AD,'Row Index'!Q24)),INDEX('RAW DATA'!$Q:$Q,'Row Index'!Q24)))</f>
        <v>53.4337984779735</v>
      </c>
      <c r="R194" s="17" t="n">
        <f aca="false">IF('Row Index'!R24="","✗",IF(INDEX('RAW DATA'!$Q:$Q,'Row Index'!R24)="",IF(INDEX('RAW DATA'!$AD:$AD,'Row Index'!R24)="",INDEX('RAW DATA'!$L:$L,'Row Index'!R24),INDEX('RAW DATA'!$AD:$AD,'Row Index'!R24)),INDEX('RAW DATA'!$Q:$Q,'Row Index'!R24)))</f>
        <v>50.7796763318991</v>
      </c>
      <c r="S194" s="17" t="n">
        <f aca="false">IF('Row Index'!S24="","✗",IF(INDEX('RAW DATA'!$Q:$Q,'Row Index'!S24)="",IF(INDEX('RAW DATA'!$AD:$AD,'Row Index'!S24)="",INDEX('RAW DATA'!$L:$L,'Row Index'!S24),INDEX('RAW DATA'!$AD:$AD,'Row Index'!S24)),INDEX('RAW DATA'!$Q:$Q,'Row Index'!S24)))</f>
        <v>54.481059101663</v>
      </c>
      <c r="T194" s="17" t="n">
        <f aca="false">IF('Row Index'!T24="","✗",IF(INDEX('RAW DATA'!$Q:$Q,'Row Index'!T24)="",IF(INDEX('RAW DATA'!$AD:$AD,'Row Index'!T24)="",INDEX('RAW DATA'!$L:$L,'Row Index'!T24),INDEX('RAW DATA'!$AD:$AD,'Row Index'!T24)),INDEX('RAW DATA'!$Q:$Q,'Row Index'!T24)))</f>
        <v>49.7878260765138</v>
      </c>
      <c r="U194" s="17" t="n">
        <f aca="false">IF('Row Index'!U24="","✗",IF(INDEX('RAW DATA'!$Q:$Q,'Row Index'!U24)="",IF(INDEX('RAW DATA'!$AD:$AD,'Row Index'!U24)="",INDEX('RAW DATA'!$L:$L,'Row Index'!U24),INDEX('RAW DATA'!$AD:$AD,'Row Index'!U24)),INDEX('RAW DATA'!$Q:$Q,'Row Index'!U24)))</f>
        <v>54.1485217628721</v>
      </c>
      <c r="V194" s="18" t="n">
        <f aca="false">IF('Row Index'!V24="","✗",IF(INDEX('RAW DATA'!$Q:$Q,'Row Index'!V24)="",IF(INDEX('RAW DATA'!$AD:$AD,'Row Index'!V24)="",INDEX('RAW DATA'!$L:$L,'Row Index'!V24),INDEX('RAW DATA'!$AD:$AD,'Row Index'!V24)),INDEX('RAW DATA'!$Q:$Q,'Row Index'!V24)))</f>
        <v>53.9039371435483</v>
      </c>
      <c r="W194" s="17" t="n">
        <f aca="false">IF('Row Index'!W24="","✗",IF(INDEX('RAW DATA'!$Q:$Q,'Row Index'!W24)="",IF(INDEX('RAW DATA'!$AD:$AD,'Row Index'!W24)="",INDEX('RAW DATA'!$L:$L,'Row Index'!W24),INDEX('RAW DATA'!$AD:$AD,'Row Index'!W24)),INDEX('RAW DATA'!$Q:$Q,'Row Index'!W24)))</f>
        <v>52.0718312890189</v>
      </c>
      <c r="X194" s="17" t="n">
        <f aca="false">IF('Row Index'!X24="","✗",IF(INDEX('RAW DATA'!$Q:$Q,'Row Index'!X24)="",IF(INDEX('RAW DATA'!$AD:$AD,'Row Index'!X24)="",INDEX('RAW DATA'!$L:$L,'Row Index'!X24),INDEX('RAW DATA'!$AD:$AD,'Row Index'!X24)),INDEX('RAW DATA'!$Q:$Q,'Row Index'!X24)))</f>
        <v>56.4004284643258</v>
      </c>
      <c r="Y194" s="17" t="n">
        <f aca="false">IF('Row Index'!Y24="","✗",IF(INDEX('RAW DATA'!$Q:$Q,'Row Index'!Y24)="",IF(INDEX('RAW DATA'!$AD:$AD,'Row Index'!Y24)="",INDEX('RAW DATA'!$L:$L,'Row Index'!Y24),INDEX('RAW DATA'!$AD:$AD,'Row Index'!Y24)),INDEX('RAW DATA'!$Q:$Q,'Row Index'!Y24)))</f>
        <v>55.3411399530096</v>
      </c>
      <c r="Z194" s="18" t="n">
        <f aca="false">IF('Row Index'!Z24="","✗",IF(INDEX('RAW DATA'!$Q:$Q,'Row Index'!Z24)="",IF(INDEX('RAW DATA'!$AD:$AD,'Row Index'!Z24)="",INDEX('RAW DATA'!$L:$L,'Row Index'!Z24),INDEX('RAW DATA'!$AD:$AD,'Row Index'!Z24)),INDEX('RAW DATA'!$Q:$Q,'Row Index'!Z24)))</f>
        <v>58.2269114662749</v>
      </c>
      <c r="AA194" s="19" t="str">
        <f aca="false">IF('Row Index'!AA24="","⏳",IF(INDEX('RAW DATA'!$Q:$Q,'Row Index'!AA24)="",IF(INDEX('RAW DATA'!$AD:$AD,'Row Index'!AA24)="",INDEX('RAW DATA'!$L:$L,'Row Index'!AA24),INDEX('RAW DATA'!$AD:$AD,'Row Index'!AA24)),INDEX('RAW DATA'!$Q:$Q,'Row Index'!AA24)))</f>
        <v>⏳</v>
      </c>
      <c r="AB194" s="17" t="n">
        <f aca="false">IF('Row Index'!AB24="","✗",IF(INDEX('RAW DATA'!$Q:$Q,'Row Index'!AB24)="",IF(INDEX('RAW DATA'!$AD:$AD,'Row Index'!AB24)="",INDEX('RAW DATA'!$L:$L,'Row Index'!AB24),INDEX('RAW DATA'!$AD:$AD,'Row Index'!AB24)),INDEX('RAW DATA'!$Q:$Q,'Row Index'!AB24)))</f>
        <v>57.2069566644155</v>
      </c>
      <c r="AC194" s="17" t="n">
        <f aca="false">IF('Row Index'!AC24="","✗",IF(INDEX('RAW DATA'!$Q:$Q,'Row Index'!AC24)="",IF(INDEX('RAW DATA'!$AD:$AD,'Row Index'!AC24)="",INDEX('RAW DATA'!$L:$L,'Row Index'!AC24),INDEX('RAW DATA'!$AD:$AD,'Row Index'!AC24)),INDEX('RAW DATA'!$Q:$Q,'Row Index'!AC24)))</f>
        <v>55.681642125313</v>
      </c>
      <c r="AD194" s="17" t="n">
        <f aca="false">IF('Row Index'!AD24="","✗",IF(INDEX('RAW DATA'!$Q:$Q,'Row Index'!AD24)="",IF(INDEX('RAW DATA'!$AD:$AD,'Row Index'!AD24)="",INDEX('RAW DATA'!$L:$L,'Row Index'!AD24),INDEX('RAW DATA'!$AD:$AD,'Row Index'!AD24)),INDEX('RAW DATA'!$Q:$Q,'Row Index'!AD24)))</f>
        <v>58.6533641954366</v>
      </c>
      <c r="AE194" s="17" t="n">
        <f aca="false">IF('Row Index'!AE24="","✗",IF(INDEX('RAW DATA'!$Q:$Q,'Row Index'!AE24)="",IF(INDEX('RAW DATA'!$AD:$AD,'Row Index'!AE24)="",INDEX('RAW DATA'!$L:$L,'Row Index'!AE24),INDEX('RAW DATA'!$AD:$AD,'Row Index'!AE24)),INDEX('RAW DATA'!$Q:$Q,'Row Index'!AE24)))</f>
        <v>57.1844910388535</v>
      </c>
      <c r="AF194" s="17" t="n">
        <f aca="false">IF('Row Index'!AF24="","✗",IF(INDEX('RAW DATA'!$Q:$Q,'Row Index'!AF24)="",IF(INDEX('RAW DATA'!$AD:$AD,'Row Index'!AF24)="",INDEX('RAW DATA'!$L:$L,'Row Index'!AF24),INDEX('RAW DATA'!$AD:$AD,'Row Index'!AF24)),INDEX('RAW DATA'!$Q:$Q,'Row Index'!AF24)))</f>
        <v>59.5830069750234</v>
      </c>
      <c r="AG194" s="17" t="n">
        <f aca="false">IF('Row Index'!AG24="","✗",IF(INDEX('RAW DATA'!$Q:$Q,'Row Index'!AG24)="",IF(INDEX('RAW DATA'!$AD:$AD,'Row Index'!AG24)="",INDEX('RAW DATA'!$L:$L,'Row Index'!AG24),INDEX('RAW DATA'!$AD:$AD,'Row Index'!AG24)),INDEX('RAW DATA'!$Q:$Q,'Row Index'!AG24)))</f>
        <v>55.8260819746211</v>
      </c>
      <c r="AH194" s="17" t="n">
        <f aca="false">IF('Row Index'!AH24="","✗",IF(INDEX('RAW DATA'!$Q:$Q,'Row Index'!AH24)="",IF(INDEX('RAW DATA'!$AD:$AD,'Row Index'!AH24)="",INDEX('RAW DATA'!$L:$L,'Row Index'!AH24),INDEX('RAW DATA'!$AD:$AD,'Row Index'!AH24)),INDEX('RAW DATA'!$Q:$Q,'Row Index'!AH24)))</f>
        <v>58.4284210344414</v>
      </c>
      <c r="AI194" s="17" t="n">
        <f aca="false">IF('Row Index'!AI24="","✗",IF(INDEX('RAW DATA'!$Q:$Q,'Row Index'!AI24)="",IF(INDEX('RAW DATA'!$AD:$AD,'Row Index'!AI24)="",INDEX('RAW DATA'!$L:$L,'Row Index'!AI24),INDEX('RAW DATA'!$AD:$AD,'Row Index'!AI24)),INDEX('RAW DATA'!$Q:$Q,'Row Index'!AI24)))</f>
        <v>59.6562767950233</v>
      </c>
      <c r="AJ194" s="17" t="n">
        <f aca="false">IF('Row Index'!AJ24="","✗",IF(INDEX('RAW DATA'!$Q:$Q,'Row Index'!AJ24)="",IF(INDEX('RAW DATA'!$AD:$AD,'Row Index'!AJ24)="",INDEX('RAW DATA'!$L:$L,'Row Index'!AJ24),INDEX('RAW DATA'!$AD:$AD,'Row Index'!AJ24)),INDEX('RAW DATA'!$Q:$Q,'Row Index'!AJ24)))</f>
        <v>58.5148381627296</v>
      </c>
      <c r="AK194" s="17" t="n">
        <f aca="false">IF('Row Index'!AK24="","✗",IF(INDEX('RAW DATA'!$Q:$Q,'Row Index'!AK24)="",IF(INDEX('RAW DATA'!$AD:$AD,'Row Index'!AK24)="",INDEX('RAW DATA'!$L:$L,'Row Index'!AK24),INDEX('RAW DATA'!$AD:$AD,'Row Index'!AK24)),INDEX('RAW DATA'!$Q:$Q,'Row Index'!AK24)))</f>
        <v>64.1543867343962</v>
      </c>
      <c r="AL194" s="17" t="n">
        <f aca="false">IF('Row Index'!AL24="","✗",IF(INDEX('RAW DATA'!$Q:$Q,'Row Index'!AL24)="",IF(INDEX('RAW DATA'!$AD:$AD,'Row Index'!AL24)="",INDEX('RAW DATA'!$L:$L,'Row Index'!AL24),INDEX('RAW DATA'!$AD:$AD,'Row Index'!AL24)),INDEX('RAW DATA'!$Q:$Q,'Row Index'!AL24)))</f>
        <v>65.509425607519</v>
      </c>
      <c r="AM194" s="17" t="n">
        <f aca="false">IF('Row Index'!AM24="","✗",IF(INDEX('RAW DATA'!$Q:$Q,'Row Index'!AM24)="",IF(INDEX('RAW DATA'!$AD:$AD,'Row Index'!AM24)="",INDEX('RAW DATA'!$L:$L,'Row Index'!AM24),INDEX('RAW DATA'!$AD:$AD,'Row Index'!AM24)),INDEX('RAW DATA'!$Q:$Q,'Row Index'!AM24)))</f>
        <v>66.8009867640815</v>
      </c>
      <c r="AN194" s="17" t="n">
        <f aca="false">IF('Row Index'!AN24="","✗",IF(INDEX('RAW DATA'!$Q:$Q,'Row Index'!AN24)="",IF(INDEX('RAW DATA'!$AD:$AD,'Row Index'!AN24)="",INDEX('RAW DATA'!$L:$L,'Row Index'!AN24),INDEX('RAW DATA'!$AD:$AD,'Row Index'!AN24)),INDEX('RAW DATA'!$Q:$Q,'Row Index'!AN24)))</f>
        <v>66.3706912860453</v>
      </c>
      <c r="AO194" s="17" t="n">
        <f aca="false">IF('Row Index'!AO24="","✗",IF(INDEX('RAW DATA'!$Q:$Q,'Row Index'!AO24)="",IF(INDEX('RAW DATA'!$AD:$AD,'Row Index'!AO24)="",INDEX('RAW DATA'!$L:$L,'Row Index'!AO24),INDEX('RAW DATA'!$AD:$AD,'Row Index'!AO24)),INDEX('RAW DATA'!$Q:$Q,'Row Index'!AO24)))</f>
        <v>69.1797596509184</v>
      </c>
      <c r="AP194" s="17" t="n">
        <f aca="false">IF('Row Index'!AP24="","✗",IF(INDEX('RAW DATA'!$Q:$Q,'Row Index'!AP24)="",IF(INDEX('RAW DATA'!$AD:$AD,'Row Index'!AP24)="",INDEX('RAW DATA'!$L:$L,'Row Index'!AP24),INDEX('RAW DATA'!$AD:$AD,'Row Index'!AP24)),INDEX('RAW DATA'!$Q:$Q,'Row Index'!AP24)))</f>
        <v>68.7827240800683</v>
      </c>
      <c r="AQ194" s="17" t="n">
        <f aca="false">IF('Row Index'!AQ24="","✗",IF(INDEX('RAW DATA'!$Q:$Q,'Row Index'!AQ24)="",IF(INDEX('RAW DATA'!$AD:$AD,'Row Index'!AQ24)="",INDEX('RAW DATA'!$L:$L,'Row Index'!AQ24),INDEX('RAW DATA'!$AD:$AD,'Row Index'!AQ24)),INDEX('RAW DATA'!$Q:$Q,'Row Index'!AQ24)))</f>
        <v>69.8883866340236</v>
      </c>
    </row>
    <row r="195" customFormat="false" ht="15" hidden="false" customHeight="false" outlineLevel="0" collapsed="false">
      <c r="A195" s="15" t="s">
        <v>222</v>
      </c>
      <c r="B195" s="16" t="s">
        <v>153</v>
      </c>
      <c r="C195" s="17" t="n">
        <f aca="false">IF('Row Index'!C25="","✗",IF(INDEX('RAW DATA'!$Q:$Q,'Row Index'!C25)="",IF(INDEX('RAW DATA'!$AD:$AD,'Row Index'!C25)="",INDEX('RAW DATA'!$L:$L,'Row Index'!C25),INDEX('RAW DATA'!$AD:$AD,'Row Index'!C25)),INDEX('RAW DATA'!$Q:$Q,'Row Index'!C25)))</f>
        <v>33.0777878726486</v>
      </c>
      <c r="D195" s="17" t="n">
        <f aca="false">IF('Row Index'!D25="","✗",IF(INDEX('RAW DATA'!$Q:$Q,'Row Index'!D25)="",IF(INDEX('RAW DATA'!$AD:$AD,'Row Index'!D25)="",INDEX('RAW DATA'!$L:$L,'Row Index'!D25),INDEX('RAW DATA'!$AD:$AD,'Row Index'!D25)),INDEX('RAW DATA'!$Q:$Q,'Row Index'!D25)))</f>
        <v>33.6263242921676</v>
      </c>
      <c r="E195" s="17" t="n">
        <f aca="false">IF('Row Index'!E25="","✗",IF(INDEX('RAW DATA'!$Q:$Q,'Row Index'!E25)="",IF(INDEX('RAW DATA'!$AD:$AD,'Row Index'!E25)="",INDEX('RAW DATA'!$L:$L,'Row Index'!E25),INDEX('RAW DATA'!$AD:$AD,'Row Index'!E25)),INDEX('RAW DATA'!$Q:$Q,'Row Index'!E25)))</f>
        <v>39.6899727289856</v>
      </c>
      <c r="F195" s="17" t="n">
        <f aca="false">IF('Row Index'!F25="","✗",IF(INDEX('RAW DATA'!$Q:$Q,'Row Index'!F25)="",IF(INDEX('RAW DATA'!$AD:$AD,'Row Index'!F25)="",INDEX('RAW DATA'!$L:$L,'Row Index'!F25),INDEX('RAW DATA'!$AD:$AD,'Row Index'!F25)),INDEX('RAW DATA'!$Q:$Q,'Row Index'!F25)))</f>
        <v>37.5532313468543</v>
      </c>
      <c r="G195" s="18" t="n">
        <f aca="false">IF('Row Index'!G25="","✗",IF(INDEX('RAW DATA'!$Q:$Q,'Row Index'!G25)="",IF(INDEX('RAW DATA'!$AD:$AD,'Row Index'!G25)="",INDEX('RAW DATA'!$L:$L,'Row Index'!G25),INDEX('RAW DATA'!$AD:$AD,'Row Index'!G25)),INDEX('RAW DATA'!$Q:$Q,'Row Index'!G25)))</f>
        <v>42.5839255848308</v>
      </c>
      <c r="H195" s="17" t="n">
        <f aca="false">IF('Row Index'!H25="","✗",IF(INDEX('RAW DATA'!$Q:$Q,'Row Index'!H25)="",IF(INDEX('RAW DATA'!$AD:$AD,'Row Index'!H25)="",INDEX('RAW DATA'!$L:$L,'Row Index'!H25),INDEX('RAW DATA'!$AD:$AD,'Row Index'!H25)),INDEX('RAW DATA'!$Q:$Q,'Row Index'!H25)))</f>
        <v>41.2022312742696</v>
      </c>
      <c r="I195" s="17" t="n">
        <f aca="false">IF('Row Index'!I25="","✗",IF(INDEX('RAW DATA'!$Q:$Q,'Row Index'!I25)="",IF(INDEX('RAW DATA'!$AD:$AD,'Row Index'!I25)="",INDEX('RAW DATA'!$L:$L,'Row Index'!I25),INDEX('RAW DATA'!$AD:$AD,'Row Index'!I25)),INDEX('RAW DATA'!$Q:$Q,'Row Index'!I25)))</f>
        <v>42.2975830328369</v>
      </c>
      <c r="J195" s="17" t="n">
        <f aca="false">IF('Row Index'!J25="","✗",IF(INDEX('RAW DATA'!$Q:$Q,'Row Index'!J25)="",IF(INDEX('RAW DATA'!$AD:$AD,'Row Index'!J25)="",INDEX('RAW DATA'!$L:$L,'Row Index'!J25),INDEX('RAW DATA'!$AD:$AD,'Row Index'!J25)),INDEX('RAW DATA'!$Q:$Q,'Row Index'!J25)))</f>
        <v>38.1106283642548</v>
      </c>
      <c r="K195" s="17" t="n">
        <f aca="false">IF('Row Index'!K25="","✗",IF(INDEX('RAW DATA'!$Q:$Q,'Row Index'!K25)="",IF(INDEX('RAW DATA'!$AD:$AD,'Row Index'!K25)="",INDEX('RAW DATA'!$L:$L,'Row Index'!K25),INDEX('RAW DATA'!$AD:$AD,'Row Index'!K25)),INDEX('RAW DATA'!$Q:$Q,'Row Index'!K25)))</f>
        <v>46.3656069152586</v>
      </c>
      <c r="L195" s="17" t="n">
        <f aca="false">IF('Row Index'!L25="","✗",IF(INDEX('RAW DATA'!$Q:$Q,'Row Index'!L25)="",IF(INDEX('RAW DATA'!$AD:$AD,'Row Index'!L25)="",INDEX('RAW DATA'!$L:$L,'Row Index'!L25),INDEX('RAW DATA'!$AD:$AD,'Row Index'!L25)),INDEX('RAW DATA'!$Q:$Q,'Row Index'!L25)))</f>
        <v>36.6549519807074</v>
      </c>
      <c r="M195" s="17" t="n">
        <f aca="false">IF('Row Index'!M25="","✗",IF(INDEX('RAW DATA'!$Q:$Q,'Row Index'!M25)="",IF(INDEX('RAW DATA'!$AD:$AD,'Row Index'!M25)="",INDEX('RAW DATA'!$L:$L,'Row Index'!M25),INDEX('RAW DATA'!$AD:$AD,'Row Index'!M25)),INDEX('RAW DATA'!$Q:$Q,'Row Index'!M25)))</f>
        <v>51.4304753194537</v>
      </c>
      <c r="N195" s="17" t="n">
        <f aca="false">IF('Row Index'!N25="","✗",IF(INDEX('RAW DATA'!$Q:$Q,'Row Index'!N25)="",IF(INDEX('RAW DATA'!$AD:$AD,'Row Index'!N25)="",INDEX('RAW DATA'!$L:$L,'Row Index'!N25),INDEX('RAW DATA'!$AD:$AD,'Row Index'!N25)),INDEX('RAW DATA'!$Q:$Q,'Row Index'!N25)))</f>
        <v>48.4785526991962</v>
      </c>
      <c r="O195" s="17" t="n">
        <f aca="false">IF('Row Index'!O25="","✗",IF(INDEX('RAW DATA'!$Q:$Q,'Row Index'!O25)="",IF(INDEX('RAW DATA'!$AD:$AD,'Row Index'!O25)="",INDEX('RAW DATA'!$L:$L,'Row Index'!O25),INDEX('RAW DATA'!$AD:$AD,'Row Index'!O25)),INDEX('RAW DATA'!$Q:$Q,'Row Index'!O25)))</f>
        <v>49.1669710133664</v>
      </c>
      <c r="P195" s="17" t="n">
        <f aca="false">IF('Row Index'!P25="","✗",IF(INDEX('RAW DATA'!$Q:$Q,'Row Index'!P25)="",IF(INDEX('RAW DATA'!$AD:$AD,'Row Index'!P25)="",INDEX('RAW DATA'!$L:$L,'Row Index'!P25),INDEX('RAW DATA'!$AD:$AD,'Row Index'!P25)),INDEX('RAW DATA'!$Q:$Q,'Row Index'!P25)))</f>
        <v>50.7255016105014</v>
      </c>
      <c r="Q195" s="17" t="n">
        <f aca="false">IF('Row Index'!Q25="","✗",IF(INDEX('RAW DATA'!$Q:$Q,'Row Index'!Q25)="",IF(INDEX('RAW DATA'!$AD:$AD,'Row Index'!Q25)="",INDEX('RAW DATA'!$L:$L,'Row Index'!Q25),INDEX('RAW DATA'!$AD:$AD,'Row Index'!Q25)),INDEX('RAW DATA'!$Q:$Q,'Row Index'!Q25)))</f>
        <v>51.635369784236</v>
      </c>
      <c r="R195" s="17" t="n">
        <f aca="false">IF('Row Index'!R25="","✗",IF(INDEX('RAW DATA'!$Q:$Q,'Row Index'!R25)="",IF(INDEX('RAW DATA'!$AD:$AD,'Row Index'!R25)="",INDEX('RAW DATA'!$L:$L,'Row Index'!R25),INDEX('RAW DATA'!$AD:$AD,'Row Index'!R25)),INDEX('RAW DATA'!$Q:$Q,'Row Index'!R25)))</f>
        <v>47.8257219890998</v>
      </c>
      <c r="S195" s="17" t="n">
        <f aca="false">IF('Row Index'!S25="","✗",IF(INDEX('RAW DATA'!$Q:$Q,'Row Index'!S25)="",IF(INDEX('RAW DATA'!$AD:$AD,'Row Index'!S25)="",INDEX('RAW DATA'!$L:$L,'Row Index'!S25),INDEX('RAW DATA'!$AD:$AD,'Row Index'!S25)),INDEX('RAW DATA'!$Q:$Q,'Row Index'!S25)))</f>
        <v>52.1894588110582</v>
      </c>
      <c r="T195" s="17" t="n">
        <f aca="false">IF('Row Index'!T25="","✗",IF(INDEX('RAW DATA'!$Q:$Q,'Row Index'!T25)="",IF(INDEX('RAW DATA'!$AD:$AD,'Row Index'!T25)="",INDEX('RAW DATA'!$L:$L,'Row Index'!T25),INDEX('RAW DATA'!$AD:$AD,'Row Index'!T25)),INDEX('RAW DATA'!$Q:$Q,'Row Index'!T25)))</f>
        <v>51.0244648720155</v>
      </c>
      <c r="U195" s="17" t="n">
        <f aca="false">IF('Row Index'!U25="","✗",IF(INDEX('RAW DATA'!$Q:$Q,'Row Index'!U25)="",IF(INDEX('RAW DATA'!$AD:$AD,'Row Index'!U25)="",INDEX('RAW DATA'!$L:$L,'Row Index'!U25),INDEX('RAW DATA'!$AD:$AD,'Row Index'!U25)),INDEX('RAW DATA'!$Q:$Q,'Row Index'!U25)))</f>
        <v>55.623713577037</v>
      </c>
      <c r="V195" s="18" t="n">
        <f aca="false">IF('Row Index'!V25="","✗",IF(INDEX('RAW DATA'!$Q:$Q,'Row Index'!V25)="",IF(INDEX('RAW DATA'!$AD:$AD,'Row Index'!V25)="",INDEX('RAW DATA'!$L:$L,'Row Index'!V25),INDEX('RAW DATA'!$AD:$AD,'Row Index'!V25)),INDEX('RAW DATA'!$Q:$Q,'Row Index'!V25)))</f>
        <v>54.6030185358536</v>
      </c>
      <c r="W195" s="17" t="n">
        <f aca="false">IF('Row Index'!W25="","✗",IF(INDEX('RAW DATA'!$Q:$Q,'Row Index'!W25)="",IF(INDEX('RAW DATA'!$AD:$AD,'Row Index'!W25)="",INDEX('RAW DATA'!$L:$L,'Row Index'!W25),INDEX('RAW DATA'!$AD:$AD,'Row Index'!W25)),INDEX('RAW DATA'!$Q:$Q,'Row Index'!W25)))</f>
        <v>51.0536733627746</v>
      </c>
      <c r="X195" s="17" t="n">
        <f aca="false">IF('Row Index'!X25="","✗",IF(INDEX('RAW DATA'!$Q:$Q,'Row Index'!X25)="",IF(INDEX('RAW DATA'!$AD:$AD,'Row Index'!X25)="",INDEX('RAW DATA'!$L:$L,'Row Index'!X25),INDEX('RAW DATA'!$AD:$AD,'Row Index'!X25)),INDEX('RAW DATA'!$Q:$Q,'Row Index'!X25)))</f>
        <v>54.4119299055166</v>
      </c>
      <c r="Y195" s="17" t="n">
        <f aca="false">IF('Row Index'!Y25="","✗",IF(INDEX('RAW DATA'!$Q:$Q,'Row Index'!Y25)="",IF(INDEX('RAW DATA'!$AD:$AD,'Row Index'!Y25)="",INDEX('RAW DATA'!$L:$L,'Row Index'!Y25),INDEX('RAW DATA'!$AD:$AD,'Row Index'!Y25)),INDEX('RAW DATA'!$Q:$Q,'Row Index'!Y25)))</f>
        <v>53.2610972187934</v>
      </c>
      <c r="Z195" s="18" t="n">
        <f aca="false">IF('Row Index'!Z25="","✗",IF(INDEX('RAW DATA'!$Q:$Q,'Row Index'!Z25)="",IF(INDEX('RAW DATA'!$AD:$AD,'Row Index'!Z25)="",INDEX('RAW DATA'!$L:$L,'Row Index'!Z25),INDEX('RAW DATA'!$AD:$AD,'Row Index'!Z25)),INDEX('RAW DATA'!$Q:$Q,'Row Index'!Z25)))</f>
        <v>56.5162138013348</v>
      </c>
      <c r="AA195" s="19" t="str">
        <f aca="false">IF('Row Index'!AA25="","⏳",IF(INDEX('RAW DATA'!$Q:$Q,'Row Index'!AA25)="",IF(INDEX('RAW DATA'!$AD:$AD,'Row Index'!AA25)="",INDEX('RAW DATA'!$L:$L,'Row Index'!AA25),INDEX('RAW DATA'!$AD:$AD,'Row Index'!AA25)),INDEX('RAW DATA'!$Q:$Q,'Row Index'!AA25)))</f>
        <v>⏳</v>
      </c>
      <c r="AB195" s="17" t="n">
        <f aca="false">IF('Row Index'!AB25="","✗",IF(INDEX('RAW DATA'!$Q:$Q,'Row Index'!AB25)="",IF(INDEX('RAW DATA'!$AD:$AD,'Row Index'!AB25)="",INDEX('RAW DATA'!$L:$L,'Row Index'!AB25),INDEX('RAW DATA'!$AD:$AD,'Row Index'!AB25)),INDEX('RAW DATA'!$Q:$Q,'Row Index'!AB25)))</f>
        <v>55.555496341079</v>
      </c>
      <c r="AC195" s="17" t="n">
        <f aca="false">IF('Row Index'!AC25="","✗",IF(INDEX('RAW DATA'!$Q:$Q,'Row Index'!AC25)="",IF(INDEX('RAW DATA'!$AD:$AD,'Row Index'!AC25)="",INDEX('RAW DATA'!$L:$L,'Row Index'!AC25),INDEX('RAW DATA'!$AD:$AD,'Row Index'!AC25)),INDEX('RAW DATA'!$Q:$Q,'Row Index'!AC25)))</f>
        <v>55.2004019272955</v>
      </c>
      <c r="AD195" s="17" t="n">
        <f aca="false">IF('Row Index'!AD25="","✗",IF(INDEX('RAW DATA'!$Q:$Q,'Row Index'!AD25)="",IF(INDEX('RAW DATA'!$AD:$AD,'Row Index'!AD25)="",INDEX('RAW DATA'!$L:$L,'Row Index'!AD25),INDEX('RAW DATA'!$AD:$AD,'Row Index'!AD25)),INDEX('RAW DATA'!$Q:$Q,'Row Index'!AD25)))</f>
        <v>57.8461687911826</v>
      </c>
      <c r="AE195" s="17" t="n">
        <f aca="false">IF('Row Index'!AE25="","✗",IF(INDEX('RAW DATA'!$Q:$Q,'Row Index'!AE25)="",IF(INDEX('RAW DATA'!$AD:$AD,'Row Index'!AE25)="",INDEX('RAW DATA'!$L:$L,'Row Index'!AE25),INDEX('RAW DATA'!$AD:$AD,'Row Index'!AE25)),INDEX('RAW DATA'!$Q:$Q,'Row Index'!AE25)))</f>
        <v>57.4915410417126</v>
      </c>
      <c r="AF195" s="17" t="n">
        <f aca="false">IF('Row Index'!AF25="","✗",IF(INDEX('RAW DATA'!$Q:$Q,'Row Index'!AF25)="",IF(INDEX('RAW DATA'!$AD:$AD,'Row Index'!AF25)="",INDEX('RAW DATA'!$L:$L,'Row Index'!AF25),INDEX('RAW DATA'!$AD:$AD,'Row Index'!AF25)),INDEX('RAW DATA'!$Q:$Q,'Row Index'!AF25)))</f>
        <v>60.5152169984552</v>
      </c>
      <c r="AG195" s="17" t="n">
        <f aca="false">IF('Row Index'!AG25="","✗",IF(INDEX('RAW DATA'!$Q:$Q,'Row Index'!AG25)="",IF(INDEX('RAW DATA'!$AD:$AD,'Row Index'!AG25)="",INDEX('RAW DATA'!$L:$L,'Row Index'!AG25),INDEX('RAW DATA'!$AD:$AD,'Row Index'!AG25)),INDEX('RAW DATA'!$Q:$Q,'Row Index'!AG25)))</f>
        <v>56.0185199406403</v>
      </c>
      <c r="AH195" s="17" t="n">
        <f aca="false">IF('Row Index'!AH25="","✗",IF(INDEX('RAW DATA'!$Q:$Q,'Row Index'!AH25)="",IF(INDEX('RAW DATA'!$AD:$AD,'Row Index'!AH25)="",INDEX('RAW DATA'!$L:$L,'Row Index'!AH25),INDEX('RAW DATA'!$AD:$AD,'Row Index'!AH25)),INDEX('RAW DATA'!$Q:$Q,'Row Index'!AH25)))</f>
        <v>58.7162907005608</v>
      </c>
      <c r="AI195" s="17" t="n">
        <f aca="false">IF('Row Index'!AI25="","✗",IF(INDEX('RAW DATA'!$Q:$Q,'Row Index'!AI25)="",IF(INDEX('RAW DATA'!$AD:$AD,'Row Index'!AI25)="",INDEX('RAW DATA'!$L:$L,'Row Index'!AI25),INDEX('RAW DATA'!$AD:$AD,'Row Index'!AI25)),INDEX('RAW DATA'!$Q:$Q,'Row Index'!AI25)))</f>
        <v>59.8051122878649</v>
      </c>
      <c r="AJ195" s="17" t="n">
        <f aca="false">IF('Row Index'!AJ25="","✗",IF(INDEX('RAW DATA'!$Q:$Q,'Row Index'!AJ25)="",IF(INDEX('RAW DATA'!$AD:$AD,'Row Index'!AJ25)="",INDEX('RAW DATA'!$L:$L,'Row Index'!AJ25),INDEX('RAW DATA'!$AD:$AD,'Row Index'!AJ25)),INDEX('RAW DATA'!$Q:$Q,'Row Index'!AJ25)))</f>
        <v>58.6571689525448</v>
      </c>
      <c r="AK195" s="17" t="n">
        <f aca="false">IF('Row Index'!AK25="","✗",IF(INDEX('RAW DATA'!$Q:$Q,'Row Index'!AK25)="",IF(INDEX('RAW DATA'!$AD:$AD,'Row Index'!AK25)="",INDEX('RAW DATA'!$L:$L,'Row Index'!AK25),INDEX('RAW DATA'!$AD:$AD,'Row Index'!AK25)),INDEX('RAW DATA'!$Q:$Q,'Row Index'!AK25)))</f>
        <v>58.6760471072851</v>
      </c>
      <c r="AL195" s="17" t="n">
        <f aca="false">IF('Row Index'!AL25="","✗",IF(INDEX('RAW DATA'!$Q:$Q,'Row Index'!AL25)="",IF(INDEX('RAW DATA'!$AD:$AD,'Row Index'!AL25)="",INDEX('RAW DATA'!$L:$L,'Row Index'!AL25),INDEX('RAW DATA'!$AD:$AD,'Row Index'!AL25)),INDEX('RAW DATA'!$Q:$Q,'Row Index'!AL25)))</f>
        <v>65.0232496515376</v>
      </c>
      <c r="AM195" s="17" t="n">
        <f aca="false">IF('Row Index'!AM25="","✗",IF(INDEX('RAW DATA'!$Q:$Q,'Row Index'!AM25)="",IF(INDEX('RAW DATA'!$AD:$AD,'Row Index'!AM25)="",INDEX('RAW DATA'!$L:$L,'Row Index'!AM25),INDEX('RAW DATA'!$AD:$AD,'Row Index'!AM25)),INDEX('RAW DATA'!$Q:$Q,'Row Index'!AM25)))</f>
        <v>67.1656098986429</v>
      </c>
      <c r="AN195" s="17" t="n">
        <f aca="false">IF('Row Index'!AN25="","✗",IF(INDEX('RAW DATA'!$Q:$Q,'Row Index'!AN25)="",IF(INDEX('RAW DATA'!$AD:$AD,'Row Index'!AN25)="",INDEX('RAW DATA'!$L:$L,'Row Index'!AN25),INDEX('RAW DATA'!$AD:$AD,'Row Index'!AN25)),INDEX('RAW DATA'!$Q:$Q,'Row Index'!AN25)))</f>
        <v>67.0364160613006</v>
      </c>
      <c r="AO195" s="17" t="n">
        <f aca="false">IF('Row Index'!AO25="","✗",IF(INDEX('RAW DATA'!$Q:$Q,'Row Index'!AO25)="",IF(INDEX('RAW DATA'!$AD:$AD,'Row Index'!AO25)="",INDEX('RAW DATA'!$L:$L,'Row Index'!AO25),INDEX('RAW DATA'!$AD:$AD,'Row Index'!AO25)),INDEX('RAW DATA'!$Q:$Q,'Row Index'!AO25)))</f>
        <v>69.2804492786684</v>
      </c>
      <c r="AP195" s="17" t="n">
        <f aca="false">IF('Row Index'!AP25="","✗",IF(INDEX('RAW DATA'!$Q:$Q,'Row Index'!AP25)="",IF(INDEX('RAW DATA'!$AD:$AD,'Row Index'!AP25)="",INDEX('RAW DATA'!$L:$L,'Row Index'!AP25),INDEX('RAW DATA'!$AD:$AD,'Row Index'!AP25)),INDEX('RAW DATA'!$Q:$Q,'Row Index'!AP25)))</f>
        <v>68.8384246843555</v>
      </c>
      <c r="AQ195" s="17" t="n">
        <f aca="false">IF('Row Index'!AQ25="","✗",IF(INDEX('RAW DATA'!$Q:$Q,'Row Index'!AQ25)="",IF(INDEX('RAW DATA'!$AD:$AD,'Row Index'!AQ25)="",INDEX('RAW DATA'!$L:$L,'Row Index'!AQ25),INDEX('RAW DATA'!$AD:$AD,'Row Index'!AQ25)),INDEX('RAW DATA'!$Q:$Q,'Row Index'!AQ25)))</f>
        <v>69.3528520571236</v>
      </c>
    </row>
    <row r="196" customFormat="false" ht="15" hidden="false" customHeight="false" outlineLevel="0" collapsed="false">
      <c r="A196" s="15" t="s">
        <v>225</v>
      </c>
      <c r="B196" s="16" t="s">
        <v>153</v>
      </c>
      <c r="C196" s="17" t="n">
        <f aca="false">IF('Row Index'!C26="","✗",IF(INDEX('RAW DATA'!$Q:$Q,'Row Index'!C26)="",IF(INDEX('RAW DATA'!$AD:$AD,'Row Index'!C26)="",INDEX('RAW DATA'!$L:$L,'Row Index'!C26),INDEX('RAW DATA'!$AD:$AD,'Row Index'!C26)),INDEX('RAW DATA'!$Q:$Q,'Row Index'!C26)))</f>
        <v>47.6411368564556</v>
      </c>
      <c r="D196" s="17" t="n">
        <f aca="false">IF('Row Index'!D26="","✗",IF(INDEX('RAW DATA'!$Q:$Q,'Row Index'!D26)="",IF(INDEX('RAW DATA'!$AD:$AD,'Row Index'!D26)="",INDEX('RAW DATA'!$L:$L,'Row Index'!D26),INDEX('RAW DATA'!$AD:$AD,'Row Index'!D26)),INDEX('RAW DATA'!$Q:$Q,'Row Index'!D26)))</f>
        <v>40.01237553116</v>
      </c>
      <c r="E196" s="17" t="n">
        <f aca="false">IF('Row Index'!E26="","✗",IF(INDEX('RAW DATA'!$Q:$Q,'Row Index'!E26)="",IF(INDEX('RAW DATA'!$AD:$AD,'Row Index'!E26)="",INDEX('RAW DATA'!$L:$L,'Row Index'!E26),INDEX('RAW DATA'!$AD:$AD,'Row Index'!E26)),INDEX('RAW DATA'!$Q:$Q,'Row Index'!E26)))</f>
        <v>49.710801195371</v>
      </c>
      <c r="F196" s="17" t="n">
        <f aca="false">IF('Row Index'!F26="","✗",IF(INDEX('RAW DATA'!$Q:$Q,'Row Index'!F26)="",IF(INDEX('RAW DATA'!$AD:$AD,'Row Index'!F26)="",INDEX('RAW DATA'!$L:$L,'Row Index'!F26),INDEX('RAW DATA'!$AD:$AD,'Row Index'!F26)),INDEX('RAW DATA'!$Q:$Q,'Row Index'!F26)))</f>
        <v>39.2477849161084</v>
      </c>
      <c r="G196" s="18" t="n">
        <f aca="false">IF('Row Index'!G26="","✗",IF(INDEX('RAW DATA'!$Q:$Q,'Row Index'!G26)="",IF(INDEX('RAW DATA'!$AD:$AD,'Row Index'!G26)="",INDEX('RAW DATA'!$L:$L,'Row Index'!G26),INDEX('RAW DATA'!$AD:$AD,'Row Index'!G26)),INDEX('RAW DATA'!$Q:$Q,'Row Index'!G26)))</f>
        <v>49.9307304604324</v>
      </c>
      <c r="H196" s="17" t="n">
        <f aca="false">IF('Row Index'!H26="","✗",IF(INDEX('RAW DATA'!$Q:$Q,'Row Index'!H26)="",IF(INDEX('RAW DATA'!$AD:$AD,'Row Index'!H26)="",INDEX('RAW DATA'!$L:$L,'Row Index'!H26),INDEX('RAW DATA'!$AD:$AD,'Row Index'!H26)),INDEX('RAW DATA'!$Q:$Q,'Row Index'!H26)))</f>
        <v>42.9268506063904</v>
      </c>
      <c r="I196" s="17" t="n">
        <f aca="false">IF('Row Index'!I26="","✗",IF(INDEX('RAW DATA'!$Q:$Q,'Row Index'!I26)="",IF(INDEX('RAW DATA'!$AD:$AD,'Row Index'!I26)="",INDEX('RAW DATA'!$L:$L,'Row Index'!I26),INDEX('RAW DATA'!$AD:$AD,'Row Index'!I26)),INDEX('RAW DATA'!$Q:$Q,'Row Index'!I26)))</f>
        <v>49.6317676194135</v>
      </c>
      <c r="J196" s="17" t="n">
        <f aca="false">IF('Row Index'!J26="","✗",IF(INDEX('RAW DATA'!$Q:$Q,'Row Index'!J26)="",IF(INDEX('RAW DATA'!$AD:$AD,'Row Index'!J26)="",INDEX('RAW DATA'!$L:$L,'Row Index'!J26),INDEX('RAW DATA'!$AD:$AD,'Row Index'!J26)),INDEX('RAW DATA'!$Q:$Q,'Row Index'!J26)))</f>
        <v>42.054411331112</v>
      </c>
      <c r="K196" s="17" t="n">
        <f aca="false">IF('Row Index'!K26="","✗",IF(INDEX('RAW DATA'!$Q:$Q,'Row Index'!K26)="",IF(INDEX('RAW DATA'!$AD:$AD,'Row Index'!K26)="",INDEX('RAW DATA'!$L:$L,'Row Index'!K26),INDEX('RAW DATA'!$AD:$AD,'Row Index'!K26)),INDEX('RAW DATA'!$Q:$Q,'Row Index'!K26)))</f>
        <v>52.3582416586932</v>
      </c>
      <c r="L196" s="17" t="n">
        <f aca="false">IF('Row Index'!L26="","✗",IF(INDEX('RAW DATA'!$Q:$Q,'Row Index'!L26)="",IF(INDEX('RAW DATA'!$AD:$AD,'Row Index'!L26)="",INDEX('RAW DATA'!$L:$L,'Row Index'!L26),INDEX('RAW DATA'!$AD:$AD,'Row Index'!L26)),INDEX('RAW DATA'!$Q:$Q,'Row Index'!L26)))</f>
        <v>41.8017558972679</v>
      </c>
      <c r="M196" s="17" t="n">
        <f aca="false">IF('Row Index'!M26="","✗",IF(INDEX('RAW DATA'!$Q:$Q,'Row Index'!M26)="",IF(INDEX('RAW DATA'!$AD:$AD,'Row Index'!M26)="",INDEX('RAW DATA'!$L:$L,'Row Index'!M26),INDEX('RAW DATA'!$AD:$AD,'Row Index'!M26)),INDEX('RAW DATA'!$Q:$Q,'Row Index'!M26)))</f>
        <v>53.4309573209268</v>
      </c>
      <c r="N196" s="17" t="n">
        <f aca="false">IF('Row Index'!N26="","✗",IF(INDEX('RAW DATA'!$Q:$Q,'Row Index'!N26)="",IF(INDEX('RAW DATA'!$AD:$AD,'Row Index'!N26)="",INDEX('RAW DATA'!$L:$L,'Row Index'!N26),INDEX('RAW DATA'!$AD:$AD,'Row Index'!N26)),INDEX('RAW DATA'!$Q:$Q,'Row Index'!N26)))</f>
        <v>49.21280620873</v>
      </c>
      <c r="O196" s="17" t="n">
        <f aca="false">IF('Row Index'!O26="","✗",IF(INDEX('RAW DATA'!$Q:$Q,'Row Index'!O26)="",IF(INDEX('RAW DATA'!$AD:$AD,'Row Index'!O26)="",INDEX('RAW DATA'!$L:$L,'Row Index'!O26),INDEX('RAW DATA'!$AD:$AD,'Row Index'!O26)),INDEX('RAW DATA'!$Q:$Q,'Row Index'!O26)))</f>
        <v>52.5501770551703</v>
      </c>
      <c r="P196" s="17" t="n">
        <f aca="false">IF('Row Index'!P26="","✗",IF(INDEX('RAW DATA'!$Q:$Q,'Row Index'!P26)="",IF(INDEX('RAW DATA'!$AD:$AD,'Row Index'!P26)="",INDEX('RAW DATA'!$L:$L,'Row Index'!P26),INDEX('RAW DATA'!$AD:$AD,'Row Index'!P26)),INDEX('RAW DATA'!$Q:$Q,'Row Index'!P26)))</f>
        <v>50.2195781396128</v>
      </c>
      <c r="Q196" s="17" t="n">
        <f aca="false">IF('Row Index'!Q26="","✗",IF(INDEX('RAW DATA'!$Q:$Q,'Row Index'!Q26)="",IF(INDEX('RAW DATA'!$AD:$AD,'Row Index'!Q26)="",INDEX('RAW DATA'!$L:$L,'Row Index'!Q26),INDEX('RAW DATA'!$AD:$AD,'Row Index'!Q26)),INDEX('RAW DATA'!$Q:$Q,'Row Index'!Q26)))</f>
        <v>52.9423093242897</v>
      </c>
      <c r="R196" s="17" t="n">
        <f aca="false">IF('Row Index'!R26="","✗",IF(INDEX('RAW DATA'!$Q:$Q,'Row Index'!R26)="",IF(INDEX('RAW DATA'!$AD:$AD,'Row Index'!R26)="",INDEX('RAW DATA'!$L:$L,'Row Index'!R26),INDEX('RAW DATA'!$AD:$AD,'Row Index'!R26)),INDEX('RAW DATA'!$Q:$Q,'Row Index'!R26)))</f>
        <v>47.5847125770485</v>
      </c>
      <c r="S196" s="17" t="n">
        <f aca="false">IF('Row Index'!S26="","✗",IF(INDEX('RAW DATA'!$Q:$Q,'Row Index'!S26)="",IF(INDEX('RAW DATA'!$AD:$AD,'Row Index'!S26)="",INDEX('RAW DATA'!$L:$L,'Row Index'!S26),INDEX('RAW DATA'!$AD:$AD,'Row Index'!S26)),INDEX('RAW DATA'!$Q:$Q,'Row Index'!S26)))</f>
        <v>51.8519829505438</v>
      </c>
      <c r="T196" s="17" t="n">
        <f aca="false">IF('Row Index'!T26="","✗",IF(INDEX('RAW DATA'!$Q:$Q,'Row Index'!T26)="",IF(INDEX('RAW DATA'!$AD:$AD,'Row Index'!T26)="",INDEX('RAW DATA'!$L:$L,'Row Index'!T26),INDEX('RAW DATA'!$AD:$AD,'Row Index'!T26)),INDEX('RAW DATA'!$Q:$Q,'Row Index'!T26)))</f>
        <v>48.4217929223571</v>
      </c>
      <c r="U196" s="17" t="n">
        <f aca="false">IF('Row Index'!U26="","✗",IF(INDEX('RAW DATA'!$Q:$Q,'Row Index'!U26)="",IF(INDEX('RAW DATA'!$AD:$AD,'Row Index'!U26)="",INDEX('RAW DATA'!$L:$L,'Row Index'!U26),INDEX('RAW DATA'!$AD:$AD,'Row Index'!U26)),INDEX('RAW DATA'!$Q:$Q,'Row Index'!U26)))</f>
        <v>54.0570941080055</v>
      </c>
      <c r="V196" s="18" t="n">
        <f aca="false">IF('Row Index'!V26="","✗",IF(INDEX('RAW DATA'!$Q:$Q,'Row Index'!V26)="",IF(INDEX('RAW DATA'!$AD:$AD,'Row Index'!V26)="",INDEX('RAW DATA'!$L:$L,'Row Index'!V26),INDEX('RAW DATA'!$AD:$AD,'Row Index'!V26)),INDEX('RAW DATA'!$Q:$Q,'Row Index'!V26)))</f>
        <v>52.9088408492322</v>
      </c>
      <c r="W196" s="17" t="n">
        <f aca="false">IF('Row Index'!W26="","✗",IF(INDEX('RAW DATA'!$Q:$Q,'Row Index'!W26)="",IF(INDEX('RAW DATA'!$AD:$AD,'Row Index'!W26)="",INDEX('RAW DATA'!$L:$L,'Row Index'!W26),INDEX('RAW DATA'!$AD:$AD,'Row Index'!W26)),INDEX('RAW DATA'!$Q:$Q,'Row Index'!W26)))</f>
        <v>51.4983316412113</v>
      </c>
      <c r="X196" s="17" t="n">
        <f aca="false">IF('Row Index'!X26="","✗",IF(INDEX('RAW DATA'!$Q:$Q,'Row Index'!X26)="",IF(INDEX('RAW DATA'!$AD:$AD,'Row Index'!X26)="",INDEX('RAW DATA'!$L:$L,'Row Index'!X26),INDEX('RAW DATA'!$AD:$AD,'Row Index'!X26)),INDEX('RAW DATA'!$Q:$Q,'Row Index'!X26)))</f>
        <v>55.6238173340809</v>
      </c>
      <c r="Y196" s="17" t="n">
        <f aca="false">IF('Row Index'!Y26="","✗",IF(INDEX('RAW DATA'!$Q:$Q,'Row Index'!Y26)="",IF(INDEX('RAW DATA'!$AD:$AD,'Row Index'!Y26)="",INDEX('RAW DATA'!$L:$L,'Row Index'!Y26),INDEX('RAW DATA'!$AD:$AD,'Row Index'!Y26)),INDEX('RAW DATA'!$Q:$Q,'Row Index'!Y26)))</f>
        <v>53.7983613836354</v>
      </c>
      <c r="Z196" s="18" t="n">
        <f aca="false">IF('Row Index'!Z26="","✗",IF(INDEX('RAW DATA'!$Q:$Q,'Row Index'!Z26)="",IF(INDEX('RAW DATA'!$AD:$AD,'Row Index'!Z26)="",INDEX('RAW DATA'!$L:$L,'Row Index'!Z26),INDEX('RAW DATA'!$AD:$AD,'Row Index'!Z26)),INDEX('RAW DATA'!$Q:$Q,'Row Index'!Z26)))</f>
        <v>56.9910278208656</v>
      </c>
      <c r="AA196" s="19" t="str">
        <f aca="false">IF('Row Index'!AA26="","⏳",IF(INDEX('RAW DATA'!$Q:$Q,'Row Index'!AA26)="",IF(INDEX('RAW DATA'!$AD:$AD,'Row Index'!AA26)="",INDEX('RAW DATA'!$L:$L,'Row Index'!AA26),INDEX('RAW DATA'!$AD:$AD,'Row Index'!AA26)),INDEX('RAW DATA'!$Q:$Q,'Row Index'!AA26)))</f>
        <v>⏳</v>
      </c>
      <c r="AB196" s="17" t="n">
        <f aca="false">IF('Row Index'!AB26="","✗",IF(INDEX('RAW DATA'!$Q:$Q,'Row Index'!AB26)="",IF(INDEX('RAW DATA'!$AD:$AD,'Row Index'!AB26)="",INDEX('RAW DATA'!$L:$L,'Row Index'!AB26),INDEX('RAW DATA'!$AD:$AD,'Row Index'!AB26)),INDEX('RAW DATA'!$Q:$Q,'Row Index'!AB26)))</f>
        <v>56.7411542139964</v>
      </c>
      <c r="AC196" s="17" t="n">
        <f aca="false">IF('Row Index'!AC26="","✗",IF(INDEX('RAW DATA'!$Q:$Q,'Row Index'!AC26)="",IF(INDEX('RAW DATA'!$AD:$AD,'Row Index'!AC26)="",INDEX('RAW DATA'!$L:$L,'Row Index'!AC26),INDEX('RAW DATA'!$AD:$AD,'Row Index'!AC26)),INDEX('RAW DATA'!$Q:$Q,'Row Index'!AC26)))</f>
        <v>55.4383859172217</v>
      </c>
      <c r="AD196" s="17" t="n">
        <f aca="false">IF('Row Index'!AD26="","✗",IF(INDEX('RAW DATA'!$Q:$Q,'Row Index'!AD26)="",IF(INDEX('RAW DATA'!$AD:$AD,'Row Index'!AD26)="",INDEX('RAW DATA'!$L:$L,'Row Index'!AD26),INDEX('RAW DATA'!$AD:$AD,'Row Index'!AD26)),INDEX('RAW DATA'!$Q:$Q,'Row Index'!AD26)))</f>
        <v>57.2213508612012</v>
      </c>
      <c r="AE196" s="17" t="n">
        <f aca="false">IF('Row Index'!AE26="","✗",IF(INDEX('RAW DATA'!$Q:$Q,'Row Index'!AE26)="",IF(INDEX('RAW DATA'!$AD:$AD,'Row Index'!AE26)="",INDEX('RAW DATA'!$L:$L,'Row Index'!AE26),INDEX('RAW DATA'!$AD:$AD,'Row Index'!AE26)),INDEX('RAW DATA'!$Q:$Q,'Row Index'!AE26)))</f>
        <v>57.6594544038616</v>
      </c>
      <c r="AF196" s="17" t="n">
        <f aca="false">IF('Row Index'!AF26="","✗",IF(INDEX('RAW DATA'!$Q:$Q,'Row Index'!AF26)="",IF(INDEX('RAW DATA'!$AD:$AD,'Row Index'!AF26)="",INDEX('RAW DATA'!$L:$L,'Row Index'!AF26),INDEX('RAW DATA'!$AD:$AD,'Row Index'!AF26)),INDEX('RAW DATA'!$Q:$Q,'Row Index'!AF26)))</f>
        <v>61.1638250758624</v>
      </c>
      <c r="AG196" s="17" t="n">
        <f aca="false">IF('Row Index'!AG26="","✗",IF(INDEX('RAW DATA'!$Q:$Q,'Row Index'!AG26)="",IF(INDEX('RAW DATA'!$AD:$AD,'Row Index'!AG26)="",INDEX('RAW DATA'!$L:$L,'Row Index'!AG26),INDEX('RAW DATA'!$AD:$AD,'Row Index'!AG26)),INDEX('RAW DATA'!$Q:$Q,'Row Index'!AG26)))</f>
        <v>56.1700367898941</v>
      </c>
      <c r="AH196" s="17" t="n">
        <f aca="false">IF('Row Index'!AH26="","✗",IF(INDEX('RAW DATA'!$Q:$Q,'Row Index'!AH26)="",IF(INDEX('RAW DATA'!$AD:$AD,'Row Index'!AH26)="",INDEX('RAW DATA'!$L:$L,'Row Index'!AH26),INDEX('RAW DATA'!$AD:$AD,'Row Index'!AH26)),INDEX('RAW DATA'!$Q:$Q,'Row Index'!AH26)))</f>
        <v>58.7995656610123</v>
      </c>
      <c r="AI196" s="17" t="n">
        <f aca="false">IF('Row Index'!AI26="","✗",IF(INDEX('RAW DATA'!$Q:$Q,'Row Index'!AI26)="",IF(INDEX('RAW DATA'!$AD:$AD,'Row Index'!AI26)="",INDEX('RAW DATA'!$L:$L,'Row Index'!AI26),INDEX('RAW DATA'!$AD:$AD,'Row Index'!AI26)),INDEX('RAW DATA'!$Q:$Q,'Row Index'!AI26)))</f>
        <v>62.7535039667125</v>
      </c>
      <c r="AJ196" s="17" t="n">
        <f aca="false">IF('Row Index'!AJ26="","✗",IF(INDEX('RAW DATA'!$Q:$Q,'Row Index'!AJ26)="",IF(INDEX('RAW DATA'!$AD:$AD,'Row Index'!AJ26)="",INDEX('RAW DATA'!$L:$L,'Row Index'!AJ26),INDEX('RAW DATA'!$AD:$AD,'Row Index'!AJ26)),INDEX('RAW DATA'!$Q:$Q,'Row Index'!AJ26)))</f>
        <v>62.359078997235</v>
      </c>
      <c r="AK196" s="17" t="n">
        <f aca="false">IF('Row Index'!AK26="","✗",IF(INDEX('RAW DATA'!$Q:$Q,'Row Index'!AK26)="",IF(INDEX('RAW DATA'!$AD:$AD,'Row Index'!AK26)="",INDEX('RAW DATA'!$L:$L,'Row Index'!AK26),INDEX('RAW DATA'!$AD:$AD,'Row Index'!AK26)),INDEX('RAW DATA'!$Q:$Q,'Row Index'!AK26)))</f>
        <v>63.7449785165344</v>
      </c>
      <c r="AL196" s="17" t="n">
        <f aca="false">IF('Row Index'!AL26="","✗",IF(INDEX('RAW DATA'!$Q:$Q,'Row Index'!AL26)="",IF(INDEX('RAW DATA'!$AD:$AD,'Row Index'!AL26)="",INDEX('RAW DATA'!$L:$L,'Row Index'!AL26),INDEX('RAW DATA'!$AD:$AD,'Row Index'!AL26)),INDEX('RAW DATA'!$Q:$Q,'Row Index'!AL26)))</f>
        <v>64.6886464196477</v>
      </c>
      <c r="AM196" s="17" t="n">
        <f aca="false">IF('Row Index'!AM26="","✗",IF(INDEX('RAW DATA'!$Q:$Q,'Row Index'!AM26)="",IF(INDEX('RAW DATA'!$AD:$AD,'Row Index'!AM26)="",INDEX('RAW DATA'!$L:$L,'Row Index'!AM26),INDEX('RAW DATA'!$AD:$AD,'Row Index'!AM26)),INDEX('RAW DATA'!$Q:$Q,'Row Index'!AM26)))</f>
        <v>66.6207911261774</v>
      </c>
      <c r="AN196" s="17" t="n">
        <f aca="false">IF('Row Index'!AN26="","✗",IF(INDEX('RAW DATA'!$Q:$Q,'Row Index'!AN26)="",IF(INDEX('RAW DATA'!$AD:$AD,'Row Index'!AN26)="",INDEX('RAW DATA'!$L:$L,'Row Index'!AN26),INDEX('RAW DATA'!$AD:$AD,'Row Index'!AN26)),INDEX('RAW DATA'!$Q:$Q,'Row Index'!AN26)))</f>
        <v>65.7309929568895</v>
      </c>
      <c r="AO196" s="17" t="n">
        <f aca="false">IF('Row Index'!AO26="","✗",IF(INDEX('RAW DATA'!$Q:$Q,'Row Index'!AO26)="",IF(INDEX('RAW DATA'!$AD:$AD,'Row Index'!AO26)="",INDEX('RAW DATA'!$L:$L,'Row Index'!AO26),INDEX('RAW DATA'!$AD:$AD,'Row Index'!AO26)),INDEX('RAW DATA'!$Q:$Q,'Row Index'!AO26)))</f>
        <v>68.8366526894156</v>
      </c>
      <c r="AP196" s="17" t="n">
        <f aca="false">IF('Row Index'!AP26="","✗",IF(INDEX('RAW DATA'!$Q:$Q,'Row Index'!AP26)="",IF(INDEX('RAW DATA'!$AD:$AD,'Row Index'!AP26)="",INDEX('RAW DATA'!$L:$L,'Row Index'!AP26),INDEX('RAW DATA'!$AD:$AD,'Row Index'!AP26)),INDEX('RAW DATA'!$Q:$Q,'Row Index'!AP26)))</f>
        <v>68.9893957891791</v>
      </c>
      <c r="AQ196" s="17" t="n">
        <f aca="false">IF('Row Index'!AQ26="","✗",IF(INDEX('RAW DATA'!$Q:$Q,'Row Index'!AQ26)="",IF(INDEX('RAW DATA'!$AD:$AD,'Row Index'!AQ26)="",INDEX('RAW DATA'!$L:$L,'Row Index'!AQ26),INDEX('RAW DATA'!$AD:$AD,'Row Index'!AQ26)),INDEX('RAW DATA'!$Q:$Q,'Row Index'!AQ26)))</f>
        <v>68.9193655390834</v>
      </c>
    </row>
    <row r="197" customFormat="false" ht="15" hidden="false" customHeight="false" outlineLevel="0" collapsed="false">
      <c r="A197" s="15" t="s">
        <v>228</v>
      </c>
      <c r="B197" s="16" t="s">
        <v>153</v>
      </c>
      <c r="C197" s="17" t="n">
        <f aca="false">IF('Row Index'!C27="","✗",IF(INDEX('RAW DATA'!$Q:$Q,'Row Index'!C27)="",IF(INDEX('RAW DATA'!$AD:$AD,'Row Index'!C27)="",INDEX('RAW DATA'!$L:$L,'Row Index'!C27),INDEX('RAW DATA'!$AD:$AD,'Row Index'!C27)),INDEX('RAW DATA'!$Q:$Q,'Row Index'!C27)))</f>
        <v>37.6866236561436</v>
      </c>
      <c r="D197" s="17" t="n">
        <f aca="false">IF('Row Index'!D27="","✗",IF(INDEX('RAW DATA'!$Q:$Q,'Row Index'!D27)="",IF(INDEX('RAW DATA'!$AD:$AD,'Row Index'!D27)="",INDEX('RAW DATA'!$L:$L,'Row Index'!D27),INDEX('RAW DATA'!$AD:$AD,'Row Index'!D27)),INDEX('RAW DATA'!$Q:$Q,'Row Index'!D27)))</f>
        <v>35.9637583085428</v>
      </c>
      <c r="E197" s="17" t="n">
        <f aca="false">IF('Row Index'!E27="","✗",IF(INDEX('RAW DATA'!$Q:$Q,'Row Index'!E27)="",IF(INDEX('RAW DATA'!$AD:$AD,'Row Index'!E27)="",INDEX('RAW DATA'!$L:$L,'Row Index'!E27),INDEX('RAW DATA'!$AD:$AD,'Row Index'!E27)),INDEX('RAW DATA'!$Q:$Q,'Row Index'!E27)))</f>
        <v>38.3442945044861</v>
      </c>
      <c r="F197" s="17" t="n">
        <f aca="false">IF('Row Index'!F27="","✗",IF(INDEX('RAW DATA'!$Q:$Q,'Row Index'!F27)="",IF(INDEX('RAW DATA'!$AD:$AD,'Row Index'!F27)="",INDEX('RAW DATA'!$L:$L,'Row Index'!F27),INDEX('RAW DATA'!$AD:$AD,'Row Index'!F27)),INDEX('RAW DATA'!$Q:$Q,'Row Index'!F27)))</f>
        <v>35.6788909731555</v>
      </c>
      <c r="G197" s="18" t="n">
        <f aca="false">IF('Row Index'!G27="","✗",IF(INDEX('RAW DATA'!$Q:$Q,'Row Index'!G27)="",IF(INDEX('RAW DATA'!$AD:$AD,'Row Index'!G27)="",INDEX('RAW DATA'!$L:$L,'Row Index'!G27),INDEX('RAW DATA'!$AD:$AD,'Row Index'!G27)),INDEX('RAW DATA'!$Q:$Q,'Row Index'!G27)))</f>
        <v>39.2601602604033</v>
      </c>
      <c r="H197" s="17" t="n">
        <f aca="false">IF('Row Index'!H27="","✗",IF(INDEX('RAW DATA'!$Q:$Q,'Row Index'!H27)="",IF(INDEX('RAW DATA'!$AD:$AD,'Row Index'!H27)="",INDEX('RAW DATA'!$L:$L,'Row Index'!H27),INDEX('RAW DATA'!$AD:$AD,'Row Index'!H27)),INDEX('RAW DATA'!$Q:$Q,'Row Index'!H27)))</f>
        <v>43.1898702590183</v>
      </c>
      <c r="I197" s="17" t="n">
        <f aca="false">IF('Row Index'!I27="","✗",IF(INDEX('RAW DATA'!$Q:$Q,'Row Index'!I27)="",IF(INDEX('RAW DATA'!$AD:$AD,'Row Index'!I27)="",INDEX('RAW DATA'!$L:$L,'Row Index'!I27),INDEX('RAW DATA'!$AD:$AD,'Row Index'!I27)),INDEX('RAW DATA'!$Q:$Q,'Row Index'!I27)))</f>
        <v>39.9864106376679</v>
      </c>
      <c r="J197" s="17" t="n">
        <f aca="false">IF('Row Index'!J27="","✗",IF(INDEX('RAW DATA'!$Q:$Q,'Row Index'!J27)="",IF(INDEX('RAW DATA'!$AD:$AD,'Row Index'!J27)="",INDEX('RAW DATA'!$L:$L,'Row Index'!J27),INDEX('RAW DATA'!$AD:$AD,'Row Index'!J27)),INDEX('RAW DATA'!$Q:$Q,'Row Index'!J27)))</f>
        <v>36.9738844582977</v>
      </c>
      <c r="K197" s="17" t="n">
        <f aca="false">IF('Row Index'!K27="","✗",IF(INDEX('RAW DATA'!$Q:$Q,'Row Index'!K27)="",IF(INDEX('RAW DATA'!$AD:$AD,'Row Index'!K27)="",INDEX('RAW DATA'!$L:$L,'Row Index'!K27),INDEX('RAW DATA'!$AD:$AD,'Row Index'!K27)),INDEX('RAW DATA'!$Q:$Q,'Row Index'!K27)))</f>
        <v>43.1234753823666</v>
      </c>
      <c r="L197" s="17" t="n">
        <f aca="false">IF('Row Index'!L27="","✗",IF(INDEX('RAW DATA'!$Q:$Q,'Row Index'!L27)="",IF(INDEX('RAW DATA'!$AD:$AD,'Row Index'!L27)="",INDEX('RAW DATA'!$L:$L,'Row Index'!L27),INDEX('RAW DATA'!$AD:$AD,'Row Index'!L27)),INDEX('RAW DATA'!$Q:$Q,'Row Index'!L27)))</f>
        <v>36.7745736751105</v>
      </c>
      <c r="M197" s="17" t="n">
        <f aca="false">IF('Row Index'!M27="","✗",IF(INDEX('RAW DATA'!$Q:$Q,'Row Index'!M27)="",IF(INDEX('RAW DATA'!$AD:$AD,'Row Index'!M27)="",INDEX('RAW DATA'!$L:$L,'Row Index'!M27),INDEX('RAW DATA'!$AD:$AD,'Row Index'!M27)),INDEX('RAW DATA'!$Q:$Q,'Row Index'!M27)))</f>
        <v>47.0182139149106</v>
      </c>
      <c r="N197" s="17" t="n">
        <f aca="false">IF('Row Index'!N27="","✗",IF(INDEX('RAW DATA'!$Q:$Q,'Row Index'!N27)="",IF(INDEX('RAW DATA'!$AD:$AD,'Row Index'!N27)="",INDEX('RAW DATA'!$L:$L,'Row Index'!N27),INDEX('RAW DATA'!$AD:$AD,'Row Index'!N27)),INDEX('RAW DATA'!$Q:$Q,'Row Index'!N27)))</f>
        <v>42.2755956482306</v>
      </c>
      <c r="O197" s="17" t="n">
        <f aca="false">IF('Row Index'!O27="","✗",IF(INDEX('RAW DATA'!$Q:$Q,'Row Index'!O27)="",IF(INDEX('RAW DATA'!$AD:$AD,'Row Index'!O27)="",INDEX('RAW DATA'!$L:$L,'Row Index'!O27),INDEX('RAW DATA'!$AD:$AD,'Row Index'!O27)),INDEX('RAW DATA'!$Q:$Q,'Row Index'!O27)))</f>
        <v>48.5635303266958</v>
      </c>
      <c r="P197" s="17" t="n">
        <f aca="false">IF('Row Index'!P27="","✗",IF(INDEX('RAW DATA'!$Q:$Q,'Row Index'!P27)="",IF(INDEX('RAW DATA'!$AD:$AD,'Row Index'!P27)="",INDEX('RAW DATA'!$L:$L,'Row Index'!P27),INDEX('RAW DATA'!$AD:$AD,'Row Index'!P27)),INDEX('RAW DATA'!$Q:$Q,'Row Index'!P27)))</f>
        <v>47.5176445868229</v>
      </c>
      <c r="Q197" s="17" t="n">
        <f aca="false">IF('Row Index'!Q27="","✗",IF(INDEX('RAW DATA'!$Q:$Q,'Row Index'!Q27)="",IF(INDEX('RAW DATA'!$AD:$AD,'Row Index'!Q27)="",INDEX('RAW DATA'!$L:$L,'Row Index'!Q27),INDEX('RAW DATA'!$AD:$AD,'Row Index'!Q27)),INDEX('RAW DATA'!$Q:$Q,'Row Index'!Q27)))</f>
        <v>50.6921597823419</v>
      </c>
      <c r="R197" s="17" t="n">
        <f aca="false">IF('Row Index'!R27="","✗",IF(INDEX('RAW DATA'!$Q:$Q,'Row Index'!R27)="",IF(INDEX('RAW DATA'!$AD:$AD,'Row Index'!R27)="",INDEX('RAW DATA'!$L:$L,'Row Index'!R27),INDEX('RAW DATA'!$AD:$AD,'Row Index'!R27)),INDEX('RAW DATA'!$Q:$Q,'Row Index'!R27)))</f>
        <v>48.4185985297934</v>
      </c>
      <c r="S197" s="17" t="n">
        <f aca="false">IF('Row Index'!S27="","✗",IF(INDEX('RAW DATA'!$Q:$Q,'Row Index'!S27)="",IF(INDEX('RAW DATA'!$AD:$AD,'Row Index'!S27)="",INDEX('RAW DATA'!$L:$L,'Row Index'!S27),INDEX('RAW DATA'!$AD:$AD,'Row Index'!S27)),INDEX('RAW DATA'!$Q:$Q,'Row Index'!S27)))</f>
        <v>52.3181447564948</v>
      </c>
      <c r="T197" s="17" t="n">
        <f aca="false">IF('Row Index'!T27="","✗",IF(INDEX('RAW DATA'!$Q:$Q,'Row Index'!T27)="",IF(INDEX('RAW DATA'!$AD:$AD,'Row Index'!T27)="",INDEX('RAW DATA'!$L:$L,'Row Index'!T27),INDEX('RAW DATA'!$AD:$AD,'Row Index'!T27)),INDEX('RAW DATA'!$Q:$Q,'Row Index'!T27)))</f>
        <v>49.0409256930279</v>
      </c>
      <c r="U197" s="17" t="n">
        <f aca="false">IF('Row Index'!U27="","✗",IF(INDEX('RAW DATA'!$Q:$Q,'Row Index'!U27)="",IF(INDEX('RAW DATA'!$AD:$AD,'Row Index'!U27)="",INDEX('RAW DATA'!$L:$L,'Row Index'!U27),INDEX('RAW DATA'!$AD:$AD,'Row Index'!U27)),INDEX('RAW DATA'!$Q:$Q,'Row Index'!U27)))</f>
        <v>53.2998321020041</v>
      </c>
      <c r="V197" s="18" t="n">
        <f aca="false">IF('Row Index'!V27="","✗",IF(INDEX('RAW DATA'!$Q:$Q,'Row Index'!V27)="",IF(INDEX('RAW DATA'!$AD:$AD,'Row Index'!V27)="",INDEX('RAW DATA'!$L:$L,'Row Index'!V27),INDEX('RAW DATA'!$AD:$AD,'Row Index'!V27)),INDEX('RAW DATA'!$Q:$Q,'Row Index'!V27)))</f>
        <v>53.4366366077872</v>
      </c>
      <c r="W197" s="17" t="n">
        <f aca="false">IF('Row Index'!W27="","✗",IF(INDEX('RAW DATA'!$Q:$Q,'Row Index'!W27)="",IF(INDEX('RAW DATA'!$AD:$AD,'Row Index'!W27)="",INDEX('RAW DATA'!$L:$L,'Row Index'!W27),INDEX('RAW DATA'!$AD:$AD,'Row Index'!W27)),INDEX('RAW DATA'!$Q:$Q,'Row Index'!W27)))</f>
        <v>51.1069542505209</v>
      </c>
      <c r="X197" s="17" t="n">
        <f aca="false">IF('Row Index'!X27="","✗",IF(INDEX('RAW DATA'!$Q:$Q,'Row Index'!X27)="",IF(INDEX('RAW DATA'!$AD:$AD,'Row Index'!X27)="",INDEX('RAW DATA'!$L:$L,'Row Index'!X27),INDEX('RAW DATA'!$AD:$AD,'Row Index'!X27)),INDEX('RAW DATA'!$Q:$Q,'Row Index'!X27)))</f>
        <v>55.1464980191655</v>
      </c>
      <c r="Y197" s="17" t="n">
        <f aca="false">IF('Row Index'!Y27="","✗",IF(INDEX('RAW DATA'!$Q:$Q,'Row Index'!Y27)="",IF(INDEX('RAW DATA'!$AD:$AD,'Row Index'!Y27)="",INDEX('RAW DATA'!$L:$L,'Row Index'!Y27),INDEX('RAW DATA'!$AD:$AD,'Row Index'!Y27)),INDEX('RAW DATA'!$Q:$Q,'Row Index'!Y27)))</f>
        <v>54.0828626033688</v>
      </c>
      <c r="Z197" s="18" t="n">
        <f aca="false">IF('Row Index'!Z27="","✗",IF(INDEX('RAW DATA'!$Q:$Q,'Row Index'!Z27)="",IF(INDEX('RAW DATA'!$AD:$AD,'Row Index'!Z27)="",INDEX('RAW DATA'!$L:$L,'Row Index'!Z27),INDEX('RAW DATA'!$AD:$AD,'Row Index'!Z27)),INDEX('RAW DATA'!$Q:$Q,'Row Index'!Z27)))</f>
        <v>56.4255283666877</v>
      </c>
      <c r="AA197" s="19" t="str">
        <f aca="false">IF('Row Index'!AA27="","⏳",IF(INDEX('RAW DATA'!$Q:$Q,'Row Index'!AA27)="",IF(INDEX('RAW DATA'!$AD:$AD,'Row Index'!AA27)="",INDEX('RAW DATA'!$L:$L,'Row Index'!AA27),INDEX('RAW DATA'!$AD:$AD,'Row Index'!AA27)),INDEX('RAW DATA'!$Q:$Q,'Row Index'!AA27)))</f>
        <v>⏳</v>
      </c>
      <c r="AB197" s="17" t="n">
        <f aca="false">IF('Row Index'!AB27="","✗",IF(INDEX('RAW DATA'!$Q:$Q,'Row Index'!AB27)="",IF(INDEX('RAW DATA'!$AD:$AD,'Row Index'!AB27)="",INDEX('RAW DATA'!$L:$L,'Row Index'!AB27),INDEX('RAW DATA'!$AD:$AD,'Row Index'!AB27)),INDEX('RAW DATA'!$Q:$Q,'Row Index'!AB27)))</f>
        <v>58.0251703021502</v>
      </c>
      <c r="AC197" s="17" t="n">
        <f aca="false">IF('Row Index'!AC27="","✗",IF(INDEX('RAW DATA'!$Q:$Q,'Row Index'!AC27)="",IF(INDEX('RAW DATA'!$AD:$AD,'Row Index'!AC27)="",INDEX('RAW DATA'!$L:$L,'Row Index'!AC27),INDEX('RAW DATA'!$AD:$AD,'Row Index'!AC27)),INDEX('RAW DATA'!$Q:$Q,'Row Index'!AC27)))</f>
        <v>56.0212607732633</v>
      </c>
      <c r="AD197" s="17" t="n">
        <f aca="false">IF('Row Index'!AD27="","✗",IF(INDEX('RAW DATA'!$Q:$Q,'Row Index'!AD27)="",IF(INDEX('RAW DATA'!$AD:$AD,'Row Index'!AD27)="",INDEX('RAW DATA'!$L:$L,'Row Index'!AD27),INDEX('RAW DATA'!$AD:$AD,'Row Index'!AD27)),INDEX('RAW DATA'!$Q:$Q,'Row Index'!AD27)))</f>
        <v>57.5857089604397</v>
      </c>
      <c r="AE197" s="17" t="n">
        <f aca="false">IF('Row Index'!AE27="","✗",IF(INDEX('RAW DATA'!$Q:$Q,'Row Index'!AE27)="",IF(INDEX('RAW DATA'!$AD:$AD,'Row Index'!AE27)="",INDEX('RAW DATA'!$L:$L,'Row Index'!AE27),INDEX('RAW DATA'!$AD:$AD,'Row Index'!AE27)),INDEX('RAW DATA'!$Q:$Q,'Row Index'!AE27)))</f>
        <v>57.9961621474574</v>
      </c>
      <c r="AF197" s="17" t="n">
        <f aca="false">IF('Row Index'!AF27="","✗",IF(INDEX('RAW DATA'!$Q:$Q,'Row Index'!AF27)="",IF(INDEX('RAW DATA'!$AD:$AD,'Row Index'!AF27)="",INDEX('RAW DATA'!$L:$L,'Row Index'!AF27),INDEX('RAW DATA'!$AD:$AD,'Row Index'!AF27)),INDEX('RAW DATA'!$Q:$Q,'Row Index'!AF27)))</f>
        <v>62.3737596108661</v>
      </c>
      <c r="AG197" s="17" t="n">
        <f aca="false">IF('Row Index'!AG27="","✗",IF(INDEX('RAW DATA'!$Q:$Q,'Row Index'!AG27)="",IF(INDEX('RAW DATA'!$AD:$AD,'Row Index'!AG27)="",INDEX('RAW DATA'!$L:$L,'Row Index'!AG27),INDEX('RAW DATA'!$AD:$AD,'Row Index'!AG27)),INDEX('RAW DATA'!$Q:$Q,'Row Index'!AG27)))</f>
        <v>56.9259916414041</v>
      </c>
      <c r="AH197" s="17" t="n">
        <f aca="false">IF('Row Index'!AH27="","✗",IF(INDEX('RAW DATA'!$Q:$Q,'Row Index'!AH27)="",IF(INDEX('RAW DATA'!$AD:$AD,'Row Index'!AH27)="",INDEX('RAW DATA'!$L:$L,'Row Index'!AH27),INDEX('RAW DATA'!$AD:$AD,'Row Index'!AH27)),INDEX('RAW DATA'!$Q:$Q,'Row Index'!AH27)))</f>
        <v>58.9232517558641</v>
      </c>
      <c r="AI197" s="17" t="n">
        <f aca="false">IF('Row Index'!AI27="","✗",IF(INDEX('RAW DATA'!$Q:$Q,'Row Index'!AI27)="",IF(INDEX('RAW DATA'!$AD:$AD,'Row Index'!AI27)="",INDEX('RAW DATA'!$L:$L,'Row Index'!AI27),INDEX('RAW DATA'!$AD:$AD,'Row Index'!AI27)),INDEX('RAW DATA'!$Q:$Q,'Row Index'!AI27)))</f>
        <v>61.8301806971299</v>
      </c>
      <c r="AJ197" s="17" t="n">
        <f aca="false">IF('Row Index'!AJ27="","✗",IF(INDEX('RAW DATA'!$Q:$Q,'Row Index'!AJ27)="",IF(INDEX('RAW DATA'!$AD:$AD,'Row Index'!AJ27)="",INDEX('RAW DATA'!$L:$L,'Row Index'!AJ27),INDEX('RAW DATA'!$AD:$AD,'Row Index'!AJ27)),INDEX('RAW DATA'!$Q:$Q,'Row Index'!AJ27)))</f>
        <v>62.2605691734826</v>
      </c>
      <c r="AK197" s="17" t="n">
        <f aca="false">IF('Row Index'!AK27="","✗",IF(INDEX('RAW DATA'!$Q:$Q,'Row Index'!AK27)="",IF(INDEX('RAW DATA'!$AD:$AD,'Row Index'!AK27)="",INDEX('RAW DATA'!$L:$L,'Row Index'!AK27),INDEX('RAW DATA'!$AD:$AD,'Row Index'!AK27)),INDEX('RAW DATA'!$Q:$Q,'Row Index'!AK27)))</f>
        <v>63.4832729350482</v>
      </c>
      <c r="AL197" s="17" t="n">
        <f aca="false">IF('Row Index'!AL27="","✗",IF(INDEX('RAW DATA'!$Q:$Q,'Row Index'!AL27)="",IF(INDEX('RAW DATA'!$AD:$AD,'Row Index'!AL27)="",INDEX('RAW DATA'!$L:$L,'Row Index'!AL27),INDEX('RAW DATA'!$AD:$AD,'Row Index'!AL27)),INDEX('RAW DATA'!$Q:$Q,'Row Index'!AL27)))</f>
        <v>64.3536832303779</v>
      </c>
      <c r="AM197" s="17" t="n">
        <f aca="false">IF('Row Index'!AM27="","✗",IF(INDEX('RAW DATA'!$Q:$Q,'Row Index'!AM27)="",IF(INDEX('RAW DATA'!$AD:$AD,'Row Index'!AM27)="",INDEX('RAW DATA'!$L:$L,'Row Index'!AM27),INDEX('RAW DATA'!$AD:$AD,'Row Index'!AM27)),INDEX('RAW DATA'!$Q:$Q,'Row Index'!AM27)))</f>
        <v>66.352739348699</v>
      </c>
      <c r="AN197" s="17" t="n">
        <f aca="false">IF('Row Index'!AN27="","✗",IF(INDEX('RAW DATA'!$Q:$Q,'Row Index'!AN27)="",IF(INDEX('RAW DATA'!$AD:$AD,'Row Index'!AN27)="",INDEX('RAW DATA'!$L:$L,'Row Index'!AN27),INDEX('RAW DATA'!$AD:$AD,'Row Index'!AN27)),INDEX('RAW DATA'!$Q:$Q,'Row Index'!AN27)))</f>
        <v>66.1060267606268</v>
      </c>
      <c r="AO197" s="17" t="n">
        <f aca="false">IF('Row Index'!AO27="","✗",IF(INDEX('RAW DATA'!$Q:$Q,'Row Index'!AO27)="",IF(INDEX('RAW DATA'!$AD:$AD,'Row Index'!AO27)="",INDEX('RAW DATA'!$L:$L,'Row Index'!AO27),INDEX('RAW DATA'!$AD:$AD,'Row Index'!AO27)),INDEX('RAW DATA'!$Q:$Q,'Row Index'!AO27)))</f>
        <v>68.2388954476775</v>
      </c>
      <c r="AP197" s="17" t="n">
        <f aca="false">IF('Row Index'!AP27="","✗",IF(INDEX('RAW DATA'!$Q:$Q,'Row Index'!AP27)="",IF(INDEX('RAW DATA'!$AD:$AD,'Row Index'!AP27)="",INDEX('RAW DATA'!$L:$L,'Row Index'!AP27),INDEX('RAW DATA'!$AD:$AD,'Row Index'!AP27)),INDEX('RAW DATA'!$Q:$Q,'Row Index'!AP27)))</f>
        <v>67.5031093915648</v>
      </c>
      <c r="AQ197" s="17" t="n">
        <f aca="false">IF('Row Index'!AQ27="","✗",IF(INDEX('RAW DATA'!$Q:$Q,'Row Index'!AQ27)="",IF(INDEX('RAW DATA'!$AD:$AD,'Row Index'!AQ27)="",INDEX('RAW DATA'!$L:$L,'Row Index'!AQ27),INDEX('RAW DATA'!$AD:$AD,'Row Index'!AQ27)),INDEX('RAW DATA'!$Q:$Q,'Row Index'!AQ27)))</f>
        <v>68.7296020899064</v>
      </c>
    </row>
    <row r="198" customFormat="false" ht="15" hidden="false" customHeight="false" outlineLevel="0" collapsed="false">
      <c r="A198" s="15" t="s">
        <v>231</v>
      </c>
      <c r="B198" s="16" t="s">
        <v>153</v>
      </c>
      <c r="C198" s="17" t="n">
        <f aca="false">IF('Row Index'!C28="","✗",IF(INDEX('RAW DATA'!$Q:$Q,'Row Index'!C28)="",IF(INDEX('RAW DATA'!$AD:$AD,'Row Index'!C28)="",INDEX('RAW DATA'!$L:$L,'Row Index'!C28),INDEX('RAW DATA'!$AD:$AD,'Row Index'!C28)),INDEX('RAW DATA'!$Q:$Q,'Row Index'!C28)))</f>
        <v>36.3459276282537</v>
      </c>
      <c r="D198" s="17" t="n">
        <f aca="false">IF('Row Index'!D28="","✗",IF(INDEX('RAW DATA'!$Q:$Q,'Row Index'!D28)="",IF(INDEX('RAW DATA'!$AD:$AD,'Row Index'!D28)="",INDEX('RAW DATA'!$L:$L,'Row Index'!D28),INDEX('RAW DATA'!$AD:$AD,'Row Index'!D28)),INDEX('RAW DATA'!$Q:$Q,'Row Index'!D28)))</f>
        <v>34.7741939419026</v>
      </c>
      <c r="E198" s="17" t="n">
        <f aca="false">IF('Row Index'!E28="","✗",IF(INDEX('RAW DATA'!$Q:$Q,'Row Index'!E28)="",IF(INDEX('RAW DATA'!$AD:$AD,'Row Index'!E28)="",INDEX('RAW DATA'!$L:$L,'Row Index'!E28),INDEX('RAW DATA'!$AD:$AD,'Row Index'!E28)),INDEX('RAW DATA'!$Q:$Q,'Row Index'!E28)))</f>
        <v>39.8597930835144</v>
      </c>
      <c r="F198" s="17" t="n">
        <f aca="false">IF('Row Index'!F28="","✗",IF(INDEX('RAW DATA'!$Q:$Q,'Row Index'!F28)="",IF(INDEX('RAW DATA'!$AD:$AD,'Row Index'!F28)="",INDEX('RAW DATA'!$L:$L,'Row Index'!F28),INDEX('RAW DATA'!$AD:$AD,'Row Index'!F28)),INDEX('RAW DATA'!$Q:$Q,'Row Index'!F28)))</f>
        <v>37.6197284312772</v>
      </c>
      <c r="G198" s="18" t="n">
        <f aca="false">IF('Row Index'!G28="","✗",IF(INDEX('RAW DATA'!$Q:$Q,'Row Index'!G28)="",IF(INDEX('RAW DATA'!$AD:$AD,'Row Index'!G28)="",INDEX('RAW DATA'!$L:$L,'Row Index'!G28),INDEX('RAW DATA'!$AD:$AD,'Row Index'!G28)),INDEX('RAW DATA'!$Q:$Q,'Row Index'!G28)))</f>
        <v>41.5195290500553</v>
      </c>
      <c r="H198" s="17" t="n">
        <f aca="false">IF('Row Index'!H28="","✗",IF(INDEX('RAW DATA'!$Q:$Q,'Row Index'!H28)="",IF(INDEX('RAW DATA'!$AD:$AD,'Row Index'!H28)="",INDEX('RAW DATA'!$L:$L,'Row Index'!H28),INDEX('RAW DATA'!$AD:$AD,'Row Index'!H28)),INDEX('RAW DATA'!$Q:$Q,'Row Index'!H28)))</f>
        <v>42.0451223875661</v>
      </c>
      <c r="I198" s="17" t="n">
        <f aca="false">IF('Row Index'!I28="","✗",IF(INDEX('RAW DATA'!$Q:$Q,'Row Index'!I28)="",IF(INDEX('RAW DATA'!$AD:$AD,'Row Index'!I28)="",INDEX('RAW DATA'!$L:$L,'Row Index'!I28),INDEX('RAW DATA'!$AD:$AD,'Row Index'!I28)),INDEX('RAW DATA'!$Q:$Q,'Row Index'!I28)))</f>
        <v>40.536472032418</v>
      </c>
      <c r="J198" s="17" t="n">
        <f aca="false">IF('Row Index'!J28="","✗",IF(INDEX('RAW DATA'!$Q:$Q,'Row Index'!J28)="",IF(INDEX('RAW DATA'!$AD:$AD,'Row Index'!J28)="",INDEX('RAW DATA'!$L:$L,'Row Index'!J28),INDEX('RAW DATA'!$AD:$AD,'Row Index'!J28)),INDEX('RAW DATA'!$Q:$Q,'Row Index'!J28)))</f>
        <v>37.8580029809576</v>
      </c>
      <c r="K198" s="17" t="n">
        <f aca="false">IF('Row Index'!K28="","✗",IF(INDEX('RAW DATA'!$Q:$Q,'Row Index'!K28)="",IF(INDEX('RAW DATA'!$AD:$AD,'Row Index'!K28)="",INDEX('RAW DATA'!$L:$L,'Row Index'!K28),INDEX('RAW DATA'!$AD:$AD,'Row Index'!K28)),INDEX('RAW DATA'!$Q:$Q,'Row Index'!K28)))</f>
        <v>46.4543713244624</v>
      </c>
      <c r="L198" s="17" t="n">
        <f aca="false">IF('Row Index'!L28="","✗",IF(INDEX('RAW DATA'!$Q:$Q,'Row Index'!L28)="",IF(INDEX('RAW DATA'!$AD:$AD,'Row Index'!L28)="",INDEX('RAW DATA'!$L:$L,'Row Index'!L28),INDEX('RAW DATA'!$AD:$AD,'Row Index'!L28)),INDEX('RAW DATA'!$Q:$Q,'Row Index'!L28)))</f>
        <v>38.4742096710734</v>
      </c>
      <c r="M198" s="17" t="n">
        <f aca="false">IF('Row Index'!M28="","✗",IF(INDEX('RAW DATA'!$Q:$Q,'Row Index'!M28)="",IF(INDEX('RAW DATA'!$AD:$AD,'Row Index'!M28)="",INDEX('RAW DATA'!$L:$L,'Row Index'!M28),INDEX('RAW DATA'!$AD:$AD,'Row Index'!M28)),INDEX('RAW DATA'!$Q:$Q,'Row Index'!M28)))</f>
        <v>50.2180751138263</v>
      </c>
      <c r="N198" s="17" t="n">
        <f aca="false">IF('Row Index'!N28="","✗",IF(INDEX('RAW DATA'!$Q:$Q,'Row Index'!N28)="",IF(INDEX('RAW DATA'!$AD:$AD,'Row Index'!N28)="",INDEX('RAW DATA'!$L:$L,'Row Index'!N28),INDEX('RAW DATA'!$AD:$AD,'Row Index'!N28)),INDEX('RAW DATA'!$Q:$Q,'Row Index'!N28)))</f>
        <v>47.2238122567804</v>
      </c>
      <c r="O198" s="17" t="n">
        <f aca="false">IF('Row Index'!O28="","✗",IF(INDEX('RAW DATA'!$Q:$Q,'Row Index'!O28)="",IF(INDEX('RAW DATA'!$AD:$AD,'Row Index'!O28)="",INDEX('RAW DATA'!$L:$L,'Row Index'!O28),INDEX('RAW DATA'!$AD:$AD,'Row Index'!O28)),INDEX('RAW DATA'!$Q:$Q,'Row Index'!O28)))</f>
        <v>50.455199615898</v>
      </c>
      <c r="P198" s="17" t="n">
        <f aca="false">IF('Row Index'!P28="","✗",IF(INDEX('RAW DATA'!$Q:$Q,'Row Index'!P28)="",IF(INDEX('RAW DATA'!$AD:$AD,'Row Index'!P28)="",INDEX('RAW DATA'!$L:$L,'Row Index'!P28),INDEX('RAW DATA'!$AD:$AD,'Row Index'!P28)),INDEX('RAW DATA'!$Q:$Q,'Row Index'!P28)))</f>
        <v>50.0715967399487</v>
      </c>
      <c r="Q198" s="17" t="n">
        <f aca="false">IF('Row Index'!Q28="","✗",IF(INDEX('RAW DATA'!$Q:$Q,'Row Index'!Q28)="",IF(INDEX('RAW DATA'!$AD:$AD,'Row Index'!Q28)="",INDEX('RAW DATA'!$L:$L,'Row Index'!Q28),INDEX('RAW DATA'!$AD:$AD,'Row Index'!Q28)),INDEX('RAW DATA'!$Q:$Q,'Row Index'!Q28)))</f>
        <v>53.1499379162598</v>
      </c>
      <c r="R198" s="17" t="n">
        <f aca="false">IF('Row Index'!R28="","✗",IF(INDEX('RAW DATA'!$Q:$Q,'Row Index'!R28)="",IF(INDEX('RAW DATA'!$AD:$AD,'Row Index'!R28)="",INDEX('RAW DATA'!$L:$L,'Row Index'!R28),INDEX('RAW DATA'!$AD:$AD,'Row Index'!R28)),INDEX('RAW DATA'!$Q:$Q,'Row Index'!R28)))</f>
        <v>50.1797464804199</v>
      </c>
      <c r="S198" s="17" t="n">
        <f aca="false">IF('Row Index'!S28="","✗",IF(INDEX('RAW DATA'!$Q:$Q,'Row Index'!S28)="",IF(INDEX('RAW DATA'!$AD:$AD,'Row Index'!S28)="",INDEX('RAW DATA'!$L:$L,'Row Index'!S28),INDEX('RAW DATA'!$AD:$AD,'Row Index'!S28)),INDEX('RAW DATA'!$Q:$Q,'Row Index'!S28)))</f>
        <v>53.8299986421186</v>
      </c>
      <c r="T198" s="17" t="n">
        <f aca="false">IF('Row Index'!T28="","✗",IF(INDEX('RAW DATA'!$Q:$Q,'Row Index'!T28)="",IF(INDEX('RAW DATA'!$AD:$AD,'Row Index'!T28)="",INDEX('RAW DATA'!$L:$L,'Row Index'!T28),INDEX('RAW DATA'!$AD:$AD,'Row Index'!T28)),INDEX('RAW DATA'!$Q:$Q,'Row Index'!T28)))</f>
        <v>51.5292898064229</v>
      </c>
      <c r="U198" s="17" t="n">
        <f aca="false">IF('Row Index'!U28="","✗",IF(INDEX('RAW DATA'!$Q:$Q,'Row Index'!U28)="",IF(INDEX('RAW DATA'!$AD:$AD,'Row Index'!U28)="",INDEX('RAW DATA'!$L:$L,'Row Index'!U28),INDEX('RAW DATA'!$AD:$AD,'Row Index'!U28)),INDEX('RAW DATA'!$Q:$Q,'Row Index'!U28)))</f>
        <v>54.4677084642995</v>
      </c>
      <c r="V198" s="18" t="n">
        <f aca="false">IF('Row Index'!V28="","✗",IF(INDEX('RAW DATA'!$Q:$Q,'Row Index'!V28)="",IF(INDEX('RAW DATA'!$AD:$AD,'Row Index'!V28)="",INDEX('RAW DATA'!$L:$L,'Row Index'!V28),INDEX('RAW DATA'!$AD:$AD,'Row Index'!V28)),INDEX('RAW DATA'!$Q:$Q,'Row Index'!V28)))</f>
        <v>54.6229416706298</v>
      </c>
      <c r="W198" s="17" t="n">
        <f aca="false">IF('Row Index'!W28="","✗",IF(INDEX('RAW DATA'!$Q:$Q,'Row Index'!W28)="",IF(INDEX('RAW DATA'!$AD:$AD,'Row Index'!W28)="",INDEX('RAW DATA'!$L:$L,'Row Index'!W28),INDEX('RAW DATA'!$AD:$AD,'Row Index'!W28)),INDEX('RAW DATA'!$Q:$Q,'Row Index'!W28)))</f>
        <v>52.3428929633728</v>
      </c>
      <c r="X198" s="17" t="n">
        <f aca="false">IF('Row Index'!X28="","✗",IF(INDEX('RAW DATA'!$Q:$Q,'Row Index'!X28)="",IF(INDEX('RAW DATA'!$AD:$AD,'Row Index'!X28)="",INDEX('RAW DATA'!$L:$L,'Row Index'!X28),INDEX('RAW DATA'!$AD:$AD,'Row Index'!X28)),INDEX('RAW DATA'!$Q:$Q,'Row Index'!X28)))</f>
        <v>56.3163953874932</v>
      </c>
      <c r="Y198" s="17" t="n">
        <f aca="false">IF('Row Index'!Y28="","✗",IF(INDEX('RAW DATA'!$Q:$Q,'Row Index'!Y28)="",IF(INDEX('RAW DATA'!$AD:$AD,'Row Index'!Y28)="",INDEX('RAW DATA'!$L:$L,'Row Index'!Y28),INDEX('RAW DATA'!$AD:$AD,'Row Index'!Y28)),INDEX('RAW DATA'!$Q:$Q,'Row Index'!Y28)))</f>
        <v>54.3769386393314</v>
      </c>
      <c r="Z198" s="18" t="n">
        <f aca="false">IF('Row Index'!Z28="","✗",IF(INDEX('RAW DATA'!$Q:$Q,'Row Index'!Z28)="",IF(INDEX('RAW DATA'!$AD:$AD,'Row Index'!Z28)="",INDEX('RAW DATA'!$L:$L,'Row Index'!Z28),INDEX('RAW DATA'!$AD:$AD,'Row Index'!Z28)),INDEX('RAW DATA'!$Q:$Q,'Row Index'!Z28)))</f>
        <v>57.4248567523549</v>
      </c>
      <c r="AA198" s="19" t="str">
        <f aca="false">IF('Row Index'!AA28="","⏳",IF(INDEX('RAW DATA'!$Q:$Q,'Row Index'!AA28)="",IF(INDEX('RAW DATA'!$AD:$AD,'Row Index'!AA28)="",INDEX('RAW DATA'!$L:$L,'Row Index'!AA28),INDEX('RAW DATA'!$AD:$AD,'Row Index'!AA28)),INDEX('RAW DATA'!$Q:$Q,'Row Index'!AA28)))</f>
        <v>⏳</v>
      </c>
      <c r="AB198" s="17" t="n">
        <f aca="false">IF('Row Index'!AB28="","✗",IF(INDEX('RAW DATA'!$Q:$Q,'Row Index'!AB28)="",IF(INDEX('RAW DATA'!$AD:$AD,'Row Index'!AB28)="",INDEX('RAW DATA'!$L:$L,'Row Index'!AB28),INDEX('RAW DATA'!$AD:$AD,'Row Index'!AB28)),INDEX('RAW DATA'!$Q:$Q,'Row Index'!AB28)))</f>
        <v>57.4139750150895</v>
      </c>
      <c r="AC198" s="17" t="n">
        <f aca="false">IF('Row Index'!AC28="","✗",IF(INDEX('RAW DATA'!$Q:$Q,'Row Index'!AC28)="",IF(INDEX('RAW DATA'!$AD:$AD,'Row Index'!AC28)="",INDEX('RAW DATA'!$L:$L,'Row Index'!AC28),INDEX('RAW DATA'!$AD:$AD,'Row Index'!AC28)),INDEX('RAW DATA'!$Q:$Q,'Row Index'!AC28)))</f>
        <v>57.4247081130146</v>
      </c>
      <c r="AD198" s="17" t="n">
        <f aca="false">IF('Row Index'!AD28="","✗",IF(INDEX('RAW DATA'!$Q:$Q,'Row Index'!AD28)="",IF(INDEX('RAW DATA'!$AD:$AD,'Row Index'!AD28)="",INDEX('RAW DATA'!$L:$L,'Row Index'!AD28),INDEX('RAW DATA'!$AD:$AD,'Row Index'!AD28)),INDEX('RAW DATA'!$Q:$Q,'Row Index'!AD28)))</f>
        <v>58.4193609872449</v>
      </c>
      <c r="AE198" s="17" t="n">
        <f aca="false">IF('Row Index'!AE28="","✗",IF(INDEX('RAW DATA'!$Q:$Q,'Row Index'!AE28)="",IF(INDEX('RAW DATA'!$AD:$AD,'Row Index'!AE28)="",INDEX('RAW DATA'!$L:$L,'Row Index'!AE28),INDEX('RAW DATA'!$AD:$AD,'Row Index'!AE28)),INDEX('RAW DATA'!$Q:$Q,'Row Index'!AE28)))</f>
        <v>59.0465835809514</v>
      </c>
      <c r="AF198" s="17" t="n">
        <f aca="false">IF('Row Index'!AF28="","✗",IF(INDEX('RAW DATA'!$Q:$Q,'Row Index'!AF28)="",IF(INDEX('RAW DATA'!$AD:$AD,'Row Index'!AF28)="",INDEX('RAW DATA'!$L:$L,'Row Index'!AF28),INDEX('RAW DATA'!$AD:$AD,'Row Index'!AF28)),INDEX('RAW DATA'!$Q:$Q,'Row Index'!AF28)))</f>
        <v>61.9169275979781</v>
      </c>
      <c r="AG198" s="17" t="n">
        <f aca="false">IF('Row Index'!AG28="","✗",IF(INDEX('RAW DATA'!$Q:$Q,'Row Index'!AG28)="",IF(INDEX('RAW DATA'!$AD:$AD,'Row Index'!AG28)="",INDEX('RAW DATA'!$L:$L,'Row Index'!AG28),INDEX('RAW DATA'!$AD:$AD,'Row Index'!AG28)),INDEX('RAW DATA'!$Q:$Q,'Row Index'!AG28)))</f>
        <v>57.2877447626612</v>
      </c>
      <c r="AH198" s="17" t="n">
        <f aca="false">IF('Row Index'!AH28="","✗",IF(INDEX('RAW DATA'!$Q:$Q,'Row Index'!AH28)="",IF(INDEX('RAW DATA'!$AD:$AD,'Row Index'!AH28)="",INDEX('RAW DATA'!$L:$L,'Row Index'!AH28),INDEX('RAW DATA'!$AD:$AD,'Row Index'!AH28)),INDEX('RAW DATA'!$Q:$Q,'Row Index'!AH28)))</f>
        <v>61.0060222305077</v>
      </c>
      <c r="AI198" s="17" t="n">
        <f aca="false">IF('Row Index'!AI28="","✗",IF(INDEX('RAW DATA'!$Q:$Q,'Row Index'!AI28)="",IF(INDEX('RAW DATA'!$AD:$AD,'Row Index'!AI28)="",INDEX('RAW DATA'!$L:$L,'Row Index'!AI28),INDEX('RAW DATA'!$AD:$AD,'Row Index'!AI28)),INDEX('RAW DATA'!$Q:$Q,'Row Index'!AI28)))</f>
        <v>63.9625568954621</v>
      </c>
      <c r="AJ198" s="17" t="n">
        <f aca="false">IF('Row Index'!AJ28="","✗",IF(INDEX('RAW DATA'!$Q:$Q,'Row Index'!AJ28)="",IF(INDEX('RAW DATA'!$AD:$AD,'Row Index'!AJ28)="",INDEX('RAW DATA'!$L:$L,'Row Index'!AJ28),INDEX('RAW DATA'!$AD:$AD,'Row Index'!AJ28)),INDEX('RAW DATA'!$Q:$Q,'Row Index'!AJ28)))</f>
        <v>63.0391806043076</v>
      </c>
      <c r="AK198" s="17" t="n">
        <f aca="false">IF('Row Index'!AK28="","✗",IF(INDEX('RAW DATA'!$Q:$Q,'Row Index'!AK28)="",IF(INDEX('RAW DATA'!$AD:$AD,'Row Index'!AK28)="",INDEX('RAW DATA'!$L:$L,'Row Index'!AK28),INDEX('RAW DATA'!$AD:$AD,'Row Index'!AK28)),INDEX('RAW DATA'!$Q:$Q,'Row Index'!AK28)))</f>
        <v>62.8517072654906</v>
      </c>
      <c r="AL198" s="17" t="n">
        <f aca="false">IF('Row Index'!AL28="","✗",IF(INDEX('RAW DATA'!$Q:$Q,'Row Index'!AL28)="",IF(INDEX('RAW DATA'!$AD:$AD,'Row Index'!AL28)="",INDEX('RAW DATA'!$L:$L,'Row Index'!AL28),INDEX('RAW DATA'!$AD:$AD,'Row Index'!AL28)),INDEX('RAW DATA'!$Q:$Q,'Row Index'!AL28)))</f>
        <v>65.3332375097371</v>
      </c>
      <c r="AM198" s="17" t="n">
        <f aca="false">IF('Row Index'!AM28="","✗",IF(INDEX('RAW DATA'!$Q:$Q,'Row Index'!AM28)="",IF(INDEX('RAW DATA'!$AD:$AD,'Row Index'!AM28)="",INDEX('RAW DATA'!$L:$L,'Row Index'!AM28),INDEX('RAW DATA'!$AD:$AD,'Row Index'!AM28)),INDEX('RAW DATA'!$Q:$Q,'Row Index'!AM28)))</f>
        <v>66.7788794826352</v>
      </c>
      <c r="AN198" s="17" t="n">
        <f aca="false">IF('Row Index'!AN28="","✗",IF(INDEX('RAW DATA'!$Q:$Q,'Row Index'!AN28)="",IF(INDEX('RAW DATA'!$AD:$AD,'Row Index'!AN28)="",INDEX('RAW DATA'!$L:$L,'Row Index'!AN28),INDEX('RAW DATA'!$AD:$AD,'Row Index'!AN28)),INDEX('RAW DATA'!$Q:$Q,'Row Index'!AN28)))</f>
        <v>66.4372389142574</v>
      </c>
      <c r="AO198" s="17" t="n">
        <f aca="false">IF('Row Index'!AO28="","✗",IF(INDEX('RAW DATA'!$Q:$Q,'Row Index'!AO28)="",IF(INDEX('RAW DATA'!$AD:$AD,'Row Index'!AO28)="",INDEX('RAW DATA'!$L:$L,'Row Index'!AO28),INDEX('RAW DATA'!$AD:$AD,'Row Index'!AO28)),INDEX('RAW DATA'!$Q:$Q,'Row Index'!AO28)))</f>
        <v>68.9200184367944</v>
      </c>
      <c r="AP198" s="17" t="n">
        <f aca="false">IF('Row Index'!AP28="","✗",IF(INDEX('RAW DATA'!$Q:$Q,'Row Index'!AP28)="",IF(INDEX('RAW DATA'!$AD:$AD,'Row Index'!AP28)="",INDEX('RAW DATA'!$L:$L,'Row Index'!AP28),INDEX('RAW DATA'!$AD:$AD,'Row Index'!AP28)),INDEX('RAW DATA'!$Q:$Q,'Row Index'!AP28)))</f>
        <v>68.6061349524521</v>
      </c>
      <c r="AQ198" s="17" t="n">
        <f aca="false">IF('Row Index'!AQ28="","✗",IF(INDEX('RAW DATA'!$Q:$Q,'Row Index'!AQ28)="",IF(INDEX('RAW DATA'!$AD:$AD,'Row Index'!AQ28)="",INDEX('RAW DATA'!$L:$L,'Row Index'!AQ28),INDEX('RAW DATA'!$AD:$AD,'Row Index'!AQ28)),INDEX('RAW DATA'!$Q:$Q,'Row Index'!AQ28)))</f>
        <v>69.0339268495823</v>
      </c>
    </row>
    <row r="199" customFormat="false" ht="15" hidden="false" customHeight="false" outlineLevel="0" collapsed="false">
      <c r="A199" s="15" t="s">
        <v>234</v>
      </c>
      <c r="B199" s="16" t="s">
        <v>153</v>
      </c>
      <c r="C199" s="17" t="n">
        <f aca="false">IF('Row Index'!C29="","✗",IF(INDEX('RAW DATA'!$Q:$Q,'Row Index'!C29)="",IF(INDEX('RAW DATA'!$AD:$AD,'Row Index'!C29)="",INDEX('RAW DATA'!$L:$L,'Row Index'!C29),INDEX('RAW DATA'!$AD:$AD,'Row Index'!C29)),INDEX('RAW DATA'!$Q:$Q,'Row Index'!C29)))</f>
        <v>43.8803641818803</v>
      </c>
      <c r="D199" s="17" t="n">
        <f aca="false">IF('Row Index'!D29="","✗",IF(INDEX('RAW DATA'!$Q:$Q,'Row Index'!D29)="",IF(INDEX('RAW DATA'!$AD:$AD,'Row Index'!D29)="",INDEX('RAW DATA'!$L:$L,'Row Index'!D29),INDEX('RAW DATA'!$AD:$AD,'Row Index'!D29)),INDEX('RAW DATA'!$Q:$Q,'Row Index'!D29)))</f>
        <v>37.2679628041496</v>
      </c>
      <c r="E199" s="17" t="n">
        <f aca="false">IF('Row Index'!E29="","✗",IF(INDEX('RAW DATA'!$Q:$Q,'Row Index'!E29)="",IF(INDEX('RAW DATA'!$AD:$AD,'Row Index'!E29)="",INDEX('RAW DATA'!$L:$L,'Row Index'!E29),INDEX('RAW DATA'!$AD:$AD,'Row Index'!E29)),INDEX('RAW DATA'!$Q:$Q,'Row Index'!E29)))</f>
        <v>42.2446155758272</v>
      </c>
      <c r="F199" s="17" t="n">
        <f aca="false">IF('Row Index'!F29="","✗",IF(INDEX('RAW DATA'!$Q:$Q,'Row Index'!F29)="",IF(INDEX('RAW DATA'!$AD:$AD,'Row Index'!F29)="",INDEX('RAW DATA'!$L:$L,'Row Index'!F29),INDEX('RAW DATA'!$AD:$AD,'Row Index'!F29)),INDEX('RAW DATA'!$Q:$Q,'Row Index'!F29)))</f>
        <v>37.7331040998561</v>
      </c>
      <c r="G199" s="18" t="n">
        <f aca="false">IF('Row Index'!G29="","✗",IF(INDEX('RAW DATA'!$Q:$Q,'Row Index'!G29)="",IF(INDEX('RAW DATA'!$AD:$AD,'Row Index'!G29)="",INDEX('RAW DATA'!$L:$L,'Row Index'!G29),INDEX('RAW DATA'!$AD:$AD,'Row Index'!G29)),INDEX('RAW DATA'!$Q:$Q,'Row Index'!G29)))</f>
        <v>45.9268279018926</v>
      </c>
      <c r="H199" s="17" t="n">
        <f aca="false">IF('Row Index'!H29="","✗",IF(INDEX('RAW DATA'!$Q:$Q,'Row Index'!H29)="",IF(INDEX('RAW DATA'!$AD:$AD,'Row Index'!H29)="",INDEX('RAW DATA'!$L:$L,'Row Index'!H29),INDEX('RAW DATA'!$AD:$AD,'Row Index'!H29)),INDEX('RAW DATA'!$Q:$Q,'Row Index'!H29)))</f>
        <v>42.5303902846036</v>
      </c>
      <c r="I199" s="17" t="n">
        <f aca="false">IF('Row Index'!I29="","✗",IF(INDEX('RAW DATA'!$Q:$Q,'Row Index'!I29)="",IF(INDEX('RAW DATA'!$AD:$AD,'Row Index'!I29)="",INDEX('RAW DATA'!$L:$L,'Row Index'!I29),INDEX('RAW DATA'!$AD:$AD,'Row Index'!I29)),INDEX('RAW DATA'!$Q:$Q,'Row Index'!I29)))</f>
        <v>46.0723449006865</v>
      </c>
      <c r="J199" s="17" t="n">
        <f aca="false">IF('Row Index'!J29="","✗",IF(INDEX('RAW DATA'!$Q:$Q,'Row Index'!J29)="",IF(INDEX('RAW DATA'!$AD:$AD,'Row Index'!J29)="",INDEX('RAW DATA'!$L:$L,'Row Index'!J29),INDEX('RAW DATA'!$AD:$AD,'Row Index'!J29)),INDEX('RAW DATA'!$Q:$Q,'Row Index'!J29)))</f>
        <v>40.0924069354944</v>
      </c>
      <c r="K199" s="17" t="n">
        <f aca="false">IF('Row Index'!K29="","✗",IF(INDEX('RAW DATA'!$Q:$Q,'Row Index'!K29)="",IF(INDEX('RAW DATA'!$AD:$AD,'Row Index'!K29)="",INDEX('RAW DATA'!$L:$L,'Row Index'!K29),INDEX('RAW DATA'!$AD:$AD,'Row Index'!K29)),INDEX('RAW DATA'!$Q:$Q,'Row Index'!K29)))</f>
        <v>50.5342593141878</v>
      </c>
      <c r="L199" s="26" t="str">
        <f aca="false">IF('Row Index'!L29="","✗",IF(INDEX('RAW DATA'!$Q:$Q,'Row Index'!L29)="",IF(INDEX('RAW DATA'!$AD:$AD,'Row Index'!L29)="",INDEX('RAW DATA'!$L:$L,'Row Index'!L29),INDEX('RAW DATA'!$AD:$AD,'Row Index'!L29)),INDEX('RAW DATA'!$Q:$Q,'Row Index'!L29)))</f>
        <v>✗⇲</v>
      </c>
      <c r="M199" s="29" t="n">
        <f aca="false">IF('Row Index'!M29="","✗",IF(INDEX('RAW DATA'!$Q:$Q,'Row Index'!M29)="",IF(INDEX('RAW DATA'!$AD:$AD,'Row Index'!M29)="",INDEX('RAW DATA'!$L:$L,'Row Index'!M29),INDEX('RAW DATA'!$AD:$AD,'Row Index'!M29)),INDEX('RAW DATA'!$Q:$Q,'Row Index'!M29)))</f>
        <v>55.9317911896559</v>
      </c>
      <c r="N199" s="17" t="n">
        <f aca="false">IF('Row Index'!N29="","✗",IF(INDEX('RAW DATA'!$Q:$Q,'Row Index'!N29)="",IF(INDEX('RAW DATA'!$AD:$AD,'Row Index'!N29)="",INDEX('RAW DATA'!$L:$L,'Row Index'!N29),INDEX('RAW DATA'!$AD:$AD,'Row Index'!N29)),INDEX('RAW DATA'!$Q:$Q,'Row Index'!N29)))</f>
        <v>49.644406551003</v>
      </c>
      <c r="O199" s="17" t="n">
        <f aca="false">IF('Row Index'!O29="","✗",IF(INDEX('RAW DATA'!$Q:$Q,'Row Index'!O29)="",IF(INDEX('RAW DATA'!$AD:$AD,'Row Index'!O29)="",INDEX('RAW DATA'!$L:$L,'Row Index'!O29),INDEX('RAW DATA'!$AD:$AD,'Row Index'!O29)),INDEX('RAW DATA'!$Q:$Q,'Row Index'!O29)))</f>
        <v>50.8887790057863</v>
      </c>
      <c r="P199" s="17" t="n">
        <f aca="false">IF('Row Index'!P29="","✗",IF(INDEX('RAW DATA'!$Q:$Q,'Row Index'!P29)="",IF(INDEX('RAW DATA'!$AD:$AD,'Row Index'!P29)="",INDEX('RAW DATA'!$L:$L,'Row Index'!P29),INDEX('RAW DATA'!$AD:$AD,'Row Index'!P29)),INDEX('RAW DATA'!$Q:$Q,'Row Index'!P29)))</f>
        <v>53.5365112079281</v>
      </c>
      <c r="Q199" s="17" t="n">
        <f aca="false">IF('Row Index'!Q29="","✗",IF(INDEX('RAW DATA'!$Q:$Q,'Row Index'!Q29)="",IF(INDEX('RAW DATA'!$AD:$AD,'Row Index'!Q29)="",INDEX('RAW DATA'!$L:$L,'Row Index'!Q29),INDEX('RAW DATA'!$AD:$AD,'Row Index'!Q29)),INDEX('RAW DATA'!$Q:$Q,'Row Index'!Q29)))</f>
        <v>54.8628006052828</v>
      </c>
      <c r="R199" s="17" t="n">
        <f aca="false">IF('Row Index'!R29="","✗",IF(INDEX('RAW DATA'!$Q:$Q,'Row Index'!R29)="",IF(INDEX('RAW DATA'!$AD:$AD,'Row Index'!R29)="",INDEX('RAW DATA'!$L:$L,'Row Index'!R29),INDEX('RAW DATA'!$AD:$AD,'Row Index'!R29)),INDEX('RAW DATA'!$Q:$Q,'Row Index'!R29)))</f>
        <v>50.2295089031951</v>
      </c>
      <c r="S199" s="17" t="n">
        <f aca="false">IF('Row Index'!S29="","✗",IF(INDEX('RAW DATA'!$Q:$Q,'Row Index'!S29)="",IF(INDEX('RAW DATA'!$AD:$AD,'Row Index'!S29)="",INDEX('RAW DATA'!$L:$L,'Row Index'!S29),INDEX('RAW DATA'!$AD:$AD,'Row Index'!S29)),INDEX('RAW DATA'!$Q:$Q,'Row Index'!S29)))</f>
        <v>55.6978454633193</v>
      </c>
      <c r="T199" s="17" t="n">
        <f aca="false">IF('Row Index'!T29="","✗",IF(INDEX('RAW DATA'!$Q:$Q,'Row Index'!T29)="",IF(INDEX('RAW DATA'!$AD:$AD,'Row Index'!T29)="",INDEX('RAW DATA'!$L:$L,'Row Index'!T29),INDEX('RAW DATA'!$AD:$AD,'Row Index'!T29)),INDEX('RAW DATA'!$Q:$Q,'Row Index'!T29)))</f>
        <v>53.2130714343125</v>
      </c>
      <c r="U199" s="17" t="n">
        <f aca="false">IF('Row Index'!U29="","✗",IF(INDEX('RAW DATA'!$Q:$Q,'Row Index'!U29)="",IF(INDEX('RAW DATA'!$AD:$AD,'Row Index'!U29)="",INDEX('RAW DATA'!$L:$L,'Row Index'!U29),INDEX('RAW DATA'!$AD:$AD,'Row Index'!U29)),INDEX('RAW DATA'!$Q:$Q,'Row Index'!U29)))</f>
        <v>56.7182561939824</v>
      </c>
      <c r="V199" s="18" t="n">
        <f aca="false">IF('Row Index'!V29="","✗",IF(INDEX('RAW DATA'!$Q:$Q,'Row Index'!V29)="",IF(INDEX('RAW DATA'!$AD:$AD,'Row Index'!V29)="",INDEX('RAW DATA'!$L:$L,'Row Index'!V29),INDEX('RAW DATA'!$AD:$AD,'Row Index'!V29)),INDEX('RAW DATA'!$Q:$Q,'Row Index'!V29)))</f>
        <v>54.6991199455388</v>
      </c>
      <c r="W199" s="17" t="n">
        <f aca="false">IF('Row Index'!W29="","✗",IF(INDEX('RAW DATA'!$Q:$Q,'Row Index'!W29)="",IF(INDEX('RAW DATA'!$AD:$AD,'Row Index'!W29)="",INDEX('RAW DATA'!$L:$L,'Row Index'!W29),INDEX('RAW DATA'!$AD:$AD,'Row Index'!W29)),INDEX('RAW DATA'!$Q:$Q,'Row Index'!W29)))</f>
        <v>54.5436528589687</v>
      </c>
      <c r="X199" s="17" t="n">
        <f aca="false">IF('Row Index'!X29="","✗",IF(INDEX('RAW DATA'!$Q:$Q,'Row Index'!X29)="",IF(INDEX('RAW DATA'!$AD:$AD,'Row Index'!X29)="",INDEX('RAW DATA'!$L:$L,'Row Index'!X29),INDEX('RAW DATA'!$AD:$AD,'Row Index'!X29)),INDEX('RAW DATA'!$Q:$Q,'Row Index'!X29)))</f>
        <v>56.2357545631166</v>
      </c>
      <c r="Y199" s="17" t="n">
        <f aca="false">IF('Row Index'!Y29="","✗",IF(INDEX('RAW DATA'!$Q:$Q,'Row Index'!Y29)="",IF(INDEX('RAW DATA'!$AD:$AD,'Row Index'!Y29)="",INDEX('RAW DATA'!$L:$L,'Row Index'!Y29),INDEX('RAW DATA'!$AD:$AD,'Row Index'!Y29)),INDEX('RAW DATA'!$Q:$Q,'Row Index'!Y29)))</f>
        <v>54.7971938772086</v>
      </c>
      <c r="Z199" s="18" t="n">
        <f aca="false">IF('Row Index'!Z29="","✗",IF(INDEX('RAW DATA'!$Q:$Q,'Row Index'!Z29)="",IF(INDEX('RAW DATA'!$AD:$AD,'Row Index'!Z29)="",INDEX('RAW DATA'!$L:$L,'Row Index'!Z29),INDEX('RAW DATA'!$AD:$AD,'Row Index'!Z29)),INDEX('RAW DATA'!$Q:$Q,'Row Index'!Z29)))</f>
        <v>59.4272051430925</v>
      </c>
      <c r="AA199" s="19" t="str">
        <f aca="false">IF('Row Index'!AA29="","⏳",IF(INDEX('RAW DATA'!$Q:$Q,'Row Index'!AA29)="",IF(INDEX('RAW DATA'!$AD:$AD,'Row Index'!AA29)="",INDEX('RAW DATA'!$L:$L,'Row Index'!AA29),INDEX('RAW DATA'!$AD:$AD,'Row Index'!AA29)),INDEX('RAW DATA'!$Q:$Q,'Row Index'!AA29)))</f>
        <v>⏳</v>
      </c>
      <c r="AB199" s="17" t="n">
        <f aca="false">IF('Row Index'!AB29="","✗",IF(INDEX('RAW DATA'!$Q:$Q,'Row Index'!AB29)="",IF(INDEX('RAW DATA'!$AD:$AD,'Row Index'!AB29)="",INDEX('RAW DATA'!$L:$L,'Row Index'!AB29),INDEX('RAW DATA'!$AD:$AD,'Row Index'!AB29)),INDEX('RAW DATA'!$Q:$Q,'Row Index'!AB29)))</f>
        <v>56.5424223916846</v>
      </c>
      <c r="AC199" s="17" t="n">
        <f aca="false">IF('Row Index'!AC29="","✗",IF(INDEX('RAW DATA'!$Q:$Q,'Row Index'!AC29)="",IF(INDEX('RAW DATA'!$AD:$AD,'Row Index'!AC29)="",INDEX('RAW DATA'!$L:$L,'Row Index'!AC29),INDEX('RAW DATA'!$AD:$AD,'Row Index'!AC29)),INDEX('RAW DATA'!$Q:$Q,'Row Index'!AC29)))</f>
        <v>57.2108064790362</v>
      </c>
      <c r="AD199" s="17" t="n">
        <f aca="false">IF('Row Index'!AD29="","✗",IF(INDEX('RAW DATA'!$Q:$Q,'Row Index'!AD29)="",IF(INDEX('RAW DATA'!$AD:$AD,'Row Index'!AD29)="",INDEX('RAW DATA'!$L:$L,'Row Index'!AD29),INDEX('RAW DATA'!$AD:$AD,'Row Index'!AD29)),INDEX('RAW DATA'!$Q:$Q,'Row Index'!AD29)))</f>
        <v>57.755264400163</v>
      </c>
      <c r="AE199" s="17" t="n">
        <f aca="false">IF('Row Index'!AE29="","✗",IF(INDEX('RAW DATA'!$Q:$Q,'Row Index'!AE29)="",IF(INDEX('RAW DATA'!$AD:$AD,'Row Index'!AE29)="",INDEX('RAW DATA'!$L:$L,'Row Index'!AE29),INDEX('RAW DATA'!$AD:$AD,'Row Index'!AE29)),INDEX('RAW DATA'!$Q:$Q,'Row Index'!AE29)))</f>
        <v>57.6098815408078</v>
      </c>
      <c r="AF199" s="17" t="n">
        <f aca="false">IF('Row Index'!AF29="","✗",IF(INDEX('RAW DATA'!$Q:$Q,'Row Index'!AF29)="",IF(INDEX('RAW DATA'!$AD:$AD,'Row Index'!AF29)="",INDEX('RAW DATA'!$L:$L,'Row Index'!AF29),INDEX('RAW DATA'!$AD:$AD,'Row Index'!AF29)),INDEX('RAW DATA'!$Q:$Q,'Row Index'!AF29)))</f>
        <v>59.8676159520505</v>
      </c>
      <c r="AG199" s="17" t="n">
        <f aca="false">IF('Row Index'!AG29="","✗",IF(INDEX('RAW DATA'!$Q:$Q,'Row Index'!AG29)="",IF(INDEX('RAW DATA'!$AD:$AD,'Row Index'!AG29)="",INDEX('RAW DATA'!$L:$L,'Row Index'!AG29),INDEX('RAW DATA'!$AD:$AD,'Row Index'!AG29)),INDEX('RAW DATA'!$Q:$Q,'Row Index'!AG29)))</f>
        <v>56.8776707649231</v>
      </c>
      <c r="AH199" s="17" t="n">
        <f aca="false">IF('Row Index'!AH29="","✗",IF(INDEX('RAW DATA'!$Q:$Q,'Row Index'!AH29)="",IF(INDEX('RAW DATA'!$AD:$AD,'Row Index'!AH29)="",INDEX('RAW DATA'!$L:$L,'Row Index'!AH29),INDEX('RAW DATA'!$AD:$AD,'Row Index'!AH29)),INDEX('RAW DATA'!$Q:$Q,'Row Index'!AH29)))</f>
        <v>63.920746360413</v>
      </c>
      <c r="AI199" s="17" t="n">
        <f aca="false">IF('Row Index'!AI29="","✗",IF(INDEX('RAW DATA'!$Q:$Q,'Row Index'!AI29)="",IF(INDEX('RAW DATA'!$AD:$AD,'Row Index'!AI29)="",INDEX('RAW DATA'!$L:$L,'Row Index'!AI29),INDEX('RAW DATA'!$AD:$AD,'Row Index'!AI29)),INDEX('RAW DATA'!$Q:$Q,'Row Index'!AI29)))</f>
        <v>63.7564911516915</v>
      </c>
      <c r="AJ199" s="17" t="n">
        <f aca="false">IF('Row Index'!AJ29="","✗",IF(INDEX('RAW DATA'!$Q:$Q,'Row Index'!AJ29)="",IF(INDEX('RAW DATA'!$AD:$AD,'Row Index'!AJ29)="",INDEX('RAW DATA'!$L:$L,'Row Index'!AJ29),INDEX('RAW DATA'!$AD:$AD,'Row Index'!AJ29)),INDEX('RAW DATA'!$Q:$Q,'Row Index'!AJ29)))</f>
        <v>65.3493785678667</v>
      </c>
      <c r="AK199" s="17" t="n">
        <f aca="false">IF('Row Index'!AK29="","✗",IF(INDEX('RAW DATA'!$Q:$Q,'Row Index'!AK29)="",IF(INDEX('RAW DATA'!$AD:$AD,'Row Index'!AK29)="",INDEX('RAW DATA'!$L:$L,'Row Index'!AK29),INDEX('RAW DATA'!$AD:$AD,'Row Index'!AK29)),INDEX('RAW DATA'!$Q:$Q,'Row Index'!AK29)))</f>
        <v>66.3476337967508</v>
      </c>
      <c r="AL199" s="17" t="n">
        <f aca="false">IF('Row Index'!AL29="","✗",IF(INDEX('RAW DATA'!$Q:$Q,'Row Index'!AL29)="",IF(INDEX('RAW DATA'!$AD:$AD,'Row Index'!AL29)="",INDEX('RAW DATA'!$L:$L,'Row Index'!AL29),INDEX('RAW DATA'!$AD:$AD,'Row Index'!AL29)),INDEX('RAW DATA'!$Q:$Q,'Row Index'!AL29)))</f>
        <v>67.5250637603367</v>
      </c>
      <c r="AM199" s="17" t="n">
        <f aca="false">IF('Row Index'!AM29="","✗",IF(INDEX('RAW DATA'!$Q:$Q,'Row Index'!AM29)="",IF(INDEX('RAW DATA'!$AD:$AD,'Row Index'!AM29)="",INDEX('RAW DATA'!$L:$L,'Row Index'!AM29),INDEX('RAW DATA'!$AD:$AD,'Row Index'!AM29)),INDEX('RAW DATA'!$Q:$Q,'Row Index'!AM29)))</f>
        <v>68.901654583878</v>
      </c>
      <c r="AN199" s="17" t="n">
        <f aca="false">IF('Row Index'!AN29="","✗",IF(INDEX('RAW DATA'!$Q:$Q,'Row Index'!AN29)="",IF(INDEX('RAW DATA'!$AD:$AD,'Row Index'!AN29)="",INDEX('RAW DATA'!$L:$L,'Row Index'!AN29),INDEX('RAW DATA'!$AD:$AD,'Row Index'!AN29)),INDEX('RAW DATA'!$Q:$Q,'Row Index'!AN29)))</f>
        <v>68.2376396441116</v>
      </c>
      <c r="AO199" s="36" t="str">
        <f aca="false">IF('Row Index'!AO29="","✗",IF(INDEX('RAW DATA'!$Q:$Q,'Row Index'!AO29)="",IF(INDEX('RAW DATA'!$AD:$AD,'Row Index'!AO29)="",INDEX('RAW DATA'!$L:$L,'Row Index'!AO29),INDEX('RAW DATA'!$AD:$AD,'Row Index'!AO29)),INDEX('RAW DATA'!$Q:$Q,'Row Index'!AO29)))</f>
        <v>◐⌧</v>
      </c>
      <c r="AP199" s="17" t="n">
        <f aca="false">IF('Row Index'!AP29="","✗",IF(INDEX('RAW DATA'!$Q:$Q,'Row Index'!AP29)="",IF(INDEX('RAW DATA'!$AD:$AD,'Row Index'!AP29)="",INDEX('RAW DATA'!$L:$L,'Row Index'!AP29),INDEX('RAW DATA'!$AD:$AD,'Row Index'!AP29)),INDEX('RAW DATA'!$Q:$Q,'Row Index'!AP29)))</f>
        <v>73.2816569242418</v>
      </c>
      <c r="AQ199" s="17" t="n">
        <f aca="false">IF('Row Index'!AQ29="","✗",IF(INDEX('RAW DATA'!$Q:$Q,'Row Index'!AQ29)="",IF(INDEX('RAW DATA'!$AD:$AD,'Row Index'!AQ29)="",INDEX('RAW DATA'!$L:$L,'Row Index'!AQ29),INDEX('RAW DATA'!$AD:$AD,'Row Index'!AQ29)),INDEX('RAW DATA'!$Q:$Q,'Row Index'!AQ29)))</f>
        <v>70.2782546917872</v>
      </c>
    </row>
    <row r="200" customFormat="false" ht="15" hidden="false" customHeight="false" outlineLevel="0" collapsed="false">
      <c r="A200" s="15" t="s">
        <v>237</v>
      </c>
      <c r="B200" s="16" t="s">
        <v>153</v>
      </c>
      <c r="C200" s="17" t="n">
        <f aca="false">IF('Row Index'!C30="","✗",IF(INDEX('RAW DATA'!$Q:$Q,'Row Index'!C30)="",IF(INDEX('RAW DATA'!$AD:$AD,'Row Index'!C30)="",INDEX('RAW DATA'!$L:$L,'Row Index'!C30),INDEX('RAW DATA'!$AD:$AD,'Row Index'!C30)),INDEX('RAW DATA'!$Q:$Q,'Row Index'!C30)))</f>
        <v>43.4457637502228</v>
      </c>
      <c r="D200" s="17" t="n">
        <f aca="false">IF('Row Index'!D30="","✗",IF(INDEX('RAW DATA'!$Q:$Q,'Row Index'!D30)="",IF(INDEX('RAW DATA'!$AD:$AD,'Row Index'!D30)="",INDEX('RAW DATA'!$L:$L,'Row Index'!D30),INDEX('RAW DATA'!$AD:$AD,'Row Index'!D30)),INDEX('RAW DATA'!$Q:$Q,'Row Index'!D30)))</f>
        <v>39.2246669352055</v>
      </c>
      <c r="E200" s="17" t="n">
        <f aca="false">IF('Row Index'!E30="","✗",IF(INDEX('RAW DATA'!$Q:$Q,'Row Index'!E30)="",IF(INDEX('RAW DATA'!$AD:$AD,'Row Index'!E30)="",INDEX('RAW DATA'!$L:$L,'Row Index'!E30),INDEX('RAW DATA'!$AD:$AD,'Row Index'!E30)),INDEX('RAW DATA'!$Q:$Q,'Row Index'!E30)))</f>
        <v>45.9746278181929</v>
      </c>
      <c r="F200" s="17" t="n">
        <f aca="false">IF('Row Index'!F30="","✗",IF(INDEX('RAW DATA'!$Q:$Q,'Row Index'!F30)="",IF(INDEX('RAW DATA'!$AD:$AD,'Row Index'!F30)="",INDEX('RAW DATA'!$L:$L,'Row Index'!F30),INDEX('RAW DATA'!$AD:$AD,'Row Index'!F30)),INDEX('RAW DATA'!$Q:$Q,'Row Index'!F30)))</f>
        <v>38.332236376386</v>
      </c>
      <c r="G200" s="18" t="n">
        <f aca="false">IF('Row Index'!G30="","✗",IF(INDEX('RAW DATA'!$Q:$Q,'Row Index'!G30)="",IF(INDEX('RAW DATA'!$AD:$AD,'Row Index'!G30)="",INDEX('RAW DATA'!$L:$L,'Row Index'!G30),INDEX('RAW DATA'!$AD:$AD,'Row Index'!G30)),INDEX('RAW DATA'!$Q:$Q,'Row Index'!G30)))</f>
        <v>50.6040846972312</v>
      </c>
      <c r="H200" s="17" t="n">
        <f aca="false">IF('Row Index'!H30="","✗",IF(INDEX('RAW DATA'!$Q:$Q,'Row Index'!H30)="",IF(INDEX('RAW DATA'!$AD:$AD,'Row Index'!H30)="",INDEX('RAW DATA'!$L:$L,'Row Index'!H30),INDEX('RAW DATA'!$AD:$AD,'Row Index'!H30)),INDEX('RAW DATA'!$Q:$Q,'Row Index'!H30)))</f>
        <v>46.0819689533698</v>
      </c>
      <c r="I200" s="17" t="n">
        <f aca="false">IF('Row Index'!I30="","✗",IF(INDEX('RAW DATA'!$Q:$Q,'Row Index'!I30)="",IF(INDEX('RAW DATA'!$AD:$AD,'Row Index'!I30)="",INDEX('RAW DATA'!$L:$L,'Row Index'!I30),INDEX('RAW DATA'!$AD:$AD,'Row Index'!I30)),INDEX('RAW DATA'!$Q:$Q,'Row Index'!I30)))</f>
        <v>50.2133565652424</v>
      </c>
      <c r="J200" s="17" t="n">
        <f aca="false">IF('Row Index'!J30="","✗",IF(INDEX('RAW DATA'!$Q:$Q,'Row Index'!J30)="",IF(INDEX('RAW DATA'!$AD:$AD,'Row Index'!J30)="",INDEX('RAW DATA'!$L:$L,'Row Index'!J30),INDEX('RAW DATA'!$AD:$AD,'Row Index'!J30)),INDEX('RAW DATA'!$Q:$Q,'Row Index'!J30)))</f>
        <v>45.9053654888516</v>
      </c>
      <c r="K200" s="17" t="n">
        <f aca="false">IF('Row Index'!K30="","✗",IF(INDEX('RAW DATA'!$Q:$Q,'Row Index'!K30)="",IF(INDEX('RAW DATA'!$AD:$AD,'Row Index'!K30)="",INDEX('RAW DATA'!$L:$L,'Row Index'!K30),INDEX('RAW DATA'!$AD:$AD,'Row Index'!K30)),INDEX('RAW DATA'!$Q:$Q,'Row Index'!K30)))</f>
        <v>52.7691761563519</v>
      </c>
      <c r="L200" s="17" t="n">
        <f aca="false">IF('Row Index'!L30="","✗",IF(INDEX('RAW DATA'!$Q:$Q,'Row Index'!L30)="",IF(INDEX('RAW DATA'!$AD:$AD,'Row Index'!L30)="",INDEX('RAW DATA'!$L:$L,'Row Index'!L30),INDEX('RAW DATA'!$AD:$AD,'Row Index'!L30)),INDEX('RAW DATA'!$Q:$Q,'Row Index'!L30)))</f>
        <v>41.6164557286412</v>
      </c>
      <c r="M200" s="17" t="n">
        <f aca="false">IF('Row Index'!M30="","✗",IF(INDEX('RAW DATA'!$Q:$Q,'Row Index'!M30)="",IF(INDEX('RAW DATA'!$AD:$AD,'Row Index'!M30)="",INDEX('RAW DATA'!$L:$L,'Row Index'!M30),INDEX('RAW DATA'!$AD:$AD,'Row Index'!M30)),INDEX('RAW DATA'!$Q:$Q,'Row Index'!M30)))</f>
        <v>55.7310179569807</v>
      </c>
      <c r="N200" s="17" t="n">
        <f aca="false">IF('Row Index'!N30="","✗",IF(INDEX('RAW DATA'!$Q:$Q,'Row Index'!N30)="",IF(INDEX('RAW DATA'!$AD:$AD,'Row Index'!N30)="",INDEX('RAW DATA'!$L:$L,'Row Index'!N30),INDEX('RAW DATA'!$AD:$AD,'Row Index'!N30)),INDEX('RAW DATA'!$Q:$Q,'Row Index'!N30)))</f>
        <v>51.8560132026672</v>
      </c>
      <c r="O200" s="17" t="n">
        <f aca="false">IF('Row Index'!O30="","✗",IF(INDEX('RAW DATA'!$Q:$Q,'Row Index'!O30)="",IF(INDEX('RAW DATA'!$AD:$AD,'Row Index'!O30)="",INDEX('RAW DATA'!$L:$L,'Row Index'!O30),INDEX('RAW DATA'!$AD:$AD,'Row Index'!O30)),INDEX('RAW DATA'!$Q:$Q,'Row Index'!O30)))</f>
        <v>52.7484450901904</v>
      </c>
      <c r="P200" s="17" t="n">
        <f aca="false">IF('Row Index'!P30="","✗",IF(INDEX('RAW DATA'!$Q:$Q,'Row Index'!P30)="",IF(INDEX('RAW DATA'!$AD:$AD,'Row Index'!P30)="",INDEX('RAW DATA'!$L:$L,'Row Index'!P30),INDEX('RAW DATA'!$AD:$AD,'Row Index'!P30)),INDEX('RAW DATA'!$Q:$Q,'Row Index'!P30)))</f>
        <v>53.2754142010516</v>
      </c>
      <c r="Q200" s="17" t="n">
        <f aca="false">IF('Row Index'!Q30="","✗",IF(INDEX('RAW DATA'!$Q:$Q,'Row Index'!Q30)="",IF(INDEX('RAW DATA'!$AD:$AD,'Row Index'!Q30)="",INDEX('RAW DATA'!$L:$L,'Row Index'!Q30),INDEX('RAW DATA'!$AD:$AD,'Row Index'!Q30)),INDEX('RAW DATA'!$Q:$Q,'Row Index'!Q30)))</f>
        <v>56.2428012144155</v>
      </c>
      <c r="R200" s="17" t="n">
        <f aca="false">IF('Row Index'!R30="","✗",IF(INDEX('RAW DATA'!$Q:$Q,'Row Index'!R30)="",IF(INDEX('RAW DATA'!$AD:$AD,'Row Index'!R30)="",INDEX('RAW DATA'!$L:$L,'Row Index'!R30),INDEX('RAW DATA'!$AD:$AD,'Row Index'!R30)),INDEX('RAW DATA'!$Q:$Q,'Row Index'!R30)))</f>
        <v>52.0958585406107</v>
      </c>
      <c r="S200" s="17" t="n">
        <f aca="false">IF('Row Index'!S30="","✗",IF(INDEX('RAW DATA'!$Q:$Q,'Row Index'!S30)="",IF(INDEX('RAW DATA'!$AD:$AD,'Row Index'!S30)="",INDEX('RAW DATA'!$L:$L,'Row Index'!S30),INDEX('RAW DATA'!$AD:$AD,'Row Index'!S30)),INDEX('RAW DATA'!$Q:$Q,'Row Index'!S30)))</f>
        <v>56.9406479555368</v>
      </c>
      <c r="T200" s="17" t="n">
        <f aca="false">IF('Row Index'!T30="","✗",IF(INDEX('RAW DATA'!$Q:$Q,'Row Index'!T30)="",IF(INDEX('RAW DATA'!$AD:$AD,'Row Index'!T30)="",INDEX('RAW DATA'!$L:$L,'Row Index'!T30),INDEX('RAW DATA'!$AD:$AD,'Row Index'!T30)),INDEX('RAW DATA'!$Q:$Q,'Row Index'!T30)))</f>
        <v>52.5046224892545</v>
      </c>
      <c r="U200" s="17" t="n">
        <f aca="false">IF('Row Index'!U30="","✗",IF(INDEX('RAW DATA'!$Q:$Q,'Row Index'!U30)="",IF(INDEX('RAW DATA'!$AD:$AD,'Row Index'!U30)="",INDEX('RAW DATA'!$L:$L,'Row Index'!U30),INDEX('RAW DATA'!$AD:$AD,'Row Index'!U30)),INDEX('RAW DATA'!$Q:$Q,'Row Index'!U30)))</f>
        <v>57.5100120253261</v>
      </c>
      <c r="V200" s="18" t="n">
        <f aca="false">IF('Row Index'!V30="","✗",IF(INDEX('RAW DATA'!$Q:$Q,'Row Index'!V30)="",IF(INDEX('RAW DATA'!$AD:$AD,'Row Index'!V30)="",INDEX('RAW DATA'!$L:$L,'Row Index'!V30),INDEX('RAW DATA'!$AD:$AD,'Row Index'!V30)),INDEX('RAW DATA'!$Q:$Q,'Row Index'!V30)))</f>
        <v>57.9032595046812</v>
      </c>
      <c r="W200" s="17" t="n">
        <f aca="false">IF('Row Index'!W30="","✗",IF(INDEX('RAW DATA'!$Q:$Q,'Row Index'!W30)="",IF(INDEX('RAW DATA'!$AD:$AD,'Row Index'!W30)="",INDEX('RAW DATA'!$L:$L,'Row Index'!W30),INDEX('RAW DATA'!$AD:$AD,'Row Index'!W30)),INDEX('RAW DATA'!$Q:$Q,'Row Index'!W30)))</f>
        <v>58.0843765329963</v>
      </c>
      <c r="X200" s="17" t="n">
        <f aca="false">IF('Row Index'!X30="","✗",IF(INDEX('RAW DATA'!$Q:$Q,'Row Index'!X30)="",IF(INDEX('RAW DATA'!$AD:$AD,'Row Index'!X30)="",INDEX('RAW DATA'!$L:$L,'Row Index'!X30),INDEX('RAW DATA'!$AD:$AD,'Row Index'!X30)),INDEX('RAW DATA'!$Q:$Q,'Row Index'!X30)))</f>
        <v>57.7330213832104</v>
      </c>
      <c r="Y200" s="17" t="n">
        <f aca="false">IF('Row Index'!Y30="","✗",IF(INDEX('RAW DATA'!$Q:$Q,'Row Index'!Y30)="",IF(INDEX('RAW DATA'!$AD:$AD,'Row Index'!Y30)="",INDEX('RAW DATA'!$L:$L,'Row Index'!Y30),INDEX('RAW DATA'!$AD:$AD,'Row Index'!Y30)),INDEX('RAW DATA'!$Q:$Q,'Row Index'!Y30)))</f>
        <v>55.1298110605917</v>
      </c>
      <c r="Z200" s="18" t="n">
        <f aca="false">IF('Row Index'!Z30="","✗",IF(INDEX('RAW DATA'!$Q:$Q,'Row Index'!Z30)="",IF(INDEX('RAW DATA'!$AD:$AD,'Row Index'!Z30)="",INDEX('RAW DATA'!$L:$L,'Row Index'!Z30),INDEX('RAW DATA'!$AD:$AD,'Row Index'!Z30)),INDEX('RAW DATA'!$Q:$Q,'Row Index'!Z30)))</f>
        <v>59.8398187103006</v>
      </c>
      <c r="AA200" s="19" t="str">
        <f aca="false">IF('Row Index'!AA30="","⏳",IF(INDEX('RAW DATA'!$Q:$Q,'Row Index'!AA30)="",IF(INDEX('RAW DATA'!$AD:$AD,'Row Index'!AA30)="",INDEX('RAW DATA'!$L:$L,'Row Index'!AA30),INDEX('RAW DATA'!$AD:$AD,'Row Index'!AA30)),INDEX('RAW DATA'!$Q:$Q,'Row Index'!AA30)))</f>
        <v>⏳</v>
      </c>
      <c r="AB200" s="17" t="n">
        <f aca="false">IF('Row Index'!AB30="","✗",IF(INDEX('RAW DATA'!$Q:$Q,'Row Index'!AB30)="",IF(INDEX('RAW DATA'!$AD:$AD,'Row Index'!AB30)="",INDEX('RAW DATA'!$L:$L,'Row Index'!AB30),INDEX('RAW DATA'!$AD:$AD,'Row Index'!AB30)),INDEX('RAW DATA'!$Q:$Q,'Row Index'!AB30)))</f>
        <v>57.2596670759826</v>
      </c>
      <c r="AC200" s="17" t="n">
        <f aca="false">IF('Row Index'!AC30="","✗",IF(INDEX('RAW DATA'!$Q:$Q,'Row Index'!AC30)="",IF(INDEX('RAW DATA'!$AD:$AD,'Row Index'!AC30)="",INDEX('RAW DATA'!$L:$L,'Row Index'!AC30),INDEX('RAW DATA'!$AD:$AD,'Row Index'!AC30)),INDEX('RAW DATA'!$Q:$Q,'Row Index'!AC30)))</f>
        <v>57.0407918578372</v>
      </c>
      <c r="AD200" s="17" t="n">
        <f aca="false">IF('Row Index'!AD30="","✗",IF(INDEX('RAW DATA'!$Q:$Q,'Row Index'!AD30)="",IF(INDEX('RAW DATA'!$AD:$AD,'Row Index'!AD30)="",INDEX('RAW DATA'!$L:$L,'Row Index'!AD30),INDEX('RAW DATA'!$AD:$AD,'Row Index'!AD30)),INDEX('RAW DATA'!$Q:$Q,'Row Index'!AD30)))</f>
        <v>56.6633163115479</v>
      </c>
      <c r="AE200" s="17" t="n">
        <f aca="false">IF('Row Index'!AE30="","✗",IF(INDEX('RAW DATA'!$Q:$Q,'Row Index'!AE30)="",IF(INDEX('RAW DATA'!$AD:$AD,'Row Index'!AE30)="",INDEX('RAW DATA'!$L:$L,'Row Index'!AE30),INDEX('RAW DATA'!$AD:$AD,'Row Index'!AE30)),INDEX('RAW DATA'!$Q:$Q,'Row Index'!AE30)))</f>
        <v>57.3863805202445</v>
      </c>
      <c r="AF200" s="17" t="n">
        <f aca="false">IF('Row Index'!AF30="","✗",IF(INDEX('RAW DATA'!$Q:$Q,'Row Index'!AF30)="",IF(INDEX('RAW DATA'!$AD:$AD,'Row Index'!AF30)="",INDEX('RAW DATA'!$L:$L,'Row Index'!AF30),INDEX('RAW DATA'!$AD:$AD,'Row Index'!AF30)),INDEX('RAW DATA'!$Q:$Q,'Row Index'!AF30)))</f>
        <v>64.5334726073846</v>
      </c>
      <c r="AG200" s="17" t="n">
        <f aca="false">IF('Row Index'!AG30="","✗",IF(INDEX('RAW DATA'!$Q:$Q,'Row Index'!AG30)="",IF(INDEX('RAW DATA'!$AD:$AD,'Row Index'!AG30)="",INDEX('RAW DATA'!$L:$L,'Row Index'!AG30),INDEX('RAW DATA'!$AD:$AD,'Row Index'!AG30)),INDEX('RAW DATA'!$Q:$Q,'Row Index'!AG30)))</f>
        <v>60.8613836197075</v>
      </c>
      <c r="AH200" s="17" t="n">
        <f aca="false">IF('Row Index'!AH30="","✗",IF(INDEX('RAW DATA'!$Q:$Q,'Row Index'!AH30)="",IF(INDEX('RAW DATA'!$AD:$AD,'Row Index'!AH30)="",INDEX('RAW DATA'!$L:$L,'Row Index'!AH30),INDEX('RAW DATA'!$AD:$AD,'Row Index'!AH30)),INDEX('RAW DATA'!$Q:$Q,'Row Index'!AH30)))</f>
        <v>62.8087685474735</v>
      </c>
      <c r="AI200" s="17" t="n">
        <f aca="false">IF('Row Index'!AI30="","✗",IF(INDEX('RAW DATA'!$Q:$Q,'Row Index'!AI30)="",IF(INDEX('RAW DATA'!$AD:$AD,'Row Index'!AI30)="",INDEX('RAW DATA'!$L:$L,'Row Index'!AI30),INDEX('RAW DATA'!$AD:$AD,'Row Index'!AI30)),INDEX('RAW DATA'!$Q:$Q,'Row Index'!AI30)))</f>
        <v>66.0132108962153</v>
      </c>
      <c r="AJ200" s="17" t="n">
        <f aca="false">IF('Row Index'!AJ30="","✗",IF(INDEX('RAW DATA'!$Q:$Q,'Row Index'!AJ30)="",IF(INDEX('RAW DATA'!$AD:$AD,'Row Index'!AJ30)="",INDEX('RAW DATA'!$L:$L,'Row Index'!AJ30),INDEX('RAW DATA'!$AD:$AD,'Row Index'!AJ30)),INDEX('RAW DATA'!$Q:$Q,'Row Index'!AJ30)))</f>
        <v>65.5505568343975</v>
      </c>
      <c r="AK200" s="17" t="n">
        <f aca="false">IF('Row Index'!AK30="","✗",IF(INDEX('RAW DATA'!$Q:$Q,'Row Index'!AK30)="",IF(INDEX('RAW DATA'!$AD:$AD,'Row Index'!AK30)="",INDEX('RAW DATA'!$L:$L,'Row Index'!AK30),INDEX('RAW DATA'!$AD:$AD,'Row Index'!AK30)),INDEX('RAW DATA'!$Q:$Q,'Row Index'!AK30)))</f>
        <v>66.9898008398108</v>
      </c>
      <c r="AL200" s="17" t="n">
        <f aca="false">IF('Row Index'!AL30="","✗",IF(INDEX('RAW DATA'!$Q:$Q,'Row Index'!AL30)="",IF(INDEX('RAW DATA'!$AD:$AD,'Row Index'!AL30)="",INDEX('RAW DATA'!$L:$L,'Row Index'!AL30),INDEX('RAW DATA'!$AD:$AD,'Row Index'!AL30)),INDEX('RAW DATA'!$Q:$Q,'Row Index'!AL30)))</f>
        <v>68.4488273628014</v>
      </c>
      <c r="AM200" s="29" t="n">
        <f aca="false">IF('Row Index'!AM30="","✗",IF(INDEX('RAW DATA'!$Q:$Q,'Row Index'!AM30)="",IF(INDEX('RAW DATA'!$AD:$AD,'Row Index'!AM30)="",INDEX('RAW DATA'!$L:$L,'Row Index'!AM30),INDEX('RAW DATA'!$AD:$AD,'Row Index'!AM30)),INDEX('RAW DATA'!$Q:$Q,'Row Index'!AM30)))</f>
        <v>69.45678346789</v>
      </c>
      <c r="AN200" s="17" t="n">
        <f aca="false">IF('Row Index'!AN30="","✗",IF(INDEX('RAW DATA'!$Q:$Q,'Row Index'!AN30)="",IF(INDEX('RAW DATA'!$AD:$AD,'Row Index'!AN30)="",INDEX('RAW DATA'!$L:$L,'Row Index'!AN30),INDEX('RAW DATA'!$AD:$AD,'Row Index'!AN30)),INDEX('RAW DATA'!$Q:$Q,'Row Index'!AN30)))</f>
        <v>69.3562554573457</v>
      </c>
      <c r="AO200" s="17" t="n">
        <f aca="false">IF('Row Index'!AO30="","✗",IF(INDEX('RAW DATA'!$Q:$Q,'Row Index'!AO30)="",IF(INDEX('RAW DATA'!$AD:$AD,'Row Index'!AO30)="",INDEX('RAW DATA'!$L:$L,'Row Index'!AO30),INDEX('RAW DATA'!$AD:$AD,'Row Index'!AO30)),INDEX('RAW DATA'!$Q:$Q,'Row Index'!AO30)))</f>
        <v>71.1326515650422</v>
      </c>
      <c r="AP200" s="17" t="n">
        <f aca="false">IF('Row Index'!AP30="","✗",IF(INDEX('RAW DATA'!$Q:$Q,'Row Index'!AP30)="",IF(INDEX('RAW DATA'!$AD:$AD,'Row Index'!AP30)="",INDEX('RAW DATA'!$L:$L,'Row Index'!AP30),INDEX('RAW DATA'!$AD:$AD,'Row Index'!AP30)),INDEX('RAW DATA'!$Q:$Q,'Row Index'!AP30)))</f>
        <v>74.1109465433282</v>
      </c>
      <c r="AQ200" s="17" t="n">
        <f aca="false">IF('Row Index'!AQ30="","✗",IF(INDEX('RAW DATA'!$Q:$Q,'Row Index'!AQ30)="",IF(INDEX('RAW DATA'!$AD:$AD,'Row Index'!AQ30)="",INDEX('RAW DATA'!$L:$L,'Row Index'!AQ30),INDEX('RAW DATA'!$AD:$AD,'Row Index'!AQ30)),INDEX('RAW DATA'!$Q:$Q,'Row Index'!AQ30)))</f>
        <v>71.601381047529</v>
      </c>
    </row>
    <row r="201" customFormat="false" ht="15" hidden="false" customHeight="false" outlineLevel="0" collapsed="false">
      <c r="A201" s="15" t="s">
        <v>240</v>
      </c>
      <c r="B201" s="16" t="s">
        <v>153</v>
      </c>
      <c r="C201" s="17" t="n">
        <f aca="false">IF('Row Index'!C31="","✗",IF(INDEX('RAW DATA'!$Q:$Q,'Row Index'!C31)="",IF(INDEX('RAW DATA'!$AD:$AD,'Row Index'!C31)="",INDEX('RAW DATA'!$L:$L,'Row Index'!C31),INDEX('RAW DATA'!$AD:$AD,'Row Index'!C31)),INDEX('RAW DATA'!$Q:$Q,'Row Index'!C31)))</f>
        <v>43.5127054904237</v>
      </c>
      <c r="D201" s="17" t="n">
        <f aca="false">IF('Row Index'!D31="","✗",IF(INDEX('RAW DATA'!$Q:$Q,'Row Index'!D31)="",IF(INDEX('RAW DATA'!$AD:$AD,'Row Index'!D31)="",INDEX('RAW DATA'!$L:$L,'Row Index'!D31),INDEX('RAW DATA'!$AD:$AD,'Row Index'!D31)),INDEX('RAW DATA'!$Q:$Q,'Row Index'!D31)))</f>
        <v>36.1978580133428</v>
      </c>
      <c r="E201" s="17" t="n">
        <f aca="false">IF('Row Index'!E31="","✗",IF(INDEX('RAW DATA'!$Q:$Q,'Row Index'!E31)="",IF(INDEX('RAW DATA'!$AD:$AD,'Row Index'!E31)="",INDEX('RAW DATA'!$L:$L,'Row Index'!E31),INDEX('RAW DATA'!$AD:$AD,'Row Index'!E31)),INDEX('RAW DATA'!$Q:$Q,'Row Index'!E31)))</f>
        <v>45.7853223954812</v>
      </c>
      <c r="F201" s="17" t="n">
        <f aca="false">IF('Row Index'!F31="","✗",IF(INDEX('RAW DATA'!$Q:$Q,'Row Index'!F31)="",IF(INDEX('RAW DATA'!$AD:$AD,'Row Index'!F31)="",INDEX('RAW DATA'!$L:$L,'Row Index'!F31),INDEX('RAW DATA'!$AD:$AD,'Row Index'!F31)),INDEX('RAW DATA'!$Q:$Q,'Row Index'!F31)))</f>
        <v>36.9489041232343</v>
      </c>
      <c r="G201" s="18" t="n">
        <f aca="false">IF('Row Index'!G31="","✗",IF(INDEX('RAW DATA'!$Q:$Q,'Row Index'!G31)="",IF(INDEX('RAW DATA'!$AD:$AD,'Row Index'!G31)="",INDEX('RAW DATA'!$L:$L,'Row Index'!G31),INDEX('RAW DATA'!$AD:$AD,'Row Index'!G31)),INDEX('RAW DATA'!$Q:$Q,'Row Index'!G31)))</f>
        <v>47.4444288669741</v>
      </c>
      <c r="H201" s="17" t="n">
        <f aca="false">IF('Row Index'!H31="","✗",IF(INDEX('RAW DATA'!$Q:$Q,'Row Index'!H31)="",IF(INDEX('RAW DATA'!$AD:$AD,'Row Index'!H31)="",INDEX('RAW DATA'!$L:$L,'Row Index'!H31),INDEX('RAW DATA'!$AD:$AD,'Row Index'!H31)),INDEX('RAW DATA'!$Q:$Q,'Row Index'!H31)))</f>
        <v>43.0481045530552</v>
      </c>
      <c r="I201" s="17" t="n">
        <f aca="false">IF('Row Index'!I31="","✗",IF(INDEX('RAW DATA'!$Q:$Q,'Row Index'!I31)="",IF(INDEX('RAW DATA'!$AD:$AD,'Row Index'!I31)="",INDEX('RAW DATA'!$L:$L,'Row Index'!I31),INDEX('RAW DATA'!$AD:$AD,'Row Index'!I31)),INDEX('RAW DATA'!$Q:$Q,'Row Index'!I31)))</f>
        <v>48.2631335788303</v>
      </c>
      <c r="J201" s="17" t="n">
        <f aca="false">IF('Row Index'!J31="","✗",IF(INDEX('RAW DATA'!$Q:$Q,'Row Index'!J31)="",IF(INDEX('RAW DATA'!$AD:$AD,'Row Index'!J31)="",INDEX('RAW DATA'!$L:$L,'Row Index'!J31),INDEX('RAW DATA'!$AD:$AD,'Row Index'!J31)),INDEX('RAW DATA'!$Q:$Q,'Row Index'!J31)))</f>
        <v>39.838602142386</v>
      </c>
      <c r="K201" s="17" t="n">
        <f aca="false">IF('Row Index'!K31="","✗",IF(INDEX('RAW DATA'!$Q:$Q,'Row Index'!K31)="",IF(INDEX('RAW DATA'!$AD:$AD,'Row Index'!K31)="",INDEX('RAW DATA'!$L:$L,'Row Index'!K31),INDEX('RAW DATA'!$AD:$AD,'Row Index'!K31)),INDEX('RAW DATA'!$Q:$Q,'Row Index'!K31)))</f>
        <v>49.8290697512952</v>
      </c>
      <c r="L201" s="17" t="n">
        <f aca="false">IF('Row Index'!L31="","✗",IF(INDEX('RAW DATA'!$Q:$Q,'Row Index'!L31)="",IF(INDEX('RAW DATA'!$AD:$AD,'Row Index'!L31)="",INDEX('RAW DATA'!$L:$L,'Row Index'!L31),INDEX('RAW DATA'!$AD:$AD,'Row Index'!L31)),INDEX('RAW DATA'!$Q:$Q,'Row Index'!L31)))</f>
        <v>38.670149281468</v>
      </c>
      <c r="M201" s="17" t="n">
        <f aca="false">IF('Row Index'!M31="","✗",IF(INDEX('RAW DATA'!$Q:$Q,'Row Index'!M31)="",IF(INDEX('RAW DATA'!$AD:$AD,'Row Index'!M31)="",INDEX('RAW DATA'!$L:$L,'Row Index'!M31),INDEX('RAW DATA'!$AD:$AD,'Row Index'!M31)),INDEX('RAW DATA'!$Q:$Q,'Row Index'!M31)))</f>
        <v>49.1842889567138</v>
      </c>
      <c r="N201" s="17" t="n">
        <f aca="false">IF('Row Index'!N31="","✗",IF(INDEX('RAW DATA'!$Q:$Q,'Row Index'!N31)="",IF(INDEX('RAW DATA'!$AD:$AD,'Row Index'!N31)="",INDEX('RAW DATA'!$L:$L,'Row Index'!N31),INDEX('RAW DATA'!$AD:$AD,'Row Index'!N31)),INDEX('RAW DATA'!$Q:$Q,'Row Index'!N31)))</f>
        <v>51.311286298636</v>
      </c>
      <c r="O201" s="17" t="n">
        <f aca="false">IF('Row Index'!O31="","✗",IF(INDEX('RAW DATA'!$Q:$Q,'Row Index'!O31)="",IF(INDEX('RAW DATA'!$AD:$AD,'Row Index'!O31)="",INDEX('RAW DATA'!$L:$L,'Row Index'!O31),INDEX('RAW DATA'!$AD:$AD,'Row Index'!O31)),INDEX('RAW DATA'!$Q:$Q,'Row Index'!O31)))</f>
        <v>49.0013532026468</v>
      </c>
      <c r="P201" s="17" t="n">
        <f aca="false">IF('Row Index'!P31="","✗",IF(INDEX('RAW DATA'!$Q:$Q,'Row Index'!P31)="",IF(INDEX('RAW DATA'!$AD:$AD,'Row Index'!P31)="",INDEX('RAW DATA'!$L:$L,'Row Index'!P31),INDEX('RAW DATA'!$AD:$AD,'Row Index'!P31)),INDEX('RAW DATA'!$Q:$Q,'Row Index'!P31)))</f>
        <v>43.9898656492187</v>
      </c>
      <c r="Q201" s="17" t="n">
        <f aca="false">IF('Row Index'!Q31="","✗",IF(INDEX('RAW DATA'!$Q:$Q,'Row Index'!Q31)="",IF(INDEX('RAW DATA'!$AD:$AD,'Row Index'!Q31)="",INDEX('RAW DATA'!$L:$L,'Row Index'!Q31),INDEX('RAW DATA'!$AD:$AD,'Row Index'!Q31)),INDEX('RAW DATA'!$Q:$Q,'Row Index'!Q31)))</f>
        <v>46.7643900223327</v>
      </c>
      <c r="R201" s="17" t="n">
        <f aca="false">IF('Row Index'!R31="","✗",IF(INDEX('RAW DATA'!$Q:$Q,'Row Index'!R31)="",IF(INDEX('RAW DATA'!$AD:$AD,'Row Index'!R31)="",INDEX('RAW DATA'!$L:$L,'Row Index'!R31),INDEX('RAW DATA'!$AD:$AD,'Row Index'!R31)),INDEX('RAW DATA'!$Q:$Q,'Row Index'!R31)))</f>
        <v>49.502973046403</v>
      </c>
      <c r="S201" s="17" t="n">
        <f aca="false">IF('Row Index'!S31="","✗",IF(INDEX('RAW DATA'!$Q:$Q,'Row Index'!S31)="",IF(INDEX('RAW DATA'!$AD:$AD,'Row Index'!S31)="",INDEX('RAW DATA'!$L:$L,'Row Index'!S31),INDEX('RAW DATA'!$AD:$AD,'Row Index'!S31)),INDEX('RAW DATA'!$Q:$Q,'Row Index'!S31)))</f>
        <v>49.1422151556141</v>
      </c>
      <c r="T201" s="17" t="n">
        <f aca="false">IF('Row Index'!T31="","✗",IF(INDEX('RAW DATA'!$Q:$Q,'Row Index'!T31)="",IF(INDEX('RAW DATA'!$AD:$AD,'Row Index'!T31)="",INDEX('RAW DATA'!$L:$L,'Row Index'!T31),INDEX('RAW DATA'!$AD:$AD,'Row Index'!T31)),INDEX('RAW DATA'!$Q:$Q,'Row Index'!T31)))</f>
        <v>45.1755548409972</v>
      </c>
      <c r="U201" s="17" t="n">
        <f aca="false">IF('Row Index'!U31="","✗",IF(INDEX('RAW DATA'!$Q:$Q,'Row Index'!U31)="",IF(INDEX('RAW DATA'!$AD:$AD,'Row Index'!U31)="",INDEX('RAW DATA'!$L:$L,'Row Index'!U31),INDEX('RAW DATA'!$AD:$AD,'Row Index'!U31)),INDEX('RAW DATA'!$Q:$Q,'Row Index'!U31)))</f>
        <v>47.1385072399615</v>
      </c>
      <c r="V201" s="18" t="n">
        <f aca="false">IF('Row Index'!V31="","✗",IF(INDEX('RAW DATA'!$Q:$Q,'Row Index'!V31)="",IF(INDEX('RAW DATA'!$AD:$AD,'Row Index'!V31)="",INDEX('RAW DATA'!$L:$L,'Row Index'!V31),INDEX('RAW DATA'!$AD:$AD,'Row Index'!V31)),INDEX('RAW DATA'!$Q:$Q,'Row Index'!V31)))</f>
        <v>47.0840715045328</v>
      </c>
      <c r="W201" s="17" t="n">
        <f aca="false">IF('Row Index'!W31="","✗",IF(INDEX('RAW DATA'!$Q:$Q,'Row Index'!W31)="",IF(INDEX('RAW DATA'!$AD:$AD,'Row Index'!W31)="",INDEX('RAW DATA'!$L:$L,'Row Index'!W31),INDEX('RAW DATA'!$AD:$AD,'Row Index'!W31)),INDEX('RAW DATA'!$Q:$Q,'Row Index'!W31)))</f>
        <v>45.3886151295131</v>
      </c>
      <c r="X201" s="17" t="n">
        <f aca="false">IF('Row Index'!X31="","✗",IF(INDEX('RAW DATA'!$Q:$Q,'Row Index'!X31)="",IF(INDEX('RAW DATA'!$AD:$AD,'Row Index'!X31)="",INDEX('RAW DATA'!$L:$L,'Row Index'!X31),INDEX('RAW DATA'!$AD:$AD,'Row Index'!X31)),INDEX('RAW DATA'!$Q:$Q,'Row Index'!X31)))</f>
        <v>52.1805986755843</v>
      </c>
      <c r="Y201" s="17" t="n">
        <f aca="false">IF('Row Index'!Y31="","✗",IF(INDEX('RAW DATA'!$Q:$Q,'Row Index'!Y31)="",IF(INDEX('RAW DATA'!$AD:$AD,'Row Index'!Y31)="",INDEX('RAW DATA'!$L:$L,'Row Index'!Y31),INDEX('RAW DATA'!$AD:$AD,'Row Index'!Y31)),INDEX('RAW DATA'!$Q:$Q,'Row Index'!Y31)))</f>
        <v>46.6053048642089</v>
      </c>
      <c r="Z201" s="18" t="n">
        <f aca="false">IF('Row Index'!Z31="","✗",IF(INDEX('RAW DATA'!$Q:$Q,'Row Index'!Z31)="",IF(INDEX('RAW DATA'!$AD:$AD,'Row Index'!Z31)="",INDEX('RAW DATA'!$L:$L,'Row Index'!Z31),INDEX('RAW DATA'!$AD:$AD,'Row Index'!Z31)),INDEX('RAW DATA'!$Q:$Q,'Row Index'!Z31)))</f>
        <v>54.5356341762525</v>
      </c>
      <c r="AA201" s="19" t="str">
        <f aca="false">IF('Row Index'!AA31="","⏳",IF(INDEX('RAW DATA'!$Q:$Q,'Row Index'!AA31)="",IF(INDEX('RAW DATA'!$AD:$AD,'Row Index'!AA31)="",INDEX('RAW DATA'!$L:$L,'Row Index'!AA31),INDEX('RAW DATA'!$AD:$AD,'Row Index'!AA31)),INDEX('RAW DATA'!$Q:$Q,'Row Index'!AA31)))</f>
        <v>⏳</v>
      </c>
      <c r="AB201" s="17" t="n">
        <f aca="false">IF('Row Index'!AB31="","✗",IF(INDEX('RAW DATA'!$Q:$Q,'Row Index'!AB31)="",IF(INDEX('RAW DATA'!$AD:$AD,'Row Index'!AB31)="",INDEX('RAW DATA'!$L:$L,'Row Index'!AB31),INDEX('RAW DATA'!$AD:$AD,'Row Index'!AB31)),INDEX('RAW DATA'!$Q:$Q,'Row Index'!AB31)))</f>
        <v>54.5504037051867</v>
      </c>
      <c r="AC201" s="17" t="n">
        <f aca="false">IF('Row Index'!AC31="","✗",IF(INDEX('RAW DATA'!$Q:$Q,'Row Index'!AC31)="",IF(INDEX('RAW DATA'!$AD:$AD,'Row Index'!AC31)="",INDEX('RAW DATA'!$L:$L,'Row Index'!AC31),INDEX('RAW DATA'!$AD:$AD,'Row Index'!AC31)),INDEX('RAW DATA'!$Q:$Q,'Row Index'!AC31)))</f>
        <v>52.5697521131225</v>
      </c>
      <c r="AD201" s="17" t="n">
        <f aca="false">IF('Row Index'!AD31="","✗",IF(INDEX('RAW DATA'!$Q:$Q,'Row Index'!AD31)="",IF(INDEX('RAW DATA'!$AD:$AD,'Row Index'!AD31)="",INDEX('RAW DATA'!$L:$L,'Row Index'!AD31),INDEX('RAW DATA'!$AD:$AD,'Row Index'!AD31)),INDEX('RAW DATA'!$Q:$Q,'Row Index'!AD31)))</f>
        <v>54.162931857928</v>
      </c>
      <c r="AE201" s="17" t="n">
        <f aca="false">IF('Row Index'!AE31="","✗",IF(INDEX('RAW DATA'!$Q:$Q,'Row Index'!AE31)="",IF(INDEX('RAW DATA'!$AD:$AD,'Row Index'!AE31)="",INDEX('RAW DATA'!$L:$L,'Row Index'!AE31),INDEX('RAW DATA'!$AD:$AD,'Row Index'!AE31)),INDEX('RAW DATA'!$Q:$Q,'Row Index'!AE31)))</f>
        <v>55.4646895118861</v>
      </c>
      <c r="AF201" s="17" t="n">
        <f aca="false">IF('Row Index'!AF31="","✗",IF(INDEX('RAW DATA'!$Q:$Q,'Row Index'!AF31)="",IF(INDEX('RAW DATA'!$AD:$AD,'Row Index'!AF31)="",INDEX('RAW DATA'!$L:$L,'Row Index'!AF31),INDEX('RAW DATA'!$AD:$AD,'Row Index'!AF31)),INDEX('RAW DATA'!$Q:$Q,'Row Index'!AF31)))</f>
        <v>59.4695102052126</v>
      </c>
      <c r="AG201" s="17" t="n">
        <f aca="false">IF('Row Index'!AG31="","✗",IF(INDEX('RAW DATA'!$Q:$Q,'Row Index'!AG31)="",IF(INDEX('RAW DATA'!$AD:$AD,'Row Index'!AG31)="",INDEX('RAW DATA'!$L:$L,'Row Index'!AG31),INDEX('RAW DATA'!$AD:$AD,'Row Index'!AG31)),INDEX('RAW DATA'!$Q:$Q,'Row Index'!AG31)))</f>
        <v>58.1524104056134</v>
      </c>
      <c r="AH201" s="17" t="n">
        <f aca="false">IF('Row Index'!AH31="","✗",IF(INDEX('RAW DATA'!$Q:$Q,'Row Index'!AH31)="",IF(INDEX('RAW DATA'!$AD:$AD,'Row Index'!AH31)="",INDEX('RAW DATA'!$L:$L,'Row Index'!AH31),INDEX('RAW DATA'!$AD:$AD,'Row Index'!AH31)),INDEX('RAW DATA'!$Q:$Q,'Row Index'!AH31)))</f>
        <v>61.5343499838951</v>
      </c>
      <c r="AI201" s="17" t="n">
        <f aca="false">IF('Row Index'!AI31="","✗",IF(INDEX('RAW DATA'!$Q:$Q,'Row Index'!AI31)="",IF(INDEX('RAW DATA'!$AD:$AD,'Row Index'!AI31)="",INDEX('RAW DATA'!$L:$L,'Row Index'!AI31),INDEX('RAW DATA'!$AD:$AD,'Row Index'!AI31)),INDEX('RAW DATA'!$Q:$Q,'Row Index'!AI31)))</f>
        <v>63.140067120483</v>
      </c>
      <c r="AJ201" s="17" t="n">
        <f aca="false">IF('Row Index'!AJ31="","✗",IF(INDEX('RAW DATA'!$Q:$Q,'Row Index'!AJ31)="",IF(INDEX('RAW DATA'!$AD:$AD,'Row Index'!AJ31)="",INDEX('RAW DATA'!$L:$L,'Row Index'!AJ31),INDEX('RAW DATA'!$AD:$AD,'Row Index'!AJ31)),INDEX('RAW DATA'!$Q:$Q,'Row Index'!AJ31)))</f>
        <v>64.7333197583914</v>
      </c>
      <c r="AK201" s="17" t="n">
        <f aca="false">IF('Row Index'!AK31="","✗",IF(INDEX('RAW DATA'!$Q:$Q,'Row Index'!AK31)="",IF(INDEX('RAW DATA'!$AD:$AD,'Row Index'!AK31)="",INDEX('RAW DATA'!$L:$L,'Row Index'!AK31),INDEX('RAW DATA'!$AD:$AD,'Row Index'!AK31)),INDEX('RAW DATA'!$Q:$Q,'Row Index'!AK31)))</f>
        <v>65.6230055022609</v>
      </c>
      <c r="AL201" s="17" t="n">
        <f aca="false">IF('Row Index'!AL31="","✗",IF(INDEX('RAW DATA'!$Q:$Q,'Row Index'!AL31)="",IF(INDEX('RAW DATA'!$AD:$AD,'Row Index'!AL31)="",INDEX('RAW DATA'!$L:$L,'Row Index'!AL31),INDEX('RAW DATA'!$AD:$AD,'Row Index'!AL31)),INDEX('RAW DATA'!$Q:$Q,'Row Index'!AL31)))</f>
        <v>67.0684135006046</v>
      </c>
      <c r="AM201" s="29" t="n">
        <f aca="false">IF('Row Index'!AM31="","✗",IF(INDEX('RAW DATA'!$Q:$Q,'Row Index'!AM31)="",IF(INDEX('RAW DATA'!$AD:$AD,'Row Index'!AM31)="",INDEX('RAW DATA'!$L:$L,'Row Index'!AM31),INDEX('RAW DATA'!$AD:$AD,'Row Index'!AM31)),INDEX('RAW DATA'!$Q:$Q,'Row Index'!AM31)))</f>
        <v>68.2091765071705</v>
      </c>
      <c r="AN201" s="17" t="n">
        <f aca="false">IF('Row Index'!AN31="","✗",IF(INDEX('RAW DATA'!$Q:$Q,'Row Index'!AN31)="",IF(INDEX('RAW DATA'!$AD:$AD,'Row Index'!AN31)="",INDEX('RAW DATA'!$L:$L,'Row Index'!AN31),INDEX('RAW DATA'!$AD:$AD,'Row Index'!AN31)),INDEX('RAW DATA'!$Q:$Q,'Row Index'!AN31)))</f>
        <v>68.9381125709459</v>
      </c>
      <c r="AO201" s="17" t="n">
        <f aca="false">IF('Row Index'!AO31="","✗",IF(INDEX('RAW DATA'!$Q:$Q,'Row Index'!AO31)="",IF(INDEX('RAW DATA'!$AD:$AD,'Row Index'!AO31)="",INDEX('RAW DATA'!$L:$L,'Row Index'!AO31),INDEX('RAW DATA'!$AD:$AD,'Row Index'!AO31)),INDEX('RAW DATA'!$Q:$Q,'Row Index'!AO31)))</f>
        <v>71.0154037685185</v>
      </c>
      <c r="AP201" s="17" t="n">
        <f aca="false">IF('Row Index'!AP31="","✗",IF(INDEX('RAW DATA'!$Q:$Q,'Row Index'!AP31)="",IF(INDEX('RAW DATA'!$AD:$AD,'Row Index'!AP31)="",INDEX('RAW DATA'!$L:$L,'Row Index'!AP31),INDEX('RAW DATA'!$AD:$AD,'Row Index'!AP31)),INDEX('RAW DATA'!$Q:$Q,'Row Index'!AP31)))</f>
        <v>70.828319505645</v>
      </c>
      <c r="AQ201" s="17" t="n">
        <f aca="false">IF('Row Index'!AQ31="","✗",IF(INDEX('RAW DATA'!$Q:$Q,'Row Index'!AQ31)="",IF(INDEX('RAW DATA'!$AD:$AD,'Row Index'!AQ31)="",INDEX('RAW DATA'!$L:$L,'Row Index'!AQ31),INDEX('RAW DATA'!$AD:$AD,'Row Index'!AQ31)),INDEX('RAW DATA'!$Q:$Q,'Row Index'!AQ31)))</f>
        <v>71.1937290930813</v>
      </c>
    </row>
    <row r="203" customFormat="false" ht="23.85" hidden="false" customHeight="false" outlineLevel="0" collapsed="false">
      <c r="A203" s="9" t="s">
        <v>5404</v>
      </c>
      <c r="B203" s="9" t="s">
        <v>248</v>
      </c>
      <c r="C203" s="9" t="s">
        <v>147</v>
      </c>
      <c r="D203" s="9" t="s">
        <v>365</v>
      </c>
      <c r="E203" s="9" t="s">
        <v>497</v>
      </c>
      <c r="F203" s="9" t="s">
        <v>628</v>
      </c>
      <c r="G203" s="9" t="s">
        <v>763</v>
      </c>
      <c r="H203" s="9" t="s">
        <v>902</v>
      </c>
      <c r="I203" s="9" t="s">
        <v>1037</v>
      </c>
      <c r="J203" s="9" t="s">
        <v>1143</v>
      </c>
      <c r="K203" s="9" t="s">
        <v>1275</v>
      </c>
      <c r="L203" s="9" t="s">
        <v>1411</v>
      </c>
      <c r="M203" s="9" t="s">
        <v>1628</v>
      </c>
      <c r="N203" s="9" t="s">
        <v>1760</v>
      </c>
      <c r="O203" s="9" t="s">
        <v>1895</v>
      </c>
      <c r="P203" s="9" t="s">
        <v>2027</v>
      </c>
      <c r="Q203" s="9" t="s">
        <v>2154</v>
      </c>
      <c r="R203" s="9" t="s">
        <v>2285</v>
      </c>
      <c r="S203" s="9" t="s">
        <v>2413</v>
      </c>
      <c r="T203" s="9" t="s">
        <v>2544</v>
      </c>
      <c r="U203" s="9" t="s">
        <v>2676</v>
      </c>
      <c r="V203" s="9" t="s">
        <v>2806</v>
      </c>
      <c r="W203" s="9" t="s">
        <v>2933</v>
      </c>
      <c r="X203" s="9" t="s">
        <v>3066</v>
      </c>
      <c r="Y203" s="9" t="s">
        <v>3201</v>
      </c>
      <c r="Z203" s="9" t="s">
        <v>3330</v>
      </c>
      <c r="AA203" s="9" t="s">
        <v>5405</v>
      </c>
      <c r="AB203" s="9" t="s">
        <v>3465</v>
      </c>
      <c r="AC203" s="9" t="s">
        <v>3592</v>
      </c>
      <c r="AD203" s="9" t="s">
        <v>3719</v>
      </c>
      <c r="AE203" s="9" t="s">
        <v>3846</v>
      </c>
      <c r="AF203" s="9" t="s">
        <v>3975</v>
      </c>
      <c r="AG203" s="9" t="s">
        <v>4103</v>
      </c>
      <c r="AH203" s="9" t="s">
        <v>5406</v>
      </c>
      <c r="AI203" s="9" t="s">
        <v>4360</v>
      </c>
      <c r="AJ203" s="9" t="s">
        <v>4488</v>
      </c>
      <c r="AK203" s="9" t="s">
        <v>4617</v>
      </c>
      <c r="AL203" s="9" t="s">
        <v>4746</v>
      </c>
      <c r="AM203" s="9" t="s">
        <v>4855</v>
      </c>
      <c r="AN203" s="9" t="s">
        <v>4963</v>
      </c>
      <c r="AO203" s="9" t="s">
        <v>5072</v>
      </c>
      <c r="AP203" s="9" t="s">
        <v>5184</v>
      </c>
      <c r="AQ203" s="9" t="s">
        <v>5293</v>
      </c>
    </row>
    <row r="204" customFormat="false" ht="15" hidden="false" customHeight="false" outlineLevel="0" collapsed="false">
      <c r="A204" s="32" t="s">
        <v>247</v>
      </c>
      <c r="B204" s="33" t="s">
        <v>248</v>
      </c>
      <c r="C204" s="17" t="n">
        <f aca="false">IF('Row Index'!C32="","✗",IF(INDEX('RAW DATA'!$Q:$Q,'Row Index'!C32)="",IF(INDEX('RAW DATA'!$AD:$AD,'Row Index'!C32)="",INDEX('RAW DATA'!$L:$L,'Row Index'!C32),INDEX('RAW DATA'!$AD:$AD,'Row Index'!C32)),INDEX('RAW DATA'!$Q:$Q,'Row Index'!C32)))</f>
        <v>35.3577223106706</v>
      </c>
      <c r="D204" s="17" t="n">
        <f aca="false">IF('Row Index'!D32="","✗",IF(INDEX('RAW DATA'!$Q:$Q,'Row Index'!D32)="",IF(INDEX('RAW DATA'!$AD:$AD,'Row Index'!D32)="",INDEX('RAW DATA'!$L:$L,'Row Index'!D32),INDEX('RAW DATA'!$AD:$AD,'Row Index'!D32)),INDEX('RAW DATA'!$Q:$Q,'Row Index'!D32)))</f>
        <v>36.1938556714922</v>
      </c>
      <c r="E204" s="17" t="n">
        <f aca="false">IF('Row Index'!E32="","✗",IF(INDEX('RAW DATA'!$Q:$Q,'Row Index'!E32)="",IF(INDEX('RAW DATA'!$AD:$AD,'Row Index'!E32)="",INDEX('RAW DATA'!$L:$L,'Row Index'!E32),INDEX('RAW DATA'!$AD:$AD,'Row Index'!E32)),INDEX('RAW DATA'!$Q:$Q,'Row Index'!E32)))</f>
        <v>36.2691022297135</v>
      </c>
      <c r="F204" s="17" t="n">
        <f aca="false">IF('Row Index'!F32="","✗",IF(INDEX('RAW DATA'!$Q:$Q,'Row Index'!F32)="",IF(INDEX('RAW DATA'!$AD:$AD,'Row Index'!F32)="",INDEX('RAW DATA'!$L:$L,'Row Index'!F32),INDEX('RAW DATA'!$AD:$AD,'Row Index'!F32)),INDEX('RAW DATA'!$Q:$Q,'Row Index'!F32)))</f>
        <v>33.965880294425</v>
      </c>
      <c r="G204" s="38" t="n">
        <f aca="false">IF('Row Index'!G32="","✗",IF(INDEX('RAW DATA'!$Q:$Q,'Row Index'!G32)="",IF(INDEX('RAW DATA'!$AD:$AD,'Row Index'!G32)="",INDEX('RAW DATA'!$L:$L,'Row Index'!G32),INDEX('RAW DATA'!$AD:$AD,'Row Index'!G32)),INDEX('RAW DATA'!$Q:$Q,'Row Index'!G32)))</f>
        <v>39.3090756194189</v>
      </c>
      <c r="H204" s="29" t="n">
        <f aca="false">IF('Row Index'!H32="","✗",IF(INDEX('RAW DATA'!$Q:$Q,'Row Index'!H32)="",IF(INDEX('RAW DATA'!$AD:$AD,'Row Index'!H32)="",INDEX('RAW DATA'!$L:$L,'Row Index'!H32),INDEX('RAW DATA'!$AD:$AD,'Row Index'!H32)),INDEX('RAW DATA'!$Q:$Q,'Row Index'!H32)))</f>
        <v>37.3374387766186</v>
      </c>
      <c r="I204" s="17" t="n">
        <f aca="false">IF('Row Index'!I32="","✗",IF(INDEX('RAW DATA'!$Q:$Q,'Row Index'!I32)="",IF(INDEX('RAW DATA'!$AD:$AD,'Row Index'!I32)="",INDEX('RAW DATA'!$L:$L,'Row Index'!I32),INDEX('RAW DATA'!$AD:$AD,'Row Index'!I32)),INDEX('RAW DATA'!$Q:$Q,'Row Index'!I32)))</f>
        <v>37.6664800795064</v>
      </c>
      <c r="J204" s="17" t="n">
        <f aca="false">IF('Row Index'!J32="","✗",IF(INDEX('RAW DATA'!$Q:$Q,'Row Index'!J32)="",IF(INDEX('RAW DATA'!$AD:$AD,'Row Index'!J32)="",INDEX('RAW DATA'!$L:$L,'Row Index'!J32),INDEX('RAW DATA'!$AD:$AD,'Row Index'!J32)),INDEX('RAW DATA'!$Q:$Q,'Row Index'!J32)))</f>
        <v>35.9132157653778</v>
      </c>
      <c r="K204" s="17" t="n">
        <f aca="false">IF('Row Index'!K32="","✗",IF(INDEX('RAW DATA'!$Q:$Q,'Row Index'!K32)="",IF(INDEX('RAW DATA'!$AD:$AD,'Row Index'!K32)="",INDEX('RAW DATA'!$L:$L,'Row Index'!K32),INDEX('RAW DATA'!$AD:$AD,'Row Index'!K32)),INDEX('RAW DATA'!$Q:$Q,'Row Index'!K32)))</f>
        <v>41.2158230651956</v>
      </c>
      <c r="L204" s="17" t="n">
        <f aca="false">IF('Row Index'!L32="","✗",IF(INDEX('RAW DATA'!$Q:$Q,'Row Index'!L32)="",IF(INDEX('RAW DATA'!$AD:$AD,'Row Index'!L32)="",INDEX('RAW DATA'!$L:$L,'Row Index'!L32),INDEX('RAW DATA'!$AD:$AD,'Row Index'!L32)),INDEX('RAW DATA'!$Q:$Q,'Row Index'!L32)))</f>
        <v>37.7159435385552</v>
      </c>
      <c r="M204" s="17" t="n">
        <f aca="false">IF('Row Index'!M32="","✗",IF(INDEX('RAW DATA'!$Q:$Q,'Row Index'!M32)="",IF(INDEX('RAW DATA'!$AD:$AD,'Row Index'!M32)="",INDEX('RAW DATA'!$L:$L,'Row Index'!M32),INDEX('RAW DATA'!$AD:$AD,'Row Index'!M32)),INDEX('RAW DATA'!$Q:$Q,'Row Index'!M32)))</f>
        <v>40.2109447681257</v>
      </c>
      <c r="N204" s="29" t="n">
        <f aca="false">IF('Row Index'!N32="","✗",IF(INDEX('RAW DATA'!$Q:$Q,'Row Index'!N32)="",IF(INDEX('RAW DATA'!$AD:$AD,'Row Index'!N32)="",INDEX('RAW DATA'!$L:$L,'Row Index'!N32),INDEX('RAW DATA'!$AD:$AD,'Row Index'!N32)),INDEX('RAW DATA'!$Q:$Q,'Row Index'!N32)))</f>
        <v>39.8125820980647</v>
      </c>
      <c r="O204" s="29" t="n">
        <f aca="false">IF('Row Index'!O32="","✗",IF(INDEX('RAW DATA'!$Q:$Q,'Row Index'!O32)="",IF(INDEX('RAW DATA'!$AD:$AD,'Row Index'!O32)="",INDEX('RAW DATA'!$L:$L,'Row Index'!O32),INDEX('RAW DATA'!$AD:$AD,'Row Index'!O32)),INDEX('RAW DATA'!$Q:$Q,'Row Index'!O32)))</f>
        <v>40.0133995078076</v>
      </c>
      <c r="P204" s="17" t="n">
        <f aca="false">IF('Row Index'!P32="","✗",IF(INDEX('RAW DATA'!$Q:$Q,'Row Index'!P32)="",IF(INDEX('RAW DATA'!$AD:$AD,'Row Index'!P32)="",INDEX('RAW DATA'!$L:$L,'Row Index'!P32),INDEX('RAW DATA'!$AD:$AD,'Row Index'!P32)),INDEX('RAW DATA'!$Q:$Q,'Row Index'!P32)))</f>
        <v>39.5996052224115</v>
      </c>
      <c r="Q204" s="36" t="str">
        <f aca="false">IF('Row Index'!Q32="","✗",IF(INDEX('RAW DATA'!$Q:$Q,'Row Index'!Q32)="",IF(INDEX('RAW DATA'!$AD:$AD,'Row Index'!Q32)="",INDEX('RAW DATA'!$L:$L,'Row Index'!Q32),INDEX('RAW DATA'!$AD:$AD,'Row Index'!Q32)),INDEX('RAW DATA'!$Q:$Q,'Row Index'!Q32)))</f>
        <v>◐⌧</v>
      </c>
      <c r="R204" s="29" t="n">
        <f aca="false">IF('Row Index'!R32="","✗",IF(INDEX('RAW DATA'!$Q:$Q,'Row Index'!R32)="",IF(INDEX('RAW DATA'!$AD:$AD,'Row Index'!R32)="",INDEX('RAW DATA'!$L:$L,'Row Index'!R32),INDEX('RAW DATA'!$AD:$AD,'Row Index'!R32)),INDEX('RAW DATA'!$Q:$Q,'Row Index'!R32)))</f>
        <v>42.9493702702021</v>
      </c>
      <c r="S204" s="17" t="n">
        <f aca="false">IF('Row Index'!S32="","✗",IF(INDEX('RAW DATA'!$Q:$Q,'Row Index'!S32)="",IF(INDEX('RAW DATA'!$AD:$AD,'Row Index'!S32)="",INDEX('RAW DATA'!$L:$L,'Row Index'!S32),INDEX('RAW DATA'!$AD:$AD,'Row Index'!S32)),INDEX('RAW DATA'!$Q:$Q,'Row Index'!S32)))</f>
        <v>43.8625700614563</v>
      </c>
      <c r="T204" s="17" t="n">
        <f aca="false">IF('Row Index'!T32="","✗",IF(INDEX('RAW DATA'!$Q:$Q,'Row Index'!T32)="",IF(INDEX('RAW DATA'!$AD:$AD,'Row Index'!T32)="",INDEX('RAW DATA'!$L:$L,'Row Index'!T32),INDEX('RAW DATA'!$AD:$AD,'Row Index'!T32)),INDEX('RAW DATA'!$Q:$Q,'Row Index'!T32)))</f>
        <v>43.9833369819223</v>
      </c>
      <c r="U204" s="17" t="n">
        <f aca="false">IF('Row Index'!U32="","✗",IF(INDEX('RAW DATA'!$Q:$Q,'Row Index'!U32)="",IF(INDEX('RAW DATA'!$AD:$AD,'Row Index'!U32)="",INDEX('RAW DATA'!$L:$L,'Row Index'!U32),INDEX('RAW DATA'!$AD:$AD,'Row Index'!U32)),INDEX('RAW DATA'!$Q:$Q,'Row Index'!U32)))</f>
        <v>46.777156378884</v>
      </c>
      <c r="V204" s="17" t="n">
        <f aca="false">IF('Row Index'!V32="","✗",IF(INDEX('RAW DATA'!$Q:$Q,'Row Index'!V32)="",IF(INDEX('RAW DATA'!$AD:$AD,'Row Index'!V32)="",INDEX('RAW DATA'!$L:$L,'Row Index'!V32),INDEX('RAW DATA'!$AD:$AD,'Row Index'!V32)),INDEX('RAW DATA'!$Q:$Q,'Row Index'!V32)))</f>
        <v>46.2410323707846</v>
      </c>
      <c r="W204" s="17" t="n">
        <f aca="false">IF('Row Index'!W32="","✗",IF(INDEX('RAW DATA'!$Q:$Q,'Row Index'!W32)="",IF(INDEX('RAW DATA'!$AD:$AD,'Row Index'!W32)="",INDEX('RAW DATA'!$L:$L,'Row Index'!W32),INDEX('RAW DATA'!$AD:$AD,'Row Index'!W32)),INDEX('RAW DATA'!$Q:$Q,'Row Index'!W32)))</f>
        <v>47.3014990095927</v>
      </c>
      <c r="X204" s="38" t="n">
        <f aca="false">IF('Row Index'!X32="","✗",IF(INDEX('RAW DATA'!$Q:$Q,'Row Index'!X32)="",IF(INDEX('RAW DATA'!$AD:$AD,'Row Index'!X32)="",INDEX('RAW DATA'!$L:$L,'Row Index'!X32),INDEX('RAW DATA'!$AD:$AD,'Row Index'!X32)),INDEX('RAW DATA'!$Q:$Q,'Row Index'!X32)))</f>
        <v>49.7543655692845</v>
      </c>
      <c r="Y204" s="17" t="n">
        <f aca="false">IF('Row Index'!Y32="","✗",IF(INDEX('RAW DATA'!$Q:$Q,'Row Index'!Y32)="",IF(INDEX('RAW DATA'!$AD:$AD,'Row Index'!Y32)="",INDEX('RAW DATA'!$L:$L,'Row Index'!Y32),INDEX('RAW DATA'!$AD:$AD,'Row Index'!Y32)),INDEX('RAW DATA'!$Q:$Q,'Row Index'!Y32)))</f>
        <v>49.3951017365817</v>
      </c>
      <c r="Z204" s="18" t="n">
        <f aca="false">IF('Row Index'!Z32="","✗",IF(INDEX('RAW DATA'!$Q:$Q,'Row Index'!Z32)="",IF(INDEX('RAW DATA'!$AD:$AD,'Row Index'!Z32)="",INDEX('RAW DATA'!$L:$L,'Row Index'!Z32),INDEX('RAW DATA'!$AD:$AD,'Row Index'!Z32)),INDEX('RAW DATA'!$Q:$Q,'Row Index'!Z32)))</f>
        <v>51.1540890926063</v>
      </c>
      <c r="AA204" s="19" t="str">
        <f aca="false">IF('Row Index'!AA32="","⏳",IF(INDEX('RAW DATA'!$Q:$Q,'Row Index'!AA32)="",IF(INDEX('RAW DATA'!$AD:$AD,'Row Index'!AA32)="",INDEX('RAW DATA'!$L:$L,'Row Index'!AA32),INDEX('RAW DATA'!$AD:$AD,'Row Index'!AA32)),INDEX('RAW DATA'!$Q:$Q,'Row Index'!AA32)))</f>
        <v>⏳</v>
      </c>
      <c r="AB204" s="17" t="n">
        <f aca="false">IF('Row Index'!AB32="","✗",IF(INDEX('RAW DATA'!$Q:$Q,'Row Index'!AB32)="",IF(INDEX('RAW DATA'!$AD:$AD,'Row Index'!AB32)="",INDEX('RAW DATA'!$L:$L,'Row Index'!AB32),INDEX('RAW DATA'!$AD:$AD,'Row Index'!AB32)),INDEX('RAW DATA'!$Q:$Q,'Row Index'!AB32)))</f>
        <v>52.4044526514097</v>
      </c>
      <c r="AC204" s="17" t="n">
        <f aca="false">IF('Row Index'!AC32="","✗",IF(INDEX('RAW DATA'!$Q:$Q,'Row Index'!AC32)="",IF(INDEX('RAW DATA'!$AD:$AD,'Row Index'!AC32)="",INDEX('RAW DATA'!$L:$L,'Row Index'!AC32),INDEX('RAW DATA'!$AD:$AD,'Row Index'!AC32)),INDEX('RAW DATA'!$Q:$Q,'Row Index'!AC32)))</f>
        <v>53.1102256475005</v>
      </c>
      <c r="AD204" s="17" t="n">
        <f aca="false">IF('Row Index'!AD32="","✗",IF(INDEX('RAW DATA'!$Q:$Q,'Row Index'!AD32)="",IF(INDEX('RAW DATA'!$AD:$AD,'Row Index'!AD32)="",INDEX('RAW DATA'!$L:$L,'Row Index'!AD32),INDEX('RAW DATA'!$AD:$AD,'Row Index'!AD32)),INDEX('RAW DATA'!$Q:$Q,'Row Index'!AD32)))</f>
        <v>54.8035244909668</v>
      </c>
      <c r="AE204" s="17" t="n">
        <f aca="false">IF('Row Index'!AE32="","✗",IF(INDEX('RAW DATA'!$Q:$Q,'Row Index'!AE32)="",IF(INDEX('RAW DATA'!$AD:$AD,'Row Index'!AE32)="",INDEX('RAW DATA'!$L:$L,'Row Index'!AE32),INDEX('RAW DATA'!$AD:$AD,'Row Index'!AE32)),INDEX('RAW DATA'!$Q:$Q,'Row Index'!AE32)))</f>
        <v>55.8767205811468</v>
      </c>
      <c r="AF204" s="29" t="n">
        <f aca="false">IF('Row Index'!AF32="","✗",IF(INDEX('RAW DATA'!$Q:$Q,'Row Index'!AF32)="",IF(INDEX('RAW DATA'!$AD:$AD,'Row Index'!AF32)="",INDEX('RAW DATA'!$L:$L,'Row Index'!AF32),INDEX('RAW DATA'!$AD:$AD,'Row Index'!AF32)),INDEX('RAW DATA'!$Q:$Q,'Row Index'!AF32)))</f>
        <v>58.4482147927378</v>
      </c>
      <c r="AG204" s="17" t="n">
        <f aca="false">IF('Row Index'!AG32="","✗",IF(INDEX('RAW DATA'!$Q:$Q,'Row Index'!AG32)="",IF(INDEX('RAW DATA'!$AD:$AD,'Row Index'!AG32)="",INDEX('RAW DATA'!$L:$L,'Row Index'!AG32),INDEX('RAW DATA'!$AD:$AD,'Row Index'!AG32)),INDEX('RAW DATA'!$Q:$Q,'Row Index'!AG32)))</f>
        <v>57.6639163131672</v>
      </c>
      <c r="AH204" s="17" t="n">
        <f aca="false">IF('Row Index'!AH32="","✗",IF(INDEX('RAW DATA'!$Q:$Q,'Row Index'!AH32)="",IF(INDEX('RAW DATA'!$AD:$AD,'Row Index'!AH32)="",INDEX('RAW DATA'!$L:$L,'Row Index'!AH32),INDEX('RAW DATA'!$AD:$AD,'Row Index'!AH32)),INDEX('RAW DATA'!$Q:$Q,'Row Index'!AH32)))</f>
        <v>60.1781691271791</v>
      </c>
      <c r="AI204" s="17" t="n">
        <f aca="false">IF('Row Index'!AI32="","✗",IF(INDEX('RAW DATA'!$Q:$Q,'Row Index'!AI32)="",IF(INDEX('RAW DATA'!$AD:$AD,'Row Index'!AI32)="",INDEX('RAW DATA'!$L:$L,'Row Index'!AI32),INDEX('RAW DATA'!$AD:$AD,'Row Index'!AI32)),INDEX('RAW DATA'!$Q:$Q,'Row Index'!AI32)))</f>
        <v>61.60511957128</v>
      </c>
      <c r="AJ204" s="17" t="n">
        <f aca="false">IF('Row Index'!AJ32="","✗",IF(INDEX('RAW DATA'!$Q:$Q,'Row Index'!AJ32)="",IF(INDEX('RAW DATA'!$AD:$AD,'Row Index'!AJ32)="",INDEX('RAW DATA'!$L:$L,'Row Index'!AJ32),INDEX('RAW DATA'!$AD:$AD,'Row Index'!AJ32)),INDEX('RAW DATA'!$Q:$Q,'Row Index'!AJ32)))</f>
        <v>62.1797257097787</v>
      </c>
      <c r="AK204" s="17" t="n">
        <f aca="false">IF('Row Index'!AK32="","✗",IF(INDEX('RAW DATA'!$Q:$Q,'Row Index'!AK32)="",IF(INDEX('RAW DATA'!$AD:$AD,'Row Index'!AK32)="",INDEX('RAW DATA'!$L:$L,'Row Index'!AK32),INDEX('RAW DATA'!$AD:$AD,'Row Index'!AK32)),INDEX('RAW DATA'!$Q:$Q,'Row Index'!AK32)))</f>
        <v>63.5507642056773</v>
      </c>
      <c r="AL204" s="29" t="n">
        <f aca="false">IF('Row Index'!AL32="","✗",IF(INDEX('RAW DATA'!$Q:$Q,'Row Index'!AL32)="",IF(INDEX('RAW DATA'!$AD:$AD,'Row Index'!AL32)="",INDEX('RAW DATA'!$L:$L,'Row Index'!AL32),INDEX('RAW DATA'!$AD:$AD,'Row Index'!AL32)),INDEX('RAW DATA'!$Q:$Q,'Row Index'!AL32)))</f>
        <v>65.2426750700353</v>
      </c>
      <c r="AM204" s="17" t="n">
        <f aca="false">IF('Row Index'!AM32="","✗",IF(INDEX('RAW DATA'!$Q:$Q,'Row Index'!AM32)="",IF(INDEX('RAW DATA'!$AD:$AD,'Row Index'!AM32)="",INDEX('RAW DATA'!$L:$L,'Row Index'!AM32),INDEX('RAW DATA'!$AD:$AD,'Row Index'!AM32)),INDEX('RAW DATA'!$Q:$Q,'Row Index'!AM32)))</f>
        <v>65.312207504859</v>
      </c>
      <c r="AN204" s="29" t="n">
        <f aca="false">IF('Row Index'!AN32="","✗",IF(INDEX('RAW DATA'!$Q:$Q,'Row Index'!AN32)="",IF(INDEX('RAW DATA'!$AD:$AD,'Row Index'!AN32)="",INDEX('RAW DATA'!$L:$L,'Row Index'!AN32),INDEX('RAW DATA'!$AD:$AD,'Row Index'!AN32)),INDEX('RAW DATA'!$Q:$Q,'Row Index'!AN32)))</f>
        <v>66.4011879726849</v>
      </c>
      <c r="AO204" s="29" t="n">
        <f aca="false">IF('Row Index'!AO32="","✗",IF(INDEX('RAW DATA'!$Q:$Q,'Row Index'!AO32)="",IF(INDEX('RAW DATA'!$AD:$AD,'Row Index'!AO32)="",INDEX('RAW DATA'!$L:$L,'Row Index'!AO32),INDEX('RAW DATA'!$AD:$AD,'Row Index'!AO32)),INDEX('RAW DATA'!$Q:$Q,'Row Index'!AO32)))</f>
        <v>68.0957866091243</v>
      </c>
      <c r="AP204" s="17" t="n">
        <f aca="false">IF('Row Index'!AP32="","✗",IF(INDEX('RAW DATA'!$Q:$Q,'Row Index'!AP32)="",IF(INDEX('RAW DATA'!$AD:$AD,'Row Index'!AP32)="",INDEX('RAW DATA'!$L:$L,'Row Index'!AP32),INDEX('RAW DATA'!$AD:$AD,'Row Index'!AP32)),INDEX('RAW DATA'!$Q:$Q,'Row Index'!AP32)))</f>
        <v>67.8694306569278</v>
      </c>
      <c r="AQ204" s="17" t="n">
        <f aca="false">IF('Row Index'!AQ32="","✗",IF(INDEX('RAW DATA'!$Q:$Q,'Row Index'!AQ32)="",IF(INDEX('RAW DATA'!$AD:$AD,'Row Index'!AQ32)="",INDEX('RAW DATA'!$L:$L,'Row Index'!AQ32),INDEX('RAW DATA'!$AD:$AD,'Row Index'!AQ32)),INDEX('RAW DATA'!$Q:$Q,'Row Index'!AQ32)))</f>
        <v>68.5239232440691</v>
      </c>
    </row>
    <row r="205" customFormat="false" ht="15" hidden="false" customHeight="false" outlineLevel="0" collapsed="false">
      <c r="A205" s="32" t="s">
        <v>251</v>
      </c>
      <c r="B205" s="33" t="s">
        <v>248</v>
      </c>
      <c r="C205" s="17" t="n">
        <f aca="false">IF('Row Index'!C33="","✗",IF(INDEX('RAW DATA'!$Q:$Q,'Row Index'!C33)="",IF(INDEX('RAW DATA'!$AD:$AD,'Row Index'!C33)="",INDEX('RAW DATA'!$L:$L,'Row Index'!C33),INDEX('RAW DATA'!$AD:$AD,'Row Index'!C33)),INDEX('RAW DATA'!$Q:$Q,'Row Index'!C33)))</f>
        <v>33.3542631596967</v>
      </c>
      <c r="D205" s="21" t="n">
        <f aca="false">IF('Row Index'!D33="","✗",IF(INDEX('RAW DATA'!$Q:$Q,'Row Index'!D33)="",IF(INDEX('RAW DATA'!$AD:$AD,'Row Index'!D33)="",INDEX('RAW DATA'!$L:$L,'Row Index'!D33),INDEX('RAW DATA'!$AD:$AD,'Row Index'!D33)),INDEX('RAW DATA'!$Q:$Q,'Row Index'!D33)))</f>
        <v>51.6945153850635</v>
      </c>
      <c r="E205" s="36" t="str">
        <f aca="false">IF('Row Index'!E33="","✗",IF(INDEX('RAW DATA'!$Q:$Q,'Row Index'!E33)="",IF(INDEX('RAW DATA'!$AD:$AD,'Row Index'!E33)="",INDEX('RAW DATA'!$L:$L,'Row Index'!E33),INDEX('RAW DATA'!$AD:$AD,'Row Index'!E33)),INDEX('RAW DATA'!$Q:$Q,'Row Index'!E33)))</f>
        <v>◐⌧</v>
      </c>
      <c r="F205" s="36" t="str">
        <f aca="false">IF('Row Index'!F33="","✗",IF(INDEX('RAW DATA'!$Q:$Q,'Row Index'!F33)="",IF(INDEX('RAW DATA'!$AD:$AD,'Row Index'!F33)="",INDEX('RAW DATA'!$L:$L,'Row Index'!F33),INDEX('RAW DATA'!$AD:$AD,'Row Index'!F33)),INDEX('RAW DATA'!$Q:$Q,'Row Index'!F33)))</f>
        <v>◐⌧</v>
      </c>
      <c r="G205" s="36" t="str">
        <f aca="false">IF('Row Index'!G33="","✗",IF(INDEX('RAW DATA'!$Q:$Q,'Row Index'!G33)="",IF(INDEX('RAW DATA'!$AD:$AD,'Row Index'!G33)="",INDEX('RAW DATA'!$L:$L,'Row Index'!G33),INDEX('RAW DATA'!$AD:$AD,'Row Index'!G33)),INDEX('RAW DATA'!$Q:$Q,'Row Index'!G33)))</f>
        <v>◐⌧</v>
      </c>
      <c r="H205" s="17" t="n">
        <f aca="false">IF('Row Index'!H33="","✗",IF(INDEX('RAW DATA'!$Q:$Q,'Row Index'!H33)="",IF(INDEX('RAW DATA'!$AD:$AD,'Row Index'!H33)="",INDEX('RAW DATA'!$L:$L,'Row Index'!H33),INDEX('RAW DATA'!$AD:$AD,'Row Index'!H33)),INDEX('RAW DATA'!$Q:$Q,'Row Index'!H33)))</f>
        <v>36.1739752699102</v>
      </c>
      <c r="I205" s="17" t="n">
        <f aca="false">IF('Row Index'!I33="","✗",IF(INDEX('RAW DATA'!$Q:$Q,'Row Index'!I33)="",IF(INDEX('RAW DATA'!$AD:$AD,'Row Index'!I33)="",INDEX('RAW DATA'!$L:$L,'Row Index'!I33),INDEX('RAW DATA'!$AD:$AD,'Row Index'!I33)),INDEX('RAW DATA'!$Q:$Q,'Row Index'!I33)))</f>
        <v>36.5025383823954</v>
      </c>
      <c r="J205" s="17" t="n">
        <f aca="false">IF('Row Index'!J33="","✗",IF(INDEX('RAW DATA'!$Q:$Q,'Row Index'!J33)="",IF(INDEX('RAW DATA'!$AD:$AD,'Row Index'!J33)="",INDEX('RAW DATA'!$L:$L,'Row Index'!J33),INDEX('RAW DATA'!$AD:$AD,'Row Index'!J33)),INDEX('RAW DATA'!$Q:$Q,'Row Index'!J33)))</f>
        <v>34.6985281562139</v>
      </c>
      <c r="K205" s="17" t="n">
        <f aca="false">IF('Row Index'!K33="","✗",IF(INDEX('RAW DATA'!$Q:$Q,'Row Index'!K33)="",IF(INDEX('RAW DATA'!$AD:$AD,'Row Index'!K33)="",INDEX('RAW DATA'!$L:$L,'Row Index'!K33),INDEX('RAW DATA'!$AD:$AD,'Row Index'!K33)),INDEX('RAW DATA'!$Q:$Q,'Row Index'!K33)))</f>
        <v>38.8976826840401</v>
      </c>
      <c r="L205" s="29" t="n">
        <f aca="false">IF('Row Index'!L33="","✗",IF(INDEX('RAW DATA'!$Q:$Q,'Row Index'!L33)="",IF(INDEX('RAW DATA'!$AD:$AD,'Row Index'!L33)="",INDEX('RAW DATA'!$L:$L,'Row Index'!L33),INDEX('RAW DATA'!$AD:$AD,'Row Index'!L33)),INDEX('RAW DATA'!$Q:$Q,'Row Index'!L33)))</f>
        <v>36.5308854641617</v>
      </c>
      <c r="M205" s="17" t="n">
        <f aca="false">IF('Row Index'!M33="","✗",IF(INDEX('RAW DATA'!$Q:$Q,'Row Index'!M33)="",IF(INDEX('RAW DATA'!$AD:$AD,'Row Index'!M33)="",INDEX('RAW DATA'!$L:$L,'Row Index'!M33),INDEX('RAW DATA'!$AD:$AD,'Row Index'!M33)),INDEX('RAW DATA'!$Q:$Q,'Row Index'!M33)))</f>
        <v>40.3362655093448</v>
      </c>
      <c r="N205" s="29" t="n">
        <f aca="false">IF('Row Index'!N33="","✗",IF(INDEX('RAW DATA'!$Q:$Q,'Row Index'!N33)="",IF(INDEX('RAW DATA'!$AD:$AD,'Row Index'!N33)="",INDEX('RAW DATA'!$L:$L,'Row Index'!N33),INDEX('RAW DATA'!$AD:$AD,'Row Index'!N33)),INDEX('RAW DATA'!$Q:$Q,'Row Index'!N33)))</f>
        <v>39.8456337062439</v>
      </c>
      <c r="O205" s="29" t="n">
        <f aca="false">IF('Row Index'!O33="","✗",IF(INDEX('RAW DATA'!$Q:$Q,'Row Index'!O33)="",IF(INDEX('RAW DATA'!$AD:$AD,'Row Index'!O33)="",INDEX('RAW DATA'!$L:$L,'Row Index'!O33),INDEX('RAW DATA'!$AD:$AD,'Row Index'!O33)),INDEX('RAW DATA'!$Q:$Q,'Row Index'!O33)))</f>
        <v>39.6933705000042</v>
      </c>
      <c r="P205" s="17" t="n">
        <f aca="false">IF('Row Index'!P33="","✗",IF(INDEX('RAW DATA'!$Q:$Q,'Row Index'!P33)="",IF(INDEX('RAW DATA'!$AD:$AD,'Row Index'!P33)="",INDEX('RAW DATA'!$L:$L,'Row Index'!P33),INDEX('RAW DATA'!$AD:$AD,'Row Index'!P33)),INDEX('RAW DATA'!$Q:$Q,'Row Index'!P33)))</f>
        <v>37.8767125419017</v>
      </c>
      <c r="Q205" s="29" t="n">
        <f aca="false">IF('Row Index'!Q33="","✗",IF(INDEX('RAW DATA'!$Q:$Q,'Row Index'!Q33)="",IF(INDEX('RAW DATA'!$AD:$AD,'Row Index'!Q33)="",INDEX('RAW DATA'!$L:$L,'Row Index'!Q33),INDEX('RAW DATA'!$AD:$AD,'Row Index'!Q33)),INDEX('RAW DATA'!$Q:$Q,'Row Index'!Q33)))</f>
        <v>41.1499278266911</v>
      </c>
      <c r="R205" s="17" t="n">
        <f aca="false">IF('Row Index'!R33="","✗",IF(INDEX('RAW DATA'!$Q:$Q,'Row Index'!R33)="",IF(INDEX('RAW DATA'!$AD:$AD,'Row Index'!R33)="",INDEX('RAW DATA'!$L:$L,'Row Index'!R33),INDEX('RAW DATA'!$AD:$AD,'Row Index'!R33)),INDEX('RAW DATA'!$Q:$Q,'Row Index'!R33)))</f>
        <v>41.6160062130056</v>
      </c>
      <c r="S205" s="36" t="str">
        <f aca="false">IF('Row Index'!S33="","✗",IF(INDEX('RAW DATA'!$Q:$Q,'Row Index'!S33)="",IF(INDEX('RAW DATA'!$AD:$AD,'Row Index'!S33)="",INDEX('RAW DATA'!$L:$L,'Row Index'!S33),INDEX('RAW DATA'!$AD:$AD,'Row Index'!S33)),INDEX('RAW DATA'!$Q:$Q,'Row Index'!S33)))</f>
        <v>◐⌧</v>
      </c>
      <c r="T205" s="17" t="n">
        <f aca="false">IF('Row Index'!T33="","✗",IF(INDEX('RAW DATA'!$Q:$Q,'Row Index'!T33)="",IF(INDEX('RAW DATA'!$AD:$AD,'Row Index'!T33)="",INDEX('RAW DATA'!$L:$L,'Row Index'!T33),INDEX('RAW DATA'!$AD:$AD,'Row Index'!T33)),INDEX('RAW DATA'!$Q:$Q,'Row Index'!T33)))</f>
        <v>42.7809922293927</v>
      </c>
      <c r="U205" s="17" t="n">
        <f aca="false">IF('Row Index'!U33="","✗",IF(INDEX('RAW DATA'!$Q:$Q,'Row Index'!U33)="",IF(INDEX('RAW DATA'!$AD:$AD,'Row Index'!U33)="",INDEX('RAW DATA'!$L:$L,'Row Index'!U33),INDEX('RAW DATA'!$AD:$AD,'Row Index'!U33)),INDEX('RAW DATA'!$Q:$Q,'Row Index'!U33)))</f>
        <v>46.3228475773116</v>
      </c>
      <c r="V205" s="36" t="str">
        <f aca="false">IF('Row Index'!V33="","✗",IF(INDEX('RAW DATA'!$Q:$Q,'Row Index'!V33)="",IF(INDEX('RAW DATA'!$AD:$AD,'Row Index'!V33)="",INDEX('RAW DATA'!$L:$L,'Row Index'!V33),INDEX('RAW DATA'!$AD:$AD,'Row Index'!V33)),INDEX('RAW DATA'!$Q:$Q,'Row Index'!V33)))</f>
        <v>◐⌧</v>
      </c>
      <c r="W205" s="17" t="n">
        <f aca="false">IF('Row Index'!W33="","✗",IF(INDEX('RAW DATA'!$Q:$Q,'Row Index'!W33)="",IF(INDEX('RAW DATA'!$AD:$AD,'Row Index'!W33)="",INDEX('RAW DATA'!$L:$L,'Row Index'!W33),INDEX('RAW DATA'!$AD:$AD,'Row Index'!W33)),INDEX('RAW DATA'!$Q:$Q,'Row Index'!W33)))</f>
        <v>45.7876486099359</v>
      </c>
      <c r="X205" s="38" t="n">
        <f aca="false">IF('Row Index'!X33="","✗",IF(INDEX('RAW DATA'!$Q:$Q,'Row Index'!X33)="",IF(INDEX('RAW DATA'!$AD:$AD,'Row Index'!X33)="",INDEX('RAW DATA'!$L:$L,'Row Index'!X33),INDEX('RAW DATA'!$AD:$AD,'Row Index'!X33)),INDEX('RAW DATA'!$Q:$Q,'Row Index'!X33)))</f>
        <v>48.5882240166005</v>
      </c>
      <c r="Y205" s="17" t="n">
        <f aca="false">IF('Row Index'!Y33="","✗",IF(INDEX('RAW DATA'!$Q:$Q,'Row Index'!Y33)="",IF(INDEX('RAW DATA'!$AD:$AD,'Row Index'!Y33)="",INDEX('RAW DATA'!$L:$L,'Row Index'!Y33),INDEX('RAW DATA'!$AD:$AD,'Row Index'!Y33)),INDEX('RAW DATA'!$Q:$Q,'Row Index'!Y33)))</f>
        <v>49.5986697998914</v>
      </c>
      <c r="Z205" s="36" t="str">
        <f aca="false">IF('Row Index'!Z33="","✗",IF(INDEX('RAW DATA'!$Q:$Q,'Row Index'!Z33)="",IF(INDEX('RAW DATA'!$AD:$AD,'Row Index'!Z33)="",INDEX('RAW DATA'!$L:$L,'Row Index'!Z33),INDEX('RAW DATA'!$AD:$AD,'Row Index'!Z33)),INDEX('RAW DATA'!$Q:$Q,'Row Index'!Z33)))</f>
        <v>◐⌧</v>
      </c>
      <c r="AA205" s="19" t="str">
        <f aca="false">IF('Row Index'!AA33="","⏳",IF(INDEX('RAW DATA'!$Q:$Q,'Row Index'!AA33)="",IF(INDEX('RAW DATA'!$AD:$AD,'Row Index'!AA33)="",INDEX('RAW DATA'!$L:$L,'Row Index'!AA33),INDEX('RAW DATA'!$AD:$AD,'Row Index'!AA33)),INDEX('RAW DATA'!$Q:$Q,'Row Index'!AA33)))</f>
        <v>⏳</v>
      </c>
      <c r="AB205" s="17" t="n">
        <f aca="false">IF('Row Index'!AB33="","✗",IF(INDEX('RAW DATA'!$Q:$Q,'Row Index'!AB33)="",IF(INDEX('RAW DATA'!$AD:$AD,'Row Index'!AB33)="",INDEX('RAW DATA'!$L:$L,'Row Index'!AB33),INDEX('RAW DATA'!$AD:$AD,'Row Index'!AB33)),INDEX('RAW DATA'!$Q:$Q,'Row Index'!AB33)))</f>
        <v>51.2497177883855</v>
      </c>
      <c r="AC205" s="17" t="n">
        <f aca="false">IF('Row Index'!AC33="","✗",IF(INDEX('RAW DATA'!$Q:$Q,'Row Index'!AC33)="",IF(INDEX('RAW DATA'!$AD:$AD,'Row Index'!AC33)="",INDEX('RAW DATA'!$L:$L,'Row Index'!AC33),INDEX('RAW DATA'!$AD:$AD,'Row Index'!AC33)),INDEX('RAW DATA'!$Q:$Q,'Row Index'!AC33)))</f>
        <v>53.3110437231064</v>
      </c>
      <c r="AD205" s="17" t="n">
        <f aca="false">IF('Row Index'!AD33="","✗",IF(INDEX('RAW DATA'!$Q:$Q,'Row Index'!AD33)="",IF(INDEX('RAW DATA'!$AD:$AD,'Row Index'!AD33)="",INDEX('RAW DATA'!$L:$L,'Row Index'!AD33),INDEX('RAW DATA'!$AD:$AD,'Row Index'!AD33)),INDEX('RAW DATA'!$Q:$Q,'Row Index'!AD33)))</f>
        <v>54.0272644454461</v>
      </c>
      <c r="AE205" s="17" t="n">
        <f aca="false">IF('Row Index'!AE33="","✗",IF(INDEX('RAW DATA'!$Q:$Q,'Row Index'!AE33)="",IF(INDEX('RAW DATA'!$AD:$AD,'Row Index'!AE33)="",INDEX('RAW DATA'!$L:$L,'Row Index'!AE33),INDEX('RAW DATA'!$AD:$AD,'Row Index'!AE33)),INDEX('RAW DATA'!$Q:$Q,'Row Index'!AE33)))</f>
        <v>55.738330515475</v>
      </c>
      <c r="AF205" s="29" t="n">
        <f aca="false">IF('Row Index'!AF33="","✗",IF(INDEX('RAW DATA'!$Q:$Q,'Row Index'!AF33)="",IF(INDEX('RAW DATA'!$AD:$AD,'Row Index'!AF33)="",INDEX('RAW DATA'!$L:$L,'Row Index'!AF33),INDEX('RAW DATA'!$AD:$AD,'Row Index'!AF33)),INDEX('RAW DATA'!$Q:$Q,'Row Index'!AF33)))</f>
        <v>57.9921293448306</v>
      </c>
      <c r="AG205" s="29" t="n">
        <f aca="false">IF('Row Index'!AG33="","✗",IF(INDEX('RAW DATA'!$Q:$Q,'Row Index'!AG33)="",IF(INDEX('RAW DATA'!$AD:$AD,'Row Index'!AG33)="",INDEX('RAW DATA'!$L:$L,'Row Index'!AG33),INDEX('RAW DATA'!$AD:$AD,'Row Index'!AG33)),INDEX('RAW DATA'!$Q:$Q,'Row Index'!AG33)))</f>
        <v>57.2777580733355</v>
      </c>
      <c r="AH205" s="17" t="n">
        <f aca="false">IF('Row Index'!AH33="","✗",IF(INDEX('RAW DATA'!$Q:$Q,'Row Index'!AH33)="",IF(INDEX('RAW DATA'!$AD:$AD,'Row Index'!AH33)="",INDEX('RAW DATA'!$L:$L,'Row Index'!AH33),INDEX('RAW DATA'!$AD:$AD,'Row Index'!AH33)),INDEX('RAW DATA'!$Q:$Q,'Row Index'!AH33)))</f>
        <v>60.0490068062065</v>
      </c>
      <c r="AI205" s="17" t="n">
        <f aca="false">IF('Row Index'!AI33="","✗",IF(INDEX('RAW DATA'!$Q:$Q,'Row Index'!AI33)="",IF(INDEX('RAW DATA'!$AD:$AD,'Row Index'!AI33)="",INDEX('RAW DATA'!$L:$L,'Row Index'!AI33),INDEX('RAW DATA'!$AD:$AD,'Row Index'!AI33)),INDEX('RAW DATA'!$Q:$Q,'Row Index'!AI33)))</f>
        <v>61.1146496895248</v>
      </c>
      <c r="AJ205" s="17" t="n">
        <f aca="false">IF('Row Index'!AJ33="","✗",IF(INDEX('RAW DATA'!$Q:$Q,'Row Index'!AJ33)="",IF(INDEX('RAW DATA'!$AD:$AD,'Row Index'!AJ33)="",INDEX('RAW DATA'!$L:$L,'Row Index'!AJ33),INDEX('RAW DATA'!$AD:$AD,'Row Index'!AJ33)),INDEX('RAW DATA'!$Q:$Q,'Row Index'!AJ33)))</f>
        <v>61.2980279935794</v>
      </c>
      <c r="AK205" s="17" t="n">
        <f aca="false">IF('Row Index'!AK33="","✗",IF(INDEX('RAW DATA'!$Q:$Q,'Row Index'!AK33)="",IF(INDEX('RAW DATA'!$AD:$AD,'Row Index'!AK33)="",INDEX('RAW DATA'!$L:$L,'Row Index'!AK33),INDEX('RAW DATA'!$AD:$AD,'Row Index'!AK33)),INDEX('RAW DATA'!$Q:$Q,'Row Index'!AK33)))</f>
        <v>63.4580787179333</v>
      </c>
      <c r="AL205" s="36" t="str">
        <f aca="false">IF('Row Index'!AL33="","✗",IF(INDEX('RAW DATA'!$Q:$Q,'Row Index'!AL33)="",IF(INDEX('RAW DATA'!$AD:$AD,'Row Index'!AL33)="",INDEX('RAW DATA'!$L:$L,'Row Index'!AL33),INDEX('RAW DATA'!$AD:$AD,'Row Index'!AL33)),INDEX('RAW DATA'!$Q:$Q,'Row Index'!AL33)))</f>
        <v>◐⌧</v>
      </c>
      <c r="AM205" s="17" t="n">
        <f aca="false">IF('Row Index'!AM33="","✗",IF(INDEX('RAW DATA'!$Q:$Q,'Row Index'!AM33)="",IF(INDEX('RAW DATA'!$AD:$AD,'Row Index'!AM33)="",INDEX('RAW DATA'!$L:$L,'Row Index'!AM33),INDEX('RAW DATA'!$AD:$AD,'Row Index'!AM33)),INDEX('RAW DATA'!$Q:$Q,'Row Index'!AM33)))</f>
        <v>65.3424490105924</v>
      </c>
      <c r="AN205" s="17" t="n">
        <f aca="false">IF('Row Index'!AN33="","✗",IF(INDEX('RAW DATA'!$Q:$Q,'Row Index'!AN33)="",IF(INDEX('RAW DATA'!$AD:$AD,'Row Index'!AN33)="",INDEX('RAW DATA'!$L:$L,'Row Index'!AN33),INDEX('RAW DATA'!$AD:$AD,'Row Index'!AN33)),INDEX('RAW DATA'!$Q:$Q,'Row Index'!AN33)))</f>
        <v>65.9279650215826</v>
      </c>
      <c r="AO205" s="17" t="n">
        <f aca="false">IF('Row Index'!AO33="","✗",IF(INDEX('RAW DATA'!$Q:$Q,'Row Index'!AO33)="",IF(INDEX('RAW DATA'!$AD:$AD,'Row Index'!AO33)="",INDEX('RAW DATA'!$L:$L,'Row Index'!AO33),INDEX('RAW DATA'!$AD:$AD,'Row Index'!AO33)),INDEX('RAW DATA'!$Q:$Q,'Row Index'!AO33)))</f>
        <v>67.7395232381834</v>
      </c>
      <c r="AP205" s="29" t="n">
        <f aca="false">IF('Row Index'!AP33="","✗",IF(INDEX('RAW DATA'!$Q:$Q,'Row Index'!AP33)="",IF(INDEX('RAW DATA'!$AD:$AD,'Row Index'!AP33)="",INDEX('RAW DATA'!$L:$L,'Row Index'!AP33),INDEX('RAW DATA'!$AD:$AD,'Row Index'!AP33)),INDEX('RAW DATA'!$Q:$Q,'Row Index'!AP33)))</f>
        <v>67.5308810368203</v>
      </c>
      <c r="AQ205" s="17" t="n">
        <f aca="false">IF('Row Index'!AQ33="","✗",IF(INDEX('RAW DATA'!$Q:$Q,'Row Index'!AQ33)="",IF(INDEX('RAW DATA'!$AD:$AD,'Row Index'!AQ33)="",INDEX('RAW DATA'!$L:$L,'Row Index'!AQ33),INDEX('RAW DATA'!$AD:$AD,'Row Index'!AQ33)),INDEX('RAW DATA'!$Q:$Q,'Row Index'!AQ33)))</f>
        <v>67.5991263325247</v>
      </c>
    </row>
    <row r="206" customFormat="false" ht="15" hidden="false" customHeight="false" outlineLevel="0" collapsed="false">
      <c r="A206" s="32" t="s">
        <v>254</v>
      </c>
      <c r="B206" s="33" t="s">
        <v>248</v>
      </c>
      <c r="C206" s="17" t="n">
        <f aca="false">IF('Row Index'!C34="","✗",IF(INDEX('RAW DATA'!$Q:$Q,'Row Index'!C34)="",IF(INDEX('RAW DATA'!$AD:$AD,'Row Index'!C34)="",INDEX('RAW DATA'!$L:$L,'Row Index'!C34),INDEX('RAW DATA'!$AD:$AD,'Row Index'!C34)),INDEX('RAW DATA'!$Q:$Q,'Row Index'!C34)))</f>
        <v>34.8312446042572</v>
      </c>
      <c r="D206" s="17" t="n">
        <f aca="false">IF('Row Index'!D34="","✗",IF(INDEX('RAW DATA'!$Q:$Q,'Row Index'!D34)="",IF(INDEX('RAW DATA'!$AD:$AD,'Row Index'!D34)="",INDEX('RAW DATA'!$L:$L,'Row Index'!D34),INDEX('RAW DATA'!$AD:$AD,'Row Index'!D34)),INDEX('RAW DATA'!$Q:$Q,'Row Index'!D34)))</f>
        <v>38.2490593667669</v>
      </c>
      <c r="E206" s="36" t="str">
        <f aca="false">IF('Row Index'!E34="","✗",IF(INDEX('RAW DATA'!$Q:$Q,'Row Index'!E34)="",IF(INDEX('RAW DATA'!$AD:$AD,'Row Index'!E34)="",INDEX('RAW DATA'!$L:$L,'Row Index'!E34),INDEX('RAW DATA'!$AD:$AD,'Row Index'!E34)),INDEX('RAW DATA'!$Q:$Q,'Row Index'!E34)))</f>
        <v>◐⌧</v>
      </c>
      <c r="F206" s="29" t="n">
        <f aca="false">IF('Row Index'!F34="","✗",IF(INDEX('RAW DATA'!$Q:$Q,'Row Index'!F34)="",IF(INDEX('RAW DATA'!$AD:$AD,'Row Index'!F34)="",INDEX('RAW DATA'!$L:$L,'Row Index'!F34),INDEX('RAW DATA'!$AD:$AD,'Row Index'!F34)),INDEX('RAW DATA'!$Q:$Q,'Row Index'!F34)))</f>
        <v>33.3736728335184</v>
      </c>
      <c r="G206" s="18" t="n">
        <f aca="false">IF('Row Index'!G34="","✗",IF(INDEX('RAW DATA'!$Q:$Q,'Row Index'!G34)="",IF(INDEX('RAW DATA'!$AD:$AD,'Row Index'!G34)="",INDEX('RAW DATA'!$L:$L,'Row Index'!G34),INDEX('RAW DATA'!$AD:$AD,'Row Index'!G34)),INDEX('RAW DATA'!$Q:$Q,'Row Index'!G34)))</f>
        <v>37.7029427960915</v>
      </c>
      <c r="H206" s="36" t="str">
        <f aca="false">IF('Row Index'!H34="","✗",IF(INDEX('RAW DATA'!$Q:$Q,'Row Index'!H34)="",IF(INDEX('RAW DATA'!$AD:$AD,'Row Index'!H34)="",INDEX('RAW DATA'!$L:$L,'Row Index'!H34),INDEX('RAW DATA'!$AD:$AD,'Row Index'!H34)),INDEX('RAW DATA'!$Q:$Q,'Row Index'!H34)))</f>
        <v>◐⌧</v>
      </c>
      <c r="I206" s="17" t="n">
        <f aca="false">IF('Row Index'!I34="","✗",IF(INDEX('RAW DATA'!$Q:$Q,'Row Index'!I34)="",IF(INDEX('RAW DATA'!$AD:$AD,'Row Index'!I34)="",INDEX('RAW DATA'!$L:$L,'Row Index'!I34),INDEX('RAW DATA'!$AD:$AD,'Row Index'!I34)),INDEX('RAW DATA'!$Q:$Q,'Row Index'!I34)))</f>
        <v>36.2337291357061</v>
      </c>
      <c r="J206" s="17" t="n">
        <f aca="false">IF('Row Index'!J34="","✗",IF(INDEX('RAW DATA'!$Q:$Q,'Row Index'!J34)="",IF(INDEX('RAW DATA'!$AD:$AD,'Row Index'!J34)="",INDEX('RAW DATA'!$L:$L,'Row Index'!J34),INDEX('RAW DATA'!$AD:$AD,'Row Index'!J34)),INDEX('RAW DATA'!$Q:$Q,'Row Index'!J34)))</f>
        <v>36.181540542389</v>
      </c>
      <c r="K206" s="17" t="n">
        <f aca="false">IF('Row Index'!K34="","✗",IF(INDEX('RAW DATA'!$Q:$Q,'Row Index'!K34)="",IF(INDEX('RAW DATA'!$AD:$AD,'Row Index'!K34)="",INDEX('RAW DATA'!$L:$L,'Row Index'!K34),INDEX('RAW DATA'!$AD:$AD,'Row Index'!K34)),INDEX('RAW DATA'!$Q:$Q,'Row Index'!K34)))</f>
        <v>39.7918436558752</v>
      </c>
      <c r="L206" s="36" t="str">
        <f aca="false">IF('Row Index'!L34="","✗",IF(INDEX('RAW DATA'!$Q:$Q,'Row Index'!L34)="",IF(INDEX('RAW DATA'!$AD:$AD,'Row Index'!L34)="",INDEX('RAW DATA'!$L:$L,'Row Index'!L34),INDEX('RAW DATA'!$AD:$AD,'Row Index'!L34)),INDEX('RAW DATA'!$Q:$Q,'Row Index'!L34)))</f>
        <v>◐⌧</v>
      </c>
      <c r="M206" s="17" t="n">
        <f aca="false">IF('Row Index'!M34="","✗",IF(INDEX('RAW DATA'!$Q:$Q,'Row Index'!M34)="",IF(INDEX('RAW DATA'!$AD:$AD,'Row Index'!M34)="",INDEX('RAW DATA'!$L:$L,'Row Index'!M34),INDEX('RAW DATA'!$AD:$AD,'Row Index'!M34)),INDEX('RAW DATA'!$Q:$Q,'Row Index'!M34)))</f>
        <v>42.4180338472326</v>
      </c>
      <c r="N206" s="29" t="n">
        <f aca="false">IF('Row Index'!N34="","✗",IF(INDEX('RAW DATA'!$Q:$Q,'Row Index'!N34)="",IF(INDEX('RAW DATA'!$AD:$AD,'Row Index'!N34)="",INDEX('RAW DATA'!$L:$L,'Row Index'!N34),INDEX('RAW DATA'!$AD:$AD,'Row Index'!N34)),INDEX('RAW DATA'!$Q:$Q,'Row Index'!N34)))</f>
        <v>40.9429622986609</v>
      </c>
      <c r="O206" s="36" t="str">
        <f aca="false">IF('Row Index'!O34="","✗",IF(INDEX('RAW DATA'!$Q:$Q,'Row Index'!O34)="",IF(INDEX('RAW DATA'!$AD:$AD,'Row Index'!O34)="",INDEX('RAW DATA'!$L:$L,'Row Index'!O34),INDEX('RAW DATA'!$AD:$AD,'Row Index'!O34)),INDEX('RAW DATA'!$Q:$Q,'Row Index'!O34)))</f>
        <v>◐⌧</v>
      </c>
      <c r="P206" s="17" t="n">
        <f aca="false">IF('Row Index'!P34="","✗",IF(INDEX('RAW DATA'!$Q:$Q,'Row Index'!P34)="",IF(INDEX('RAW DATA'!$AD:$AD,'Row Index'!P34)="",INDEX('RAW DATA'!$L:$L,'Row Index'!P34),INDEX('RAW DATA'!$AD:$AD,'Row Index'!P34)),INDEX('RAW DATA'!$Q:$Q,'Row Index'!P34)))</f>
        <v>40.3388498867362</v>
      </c>
      <c r="Q206" s="17" t="n">
        <f aca="false">IF('Row Index'!Q34="","✗",IF(INDEX('RAW DATA'!$Q:$Q,'Row Index'!Q34)="",IF(INDEX('RAW DATA'!$AD:$AD,'Row Index'!Q34)="",INDEX('RAW DATA'!$L:$L,'Row Index'!Q34),INDEX('RAW DATA'!$AD:$AD,'Row Index'!Q34)),INDEX('RAW DATA'!$Q:$Q,'Row Index'!Q34)))</f>
        <v>43.3308370775382</v>
      </c>
      <c r="R206" s="17" t="n">
        <f aca="false">IF('Row Index'!R34="","✗",IF(INDEX('RAW DATA'!$Q:$Q,'Row Index'!R34)="",IF(INDEX('RAW DATA'!$AD:$AD,'Row Index'!R34)="",INDEX('RAW DATA'!$L:$L,'Row Index'!R34),INDEX('RAW DATA'!$AD:$AD,'Row Index'!R34)),INDEX('RAW DATA'!$Q:$Q,'Row Index'!R34)))</f>
        <v>43.8103641585075</v>
      </c>
      <c r="S206" s="17" t="n">
        <f aca="false">IF('Row Index'!S34="","✗",IF(INDEX('RAW DATA'!$Q:$Q,'Row Index'!S34)="",IF(INDEX('RAW DATA'!$AD:$AD,'Row Index'!S34)="",INDEX('RAW DATA'!$L:$L,'Row Index'!S34),INDEX('RAW DATA'!$AD:$AD,'Row Index'!S34)),INDEX('RAW DATA'!$Q:$Q,'Row Index'!S34)))</f>
        <v>44.5252420077207</v>
      </c>
      <c r="T206" s="17" t="n">
        <f aca="false">IF('Row Index'!T34="","✗",IF(INDEX('RAW DATA'!$Q:$Q,'Row Index'!T34)="",IF(INDEX('RAW DATA'!$AD:$AD,'Row Index'!T34)="",INDEX('RAW DATA'!$L:$L,'Row Index'!T34),INDEX('RAW DATA'!$AD:$AD,'Row Index'!T34)),INDEX('RAW DATA'!$Q:$Q,'Row Index'!T34)))</f>
        <v>43.4875656646342</v>
      </c>
      <c r="U206" s="17" t="n">
        <f aca="false">IF('Row Index'!U34="","✗",IF(INDEX('RAW DATA'!$Q:$Q,'Row Index'!U34)="",IF(INDEX('RAW DATA'!$AD:$AD,'Row Index'!U34)="",INDEX('RAW DATA'!$L:$L,'Row Index'!U34),INDEX('RAW DATA'!$AD:$AD,'Row Index'!U34)),INDEX('RAW DATA'!$Q:$Q,'Row Index'!U34)))</f>
        <v>47.3013743220572</v>
      </c>
      <c r="V206" s="36" t="str">
        <f aca="false">IF('Row Index'!V34="","✗",IF(INDEX('RAW DATA'!$Q:$Q,'Row Index'!V34)="",IF(INDEX('RAW DATA'!$AD:$AD,'Row Index'!V34)="",INDEX('RAW DATA'!$L:$L,'Row Index'!V34),INDEX('RAW DATA'!$AD:$AD,'Row Index'!V34)),INDEX('RAW DATA'!$Q:$Q,'Row Index'!V34)))</f>
        <v>◐⌧</v>
      </c>
      <c r="W206" s="17" t="n">
        <f aca="false">IF('Row Index'!W34="","✗",IF(INDEX('RAW DATA'!$Q:$Q,'Row Index'!W34)="",IF(INDEX('RAW DATA'!$AD:$AD,'Row Index'!W34)="",INDEX('RAW DATA'!$L:$L,'Row Index'!W34),INDEX('RAW DATA'!$AD:$AD,'Row Index'!W34)),INDEX('RAW DATA'!$Q:$Q,'Row Index'!W34)))</f>
        <v>47.1888690610353</v>
      </c>
      <c r="X206" s="18" t="n">
        <f aca="false">IF('Row Index'!X34="","✗",IF(INDEX('RAW DATA'!$Q:$Q,'Row Index'!X34)="",IF(INDEX('RAW DATA'!$AD:$AD,'Row Index'!X34)="",INDEX('RAW DATA'!$L:$L,'Row Index'!X34),INDEX('RAW DATA'!$AD:$AD,'Row Index'!X34)),INDEX('RAW DATA'!$Q:$Q,'Row Index'!X34)))</f>
        <v>49.6787494216012</v>
      </c>
      <c r="Y206" s="29" t="n">
        <f aca="false">IF('Row Index'!Y34="","✗",IF(INDEX('RAW DATA'!$Q:$Q,'Row Index'!Y34)="",IF(INDEX('RAW DATA'!$AD:$AD,'Row Index'!Y34)="",INDEX('RAW DATA'!$L:$L,'Row Index'!Y34),INDEX('RAW DATA'!$AD:$AD,'Row Index'!Y34)),INDEX('RAW DATA'!$Q:$Q,'Row Index'!Y34)))</f>
        <v>52.453170072031</v>
      </c>
      <c r="Z206" s="38" t="n">
        <f aca="false">IF('Row Index'!Z34="","✗",IF(INDEX('RAW DATA'!$Q:$Q,'Row Index'!Z34)="",IF(INDEX('RAW DATA'!$AD:$AD,'Row Index'!Z34)="",INDEX('RAW DATA'!$L:$L,'Row Index'!Z34),INDEX('RAW DATA'!$AD:$AD,'Row Index'!Z34)),INDEX('RAW DATA'!$Q:$Q,'Row Index'!Z34)))</f>
        <v>50.202522475329</v>
      </c>
      <c r="AA206" s="19" t="str">
        <f aca="false">IF('Row Index'!AA34="","⏳",IF(INDEX('RAW DATA'!$Q:$Q,'Row Index'!AA34)="",IF(INDEX('RAW DATA'!$AD:$AD,'Row Index'!AA34)="",INDEX('RAW DATA'!$L:$L,'Row Index'!AA34),INDEX('RAW DATA'!$AD:$AD,'Row Index'!AA34)),INDEX('RAW DATA'!$Q:$Q,'Row Index'!AA34)))</f>
        <v>⏳</v>
      </c>
      <c r="AB206" s="17" t="n">
        <f aca="false">IF('Row Index'!AB34="","✗",IF(INDEX('RAW DATA'!$Q:$Q,'Row Index'!AB34)="",IF(INDEX('RAW DATA'!$AD:$AD,'Row Index'!AB34)="",INDEX('RAW DATA'!$L:$L,'Row Index'!AB34),INDEX('RAW DATA'!$AD:$AD,'Row Index'!AB34)),INDEX('RAW DATA'!$Q:$Q,'Row Index'!AB34)))</f>
        <v>52.0176338788976</v>
      </c>
      <c r="AC206" s="17" t="n">
        <f aca="false">IF('Row Index'!AC34="","✗",IF(INDEX('RAW DATA'!$Q:$Q,'Row Index'!AC34)="",IF(INDEX('RAW DATA'!$AD:$AD,'Row Index'!AC34)="",INDEX('RAW DATA'!$L:$L,'Row Index'!AC34),INDEX('RAW DATA'!$AD:$AD,'Row Index'!AC34)),INDEX('RAW DATA'!$Q:$Q,'Row Index'!AC34)))</f>
        <v>53.7278005228389</v>
      </c>
      <c r="AD206" s="17" t="n">
        <f aca="false">IF('Row Index'!AD34="","✗",IF(INDEX('RAW DATA'!$Q:$Q,'Row Index'!AD34)="",IF(INDEX('RAW DATA'!$AD:$AD,'Row Index'!AD34)="",INDEX('RAW DATA'!$L:$L,'Row Index'!AD34),INDEX('RAW DATA'!$AD:$AD,'Row Index'!AD34)),INDEX('RAW DATA'!$Q:$Q,'Row Index'!AD34)))</f>
        <v>55.5991315401069</v>
      </c>
      <c r="AE206" s="17" t="n">
        <f aca="false">IF('Row Index'!AE34="","✗",IF(INDEX('RAW DATA'!$Q:$Q,'Row Index'!AE34)="",IF(INDEX('RAW DATA'!$AD:$AD,'Row Index'!AE34)="",INDEX('RAW DATA'!$L:$L,'Row Index'!AE34),INDEX('RAW DATA'!$AD:$AD,'Row Index'!AE34)),INDEX('RAW DATA'!$Q:$Q,'Row Index'!AE34)))</f>
        <v>56.1284245860498</v>
      </c>
      <c r="AF206" s="29" t="n">
        <f aca="false">IF('Row Index'!AF34="","✗",IF(INDEX('RAW DATA'!$Q:$Q,'Row Index'!AF34)="",IF(INDEX('RAW DATA'!$AD:$AD,'Row Index'!AF34)="",INDEX('RAW DATA'!$L:$L,'Row Index'!AF34),INDEX('RAW DATA'!$AD:$AD,'Row Index'!AF34)),INDEX('RAW DATA'!$Q:$Q,'Row Index'!AF34)))</f>
        <v>58.9402546102237</v>
      </c>
      <c r="AG206" s="36" t="str">
        <f aca="false">IF('Row Index'!AG34="","✗",IF(INDEX('RAW DATA'!$Q:$Q,'Row Index'!AG34)="",IF(INDEX('RAW DATA'!$AD:$AD,'Row Index'!AG34)="",INDEX('RAW DATA'!$L:$L,'Row Index'!AG34),INDEX('RAW DATA'!$AD:$AD,'Row Index'!AG34)),INDEX('RAW DATA'!$Q:$Q,'Row Index'!AG34)))</f>
        <v>◐⌧</v>
      </c>
      <c r="AH206" s="29" t="n">
        <f aca="false">IF('Row Index'!AH34="","✗",IF(INDEX('RAW DATA'!$Q:$Q,'Row Index'!AH34)="",IF(INDEX('RAW DATA'!$AD:$AD,'Row Index'!AH34)="",INDEX('RAW DATA'!$L:$L,'Row Index'!AH34),INDEX('RAW DATA'!$AD:$AD,'Row Index'!AH34)),INDEX('RAW DATA'!$Q:$Q,'Row Index'!AH34)))</f>
        <v>58.8524538295872</v>
      </c>
      <c r="AI206" s="29" t="n">
        <f aca="false">IF('Row Index'!AI34="","✗",IF(INDEX('RAW DATA'!$Q:$Q,'Row Index'!AI34)="",IF(INDEX('RAW DATA'!$AD:$AD,'Row Index'!AI34)="",INDEX('RAW DATA'!$L:$L,'Row Index'!AI34),INDEX('RAW DATA'!$AD:$AD,'Row Index'!AI34)),INDEX('RAW DATA'!$Q:$Q,'Row Index'!AI34)))</f>
        <v>60.1568911051119</v>
      </c>
      <c r="AJ206" s="17" t="n">
        <f aca="false">IF('Row Index'!AJ34="","✗",IF(INDEX('RAW DATA'!$Q:$Q,'Row Index'!AJ34)="",IF(INDEX('RAW DATA'!$AD:$AD,'Row Index'!AJ34)="",INDEX('RAW DATA'!$L:$L,'Row Index'!AJ34),INDEX('RAW DATA'!$AD:$AD,'Row Index'!AJ34)),INDEX('RAW DATA'!$Q:$Q,'Row Index'!AJ34)))</f>
        <v>60.8936984740294</v>
      </c>
      <c r="AK206" s="29" t="n">
        <f aca="false">IF('Row Index'!AK34="","✗",IF(INDEX('RAW DATA'!$Q:$Q,'Row Index'!AK34)="",IF(INDEX('RAW DATA'!$AD:$AD,'Row Index'!AK34)="",INDEX('RAW DATA'!$L:$L,'Row Index'!AK34),INDEX('RAW DATA'!$AD:$AD,'Row Index'!AK34)),INDEX('RAW DATA'!$Q:$Q,'Row Index'!AK34)))</f>
        <v>62.4128140092617</v>
      </c>
      <c r="AL206" s="29" t="n">
        <f aca="false">IF('Row Index'!AL34="","✗",IF(INDEX('RAW DATA'!$Q:$Q,'Row Index'!AL34)="",IF(INDEX('RAW DATA'!$AD:$AD,'Row Index'!AL34)="",INDEX('RAW DATA'!$L:$L,'Row Index'!AL34),INDEX('RAW DATA'!$AD:$AD,'Row Index'!AL34)),INDEX('RAW DATA'!$Q:$Q,'Row Index'!AL34)))</f>
        <v>64.8127073091325</v>
      </c>
      <c r="AM206" s="17" t="n">
        <f aca="false">IF('Row Index'!AM34="","✗",IF(INDEX('RAW DATA'!$Q:$Q,'Row Index'!AM34)="",IF(INDEX('RAW DATA'!$AD:$AD,'Row Index'!AM34)="",INDEX('RAW DATA'!$L:$L,'Row Index'!AM34),INDEX('RAW DATA'!$AD:$AD,'Row Index'!AM34)),INDEX('RAW DATA'!$Q:$Q,'Row Index'!AM34)))</f>
        <v>64.8919733746321</v>
      </c>
      <c r="AN206" s="17" t="n">
        <f aca="false">IF('Row Index'!AN34="","✗",IF(INDEX('RAW DATA'!$Q:$Q,'Row Index'!AN34)="",IF(INDEX('RAW DATA'!$AD:$AD,'Row Index'!AN34)="",INDEX('RAW DATA'!$L:$L,'Row Index'!AN34),INDEX('RAW DATA'!$AD:$AD,'Row Index'!AN34)),INDEX('RAW DATA'!$Q:$Q,'Row Index'!AN34)))</f>
        <v>65.7862168611799</v>
      </c>
      <c r="AO206" s="17" t="n">
        <f aca="false">IF('Row Index'!AO34="","✗",IF(INDEX('RAW DATA'!$Q:$Q,'Row Index'!AO34)="",IF(INDEX('RAW DATA'!$AD:$AD,'Row Index'!AO34)="",INDEX('RAW DATA'!$L:$L,'Row Index'!AO34),INDEX('RAW DATA'!$AD:$AD,'Row Index'!AO34)),INDEX('RAW DATA'!$Q:$Q,'Row Index'!AO34)))</f>
        <v>67.0633893485875</v>
      </c>
      <c r="AP206" s="29" t="n">
        <f aca="false">IF('Row Index'!AP34="","✗",IF(INDEX('RAW DATA'!$Q:$Q,'Row Index'!AP34)="",IF(INDEX('RAW DATA'!$AD:$AD,'Row Index'!AP34)="",INDEX('RAW DATA'!$L:$L,'Row Index'!AP34),INDEX('RAW DATA'!$AD:$AD,'Row Index'!AP34)),INDEX('RAW DATA'!$Q:$Q,'Row Index'!AP34)))</f>
        <v>67.7465620281814</v>
      </c>
      <c r="AQ206" s="17" t="n">
        <f aca="false">IF('Row Index'!AQ34="","✗",IF(INDEX('RAW DATA'!$Q:$Q,'Row Index'!AQ34)="",IF(INDEX('RAW DATA'!$AD:$AD,'Row Index'!AQ34)="",INDEX('RAW DATA'!$L:$L,'Row Index'!AQ34),INDEX('RAW DATA'!$AD:$AD,'Row Index'!AQ34)),INDEX('RAW DATA'!$Q:$Q,'Row Index'!AQ34)))</f>
        <v>67.2414899701657</v>
      </c>
    </row>
    <row r="207" customFormat="false" ht="15" hidden="false" customHeight="false" outlineLevel="0" collapsed="false">
      <c r="A207" s="32" t="s">
        <v>257</v>
      </c>
      <c r="B207" s="33" t="s">
        <v>248</v>
      </c>
      <c r="C207" s="17" t="n">
        <f aca="false">IF('Row Index'!C35="","✗",IF(INDEX('RAW DATA'!$Q:$Q,'Row Index'!C35)="",IF(INDEX('RAW DATA'!$AD:$AD,'Row Index'!C35)="",INDEX('RAW DATA'!$L:$L,'Row Index'!C35),INDEX('RAW DATA'!$AD:$AD,'Row Index'!C35)),INDEX('RAW DATA'!$Q:$Q,'Row Index'!C35)))</f>
        <v>34.9394795312642</v>
      </c>
      <c r="D207" s="17" t="n">
        <f aca="false">IF('Row Index'!D35="","✗",IF(INDEX('RAW DATA'!$Q:$Q,'Row Index'!D35)="",IF(INDEX('RAW DATA'!$AD:$AD,'Row Index'!D35)="",INDEX('RAW DATA'!$L:$L,'Row Index'!D35),INDEX('RAW DATA'!$AD:$AD,'Row Index'!D35)),INDEX('RAW DATA'!$Q:$Q,'Row Index'!D35)))</f>
        <v>35.4969866250226</v>
      </c>
      <c r="E207" s="29" t="n">
        <f aca="false">IF('Row Index'!E35="","✗",IF(INDEX('RAW DATA'!$Q:$Q,'Row Index'!E35)="",IF(INDEX('RAW DATA'!$AD:$AD,'Row Index'!E35)="",INDEX('RAW DATA'!$L:$L,'Row Index'!E35),INDEX('RAW DATA'!$AD:$AD,'Row Index'!E35)),INDEX('RAW DATA'!$Q:$Q,'Row Index'!E35)))</f>
        <v>36.1890260353337</v>
      </c>
      <c r="F207" s="17" t="n">
        <f aca="false">IF('Row Index'!F35="","✗",IF(INDEX('RAW DATA'!$Q:$Q,'Row Index'!F35)="",IF(INDEX('RAW DATA'!$AD:$AD,'Row Index'!F35)="",INDEX('RAW DATA'!$L:$L,'Row Index'!F35),INDEX('RAW DATA'!$AD:$AD,'Row Index'!F35)),INDEX('RAW DATA'!$Q:$Q,'Row Index'!F35)))</f>
        <v>31.6243937738028</v>
      </c>
      <c r="G207" s="36" t="str">
        <f aca="false">IF('Row Index'!G35="","✗",IF(INDEX('RAW DATA'!$Q:$Q,'Row Index'!G35)="",IF(INDEX('RAW DATA'!$AD:$AD,'Row Index'!G35)="",INDEX('RAW DATA'!$L:$L,'Row Index'!G35),INDEX('RAW DATA'!$AD:$AD,'Row Index'!G35)),INDEX('RAW DATA'!$Q:$Q,'Row Index'!G35)))</f>
        <v>◐⌧</v>
      </c>
      <c r="H207" s="17" t="n">
        <f aca="false">IF('Row Index'!H35="","✗",IF(INDEX('RAW DATA'!$Q:$Q,'Row Index'!H35)="",IF(INDEX('RAW DATA'!$AD:$AD,'Row Index'!H35)="",INDEX('RAW DATA'!$L:$L,'Row Index'!H35),INDEX('RAW DATA'!$AD:$AD,'Row Index'!H35)),INDEX('RAW DATA'!$Q:$Q,'Row Index'!H35)))</f>
        <v>35.6653009806575</v>
      </c>
      <c r="I207" s="29" t="n">
        <f aca="false">IF('Row Index'!I35="","✗",IF(INDEX('RAW DATA'!$Q:$Q,'Row Index'!I35)="",IF(INDEX('RAW DATA'!$AD:$AD,'Row Index'!I35)="",INDEX('RAW DATA'!$L:$L,'Row Index'!I35),INDEX('RAW DATA'!$AD:$AD,'Row Index'!I35)),INDEX('RAW DATA'!$Q:$Q,'Row Index'!I35)))</f>
        <v>34.8758341426103</v>
      </c>
      <c r="J207" s="36" t="str">
        <f aca="false">IF('Row Index'!J35="","✗",IF(INDEX('RAW DATA'!$Q:$Q,'Row Index'!J35)="",IF(INDEX('RAW DATA'!$AD:$AD,'Row Index'!J35)="",INDEX('RAW DATA'!$L:$L,'Row Index'!J35),INDEX('RAW DATA'!$AD:$AD,'Row Index'!J35)),INDEX('RAW DATA'!$Q:$Q,'Row Index'!J35)))</f>
        <v>◐⌧</v>
      </c>
      <c r="K207" s="17" t="n">
        <f aca="false">IF('Row Index'!K35="","✗",IF(INDEX('RAW DATA'!$Q:$Q,'Row Index'!K35)="",IF(INDEX('RAW DATA'!$AD:$AD,'Row Index'!K35)="",INDEX('RAW DATA'!$L:$L,'Row Index'!K35),INDEX('RAW DATA'!$AD:$AD,'Row Index'!K35)),INDEX('RAW DATA'!$Q:$Q,'Row Index'!K35)))</f>
        <v>40.5528276564309</v>
      </c>
      <c r="L207" s="17" t="n">
        <f aca="false">IF('Row Index'!L35="","✗",IF(INDEX('RAW DATA'!$Q:$Q,'Row Index'!L35)="",IF(INDEX('RAW DATA'!$AD:$AD,'Row Index'!L35)="",INDEX('RAW DATA'!$L:$L,'Row Index'!L35),INDEX('RAW DATA'!$AD:$AD,'Row Index'!L35)),INDEX('RAW DATA'!$Q:$Q,'Row Index'!L35)))</f>
        <v>36.026786828424</v>
      </c>
      <c r="M207" s="29" t="n">
        <f aca="false">IF('Row Index'!M35="","✗",IF(INDEX('RAW DATA'!$Q:$Q,'Row Index'!M35)="",IF(INDEX('RAW DATA'!$AD:$AD,'Row Index'!M35)="",INDEX('RAW DATA'!$L:$L,'Row Index'!M35),INDEX('RAW DATA'!$AD:$AD,'Row Index'!M35)),INDEX('RAW DATA'!$Q:$Q,'Row Index'!M35)))</f>
        <v>41.0865707994885</v>
      </c>
      <c r="N207" s="17" t="n">
        <f aca="false">IF('Row Index'!N35="","✗",IF(INDEX('RAW DATA'!$Q:$Q,'Row Index'!N35)="",IF(INDEX('RAW DATA'!$AD:$AD,'Row Index'!N35)="",INDEX('RAW DATA'!$L:$L,'Row Index'!N35),INDEX('RAW DATA'!$AD:$AD,'Row Index'!N35)),INDEX('RAW DATA'!$Q:$Q,'Row Index'!N35)))</f>
        <v>43.6753989489835</v>
      </c>
      <c r="O207" s="29" t="n">
        <f aca="false">IF('Row Index'!O35="","✗",IF(INDEX('RAW DATA'!$Q:$Q,'Row Index'!O35)="",IF(INDEX('RAW DATA'!$AD:$AD,'Row Index'!O35)="",INDEX('RAW DATA'!$L:$L,'Row Index'!O35),INDEX('RAW DATA'!$AD:$AD,'Row Index'!O35)),INDEX('RAW DATA'!$Q:$Q,'Row Index'!O35)))</f>
        <v>42.960146923206</v>
      </c>
      <c r="P207" s="17" t="n">
        <f aca="false">IF('Row Index'!P35="","✗",IF(INDEX('RAW DATA'!$Q:$Q,'Row Index'!P35)="",IF(INDEX('RAW DATA'!$AD:$AD,'Row Index'!P35)="",INDEX('RAW DATA'!$L:$L,'Row Index'!P35),INDEX('RAW DATA'!$AD:$AD,'Row Index'!P35)),INDEX('RAW DATA'!$Q:$Q,'Row Index'!P35)))</f>
        <v>40.2834591244339</v>
      </c>
      <c r="Q207" s="29" t="n">
        <f aca="false">IF('Row Index'!Q35="","✗",IF(INDEX('RAW DATA'!$Q:$Q,'Row Index'!Q35)="",IF(INDEX('RAW DATA'!$AD:$AD,'Row Index'!Q35)="",INDEX('RAW DATA'!$L:$L,'Row Index'!Q35),INDEX('RAW DATA'!$AD:$AD,'Row Index'!Q35)),INDEX('RAW DATA'!$Q:$Q,'Row Index'!Q35)))</f>
        <v>45.5657451112513</v>
      </c>
      <c r="R207" s="17" t="n">
        <f aca="false">IF('Row Index'!R35="","✗",IF(INDEX('RAW DATA'!$Q:$Q,'Row Index'!R35)="",IF(INDEX('RAW DATA'!$AD:$AD,'Row Index'!R35)="",INDEX('RAW DATA'!$L:$L,'Row Index'!R35),INDEX('RAW DATA'!$AD:$AD,'Row Index'!R35)),INDEX('RAW DATA'!$Q:$Q,'Row Index'!R35)))</f>
        <v>45.7087179491941</v>
      </c>
      <c r="S207" s="29" t="n">
        <f aca="false">IF('Row Index'!S35="","✗",IF(INDEX('RAW DATA'!$Q:$Q,'Row Index'!S35)="",IF(INDEX('RAW DATA'!$AD:$AD,'Row Index'!S35)="",INDEX('RAW DATA'!$L:$L,'Row Index'!S35),INDEX('RAW DATA'!$AD:$AD,'Row Index'!S35)),INDEX('RAW DATA'!$Q:$Q,'Row Index'!S35)))</f>
        <v>42.4729065418042</v>
      </c>
      <c r="T207" s="17" t="n">
        <f aca="false">IF('Row Index'!T35="","✗",IF(INDEX('RAW DATA'!$Q:$Q,'Row Index'!T35)="",IF(INDEX('RAW DATA'!$AD:$AD,'Row Index'!T35)="",INDEX('RAW DATA'!$L:$L,'Row Index'!T35),INDEX('RAW DATA'!$AD:$AD,'Row Index'!T35)),INDEX('RAW DATA'!$Q:$Q,'Row Index'!T35)))</f>
        <v>44.6740685126751</v>
      </c>
      <c r="U207" s="29" t="n">
        <f aca="false">IF('Row Index'!U35="","✗",IF(INDEX('RAW DATA'!$Q:$Q,'Row Index'!U35)="",IF(INDEX('RAW DATA'!$AD:$AD,'Row Index'!U35)="",INDEX('RAW DATA'!$L:$L,'Row Index'!U35),INDEX('RAW DATA'!$AD:$AD,'Row Index'!U35)),INDEX('RAW DATA'!$Q:$Q,'Row Index'!U35)))</f>
        <v>48.7599401870516</v>
      </c>
      <c r="V207" s="17" t="n">
        <f aca="false">IF('Row Index'!V35="","✗",IF(INDEX('RAW DATA'!$Q:$Q,'Row Index'!V35)="",IF(INDEX('RAW DATA'!$AD:$AD,'Row Index'!V35)="",INDEX('RAW DATA'!$L:$L,'Row Index'!V35),INDEX('RAW DATA'!$AD:$AD,'Row Index'!V35)),INDEX('RAW DATA'!$Q:$Q,'Row Index'!V35)))</f>
        <v>49.5638543469792</v>
      </c>
      <c r="W207" s="17" t="n">
        <f aca="false">IF('Row Index'!W35="","✗",IF(INDEX('RAW DATA'!$Q:$Q,'Row Index'!W35)="",IF(INDEX('RAW DATA'!$AD:$AD,'Row Index'!W35)="",INDEX('RAW DATA'!$L:$L,'Row Index'!W35),INDEX('RAW DATA'!$AD:$AD,'Row Index'!W35)),INDEX('RAW DATA'!$Q:$Q,'Row Index'!W35)))</f>
        <v>48.2892768182067</v>
      </c>
      <c r="X207" s="38" t="n">
        <f aca="false">IF('Row Index'!X35="","✗",IF(INDEX('RAW DATA'!$Q:$Q,'Row Index'!X35)="",IF(INDEX('RAW DATA'!$AD:$AD,'Row Index'!X35)="",INDEX('RAW DATA'!$L:$L,'Row Index'!X35),INDEX('RAW DATA'!$AD:$AD,'Row Index'!X35)),INDEX('RAW DATA'!$Q:$Q,'Row Index'!X35)))</f>
        <v>51.2535704996734</v>
      </c>
      <c r="Y207" s="17" t="n">
        <f aca="false">IF('Row Index'!Y35="","✗",IF(INDEX('RAW DATA'!$Q:$Q,'Row Index'!Y35)="",IF(INDEX('RAW DATA'!$AD:$AD,'Row Index'!Y35)="",INDEX('RAW DATA'!$L:$L,'Row Index'!Y35),INDEX('RAW DATA'!$AD:$AD,'Row Index'!Y35)),INDEX('RAW DATA'!$Q:$Q,'Row Index'!Y35)))</f>
        <v>52.5839714182641</v>
      </c>
      <c r="Z207" s="38" t="n">
        <f aca="false">IF('Row Index'!Z35="","✗",IF(INDEX('RAW DATA'!$Q:$Q,'Row Index'!Z35)="",IF(INDEX('RAW DATA'!$AD:$AD,'Row Index'!Z35)="",INDEX('RAW DATA'!$L:$L,'Row Index'!Z35),INDEX('RAW DATA'!$AD:$AD,'Row Index'!Z35)),INDEX('RAW DATA'!$Q:$Q,'Row Index'!Z35)))</f>
        <v>51.7693817865719</v>
      </c>
      <c r="AA207" s="19" t="str">
        <f aca="false">IF('Row Index'!AA35="","⏳",IF(INDEX('RAW DATA'!$Q:$Q,'Row Index'!AA35)="",IF(INDEX('RAW DATA'!$AD:$AD,'Row Index'!AA35)="",INDEX('RAW DATA'!$L:$L,'Row Index'!AA35),INDEX('RAW DATA'!$AD:$AD,'Row Index'!AA35)),INDEX('RAW DATA'!$Q:$Q,'Row Index'!AA35)))</f>
        <v>⏳</v>
      </c>
      <c r="AB207" s="17" t="n">
        <f aca="false">IF('Row Index'!AB35="","✗",IF(INDEX('RAW DATA'!$Q:$Q,'Row Index'!AB35)="",IF(INDEX('RAW DATA'!$AD:$AD,'Row Index'!AB35)="",INDEX('RAW DATA'!$L:$L,'Row Index'!AB35),INDEX('RAW DATA'!$AD:$AD,'Row Index'!AB35)),INDEX('RAW DATA'!$Q:$Q,'Row Index'!AB35)))</f>
        <v>54.1912775002993</v>
      </c>
      <c r="AC207" s="17" t="n">
        <f aca="false">IF('Row Index'!AC35="","✗",IF(INDEX('RAW DATA'!$Q:$Q,'Row Index'!AC35)="",IF(INDEX('RAW DATA'!$AD:$AD,'Row Index'!AC35)="",INDEX('RAW DATA'!$L:$L,'Row Index'!AC35),INDEX('RAW DATA'!$AD:$AD,'Row Index'!AC35)),INDEX('RAW DATA'!$Q:$Q,'Row Index'!AC35)))</f>
        <v>53.9250481582694</v>
      </c>
      <c r="AD207" s="17" t="n">
        <f aca="false">IF('Row Index'!AD35="","✗",IF(INDEX('RAW DATA'!$Q:$Q,'Row Index'!AD35)="",IF(INDEX('RAW DATA'!$AD:$AD,'Row Index'!AD35)="",INDEX('RAW DATA'!$L:$L,'Row Index'!AD35),INDEX('RAW DATA'!$AD:$AD,'Row Index'!AD35)),INDEX('RAW DATA'!$Q:$Q,'Row Index'!AD35)))</f>
        <v>56.5435039981619</v>
      </c>
      <c r="AE207" s="17" t="n">
        <f aca="false">IF('Row Index'!AE35="","✗",IF(INDEX('RAW DATA'!$Q:$Q,'Row Index'!AE35)="",IF(INDEX('RAW DATA'!$AD:$AD,'Row Index'!AE35)="",INDEX('RAW DATA'!$L:$L,'Row Index'!AE35),INDEX('RAW DATA'!$AD:$AD,'Row Index'!AE35)),INDEX('RAW DATA'!$Q:$Q,'Row Index'!AE35)))</f>
        <v>57.813797025072</v>
      </c>
      <c r="AF207" s="17" t="n">
        <f aca="false">IF('Row Index'!AF35="","✗",IF(INDEX('RAW DATA'!$Q:$Q,'Row Index'!AF35)="",IF(INDEX('RAW DATA'!$AD:$AD,'Row Index'!AF35)="",INDEX('RAW DATA'!$L:$L,'Row Index'!AF35),INDEX('RAW DATA'!$AD:$AD,'Row Index'!AF35)),INDEX('RAW DATA'!$Q:$Q,'Row Index'!AF35)))</f>
        <v>60.2730410714286</v>
      </c>
      <c r="AG207" s="36" t="str">
        <f aca="false">IF('Row Index'!AG35="","✗",IF(INDEX('RAW DATA'!$Q:$Q,'Row Index'!AG35)="",IF(INDEX('RAW DATA'!$AD:$AD,'Row Index'!AG35)="",INDEX('RAW DATA'!$L:$L,'Row Index'!AG35),INDEX('RAW DATA'!$AD:$AD,'Row Index'!AG35)),INDEX('RAW DATA'!$Q:$Q,'Row Index'!AG35)))</f>
        <v>◐⌧</v>
      </c>
      <c r="AH207" s="17" t="n">
        <f aca="false">IF('Row Index'!AH35="","✗",IF(INDEX('RAW DATA'!$Q:$Q,'Row Index'!AH35)="",IF(INDEX('RAW DATA'!$AD:$AD,'Row Index'!AH35)="",INDEX('RAW DATA'!$L:$L,'Row Index'!AH35),INDEX('RAW DATA'!$AD:$AD,'Row Index'!AH35)),INDEX('RAW DATA'!$Q:$Q,'Row Index'!AH35)))</f>
        <v>60.1600635278374</v>
      </c>
      <c r="AI207" s="17" t="n">
        <f aca="false">IF('Row Index'!AI35="","✗",IF(INDEX('RAW DATA'!$Q:$Q,'Row Index'!AI35)="",IF(INDEX('RAW DATA'!$AD:$AD,'Row Index'!AI35)="",INDEX('RAW DATA'!$L:$L,'Row Index'!AI35),INDEX('RAW DATA'!$AD:$AD,'Row Index'!AI35)),INDEX('RAW DATA'!$Q:$Q,'Row Index'!AI35)))</f>
        <v>62.045315023412</v>
      </c>
      <c r="AJ207" s="17" t="n">
        <f aca="false">IF('Row Index'!AJ35="","✗",IF(INDEX('RAW DATA'!$Q:$Q,'Row Index'!AJ35)="",IF(INDEX('RAW DATA'!$AD:$AD,'Row Index'!AJ35)="",INDEX('RAW DATA'!$L:$L,'Row Index'!AJ35),INDEX('RAW DATA'!$AD:$AD,'Row Index'!AJ35)),INDEX('RAW DATA'!$Q:$Q,'Row Index'!AJ35)))</f>
        <v>62.105557189632</v>
      </c>
      <c r="AK207" s="17" t="n">
        <f aca="false">IF('Row Index'!AK35="","✗",IF(INDEX('RAW DATA'!$Q:$Q,'Row Index'!AK35)="",IF(INDEX('RAW DATA'!$AD:$AD,'Row Index'!AK35)="",INDEX('RAW DATA'!$L:$L,'Row Index'!AK35),INDEX('RAW DATA'!$AD:$AD,'Row Index'!AK35)),INDEX('RAW DATA'!$Q:$Q,'Row Index'!AK35)))</f>
        <v>62.5585842391394</v>
      </c>
      <c r="AL207" s="29" t="n">
        <f aca="false">IF('Row Index'!AL35="","✗",IF(INDEX('RAW DATA'!$Q:$Q,'Row Index'!AL35)="",IF(INDEX('RAW DATA'!$AD:$AD,'Row Index'!AL35)="",INDEX('RAW DATA'!$L:$L,'Row Index'!AL35),INDEX('RAW DATA'!$AD:$AD,'Row Index'!AL35)),INDEX('RAW DATA'!$Q:$Q,'Row Index'!AL35)))</f>
        <v>65.0342260250304</v>
      </c>
      <c r="AM207" s="17" t="n">
        <f aca="false">IF('Row Index'!AM35="","✗",IF(INDEX('RAW DATA'!$Q:$Q,'Row Index'!AM35)="",IF(INDEX('RAW DATA'!$AD:$AD,'Row Index'!AM35)="",INDEX('RAW DATA'!$L:$L,'Row Index'!AM35),INDEX('RAW DATA'!$AD:$AD,'Row Index'!AM35)),INDEX('RAW DATA'!$Q:$Q,'Row Index'!AM35)))</f>
        <v>65.9930384387235</v>
      </c>
      <c r="AN207" s="29" t="n">
        <f aca="false">IF('Row Index'!AN35="","✗",IF(INDEX('RAW DATA'!$Q:$Q,'Row Index'!AN35)="",IF(INDEX('RAW DATA'!$AD:$AD,'Row Index'!AN35)="",INDEX('RAW DATA'!$L:$L,'Row Index'!AN35),INDEX('RAW DATA'!$AD:$AD,'Row Index'!AN35)),INDEX('RAW DATA'!$Q:$Q,'Row Index'!AN35)))</f>
        <v>66.9542195150353</v>
      </c>
      <c r="AO207" s="17" t="n">
        <f aca="false">IF('Row Index'!AO35="","✗",IF(INDEX('RAW DATA'!$Q:$Q,'Row Index'!AO35)="",IF(INDEX('RAW DATA'!$AD:$AD,'Row Index'!AO35)="",INDEX('RAW DATA'!$L:$L,'Row Index'!AO35),INDEX('RAW DATA'!$AD:$AD,'Row Index'!AO35)),INDEX('RAW DATA'!$Q:$Q,'Row Index'!AO35)))</f>
        <v>67.3207911978416</v>
      </c>
      <c r="AP207" s="29" t="n">
        <f aca="false">IF('Row Index'!AP35="","✗",IF(INDEX('RAW DATA'!$Q:$Q,'Row Index'!AP35)="",IF(INDEX('RAW DATA'!$AD:$AD,'Row Index'!AP35)="",INDEX('RAW DATA'!$L:$L,'Row Index'!AP35),INDEX('RAW DATA'!$AD:$AD,'Row Index'!AP35)),INDEX('RAW DATA'!$Q:$Q,'Row Index'!AP35)))</f>
        <v>67.2159517636727</v>
      </c>
      <c r="AQ207" s="17" t="n">
        <f aca="false">IF('Row Index'!AQ35="","✗",IF(INDEX('RAW DATA'!$Q:$Q,'Row Index'!AQ35)="",IF(INDEX('RAW DATA'!$AD:$AD,'Row Index'!AQ35)="",INDEX('RAW DATA'!$L:$L,'Row Index'!AQ35),INDEX('RAW DATA'!$AD:$AD,'Row Index'!AQ35)),INDEX('RAW DATA'!$Q:$Q,'Row Index'!AQ35)))</f>
        <v>68.6675970592488</v>
      </c>
    </row>
    <row r="208" customFormat="false" ht="15" hidden="false" customHeight="false" outlineLevel="0" collapsed="false">
      <c r="A208" s="32" t="s">
        <v>260</v>
      </c>
      <c r="B208" s="33" t="s">
        <v>248</v>
      </c>
      <c r="C208" s="36" t="str">
        <f aca="false">IF('Row Index'!C36="","✗",IF(INDEX('RAW DATA'!$Q:$Q,'Row Index'!C36)="",IF(INDEX('RAW DATA'!$AD:$AD,'Row Index'!C36)="",INDEX('RAW DATA'!$L:$L,'Row Index'!C36),INDEX('RAW DATA'!$AD:$AD,'Row Index'!C36)),INDEX('RAW DATA'!$Q:$Q,'Row Index'!C36)))</f>
        <v>◐⇲</v>
      </c>
      <c r="D208" s="17" t="n">
        <f aca="false">IF('Row Index'!D36="","✗",IF(INDEX('RAW DATA'!$Q:$Q,'Row Index'!D36)="",IF(INDEX('RAW DATA'!$AD:$AD,'Row Index'!D36)="",INDEX('RAW DATA'!$L:$L,'Row Index'!D36),INDEX('RAW DATA'!$AD:$AD,'Row Index'!D36)),INDEX('RAW DATA'!$Q:$Q,'Row Index'!D36)))</f>
        <v>36.9921673981365</v>
      </c>
      <c r="E208" s="17" t="n">
        <f aca="false">IF('Row Index'!E36="","✗",IF(INDEX('RAW DATA'!$Q:$Q,'Row Index'!E36)="",IF(INDEX('RAW DATA'!$AD:$AD,'Row Index'!E36)="",INDEX('RAW DATA'!$L:$L,'Row Index'!E36),INDEX('RAW DATA'!$AD:$AD,'Row Index'!E36)),INDEX('RAW DATA'!$Q:$Q,'Row Index'!E36)))</f>
        <v>39.9768235935159</v>
      </c>
      <c r="F208" s="17" t="n">
        <f aca="false">IF('Row Index'!F36="","✗",IF(INDEX('RAW DATA'!$Q:$Q,'Row Index'!F36)="",IF(INDEX('RAW DATA'!$AD:$AD,'Row Index'!F36)="",INDEX('RAW DATA'!$L:$L,'Row Index'!F36),INDEX('RAW DATA'!$AD:$AD,'Row Index'!F36)),INDEX('RAW DATA'!$Q:$Q,'Row Index'!F36)))</f>
        <v>32.6967992299787</v>
      </c>
      <c r="G208" s="36" t="str">
        <f aca="false">IF('Row Index'!G36="","✗",IF(INDEX('RAW DATA'!$Q:$Q,'Row Index'!G36)="",IF(INDEX('RAW DATA'!$AD:$AD,'Row Index'!G36)="",INDEX('RAW DATA'!$L:$L,'Row Index'!G36),INDEX('RAW DATA'!$AD:$AD,'Row Index'!G36)),INDEX('RAW DATA'!$Q:$Q,'Row Index'!G36)))</f>
        <v>◐⌧</v>
      </c>
      <c r="H208" s="36" t="str">
        <f aca="false">IF('Row Index'!H36="","✗",IF(INDEX('RAW DATA'!$Q:$Q,'Row Index'!H36)="",IF(INDEX('RAW DATA'!$AD:$AD,'Row Index'!H36)="",INDEX('RAW DATA'!$L:$L,'Row Index'!H36),INDEX('RAW DATA'!$AD:$AD,'Row Index'!H36)),INDEX('RAW DATA'!$Q:$Q,'Row Index'!H36)))</f>
        <v>◐⌧</v>
      </c>
      <c r="I208" s="29" t="n">
        <f aca="false">IF('Row Index'!I36="","✗",IF(INDEX('RAW DATA'!$Q:$Q,'Row Index'!I36)="",IF(INDEX('RAW DATA'!$AD:$AD,'Row Index'!I36)="",INDEX('RAW DATA'!$L:$L,'Row Index'!I36),INDEX('RAW DATA'!$AD:$AD,'Row Index'!I36)),INDEX('RAW DATA'!$Q:$Q,'Row Index'!I36)))</f>
        <v>37.618046069615</v>
      </c>
      <c r="J208" s="36" t="str">
        <f aca="false">IF('Row Index'!J36="","✗",IF(INDEX('RAW DATA'!$Q:$Q,'Row Index'!J36)="",IF(INDEX('RAW DATA'!$AD:$AD,'Row Index'!J36)="",INDEX('RAW DATA'!$L:$L,'Row Index'!J36),INDEX('RAW DATA'!$AD:$AD,'Row Index'!J36)),INDEX('RAW DATA'!$Q:$Q,'Row Index'!J36)))</f>
        <v>◐⌧</v>
      </c>
      <c r="K208" s="17" t="n">
        <f aca="false">IF('Row Index'!K36="","✗",IF(INDEX('RAW DATA'!$Q:$Q,'Row Index'!K36)="",IF(INDEX('RAW DATA'!$AD:$AD,'Row Index'!K36)="",INDEX('RAW DATA'!$L:$L,'Row Index'!K36),INDEX('RAW DATA'!$AD:$AD,'Row Index'!K36)),INDEX('RAW DATA'!$Q:$Q,'Row Index'!K36)))</f>
        <v>43.3574935323919</v>
      </c>
      <c r="L208" s="17" t="n">
        <f aca="false">IF('Row Index'!L36="","✗",IF(INDEX('RAW DATA'!$Q:$Q,'Row Index'!L36)="",IF(INDEX('RAW DATA'!$AD:$AD,'Row Index'!L36)="",INDEX('RAW DATA'!$L:$L,'Row Index'!L36),INDEX('RAW DATA'!$AD:$AD,'Row Index'!L36)),INDEX('RAW DATA'!$Q:$Q,'Row Index'!L36)))</f>
        <v>38.8494128959164</v>
      </c>
      <c r="M208" s="36" t="str">
        <f aca="false">IF('Row Index'!M36="","✗",IF(INDEX('RAW DATA'!$Q:$Q,'Row Index'!M36)="",IF(INDEX('RAW DATA'!$AD:$AD,'Row Index'!M36)="",INDEX('RAW DATA'!$L:$L,'Row Index'!M36),INDEX('RAW DATA'!$AD:$AD,'Row Index'!M36)),INDEX('RAW DATA'!$Q:$Q,'Row Index'!M36)))</f>
        <v>◐⌧</v>
      </c>
      <c r="N208" s="17" t="n">
        <f aca="false">IF('Row Index'!N36="","✗",IF(INDEX('RAW DATA'!$Q:$Q,'Row Index'!N36)="",IF(INDEX('RAW DATA'!$AD:$AD,'Row Index'!N36)="",INDEX('RAW DATA'!$L:$L,'Row Index'!N36),INDEX('RAW DATA'!$AD:$AD,'Row Index'!N36)),INDEX('RAW DATA'!$Q:$Q,'Row Index'!N36)))</f>
        <v>44.9706886816037</v>
      </c>
      <c r="O208" s="17" t="n">
        <f aca="false">IF('Row Index'!O36="","✗",IF(INDEX('RAW DATA'!$Q:$Q,'Row Index'!O36)="",IF(INDEX('RAW DATA'!$AD:$AD,'Row Index'!O36)="",INDEX('RAW DATA'!$L:$L,'Row Index'!O36),INDEX('RAW DATA'!$AD:$AD,'Row Index'!O36)),INDEX('RAW DATA'!$Q:$Q,'Row Index'!O36)))</f>
        <v>47.0460917268144</v>
      </c>
      <c r="P208" s="17" t="n">
        <f aca="false">IF('Row Index'!P36="","✗",IF(INDEX('RAW DATA'!$Q:$Q,'Row Index'!P36)="",IF(INDEX('RAW DATA'!$AD:$AD,'Row Index'!P36)="",INDEX('RAW DATA'!$L:$L,'Row Index'!P36),INDEX('RAW DATA'!$AD:$AD,'Row Index'!P36)),INDEX('RAW DATA'!$Q:$Q,'Row Index'!P36)))</f>
        <v>43.0346443999323</v>
      </c>
      <c r="Q208" s="17" t="n">
        <f aca="false">IF('Row Index'!Q36="","✗",IF(INDEX('RAW DATA'!$Q:$Q,'Row Index'!Q36)="",IF(INDEX('RAW DATA'!$AD:$AD,'Row Index'!Q36)="",INDEX('RAW DATA'!$L:$L,'Row Index'!Q36),INDEX('RAW DATA'!$AD:$AD,'Row Index'!Q36)),INDEX('RAW DATA'!$Q:$Q,'Row Index'!Q36)))</f>
        <v>47.3638506554631</v>
      </c>
      <c r="R208" s="17" t="n">
        <f aca="false">IF('Row Index'!R36="","✗",IF(INDEX('RAW DATA'!$Q:$Q,'Row Index'!R36)="",IF(INDEX('RAW DATA'!$AD:$AD,'Row Index'!R36)="",INDEX('RAW DATA'!$L:$L,'Row Index'!R36),INDEX('RAW DATA'!$AD:$AD,'Row Index'!R36)),INDEX('RAW DATA'!$Q:$Q,'Row Index'!R36)))</f>
        <v>46.6839931318524</v>
      </c>
      <c r="S208" s="17" t="n">
        <f aca="false">IF('Row Index'!S36="","✗",IF(INDEX('RAW DATA'!$Q:$Q,'Row Index'!S36)="",IF(INDEX('RAW DATA'!$AD:$AD,'Row Index'!S36)="",INDEX('RAW DATA'!$L:$L,'Row Index'!S36),INDEX('RAW DATA'!$AD:$AD,'Row Index'!S36)),INDEX('RAW DATA'!$Q:$Q,'Row Index'!S36)))</f>
        <v>45.8650893588464</v>
      </c>
      <c r="T208" s="36" t="str">
        <f aca="false">IF('Row Index'!T36="","✗",IF(INDEX('RAW DATA'!$Q:$Q,'Row Index'!T36)="",IF(INDEX('RAW DATA'!$AD:$AD,'Row Index'!T36)="",INDEX('RAW DATA'!$L:$L,'Row Index'!T36),INDEX('RAW DATA'!$AD:$AD,'Row Index'!T36)),INDEX('RAW DATA'!$Q:$Q,'Row Index'!T36)))</f>
        <v>◐⇲</v>
      </c>
      <c r="U208" s="17" t="n">
        <f aca="false">IF('Row Index'!U36="","✗",IF(INDEX('RAW DATA'!$Q:$Q,'Row Index'!U36)="",IF(INDEX('RAW DATA'!$AD:$AD,'Row Index'!U36)="",INDEX('RAW DATA'!$L:$L,'Row Index'!U36),INDEX('RAW DATA'!$AD:$AD,'Row Index'!U36)),INDEX('RAW DATA'!$Q:$Q,'Row Index'!U36)))</f>
        <v>50.309942147273</v>
      </c>
      <c r="V208" s="29" t="n">
        <f aca="false">IF('Row Index'!V36="","✗",IF(INDEX('RAW DATA'!$Q:$Q,'Row Index'!V36)="",IF(INDEX('RAW DATA'!$AD:$AD,'Row Index'!V36)="",INDEX('RAW DATA'!$L:$L,'Row Index'!V36),INDEX('RAW DATA'!$AD:$AD,'Row Index'!V36)),INDEX('RAW DATA'!$Q:$Q,'Row Index'!V36)))</f>
        <v>50.149638835671</v>
      </c>
      <c r="W208" s="17" t="n">
        <f aca="false">IF('Row Index'!W36="","✗",IF(INDEX('RAW DATA'!$Q:$Q,'Row Index'!W36)="",IF(INDEX('RAW DATA'!$AD:$AD,'Row Index'!W36)="",INDEX('RAW DATA'!$L:$L,'Row Index'!W36),INDEX('RAW DATA'!$AD:$AD,'Row Index'!W36)),INDEX('RAW DATA'!$Q:$Q,'Row Index'!W36)))</f>
        <v>49.1744655109754</v>
      </c>
      <c r="X208" s="38" t="n">
        <f aca="false">IF('Row Index'!X36="","✗",IF(INDEX('RAW DATA'!$Q:$Q,'Row Index'!X36)="",IF(INDEX('RAW DATA'!$AD:$AD,'Row Index'!X36)="",INDEX('RAW DATA'!$L:$L,'Row Index'!X36),INDEX('RAW DATA'!$AD:$AD,'Row Index'!X36)),INDEX('RAW DATA'!$Q:$Q,'Row Index'!X36)))</f>
        <v>51.3921319166819</v>
      </c>
      <c r="Y208" s="17" t="n">
        <f aca="false">IF('Row Index'!Y36="","✗",IF(INDEX('RAW DATA'!$Q:$Q,'Row Index'!Y36)="",IF(INDEX('RAW DATA'!$AD:$AD,'Row Index'!Y36)="",INDEX('RAW DATA'!$L:$L,'Row Index'!Y36),INDEX('RAW DATA'!$AD:$AD,'Row Index'!Y36)),INDEX('RAW DATA'!$Q:$Q,'Row Index'!Y36)))</f>
        <v>52.6369662651649</v>
      </c>
      <c r="Z208" s="36" t="str">
        <f aca="false">IF('Row Index'!Z36="","✗",IF(INDEX('RAW DATA'!$Q:$Q,'Row Index'!Z36)="",IF(INDEX('RAW DATA'!$AD:$AD,'Row Index'!Z36)="",INDEX('RAW DATA'!$L:$L,'Row Index'!Z36),INDEX('RAW DATA'!$AD:$AD,'Row Index'!Z36)),INDEX('RAW DATA'!$Q:$Q,'Row Index'!Z36)))</f>
        <v>◐⌧</v>
      </c>
      <c r="AA208" s="19" t="str">
        <f aca="false">IF('Row Index'!AA36="","⏳",IF(INDEX('RAW DATA'!$Q:$Q,'Row Index'!AA36)="",IF(INDEX('RAW DATA'!$AD:$AD,'Row Index'!AA36)="",INDEX('RAW DATA'!$L:$L,'Row Index'!AA36),INDEX('RAW DATA'!$AD:$AD,'Row Index'!AA36)),INDEX('RAW DATA'!$Q:$Q,'Row Index'!AA36)))</f>
        <v>⏳</v>
      </c>
      <c r="AB208" s="17" t="n">
        <f aca="false">IF('Row Index'!AB36="","✗",IF(INDEX('RAW DATA'!$Q:$Q,'Row Index'!AB36)="",IF(INDEX('RAW DATA'!$AD:$AD,'Row Index'!AB36)="",INDEX('RAW DATA'!$L:$L,'Row Index'!AB36),INDEX('RAW DATA'!$AD:$AD,'Row Index'!AB36)),INDEX('RAW DATA'!$Q:$Q,'Row Index'!AB36)))</f>
        <v>52.3330502500808</v>
      </c>
      <c r="AC208" s="17" t="n">
        <f aca="false">IF('Row Index'!AC36="","✗",IF(INDEX('RAW DATA'!$Q:$Q,'Row Index'!AC36)="",IF(INDEX('RAW DATA'!$AD:$AD,'Row Index'!AC36)="",INDEX('RAW DATA'!$L:$L,'Row Index'!AC36),INDEX('RAW DATA'!$AD:$AD,'Row Index'!AC36)),INDEX('RAW DATA'!$Q:$Q,'Row Index'!AC36)))</f>
        <v>55.8122126529405</v>
      </c>
      <c r="AD208" s="29" t="n">
        <f aca="false">IF('Row Index'!AD36="","✗",IF(INDEX('RAW DATA'!$Q:$Q,'Row Index'!AD36)="",IF(INDEX('RAW DATA'!$AD:$AD,'Row Index'!AD36)="",INDEX('RAW DATA'!$L:$L,'Row Index'!AD36),INDEX('RAW DATA'!$AD:$AD,'Row Index'!AD36)),INDEX('RAW DATA'!$Q:$Q,'Row Index'!AD36)))</f>
        <v>56.428660764891</v>
      </c>
      <c r="AE208" s="36" t="str">
        <f aca="false">IF('Row Index'!AE36="","✗",IF(INDEX('RAW DATA'!$Q:$Q,'Row Index'!AE36)="",IF(INDEX('RAW DATA'!$AD:$AD,'Row Index'!AE36)="",INDEX('RAW DATA'!$L:$L,'Row Index'!AE36),INDEX('RAW DATA'!$AD:$AD,'Row Index'!AE36)),INDEX('RAW DATA'!$Q:$Q,'Row Index'!AE36)))</f>
        <v>◐⌧</v>
      </c>
      <c r="AF208" s="17" t="n">
        <f aca="false">IF('Row Index'!AF36="","✗",IF(INDEX('RAW DATA'!$Q:$Q,'Row Index'!AF36)="",IF(INDEX('RAW DATA'!$AD:$AD,'Row Index'!AF36)="",INDEX('RAW DATA'!$L:$L,'Row Index'!AF36),INDEX('RAW DATA'!$AD:$AD,'Row Index'!AF36)),INDEX('RAW DATA'!$Q:$Q,'Row Index'!AF36)))</f>
        <v>61.003925234508</v>
      </c>
      <c r="AG208" s="29" t="n">
        <f aca="false">IF('Row Index'!AG36="","✗",IF(INDEX('RAW DATA'!$Q:$Q,'Row Index'!AG36)="",IF(INDEX('RAW DATA'!$AD:$AD,'Row Index'!AG36)="",INDEX('RAW DATA'!$L:$L,'Row Index'!AG36),INDEX('RAW DATA'!$AD:$AD,'Row Index'!AG36)),INDEX('RAW DATA'!$Q:$Q,'Row Index'!AG36)))</f>
        <v>58.8838012507468</v>
      </c>
      <c r="AH208" s="29" t="n">
        <f aca="false">IF('Row Index'!AH36="","✗",IF(INDEX('RAW DATA'!$Q:$Q,'Row Index'!AH36)="",IF(INDEX('RAW DATA'!$AD:$AD,'Row Index'!AH36)="",INDEX('RAW DATA'!$L:$L,'Row Index'!AH36),INDEX('RAW DATA'!$AD:$AD,'Row Index'!AH36)),INDEX('RAW DATA'!$Q:$Q,'Row Index'!AH36)))</f>
        <v>60.9749050194618</v>
      </c>
      <c r="AI208" s="17" t="n">
        <f aca="false">IF('Row Index'!AI36="","✗",IF(INDEX('RAW DATA'!$Q:$Q,'Row Index'!AI36)="",IF(INDEX('RAW DATA'!$AD:$AD,'Row Index'!AI36)="",INDEX('RAW DATA'!$L:$L,'Row Index'!AI36),INDEX('RAW DATA'!$AD:$AD,'Row Index'!AI36)),INDEX('RAW DATA'!$Q:$Q,'Row Index'!AI36)))</f>
        <v>62.8864746859216</v>
      </c>
      <c r="AJ208" s="17" t="n">
        <f aca="false">IF('Row Index'!AJ36="","✗",IF(INDEX('RAW DATA'!$Q:$Q,'Row Index'!AJ36)="",IF(INDEX('RAW DATA'!$AD:$AD,'Row Index'!AJ36)="",INDEX('RAW DATA'!$L:$L,'Row Index'!AJ36),INDEX('RAW DATA'!$AD:$AD,'Row Index'!AJ36)),INDEX('RAW DATA'!$Q:$Q,'Row Index'!AJ36)))</f>
        <v>62.8385004553996</v>
      </c>
      <c r="AK208" s="17" t="n">
        <f aca="false">IF('Row Index'!AK36="","✗",IF(INDEX('RAW DATA'!$Q:$Q,'Row Index'!AK36)="",IF(INDEX('RAW DATA'!$AD:$AD,'Row Index'!AK36)="",INDEX('RAW DATA'!$L:$L,'Row Index'!AK36),INDEX('RAW DATA'!$AD:$AD,'Row Index'!AK36)),INDEX('RAW DATA'!$Q:$Q,'Row Index'!AK36)))</f>
        <v>63.6906038941595</v>
      </c>
      <c r="AL208" s="29" t="n">
        <f aca="false">IF('Row Index'!AL36="","✗",IF(INDEX('RAW DATA'!$Q:$Q,'Row Index'!AL36)="",IF(INDEX('RAW DATA'!$AD:$AD,'Row Index'!AL36)="",INDEX('RAW DATA'!$L:$L,'Row Index'!AL36),INDEX('RAW DATA'!$AD:$AD,'Row Index'!AL36)),INDEX('RAW DATA'!$Q:$Q,'Row Index'!AL36)))</f>
        <v>65.4830141922777</v>
      </c>
      <c r="AM208" s="17" t="n">
        <f aca="false">IF('Row Index'!AM36="","✗",IF(INDEX('RAW DATA'!$Q:$Q,'Row Index'!AM36)="",IF(INDEX('RAW DATA'!$AD:$AD,'Row Index'!AM36)="",INDEX('RAW DATA'!$L:$L,'Row Index'!AM36),INDEX('RAW DATA'!$AD:$AD,'Row Index'!AM36)),INDEX('RAW DATA'!$Q:$Q,'Row Index'!AM36)))</f>
        <v>62.8033675122047</v>
      </c>
      <c r="AN208" s="29" t="n">
        <f aca="false">IF('Row Index'!AN36="","✗",IF(INDEX('RAW DATA'!$Q:$Q,'Row Index'!AN36)="",IF(INDEX('RAW DATA'!$AD:$AD,'Row Index'!AN36)="",INDEX('RAW DATA'!$L:$L,'Row Index'!AN36),INDEX('RAW DATA'!$AD:$AD,'Row Index'!AN36)),INDEX('RAW DATA'!$Q:$Q,'Row Index'!AN36)))</f>
        <v>66.8610364917752</v>
      </c>
      <c r="AO208" s="29" t="n">
        <f aca="false">IF('Row Index'!AO36="","✗",IF(INDEX('RAW DATA'!$Q:$Q,'Row Index'!AO36)="",IF(INDEX('RAW DATA'!$AD:$AD,'Row Index'!AO36)="",INDEX('RAW DATA'!$L:$L,'Row Index'!AO36),INDEX('RAW DATA'!$AD:$AD,'Row Index'!AO36)),INDEX('RAW DATA'!$Q:$Q,'Row Index'!AO36)))</f>
        <v>67.6950517997949</v>
      </c>
      <c r="AP208" s="29" t="n">
        <f aca="false">IF('Row Index'!AP36="","✗",IF(INDEX('RAW DATA'!$Q:$Q,'Row Index'!AP36)="",IF(INDEX('RAW DATA'!$AD:$AD,'Row Index'!AP36)="",INDEX('RAW DATA'!$L:$L,'Row Index'!AP36),INDEX('RAW DATA'!$AD:$AD,'Row Index'!AP36)),INDEX('RAW DATA'!$Q:$Q,'Row Index'!AP36)))</f>
        <v>68.1359115565045</v>
      </c>
      <c r="AQ208" s="17" t="n">
        <f aca="false">IF('Row Index'!AQ36="","✗",IF(INDEX('RAW DATA'!$Q:$Q,'Row Index'!AQ36)="",IF(INDEX('RAW DATA'!$AD:$AD,'Row Index'!AQ36)="",INDEX('RAW DATA'!$L:$L,'Row Index'!AQ36),INDEX('RAW DATA'!$AD:$AD,'Row Index'!AQ36)),INDEX('RAW DATA'!$Q:$Q,'Row Index'!AQ36)))</f>
        <v>67.315550570743</v>
      </c>
    </row>
    <row r="209" customFormat="false" ht="15" hidden="false" customHeight="false" outlineLevel="0" collapsed="false">
      <c r="A209" s="32" t="s">
        <v>267</v>
      </c>
      <c r="B209" s="33" t="s">
        <v>248</v>
      </c>
      <c r="C209" s="36" t="str">
        <f aca="false">IF('Row Index'!C37="","✗",IF(INDEX('RAW DATA'!$Q:$Q,'Row Index'!C37)="",IF(INDEX('RAW DATA'!$AD:$AD,'Row Index'!C37)="",INDEX('RAW DATA'!$L:$L,'Row Index'!C37),INDEX('RAW DATA'!$AD:$AD,'Row Index'!C37)),INDEX('RAW DATA'!$Q:$Q,'Row Index'!C37)))</f>
        <v>◐⇲</v>
      </c>
      <c r="D209" s="17" t="n">
        <f aca="false">IF('Row Index'!D37="","✗",IF(INDEX('RAW DATA'!$Q:$Q,'Row Index'!D37)="",IF(INDEX('RAW DATA'!$AD:$AD,'Row Index'!D37)="",INDEX('RAW DATA'!$L:$L,'Row Index'!D37),INDEX('RAW DATA'!$AD:$AD,'Row Index'!D37)),INDEX('RAW DATA'!$Q:$Q,'Row Index'!D37)))</f>
        <v>35.9242936470658</v>
      </c>
      <c r="E209" s="29" t="n">
        <f aca="false">IF('Row Index'!E37="","✗",IF(INDEX('RAW DATA'!$Q:$Q,'Row Index'!E37)="",IF(INDEX('RAW DATA'!$AD:$AD,'Row Index'!E37)="",INDEX('RAW DATA'!$L:$L,'Row Index'!E37),INDEX('RAW DATA'!$AD:$AD,'Row Index'!E37)),INDEX('RAW DATA'!$Q:$Q,'Row Index'!E37)))</f>
        <v>38.1122450272009</v>
      </c>
      <c r="F209" s="29" t="n">
        <f aca="false">IF('Row Index'!F37="","✗",IF(INDEX('RAW DATA'!$Q:$Q,'Row Index'!F37)="",IF(INDEX('RAW DATA'!$AD:$AD,'Row Index'!F37)="",INDEX('RAW DATA'!$L:$L,'Row Index'!F37),INDEX('RAW DATA'!$AD:$AD,'Row Index'!F37)),INDEX('RAW DATA'!$Q:$Q,'Row Index'!F37)))</f>
        <v>33.3621797710556</v>
      </c>
      <c r="G209" s="18" t="n">
        <f aca="false">IF('Row Index'!G37="","✗",IF(INDEX('RAW DATA'!$Q:$Q,'Row Index'!G37)="",IF(INDEX('RAW DATA'!$AD:$AD,'Row Index'!G37)="",INDEX('RAW DATA'!$L:$L,'Row Index'!G37),INDEX('RAW DATA'!$AD:$AD,'Row Index'!G37)),INDEX('RAW DATA'!$Q:$Q,'Row Index'!G37)))</f>
        <v>35.8977509928137</v>
      </c>
      <c r="H209" s="36" t="str">
        <f aca="false">IF('Row Index'!H37="","✗",IF(INDEX('RAW DATA'!$Q:$Q,'Row Index'!H37)="",IF(INDEX('RAW DATA'!$AD:$AD,'Row Index'!H37)="",INDEX('RAW DATA'!$L:$L,'Row Index'!H37),INDEX('RAW DATA'!$AD:$AD,'Row Index'!H37)),INDEX('RAW DATA'!$Q:$Q,'Row Index'!H37)))</f>
        <v>◐⌧</v>
      </c>
      <c r="I209" s="17" t="n">
        <f aca="false">IF('Row Index'!I37="","✗",IF(INDEX('RAW DATA'!$Q:$Q,'Row Index'!I37)="",IF(INDEX('RAW DATA'!$AD:$AD,'Row Index'!I37)="",INDEX('RAW DATA'!$L:$L,'Row Index'!I37),INDEX('RAW DATA'!$AD:$AD,'Row Index'!I37)),INDEX('RAW DATA'!$Q:$Q,'Row Index'!I37)))</f>
        <v>38.5888876323696</v>
      </c>
      <c r="J209" s="17" t="n">
        <f aca="false">IF('Row Index'!J37="","✗",IF(INDEX('RAW DATA'!$Q:$Q,'Row Index'!J37)="",IF(INDEX('RAW DATA'!$AD:$AD,'Row Index'!J37)="",INDEX('RAW DATA'!$L:$L,'Row Index'!J37),INDEX('RAW DATA'!$AD:$AD,'Row Index'!J37)),INDEX('RAW DATA'!$Q:$Q,'Row Index'!J37)))</f>
        <v>38.8800770877528</v>
      </c>
      <c r="K209" s="26" t="str">
        <f aca="false">IF('Row Index'!K37="","✗",IF(INDEX('RAW DATA'!$Q:$Q,'Row Index'!K37)="",IF(INDEX('RAW DATA'!$AD:$AD,'Row Index'!K37)="",INDEX('RAW DATA'!$L:$L,'Row Index'!K37),INDEX('RAW DATA'!$AD:$AD,'Row Index'!K37)),INDEX('RAW DATA'!$Q:$Q,'Row Index'!K37)))</f>
        <v>✗⇲</v>
      </c>
      <c r="L209" s="17" t="n">
        <f aca="false">IF('Row Index'!L37="","✗",IF(INDEX('RAW DATA'!$Q:$Q,'Row Index'!L37)="",IF(INDEX('RAW DATA'!$AD:$AD,'Row Index'!L37)="",INDEX('RAW DATA'!$L:$L,'Row Index'!L37),INDEX('RAW DATA'!$AD:$AD,'Row Index'!L37)),INDEX('RAW DATA'!$Q:$Q,'Row Index'!L37)))</f>
        <v>38.5841380564801</v>
      </c>
      <c r="M209" s="17" t="n">
        <f aca="false">IF('Row Index'!M37="","✗",IF(INDEX('RAW DATA'!$Q:$Q,'Row Index'!M37)="",IF(INDEX('RAW DATA'!$AD:$AD,'Row Index'!M37)="",INDEX('RAW DATA'!$L:$L,'Row Index'!M37),INDEX('RAW DATA'!$AD:$AD,'Row Index'!M37)),INDEX('RAW DATA'!$Q:$Q,'Row Index'!M37)))</f>
        <v>43.6013146303944</v>
      </c>
      <c r="N209" s="36" t="str">
        <f aca="false">IF('Row Index'!N37="","✗",IF(INDEX('RAW DATA'!$Q:$Q,'Row Index'!N37)="",IF(INDEX('RAW DATA'!$AD:$AD,'Row Index'!N37)="",INDEX('RAW DATA'!$L:$L,'Row Index'!N37),INDEX('RAW DATA'!$AD:$AD,'Row Index'!N37)),INDEX('RAW DATA'!$Q:$Q,'Row Index'!N37)))</f>
        <v>◐⇲</v>
      </c>
      <c r="O209" s="36" t="str">
        <f aca="false">IF('Row Index'!O37="","✗",IF(INDEX('RAW DATA'!$Q:$Q,'Row Index'!O37)="",IF(INDEX('RAW DATA'!$AD:$AD,'Row Index'!O37)="",INDEX('RAW DATA'!$L:$L,'Row Index'!O37),INDEX('RAW DATA'!$AD:$AD,'Row Index'!O37)),INDEX('RAW DATA'!$Q:$Q,'Row Index'!O37)))</f>
        <v>◐⌧</v>
      </c>
      <c r="P209" s="17" t="n">
        <f aca="false">IF('Row Index'!P37="","✗",IF(INDEX('RAW DATA'!$Q:$Q,'Row Index'!P37)="",IF(INDEX('RAW DATA'!$AD:$AD,'Row Index'!P37)="",INDEX('RAW DATA'!$L:$L,'Row Index'!P37),INDEX('RAW DATA'!$AD:$AD,'Row Index'!P37)),INDEX('RAW DATA'!$Q:$Q,'Row Index'!P37)))</f>
        <v>43.2791373923335</v>
      </c>
      <c r="Q209" s="29" t="n">
        <f aca="false">IF('Row Index'!Q37="","✗",IF(INDEX('RAW DATA'!$Q:$Q,'Row Index'!Q37)="",IF(INDEX('RAW DATA'!$AD:$AD,'Row Index'!Q37)="",INDEX('RAW DATA'!$L:$L,'Row Index'!Q37),INDEX('RAW DATA'!$AD:$AD,'Row Index'!Q37)),INDEX('RAW DATA'!$Q:$Q,'Row Index'!Q37)))</f>
        <v>47.2799829612135</v>
      </c>
      <c r="R209" s="29" t="n">
        <f aca="false">IF('Row Index'!R37="","✗",IF(INDEX('RAW DATA'!$Q:$Q,'Row Index'!R37)="",IF(INDEX('RAW DATA'!$AD:$AD,'Row Index'!R37)="",INDEX('RAW DATA'!$L:$L,'Row Index'!R37),INDEX('RAW DATA'!$AD:$AD,'Row Index'!R37)),INDEX('RAW DATA'!$Q:$Q,'Row Index'!R37)))</f>
        <v>47.2573773100445</v>
      </c>
      <c r="S209" s="29" t="n">
        <f aca="false">IF('Row Index'!S37="","✗",IF(INDEX('RAW DATA'!$Q:$Q,'Row Index'!S37)="",IF(INDEX('RAW DATA'!$AD:$AD,'Row Index'!S37)="",INDEX('RAW DATA'!$L:$L,'Row Index'!S37),INDEX('RAW DATA'!$AD:$AD,'Row Index'!S37)),INDEX('RAW DATA'!$Q:$Q,'Row Index'!S37)))</f>
        <v>46.3770968253893</v>
      </c>
      <c r="T209" s="17" t="n">
        <f aca="false">IF('Row Index'!T37="","✗",IF(INDEX('RAW DATA'!$Q:$Q,'Row Index'!T37)="",IF(INDEX('RAW DATA'!$AD:$AD,'Row Index'!T37)="",INDEX('RAW DATA'!$L:$L,'Row Index'!T37),INDEX('RAW DATA'!$AD:$AD,'Row Index'!T37)),INDEX('RAW DATA'!$Q:$Q,'Row Index'!T37)))</f>
        <v>46.6480503603409</v>
      </c>
      <c r="U209" s="17" t="n">
        <f aca="false">IF('Row Index'!U37="","✗",IF(INDEX('RAW DATA'!$Q:$Q,'Row Index'!U37)="",IF(INDEX('RAW DATA'!$AD:$AD,'Row Index'!U37)="",INDEX('RAW DATA'!$L:$L,'Row Index'!U37),INDEX('RAW DATA'!$AD:$AD,'Row Index'!U37)),INDEX('RAW DATA'!$Q:$Q,'Row Index'!U37)))</f>
        <v>50.4535665442474</v>
      </c>
      <c r="V209" s="36" t="str">
        <f aca="false">IF('Row Index'!V37="","✗",IF(INDEX('RAW DATA'!$Q:$Q,'Row Index'!V37)="",IF(INDEX('RAW DATA'!$AD:$AD,'Row Index'!V37)="",INDEX('RAW DATA'!$L:$L,'Row Index'!V37),INDEX('RAW DATA'!$AD:$AD,'Row Index'!V37)),INDEX('RAW DATA'!$Q:$Q,'Row Index'!V37)))</f>
        <v>◐⌧</v>
      </c>
      <c r="W209" s="17" t="n">
        <f aca="false">IF('Row Index'!W37="","✗",IF(INDEX('RAW DATA'!$Q:$Q,'Row Index'!W37)="",IF(INDEX('RAW DATA'!$AD:$AD,'Row Index'!W37)="",INDEX('RAW DATA'!$L:$L,'Row Index'!W37),INDEX('RAW DATA'!$AD:$AD,'Row Index'!W37)),INDEX('RAW DATA'!$Q:$Q,'Row Index'!W37)))</f>
        <v>50.5326214847151</v>
      </c>
      <c r="X209" s="36" t="str">
        <f aca="false">IF('Row Index'!X37="","✗",IF(INDEX('RAW DATA'!$Q:$Q,'Row Index'!X37)="",IF(INDEX('RAW DATA'!$AD:$AD,'Row Index'!X37)="",INDEX('RAW DATA'!$L:$L,'Row Index'!X37),INDEX('RAW DATA'!$AD:$AD,'Row Index'!X37)),INDEX('RAW DATA'!$Q:$Q,'Row Index'!X37)))</f>
        <v>◐⌧</v>
      </c>
      <c r="Y209" s="29" t="n">
        <f aca="false">IF('Row Index'!Y37="","✗",IF(INDEX('RAW DATA'!$Q:$Q,'Row Index'!Y37)="",IF(INDEX('RAW DATA'!$AD:$AD,'Row Index'!Y37)="",INDEX('RAW DATA'!$L:$L,'Row Index'!Y37),INDEX('RAW DATA'!$AD:$AD,'Row Index'!Y37)),INDEX('RAW DATA'!$Q:$Q,'Row Index'!Y37)))</f>
        <v>53.6924500521443</v>
      </c>
      <c r="Z209" s="36" t="str">
        <f aca="false">IF('Row Index'!Z37="","✗",IF(INDEX('RAW DATA'!$Q:$Q,'Row Index'!Z37)="",IF(INDEX('RAW DATA'!$AD:$AD,'Row Index'!Z37)="",INDEX('RAW DATA'!$L:$L,'Row Index'!Z37),INDEX('RAW DATA'!$AD:$AD,'Row Index'!Z37)),INDEX('RAW DATA'!$Q:$Q,'Row Index'!Z37)))</f>
        <v>◐⌧</v>
      </c>
      <c r="AA209" s="19" t="str">
        <f aca="false">IF('Row Index'!AA37="","⏳",IF(INDEX('RAW DATA'!$Q:$Q,'Row Index'!AA37)="",IF(INDEX('RAW DATA'!$AD:$AD,'Row Index'!AA37)="",INDEX('RAW DATA'!$L:$L,'Row Index'!AA37),INDEX('RAW DATA'!$AD:$AD,'Row Index'!AA37)),INDEX('RAW DATA'!$Q:$Q,'Row Index'!AA37)))</f>
        <v>⏳</v>
      </c>
      <c r="AB209" s="17" t="n">
        <f aca="false">IF('Row Index'!AB37="","✗",IF(INDEX('RAW DATA'!$Q:$Q,'Row Index'!AB37)="",IF(INDEX('RAW DATA'!$AD:$AD,'Row Index'!AB37)="",INDEX('RAW DATA'!$L:$L,'Row Index'!AB37),INDEX('RAW DATA'!$AD:$AD,'Row Index'!AB37)),INDEX('RAW DATA'!$Q:$Q,'Row Index'!AB37)))</f>
        <v>55.8193908330166</v>
      </c>
      <c r="AC209" s="17" t="n">
        <f aca="false">IF('Row Index'!AC37="","✗",IF(INDEX('RAW DATA'!$Q:$Q,'Row Index'!AC37)="",IF(INDEX('RAW DATA'!$AD:$AD,'Row Index'!AC37)="",INDEX('RAW DATA'!$L:$L,'Row Index'!AC37),INDEX('RAW DATA'!$AD:$AD,'Row Index'!AC37)),INDEX('RAW DATA'!$Q:$Q,'Row Index'!AC37)))</f>
        <v>55.9127082613895</v>
      </c>
      <c r="AD209" s="17" t="n">
        <f aca="false">IF('Row Index'!AD37="","✗",IF(INDEX('RAW DATA'!$Q:$Q,'Row Index'!AD37)="",IF(INDEX('RAW DATA'!$AD:$AD,'Row Index'!AD37)="",INDEX('RAW DATA'!$L:$L,'Row Index'!AD37),INDEX('RAW DATA'!$AD:$AD,'Row Index'!AD37)),INDEX('RAW DATA'!$Q:$Q,'Row Index'!AD37)))</f>
        <v>56.8355529304378</v>
      </c>
      <c r="AE209" s="36" t="str">
        <f aca="false">IF('Row Index'!AE37="","✗",IF(INDEX('RAW DATA'!$Q:$Q,'Row Index'!AE37)="",IF(INDEX('RAW DATA'!$AD:$AD,'Row Index'!AE37)="",INDEX('RAW DATA'!$L:$L,'Row Index'!AE37),INDEX('RAW DATA'!$AD:$AD,'Row Index'!AE37)),INDEX('RAW DATA'!$Q:$Q,'Row Index'!AE37)))</f>
        <v>◐⇲</v>
      </c>
      <c r="AF209" s="36" t="str">
        <f aca="false">IF('Row Index'!AF37="","✗",IF(INDEX('RAW DATA'!$Q:$Q,'Row Index'!AF37)="",IF(INDEX('RAW DATA'!$AD:$AD,'Row Index'!AF37)="",INDEX('RAW DATA'!$L:$L,'Row Index'!AF37),INDEX('RAW DATA'!$AD:$AD,'Row Index'!AF37)),INDEX('RAW DATA'!$Q:$Q,'Row Index'!AF37)))</f>
        <v>◐⌧</v>
      </c>
      <c r="AG209" s="36" t="str">
        <f aca="false">IF('Row Index'!AG37="","✗",IF(INDEX('RAW DATA'!$Q:$Q,'Row Index'!AG37)="",IF(INDEX('RAW DATA'!$AD:$AD,'Row Index'!AG37)="",INDEX('RAW DATA'!$L:$L,'Row Index'!AG37),INDEX('RAW DATA'!$AD:$AD,'Row Index'!AG37)),INDEX('RAW DATA'!$Q:$Q,'Row Index'!AG37)))</f>
        <v>◐⌧</v>
      </c>
      <c r="AH209" s="29" t="n">
        <f aca="false">IF('Row Index'!AH37="","✗",IF(INDEX('RAW DATA'!$Q:$Q,'Row Index'!AH37)="",IF(INDEX('RAW DATA'!$AD:$AD,'Row Index'!AH37)="",INDEX('RAW DATA'!$L:$L,'Row Index'!AH37),INDEX('RAW DATA'!$AD:$AD,'Row Index'!AH37)),INDEX('RAW DATA'!$Q:$Q,'Row Index'!AH37)))</f>
        <v>62.3407633049122</v>
      </c>
      <c r="AI209" s="17" t="n">
        <f aca="false">IF('Row Index'!AI37="","✗",IF(INDEX('RAW DATA'!$Q:$Q,'Row Index'!AI37)="",IF(INDEX('RAW DATA'!$AD:$AD,'Row Index'!AI37)="",INDEX('RAW DATA'!$L:$L,'Row Index'!AI37),INDEX('RAW DATA'!$AD:$AD,'Row Index'!AI37)),INDEX('RAW DATA'!$Q:$Q,'Row Index'!AI37)))</f>
        <v>63.1141611798125</v>
      </c>
      <c r="AJ209" s="36" t="str">
        <f aca="false">IF('Row Index'!AJ37="","✗",IF(INDEX('RAW DATA'!$Q:$Q,'Row Index'!AJ37)="",IF(INDEX('RAW DATA'!$AD:$AD,'Row Index'!AJ37)="",INDEX('RAW DATA'!$L:$L,'Row Index'!AJ37),INDEX('RAW DATA'!$AD:$AD,'Row Index'!AJ37)),INDEX('RAW DATA'!$Q:$Q,'Row Index'!AJ37)))</f>
        <v>◐⇲</v>
      </c>
      <c r="AK209" s="29" t="n">
        <f aca="false">IF('Row Index'!AK37="","✗",IF(INDEX('RAW DATA'!$Q:$Q,'Row Index'!AK37)="",IF(INDEX('RAW DATA'!$AD:$AD,'Row Index'!AK37)="",INDEX('RAW DATA'!$L:$L,'Row Index'!AK37),INDEX('RAW DATA'!$AD:$AD,'Row Index'!AK37)),INDEX('RAW DATA'!$Q:$Q,'Row Index'!AK37)))</f>
        <v>64.3368808945613</v>
      </c>
      <c r="AL209" s="36" t="str">
        <f aca="false">IF('Row Index'!AL37="","✗",IF(INDEX('RAW DATA'!$Q:$Q,'Row Index'!AL37)="",IF(INDEX('RAW DATA'!$AD:$AD,'Row Index'!AL37)="",INDEX('RAW DATA'!$L:$L,'Row Index'!AL37),INDEX('RAW DATA'!$AD:$AD,'Row Index'!AL37)),INDEX('RAW DATA'!$Q:$Q,'Row Index'!AL37)))</f>
        <v>◐⌧</v>
      </c>
      <c r="AM209" s="17" t="n">
        <f aca="false">IF('Row Index'!AM37="","✗",IF(INDEX('RAW DATA'!$Q:$Q,'Row Index'!AM37)="",IF(INDEX('RAW DATA'!$AD:$AD,'Row Index'!AM37)="",INDEX('RAW DATA'!$L:$L,'Row Index'!AM37),INDEX('RAW DATA'!$AD:$AD,'Row Index'!AM37)),INDEX('RAW DATA'!$Q:$Q,'Row Index'!AM37)))</f>
        <v>64.3929872966948</v>
      </c>
      <c r="AN209" s="17" t="n">
        <f aca="false">IF('Row Index'!AN37="","✗",IF(INDEX('RAW DATA'!$Q:$Q,'Row Index'!AN37)="",IF(INDEX('RAW DATA'!$AD:$AD,'Row Index'!AN37)="",INDEX('RAW DATA'!$L:$L,'Row Index'!AN37),INDEX('RAW DATA'!$AD:$AD,'Row Index'!AN37)),INDEX('RAW DATA'!$Q:$Q,'Row Index'!AN37)))</f>
        <v>66.6887347000955</v>
      </c>
      <c r="AO209" s="29" t="n">
        <f aca="false">IF('Row Index'!AO37="","✗",IF(INDEX('RAW DATA'!$Q:$Q,'Row Index'!AO37)="",IF(INDEX('RAW DATA'!$AD:$AD,'Row Index'!AO37)="",INDEX('RAW DATA'!$L:$L,'Row Index'!AO37),INDEX('RAW DATA'!$AD:$AD,'Row Index'!AO37)),INDEX('RAW DATA'!$Q:$Q,'Row Index'!AO37)))</f>
        <v>67.2155506262827</v>
      </c>
      <c r="AP209" s="36" t="str">
        <f aca="false">IF('Row Index'!AP37="","✗",IF(INDEX('RAW DATA'!$Q:$Q,'Row Index'!AP37)="",IF(INDEX('RAW DATA'!$AD:$AD,'Row Index'!AP37)="",INDEX('RAW DATA'!$L:$L,'Row Index'!AP37),INDEX('RAW DATA'!$AD:$AD,'Row Index'!AP37)),INDEX('RAW DATA'!$Q:$Q,'Row Index'!AP37)))</f>
        <v>◐⌧</v>
      </c>
      <c r="AQ209" s="17" t="n">
        <f aca="false">IF('Row Index'!AQ37="","✗",IF(INDEX('RAW DATA'!$Q:$Q,'Row Index'!AQ37)="",IF(INDEX('RAW DATA'!$AD:$AD,'Row Index'!AQ37)="",INDEX('RAW DATA'!$L:$L,'Row Index'!AQ37),INDEX('RAW DATA'!$AD:$AD,'Row Index'!AQ37)),INDEX('RAW DATA'!$Q:$Q,'Row Index'!AQ37)))</f>
        <v>68.3800238582593</v>
      </c>
    </row>
    <row r="210" customFormat="false" ht="15" hidden="false" customHeight="false" outlineLevel="0" collapsed="false">
      <c r="A210" s="32" t="s">
        <v>271</v>
      </c>
      <c r="B210" s="33" t="s">
        <v>248</v>
      </c>
      <c r="C210" s="17" t="n">
        <f aca="false">IF('Row Index'!C38="","✗",IF(INDEX('RAW DATA'!$Q:$Q,'Row Index'!C38)="",IF(INDEX('RAW DATA'!$AD:$AD,'Row Index'!C38)="",INDEX('RAW DATA'!$L:$L,'Row Index'!C38),INDEX('RAW DATA'!$AD:$AD,'Row Index'!C38)),INDEX('RAW DATA'!$Q:$Q,'Row Index'!C38)))</f>
        <v>33.885032497429</v>
      </c>
      <c r="D210" s="17" t="n">
        <f aca="false">IF('Row Index'!D38="","✗",IF(INDEX('RAW DATA'!$Q:$Q,'Row Index'!D38)="",IF(INDEX('RAW DATA'!$AD:$AD,'Row Index'!D38)="",INDEX('RAW DATA'!$L:$L,'Row Index'!D38),INDEX('RAW DATA'!$AD:$AD,'Row Index'!D38)),INDEX('RAW DATA'!$Q:$Q,'Row Index'!D38)))</f>
        <v>34.2104238198522</v>
      </c>
      <c r="E210" s="17" t="n">
        <f aca="false">IF('Row Index'!E38="","✗",IF(INDEX('RAW DATA'!$Q:$Q,'Row Index'!E38)="",IF(INDEX('RAW DATA'!$AD:$AD,'Row Index'!E38)="",INDEX('RAW DATA'!$L:$L,'Row Index'!E38),INDEX('RAW DATA'!$AD:$AD,'Row Index'!E38)),INDEX('RAW DATA'!$Q:$Q,'Row Index'!E38)))</f>
        <v>35.0943137919311</v>
      </c>
      <c r="F210" s="29" t="n">
        <f aca="false">IF('Row Index'!F38="","✗",IF(INDEX('RAW DATA'!$Q:$Q,'Row Index'!F38)="",IF(INDEX('RAW DATA'!$AD:$AD,'Row Index'!F38)="",INDEX('RAW DATA'!$L:$L,'Row Index'!F38),INDEX('RAW DATA'!$AD:$AD,'Row Index'!F38)),INDEX('RAW DATA'!$Q:$Q,'Row Index'!F38)))</f>
        <v>30.9842426385763</v>
      </c>
      <c r="G210" s="36" t="str">
        <f aca="false">IF('Row Index'!G38="","✗",IF(INDEX('RAW DATA'!$Q:$Q,'Row Index'!G38)="",IF(INDEX('RAW DATA'!$AD:$AD,'Row Index'!G38)="",INDEX('RAW DATA'!$L:$L,'Row Index'!G38),INDEX('RAW DATA'!$AD:$AD,'Row Index'!G38)),INDEX('RAW DATA'!$Q:$Q,'Row Index'!G38)))</f>
        <v>◐⌧</v>
      </c>
      <c r="H210" s="17" t="n">
        <f aca="false">IF('Row Index'!H38="","✗",IF(INDEX('RAW DATA'!$Q:$Q,'Row Index'!H38)="",IF(INDEX('RAW DATA'!$AD:$AD,'Row Index'!H38)="",INDEX('RAW DATA'!$L:$L,'Row Index'!H38),INDEX('RAW DATA'!$AD:$AD,'Row Index'!H38)),INDEX('RAW DATA'!$Q:$Q,'Row Index'!H38)))</f>
        <v>35.2170239026409</v>
      </c>
      <c r="I210" s="17" t="n">
        <f aca="false">IF('Row Index'!I38="","✗",IF(INDEX('RAW DATA'!$Q:$Q,'Row Index'!I38)="",IF(INDEX('RAW DATA'!$AD:$AD,'Row Index'!I38)="",INDEX('RAW DATA'!$L:$L,'Row Index'!I38),INDEX('RAW DATA'!$AD:$AD,'Row Index'!I38)),INDEX('RAW DATA'!$Q:$Q,'Row Index'!I38)))</f>
        <v>34.7002874726192</v>
      </c>
      <c r="J210" s="17" t="n">
        <f aca="false">IF('Row Index'!J38="","✗",IF(INDEX('RAW DATA'!$Q:$Q,'Row Index'!J38)="",IF(INDEX('RAW DATA'!$AD:$AD,'Row Index'!J38)="",INDEX('RAW DATA'!$L:$L,'Row Index'!J38),INDEX('RAW DATA'!$AD:$AD,'Row Index'!J38)),INDEX('RAW DATA'!$Q:$Q,'Row Index'!J38)))</f>
        <v>34.309739792614</v>
      </c>
      <c r="K210" s="17" t="n">
        <f aca="false">IF('Row Index'!K38="","✗",IF(INDEX('RAW DATA'!$Q:$Q,'Row Index'!K38)="",IF(INDEX('RAW DATA'!$AD:$AD,'Row Index'!K38)="",INDEX('RAW DATA'!$L:$L,'Row Index'!K38),INDEX('RAW DATA'!$AD:$AD,'Row Index'!K38)),INDEX('RAW DATA'!$Q:$Q,'Row Index'!K38)))</f>
        <v>38.6557026825054</v>
      </c>
      <c r="L210" s="17" t="n">
        <f aca="false">IF('Row Index'!L38="","✗",IF(INDEX('RAW DATA'!$Q:$Q,'Row Index'!L38)="",IF(INDEX('RAW DATA'!$AD:$AD,'Row Index'!L38)="",INDEX('RAW DATA'!$L:$L,'Row Index'!L38),INDEX('RAW DATA'!$AD:$AD,'Row Index'!L38)),INDEX('RAW DATA'!$Q:$Q,'Row Index'!L38)))</f>
        <v>33.747074359617</v>
      </c>
      <c r="M210" s="17" t="n">
        <f aca="false">IF('Row Index'!M38="","✗",IF(INDEX('RAW DATA'!$Q:$Q,'Row Index'!M38)="",IF(INDEX('RAW DATA'!$AD:$AD,'Row Index'!M38)="",INDEX('RAW DATA'!$L:$L,'Row Index'!M38),INDEX('RAW DATA'!$AD:$AD,'Row Index'!M38)),INDEX('RAW DATA'!$Q:$Q,'Row Index'!M38)))</f>
        <v>38.0092196784214</v>
      </c>
      <c r="N210" s="17" t="n">
        <f aca="false">IF('Row Index'!N38="","✗",IF(INDEX('RAW DATA'!$Q:$Q,'Row Index'!N38)="",IF(INDEX('RAW DATA'!$AD:$AD,'Row Index'!N38)="",INDEX('RAW DATA'!$L:$L,'Row Index'!N38),INDEX('RAW DATA'!$AD:$AD,'Row Index'!N38)),INDEX('RAW DATA'!$Q:$Q,'Row Index'!N38)))</f>
        <v>38.6893451697432</v>
      </c>
      <c r="O210" s="29" t="n">
        <f aca="false">IF('Row Index'!O38="","✗",IF(INDEX('RAW DATA'!$Q:$Q,'Row Index'!O38)="",IF(INDEX('RAW DATA'!$AD:$AD,'Row Index'!O38)="",INDEX('RAW DATA'!$L:$L,'Row Index'!O38),INDEX('RAW DATA'!$AD:$AD,'Row Index'!O38)),INDEX('RAW DATA'!$Q:$Q,'Row Index'!O38)))</f>
        <v>37.0957442141268</v>
      </c>
      <c r="P210" s="17" t="n">
        <f aca="false">IF('Row Index'!P38="","✗",IF(INDEX('RAW DATA'!$Q:$Q,'Row Index'!P38)="",IF(INDEX('RAW DATA'!$AD:$AD,'Row Index'!P38)="",INDEX('RAW DATA'!$L:$L,'Row Index'!P38),INDEX('RAW DATA'!$AD:$AD,'Row Index'!P38)),INDEX('RAW DATA'!$Q:$Q,'Row Index'!P38)))</f>
        <v>36.862206831741</v>
      </c>
      <c r="Q210" s="17" t="n">
        <f aca="false">IF('Row Index'!Q38="","✗",IF(INDEX('RAW DATA'!$Q:$Q,'Row Index'!Q38)="",IF(INDEX('RAW DATA'!$AD:$AD,'Row Index'!Q38)="",INDEX('RAW DATA'!$L:$L,'Row Index'!Q38),INDEX('RAW DATA'!$AD:$AD,'Row Index'!Q38)),INDEX('RAW DATA'!$Q:$Q,'Row Index'!Q38)))</f>
        <v>39.933293327797</v>
      </c>
      <c r="R210" s="17" t="n">
        <f aca="false">IF('Row Index'!R38="","✗",IF(INDEX('RAW DATA'!$Q:$Q,'Row Index'!R38)="",IF(INDEX('RAW DATA'!$AD:$AD,'Row Index'!R38)="",INDEX('RAW DATA'!$L:$L,'Row Index'!R38),INDEX('RAW DATA'!$AD:$AD,'Row Index'!R38)),INDEX('RAW DATA'!$Q:$Q,'Row Index'!R38)))</f>
        <v>41.0016044174091</v>
      </c>
      <c r="S210" s="17" t="n">
        <f aca="false">IF('Row Index'!S38="","✗",IF(INDEX('RAW DATA'!$Q:$Q,'Row Index'!S38)="",IF(INDEX('RAW DATA'!$AD:$AD,'Row Index'!S38)="",INDEX('RAW DATA'!$L:$L,'Row Index'!S38),INDEX('RAW DATA'!$AD:$AD,'Row Index'!S38)),INDEX('RAW DATA'!$Q:$Q,'Row Index'!S38)))</f>
        <v>39.838960368118</v>
      </c>
      <c r="T210" s="17" t="n">
        <f aca="false">IF('Row Index'!T38="","✗",IF(INDEX('RAW DATA'!$Q:$Q,'Row Index'!T38)="",IF(INDEX('RAW DATA'!$AD:$AD,'Row Index'!T38)="",INDEX('RAW DATA'!$L:$L,'Row Index'!T38),INDEX('RAW DATA'!$AD:$AD,'Row Index'!T38)),INDEX('RAW DATA'!$Q:$Q,'Row Index'!T38)))</f>
        <v>39.4381168489186</v>
      </c>
      <c r="U210" s="17" t="n">
        <f aca="false">IF('Row Index'!U38="","✗",IF(INDEX('RAW DATA'!$Q:$Q,'Row Index'!U38)="",IF(INDEX('RAW DATA'!$AD:$AD,'Row Index'!U38)="",INDEX('RAW DATA'!$L:$L,'Row Index'!U38),INDEX('RAW DATA'!$AD:$AD,'Row Index'!U38)),INDEX('RAW DATA'!$Q:$Q,'Row Index'!U38)))</f>
        <v>42.8584410752226</v>
      </c>
      <c r="V210" s="17" t="n">
        <f aca="false">IF('Row Index'!V38="","✗",IF(INDEX('RAW DATA'!$Q:$Q,'Row Index'!V38)="",IF(INDEX('RAW DATA'!$AD:$AD,'Row Index'!V38)="",INDEX('RAW DATA'!$L:$L,'Row Index'!V38),INDEX('RAW DATA'!$AD:$AD,'Row Index'!V38)),INDEX('RAW DATA'!$Q:$Q,'Row Index'!V38)))</f>
        <v>43.195565377044</v>
      </c>
      <c r="W210" s="17" t="n">
        <f aca="false">IF('Row Index'!W38="","✗",IF(INDEX('RAW DATA'!$Q:$Q,'Row Index'!W38)="",IF(INDEX('RAW DATA'!$AD:$AD,'Row Index'!W38)="",INDEX('RAW DATA'!$L:$L,'Row Index'!W38),INDEX('RAW DATA'!$AD:$AD,'Row Index'!W38)),INDEX('RAW DATA'!$Q:$Q,'Row Index'!W38)))</f>
        <v>43.0336041698228</v>
      </c>
      <c r="X210" s="38" t="n">
        <f aca="false">IF('Row Index'!X38="","✗",IF(INDEX('RAW DATA'!$Q:$Q,'Row Index'!X38)="",IF(INDEX('RAW DATA'!$AD:$AD,'Row Index'!X38)="",INDEX('RAW DATA'!$L:$L,'Row Index'!X38),INDEX('RAW DATA'!$AD:$AD,'Row Index'!X38)),INDEX('RAW DATA'!$Q:$Q,'Row Index'!X38)))</f>
        <v>44.6708022549522</v>
      </c>
      <c r="Y210" s="17" t="n">
        <f aca="false">IF('Row Index'!Y38="","✗",IF(INDEX('RAW DATA'!$Q:$Q,'Row Index'!Y38)="",IF(INDEX('RAW DATA'!$AD:$AD,'Row Index'!Y38)="",INDEX('RAW DATA'!$L:$L,'Row Index'!Y38),INDEX('RAW DATA'!$AD:$AD,'Row Index'!Y38)),INDEX('RAW DATA'!$Q:$Q,'Row Index'!Y38)))</f>
        <v>46.8411982573743</v>
      </c>
      <c r="Z210" s="18" t="n">
        <f aca="false">IF('Row Index'!Z38="","✗",IF(INDEX('RAW DATA'!$Q:$Q,'Row Index'!Z38)="",IF(INDEX('RAW DATA'!$AD:$AD,'Row Index'!Z38)="",INDEX('RAW DATA'!$L:$L,'Row Index'!Z38),INDEX('RAW DATA'!$AD:$AD,'Row Index'!Z38)),INDEX('RAW DATA'!$Q:$Q,'Row Index'!Z38)))</f>
        <v>45.9238825291322</v>
      </c>
      <c r="AA210" s="19" t="str">
        <f aca="false">IF('Row Index'!AA38="","⏳",IF(INDEX('RAW DATA'!$Q:$Q,'Row Index'!AA38)="",IF(INDEX('RAW DATA'!$AD:$AD,'Row Index'!AA38)="",INDEX('RAW DATA'!$L:$L,'Row Index'!AA38),INDEX('RAW DATA'!$AD:$AD,'Row Index'!AA38)),INDEX('RAW DATA'!$Q:$Q,'Row Index'!AA38)))</f>
        <v>⏳</v>
      </c>
      <c r="AB210" s="17" t="n">
        <f aca="false">IF('Row Index'!AB38="","✗",IF(INDEX('RAW DATA'!$Q:$Q,'Row Index'!AB38)="",IF(INDEX('RAW DATA'!$AD:$AD,'Row Index'!AB38)="",INDEX('RAW DATA'!$L:$L,'Row Index'!AB38),INDEX('RAW DATA'!$AD:$AD,'Row Index'!AB38)),INDEX('RAW DATA'!$Q:$Q,'Row Index'!AB38)))</f>
        <v>47.1169710166008</v>
      </c>
      <c r="AC210" s="17" t="n">
        <f aca="false">IF('Row Index'!AC38="","✗",IF(INDEX('RAW DATA'!$Q:$Q,'Row Index'!AC38)="",IF(INDEX('RAW DATA'!$AD:$AD,'Row Index'!AC38)="",INDEX('RAW DATA'!$L:$L,'Row Index'!AC38),INDEX('RAW DATA'!$AD:$AD,'Row Index'!AC38)),INDEX('RAW DATA'!$Q:$Q,'Row Index'!AC38)))</f>
        <v>48.737151236864</v>
      </c>
      <c r="AD210" s="17" t="n">
        <f aca="false">IF('Row Index'!AD38="","✗",IF(INDEX('RAW DATA'!$Q:$Q,'Row Index'!AD38)="",IF(INDEX('RAW DATA'!$AD:$AD,'Row Index'!AD38)="",INDEX('RAW DATA'!$L:$L,'Row Index'!AD38),INDEX('RAW DATA'!$AD:$AD,'Row Index'!AD38)),INDEX('RAW DATA'!$Q:$Q,'Row Index'!AD38)))</f>
        <v>50.0935233536686</v>
      </c>
      <c r="AE210" s="17" t="n">
        <f aca="false">IF('Row Index'!AE38="","✗",IF(INDEX('RAW DATA'!$Q:$Q,'Row Index'!AE38)="",IF(INDEX('RAW DATA'!$AD:$AD,'Row Index'!AE38)="",INDEX('RAW DATA'!$L:$L,'Row Index'!AE38),INDEX('RAW DATA'!$AD:$AD,'Row Index'!AE38)),INDEX('RAW DATA'!$Q:$Q,'Row Index'!AE38)))</f>
        <v>52.2654500132939</v>
      </c>
      <c r="AF210" s="29" t="n">
        <f aca="false">IF('Row Index'!AF38="","✗",IF(INDEX('RAW DATA'!$Q:$Q,'Row Index'!AF38)="",IF(INDEX('RAW DATA'!$AD:$AD,'Row Index'!AF38)="",INDEX('RAW DATA'!$L:$L,'Row Index'!AF38),INDEX('RAW DATA'!$AD:$AD,'Row Index'!AF38)),INDEX('RAW DATA'!$Q:$Q,'Row Index'!AF38)))</f>
        <v>55.064651281474</v>
      </c>
      <c r="AG210" s="29" t="n">
        <f aca="false">IF('Row Index'!AG38="","✗",IF(INDEX('RAW DATA'!$Q:$Q,'Row Index'!AG38)="",IF(INDEX('RAW DATA'!$AD:$AD,'Row Index'!AG38)="",INDEX('RAW DATA'!$L:$L,'Row Index'!AG38),INDEX('RAW DATA'!$AD:$AD,'Row Index'!AG38)),INDEX('RAW DATA'!$Q:$Q,'Row Index'!AG38)))</f>
        <v>53.4419318371423</v>
      </c>
      <c r="AH210" s="17" t="n">
        <f aca="false">IF('Row Index'!AH38="","✗",IF(INDEX('RAW DATA'!$Q:$Q,'Row Index'!AH38)="",IF(INDEX('RAW DATA'!$AD:$AD,'Row Index'!AH38)="",INDEX('RAW DATA'!$L:$L,'Row Index'!AH38),INDEX('RAW DATA'!$AD:$AD,'Row Index'!AH38)),INDEX('RAW DATA'!$Q:$Q,'Row Index'!AH38)))</f>
        <v>55.0165874351401</v>
      </c>
      <c r="AI210" s="17" t="n">
        <f aca="false">IF('Row Index'!AI38="","✗",IF(INDEX('RAW DATA'!$Q:$Q,'Row Index'!AI38)="",IF(INDEX('RAW DATA'!$AD:$AD,'Row Index'!AI38)="",INDEX('RAW DATA'!$L:$L,'Row Index'!AI38),INDEX('RAW DATA'!$AD:$AD,'Row Index'!AI38)),INDEX('RAW DATA'!$Q:$Q,'Row Index'!AI38)))</f>
        <v>57.6463161896968</v>
      </c>
      <c r="AJ210" s="17" t="n">
        <f aca="false">IF('Row Index'!AJ38="","✗",IF(INDEX('RAW DATA'!$Q:$Q,'Row Index'!AJ38)="",IF(INDEX('RAW DATA'!$AD:$AD,'Row Index'!AJ38)="",INDEX('RAW DATA'!$L:$L,'Row Index'!AJ38),INDEX('RAW DATA'!$AD:$AD,'Row Index'!AJ38)),INDEX('RAW DATA'!$Q:$Q,'Row Index'!AJ38)))</f>
        <v>58.3787463022667</v>
      </c>
      <c r="AK210" s="17" t="n">
        <f aca="false">IF('Row Index'!AK38="","✗",IF(INDEX('RAW DATA'!$Q:$Q,'Row Index'!AK38)="",IF(INDEX('RAW DATA'!$AD:$AD,'Row Index'!AK38)="",INDEX('RAW DATA'!$L:$L,'Row Index'!AK38),INDEX('RAW DATA'!$AD:$AD,'Row Index'!AK38)),INDEX('RAW DATA'!$Q:$Q,'Row Index'!AK38)))</f>
        <v>59.9581908792143</v>
      </c>
      <c r="AL210" s="17" t="n">
        <f aca="false">IF('Row Index'!AL38="","✗",IF(INDEX('RAW DATA'!$Q:$Q,'Row Index'!AL38)="",IF(INDEX('RAW DATA'!$AD:$AD,'Row Index'!AL38)="",INDEX('RAW DATA'!$L:$L,'Row Index'!AL38),INDEX('RAW DATA'!$AD:$AD,'Row Index'!AL38)),INDEX('RAW DATA'!$Q:$Q,'Row Index'!AL38)))</f>
        <v>63.1513305958288</v>
      </c>
      <c r="AM210" s="17" t="n">
        <f aca="false">IF('Row Index'!AM38="","✗",IF(INDEX('RAW DATA'!$Q:$Q,'Row Index'!AM38)="",IF(INDEX('RAW DATA'!$AD:$AD,'Row Index'!AM38)="",INDEX('RAW DATA'!$L:$L,'Row Index'!AM38),INDEX('RAW DATA'!$AD:$AD,'Row Index'!AM38)),INDEX('RAW DATA'!$Q:$Q,'Row Index'!AM38)))</f>
        <v>63.8857123090949</v>
      </c>
      <c r="AN210" s="29" t="n">
        <f aca="false">IF('Row Index'!AN38="","✗",IF(INDEX('RAW DATA'!$Q:$Q,'Row Index'!AN38)="",IF(INDEX('RAW DATA'!$AD:$AD,'Row Index'!AN38)="",INDEX('RAW DATA'!$L:$L,'Row Index'!AN38),INDEX('RAW DATA'!$AD:$AD,'Row Index'!AN38)),INDEX('RAW DATA'!$Q:$Q,'Row Index'!AN38)))</f>
        <v>64.3521105266257</v>
      </c>
      <c r="AO210" s="29" t="n">
        <f aca="false">IF('Row Index'!AO38="","✗",IF(INDEX('RAW DATA'!$Q:$Q,'Row Index'!AO38)="",IF(INDEX('RAW DATA'!$AD:$AD,'Row Index'!AO38)="",INDEX('RAW DATA'!$L:$L,'Row Index'!AO38),INDEX('RAW DATA'!$AD:$AD,'Row Index'!AO38)),INDEX('RAW DATA'!$Q:$Q,'Row Index'!AO38)))</f>
        <v>66.4284017533393</v>
      </c>
      <c r="AP210" s="36" t="str">
        <f aca="false">IF('Row Index'!AP38="","✗",IF(INDEX('RAW DATA'!$Q:$Q,'Row Index'!AP38)="",IF(INDEX('RAW DATA'!$AD:$AD,'Row Index'!AP38)="",INDEX('RAW DATA'!$L:$L,'Row Index'!AP38),INDEX('RAW DATA'!$AD:$AD,'Row Index'!AP38)),INDEX('RAW DATA'!$Q:$Q,'Row Index'!AP38)))</f>
        <v>◐⌧</v>
      </c>
      <c r="AQ210" s="17" t="n">
        <f aca="false">IF('Row Index'!AQ38="","✗",IF(INDEX('RAW DATA'!$Q:$Q,'Row Index'!AQ38)="",IF(INDEX('RAW DATA'!$AD:$AD,'Row Index'!AQ38)="",INDEX('RAW DATA'!$L:$L,'Row Index'!AQ38),INDEX('RAW DATA'!$AD:$AD,'Row Index'!AQ38)),INDEX('RAW DATA'!$Q:$Q,'Row Index'!AQ38)))</f>
        <v>66.5579875764393</v>
      </c>
    </row>
    <row r="211" customFormat="false" ht="15" hidden="false" customHeight="false" outlineLevel="0" collapsed="false">
      <c r="A211" s="32" t="s">
        <v>274</v>
      </c>
      <c r="B211" s="33" t="s">
        <v>248</v>
      </c>
      <c r="C211" s="17" t="n">
        <f aca="false">IF('Row Index'!C39="","✗",IF(INDEX('RAW DATA'!$Q:$Q,'Row Index'!C39)="",IF(INDEX('RAW DATA'!$AD:$AD,'Row Index'!C39)="",INDEX('RAW DATA'!$L:$L,'Row Index'!C39),INDEX('RAW DATA'!$AD:$AD,'Row Index'!C39)),INDEX('RAW DATA'!$Q:$Q,'Row Index'!C39)))</f>
        <v>32.7120836706092</v>
      </c>
      <c r="D211" s="17" t="n">
        <f aca="false">IF('Row Index'!D39="","✗",IF(INDEX('RAW DATA'!$Q:$Q,'Row Index'!D39)="",IF(INDEX('RAW DATA'!$AD:$AD,'Row Index'!D39)="",INDEX('RAW DATA'!$L:$L,'Row Index'!D39),INDEX('RAW DATA'!$AD:$AD,'Row Index'!D39)),INDEX('RAW DATA'!$Q:$Q,'Row Index'!D39)))</f>
        <v>34.0658083927674</v>
      </c>
      <c r="E211" s="17" t="n">
        <f aca="false">IF('Row Index'!E39="","✗",IF(INDEX('RAW DATA'!$Q:$Q,'Row Index'!E39)="",IF(INDEX('RAW DATA'!$AD:$AD,'Row Index'!E39)="",INDEX('RAW DATA'!$L:$L,'Row Index'!E39),INDEX('RAW DATA'!$AD:$AD,'Row Index'!E39)),INDEX('RAW DATA'!$Q:$Q,'Row Index'!E39)))</f>
        <v>32.9844861603072</v>
      </c>
      <c r="F211" s="29" t="n">
        <f aca="false">IF('Row Index'!F39="","✗",IF(INDEX('RAW DATA'!$Q:$Q,'Row Index'!F39)="",IF(INDEX('RAW DATA'!$AD:$AD,'Row Index'!F39)="",INDEX('RAW DATA'!$L:$L,'Row Index'!F39),INDEX('RAW DATA'!$AD:$AD,'Row Index'!F39)),INDEX('RAW DATA'!$Q:$Q,'Row Index'!F39)))</f>
        <v>32.5381313022551</v>
      </c>
      <c r="G211" s="18" t="n">
        <f aca="false">IF('Row Index'!G39="","✗",IF(INDEX('RAW DATA'!$Q:$Q,'Row Index'!G39)="",IF(INDEX('RAW DATA'!$AD:$AD,'Row Index'!G39)="",INDEX('RAW DATA'!$L:$L,'Row Index'!G39),INDEX('RAW DATA'!$AD:$AD,'Row Index'!G39)),INDEX('RAW DATA'!$Q:$Q,'Row Index'!G39)))</f>
        <v>36.007247246125</v>
      </c>
      <c r="H211" s="17" t="n">
        <f aca="false">IF('Row Index'!H39="","✗",IF(INDEX('RAW DATA'!$Q:$Q,'Row Index'!H39)="",IF(INDEX('RAW DATA'!$AD:$AD,'Row Index'!H39)="",INDEX('RAW DATA'!$L:$L,'Row Index'!H39),INDEX('RAW DATA'!$AD:$AD,'Row Index'!H39)),INDEX('RAW DATA'!$Q:$Q,'Row Index'!H39)))</f>
        <v>33.6570650939316</v>
      </c>
      <c r="I211" s="17" t="n">
        <f aca="false">IF('Row Index'!I39="","✗",IF(INDEX('RAW DATA'!$Q:$Q,'Row Index'!I39)="",IF(INDEX('RAW DATA'!$AD:$AD,'Row Index'!I39)="",INDEX('RAW DATA'!$L:$L,'Row Index'!I39),INDEX('RAW DATA'!$AD:$AD,'Row Index'!I39)),INDEX('RAW DATA'!$Q:$Q,'Row Index'!I39)))</f>
        <v>32.6746917633451</v>
      </c>
      <c r="J211" s="36" t="str">
        <f aca="false">IF('Row Index'!J39="","✗",IF(INDEX('RAW DATA'!$Q:$Q,'Row Index'!J39)="",IF(INDEX('RAW DATA'!$AD:$AD,'Row Index'!J39)="",INDEX('RAW DATA'!$L:$L,'Row Index'!J39),INDEX('RAW DATA'!$AD:$AD,'Row Index'!J39)),INDEX('RAW DATA'!$Q:$Q,'Row Index'!J39)))</f>
        <v>◐⌧</v>
      </c>
      <c r="K211" s="17" t="n">
        <f aca="false">IF('Row Index'!K39="","✗",IF(INDEX('RAW DATA'!$Q:$Q,'Row Index'!K39)="",IF(INDEX('RAW DATA'!$AD:$AD,'Row Index'!K39)="",INDEX('RAW DATA'!$L:$L,'Row Index'!K39),INDEX('RAW DATA'!$AD:$AD,'Row Index'!K39)),INDEX('RAW DATA'!$Q:$Q,'Row Index'!K39)))</f>
        <v>37.0832397198525</v>
      </c>
      <c r="L211" s="17" t="n">
        <f aca="false">IF('Row Index'!L39="","✗",IF(INDEX('RAW DATA'!$Q:$Q,'Row Index'!L39)="",IF(INDEX('RAW DATA'!$AD:$AD,'Row Index'!L39)="",INDEX('RAW DATA'!$L:$L,'Row Index'!L39),INDEX('RAW DATA'!$AD:$AD,'Row Index'!L39)),INDEX('RAW DATA'!$Q:$Q,'Row Index'!L39)))</f>
        <v>34.639122435677</v>
      </c>
      <c r="M211" s="17" t="n">
        <f aca="false">IF('Row Index'!M39="","✗",IF(INDEX('RAW DATA'!$Q:$Q,'Row Index'!M39)="",IF(INDEX('RAW DATA'!$AD:$AD,'Row Index'!M39)="",INDEX('RAW DATA'!$L:$L,'Row Index'!M39),INDEX('RAW DATA'!$AD:$AD,'Row Index'!M39)),INDEX('RAW DATA'!$Q:$Q,'Row Index'!M39)))</f>
        <v>37.3331979495815</v>
      </c>
      <c r="N211" s="29" t="n">
        <f aca="false">IF('Row Index'!N39="","✗",IF(INDEX('RAW DATA'!$Q:$Q,'Row Index'!N39)="",IF(INDEX('RAW DATA'!$AD:$AD,'Row Index'!N39)="",INDEX('RAW DATA'!$L:$L,'Row Index'!N39),INDEX('RAW DATA'!$AD:$AD,'Row Index'!N39)),INDEX('RAW DATA'!$Q:$Q,'Row Index'!N39)))</f>
        <v>37.8402472393768</v>
      </c>
      <c r="O211" s="29" t="n">
        <f aca="false">IF('Row Index'!O39="","✗",IF(INDEX('RAW DATA'!$Q:$Q,'Row Index'!O39)="",IF(INDEX('RAW DATA'!$AD:$AD,'Row Index'!O39)="",INDEX('RAW DATA'!$L:$L,'Row Index'!O39),INDEX('RAW DATA'!$AD:$AD,'Row Index'!O39)),INDEX('RAW DATA'!$Q:$Q,'Row Index'!O39)))</f>
        <v>39.1342921315155</v>
      </c>
      <c r="P211" s="17" t="n">
        <f aca="false">IF('Row Index'!P39="","✗",IF(INDEX('RAW DATA'!$Q:$Q,'Row Index'!P39)="",IF(INDEX('RAW DATA'!$AD:$AD,'Row Index'!P39)="",INDEX('RAW DATA'!$L:$L,'Row Index'!P39),INDEX('RAW DATA'!$AD:$AD,'Row Index'!P39)),INDEX('RAW DATA'!$Q:$Q,'Row Index'!P39)))</f>
        <v>35.9769849762217</v>
      </c>
      <c r="Q211" s="17" t="n">
        <f aca="false">IF('Row Index'!Q39="","✗",IF(INDEX('RAW DATA'!$Q:$Q,'Row Index'!Q39)="",IF(INDEX('RAW DATA'!$AD:$AD,'Row Index'!Q39)="",INDEX('RAW DATA'!$L:$L,'Row Index'!Q39),INDEX('RAW DATA'!$AD:$AD,'Row Index'!Q39)),INDEX('RAW DATA'!$Q:$Q,'Row Index'!Q39)))</f>
        <v>40.273479930781</v>
      </c>
      <c r="R211" s="17" t="n">
        <f aca="false">IF('Row Index'!R39="","✗",IF(INDEX('RAW DATA'!$Q:$Q,'Row Index'!R39)="",IF(INDEX('RAW DATA'!$AD:$AD,'Row Index'!R39)="",INDEX('RAW DATA'!$L:$L,'Row Index'!R39),INDEX('RAW DATA'!$AD:$AD,'Row Index'!R39)),INDEX('RAW DATA'!$Q:$Q,'Row Index'!R39)))</f>
        <v>39.6889932530002</v>
      </c>
      <c r="S211" s="29" t="n">
        <f aca="false">IF('Row Index'!S39="","✗",IF(INDEX('RAW DATA'!$Q:$Q,'Row Index'!S39)="",IF(INDEX('RAW DATA'!$AD:$AD,'Row Index'!S39)="",INDEX('RAW DATA'!$L:$L,'Row Index'!S39),INDEX('RAW DATA'!$AD:$AD,'Row Index'!S39)),INDEX('RAW DATA'!$Q:$Q,'Row Index'!S39)))</f>
        <v>39.5200341852081</v>
      </c>
      <c r="T211" s="17" t="n">
        <f aca="false">IF('Row Index'!T39="","✗",IF(INDEX('RAW DATA'!$Q:$Q,'Row Index'!T39)="",IF(INDEX('RAW DATA'!$AD:$AD,'Row Index'!T39)="",INDEX('RAW DATA'!$L:$L,'Row Index'!T39),INDEX('RAW DATA'!$AD:$AD,'Row Index'!T39)),INDEX('RAW DATA'!$Q:$Q,'Row Index'!T39)))</f>
        <v>39.0046447799832</v>
      </c>
      <c r="U211" s="17" t="n">
        <f aca="false">IF('Row Index'!U39="","✗",IF(INDEX('RAW DATA'!$Q:$Q,'Row Index'!U39)="",IF(INDEX('RAW DATA'!$AD:$AD,'Row Index'!U39)="",INDEX('RAW DATA'!$L:$L,'Row Index'!U39),INDEX('RAW DATA'!$AD:$AD,'Row Index'!U39)),INDEX('RAW DATA'!$Q:$Q,'Row Index'!U39)))</f>
        <v>43.7817213534728</v>
      </c>
      <c r="V211" s="17" t="n">
        <f aca="false">IF('Row Index'!V39="","✗",IF(INDEX('RAW DATA'!$Q:$Q,'Row Index'!V39)="",IF(INDEX('RAW DATA'!$AD:$AD,'Row Index'!V39)="",INDEX('RAW DATA'!$L:$L,'Row Index'!V39),INDEX('RAW DATA'!$AD:$AD,'Row Index'!V39)),INDEX('RAW DATA'!$Q:$Q,'Row Index'!V39)))</f>
        <v>44.7833485010128</v>
      </c>
      <c r="W211" s="17" t="n">
        <f aca="false">IF('Row Index'!W39="","✗",IF(INDEX('RAW DATA'!$Q:$Q,'Row Index'!W39)="",IF(INDEX('RAW DATA'!$AD:$AD,'Row Index'!W39)="",INDEX('RAW DATA'!$L:$L,'Row Index'!W39),INDEX('RAW DATA'!$AD:$AD,'Row Index'!W39)),INDEX('RAW DATA'!$Q:$Q,'Row Index'!W39)))</f>
        <v>43.1258164726939</v>
      </c>
      <c r="X211" s="38" t="n">
        <f aca="false">IF('Row Index'!X39="","✗",IF(INDEX('RAW DATA'!$Q:$Q,'Row Index'!X39)="",IF(INDEX('RAW DATA'!$AD:$AD,'Row Index'!X39)="",INDEX('RAW DATA'!$L:$L,'Row Index'!X39),INDEX('RAW DATA'!$AD:$AD,'Row Index'!X39)),INDEX('RAW DATA'!$Q:$Q,'Row Index'!X39)))</f>
        <v>45.7946056517286</v>
      </c>
      <c r="Y211" s="29" t="n">
        <f aca="false">IF('Row Index'!Y39="","✗",IF(INDEX('RAW DATA'!$Q:$Q,'Row Index'!Y39)="",IF(INDEX('RAW DATA'!$AD:$AD,'Row Index'!Y39)="",INDEX('RAW DATA'!$L:$L,'Row Index'!Y39),INDEX('RAW DATA'!$AD:$AD,'Row Index'!Y39)),INDEX('RAW DATA'!$Q:$Q,'Row Index'!Y39)))</f>
        <v>45.5556209622618</v>
      </c>
      <c r="Z211" s="18" t="n">
        <f aca="false">IF('Row Index'!Z39="","✗",IF(INDEX('RAW DATA'!$Q:$Q,'Row Index'!Z39)="",IF(INDEX('RAW DATA'!$AD:$AD,'Row Index'!Z39)="",INDEX('RAW DATA'!$L:$L,'Row Index'!Z39),INDEX('RAW DATA'!$AD:$AD,'Row Index'!Z39)),INDEX('RAW DATA'!$Q:$Q,'Row Index'!Z39)))</f>
        <v>46.9625779326452</v>
      </c>
      <c r="AA211" s="19" t="str">
        <f aca="false">IF('Row Index'!AA39="","⏳",IF(INDEX('RAW DATA'!$Q:$Q,'Row Index'!AA39)="",IF(INDEX('RAW DATA'!$AD:$AD,'Row Index'!AA39)="",INDEX('RAW DATA'!$L:$L,'Row Index'!AA39),INDEX('RAW DATA'!$AD:$AD,'Row Index'!AA39)),INDEX('RAW DATA'!$Q:$Q,'Row Index'!AA39)))</f>
        <v>⏳</v>
      </c>
      <c r="AB211" s="17" t="n">
        <f aca="false">IF('Row Index'!AB39="","✗",IF(INDEX('RAW DATA'!$Q:$Q,'Row Index'!AB39)="",IF(INDEX('RAW DATA'!$AD:$AD,'Row Index'!AB39)="",INDEX('RAW DATA'!$L:$L,'Row Index'!AB39),INDEX('RAW DATA'!$AD:$AD,'Row Index'!AB39)),INDEX('RAW DATA'!$Q:$Q,'Row Index'!AB39)))</f>
        <v>47.986474339555</v>
      </c>
      <c r="AC211" s="17" t="n">
        <f aca="false">IF('Row Index'!AC39="","✗",IF(INDEX('RAW DATA'!$Q:$Q,'Row Index'!AC39)="",IF(INDEX('RAW DATA'!$AD:$AD,'Row Index'!AC39)="",INDEX('RAW DATA'!$L:$L,'Row Index'!AC39),INDEX('RAW DATA'!$AD:$AD,'Row Index'!AC39)),INDEX('RAW DATA'!$Q:$Q,'Row Index'!AC39)))</f>
        <v>48.1061651510808</v>
      </c>
      <c r="AD211" s="17" t="n">
        <f aca="false">IF('Row Index'!AD39="","✗",IF(INDEX('RAW DATA'!$Q:$Q,'Row Index'!AD39)="",IF(INDEX('RAW DATA'!$AD:$AD,'Row Index'!AD39)="",INDEX('RAW DATA'!$L:$L,'Row Index'!AD39),INDEX('RAW DATA'!$AD:$AD,'Row Index'!AD39)),INDEX('RAW DATA'!$Q:$Q,'Row Index'!AD39)))</f>
        <v>50.698564929568</v>
      </c>
      <c r="AE211" s="17" t="n">
        <f aca="false">IF('Row Index'!AE39="","✗",IF(INDEX('RAW DATA'!$Q:$Q,'Row Index'!AE39)="",IF(INDEX('RAW DATA'!$AD:$AD,'Row Index'!AE39)="",INDEX('RAW DATA'!$L:$L,'Row Index'!AE39),INDEX('RAW DATA'!$AD:$AD,'Row Index'!AE39)),INDEX('RAW DATA'!$Q:$Q,'Row Index'!AE39)))</f>
        <v>52.9430635439831</v>
      </c>
      <c r="AF211" s="29" t="n">
        <f aca="false">IF('Row Index'!AF39="","✗",IF(INDEX('RAW DATA'!$Q:$Q,'Row Index'!AF39)="",IF(INDEX('RAW DATA'!$AD:$AD,'Row Index'!AF39)="",INDEX('RAW DATA'!$L:$L,'Row Index'!AF39),INDEX('RAW DATA'!$AD:$AD,'Row Index'!AF39)),INDEX('RAW DATA'!$Q:$Q,'Row Index'!AF39)))</f>
        <v>55.5679289362058</v>
      </c>
      <c r="AG211" s="17" t="n">
        <f aca="false">IF('Row Index'!AG39="","✗",IF(INDEX('RAW DATA'!$Q:$Q,'Row Index'!AG39)="",IF(INDEX('RAW DATA'!$AD:$AD,'Row Index'!AG39)="",INDEX('RAW DATA'!$L:$L,'Row Index'!AG39),INDEX('RAW DATA'!$AD:$AD,'Row Index'!AG39)),INDEX('RAW DATA'!$Q:$Q,'Row Index'!AG39)))</f>
        <v>53.2772922790286</v>
      </c>
      <c r="AH211" s="17" t="n">
        <f aca="false">IF('Row Index'!AH39="","✗",IF(INDEX('RAW DATA'!$Q:$Q,'Row Index'!AH39)="",IF(INDEX('RAW DATA'!$AD:$AD,'Row Index'!AH39)="",INDEX('RAW DATA'!$L:$L,'Row Index'!AH39),INDEX('RAW DATA'!$AD:$AD,'Row Index'!AH39)),INDEX('RAW DATA'!$Q:$Q,'Row Index'!AH39)))</f>
        <v>56.3941931526587</v>
      </c>
      <c r="AI211" s="17" t="n">
        <f aca="false">IF('Row Index'!AI39="","✗",IF(INDEX('RAW DATA'!$Q:$Q,'Row Index'!AI39)="",IF(INDEX('RAW DATA'!$AD:$AD,'Row Index'!AI39)="",INDEX('RAW DATA'!$L:$L,'Row Index'!AI39),INDEX('RAW DATA'!$AD:$AD,'Row Index'!AI39)),INDEX('RAW DATA'!$Q:$Q,'Row Index'!AI39)))</f>
        <v>59.0516186247159</v>
      </c>
      <c r="AJ211" s="17" t="n">
        <f aca="false">IF('Row Index'!AJ39="","✗",IF(INDEX('RAW DATA'!$Q:$Q,'Row Index'!AJ39)="",IF(INDEX('RAW DATA'!$AD:$AD,'Row Index'!AJ39)="",INDEX('RAW DATA'!$L:$L,'Row Index'!AJ39),INDEX('RAW DATA'!$AD:$AD,'Row Index'!AJ39)),INDEX('RAW DATA'!$Q:$Q,'Row Index'!AJ39)))</f>
        <v>59.4356693680014</v>
      </c>
      <c r="AK211" s="17" t="n">
        <f aca="false">IF('Row Index'!AK39="","✗",IF(INDEX('RAW DATA'!$Q:$Q,'Row Index'!AK39)="",IF(INDEX('RAW DATA'!$AD:$AD,'Row Index'!AK39)="",INDEX('RAW DATA'!$L:$L,'Row Index'!AK39),INDEX('RAW DATA'!$AD:$AD,'Row Index'!AK39)),INDEX('RAW DATA'!$Q:$Q,'Row Index'!AK39)))</f>
        <v>61.0385793919833</v>
      </c>
      <c r="AL211" s="36" t="str">
        <f aca="false">IF('Row Index'!AL39="","✗",IF(INDEX('RAW DATA'!$Q:$Q,'Row Index'!AL39)="",IF(INDEX('RAW DATA'!$AD:$AD,'Row Index'!AL39)="",INDEX('RAW DATA'!$L:$L,'Row Index'!AL39),INDEX('RAW DATA'!$AD:$AD,'Row Index'!AL39)),INDEX('RAW DATA'!$Q:$Q,'Row Index'!AL39)))</f>
        <v>◐⌧</v>
      </c>
      <c r="AM211" s="17" t="n">
        <f aca="false">IF('Row Index'!AM39="","✗",IF(INDEX('RAW DATA'!$Q:$Q,'Row Index'!AM39)="",IF(INDEX('RAW DATA'!$AD:$AD,'Row Index'!AM39)="",INDEX('RAW DATA'!$L:$L,'Row Index'!AM39),INDEX('RAW DATA'!$AD:$AD,'Row Index'!AM39)),INDEX('RAW DATA'!$Q:$Q,'Row Index'!AM39)))</f>
        <v>63.6622591960105</v>
      </c>
      <c r="AN211" s="17" t="n">
        <f aca="false">IF('Row Index'!AN39="","✗",IF(INDEX('RAW DATA'!$Q:$Q,'Row Index'!AN39)="",IF(INDEX('RAW DATA'!$AD:$AD,'Row Index'!AN39)="",INDEX('RAW DATA'!$L:$L,'Row Index'!AN39),INDEX('RAW DATA'!$AD:$AD,'Row Index'!AN39)),INDEX('RAW DATA'!$Q:$Q,'Row Index'!AN39)))</f>
        <v>64.998173695469</v>
      </c>
      <c r="AO211" s="29" t="n">
        <f aca="false">IF('Row Index'!AO39="","✗",IF(INDEX('RAW DATA'!$Q:$Q,'Row Index'!AO39)="",IF(INDEX('RAW DATA'!$AD:$AD,'Row Index'!AO39)="",INDEX('RAW DATA'!$L:$L,'Row Index'!AO39),INDEX('RAW DATA'!$AD:$AD,'Row Index'!AO39)),INDEX('RAW DATA'!$Q:$Q,'Row Index'!AO39)))</f>
        <v>65.6847296394545</v>
      </c>
      <c r="AP211" s="29" t="n">
        <f aca="false">IF('Row Index'!AP39="","✗",IF(INDEX('RAW DATA'!$Q:$Q,'Row Index'!AP39)="",IF(INDEX('RAW DATA'!$AD:$AD,'Row Index'!AP39)="",INDEX('RAW DATA'!$L:$L,'Row Index'!AP39),INDEX('RAW DATA'!$AD:$AD,'Row Index'!AP39)),INDEX('RAW DATA'!$Q:$Q,'Row Index'!AP39)))</f>
        <v>66.9769355765126</v>
      </c>
      <c r="AQ211" s="17" t="n">
        <f aca="false">IF('Row Index'!AQ39="","✗",IF(INDEX('RAW DATA'!$Q:$Q,'Row Index'!AQ39)="",IF(INDEX('RAW DATA'!$AD:$AD,'Row Index'!AQ39)="",INDEX('RAW DATA'!$L:$L,'Row Index'!AQ39),INDEX('RAW DATA'!$AD:$AD,'Row Index'!AQ39)),INDEX('RAW DATA'!$Q:$Q,'Row Index'!AQ39)))</f>
        <v>66.5436405006712</v>
      </c>
    </row>
    <row r="212" customFormat="false" ht="15" hidden="false" customHeight="false" outlineLevel="0" collapsed="false">
      <c r="A212" s="32" t="s">
        <v>277</v>
      </c>
      <c r="B212" s="33" t="s">
        <v>248</v>
      </c>
      <c r="C212" s="17" t="n">
        <f aca="false">IF('Row Index'!C40="","✗",IF(INDEX('RAW DATA'!$Q:$Q,'Row Index'!C40)="",IF(INDEX('RAW DATA'!$AD:$AD,'Row Index'!C40)="",INDEX('RAW DATA'!$L:$L,'Row Index'!C40),INDEX('RAW DATA'!$AD:$AD,'Row Index'!C40)),INDEX('RAW DATA'!$Q:$Q,'Row Index'!C40)))</f>
        <v>33.6695538970348</v>
      </c>
      <c r="D212" s="17" t="n">
        <f aca="false">IF('Row Index'!D40="","✗",IF(INDEX('RAW DATA'!$Q:$Q,'Row Index'!D40)="",IF(INDEX('RAW DATA'!$AD:$AD,'Row Index'!D40)="",INDEX('RAW DATA'!$L:$L,'Row Index'!D40),INDEX('RAW DATA'!$AD:$AD,'Row Index'!D40)),INDEX('RAW DATA'!$Q:$Q,'Row Index'!D40)))</f>
        <v>33.4319857569767</v>
      </c>
      <c r="E212" s="17" t="n">
        <f aca="false">IF('Row Index'!E40="","✗",IF(INDEX('RAW DATA'!$Q:$Q,'Row Index'!E40)="",IF(INDEX('RAW DATA'!$AD:$AD,'Row Index'!E40)="",INDEX('RAW DATA'!$L:$L,'Row Index'!E40),INDEX('RAW DATA'!$AD:$AD,'Row Index'!E40)),INDEX('RAW DATA'!$Q:$Q,'Row Index'!E40)))</f>
        <v>35.9729594908211</v>
      </c>
      <c r="F212" s="36" t="str">
        <f aca="false">IF('Row Index'!F40="","✗",IF(INDEX('RAW DATA'!$Q:$Q,'Row Index'!F40)="",IF(INDEX('RAW DATA'!$AD:$AD,'Row Index'!F40)="",INDEX('RAW DATA'!$L:$L,'Row Index'!F40),INDEX('RAW DATA'!$AD:$AD,'Row Index'!F40)),INDEX('RAW DATA'!$Q:$Q,'Row Index'!F40)))</f>
        <v>◐⌧</v>
      </c>
      <c r="G212" s="36" t="str">
        <f aca="false">IF('Row Index'!G40="","✗",IF(INDEX('RAW DATA'!$Q:$Q,'Row Index'!G40)="",IF(INDEX('RAW DATA'!$AD:$AD,'Row Index'!G40)="",INDEX('RAW DATA'!$L:$L,'Row Index'!G40),INDEX('RAW DATA'!$AD:$AD,'Row Index'!G40)),INDEX('RAW DATA'!$Q:$Q,'Row Index'!G40)))</f>
        <v>◐⌧</v>
      </c>
      <c r="H212" s="17" t="n">
        <f aca="false">IF('Row Index'!H40="","✗",IF(INDEX('RAW DATA'!$Q:$Q,'Row Index'!H40)="",IF(INDEX('RAW DATA'!$AD:$AD,'Row Index'!H40)="",INDEX('RAW DATA'!$L:$L,'Row Index'!H40),INDEX('RAW DATA'!$AD:$AD,'Row Index'!H40)),INDEX('RAW DATA'!$Q:$Q,'Row Index'!H40)))</f>
        <v>34.891910857746</v>
      </c>
      <c r="I212" s="29" t="n">
        <f aca="false">IF('Row Index'!I40="","✗",IF(INDEX('RAW DATA'!$Q:$Q,'Row Index'!I40)="",IF(INDEX('RAW DATA'!$AD:$AD,'Row Index'!I40)="",INDEX('RAW DATA'!$L:$L,'Row Index'!I40),INDEX('RAW DATA'!$AD:$AD,'Row Index'!I40)),INDEX('RAW DATA'!$Q:$Q,'Row Index'!I40)))</f>
        <v>33.5545381791521</v>
      </c>
      <c r="J212" s="36" t="str">
        <f aca="false">IF('Row Index'!J40="","✗",IF(INDEX('RAW DATA'!$Q:$Q,'Row Index'!J40)="",IF(INDEX('RAW DATA'!$AD:$AD,'Row Index'!J40)="",INDEX('RAW DATA'!$L:$L,'Row Index'!J40),INDEX('RAW DATA'!$AD:$AD,'Row Index'!J40)),INDEX('RAW DATA'!$Q:$Q,'Row Index'!J40)))</f>
        <v>◐⌧</v>
      </c>
      <c r="K212" s="17" t="n">
        <f aca="false">IF('Row Index'!K40="","✗",IF(INDEX('RAW DATA'!$Q:$Q,'Row Index'!K40)="",IF(INDEX('RAW DATA'!$AD:$AD,'Row Index'!K40)="",INDEX('RAW DATA'!$L:$L,'Row Index'!K40),INDEX('RAW DATA'!$AD:$AD,'Row Index'!K40)),INDEX('RAW DATA'!$Q:$Q,'Row Index'!K40)))</f>
        <v>38.7758653821988</v>
      </c>
      <c r="L212" s="17" t="n">
        <f aca="false">IF('Row Index'!L40="","✗",IF(INDEX('RAW DATA'!$Q:$Q,'Row Index'!L40)="",IF(INDEX('RAW DATA'!$AD:$AD,'Row Index'!L40)="",INDEX('RAW DATA'!$L:$L,'Row Index'!L40),INDEX('RAW DATA'!$AD:$AD,'Row Index'!L40)),INDEX('RAW DATA'!$Q:$Q,'Row Index'!L40)))</f>
        <v>35.0828167394637</v>
      </c>
      <c r="M212" s="17" t="n">
        <f aca="false">IF('Row Index'!M40="","✗",IF(INDEX('RAW DATA'!$Q:$Q,'Row Index'!M40)="",IF(INDEX('RAW DATA'!$AD:$AD,'Row Index'!M40)="",INDEX('RAW DATA'!$L:$L,'Row Index'!M40),INDEX('RAW DATA'!$AD:$AD,'Row Index'!M40)),INDEX('RAW DATA'!$Q:$Q,'Row Index'!M40)))</f>
        <v>38.5051400034796</v>
      </c>
      <c r="N212" s="29" t="n">
        <f aca="false">IF('Row Index'!N40="","✗",IF(INDEX('RAW DATA'!$Q:$Q,'Row Index'!N40)="",IF(INDEX('RAW DATA'!$AD:$AD,'Row Index'!N40)="",INDEX('RAW DATA'!$L:$L,'Row Index'!N40),INDEX('RAW DATA'!$AD:$AD,'Row Index'!N40)),INDEX('RAW DATA'!$Q:$Q,'Row Index'!N40)))</f>
        <v>40.4966706494437</v>
      </c>
      <c r="O212" s="36" t="str">
        <f aca="false">IF('Row Index'!O40="","✗",IF(INDEX('RAW DATA'!$Q:$Q,'Row Index'!O40)="",IF(INDEX('RAW DATA'!$AD:$AD,'Row Index'!O40)="",INDEX('RAW DATA'!$L:$L,'Row Index'!O40),INDEX('RAW DATA'!$AD:$AD,'Row Index'!O40)),INDEX('RAW DATA'!$Q:$Q,'Row Index'!O40)))</f>
        <v>◐⇲</v>
      </c>
      <c r="P212" s="36" t="str">
        <f aca="false">IF('Row Index'!P40="","✗",IF(INDEX('RAW DATA'!$Q:$Q,'Row Index'!P40)="",IF(INDEX('RAW DATA'!$AD:$AD,'Row Index'!P40)="",INDEX('RAW DATA'!$L:$L,'Row Index'!P40),INDEX('RAW DATA'!$AD:$AD,'Row Index'!P40)),INDEX('RAW DATA'!$Q:$Q,'Row Index'!P40)))</f>
        <v>◐⌧</v>
      </c>
      <c r="Q212" s="17" t="n">
        <f aca="false">IF('Row Index'!Q40="","✗",IF(INDEX('RAW DATA'!$Q:$Q,'Row Index'!Q40)="",IF(INDEX('RAW DATA'!$AD:$AD,'Row Index'!Q40)="",INDEX('RAW DATA'!$L:$L,'Row Index'!Q40),INDEX('RAW DATA'!$AD:$AD,'Row Index'!Q40)),INDEX('RAW DATA'!$Q:$Q,'Row Index'!Q40)))</f>
        <v>41.3339415876315</v>
      </c>
      <c r="R212" s="17" t="n">
        <f aca="false">IF('Row Index'!R40="","✗",IF(INDEX('RAW DATA'!$Q:$Q,'Row Index'!R40)="",IF(INDEX('RAW DATA'!$AD:$AD,'Row Index'!R40)="",INDEX('RAW DATA'!$L:$L,'Row Index'!R40),INDEX('RAW DATA'!$AD:$AD,'Row Index'!R40)),INDEX('RAW DATA'!$Q:$Q,'Row Index'!R40)))</f>
        <v>42.0386841343743</v>
      </c>
      <c r="S212" s="17" t="n">
        <f aca="false">IF('Row Index'!S40="","✗",IF(INDEX('RAW DATA'!$Q:$Q,'Row Index'!S40)="",IF(INDEX('RAW DATA'!$AD:$AD,'Row Index'!S40)="",INDEX('RAW DATA'!$L:$L,'Row Index'!S40),INDEX('RAW DATA'!$AD:$AD,'Row Index'!S40)),INDEX('RAW DATA'!$Q:$Q,'Row Index'!S40)))</f>
        <v>40.4436629874575</v>
      </c>
      <c r="T212" s="17" t="n">
        <f aca="false">IF('Row Index'!T40="","✗",IF(INDEX('RAW DATA'!$Q:$Q,'Row Index'!T40)="",IF(INDEX('RAW DATA'!$AD:$AD,'Row Index'!T40)="",INDEX('RAW DATA'!$L:$L,'Row Index'!T40),INDEX('RAW DATA'!$AD:$AD,'Row Index'!T40)),INDEX('RAW DATA'!$Q:$Q,'Row Index'!T40)))</f>
        <v>42.3070602476931</v>
      </c>
      <c r="U212" s="36" t="str">
        <f aca="false">IF('Row Index'!U40="","✗",IF(INDEX('RAW DATA'!$Q:$Q,'Row Index'!U40)="",IF(INDEX('RAW DATA'!$AD:$AD,'Row Index'!U40)="",INDEX('RAW DATA'!$L:$L,'Row Index'!U40),INDEX('RAW DATA'!$AD:$AD,'Row Index'!U40)),INDEX('RAW DATA'!$Q:$Q,'Row Index'!U40)))</f>
        <v>◐⌧</v>
      </c>
      <c r="V212" s="17" t="n">
        <f aca="false">IF('Row Index'!V40="","✗",IF(INDEX('RAW DATA'!$Q:$Q,'Row Index'!V40)="",IF(INDEX('RAW DATA'!$AD:$AD,'Row Index'!V40)="",INDEX('RAW DATA'!$L:$L,'Row Index'!V40),INDEX('RAW DATA'!$AD:$AD,'Row Index'!V40)),INDEX('RAW DATA'!$Q:$Q,'Row Index'!V40)))</f>
        <v>46.8594948438489</v>
      </c>
      <c r="W212" s="17" t="n">
        <f aca="false">IF('Row Index'!W40="","✗",IF(INDEX('RAW DATA'!$Q:$Q,'Row Index'!W40)="",IF(INDEX('RAW DATA'!$AD:$AD,'Row Index'!W40)="",INDEX('RAW DATA'!$L:$L,'Row Index'!W40),INDEX('RAW DATA'!$AD:$AD,'Row Index'!W40)),INDEX('RAW DATA'!$Q:$Q,'Row Index'!W40)))</f>
        <v>44.6861065811128</v>
      </c>
      <c r="X212" s="38" t="n">
        <f aca="false">IF('Row Index'!X40="","✗",IF(INDEX('RAW DATA'!$Q:$Q,'Row Index'!X40)="",IF(INDEX('RAW DATA'!$AD:$AD,'Row Index'!X40)="",INDEX('RAW DATA'!$L:$L,'Row Index'!X40),INDEX('RAW DATA'!$AD:$AD,'Row Index'!X40)),INDEX('RAW DATA'!$Q:$Q,'Row Index'!X40)))</f>
        <v>46.9323396091073</v>
      </c>
      <c r="Y212" s="36" t="str">
        <f aca="false">IF('Row Index'!Y40="","✗",IF(INDEX('RAW DATA'!$Q:$Q,'Row Index'!Y40)="",IF(INDEX('RAW DATA'!$AD:$AD,'Row Index'!Y40)="",INDEX('RAW DATA'!$L:$L,'Row Index'!Y40),INDEX('RAW DATA'!$AD:$AD,'Row Index'!Y40)),INDEX('RAW DATA'!$Q:$Q,'Row Index'!Y40)))</f>
        <v>◐⌧</v>
      </c>
      <c r="Z212" s="18" t="n">
        <f aca="false">IF('Row Index'!Z40="","✗",IF(INDEX('RAW DATA'!$Q:$Q,'Row Index'!Z40)="",IF(INDEX('RAW DATA'!$AD:$AD,'Row Index'!Z40)="",INDEX('RAW DATA'!$L:$L,'Row Index'!Z40),INDEX('RAW DATA'!$AD:$AD,'Row Index'!Z40)),INDEX('RAW DATA'!$Q:$Q,'Row Index'!Z40)))</f>
        <v>47.4434653869758</v>
      </c>
      <c r="AA212" s="19" t="str">
        <f aca="false">IF('Row Index'!AA40="","⏳",IF(INDEX('RAW DATA'!$Q:$Q,'Row Index'!AA40)="",IF(INDEX('RAW DATA'!$AD:$AD,'Row Index'!AA40)="",INDEX('RAW DATA'!$L:$L,'Row Index'!AA40),INDEX('RAW DATA'!$AD:$AD,'Row Index'!AA40)),INDEX('RAW DATA'!$Q:$Q,'Row Index'!AA40)))</f>
        <v>⏳</v>
      </c>
      <c r="AB212" s="17" t="n">
        <f aca="false">IF('Row Index'!AB40="","✗",IF(INDEX('RAW DATA'!$Q:$Q,'Row Index'!AB40)="",IF(INDEX('RAW DATA'!$AD:$AD,'Row Index'!AB40)="",INDEX('RAW DATA'!$L:$L,'Row Index'!AB40),INDEX('RAW DATA'!$AD:$AD,'Row Index'!AB40)),INDEX('RAW DATA'!$Q:$Q,'Row Index'!AB40)))</f>
        <v>49.5423501973808</v>
      </c>
      <c r="AC212" s="17" t="n">
        <f aca="false">IF('Row Index'!AC40="","✗",IF(INDEX('RAW DATA'!$Q:$Q,'Row Index'!AC40)="",IF(INDEX('RAW DATA'!$AD:$AD,'Row Index'!AC40)="",INDEX('RAW DATA'!$L:$L,'Row Index'!AC40),INDEX('RAW DATA'!$AD:$AD,'Row Index'!AC40)),INDEX('RAW DATA'!$Q:$Q,'Row Index'!AC40)))</f>
        <v>50.8444457173672</v>
      </c>
      <c r="AD212" s="17" t="n">
        <f aca="false">IF('Row Index'!AD40="","✗",IF(INDEX('RAW DATA'!$Q:$Q,'Row Index'!AD40)="",IF(INDEX('RAW DATA'!$AD:$AD,'Row Index'!AD40)="",INDEX('RAW DATA'!$L:$L,'Row Index'!AD40),INDEX('RAW DATA'!$AD:$AD,'Row Index'!AD40)),INDEX('RAW DATA'!$Q:$Q,'Row Index'!AD40)))</f>
        <v>53.0442202964952</v>
      </c>
      <c r="AE212" s="17" t="n">
        <f aca="false">IF('Row Index'!AE40="","✗",IF(INDEX('RAW DATA'!$Q:$Q,'Row Index'!AE40)="",IF(INDEX('RAW DATA'!$AD:$AD,'Row Index'!AE40)="",INDEX('RAW DATA'!$L:$L,'Row Index'!AE40),INDEX('RAW DATA'!$AD:$AD,'Row Index'!AE40)),INDEX('RAW DATA'!$Q:$Q,'Row Index'!AE40)))</f>
        <v>53.6633376353538</v>
      </c>
      <c r="AF212" s="29" t="n">
        <f aca="false">IF('Row Index'!AF40="","✗",IF(INDEX('RAW DATA'!$Q:$Q,'Row Index'!AF40)="",IF(INDEX('RAW DATA'!$AD:$AD,'Row Index'!AF40)="",INDEX('RAW DATA'!$L:$L,'Row Index'!AF40),INDEX('RAW DATA'!$AD:$AD,'Row Index'!AF40)),INDEX('RAW DATA'!$Q:$Q,'Row Index'!AF40)))</f>
        <v>57.8774749699867</v>
      </c>
      <c r="AG212" s="29" t="n">
        <f aca="false">IF('Row Index'!AG40="","✗",IF(INDEX('RAW DATA'!$Q:$Q,'Row Index'!AG40)="",IF(INDEX('RAW DATA'!$AD:$AD,'Row Index'!AG40)="",INDEX('RAW DATA'!$L:$L,'Row Index'!AG40),INDEX('RAW DATA'!$AD:$AD,'Row Index'!AG40)),INDEX('RAW DATA'!$Q:$Q,'Row Index'!AG40)))</f>
        <v>54.1403884591548</v>
      </c>
      <c r="AH212" s="29" t="n">
        <f aca="false">IF('Row Index'!AH40="","✗",IF(INDEX('RAW DATA'!$Q:$Q,'Row Index'!AH40)="",IF(INDEX('RAW DATA'!$AD:$AD,'Row Index'!AH40)="",INDEX('RAW DATA'!$L:$L,'Row Index'!AH40),INDEX('RAW DATA'!$AD:$AD,'Row Index'!AH40)),INDEX('RAW DATA'!$Q:$Q,'Row Index'!AH40)))</f>
        <v>56.9170365987448</v>
      </c>
      <c r="AI212" s="36" t="str">
        <f aca="false">IF('Row Index'!AI40="","✗",IF(INDEX('RAW DATA'!$Q:$Q,'Row Index'!AI40)="",IF(INDEX('RAW DATA'!$AD:$AD,'Row Index'!AI40)="",INDEX('RAW DATA'!$L:$L,'Row Index'!AI40),INDEX('RAW DATA'!$AD:$AD,'Row Index'!AI40)),INDEX('RAW DATA'!$Q:$Q,'Row Index'!AI40)))</f>
        <v>◐⌧</v>
      </c>
      <c r="AJ212" s="29" t="n">
        <f aca="false">IF('Row Index'!AJ40="","✗",IF(INDEX('RAW DATA'!$Q:$Q,'Row Index'!AJ40)="",IF(INDEX('RAW DATA'!$AD:$AD,'Row Index'!AJ40)="",INDEX('RAW DATA'!$L:$L,'Row Index'!AJ40),INDEX('RAW DATA'!$AD:$AD,'Row Index'!AJ40)),INDEX('RAW DATA'!$Q:$Q,'Row Index'!AJ40)))</f>
        <v>59.0791716135849</v>
      </c>
      <c r="AK212" s="17" t="n">
        <f aca="false">IF('Row Index'!AK40="","✗",IF(INDEX('RAW DATA'!$Q:$Q,'Row Index'!AK40)="",IF(INDEX('RAW DATA'!$AD:$AD,'Row Index'!AK40)="",INDEX('RAW DATA'!$L:$L,'Row Index'!AK40),INDEX('RAW DATA'!$AD:$AD,'Row Index'!AK40)),INDEX('RAW DATA'!$Q:$Q,'Row Index'!AK40)))</f>
        <v>60.9885395956354</v>
      </c>
      <c r="AL212" s="29" t="n">
        <f aca="false">IF('Row Index'!AL40="","✗",IF(INDEX('RAW DATA'!$Q:$Q,'Row Index'!AL40)="",IF(INDEX('RAW DATA'!$AD:$AD,'Row Index'!AL40)="",INDEX('RAW DATA'!$L:$L,'Row Index'!AL40),INDEX('RAW DATA'!$AD:$AD,'Row Index'!AL40)),INDEX('RAW DATA'!$Q:$Q,'Row Index'!AL40)))</f>
        <v>63.1377156213992</v>
      </c>
      <c r="AM212" s="17" t="n">
        <f aca="false">IF('Row Index'!AM40="","✗",IF(INDEX('RAW DATA'!$Q:$Q,'Row Index'!AM40)="",IF(INDEX('RAW DATA'!$AD:$AD,'Row Index'!AM40)="",INDEX('RAW DATA'!$L:$L,'Row Index'!AM40),INDEX('RAW DATA'!$AD:$AD,'Row Index'!AM40)),INDEX('RAW DATA'!$Q:$Q,'Row Index'!AM40)))</f>
        <v>63.4413931289262</v>
      </c>
      <c r="AN212" s="17" t="n">
        <f aca="false">IF('Row Index'!AN40="","✗",IF(INDEX('RAW DATA'!$Q:$Q,'Row Index'!AN40)="",IF(INDEX('RAW DATA'!$AD:$AD,'Row Index'!AN40)="",INDEX('RAW DATA'!$L:$L,'Row Index'!AN40),INDEX('RAW DATA'!$AD:$AD,'Row Index'!AN40)),INDEX('RAW DATA'!$Q:$Q,'Row Index'!AN40)))</f>
        <v>64.0511691489693</v>
      </c>
      <c r="AO212" s="17" t="n">
        <f aca="false">IF('Row Index'!AO40="","✗",IF(INDEX('RAW DATA'!$Q:$Q,'Row Index'!AO40)="",IF(INDEX('RAW DATA'!$AD:$AD,'Row Index'!AO40)="",INDEX('RAW DATA'!$L:$L,'Row Index'!AO40),INDEX('RAW DATA'!$AD:$AD,'Row Index'!AO40)),INDEX('RAW DATA'!$Q:$Q,'Row Index'!AO40)))</f>
        <v>65.6415086177565</v>
      </c>
      <c r="AP212" s="29" t="n">
        <f aca="false">IF('Row Index'!AP40="","✗",IF(INDEX('RAW DATA'!$Q:$Q,'Row Index'!AP40)="",IF(INDEX('RAW DATA'!$AD:$AD,'Row Index'!AP40)="",INDEX('RAW DATA'!$L:$L,'Row Index'!AP40),INDEX('RAW DATA'!$AD:$AD,'Row Index'!AP40)),INDEX('RAW DATA'!$Q:$Q,'Row Index'!AP40)))</f>
        <v>66.3714140515382</v>
      </c>
      <c r="AQ212" s="17" t="n">
        <f aca="false">IF('Row Index'!AQ40="","✗",IF(INDEX('RAW DATA'!$Q:$Q,'Row Index'!AQ40)="",IF(INDEX('RAW DATA'!$AD:$AD,'Row Index'!AQ40)="",INDEX('RAW DATA'!$L:$L,'Row Index'!AQ40),INDEX('RAW DATA'!$AD:$AD,'Row Index'!AQ40)),INDEX('RAW DATA'!$Q:$Q,'Row Index'!AQ40)))</f>
        <v>68.8336728880371</v>
      </c>
    </row>
    <row r="213" customFormat="false" ht="15" hidden="false" customHeight="false" outlineLevel="0" collapsed="false">
      <c r="A213" s="32" t="s">
        <v>280</v>
      </c>
      <c r="B213" s="33" t="s">
        <v>248</v>
      </c>
      <c r="C213" s="17" t="n">
        <f aca="false">IF('Row Index'!C41="","✗",IF(INDEX('RAW DATA'!$Q:$Q,'Row Index'!C41)="",IF(INDEX('RAW DATA'!$AD:$AD,'Row Index'!C41)="",INDEX('RAW DATA'!$L:$L,'Row Index'!C41),INDEX('RAW DATA'!$AD:$AD,'Row Index'!C41)),INDEX('RAW DATA'!$Q:$Q,'Row Index'!C41)))</f>
        <v>34.2865689762973</v>
      </c>
      <c r="D213" s="17" t="n">
        <f aca="false">IF('Row Index'!D41="","✗",IF(INDEX('RAW DATA'!$Q:$Q,'Row Index'!D41)="",IF(INDEX('RAW DATA'!$AD:$AD,'Row Index'!D41)="",INDEX('RAW DATA'!$L:$L,'Row Index'!D41),INDEX('RAW DATA'!$AD:$AD,'Row Index'!D41)),INDEX('RAW DATA'!$Q:$Q,'Row Index'!D41)))</f>
        <v>34.9629801884634</v>
      </c>
      <c r="E213" s="17" t="n">
        <f aca="false">IF('Row Index'!E41="","✗",IF(INDEX('RAW DATA'!$Q:$Q,'Row Index'!E41)="",IF(INDEX('RAW DATA'!$AD:$AD,'Row Index'!E41)="",INDEX('RAW DATA'!$L:$L,'Row Index'!E41),INDEX('RAW DATA'!$AD:$AD,'Row Index'!E41)),INDEX('RAW DATA'!$Q:$Q,'Row Index'!E41)))</f>
        <v>36.7940975921395</v>
      </c>
      <c r="F213" s="17" t="n">
        <f aca="false">IF('Row Index'!F41="","✗",IF(INDEX('RAW DATA'!$Q:$Q,'Row Index'!F41)="",IF(INDEX('RAW DATA'!$AD:$AD,'Row Index'!F41)="",INDEX('RAW DATA'!$L:$L,'Row Index'!F41),INDEX('RAW DATA'!$AD:$AD,'Row Index'!F41)),INDEX('RAW DATA'!$Q:$Q,'Row Index'!F41)))</f>
        <v>32.2264684995386</v>
      </c>
      <c r="G213" s="18" t="n">
        <f aca="false">IF('Row Index'!G41="","✗",IF(INDEX('RAW DATA'!$Q:$Q,'Row Index'!G41)="",IF(INDEX('RAW DATA'!$AD:$AD,'Row Index'!G41)="",INDEX('RAW DATA'!$L:$L,'Row Index'!G41),INDEX('RAW DATA'!$AD:$AD,'Row Index'!G41)),INDEX('RAW DATA'!$Q:$Q,'Row Index'!G41)))</f>
        <v>36.8604317033529</v>
      </c>
      <c r="H213" s="17" t="n">
        <f aca="false">IF('Row Index'!H41="","✗",IF(INDEX('RAW DATA'!$Q:$Q,'Row Index'!H41)="",IF(INDEX('RAW DATA'!$AD:$AD,'Row Index'!H41)="",INDEX('RAW DATA'!$L:$L,'Row Index'!H41),INDEX('RAW DATA'!$AD:$AD,'Row Index'!H41)),INDEX('RAW DATA'!$Q:$Q,'Row Index'!H41)))</f>
        <v>35.0652574553952</v>
      </c>
      <c r="I213" s="17" t="n">
        <f aca="false">IF('Row Index'!I41="","✗",IF(INDEX('RAW DATA'!$Q:$Q,'Row Index'!I41)="",IF(INDEX('RAW DATA'!$AD:$AD,'Row Index'!I41)="",INDEX('RAW DATA'!$L:$L,'Row Index'!I41),INDEX('RAW DATA'!$AD:$AD,'Row Index'!I41)),INDEX('RAW DATA'!$Q:$Q,'Row Index'!I41)))</f>
        <v>34.091182288231</v>
      </c>
      <c r="J213" s="36" t="str">
        <f aca="false">IF('Row Index'!J41="","✗",IF(INDEX('RAW DATA'!$Q:$Q,'Row Index'!J41)="",IF(INDEX('RAW DATA'!$AD:$AD,'Row Index'!J41)="",INDEX('RAW DATA'!$L:$L,'Row Index'!J41),INDEX('RAW DATA'!$AD:$AD,'Row Index'!J41)),INDEX('RAW DATA'!$Q:$Q,'Row Index'!J41)))</f>
        <v>◐⌧</v>
      </c>
      <c r="K213" s="17" t="n">
        <f aca="false">IF('Row Index'!K41="","✗",IF(INDEX('RAW DATA'!$Q:$Q,'Row Index'!K41)="",IF(INDEX('RAW DATA'!$AD:$AD,'Row Index'!K41)="",INDEX('RAW DATA'!$L:$L,'Row Index'!K41),INDEX('RAW DATA'!$AD:$AD,'Row Index'!K41)),INDEX('RAW DATA'!$Q:$Q,'Row Index'!K41)))</f>
        <v>40.0595396610229</v>
      </c>
      <c r="L213" s="17" t="n">
        <f aca="false">IF('Row Index'!L41="","✗",IF(INDEX('RAW DATA'!$Q:$Q,'Row Index'!L41)="",IF(INDEX('RAW DATA'!$AD:$AD,'Row Index'!L41)="",INDEX('RAW DATA'!$L:$L,'Row Index'!L41),INDEX('RAW DATA'!$AD:$AD,'Row Index'!L41)),INDEX('RAW DATA'!$Q:$Q,'Row Index'!L41)))</f>
        <v>35.1661196519984</v>
      </c>
      <c r="M213" s="36" t="str">
        <f aca="false">IF('Row Index'!M41="","✗",IF(INDEX('RAW DATA'!$Q:$Q,'Row Index'!M41)="",IF(INDEX('RAW DATA'!$AD:$AD,'Row Index'!M41)="",INDEX('RAW DATA'!$L:$L,'Row Index'!M41),INDEX('RAW DATA'!$AD:$AD,'Row Index'!M41)),INDEX('RAW DATA'!$Q:$Q,'Row Index'!M41)))</f>
        <v>◐⌧</v>
      </c>
      <c r="N213" s="17" t="n">
        <f aca="false">IF('Row Index'!N41="","✗",IF(INDEX('RAW DATA'!$Q:$Q,'Row Index'!N41)="",IF(INDEX('RAW DATA'!$AD:$AD,'Row Index'!N41)="",INDEX('RAW DATA'!$L:$L,'Row Index'!N41),INDEX('RAW DATA'!$AD:$AD,'Row Index'!N41)),INDEX('RAW DATA'!$Q:$Q,'Row Index'!N41)))</f>
        <v>41.1057950292667</v>
      </c>
      <c r="O213" s="29" t="n">
        <f aca="false">IF('Row Index'!O41="","✗",IF(INDEX('RAW DATA'!$Q:$Q,'Row Index'!O41)="",IF(INDEX('RAW DATA'!$AD:$AD,'Row Index'!O41)="",INDEX('RAW DATA'!$L:$L,'Row Index'!O41),INDEX('RAW DATA'!$AD:$AD,'Row Index'!O41)),INDEX('RAW DATA'!$Q:$Q,'Row Index'!O41)))</f>
        <v>40.8878291397269</v>
      </c>
      <c r="P213" s="29" t="n">
        <f aca="false">IF('Row Index'!P41="","✗",IF(INDEX('RAW DATA'!$Q:$Q,'Row Index'!P41)="",IF(INDEX('RAW DATA'!$AD:$AD,'Row Index'!P41)="",INDEX('RAW DATA'!$L:$L,'Row Index'!P41),INDEX('RAW DATA'!$AD:$AD,'Row Index'!P41)),INDEX('RAW DATA'!$Q:$Q,'Row Index'!P41)))</f>
        <v>36.8792340853772</v>
      </c>
      <c r="Q213" s="17" t="n">
        <f aca="false">IF('Row Index'!Q41="","✗",IF(INDEX('RAW DATA'!$Q:$Q,'Row Index'!Q41)="",IF(INDEX('RAW DATA'!$AD:$AD,'Row Index'!Q41)="",INDEX('RAW DATA'!$L:$L,'Row Index'!Q41),INDEX('RAW DATA'!$AD:$AD,'Row Index'!Q41)),INDEX('RAW DATA'!$Q:$Q,'Row Index'!Q41)))</f>
        <v>42.4235726730085</v>
      </c>
      <c r="R213" s="17" t="n">
        <f aca="false">IF('Row Index'!R41="","✗",IF(INDEX('RAW DATA'!$Q:$Q,'Row Index'!R41)="",IF(INDEX('RAW DATA'!$AD:$AD,'Row Index'!R41)="",INDEX('RAW DATA'!$L:$L,'Row Index'!R41),INDEX('RAW DATA'!$AD:$AD,'Row Index'!R41)),INDEX('RAW DATA'!$Q:$Q,'Row Index'!R41)))</f>
        <v>43.6026691929887</v>
      </c>
      <c r="S213" s="17" t="n">
        <f aca="false">IF('Row Index'!S41="","✗",IF(INDEX('RAW DATA'!$Q:$Q,'Row Index'!S41)="",IF(INDEX('RAW DATA'!$AD:$AD,'Row Index'!S41)="",INDEX('RAW DATA'!$L:$L,'Row Index'!S41),INDEX('RAW DATA'!$AD:$AD,'Row Index'!S41)),INDEX('RAW DATA'!$Q:$Q,'Row Index'!S41)))</f>
        <v>42.2455995442337</v>
      </c>
      <c r="T213" s="17" t="n">
        <f aca="false">IF('Row Index'!T41="","✗",IF(INDEX('RAW DATA'!$Q:$Q,'Row Index'!T41)="",IF(INDEX('RAW DATA'!$AD:$AD,'Row Index'!T41)="",INDEX('RAW DATA'!$L:$L,'Row Index'!T41),INDEX('RAW DATA'!$AD:$AD,'Row Index'!T41)),INDEX('RAW DATA'!$Q:$Q,'Row Index'!T41)))</f>
        <v>41.9402786983419</v>
      </c>
      <c r="U213" s="36" t="str">
        <f aca="false">IF('Row Index'!U41="","✗",IF(INDEX('RAW DATA'!$Q:$Q,'Row Index'!U41)="",IF(INDEX('RAW DATA'!$AD:$AD,'Row Index'!U41)="",INDEX('RAW DATA'!$L:$L,'Row Index'!U41),INDEX('RAW DATA'!$AD:$AD,'Row Index'!U41)),INDEX('RAW DATA'!$Q:$Q,'Row Index'!U41)))</f>
        <v>◐⇲</v>
      </c>
      <c r="V213" s="17" t="n">
        <f aca="false">IF('Row Index'!V41="","✗",IF(INDEX('RAW DATA'!$Q:$Q,'Row Index'!V41)="",IF(INDEX('RAW DATA'!$AD:$AD,'Row Index'!V41)="",INDEX('RAW DATA'!$L:$L,'Row Index'!V41),INDEX('RAW DATA'!$AD:$AD,'Row Index'!V41)),INDEX('RAW DATA'!$Q:$Q,'Row Index'!V41)))</f>
        <v>46.0800386929433</v>
      </c>
      <c r="W213" s="17" t="n">
        <f aca="false">IF('Row Index'!W41="","✗",IF(INDEX('RAW DATA'!$Q:$Q,'Row Index'!W41)="",IF(INDEX('RAW DATA'!$AD:$AD,'Row Index'!W41)="",INDEX('RAW DATA'!$L:$L,'Row Index'!W41),INDEX('RAW DATA'!$AD:$AD,'Row Index'!W41)),INDEX('RAW DATA'!$Q:$Q,'Row Index'!W41)))</f>
        <v>45.6198079233236</v>
      </c>
      <c r="X213" s="38" t="n">
        <f aca="false">IF('Row Index'!X41="","✗",IF(INDEX('RAW DATA'!$Q:$Q,'Row Index'!X41)="",IF(INDEX('RAW DATA'!$AD:$AD,'Row Index'!X41)="",INDEX('RAW DATA'!$L:$L,'Row Index'!X41),INDEX('RAW DATA'!$AD:$AD,'Row Index'!X41)),INDEX('RAW DATA'!$Q:$Q,'Row Index'!X41)))</f>
        <v>47.4903825315578</v>
      </c>
      <c r="Y213" s="36" t="str">
        <f aca="false">IF('Row Index'!Y41="","✗",IF(INDEX('RAW DATA'!$Q:$Q,'Row Index'!Y41)="",IF(INDEX('RAW DATA'!$AD:$AD,'Row Index'!Y41)="",INDEX('RAW DATA'!$L:$L,'Row Index'!Y41),INDEX('RAW DATA'!$AD:$AD,'Row Index'!Y41)),INDEX('RAW DATA'!$Q:$Q,'Row Index'!Y41)))</f>
        <v>◐⌧</v>
      </c>
      <c r="Z213" s="38" t="n">
        <f aca="false">IF('Row Index'!Z41="","✗",IF(INDEX('RAW DATA'!$Q:$Q,'Row Index'!Z41)="",IF(INDEX('RAW DATA'!$AD:$AD,'Row Index'!Z41)="",INDEX('RAW DATA'!$L:$L,'Row Index'!Z41),INDEX('RAW DATA'!$AD:$AD,'Row Index'!Z41)),INDEX('RAW DATA'!$Q:$Q,'Row Index'!Z41)))</f>
        <v>49.6637568335947</v>
      </c>
      <c r="AA213" s="19" t="str">
        <f aca="false">IF('Row Index'!AA41="","⏳",IF(INDEX('RAW DATA'!$Q:$Q,'Row Index'!AA41)="",IF(INDEX('RAW DATA'!$AD:$AD,'Row Index'!AA41)="",INDEX('RAW DATA'!$L:$L,'Row Index'!AA41),INDEX('RAW DATA'!$AD:$AD,'Row Index'!AA41)),INDEX('RAW DATA'!$Q:$Q,'Row Index'!AA41)))</f>
        <v>⏳</v>
      </c>
      <c r="AB213" s="17" t="n">
        <f aca="false">IF('Row Index'!AB41="","✗",IF(INDEX('RAW DATA'!$Q:$Q,'Row Index'!AB41)="",IF(INDEX('RAW DATA'!$AD:$AD,'Row Index'!AB41)="",INDEX('RAW DATA'!$L:$L,'Row Index'!AB41),INDEX('RAW DATA'!$AD:$AD,'Row Index'!AB41)),INDEX('RAW DATA'!$Q:$Q,'Row Index'!AB41)))</f>
        <v>51.2687936701919</v>
      </c>
      <c r="AC213" s="17" t="n">
        <f aca="false">IF('Row Index'!AC41="","✗",IF(INDEX('RAW DATA'!$Q:$Q,'Row Index'!AC41)="",IF(INDEX('RAW DATA'!$AD:$AD,'Row Index'!AC41)="",INDEX('RAW DATA'!$L:$L,'Row Index'!AC41),INDEX('RAW DATA'!$AD:$AD,'Row Index'!AC41)),INDEX('RAW DATA'!$Q:$Q,'Row Index'!AC41)))</f>
        <v>53.4025784863221</v>
      </c>
      <c r="AD213" s="17" t="n">
        <f aca="false">IF('Row Index'!AD41="","✗",IF(INDEX('RAW DATA'!$Q:$Q,'Row Index'!AD41)="",IF(INDEX('RAW DATA'!$AD:$AD,'Row Index'!AD41)="",INDEX('RAW DATA'!$L:$L,'Row Index'!AD41),INDEX('RAW DATA'!$AD:$AD,'Row Index'!AD41)),INDEX('RAW DATA'!$Q:$Q,'Row Index'!AD41)))</f>
        <v>54.4832497413638</v>
      </c>
      <c r="AE213" s="36" t="str">
        <f aca="false">IF('Row Index'!AE41="","✗",IF(INDEX('RAW DATA'!$Q:$Q,'Row Index'!AE41)="",IF(INDEX('RAW DATA'!$AD:$AD,'Row Index'!AE41)="",INDEX('RAW DATA'!$L:$L,'Row Index'!AE41),INDEX('RAW DATA'!$AD:$AD,'Row Index'!AE41)),INDEX('RAW DATA'!$Q:$Q,'Row Index'!AE41)))</f>
        <v>◐⇲</v>
      </c>
      <c r="AF213" s="29" t="n">
        <f aca="false">IF('Row Index'!AF41="","✗",IF(INDEX('RAW DATA'!$Q:$Q,'Row Index'!AF41)="",IF(INDEX('RAW DATA'!$AD:$AD,'Row Index'!AF41)="",INDEX('RAW DATA'!$L:$L,'Row Index'!AF41),INDEX('RAW DATA'!$AD:$AD,'Row Index'!AF41)),INDEX('RAW DATA'!$Q:$Q,'Row Index'!AF41)))</f>
        <v>57.8850177424319</v>
      </c>
      <c r="AG213" s="17" t="n">
        <f aca="false">IF('Row Index'!AG41="","✗",IF(INDEX('RAW DATA'!$Q:$Q,'Row Index'!AG41)="",IF(INDEX('RAW DATA'!$AD:$AD,'Row Index'!AG41)="",INDEX('RAW DATA'!$L:$L,'Row Index'!AG41),INDEX('RAW DATA'!$AD:$AD,'Row Index'!AG41)),INDEX('RAW DATA'!$Q:$Q,'Row Index'!AG41)))</f>
        <v>56.3394110592792</v>
      </c>
      <c r="AH213" s="17" t="n">
        <f aca="false">IF('Row Index'!AH41="","✗",IF(INDEX('RAW DATA'!$Q:$Q,'Row Index'!AH41)="",IF(INDEX('RAW DATA'!$AD:$AD,'Row Index'!AH41)="",INDEX('RAW DATA'!$L:$L,'Row Index'!AH41),INDEX('RAW DATA'!$AD:$AD,'Row Index'!AH41)),INDEX('RAW DATA'!$Q:$Q,'Row Index'!AH41)))</f>
        <v>59.1466889169052</v>
      </c>
      <c r="AI213" s="17" t="n">
        <f aca="false">IF('Row Index'!AI41="","✗",IF(INDEX('RAW DATA'!$Q:$Q,'Row Index'!AI41)="",IF(INDEX('RAW DATA'!$AD:$AD,'Row Index'!AI41)="",INDEX('RAW DATA'!$L:$L,'Row Index'!AI41),INDEX('RAW DATA'!$AD:$AD,'Row Index'!AI41)),INDEX('RAW DATA'!$Q:$Q,'Row Index'!AI41)))</f>
        <v>61.0709241653379</v>
      </c>
      <c r="AJ213" s="17" t="n">
        <f aca="false">IF('Row Index'!AJ41="","✗",IF(INDEX('RAW DATA'!$Q:$Q,'Row Index'!AJ41)="",IF(INDEX('RAW DATA'!$AD:$AD,'Row Index'!AJ41)="",INDEX('RAW DATA'!$L:$L,'Row Index'!AJ41),INDEX('RAW DATA'!$AD:$AD,'Row Index'!AJ41)),INDEX('RAW DATA'!$Q:$Q,'Row Index'!AJ41)))</f>
        <v>60.6539824259252</v>
      </c>
      <c r="AK213" s="17" t="n">
        <f aca="false">IF('Row Index'!AK41="","✗",IF(INDEX('RAW DATA'!$Q:$Q,'Row Index'!AK41)="",IF(INDEX('RAW DATA'!$AD:$AD,'Row Index'!AK41)="",INDEX('RAW DATA'!$L:$L,'Row Index'!AK41),INDEX('RAW DATA'!$AD:$AD,'Row Index'!AK41)),INDEX('RAW DATA'!$Q:$Q,'Row Index'!AK41)))</f>
        <v>61.5321109712124</v>
      </c>
      <c r="AL213" s="29" t="n">
        <f aca="false">IF('Row Index'!AL41="","✗",IF(INDEX('RAW DATA'!$Q:$Q,'Row Index'!AL41)="",IF(INDEX('RAW DATA'!$AD:$AD,'Row Index'!AL41)="",INDEX('RAW DATA'!$L:$L,'Row Index'!AL41),INDEX('RAW DATA'!$AD:$AD,'Row Index'!AL41)),INDEX('RAW DATA'!$Q:$Q,'Row Index'!AL41)))</f>
        <v>64.3119754924942</v>
      </c>
      <c r="AM213" s="17" t="n">
        <f aca="false">IF('Row Index'!AM41="","✗",IF(INDEX('RAW DATA'!$Q:$Q,'Row Index'!AM41)="",IF(INDEX('RAW DATA'!$AD:$AD,'Row Index'!AM41)="",INDEX('RAW DATA'!$L:$L,'Row Index'!AM41),INDEX('RAW DATA'!$AD:$AD,'Row Index'!AM41)),INDEX('RAW DATA'!$Q:$Q,'Row Index'!AM41)))</f>
        <v>64.4995850138039</v>
      </c>
      <c r="AN213" s="29" t="n">
        <f aca="false">IF('Row Index'!AN41="","✗",IF(INDEX('RAW DATA'!$Q:$Q,'Row Index'!AN41)="",IF(INDEX('RAW DATA'!$AD:$AD,'Row Index'!AN41)="",INDEX('RAW DATA'!$L:$L,'Row Index'!AN41),INDEX('RAW DATA'!$AD:$AD,'Row Index'!AN41)),INDEX('RAW DATA'!$Q:$Q,'Row Index'!AN41)))</f>
        <v>65.0756285756295</v>
      </c>
      <c r="AO213" s="29" t="n">
        <f aca="false">IF('Row Index'!AO41="","✗",IF(INDEX('RAW DATA'!$Q:$Q,'Row Index'!AO41)="",IF(INDEX('RAW DATA'!$AD:$AD,'Row Index'!AO41)="",INDEX('RAW DATA'!$L:$L,'Row Index'!AO41),INDEX('RAW DATA'!$AD:$AD,'Row Index'!AO41)),INDEX('RAW DATA'!$Q:$Q,'Row Index'!AO41)))</f>
        <v>66.7757119534302</v>
      </c>
      <c r="AP213" s="29" t="n">
        <f aca="false">IF('Row Index'!AP41="","✗",IF(INDEX('RAW DATA'!$Q:$Q,'Row Index'!AP41)="",IF(INDEX('RAW DATA'!$AD:$AD,'Row Index'!AP41)="",INDEX('RAW DATA'!$L:$L,'Row Index'!AP41),INDEX('RAW DATA'!$AD:$AD,'Row Index'!AP41)),INDEX('RAW DATA'!$Q:$Q,'Row Index'!AP41)))</f>
        <v>66.9623629166392</v>
      </c>
      <c r="AQ213" s="18" t="n">
        <f aca="false">IF('Row Index'!AQ41="","✗",IF(INDEX('RAW DATA'!$Q:$Q,'Row Index'!AQ41)="",IF(INDEX('RAW DATA'!$AD:$AD,'Row Index'!AQ41)="",INDEX('RAW DATA'!$L:$L,'Row Index'!AQ41),INDEX('RAW DATA'!$AD:$AD,'Row Index'!AQ41)),INDEX('RAW DATA'!$Q:$Q,'Row Index'!AQ41)))</f>
        <v>68.9578131756884</v>
      </c>
    </row>
    <row r="214" customFormat="false" ht="15" hidden="false" customHeight="false" outlineLevel="0" collapsed="false">
      <c r="A214" s="32" t="s">
        <v>283</v>
      </c>
      <c r="B214" s="33" t="s">
        <v>248</v>
      </c>
      <c r="C214" s="17" t="n">
        <f aca="false">IF('Row Index'!C42="","✗",IF(INDEX('RAW DATA'!$Q:$Q,'Row Index'!C42)="",IF(INDEX('RAW DATA'!$AD:$AD,'Row Index'!C42)="",INDEX('RAW DATA'!$L:$L,'Row Index'!C42),INDEX('RAW DATA'!$AD:$AD,'Row Index'!C42)),INDEX('RAW DATA'!$Q:$Q,'Row Index'!C42)))</f>
        <v>35.2001547689801</v>
      </c>
      <c r="D214" s="29" t="n">
        <f aca="false">IF('Row Index'!D42="","✗",IF(INDEX('RAW DATA'!$Q:$Q,'Row Index'!D42)="",IF(INDEX('RAW DATA'!$AD:$AD,'Row Index'!D42)="",INDEX('RAW DATA'!$L:$L,'Row Index'!D42),INDEX('RAW DATA'!$AD:$AD,'Row Index'!D42)),INDEX('RAW DATA'!$Q:$Q,'Row Index'!D42)))</f>
        <v>34.6657070717808</v>
      </c>
      <c r="E214" s="36" t="str">
        <f aca="false">IF('Row Index'!E42="","✗",IF(INDEX('RAW DATA'!$Q:$Q,'Row Index'!E42)="",IF(INDEX('RAW DATA'!$AD:$AD,'Row Index'!E42)="",INDEX('RAW DATA'!$L:$L,'Row Index'!E42),INDEX('RAW DATA'!$AD:$AD,'Row Index'!E42)),INDEX('RAW DATA'!$Q:$Q,'Row Index'!E42)))</f>
        <v>◐⌧</v>
      </c>
      <c r="F214" s="17" t="n">
        <f aca="false">IF('Row Index'!F42="","✗",IF(INDEX('RAW DATA'!$Q:$Q,'Row Index'!F42)="",IF(INDEX('RAW DATA'!$AD:$AD,'Row Index'!F42)="",INDEX('RAW DATA'!$L:$L,'Row Index'!F42),INDEX('RAW DATA'!$AD:$AD,'Row Index'!F42)),INDEX('RAW DATA'!$Q:$Q,'Row Index'!F42)))</f>
        <v>32.9224071900735</v>
      </c>
      <c r="G214" s="18" t="n">
        <f aca="false">IF('Row Index'!G42="","✗",IF(INDEX('RAW DATA'!$Q:$Q,'Row Index'!G42)="",IF(INDEX('RAW DATA'!$AD:$AD,'Row Index'!G42)="",INDEX('RAW DATA'!$L:$L,'Row Index'!G42),INDEX('RAW DATA'!$AD:$AD,'Row Index'!G42)),INDEX('RAW DATA'!$Q:$Q,'Row Index'!G42)))</f>
        <v>36.6249075886389</v>
      </c>
      <c r="H214" s="17" t="n">
        <f aca="false">IF('Row Index'!H42="","✗",IF(INDEX('RAW DATA'!$Q:$Q,'Row Index'!H42)="",IF(INDEX('RAW DATA'!$AD:$AD,'Row Index'!H42)="",INDEX('RAW DATA'!$L:$L,'Row Index'!H42),INDEX('RAW DATA'!$AD:$AD,'Row Index'!H42)),INDEX('RAW DATA'!$Q:$Q,'Row Index'!H42)))</f>
        <v>37.5674703075833</v>
      </c>
      <c r="I214" s="17" t="n">
        <f aca="false">IF('Row Index'!I42="","✗",IF(INDEX('RAW DATA'!$Q:$Q,'Row Index'!I42)="",IF(INDEX('RAW DATA'!$AD:$AD,'Row Index'!I42)="",INDEX('RAW DATA'!$L:$L,'Row Index'!I42),INDEX('RAW DATA'!$AD:$AD,'Row Index'!I42)),INDEX('RAW DATA'!$Q:$Q,'Row Index'!I42)))</f>
        <v>36.6369852789654</v>
      </c>
      <c r="J214" s="36" t="str">
        <f aca="false">IF('Row Index'!J42="","✗",IF(INDEX('RAW DATA'!$Q:$Q,'Row Index'!J42)="",IF(INDEX('RAW DATA'!$AD:$AD,'Row Index'!J42)="",INDEX('RAW DATA'!$L:$L,'Row Index'!J42),INDEX('RAW DATA'!$AD:$AD,'Row Index'!J42)),INDEX('RAW DATA'!$Q:$Q,'Row Index'!J42)))</f>
        <v>◐⌧</v>
      </c>
      <c r="K214" s="17" t="n">
        <f aca="false">IF('Row Index'!K42="","✗",IF(INDEX('RAW DATA'!$Q:$Q,'Row Index'!K42)="",IF(INDEX('RAW DATA'!$AD:$AD,'Row Index'!K42)="",INDEX('RAW DATA'!$L:$L,'Row Index'!K42),INDEX('RAW DATA'!$AD:$AD,'Row Index'!K42)),INDEX('RAW DATA'!$Q:$Q,'Row Index'!K42)))</f>
        <v>40.9603124897471</v>
      </c>
      <c r="L214" s="26" t="str">
        <f aca="false">IF('Row Index'!L42="","✗",IF(INDEX('RAW DATA'!$Q:$Q,'Row Index'!L42)="",IF(INDEX('RAW DATA'!$AD:$AD,'Row Index'!L42)="",INDEX('RAW DATA'!$L:$L,'Row Index'!L42),INDEX('RAW DATA'!$AD:$AD,'Row Index'!L42)),INDEX('RAW DATA'!$Q:$Q,'Row Index'!L42)))</f>
        <v>✗⇲</v>
      </c>
      <c r="M214" s="36" t="str">
        <f aca="false">IF('Row Index'!M42="","✗",IF(INDEX('RAW DATA'!$Q:$Q,'Row Index'!M42)="",IF(INDEX('RAW DATA'!$AD:$AD,'Row Index'!M42)="",INDEX('RAW DATA'!$L:$L,'Row Index'!M42),INDEX('RAW DATA'!$AD:$AD,'Row Index'!M42)),INDEX('RAW DATA'!$Q:$Q,'Row Index'!M42)))</f>
        <v>◐⌧</v>
      </c>
      <c r="N214" s="36" t="str">
        <f aca="false">IF('Row Index'!N42="","✗",IF(INDEX('RAW DATA'!$Q:$Q,'Row Index'!N42)="",IF(INDEX('RAW DATA'!$AD:$AD,'Row Index'!N42)="",INDEX('RAW DATA'!$L:$L,'Row Index'!N42),INDEX('RAW DATA'!$AD:$AD,'Row Index'!N42)),INDEX('RAW DATA'!$Q:$Q,'Row Index'!N42)))</f>
        <v>◐⌧</v>
      </c>
      <c r="O214" s="36" t="str">
        <f aca="false">IF('Row Index'!O42="","✗",IF(INDEX('RAW DATA'!$Q:$Q,'Row Index'!O42)="",IF(INDEX('RAW DATA'!$AD:$AD,'Row Index'!O42)="",INDEX('RAW DATA'!$L:$L,'Row Index'!O42),INDEX('RAW DATA'!$AD:$AD,'Row Index'!O42)),INDEX('RAW DATA'!$Q:$Q,'Row Index'!O42)))</f>
        <v>◐⇲</v>
      </c>
      <c r="P214" s="36" t="str">
        <f aca="false">IF('Row Index'!P42="","✗",IF(INDEX('RAW DATA'!$Q:$Q,'Row Index'!P42)="",IF(INDEX('RAW DATA'!$AD:$AD,'Row Index'!P42)="",INDEX('RAW DATA'!$L:$L,'Row Index'!P42),INDEX('RAW DATA'!$AD:$AD,'Row Index'!P42)),INDEX('RAW DATA'!$Q:$Q,'Row Index'!P42)))</f>
        <v>◐⌧</v>
      </c>
      <c r="Q214" s="17" t="n">
        <f aca="false">IF('Row Index'!Q42="","✗",IF(INDEX('RAW DATA'!$Q:$Q,'Row Index'!Q42)="",IF(INDEX('RAW DATA'!$AD:$AD,'Row Index'!Q42)="",INDEX('RAW DATA'!$L:$L,'Row Index'!Q42),INDEX('RAW DATA'!$AD:$AD,'Row Index'!Q42)),INDEX('RAW DATA'!$Q:$Q,'Row Index'!Q42)))</f>
        <v>43.7901186593352</v>
      </c>
      <c r="R214" s="17" t="n">
        <f aca="false">IF('Row Index'!R42="","✗",IF(INDEX('RAW DATA'!$Q:$Q,'Row Index'!R42)="",IF(INDEX('RAW DATA'!$AD:$AD,'Row Index'!R42)="",INDEX('RAW DATA'!$L:$L,'Row Index'!R42),INDEX('RAW DATA'!$AD:$AD,'Row Index'!R42)),INDEX('RAW DATA'!$Q:$Q,'Row Index'!R42)))</f>
        <v>44.7562563659146</v>
      </c>
      <c r="S214" s="29" t="n">
        <f aca="false">IF('Row Index'!S42="","✗",IF(INDEX('RAW DATA'!$Q:$Q,'Row Index'!S42)="",IF(INDEX('RAW DATA'!$AD:$AD,'Row Index'!S42)="",INDEX('RAW DATA'!$L:$L,'Row Index'!S42),INDEX('RAW DATA'!$AD:$AD,'Row Index'!S42)),INDEX('RAW DATA'!$Q:$Q,'Row Index'!S42)))</f>
        <v>43.6706561278303</v>
      </c>
      <c r="T214" s="17" t="n">
        <f aca="false">IF('Row Index'!T42="","✗",IF(INDEX('RAW DATA'!$Q:$Q,'Row Index'!T42)="",IF(INDEX('RAW DATA'!$AD:$AD,'Row Index'!T42)="",INDEX('RAW DATA'!$L:$L,'Row Index'!T42),INDEX('RAW DATA'!$AD:$AD,'Row Index'!T42)),INDEX('RAW DATA'!$Q:$Q,'Row Index'!T42)))</f>
        <v>43.7469325751751</v>
      </c>
      <c r="U214" s="29" t="n">
        <f aca="false">IF('Row Index'!U42="","✗",IF(INDEX('RAW DATA'!$Q:$Q,'Row Index'!U42)="",IF(INDEX('RAW DATA'!$AD:$AD,'Row Index'!U42)="",INDEX('RAW DATA'!$L:$L,'Row Index'!U42),INDEX('RAW DATA'!$AD:$AD,'Row Index'!U42)),INDEX('RAW DATA'!$Q:$Q,'Row Index'!U42)))</f>
        <v>48.1879840629413</v>
      </c>
      <c r="V214" s="17" t="n">
        <f aca="false">IF('Row Index'!V42="","✗",IF(INDEX('RAW DATA'!$Q:$Q,'Row Index'!V42)="",IF(INDEX('RAW DATA'!$AD:$AD,'Row Index'!V42)="",INDEX('RAW DATA'!$L:$L,'Row Index'!V42),INDEX('RAW DATA'!$AD:$AD,'Row Index'!V42)),INDEX('RAW DATA'!$Q:$Q,'Row Index'!V42)))</f>
        <v>49.7292436098985</v>
      </c>
      <c r="W214" s="17" t="n">
        <f aca="false">IF('Row Index'!W42="","✗",IF(INDEX('RAW DATA'!$Q:$Q,'Row Index'!W42)="",IF(INDEX('RAW DATA'!$AD:$AD,'Row Index'!W42)="",INDEX('RAW DATA'!$L:$L,'Row Index'!W42),INDEX('RAW DATA'!$AD:$AD,'Row Index'!W42)),INDEX('RAW DATA'!$Q:$Q,'Row Index'!W42)))</f>
        <v>48.3863357037537</v>
      </c>
      <c r="X214" s="36" t="str">
        <f aca="false">IF('Row Index'!X42="","✗",IF(INDEX('RAW DATA'!$Q:$Q,'Row Index'!X42)="",IF(INDEX('RAW DATA'!$AD:$AD,'Row Index'!X42)="",INDEX('RAW DATA'!$L:$L,'Row Index'!X42),INDEX('RAW DATA'!$AD:$AD,'Row Index'!X42)),INDEX('RAW DATA'!$Q:$Q,'Row Index'!X42)))</f>
        <v>◐⌧</v>
      </c>
      <c r="Y214" s="29" t="n">
        <f aca="false">IF('Row Index'!Y42="","✗",IF(INDEX('RAW DATA'!$Q:$Q,'Row Index'!Y42)="",IF(INDEX('RAW DATA'!$AD:$AD,'Row Index'!Y42)="",INDEX('RAW DATA'!$L:$L,'Row Index'!Y42),INDEX('RAW DATA'!$AD:$AD,'Row Index'!Y42)),INDEX('RAW DATA'!$Q:$Q,'Row Index'!Y42)))</f>
        <v>50.6409107558315</v>
      </c>
      <c r="Z214" s="38" t="n">
        <f aca="false">IF('Row Index'!Z42="","✗",IF(INDEX('RAW DATA'!$Q:$Q,'Row Index'!Z42)="",IF(INDEX('RAW DATA'!$AD:$AD,'Row Index'!Z42)="",INDEX('RAW DATA'!$L:$L,'Row Index'!Z42),INDEX('RAW DATA'!$AD:$AD,'Row Index'!Z42)),INDEX('RAW DATA'!$Q:$Q,'Row Index'!Z42)))</f>
        <v>51.1800643888443</v>
      </c>
      <c r="AA214" s="19" t="str">
        <f aca="false">IF('Row Index'!AA42="","⏳",IF(INDEX('RAW DATA'!$Q:$Q,'Row Index'!AA42)="",IF(INDEX('RAW DATA'!$AD:$AD,'Row Index'!AA42)="",INDEX('RAW DATA'!$L:$L,'Row Index'!AA42),INDEX('RAW DATA'!$AD:$AD,'Row Index'!AA42)),INDEX('RAW DATA'!$Q:$Q,'Row Index'!AA42)))</f>
        <v>⏳</v>
      </c>
      <c r="AB214" s="17" t="n">
        <f aca="false">IF('Row Index'!AB42="","✗",IF(INDEX('RAW DATA'!$Q:$Q,'Row Index'!AB42)="",IF(INDEX('RAW DATA'!$AD:$AD,'Row Index'!AB42)="",INDEX('RAW DATA'!$L:$L,'Row Index'!AB42),INDEX('RAW DATA'!$AD:$AD,'Row Index'!AB42)),INDEX('RAW DATA'!$Q:$Q,'Row Index'!AB42)))</f>
        <v>52.2997690794539</v>
      </c>
      <c r="AC214" s="17" t="n">
        <f aca="false">IF('Row Index'!AC42="","✗",IF(INDEX('RAW DATA'!$Q:$Q,'Row Index'!AC42)="",IF(INDEX('RAW DATA'!$AD:$AD,'Row Index'!AC42)="",INDEX('RAW DATA'!$L:$L,'Row Index'!AC42),INDEX('RAW DATA'!$AD:$AD,'Row Index'!AC42)),INDEX('RAW DATA'!$Q:$Q,'Row Index'!AC42)))</f>
        <v>53.4739724370812</v>
      </c>
      <c r="AD214" s="17" t="n">
        <f aca="false">IF('Row Index'!AD42="","✗",IF(INDEX('RAW DATA'!$Q:$Q,'Row Index'!AD42)="",IF(INDEX('RAW DATA'!$AD:$AD,'Row Index'!AD42)="",INDEX('RAW DATA'!$L:$L,'Row Index'!AD42),INDEX('RAW DATA'!$AD:$AD,'Row Index'!AD42)),INDEX('RAW DATA'!$Q:$Q,'Row Index'!AD42)))</f>
        <v>55.7349191592641</v>
      </c>
      <c r="AE214" s="36" t="str">
        <f aca="false">IF('Row Index'!AE42="","✗",IF(INDEX('RAW DATA'!$Q:$Q,'Row Index'!AE42)="",IF(INDEX('RAW DATA'!$AD:$AD,'Row Index'!AE42)="",INDEX('RAW DATA'!$L:$L,'Row Index'!AE42),INDEX('RAW DATA'!$AD:$AD,'Row Index'!AE42)),INDEX('RAW DATA'!$Q:$Q,'Row Index'!AE42)))</f>
        <v>◐⌧</v>
      </c>
      <c r="AF214" s="17" t="n">
        <f aca="false">IF('Row Index'!AF42="","✗",IF(INDEX('RAW DATA'!$Q:$Q,'Row Index'!AF42)="",IF(INDEX('RAW DATA'!$AD:$AD,'Row Index'!AF42)="",INDEX('RAW DATA'!$L:$L,'Row Index'!AF42),INDEX('RAW DATA'!$AD:$AD,'Row Index'!AF42)),INDEX('RAW DATA'!$Q:$Q,'Row Index'!AF42)))</f>
        <v>58.2715522339173</v>
      </c>
      <c r="AG214" s="29" t="n">
        <f aca="false">IF('Row Index'!AG42="","✗",IF(INDEX('RAW DATA'!$Q:$Q,'Row Index'!AG42)="",IF(INDEX('RAW DATA'!$AD:$AD,'Row Index'!AG42)="",INDEX('RAW DATA'!$L:$L,'Row Index'!AG42),INDEX('RAW DATA'!$AD:$AD,'Row Index'!AG42)),INDEX('RAW DATA'!$Q:$Q,'Row Index'!AG42)))</f>
        <v>57.4930429448917</v>
      </c>
      <c r="AH214" s="17" t="n">
        <f aca="false">IF('Row Index'!AH42="","✗",IF(INDEX('RAW DATA'!$Q:$Q,'Row Index'!AH42)="",IF(INDEX('RAW DATA'!$AD:$AD,'Row Index'!AH42)="",INDEX('RAW DATA'!$L:$L,'Row Index'!AH42),INDEX('RAW DATA'!$AD:$AD,'Row Index'!AH42)),INDEX('RAW DATA'!$Q:$Q,'Row Index'!AH42)))</f>
        <v>59.4386273035761</v>
      </c>
      <c r="AI214" s="17" t="n">
        <f aca="false">IF('Row Index'!AI42="","✗",IF(INDEX('RAW DATA'!$Q:$Q,'Row Index'!AI42)="",IF(INDEX('RAW DATA'!$AD:$AD,'Row Index'!AI42)="",INDEX('RAW DATA'!$L:$L,'Row Index'!AI42),INDEX('RAW DATA'!$AD:$AD,'Row Index'!AI42)),INDEX('RAW DATA'!$Q:$Q,'Row Index'!AI42)))</f>
        <v>60.3867510804975</v>
      </c>
      <c r="AJ214" s="17" t="n">
        <f aca="false">IF('Row Index'!AJ42="","✗",IF(INDEX('RAW DATA'!$Q:$Q,'Row Index'!AJ42)="",IF(INDEX('RAW DATA'!$AD:$AD,'Row Index'!AJ42)="",INDEX('RAW DATA'!$L:$L,'Row Index'!AJ42),INDEX('RAW DATA'!$AD:$AD,'Row Index'!AJ42)),INDEX('RAW DATA'!$Q:$Q,'Row Index'!AJ42)))</f>
        <v>62.0852630429152</v>
      </c>
      <c r="AK214" s="17" t="n">
        <f aca="false">IF('Row Index'!AK42="","✗",IF(INDEX('RAW DATA'!$Q:$Q,'Row Index'!AK42)="",IF(INDEX('RAW DATA'!$AD:$AD,'Row Index'!AK42)="",INDEX('RAW DATA'!$L:$L,'Row Index'!AK42),INDEX('RAW DATA'!$AD:$AD,'Row Index'!AK42)),INDEX('RAW DATA'!$Q:$Q,'Row Index'!AK42)))</f>
        <v>63.1964363600719</v>
      </c>
      <c r="AL214" s="29" t="n">
        <f aca="false">IF('Row Index'!AL42="","✗",IF(INDEX('RAW DATA'!$Q:$Q,'Row Index'!AL42)="",IF(INDEX('RAW DATA'!$AD:$AD,'Row Index'!AL42)="",INDEX('RAW DATA'!$L:$L,'Row Index'!AL42),INDEX('RAW DATA'!$AD:$AD,'Row Index'!AL42)),INDEX('RAW DATA'!$Q:$Q,'Row Index'!AL42)))</f>
        <v>64.5078391496451</v>
      </c>
      <c r="AM214" s="17" t="n">
        <f aca="false">IF('Row Index'!AM42="","✗",IF(INDEX('RAW DATA'!$Q:$Q,'Row Index'!AM42)="",IF(INDEX('RAW DATA'!$AD:$AD,'Row Index'!AM42)="",INDEX('RAW DATA'!$L:$L,'Row Index'!AM42),INDEX('RAW DATA'!$AD:$AD,'Row Index'!AM42)),INDEX('RAW DATA'!$Q:$Q,'Row Index'!AM42)))</f>
        <v>65.16987925147</v>
      </c>
      <c r="AN214" s="29" t="n">
        <f aca="false">IF('Row Index'!AN42="","✗",IF(INDEX('RAW DATA'!$Q:$Q,'Row Index'!AN42)="",IF(INDEX('RAW DATA'!$AD:$AD,'Row Index'!AN42)="",INDEX('RAW DATA'!$L:$L,'Row Index'!AN42),INDEX('RAW DATA'!$AD:$AD,'Row Index'!AN42)),INDEX('RAW DATA'!$Q:$Q,'Row Index'!AN42)))</f>
        <v>66.1087939289451</v>
      </c>
      <c r="AO214" s="17" t="n">
        <f aca="false">IF('Row Index'!AO42="","✗",IF(INDEX('RAW DATA'!$Q:$Q,'Row Index'!AO42)="",IF(INDEX('RAW DATA'!$AD:$AD,'Row Index'!AO42)="",INDEX('RAW DATA'!$L:$L,'Row Index'!AO42),INDEX('RAW DATA'!$AD:$AD,'Row Index'!AO42)),INDEX('RAW DATA'!$Q:$Q,'Row Index'!AO42)))</f>
        <v>67.1291335065461</v>
      </c>
      <c r="AP214" s="36" t="str">
        <f aca="false">IF('Row Index'!AP42="","✗",IF(INDEX('RAW DATA'!$Q:$Q,'Row Index'!AP42)="",IF(INDEX('RAW DATA'!$AD:$AD,'Row Index'!AP42)="",INDEX('RAW DATA'!$L:$L,'Row Index'!AP42),INDEX('RAW DATA'!$AD:$AD,'Row Index'!AP42)),INDEX('RAW DATA'!$Q:$Q,'Row Index'!AP42)))</f>
        <v>◐⇲</v>
      </c>
      <c r="AQ214" s="17" t="n">
        <f aca="false">IF('Row Index'!AQ42="","✗",IF(INDEX('RAW DATA'!$Q:$Q,'Row Index'!AQ42)="",IF(INDEX('RAW DATA'!$AD:$AD,'Row Index'!AQ42)="",INDEX('RAW DATA'!$L:$L,'Row Index'!AQ42),INDEX('RAW DATA'!$AD:$AD,'Row Index'!AQ42)),INDEX('RAW DATA'!$Q:$Q,'Row Index'!AQ42)))</f>
        <v>67.4734287666594</v>
      </c>
    </row>
    <row r="215" customFormat="false" ht="15" hidden="false" customHeight="false" outlineLevel="0" collapsed="false">
      <c r="A215" s="32" t="s">
        <v>286</v>
      </c>
      <c r="B215" s="33" t="s">
        <v>248</v>
      </c>
      <c r="C215" s="29" t="n">
        <f aca="false">IF('Row Index'!C43="","✗",IF(INDEX('RAW DATA'!$Q:$Q,'Row Index'!C43)="",IF(INDEX('RAW DATA'!$AD:$AD,'Row Index'!C43)="",INDEX('RAW DATA'!$L:$L,'Row Index'!C43),INDEX('RAW DATA'!$AD:$AD,'Row Index'!C43)),INDEX('RAW DATA'!$Q:$Q,'Row Index'!C43)))</f>
        <v>33.5238683770698</v>
      </c>
      <c r="D215" s="17" t="n">
        <f aca="false">IF('Row Index'!D43="","✗",IF(INDEX('RAW DATA'!$Q:$Q,'Row Index'!D43)="",IF(INDEX('RAW DATA'!$AD:$AD,'Row Index'!D43)="",INDEX('RAW DATA'!$L:$L,'Row Index'!D43),INDEX('RAW DATA'!$AD:$AD,'Row Index'!D43)),INDEX('RAW DATA'!$Q:$Q,'Row Index'!D43)))</f>
        <v>34.6254980456894</v>
      </c>
      <c r="E215" s="17" t="n">
        <f aca="false">IF('Row Index'!E43="","✗",IF(INDEX('RAW DATA'!$Q:$Q,'Row Index'!E43)="",IF(INDEX('RAW DATA'!$AD:$AD,'Row Index'!E43)="",INDEX('RAW DATA'!$L:$L,'Row Index'!E43),INDEX('RAW DATA'!$AD:$AD,'Row Index'!E43)),INDEX('RAW DATA'!$Q:$Q,'Row Index'!E43)))</f>
        <v>35.459322445644</v>
      </c>
      <c r="F215" s="17" t="n">
        <f aca="false">IF('Row Index'!F43="","✗",IF(INDEX('RAW DATA'!$Q:$Q,'Row Index'!F43)="",IF(INDEX('RAW DATA'!$AD:$AD,'Row Index'!F43)="",INDEX('RAW DATA'!$L:$L,'Row Index'!F43),INDEX('RAW DATA'!$AD:$AD,'Row Index'!F43)),INDEX('RAW DATA'!$Q:$Q,'Row Index'!F43)))</f>
        <v>33.5175939201484</v>
      </c>
      <c r="G215" s="38" t="n">
        <f aca="false">IF('Row Index'!G43="","✗",IF(INDEX('RAW DATA'!$Q:$Q,'Row Index'!G43)="",IF(INDEX('RAW DATA'!$AD:$AD,'Row Index'!G43)="",INDEX('RAW DATA'!$L:$L,'Row Index'!G43),INDEX('RAW DATA'!$AD:$AD,'Row Index'!G43)),INDEX('RAW DATA'!$Q:$Q,'Row Index'!G43)))</f>
        <v>36.5332952548296</v>
      </c>
      <c r="H215" s="17" t="n">
        <f aca="false">IF('Row Index'!H43="","✗",IF(INDEX('RAW DATA'!$Q:$Q,'Row Index'!H43)="",IF(INDEX('RAW DATA'!$AD:$AD,'Row Index'!H43)="",INDEX('RAW DATA'!$L:$L,'Row Index'!H43),INDEX('RAW DATA'!$AD:$AD,'Row Index'!H43)),INDEX('RAW DATA'!$Q:$Q,'Row Index'!H43)))</f>
        <v>37.2813679405252</v>
      </c>
      <c r="I215" s="17" t="n">
        <f aca="false">IF('Row Index'!I43="","✗",IF(INDEX('RAW DATA'!$Q:$Q,'Row Index'!I43)="",IF(INDEX('RAW DATA'!$AD:$AD,'Row Index'!I43)="",INDEX('RAW DATA'!$L:$L,'Row Index'!I43),INDEX('RAW DATA'!$AD:$AD,'Row Index'!I43)),INDEX('RAW DATA'!$Q:$Q,'Row Index'!I43)))</f>
        <v>37.1893366121294</v>
      </c>
      <c r="J215" s="17" t="n">
        <f aca="false">IF('Row Index'!J43="","✗",IF(INDEX('RAW DATA'!$Q:$Q,'Row Index'!J43)="",IF(INDEX('RAW DATA'!$AD:$AD,'Row Index'!J43)="",INDEX('RAW DATA'!$L:$L,'Row Index'!J43),INDEX('RAW DATA'!$AD:$AD,'Row Index'!J43)),INDEX('RAW DATA'!$Q:$Q,'Row Index'!J43)))</f>
        <v>36.1918931183037</v>
      </c>
      <c r="K215" s="17" t="n">
        <f aca="false">IF('Row Index'!K43="","✗",IF(INDEX('RAW DATA'!$Q:$Q,'Row Index'!K43)="",IF(INDEX('RAW DATA'!$AD:$AD,'Row Index'!K43)="",INDEX('RAW DATA'!$L:$L,'Row Index'!K43),INDEX('RAW DATA'!$AD:$AD,'Row Index'!K43)),INDEX('RAW DATA'!$Q:$Q,'Row Index'!K43)))</f>
        <v>40.0616672331614</v>
      </c>
      <c r="L215" s="17" t="n">
        <f aca="false">IF('Row Index'!L43="","✗",IF(INDEX('RAW DATA'!$Q:$Q,'Row Index'!L43)="",IF(INDEX('RAW DATA'!$AD:$AD,'Row Index'!L43)="",INDEX('RAW DATA'!$L:$L,'Row Index'!L43),INDEX('RAW DATA'!$AD:$AD,'Row Index'!L43)),INDEX('RAW DATA'!$Q:$Q,'Row Index'!L43)))</f>
        <v>37.2344450806959</v>
      </c>
      <c r="M215" s="17" t="n">
        <f aca="false">IF('Row Index'!M43="","✗",IF(INDEX('RAW DATA'!$Q:$Q,'Row Index'!M43)="",IF(INDEX('RAW DATA'!$AD:$AD,'Row Index'!M43)="",INDEX('RAW DATA'!$L:$L,'Row Index'!M43),INDEX('RAW DATA'!$AD:$AD,'Row Index'!M43)),INDEX('RAW DATA'!$Q:$Q,'Row Index'!M43)))</f>
        <v>40.9163345379701</v>
      </c>
      <c r="N215" s="17" t="n">
        <f aca="false">IF('Row Index'!N43="","✗",IF(INDEX('RAW DATA'!$Q:$Q,'Row Index'!N43)="",IF(INDEX('RAW DATA'!$AD:$AD,'Row Index'!N43)="",INDEX('RAW DATA'!$L:$L,'Row Index'!N43),INDEX('RAW DATA'!$AD:$AD,'Row Index'!N43)),INDEX('RAW DATA'!$Q:$Q,'Row Index'!N43)))</f>
        <v>39.2088713103614</v>
      </c>
      <c r="O215" s="17" t="n">
        <f aca="false">IF('Row Index'!O43="","✗",IF(INDEX('RAW DATA'!$Q:$Q,'Row Index'!O43)="",IF(INDEX('RAW DATA'!$AD:$AD,'Row Index'!O43)="",INDEX('RAW DATA'!$L:$L,'Row Index'!O43),INDEX('RAW DATA'!$AD:$AD,'Row Index'!O43)),INDEX('RAW DATA'!$Q:$Q,'Row Index'!O43)))</f>
        <v>39.4901819364414</v>
      </c>
      <c r="P215" s="17" t="n">
        <f aca="false">IF('Row Index'!P43="","✗",IF(INDEX('RAW DATA'!$Q:$Q,'Row Index'!P43)="",IF(INDEX('RAW DATA'!$AD:$AD,'Row Index'!P43)="",INDEX('RAW DATA'!$L:$L,'Row Index'!P43),INDEX('RAW DATA'!$AD:$AD,'Row Index'!P43)),INDEX('RAW DATA'!$Q:$Q,'Row Index'!P43)))</f>
        <v>39.1993332840296</v>
      </c>
      <c r="Q215" s="29" t="n">
        <f aca="false">IF('Row Index'!Q43="","✗",IF(INDEX('RAW DATA'!$Q:$Q,'Row Index'!Q43)="",IF(INDEX('RAW DATA'!$AD:$AD,'Row Index'!Q43)="",INDEX('RAW DATA'!$L:$L,'Row Index'!Q43),INDEX('RAW DATA'!$AD:$AD,'Row Index'!Q43)),INDEX('RAW DATA'!$Q:$Q,'Row Index'!Q43)))</f>
        <v>41.5444048901538</v>
      </c>
      <c r="R215" s="17" t="n">
        <f aca="false">IF('Row Index'!R43="","✗",IF(INDEX('RAW DATA'!$Q:$Q,'Row Index'!R43)="",IF(INDEX('RAW DATA'!$AD:$AD,'Row Index'!R43)="",INDEX('RAW DATA'!$L:$L,'Row Index'!R43),INDEX('RAW DATA'!$AD:$AD,'Row Index'!R43)),INDEX('RAW DATA'!$Q:$Q,'Row Index'!R43)))</f>
        <v>41.8145175354004</v>
      </c>
      <c r="S215" s="17" t="n">
        <f aca="false">IF('Row Index'!S43="","✗",IF(INDEX('RAW DATA'!$Q:$Q,'Row Index'!S43)="",IF(INDEX('RAW DATA'!$AD:$AD,'Row Index'!S43)="",INDEX('RAW DATA'!$L:$L,'Row Index'!S43),INDEX('RAW DATA'!$AD:$AD,'Row Index'!S43)),INDEX('RAW DATA'!$Q:$Q,'Row Index'!S43)))</f>
        <v>42.6592378636538</v>
      </c>
      <c r="T215" s="17" t="n">
        <f aca="false">IF('Row Index'!T43="","✗",IF(INDEX('RAW DATA'!$Q:$Q,'Row Index'!T43)="",IF(INDEX('RAW DATA'!$AD:$AD,'Row Index'!T43)="",INDEX('RAW DATA'!$L:$L,'Row Index'!T43),INDEX('RAW DATA'!$AD:$AD,'Row Index'!T43)),INDEX('RAW DATA'!$Q:$Q,'Row Index'!T43)))</f>
        <v>42.0929321661228</v>
      </c>
      <c r="U215" s="17" t="n">
        <f aca="false">IF('Row Index'!U43="","✗",IF(INDEX('RAW DATA'!$Q:$Q,'Row Index'!U43)="",IF(INDEX('RAW DATA'!$AD:$AD,'Row Index'!U43)="",INDEX('RAW DATA'!$L:$L,'Row Index'!U43),INDEX('RAW DATA'!$AD:$AD,'Row Index'!U43)),INDEX('RAW DATA'!$Q:$Q,'Row Index'!U43)))</f>
        <v>44.2791990247295</v>
      </c>
      <c r="V215" s="17" t="n">
        <f aca="false">IF('Row Index'!V43="","✗",IF(INDEX('RAW DATA'!$Q:$Q,'Row Index'!V43)="",IF(INDEX('RAW DATA'!$AD:$AD,'Row Index'!V43)="",INDEX('RAW DATA'!$L:$L,'Row Index'!V43),INDEX('RAW DATA'!$AD:$AD,'Row Index'!V43)),INDEX('RAW DATA'!$Q:$Q,'Row Index'!V43)))</f>
        <v>46.4589118065873</v>
      </c>
      <c r="W215" s="17" t="n">
        <f aca="false">IF('Row Index'!W43="","✗",IF(INDEX('RAW DATA'!$Q:$Q,'Row Index'!W43)="",IF(INDEX('RAW DATA'!$AD:$AD,'Row Index'!W43)="",INDEX('RAW DATA'!$L:$L,'Row Index'!W43),INDEX('RAW DATA'!$AD:$AD,'Row Index'!W43)),INDEX('RAW DATA'!$Q:$Q,'Row Index'!W43)))</f>
        <v>45.0318057745941</v>
      </c>
      <c r="X215" s="17" t="n">
        <f aca="false">IF('Row Index'!X43="","✗",IF(INDEX('RAW DATA'!$Q:$Q,'Row Index'!X43)="",IF(INDEX('RAW DATA'!$AD:$AD,'Row Index'!X43)="",INDEX('RAW DATA'!$L:$L,'Row Index'!X43),INDEX('RAW DATA'!$AD:$AD,'Row Index'!X43)),INDEX('RAW DATA'!$Q:$Q,'Row Index'!X43)))</f>
        <v>48.8549473919759</v>
      </c>
      <c r="Y215" s="17" t="n">
        <f aca="false">IF('Row Index'!Y43="","✗",IF(INDEX('RAW DATA'!$Q:$Q,'Row Index'!Y43)="",IF(INDEX('RAW DATA'!$AD:$AD,'Row Index'!Y43)="",INDEX('RAW DATA'!$L:$L,'Row Index'!Y43),INDEX('RAW DATA'!$AD:$AD,'Row Index'!Y43)),INDEX('RAW DATA'!$Q:$Q,'Row Index'!Y43)))</f>
        <v>47.1960956723709</v>
      </c>
      <c r="Z215" s="18" t="n">
        <f aca="false">IF('Row Index'!Z43="","✗",IF(INDEX('RAW DATA'!$Q:$Q,'Row Index'!Z43)="",IF(INDEX('RAW DATA'!$AD:$AD,'Row Index'!Z43)="",INDEX('RAW DATA'!$L:$L,'Row Index'!Z43),INDEX('RAW DATA'!$AD:$AD,'Row Index'!Z43)),INDEX('RAW DATA'!$Q:$Q,'Row Index'!Z43)))</f>
        <v>48.4095164803257</v>
      </c>
      <c r="AA215" s="19" t="str">
        <f aca="false">IF('Row Index'!AA43="","⏳",IF(INDEX('RAW DATA'!$Q:$Q,'Row Index'!AA43)="",IF(INDEX('RAW DATA'!$AD:$AD,'Row Index'!AA43)="",INDEX('RAW DATA'!$L:$L,'Row Index'!AA43),INDEX('RAW DATA'!$AD:$AD,'Row Index'!AA43)),INDEX('RAW DATA'!$Q:$Q,'Row Index'!AA43)))</f>
        <v>⏳</v>
      </c>
      <c r="AB215" s="17" t="n">
        <f aca="false">IF('Row Index'!AB43="","✗",IF(INDEX('RAW DATA'!$Q:$Q,'Row Index'!AB43)="",IF(INDEX('RAW DATA'!$AD:$AD,'Row Index'!AB43)="",INDEX('RAW DATA'!$L:$L,'Row Index'!AB43),INDEX('RAW DATA'!$AD:$AD,'Row Index'!AB43)),INDEX('RAW DATA'!$Q:$Q,'Row Index'!AB43)))</f>
        <v>50.7009713028417</v>
      </c>
      <c r="AC215" s="17" t="n">
        <f aca="false">IF('Row Index'!AC43="","✗",IF(INDEX('RAW DATA'!$Q:$Q,'Row Index'!AC43)="",IF(INDEX('RAW DATA'!$AD:$AD,'Row Index'!AC43)="",INDEX('RAW DATA'!$L:$L,'Row Index'!AC43),INDEX('RAW DATA'!$AD:$AD,'Row Index'!AC43)),INDEX('RAW DATA'!$Q:$Q,'Row Index'!AC43)))</f>
        <v>52.4339964235759</v>
      </c>
      <c r="AD215" s="17" t="n">
        <f aca="false">IF('Row Index'!AD43="","✗",IF(INDEX('RAW DATA'!$Q:$Q,'Row Index'!AD43)="",IF(INDEX('RAW DATA'!$AD:$AD,'Row Index'!AD43)="",INDEX('RAW DATA'!$L:$L,'Row Index'!AD43),INDEX('RAW DATA'!$AD:$AD,'Row Index'!AD43)),INDEX('RAW DATA'!$Q:$Q,'Row Index'!AD43)))</f>
        <v>51.863644482439</v>
      </c>
      <c r="AE215" s="17" t="n">
        <f aca="false">IF('Row Index'!AE43="","✗",IF(INDEX('RAW DATA'!$Q:$Q,'Row Index'!AE43)="",IF(INDEX('RAW DATA'!$AD:$AD,'Row Index'!AE43)="",INDEX('RAW DATA'!$L:$L,'Row Index'!AE43),INDEX('RAW DATA'!$AD:$AD,'Row Index'!AE43)),INDEX('RAW DATA'!$Q:$Q,'Row Index'!AE43)))</f>
        <v>54.2136713870767</v>
      </c>
      <c r="AF215" s="17" t="n">
        <f aca="false">IF('Row Index'!AF43="","✗",IF(INDEX('RAW DATA'!$Q:$Q,'Row Index'!AF43)="",IF(INDEX('RAW DATA'!$AD:$AD,'Row Index'!AF43)="",INDEX('RAW DATA'!$L:$L,'Row Index'!AF43),INDEX('RAW DATA'!$AD:$AD,'Row Index'!AF43)),INDEX('RAW DATA'!$Q:$Q,'Row Index'!AF43)))</f>
        <v>56.3607537332369</v>
      </c>
      <c r="AG215" s="17" t="n">
        <f aca="false">IF('Row Index'!AG43="","✗",IF(INDEX('RAW DATA'!$Q:$Q,'Row Index'!AG43)="",IF(INDEX('RAW DATA'!$AD:$AD,'Row Index'!AG43)="",INDEX('RAW DATA'!$L:$L,'Row Index'!AG43),INDEX('RAW DATA'!$AD:$AD,'Row Index'!AG43)),INDEX('RAW DATA'!$Q:$Q,'Row Index'!AG43)))</f>
        <v>55.3194150113129</v>
      </c>
      <c r="AH215" s="17" t="n">
        <f aca="false">IF('Row Index'!AH43="","✗",IF(INDEX('RAW DATA'!$Q:$Q,'Row Index'!AH43)="",IF(INDEX('RAW DATA'!$AD:$AD,'Row Index'!AH43)="",INDEX('RAW DATA'!$L:$L,'Row Index'!AH43),INDEX('RAW DATA'!$AD:$AD,'Row Index'!AH43)),INDEX('RAW DATA'!$Q:$Q,'Row Index'!AH43)))</f>
        <v>57.7365005488761</v>
      </c>
      <c r="AI215" s="17" t="n">
        <f aca="false">IF('Row Index'!AI43="","✗",IF(INDEX('RAW DATA'!$Q:$Q,'Row Index'!AI43)="",IF(INDEX('RAW DATA'!$AD:$AD,'Row Index'!AI43)="",INDEX('RAW DATA'!$L:$L,'Row Index'!AI43),INDEX('RAW DATA'!$AD:$AD,'Row Index'!AI43)),INDEX('RAW DATA'!$Q:$Q,'Row Index'!AI43)))</f>
        <v>59.5009484078273</v>
      </c>
      <c r="AJ215" s="17" t="n">
        <f aca="false">IF('Row Index'!AJ43="","✗",IF(INDEX('RAW DATA'!$Q:$Q,'Row Index'!AJ43)="",IF(INDEX('RAW DATA'!$AD:$AD,'Row Index'!AJ43)="",INDEX('RAW DATA'!$L:$L,'Row Index'!AJ43),INDEX('RAW DATA'!$AD:$AD,'Row Index'!AJ43)),INDEX('RAW DATA'!$Q:$Q,'Row Index'!AJ43)))</f>
        <v>60.2826699124705</v>
      </c>
      <c r="AK215" s="17" t="n">
        <f aca="false">IF('Row Index'!AK43="","✗",IF(INDEX('RAW DATA'!$Q:$Q,'Row Index'!AK43)="",IF(INDEX('RAW DATA'!$AD:$AD,'Row Index'!AK43)="",INDEX('RAW DATA'!$L:$L,'Row Index'!AK43),INDEX('RAW DATA'!$AD:$AD,'Row Index'!AK43)),INDEX('RAW DATA'!$Q:$Q,'Row Index'!AK43)))</f>
        <v>60.8817871271919</v>
      </c>
      <c r="AL215" s="17" t="n">
        <f aca="false">IF('Row Index'!AL43="","✗",IF(INDEX('RAW DATA'!$Q:$Q,'Row Index'!AL43)="",IF(INDEX('RAW DATA'!$AD:$AD,'Row Index'!AL43)="",INDEX('RAW DATA'!$L:$L,'Row Index'!AL43),INDEX('RAW DATA'!$AD:$AD,'Row Index'!AL43)),INDEX('RAW DATA'!$Q:$Q,'Row Index'!AL43)))</f>
        <v>63.4132766239915</v>
      </c>
      <c r="AM215" s="17" t="n">
        <f aca="false">IF('Row Index'!AM43="","✗",IF(INDEX('RAW DATA'!$Q:$Q,'Row Index'!AM43)="",IF(INDEX('RAW DATA'!$AD:$AD,'Row Index'!AM43)="",INDEX('RAW DATA'!$L:$L,'Row Index'!AM43),INDEX('RAW DATA'!$AD:$AD,'Row Index'!AM43)),INDEX('RAW DATA'!$Q:$Q,'Row Index'!AM43)))</f>
        <v>64.5375475987467</v>
      </c>
      <c r="AN215" s="17" t="n">
        <f aca="false">IF('Row Index'!AN43="","✗",IF(INDEX('RAW DATA'!$Q:$Q,'Row Index'!AN43)="",IF(INDEX('RAW DATA'!$AD:$AD,'Row Index'!AN43)="",INDEX('RAW DATA'!$L:$L,'Row Index'!AN43),INDEX('RAW DATA'!$AD:$AD,'Row Index'!AN43)),INDEX('RAW DATA'!$Q:$Q,'Row Index'!AN43)))</f>
        <v>63.6333036981113</v>
      </c>
      <c r="AO215" s="17" t="n">
        <f aca="false">IF('Row Index'!AO43="","✗",IF(INDEX('RAW DATA'!$Q:$Q,'Row Index'!AO43)="",IF(INDEX('RAW DATA'!$AD:$AD,'Row Index'!AO43)="",INDEX('RAW DATA'!$L:$L,'Row Index'!AO43),INDEX('RAW DATA'!$AD:$AD,'Row Index'!AO43)),INDEX('RAW DATA'!$Q:$Q,'Row Index'!AO43)))</f>
        <v>64.7762986766522</v>
      </c>
      <c r="AP215" s="17" t="n">
        <f aca="false">IF('Row Index'!AP43="","✗",IF(INDEX('RAW DATA'!$Q:$Q,'Row Index'!AP43)="",IF(INDEX('RAW DATA'!$AD:$AD,'Row Index'!AP43)="",INDEX('RAW DATA'!$L:$L,'Row Index'!AP43),INDEX('RAW DATA'!$AD:$AD,'Row Index'!AP43)),INDEX('RAW DATA'!$Q:$Q,'Row Index'!AP43)))</f>
        <v>66.9124476622612</v>
      </c>
      <c r="AQ215" s="17" t="n">
        <f aca="false">IF('Row Index'!AQ43="","✗",IF(INDEX('RAW DATA'!$Q:$Q,'Row Index'!AQ43)="",IF(INDEX('RAW DATA'!$AD:$AD,'Row Index'!AQ43)="",INDEX('RAW DATA'!$L:$L,'Row Index'!AQ43),INDEX('RAW DATA'!$AD:$AD,'Row Index'!AQ43)),INDEX('RAW DATA'!$Q:$Q,'Row Index'!AQ43)))</f>
        <v>66.8069425384713</v>
      </c>
    </row>
    <row r="216" customFormat="false" ht="15" hidden="false" customHeight="false" outlineLevel="0" collapsed="false">
      <c r="A216" s="32" t="s">
        <v>289</v>
      </c>
      <c r="B216" s="33" t="s">
        <v>248</v>
      </c>
      <c r="C216" s="17" t="n">
        <f aca="false">IF('Row Index'!C44="","✗",IF(INDEX('RAW DATA'!$Q:$Q,'Row Index'!C44)="",IF(INDEX('RAW DATA'!$AD:$AD,'Row Index'!C44)="",INDEX('RAW DATA'!$L:$L,'Row Index'!C44),INDEX('RAW DATA'!$AD:$AD,'Row Index'!C44)),INDEX('RAW DATA'!$Q:$Q,'Row Index'!C44)))</f>
        <v>33.8113505162563</v>
      </c>
      <c r="D216" s="17" t="n">
        <f aca="false">IF('Row Index'!D44="","✗",IF(INDEX('RAW DATA'!$Q:$Q,'Row Index'!D44)="",IF(INDEX('RAW DATA'!$AD:$AD,'Row Index'!D44)="",INDEX('RAW DATA'!$L:$L,'Row Index'!D44),INDEX('RAW DATA'!$AD:$AD,'Row Index'!D44)),INDEX('RAW DATA'!$Q:$Q,'Row Index'!D44)))</f>
        <v>35.7993197943595</v>
      </c>
      <c r="E216" s="17" t="n">
        <f aca="false">IF('Row Index'!E44="","✗",IF(INDEX('RAW DATA'!$Q:$Q,'Row Index'!E44)="",IF(INDEX('RAW DATA'!$AD:$AD,'Row Index'!E44)="",INDEX('RAW DATA'!$L:$L,'Row Index'!E44),INDEX('RAW DATA'!$AD:$AD,'Row Index'!E44)),INDEX('RAW DATA'!$Q:$Q,'Row Index'!E44)))</f>
        <v>36.1848269680216</v>
      </c>
      <c r="F216" s="17" t="n">
        <f aca="false">IF('Row Index'!F44="","✗",IF(INDEX('RAW DATA'!$Q:$Q,'Row Index'!F44)="",IF(INDEX('RAW DATA'!$AD:$AD,'Row Index'!F44)="",INDEX('RAW DATA'!$L:$L,'Row Index'!F44),INDEX('RAW DATA'!$AD:$AD,'Row Index'!F44)),INDEX('RAW DATA'!$Q:$Q,'Row Index'!F44)))</f>
        <v>34.6057067883019</v>
      </c>
      <c r="G216" s="18" t="n">
        <f aca="false">IF('Row Index'!G44="","✗",IF(INDEX('RAW DATA'!$Q:$Q,'Row Index'!G44)="",IF(INDEX('RAW DATA'!$AD:$AD,'Row Index'!G44)="",INDEX('RAW DATA'!$L:$L,'Row Index'!G44),INDEX('RAW DATA'!$AD:$AD,'Row Index'!G44)),INDEX('RAW DATA'!$Q:$Q,'Row Index'!G44)))</f>
        <v>37.1643076711269</v>
      </c>
      <c r="H216" s="17" t="n">
        <f aca="false">IF('Row Index'!H44="","✗",IF(INDEX('RAW DATA'!$Q:$Q,'Row Index'!H44)="",IF(INDEX('RAW DATA'!$AD:$AD,'Row Index'!H44)="",INDEX('RAW DATA'!$L:$L,'Row Index'!H44),INDEX('RAW DATA'!$AD:$AD,'Row Index'!H44)),INDEX('RAW DATA'!$Q:$Q,'Row Index'!H44)))</f>
        <v>36.5032682795745</v>
      </c>
      <c r="I216" s="17" t="n">
        <f aca="false">IF('Row Index'!I44="","✗",IF(INDEX('RAW DATA'!$Q:$Q,'Row Index'!I44)="",IF(INDEX('RAW DATA'!$AD:$AD,'Row Index'!I44)="",INDEX('RAW DATA'!$L:$L,'Row Index'!I44),INDEX('RAW DATA'!$AD:$AD,'Row Index'!I44)),INDEX('RAW DATA'!$Q:$Q,'Row Index'!I44)))</f>
        <v>36.1895658548461</v>
      </c>
      <c r="J216" s="17" t="n">
        <f aca="false">IF('Row Index'!J44="","✗",IF(INDEX('RAW DATA'!$Q:$Q,'Row Index'!J44)="",IF(INDEX('RAW DATA'!$AD:$AD,'Row Index'!J44)="",INDEX('RAW DATA'!$L:$L,'Row Index'!J44),INDEX('RAW DATA'!$AD:$AD,'Row Index'!J44)),INDEX('RAW DATA'!$Q:$Q,'Row Index'!J44)))</f>
        <v>35.867052594554</v>
      </c>
      <c r="K216" s="17" t="n">
        <f aca="false">IF('Row Index'!K44="","✗",IF(INDEX('RAW DATA'!$Q:$Q,'Row Index'!K44)="",IF(INDEX('RAW DATA'!$AD:$AD,'Row Index'!K44)="",INDEX('RAW DATA'!$L:$L,'Row Index'!K44),INDEX('RAW DATA'!$AD:$AD,'Row Index'!K44)),INDEX('RAW DATA'!$Q:$Q,'Row Index'!K44)))</f>
        <v>38.9663279901614</v>
      </c>
      <c r="L216" s="17" t="n">
        <f aca="false">IF('Row Index'!L44="","✗",IF(INDEX('RAW DATA'!$Q:$Q,'Row Index'!L44)="",IF(INDEX('RAW DATA'!$AD:$AD,'Row Index'!L44)="",INDEX('RAW DATA'!$L:$L,'Row Index'!L44),INDEX('RAW DATA'!$AD:$AD,'Row Index'!L44)),INDEX('RAW DATA'!$Q:$Q,'Row Index'!L44)))</f>
        <v>37.5377351282976</v>
      </c>
      <c r="M216" s="17" t="n">
        <f aca="false">IF('Row Index'!M44="","✗",IF(INDEX('RAW DATA'!$Q:$Q,'Row Index'!M44)="",IF(INDEX('RAW DATA'!$AD:$AD,'Row Index'!M44)="",INDEX('RAW DATA'!$L:$L,'Row Index'!M44),INDEX('RAW DATA'!$AD:$AD,'Row Index'!M44)),INDEX('RAW DATA'!$Q:$Q,'Row Index'!M44)))</f>
        <v>40.1125275836194</v>
      </c>
      <c r="N216" s="17" t="n">
        <f aca="false">IF('Row Index'!N44="","✗",IF(INDEX('RAW DATA'!$Q:$Q,'Row Index'!N44)="",IF(INDEX('RAW DATA'!$AD:$AD,'Row Index'!N44)="",INDEX('RAW DATA'!$L:$L,'Row Index'!N44),INDEX('RAW DATA'!$AD:$AD,'Row Index'!N44)),INDEX('RAW DATA'!$Q:$Q,'Row Index'!N44)))</f>
        <v>39.1293505616164</v>
      </c>
      <c r="O216" s="17" t="n">
        <f aca="false">IF('Row Index'!O44="","✗",IF(INDEX('RAW DATA'!$Q:$Q,'Row Index'!O44)="",IF(INDEX('RAW DATA'!$AD:$AD,'Row Index'!O44)="",INDEX('RAW DATA'!$L:$L,'Row Index'!O44),INDEX('RAW DATA'!$AD:$AD,'Row Index'!O44)),INDEX('RAW DATA'!$Q:$Q,'Row Index'!O44)))</f>
        <v>38.9645758674541</v>
      </c>
      <c r="P216" s="17" t="n">
        <f aca="false">IF('Row Index'!P44="","✗",IF(INDEX('RAW DATA'!$Q:$Q,'Row Index'!P44)="",IF(INDEX('RAW DATA'!$AD:$AD,'Row Index'!P44)="",INDEX('RAW DATA'!$L:$L,'Row Index'!P44),INDEX('RAW DATA'!$AD:$AD,'Row Index'!P44)),INDEX('RAW DATA'!$Q:$Q,'Row Index'!P44)))</f>
        <v>38.3511055400153</v>
      </c>
      <c r="Q216" s="17" t="n">
        <f aca="false">IF('Row Index'!Q44="","✗",IF(INDEX('RAW DATA'!$Q:$Q,'Row Index'!Q44)="",IF(INDEX('RAW DATA'!$AD:$AD,'Row Index'!Q44)="",INDEX('RAW DATA'!$L:$L,'Row Index'!Q44),INDEX('RAW DATA'!$AD:$AD,'Row Index'!Q44)),INDEX('RAW DATA'!$Q:$Q,'Row Index'!Q44)))</f>
        <v>39.7496135450797</v>
      </c>
      <c r="R216" s="17" t="n">
        <f aca="false">IF('Row Index'!R44="","✗",IF(INDEX('RAW DATA'!$Q:$Q,'Row Index'!R44)="",IF(INDEX('RAW DATA'!$AD:$AD,'Row Index'!R44)="",INDEX('RAW DATA'!$L:$L,'Row Index'!R44),INDEX('RAW DATA'!$AD:$AD,'Row Index'!R44)),INDEX('RAW DATA'!$Q:$Q,'Row Index'!R44)))</f>
        <v>41.445972581453</v>
      </c>
      <c r="S216" s="17" t="n">
        <f aca="false">IF('Row Index'!S44="","✗",IF(INDEX('RAW DATA'!$Q:$Q,'Row Index'!S44)="",IF(INDEX('RAW DATA'!$AD:$AD,'Row Index'!S44)="",INDEX('RAW DATA'!$L:$L,'Row Index'!S44),INDEX('RAW DATA'!$AD:$AD,'Row Index'!S44)),INDEX('RAW DATA'!$Q:$Q,'Row Index'!S44)))</f>
        <v>41.9130774571698</v>
      </c>
      <c r="T216" s="17" t="n">
        <f aca="false">IF('Row Index'!T44="","✗",IF(INDEX('RAW DATA'!$Q:$Q,'Row Index'!T44)="",IF(INDEX('RAW DATA'!$AD:$AD,'Row Index'!T44)="",INDEX('RAW DATA'!$L:$L,'Row Index'!T44),INDEX('RAW DATA'!$AD:$AD,'Row Index'!T44)),INDEX('RAW DATA'!$Q:$Q,'Row Index'!T44)))</f>
        <v>41.4243349556596</v>
      </c>
      <c r="U216" s="17" t="n">
        <f aca="false">IF('Row Index'!U44="","✗",IF(INDEX('RAW DATA'!$Q:$Q,'Row Index'!U44)="",IF(INDEX('RAW DATA'!$AD:$AD,'Row Index'!U44)="",INDEX('RAW DATA'!$L:$L,'Row Index'!U44),INDEX('RAW DATA'!$AD:$AD,'Row Index'!U44)),INDEX('RAW DATA'!$Q:$Q,'Row Index'!U44)))</f>
        <v>43.5223225184849</v>
      </c>
      <c r="V216" s="17" t="n">
        <f aca="false">IF('Row Index'!V44="","✗",IF(INDEX('RAW DATA'!$Q:$Q,'Row Index'!V44)="",IF(INDEX('RAW DATA'!$AD:$AD,'Row Index'!V44)="",INDEX('RAW DATA'!$L:$L,'Row Index'!V44),INDEX('RAW DATA'!$AD:$AD,'Row Index'!V44)),INDEX('RAW DATA'!$Q:$Q,'Row Index'!V44)))</f>
        <v>44.4240949094153</v>
      </c>
      <c r="W216" s="17" t="n">
        <f aca="false">IF('Row Index'!W44="","✗",IF(INDEX('RAW DATA'!$Q:$Q,'Row Index'!W44)="",IF(INDEX('RAW DATA'!$AD:$AD,'Row Index'!W44)="",INDEX('RAW DATA'!$L:$L,'Row Index'!W44),INDEX('RAW DATA'!$AD:$AD,'Row Index'!W44)),INDEX('RAW DATA'!$Q:$Q,'Row Index'!W44)))</f>
        <v>44.3188569863121</v>
      </c>
      <c r="X216" s="17" t="n">
        <f aca="false">IF('Row Index'!X44="","✗",IF(INDEX('RAW DATA'!$Q:$Q,'Row Index'!X44)="",IF(INDEX('RAW DATA'!$AD:$AD,'Row Index'!X44)="",INDEX('RAW DATA'!$L:$L,'Row Index'!X44),INDEX('RAW DATA'!$AD:$AD,'Row Index'!X44)),INDEX('RAW DATA'!$Q:$Q,'Row Index'!X44)))</f>
        <v>45.984935191485</v>
      </c>
      <c r="Y216" s="17" t="n">
        <f aca="false">IF('Row Index'!Y44="","✗",IF(INDEX('RAW DATA'!$Q:$Q,'Row Index'!Y44)="",IF(INDEX('RAW DATA'!$AD:$AD,'Row Index'!Y44)="",INDEX('RAW DATA'!$L:$L,'Row Index'!Y44),INDEX('RAW DATA'!$AD:$AD,'Row Index'!Y44)),INDEX('RAW DATA'!$Q:$Q,'Row Index'!Y44)))</f>
        <v>45.7868819199444</v>
      </c>
      <c r="Z216" s="18" t="n">
        <f aca="false">IF('Row Index'!Z44="","✗",IF(INDEX('RAW DATA'!$Q:$Q,'Row Index'!Z44)="",IF(INDEX('RAW DATA'!$AD:$AD,'Row Index'!Z44)="",INDEX('RAW DATA'!$L:$L,'Row Index'!Z44),INDEX('RAW DATA'!$AD:$AD,'Row Index'!Z44)),INDEX('RAW DATA'!$Q:$Q,'Row Index'!Z44)))</f>
        <v>48.095067414738</v>
      </c>
      <c r="AA216" s="19" t="str">
        <f aca="false">IF('Row Index'!AA44="","⏳",IF(INDEX('RAW DATA'!$Q:$Q,'Row Index'!AA44)="",IF(INDEX('RAW DATA'!$AD:$AD,'Row Index'!AA44)="",INDEX('RAW DATA'!$L:$L,'Row Index'!AA44),INDEX('RAW DATA'!$AD:$AD,'Row Index'!AA44)),INDEX('RAW DATA'!$Q:$Q,'Row Index'!AA44)))</f>
        <v>⏳</v>
      </c>
      <c r="AB216" s="17" t="n">
        <f aca="false">IF('Row Index'!AB44="","✗",IF(INDEX('RAW DATA'!$Q:$Q,'Row Index'!AB44)="",IF(INDEX('RAW DATA'!$AD:$AD,'Row Index'!AB44)="",INDEX('RAW DATA'!$L:$L,'Row Index'!AB44),INDEX('RAW DATA'!$AD:$AD,'Row Index'!AB44)),INDEX('RAW DATA'!$Q:$Q,'Row Index'!AB44)))</f>
        <v>48.3703746738614</v>
      </c>
      <c r="AC216" s="17" t="n">
        <f aca="false">IF('Row Index'!AC44="","✗",IF(INDEX('RAW DATA'!$Q:$Q,'Row Index'!AC44)="",IF(INDEX('RAW DATA'!$AD:$AD,'Row Index'!AC44)="",INDEX('RAW DATA'!$L:$L,'Row Index'!AC44),INDEX('RAW DATA'!$AD:$AD,'Row Index'!AC44)),INDEX('RAW DATA'!$Q:$Q,'Row Index'!AC44)))</f>
        <v>50.5558251504933</v>
      </c>
      <c r="AD216" s="17" t="n">
        <f aca="false">IF('Row Index'!AD44="","✗",IF(INDEX('RAW DATA'!$Q:$Q,'Row Index'!AD44)="",IF(INDEX('RAW DATA'!$AD:$AD,'Row Index'!AD44)="",INDEX('RAW DATA'!$L:$L,'Row Index'!AD44),INDEX('RAW DATA'!$AD:$AD,'Row Index'!AD44)),INDEX('RAW DATA'!$Q:$Q,'Row Index'!AD44)))</f>
        <v>50.2158367959422</v>
      </c>
      <c r="AE216" s="17" t="n">
        <f aca="false">IF('Row Index'!AE44="","✗",IF(INDEX('RAW DATA'!$Q:$Q,'Row Index'!AE44)="",IF(INDEX('RAW DATA'!$AD:$AD,'Row Index'!AE44)="",INDEX('RAW DATA'!$L:$L,'Row Index'!AE44),INDEX('RAW DATA'!$AD:$AD,'Row Index'!AE44)),INDEX('RAW DATA'!$Q:$Q,'Row Index'!AE44)))</f>
        <v>52.6056238763983</v>
      </c>
      <c r="AF216" s="17" t="n">
        <f aca="false">IF('Row Index'!AF44="","✗",IF(INDEX('RAW DATA'!$Q:$Q,'Row Index'!AF44)="",IF(INDEX('RAW DATA'!$AD:$AD,'Row Index'!AF44)="",INDEX('RAW DATA'!$L:$L,'Row Index'!AF44),INDEX('RAW DATA'!$AD:$AD,'Row Index'!AF44)),INDEX('RAW DATA'!$Q:$Q,'Row Index'!AF44)))</f>
        <v>55.4061664980636</v>
      </c>
      <c r="AG216" s="17" t="n">
        <f aca="false">IF('Row Index'!AG44="","✗",IF(INDEX('RAW DATA'!$Q:$Q,'Row Index'!AG44)="",IF(INDEX('RAW DATA'!$AD:$AD,'Row Index'!AG44)="",INDEX('RAW DATA'!$L:$L,'Row Index'!AG44),INDEX('RAW DATA'!$AD:$AD,'Row Index'!AG44)),INDEX('RAW DATA'!$Q:$Q,'Row Index'!AG44)))</f>
        <v>53.7629140401498</v>
      </c>
      <c r="AH216" s="17" t="n">
        <f aca="false">IF('Row Index'!AH44="","✗",IF(INDEX('RAW DATA'!$Q:$Q,'Row Index'!AH44)="",IF(INDEX('RAW DATA'!$AD:$AD,'Row Index'!AH44)="",INDEX('RAW DATA'!$L:$L,'Row Index'!AH44),INDEX('RAW DATA'!$AD:$AD,'Row Index'!AH44)),INDEX('RAW DATA'!$Q:$Q,'Row Index'!AH44)))</f>
        <v>55.1489166128303</v>
      </c>
      <c r="AI216" s="17" t="n">
        <f aca="false">IF('Row Index'!AI44="","✗",IF(INDEX('RAW DATA'!$Q:$Q,'Row Index'!AI44)="",IF(INDEX('RAW DATA'!$AD:$AD,'Row Index'!AI44)="",INDEX('RAW DATA'!$L:$L,'Row Index'!AI44),INDEX('RAW DATA'!$AD:$AD,'Row Index'!AI44)),INDEX('RAW DATA'!$Q:$Q,'Row Index'!AI44)))</f>
        <v>57.868726915388</v>
      </c>
      <c r="AJ216" s="17" t="n">
        <f aca="false">IF('Row Index'!AJ44="","✗",IF(INDEX('RAW DATA'!$Q:$Q,'Row Index'!AJ44)="",IF(INDEX('RAW DATA'!$AD:$AD,'Row Index'!AJ44)="",INDEX('RAW DATA'!$L:$L,'Row Index'!AJ44),INDEX('RAW DATA'!$AD:$AD,'Row Index'!AJ44)),INDEX('RAW DATA'!$Q:$Q,'Row Index'!AJ44)))</f>
        <v>57.803263322018</v>
      </c>
      <c r="AK216" s="17" t="n">
        <f aca="false">IF('Row Index'!AK44="","✗",IF(INDEX('RAW DATA'!$Q:$Q,'Row Index'!AK44)="",IF(INDEX('RAW DATA'!$AD:$AD,'Row Index'!AK44)="",INDEX('RAW DATA'!$L:$L,'Row Index'!AK44),INDEX('RAW DATA'!$AD:$AD,'Row Index'!AK44)),INDEX('RAW DATA'!$Q:$Q,'Row Index'!AK44)))</f>
        <v>59.3007831647364</v>
      </c>
      <c r="AL216" s="17" t="n">
        <f aca="false">IF('Row Index'!AL44="","✗",IF(INDEX('RAW DATA'!$Q:$Q,'Row Index'!AL44)="",IF(INDEX('RAW DATA'!$AD:$AD,'Row Index'!AL44)="",INDEX('RAW DATA'!$L:$L,'Row Index'!AL44),INDEX('RAW DATA'!$AD:$AD,'Row Index'!AL44)),INDEX('RAW DATA'!$Q:$Q,'Row Index'!AL44)))</f>
        <v>61.6705897395852</v>
      </c>
      <c r="AM216" s="17" t="n">
        <f aca="false">IF('Row Index'!AM44="","✗",IF(INDEX('RAW DATA'!$Q:$Q,'Row Index'!AM44)="",IF(INDEX('RAW DATA'!$AD:$AD,'Row Index'!AM44)="",INDEX('RAW DATA'!$L:$L,'Row Index'!AM44),INDEX('RAW DATA'!$AD:$AD,'Row Index'!AM44)),INDEX('RAW DATA'!$Q:$Q,'Row Index'!AM44)))</f>
        <v>63.0708382244121</v>
      </c>
      <c r="AN216" s="17" t="n">
        <f aca="false">IF('Row Index'!AN44="","✗",IF(INDEX('RAW DATA'!$Q:$Q,'Row Index'!AN44)="",IF(INDEX('RAW DATA'!$AD:$AD,'Row Index'!AN44)="",INDEX('RAW DATA'!$L:$L,'Row Index'!AN44),INDEX('RAW DATA'!$AD:$AD,'Row Index'!AN44)),INDEX('RAW DATA'!$Q:$Q,'Row Index'!AN44)))</f>
        <v>62.7823382531049</v>
      </c>
      <c r="AO216" s="17" t="n">
        <f aca="false">IF('Row Index'!AO44="","✗",IF(INDEX('RAW DATA'!$Q:$Q,'Row Index'!AO44)="",IF(INDEX('RAW DATA'!$AD:$AD,'Row Index'!AO44)="",INDEX('RAW DATA'!$L:$L,'Row Index'!AO44),INDEX('RAW DATA'!$AD:$AD,'Row Index'!AO44)),INDEX('RAW DATA'!$Q:$Q,'Row Index'!AO44)))</f>
        <v>65.8136972425655</v>
      </c>
      <c r="AP216" s="17" t="n">
        <f aca="false">IF('Row Index'!AP44="","✗",IF(INDEX('RAW DATA'!$Q:$Q,'Row Index'!AP44)="",IF(INDEX('RAW DATA'!$AD:$AD,'Row Index'!AP44)="",INDEX('RAW DATA'!$L:$L,'Row Index'!AP44),INDEX('RAW DATA'!$AD:$AD,'Row Index'!AP44)),INDEX('RAW DATA'!$Q:$Q,'Row Index'!AP44)))</f>
        <v>65.24515307359</v>
      </c>
      <c r="AQ216" s="17" t="n">
        <f aca="false">IF('Row Index'!AQ44="","✗",IF(INDEX('RAW DATA'!$Q:$Q,'Row Index'!AQ44)="",IF(INDEX('RAW DATA'!$AD:$AD,'Row Index'!AQ44)="",INDEX('RAW DATA'!$L:$L,'Row Index'!AQ44),INDEX('RAW DATA'!$AD:$AD,'Row Index'!AQ44)),INDEX('RAW DATA'!$Q:$Q,'Row Index'!AQ44)))</f>
        <v>64.9096190066354</v>
      </c>
    </row>
    <row r="217" customFormat="false" ht="15" hidden="false" customHeight="false" outlineLevel="0" collapsed="false">
      <c r="A217" s="32" t="s">
        <v>292</v>
      </c>
      <c r="B217" s="33" t="s">
        <v>248</v>
      </c>
      <c r="C217" s="29" t="n">
        <f aca="false">IF('Row Index'!C45="","✗",IF(INDEX('RAW DATA'!$Q:$Q,'Row Index'!C45)="",IF(INDEX('RAW DATA'!$AD:$AD,'Row Index'!C45)="",INDEX('RAW DATA'!$L:$L,'Row Index'!C45),INDEX('RAW DATA'!$AD:$AD,'Row Index'!C45)),INDEX('RAW DATA'!$Q:$Q,'Row Index'!C45)))</f>
        <v>32.6188037679165</v>
      </c>
      <c r="D217" s="17" t="n">
        <f aca="false">IF('Row Index'!D45="","✗",IF(INDEX('RAW DATA'!$Q:$Q,'Row Index'!D45)="",IF(INDEX('RAW DATA'!$AD:$AD,'Row Index'!D45)="",INDEX('RAW DATA'!$L:$L,'Row Index'!D45),INDEX('RAW DATA'!$AD:$AD,'Row Index'!D45)),INDEX('RAW DATA'!$Q:$Q,'Row Index'!D45)))</f>
        <v>34.5280040054625</v>
      </c>
      <c r="E217" s="17" t="n">
        <f aca="false">IF('Row Index'!E45="","✗",IF(INDEX('RAW DATA'!$Q:$Q,'Row Index'!E45)="",IF(INDEX('RAW DATA'!$AD:$AD,'Row Index'!E45)="",INDEX('RAW DATA'!$L:$L,'Row Index'!E45),INDEX('RAW DATA'!$AD:$AD,'Row Index'!E45)),INDEX('RAW DATA'!$Q:$Q,'Row Index'!E45)))</f>
        <v>36.8147597664504</v>
      </c>
      <c r="F217" s="17" t="n">
        <f aca="false">IF('Row Index'!F45="","✗",IF(INDEX('RAW DATA'!$Q:$Q,'Row Index'!F45)="",IF(INDEX('RAW DATA'!$AD:$AD,'Row Index'!F45)="",INDEX('RAW DATA'!$L:$L,'Row Index'!F45),INDEX('RAW DATA'!$AD:$AD,'Row Index'!F45)),INDEX('RAW DATA'!$Q:$Q,'Row Index'!F45)))</f>
        <v>32.7571484758567</v>
      </c>
      <c r="G217" s="18" t="n">
        <f aca="false">IF('Row Index'!G45="","✗",IF(INDEX('RAW DATA'!$Q:$Q,'Row Index'!G45)="",IF(INDEX('RAW DATA'!$AD:$AD,'Row Index'!G45)="",INDEX('RAW DATA'!$L:$L,'Row Index'!G45),INDEX('RAW DATA'!$AD:$AD,'Row Index'!G45)),INDEX('RAW DATA'!$Q:$Q,'Row Index'!G45)))</f>
        <v>38.3209784033436</v>
      </c>
      <c r="H217" s="17" t="n">
        <f aca="false">IF('Row Index'!H45="","✗",IF(INDEX('RAW DATA'!$Q:$Q,'Row Index'!H45)="",IF(INDEX('RAW DATA'!$AD:$AD,'Row Index'!H45)="",INDEX('RAW DATA'!$L:$L,'Row Index'!H45),INDEX('RAW DATA'!$AD:$AD,'Row Index'!H45)),INDEX('RAW DATA'!$Q:$Q,'Row Index'!H45)))</f>
        <v>37.0525129447159</v>
      </c>
      <c r="I217" s="17" t="n">
        <f aca="false">IF('Row Index'!I45="","✗",IF(INDEX('RAW DATA'!$Q:$Q,'Row Index'!I45)="",IF(INDEX('RAW DATA'!$AD:$AD,'Row Index'!I45)="",INDEX('RAW DATA'!$L:$L,'Row Index'!I45),INDEX('RAW DATA'!$AD:$AD,'Row Index'!I45)),INDEX('RAW DATA'!$Q:$Q,'Row Index'!I45)))</f>
        <v>36.6194942540708</v>
      </c>
      <c r="J217" s="17" t="n">
        <f aca="false">IF('Row Index'!J45="","✗",IF(INDEX('RAW DATA'!$Q:$Q,'Row Index'!J45)="",IF(INDEX('RAW DATA'!$AD:$AD,'Row Index'!J45)="",INDEX('RAW DATA'!$L:$L,'Row Index'!J45),INDEX('RAW DATA'!$AD:$AD,'Row Index'!J45)),INDEX('RAW DATA'!$Q:$Q,'Row Index'!J45)))</f>
        <v>37.028271134284</v>
      </c>
      <c r="K217" s="17" t="n">
        <f aca="false">IF('Row Index'!K45="","✗",IF(INDEX('RAW DATA'!$Q:$Q,'Row Index'!K45)="",IF(INDEX('RAW DATA'!$AD:$AD,'Row Index'!K45)="",INDEX('RAW DATA'!$L:$L,'Row Index'!K45),INDEX('RAW DATA'!$AD:$AD,'Row Index'!K45)),INDEX('RAW DATA'!$Q:$Q,'Row Index'!K45)))</f>
        <v>40.1923869480267</v>
      </c>
      <c r="L217" s="17" t="n">
        <f aca="false">IF('Row Index'!L45="","✗",IF(INDEX('RAW DATA'!$Q:$Q,'Row Index'!L45)="",IF(INDEX('RAW DATA'!$AD:$AD,'Row Index'!L45)="",INDEX('RAW DATA'!$L:$L,'Row Index'!L45),INDEX('RAW DATA'!$AD:$AD,'Row Index'!L45)),INDEX('RAW DATA'!$Q:$Q,'Row Index'!L45)))</f>
        <v>38.5225753809679</v>
      </c>
      <c r="M217" s="17" t="n">
        <f aca="false">IF('Row Index'!M45="","✗",IF(INDEX('RAW DATA'!$Q:$Q,'Row Index'!M45)="",IF(INDEX('RAW DATA'!$AD:$AD,'Row Index'!M45)="",INDEX('RAW DATA'!$L:$L,'Row Index'!M45),INDEX('RAW DATA'!$AD:$AD,'Row Index'!M45)),INDEX('RAW DATA'!$Q:$Q,'Row Index'!M45)))</f>
        <v>41.0122238641195</v>
      </c>
      <c r="N217" s="17" t="n">
        <f aca="false">IF('Row Index'!N45="","✗",IF(INDEX('RAW DATA'!$Q:$Q,'Row Index'!N45)="",IF(INDEX('RAW DATA'!$AD:$AD,'Row Index'!N45)="",INDEX('RAW DATA'!$L:$L,'Row Index'!N45),INDEX('RAW DATA'!$AD:$AD,'Row Index'!N45)),INDEX('RAW DATA'!$Q:$Q,'Row Index'!N45)))</f>
        <v>39.4882107356433</v>
      </c>
      <c r="O217" s="17" t="n">
        <f aca="false">IF('Row Index'!O45="","✗",IF(INDEX('RAW DATA'!$Q:$Q,'Row Index'!O45)="",IF(INDEX('RAW DATA'!$AD:$AD,'Row Index'!O45)="",INDEX('RAW DATA'!$L:$L,'Row Index'!O45),INDEX('RAW DATA'!$AD:$AD,'Row Index'!O45)),INDEX('RAW DATA'!$Q:$Q,'Row Index'!O45)))</f>
        <v>39.6292760073158</v>
      </c>
      <c r="P217" s="17" t="n">
        <f aca="false">IF('Row Index'!P45="","✗",IF(INDEX('RAW DATA'!$Q:$Q,'Row Index'!P45)="",IF(INDEX('RAW DATA'!$AD:$AD,'Row Index'!P45)="",INDEX('RAW DATA'!$L:$L,'Row Index'!P45),INDEX('RAW DATA'!$AD:$AD,'Row Index'!P45)),INDEX('RAW DATA'!$Q:$Q,'Row Index'!P45)))</f>
        <v>39.891111280902</v>
      </c>
      <c r="Q217" s="17" t="n">
        <f aca="false">IF('Row Index'!Q45="","✗",IF(INDEX('RAW DATA'!$Q:$Q,'Row Index'!Q45)="",IF(INDEX('RAW DATA'!$AD:$AD,'Row Index'!Q45)="",INDEX('RAW DATA'!$L:$L,'Row Index'!Q45),INDEX('RAW DATA'!$AD:$AD,'Row Index'!Q45)),INDEX('RAW DATA'!$Q:$Q,'Row Index'!Q45)))</f>
        <v>41.6831118788686</v>
      </c>
      <c r="R217" s="17" t="n">
        <f aca="false">IF('Row Index'!R45="","✗",IF(INDEX('RAW DATA'!$Q:$Q,'Row Index'!R45)="",IF(INDEX('RAW DATA'!$AD:$AD,'Row Index'!R45)="",INDEX('RAW DATA'!$L:$L,'Row Index'!R45),INDEX('RAW DATA'!$AD:$AD,'Row Index'!R45)),INDEX('RAW DATA'!$Q:$Q,'Row Index'!R45)))</f>
        <v>44.0452762827854</v>
      </c>
      <c r="S217" s="17" t="n">
        <f aca="false">IF('Row Index'!S45="","✗",IF(INDEX('RAW DATA'!$Q:$Q,'Row Index'!S45)="",IF(INDEX('RAW DATA'!$AD:$AD,'Row Index'!S45)="",INDEX('RAW DATA'!$L:$L,'Row Index'!S45),INDEX('RAW DATA'!$AD:$AD,'Row Index'!S45)),INDEX('RAW DATA'!$Q:$Q,'Row Index'!S45)))</f>
        <v>43.035314816688</v>
      </c>
      <c r="T217" s="17" t="n">
        <f aca="false">IF('Row Index'!T45="","✗",IF(INDEX('RAW DATA'!$Q:$Q,'Row Index'!T45)="",IF(INDEX('RAW DATA'!$AD:$AD,'Row Index'!T45)="",INDEX('RAW DATA'!$L:$L,'Row Index'!T45),INDEX('RAW DATA'!$AD:$AD,'Row Index'!T45)),INDEX('RAW DATA'!$Q:$Q,'Row Index'!T45)))</f>
        <v>43.0441483536374</v>
      </c>
      <c r="U217" s="17" t="n">
        <f aca="false">IF('Row Index'!U45="","✗",IF(INDEX('RAW DATA'!$Q:$Q,'Row Index'!U45)="",IF(INDEX('RAW DATA'!$AD:$AD,'Row Index'!U45)="",INDEX('RAW DATA'!$L:$L,'Row Index'!U45),INDEX('RAW DATA'!$AD:$AD,'Row Index'!U45)),INDEX('RAW DATA'!$Q:$Q,'Row Index'!U45)))</f>
        <v>45.3914815596402</v>
      </c>
      <c r="V217" s="17" t="n">
        <f aca="false">IF('Row Index'!V45="","✗",IF(INDEX('RAW DATA'!$Q:$Q,'Row Index'!V45)="",IF(INDEX('RAW DATA'!$AD:$AD,'Row Index'!V45)="",INDEX('RAW DATA'!$L:$L,'Row Index'!V45),INDEX('RAW DATA'!$AD:$AD,'Row Index'!V45)),INDEX('RAW DATA'!$Q:$Q,'Row Index'!V45)))</f>
        <v>47.2621329569459</v>
      </c>
      <c r="W217" s="17" t="n">
        <f aca="false">IF('Row Index'!W45="","✗",IF(INDEX('RAW DATA'!$Q:$Q,'Row Index'!W45)="",IF(INDEX('RAW DATA'!$AD:$AD,'Row Index'!W45)="",INDEX('RAW DATA'!$L:$L,'Row Index'!W45),INDEX('RAW DATA'!$AD:$AD,'Row Index'!W45)),INDEX('RAW DATA'!$Q:$Q,'Row Index'!W45)))</f>
        <v>46.2718980724737</v>
      </c>
      <c r="X217" s="17" t="n">
        <f aca="false">IF('Row Index'!X45="","✗",IF(INDEX('RAW DATA'!$Q:$Q,'Row Index'!X45)="",IF(INDEX('RAW DATA'!$AD:$AD,'Row Index'!X45)="",INDEX('RAW DATA'!$L:$L,'Row Index'!X45),INDEX('RAW DATA'!$AD:$AD,'Row Index'!X45)),INDEX('RAW DATA'!$Q:$Q,'Row Index'!X45)))</f>
        <v>47.6161961769981</v>
      </c>
      <c r="Y217" s="17" t="n">
        <f aca="false">IF('Row Index'!Y45="","✗",IF(INDEX('RAW DATA'!$Q:$Q,'Row Index'!Y45)="",IF(INDEX('RAW DATA'!$AD:$AD,'Row Index'!Y45)="",INDEX('RAW DATA'!$L:$L,'Row Index'!Y45),INDEX('RAW DATA'!$AD:$AD,'Row Index'!Y45)),INDEX('RAW DATA'!$Q:$Q,'Row Index'!Y45)))</f>
        <v>47.8948156300575</v>
      </c>
      <c r="Z217" s="18" t="n">
        <f aca="false">IF('Row Index'!Z45="","✗",IF(INDEX('RAW DATA'!$Q:$Q,'Row Index'!Z45)="",IF(INDEX('RAW DATA'!$AD:$AD,'Row Index'!Z45)="",INDEX('RAW DATA'!$L:$L,'Row Index'!Z45),INDEX('RAW DATA'!$AD:$AD,'Row Index'!Z45)),INDEX('RAW DATA'!$Q:$Q,'Row Index'!Z45)))</f>
        <v>49.7208849838476</v>
      </c>
      <c r="AA217" s="19" t="str">
        <f aca="false">IF('Row Index'!AA45="","⏳",IF(INDEX('RAW DATA'!$Q:$Q,'Row Index'!AA45)="",IF(INDEX('RAW DATA'!$AD:$AD,'Row Index'!AA45)="",INDEX('RAW DATA'!$L:$L,'Row Index'!AA45),INDEX('RAW DATA'!$AD:$AD,'Row Index'!AA45)),INDEX('RAW DATA'!$Q:$Q,'Row Index'!AA45)))</f>
        <v>⏳</v>
      </c>
      <c r="AB217" s="17" t="n">
        <f aca="false">IF('Row Index'!AB45="","✗",IF(INDEX('RAW DATA'!$Q:$Q,'Row Index'!AB45)="",IF(INDEX('RAW DATA'!$AD:$AD,'Row Index'!AB45)="",INDEX('RAW DATA'!$L:$L,'Row Index'!AB45),INDEX('RAW DATA'!$AD:$AD,'Row Index'!AB45)),INDEX('RAW DATA'!$Q:$Q,'Row Index'!AB45)))</f>
        <v>50.1891289656411</v>
      </c>
      <c r="AC217" s="17" t="n">
        <f aca="false">IF('Row Index'!AC45="","✗",IF(INDEX('RAW DATA'!$Q:$Q,'Row Index'!AC45)="",IF(INDEX('RAW DATA'!$AD:$AD,'Row Index'!AC45)="",INDEX('RAW DATA'!$L:$L,'Row Index'!AC45),INDEX('RAW DATA'!$AD:$AD,'Row Index'!AC45)),INDEX('RAW DATA'!$Q:$Q,'Row Index'!AC45)))</f>
        <v>52.6751689998969</v>
      </c>
      <c r="AD217" s="17" t="n">
        <f aca="false">IF('Row Index'!AD45="","✗",IF(INDEX('RAW DATA'!$Q:$Q,'Row Index'!AD45)="",IF(INDEX('RAW DATA'!$AD:$AD,'Row Index'!AD45)="",INDEX('RAW DATA'!$L:$L,'Row Index'!AD45),INDEX('RAW DATA'!$AD:$AD,'Row Index'!AD45)),INDEX('RAW DATA'!$Q:$Q,'Row Index'!AD45)))</f>
        <v>52.4520565801522</v>
      </c>
      <c r="AE217" s="17" t="n">
        <f aca="false">IF('Row Index'!AE45="","✗",IF(INDEX('RAW DATA'!$Q:$Q,'Row Index'!AE45)="",IF(INDEX('RAW DATA'!$AD:$AD,'Row Index'!AE45)="",INDEX('RAW DATA'!$L:$L,'Row Index'!AE45),INDEX('RAW DATA'!$AD:$AD,'Row Index'!AE45)),INDEX('RAW DATA'!$Q:$Q,'Row Index'!AE45)))</f>
        <v>54.4355392125748</v>
      </c>
      <c r="AF217" s="36" t="str">
        <f aca="false">IF('Row Index'!AF45="","✗",IF(INDEX('RAW DATA'!$Q:$Q,'Row Index'!AF45)="",IF(INDEX('RAW DATA'!$AD:$AD,'Row Index'!AF45)="",INDEX('RAW DATA'!$L:$L,'Row Index'!AF45),INDEX('RAW DATA'!$AD:$AD,'Row Index'!AF45)),INDEX('RAW DATA'!$Q:$Q,'Row Index'!AF45)))</f>
        <v>◐⌧</v>
      </c>
      <c r="AG217" s="17" t="n">
        <f aca="false">IF('Row Index'!AG45="","✗",IF(INDEX('RAW DATA'!$Q:$Q,'Row Index'!AG45)="",IF(INDEX('RAW DATA'!$AD:$AD,'Row Index'!AG45)="",INDEX('RAW DATA'!$L:$L,'Row Index'!AG45),INDEX('RAW DATA'!$AD:$AD,'Row Index'!AG45)),INDEX('RAW DATA'!$Q:$Q,'Row Index'!AG45)))</f>
        <v>54.888972309997</v>
      </c>
      <c r="AH217" s="17" t="n">
        <f aca="false">IF('Row Index'!AH45="","✗",IF(INDEX('RAW DATA'!$Q:$Q,'Row Index'!AH45)="",IF(INDEX('RAW DATA'!$AD:$AD,'Row Index'!AH45)="",INDEX('RAW DATA'!$L:$L,'Row Index'!AH45),INDEX('RAW DATA'!$AD:$AD,'Row Index'!AH45)),INDEX('RAW DATA'!$Q:$Q,'Row Index'!AH45)))</f>
        <v>57.9258371545081</v>
      </c>
      <c r="AI217" s="17" t="n">
        <f aca="false">IF('Row Index'!AI45="","✗",IF(INDEX('RAW DATA'!$Q:$Q,'Row Index'!AI45)="",IF(INDEX('RAW DATA'!$AD:$AD,'Row Index'!AI45)="",INDEX('RAW DATA'!$L:$L,'Row Index'!AI45),INDEX('RAW DATA'!$AD:$AD,'Row Index'!AI45)),INDEX('RAW DATA'!$Q:$Q,'Row Index'!AI45)))</f>
        <v>60.2273160075178</v>
      </c>
      <c r="AJ217" s="17" t="n">
        <f aca="false">IF('Row Index'!AJ45="","✗",IF(INDEX('RAW DATA'!$Q:$Q,'Row Index'!AJ45)="",IF(INDEX('RAW DATA'!$AD:$AD,'Row Index'!AJ45)="",INDEX('RAW DATA'!$L:$L,'Row Index'!AJ45),INDEX('RAW DATA'!$AD:$AD,'Row Index'!AJ45)),INDEX('RAW DATA'!$Q:$Q,'Row Index'!AJ45)))</f>
        <v>60.8053656766083</v>
      </c>
      <c r="AK217" s="17" t="n">
        <f aca="false">IF('Row Index'!AK45="","✗",IF(INDEX('RAW DATA'!$Q:$Q,'Row Index'!AK45)="",IF(INDEX('RAW DATA'!$AD:$AD,'Row Index'!AK45)="",INDEX('RAW DATA'!$L:$L,'Row Index'!AK45),INDEX('RAW DATA'!$AD:$AD,'Row Index'!AK45)),INDEX('RAW DATA'!$Q:$Q,'Row Index'!AK45)))</f>
        <v>62.3234579619043</v>
      </c>
      <c r="AL217" s="17" t="n">
        <f aca="false">IF('Row Index'!AL45="","✗",IF(INDEX('RAW DATA'!$Q:$Q,'Row Index'!AL45)="",IF(INDEX('RAW DATA'!$AD:$AD,'Row Index'!AL45)="",INDEX('RAW DATA'!$L:$L,'Row Index'!AL45),INDEX('RAW DATA'!$AD:$AD,'Row Index'!AL45)),INDEX('RAW DATA'!$Q:$Q,'Row Index'!AL45)))</f>
        <v>64.2094074436975</v>
      </c>
      <c r="AM217" s="17" t="n">
        <f aca="false">IF('Row Index'!AM45="","✗",IF(INDEX('RAW DATA'!$Q:$Q,'Row Index'!AM45)="",IF(INDEX('RAW DATA'!$AD:$AD,'Row Index'!AM45)="",INDEX('RAW DATA'!$L:$L,'Row Index'!AM45),INDEX('RAW DATA'!$AD:$AD,'Row Index'!AM45)),INDEX('RAW DATA'!$Q:$Q,'Row Index'!AM45)))</f>
        <v>64.8972965445011</v>
      </c>
      <c r="AN217" s="17" t="n">
        <f aca="false">IF('Row Index'!AN45="","✗",IF(INDEX('RAW DATA'!$Q:$Q,'Row Index'!AN45)="",IF(INDEX('RAW DATA'!$AD:$AD,'Row Index'!AN45)="",INDEX('RAW DATA'!$L:$L,'Row Index'!AN45),INDEX('RAW DATA'!$AD:$AD,'Row Index'!AN45)),INDEX('RAW DATA'!$Q:$Q,'Row Index'!AN45)))</f>
        <v>64.546019979449</v>
      </c>
      <c r="AO217" s="17" t="n">
        <f aca="false">IF('Row Index'!AO45="","✗",IF(INDEX('RAW DATA'!$Q:$Q,'Row Index'!AO45)="",IF(INDEX('RAW DATA'!$AD:$AD,'Row Index'!AO45)="",INDEX('RAW DATA'!$L:$L,'Row Index'!AO45),INDEX('RAW DATA'!$AD:$AD,'Row Index'!AO45)),INDEX('RAW DATA'!$Q:$Q,'Row Index'!AO45)))</f>
        <v>65.4464884045851</v>
      </c>
      <c r="AP217" s="17" t="n">
        <f aca="false">IF('Row Index'!AP45="","✗",IF(INDEX('RAW DATA'!$Q:$Q,'Row Index'!AP45)="",IF(INDEX('RAW DATA'!$AD:$AD,'Row Index'!AP45)="",INDEX('RAW DATA'!$L:$L,'Row Index'!AP45),INDEX('RAW DATA'!$AD:$AD,'Row Index'!AP45)),INDEX('RAW DATA'!$Q:$Q,'Row Index'!AP45)))</f>
        <v>66.7805428984402</v>
      </c>
      <c r="AQ217" s="17" t="n">
        <f aca="false">IF('Row Index'!AQ45="","✗",IF(INDEX('RAW DATA'!$Q:$Q,'Row Index'!AQ45)="",IF(INDEX('RAW DATA'!$AD:$AD,'Row Index'!AQ45)="",INDEX('RAW DATA'!$L:$L,'Row Index'!AQ45),INDEX('RAW DATA'!$AD:$AD,'Row Index'!AQ45)),INDEX('RAW DATA'!$Q:$Q,'Row Index'!AQ45)))</f>
        <v>65.8424199846056</v>
      </c>
    </row>
    <row r="218" customFormat="false" ht="15" hidden="false" customHeight="false" outlineLevel="0" collapsed="false">
      <c r="A218" s="32" t="s">
        <v>295</v>
      </c>
      <c r="B218" s="33" t="s">
        <v>248</v>
      </c>
      <c r="C218" s="17" t="n">
        <f aca="false">IF('Row Index'!C46="","✗",IF(INDEX('RAW DATA'!$Q:$Q,'Row Index'!C46)="",IF(INDEX('RAW DATA'!$AD:$AD,'Row Index'!C46)="",INDEX('RAW DATA'!$L:$L,'Row Index'!C46),INDEX('RAW DATA'!$AD:$AD,'Row Index'!C46)),INDEX('RAW DATA'!$Q:$Q,'Row Index'!C46)))</f>
        <v>32.0421434315907</v>
      </c>
      <c r="D218" s="17" t="n">
        <f aca="false">IF('Row Index'!D46="","✗",IF(INDEX('RAW DATA'!$Q:$Q,'Row Index'!D46)="",IF(INDEX('RAW DATA'!$AD:$AD,'Row Index'!D46)="",INDEX('RAW DATA'!$L:$L,'Row Index'!D46),INDEX('RAW DATA'!$AD:$AD,'Row Index'!D46)),INDEX('RAW DATA'!$Q:$Q,'Row Index'!D46)))</f>
        <v>34.6745906939347</v>
      </c>
      <c r="E218" s="17" t="n">
        <f aca="false">IF('Row Index'!E46="","✗",IF(INDEX('RAW DATA'!$Q:$Q,'Row Index'!E46)="",IF(INDEX('RAW DATA'!$AD:$AD,'Row Index'!E46)="",INDEX('RAW DATA'!$L:$L,'Row Index'!E46),INDEX('RAW DATA'!$AD:$AD,'Row Index'!E46)),INDEX('RAW DATA'!$Q:$Q,'Row Index'!E46)))</f>
        <v>36.1267934512299</v>
      </c>
      <c r="F218" s="17" t="n">
        <f aca="false">IF('Row Index'!F46="","✗",IF(INDEX('RAW DATA'!$Q:$Q,'Row Index'!F46)="",IF(INDEX('RAW DATA'!$AD:$AD,'Row Index'!F46)="",INDEX('RAW DATA'!$L:$L,'Row Index'!F46),INDEX('RAW DATA'!$AD:$AD,'Row Index'!F46)),INDEX('RAW DATA'!$Q:$Q,'Row Index'!F46)))</f>
        <v>32.9371188750144</v>
      </c>
      <c r="G218" s="18" t="n">
        <f aca="false">IF('Row Index'!G46="","✗",IF(INDEX('RAW DATA'!$Q:$Q,'Row Index'!G46)="",IF(INDEX('RAW DATA'!$AD:$AD,'Row Index'!G46)="",INDEX('RAW DATA'!$L:$L,'Row Index'!G46),INDEX('RAW DATA'!$AD:$AD,'Row Index'!G46)),INDEX('RAW DATA'!$Q:$Q,'Row Index'!G46)))</f>
        <v>38.125166443323</v>
      </c>
      <c r="H218" s="17" t="n">
        <f aca="false">IF('Row Index'!H46="","✗",IF(INDEX('RAW DATA'!$Q:$Q,'Row Index'!H46)="",IF(INDEX('RAW DATA'!$AD:$AD,'Row Index'!H46)="",INDEX('RAW DATA'!$L:$L,'Row Index'!H46),INDEX('RAW DATA'!$AD:$AD,'Row Index'!H46)),INDEX('RAW DATA'!$Q:$Q,'Row Index'!H46)))</f>
        <v>35.0232610912285</v>
      </c>
      <c r="I218" s="17" t="n">
        <f aca="false">IF('Row Index'!I46="","✗",IF(INDEX('RAW DATA'!$Q:$Q,'Row Index'!I46)="",IF(INDEX('RAW DATA'!$AD:$AD,'Row Index'!I46)="",INDEX('RAW DATA'!$L:$L,'Row Index'!I46),INDEX('RAW DATA'!$AD:$AD,'Row Index'!I46)),INDEX('RAW DATA'!$Q:$Q,'Row Index'!I46)))</f>
        <v>36.5033102055218</v>
      </c>
      <c r="J218" s="17" t="n">
        <f aca="false">IF('Row Index'!J46="","✗",IF(INDEX('RAW DATA'!$Q:$Q,'Row Index'!J46)="",IF(INDEX('RAW DATA'!$AD:$AD,'Row Index'!J46)="",INDEX('RAW DATA'!$L:$L,'Row Index'!J46),INDEX('RAW DATA'!$AD:$AD,'Row Index'!J46)),INDEX('RAW DATA'!$Q:$Q,'Row Index'!J46)))</f>
        <v>36.5613655497362</v>
      </c>
      <c r="K218" s="17" t="n">
        <f aca="false">IF('Row Index'!K46="","✗",IF(INDEX('RAW DATA'!$Q:$Q,'Row Index'!K46)="",IF(INDEX('RAW DATA'!$AD:$AD,'Row Index'!K46)="",INDEX('RAW DATA'!$L:$L,'Row Index'!K46),INDEX('RAW DATA'!$AD:$AD,'Row Index'!K46)),INDEX('RAW DATA'!$Q:$Q,'Row Index'!K46)))</f>
        <v>39.0145873100442</v>
      </c>
      <c r="L218" s="17" t="n">
        <f aca="false">IF('Row Index'!L46="","✗",IF(INDEX('RAW DATA'!$Q:$Q,'Row Index'!L46)="",IF(INDEX('RAW DATA'!$AD:$AD,'Row Index'!L46)="",INDEX('RAW DATA'!$L:$L,'Row Index'!L46),INDEX('RAW DATA'!$AD:$AD,'Row Index'!L46)),INDEX('RAW DATA'!$Q:$Q,'Row Index'!L46)))</f>
        <v>36.9093729296235</v>
      </c>
      <c r="M218" s="17" t="n">
        <f aca="false">IF('Row Index'!M46="","✗",IF(INDEX('RAW DATA'!$Q:$Q,'Row Index'!M46)="",IF(INDEX('RAW DATA'!$AD:$AD,'Row Index'!M46)="",INDEX('RAW DATA'!$L:$L,'Row Index'!M46),INDEX('RAW DATA'!$AD:$AD,'Row Index'!M46)),INDEX('RAW DATA'!$Q:$Q,'Row Index'!M46)))</f>
        <v>38.7339559052423</v>
      </c>
      <c r="N218" s="17" t="n">
        <f aca="false">IF('Row Index'!N46="","✗",IF(INDEX('RAW DATA'!$Q:$Q,'Row Index'!N46)="",IF(INDEX('RAW DATA'!$AD:$AD,'Row Index'!N46)="",INDEX('RAW DATA'!$L:$L,'Row Index'!N46),INDEX('RAW DATA'!$AD:$AD,'Row Index'!N46)),INDEX('RAW DATA'!$Q:$Q,'Row Index'!N46)))</f>
        <v>38.2412505585293</v>
      </c>
      <c r="O218" s="17" t="n">
        <f aca="false">IF('Row Index'!O46="","✗",IF(INDEX('RAW DATA'!$Q:$Q,'Row Index'!O46)="",IF(INDEX('RAW DATA'!$AD:$AD,'Row Index'!O46)="",INDEX('RAW DATA'!$L:$L,'Row Index'!O46),INDEX('RAW DATA'!$AD:$AD,'Row Index'!O46)),INDEX('RAW DATA'!$Q:$Q,'Row Index'!O46)))</f>
        <v>39.1035294803002</v>
      </c>
      <c r="P218" s="17" t="n">
        <f aca="false">IF('Row Index'!P46="","✗",IF(INDEX('RAW DATA'!$Q:$Q,'Row Index'!P46)="",IF(INDEX('RAW DATA'!$AD:$AD,'Row Index'!P46)="",INDEX('RAW DATA'!$L:$L,'Row Index'!P46),INDEX('RAW DATA'!$AD:$AD,'Row Index'!P46)),INDEX('RAW DATA'!$Q:$Q,'Row Index'!P46)))</f>
        <v>39.0893227672959</v>
      </c>
      <c r="Q218" s="17" t="n">
        <f aca="false">IF('Row Index'!Q46="","✗",IF(INDEX('RAW DATA'!$Q:$Q,'Row Index'!Q46)="",IF(INDEX('RAW DATA'!$AD:$AD,'Row Index'!Q46)="",INDEX('RAW DATA'!$L:$L,'Row Index'!Q46),INDEX('RAW DATA'!$AD:$AD,'Row Index'!Q46)),INDEX('RAW DATA'!$Q:$Q,'Row Index'!Q46)))</f>
        <v>39.4206577557236</v>
      </c>
      <c r="R218" s="17" t="n">
        <f aca="false">IF('Row Index'!R46="","✗",IF(INDEX('RAW DATA'!$Q:$Q,'Row Index'!R46)="",IF(INDEX('RAW DATA'!$AD:$AD,'Row Index'!R46)="",INDEX('RAW DATA'!$L:$L,'Row Index'!R46),INDEX('RAW DATA'!$AD:$AD,'Row Index'!R46)),INDEX('RAW DATA'!$Q:$Q,'Row Index'!R46)))</f>
        <v>41.3262722385983</v>
      </c>
      <c r="S218" s="17" t="n">
        <f aca="false">IF('Row Index'!S46="","✗",IF(INDEX('RAW DATA'!$Q:$Q,'Row Index'!S46)="",IF(INDEX('RAW DATA'!$AD:$AD,'Row Index'!S46)="",INDEX('RAW DATA'!$L:$L,'Row Index'!S46),INDEX('RAW DATA'!$AD:$AD,'Row Index'!S46)),INDEX('RAW DATA'!$Q:$Q,'Row Index'!S46)))</f>
        <v>41.6688709495011</v>
      </c>
      <c r="T218" s="17" t="n">
        <f aca="false">IF('Row Index'!T46="","✗",IF(INDEX('RAW DATA'!$Q:$Q,'Row Index'!T46)="",IF(INDEX('RAW DATA'!$AD:$AD,'Row Index'!T46)="",INDEX('RAW DATA'!$L:$L,'Row Index'!T46),INDEX('RAW DATA'!$AD:$AD,'Row Index'!T46)),INDEX('RAW DATA'!$Q:$Q,'Row Index'!T46)))</f>
        <v>41.2377830632105</v>
      </c>
      <c r="U218" s="17" t="n">
        <f aca="false">IF('Row Index'!U46="","✗",IF(INDEX('RAW DATA'!$Q:$Q,'Row Index'!U46)="",IF(INDEX('RAW DATA'!$AD:$AD,'Row Index'!U46)="",INDEX('RAW DATA'!$L:$L,'Row Index'!U46),INDEX('RAW DATA'!$AD:$AD,'Row Index'!U46)),INDEX('RAW DATA'!$Q:$Q,'Row Index'!U46)))</f>
        <v>44.292063285793</v>
      </c>
      <c r="V218" s="17" t="n">
        <f aca="false">IF('Row Index'!V46="","✗",IF(INDEX('RAW DATA'!$Q:$Q,'Row Index'!V46)="",IF(INDEX('RAW DATA'!$AD:$AD,'Row Index'!V46)="",INDEX('RAW DATA'!$L:$L,'Row Index'!V46),INDEX('RAW DATA'!$AD:$AD,'Row Index'!V46)),INDEX('RAW DATA'!$Q:$Q,'Row Index'!V46)))</f>
        <v>45.3064271259143</v>
      </c>
      <c r="W218" s="17" t="n">
        <f aca="false">IF('Row Index'!W46="","✗",IF(INDEX('RAW DATA'!$Q:$Q,'Row Index'!W46)="",IF(INDEX('RAW DATA'!$AD:$AD,'Row Index'!W46)="",INDEX('RAW DATA'!$L:$L,'Row Index'!W46),INDEX('RAW DATA'!$AD:$AD,'Row Index'!W46)),INDEX('RAW DATA'!$Q:$Q,'Row Index'!W46)))</f>
        <v>44.0632432390696</v>
      </c>
      <c r="X218" s="17" t="n">
        <f aca="false">IF('Row Index'!X46="","✗",IF(INDEX('RAW DATA'!$Q:$Q,'Row Index'!X46)="",IF(INDEX('RAW DATA'!$AD:$AD,'Row Index'!X46)="",INDEX('RAW DATA'!$L:$L,'Row Index'!X46),INDEX('RAW DATA'!$AD:$AD,'Row Index'!X46)),INDEX('RAW DATA'!$Q:$Q,'Row Index'!X46)))</f>
        <v>45.8199300749664</v>
      </c>
      <c r="Y218" s="17" t="n">
        <f aca="false">IF('Row Index'!Y46="","✗",IF(INDEX('RAW DATA'!$Q:$Q,'Row Index'!Y46)="",IF(INDEX('RAW DATA'!$AD:$AD,'Row Index'!Y46)="",INDEX('RAW DATA'!$L:$L,'Row Index'!Y46),INDEX('RAW DATA'!$AD:$AD,'Row Index'!Y46)),INDEX('RAW DATA'!$Q:$Q,'Row Index'!Y46)))</f>
        <v>47.9269070456404</v>
      </c>
      <c r="Z218" s="18" t="n">
        <f aca="false">IF('Row Index'!Z46="","✗",IF(INDEX('RAW DATA'!$Q:$Q,'Row Index'!Z46)="",IF(INDEX('RAW DATA'!$AD:$AD,'Row Index'!Z46)="",INDEX('RAW DATA'!$L:$L,'Row Index'!Z46),INDEX('RAW DATA'!$AD:$AD,'Row Index'!Z46)),INDEX('RAW DATA'!$Q:$Q,'Row Index'!Z46)))</f>
        <v>47.5146420764032</v>
      </c>
      <c r="AA218" s="19" t="str">
        <f aca="false">IF('Row Index'!AA46="","⏳",IF(INDEX('RAW DATA'!$Q:$Q,'Row Index'!AA46)="",IF(INDEX('RAW DATA'!$AD:$AD,'Row Index'!AA46)="",INDEX('RAW DATA'!$L:$L,'Row Index'!AA46),INDEX('RAW DATA'!$AD:$AD,'Row Index'!AA46)),INDEX('RAW DATA'!$Q:$Q,'Row Index'!AA46)))</f>
        <v>⏳</v>
      </c>
      <c r="AB218" s="17" t="n">
        <f aca="false">IF('Row Index'!AB46="","✗",IF(INDEX('RAW DATA'!$Q:$Q,'Row Index'!AB46)="",IF(INDEX('RAW DATA'!$AD:$AD,'Row Index'!AB46)="",INDEX('RAW DATA'!$L:$L,'Row Index'!AB46),INDEX('RAW DATA'!$AD:$AD,'Row Index'!AB46)),INDEX('RAW DATA'!$Q:$Q,'Row Index'!AB46)))</f>
        <v>48.5054971404216</v>
      </c>
      <c r="AC218" s="17" t="n">
        <f aca="false">IF('Row Index'!AC46="","✗",IF(INDEX('RAW DATA'!$Q:$Q,'Row Index'!AC46)="",IF(INDEX('RAW DATA'!$AD:$AD,'Row Index'!AC46)="",INDEX('RAW DATA'!$L:$L,'Row Index'!AC46),INDEX('RAW DATA'!$AD:$AD,'Row Index'!AC46)),INDEX('RAW DATA'!$Q:$Q,'Row Index'!AC46)))</f>
        <v>52.5007890130762</v>
      </c>
      <c r="AD218" s="17" t="n">
        <f aca="false">IF('Row Index'!AD46="","✗",IF(INDEX('RAW DATA'!$Q:$Q,'Row Index'!AD46)="",IF(INDEX('RAW DATA'!$AD:$AD,'Row Index'!AD46)="",INDEX('RAW DATA'!$L:$L,'Row Index'!AD46),INDEX('RAW DATA'!$AD:$AD,'Row Index'!AD46)),INDEX('RAW DATA'!$Q:$Q,'Row Index'!AD46)))</f>
        <v>51.4714904008288</v>
      </c>
      <c r="AE218" s="17" t="n">
        <f aca="false">IF('Row Index'!AE46="","✗",IF(INDEX('RAW DATA'!$Q:$Q,'Row Index'!AE46)="",IF(INDEX('RAW DATA'!$AD:$AD,'Row Index'!AE46)="",INDEX('RAW DATA'!$L:$L,'Row Index'!AE46),INDEX('RAW DATA'!$AD:$AD,'Row Index'!AE46)),INDEX('RAW DATA'!$Q:$Q,'Row Index'!AE46)))</f>
        <v>52.8465950537307</v>
      </c>
      <c r="AF218" s="17" t="n">
        <f aca="false">IF('Row Index'!AF46="","✗",IF(INDEX('RAW DATA'!$Q:$Q,'Row Index'!AF46)="",IF(INDEX('RAW DATA'!$AD:$AD,'Row Index'!AF46)="",INDEX('RAW DATA'!$L:$L,'Row Index'!AF46),INDEX('RAW DATA'!$AD:$AD,'Row Index'!AF46)),INDEX('RAW DATA'!$Q:$Q,'Row Index'!AF46)))</f>
        <v>55.642890321865</v>
      </c>
      <c r="AG218" s="17" t="n">
        <f aca="false">IF('Row Index'!AG46="","✗",IF(INDEX('RAW DATA'!$Q:$Q,'Row Index'!AG46)="",IF(INDEX('RAW DATA'!$AD:$AD,'Row Index'!AG46)="",INDEX('RAW DATA'!$L:$L,'Row Index'!AG46),INDEX('RAW DATA'!$AD:$AD,'Row Index'!AG46)),INDEX('RAW DATA'!$Q:$Q,'Row Index'!AG46)))</f>
        <v>54.1589233681746</v>
      </c>
      <c r="AH218" s="17" t="n">
        <f aca="false">IF('Row Index'!AH46="","✗",IF(INDEX('RAW DATA'!$Q:$Q,'Row Index'!AH46)="",IF(INDEX('RAW DATA'!$AD:$AD,'Row Index'!AH46)="",INDEX('RAW DATA'!$L:$L,'Row Index'!AH46),INDEX('RAW DATA'!$AD:$AD,'Row Index'!AH46)),INDEX('RAW DATA'!$Q:$Q,'Row Index'!AH46)))</f>
        <v>57.1458166984943</v>
      </c>
      <c r="AI218" s="17" t="n">
        <f aca="false">IF('Row Index'!AI46="","✗",IF(INDEX('RAW DATA'!$Q:$Q,'Row Index'!AI46)="",IF(INDEX('RAW DATA'!$AD:$AD,'Row Index'!AI46)="",INDEX('RAW DATA'!$L:$L,'Row Index'!AI46),INDEX('RAW DATA'!$AD:$AD,'Row Index'!AI46)),INDEX('RAW DATA'!$Q:$Q,'Row Index'!AI46)))</f>
        <v>59.2881521766798</v>
      </c>
      <c r="AJ218" s="17" t="n">
        <f aca="false">IF('Row Index'!AJ46="","✗",IF(INDEX('RAW DATA'!$Q:$Q,'Row Index'!AJ46)="",IF(INDEX('RAW DATA'!$AD:$AD,'Row Index'!AJ46)="",INDEX('RAW DATA'!$L:$L,'Row Index'!AJ46),INDEX('RAW DATA'!$AD:$AD,'Row Index'!AJ46)),INDEX('RAW DATA'!$Q:$Q,'Row Index'!AJ46)))</f>
        <v>59.9093987305431</v>
      </c>
      <c r="AK218" s="17" t="n">
        <f aca="false">IF('Row Index'!AK46="","✗",IF(INDEX('RAW DATA'!$Q:$Q,'Row Index'!AK46)="",IF(INDEX('RAW DATA'!$AD:$AD,'Row Index'!AK46)="",INDEX('RAW DATA'!$L:$L,'Row Index'!AK46),INDEX('RAW DATA'!$AD:$AD,'Row Index'!AK46)),INDEX('RAW DATA'!$Q:$Q,'Row Index'!AK46)))</f>
        <v>60.6485754198958</v>
      </c>
      <c r="AL218" s="17" t="n">
        <f aca="false">IF('Row Index'!AL46="","✗",IF(INDEX('RAW DATA'!$Q:$Q,'Row Index'!AL46)="",IF(INDEX('RAW DATA'!$AD:$AD,'Row Index'!AL46)="",INDEX('RAW DATA'!$L:$L,'Row Index'!AL46),INDEX('RAW DATA'!$AD:$AD,'Row Index'!AL46)),INDEX('RAW DATA'!$Q:$Q,'Row Index'!AL46)))</f>
        <v>62.4670253411241</v>
      </c>
      <c r="AM218" s="17" t="n">
        <f aca="false">IF('Row Index'!AM46="","✗",IF(INDEX('RAW DATA'!$Q:$Q,'Row Index'!AM46)="",IF(INDEX('RAW DATA'!$AD:$AD,'Row Index'!AM46)="",INDEX('RAW DATA'!$L:$L,'Row Index'!AM46),INDEX('RAW DATA'!$AD:$AD,'Row Index'!AM46)),INDEX('RAW DATA'!$Q:$Q,'Row Index'!AM46)))</f>
        <v>64.0337382846054</v>
      </c>
      <c r="AN218" s="17" t="n">
        <f aca="false">IF('Row Index'!AN46="","✗",IF(INDEX('RAW DATA'!$Q:$Q,'Row Index'!AN46)="",IF(INDEX('RAW DATA'!$AD:$AD,'Row Index'!AN46)="",INDEX('RAW DATA'!$L:$L,'Row Index'!AN46),INDEX('RAW DATA'!$AD:$AD,'Row Index'!AN46)),INDEX('RAW DATA'!$Q:$Q,'Row Index'!AN46)))</f>
        <v>63.2837243457644</v>
      </c>
      <c r="AO218" s="18" t="n">
        <f aca="false">IF('Row Index'!AO46="","✗",IF(INDEX('RAW DATA'!$Q:$Q,'Row Index'!AO46)="",IF(INDEX('RAW DATA'!$AD:$AD,'Row Index'!AO46)="",INDEX('RAW DATA'!$L:$L,'Row Index'!AO46),INDEX('RAW DATA'!$AD:$AD,'Row Index'!AO46)),INDEX('RAW DATA'!$Q:$Q,'Row Index'!AO46)))</f>
        <v>68.1869319592275</v>
      </c>
      <c r="AP218" s="17" t="n">
        <f aca="false">IF('Row Index'!AP46="","✗",IF(INDEX('RAW DATA'!$Q:$Q,'Row Index'!AP46)="",IF(INDEX('RAW DATA'!$AD:$AD,'Row Index'!AP46)="",INDEX('RAW DATA'!$L:$L,'Row Index'!AP46),INDEX('RAW DATA'!$AD:$AD,'Row Index'!AP46)),INDEX('RAW DATA'!$Q:$Q,'Row Index'!AP46)))</f>
        <v>66.0231806691488</v>
      </c>
      <c r="AQ218" s="17" t="n">
        <f aca="false">IF('Row Index'!AQ46="","✗",IF(INDEX('RAW DATA'!$Q:$Q,'Row Index'!AQ46)="",IF(INDEX('RAW DATA'!$AD:$AD,'Row Index'!AQ46)="",INDEX('RAW DATA'!$L:$L,'Row Index'!AQ46),INDEX('RAW DATA'!$AD:$AD,'Row Index'!AQ46)),INDEX('RAW DATA'!$Q:$Q,'Row Index'!AQ46)))</f>
        <v>65.6958979328076</v>
      </c>
    </row>
    <row r="219" customFormat="false" ht="15" hidden="false" customHeight="false" outlineLevel="0" collapsed="false">
      <c r="A219" s="32" t="s">
        <v>298</v>
      </c>
      <c r="B219" s="33" t="s">
        <v>248</v>
      </c>
      <c r="C219" s="17" t="n">
        <f aca="false">IF('Row Index'!C47="","✗",IF(INDEX('RAW DATA'!$Q:$Q,'Row Index'!C47)="",IF(INDEX('RAW DATA'!$AD:$AD,'Row Index'!C47)="",INDEX('RAW DATA'!$L:$L,'Row Index'!C47),INDEX('RAW DATA'!$AD:$AD,'Row Index'!C47)),INDEX('RAW DATA'!$Q:$Q,'Row Index'!C47)))</f>
        <v>33.3512772342615</v>
      </c>
      <c r="D219" s="17" t="n">
        <f aca="false">IF('Row Index'!D47="","✗",IF(INDEX('RAW DATA'!$Q:$Q,'Row Index'!D47)="",IF(INDEX('RAW DATA'!$AD:$AD,'Row Index'!D47)="",INDEX('RAW DATA'!$L:$L,'Row Index'!D47),INDEX('RAW DATA'!$AD:$AD,'Row Index'!D47)),INDEX('RAW DATA'!$Q:$Q,'Row Index'!D47)))</f>
        <v>34.7409435080282</v>
      </c>
      <c r="E219" s="17" t="n">
        <f aca="false">IF('Row Index'!E47="","✗",IF(INDEX('RAW DATA'!$Q:$Q,'Row Index'!E47)="",IF(INDEX('RAW DATA'!$AD:$AD,'Row Index'!E47)="",INDEX('RAW DATA'!$L:$L,'Row Index'!E47),INDEX('RAW DATA'!$AD:$AD,'Row Index'!E47)),INDEX('RAW DATA'!$Q:$Q,'Row Index'!E47)))</f>
        <v>36.0786113332432</v>
      </c>
      <c r="F219" s="17" t="n">
        <f aca="false">IF('Row Index'!F47="","✗",IF(INDEX('RAW DATA'!$Q:$Q,'Row Index'!F47)="",IF(INDEX('RAW DATA'!$AD:$AD,'Row Index'!F47)="",INDEX('RAW DATA'!$L:$L,'Row Index'!F47),INDEX('RAW DATA'!$AD:$AD,'Row Index'!F47)),INDEX('RAW DATA'!$Q:$Q,'Row Index'!F47)))</f>
        <v>33.2754129695279</v>
      </c>
      <c r="G219" s="18" t="n">
        <f aca="false">IF('Row Index'!G47="","✗",IF(INDEX('RAW DATA'!$Q:$Q,'Row Index'!G47)="",IF(INDEX('RAW DATA'!$AD:$AD,'Row Index'!G47)="",INDEX('RAW DATA'!$L:$L,'Row Index'!G47),INDEX('RAW DATA'!$AD:$AD,'Row Index'!G47)),INDEX('RAW DATA'!$Q:$Q,'Row Index'!G47)))</f>
        <v>43.2733457416701</v>
      </c>
      <c r="H219" s="17" t="n">
        <f aca="false">IF('Row Index'!H47="","✗",IF(INDEX('RAW DATA'!$Q:$Q,'Row Index'!H47)="",IF(INDEX('RAW DATA'!$AD:$AD,'Row Index'!H47)="",INDEX('RAW DATA'!$L:$L,'Row Index'!H47),INDEX('RAW DATA'!$AD:$AD,'Row Index'!H47)),INDEX('RAW DATA'!$Q:$Q,'Row Index'!H47)))</f>
        <v>35.7343820224182</v>
      </c>
      <c r="I219" s="17" t="n">
        <f aca="false">IF('Row Index'!I47="","✗",IF(INDEX('RAW DATA'!$Q:$Q,'Row Index'!I47)="",IF(INDEX('RAW DATA'!$AD:$AD,'Row Index'!I47)="",INDEX('RAW DATA'!$L:$L,'Row Index'!I47),INDEX('RAW DATA'!$AD:$AD,'Row Index'!I47)),INDEX('RAW DATA'!$Q:$Q,'Row Index'!I47)))</f>
        <v>39.1177076787825</v>
      </c>
      <c r="J219" s="17" t="n">
        <f aca="false">IF('Row Index'!J47="","✗",IF(INDEX('RAW DATA'!$Q:$Q,'Row Index'!J47)="",IF(INDEX('RAW DATA'!$AD:$AD,'Row Index'!J47)="",INDEX('RAW DATA'!$L:$L,'Row Index'!J47),INDEX('RAW DATA'!$AD:$AD,'Row Index'!J47)),INDEX('RAW DATA'!$Q:$Q,'Row Index'!J47)))</f>
        <v>38.6728759757619</v>
      </c>
      <c r="K219" s="17" t="n">
        <f aca="false">IF('Row Index'!K47="","✗",IF(INDEX('RAW DATA'!$Q:$Q,'Row Index'!K47)="",IF(INDEX('RAW DATA'!$AD:$AD,'Row Index'!K47)="",INDEX('RAW DATA'!$L:$L,'Row Index'!K47),INDEX('RAW DATA'!$AD:$AD,'Row Index'!K47)),INDEX('RAW DATA'!$Q:$Q,'Row Index'!K47)))</f>
        <v>41.7521471400484</v>
      </c>
      <c r="L219" s="17" t="n">
        <f aca="false">IF('Row Index'!L47="","✗",IF(INDEX('RAW DATA'!$Q:$Q,'Row Index'!L47)="",IF(INDEX('RAW DATA'!$AD:$AD,'Row Index'!L47)="",INDEX('RAW DATA'!$L:$L,'Row Index'!L47),INDEX('RAW DATA'!$AD:$AD,'Row Index'!L47)),INDEX('RAW DATA'!$Q:$Q,'Row Index'!L47)))</f>
        <v>38.5136518755409</v>
      </c>
      <c r="M219" s="17" t="n">
        <f aca="false">IF('Row Index'!M47="","✗",IF(INDEX('RAW DATA'!$Q:$Q,'Row Index'!M47)="",IF(INDEX('RAW DATA'!$AD:$AD,'Row Index'!M47)="",INDEX('RAW DATA'!$L:$L,'Row Index'!M47),INDEX('RAW DATA'!$AD:$AD,'Row Index'!M47)),INDEX('RAW DATA'!$Q:$Q,'Row Index'!M47)))</f>
        <v>42.4457749392948</v>
      </c>
      <c r="N219" s="17" t="n">
        <f aca="false">IF('Row Index'!N47="","✗",IF(INDEX('RAW DATA'!$Q:$Q,'Row Index'!N47)="",IF(INDEX('RAW DATA'!$AD:$AD,'Row Index'!N47)="",INDEX('RAW DATA'!$L:$L,'Row Index'!N47),INDEX('RAW DATA'!$AD:$AD,'Row Index'!N47)),INDEX('RAW DATA'!$Q:$Q,'Row Index'!N47)))</f>
        <v>41.5452817951673</v>
      </c>
      <c r="O219" s="17" t="n">
        <f aca="false">IF('Row Index'!O47="","✗",IF(INDEX('RAW DATA'!$Q:$Q,'Row Index'!O47)="",IF(INDEX('RAW DATA'!$AD:$AD,'Row Index'!O47)="",INDEX('RAW DATA'!$L:$L,'Row Index'!O47),INDEX('RAW DATA'!$AD:$AD,'Row Index'!O47)),INDEX('RAW DATA'!$Q:$Q,'Row Index'!O47)))</f>
        <v>42.6824558705732</v>
      </c>
      <c r="P219" s="17" t="n">
        <f aca="false">IF('Row Index'!P47="","✗",IF(INDEX('RAW DATA'!$Q:$Q,'Row Index'!P47)="",IF(INDEX('RAW DATA'!$AD:$AD,'Row Index'!P47)="",INDEX('RAW DATA'!$L:$L,'Row Index'!P47),INDEX('RAW DATA'!$AD:$AD,'Row Index'!P47)),INDEX('RAW DATA'!$Q:$Q,'Row Index'!P47)))</f>
        <v>43.3536422066067</v>
      </c>
      <c r="Q219" s="17" t="n">
        <f aca="false">IF('Row Index'!Q47="","✗",IF(INDEX('RAW DATA'!$Q:$Q,'Row Index'!Q47)="",IF(INDEX('RAW DATA'!$AD:$AD,'Row Index'!Q47)="",INDEX('RAW DATA'!$L:$L,'Row Index'!Q47),INDEX('RAW DATA'!$AD:$AD,'Row Index'!Q47)),INDEX('RAW DATA'!$Q:$Q,'Row Index'!Q47)))</f>
        <v>45.6872889495638</v>
      </c>
      <c r="R219" s="17" t="n">
        <f aca="false">IF('Row Index'!R47="","✗",IF(INDEX('RAW DATA'!$Q:$Q,'Row Index'!R47)="",IF(INDEX('RAW DATA'!$AD:$AD,'Row Index'!R47)="",INDEX('RAW DATA'!$L:$L,'Row Index'!R47),INDEX('RAW DATA'!$AD:$AD,'Row Index'!R47)),INDEX('RAW DATA'!$Q:$Q,'Row Index'!R47)))</f>
        <v>47.102576876879</v>
      </c>
      <c r="S219" s="17" t="n">
        <f aca="false">IF('Row Index'!S47="","✗",IF(INDEX('RAW DATA'!$Q:$Q,'Row Index'!S47)="",IF(INDEX('RAW DATA'!$AD:$AD,'Row Index'!S47)="",INDEX('RAW DATA'!$L:$L,'Row Index'!S47),INDEX('RAW DATA'!$AD:$AD,'Row Index'!S47)),INDEX('RAW DATA'!$Q:$Q,'Row Index'!S47)))</f>
        <v>48.3508462610617</v>
      </c>
      <c r="T219" s="17" t="n">
        <f aca="false">IF('Row Index'!T47="","✗",IF(INDEX('RAW DATA'!$Q:$Q,'Row Index'!T47)="",IF(INDEX('RAW DATA'!$AD:$AD,'Row Index'!T47)="",INDEX('RAW DATA'!$L:$L,'Row Index'!T47),INDEX('RAW DATA'!$AD:$AD,'Row Index'!T47)),INDEX('RAW DATA'!$Q:$Q,'Row Index'!T47)))</f>
        <v>49.3260336189627</v>
      </c>
      <c r="U219" s="17" t="n">
        <f aca="false">IF('Row Index'!U47="","✗",IF(INDEX('RAW DATA'!$Q:$Q,'Row Index'!U47)="",IF(INDEX('RAW DATA'!$AD:$AD,'Row Index'!U47)="",INDEX('RAW DATA'!$L:$L,'Row Index'!U47),INDEX('RAW DATA'!$AD:$AD,'Row Index'!U47)),INDEX('RAW DATA'!$Q:$Q,'Row Index'!U47)))</f>
        <v>52.5804918229358</v>
      </c>
      <c r="V219" s="17" t="n">
        <f aca="false">IF('Row Index'!V47="","✗",IF(INDEX('RAW DATA'!$Q:$Q,'Row Index'!V47)="",IF(INDEX('RAW DATA'!$AD:$AD,'Row Index'!V47)="",INDEX('RAW DATA'!$L:$L,'Row Index'!V47),INDEX('RAW DATA'!$AD:$AD,'Row Index'!V47)),INDEX('RAW DATA'!$Q:$Q,'Row Index'!V47)))</f>
        <v>54.2088911251627</v>
      </c>
      <c r="W219" s="17" t="n">
        <f aca="false">IF('Row Index'!W47="","✗",IF(INDEX('RAW DATA'!$Q:$Q,'Row Index'!W47)="",IF(INDEX('RAW DATA'!$AD:$AD,'Row Index'!W47)="",INDEX('RAW DATA'!$L:$L,'Row Index'!W47),INDEX('RAW DATA'!$AD:$AD,'Row Index'!W47)),INDEX('RAW DATA'!$Q:$Q,'Row Index'!W47)))</f>
        <v>53.9924829938232</v>
      </c>
      <c r="X219" s="17" t="n">
        <f aca="false">IF('Row Index'!X47="","✗",IF(INDEX('RAW DATA'!$Q:$Q,'Row Index'!X47)="",IF(INDEX('RAW DATA'!$AD:$AD,'Row Index'!X47)="",INDEX('RAW DATA'!$L:$L,'Row Index'!X47),INDEX('RAW DATA'!$AD:$AD,'Row Index'!X47)),INDEX('RAW DATA'!$Q:$Q,'Row Index'!X47)))</f>
        <v>55.4271217875327</v>
      </c>
      <c r="Y219" s="17" t="n">
        <f aca="false">IF('Row Index'!Y47="","✗",IF(INDEX('RAW DATA'!$Q:$Q,'Row Index'!Y47)="",IF(INDEX('RAW DATA'!$AD:$AD,'Row Index'!Y47)="",INDEX('RAW DATA'!$L:$L,'Row Index'!Y47),INDEX('RAW DATA'!$AD:$AD,'Row Index'!Y47)),INDEX('RAW DATA'!$Q:$Q,'Row Index'!Y47)))</f>
        <v>55.9526636791848</v>
      </c>
      <c r="Z219" s="18" t="n">
        <f aca="false">IF('Row Index'!Z47="","✗",IF(INDEX('RAW DATA'!$Q:$Q,'Row Index'!Z47)="",IF(INDEX('RAW DATA'!$AD:$AD,'Row Index'!Z47)="",INDEX('RAW DATA'!$L:$L,'Row Index'!Z47),INDEX('RAW DATA'!$AD:$AD,'Row Index'!Z47)),INDEX('RAW DATA'!$Q:$Q,'Row Index'!Z47)))</f>
        <v>56.0654623211977</v>
      </c>
      <c r="AA219" s="19" t="str">
        <f aca="false">IF('Row Index'!AA47="","⏳",IF(INDEX('RAW DATA'!$Q:$Q,'Row Index'!AA47)="",IF(INDEX('RAW DATA'!$AD:$AD,'Row Index'!AA47)="",INDEX('RAW DATA'!$L:$L,'Row Index'!AA47),INDEX('RAW DATA'!$AD:$AD,'Row Index'!AA47)),INDEX('RAW DATA'!$Q:$Q,'Row Index'!AA47)))</f>
        <v>⏳</v>
      </c>
      <c r="AB219" s="17" t="n">
        <f aca="false">IF('Row Index'!AB47="","✗",IF(INDEX('RAW DATA'!$Q:$Q,'Row Index'!AB47)="",IF(INDEX('RAW DATA'!$AD:$AD,'Row Index'!AB47)="",INDEX('RAW DATA'!$L:$L,'Row Index'!AB47),INDEX('RAW DATA'!$AD:$AD,'Row Index'!AB47)),INDEX('RAW DATA'!$Q:$Q,'Row Index'!AB47)))</f>
        <v>57.0818312271517</v>
      </c>
      <c r="AC219" s="17" t="n">
        <f aca="false">IF('Row Index'!AC47="","✗",IF(INDEX('RAW DATA'!$Q:$Q,'Row Index'!AC47)="",IF(INDEX('RAW DATA'!$AD:$AD,'Row Index'!AC47)="",INDEX('RAW DATA'!$L:$L,'Row Index'!AC47),INDEX('RAW DATA'!$AD:$AD,'Row Index'!AC47)),INDEX('RAW DATA'!$Q:$Q,'Row Index'!AC47)))</f>
        <v>57.1668804200119</v>
      </c>
      <c r="AD219" s="17" t="n">
        <f aca="false">IF('Row Index'!AD47="","✗",IF(INDEX('RAW DATA'!$Q:$Q,'Row Index'!AD47)="",IF(INDEX('RAW DATA'!$AD:$AD,'Row Index'!AD47)="",INDEX('RAW DATA'!$L:$L,'Row Index'!AD47),INDEX('RAW DATA'!$AD:$AD,'Row Index'!AD47)),INDEX('RAW DATA'!$Q:$Q,'Row Index'!AD47)))</f>
        <v>56.5578168124911</v>
      </c>
      <c r="AE219" s="17" t="n">
        <f aca="false">IF('Row Index'!AE47="","✗",IF(INDEX('RAW DATA'!$Q:$Q,'Row Index'!AE47)="",IF(INDEX('RAW DATA'!$AD:$AD,'Row Index'!AE47)="",INDEX('RAW DATA'!$L:$L,'Row Index'!AE47),INDEX('RAW DATA'!$AD:$AD,'Row Index'!AE47)),INDEX('RAW DATA'!$Q:$Q,'Row Index'!AE47)))</f>
        <v>59.3450886941725</v>
      </c>
      <c r="AF219" s="17" t="n">
        <f aca="false">IF('Row Index'!AF47="","✗",IF(INDEX('RAW DATA'!$Q:$Q,'Row Index'!AF47)="",IF(INDEX('RAW DATA'!$AD:$AD,'Row Index'!AF47)="",INDEX('RAW DATA'!$L:$L,'Row Index'!AF47),INDEX('RAW DATA'!$AD:$AD,'Row Index'!AF47)),INDEX('RAW DATA'!$Q:$Q,'Row Index'!AF47)))</f>
        <v>60.8410144165485</v>
      </c>
      <c r="AG219" s="17" t="n">
        <f aca="false">IF('Row Index'!AG47="","✗",IF(INDEX('RAW DATA'!$Q:$Q,'Row Index'!AG47)="",IF(INDEX('RAW DATA'!$AD:$AD,'Row Index'!AG47)="",INDEX('RAW DATA'!$L:$L,'Row Index'!AG47),INDEX('RAW DATA'!$AD:$AD,'Row Index'!AG47)),INDEX('RAW DATA'!$Q:$Q,'Row Index'!AG47)))</f>
        <v>60.8620558429301</v>
      </c>
      <c r="AH219" s="17" t="n">
        <f aca="false">IF('Row Index'!AH47="","✗",IF(INDEX('RAW DATA'!$Q:$Q,'Row Index'!AH47)="",IF(INDEX('RAW DATA'!$AD:$AD,'Row Index'!AH47)="",INDEX('RAW DATA'!$L:$L,'Row Index'!AH47),INDEX('RAW DATA'!$AD:$AD,'Row Index'!AH47)),INDEX('RAW DATA'!$Q:$Q,'Row Index'!AH47)))</f>
        <v>62.6935083240127</v>
      </c>
      <c r="AI219" s="17" t="n">
        <f aca="false">IF('Row Index'!AI47="","✗",IF(INDEX('RAW DATA'!$Q:$Q,'Row Index'!AI47)="",IF(INDEX('RAW DATA'!$AD:$AD,'Row Index'!AI47)="",INDEX('RAW DATA'!$L:$L,'Row Index'!AI47),INDEX('RAW DATA'!$AD:$AD,'Row Index'!AI47)),INDEX('RAW DATA'!$Q:$Q,'Row Index'!AI47)))</f>
        <v>62.6532559639852</v>
      </c>
      <c r="AJ219" s="36" t="str">
        <f aca="false">IF('Row Index'!AJ47="","✗",IF(INDEX('RAW DATA'!$Q:$Q,'Row Index'!AJ47)="",IF(INDEX('RAW DATA'!$AD:$AD,'Row Index'!AJ47)="",INDEX('RAW DATA'!$L:$L,'Row Index'!AJ47),INDEX('RAW DATA'!$AD:$AD,'Row Index'!AJ47)),INDEX('RAW DATA'!$Q:$Q,'Row Index'!AJ47)))</f>
        <v>◐⌧</v>
      </c>
      <c r="AK219" s="17" t="n">
        <f aca="false">IF('Row Index'!AK47="","✗",IF(INDEX('RAW DATA'!$Q:$Q,'Row Index'!AK47)="",IF(INDEX('RAW DATA'!$AD:$AD,'Row Index'!AK47)="",INDEX('RAW DATA'!$L:$L,'Row Index'!AK47),INDEX('RAW DATA'!$AD:$AD,'Row Index'!AK47)),INDEX('RAW DATA'!$Q:$Q,'Row Index'!AK47)))</f>
        <v>64.4069546626164</v>
      </c>
      <c r="AL219" s="17" t="n">
        <f aca="false">IF('Row Index'!AL47="","✗",IF(INDEX('RAW DATA'!$Q:$Q,'Row Index'!AL47)="",IF(INDEX('RAW DATA'!$AD:$AD,'Row Index'!AL47)="",INDEX('RAW DATA'!$L:$L,'Row Index'!AL47),INDEX('RAW DATA'!$AD:$AD,'Row Index'!AL47)),INDEX('RAW DATA'!$Q:$Q,'Row Index'!AL47)))</f>
        <v>65.7446991072761</v>
      </c>
      <c r="AM219" s="17" t="n">
        <f aca="false">IF('Row Index'!AM47="","✗",IF(INDEX('RAW DATA'!$Q:$Q,'Row Index'!AM47)="",IF(INDEX('RAW DATA'!$AD:$AD,'Row Index'!AM47)="",INDEX('RAW DATA'!$L:$L,'Row Index'!AM47),INDEX('RAW DATA'!$AD:$AD,'Row Index'!AM47)),INDEX('RAW DATA'!$Q:$Q,'Row Index'!AM47)))</f>
        <v>66.9228611764878</v>
      </c>
      <c r="AN219" s="17" t="n">
        <f aca="false">IF('Row Index'!AN47="","✗",IF(INDEX('RAW DATA'!$Q:$Q,'Row Index'!AN47)="",IF(INDEX('RAW DATA'!$AD:$AD,'Row Index'!AN47)="",INDEX('RAW DATA'!$L:$L,'Row Index'!AN47),INDEX('RAW DATA'!$AD:$AD,'Row Index'!AN47)),INDEX('RAW DATA'!$Q:$Q,'Row Index'!AN47)))</f>
        <v>67.163911915758</v>
      </c>
      <c r="AO219" s="17" t="n">
        <f aca="false">IF('Row Index'!AO47="","✗",IF(INDEX('RAW DATA'!$Q:$Q,'Row Index'!AO47)="",IF(INDEX('RAW DATA'!$AD:$AD,'Row Index'!AO47)="",INDEX('RAW DATA'!$L:$L,'Row Index'!AO47),INDEX('RAW DATA'!$AD:$AD,'Row Index'!AO47)),INDEX('RAW DATA'!$Q:$Q,'Row Index'!AO47)))</f>
        <v>66.1342654423527</v>
      </c>
      <c r="AP219" s="17" t="n">
        <f aca="false">IF('Row Index'!AP47="","✗",IF(INDEX('RAW DATA'!$Q:$Q,'Row Index'!AP47)="",IF(INDEX('RAW DATA'!$AD:$AD,'Row Index'!AP47)="",INDEX('RAW DATA'!$L:$L,'Row Index'!AP47),INDEX('RAW DATA'!$AD:$AD,'Row Index'!AP47)),INDEX('RAW DATA'!$Q:$Q,'Row Index'!AP47)))</f>
        <v>67.5208547792982</v>
      </c>
      <c r="AQ219" s="17" t="n">
        <f aca="false">IF('Row Index'!AQ47="","✗",IF(INDEX('RAW DATA'!$Q:$Q,'Row Index'!AQ47)="",IF(INDEX('RAW DATA'!$AD:$AD,'Row Index'!AQ47)="",INDEX('RAW DATA'!$L:$L,'Row Index'!AQ47),INDEX('RAW DATA'!$AD:$AD,'Row Index'!AQ47)),INDEX('RAW DATA'!$Q:$Q,'Row Index'!AQ47)))</f>
        <v>68.2568069156179</v>
      </c>
    </row>
    <row r="220" customFormat="false" ht="15" hidden="false" customHeight="false" outlineLevel="0" collapsed="false">
      <c r="A220" s="32" t="s">
        <v>301</v>
      </c>
      <c r="B220" s="33" t="s">
        <v>248</v>
      </c>
      <c r="C220" s="29" t="n">
        <f aca="false">IF('Row Index'!C48="","✗",IF(INDEX('RAW DATA'!$Q:$Q,'Row Index'!C48)="",IF(INDEX('RAW DATA'!$AD:$AD,'Row Index'!C48)="",INDEX('RAW DATA'!$L:$L,'Row Index'!C48),INDEX('RAW DATA'!$AD:$AD,'Row Index'!C48)),INDEX('RAW DATA'!$Q:$Q,'Row Index'!C48)))</f>
        <v>32.9735148141023</v>
      </c>
      <c r="D220" s="17" t="n">
        <f aca="false">IF('Row Index'!D48="","✗",IF(INDEX('RAW DATA'!$Q:$Q,'Row Index'!D48)="",IF(INDEX('RAW DATA'!$AD:$AD,'Row Index'!D48)="",INDEX('RAW DATA'!$L:$L,'Row Index'!D48),INDEX('RAW DATA'!$AD:$AD,'Row Index'!D48)),INDEX('RAW DATA'!$Q:$Q,'Row Index'!D48)))</f>
        <v>34.879065639663</v>
      </c>
      <c r="E220" s="17" t="n">
        <f aca="false">IF('Row Index'!E48="","✗",IF(INDEX('RAW DATA'!$Q:$Q,'Row Index'!E48)="",IF(INDEX('RAW DATA'!$AD:$AD,'Row Index'!E48)="",INDEX('RAW DATA'!$L:$L,'Row Index'!E48),INDEX('RAW DATA'!$AD:$AD,'Row Index'!E48)),INDEX('RAW DATA'!$Q:$Q,'Row Index'!E48)))</f>
        <v>37.0823128285736</v>
      </c>
      <c r="F220" s="17" t="n">
        <f aca="false">IF('Row Index'!F48="","✗",IF(INDEX('RAW DATA'!$Q:$Q,'Row Index'!F48)="",IF(INDEX('RAW DATA'!$AD:$AD,'Row Index'!F48)="",INDEX('RAW DATA'!$L:$L,'Row Index'!F48),INDEX('RAW DATA'!$AD:$AD,'Row Index'!F48)),INDEX('RAW DATA'!$Q:$Q,'Row Index'!F48)))</f>
        <v>33.9092284119122</v>
      </c>
      <c r="G220" s="18" t="n">
        <f aca="false">IF('Row Index'!G48="","✗",IF(INDEX('RAW DATA'!$Q:$Q,'Row Index'!G48)="",IF(INDEX('RAW DATA'!$AD:$AD,'Row Index'!G48)="",INDEX('RAW DATA'!$L:$L,'Row Index'!G48),INDEX('RAW DATA'!$AD:$AD,'Row Index'!G48)),INDEX('RAW DATA'!$Q:$Q,'Row Index'!G48)))</f>
        <v>44.1833563722859</v>
      </c>
      <c r="H220" s="29" t="n">
        <f aca="false">IF('Row Index'!H48="","✗",IF(INDEX('RAW DATA'!$Q:$Q,'Row Index'!H48)="",IF(INDEX('RAW DATA'!$AD:$AD,'Row Index'!H48)="",INDEX('RAW DATA'!$L:$L,'Row Index'!H48),INDEX('RAW DATA'!$AD:$AD,'Row Index'!H48)),INDEX('RAW DATA'!$Q:$Q,'Row Index'!H48)))</f>
        <v>35.3579472889011</v>
      </c>
      <c r="I220" s="17" t="n">
        <f aca="false">IF('Row Index'!I48="","✗",IF(INDEX('RAW DATA'!$Q:$Q,'Row Index'!I48)="",IF(INDEX('RAW DATA'!$AD:$AD,'Row Index'!I48)="",INDEX('RAW DATA'!$L:$L,'Row Index'!I48),INDEX('RAW DATA'!$AD:$AD,'Row Index'!I48)),INDEX('RAW DATA'!$Q:$Q,'Row Index'!I48)))</f>
        <v>38.5344599573962</v>
      </c>
      <c r="J220" s="17" t="n">
        <f aca="false">IF('Row Index'!J48="","✗",IF(INDEX('RAW DATA'!$Q:$Q,'Row Index'!J48)="",IF(INDEX('RAW DATA'!$AD:$AD,'Row Index'!J48)="",INDEX('RAW DATA'!$L:$L,'Row Index'!J48),INDEX('RAW DATA'!$AD:$AD,'Row Index'!J48)),INDEX('RAW DATA'!$Q:$Q,'Row Index'!J48)))</f>
        <v>37.9138686226203</v>
      </c>
      <c r="K220" s="17" t="n">
        <f aca="false">IF('Row Index'!K48="","✗",IF(INDEX('RAW DATA'!$Q:$Q,'Row Index'!K48)="",IF(INDEX('RAW DATA'!$AD:$AD,'Row Index'!K48)="",INDEX('RAW DATA'!$L:$L,'Row Index'!K48),INDEX('RAW DATA'!$AD:$AD,'Row Index'!K48)),INDEX('RAW DATA'!$Q:$Q,'Row Index'!K48)))</f>
        <v>40.9912752427013</v>
      </c>
      <c r="L220" s="17" t="n">
        <f aca="false">IF('Row Index'!L48="","✗",IF(INDEX('RAW DATA'!$Q:$Q,'Row Index'!L48)="",IF(INDEX('RAW DATA'!$AD:$AD,'Row Index'!L48)="",INDEX('RAW DATA'!$L:$L,'Row Index'!L48),INDEX('RAW DATA'!$AD:$AD,'Row Index'!L48)),INDEX('RAW DATA'!$Q:$Q,'Row Index'!L48)))</f>
        <v>39.1671440023311</v>
      </c>
      <c r="M220" s="17" t="n">
        <f aca="false">IF('Row Index'!M48="","✗",IF(INDEX('RAW DATA'!$Q:$Q,'Row Index'!M48)="",IF(INDEX('RAW DATA'!$AD:$AD,'Row Index'!M48)="",INDEX('RAW DATA'!$L:$L,'Row Index'!M48),INDEX('RAW DATA'!$AD:$AD,'Row Index'!M48)),INDEX('RAW DATA'!$Q:$Q,'Row Index'!M48)))</f>
        <v>41.6874793328475</v>
      </c>
      <c r="N220" s="29" t="n">
        <f aca="false">IF('Row Index'!N48="","✗",IF(INDEX('RAW DATA'!$Q:$Q,'Row Index'!N48)="",IF(INDEX('RAW DATA'!$AD:$AD,'Row Index'!N48)="",INDEX('RAW DATA'!$L:$L,'Row Index'!N48),INDEX('RAW DATA'!$AD:$AD,'Row Index'!N48)),INDEX('RAW DATA'!$Q:$Q,'Row Index'!N48)))</f>
        <v>47.5848538522608</v>
      </c>
      <c r="O220" s="17" t="n">
        <f aca="false">IF('Row Index'!O48="","✗",IF(INDEX('RAW DATA'!$Q:$Q,'Row Index'!O48)="",IF(INDEX('RAW DATA'!$AD:$AD,'Row Index'!O48)="",INDEX('RAW DATA'!$L:$L,'Row Index'!O48),INDEX('RAW DATA'!$AD:$AD,'Row Index'!O48)),INDEX('RAW DATA'!$Q:$Q,'Row Index'!O48)))</f>
        <v>41.2269115260052</v>
      </c>
      <c r="P220" s="17" t="n">
        <f aca="false">IF('Row Index'!P48="","✗",IF(INDEX('RAW DATA'!$Q:$Q,'Row Index'!P48)="",IF(INDEX('RAW DATA'!$AD:$AD,'Row Index'!P48)="",INDEX('RAW DATA'!$L:$L,'Row Index'!P48),INDEX('RAW DATA'!$AD:$AD,'Row Index'!P48)),INDEX('RAW DATA'!$Q:$Q,'Row Index'!P48)))</f>
        <v>41.1338546135433</v>
      </c>
      <c r="Q220" s="17" t="n">
        <f aca="false">IF('Row Index'!Q48="","✗",IF(INDEX('RAW DATA'!$Q:$Q,'Row Index'!Q48)="",IF(INDEX('RAW DATA'!$AD:$AD,'Row Index'!Q48)="",INDEX('RAW DATA'!$L:$L,'Row Index'!Q48),INDEX('RAW DATA'!$AD:$AD,'Row Index'!Q48)),INDEX('RAW DATA'!$Q:$Q,'Row Index'!Q48)))</f>
        <v>42.7572047876547</v>
      </c>
      <c r="R220" s="26" t="str">
        <f aca="false">IF('Row Index'!R48="","✗",IF(INDEX('RAW DATA'!$Q:$Q,'Row Index'!R48)="",IF(INDEX('RAW DATA'!$AD:$AD,'Row Index'!R48)="",INDEX('RAW DATA'!$L:$L,'Row Index'!R48),INDEX('RAW DATA'!$AD:$AD,'Row Index'!R48)),INDEX('RAW DATA'!$Q:$Q,'Row Index'!R48)))</f>
        <v>✗⇲</v>
      </c>
      <c r="S220" s="17" t="n">
        <f aca="false">IF('Row Index'!S48="","✗",IF(INDEX('RAW DATA'!$Q:$Q,'Row Index'!S48)="",IF(INDEX('RAW DATA'!$AD:$AD,'Row Index'!S48)="",INDEX('RAW DATA'!$L:$L,'Row Index'!S48),INDEX('RAW DATA'!$AD:$AD,'Row Index'!S48)),INDEX('RAW DATA'!$Q:$Q,'Row Index'!S48)))</f>
        <v>45.4685492630742</v>
      </c>
      <c r="T220" s="17" t="n">
        <f aca="false">IF('Row Index'!T48="","✗",IF(INDEX('RAW DATA'!$Q:$Q,'Row Index'!T48)="",IF(INDEX('RAW DATA'!$AD:$AD,'Row Index'!T48)="",INDEX('RAW DATA'!$L:$L,'Row Index'!T48),INDEX('RAW DATA'!$AD:$AD,'Row Index'!T48)),INDEX('RAW DATA'!$Q:$Q,'Row Index'!T48)))</f>
        <v>45.1493194545733</v>
      </c>
      <c r="U220" s="17" t="n">
        <f aca="false">IF('Row Index'!U48="","✗",IF(INDEX('RAW DATA'!$Q:$Q,'Row Index'!U48)="",IF(INDEX('RAW DATA'!$AD:$AD,'Row Index'!U48)="",INDEX('RAW DATA'!$L:$L,'Row Index'!U48),INDEX('RAW DATA'!$AD:$AD,'Row Index'!U48)),INDEX('RAW DATA'!$Q:$Q,'Row Index'!U48)))</f>
        <v>48.2749248147011</v>
      </c>
      <c r="V220" s="17" t="n">
        <f aca="false">IF('Row Index'!V48="","✗",IF(INDEX('RAW DATA'!$Q:$Q,'Row Index'!V48)="",IF(INDEX('RAW DATA'!$AD:$AD,'Row Index'!V48)="",INDEX('RAW DATA'!$L:$L,'Row Index'!V48),INDEX('RAW DATA'!$AD:$AD,'Row Index'!V48)),INDEX('RAW DATA'!$Q:$Q,'Row Index'!V48)))</f>
        <v>48.1763959284182</v>
      </c>
      <c r="W220" s="17" t="n">
        <f aca="false">IF('Row Index'!W48="","✗",IF(INDEX('RAW DATA'!$Q:$Q,'Row Index'!W48)="",IF(INDEX('RAW DATA'!$AD:$AD,'Row Index'!W48)="",INDEX('RAW DATA'!$L:$L,'Row Index'!W48),INDEX('RAW DATA'!$AD:$AD,'Row Index'!W48)),INDEX('RAW DATA'!$Q:$Q,'Row Index'!W48)))</f>
        <v>48.0366473274397</v>
      </c>
      <c r="X220" s="17" t="n">
        <f aca="false">IF('Row Index'!X48="","✗",IF(INDEX('RAW DATA'!$Q:$Q,'Row Index'!X48)="",IF(INDEX('RAW DATA'!$AD:$AD,'Row Index'!X48)="",INDEX('RAW DATA'!$L:$L,'Row Index'!X48),INDEX('RAW DATA'!$AD:$AD,'Row Index'!X48)),INDEX('RAW DATA'!$Q:$Q,'Row Index'!X48)))</f>
        <v>49.887542696367</v>
      </c>
      <c r="Y220" s="29" t="n">
        <f aca="false">IF('Row Index'!Y48="","✗",IF(INDEX('RAW DATA'!$Q:$Q,'Row Index'!Y48)="",IF(INDEX('RAW DATA'!$AD:$AD,'Row Index'!Y48)="",INDEX('RAW DATA'!$L:$L,'Row Index'!Y48),INDEX('RAW DATA'!$AD:$AD,'Row Index'!Y48)),INDEX('RAW DATA'!$Q:$Q,'Row Index'!Y48)))</f>
        <v>54.572012416434</v>
      </c>
      <c r="Z220" s="18" t="n">
        <f aca="false">IF('Row Index'!Z48="","✗",IF(INDEX('RAW DATA'!$Q:$Q,'Row Index'!Z48)="",IF(INDEX('RAW DATA'!$AD:$AD,'Row Index'!Z48)="",INDEX('RAW DATA'!$L:$L,'Row Index'!Z48),INDEX('RAW DATA'!$AD:$AD,'Row Index'!Z48)),INDEX('RAW DATA'!$Q:$Q,'Row Index'!Z48)))</f>
        <v>52.2828455234153</v>
      </c>
      <c r="AA220" s="19" t="str">
        <f aca="false">IF('Row Index'!AA48="","⏳",IF(INDEX('RAW DATA'!$Q:$Q,'Row Index'!AA48)="",IF(INDEX('RAW DATA'!$AD:$AD,'Row Index'!AA48)="",INDEX('RAW DATA'!$L:$L,'Row Index'!AA48),INDEX('RAW DATA'!$AD:$AD,'Row Index'!AA48)),INDEX('RAW DATA'!$Q:$Q,'Row Index'!AA48)))</f>
        <v>⏳</v>
      </c>
      <c r="AB220" s="17" t="n">
        <f aca="false">IF('Row Index'!AB48="","✗",IF(INDEX('RAW DATA'!$Q:$Q,'Row Index'!AB48)="",IF(INDEX('RAW DATA'!$AD:$AD,'Row Index'!AB48)="",INDEX('RAW DATA'!$L:$L,'Row Index'!AB48),INDEX('RAW DATA'!$AD:$AD,'Row Index'!AB48)),INDEX('RAW DATA'!$Q:$Q,'Row Index'!AB48)))</f>
        <v>52.3010232020116</v>
      </c>
      <c r="AC220" s="17" t="n">
        <f aca="false">IF('Row Index'!AC48="","✗",IF(INDEX('RAW DATA'!$Q:$Q,'Row Index'!AC48)="",IF(INDEX('RAW DATA'!$AD:$AD,'Row Index'!AC48)="",INDEX('RAW DATA'!$L:$L,'Row Index'!AC48),INDEX('RAW DATA'!$AD:$AD,'Row Index'!AC48)),INDEX('RAW DATA'!$Q:$Q,'Row Index'!AC48)))</f>
        <v>54.3250439848283</v>
      </c>
      <c r="AD220" s="17" t="n">
        <f aca="false">IF('Row Index'!AD48="","✗",IF(INDEX('RAW DATA'!$Q:$Q,'Row Index'!AD48)="",IF(INDEX('RAW DATA'!$AD:$AD,'Row Index'!AD48)="",INDEX('RAW DATA'!$L:$L,'Row Index'!AD48),INDEX('RAW DATA'!$AD:$AD,'Row Index'!AD48)),INDEX('RAW DATA'!$Q:$Q,'Row Index'!AD48)))</f>
        <v>54.9557159906908</v>
      </c>
      <c r="AE220" s="17" t="n">
        <f aca="false">IF('Row Index'!AE48="","✗",IF(INDEX('RAW DATA'!$Q:$Q,'Row Index'!AE48)="",IF(INDEX('RAW DATA'!$AD:$AD,'Row Index'!AE48)="",INDEX('RAW DATA'!$L:$L,'Row Index'!AE48),INDEX('RAW DATA'!$AD:$AD,'Row Index'!AE48)),INDEX('RAW DATA'!$Q:$Q,'Row Index'!AE48)))</f>
        <v>55.8920559324837</v>
      </c>
      <c r="AF220" s="17" t="n">
        <f aca="false">IF('Row Index'!AF48="","✗",IF(INDEX('RAW DATA'!$Q:$Q,'Row Index'!AF48)="",IF(INDEX('RAW DATA'!$AD:$AD,'Row Index'!AF48)="",INDEX('RAW DATA'!$L:$L,'Row Index'!AF48),INDEX('RAW DATA'!$AD:$AD,'Row Index'!AF48)),INDEX('RAW DATA'!$Q:$Q,'Row Index'!AF48)))</f>
        <v>57.9998390448665</v>
      </c>
      <c r="AG220" s="17" t="n">
        <f aca="false">IF('Row Index'!AG48="","✗",IF(INDEX('RAW DATA'!$Q:$Q,'Row Index'!AG48)="",IF(INDEX('RAW DATA'!$AD:$AD,'Row Index'!AG48)="",INDEX('RAW DATA'!$L:$L,'Row Index'!AG48),INDEX('RAW DATA'!$AD:$AD,'Row Index'!AG48)),INDEX('RAW DATA'!$Q:$Q,'Row Index'!AG48)))</f>
        <v>57.5522958957108</v>
      </c>
      <c r="AH220" s="17" t="n">
        <f aca="false">IF('Row Index'!AH48="","✗",IF(INDEX('RAW DATA'!$Q:$Q,'Row Index'!AH48)="",IF(INDEX('RAW DATA'!$AD:$AD,'Row Index'!AH48)="",INDEX('RAW DATA'!$L:$L,'Row Index'!AH48),INDEX('RAW DATA'!$AD:$AD,'Row Index'!AH48)),INDEX('RAW DATA'!$Q:$Q,'Row Index'!AH48)))</f>
        <v>59.4094503712374</v>
      </c>
      <c r="AI220" s="17" t="n">
        <f aca="false">IF('Row Index'!AI48="","✗",IF(INDEX('RAW DATA'!$Q:$Q,'Row Index'!AI48)="",IF(INDEX('RAW DATA'!$AD:$AD,'Row Index'!AI48)="",INDEX('RAW DATA'!$L:$L,'Row Index'!AI48),INDEX('RAW DATA'!$AD:$AD,'Row Index'!AI48)),INDEX('RAW DATA'!$Q:$Q,'Row Index'!AI48)))</f>
        <v>61.0348327606563</v>
      </c>
      <c r="AJ220" s="17" t="n">
        <f aca="false">IF('Row Index'!AJ48="","✗",IF(INDEX('RAW DATA'!$Q:$Q,'Row Index'!AJ48)="",IF(INDEX('RAW DATA'!$AD:$AD,'Row Index'!AJ48)="",INDEX('RAW DATA'!$L:$L,'Row Index'!AJ48),INDEX('RAW DATA'!$AD:$AD,'Row Index'!AJ48)),INDEX('RAW DATA'!$Q:$Q,'Row Index'!AJ48)))</f>
        <v>62.2705173847119</v>
      </c>
      <c r="AK220" s="17" t="n">
        <f aca="false">IF('Row Index'!AK48="","✗",IF(INDEX('RAW DATA'!$Q:$Q,'Row Index'!AK48)="",IF(INDEX('RAW DATA'!$AD:$AD,'Row Index'!AK48)="",INDEX('RAW DATA'!$L:$L,'Row Index'!AK48),INDEX('RAW DATA'!$AD:$AD,'Row Index'!AK48)),INDEX('RAW DATA'!$Q:$Q,'Row Index'!AK48)))</f>
        <v>61.6427783229477</v>
      </c>
      <c r="AL220" s="29" t="n">
        <f aca="false">IF('Row Index'!AL48="","✗",IF(INDEX('RAW DATA'!$Q:$Q,'Row Index'!AL48)="",IF(INDEX('RAW DATA'!$AD:$AD,'Row Index'!AL48)="",INDEX('RAW DATA'!$L:$L,'Row Index'!AL48),INDEX('RAW DATA'!$AD:$AD,'Row Index'!AL48)),INDEX('RAW DATA'!$Q:$Q,'Row Index'!AL48)))</f>
        <v>64.2630563095147</v>
      </c>
      <c r="AM220" s="17" t="n">
        <f aca="false">IF('Row Index'!AM48="","✗",IF(INDEX('RAW DATA'!$Q:$Q,'Row Index'!AM48)="",IF(INDEX('RAW DATA'!$AD:$AD,'Row Index'!AM48)="",INDEX('RAW DATA'!$L:$L,'Row Index'!AM48),INDEX('RAW DATA'!$AD:$AD,'Row Index'!AM48)),INDEX('RAW DATA'!$Q:$Q,'Row Index'!AM48)))</f>
        <v>64.9764877350333</v>
      </c>
      <c r="AN220" s="36" t="str">
        <f aca="false">IF('Row Index'!AN48="","✗",IF(INDEX('RAW DATA'!$Q:$Q,'Row Index'!AN48)="",IF(INDEX('RAW DATA'!$AD:$AD,'Row Index'!AN48)="",INDEX('RAW DATA'!$L:$L,'Row Index'!AN48),INDEX('RAW DATA'!$AD:$AD,'Row Index'!AN48)),INDEX('RAW DATA'!$Q:$Q,'Row Index'!AN48)))</f>
        <v>◐⌧</v>
      </c>
      <c r="AO220" s="17" t="n">
        <f aca="false">IF('Row Index'!AO48="","✗",IF(INDEX('RAW DATA'!$Q:$Q,'Row Index'!AO48)="",IF(INDEX('RAW DATA'!$AD:$AD,'Row Index'!AO48)="",INDEX('RAW DATA'!$L:$L,'Row Index'!AO48),INDEX('RAW DATA'!$AD:$AD,'Row Index'!AO48)),INDEX('RAW DATA'!$Q:$Q,'Row Index'!AO48)))</f>
        <v>68.828411502271</v>
      </c>
      <c r="AP220" s="17" t="n">
        <f aca="false">IF('Row Index'!AP48="","✗",IF(INDEX('RAW DATA'!$Q:$Q,'Row Index'!AP48)="",IF(INDEX('RAW DATA'!$AD:$AD,'Row Index'!AP48)="",INDEX('RAW DATA'!$L:$L,'Row Index'!AP48),INDEX('RAW DATA'!$AD:$AD,'Row Index'!AP48)),INDEX('RAW DATA'!$Q:$Q,'Row Index'!AP48)))</f>
        <v>66.5811858237704</v>
      </c>
      <c r="AQ220" s="17" t="n">
        <f aca="false">IF('Row Index'!AQ48="","✗",IF(INDEX('RAW DATA'!$Q:$Q,'Row Index'!AQ48)="",IF(INDEX('RAW DATA'!$AD:$AD,'Row Index'!AQ48)="",INDEX('RAW DATA'!$L:$L,'Row Index'!AQ48),INDEX('RAW DATA'!$AD:$AD,'Row Index'!AQ48)),INDEX('RAW DATA'!$Q:$Q,'Row Index'!AQ48)))</f>
        <v>66.5534975820344</v>
      </c>
    </row>
    <row r="221" customFormat="false" ht="15" hidden="false" customHeight="false" outlineLevel="0" collapsed="false">
      <c r="A221" s="32" t="s">
        <v>304</v>
      </c>
      <c r="B221" s="33" t="s">
        <v>248</v>
      </c>
      <c r="C221" s="17" t="n">
        <f aca="false">IF('Row Index'!C49="","✗",IF(INDEX('RAW DATA'!$Q:$Q,'Row Index'!C49)="",IF(INDEX('RAW DATA'!$AD:$AD,'Row Index'!C49)="",INDEX('RAW DATA'!$L:$L,'Row Index'!C49),INDEX('RAW DATA'!$AD:$AD,'Row Index'!C49)),INDEX('RAW DATA'!$Q:$Q,'Row Index'!C49)))</f>
        <v>39.7745507288787</v>
      </c>
      <c r="D221" s="17" t="n">
        <f aca="false">IF('Row Index'!D49="","✗",IF(INDEX('RAW DATA'!$Q:$Q,'Row Index'!D49)="",IF(INDEX('RAW DATA'!$AD:$AD,'Row Index'!D49)="",INDEX('RAW DATA'!$L:$L,'Row Index'!D49),INDEX('RAW DATA'!$AD:$AD,'Row Index'!D49)),INDEX('RAW DATA'!$Q:$Q,'Row Index'!D49)))</f>
        <v>38.6513921588452</v>
      </c>
      <c r="E221" s="17" t="n">
        <f aca="false">IF('Row Index'!E49="","✗",IF(INDEX('RAW DATA'!$Q:$Q,'Row Index'!E49)="",IF(INDEX('RAW DATA'!$AD:$AD,'Row Index'!E49)="",INDEX('RAW DATA'!$L:$L,'Row Index'!E49),INDEX('RAW DATA'!$AD:$AD,'Row Index'!E49)),INDEX('RAW DATA'!$Q:$Q,'Row Index'!E49)))</f>
        <v>43.2561356834667</v>
      </c>
      <c r="F221" s="17" t="n">
        <f aca="false">IF('Row Index'!F49="","✗",IF(INDEX('RAW DATA'!$Q:$Q,'Row Index'!F49)="",IF(INDEX('RAW DATA'!$AD:$AD,'Row Index'!F49)="",INDEX('RAW DATA'!$L:$L,'Row Index'!F49),INDEX('RAW DATA'!$AD:$AD,'Row Index'!F49)),INDEX('RAW DATA'!$Q:$Q,'Row Index'!F49)))</f>
        <v>38.3387094882841</v>
      </c>
      <c r="G221" s="18" t="n">
        <f aca="false">IF('Row Index'!G49="","✗",IF(INDEX('RAW DATA'!$Q:$Q,'Row Index'!G49)="",IF(INDEX('RAW DATA'!$AD:$AD,'Row Index'!G49)="",INDEX('RAW DATA'!$L:$L,'Row Index'!G49),INDEX('RAW DATA'!$AD:$AD,'Row Index'!G49)),INDEX('RAW DATA'!$Q:$Q,'Row Index'!G49)))</f>
        <v>43.4797787984212</v>
      </c>
      <c r="H221" s="17" t="n">
        <f aca="false">IF('Row Index'!H49="","✗",IF(INDEX('RAW DATA'!$Q:$Q,'Row Index'!H49)="",IF(INDEX('RAW DATA'!$AD:$AD,'Row Index'!H49)="",INDEX('RAW DATA'!$L:$L,'Row Index'!H49),INDEX('RAW DATA'!$AD:$AD,'Row Index'!H49)),INDEX('RAW DATA'!$Q:$Q,'Row Index'!H49)))</f>
        <v>40.838969652522</v>
      </c>
      <c r="I221" s="17" t="n">
        <f aca="false">IF('Row Index'!I49="","✗",IF(INDEX('RAW DATA'!$Q:$Q,'Row Index'!I49)="",IF(INDEX('RAW DATA'!$AD:$AD,'Row Index'!I49)="",INDEX('RAW DATA'!$L:$L,'Row Index'!I49),INDEX('RAW DATA'!$AD:$AD,'Row Index'!I49)),INDEX('RAW DATA'!$Q:$Q,'Row Index'!I49)))</f>
        <v>46.0010754173757</v>
      </c>
      <c r="J221" s="17" t="n">
        <f aca="false">IF('Row Index'!J49="","✗",IF(INDEX('RAW DATA'!$Q:$Q,'Row Index'!J49)="",IF(INDEX('RAW DATA'!$AD:$AD,'Row Index'!J49)="",INDEX('RAW DATA'!$L:$L,'Row Index'!J49),INDEX('RAW DATA'!$AD:$AD,'Row Index'!J49)),INDEX('RAW DATA'!$Q:$Q,'Row Index'!J49)))</f>
        <v>43.6722189879323</v>
      </c>
      <c r="K221" s="17" t="n">
        <f aca="false">IF('Row Index'!K49="","✗",IF(INDEX('RAW DATA'!$Q:$Q,'Row Index'!K49)="",IF(INDEX('RAW DATA'!$AD:$AD,'Row Index'!K49)="",INDEX('RAW DATA'!$L:$L,'Row Index'!K49),INDEX('RAW DATA'!$AD:$AD,'Row Index'!K49)),INDEX('RAW DATA'!$Q:$Q,'Row Index'!K49)))</f>
        <v>49.2897660665707</v>
      </c>
      <c r="L221" s="17" t="n">
        <f aca="false">IF('Row Index'!L49="","✗",IF(INDEX('RAW DATA'!$Q:$Q,'Row Index'!L49)="",IF(INDEX('RAW DATA'!$AD:$AD,'Row Index'!L49)="",INDEX('RAW DATA'!$L:$L,'Row Index'!L49),INDEX('RAW DATA'!$AD:$AD,'Row Index'!L49)),INDEX('RAW DATA'!$Q:$Q,'Row Index'!L49)))</f>
        <v>46.9407723740323</v>
      </c>
      <c r="M221" s="17" t="n">
        <f aca="false">IF('Row Index'!M49="","✗",IF(INDEX('RAW DATA'!$Q:$Q,'Row Index'!M49)="",IF(INDEX('RAW DATA'!$AD:$AD,'Row Index'!M49)="",INDEX('RAW DATA'!$L:$L,'Row Index'!M49),INDEX('RAW DATA'!$AD:$AD,'Row Index'!M49)),INDEX('RAW DATA'!$Q:$Q,'Row Index'!M49)))</f>
        <v>51.0168068303623</v>
      </c>
      <c r="N221" s="17" t="n">
        <f aca="false">IF('Row Index'!N49="","✗",IF(INDEX('RAW DATA'!$Q:$Q,'Row Index'!N49)="",IF(INDEX('RAW DATA'!$AD:$AD,'Row Index'!N49)="",INDEX('RAW DATA'!$L:$L,'Row Index'!N49),INDEX('RAW DATA'!$AD:$AD,'Row Index'!N49)),INDEX('RAW DATA'!$Q:$Q,'Row Index'!N49)))</f>
        <v>49.2929319839532</v>
      </c>
      <c r="O221" s="17" t="n">
        <f aca="false">IF('Row Index'!O49="","✗",IF(INDEX('RAW DATA'!$Q:$Q,'Row Index'!O49)="",IF(INDEX('RAW DATA'!$AD:$AD,'Row Index'!O49)="",INDEX('RAW DATA'!$L:$L,'Row Index'!O49),INDEX('RAW DATA'!$AD:$AD,'Row Index'!O49)),INDEX('RAW DATA'!$Q:$Q,'Row Index'!O49)))</f>
        <v>51.4585148824925</v>
      </c>
      <c r="P221" s="17" t="n">
        <f aca="false">IF('Row Index'!P49="","✗",IF(INDEX('RAW DATA'!$Q:$Q,'Row Index'!P49)="",IF(INDEX('RAW DATA'!$AD:$AD,'Row Index'!P49)="",INDEX('RAW DATA'!$L:$L,'Row Index'!P49),INDEX('RAW DATA'!$AD:$AD,'Row Index'!P49)),INDEX('RAW DATA'!$Q:$Q,'Row Index'!P49)))</f>
        <v>53.3001953237587</v>
      </c>
      <c r="Q221" s="17" t="n">
        <f aca="false">IF('Row Index'!Q49="","✗",IF(INDEX('RAW DATA'!$Q:$Q,'Row Index'!Q49)="",IF(INDEX('RAW DATA'!$AD:$AD,'Row Index'!Q49)="",INDEX('RAW DATA'!$L:$L,'Row Index'!Q49),INDEX('RAW DATA'!$AD:$AD,'Row Index'!Q49)),INDEX('RAW DATA'!$Q:$Q,'Row Index'!Q49)))</f>
        <v>53.1369989112865</v>
      </c>
      <c r="R221" s="17" t="n">
        <f aca="false">IF('Row Index'!R49="","✗",IF(INDEX('RAW DATA'!$Q:$Q,'Row Index'!R49)="",IF(INDEX('RAW DATA'!$AD:$AD,'Row Index'!R49)="",INDEX('RAW DATA'!$L:$L,'Row Index'!R49),INDEX('RAW DATA'!$AD:$AD,'Row Index'!R49)),INDEX('RAW DATA'!$Q:$Q,'Row Index'!R49)))</f>
        <v>55.1179705923882</v>
      </c>
      <c r="S221" s="17" t="n">
        <f aca="false">IF('Row Index'!S49="","✗",IF(INDEX('RAW DATA'!$Q:$Q,'Row Index'!S49)="",IF(INDEX('RAW DATA'!$AD:$AD,'Row Index'!S49)="",INDEX('RAW DATA'!$L:$L,'Row Index'!S49),INDEX('RAW DATA'!$AD:$AD,'Row Index'!S49)),INDEX('RAW DATA'!$Q:$Q,'Row Index'!S49)))</f>
        <v>55.9458052458587</v>
      </c>
      <c r="T221" s="17" t="n">
        <f aca="false">IF('Row Index'!T49="","✗",IF(INDEX('RAW DATA'!$Q:$Q,'Row Index'!T49)="",IF(INDEX('RAW DATA'!$AD:$AD,'Row Index'!T49)="",INDEX('RAW DATA'!$L:$L,'Row Index'!T49),INDEX('RAW DATA'!$AD:$AD,'Row Index'!T49)),INDEX('RAW DATA'!$Q:$Q,'Row Index'!T49)))</f>
        <v>55.6465976659471</v>
      </c>
      <c r="U221" s="17" t="n">
        <f aca="false">IF('Row Index'!U49="","✗",IF(INDEX('RAW DATA'!$Q:$Q,'Row Index'!U49)="",IF(INDEX('RAW DATA'!$AD:$AD,'Row Index'!U49)="",INDEX('RAW DATA'!$L:$L,'Row Index'!U49),INDEX('RAW DATA'!$AD:$AD,'Row Index'!U49)),INDEX('RAW DATA'!$Q:$Q,'Row Index'!U49)))</f>
        <v>58.1456387499436</v>
      </c>
      <c r="V221" s="17" t="n">
        <f aca="false">IF('Row Index'!V49="","✗",IF(INDEX('RAW DATA'!$Q:$Q,'Row Index'!V49)="",IF(INDEX('RAW DATA'!$AD:$AD,'Row Index'!V49)="",INDEX('RAW DATA'!$L:$L,'Row Index'!V49),INDEX('RAW DATA'!$AD:$AD,'Row Index'!V49)),INDEX('RAW DATA'!$Q:$Q,'Row Index'!V49)))</f>
        <v>58.6730338728594</v>
      </c>
      <c r="W221" s="17" t="n">
        <f aca="false">IF('Row Index'!W49="","✗",IF(INDEX('RAW DATA'!$Q:$Q,'Row Index'!W49)="",IF(INDEX('RAW DATA'!$AD:$AD,'Row Index'!W49)="",INDEX('RAW DATA'!$L:$L,'Row Index'!W49),INDEX('RAW DATA'!$AD:$AD,'Row Index'!W49)),INDEX('RAW DATA'!$Q:$Q,'Row Index'!W49)))</f>
        <v>59.410872524722</v>
      </c>
      <c r="X221" s="17" t="n">
        <f aca="false">IF('Row Index'!X49="","✗",IF(INDEX('RAW DATA'!$Q:$Q,'Row Index'!X49)="",IF(INDEX('RAW DATA'!$AD:$AD,'Row Index'!X49)="",INDEX('RAW DATA'!$L:$L,'Row Index'!X49),INDEX('RAW DATA'!$AD:$AD,'Row Index'!X49)),INDEX('RAW DATA'!$Q:$Q,'Row Index'!X49)))</f>
        <v>60.408061550637</v>
      </c>
      <c r="Y221" s="17" t="n">
        <f aca="false">IF('Row Index'!Y49="","✗",IF(INDEX('RAW DATA'!$Q:$Q,'Row Index'!Y49)="",IF(INDEX('RAW DATA'!$AD:$AD,'Row Index'!Y49)="",INDEX('RAW DATA'!$L:$L,'Row Index'!Y49),INDEX('RAW DATA'!$AD:$AD,'Row Index'!Y49)),INDEX('RAW DATA'!$Q:$Q,'Row Index'!Y49)))</f>
        <v>61.1018478741951</v>
      </c>
      <c r="Z221" s="18" t="n">
        <f aca="false">IF('Row Index'!Z49="","✗",IF(INDEX('RAW DATA'!$Q:$Q,'Row Index'!Z49)="",IF(INDEX('RAW DATA'!$AD:$AD,'Row Index'!Z49)="",INDEX('RAW DATA'!$L:$L,'Row Index'!Z49),INDEX('RAW DATA'!$AD:$AD,'Row Index'!Z49)),INDEX('RAW DATA'!$Q:$Q,'Row Index'!Z49)))</f>
        <v>62.4462563162703</v>
      </c>
      <c r="AA221" s="19" t="str">
        <f aca="false">IF('Row Index'!AA49="","⏳",IF(INDEX('RAW DATA'!$Q:$Q,'Row Index'!AA49)="",IF(INDEX('RAW DATA'!$AD:$AD,'Row Index'!AA49)="",INDEX('RAW DATA'!$L:$L,'Row Index'!AA49),INDEX('RAW DATA'!$AD:$AD,'Row Index'!AA49)),INDEX('RAW DATA'!$Q:$Q,'Row Index'!AA49)))</f>
        <v>⏳</v>
      </c>
      <c r="AB221" s="17" t="n">
        <f aca="false">IF('Row Index'!AB49="","✗",IF(INDEX('RAW DATA'!$Q:$Q,'Row Index'!AB49)="",IF(INDEX('RAW DATA'!$AD:$AD,'Row Index'!AB49)="",INDEX('RAW DATA'!$L:$L,'Row Index'!AB49),INDEX('RAW DATA'!$AD:$AD,'Row Index'!AB49)),INDEX('RAW DATA'!$Q:$Q,'Row Index'!AB49)))</f>
        <v>62.0444485655285</v>
      </c>
      <c r="AC221" s="17" t="n">
        <f aca="false">IF('Row Index'!AC49="","✗",IF(INDEX('RAW DATA'!$Q:$Q,'Row Index'!AC49)="",IF(INDEX('RAW DATA'!$AD:$AD,'Row Index'!AC49)="",INDEX('RAW DATA'!$L:$L,'Row Index'!AC49),INDEX('RAW DATA'!$AD:$AD,'Row Index'!AC49)),INDEX('RAW DATA'!$Q:$Q,'Row Index'!AC49)))</f>
        <v>63.9552898435827</v>
      </c>
      <c r="AD221" s="17" t="n">
        <f aca="false">IF('Row Index'!AD49="","✗",IF(INDEX('RAW DATA'!$Q:$Q,'Row Index'!AD49)="",IF(INDEX('RAW DATA'!$AD:$AD,'Row Index'!AD49)="",INDEX('RAW DATA'!$L:$L,'Row Index'!AD49),INDEX('RAW DATA'!$AD:$AD,'Row Index'!AD49)),INDEX('RAW DATA'!$Q:$Q,'Row Index'!AD49)))</f>
        <v>63.1378126469365</v>
      </c>
      <c r="AE221" s="17" t="n">
        <f aca="false">IF('Row Index'!AE49="","✗",IF(INDEX('RAW DATA'!$Q:$Q,'Row Index'!AE49)="",IF(INDEX('RAW DATA'!$AD:$AD,'Row Index'!AE49)="",INDEX('RAW DATA'!$L:$L,'Row Index'!AE49),INDEX('RAW DATA'!$AD:$AD,'Row Index'!AE49)),INDEX('RAW DATA'!$Q:$Q,'Row Index'!AE49)))</f>
        <v>64.9208785825413</v>
      </c>
      <c r="AF221" s="17" t="n">
        <f aca="false">IF('Row Index'!AF49="","✗",IF(INDEX('RAW DATA'!$Q:$Q,'Row Index'!AF49)="",IF(INDEX('RAW DATA'!$AD:$AD,'Row Index'!AF49)="",INDEX('RAW DATA'!$L:$L,'Row Index'!AF49),INDEX('RAW DATA'!$AD:$AD,'Row Index'!AF49)),INDEX('RAW DATA'!$Q:$Q,'Row Index'!AF49)))</f>
        <v>66.23899882026</v>
      </c>
      <c r="AG221" s="17" t="n">
        <f aca="false">IF('Row Index'!AG49="","✗",IF(INDEX('RAW DATA'!$Q:$Q,'Row Index'!AG49)="",IF(INDEX('RAW DATA'!$AD:$AD,'Row Index'!AG49)="",INDEX('RAW DATA'!$L:$L,'Row Index'!AG49),INDEX('RAW DATA'!$AD:$AD,'Row Index'!AG49)),INDEX('RAW DATA'!$Q:$Q,'Row Index'!AG49)))</f>
        <v>65.4394302166252</v>
      </c>
      <c r="AH221" s="17" t="n">
        <f aca="false">IF('Row Index'!AH49="","✗",IF(INDEX('RAW DATA'!$Q:$Q,'Row Index'!AH49)="",IF(INDEX('RAW DATA'!$AD:$AD,'Row Index'!AH49)="",INDEX('RAW DATA'!$L:$L,'Row Index'!AH49),INDEX('RAW DATA'!$AD:$AD,'Row Index'!AH49)),INDEX('RAW DATA'!$Q:$Q,'Row Index'!AH49)))</f>
        <v>67.4015567908062</v>
      </c>
      <c r="AI221" s="17" t="n">
        <f aca="false">IF('Row Index'!AI49="","✗",IF(INDEX('RAW DATA'!$Q:$Q,'Row Index'!AI49)="",IF(INDEX('RAW DATA'!$AD:$AD,'Row Index'!AI49)="",INDEX('RAW DATA'!$L:$L,'Row Index'!AI49),INDEX('RAW DATA'!$AD:$AD,'Row Index'!AI49)),INDEX('RAW DATA'!$Q:$Q,'Row Index'!AI49)))</f>
        <v>66.8657079847116</v>
      </c>
      <c r="AJ221" s="17" t="n">
        <f aca="false">IF('Row Index'!AJ49="","✗",IF(INDEX('RAW DATA'!$Q:$Q,'Row Index'!AJ49)="",IF(INDEX('RAW DATA'!$AD:$AD,'Row Index'!AJ49)="",INDEX('RAW DATA'!$L:$L,'Row Index'!AJ49),INDEX('RAW DATA'!$AD:$AD,'Row Index'!AJ49)),INDEX('RAW DATA'!$Q:$Q,'Row Index'!AJ49)))</f>
        <v>68.8183013055223</v>
      </c>
      <c r="AK221" s="17" t="n">
        <f aca="false">IF('Row Index'!AK49="","✗",IF(INDEX('RAW DATA'!$Q:$Q,'Row Index'!AK49)="",IF(INDEX('RAW DATA'!$AD:$AD,'Row Index'!AK49)="",INDEX('RAW DATA'!$L:$L,'Row Index'!AK49),INDEX('RAW DATA'!$AD:$AD,'Row Index'!AK49)),INDEX('RAW DATA'!$Q:$Q,'Row Index'!AK49)))</f>
        <v>69.1271286774773</v>
      </c>
      <c r="AL221" s="17" t="n">
        <f aca="false">IF('Row Index'!AL49="","✗",IF(INDEX('RAW DATA'!$Q:$Q,'Row Index'!AL49)="",IF(INDEX('RAW DATA'!$AD:$AD,'Row Index'!AL49)="",INDEX('RAW DATA'!$L:$L,'Row Index'!AL49),INDEX('RAW DATA'!$AD:$AD,'Row Index'!AL49)),INDEX('RAW DATA'!$Q:$Q,'Row Index'!AL49)))</f>
        <v>71.3596102965558</v>
      </c>
      <c r="AM221" s="17" t="n">
        <f aca="false">IF('Row Index'!AM49="","✗",IF(INDEX('RAW DATA'!$Q:$Q,'Row Index'!AM49)="",IF(INDEX('RAW DATA'!$AD:$AD,'Row Index'!AM49)="",INDEX('RAW DATA'!$L:$L,'Row Index'!AM49),INDEX('RAW DATA'!$AD:$AD,'Row Index'!AM49)),INDEX('RAW DATA'!$Q:$Q,'Row Index'!AM49)))</f>
        <v>70.3646021853379</v>
      </c>
      <c r="AN221" s="17" t="n">
        <f aca="false">IF('Row Index'!AN49="","✗",IF(INDEX('RAW DATA'!$Q:$Q,'Row Index'!AN49)="",IF(INDEX('RAW DATA'!$AD:$AD,'Row Index'!AN49)="",INDEX('RAW DATA'!$L:$L,'Row Index'!AN49),INDEX('RAW DATA'!$AD:$AD,'Row Index'!AN49)),INDEX('RAW DATA'!$Q:$Q,'Row Index'!AN49)))</f>
        <v>70.9707436750143</v>
      </c>
      <c r="AO221" s="17" t="n">
        <f aca="false">IF('Row Index'!AO49="","✗",IF(INDEX('RAW DATA'!$Q:$Q,'Row Index'!AO49)="",IF(INDEX('RAW DATA'!$AD:$AD,'Row Index'!AO49)="",INDEX('RAW DATA'!$L:$L,'Row Index'!AO49),INDEX('RAW DATA'!$AD:$AD,'Row Index'!AO49)),INDEX('RAW DATA'!$Q:$Q,'Row Index'!AO49)))</f>
        <v>71.0821753902945</v>
      </c>
      <c r="AP221" s="17" t="n">
        <f aca="false">IF('Row Index'!AP49="","✗",IF(INDEX('RAW DATA'!$Q:$Q,'Row Index'!AP49)="",IF(INDEX('RAW DATA'!$AD:$AD,'Row Index'!AP49)="",INDEX('RAW DATA'!$L:$L,'Row Index'!AP49),INDEX('RAW DATA'!$AD:$AD,'Row Index'!AP49)),INDEX('RAW DATA'!$Q:$Q,'Row Index'!AP49)))</f>
        <v>71.0376378897106</v>
      </c>
      <c r="AQ221" s="17" t="n">
        <f aca="false">IF('Row Index'!AQ49="","✗",IF(INDEX('RAW DATA'!$Q:$Q,'Row Index'!AQ49)="",IF(INDEX('RAW DATA'!$AD:$AD,'Row Index'!AQ49)="",INDEX('RAW DATA'!$L:$L,'Row Index'!AQ49),INDEX('RAW DATA'!$AD:$AD,'Row Index'!AQ49)),INDEX('RAW DATA'!$Q:$Q,'Row Index'!AQ49)))</f>
        <v>70.8993202109045</v>
      </c>
    </row>
    <row r="222" customFormat="false" ht="15" hidden="false" customHeight="false" outlineLevel="0" collapsed="false">
      <c r="A222" s="32" t="s">
        <v>307</v>
      </c>
      <c r="B222" s="33" t="s">
        <v>248</v>
      </c>
      <c r="C222" s="17" t="n">
        <f aca="false">IF('Row Index'!C50="","✗",IF(INDEX('RAW DATA'!$Q:$Q,'Row Index'!C50)="",IF(INDEX('RAW DATA'!$AD:$AD,'Row Index'!C50)="",INDEX('RAW DATA'!$L:$L,'Row Index'!C50),INDEX('RAW DATA'!$AD:$AD,'Row Index'!C50)),INDEX('RAW DATA'!$Q:$Q,'Row Index'!C50)))</f>
        <v>38.6416454620711</v>
      </c>
      <c r="D222" s="17" t="n">
        <f aca="false">IF('Row Index'!D50="","✗",IF(INDEX('RAW DATA'!$Q:$Q,'Row Index'!D50)="",IF(INDEX('RAW DATA'!$AD:$AD,'Row Index'!D50)="",INDEX('RAW DATA'!$L:$L,'Row Index'!D50),INDEX('RAW DATA'!$AD:$AD,'Row Index'!D50)),INDEX('RAW DATA'!$Q:$Q,'Row Index'!D50)))</f>
        <v>38.662000975409</v>
      </c>
      <c r="E222" s="17" t="n">
        <f aca="false">IF('Row Index'!E50="","✗",IF(INDEX('RAW DATA'!$Q:$Q,'Row Index'!E50)="",IF(INDEX('RAW DATA'!$AD:$AD,'Row Index'!E50)="",INDEX('RAW DATA'!$L:$L,'Row Index'!E50),INDEX('RAW DATA'!$AD:$AD,'Row Index'!E50)),INDEX('RAW DATA'!$Q:$Q,'Row Index'!E50)))</f>
        <v>41.6711493950166</v>
      </c>
      <c r="F222" s="17" t="n">
        <f aca="false">IF('Row Index'!F50="","✗",IF(INDEX('RAW DATA'!$Q:$Q,'Row Index'!F50)="",IF(INDEX('RAW DATA'!$AD:$AD,'Row Index'!F50)="",INDEX('RAW DATA'!$L:$L,'Row Index'!F50),INDEX('RAW DATA'!$AD:$AD,'Row Index'!F50)),INDEX('RAW DATA'!$Q:$Q,'Row Index'!F50)))</f>
        <v>38.5228888456419</v>
      </c>
      <c r="G222" s="18" t="n">
        <f aca="false">IF('Row Index'!G50="","✗",IF(INDEX('RAW DATA'!$Q:$Q,'Row Index'!G50)="",IF(INDEX('RAW DATA'!$AD:$AD,'Row Index'!G50)="",INDEX('RAW DATA'!$L:$L,'Row Index'!G50),INDEX('RAW DATA'!$AD:$AD,'Row Index'!G50)),INDEX('RAW DATA'!$Q:$Q,'Row Index'!G50)))</f>
        <v>43.0677870454689</v>
      </c>
      <c r="H222" s="17" t="n">
        <f aca="false">IF('Row Index'!H50="","✗",IF(INDEX('RAW DATA'!$Q:$Q,'Row Index'!H50)="",IF(INDEX('RAW DATA'!$AD:$AD,'Row Index'!H50)="",INDEX('RAW DATA'!$L:$L,'Row Index'!H50),INDEX('RAW DATA'!$AD:$AD,'Row Index'!H50)),INDEX('RAW DATA'!$Q:$Q,'Row Index'!H50)))</f>
        <v>38.9630949813577</v>
      </c>
      <c r="I222" s="17" t="n">
        <f aca="false">IF('Row Index'!I50="","✗",IF(INDEX('RAW DATA'!$Q:$Q,'Row Index'!I50)="",IF(INDEX('RAW DATA'!$AD:$AD,'Row Index'!I50)="",INDEX('RAW DATA'!$L:$L,'Row Index'!I50),INDEX('RAW DATA'!$AD:$AD,'Row Index'!I50)),INDEX('RAW DATA'!$Q:$Q,'Row Index'!I50)))</f>
        <v>45.7722979944009</v>
      </c>
      <c r="J222" s="17" t="n">
        <f aca="false">IF('Row Index'!J50="","✗",IF(INDEX('RAW DATA'!$Q:$Q,'Row Index'!J50)="",IF(INDEX('RAW DATA'!$AD:$AD,'Row Index'!J50)="",INDEX('RAW DATA'!$L:$L,'Row Index'!J50),INDEX('RAW DATA'!$AD:$AD,'Row Index'!J50)),INDEX('RAW DATA'!$Q:$Q,'Row Index'!J50)))</f>
        <v>41.9357872140909</v>
      </c>
      <c r="K222" s="17" t="n">
        <f aca="false">IF('Row Index'!K50="","✗",IF(INDEX('RAW DATA'!$Q:$Q,'Row Index'!K50)="",IF(INDEX('RAW DATA'!$AD:$AD,'Row Index'!K50)="",INDEX('RAW DATA'!$L:$L,'Row Index'!K50),INDEX('RAW DATA'!$AD:$AD,'Row Index'!K50)),INDEX('RAW DATA'!$Q:$Q,'Row Index'!K50)))</f>
        <v>48.2298842399119</v>
      </c>
      <c r="L222" s="17" t="n">
        <f aca="false">IF('Row Index'!L50="","✗",IF(INDEX('RAW DATA'!$Q:$Q,'Row Index'!L50)="",IF(INDEX('RAW DATA'!$AD:$AD,'Row Index'!L50)="",INDEX('RAW DATA'!$L:$L,'Row Index'!L50),INDEX('RAW DATA'!$AD:$AD,'Row Index'!L50)),INDEX('RAW DATA'!$Q:$Q,'Row Index'!L50)))</f>
        <v>44.9496785243704</v>
      </c>
      <c r="M222" s="17" t="n">
        <f aca="false">IF('Row Index'!M50="","✗",IF(INDEX('RAW DATA'!$Q:$Q,'Row Index'!M50)="",IF(INDEX('RAW DATA'!$AD:$AD,'Row Index'!M50)="",INDEX('RAW DATA'!$L:$L,'Row Index'!M50),INDEX('RAW DATA'!$AD:$AD,'Row Index'!M50)),INDEX('RAW DATA'!$Q:$Q,'Row Index'!M50)))</f>
        <v>50.058940550021</v>
      </c>
      <c r="N222" s="17" t="n">
        <f aca="false">IF('Row Index'!N50="","✗",IF(INDEX('RAW DATA'!$Q:$Q,'Row Index'!N50)="",IF(INDEX('RAW DATA'!$AD:$AD,'Row Index'!N50)="",INDEX('RAW DATA'!$L:$L,'Row Index'!N50),INDEX('RAW DATA'!$AD:$AD,'Row Index'!N50)),INDEX('RAW DATA'!$Q:$Q,'Row Index'!N50)))</f>
        <v>48.0445490822672</v>
      </c>
      <c r="O222" s="17" t="n">
        <f aca="false">IF('Row Index'!O50="","✗",IF(INDEX('RAW DATA'!$Q:$Q,'Row Index'!O50)="",IF(INDEX('RAW DATA'!$AD:$AD,'Row Index'!O50)="",INDEX('RAW DATA'!$L:$L,'Row Index'!O50),INDEX('RAW DATA'!$AD:$AD,'Row Index'!O50)),INDEX('RAW DATA'!$Q:$Q,'Row Index'!O50)))</f>
        <v>48.5622925815737</v>
      </c>
      <c r="P222" s="17" t="n">
        <f aca="false">IF('Row Index'!P50="","✗",IF(INDEX('RAW DATA'!$Q:$Q,'Row Index'!P50)="",IF(INDEX('RAW DATA'!$AD:$AD,'Row Index'!P50)="",INDEX('RAW DATA'!$L:$L,'Row Index'!P50),INDEX('RAW DATA'!$AD:$AD,'Row Index'!P50)),INDEX('RAW DATA'!$Q:$Q,'Row Index'!P50)))</f>
        <v>50.9165470385403</v>
      </c>
      <c r="Q222" s="17" t="n">
        <f aca="false">IF('Row Index'!Q50="","✗",IF(INDEX('RAW DATA'!$Q:$Q,'Row Index'!Q50)="",IF(INDEX('RAW DATA'!$AD:$AD,'Row Index'!Q50)="",INDEX('RAW DATA'!$L:$L,'Row Index'!Q50),INDEX('RAW DATA'!$AD:$AD,'Row Index'!Q50)),INDEX('RAW DATA'!$Q:$Q,'Row Index'!Q50)))</f>
        <v>50.6670047364752</v>
      </c>
      <c r="R222" s="17" t="n">
        <f aca="false">IF('Row Index'!R50="","✗",IF(INDEX('RAW DATA'!$Q:$Q,'Row Index'!R50)="",IF(INDEX('RAW DATA'!$AD:$AD,'Row Index'!R50)="",INDEX('RAW DATA'!$L:$L,'Row Index'!R50),INDEX('RAW DATA'!$AD:$AD,'Row Index'!R50)),INDEX('RAW DATA'!$Q:$Q,'Row Index'!R50)))</f>
        <v>51.4199868854327</v>
      </c>
      <c r="S222" s="17" t="n">
        <f aca="false">IF('Row Index'!S50="","✗",IF(INDEX('RAW DATA'!$Q:$Q,'Row Index'!S50)="",IF(INDEX('RAW DATA'!$AD:$AD,'Row Index'!S50)="",INDEX('RAW DATA'!$L:$L,'Row Index'!S50),INDEX('RAW DATA'!$AD:$AD,'Row Index'!S50)),INDEX('RAW DATA'!$Q:$Q,'Row Index'!S50)))</f>
        <v>53.3195586909186</v>
      </c>
      <c r="T222" s="17" t="n">
        <f aca="false">IF('Row Index'!T50="","✗",IF(INDEX('RAW DATA'!$Q:$Q,'Row Index'!T50)="",IF(INDEX('RAW DATA'!$AD:$AD,'Row Index'!T50)="",INDEX('RAW DATA'!$L:$L,'Row Index'!T50),INDEX('RAW DATA'!$AD:$AD,'Row Index'!T50)),INDEX('RAW DATA'!$Q:$Q,'Row Index'!T50)))</f>
        <v>52.8694248547874</v>
      </c>
      <c r="U222" s="17" t="n">
        <f aca="false">IF('Row Index'!U50="","✗",IF(INDEX('RAW DATA'!$Q:$Q,'Row Index'!U50)="",IF(INDEX('RAW DATA'!$AD:$AD,'Row Index'!U50)="",INDEX('RAW DATA'!$L:$L,'Row Index'!U50),INDEX('RAW DATA'!$AD:$AD,'Row Index'!U50)),INDEX('RAW DATA'!$Q:$Q,'Row Index'!U50)))</f>
        <v>53.7306750250159</v>
      </c>
      <c r="V222" s="17" t="n">
        <f aca="false">IF('Row Index'!V50="","✗",IF(INDEX('RAW DATA'!$Q:$Q,'Row Index'!V50)="",IF(INDEX('RAW DATA'!$AD:$AD,'Row Index'!V50)="",INDEX('RAW DATA'!$L:$L,'Row Index'!V50),INDEX('RAW DATA'!$AD:$AD,'Row Index'!V50)),INDEX('RAW DATA'!$Q:$Q,'Row Index'!V50)))</f>
        <v>54.204749014645</v>
      </c>
      <c r="W222" s="17" t="n">
        <f aca="false">IF('Row Index'!W50="","✗",IF(INDEX('RAW DATA'!$Q:$Q,'Row Index'!W50)="",IF(INDEX('RAW DATA'!$AD:$AD,'Row Index'!W50)="",INDEX('RAW DATA'!$L:$L,'Row Index'!W50),INDEX('RAW DATA'!$AD:$AD,'Row Index'!W50)),INDEX('RAW DATA'!$Q:$Q,'Row Index'!W50)))</f>
        <v>55.2182904974348</v>
      </c>
      <c r="X222" s="17" t="n">
        <f aca="false">IF('Row Index'!X50="","✗",IF(INDEX('RAW DATA'!$Q:$Q,'Row Index'!X50)="",IF(INDEX('RAW DATA'!$AD:$AD,'Row Index'!X50)="",INDEX('RAW DATA'!$L:$L,'Row Index'!X50),INDEX('RAW DATA'!$AD:$AD,'Row Index'!X50)),INDEX('RAW DATA'!$Q:$Q,'Row Index'!X50)))</f>
        <v>55.4987473465579</v>
      </c>
      <c r="Y222" s="17" t="n">
        <f aca="false">IF('Row Index'!Y50="","✗",IF(INDEX('RAW DATA'!$Q:$Q,'Row Index'!Y50)="",IF(INDEX('RAW DATA'!$AD:$AD,'Row Index'!Y50)="",INDEX('RAW DATA'!$L:$L,'Row Index'!Y50),INDEX('RAW DATA'!$AD:$AD,'Row Index'!Y50)),INDEX('RAW DATA'!$Q:$Q,'Row Index'!Y50)))</f>
        <v>56.4769483073165</v>
      </c>
      <c r="Z222" s="18" t="n">
        <f aca="false">IF('Row Index'!Z50="","✗",IF(INDEX('RAW DATA'!$Q:$Q,'Row Index'!Z50)="",IF(INDEX('RAW DATA'!$AD:$AD,'Row Index'!Z50)="",INDEX('RAW DATA'!$L:$L,'Row Index'!Z50),INDEX('RAW DATA'!$AD:$AD,'Row Index'!Z50)),INDEX('RAW DATA'!$Q:$Q,'Row Index'!Z50)))</f>
        <v>58.6476963334832</v>
      </c>
      <c r="AA222" s="19" t="str">
        <f aca="false">IF('Row Index'!AA50="","⏳",IF(INDEX('RAW DATA'!$Q:$Q,'Row Index'!AA50)="",IF(INDEX('RAW DATA'!$AD:$AD,'Row Index'!AA50)="",INDEX('RAW DATA'!$L:$L,'Row Index'!AA50),INDEX('RAW DATA'!$AD:$AD,'Row Index'!AA50)),INDEX('RAW DATA'!$Q:$Q,'Row Index'!AA50)))</f>
        <v>⏳</v>
      </c>
      <c r="AB222" s="17" t="n">
        <f aca="false">IF('Row Index'!AB50="","✗",IF(INDEX('RAW DATA'!$Q:$Q,'Row Index'!AB50)="",IF(INDEX('RAW DATA'!$AD:$AD,'Row Index'!AB50)="",INDEX('RAW DATA'!$L:$L,'Row Index'!AB50),INDEX('RAW DATA'!$AD:$AD,'Row Index'!AB50)),INDEX('RAW DATA'!$Q:$Q,'Row Index'!AB50)))</f>
        <v>58.7232277007692</v>
      </c>
      <c r="AC222" s="17" t="n">
        <f aca="false">IF('Row Index'!AC50="","✗",IF(INDEX('RAW DATA'!$Q:$Q,'Row Index'!AC50)="",IF(INDEX('RAW DATA'!$AD:$AD,'Row Index'!AC50)="",INDEX('RAW DATA'!$L:$L,'Row Index'!AC50),INDEX('RAW DATA'!$AD:$AD,'Row Index'!AC50)),INDEX('RAW DATA'!$Q:$Q,'Row Index'!AC50)))</f>
        <v>60.9154668728565</v>
      </c>
      <c r="AD222" s="17" t="n">
        <f aca="false">IF('Row Index'!AD50="","✗",IF(INDEX('RAW DATA'!$Q:$Q,'Row Index'!AD50)="",IF(INDEX('RAW DATA'!$AD:$AD,'Row Index'!AD50)="",INDEX('RAW DATA'!$L:$L,'Row Index'!AD50),INDEX('RAW DATA'!$AD:$AD,'Row Index'!AD50)),INDEX('RAW DATA'!$Q:$Q,'Row Index'!AD50)))</f>
        <v>59.960643825257</v>
      </c>
      <c r="AE222" s="17" t="n">
        <f aca="false">IF('Row Index'!AE50="","✗",IF(INDEX('RAW DATA'!$Q:$Q,'Row Index'!AE50)="",IF(INDEX('RAW DATA'!$AD:$AD,'Row Index'!AE50)="",INDEX('RAW DATA'!$L:$L,'Row Index'!AE50),INDEX('RAW DATA'!$AD:$AD,'Row Index'!AE50)),INDEX('RAW DATA'!$Q:$Q,'Row Index'!AE50)))</f>
        <v>62.2017337175516</v>
      </c>
      <c r="AF222" s="17" t="n">
        <f aca="false">IF('Row Index'!AF50="","✗",IF(INDEX('RAW DATA'!$Q:$Q,'Row Index'!AF50)="",IF(INDEX('RAW DATA'!$AD:$AD,'Row Index'!AF50)="",INDEX('RAW DATA'!$L:$L,'Row Index'!AF50),INDEX('RAW DATA'!$AD:$AD,'Row Index'!AF50)),INDEX('RAW DATA'!$Q:$Q,'Row Index'!AF50)))</f>
        <v>62.9702027374607</v>
      </c>
      <c r="AG222" s="17" t="n">
        <f aca="false">IF('Row Index'!AG50="","✗",IF(INDEX('RAW DATA'!$Q:$Q,'Row Index'!AG50)="",IF(INDEX('RAW DATA'!$AD:$AD,'Row Index'!AG50)="",INDEX('RAW DATA'!$L:$L,'Row Index'!AG50),INDEX('RAW DATA'!$AD:$AD,'Row Index'!AG50)),INDEX('RAW DATA'!$Q:$Q,'Row Index'!AG50)))</f>
        <v>62.8417540416671</v>
      </c>
      <c r="AH222" s="17" t="n">
        <f aca="false">IF('Row Index'!AH50="","✗",IF(INDEX('RAW DATA'!$Q:$Q,'Row Index'!AH50)="",IF(INDEX('RAW DATA'!$AD:$AD,'Row Index'!AH50)="",INDEX('RAW DATA'!$L:$L,'Row Index'!AH50),INDEX('RAW DATA'!$AD:$AD,'Row Index'!AH50)),INDEX('RAW DATA'!$Q:$Q,'Row Index'!AH50)))</f>
        <v>65.042892607417</v>
      </c>
      <c r="AI222" s="17" t="n">
        <f aca="false">IF('Row Index'!AI50="","✗",IF(INDEX('RAW DATA'!$Q:$Q,'Row Index'!AI50)="",IF(INDEX('RAW DATA'!$AD:$AD,'Row Index'!AI50)="",INDEX('RAW DATA'!$L:$L,'Row Index'!AI50),INDEX('RAW DATA'!$AD:$AD,'Row Index'!AI50)),INDEX('RAW DATA'!$Q:$Q,'Row Index'!AI50)))</f>
        <v>66.5583624885649</v>
      </c>
      <c r="AJ222" s="29" t="n">
        <f aca="false">IF('Row Index'!AJ50="","✗",IF(INDEX('RAW DATA'!$Q:$Q,'Row Index'!AJ50)="",IF(INDEX('RAW DATA'!$AD:$AD,'Row Index'!AJ50)="",INDEX('RAW DATA'!$L:$L,'Row Index'!AJ50),INDEX('RAW DATA'!$AD:$AD,'Row Index'!AJ50)),INDEX('RAW DATA'!$Q:$Q,'Row Index'!AJ50)))</f>
        <v>67.235781411483</v>
      </c>
      <c r="AK222" s="17" t="n">
        <f aca="false">IF('Row Index'!AK50="","✗",IF(INDEX('RAW DATA'!$Q:$Q,'Row Index'!AK50)="",IF(INDEX('RAW DATA'!$AD:$AD,'Row Index'!AK50)="",INDEX('RAW DATA'!$L:$L,'Row Index'!AK50),INDEX('RAW DATA'!$AD:$AD,'Row Index'!AK50)),INDEX('RAW DATA'!$Q:$Q,'Row Index'!AK50)))</f>
        <v>67.4592742039829</v>
      </c>
      <c r="AL222" s="21" t="n">
        <f aca="false">IF('Row Index'!AL50="","✗",IF(INDEX('RAW DATA'!$Q:$Q,'Row Index'!AL50)="",IF(INDEX('RAW DATA'!$AD:$AD,'Row Index'!AL50)="",INDEX('RAW DATA'!$L:$L,'Row Index'!AL50),INDEX('RAW DATA'!$AD:$AD,'Row Index'!AL50)),INDEX('RAW DATA'!$Q:$Q,'Row Index'!AL50)))</f>
        <v>69.1264174087153</v>
      </c>
      <c r="AM222" s="17" t="n">
        <f aca="false">IF('Row Index'!AM50="","✗",IF(INDEX('RAW DATA'!$Q:$Q,'Row Index'!AM50)="",IF(INDEX('RAW DATA'!$AD:$AD,'Row Index'!AM50)="",INDEX('RAW DATA'!$L:$L,'Row Index'!AM50),INDEX('RAW DATA'!$AD:$AD,'Row Index'!AM50)),INDEX('RAW DATA'!$Q:$Q,'Row Index'!AM50)))</f>
        <v>68.9973238974987</v>
      </c>
      <c r="AN222" s="17" t="n">
        <f aca="false">IF('Row Index'!AN50="","✗",IF(INDEX('RAW DATA'!$Q:$Q,'Row Index'!AN50)="",IF(INDEX('RAW DATA'!$AD:$AD,'Row Index'!AN50)="",INDEX('RAW DATA'!$L:$L,'Row Index'!AN50),INDEX('RAW DATA'!$AD:$AD,'Row Index'!AN50)),INDEX('RAW DATA'!$Q:$Q,'Row Index'!AN50)))</f>
        <v>69.0614337073076</v>
      </c>
      <c r="AO222" s="17" t="n">
        <f aca="false">IF('Row Index'!AO50="","✗",IF(INDEX('RAW DATA'!$Q:$Q,'Row Index'!AO50)="",IF(INDEX('RAW DATA'!$AD:$AD,'Row Index'!AO50)="",INDEX('RAW DATA'!$L:$L,'Row Index'!AO50),INDEX('RAW DATA'!$AD:$AD,'Row Index'!AO50)),INDEX('RAW DATA'!$Q:$Q,'Row Index'!AO50)))</f>
        <v>70.3489732263763</v>
      </c>
      <c r="AP222" s="17" t="n">
        <f aca="false">IF('Row Index'!AP50="","✗",IF(INDEX('RAW DATA'!$Q:$Q,'Row Index'!AP50)="",IF(INDEX('RAW DATA'!$AD:$AD,'Row Index'!AP50)="",INDEX('RAW DATA'!$L:$L,'Row Index'!AP50),INDEX('RAW DATA'!$AD:$AD,'Row Index'!AP50)),INDEX('RAW DATA'!$Q:$Q,'Row Index'!AP50)))</f>
        <v>70.3550767578325</v>
      </c>
      <c r="AQ222" s="17" t="n">
        <f aca="false">IF('Row Index'!AQ50="","✗",IF(INDEX('RAW DATA'!$Q:$Q,'Row Index'!AQ50)="",IF(INDEX('RAW DATA'!$AD:$AD,'Row Index'!AQ50)="",INDEX('RAW DATA'!$L:$L,'Row Index'!AQ50),INDEX('RAW DATA'!$AD:$AD,'Row Index'!AQ50)),INDEX('RAW DATA'!$Q:$Q,'Row Index'!AQ50)))</f>
        <v>70.3456563082608</v>
      </c>
    </row>
    <row r="223" customFormat="false" ht="15" hidden="false" customHeight="false" outlineLevel="0" collapsed="false">
      <c r="A223" s="32" t="s">
        <v>310</v>
      </c>
      <c r="B223" s="33" t="s">
        <v>248</v>
      </c>
      <c r="C223" s="17" t="n">
        <f aca="false">IF('Row Index'!C51="","✗",IF(INDEX('RAW DATA'!$Q:$Q,'Row Index'!C51)="",IF(INDEX('RAW DATA'!$AD:$AD,'Row Index'!C51)="",INDEX('RAW DATA'!$L:$L,'Row Index'!C51),INDEX('RAW DATA'!$AD:$AD,'Row Index'!C51)),INDEX('RAW DATA'!$Q:$Q,'Row Index'!C51)))</f>
        <v>38.5644810630649</v>
      </c>
      <c r="D223" s="17" t="n">
        <f aca="false">IF('Row Index'!D51="","✗",IF(INDEX('RAW DATA'!$Q:$Q,'Row Index'!D51)="",IF(INDEX('RAW DATA'!$AD:$AD,'Row Index'!D51)="",INDEX('RAW DATA'!$L:$L,'Row Index'!D51),INDEX('RAW DATA'!$AD:$AD,'Row Index'!D51)),INDEX('RAW DATA'!$Q:$Q,'Row Index'!D51)))</f>
        <v>37.5865763587186</v>
      </c>
      <c r="E223" s="17" t="n">
        <f aca="false">IF('Row Index'!E51="","✗",IF(INDEX('RAW DATA'!$Q:$Q,'Row Index'!E51)="",IF(INDEX('RAW DATA'!$AD:$AD,'Row Index'!E51)="",INDEX('RAW DATA'!$L:$L,'Row Index'!E51),INDEX('RAW DATA'!$AD:$AD,'Row Index'!E51)),INDEX('RAW DATA'!$Q:$Q,'Row Index'!E51)))</f>
        <v>41.365443290399</v>
      </c>
      <c r="F223" s="17" t="n">
        <f aca="false">IF('Row Index'!F51="","✗",IF(INDEX('RAW DATA'!$Q:$Q,'Row Index'!F51)="",IF(INDEX('RAW DATA'!$AD:$AD,'Row Index'!F51)="",INDEX('RAW DATA'!$L:$L,'Row Index'!F51),INDEX('RAW DATA'!$AD:$AD,'Row Index'!F51)),INDEX('RAW DATA'!$Q:$Q,'Row Index'!F51)))</f>
        <v>36.8864518015105</v>
      </c>
      <c r="G223" s="18" t="n">
        <f aca="false">IF('Row Index'!G51="","✗",IF(INDEX('RAW DATA'!$Q:$Q,'Row Index'!G51)="",IF(INDEX('RAW DATA'!$AD:$AD,'Row Index'!G51)="",INDEX('RAW DATA'!$L:$L,'Row Index'!G51),INDEX('RAW DATA'!$AD:$AD,'Row Index'!G51)),INDEX('RAW DATA'!$Q:$Q,'Row Index'!G51)))</f>
        <v>41.2942053022975</v>
      </c>
      <c r="H223" s="17" t="n">
        <f aca="false">IF('Row Index'!H51="","✗",IF(INDEX('RAW DATA'!$Q:$Q,'Row Index'!H51)="",IF(INDEX('RAW DATA'!$AD:$AD,'Row Index'!H51)="",INDEX('RAW DATA'!$L:$L,'Row Index'!H51),INDEX('RAW DATA'!$AD:$AD,'Row Index'!H51)),INDEX('RAW DATA'!$Q:$Q,'Row Index'!H51)))</f>
        <v>38.5132848244353</v>
      </c>
      <c r="I223" s="17" t="n">
        <f aca="false">IF('Row Index'!I51="","✗",IF(INDEX('RAW DATA'!$Q:$Q,'Row Index'!I51)="",IF(INDEX('RAW DATA'!$AD:$AD,'Row Index'!I51)="",INDEX('RAW DATA'!$L:$L,'Row Index'!I51),INDEX('RAW DATA'!$AD:$AD,'Row Index'!I51)),INDEX('RAW DATA'!$Q:$Q,'Row Index'!I51)))</f>
        <v>43.888007434233</v>
      </c>
      <c r="J223" s="17" t="n">
        <f aca="false">IF('Row Index'!J51="","✗",IF(INDEX('RAW DATA'!$Q:$Q,'Row Index'!J51)="",IF(INDEX('RAW DATA'!$AD:$AD,'Row Index'!J51)="",INDEX('RAW DATA'!$L:$L,'Row Index'!J51),INDEX('RAW DATA'!$AD:$AD,'Row Index'!J51)),INDEX('RAW DATA'!$Q:$Q,'Row Index'!J51)))</f>
        <v>41.5012623684927</v>
      </c>
      <c r="K223" s="17" t="n">
        <f aca="false">IF('Row Index'!K51="","✗",IF(INDEX('RAW DATA'!$Q:$Q,'Row Index'!K51)="",IF(INDEX('RAW DATA'!$AD:$AD,'Row Index'!K51)="",INDEX('RAW DATA'!$L:$L,'Row Index'!K51),INDEX('RAW DATA'!$AD:$AD,'Row Index'!K51)),INDEX('RAW DATA'!$Q:$Q,'Row Index'!K51)))</f>
        <v>46.6138026597765</v>
      </c>
      <c r="L223" s="17" t="n">
        <f aca="false">IF('Row Index'!L51="","✗",IF(INDEX('RAW DATA'!$Q:$Q,'Row Index'!L51)="",IF(INDEX('RAW DATA'!$AD:$AD,'Row Index'!L51)="",INDEX('RAW DATA'!$L:$L,'Row Index'!L51),INDEX('RAW DATA'!$AD:$AD,'Row Index'!L51)),INDEX('RAW DATA'!$Q:$Q,'Row Index'!L51)))</f>
        <v>43.9981890999879</v>
      </c>
      <c r="M223" s="17" t="n">
        <f aca="false">IF('Row Index'!M51="","✗",IF(INDEX('RAW DATA'!$Q:$Q,'Row Index'!M51)="",IF(INDEX('RAW DATA'!$AD:$AD,'Row Index'!M51)="",INDEX('RAW DATA'!$L:$L,'Row Index'!M51),INDEX('RAW DATA'!$AD:$AD,'Row Index'!M51)),INDEX('RAW DATA'!$Q:$Q,'Row Index'!M51)))</f>
        <v>47.2274391243244</v>
      </c>
      <c r="N223" s="17" t="n">
        <f aca="false">IF('Row Index'!N51="","✗",IF(INDEX('RAW DATA'!$Q:$Q,'Row Index'!N51)="",IF(INDEX('RAW DATA'!$AD:$AD,'Row Index'!N51)="",INDEX('RAW DATA'!$L:$L,'Row Index'!N51),INDEX('RAW DATA'!$AD:$AD,'Row Index'!N51)),INDEX('RAW DATA'!$Q:$Q,'Row Index'!N51)))</f>
        <v>45.5693227450053</v>
      </c>
      <c r="O223" s="17" t="n">
        <f aca="false">IF('Row Index'!O51="","✗",IF(INDEX('RAW DATA'!$Q:$Q,'Row Index'!O51)="",IF(INDEX('RAW DATA'!$AD:$AD,'Row Index'!O51)="",INDEX('RAW DATA'!$L:$L,'Row Index'!O51),INDEX('RAW DATA'!$AD:$AD,'Row Index'!O51)),INDEX('RAW DATA'!$Q:$Q,'Row Index'!O51)))</f>
        <v>46.9915908259841</v>
      </c>
      <c r="P223" s="17" t="n">
        <f aca="false">IF('Row Index'!P51="","✗",IF(INDEX('RAW DATA'!$Q:$Q,'Row Index'!P51)="",IF(INDEX('RAW DATA'!$AD:$AD,'Row Index'!P51)="",INDEX('RAW DATA'!$L:$L,'Row Index'!P51),INDEX('RAW DATA'!$AD:$AD,'Row Index'!P51)),INDEX('RAW DATA'!$Q:$Q,'Row Index'!P51)))</f>
        <v>47.8821363300297</v>
      </c>
      <c r="Q223" s="17" t="n">
        <f aca="false">IF('Row Index'!Q51="","✗",IF(INDEX('RAW DATA'!$Q:$Q,'Row Index'!Q51)="",IF(INDEX('RAW DATA'!$AD:$AD,'Row Index'!Q51)="",INDEX('RAW DATA'!$L:$L,'Row Index'!Q51),INDEX('RAW DATA'!$AD:$AD,'Row Index'!Q51)),INDEX('RAW DATA'!$Q:$Q,'Row Index'!Q51)))</f>
        <v>48.4316441873254</v>
      </c>
      <c r="R223" s="17" t="n">
        <f aca="false">IF('Row Index'!R51="","✗",IF(INDEX('RAW DATA'!$Q:$Q,'Row Index'!R51)="",IF(INDEX('RAW DATA'!$AD:$AD,'Row Index'!R51)="",INDEX('RAW DATA'!$L:$L,'Row Index'!R51),INDEX('RAW DATA'!$AD:$AD,'Row Index'!R51)),INDEX('RAW DATA'!$Q:$Q,'Row Index'!R51)))</f>
        <v>50.020442602932</v>
      </c>
      <c r="S223" s="17" t="n">
        <f aca="false">IF('Row Index'!S51="","✗",IF(INDEX('RAW DATA'!$Q:$Q,'Row Index'!S51)="",IF(INDEX('RAW DATA'!$AD:$AD,'Row Index'!S51)="",INDEX('RAW DATA'!$L:$L,'Row Index'!S51),INDEX('RAW DATA'!$AD:$AD,'Row Index'!S51)),INDEX('RAW DATA'!$Q:$Q,'Row Index'!S51)))</f>
        <v>52.1665378557841</v>
      </c>
      <c r="T223" s="17" t="n">
        <f aca="false">IF('Row Index'!T51="","✗",IF(INDEX('RAW DATA'!$Q:$Q,'Row Index'!T51)="",IF(INDEX('RAW DATA'!$AD:$AD,'Row Index'!T51)="",INDEX('RAW DATA'!$L:$L,'Row Index'!T51),INDEX('RAW DATA'!$AD:$AD,'Row Index'!T51)),INDEX('RAW DATA'!$Q:$Q,'Row Index'!T51)))</f>
        <v>51.2507262515207</v>
      </c>
      <c r="U223" s="17" t="n">
        <f aca="false">IF('Row Index'!U51="","✗",IF(INDEX('RAW DATA'!$Q:$Q,'Row Index'!U51)="",IF(INDEX('RAW DATA'!$AD:$AD,'Row Index'!U51)="",INDEX('RAW DATA'!$L:$L,'Row Index'!U51),INDEX('RAW DATA'!$AD:$AD,'Row Index'!U51)),INDEX('RAW DATA'!$Q:$Q,'Row Index'!U51)))</f>
        <v>52.3550167040653</v>
      </c>
      <c r="V223" s="17" t="n">
        <f aca="false">IF('Row Index'!V51="","✗",IF(INDEX('RAW DATA'!$Q:$Q,'Row Index'!V51)="",IF(INDEX('RAW DATA'!$AD:$AD,'Row Index'!V51)="",INDEX('RAW DATA'!$L:$L,'Row Index'!V51),INDEX('RAW DATA'!$AD:$AD,'Row Index'!V51)),INDEX('RAW DATA'!$Q:$Q,'Row Index'!V51)))</f>
        <v>53.0332373976708</v>
      </c>
      <c r="W223" s="17" t="n">
        <f aca="false">IF('Row Index'!W51="","✗",IF(INDEX('RAW DATA'!$Q:$Q,'Row Index'!W51)="",IF(INDEX('RAW DATA'!$AD:$AD,'Row Index'!W51)="",INDEX('RAW DATA'!$L:$L,'Row Index'!W51),INDEX('RAW DATA'!$AD:$AD,'Row Index'!W51)),INDEX('RAW DATA'!$Q:$Q,'Row Index'!W51)))</f>
        <v>54.366007724655</v>
      </c>
      <c r="X223" s="17" t="n">
        <f aca="false">IF('Row Index'!X51="","✗",IF(INDEX('RAW DATA'!$Q:$Q,'Row Index'!X51)="",IF(INDEX('RAW DATA'!$AD:$AD,'Row Index'!X51)="",INDEX('RAW DATA'!$L:$L,'Row Index'!X51),INDEX('RAW DATA'!$AD:$AD,'Row Index'!X51)),INDEX('RAW DATA'!$Q:$Q,'Row Index'!X51)))</f>
        <v>55.3468201339515</v>
      </c>
      <c r="Y223" s="17" t="n">
        <f aca="false">IF('Row Index'!Y51="","✗",IF(INDEX('RAW DATA'!$Q:$Q,'Row Index'!Y51)="",IF(INDEX('RAW DATA'!$AD:$AD,'Row Index'!Y51)="",INDEX('RAW DATA'!$L:$L,'Row Index'!Y51),INDEX('RAW DATA'!$AD:$AD,'Row Index'!Y51)),INDEX('RAW DATA'!$Q:$Q,'Row Index'!Y51)))</f>
        <v>55.9714156575357</v>
      </c>
      <c r="Z223" s="18" t="n">
        <f aca="false">IF('Row Index'!Z51="","✗",IF(INDEX('RAW DATA'!$Q:$Q,'Row Index'!Z51)="",IF(INDEX('RAW DATA'!$AD:$AD,'Row Index'!Z51)="",INDEX('RAW DATA'!$L:$L,'Row Index'!Z51),INDEX('RAW DATA'!$AD:$AD,'Row Index'!Z51)),INDEX('RAW DATA'!$Q:$Q,'Row Index'!Z51)))</f>
        <v>57.1036282589561</v>
      </c>
      <c r="AA223" s="19" t="str">
        <f aca="false">IF('Row Index'!AA51="","⏳",IF(INDEX('RAW DATA'!$Q:$Q,'Row Index'!AA51)="",IF(INDEX('RAW DATA'!$AD:$AD,'Row Index'!AA51)="",INDEX('RAW DATA'!$L:$L,'Row Index'!AA51),INDEX('RAW DATA'!$AD:$AD,'Row Index'!AA51)),INDEX('RAW DATA'!$Q:$Q,'Row Index'!AA51)))</f>
        <v>⏳</v>
      </c>
      <c r="AB223" s="17" t="n">
        <f aca="false">IF('Row Index'!AB51="","✗",IF(INDEX('RAW DATA'!$Q:$Q,'Row Index'!AB51)="",IF(INDEX('RAW DATA'!$AD:$AD,'Row Index'!AB51)="",INDEX('RAW DATA'!$L:$L,'Row Index'!AB51),INDEX('RAW DATA'!$AD:$AD,'Row Index'!AB51)),INDEX('RAW DATA'!$Q:$Q,'Row Index'!AB51)))</f>
        <v>57.2130769638605</v>
      </c>
      <c r="AC223" s="17" t="n">
        <f aca="false">IF('Row Index'!AC51="","✗",IF(INDEX('RAW DATA'!$Q:$Q,'Row Index'!AC51)="",IF(INDEX('RAW DATA'!$AD:$AD,'Row Index'!AC51)="",INDEX('RAW DATA'!$L:$L,'Row Index'!AC51),INDEX('RAW DATA'!$AD:$AD,'Row Index'!AC51)),INDEX('RAW DATA'!$Q:$Q,'Row Index'!AC51)))</f>
        <v>59.7085568931235</v>
      </c>
      <c r="AD223" s="17" t="n">
        <f aca="false">IF('Row Index'!AD51="","✗",IF(INDEX('RAW DATA'!$Q:$Q,'Row Index'!AD51)="",IF(INDEX('RAW DATA'!$AD:$AD,'Row Index'!AD51)="",INDEX('RAW DATA'!$L:$L,'Row Index'!AD51),INDEX('RAW DATA'!$AD:$AD,'Row Index'!AD51)),INDEX('RAW DATA'!$Q:$Q,'Row Index'!AD51)))</f>
        <v>59.4540097297011</v>
      </c>
      <c r="AE223" s="17" t="n">
        <f aca="false">IF('Row Index'!AE51="","✗",IF(INDEX('RAW DATA'!$Q:$Q,'Row Index'!AE51)="",IF(INDEX('RAW DATA'!$AD:$AD,'Row Index'!AE51)="",INDEX('RAW DATA'!$L:$L,'Row Index'!AE51),INDEX('RAW DATA'!$AD:$AD,'Row Index'!AE51)),INDEX('RAW DATA'!$Q:$Q,'Row Index'!AE51)))</f>
        <v>60.7309671235085</v>
      </c>
      <c r="AF223" s="17" t="n">
        <f aca="false">IF('Row Index'!AF51="","✗",IF(INDEX('RAW DATA'!$Q:$Q,'Row Index'!AF51)="",IF(INDEX('RAW DATA'!$AD:$AD,'Row Index'!AF51)="",INDEX('RAW DATA'!$L:$L,'Row Index'!AF51),INDEX('RAW DATA'!$AD:$AD,'Row Index'!AF51)),INDEX('RAW DATA'!$Q:$Q,'Row Index'!AF51)))</f>
        <v>62.9787854890566</v>
      </c>
      <c r="AG223" s="17" t="n">
        <f aca="false">IF('Row Index'!AG51="","✗",IF(INDEX('RAW DATA'!$Q:$Q,'Row Index'!AG51)="",IF(INDEX('RAW DATA'!$AD:$AD,'Row Index'!AG51)="",INDEX('RAW DATA'!$L:$L,'Row Index'!AG51),INDEX('RAW DATA'!$AD:$AD,'Row Index'!AG51)),INDEX('RAW DATA'!$Q:$Q,'Row Index'!AG51)))</f>
        <v>62.2375690268146</v>
      </c>
      <c r="AH223" s="17" t="n">
        <f aca="false">IF('Row Index'!AH51="","✗",IF(INDEX('RAW DATA'!$Q:$Q,'Row Index'!AH51)="",IF(INDEX('RAW DATA'!$AD:$AD,'Row Index'!AH51)="",INDEX('RAW DATA'!$L:$L,'Row Index'!AH51),INDEX('RAW DATA'!$AD:$AD,'Row Index'!AH51)),INDEX('RAW DATA'!$Q:$Q,'Row Index'!AH51)))</f>
        <v>63.8438104979973</v>
      </c>
      <c r="AI223" s="17" t="n">
        <f aca="false">IF('Row Index'!AI51="","✗",IF(INDEX('RAW DATA'!$Q:$Q,'Row Index'!AI51)="",IF(INDEX('RAW DATA'!$AD:$AD,'Row Index'!AI51)="",INDEX('RAW DATA'!$L:$L,'Row Index'!AI51),INDEX('RAW DATA'!$AD:$AD,'Row Index'!AI51)),INDEX('RAW DATA'!$Q:$Q,'Row Index'!AI51)))</f>
        <v>63.8873503744943</v>
      </c>
      <c r="AJ223" s="29" t="n">
        <f aca="false">IF('Row Index'!AJ51="","✗",IF(INDEX('RAW DATA'!$Q:$Q,'Row Index'!AJ51)="",IF(INDEX('RAW DATA'!$AD:$AD,'Row Index'!AJ51)="",INDEX('RAW DATA'!$L:$L,'Row Index'!AJ51),INDEX('RAW DATA'!$AD:$AD,'Row Index'!AJ51)),INDEX('RAW DATA'!$Q:$Q,'Row Index'!AJ51)))</f>
        <v>65.8955887934371</v>
      </c>
      <c r="AK223" s="17" t="n">
        <f aca="false">IF('Row Index'!AK51="","✗",IF(INDEX('RAW DATA'!$Q:$Q,'Row Index'!AK51)="",IF(INDEX('RAW DATA'!$AD:$AD,'Row Index'!AK51)="",INDEX('RAW DATA'!$L:$L,'Row Index'!AK51),INDEX('RAW DATA'!$AD:$AD,'Row Index'!AK51)),INDEX('RAW DATA'!$Q:$Q,'Row Index'!AK51)))</f>
        <v>65.7510953609039</v>
      </c>
      <c r="AL223" s="17" t="n">
        <f aca="false">IF('Row Index'!AL51="","✗",IF(INDEX('RAW DATA'!$Q:$Q,'Row Index'!AL51)="",IF(INDEX('RAW DATA'!$AD:$AD,'Row Index'!AL51)="",INDEX('RAW DATA'!$L:$L,'Row Index'!AL51),INDEX('RAW DATA'!$AD:$AD,'Row Index'!AL51)),INDEX('RAW DATA'!$Q:$Q,'Row Index'!AL51)))</f>
        <v>68.8220573114485</v>
      </c>
      <c r="AM223" s="17" t="n">
        <f aca="false">IF('Row Index'!AM51="","✗",IF(INDEX('RAW DATA'!$Q:$Q,'Row Index'!AM51)="",IF(INDEX('RAW DATA'!$AD:$AD,'Row Index'!AM51)="",INDEX('RAW DATA'!$L:$L,'Row Index'!AM51),INDEX('RAW DATA'!$AD:$AD,'Row Index'!AM51)),INDEX('RAW DATA'!$Q:$Q,'Row Index'!AM51)))</f>
        <v>68.6737532346262</v>
      </c>
      <c r="AN223" s="17" t="n">
        <f aca="false">IF('Row Index'!AN51="","✗",IF(INDEX('RAW DATA'!$Q:$Q,'Row Index'!AN51)="",IF(INDEX('RAW DATA'!$AD:$AD,'Row Index'!AN51)="",INDEX('RAW DATA'!$L:$L,'Row Index'!AN51),INDEX('RAW DATA'!$AD:$AD,'Row Index'!AN51)),INDEX('RAW DATA'!$Q:$Q,'Row Index'!AN51)))</f>
        <v>68.4614197950569</v>
      </c>
      <c r="AO223" s="17" t="n">
        <f aca="false">IF('Row Index'!AO51="","✗",IF(INDEX('RAW DATA'!$Q:$Q,'Row Index'!AO51)="",IF(INDEX('RAW DATA'!$AD:$AD,'Row Index'!AO51)="",INDEX('RAW DATA'!$L:$L,'Row Index'!AO51),INDEX('RAW DATA'!$AD:$AD,'Row Index'!AO51)),INDEX('RAW DATA'!$Q:$Q,'Row Index'!AO51)))</f>
        <v>69.676002850252</v>
      </c>
      <c r="AP223" s="17" t="n">
        <f aca="false">IF('Row Index'!AP51="","✗",IF(INDEX('RAW DATA'!$Q:$Q,'Row Index'!AP51)="",IF(INDEX('RAW DATA'!$AD:$AD,'Row Index'!AP51)="",INDEX('RAW DATA'!$L:$L,'Row Index'!AP51),INDEX('RAW DATA'!$AD:$AD,'Row Index'!AP51)),INDEX('RAW DATA'!$Q:$Q,'Row Index'!AP51)))</f>
        <v>70.3427715166651</v>
      </c>
      <c r="AQ223" s="17" t="n">
        <f aca="false">IF('Row Index'!AQ51="","✗",IF(INDEX('RAW DATA'!$Q:$Q,'Row Index'!AQ51)="",IF(INDEX('RAW DATA'!$AD:$AD,'Row Index'!AQ51)="",INDEX('RAW DATA'!$L:$L,'Row Index'!AQ51),INDEX('RAW DATA'!$AD:$AD,'Row Index'!AQ51)),INDEX('RAW DATA'!$Q:$Q,'Row Index'!AQ51)))</f>
        <v>70.1487334500893</v>
      </c>
    </row>
    <row r="224" customFormat="false" ht="15" hidden="false" customHeight="false" outlineLevel="0" collapsed="false">
      <c r="A224" s="32" t="s">
        <v>313</v>
      </c>
      <c r="B224" s="33" t="s">
        <v>248</v>
      </c>
      <c r="C224" s="17" t="n">
        <f aca="false">IF('Row Index'!C52="","✗",IF(INDEX('RAW DATA'!$Q:$Q,'Row Index'!C52)="",IF(INDEX('RAW DATA'!$AD:$AD,'Row Index'!C52)="",INDEX('RAW DATA'!$L:$L,'Row Index'!C52),INDEX('RAW DATA'!$AD:$AD,'Row Index'!C52)),INDEX('RAW DATA'!$Q:$Q,'Row Index'!C52)))</f>
        <v>37.2401441459613</v>
      </c>
      <c r="D224" s="17" t="n">
        <f aca="false">IF('Row Index'!D52="","✗",IF(INDEX('RAW DATA'!$Q:$Q,'Row Index'!D52)="",IF(INDEX('RAW DATA'!$AD:$AD,'Row Index'!D52)="",INDEX('RAW DATA'!$L:$L,'Row Index'!D52),INDEX('RAW DATA'!$AD:$AD,'Row Index'!D52)),INDEX('RAW DATA'!$Q:$Q,'Row Index'!D52)))</f>
        <v>37.8297021639746</v>
      </c>
      <c r="E224" s="17" t="n">
        <f aca="false">IF('Row Index'!E52="","✗",IF(INDEX('RAW DATA'!$Q:$Q,'Row Index'!E52)="",IF(INDEX('RAW DATA'!$AD:$AD,'Row Index'!E52)="",INDEX('RAW DATA'!$L:$L,'Row Index'!E52),INDEX('RAW DATA'!$AD:$AD,'Row Index'!E52)),INDEX('RAW DATA'!$Q:$Q,'Row Index'!E52)))</f>
        <v>39.7248097999331</v>
      </c>
      <c r="F224" s="17" t="n">
        <f aca="false">IF('Row Index'!F52="","✗",IF(INDEX('RAW DATA'!$Q:$Q,'Row Index'!F52)="",IF(INDEX('RAW DATA'!$AD:$AD,'Row Index'!F52)="",INDEX('RAW DATA'!$L:$L,'Row Index'!F52),INDEX('RAW DATA'!$AD:$AD,'Row Index'!F52)),INDEX('RAW DATA'!$Q:$Q,'Row Index'!F52)))</f>
        <v>36.6759177743094</v>
      </c>
      <c r="G224" s="18" t="n">
        <f aca="false">IF('Row Index'!G52="","✗",IF(INDEX('RAW DATA'!$Q:$Q,'Row Index'!G52)="",IF(INDEX('RAW DATA'!$AD:$AD,'Row Index'!G52)="",INDEX('RAW DATA'!$L:$L,'Row Index'!G52),INDEX('RAW DATA'!$AD:$AD,'Row Index'!G52)),INDEX('RAW DATA'!$Q:$Q,'Row Index'!G52)))</f>
        <v>42.3379557696083</v>
      </c>
      <c r="H224" s="17" t="n">
        <f aca="false">IF('Row Index'!H52="","✗",IF(INDEX('RAW DATA'!$Q:$Q,'Row Index'!H52)="",IF(INDEX('RAW DATA'!$AD:$AD,'Row Index'!H52)="",INDEX('RAW DATA'!$L:$L,'Row Index'!H52),INDEX('RAW DATA'!$AD:$AD,'Row Index'!H52)),INDEX('RAW DATA'!$Q:$Q,'Row Index'!H52)))</f>
        <v>37.4028377880324</v>
      </c>
      <c r="I224" s="17" t="n">
        <f aca="false">IF('Row Index'!I52="","✗",IF(INDEX('RAW DATA'!$Q:$Q,'Row Index'!I52)="",IF(INDEX('RAW DATA'!$AD:$AD,'Row Index'!I52)="",INDEX('RAW DATA'!$L:$L,'Row Index'!I52),INDEX('RAW DATA'!$AD:$AD,'Row Index'!I52)),INDEX('RAW DATA'!$Q:$Q,'Row Index'!I52)))</f>
        <v>43.4029160349244</v>
      </c>
      <c r="J224" s="17" t="n">
        <f aca="false">IF('Row Index'!J52="","✗",IF(INDEX('RAW DATA'!$Q:$Q,'Row Index'!J52)="",IF(INDEX('RAW DATA'!$AD:$AD,'Row Index'!J52)="",INDEX('RAW DATA'!$L:$L,'Row Index'!J52),INDEX('RAW DATA'!$AD:$AD,'Row Index'!J52)),INDEX('RAW DATA'!$Q:$Q,'Row Index'!J52)))</f>
        <v>41.6384408550938</v>
      </c>
      <c r="K224" s="17" t="n">
        <f aca="false">IF('Row Index'!K52="","✗",IF(INDEX('RAW DATA'!$Q:$Q,'Row Index'!K52)="",IF(INDEX('RAW DATA'!$AD:$AD,'Row Index'!K52)="",INDEX('RAW DATA'!$L:$L,'Row Index'!K52),INDEX('RAW DATA'!$AD:$AD,'Row Index'!K52)),INDEX('RAW DATA'!$Q:$Q,'Row Index'!K52)))</f>
        <v>45.2518478126702</v>
      </c>
      <c r="L224" s="17" t="n">
        <f aca="false">IF('Row Index'!L52="","✗",IF(INDEX('RAW DATA'!$Q:$Q,'Row Index'!L52)="",IF(INDEX('RAW DATA'!$AD:$AD,'Row Index'!L52)="",INDEX('RAW DATA'!$L:$L,'Row Index'!L52),INDEX('RAW DATA'!$AD:$AD,'Row Index'!L52)),INDEX('RAW DATA'!$Q:$Q,'Row Index'!L52)))</f>
        <v>44.1918975340354</v>
      </c>
      <c r="M224" s="17" t="n">
        <f aca="false">IF('Row Index'!M52="","✗",IF(INDEX('RAW DATA'!$Q:$Q,'Row Index'!M52)="",IF(INDEX('RAW DATA'!$AD:$AD,'Row Index'!M52)="",INDEX('RAW DATA'!$L:$L,'Row Index'!M52),INDEX('RAW DATA'!$AD:$AD,'Row Index'!M52)),INDEX('RAW DATA'!$Q:$Q,'Row Index'!M52)))</f>
        <v>47.704074034197</v>
      </c>
      <c r="N224" s="17" t="n">
        <f aca="false">IF('Row Index'!N52="","✗",IF(INDEX('RAW DATA'!$Q:$Q,'Row Index'!N52)="",IF(INDEX('RAW DATA'!$AD:$AD,'Row Index'!N52)="",INDEX('RAW DATA'!$L:$L,'Row Index'!N52),INDEX('RAW DATA'!$AD:$AD,'Row Index'!N52)),INDEX('RAW DATA'!$Q:$Q,'Row Index'!N52)))</f>
        <v>43.6358748148677</v>
      </c>
      <c r="O224" s="17" t="n">
        <f aca="false">IF('Row Index'!O52="","✗",IF(INDEX('RAW DATA'!$Q:$Q,'Row Index'!O52)="",IF(INDEX('RAW DATA'!$AD:$AD,'Row Index'!O52)="",INDEX('RAW DATA'!$L:$L,'Row Index'!O52),INDEX('RAW DATA'!$AD:$AD,'Row Index'!O52)),INDEX('RAW DATA'!$Q:$Q,'Row Index'!O52)))</f>
        <v>46.4334656497301</v>
      </c>
      <c r="P224" s="17" t="n">
        <f aca="false">IF('Row Index'!P52="","✗",IF(INDEX('RAW DATA'!$Q:$Q,'Row Index'!P52)="",IF(INDEX('RAW DATA'!$AD:$AD,'Row Index'!P52)="",INDEX('RAW DATA'!$L:$L,'Row Index'!P52),INDEX('RAW DATA'!$AD:$AD,'Row Index'!P52)),INDEX('RAW DATA'!$Q:$Q,'Row Index'!P52)))</f>
        <v>46.3594955484092</v>
      </c>
      <c r="Q224" s="17" t="n">
        <f aca="false">IF('Row Index'!Q52="","✗",IF(INDEX('RAW DATA'!$Q:$Q,'Row Index'!Q52)="",IF(INDEX('RAW DATA'!$AD:$AD,'Row Index'!Q52)="",INDEX('RAW DATA'!$L:$L,'Row Index'!Q52),INDEX('RAW DATA'!$AD:$AD,'Row Index'!Q52)),INDEX('RAW DATA'!$Q:$Q,'Row Index'!Q52)))</f>
        <v>48.1817804078687</v>
      </c>
      <c r="R224" s="17" t="n">
        <f aca="false">IF('Row Index'!R52="","✗",IF(INDEX('RAW DATA'!$Q:$Q,'Row Index'!R52)="",IF(INDEX('RAW DATA'!$AD:$AD,'Row Index'!R52)="",INDEX('RAW DATA'!$L:$L,'Row Index'!R52),INDEX('RAW DATA'!$AD:$AD,'Row Index'!R52)),INDEX('RAW DATA'!$Q:$Q,'Row Index'!R52)))</f>
        <v>48.6769926845523</v>
      </c>
      <c r="S224" s="17" t="n">
        <f aca="false">IF('Row Index'!S52="","✗",IF(INDEX('RAW DATA'!$Q:$Q,'Row Index'!S52)="",IF(INDEX('RAW DATA'!$AD:$AD,'Row Index'!S52)="",INDEX('RAW DATA'!$L:$L,'Row Index'!S52),INDEX('RAW DATA'!$AD:$AD,'Row Index'!S52)),INDEX('RAW DATA'!$Q:$Q,'Row Index'!S52)))</f>
        <v>48.7995659088009</v>
      </c>
      <c r="T224" s="17" t="n">
        <f aca="false">IF('Row Index'!T52="","✗",IF(INDEX('RAW DATA'!$Q:$Q,'Row Index'!T52)="",IF(INDEX('RAW DATA'!$AD:$AD,'Row Index'!T52)="",INDEX('RAW DATA'!$L:$L,'Row Index'!T52),INDEX('RAW DATA'!$AD:$AD,'Row Index'!T52)),INDEX('RAW DATA'!$Q:$Q,'Row Index'!T52)))</f>
        <v>49.0334827874805</v>
      </c>
      <c r="U224" s="17" t="n">
        <f aca="false">IF('Row Index'!U52="","✗",IF(INDEX('RAW DATA'!$Q:$Q,'Row Index'!U52)="",IF(INDEX('RAW DATA'!$AD:$AD,'Row Index'!U52)="",INDEX('RAW DATA'!$L:$L,'Row Index'!U52),INDEX('RAW DATA'!$AD:$AD,'Row Index'!U52)),INDEX('RAW DATA'!$Q:$Q,'Row Index'!U52)))</f>
        <v>50.965173796326</v>
      </c>
      <c r="V224" s="17" t="n">
        <f aca="false">IF('Row Index'!V52="","✗",IF(INDEX('RAW DATA'!$Q:$Q,'Row Index'!V52)="",IF(INDEX('RAW DATA'!$AD:$AD,'Row Index'!V52)="",INDEX('RAW DATA'!$L:$L,'Row Index'!V52),INDEX('RAW DATA'!$AD:$AD,'Row Index'!V52)),INDEX('RAW DATA'!$Q:$Q,'Row Index'!V52)))</f>
        <v>51.7009377345827</v>
      </c>
      <c r="W224" s="17" t="n">
        <f aca="false">IF('Row Index'!W52="","✗",IF(INDEX('RAW DATA'!$Q:$Q,'Row Index'!W52)="",IF(INDEX('RAW DATA'!$AD:$AD,'Row Index'!W52)="",INDEX('RAW DATA'!$L:$L,'Row Index'!W52),INDEX('RAW DATA'!$AD:$AD,'Row Index'!W52)),INDEX('RAW DATA'!$Q:$Q,'Row Index'!W52)))</f>
        <v>52.7063355890224</v>
      </c>
      <c r="X224" s="36" t="str">
        <f aca="false">IF('Row Index'!X52="","✗",IF(INDEX('RAW DATA'!$Q:$Q,'Row Index'!X52)="",IF(INDEX('RAW DATA'!$AD:$AD,'Row Index'!X52)="",INDEX('RAW DATA'!$L:$L,'Row Index'!X52),INDEX('RAW DATA'!$AD:$AD,'Row Index'!X52)),INDEX('RAW DATA'!$Q:$Q,'Row Index'!X52)))</f>
        <v>◐⌧</v>
      </c>
      <c r="Y224" s="17" t="n">
        <f aca="false">IF('Row Index'!Y52="","✗",IF(INDEX('RAW DATA'!$Q:$Q,'Row Index'!Y52)="",IF(INDEX('RAW DATA'!$AD:$AD,'Row Index'!Y52)="",INDEX('RAW DATA'!$L:$L,'Row Index'!Y52),INDEX('RAW DATA'!$AD:$AD,'Row Index'!Y52)),INDEX('RAW DATA'!$Q:$Q,'Row Index'!Y52)))</f>
        <v>53.8668491219821</v>
      </c>
      <c r="Z224" s="18" t="n">
        <f aca="false">IF('Row Index'!Z52="","✗",IF(INDEX('RAW DATA'!$Q:$Q,'Row Index'!Z52)="",IF(INDEX('RAW DATA'!$AD:$AD,'Row Index'!Z52)="",INDEX('RAW DATA'!$L:$L,'Row Index'!Z52),INDEX('RAW DATA'!$AD:$AD,'Row Index'!Z52)),INDEX('RAW DATA'!$Q:$Q,'Row Index'!Z52)))</f>
        <v>56.7211659054796</v>
      </c>
      <c r="AA224" s="19" t="str">
        <f aca="false">IF('Row Index'!AA52="","⏳",IF(INDEX('RAW DATA'!$Q:$Q,'Row Index'!AA52)="",IF(INDEX('RAW DATA'!$AD:$AD,'Row Index'!AA52)="",INDEX('RAW DATA'!$L:$L,'Row Index'!AA52),INDEX('RAW DATA'!$AD:$AD,'Row Index'!AA52)),INDEX('RAW DATA'!$Q:$Q,'Row Index'!AA52)))</f>
        <v>⏳</v>
      </c>
      <c r="AB224" s="17" t="n">
        <f aca="false">IF('Row Index'!AB52="","✗",IF(INDEX('RAW DATA'!$Q:$Q,'Row Index'!AB52)="",IF(INDEX('RAW DATA'!$AD:$AD,'Row Index'!AB52)="",INDEX('RAW DATA'!$L:$L,'Row Index'!AB52),INDEX('RAW DATA'!$AD:$AD,'Row Index'!AB52)),INDEX('RAW DATA'!$Q:$Q,'Row Index'!AB52)))</f>
        <v>56.2813457609892</v>
      </c>
      <c r="AC224" s="17" t="n">
        <f aca="false">IF('Row Index'!AC52="","✗",IF(INDEX('RAW DATA'!$Q:$Q,'Row Index'!AC52)="",IF(INDEX('RAW DATA'!$AD:$AD,'Row Index'!AC52)="",INDEX('RAW DATA'!$L:$L,'Row Index'!AC52),INDEX('RAW DATA'!$AD:$AD,'Row Index'!AC52)),INDEX('RAW DATA'!$Q:$Q,'Row Index'!AC52)))</f>
        <v>58.2997918598393</v>
      </c>
      <c r="AD224" s="17" t="n">
        <f aca="false">IF('Row Index'!AD52="","✗",IF(INDEX('RAW DATA'!$Q:$Q,'Row Index'!AD52)="",IF(INDEX('RAW DATA'!$AD:$AD,'Row Index'!AD52)="",INDEX('RAW DATA'!$L:$L,'Row Index'!AD52),INDEX('RAW DATA'!$AD:$AD,'Row Index'!AD52)),INDEX('RAW DATA'!$Q:$Q,'Row Index'!AD52)))</f>
        <v>57.9924476406064</v>
      </c>
      <c r="AE224" s="17" t="n">
        <f aca="false">IF('Row Index'!AE52="","✗",IF(INDEX('RAW DATA'!$Q:$Q,'Row Index'!AE52)="",IF(INDEX('RAW DATA'!$AD:$AD,'Row Index'!AE52)="",INDEX('RAW DATA'!$L:$L,'Row Index'!AE52),INDEX('RAW DATA'!$AD:$AD,'Row Index'!AE52)),INDEX('RAW DATA'!$Q:$Q,'Row Index'!AE52)))</f>
        <v>60.7423895271319</v>
      </c>
      <c r="AF224" s="17" t="n">
        <f aca="false">IF('Row Index'!AF52="","✗",IF(INDEX('RAW DATA'!$Q:$Q,'Row Index'!AF52)="",IF(INDEX('RAW DATA'!$AD:$AD,'Row Index'!AF52)="",INDEX('RAW DATA'!$L:$L,'Row Index'!AF52),INDEX('RAW DATA'!$AD:$AD,'Row Index'!AF52)),INDEX('RAW DATA'!$Q:$Q,'Row Index'!AF52)))</f>
        <v>61.9346497003468</v>
      </c>
      <c r="AG224" s="17" t="n">
        <f aca="false">IF('Row Index'!AG52="","✗",IF(INDEX('RAW DATA'!$Q:$Q,'Row Index'!AG52)="",IF(INDEX('RAW DATA'!$AD:$AD,'Row Index'!AG52)="",INDEX('RAW DATA'!$L:$L,'Row Index'!AG52),INDEX('RAW DATA'!$AD:$AD,'Row Index'!AG52)),INDEX('RAW DATA'!$Q:$Q,'Row Index'!AG52)))</f>
        <v>61.9080339564834</v>
      </c>
      <c r="AH224" s="17" t="n">
        <f aca="false">IF('Row Index'!AH52="","✗",IF(INDEX('RAW DATA'!$Q:$Q,'Row Index'!AH52)="",IF(INDEX('RAW DATA'!$AD:$AD,'Row Index'!AH52)="",INDEX('RAW DATA'!$L:$L,'Row Index'!AH52),INDEX('RAW DATA'!$AD:$AD,'Row Index'!AH52)),INDEX('RAW DATA'!$Q:$Q,'Row Index'!AH52)))</f>
        <v>63.4412548774013</v>
      </c>
      <c r="AI224" s="17" t="n">
        <f aca="false">IF('Row Index'!AI52="","✗",IF(INDEX('RAW DATA'!$Q:$Q,'Row Index'!AI52)="",IF(INDEX('RAW DATA'!$AD:$AD,'Row Index'!AI52)="",INDEX('RAW DATA'!$L:$L,'Row Index'!AI52),INDEX('RAW DATA'!$AD:$AD,'Row Index'!AI52)),INDEX('RAW DATA'!$Q:$Q,'Row Index'!AI52)))</f>
        <v>64.051390584559</v>
      </c>
      <c r="AJ224" s="17" t="n">
        <f aca="false">IF('Row Index'!AJ52="","✗",IF(INDEX('RAW DATA'!$Q:$Q,'Row Index'!AJ52)="",IF(INDEX('RAW DATA'!$AD:$AD,'Row Index'!AJ52)="",INDEX('RAW DATA'!$L:$L,'Row Index'!AJ52),INDEX('RAW DATA'!$AD:$AD,'Row Index'!AJ52)),INDEX('RAW DATA'!$Q:$Q,'Row Index'!AJ52)))</f>
        <v>66.6681055757421</v>
      </c>
      <c r="AK224" s="17" t="n">
        <f aca="false">IF('Row Index'!AK52="","✗",IF(INDEX('RAW DATA'!$Q:$Q,'Row Index'!AK52)="",IF(INDEX('RAW DATA'!$AD:$AD,'Row Index'!AK52)="",INDEX('RAW DATA'!$L:$L,'Row Index'!AK52),INDEX('RAW DATA'!$AD:$AD,'Row Index'!AK52)),INDEX('RAW DATA'!$Q:$Q,'Row Index'!AK52)))</f>
        <v>65.9328530771462</v>
      </c>
      <c r="AL224" s="17" t="n">
        <f aca="false">IF('Row Index'!AL52="","✗",IF(INDEX('RAW DATA'!$Q:$Q,'Row Index'!AL52)="",IF(INDEX('RAW DATA'!$AD:$AD,'Row Index'!AL52)="",INDEX('RAW DATA'!$L:$L,'Row Index'!AL52),INDEX('RAW DATA'!$AD:$AD,'Row Index'!AL52)),INDEX('RAW DATA'!$Q:$Q,'Row Index'!AL52)))</f>
        <v>68.5587360866271</v>
      </c>
      <c r="AM224" s="29" t="n">
        <f aca="false">IF('Row Index'!AM52="","✗",IF(INDEX('RAW DATA'!$Q:$Q,'Row Index'!AM52)="",IF(INDEX('RAW DATA'!$AD:$AD,'Row Index'!AM52)="",INDEX('RAW DATA'!$L:$L,'Row Index'!AM52),INDEX('RAW DATA'!$AD:$AD,'Row Index'!AM52)),INDEX('RAW DATA'!$Q:$Q,'Row Index'!AM52)))</f>
        <v>68.0777413825928</v>
      </c>
      <c r="AN224" s="17" t="n">
        <f aca="false">IF('Row Index'!AN52="","✗",IF(INDEX('RAW DATA'!$Q:$Q,'Row Index'!AN52)="",IF(INDEX('RAW DATA'!$AD:$AD,'Row Index'!AN52)="",INDEX('RAW DATA'!$L:$L,'Row Index'!AN52),INDEX('RAW DATA'!$AD:$AD,'Row Index'!AN52)),INDEX('RAW DATA'!$Q:$Q,'Row Index'!AN52)))</f>
        <v>68.3306076008481</v>
      </c>
      <c r="AO224" s="17" t="n">
        <f aca="false">IF('Row Index'!AO52="","✗",IF(INDEX('RAW DATA'!$Q:$Q,'Row Index'!AO52)="",IF(INDEX('RAW DATA'!$AD:$AD,'Row Index'!AO52)="",INDEX('RAW DATA'!$L:$L,'Row Index'!AO52),INDEX('RAW DATA'!$AD:$AD,'Row Index'!AO52)),INDEX('RAW DATA'!$Q:$Q,'Row Index'!AO52)))</f>
        <v>70.1601793519336</v>
      </c>
      <c r="AP224" s="17" t="n">
        <f aca="false">IF('Row Index'!AP52="","✗",IF(INDEX('RAW DATA'!$Q:$Q,'Row Index'!AP52)="",IF(INDEX('RAW DATA'!$AD:$AD,'Row Index'!AP52)="",INDEX('RAW DATA'!$L:$L,'Row Index'!AP52),INDEX('RAW DATA'!$AD:$AD,'Row Index'!AP52)),INDEX('RAW DATA'!$Q:$Q,'Row Index'!AP52)))</f>
        <v>69.9608108536814</v>
      </c>
      <c r="AQ224" s="17" t="n">
        <f aca="false">IF('Row Index'!AQ52="","✗",IF(INDEX('RAW DATA'!$Q:$Q,'Row Index'!AQ52)="",IF(INDEX('RAW DATA'!$AD:$AD,'Row Index'!AQ52)="",INDEX('RAW DATA'!$L:$L,'Row Index'!AQ52),INDEX('RAW DATA'!$AD:$AD,'Row Index'!AQ52)),INDEX('RAW DATA'!$Q:$Q,'Row Index'!AQ52)))</f>
        <v>69.8885624705372</v>
      </c>
    </row>
    <row r="225" customFormat="false" ht="15" hidden="false" customHeight="false" outlineLevel="0" collapsed="false">
      <c r="A225" s="32" t="s">
        <v>316</v>
      </c>
      <c r="B225" s="33" t="s">
        <v>248</v>
      </c>
      <c r="C225" s="17" t="n">
        <f aca="false">IF('Row Index'!C53="","✗",IF(INDEX('RAW DATA'!$Q:$Q,'Row Index'!C53)="",IF(INDEX('RAW DATA'!$AD:$AD,'Row Index'!C53)="",INDEX('RAW DATA'!$L:$L,'Row Index'!C53),INDEX('RAW DATA'!$AD:$AD,'Row Index'!C53)),INDEX('RAW DATA'!$Q:$Q,'Row Index'!C53)))</f>
        <v>37.2818315795417</v>
      </c>
      <c r="D225" s="17" t="n">
        <f aca="false">IF('Row Index'!D53="","✗",IF(INDEX('RAW DATA'!$Q:$Q,'Row Index'!D53)="",IF(INDEX('RAW DATA'!$AD:$AD,'Row Index'!D53)="",INDEX('RAW DATA'!$L:$L,'Row Index'!D53),INDEX('RAW DATA'!$AD:$AD,'Row Index'!D53)),INDEX('RAW DATA'!$Q:$Q,'Row Index'!D53)))</f>
        <v>37.1831241868298</v>
      </c>
      <c r="E225" s="17" t="n">
        <f aca="false">IF('Row Index'!E53="","✗",IF(INDEX('RAW DATA'!$Q:$Q,'Row Index'!E53)="",IF(INDEX('RAW DATA'!$AD:$AD,'Row Index'!E53)="",INDEX('RAW DATA'!$L:$L,'Row Index'!E53),INDEX('RAW DATA'!$AD:$AD,'Row Index'!E53)),INDEX('RAW DATA'!$Q:$Q,'Row Index'!E53)))</f>
        <v>39.43968384138</v>
      </c>
      <c r="F225" s="17" t="n">
        <f aca="false">IF('Row Index'!F53="","✗",IF(INDEX('RAW DATA'!$Q:$Q,'Row Index'!F53)="",IF(INDEX('RAW DATA'!$AD:$AD,'Row Index'!F53)="",INDEX('RAW DATA'!$L:$L,'Row Index'!F53),INDEX('RAW DATA'!$AD:$AD,'Row Index'!F53)),INDEX('RAW DATA'!$Q:$Q,'Row Index'!F53)))</f>
        <v>36.9180319954922</v>
      </c>
      <c r="G225" s="38" t="n">
        <f aca="false">IF('Row Index'!G53="","✗",IF(INDEX('RAW DATA'!$Q:$Q,'Row Index'!G53)="",IF(INDEX('RAW DATA'!$AD:$AD,'Row Index'!G53)="",INDEX('RAW DATA'!$L:$L,'Row Index'!G53),INDEX('RAW DATA'!$AD:$AD,'Row Index'!G53)),INDEX('RAW DATA'!$Q:$Q,'Row Index'!G53)))</f>
        <v>51.682589519785</v>
      </c>
      <c r="H225" s="17" t="n">
        <f aca="false">IF('Row Index'!H53="","✗",IF(INDEX('RAW DATA'!$Q:$Q,'Row Index'!H53)="",IF(INDEX('RAW DATA'!$AD:$AD,'Row Index'!H53)="",INDEX('RAW DATA'!$L:$L,'Row Index'!H53),INDEX('RAW DATA'!$AD:$AD,'Row Index'!H53)),INDEX('RAW DATA'!$Q:$Q,'Row Index'!H53)))</f>
        <v>37.7158294669981</v>
      </c>
      <c r="I225" s="17" t="n">
        <f aca="false">IF('Row Index'!I53="","✗",IF(INDEX('RAW DATA'!$Q:$Q,'Row Index'!I53)="",IF(INDEX('RAW DATA'!$AD:$AD,'Row Index'!I53)="",INDEX('RAW DATA'!$L:$L,'Row Index'!I53),INDEX('RAW DATA'!$AD:$AD,'Row Index'!I53)),INDEX('RAW DATA'!$Q:$Q,'Row Index'!I53)))</f>
        <v>43.1970777244408</v>
      </c>
      <c r="J225" s="17" t="n">
        <f aca="false">IF('Row Index'!J53="","✗",IF(INDEX('RAW DATA'!$Q:$Q,'Row Index'!J53)="",IF(INDEX('RAW DATA'!$AD:$AD,'Row Index'!J53)="",INDEX('RAW DATA'!$L:$L,'Row Index'!J53),INDEX('RAW DATA'!$AD:$AD,'Row Index'!J53)),INDEX('RAW DATA'!$Q:$Q,'Row Index'!J53)))</f>
        <v>41.4334312325559</v>
      </c>
      <c r="K225" s="17" t="n">
        <f aca="false">IF('Row Index'!K53="","✗",IF(INDEX('RAW DATA'!$Q:$Q,'Row Index'!K53)="",IF(INDEX('RAW DATA'!$AD:$AD,'Row Index'!K53)="",INDEX('RAW DATA'!$L:$L,'Row Index'!K53),INDEX('RAW DATA'!$AD:$AD,'Row Index'!K53)),INDEX('RAW DATA'!$Q:$Q,'Row Index'!K53)))</f>
        <v>44.806305750783</v>
      </c>
      <c r="L225" s="17" t="n">
        <f aca="false">IF('Row Index'!L53="","✗",IF(INDEX('RAW DATA'!$Q:$Q,'Row Index'!L53)="",IF(INDEX('RAW DATA'!$AD:$AD,'Row Index'!L53)="",INDEX('RAW DATA'!$L:$L,'Row Index'!L53),INDEX('RAW DATA'!$AD:$AD,'Row Index'!L53)),INDEX('RAW DATA'!$Q:$Q,'Row Index'!L53)))</f>
        <v>43.6129764371626</v>
      </c>
      <c r="M225" s="17" t="n">
        <f aca="false">IF('Row Index'!M53="","✗",IF(INDEX('RAW DATA'!$Q:$Q,'Row Index'!M53)="",IF(INDEX('RAW DATA'!$AD:$AD,'Row Index'!M53)="",INDEX('RAW DATA'!$L:$L,'Row Index'!M53),INDEX('RAW DATA'!$AD:$AD,'Row Index'!M53)),INDEX('RAW DATA'!$Q:$Q,'Row Index'!M53)))</f>
        <v>47.4159438314284</v>
      </c>
      <c r="N225" s="17" t="n">
        <f aca="false">IF('Row Index'!N53="","✗",IF(INDEX('RAW DATA'!$Q:$Q,'Row Index'!N53)="",IF(INDEX('RAW DATA'!$AD:$AD,'Row Index'!N53)="",INDEX('RAW DATA'!$L:$L,'Row Index'!N53),INDEX('RAW DATA'!$AD:$AD,'Row Index'!N53)),INDEX('RAW DATA'!$Q:$Q,'Row Index'!N53)))</f>
        <v>43.8467282490173</v>
      </c>
      <c r="O225" s="17" t="n">
        <f aca="false">IF('Row Index'!O53="","✗",IF(INDEX('RAW DATA'!$Q:$Q,'Row Index'!O53)="",IF(INDEX('RAW DATA'!$AD:$AD,'Row Index'!O53)="",INDEX('RAW DATA'!$L:$L,'Row Index'!O53),INDEX('RAW DATA'!$AD:$AD,'Row Index'!O53)),INDEX('RAW DATA'!$Q:$Q,'Row Index'!O53)))</f>
        <v>45.1831689308636</v>
      </c>
      <c r="P225" s="17" t="n">
        <f aca="false">IF('Row Index'!P53="","✗",IF(INDEX('RAW DATA'!$Q:$Q,'Row Index'!P53)="",IF(INDEX('RAW DATA'!$AD:$AD,'Row Index'!P53)="",INDEX('RAW DATA'!$L:$L,'Row Index'!P53),INDEX('RAW DATA'!$AD:$AD,'Row Index'!P53)),INDEX('RAW DATA'!$Q:$Q,'Row Index'!P53)))</f>
        <v>45.2525920439976</v>
      </c>
      <c r="Q225" s="17" t="n">
        <f aca="false">IF('Row Index'!Q53="","✗",IF(INDEX('RAW DATA'!$Q:$Q,'Row Index'!Q53)="",IF(INDEX('RAW DATA'!$AD:$AD,'Row Index'!Q53)="",INDEX('RAW DATA'!$L:$L,'Row Index'!Q53),INDEX('RAW DATA'!$AD:$AD,'Row Index'!Q53)),INDEX('RAW DATA'!$Q:$Q,'Row Index'!Q53)))</f>
        <v>46.4359753646449</v>
      </c>
      <c r="R225" s="17" t="n">
        <f aca="false">IF('Row Index'!R53="","✗",IF(INDEX('RAW DATA'!$Q:$Q,'Row Index'!R53)="",IF(INDEX('RAW DATA'!$AD:$AD,'Row Index'!R53)="",INDEX('RAW DATA'!$L:$L,'Row Index'!R53),INDEX('RAW DATA'!$AD:$AD,'Row Index'!R53)),INDEX('RAW DATA'!$Q:$Q,'Row Index'!R53)))</f>
        <v>46.8065968760091</v>
      </c>
      <c r="S225" s="17" t="n">
        <f aca="false">IF('Row Index'!S53="","✗",IF(INDEX('RAW DATA'!$Q:$Q,'Row Index'!S53)="",IF(INDEX('RAW DATA'!$AD:$AD,'Row Index'!S53)="",INDEX('RAW DATA'!$L:$L,'Row Index'!S53),INDEX('RAW DATA'!$AD:$AD,'Row Index'!S53)),INDEX('RAW DATA'!$Q:$Q,'Row Index'!S53)))</f>
        <v>49.4475729512203</v>
      </c>
      <c r="T225" s="17" t="n">
        <f aca="false">IF('Row Index'!T53="","✗",IF(INDEX('RAW DATA'!$Q:$Q,'Row Index'!T53)="",IF(INDEX('RAW DATA'!$AD:$AD,'Row Index'!T53)="",INDEX('RAW DATA'!$L:$L,'Row Index'!T53),INDEX('RAW DATA'!$AD:$AD,'Row Index'!T53)),INDEX('RAW DATA'!$Q:$Q,'Row Index'!T53)))</f>
        <v>47.2810406041571</v>
      </c>
      <c r="U225" s="17" t="n">
        <f aca="false">IF('Row Index'!U53="","✗",IF(INDEX('RAW DATA'!$Q:$Q,'Row Index'!U53)="",IF(INDEX('RAW DATA'!$AD:$AD,'Row Index'!U53)="",INDEX('RAW DATA'!$L:$L,'Row Index'!U53),INDEX('RAW DATA'!$AD:$AD,'Row Index'!U53)),INDEX('RAW DATA'!$Q:$Q,'Row Index'!U53)))</f>
        <v>49.9098320363404</v>
      </c>
      <c r="V225" s="17" t="n">
        <f aca="false">IF('Row Index'!V53="","✗",IF(INDEX('RAW DATA'!$Q:$Q,'Row Index'!V53)="",IF(INDEX('RAW DATA'!$AD:$AD,'Row Index'!V53)="",INDEX('RAW DATA'!$L:$L,'Row Index'!V53),INDEX('RAW DATA'!$AD:$AD,'Row Index'!V53)),INDEX('RAW DATA'!$Q:$Q,'Row Index'!V53)))</f>
        <v>51.0537155040086</v>
      </c>
      <c r="W225" s="17" t="n">
        <f aca="false">IF('Row Index'!W53="","✗",IF(INDEX('RAW DATA'!$Q:$Q,'Row Index'!W53)="",IF(INDEX('RAW DATA'!$AD:$AD,'Row Index'!W53)="",INDEX('RAW DATA'!$L:$L,'Row Index'!W53),INDEX('RAW DATA'!$AD:$AD,'Row Index'!W53)),INDEX('RAW DATA'!$Q:$Q,'Row Index'!W53)))</f>
        <v>51.6232311810099</v>
      </c>
      <c r="X225" s="17" t="n">
        <f aca="false">IF('Row Index'!X53="","✗",IF(INDEX('RAW DATA'!$Q:$Q,'Row Index'!X53)="",IF(INDEX('RAW DATA'!$AD:$AD,'Row Index'!X53)="",INDEX('RAW DATA'!$L:$L,'Row Index'!X53),INDEX('RAW DATA'!$AD:$AD,'Row Index'!X53)),INDEX('RAW DATA'!$Q:$Q,'Row Index'!X53)))</f>
        <v>54.3616724389883</v>
      </c>
      <c r="Y225" s="17" t="n">
        <f aca="false">IF('Row Index'!Y53="","✗",IF(INDEX('RAW DATA'!$Q:$Q,'Row Index'!Y53)="",IF(INDEX('RAW DATA'!$AD:$AD,'Row Index'!Y53)="",INDEX('RAW DATA'!$L:$L,'Row Index'!Y53),INDEX('RAW DATA'!$AD:$AD,'Row Index'!Y53)),INDEX('RAW DATA'!$Q:$Q,'Row Index'!Y53)))</f>
        <v>54.1971837408869</v>
      </c>
      <c r="Z225" s="18" t="n">
        <f aca="false">IF('Row Index'!Z53="","✗",IF(INDEX('RAW DATA'!$Q:$Q,'Row Index'!Z53)="",IF(INDEX('RAW DATA'!$AD:$AD,'Row Index'!Z53)="",INDEX('RAW DATA'!$L:$L,'Row Index'!Z53),INDEX('RAW DATA'!$AD:$AD,'Row Index'!Z53)),INDEX('RAW DATA'!$Q:$Q,'Row Index'!Z53)))</f>
        <v>55.4450755938559</v>
      </c>
      <c r="AA225" s="19" t="str">
        <f aca="false">IF('Row Index'!AA53="","⏳",IF(INDEX('RAW DATA'!$Q:$Q,'Row Index'!AA53)="",IF(INDEX('RAW DATA'!$AD:$AD,'Row Index'!AA53)="",INDEX('RAW DATA'!$L:$L,'Row Index'!AA53),INDEX('RAW DATA'!$AD:$AD,'Row Index'!AA53)),INDEX('RAW DATA'!$Q:$Q,'Row Index'!AA53)))</f>
        <v>⏳</v>
      </c>
      <c r="AB225" s="17" t="n">
        <f aca="false">IF('Row Index'!AB53="","✗",IF(INDEX('RAW DATA'!$Q:$Q,'Row Index'!AB53)="",IF(INDEX('RAW DATA'!$AD:$AD,'Row Index'!AB53)="",INDEX('RAW DATA'!$L:$L,'Row Index'!AB53),INDEX('RAW DATA'!$AD:$AD,'Row Index'!AB53)),INDEX('RAW DATA'!$Q:$Q,'Row Index'!AB53)))</f>
        <v>56.2805568911505</v>
      </c>
      <c r="AC225" s="17" t="n">
        <f aca="false">IF('Row Index'!AC53="","✗",IF(INDEX('RAW DATA'!$Q:$Q,'Row Index'!AC53)="",IF(INDEX('RAW DATA'!$AD:$AD,'Row Index'!AC53)="",INDEX('RAW DATA'!$L:$L,'Row Index'!AC53),INDEX('RAW DATA'!$AD:$AD,'Row Index'!AC53)),INDEX('RAW DATA'!$Q:$Q,'Row Index'!AC53)))</f>
        <v>56.6731697313267</v>
      </c>
      <c r="AD225" s="17" t="n">
        <f aca="false">IF('Row Index'!AD53="","✗",IF(INDEX('RAW DATA'!$Q:$Q,'Row Index'!AD53)="",IF(INDEX('RAW DATA'!$AD:$AD,'Row Index'!AD53)="",INDEX('RAW DATA'!$L:$L,'Row Index'!AD53),INDEX('RAW DATA'!$AD:$AD,'Row Index'!AD53)),INDEX('RAW DATA'!$Q:$Q,'Row Index'!AD53)))</f>
        <v>57.259734849584</v>
      </c>
      <c r="AE225" s="17" t="n">
        <f aca="false">IF('Row Index'!AE53="","✗",IF(INDEX('RAW DATA'!$Q:$Q,'Row Index'!AE53)="",IF(INDEX('RAW DATA'!$AD:$AD,'Row Index'!AE53)="",INDEX('RAW DATA'!$L:$L,'Row Index'!AE53),INDEX('RAW DATA'!$AD:$AD,'Row Index'!AE53)),INDEX('RAW DATA'!$Q:$Q,'Row Index'!AE53)))</f>
        <v>58.9004591987587</v>
      </c>
      <c r="AF225" s="17" t="n">
        <f aca="false">IF('Row Index'!AF53="","✗",IF(INDEX('RAW DATA'!$Q:$Q,'Row Index'!AF53)="",IF(INDEX('RAW DATA'!$AD:$AD,'Row Index'!AF53)="",INDEX('RAW DATA'!$L:$L,'Row Index'!AF53),INDEX('RAW DATA'!$AD:$AD,'Row Index'!AF53)),INDEX('RAW DATA'!$Q:$Q,'Row Index'!AF53)))</f>
        <v>60.6090854392513</v>
      </c>
      <c r="AG225" s="17" t="n">
        <f aca="false">IF('Row Index'!AG53="","✗",IF(INDEX('RAW DATA'!$Q:$Q,'Row Index'!AG53)="",IF(INDEX('RAW DATA'!$AD:$AD,'Row Index'!AG53)="",INDEX('RAW DATA'!$L:$L,'Row Index'!AG53),INDEX('RAW DATA'!$AD:$AD,'Row Index'!AG53)),INDEX('RAW DATA'!$Q:$Q,'Row Index'!AG53)))</f>
        <v>60.2605952649149</v>
      </c>
      <c r="AH225" s="17" t="n">
        <f aca="false">IF('Row Index'!AH53="","✗",IF(INDEX('RAW DATA'!$Q:$Q,'Row Index'!AH53)="",IF(INDEX('RAW DATA'!$AD:$AD,'Row Index'!AH53)="",INDEX('RAW DATA'!$L:$L,'Row Index'!AH53),INDEX('RAW DATA'!$AD:$AD,'Row Index'!AH53)),INDEX('RAW DATA'!$Q:$Q,'Row Index'!AH53)))</f>
        <v>62.1030642835177</v>
      </c>
      <c r="AI225" s="17" t="n">
        <f aca="false">IF('Row Index'!AI53="","✗",IF(INDEX('RAW DATA'!$Q:$Q,'Row Index'!AI53)="",IF(INDEX('RAW DATA'!$AD:$AD,'Row Index'!AI53)="",INDEX('RAW DATA'!$L:$L,'Row Index'!AI53),INDEX('RAW DATA'!$AD:$AD,'Row Index'!AI53)),INDEX('RAW DATA'!$Q:$Q,'Row Index'!AI53)))</f>
        <v>62.1870731623885</v>
      </c>
      <c r="AJ225" s="17" t="n">
        <f aca="false">IF('Row Index'!AJ53="","✗",IF(INDEX('RAW DATA'!$Q:$Q,'Row Index'!AJ53)="",IF(INDEX('RAW DATA'!$AD:$AD,'Row Index'!AJ53)="",INDEX('RAW DATA'!$L:$L,'Row Index'!AJ53),INDEX('RAW DATA'!$AD:$AD,'Row Index'!AJ53)),INDEX('RAW DATA'!$Q:$Q,'Row Index'!AJ53)))</f>
        <v>64.2414588803822</v>
      </c>
      <c r="AK225" s="17" t="n">
        <f aca="false">IF('Row Index'!AK53="","✗",IF(INDEX('RAW DATA'!$Q:$Q,'Row Index'!AK53)="",IF(INDEX('RAW DATA'!$AD:$AD,'Row Index'!AK53)="",INDEX('RAW DATA'!$L:$L,'Row Index'!AK53),INDEX('RAW DATA'!$AD:$AD,'Row Index'!AK53)),INDEX('RAW DATA'!$Q:$Q,'Row Index'!AK53)))</f>
        <v>65.1107471507442</v>
      </c>
      <c r="AL225" s="17" t="n">
        <f aca="false">IF('Row Index'!AL53="","✗",IF(INDEX('RAW DATA'!$Q:$Q,'Row Index'!AL53)="",IF(INDEX('RAW DATA'!$AD:$AD,'Row Index'!AL53)="",INDEX('RAW DATA'!$L:$L,'Row Index'!AL53),INDEX('RAW DATA'!$AD:$AD,'Row Index'!AL53)),INDEX('RAW DATA'!$Q:$Q,'Row Index'!AL53)))</f>
        <v>67.5675109970061</v>
      </c>
      <c r="AM225" s="17" t="n">
        <f aca="false">IF('Row Index'!AM53="","✗",IF(INDEX('RAW DATA'!$Q:$Q,'Row Index'!AM53)="",IF(INDEX('RAW DATA'!$AD:$AD,'Row Index'!AM53)="",INDEX('RAW DATA'!$L:$L,'Row Index'!AM53),INDEX('RAW DATA'!$AD:$AD,'Row Index'!AM53)),INDEX('RAW DATA'!$Q:$Q,'Row Index'!AM53)))</f>
        <v>67.5693212085487</v>
      </c>
      <c r="AN225" s="17" t="n">
        <f aca="false">IF('Row Index'!AN53="","✗",IF(INDEX('RAW DATA'!$Q:$Q,'Row Index'!AN53)="",IF(INDEX('RAW DATA'!$AD:$AD,'Row Index'!AN53)="",INDEX('RAW DATA'!$L:$L,'Row Index'!AN53),INDEX('RAW DATA'!$AD:$AD,'Row Index'!AN53)),INDEX('RAW DATA'!$Q:$Q,'Row Index'!AN53)))</f>
        <v>67.4327750288078</v>
      </c>
      <c r="AO225" s="17" t="n">
        <f aca="false">IF('Row Index'!AO53="","✗",IF(INDEX('RAW DATA'!$Q:$Q,'Row Index'!AO53)="",IF(INDEX('RAW DATA'!$AD:$AD,'Row Index'!AO53)="",INDEX('RAW DATA'!$L:$L,'Row Index'!AO53),INDEX('RAW DATA'!$AD:$AD,'Row Index'!AO53)),INDEX('RAW DATA'!$Q:$Q,'Row Index'!AO53)))</f>
        <v>68.8125138491915</v>
      </c>
      <c r="AP225" s="17" t="n">
        <f aca="false">IF('Row Index'!AP53="","✗",IF(INDEX('RAW DATA'!$Q:$Q,'Row Index'!AP53)="",IF(INDEX('RAW DATA'!$AD:$AD,'Row Index'!AP53)="",INDEX('RAW DATA'!$L:$L,'Row Index'!AP53),INDEX('RAW DATA'!$AD:$AD,'Row Index'!AP53)),INDEX('RAW DATA'!$Q:$Q,'Row Index'!AP53)))</f>
        <v>69.4907564379707</v>
      </c>
      <c r="AQ225" s="17" t="n">
        <f aca="false">IF('Row Index'!AQ53="","✗",IF(INDEX('RAW DATA'!$Q:$Q,'Row Index'!AQ53)="",IF(INDEX('RAW DATA'!$AD:$AD,'Row Index'!AQ53)="",INDEX('RAW DATA'!$L:$L,'Row Index'!AQ53),INDEX('RAW DATA'!$AD:$AD,'Row Index'!AQ53)),INDEX('RAW DATA'!$Q:$Q,'Row Index'!AQ53)))</f>
        <v>69.7471570809387</v>
      </c>
    </row>
    <row r="226" customFormat="false" ht="15" hidden="false" customHeight="false" outlineLevel="0" collapsed="false">
      <c r="A226" s="32" t="s">
        <v>319</v>
      </c>
      <c r="B226" s="33" t="s">
        <v>248</v>
      </c>
      <c r="C226" s="17" t="n">
        <f aca="false">IF('Row Index'!C54="","✗",IF(INDEX('RAW DATA'!$Q:$Q,'Row Index'!C54)="",IF(INDEX('RAW DATA'!$AD:$AD,'Row Index'!C54)="",INDEX('RAW DATA'!$L:$L,'Row Index'!C54),INDEX('RAW DATA'!$AD:$AD,'Row Index'!C54)),INDEX('RAW DATA'!$Q:$Q,'Row Index'!C54)))</f>
        <v>43.833062688736</v>
      </c>
      <c r="D226" s="17" t="n">
        <f aca="false">IF('Row Index'!D54="","✗",IF(INDEX('RAW DATA'!$Q:$Q,'Row Index'!D54)="",IF(INDEX('RAW DATA'!$AD:$AD,'Row Index'!D54)="",INDEX('RAW DATA'!$L:$L,'Row Index'!D54),INDEX('RAW DATA'!$AD:$AD,'Row Index'!D54)),INDEX('RAW DATA'!$Q:$Q,'Row Index'!D54)))</f>
        <v>37.5316932122128</v>
      </c>
      <c r="E226" s="17" t="n">
        <f aca="false">IF('Row Index'!E54="","✗",IF(INDEX('RAW DATA'!$Q:$Q,'Row Index'!E54)="",IF(INDEX('RAW DATA'!$AD:$AD,'Row Index'!E54)="",INDEX('RAW DATA'!$L:$L,'Row Index'!E54),INDEX('RAW DATA'!$AD:$AD,'Row Index'!E54)),INDEX('RAW DATA'!$Q:$Q,'Row Index'!E54)))</f>
        <v>40.5687373683458</v>
      </c>
      <c r="F226" s="17" t="n">
        <f aca="false">IF('Row Index'!F54="","✗",IF(INDEX('RAW DATA'!$Q:$Q,'Row Index'!F54)="",IF(INDEX('RAW DATA'!$AD:$AD,'Row Index'!F54)="",INDEX('RAW DATA'!$L:$L,'Row Index'!F54),INDEX('RAW DATA'!$AD:$AD,'Row Index'!F54)),INDEX('RAW DATA'!$Q:$Q,'Row Index'!F54)))</f>
        <v>36.7349661310103</v>
      </c>
      <c r="G226" s="26" t="str">
        <f aca="false">IF('Row Index'!G54="","✗",IF(INDEX('RAW DATA'!$Q:$Q,'Row Index'!G54)="",IF(INDEX('RAW DATA'!$AD:$AD,'Row Index'!G54)="",INDEX('RAW DATA'!$L:$L,'Row Index'!G54),INDEX('RAW DATA'!$AD:$AD,'Row Index'!G54)),INDEX('RAW DATA'!$Q:$Q,'Row Index'!G54)))</f>
        <v>✗</v>
      </c>
      <c r="H226" s="17" t="n">
        <f aca="false">IF('Row Index'!H54="","✗",IF(INDEX('RAW DATA'!$Q:$Q,'Row Index'!H54)="",IF(INDEX('RAW DATA'!$AD:$AD,'Row Index'!H54)="",INDEX('RAW DATA'!$L:$L,'Row Index'!H54),INDEX('RAW DATA'!$AD:$AD,'Row Index'!H54)),INDEX('RAW DATA'!$Q:$Q,'Row Index'!H54)))</f>
        <v>38.9993361917258</v>
      </c>
      <c r="I226" s="17" t="n">
        <f aca="false">IF('Row Index'!I54="","✗",IF(INDEX('RAW DATA'!$Q:$Q,'Row Index'!I54)="",IF(INDEX('RAW DATA'!$AD:$AD,'Row Index'!I54)="",INDEX('RAW DATA'!$L:$L,'Row Index'!I54),INDEX('RAW DATA'!$AD:$AD,'Row Index'!I54)),INDEX('RAW DATA'!$Q:$Q,'Row Index'!I54)))</f>
        <v>44.0508767530684</v>
      </c>
      <c r="J226" s="17" t="n">
        <f aca="false">IF('Row Index'!J54="","✗",IF(INDEX('RAW DATA'!$Q:$Q,'Row Index'!J54)="",IF(INDEX('RAW DATA'!$AD:$AD,'Row Index'!J54)="",INDEX('RAW DATA'!$L:$L,'Row Index'!J54),INDEX('RAW DATA'!$AD:$AD,'Row Index'!J54)),INDEX('RAW DATA'!$Q:$Q,'Row Index'!J54)))</f>
        <v>41.910272476082</v>
      </c>
      <c r="K226" s="36" t="str">
        <f aca="false">IF('Row Index'!K54="","✗",IF(INDEX('RAW DATA'!$Q:$Q,'Row Index'!K54)="",IF(INDEX('RAW DATA'!$AD:$AD,'Row Index'!K54)="",INDEX('RAW DATA'!$L:$L,'Row Index'!K54),INDEX('RAW DATA'!$AD:$AD,'Row Index'!K54)),INDEX('RAW DATA'!$Q:$Q,'Row Index'!K54)))</f>
        <v>◐⇲</v>
      </c>
      <c r="L226" s="17" t="n">
        <f aca="false">IF('Row Index'!L54="","✗",IF(INDEX('RAW DATA'!$Q:$Q,'Row Index'!L54)="",IF(INDEX('RAW DATA'!$AD:$AD,'Row Index'!L54)="",INDEX('RAW DATA'!$L:$L,'Row Index'!L54),INDEX('RAW DATA'!$AD:$AD,'Row Index'!L54)),INDEX('RAW DATA'!$Q:$Q,'Row Index'!L54)))</f>
        <v>41.9749618763718</v>
      </c>
      <c r="M226" s="17" t="n">
        <f aca="false">IF('Row Index'!M54="","✗",IF(INDEX('RAW DATA'!$Q:$Q,'Row Index'!M54)="",IF(INDEX('RAW DATA'!$AD:$AD,'Row Index'!M54)="",INDEX('RAW DATA'!$L:$L,'Row Index'!M54),INDEX('RAW DATA'!$AD:$AD,'Row Index'!M54)),INDEX('RAW DATA'!$Q:$Q,'Row Index'!M54)))</f>
        <v>47.1010348191512</v>
      </c>
      <c r="N226" s="17" t="n">
        <f aca="false">IF('Row Index'!N54="","✗",IF(INDEX('RAW DATA'!$Q:$Q,'Row Index'!N54)="",IF(INDEX('RAW DATA'!$AD:$AD,'Row Index'!N54)="",INDEX('RAW DATA'!$L:$L,'Row Index'!N54),INDEX('RAW DATA'!$AD:$AD,'Row Index'!N54)),INDEX('RAW DATA'!$Q:$Q,'Row Index'!N54)))</f>
        <v>44.5662905943952</v>
      </c>
      <c r="O226" s="17" t="n">
        <f aca="false">IF('Row Index'!O54="","✗",IF(INDEX('RAW DATA'!$Q:$Q,'Row Index'!O54)="",IF(INDEX('RAW DATA'!$AD:$AD,'Row Index'!O54)="",INDEX('RAW DATA'!$L:$L,'Row Index'!O54),INDEX('RAW DATA'!$AD:$AD,'Row Index'!O54)),INDEX('RAW DATA'!$Q:$Q,'Row Index'!O54)))</f>
        <v>45.8404031129807</v>
      </c>
      <c r="P226" s="17" t="n">
        <f aca="false">IF('Row Index'!P54="","✗",IF(INDEX('RAW DATA'!$Q:$Q,'Row Index'!P54)="",IF(INDEX('RAW DATA'!$AD:$AD,'Row Index'!P54)="",INDEX('RAW DATA'!$L:$L,'Row Index'!P54),INDEX('RAW DATA'!$AD:$AD,'Row Index'!P54)),INDEX('RAW DATA'!$Q:$Q,'Row Index'!P54)))</f>
        <v>45.6092546937415</v>
      </c>
      <c r="Q226" s="17" t="n">
        <f aca="false">IF('Row Index'!Q54="","✗",IF(INDEX('RAW DATA'!$Q:$Q,'Row Index'!Q54)="",IF(INDEX('RAW DATA'!$AD:$AD,'Row Index'!Q54)="",INDEX('RAW DATA'!$L:$L,'Row Index'!Q54),INDEX('RAW DATA'!$AD:$AD,'Row Index'!Q54)),INDEX('RAW DATA'!$Q:$Q,'Row Index'!Q54)))</f>
        <v>47.8998442415921</v>
      </c>
      <c r="R226" s="17" t="n">
        <f aca="false">IF('Row Index'!R54="","✗",IF(INDEX('RAW DATA'!$Q:$Q,'Row Index'!R54)="",IF(INDEX('RAW DATA'!$AD:$AD,'Row Index'!R54)="",INDEX('RAW DATA'!$L:$L,'Row Index'!R54),INDEX('RAW DATA'!$AD:$AD,'Row Index'!R54)),INDEX('RAW DATA'!$Q:$Q,'Row Index'!R54)))</f>
        <v>48.4641154589288</v>
      </c>
      <c r="S226" s="17" t="n">
        <f aca="false">IF('Row Index'!S54="","✗",IF(INDEX('RAW DATA'!$Q:$Q,'Row Index'!S54)="",IF(INDEX('RAW DATA'!$AD:$AD,'Row Index'!S54)="",INDEX('RAW DATA'!$L:$L,'Row Index'!S54),INDEX('RAW DATA'!$AD:$AD,'Row Index'!S54)),INDEX('RAW DATA'!$Q:$Q,'Row Index'!S54)))</f>
        <v>50.588421116063</v>
      </c>
      <c r="T226" s="17" t="n">
        <f aca="false">IF('Row Index'!T54="","✗",IF(INDEX('RAW DATA'!$Q:$Q,'Row Index'!T54)="",IF(INDEX('RAW DATA'!$AD:$AD,'Row Index'!T54)="",INDEX('RAW DATA'!$L:$L,'Row Index'!T54),INDEX('RAW DATA'!$AD:$AD,'Row Index'!T54)),INDEX('RAW DATA'!$Q:$Q,'Row Index'!T54)))</f>
        <v>49.3102915854275</v>
      </c>
      <c r="U226" s="17" t="n">
        <f aca="false">IF('Row Index'!U54="","✗",IF(INDEX('RAW DATA'!$Q:$Q,'Row Index'!U54)="",IF(INDEX('RAW DATA'!$AD:$AD,'Row Index'!U54)="",INDEX('RAW DATA'!$L:$L,'Row Index'!U54),INDEX('RAW DATA'!$AD:$AD,'Row Index'!U54)),INDEX('RAW DATA'!$Q:$Q,'Row Index'!U54)))</f>
        <v>51.3022782510697</v>
      </c>
      <c r="V226" s="17" t="n">
        <f aca="false">IF('Row Index'!V54="","✗",IF(INDEX('RAW DATA'!$Q:$Q,'Row Index'!V54)="",IF(INDEX('RAW DATA'!$AD:$AD,'Row Index'!V54)="",INDEX('RAW DATA'!$L:$L,'Row Index'!V54),INDEX('RAW DATA'!$AD:$AD,'Row Index'!V54)),INDEX('RAW DATA'!$Q:$Q,'Row Index'!V54)))</f>
        <v>52.539924800348</v>
      </c>
      <c r="W226" s="17" t="n">
        <f aca="false">IF('Row Index'!W54="","✗",IF(INDEX('RAW DATA'!$Q:$Q,'Row Index'!W54)="",IF(INDEX('RAW DATA'!$AD:$AD,'Row Index'!W54)="",INDEX('RAW DATA'!$L:$L,'Row Index'!W54),INDEX('RAW DATA'!$AD:$AD,'Row Index'!W54)),INDEX('RAW DATA'!$Q:$Q,'Row Index'!W54)))</f>
        <v>52.6990516620352</v>
      </c>
      <c r="X226" s="36" t="str">
        <f aca="false">IF('Row Index'!X54="","✗",IF(INDEX('RAW DATA'!$Q:$Q,'Row Index'!X54)="",IF(INDEX('RAW DATA'!$AD:$AD,'Row Index'!X54)="",INDEX('RAW DATA'!$L:$L,'Row Index'!X54),INDEX('RAW DATA'!$AD:$AD,'Row Index'!X54)),INDEX('RAW DATA'!$Q:$Q,'Row Index'!X54)))</f>
        <v>◐⇲</v>
      </c>
      <c r="Y226" s="17" t="n">
        <f aca="false">IF('Row Index'!Y54="","✗",IF(INDEX('RAW DATA'!$Q:$Q,'Row Index'!Y54)="",IF(INDEX('RAW DATA'!$AD:$AD,'Row Index'!Y54)="",INDEX('RAW DATA'!$L:$L,'Row Index'!Y54),INDEX('RAW DATA'!$AD:$AD,'Row Index'!Y54)),INDEX('RAW DATA'!$Q:$Q,'Row Index'!Y54)))</f>
        <v>53.9538703053856</v>
      </c>
      <c r="Z226" s="18" t="n">
        <f aca="false">IF('Row Index'!Z54="","✗",IF(INDEX('RAW DATA'!$Q:$Q,'Row Index'!Z54)="",IF(INDEX('RAW DATA'!$AD:$AD,'Row Index'!Z54)="",INDEX('RAW DATA'!$L:$L,'Row Index'!Z54),INDEX('RAW DATA'!$AD:$AD,'Row Index'!Z54)),INDEX('RAW DATA'!$Q:$Q,'Row Index'!Z54)))</f>
        <v>55.4651101550458</v>
      </c>
      <c r="AA226" s="19" t="str">
        <f aca="false">IF('Row Index'!AA54="","⏳",IF(INDEX('RAW DATA'!$Q:$Q,'Row Index'!AA54)="",IF(INDEX('RAW DATA'!$AD:$AD,'Row Index'!AA54)="",INDEX('RAW DATA'!$L:$L,'Row Index'!AA54),INDEX('RAW DATA'!$AD:$AD,'Row Index'!AA54)),INDEX('RAW DATA'!$Q:$Q,'Row Index'!AA54)))</f>
        <v>⏳</v>
      </c>
      <c r="AB226" s="17" t="n">
        <f aca="false">IF('Row Index'!AB54="","✗",IF(INDEX('RAW DATA'!$Q:$Q,'Row Index'!AB54)="",IF(INDEX('RAW DATA'!$AD:$AD,'Row Index'!AB54)="",INDEX('RAW DATA'!$L:$L,'Row Index'!AB54),INDEX('RAW DATA'!$AD:$AD,'Row Index'!AB54)),INDEX('RAW DATA'!$Q:$Q,'Row Index'!AB54)))</f>
        <v>55.3974638614275</v>
      </c>
      <c r="AC226" s="17" t="n">
        <f aca="false">IF('Row Index'!AC54="","✗",IF(INDEX('RAW DATA'!$Q:$Q,'Row Index'!AC54)="",IF(INDEX('RAW DATA'!$AD:$AD,'Row Index'!AC54)="",INDEX('RAW DATA'!$L:$L,'Row Index'!AC54),INDEX('RAW DATA'!$AD:$AD,'Row Index'!AC54)),INDEX('RAW DATA'!$Q:$Q,'Row Index'!AC54)))</f>
        <v>54.4241894495072</v>
      </c>
      <c r="AD226" s="17" t="n">
        <f aca="false">IF('Row Index'!AD54="","✗",IF(INDEX('RAW DATA'!$Q:$Q,'Row Index'!AD54)="",IF(INDEX('RAW DATA'!$AD:$AD,'Row Index'!AD54)="",INDEX('RAW DATA'!$L:$L,'Row Index'!AD54),INDEX('RAW DATA'!$AD:$AD,'Row Index'!AD54)),INDEX('RAW DATA'!$Q:$Q,'Row Index'!AD54)))</f>
        <v>56.5914680728674</v>
      </c>
      <c r="AE226" s="17" t="n">
        <f aca="false">IF('Row Index'!AE54="","✗",IF(INDEX('RAW DATA'!$Q:$Q,'Row Index'!AE54)="",IF(INDEX('RAW DATA'!$AD:$AD,'Row Index'!AE54)="",INDEX('RAW DATA'!$L:$L,'Row Index'!AE54),INDEX('RAW DATA'!$AD:$AD,'Row Index'!AE54)),INDEX('RAW DATA'!$Q:$Q,'Row Index'!AE54)))</f>
        <v>56.6246617104823</v>
      </c>
      <c r="AF226" s="17" t="n">
        <f aca="false">IF('Row Index'!AF54="","✗",IF(INDEX('RAW DATA'!$Q:$Q,'Row Index'!AF54)="",IF(INDEX('RAW DATA'!$AD:$AD,'Row Index'!AF54)="",INDEX('RAW DATA'!$L:$L,'Row Index'!AF54),INDEX('RAW DATA'!$AD:$AD,'Row Index'!AF54)),INDEX('RAW DATA'!$Q:$Q,'Row Index'!AF54)))</f>
        <v>60.0897361758509</v>
      </c>
      <c r="AG226" s="17" t="n">
        <f aca="false">IF('Row Index'!AG54="","✗",IF(INDEX('RAW DATA'!$Q:$Q,'Row Index'!AG54)="",IF(INDEX('RAW DATA'!$AD:$AD,'Row Index'!AG54)="",INDEX('RAW DATA'!$L:$L,'Row Index'!AG54),INDEX('RAW DATA'!$AD:$AD,'Row Index'!AG54)),INDEX('RAW DATA'!$Q:$Q,'Row Index'!AG54)))</f>
        <v>58.6984559975715</v>
      </c>
      <c r="AH226" s="17" t="n">
        <f aca="false">IF('Row Index'!AH54="","✗",IF(INDEX('RAW DATA'!$Q:$Q,'Row Index'!AH54)="",IF(INDEX('RAW DATA'!$AD:$AD,'Row Index'!AH54)="",INDEX('RAW DATA'!$L:$L,'Row Index'!AH54),INDEX('RAW DATA'!$AD:$AD,'Row Index'!AH54)),INDEX('RAW DATA'!$Q:$Q,'Row Index'!AH54)))</f>
        <v>60.3579792181301</v>
      </c>
      <c r="AI226" s="17" t="n">
        <f aca="false">IF('Row Index'!AI54="","✗",IF(INDEX('RAW DATA'!$Q:$Q,'Row Index'!AI54)="",IF(INDEX('RAW DATA'!$AD:$AD,'Row Index'!AI54)="",INDEX('RAW DATA'!$L:$L,'Row Index'!AI54),INDEX('RAW DATA'!$AD:$AD,'Row Index'!AI54)),INDEX('RAW DATA'!$Q:$Q,'Row Index'!AI54)))</f>
        <v>61.756177077413</v>
      </c>
      <c r="AJ226" s="17" t="n">
        <f aca="false">IF('Row Index'!AJ54="","✗",IF(INDEX('RAW DATA'!$Q:$Q,'Row Index'!AJ54)="",IF(INDEX('RAW DATA'!$AD:$AD,'Row Index'!AJ54)="",INDEX('RAW DATA'!$L:$L,'Row Index'!AJ54),INDEX('RAW DATA'!$AD:$AD,'Row Index'!AJ54)),INDEX('RAW DATA'!$Q:$Q,'Row Index'!AJ54)))</f>
        <v>63.7323523331955</v>
      </c>
      <c r="AK226" s="17" t="n">
        <f aca="false">IF('Row Index'!AK54="","✗",IF(INDEX('RAW DATA'!$Q:$Q,'Row Index'!AK54)="",IF(INDEX('RAW DATA'!$AD:$AD,'Row Index'!AK54)="",INDEX('RAW DATA'!$L:$L,'Row Index'!AK54),INDEX('RAW DATA'!$AD:$AD,'Row Index'!AK54)),INDEX('RAW DATA'!$Q:$Q,'Row Index'!AK54)))</f>
        <v>64.5617886738405</v>
      </c>
      <c r="AL226" s="17" t="n">
        <f aca="false">IF('Row Index'!AL54="","✗",IF(INDEX('RAW DATA'!$Q:$Q,'Row Index'!AL54)="",IF(INDEX('RAW DATA'!$AD:$AD,'Row Index'!AL54)="",INDEX('RAW DATA'!$L:$L,'Row Index'!AL54),INDEX('RAW DATA'!$AD:$AD,'Row Index'!AL54)),INDEX('RAW DATA'!$Q:$Q,'Row Index'!AL54)))</f>
        <v>66.2824426520661</v>
      </c>
      <c r="AM226" s="17" t="n">
        <f aca="false">IF('Row Index'!AM54="","✗",IF(INDEX('RAW DATA'!$Q:$Q,'Row Index'!AM54)="",IF(INDEX('RAW DATA'!$AD:$AD,'Row Index'!AM54)="",INDEX('RAW DATA'!$L:$L,'Row Index'!AM54),INDEX('RAW DATA'!$AD:$AD,'Row Index'!AM54)),INDEX('RAW DATA'!$Q:$Q,'Row Index'!AM54)))</f>
        <v>66.5052259911615</v>
      </c>
      <c r="AN226" s="17" t="n">
        <f aca="false">IF('Row Index'!AN54="","✗",IF(INDEX('RAW DATA'!$Q:$Q,'Row Index'!AN54)="",IF(INDEX('RAW DATA'!$AD:$AD,'Row Index'!AN54)="",INDEX('RAW DATA'!$L:$L,'Row Index'!AN54),INDEX('RAW DATA'!$AD:$AD,'Row Index'!AN54)),INDEX('RAW DATA'!$Q:$Q,'Row Index'!AN54)))</f>
        <v>67.0330736614326</v>
      </c>
      <c r="AO226" s="17" t="n">
        <f aca="false">IF('Row Index'!AO54="","✗",IF(INDEX('RAW DATA'!$Q:$Q,'Row Index'!AO54)="",IF(INDEX('RAW DATA'!$AD:$AD,'Row Index'!AO54)="",INDEX('RAW DATA'!$L:$L,'Row Index'!AO54),INDEX('RAW DATA'!$AD:$AD,'Row Index'!AO54)),INDEX('RAW DATA'!$Q:$Q,'Row Index'!AO54)))</f>
        <v>68.2992012011666</v>
      </c>
      <c r="AP226" s="17" t="n">
        <f aca="false">IF('Row Index'!AP54="","✗",IF(INDEX('RAW DATA'!$Q:$Q,'Row Index'!AP54)="",IF(INDEX('RAW DATA'!$AD:$AD,'Row Index'!AP54)="",INDEX('RAW DATA'!$L:$L,'Row Index'!AP54),INDEX('RAW DATA'!$AD:$AD,'Row Index'!AP54)),INDEX('RAW DATA'!$Q:$Q,'Row Index'!AP54)))</f>
        <v>68.726105563588</v>
      </c>
      <c r="AQ226" s="29" t="n">
        <f aca="false">IF('Row Index'!AQ54="","✗",IF(INDEX('RAW DATA'!$Q:$Q,'Row Index'!AQ54)="",IF(INDEX('RAW DATA'!$AD:$AD,'Row Index'!AQ54)="",INDEX('RAW DATA'!$L:$L,'Row Index'!AQ54),INDEX('RAW DATA'!$AD:$AD,'Row Index'!AQ54)),INDEX('RAW DATA'!$Q:$Q,'Row Index'!AQ54)))</f>
        <v>69.8933339695324</v>
      </c>
    </row>
    <row r="229" customFormat="false" ht="15" hidden="false" customHeight="false" outlineLevel="0" collapsed="false">
      <c r="A229" s="3" t="s">
        <v>5410</v>
      </c>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row>
    <row r="230" customFormat="false" ht="23.85" hidden="false" customHeight="false" outlineLevel="0" collapsed="false">
      <c r="A230" s="9" t="s">
        <v>5404</v>
      </c>
      <c r="B230" s="9" t="s">
        <v>153</v>
      </c>
      <c r="C230" s="9" t="s">
        <v>147</v>
      </c>
      <c r="D230" s="9" t="s">
        <v>365</v>
      </c>
      <c r="E230" s="9" t="s">
        <v>497</v>
      </c>
      <c r="F230" s="9" t="s">
        <v>628</v>
      </c>
      <c r="G230" s="9" t="s">
        <v>763</v>
      </c>
      <c r="H230" s="9" t="s">
        <v>902</v>
      </c>
      <c r="I230" s="9" t="s">
        <v>1037</v>
      </c>
      <c r="J230" s="9" t="s">
        <v>1143</v>
      </c>
      <c r="K230" s="9" t="s">
        <v>1275</v>
      </c>
      <c r="L230" s="9" t="s">
        <v>1411</v>
      </c>
      <c r="M230" s="9" t="s">
        <v>1628</v>
      </c>
      <c r="N230" s="9" t="s">
        <v>1760</v>
      </c>
      <c r="O230" s="9" t="s">
        <v>1895</v>
      </c>
      <c r="P230" s="9" t="s">
        <v>2027</v>
      </c>
      <c r="Q230" s="9" t="s">
        <v>2154</v>
      </c>
      <c r="R230" s="9" t="s">
        <v>2285</v>
      </c>
      <c r="S230" s="9" t="s">
        <v>2413</v>
      </c>
      <c r="T230" s="9" t="s">
        <v>2544</v>
      </c>
      <c r="U230" s="9" t="s">
        <v>2676</v>
      </c>
      <c r="V230" s="9" t="s">
        <v>2806</v>
      </c>
      <c r="W230" s="9" t="s">
        <v>2933</v>
      </c>
      <c r="X230" s="9" t="s">
        <v>3066</v>
      </c>
      <c r="Y230" s="9" t="s">
        <v>3201</v>
      </c>
      <c r="Z230" s="9" t="s">
        <v>3330</v>
      </c>
      <c r="AA230" s="9" t="s">
        <v>5405</v>
      </c>
      <c r="AB230" s="9" t="s">
        <v>3465</v>
      </c>
      <c r="AC230" s="9" t="s">
        <v>3592</v>
      </c>
      <c r="AD230" s="9" t="s">
        <v>3719</v>
      </c>
      <c r="AE230" s="9" t="s">
        <v>3846</v>
      </c>
      <c r="AF230" s="9" t="s">
        <v>3975</v>
      </c>
      <c r="AG230" s="9" t="s">
        <v>4103</v>
      </c>
      <c r="AH230" s="9" t="s">
        <v>5406</v>
      </c>
      <c r="AI230" s="9" t="s">
        <v>4360</v>
      </c>
      <c r="AJ230" s="9" t="s">
        <v>4488</v>
      </c>
      <c r="AK230" s="9" t="s">
        <v>4617</v>
      </c>
      <c r="AL230" s="9" t="s">
        <v>4746</v>
      </c>
      <c r="AM230" s="9" t="s">
        <v>4855</v>
      </c>
      <c r="AN230" s="9" t="s">
        <v>4963</v>
      </c>
      <c r="AO230" s="9" t="s">
        <v>5072</v>
      </c>
      <c r="AP230" s="9" t="s">
        <v>5184</v>
      </c>
      <c r="AQ230" s="9" t="s">
        <v>5293</v>
      </c>
    </row>
    <row r="231" customFormat="false" ht="15" hidden="false" customHeight="false" outlineLevel="0" collapsed="false">
      <c r="A231" s="15" t="s">
        <v>151</v>
      </c>
      <c r="B231" s="16" t="s">
        <v>153</v>
      </c>
      <c r="C231" s="17" t="n">
        <f aca="false">IF('Row Index'!C5="","✗",IF(INDEX('RAW DATA'!$R:$R,'Row Index'!C5)="",IF(INDEX('RAW DATA'!$AE:$AE,'Row Index'!C5)="",INDEX('RAW DATA'!$L:$L,'Row Index'!C5),INDEX('RAW DATA'!$AE:$AE,'Row Index'!C5)),INDEX('RAW DATA'!$R:$R,'Row Index'!C5)))</f>
        <v>42.2096605461172</v>
      </c>
      <c r="D231" s="17" t="n">
        <f aca="false">IF('Row Index'!D5="","✗",IF(INDEX('RAW DATA'!$R:$R,'Row Index'!D5)="",IF(INDEX('RAW DATA'!$AE:$AE,'Row Index'!D5)="",INDEX('RAW DATA'!$L:$L,'Row Index'!D5),INDEX('RAW DATA'!$AE:$AE,'Row Index'!D5)),INDEX('RAW DATA'!$R:$R,'Row Index'!D5)))</f>
        <v>40.6673813987479</v>
      </c>
      <c r="E231" s="17" t="n">
        <f aca="false">IF('Row Index'!E5="","✗",IF(INDEX('RAW DATA'!$R:$R,'Row Index'!E5)="",IF(INDEX('RAW DATA'!$AE:$AE,'Row Index'!E5)="",INDEX('RAW DATA'!$L:$L,'Row Index'!E5),INDEX('RAW DATA'!$AE:$AE,'Row Index'!E5)),INDEX('RAW DATA'!$R:$R,'Row Index'!E5)))</f>
        <v>49.411851241531</v>
      </c>
      <c r="F231" s="17" t="n">
        <f aca="false">IF('Row Index'!F5="","✗",IF(INDEX('RAW DATA'!$R:$R,'Row Index'!F5)="",IF(INDEX('RAW DATA'!$AE:$AE,'Row Index'!F5)="",INDEX('RAW DATA'!$L:$L,'Row Index'!F5),INDEX('RAW DATA'!$AE:$AE,'Row Index'!F5)),INDEX('RAW DATA'!$R:$R,'Row Index'!F5)))</f>
        <v>41.9959605225293</v>
      </c>
      <c r="G231" s="17" t="n">
        <f aca="false">IF('Row Index'!G5="","✗",IF(INDEX('RAW DATA'!$R:$R,'Row Index'!G5)="",IF(INDEX('RAW DATA'!$AE:$AE,'Row Index'!G5)="",INDEX('RAW DATA'!$L:$L,'Row Index'!G5),INDEX('RAW DATA'!$AE:$AE,'Row Index'!G5)),INDEX('RAW DATA'!$R:$R,'Row Index'!G5)))</f>
        <v>50.4019696735623</v>
      </c>
      <c r="H231" s="17" t="n">
        <f aca="false">IF('Row Index'!H5="","✗",IF(INDEX('RAW DATA'!$R:$R,'Row Index'!H5)="",IF(INDEX('RAW DATA'!$AE:$AE,'Row Index'!H5)="",INDEX('RAW DATA'!$L:$L,'Row Index'!H5),INDEX('RAW DATA'!$AE:$AE,'Row Index'!H5)),INDEX('RAW DATA'!$R:$R,'Row Index'!H5)))</f>
        <v>39.3214162282617</v>
      </c>
      <c r="I231" s="17" t="n">
        <f aca="false">IF('Row Index'!I5="","✗",IF(INDEX('RAW DATA'!$R:$R,'Row Index'!I5)="",IF(INDEX('RAW DATA'!$AE:$AE,'Row Index'!I5)="",INDEX('RAW DATA'!$L:$L,'Row Index'!I5),INDEX('RAW DATA'!$AE:$AE,'Row Index'!I5)),INDEX('RAW DATA'!$R:$R,'Row Index'!I5)))</f>
        <v>48.1530377014892</v>
      </c>
      <c r="J231" s="17" t="n">
        <f aca="false">IF('Row Index'!J5="","✗",IF(INDEX('RAW DATA'!$R:$R,'Row Index'!J5)="",IF(INDEX('RAW DATA'!$AE:$AE,'Row Index'!J5)="",INDEX('RAW DATA'!$L:$L,'Row Index'!J5),INDEX('RAW DATA'!$AE:$AE,'Row Index'!J5)),INDEX('RAW DATA'!$R:$R,'Row Index'!J5)))</f>
        <v>40.5357725088937</v>
      </c>
      <c r="K231" s="17" t="n">
        <f aca="false">IF('Row Index'!K5="","✗",IF(INDEX('RAW DATA'!$R:$R,'Row Index'!K5)="",IF(INDEX('RAW DATA'!$AE:$AE,'Row Index'!K5)="",INDEX('RAW DATA'!$L:$L,'Row Index'!K5),INDEX('RAW DATA'!$AE:$AE,'Row Index'!K5)),INDEX('RAW DATA'!$R:$R,'Row Index'!K5)))</f>
        <v>52.0919887236435</v>
      </c>
      <c r="L231" s="17" t="n">
        <f aca="false">IF('Row Index'!L5="","✗",IF(INDEX('RAW DATA'!$R:$R,'Row Index'!L5)="",IF(INDEX('RAW DATA'!$AE:$AE,'Row Index'!L5)="",INDEX('RAW DATA'!$L:$L,'Row Index'!L5),INDEX('RAW DATA'!$AE:$AE,'Row Index'!L5)),INDEX('RAW DATA'!$R:$R,'Row Index'!L5)))</f>
        <v>39.9437996942411</v>
      </c>
      <c r="M231" s="17" t="n">
        <f aca="false">IF('Row Index'!M5="","✗",IF(INDEX('RAW DATA'!$R:$R,'Row Index'!M5)="",IF(INDEX('RAW DATA'!$AE:$AE,'Row Index'!M5)="",INDEX('RAW DATA'!$L:$L,'Row Index'!M5),INDEX('RAW DATA'!$AE:$AE,'Row Index'!M5)),INDEX('RAW DATA'!$R:$R,'Row Index'!M5)))</f>
        <v>51.3818942271006</v>
      </c>
      <c r="N231" s="17" t="n">
        <f aca="false">IF('Row Index'!N5="","✗",IF(INDEX('RAW DATA'!$R:$R,'Row Index'!N5)="",IF(INDEX('RAW DATA'!$AE:$AE,'Row Index'!N5)="",INDEX('RAW DATA'!$L:$L,'Row Index'!N5),INDEX('RAW DATA'!$AE:$AE,'Row Index'!N5)),INDEX('RAW DATA'!$R:$R,'Row Index'!N5)))</f>
        <v>56.6343209526587</v>
      </c>
      <c r="O231" s="17" t="n">
        <f aca="false">IF('Row Index'!O5="","✗",IF(INDEX('RAW DATA'!$R:$R,'Row Index'!O5)="",IF(INDEX('RAW DATA'!$AE:$AE,'Row Index'!O5)="",INDEX('RAW DATA'!$L:$L,'Row Index'!O5),INDEX('RAW DATA'!$AE:$AE,'Row Index'!O5)),INDEX('RAW DATA'!$R:$R,'Row Index'!O5)))</f>
        <v>58.1297978784584</v>
      </c>
      <c r="P231" s="17" t="n">
        <f aca="false">IF('Row Index'!P5="","✗",IF(INDEX('RAW DATA'!$R:$R,'Row Index'!P5)="",IF(INDEX('RAW DATA'!$AE:$AE,'Row Index'!P5)="",INDEX('RAW DATA'!$L:$L,'Row Index'!P5),INDEX('RAW DATA'!$AE:$AE,'Row Index'!P5)),INDEX('RAW DATA'!$R:$R,'Row Index'!P5)))</f>
        <v>51.3332919041247</v>
      </c>
      <c r="Q231" s="17" t="n">
        <f aca="false">IF('Row Index'!Q5="","✗",IF(INDEX('RAW DATA'!$R:$R,'Row Index'!Q5)="",IF(INDEX('RAW DATA'!$AE:$AE,'Row Index'!Q5)="",INDEX('RAW DATA'!$L:$L,'Row Index'!Q5),INDEX('RAW DATA'!$AE:$AE,'Row Index'!Q5)),INDEX('RAW DATA'!$R:$R,'Row Index'!Q5)))</f>
        <v>54.5221805911328</v>
      </c>
      <c r="R231" s="17" t="n">
        <f aca="false">IF('Row Index'!R5="","✗",IF(INDEX('RAW DATA'!$R:$R,'Row Index'!R5)="",IF(INDEX('RAW DATA'!$AE:$AE,'Row Index'!R5)="",INDEX('RAW DATA'!$L:$L,'Row Index'!R5),INDEX('RAW DATA'!$AE:$AE,'Row Index'!R5)),INDEX('RAW DATA'!$R:$R,'Row Index'!R5)))</f>
        <v>48.3946079819469</v>
      </c>
      <c r="S231" s="17" t="n">
        <f aca="false">IF('Row Index'!S5="","✗",IF(INDEX('RAW DATA'!$R:$R,'Row Index'!S5)="",IF(INDEX('RAW DATA'!$AE:$AE,'Row Index'!S5)="",INDEX('RAW DATA'!$L:$L,'Row Index'!S5),INDEX('RAW DATA'!$AE:$AE,'Row Index'!S5)),INDEX('RAW DATA'!$R:$R,'Row Index'!S5)))</f>
        <v>53.5444879879578</v>
      </c>
      <c r="T231" s="17" t="n">
        <f aca="false">IF('Row Index'!T5="","✗",IF(INDEX('RAW DATA'!$R:$R,'Row Index'!T5)="",IF(INDEX('RAW DATA'!$AE:$AE,'Row Index'!T5)="",INDEX('RAW DATA'!$L:$L,'Row Index'!T5),INDEX('RAW DATA'!$AE:$AE,'Row Index'!T5)),INDEX('RAW DATA'!$R:$R,'Row Index'!T5)))</f>
        <v>52.1251991145812</v>
      </c>
      <c r="U231" s="17" t="n">
        <f aca="false">IF('Row Index'!U5="","✗",IF(INDEX('RAW DATA'!$R:$R,'Row Index'!U5)="",IF(INDEX('RAW DATA'!$AE:$AE,'Row Index'!U5)="",INDEX('RAW DATA'!$L:$L,'Row Index'!U5),INDEX('RAW DATA'!$AE:$AE,'Row Index'!U5)),INDEX('RAW DATA'!$R:$R,'Row Index'!U5)))</f>
        <v>58.9468772072489</v>
      </c>
      <c r="V231" s="17" t="n">
        <f aca="false">IF('Row Index'!V5="","✗",IF(INDEX('RAW DATA'!$R:$R,'Row Index'!V5)="",IF(INDEX('RAW DATA'!$AE:$AE,'Row Index'!V5)="",INDEX('RAW DATA'!$L:$L,'Row Index'!V5),INDEX('RAW DATA'!$AE:$AE,'Row Index'!V5)),INDEX('RAW DATA'!$R:$R,'Row Index'!V5)))</f>
        <v>58.7143797970274</v>
      </c>
      <c r="W231" s="17" t="n">
        <f aca="false">IF('Row Index'!W5="","✗",IF(INDEX('RAW DATA'!$R:$R,'Row Index'!W5)="",IF(INDEX('RAW DATA'!$AE:$AE,'Row Index'!W5)="",INDEX('RAW DATA'!$L:$L,'Row Index'!W5),INDEX('RAW DATA'!$AE:$AE,'Row Index'!W5)),INDEX('RAW DATA'!$R:$R,'Row Index'!W5)))</f>
        <v>56.3595259592556</v>
      </c>
      <c r="X231" s="17" t="n">
        <f aca="false">IF('Row Index'!X5="","✗",IF(INDEX('RAW DATA'!$R:$R,'Row Index'!X5)="",IF(INDEX('RAW DATA'!$AE:$AE,'Row Index'!X5)="",INDEX('RAW DATA'!$L:$L,'Row Index'!X5),INDEX('RAW DATA'!$AE:$AE,'Row Index'!X5)),INDEX('RAW DATA'!$R:$R,'Row Index'!X5)))</f>
        <v>61.2244245031197</v>
      </c>
      <c r="Y231" s="17" t="n">
        <f aca="false">IF('Row Index'!Y5="","✗",IF(INDEX('RAW DATA'!$R:$R,'Row Index'!Y5)="",IF(INDEX('RAW DATA'!$AE:$AE,'Row Index'!Y5)="",INDEX('RAW DATA'!$L:$L,'Row Index'!Y5),INDEX('RAW DATA'!$AE:$AE,'Row Index'!Y5)),INDEX('RAW DATA'!$R:$R,'Row Index'!Y5)))</f>
        <v>58.5652040649246</v>
      </c>
      <c r="Z231" s="18" t="n">
        <f aca="false">IF('Row Index'!Z5="","✗",IF(INDEX('RAW DATA'!$R:$R,'Row Index'!Z5)="",IF(INDEX('RAW DATA'!$AE:$AE,'Row Index'!Z5)="",INDEX('RAW DATA'!$L:$L,'Row Index'!Z5),INDEX('RAW DATA'!$AE:$AE,'Row Index'!Z5)),INDEX('RAW DATA'!$R:$R,'Row Index'!Z5)))</f>
        <v>59.1718418574707</v>
      </c>
      <c r="AA231" s="19" t="str">
        <f aca="false">IF('Row Index'!AA5="","⏳",IF(INDEX('RAW DATA'!$R:$R,'Row Index'!AA5)="",IF(INDEX('RAW DATA'!$AE:$AE,'Row Index'!AA5)="",INDEX('RAW DATA'!$L:$L,'Row Index'!AA5),INDEX('RAW DATA'!$AE:$AE,'Row Index'!AA5)),INDEX('RAW DATA'!$R:$R,'Row Index'!AA5)))</f>
        <v>⏳</v>
      </c>
      <c r="AB231" s="17" t="n">
        <f aca="false">IF('Row Index'!AB5="","✗",IF(INDEX('RAW DATA'!$R:$R,'Row Index'!AB5)="",IF(INDEX('RAW DATA'!$AE:$AE,'Row Index'!AB5)="",INDEX('RAW DATA'!$L:$L,'Row Index'!AB5),INDEX('RAW DATA'!$AE:$AE,'Row Index'!AB5)),INDEX('RAW DATA'!$R:$R,'Row Index'!AB5)))</f>
        <v>57.5156435375848</v>
      </c>
      <c r="AC231" s="17" t="n">
        <f aca="false">IF('Row Index'!AC5="","✗",IF(INDEX('RAW DATA'!$R:$R,'Row Index'!AC5)="",IF(INDEX('RAW DATA'!$AE:$AE,'Row Index'!AC5)="",INDEX('RAW DATA'!$L:$L,'Row Index'!AC5),INDEX('RAW DATA'!$AE:$AE,'Row Index'!AC5)),INDEX('RAW DATA'!$R:$R,'Row Index'!AC5)))</f>
        <v>57.8836844154781</v>
      </c>
      <c r="AD231" s="17" t="n">
        <f aca="false">IF('Row Index'!AD5="","✗",IF(INDEX('RAW DATA'!$R:$R,'Row Index'!AD5)="",IF(INDEX('RAW DATA'!$AE:$AE,'Row Index'!AD5)="",INDEX('RAW DATA'!$L:$L,'Row Index'!AD5),INDEX('RAW DATA'!$AE:$AE,'Row Index'!AD5)),INDEX('RAW DATA'!$R:$R,'Row Index'!AD5)))</f>
        <v>61.5540790268138</v>
      </c>
      <c r="AE231" s="17" t="n">
        <f aca="false">IF('Row Index'!AE5="","✗",IF(INDEX('RAW DATA'!$R:$R,'Row Index'!AE5)="",IF(INDEX('RAW DATA'!$AE:$AE,'Row Index'!AE5)="",INDEX('RAW DATA'!$L:$L,'Row Index'!AE5),INDEX('RAW DATA'!$AE:$AE,'Row Index'!AE5)),INDEX('RAW DATA'!$R:$R,'Row Index'!AE5)))</f>
        <v>59.8619465637207</v>
      </c>
      <c r="AF231" s="17" t="n">
        <f aca="false">IF('Row Index'!AF5="","✗",IF(INDEX('RAW DATA'!$R:$R,'Row Index'!AF5)="",IF(INDEX('RAW DATA'!$AE:$AE,'Row Index'!AF5)="",INDEX('RAW DATA'!$L:$L,'Row Index'!AF5),INDEX('RAW DATA'!$AE:$AE,'Row Index'!AF5)),INDEX('RAW DATA'!$R:$R,'Row Index'!AF5)))</f>
        <v>63.7158110719549</v>
      </c>
      <c r="AG231" s="17" t="n">
        <f aca="false">IF('Row Index'!AG5="","✗",IF(INDEX('RAW DATA'!$R:$R,'Row Index'!AG5)="",IF(INDEX('RAW DATA'!$AE:$AE,'Row Index'!AG5)="",INDEX('RAW DATA'!$L:$L,'Row Index'!AG5),INDEX('RAW DATA'!$AE:$AE,'Row Index'!AG5)),INDEX('RAW DATA'!$R:$R,'Row Index'!AG5)))</f>
        <v>60.7066247397551</v>
      </c>
      <c r="AH231" s="17" t="n">
        <f aca="false">IF('Row Index'!AH5="","✗",IF(INDEX('RAW DATA'!$R:$R,'Row Index'!AH5)="",IF(INDEX('RAW DATA'!$AE:$AE,'Row Index'!AH5)="",INDEX('RAW DATA'!$L:$L,'Row Index'!AH5),INDEX('RAW DATA'!$AE:$AE,'Row Index'!AH5)),INDEX('RAW DATA'!$R:$R,'Row Index'!AH5)))</f>
        <v>63.4033382770762</v>
      </c>
      <c r="AI231" s="17" t="n">
        <f aca="false">IF('Row Index'!AI5="","✗",IF(INDEX('RAW DATA'!$R:$R,'Row Index'!AI5)="",IF(INDEX('RAW DATA'!$AE:$AE,'Row Index'!AI5)="",INDEX('RAW DATA'!$L:$L,'Row Index'!AI5),INDEX('RAW DATA'!$AE:$AE,'Row Index'!AI5)),INDEX('RAW DATA'!$R:$R,'Row Index'!AI5)))</f>
        <v>67.4514152326277</v>
      </c>
      <c r="AJ231" s="17" t="n">
        <f aca="false">IF('Row Index'!AJ5="","✗",IF(INDEX('RAW DATA'!$R:$R,'Row Index'!AJ5)="",IF(INDEX('RAW DATA'!$AE:$AE,'Row Index'!AJ5)="",INDEX('RAW DATA'!$L:$L,'Row Index'!AJ5),INDEX('RAW DATA'!$AE:$AE,'Row Index'!AJ5)),INDEX('RAW DATA'!$R:$R,'Row Index'!AJ5)))</f>
        <v>67.2704436324663</v>
      </c>
      <c r="AK231" s="17" t="n">
        <f aca="false">IF('Row Index'!AK5="","✗",IF(INDEX('RAW DATA'!$R:$R,'Row Index'!AK5)="",IF(INDEX('RAW DATA'!$AE:$AE,'Row Index'!AK5)="",INDEX('RAW DATA'!$L:$L,'Row Index'!AK5),INDEX('RAW DATA'!$AE:$AE,'Row Index'!AK5)),INDEX('RAW DATA'!$R:$R,'Row Index'!AK5)))</f>
        <v>68.6101797986823</v>
      </c>
      <c r="AL231" s="17" t="n">
        <f aca="false">IF('Row Index'!AL5="","✗",IF(INDEX('RAW DATA'!$R:$R,'Row Index'!AL5)="",IF(INDEX('RAW DATA'!$AE:$AE,'Row Index'!AL5)="",INDEX('RAW DATA'!$L:$L,'Row Index'!AL5),INDEX('RAW DATA'!$AE:$AE,'Row Index'!AL5)),INDEX('RAW DATA'!$R:$R,'Row Index'!AL5)))</f>
        <v>68.3298333796648</v>
      </c>
      <c r="AM231" s="17" t="n">
        <f aca="false">IF('Row Index'!AM5="","✗",IF(INDEX('RAW DATA'!$R:$R,'Row Index'!AM5)="",IF(INDEX('RAW DATA'!$AE:$AE,'Row Index'!AM5)="",INDEX('RAW DATA'!$L:$L,'Row Index'!AM5),INDEX('RAW DATA'!$AE:$AE,'Row Index'!AM5)),INDEX('RAW DATA'!$R:$R,'Row Index'!AM5)))</f>
        <v>71.2834745415582</v>
      </c>
      <c r="AN231" s="17" t="n">
        <f aca="false">IF('Row Index'!AN5="","✗",IF(INDEX('RAW DATA'!$R:$R,'Row Index'!AN5)="",IF(INDEX('RAW DATA'!$AE:$AE,'Row Index'!AN5)="",INDEX('RAW DATA'!$L:$L,'Row Index'!AN5),INDEX('RAW DATA'!$AE:$AE,'Row Index'!AN5)),INDEX('RAW DATA'!$R:$R,'Row Index'!AN5)))</f>
        <v>73.6958641052246</v>
      </c>
      <c r="AO231" s="17" t="n">
        <f aca="false">IF('Row Index'!AO5="","✗",IF(INDEX('RAW DATA'!$R:$R,'Row Index'!AO5)="",IF(INDEX('RAW DATA'!$AE:$AE,'Row Index'!AO5)="",INDEX('RAW DATA'!$L:$L,'Row Index'!AO5),INDEX('RAW DATA'!$AE:$AE,'Row Index'!AO5)),INDEX('RAW DATA'!$R:$R,'Row Index'!AO5)))</f>
        <v>72.8708278630647</v>
      </c>
      <c r="AP231" s="17" t="n">
        <f aca="false">IF('Row Index'!AP5="","✗",IF(INDEX('RAW DATA'!$R:$R,'Row Index'!AP5)="",IF(INDEX('RAW DATA'!$AE:$AE,'Row Index'!AP5)="",INDEX('RAW DATA'!$L:$L,'Row Index'!AP5),INDEX('RAW DATA'!$AE:$AE,'Row Index'!AP5)),INDEX('RAW DATA'!$R:$R,'Row Index'!AP5)))</f>
        <v>73.3559356353171</v>
      </c>
      <c r="AQ231" s="17" t="n">
        <f aca="false">IF('Row Index'!AQ5="","✗",IF(INDEX('RAW DATA'!$R:$R,'Row Index'!AQ5)="",IF(INDEX('RAW DATA'!$AE:$AE,'Row Index'!AQ5)="",INDEX('RAW DATA'!$L:$L,'Row Index'!AQ5),INDEX('RAW DATA'!$AE:$AE,'Row Index'!AQ5)),INDEX('RAW DATA'!$R:$R,'Row Index'!AQ5)))</f>
        <v>73.6025181752858</v>
      </c>
    </row>
    <row r="232" customFormat="false" ht="15" hidden="false" customHeight="false" outlineLevel="0" collapsed="false">
      <c r="A232" s="15" t="s">
        <v>160</v>
      </c>
      <c r="B232" s="16" t="s">
        <v>153</v>
      </c>
      <c r="C232" s="17" t="n">
        <f aca="false">IF('Row Index'!C6="","✗",IF(INDEX('RAW DATA'!$R:$R,'Row Index'!C6)="",IF(INDEX('RAW DATA'!$AE:$AE,'Row Index'!C6)="",INDEX('RAW DATA'!$L:$L,'Row Index'!C6),INDEX('RAW DATA'!$AE:$AE,'Row Index'!C6)),INDEX('RAW DATA'!$R:$R,'Row Index'!C6)))</f>
        <v>53.4567360853559</v>
      </c>
      <c r="D232" s="17" t="n">
        <f aca="false">IF('Row Index'!D6="","✗",IF(INDEX('RAW DATA'!$R:$R,'Row Index'!D6)="",IF(INDEX('RAW DATA'!$AE:$AE,'Row Index'!D6)="",INDEX('RAW DATA'!$L:$L,'Row Index'!D6),INDEX('RAW DATA'!$AE:$AE,'Row Index'!D6)),INDEX('RAW DATA'!$R:$R,'Row Index'!D6)))</f>
        <v>49.526840834874</v>
      </c>
      <c r="E232" s="17" t="n">
        <f aca="false">IF('Row Index'!E6="","✗",IF(INDEX('RAW DATA'!$R:$R,'Row Index'!E6)="",IF(INDEX('RAW DATA'!$AE:$AE,'Row Index'!E6)="",INDEX('RAW DATA'!$L:$L,'Row Index'!E6),INDEX('RAW DATA'!$AE:$AE,'Row Index'!E6)),INDEX('RAW DATA'!$R:$R,'Row Index'!E6)))</f>
        <v>57.272890460897</v>
      </c>
      <c r="F232" s="17" t="n">
        <f aca="false">IF('Row Index'!F6="","✗",IF(INDEX('RAW DATA'!$R:$R,'Row Index'!F6)="",IF(INDEX('RAW DATA'!$AE:$AE,'Row Index'!F6)="",INDEX('RAW DATA'!$L:$L,'Row Index'!F6),INDEX('RAW DATA'!$AE:$AE,'Row Index'!F6)),INDEX('RAW DATA'!$R:$R,'Row Index'!F6)))</f>
        <v>47.1043535868327</v>
      </c>
      <c r="G232" s="17" t="n">
        <f aca="false">IF('Row Index'!G6="","✗",IF(INDEX('RAW DATA'!$R:$R,'Row Index'!G6)="",IF(INDEX('RAW DATA'!$AE:$AE,'Row Index'!G6)="",INDEX('RAW DATA'!$L:$L,'Row Index'!G6),INDEX('RAW DATA'!$AE:$AE,'Row Index'!G6)),INDEX('RAW DATA'!$R:$R,'Row Index'!G6)))</f>
        <v>53.8710175488114</v>
      </c>
      <c r="H232" s="17" t="n">
        <f aca="false">IF('Row Index'!H6="","✗",IF(INDEX('RAW DATA'!$R:$R,'Row Index'!H6)="",IF(INDEX('RAW DATA'!$AE:$AE,'Row Index'!H6)="",INDEX('RAW DATA'!$L:$L,'Row Index'!H6),INDEX('RAW DATA'!$AE:$AE,'Row Index'!H6)),INDEX('RAW DATA'!$R:$R,'Row Index'!H6)))</f>
        <v>44.9302385905851</v>
      </c>
      <c r="I232" s="17" t="n">
        <f aca="false">IF('Row Index'!I6="","✗",IF(INDEX('RAW DATA'!$R:$R,'Row Index'!I6)="",IF(INDEX('RAW DATA'!$AE:$AE,'Row Index'!I6)="",INDEX('RAW DATA'!$L:$L,'Row Index'!I6),INDEX('RAW DATA'!$AE:$AE,'Row Index'!I6)),INDEX('RAW DATA'!$R:$R,'Row Index'!I6)))</f>
        <v>55.9889404282588</v>
      </c>
      <c r="J232" s="17" t="n">
        <f aca="false">IF('Row Index'!J6="","✗",IF(INDEX('RAW DATA'!$R:$R,'Row Index'!J6)="",IF(INDEX('RAW DATA'!$AE:$AE,'Row Index'!J6)="",INDEX('RAW DATA'!$L:$L,'Row Index'!J6),INDEX('RAW DATA'!$AE:$AE,'Row Index'!J6)),INDEX('RAW DATA'!$R:$R,'Row Index'!J6)))</f>
        <v>49.7130415042968</v>
      </c>
      <c r="K232" s="29" t="n">
        <f aca="false">IF('Row Index'!K6="","✗",IF(INDEX('RAW DATA'!$R:$R,'Row Index'!K6)="",IF(INDEX('RAW DATA'!$AE:$AE,'Row Index'!K6)="",INDEX('RAW DATA'!$L:$L,'Row Index'!K6),INDEX('RAW DATA'!$AE:$AE,'Row Index'!K6)),INDEX('RAW DATA'!$R:$R,'Row Index'!K6)))</f>
        <v>59.2959218314159</v>
      </c>
      <c r="L232" s="17" t="n">
        <f aca="false">IF('Row Index'!L6="","✗",IF(INDEX('RAW DATA'!$R:$R,'Row Index'!L6)="",IF(INDEX('RAW DATA'!$AE:$AE,'Row Index'!L6)="",INDEX('RAW DATA'!$L:$L,'Row Index'!L6),INDEX('RAW DATA'!$AE:$AE,'Row Index'!L6)),INDEX('RAW DATA'!$R:$R,'Row Index'!L6)))</f>
        <v>44.2457764524951</v>
      </c>
      <c r="M232" s="17" t="n">
        <f aca="false">IF('Row Index'!M6="","✗",IF(INDEX('RAW DATA'!$R:$R,'Row Index'!M6)="",IF(INDEX('RAW DATA'!$AE:$AE,'Row Index'!M6)="",INDEX('RAW DATA'!$L:$L,'Row Index'!M6),INDEX('RAW DATA'!$AE:$AE,'Row Index'!M6)),INDEX('RAW DATA'!$R:$R,'Row Index'!M6)))</f>
        <v>56.3566489791802</v>
      </c>
      <c r="N232" s="17" t="n">
        <f aca="false">IF('Row Index'!N6="","✗",IF(INDEX('RAW DATA'!$R:$R,'Row Index'!N6)="",IF(INDEX('RAW DATA'!$AE:$AE,'Row Index'!N6)="",INDEX('RAW DATA'!$L:$L,'Row Index'!N6),INDEX('RAW DATA'!$AE:$AE,'Row Index'!N6)),INDEX('RAW DATA'!$R:$R,'Row Index'!N6)))</f>
        <v>58.2489139108953</v>
      </c>
      <c r="O232" s="17" t="n">
        <f aca="false">IF('Row Index'!O6="","✗",IF(INDEX('RAW DATA'!$R:$R,'Row Index'!O6)="",IF(INDEX('RAW DATA'!$AE:$AE,'Row Index'!O6)="",INDEX('RAW DATA'!$L:$L,'Row Index'!O6),INDEX('RAW DATA'!$AE:$AE,'Row Index'!O6)),INDEX('RAW DATA'!$R:$R,'Row Index'!O6)))</f>
        <v>61.1227866171326</v>
      </c>
      <c r="P232" s="17" t="n">
        <f aca="false">IF('Row Index'!P6="","✗",IF(INDEX('RAW DATA'!$R:$R,'Row Index'!P6)="",IF(INDEX('RAW DATA'!$AE:$AE,'Row Index'!P6)="",INDEX('RAW DATA'!$L:$L,'Row Index'!P6),INDEX('RAW DATA'!$AE:$AE,'Row Index'!P6)),INDEX('RAW DATA'!$R:$R,'Row Index'!P6)))</f>
        <v>52.7973537236217</v>
      </c>
      <c r="Q232" s="17" t="n">
        <f aca="false">IF('Row Index'!Q6="","✗",IF(INDEX('RAW DATA'!$R:$R,'Row Index'!Q6)="",IF(INDEX('RAW DATA'!$AE:$AE,'Row Index'!Q6)="",INDEX('RAW DATA'!$L:$L,'Row Index'!Q6),INDEX('RAW DATA'!$AE:$AE,'Row Index'!Q6)),INDEX('RAW DATA'!$R:$R,'Row Index'!Q6)))</f>
        <v>57.1146169859788</v>
      </c>
      <c r="R232" s="17" t="n">
        <f aca="false">IF('Row Index'!R6="","✗",IF(INDEX('RAW DATA'!$R:$R,'Row Index'!R6)="",IF(INDEX('RAW DATA'!$AE:$AE,'Row Index'!R6)="",INDEX('RAW DATA'!$L:$L,'Row Index'!R6),INDEX('RAW DATA'!$AE:$AE,'Row Index'!R6)),INDEX('RAW DATA'!$R:$R,'Row Index'!R6)))</f>
        <v>48.7771179982769</v>
      </c>
      <c r="S232" s="17" t="n">
        <f aca="false">IF('Row Index'!S6="","✗",IF(INDEX('RAW DATA'!$R:$R,'Row Index'!S6)="",IF(INDEX('RAW DATA'!$AE:$AE,'Row Index'!S6)="",INDEX('RAW DATA'!$L:$L,'Row Index'!S6),INDEX('RAW DATA'!$AE:$AE,'Row Index'!S6)),INDEX('RAW DATA'!$R:$R,'Row Index'!S6)))</f>
        <v>52.1132918034978</v>
      </c>
      <c r="T232" s="17" t="n">
        <f aca="false">IF('Row Index'!T6="","✗",IF(INDEX('RAW DATA'!$R:$R,'Row Index'!T6)="",IF(INDEX('RAW DATA'!$AE:$AE,'Row Index'!T6)="",INDEX('RAW DATA'!$L:$L,'Row Index'!T6),INDEX('RAW DATA'!$AE:$AE,'Row Index'!T6)),INDEX('RAW DATA'!$R:$R,'Row Index'!T6)))</f>
        <v>51.798868438059</v>
      </c>
      <c r="U232" s="17" t="n">
        <f aca="false">IF('Row Index'!U6="","✗",IF(INDEX('RAW DATA'!$R:$R,'Row Index'!U6)="",IF(INDEX('RAW DATA'!$AE:$AE,'Row Index'!U6)="",INDEX('RAW DATA'!$L:$L,'Row Index'!U6),INDEX('RAW DATA'!$AE:$AE,'Row Index'!U6)),INDEX('RAW DATA'!$R:$R,'Row Index'!U6)))</f>
        <v>59.4886021705774</v>
      </c>
      <c r="V232" s="17" t="n">
        <f aca="false">IF('Row Index'!V6="","✗",IF(INDEX('RAW DATA'!$R:$R,'Row Index'!V6)="",IF(INDEX('RAW DATA'!$AE:$AE,'Row Index'!V6)="",INDEX('RAW DATA'!$L:$L,'Row Index'!V6),INDEX('RAW DATA'!$AE:$AE,'Row Index'!V6)),INDEX('RAW DATA'!$R:$R,'Row Index'!V6)))</f>
        <v>60.3110782048769</v>
      </c>
      <c r="W232" s="17" t="n">
        <f aca="false">IF('Row Index'!W6="","✗",IF(INDEX('RAW DATA'!$R:$R,'Row Index'!W6)="",IF(INDEX('RAW DATA'!$AE:$AE,'Row Index'!W6)="",INDEX('RAW DATA'!$L:$L,'Row Index'!W6),INDEX('RAW DATA'!$AE:$AE,'Row Index'!W6)),INDEX('RAW DATA'!$R:$R,'Row Index'!W6)))</f>
        <v>52.2485537404334</v>
      </c>
      <c r="X232" s="17" t="n">
        <f aca="false">IF('Row Index'!X6="","✗",IF(INDEX('RAW DATA'!$R:$R,'Row Index'!X6)="",IF(INDEX('RAW DATA'!$AE:$AE,'Row Index'!X6)="",INDEX('RAW DATA'!$L:$L,'Row Index'!X6),INDEX('RAW DATA'!$AE:$AE,'Row Index'!X6)),INDEX('RAW DATA'!$R:$R,'Row Index'!X6)))</f>
        <v>59.2312790305852</v>
      </c>
      <c r="Y232" s="17" t="n">
        <f aca="false">IF('Row Index'!Y6="","✗",IF(INDEX('RAW DATA'!$R:$R,'Row Index'!Y6)="",IF(INDEX('RAW DATA'!$AE:$AE,'Row Index'!Y6)="",INDEX('RAW DATA'!$L:$L,'Row Index'!Y6),INDEX('RAW DATA'!$AE:$AE,'Row Index'!Y6)),INDEX('RAW DATA'!$R:$R,'Row Index'!Y6)))</f>
        <v>56.5119907987498</v>
      </c>
      <c r="Z232" s="18" t="n">
        <f aca="false">IF('Row Index'!Z6="","✗",IF(INDEX('RAW DATA'!$R:$R,'Row Index'!Z6)="",IF(INDEX('RAW DATA'!$AE:$AE,'Row Index'!Z6)="",INDEX('RAW DATA'!$L:$L,'Row Index'!Z6),INDEX('RAW DATA'!$AE:$AE,'Row Index'!Z6)),INDEX('RAW DATA'!$R:$R,'Row Index'!Z6)))</f>
        <v>58.5705425055452</v>
      </c>
      <c r="AA232" s="19" t="str">
        <f aca="false">IF('Row Index'!AA6="","⏳",IF(INDEX('RAW DATA'!$R:$R,'Row Index'!AA6)="",IF(INDEX('RAW DATA'!$AE:$AE,'Row Index'!AA6)="",INDEX('RAW DATA'!$L:$L,'Row Index'!AA6),INDEX('RAW DATA'!$AE:$AE,'Row Index'!AA6)),INDEX('RAW DATA'!$R:$R,'Row Index'!AA6)))</f>
        <v>⏳</v>
      </c>
      <c r="AB232" s="17" t="n">
        <f aca="false">IF('Row Index'!AB6="","✗",IF(INDEX('RAW DATA'!$R:$R,'Row Index'!AB6)="",IF(INDEX('RAW DATA'!$AE:$AE,'Row Index'!AB6)="",INDEX('RAW DATA'!$L:$L,'Row Index'!AB6),INDEX('RAW DATA'!$AE:$AE,'Row Index'!AB6)),INDEX('RAW DATA'!$R:$R,'Row Index'!AB6)))</f>
        <v>57.8848988779791</v>
      </c>
      <c r="AC232" s="17" t="n">
        <f aca="false">IF('Row Index'!AC6="","✗",IF(INDEX('RAW DATA'!$R:$R,'Row Index'!AC6)="",IF(INDEX('RAW DATA'!$AE:$AE,'Row Index'!AC6)="",INDEX('RAW DATA'!$L:$L,'Row Index'!AC6),INDEX('RAW DATA'!$AE:$AE,'Row Index'!AC6)),INDEX('RAW DATA'!$R:$R,'Row Index'!AC6)))</f>
        <v>58.1005180839479</v>
      </c>
      <c r="AD232" s="17" t="n">
        <f aca="false">IF('Row Index'!AD6="","✗",IF(INDEX('RAW DATA'!$R:$R,'Row Index'!AD6)="",IF(INDEX('RAW DATA'!$AE:$AE,'Row Index'!AD6)="",INDEX('RAW DATA'!$L:$L,'Row Index'!AD6),INDEX('RAW DATA'!$AE:$AE,'Row Index'!AD6)),INDEX('RAW DATA'!$R:$R,'Row Index'!AD6)))</f>
        <v>60.4365370937902</v>
      </c>
      <c r="AE232" s="17" t="n">
        <f aca="false">IF('Row Index'!AE6="","✗",IF(INDEX('RAW DATA'!$R:$R,'Row Index'!AE6)="",IF(INDEX('RAW DATA'!$AE:$AE,'Row Index'!AE6)="",INDEX('RAW DATA'!$L:$L,'Row Index'!AE6),INDEX('RAW DATA'!$AE:$AE,'Row Index'!AE6)),INDEX('RAW DATA'!$R:$R,'Row Index'!AE6)))</f>
        <v>60.0490704509122</v>
      </c>
      <c r="AF232" s="17" t="n">
        <f aca="false">IF('Row Index'!AF6="","✗",IF(INDEX('RAW DATA'!$R:$R,'Row Index'!AF6)="",IF(INDEX('RAW DATA'!$AE:$AE,'Row Index'!AF6)="",INDEX('RAW DATA'!$L:$L,'Row Index'!AF6),INDEX('RAW DATA'!$AE:$AE,'Row Index'!AF6)),INDEX('RAW DATA'!$R:$R,'Row Index'!AF6)))</f>
        <v>63.5458451411481</v>
      </c>
      <c r="AG232" s="17" t="n">
        <f aca="false">IF('Row Index'!AG6="","✗",IF(INDEX('RAW DATA'!$R:$R,'Row Index'!AG6)="",IF(INDEX('RAW DATA'!$AE:$AE,'Row Index'!AG6)="",INDEX('RAW DATA'!$L:$L,'Row Index'!AG6),INDEX('RAW DATA'!$AE:$AE,'Row Index'!AG6)),INDEX('RAW DATA'!$R:$R,'Row Index'!AG6)))</f>
        <v>60.1664657472859</v>
      </c>
      <c r="AH232" s="17" t="n">
        <f aca="false">IF('Row Index'!AH6="","✗",IF(INDEX('RAW DATA'!$R:$R,'Row Index'!AH6)="",IF(INDEX('RAW DATA'!$AE:$AE,'Row Index'!AH6)="",INDEX('RAW DATA'!$L:$L,'Row Index'!AH6),INDEX('RAW DATA'!$AE:$AE,'Row Index'!AH6)),INDEX('RAW DATA'!$R:$R,'Row Index'!AH6)))</f>
        <v>64.928553209658</v>
      </c>
      <c r="AI232" s="17" t="n">
        <f aca="false">IF('Row Index'!AI6="","✗",IF(INDEX('RAW DATA'!$R:$R,'Row Index'!AI6)="",IF(INDEX('RAW DATA'!$AE:$AE,'Row Index'!AI6)="",INDEX('RAW DATA'!$L:$L,'Row Index'!AI6),INDEX('RAW DATA'!$AE:$AE,'Row Index'!AI6)),INDEX('RAW DATA'!$R:$R,'Row Index'!AI6)))</f>
        <v>67.6185585882527</v>
      </c>
      <c r="AJ232" s="17" t="n">
        <f aca="false">IF('Row Index'!AJ6="","✗",IF(INDEX('RAW DATA'!$R:$R,'Row Index'!AJ6)="",IF(INDEX('RAW DATA'!$AE:$AE,'Row Index'!AJ6)="",INDEX('RAW DATA'!$L:$L,'Row Index'!AJ6),INDEX('RAW DATA'!$AE:$AE,'Row Index'!AJ6)),INDEX('RAW DATA'!$R:$R,'Row Index'!AJ6)))</f>
        <v>67.2961669643342</v>
      </c>
      <c r="AK232" s="17" t="n">
        <f aca="false">IF('Row Index'!AK6="","✗",IF(INDEX('RAW DATA'!$R:$R,'Row Index'!AK6)="",IF(INDEX('RAW DATA'!$AE:$AE,'Row Index'!AK6)="",INDEX('RAW DATA'!$L:$L,'Row Index'!AK6),INDEX('RAW DATA'!$AE:$AE,'Row Index'!AK6)),INDEX('RAW DATA'!$R:$R,'Row Index'!AK6)))</f>
        <v>68.4372053172207</v>
      </c>
      <c r="AL232" s="17" t="n">
        <f aca="false">IF('Row Index'!AL6="","✗",IF(INDEX('RAW DATA'!$R:$R,'Row Index'!AL6)="",IF(INDEX('RAW DATA'!$AE:$AE,'Row Index'!AL6)="",INDEX('RAW DATA'!$L:$L,'Row Index'!AL6),INDEX('RAW DATA'!$AE:$AE,'Row Index'!AL6)),INDEX('RAW DATA'!$R:$R,'Row Index'!AL6)))</f>
        <v>70.5115018538057</v>
      </c>
      <c r="AM232" s="17" t="n">
        <f aca="false">IF('Row Index'!AM6="","✗",IF(INDEX('RAW DATA'!$R:$R,'Row Index'!AM6)="",IF(INDEX('RAW DATA'!$AE:$AE,'Row Index'!AM6)="",INDEX('RAW DATA'!$L:$L,'Row Index'!AM6),INDEX('RAW DATA'!$AE:$AE,'Row Index'!AM6)),INDEX('RAW DATA'!$R:$R,'Row Index'!AM6)))</f>
        <v>72.6223786554838</v>
      </c>
      <c r="AN232" s="17" t="n">
        <f aca="false">IF('Row Index'!AN6="","✗",IF(INDEX('RAW DATA'!$R:$R,'Row Index'!AN6)="",IF(INDEX('RAW DATA'!$AE:$AE,'Row Index'!AN6)="",INDEX('RAW DATA'!$L:$L,'Row Index'!AN6),INDEX('RAW DATA'!$AE:$AE,'Row Index'!AN6)),INDEX('RAW DATA'!$R:$R,'Row Index'!AN6)))</f>
        <v>72.741919947517</v>
      </c>
      <c r="AO232" s="17" t="n">
        <f aca="false">IF('Row Index'!AO6="","✗",IF(INDEX('RAW DATA'!$R:$R,'Row Index'!AO6)="",IF(INDEX('RAW DATA'!$AE:$AE,'Row Index'!AO6)="",INDEX('RAW DATA'!$L:$L,'Row Index'!AO6),INDEX('RAW DATA'!$AE:$AE,'Row Index'!AO6)),INDEX('RAW DATA'!$R:$R,'Row Index'!AO6)))</f>
        <v>72.7690736544823</v>
      </c>
      <c r="AP232" s="17" t="n">
        <f aca="false">IF('Row Index'!AP6="","✗",IF(INDEX('RAW DATA'!$R:$R,'Row Index'!AP6)="",IF(INDEX('RAW DATA'!$AE:$AE,'Row Index'!AP6)="",INDEX('RAW DATA'!$L:$L,'Row Index'!AP6),INDEX('RAW DATA'!$AE:$AE,'Row Index'!AP6)),INDEX('RAW DATA'!$R:$R,'Row Index'!AP6)))</f>
        <v>75.0260865307557</v>
      </c>
      <c r="AQ232" s="17" t="n">
        <f aca="false">IF('Row Index'!AQ6="","✗",IF(INDEX('RAW DATA'!$R:$R,'Row Index'!AQ6)="",IF(INDEX('RAW DATA'!$AE:$AE,'Row Index'!AQ6)="",INDEX('RAW DATA'!$L:$L,'Row Index'!AQ6),INDEX('RAW DATA'!$AE:$AE,'Row Index'!AQ6)),INDEX('RAW DATA'!$R:$R,'Row Index'!AQ6)))</f>
        <v>76.0310784050619</v>
      </c>
    </row>
    <row r="233" customFormat="false" ht="15" hidden="false" customHeight="false" outlineLevel="0" collapsed="false">
      <c r="A233" s="15" t="s">
        <v>166</v>
      </c>
      <c r="B233" s="16" t="s">
        <v>153</v>
      </c>
      <c r="C233" s="17" t="n">
        <f aca="false">IF('Row Index'!C7="","✗",IF(INDEX('RAW DATA'!$R:$R,'Row Index'!C7)="",IF(INDEX('RAW DATA'!$AE:$AE,'Row Index'!C7)="",INDEX('RAW DATA'!$L:$L,'Row Index'!C7),INDEX('RAW DATA'!$AE:$AE,'Row Index'!C7)),INDEX('RAW DATA'!$R:$R,'Row Index'!C7)))</f>
        <v>41.659095068205</v>
      </c>
      <c r="D233" s="17" t="n">
        <f aca="false">IF('Row Index'!D7="","✗",IF(INDEX('RAW DATA'!$R:$R,'Row Index'!D7)="",IF(INDEX('RAW DATA'!$AE:$AE,'Row Index'!D7)="",INDEX('RAW DATA'!$L:$L,'Row Index'!D7),INDEX('RAW DATA'!$AE:$AE,'Row Index'!D7)),INDEX('RAW DATA'!$R:$R,'Row Index'!D7)))</f>
        <v>42.2950115002463</v>
      </c>
      <c r="E233" s="17" t="n">
        <f aca="false">IF('Row Index'!E7="","✗",IF(INDEX('RAW DATA'!$R:$R,'Row Index'!E7)="",IF(INDEX('RAW DATA'!$AE:$AE,'Row Index'!E7)="",INDEX('RAW DATA'!$L:$L,'Row Index'!E7),INDEX('RAW DATA'!$AE:$AE,'Row Index'!E7)),INDEX('RAW DATA'!$R:$R,'Row Index'!E7)))</f>
        <v>51.169468938071</v>
      </c>
      <c r="F233" s="17" t="n">
        <f aca="false">IF('Row Index'!F7="","✗",IF(INDEX('RAW DATA'!$R:$R,'Row Index'!F7)="",IF(INDEX('RAW DATA'!$AE:$AE,'Row Index'!F7)="",INDEX('RAW DATA'!$L:$L,'Row Index'!F7),INDEX('RAW DATA'!$AE:$AE,'Row Index'!F7)),INDEX('RAW DATA'!$R:$R,'Row Index'!F7)))</f>
        <v>38.916895679385</v>
      </c>
      <c r="G233" s="17" t="n">
        <f aca="false">IF('Row Index'!G7="","✗",IF(INDEX('RAW DATA'!$R:$R,'Row Index'!G7)="",IF(INDEX('RAW DATA'!$AE:$AE,'Row Index'!G7)="",INDEX('RAW DATA'!$L:$L,'Row Index'!G7),INDEX('RAW DATA'!$AE:$AE,'Row Index'!G7)),INDEX('RAW DATA'!$R:$R,'Row Index'!G7)))</f>
        <v>44.2229606173968</v>
      </c>
      <c r="H233" s="17" t="n">
        <f aca="false">IF('Row Index'!H7="","✗",IF(INDEX('RAW DATA'!$R:$R,'Row Index'!H7)="",IF(INDEX('RAW DATA'!$AE:$AE,'Row Index'!H7)="",INDEX('RAW DATA'!$L:$L,'Row Index'!H7),INDEX('RAW DATA'!$AE:$AE,'Row Index'!H7)),INDEX('RAW DATA'!$R:$R,'Row Index'!H7)))</f>
        <v>39.8904429242966</v>
      </c>
      <c r="I233" s="17" t="n">
        <f aca="false">IF('Row Index'!I7="","✗",IF(INDEX('RAW DATA'!$R:$R,'Row Index'!I7)="",IF(INDEX('RAW DATA'!$AE:$AE,'Row Index'!I7)="",INDEX('RAW DATA'!$L:$L,'Row Index'!I7),INDEX('RAW DATA'!$AE:$AE,'Row Index'!I7)),INDEX('RAW DATA'!$R:$R,'Row Index'!I7)))</f>
        <v>50.900425310878</v>
      </c>
      <c r="J233" s="17" t="n">
        <f aca="false">IF('Row Index'!J7="","✗",IF(INDEX('RAW DATA'!$R:$R,'Row Index'!J7)="",IF(INDEX('RAW DATA'!$AE:$AE,'Row Index'!J7)="",INDEX('RAW DATA'!$L:$L,'Row Index'!J7),INDEX('RAW DATA'!$AE:$AE,'Row Index'!J7)),INDEX('RAW DATA'!$R:$R,'Row Index'!J7)))</f>
        <v>40.3372809479828</v>
      </c>
      <c r="K233" s="17" t="n">
        <f aca="false">IF('Row Index'!K7="","✗",IF(INDEX('RAW DATA'!$R:$R,'Row Index'!K7)="",IF(INDEX('RAW DATA'!$AE:$AE,'Row Index'!K7)="",INDEX('RAW DATA'!$L:$L,'Row Index'!K7),INDEX('RAW DATA'!$AE:$AE,'Row Index'!K7)),INDEX('RAW DATA'!$R:$R,'Row Index'!K7)))</f>
        <v>56.4463824019869</v>
      </c>
      <c r="L233" s="17" t="n">
        <f aca="false">IF('Row Index'!L7="","✗",IF(INDEX('RAW DATA'!$R:$R,'Row Index'!L7)="",IF(INDEX('RAW DATA'!$AE:$AE,'Row Index'!L7)="",INDEX('RAW DATA'!$L:$L,'Row Index'!L7),INDEX('RAW DATA'!$AE:$AE,'Row Index'!L7)),INDEX('RAW DATA'!$R:$R,'Row Index'!L7)))</f>
        <v>42.1087889387542</v>
      </c>
      <c r="M233" s="17" t="n">
        <f aca="false">IF('Row Index'!M7="","✗",IF(INDEX('RAW DATA'!$R:$R,'Row Index'!M7)="",IF(INDEX('RAW DATA'!$AE:$AE,'Row Index'!M7)="",INDEX('RAW DATA'!$L:$L,'Row Index'!M7),INDEX('RAW DATA'!$AE:$AE,'Row Index'!M7)),INDEX('RAW DATA'!$R:$R,'Row Index'!M7)))</f>
        <v>50.9339132768562</v>
      </c>
      <c r="N233" s="17" t="n">
        <f aca="false">IF('Row Index'!N7="","✗",IF(INDEX('RAW DATA'!$R:$R,'Row Index'!N7)="",IF(INDEX('RAW DATA'!$AE:$AE,'Row Index'!N7)="",INDEX('RAW DATA'!$L:$L,'Row Index'!N7),INDEX('RAW DATA'!$AE:$AE,'Row Index'!N7)),INDEX('RAW DATA'!$R:$R,'Row Index'!N7)))</f>
        <v>53.2919402993903</v>
      </c>
      <c r="O233" s="17" t="n">
        <f aca="false">IF('Row Index'!O7="","✗",IF(INDEX('RAW DATA'!$R:$R,'Row Index'!O7)="",IF(INDEX('RAW DATA'!$AE:$AE,'Row Index'!O7)="",INDEX('RAW DATA'!$L:$L,'Row Index'!O7),INDEX('RAW DATA'!$AE:$AE,'Row Index'!O7)),INDEX('RAW DATA'!$R:$R,'Row Index'!O7)))</f>
        <v>54.1763223071707</v>
      </c>
      <c r="P233" s="17" t="n">
        <f aca="false">IF('Row Index'!P7="","✗",IF(INDEX('RAW DATA'!$R:$R,'Row Index'!P7)="",IF(INDEX('RAW DATA'!$AE:$AE,'Row Index'!P7)="",INDEX('RAW DATA'!$L:$L,'Row Index'!P7),INDEX('RAW DATA'!$AE:$AE,'Row Index'!P7)),INDEX('RAW DATA'!$R:$R,'Row Index'!P7)))</f>
        <v>49.22960733117</v>
      </c>
      <c r="Q233" s="17" t="n">
        <f aca="false">IF('Row Index'!Q7="","✗",IF(INDEX('RAW DATA'!$R:$R,'Row Index'!Q7)="",IF(INDEX('RAW DATA'!$AE:$AE,'Row Index'!Q7)="",INDEX('RAW DATA'!$L:$L,'Row Index'!Q7),INDEX('RAW DATA'!$AE:$AE,'Row Index'!Q7)),INDEX('RAW DATA'!$R:$R,'Row Index'!Q7)))</f>
        <v>54.3035876720291</v>
      </c>
      <c r="R233" s="17" t="n">
        <f aca="false">IF('Row Index'!R7="","✗",IF(INDEX('RAW DATA'!$R:$R,'Row Index'!R7)="",IF(INDEX('RAW DATA'!$AE:$AE,'Row Index'!R7)="",INDEX('RAW DATA'!$L:$L,'Row Index'!R7),INDEX('RAW DATA'!$AE:$AE,'Row Index'!R7)),INDEX('RAW DATA'!$R:$R,'Row Index'!R7)))</f>
        <v>47.3257840062378</v>
      </c>
      <c r="S233" s="17" t="n">
        <f aca="false">IF('Row Index'!S7="","✗",IF(INDEX('RAW DATA'!$R:$R,'Row Index'!S7)="",IF(INDEX('RAW DATA'!$AE:$AE,'Row Index'!S7)="",INDEX('RAW DATA'!$L:$L,'Row Index'!S7),INDEX('RAW DATA'!$AE:$AE,'Row Index'!S7)),INDEX('RAW DATA'!$R:$R,'Row Index'!S7)))</f>
        <v>50.4075764956236</v>
      </c>
      <c r="T233" s="17" t="n">
        <f aca="false">IF('Row Index'!T7="","✗",IF(INDEX('RAW DATA'!$R:$R,'Row Index'!T7)="",IF(INDEX('RAW DATA'!$AE:$AE,'Row Index'!T7)="",INDEX('RAW DATA'!$L:$L,'Row Index'!T7),INDEX('RAW DATA'!$AE:$AE,'Row Index'!T7)),INDEX('RAW DATA'!$R:$R,'Row Index'!T7)))</f>
        <v>49.3089971261792</v>
      </c>
      <c r="U233" s="17" t="n">
        <f aca="false">IF('Row Index'!U7="","✗",IF(INDEX('RAW DATA'!$R:$R,'Row Index'!U7)="",IF(INDEX('RAW DATA'!$AE:$AE,'Row Index'!U7)="",INDEX('RAW DATA'!$L:$L,'Row Index'!U7),INDEX('RAW DATA'!$AE:$AE,'Row Index'!U7)),INDEX('RAW DATA'!$R:$R,'Row Index'!U7)))</f>
        <v>58.2606710035166</v>
      </c>
      <c r="V233" s="17" t="n">
        <f aca="false">IF('Row Index'!V7="","✗",IF(INDEX('RAW DATA'!$R:$R,'Row Index'!V7)="",IF(INDEX('RAW DATA'!$AE:$AE,'Row Index'!V7)="",INDEX('RAW DATA'!$L:$L,'Row Index'!V7),INDEX('RAW DATA'!$AE:$AE,'Row Index'!V7)),INDEX('RAW DATA'!$R:$R,'Row Index'!V7)))</f>
        <v>58.4376440395494</v>
      </c>
      <c r="W233" s="17" t="n">
        <f aca="false">IF('Row Index'!W7="","✗",IF(INDEX('RAW DATA'!$R:$R,'Row Index'!W7)="",IF(INDEX('RAW DATA'!$AE:$AE,'Row Index'!W7)="",INDEX('RAW DATA'!$L:$L,'Row Index'!W7),INDEX('RAW DATA'!$AE:$AE,'Row Index'!W7)),INDEX('RAW DATA'!$R:$R,'Row Index'!W7)))</f>
        <v>52.8445583810986</v>
      </c>
      <c r="X233" s="17" t="n">
        <f aca="false">IF('Row Index'!X7="","✗",IF(INDEX('RAW DATA'!$R:$R,'Row Index'!X7)="",IF(INDEX('RAW DATA'!$AE:$AE,'Row Index'!X7)="",INDEX('RAW DATA'!$L:$L,'Row Index'!X7),INDEX('RAW DATA'!$AE:$AE,'Row Index'!X7)),INDEX('RAW DATA'!$R:$R,'Row Index'!X7)))</f>
        <v>59.1693009021943</v>
      </c>
      <c r="Y233" s="17" t="n">
        <f aca="false">IF('Row Index'!Y7="","✗",IF(INDEX('RAW DATA'!$R:$R,'Row Index'!Y7)="",IF(INDEX('RAW DATA'!$AE:$AE,'Row Index'!Y7)="",INDEX('RAW DATA'!$L:$L,'Row Index'!Y7),INDEX('RAW DATA'!$AE:$AE,'Row Index'!Y7)),INDEX('RAW DATA'!$R:$R,'Row Index'!Y7)))</f>
        <v>56.9267004565532</v>
      </c>
      <c r="Z233" s="18" t="n">
        <f aca="false">IF('Row Index'!Z7="","✗",IF(INDEX('RAW DATA'!$R:$R,'Row Index'!Z7)="",IF(INDEX('RAW DATA'!$AE:$AE,'Row Index'!Z7)="",INDEX('RAW DATA'!$L:$L,'Row Index'!Z7),INDEX('RAW DATA'!$AE:$AE,'Row Index'!Z7)),INDEX('RAW DATA'!$R:$R,'Row Index'!Z7)))</f>
        <v>58.8947014653348</v>
      </c>
      <c r="AA233" s="19" t="str">
        <f aca="false">IF('Row Index'!AA7="","⏳",IF(INDEX('RAW DATA'!$R:$R,'Row Index'!AA7)="",IF(INDEX('RAW DATA'!$AE:$AE,'Row Index'!AA7)="",INDEX('RAW DATA'!$L:$L,'Row Index'!AA7),INDEX('RAW DATA'!$AE:$AE,'Row Index'!AA7)),INDEX('RAW DATA'!$R:$R,'Row Index'!AA7)))</f>
        <v>⏳</v>
      </c>
      <c r="AB233" s="17" t="n">
        <f aca="false">IF('Row Index'!AB7="","✗",IF(INDEX('RAW DATA'!$R:$R,'Row Index'!AB7)="",IF(INDEX('RAW DATA'!$AE:$AE,'Row Index'!AB7)="",INDEX('RAW DATA'!$L:$L,'Row Index'!AB7),INDEX('RAW DATA'!$AE:$AE,'Row Index'!AB7)),INDEX('RAW DATA'!$R:$R,'Row Index'!AB7)))</f>
        <v>57.3311857744738</v>
      </c>
      <c r="AC233" s="17" t="n">
        <f aca="false">IF('Row Index'!AC7="","✗",IF(INDEX('RAW DATA'!$R:$R,'Row Index'!AC7)="",IF(INDEX('RAW DATA'!$AE:$AE,'Row Index'!AC7)="",INDEX('RAW DATA'!$L:$L,'Row Index'!AC7),INDEX('RAW DATA'!$AE:$AE,'Row Index'!AC7)),INDEX('RAW DATA'!$R:$R,'Row Index'!AC7)))</f>
        <v>55.7872267326927</v>
      </c>
      <c r="AD233" s="17" t="n">
        <f aca="false">IF('Row Index'!AD7="","✗",IF(INDEX('RAW DATA'!$R:$R,'Row Index'!AD7)="",IF(INDEX('RAW DATA'!$AE:$AE,'Row Index'!AD7)="",INDEX('RAW DATA'!$L:$L,'Row Index'!AD7),INDEX('RAW DATA'!$AE:$AE,'Row Index'!AD7)),INDEX('RAW DATA'!$R:$R,'Row Index'!AD7)))</f>
        <v>61.14127988419</v>
      </c>
      <c r="AE233" s="17" t="n">
        <f aca="false">IF('Row Index'!AE7="","✗",IF(INDEX('RAW DATA'!$R:$R,'Row Index'!AE7)="",IF(INDEX('RAW DATA'!$AE:$AE,'Row Index'!AE7)="",INDEX('RAW DATA'!$L:$L,'Row Index'!AE7),INDEX('RAW DATA'!$AE:$AE,'Row Index'!AE7)),INDEX('RAW DATA'!$R:$R,'Row Index'!AE7)))</f>
        <v>63.6187502748223</v>
      </c>
      <c r="AF233" s="17" t="n">
        <f aca="false">IF('Row Index'!AF7="","✗",IF(INDEX('RAW DATA'!$R:$R,'Row Index'!AF7)="",IF(INDEX('RAW DATA'!$AE:$AE,'Row Index'!AF7)="",INDEX('RAW DATA'!$L:$L,'Row Index'!AF7),INDEX('RAW DATA'!$AE:$AE,'Row Index'!AF7)),INDEX('RAW DATA'!$R:$R,'Row Index'!AF7)))</f>
        <v>66.3066186190545</v>
      </c>
      <c r="AG233" s="17" t="n">
        <f aca="false">IF('Row Index'!AG7="","✗",IF(INDEX('RAW DATA'!$R:$R,'Row Index'!AG7)="",IF(INDEX('RAW DATA'!$AE:$AE,'Row Index'!AG7)="",INDEX('RAW DATA'!$L:$L,'Row Index'!AG7),INDEX('RAW DATA'!$AE:$AE,'Row Index'!AG7)),INDEX('RAW DATA'!$R:$R,'Row Index'!AG7)))</f>
        <v>60.0337236903714</v>
      </c>
      <c r="AH233" s="17" t="n">
        <f aca="false">IF('Row Index'!AH7="","✗",IF(INDEX('RAW DATA'!$R:$R,'Row Index'!AH7)="",IF(INDEX('RAW DATA'!$AE:$AE,'Row Index'!AH7)="",INDEX('RAW DATA'!$L:$L,'Row Index'!AH7),INDEX('RAW DATA'!$AE:$AE,'Row Index'!AH7)),INDEX('RAW DATA'!$R:$R,'Row Index'!AH7)))</f>
        <v>64.8310254896266</v>
      </c>
      <c r="AI233" s="17" t="n">
        <f aca="false">IF('Row Index'!AI7="","✗",IF(INDEX('RAW DATA'!$R:$R,'Row Index'!AI7)="",IF(INDEX('RAW DATA'!$AE:$AE,'Row Index'!AI7)="",INDEX('RAW DATA'!$L:$L,'Row Index'!AI7),INDEX('RAW DATA'!$AE:$AE,'Row Index'!AI7)),INDEX('RAW DATA'!$R:$R,'Row Index'!AI7)))</f>
        <v>69.1944283719876</v>
      </c>
      <c r="AJ233" s="17" t="n">
        <f aca="false">IF('Row Index'!AJ7="","✗",IF(INDEX('RAW DATA'!$R:$R,'Row Index'!AJ7)="",IF(INDEX('RAW DATA'!$AE:$AE,'Row Index'!AJ7)="",INDEX('RAW DATA'!$L:$L,'Row Index'!AJ7),INDEX('RAW DATA'!$AE:$AE,'Row Index'!AJ7)),INDEX('RAW DATA'!$R:$R,'Row Index'!AJ7)))</f>
        <v>66.6629087234389</v>
      </c>
      <c r="AK233" s="17" t="n">
        <f aca="false">IF('Row Index'!AK7="","✗",IF(INDEX('RAW DATA'!$R:$R,'Row Index'!AK7)="",IF(INDEX('RAW DATA'!$AE:$AE,'Row Index'!AK7)="",INDEX('RAW DATA'!$L:$L,'Row Index'!AK7),INDEX('RAW DATA'!$AE:$AE,'Row Index'!AK7)),INDEX('RAW DATA'!$R:$R,'Row Index'!AK7)))</f>
        <v>71.4391989573688</v>
      </c>
      <c r="AL233" s="17" t="n">
        <f aca="false">IF('Row Index'!AL7="","✗",IF(INDEX('RAW DATA'!$R:$R,'Row Index'!AL7)="",IF(INDEX('RAW DATA'!$AE:$AE,'Row Index'!AL7)="",INDEX('RAW DATA'!$L:$L,'Row Index'!AL7),INDEX('RAW DATA'!$AE:$AE,'Row Index'!AL7)),INDEX('RAW DATA'!$R:$R,'Row Index'!AL7)))</f>
        <v>70.063557835029</v>
      </c>
      <c r="AM233" s="17" t="n">
        <f aca="false">IF('Row Index'!AM7="","✗",IF(INDEX('RAW DATA'!$R:$R,'Row Index'!AM7)="",IF(INDEX('RAW DATA'!$AE:$AE,'Row Index'!AM7)="",INDEX('RAW DATA'!$L:$L,'Row Index'!AM7),INDEX('RAW DATA'!$AE:$AE,'Row Index'!AM7)),INDEX('RAW DATA'!$R:$R,'Row Index'!AM7)))</f>
        <v>73.9248312918099</v>
      </c>
      <c r="AN233" s="17" t="n">
        <f aca="false">IF('Row Index'!AN7="","✗",IF(INDEX('RAW DATA'!$R:$R,'Row Index'!AN7)="",IF(INDEX('RAW DATA'!$AE:$AE,'Row Index'!AN7)="",INDEX('RAW DATA'!$L:$L,'Row Index'!AN7),INDEX('RAW DATA'!$AE:$AE,'Row Index'!AN7)),INDEX('RAW DATA'!$R:$R,'Row Index'!AN7)))</f>
        <v>74.2578533019279</v>
      </c>
      <c r="AO233" s="17" t="n">
        <f aca="false">IF('Row Index'!AO7="","✗",IF(INDEX('RAW DATA'!$R:$R,'Row Index'!AO7)="",IF(INDEX('RAW DATA'!$AE:$AE,'Row Index'!AO7)="",INDEX('RAW DATA'!$L:$L,'Row Index'!AO7),INDEX('RAW DATA'!$AE:$AE,'Row Index'!AO7)),INDEX('RAW DATA'!$R:$R,'Row Index'!AO7)))</f>
        <v>72.0640857156553</v>
      </c>
      <c r="AP233" s="17" t="n">
        <f aca="false">IF('Row Index'!AP7="","✗",IF(INDEX('RAW DATA'!$R:$R,'Row Index'!AP7)="",IF(INDEX('RAW DATA'!$AE:$AE,'Row Index'!AP7)="",INDEX('RAW DATA'!$L:$L,'Row Index'!AP7),INDEX('RAW DATA'!$AE:$AE,'Row Index'!AP7)),INDEX('RAW DATA'!$R:$R,'Row Index'!AP7)))</f>
        <v>73.0568977778862</v>
      </c>
      <c r="AQ233" s="17" t="n">
        <f aca="false">IF('Row Index'!AQ7="","✗",IF(INDEX('RAW DATA'!$R:$R,'Row Index'!AQ7)="",IF(INDEX('RAW DATA'!$AE:$AE,'Row Index'!AQ7)="",INDEX('RAW DATA'!$L:$L,'Row Index'!AQ7),INDEX('RAW DATA'!$AE:$AE,'Row Index'!AQ7)),INDEX('RAW DATA'!$R:$R,'Row Index'!AQ7)))</f>
        <v>73.0595927980481</v>
      </c>
    </row>
    <row r="234" customFormat="false" ht="15" hidden="false" customHeight="false" outlineLevel="0" collapsed="false">
      <c r="A234" s="15" t="s">
        <v>169</v>
      </c>
      <c r="B234" s="16" t="s">
        <v>153</v>
      </c>
      <c r="C234" s="17" t="n">
        <f aca="false">IF('Row Index'!C8="","✗",IF(INDEX('RAW DATA'!$R:$R,'Row Index'!C8)="",IF(INDEX('RAW DATA'!$AE:$AE,'Row Index'!C8)="",INDEX('RAW DATA'!$L:$L,'Row Index'!C8),INDEX('RAW DATA'!$AE:$AE,'Row Index'!C8)),INDEX('RAW DATA'!$R:$R,'Row Index'!C8)))</f>
        <v>54.3240245623264</v>
      </c>
      <c r="D234" s="17" t="n">
        <f aca="false">IF('Row Index'!D8="","✗",IF(INDEX('RAW DATA'!$R:$R,'Row Index'!D8)="",IF(INDEX('RAW DATA'!$AE:$AE,'Row Index'!D8)="",INDEX('RAW DATA'!$L:$L,'Row Index'!D8),INDEX('RAW DATA'!$AE:$AE,'Row Index'!D8)),INDEX('RAW DATA'!$R:$R,'Row Index'!D8)))</f>
        <v>52.5185932229488</v>
      </c>
      <c r="E234" s="17" t="n">
        <f aca="false">IF('Row Index'!E8="","✗",IF(INDEX('RAW DATA'!$R:$R,'Row Index'!E8)="",IF(INDEX('RAW DATA'!$AE:$AE,'Row Index'!E8)="",INDEX('RAW DATA'!$L:$L,'Row Index'!E8),INDEX('RAW DATA'!$AE:$AE,'Row Index'!E8)),INDEX('RAW DATA'!$R:$R,'Row Index'!E8)))</f>
        <v>60.9975592188819</v>
      </c>
      <c r="F234" s="17" t="n">
        <f aca="false">IF('Row Index'!F8="","✗",IF(INDEX('RAW DATA'!$R:$R,'Row Index'!F8)="",IF(INDEX('RAW DATA'!$AE:$AE,'Row Index'!F8)="",INDEX('RAW DATA'!$L:$L,'Row Index'!F8),INDEX('RAW DATA'!$AE:$AE,'Row Index'!F8)),INDEX('RAW DATA'!$R:$R,'Row Index'!F8)))</f>
        <v>49.3853202169101</v>
      </c>
      <c r="G234" s="17" t="n">
        <f aca="false">IF('Row Index'!G8="","✗",IF(INDEX('RAW DATA'!$R:$R,'Row Index'!G8)="",IF(INDEX('RAW DATA'!$AE:$AE,'Row Index'!G8)="",INDEX('RAW DATA'!$L:$L,'Row Index'!G8),INDEX('RAW DATA'!$AE:$AE,'Row Index'!G8)),INDEX('RAW DATA'!$R:$R,'Row Index'!G8)))</f>
        <v>55.5409252771084</v>
      </c>
      <c r="H234" s="17" t="n">
        <f aca="false">IF('Row Index'!H8="","✗",IF(INDEX('RAW DATA'!$R:$R,'Row Index'!H8)="",IF(INDEX('RAW DATA'!$AE:$AE,'Row Index'!H8)="",INDEX('RAW DATA'!$L:$L,'Row Index'!H8),INDEX('RAW DATA'!$AE:$AE,'Row Index'!H8)),INDEX('RAW DATA'!$R:$R,'Row Index'!H8)))</f>
        <v>45.1736366859249</v>
      </c>
      <c r="I234" s="17" t="n">
        <f aca="false">IF('Row Index'!I8="","✗",IF(INDEX('RAW DATA'!$R:$R,'Row Index'!I8)="",IF(INDEX('RAW DATA'!$AE:$AE,'Row Index'!I8)="",INDEX('RAW DATA'!$L:$L,'Row Index'!I8),INDEX('RAW DATA'!$AE:$AE,'Row Index'!I8)),INDEX('RAW DATA'!$R:$R,'Row Index'!I8)))</f>
        <v>54.3685717944764</v>
      </c>
      <c r="J234" s="17" t="n">
        <f aca="false">IF('Row Index'!J8="","✗",IF(INDEX('RAW DATA'!$R:$R,'Row Index'!J8)="",IF(INDEX('RAW DATA'!$AE:$AE,'Row Index'!J8)="",INDEX('RAW DATA'!$L:$L,'Row Index'!J8),INDEX('RAW DATA'!$AE:$AE,'Row Index'!J8)),INDEX('RAW DATA'!$R:$R,'Row Index'!J8)))</f>
        <v>46.0512170376216</v>
      </c>
      <c r="K234" s="29" t="n">
        <f aca="false">IF('Row Index'!K8="","✗",IF(INDEX('RAW DATA'!$R:$R,'Row Index'!K8)="",IF(INDEX('RAW DATA'!$AE:$AE,'Row Index'!K8)="",INDEX('RAW DATA'!$L:$L,'Row Index'!K8),INDEX('RAW DATA'!$AE:$AE,'Row Index'!K8)),INDEX('RAW DATA'!$R:$R,'Row Index'!K8)))</f>
        <v>65.9721852343886</v>
      </c>
      <c r="L234" s="17" t="n">
        <f aca="false">IF('Row Index'!L8="","✗",IF(INDEX('RAW DATA'!$R:$R,'Row Index'!L8)="",IF(INDEX('RAW DATA'!$AE:$AE,'Row Index'!L8)="",INDEX('RAW DATA'!$L:$L,'Row Index'!L8),INDEX('RAW DATA'!$AE:$AE,'Row Index'!L8)),INDEX('RAW DATA'!$R:$R,'Row Index'!L8)))</f>
        <v>46.6463875309114</v>
      </c>
      <c r="M234" s="17" t="n">
        <f aca="false">IF('Row Index'!M8="","✗",IF(INDEX('RAW DATA'!$R:$R,'Row Index'!M8)="",IF(INDEX('RAW DATA'!$AE:$AE,'Row Index'!M8)="",INDEX('RAW DATA'!$L:$L,'Row Index'!M8),INDEX('RAW DATA'!$AE:$AE,'Row Index'!M8)),INDEX('RAW DATA'!$R:$R,'Row Index'!M8)))</f>
        <v>53.6518077973795</v>
      </c>
      <c r="N234" s="17" t="n">
        <f aca="false">IF('Row Index'!N8="","✗",IF(INDEX('RAW DATA'!$R:$R,'Row Index'!N8)="",IF(INDEX('RAW DATA'!$AE:$AE,'Row Index'!N8)="",INDEX('RAW DATA'!$L:$L,'Row Index'!N8),INDEX('RAW DATA'!$AE:$AE,'Row Index'!N8)),INDEX('RAW DATA'!$R:$R,'Row Index'!N8)))</f>
        <v>56.8389066907347</v>
      </c>
      <c r="O234" s="17" t="n">
        <f aca="false">IF('Row Index'!O8="","✗",IF(INDEX('RAW DATA'!$R:$R,'Row Index'!O8)="",IF(INDEX('RAW DATA'!$AE:$AE,'Row Index'!O8)="",INDEX('RAW DATA'!$L:$L,'Row Index'!O8),INDEX('RAW DATA'!$AE:$AE,'Row Index'!O8)),INDEX('RAW DATA'!$R:$R,'Row Index'!O8)))</f>
        <v>59.2602219779111</v>
      </c>
      <c r="P234" s="17" t="n">
        <f aca="false">IF('Row Index'!P8="","✗",IF(INDEX('RAW DATA'!$R:$R,'Row Index'!P8)="",IF(INDEX('RAW DATA'!$AE:$AE,'Row Index'!P8)="",INDEX('RAW DATA'!$L:$L,'Row Index'!P8),INDEX('RAW DATA'!$AE:$AE,'Row Index'!P8)),INDEX('RAW DATA'!$R:$R,'Row Index'!P8)))</f>
        <v>52.2387936906827</v>
      </c>
      <c r="Q234" s="17" t="n">
        <f aca="false">IF('Row Index'!Q8="","✗",IF(INDEX('RAW DATA'!$R:$R,'Row Index'!Q8)="",IF(INDEX('RAW DATA'!$AE:$AE,'Row Index'!Q8)="",INDEX('RAW DATA'!$L:$L,'Row Index'!Q8),INDEX('RAW DATA'!$AE:$AE,'Row Index'!Q8)),INDEX('RAW DATA'!$R:$R,'Row Index'!Q8)))</f>
        <v>60.0522301423907</v>
      </c>
      <c r="R234" s="17" t="n">
        <f aca="false">IF('Row Index'!R8="","✗",IF(INDEX('RAW DATA'!$R:$R,'Row Index'!R8)="",IF(INDEX('RAW DATA'!$AE:$AE,'Row Index'!R8)="",INDEX('RAW DATA'!$L:$L,'Row Index'!R8),INDEX('RAW DATA'!$AE:$AE,'Row Index'!R8)),INDEX('RAW DATA'!$R:$R,'Row Index'!R8)))</f>
        <v>53.2121268034485</v>
      </c>
      <c r="S234" s="17" t="n">
        <f aca="false">IF('Row Index'!S8="","✗",IF(INDEX('RAW DATA'!$R:$R,'Row Index'!S8)="",IF(INDEX('RAW DATA'!$AE:$AE,'Row Index'!S8)="",INDEX('RAW DATA'!$L:$L,'Row Index'!S8),INDEX('RAW DATA'!$AE:$AE,'Row Index'!S8)),INDEX('RAW DATA'!$R:$R,'Row Index'!S8)))</f>
        <v>56.2421047602362</v>
      </c>
      <c r="T234" s="17" t="n">
        <f aca="false">IF('Row Index'!T8="","✗",IF(INDEX('RAW DATA'!$R:$R,'Row Index'!T8)="",IF(INDEX('RAW DATA'!$AE:$AE,'Row Index'!T8)="",INDEX('RAW DATA'!$L:$L,'Row Index'!T8),INDEX('RAW DATA'!$AE:$AE,'Row Index'!T8)),INDEX('RAW DATA'!$R:$R,'Row Index'!T8)))</f>
        <v>52.7281090704518</v>
      </c>
      <c r="U234" s="17" t="n">
        <f aca="false">IF('Row Index'!U8="","✗",IF(INDEX('RAW DATA'!$R:$R,'Row Index'!U8)="",IF(INDEX('RAW DATA'!$AE:$AE,'Row Index'!U8)="",INDEX('RAW DATA'!$L:$L,'Row Index'!U8),INDEX('RAW DATA'!$AE:$AE,'Row Index'!U8)),INDEX('RAW DATA'!$R:$R,'Row Index'!U8)))</f>
        <v>58.0150435080531</v>
      </c>
      <c r="V234" s="17" t="n">
        <f aca="false">IF('Row Index'!V8="","✗",IF(INDEX('RAW DATA'!$R:$R,'Row Index'!V8)="",IF(INDEX('RAW DATA'!$AE:$AE,'Row Index'!V8)="",INDEX('RAW DATA'!$L:$L,'Row Index'!V8),INDEX('RAW DATA'!$AE:$AE,'Row Index'!V8)),INDEX('RAW DATA'!$R:$R,'Row Index'!V8)))</f>
        <v>58.1900863130778</v>
      </c>
      <c r="W234" s="17" t="n">
        <f aca="false">IF('Row Index'!W8="","✗",IF(INDEX('RAW DATA'!$R:$R,'Row Index'!W8)="",IF(INDEX('RAW DATA'!$AE:$AE,'Row Index'!W8)="",INDEX('RAW DATA'!$L:$L,'Row Index'!W8),INDEX('RAW DATA'!$AE:$AE,'Row Index'!W8)),INDEX('RAW DATA'!$R:$R,'Row Index'!W8)))</f>
        <v>53.3414561726355</v>
      </c>
      <c r="X234" s="17" t="n">
        <f aca="false">IF('Row Index'!X8="","✗",IF(INDEX('RAW DATA'!$R:$R,'Row Index'!X8)="",IF(INDEX('RAW DATA'!$AE:$AE,'Row Index'!X8)="",INDEX('RAW DATA'!$L:$L,'Row Index'!X8),INDEX('RAW DATA'!$AE:$AE,'Row Index'!X8)),INDEX('RAW DATA'!$R:$R,'Row Index'!X8)))</f>
        <v>60.4754268632647</v>
      </c>
      <c r="Y234" s="17" t="n">
        <f aca="false">IF('Row Index'!Y8="","✗",IF(INDEX('RAW DATA'!$R:$R,'Row Index'!Y8)="",IF(INDEX('RAW DATA'!$AE:$AE,'Row Index'!Y8)="",INDEX('RAW DATA'!$L:$L,'Row Index'!Y8),INDEX('RAW DATA'!$AE:$AE,'Row Index'!Y8)),INDEX('RAW DATA'!$R:$R,'Row Index'!Y8)))</f>
        <v>58.1804510976252</v>
      </c>
      <c r="Z234" s="18" t="n">
        <f aca="false">IF('Row Index'!Z8="","✗",IF(INDEX('RAW DATA'!$R:$R,'Row Index'!Z8)="",IF(INDEX('RAW DATA'!$AE:$AE,'Row Index'!Z8)="",INDEX('RAW DATA'!$L:$L,'Row Index'!Z8),INDEX('RAW DATA'!$AE:$AE,'Row Index'!Z8)),INDEX('RAW DATA'!$R:$R,'Row Index'!Z8)))</f>
        <v>59.2457060637559</v>
      </c>
      <c r="AA234" s="19" t="str">
        <f aca="false">IF('Row Index'!AA8="","⏳",IF(INDEX('RAW DATA'!$R:$R,'Row Index'!AA8)="",IF(INDEX('RAW DATA'!$AE:$AE,'Row Index'!AA8)="",INDEX('RAW DATA'!$L:$L,'Row Index'!AA8),INDEX('RAW DATA'!$AE:$AE,'Row Index'!AA8)),INDEX('RAW DATA'!$R:$R,'Row Index'!AA8)))</f>
        <v>⏳</v>
      </c>
      <c r="AB234" s="17" t="n">
        <f aca="false">IF('Row Index'!AB8="","✗",IF(INDEX('RAW DATA'!$R:$R,'Row Index'!AB8)="",IF(INDEX('RAW DATA'!$AE:$AE,'Row Index'!AB8)="",INDEX('RAW DATA'!$L:$L,'Row Index'!AB8),INDEX('RAW DATA'!$AE:$AE,'Row Index'!AB8)),INDEX('RAW DATA'!$R:$R,'Row Index'!AB8)))</f>
        <v>58.4822077181666</v>
      </c>
      <c r="AC234" s="17" t="n">
        <f aca="false">IF('Row Index'!AC8="","✗",IF(INDEX('RAW DATA'!$R:$R,'Row Index'!AC8)="",IF(INDEX('RAW DATA'!$AE:$AE,'Row Index'!AC8)="",INDEX('RAW DATA'!$L:$L,'Row Index'!AC8),INDEX('RAW DATA'!$AE:$AE,'Row Index'!AC8)),INDEX('RAW DATA'!$R:$R,'Row Index'!AC8)))</f>
        <v>56.289799277072</v>
      </c>
      <c r="AD234" s="17" t="n">
        <f aca="false">IF('Row Index'!AD8="","✗",IF(INDEX('RAW DATA'!$R:$R,'Row Index'!AD8)="",IF(INDEX('RAW DATA'!$AE:$AE,'Row Index'!AD8)="",INDEX('RAW DATA'!$L:$L,'Row Index'!AD8),INDEX('RAW DATA'!$AE:$AE,'Row Index'!AD8)),INDEX('RAW DATA'!$R:$R,'Row Index'!AD8)))</f>
        <v>60.286015632825</v>
      </c>
      <c r="AE234" s="17" t="n">
        <f aca="false">IF('Row Index'!AE8="","✗",IF(INDEX('RAW DATA'!$R:$R,'Row Index'!AE8)="",IF(INDEX('RAW DATA'!$AE:$AE,'Row Index'!AE8)="",INDEX('RAW DATA'!$L:$L,'Row Index'!AE8),INDEX('RAW DATA'!$AE:$AE,'Row Index'!AE8)),INDEX('RAW DATA'!$R:$R,'Row Index'!AE8)))</f>
        <v>59.4582121840071</v>
      </c>
      <c r="AF234" s="17" t="n">
        <f aca="false">IF('Row Index'!AF8="","✗",IF(INDEX('RAW DATA'!$R:$R,'Row Index'!AF8)="",IF(INDEX('RAW DATA'!$AE:$AE,'Row Index'!AF8)="",INDEX('RAW DATA'!$L:$L,'Row Index'!AF8),INDEX('RAW DATA'!$AE:$AE,'Row Index'!AF8)),INDEX('RAW DATA'!$R:$R,'Row Index'!AF8)))</f>
        <v>63.84399491038</v>
      </c>
      <c r="AG234" s="17" t="n">
        <f aca="false">IF('Row Index'!AG8="","✗",IF(INDEX('RAW DATA'!$R:$R,'Row Index'!AG8)="",IF(INDEX('RAW DATA'!$AE:$AE,'Row Index'!AG8)="",INDEX('RAW DATA'!$L:$L,'Row Index'!AG8),INDEX('RAW DATA'!$AE:$AE,'Row Index'!AG8)),INDEX('RAW DATA'!$R:$R,'Row Index'!AG8)))</f>
        <v>62.3095016167991</v>
      </c>
      <c r="AH234" s="17" t="n">
        <f aca="false">IF('Row Index'!AH8="","✗",IF(INDEX('RAW DATA'!$R:$R,'Row Index'!AH8)="",IF(INDEX('RAW DATA'!$AE:$AE,'Row Index'!AH8)="",INDEX('RAW DATA'!$L:$L,'Row Index'!AH8),INDEX('RAW DATA'!$AE:$AE,'Row Index'!AH8)),INDEX('RAW DATA'!$R:$R,'Row Index'!AH8)))</f>
        <v>64.8342491780948</v>
      </c>
      <c r="AI234" s="17" t="n">
        <f aca="false">IF('Row Index'!AI8="","✗",IF(INDEX('RAW DATA'!$R:$R,'Row Index'!AI8)="",IF(INDEX('RAW DATA'!$AE:$AE,'Row Index'!AI8)="",INDEX('RAW DATA'!$L:$L,'Row Index'!AI8),INDEX('RAW DATA'!$AE:$AE,'Row Index'!AI8)),INDEX('RAW DATA'!$R:$R,'Row Index'!AI8)))</f>
        <v>68.3758757170701</v>
      </c>
      <c r="AJ234" s="17" t="n">
        <f aca="false">IF('Row Index'!AJ8="","✗",IF(INDEX('RAW DATA'!$R:$R,'Row Index'!AJ8)="",IF(INDEX('RAW DATA'!$AE:$AE,'Row Index'!AJ8)="",INDEX('RAW DATA'!$L:$L,'Row Index'!AJ8),INDEX('RAW DATA'!$AE:$AE,'Row Index'!AJ8)),INDEX('RAW DATA'!$R:$R,'Row Index'!AJ8)))</f>
        <v>67.0348316354577</v>
      </c>
      <c r="AK234" s="17" t="n">
        <f aca="false">IF('Row Index'!AK8="","✗",IF(INDEX('RAW DATA'!$R:$R,'Row Index'!AK8)="",IF(INDEX('RAW DATA'!$AE:$AE,'Row Index'!AK8)="",INDEX('RAW DATA'!$L:$L,'Row Index'!AK8),INDEX('RAW DATA'!$AE:$AE,'Row Index'!AK8)),INDEX('RAW DATA'!$R:$R,'Row Index'!AK8)))</f>
        <v>68.2572955223186</v>
      </c>
      <c r="AL234" s="17" t="n">
        <f aca="false">IF('Row Index'!AL8="","✗",IF(INDEX('RAW DATA'!$R:$R,'Row Index'!AL8)="",IF(INDEX('RAW DATA'!$AE:$AE,'Row Index'!AL8)="",INDEX('RAW DATA'!$L:$L,'Row Index'!AL8),INDEX('RAW DATA'!$AE:$AE,'Row Index'!AL8)),INDEX('RAW DATA'!$R:$R,'Row Index'!AL8)))</f>
        <v>69.875640026</v>
      </c>
      <c r="AM234" s="17" t="n">
        <f aca="false">IF('Row Index'!AM8="","✗",IF(INDEX('RAW DATA'!$R:$R,'Row Index'!AM8)="",IF(INDEX('RAW DATA'!$AE:$AE,'Row Index'!AM8)="",INDEX('RAW DATA'!$L:$L,'Row Index'!AM8),INDEX('RAW DATA'!$AE:$AE,'Row Index'!AM8)),INDEX('RAW DATA'!$R:$R,'Row Index'!AM8)))</f>
        <v>72.5691136117477</v>
      </c>
      <c r="AN234" s="17" t="n">
        <f aca="false">IF('Row Index'!AN8="","✗",IF(INDEX('RAW DATA'!$R:$R,'Row Index'!AN8)="",IF(INDEX('RAW DATA'!$AE:$AE,'Row Index'!AN8)="",INDEX('RAW DATA'!$L:$L,'Row Index'!AN8),INDEX('RAW DATA'!$AE:$AE,'Row Index'!AN8)),INDEX('RAW DATA'!$R:$R,'Row Index'!AN8)))</f>
        <v>73.3354039341594</v>
      </c>
      <c r="AO234" s="17" t="n">
        <f aca="false">IF('Row Index'!AO8="","✗",IF(INDEX('RAW DATA'!$R:$R,'Row Index'!AO8)="",IF(INDEX('RAW DATA'!$AE:$AE,'Row Index'!AO8)="",INDEX('RAW DATA'!$L:$L,'Row Index'!AO8),INDEX('RAW DATA'!$AE:$AE,'Row Index'!AO8)),INDEX('RAW DATA'!$R:$R,'Row Index'!AO8)))</f>
        <v>71.7500540609941</v>
      </c>
      <c r="AP234" s="17" t="n">
        <f aca="false">IF('Row Index'!AP8="","✗",IF(INDEX('RAW DATA'!$R:$R,'Row Index'!AP8)="",IF(INDEX('RAW DATA'!$AE:$AE,'Row Index'!AP8)="",INDEX('RAW DATA'!$L:$L,'Row Index'!AP8),INDEX('RAW DATA'!$AE:$AE,'Row Index'!AP8)),INDEX('RAW DATA'!$R:$R,'Row Index'!AP8)))</f>
        <v>74.2967756265383</v>
      </c>
      <c r="AQ234" s="17" t="n">
        <f aca="false">IF('Row Index'!AQ8="","✗",IF(INDEX('RAW DATA'!$R:$R,'Row Index'!AQ8)="",IF(INDEX('RAW DATA'!$AE:$AE,'Row Index'!AQ8)="",INDEX('RAW DATA'!$L:$L,'Row Index'!AQ8),INDEX('RAW DATA'!$AE:$AE,'Row Index'!AQ8)),INDEX('RAW DATA'!$R:$R,'Row Index'!AQ8)))</f>
        <v>74.3977144023963</v>
      </c>
    </row>
    <row r="235" customFormat="false" ht="15" hidden="false" customHeight="false" outlineLevel="0" collapsed="false">
      <c r="A235" s="15" t="s">
        <v>173</v>
      </c>
      <c r="B235" s="16" t="s">
        <v>153</v>
      </c>
      <c r="C235" s="17" t="n">
        <f aca="false">IF('Row Index'!C9="","✗",IF(INDEX('RAW DATA'!$R:$R,'Row Index'!C9)="",IF(INDEX('RAW DATA'!$AE:$AE,'Row Index'!C9)="",INDEX('RAW DATA'!$L:$L,'Row Index'!C9),INDEX('RAW DATA'!$AE:$AE,'Row Index'!C9)),INDEX('RAW DATA'!$R:$R,'Row Index'!C9)))</f>
        <v>53.5824525816399</v>
      </c>
      <c r="D235" s="17" t="n">
        <f aca="false">IF('Row Index'!D9="","✗",IF(INDEX('RAW DATA'!$R:$R,'Row Index'!D9)="",IF(INDEX('RAW DATA'!$AE:$AE,'Row Index'!D9)="",INDEX('RAW DATA'!$L:$L,'Row Index'!D9),INDEX('RAW DATA'!$AE:$AE,'Row Index'!D9)),INDEX('RAW DATA'!$R:$R,'Row Index'!D9)))</f>
        <v>49.8402087437777</v>
      </c>
      <c r="E235" s="17" t="n">
        <f aca="false">IF('Row Index'!E9="","✗",IF(INDEX('RAW DATA'!$R:$R,'Row Index'!E9)="",IF(INDEX('RAW DATA'!$AE:$AE,'Row Index'!E9)="",INDEX('RAW DATA'!$L:$L,'Row Index'!E9),INDEX('RAW DATA'!$AE:$AE,'Row Index'!E9)),INDEX('RAW DATA'!$R:$R,'Row Index'!E9)))</f>
        <v>56.8676602110227</v>
      </c>
      <c r="F235" s="17" t="n">
        <f aca="false">IF('Row Index'!F9="","✗",IF(INDEX('RAW DATA'!$R:$R,'Row Index'!F9)="",IF(INDEX('RAW DATA'!$AE:$AE,'Row Index'!F9)="",INDEX('RAW DATA'!$L:$L,'Row Index'!F9),INDEX('RAW DATA'!$AE:$AE,'Row Index'!F9)),INDEX('RAW DATA'!$R:$R,'Row Index'!F9)))</f>
        <v>45.6358173187942</v>
      </c>
      <c r="G235" s="17" t="n">
        <f aca="false">IF('Row Index'!G9="","✗",IF(INDEX('RAW DATA'!$R:$R,'Row Index'!G9)="",IF(INDEX('RAW DATA'!$AE:$AE,'Row Index'!G9)="",INDEX('RAW DATA'!$L:$L,'Row Index'!G9),INDEX('RAW DATA'!$AE:$AE,'Row Index'!G9)),INDEX('RAW DATA'!$R:$R,'Row Index'!G9)))</f>
        <v>53.9806680253623</v>
      </c>
      <c r="H235" s="17" t="n">
        <f aca="false">IF('Row Index'!H9="","✗",IF(INDEX('RAW DATA'!$R:$R,'Row Index'!H9)="",IF(INDEX('RAW DATA'!$AE:$AE,'Row Index'!H9)="",INDEX('RAW DATA'!$L:$L,'Row Index'!H9),INDEX('RAW DATA'!$AE:$AE,'Row Index'!H9)),INDEX('RAW DATA'!$R:$R,'Row Index'!H9)))</f>
        <v>42.1116709950668</v>
      </c>
      <c r="I235" s="17" t="n">
        <f aca="false">IF('Row Index'!I9="","✗",IF(INDEX('RAW DATA'!$R:$R,'Row Index'!I9)="",IF(INDEX('RAW DATA'!$AE:$AE,'Row Index'!I9)="",INDEX('RAW DATA'!$L:$L,'Row Index'!I9),INDEX('RAW DATA'!$AE:$AE,'Row Index'!I9)),INDEX('RAW DATA'!$R:$R,'Row Index'!I9)))</f>
        <v>55.7280475419583</v>
      </c>
      <c r="J235" s="17" t="n">
        <f aca="false">IF('Row Index'!J9="","✗",IF(INDEX('RAW DATA'!$R:$R,'Row Index'!J9)="",IF(INDEX('RAW DATA'!$AE:$AE,'Row Index'!J9)="",INDEX('RAW DATA'!$L:$L,'Row Index'!J9),INDEX('RAW DATA'!$AE:$AE,'Row Index'!J9)),INDEX('RAW DATA'!$R:$R,'Row Index'!J9)))</f>
        <v>45.5046140806794</v>
      </c>
      <c r="K235" s="17" t="n">
        <f aca="false">IF('Row Index'!K9="","✗",IF(INDEX('RAW DATA'!$R:$R,'Row Index'!K9)="",IF(INDEX('RAW DATA'!$AE:$AE,'Row Index'!K9)="",INDEX('RAW DATA'!$L:$L,'Row Index'!K9),INDEX('RAW DATA'!$AE:$AE,'Row Index'!K9)),INDEX('RAW DATA'!$R:$R,'Row Index'!K9)))</f>
        <v>58.5275795786415</v>
      </c>
      <c r="L235" s="17" t="n">
        <f aca="false">IF('Row Index'!L9="","✗",IF(INDEX('RAW DATA'!$R:$R,'Row Index'!L9)="",IF(INDEX('RAW DATA'!$AE:$AE,'Row Index'!L9)="",INDEX('RAW DATA'!$L:$L,'Row Index'!L9),INDEX('RAW DATA'!$AE:$AE,'Row Index'!L9)),INDEX('RAW DATA'!$R:$R,'Row Index'!L9)))</f>
        <v>46.2474335062504</v>
      </c>
      <c r="M235" s="17" t="n">
        <f aca="false">IF('Row Index'!M9="","✗",IF(INDEX('RAW DATA'!$R:$R,'Row Index'!M9)="",IF(INDEX('RAW DATA'!$AE:$AE,'Row Index'!M9)="",INDEX('RAW DATA'!$L:$L,'Row Index'!M9),INDEX('RAW DATA'!$AE:$AE,'Row Index'!M9)),INDEX('RAW DATA'!$R:$R,'Row Index'!M9)))</f>
        <v>55.8572401239161</v>
      </c>
      <c r="N235" s="17" t="n">
        <f aca="false">IF('Row Index'!N9="","✗",IF(INDEX('RAW DATA'!$R:$R,'Row Index'!N9)="",IF(INDEX('RAW DATA'!$AE:$AE,'Row Index'!N9)="",INDEX('RAW DATA'!$L:$L,'Row Index'!N9),INDEX('RAW DATA'!$AE:$AE,'Row Index'!N9)),INDEX('RAW DATA'!$R:$R,'Row Index'!N9)))</f>
        <v>59.1678328371132</v>
      </c>
      <c r="O235" s="17" t="n">
        <f aca="false">IF('Row Index'!O9="","✗",IF(INDEX('RAW DATA'!$R:$R,'Row Index'!O9)="",IF(INDEX('RAW DATA'!$AE:$AE,'Row Index'!O9)="",INDEX('RAW DATA'!$L:$L,'Row Index'!O9),INDEX('RAW DATA'!$AE:$AE,'Row Index'!O9)),INDEX('RAW DATA'!$R:$R,'Row Index'!O9)))</f>
        <v>61.6978796121387</v>
      </c>
      <c r="P235" s="17" t="n">
        <f aca="false">IF('Row Index'!P9="","✗",IF(INDEX('RAW DATA'!$R:$R,'Row Index'!P9)="",IF(INDEX('RAW DATA'!$AE:$AE,'Row Index'!P9)="",INDEX('RAW DATA'!$L:$L,'Row Index'!P9),INDEX('RAW DATA'!$AE:$AE,'Row Index'!P9)),INDEX('RAW DATA'!$R:$R,'Row Index'!P9)))</f>
        <v>48.2776596009194</v>
      </c>
      <c r="Q235" s="17" t="n">
        <f aca="false">IF('Row Index'!Q9="","✗",IF(INDEX('RAW DATA'!$R:$R,'Row Index'!Q9)="",IF(INDEX('RAW DATA'!$AE:$AE,'Row Index'!Q9)="",INDEX('RAW DATA'!$L:$L,'Row Index'!Q9),INDEX('RAW DATA'!$AE:$AE,'Row Index'!Q9)),INDEX('RAW DATA'!$R:$R,'Row Index'!Q9)))</f>
        <v>53.8924317401102</v>
      </c>
      <c r="R235" s="17" t="n">
        <f aca="false">IF('Row Index'!R9="","✗",IF(INDEX('RAW DATA'!$R:$R,'Row Index'!R9)="",IF(INDEX('RAW DATA'!$AE:$AE,'Row Index'!R9)="",INDEX('RAW DATA'!$L:$L,'Row Index'!R9),INDEX('RAW DATA'!$AE:$AE,'Row Index'!R9)),INDEX('RAW DATA'!$R:$R,'Row Index'!R9)))</f>
        <v>51.0213598362954</v>
      </c>
      <c r="S235" s="17" t="n">
        <f aca="false">IF('Row Index'!S9="","✗",IF(INDEX('RAW DATA'!$R:$R,'Row Index'!S9)="",IF(INDEX('RAW DATA'!$AE:$AE,'Row Index'!S9)="",INDEX('RAW DATA'!$L:$L,'Row Index'!S9),INDEX('RAW DATA'!$AE:$AE,'Row Index'!S9)),INDEX('RAW DATA'!$R:$R,'Row Index'!S9)))</f>
        <v>56.2863954676778</v>
      </c>
      <c r="T235" s="17" t="n">
        <f aca="false">IF('Row Index'!T9="","✗",IF(INDEX('RAW DATA'!$R:$R,'Row Index'!T9)="",IF(INDEX('RAW DATA'!$AE:$AE,'Row Index'!T9)="",INDEX('RAW DATA'!$L:$L,'Row Index'!T9),INDEX('RAW DATA'!$AE:$AE,'Row Index'!T9)),INDEX('RAW DATA'!$R:$R,'Row Index'!T9)))</f>
        <v>52.1308595693454</v>
      </c>
      <c r="U235" s="17" t="n">
        <f aca="false">IF('Row Index'!U9="","✗",IF(INDEX('RAW DATA'!$R:$R,'Row Index'!U9)="",IF(INDEX('RAW DATA'!$AE:$AE,'Row Index'!U9)="",INDEX('RAW DATA'!$L:$L,'Row Index'!U9),INDEX('RAW DATA'!$AE:$AE,'Row Index'!U9)),INDEX('RAW DATA'!$R:$R,'Row Index'!U9)))</f>
        <v>56.9504969217386</v>
      </c>
      <c r="V235" s="17" t="n">
        <f aca="false">IF('Row Index'!V9="","✗",IF(INDEX('RAW DATA'!$R:$R,'Row Index'!V9)="",IF(INDEX('RAW DATA'!$AE:$AE,'Row Index'!V9)="",INDEX('RAW DATA'!$L:$L,'Row Index'!V9),INDEX('RAW DATA'!$AE:$AE,'Row Index'!V9)),INDEX('RAW DATA'!$R:$R,'Row Index'!V9)))</f>
        <v>57.8753241097654</v>
      </c>
      <c r="W235" s="17" t="n">
        <f aca="false">IF('Row Index'!W9="","✗",IF(INDEX('RAW DATA'!$R:$R,'Row Index'!W9)="",IF(INDEX('RAW DATA'!$AE:$AE,'Row Index'!W9)="",INDEX('RAW DATA'!$L:$L,'Row Index'!W9),INDEX('RAW DATA'!$AE:$AE,'Row Index'!W9)),INDEX('RAW DATA'!$R:$R,'Row Index'!W9)))</f>
        <v>52.4779223020872</v>
      </c>
      <c r="X235" s="17" t="n">
        <f aca="false">IF('Row Index'!X9="","✗",IF(INDEX('RAW DATA'!$R:$R,'Row Index'!X9)="",IF(INDEX('RAW DATA'!$AE:$AE,'Row Index'!X9)="",INDEX('RAW DATA'!$L:$L,'Row Index'!X9),INDEX('RAW DATA'!$AE:$AE,'Row Index'!X9)),INDEX('RAW DATA'!$R:$R,'Row Index'!X9)))</f>
        <v>58.0124170759876</v>
      </c>
      <c r="Y235" s="17" t="n">
        <f aca="false">IF('Row Index'!Y9="","✗",IF(INDEX('RAW DATA'!$R:$R,'Row Index'!Y9)="",IF(INDEX('RAW DATA'!$AE:$AE,'Row Index'!Y9)="",INDEX('RAW DATA'!$L:$L,'Row Index'!Y9),INDEX('RAW DATA'!$AE:$AE,'Row Index'!Y9)),INDEX('RAW DATA'!$R:$R,'Row Index'!Y9)))</f>
        <v>56.9684439666401</v>
      </c>
      <c r="Z235" s="18" t="n">
        <f aca="false">IF('Row Index'!Z9="","✗",IF(INDEX('RAW DATA'!$R:$R,'Row Index'!Z9)="",IF(INDEX('RAW DATA'!$AE:$AE,'Row Index'!Z9)="",INDEX('RAW DATA'!$L:$L,'Row Index'!Z9),INDEX('RAW DATA'!$AE:$AE,'Row Index'!Z9)),INDEX('RAW DATA'!$R:$R,'Row Index'!Z9)))</f>
        <v>57.5709291626532</v>
      </c>
      <c r="AA235" s="19" t="str">
        <f aca="false">IF('Row Index'!AA9="","⏳",IF(INDEX('RAW DATA'!$R:$R,'Row Index'!AA9)="",IF(INDEX('RAW DATA'!$AE:$AE,'Row Index'!AA9)="",INDEX('RAW DATA'!$L:$L,'Row Index'!AA9),INDEX('RAW DATA'!$AE:$AE,'Row Index'!AA9)),INDEX('RAW DATA'!$R:$R,'Row Index'!AA9)))</f>
        <v>⏳</v>
      </c>
      <c r="AB235" s="17" t="n">
        <f aca="false">IF('Row Index'!AB9="","✗",IF(INDEX('RAW DATA'!$R:$R,'Row Index'!AB9)="",IF(INDEX('RAW DATA'!$AE:$AE,'Row Index'!AB9)="",INDEX('RAW DATA'!$L:$L,'Row Index'!AB9),INDEX('RAW DATA'!$AE:$AE,'Row Index'!AB9)),INDEX('RAW DATA'!$R:$R,'Row Index'!AB9)))</f>
        <v>58.0185666883223</v>
      </c>
      <c r="AC235" s="17" t="n">
        <f aca="false">IF('Row Index'!AC9="","✗",IF(INDEX('RAW DATA'!$R:$R,'Row Index'!AC9)="",IF(INDEX('RAW DATA'!$AE:$AE,'Row Index'!AC9)="",INDEX('RAW DATA'!$L:$L,'Row Index'!AC9),INDEX('RAW DATA'!$AE:$AE,'Row Index'!AC9)),INDEX('RAW DATA'!$R:$R,'Row Index'!AC9)))</f>
        <v>58.6793665519128</v>
      </c>
      <c r="AD235" s="17" t="n">
        <f aca="false">IF('Row Index'!AD9="","✗",IF(INDEX('RAW DATA'!$R:$R,'Row Index'!AD9)="",IF(INDEX('RAW DATA'!$AE:$AE,'Row Index'!AD9)="",INDEX('RAW DATA'!$L:$L,'Row Index'!AD9),INDEX('RAW DATA'!$AE:$AE,'Row Index'!AD9)),INDEX('RAW DATA'!$R:$R,'Row Index'!AD9)))</f>
        <v>59.017349480536</v>
      </c>
      <c r="AE235" s="17" t="n">
        <f aca="false">IF('Row Index'!AE9="","✗",IF(INDEX('RAW DATA'!$R:$R,'Row Index'!AE9)="",IF(INDEX('RAW DATA'!$AE:$AE,'Row Index'!AE9)="",INDEX('RAW DATA'!$L:$L,'Row Index'!AE9),INDEX('RAW DATA'!$AE:$AE,'Row Index'!AE9)),INDEX('RAW DATA'!$R:$R,'Row Index'!AE9)))</f>
        <v>61.2628400142376</v>
      </c>
      <c r="AF235" s="17" t="n">
        <f aca="false">IF('Row Index'!AF9="","✗",IF(INDEX('RAW DATA'!$R:$R,'Row Index'!AF9)="",IF(INDEX('RAW DATA'!$AE:$AE,'Row Index'!AF9)="",INDEX('RAW DATA'!$L:$L,'Row Index'!AF9),INDEX('RAW DATA'!$AE:$AE,'Row Index'!AF9)),INDEX('RAW DATA'!$R:$R,'Row Index'!AF9)))</f>
        <v>62.7429353832321</v>
      </c>
      <c r="AG235" s="17" t="n">
        <f aca="false">IF('Row Index'!AG9="","✗",IF(INDEX('RAW DATA'!$R:$R,'Row Index'!AG9)="",IF(INDEX('RAW DATA'!$AE:$AE,'Row Index'!AG9)="",INDEX('RAW DATA'!$L:$L,'Row Index'!AG9),INDEX('RAW DATA'!$AE:$AE,'Row Index'!AG9)),INDEX('RAW DATA'!$R:$R,'Row Index'!AG9)))</f>
        <v>60.9881534788344</v>
      </c>
      <c r="AH235" s="17" t="n">
        <f aca="false">IF('Row Index'!AH9="","✗",IF(INDEX('RAW DATA'!$R:$R,'Row Index'!AH9)="",IF(INDEX('RAW DATA'!$AE:$AE,'Row Index'!AH9)="",INDEX('RAW DATA'!$L:$L,'Row Index'!AH9),INDEX('RAW DATA'!$AE:$AE,'Row Index'!AH9)),INDEX('RAW DATA'!$R:$R,'Row Index'!AH9)))</f>
        <v>64.3304822237699</v>
      </c>
      <c r="AI235" s="17" t="n">
        <f aca="false">IF('Row Index'!AI9="","✗",IF(INDEX('RAW DATA'!$R:$R,'Row Index'!AI9)="",IF(INDEX('RAW DATA'!$AE:$AE,'Row Index'!AI9)="",INDEX('RAW DATA'!$L:$L,'Row Index'!AI9),INDEX('RAW DATA'!$AE:$AE,'Row Index'!AI9)),INDEX('RAW DATA'!$R:$R,'Row Index'!AI9)))</f>
        <v>67.2420517589971</v>
      </c>
      <c r="AJ235" s="17" t="n">
        <f aca="false">IF('Row Index'!AJ9="","✗",IF(INDEX('RAW DATA'!$R:$R,'Row Index'!AJ9)="",IF(INDEX('RAW DATA'!$AE:$AE,'Row Index'!AJ9)="",INDEX('RAW DATA'!$L:$L,'Row Index'!AJ9),INDEX('RAW DATA'!$AE:$AE,'Row Index'!AJ9)),INDEX('RAW DATA'!$R:$R,'Row Index'!AJ9)))</f>
        <v>68.1428571884241</v>
      </c>
      <c r="AK235" s="17" t="n">
        <f aca="false">IF('Row Index'!AK9="","✗",IF(INDEX('RAW DATA'!$R:$R,'Row Index'!AK9)="",IF(INDEX('RAW DATA'!$AE:$AE,'Row Index'!AK9)="",INDEX('RAW DATA'!$L:$L,'Row Index'!AK9),INDEX('RAW DATA'!$AE:$AE,'Row Index'!AK9)),INDEX('RAW DATA'!$R:$R,'Row Index'!AK9)))</f>
        <v>70.1428881229498</v>
      </c>
      <c r="AL235" s="17" t="n">
        <f aca="false">IF('Row Index'!AL9="","✗",IF(INDEX('RAW DATA'!$R:$R,'Row Index'!AL9)="",IF(INDEX('RAW DATA'!$AE:$AE,'Row Index'!AL9)="",INDEX('RAW DATA'!$L:$L,'Row Index'!AL9),INDEX('RAW DATA'!$AE:$AE,'Row Index'!AL9)),INDEX('RAW DATA'!$R:$R,'Row Index'!AL9)))</f>
        <v>69.2490711178159</v>
      </c>
      <c r="AM235" s="17" t="n">
        <f aca="false">IF('Row Index'!AM9="","✗",IF(INDEX('RAW DATA'!$R:$R,'Row Index'!AM9)="",IF(INDEX('RAW DATA'!$AE:$AE,'Row Index'!AM9)="",INDEX('RAW DATA'!$L:$L,'Row Index'!AM9),INDEX('RAW DATA'!$AE:$AE,'Row Index'!AM9)),INDEX('RAW DATA'!$R:$R,'Row Index'!AM9)))</f>
        <v>73.0257029852982</v>
      </c>
      <c r="AN235" s="17" t="n">
        <f aca="false">IF('Row Index'!AN9="","✗",IF(INDEX('RAW DATA'!$R:$R,'Row Index'!AN9)="",IF(INDEX('RAW DATA'!$AE:$AE,'Row Index'!AN9)="",INDEX('RAW DATA'!$L:$L,'Row Index'!AN9),INDEX('RAW DATA'!$AE:$AE,'Row Index'!AN9)),INDEX('RAW DATA'!$R:$R,'Row Index'!AN9)))</f>
        <v>72.6161859825238</v>
      </c>
      <c r="AO235" s="17" t="n">
        <f aca="false">IF('Row Index'!AO9="","✗",IF(INDEX('RAW DATA'!$R:$R,'Row Index'!AO9)="",IF(INDEX('RAW DATA'!$AE:$AE,'Row Index'!AO9)="",INDEX('RAW DATA'!$L:$L,'Row Index'!AO9),INDEX('RAW DATA'!$AE:$AE,'Row Index'!AO9)),INDEX('RAW DATA'!$R:$R,'Row Index'!AO9)))</f>
        <v>71.5781885910399</v>
      </c>
      <c r="AP235" s="17" t="n">
        <f aca="false">IF('Row Index'!AP9="","✗",IF(INDEX('RAW DATA'!$R:$R,'Row Index'!AP9)="",IF(INDEX('RAW DATA'!$AE:$AE,'Row Index'!AP9)="",INDEX('RAW DATA'!$L:$L,'Row Index'!AP9),INDEX('RAW DATA'!$AE:$AE,'Row Index'!AP9)),INDEX('RAW DATA'!$R:$R,'Row Index'!AP9)))</f>
        <v>72.9260067053402</v>
      </c>
      <c r="AQ235" s="17" t="n">
        <f aca="false">IF('Row Index'!AQ9="","✗",IF(INDEX('RAW DATA'!$R:$R,'Row Index'!AQ9)="",IF(INDEX('RAW DATA'!$AE:$AE,'Row Index'!AQ9)="",INDEX('RAW DATA'!$L:$L,'Row Index'!AQ9),INDEX('RAW DATA'!$AE:$AE,'Row Index'!AQ9)),INDEX('RAW DATA'!$R:$R,'Row Index'!AQ9)))</f>
        <v>74.0611735950641</v>
      </c>
    </row>
    <row r="236" customFormat="false" ht="15" hidden="false" customHeight="false" outlineLevel="0" collapsed="false">
      <c r="A236" s="15" t="s">
        <v>176</v>
      </c>
      <c r="B236" s="16" t="s">
        <v>153</v>
      </c>
      <c r="C236" s="17" t="n">
        <f aca="false">IF('Row Index'!C10="","✗",IF(INDEX('RAW DATA'!$R:$R,'Row Index'!C10)="",IF(INDEX('RAW DATA'!$AE:$AE,'Row Index'!C10)="",INDEX('RAW DATA'!$L:$L,'Row Index'!C10),INDEX('RAW DATA'!$AE:$AE,'Row Index'!C10)),INDEX('RAW DATA'!$R:$R,'Row Index'!C10)))</f>
        <v>40.5640365626416</v>
      </c>
      <c r="D236" s="17" t="n">
        <f aca="false">IF('Row Index'!D10="","✗",IF(INDEX('RAW DATA'!$R:$R,'Row Index'!D10)="",IF(INDEX('RAW DATA'!$AE:$AE,'Row Index'!D10)="",INDEX('RAW DATA'!$L:$L,'Row Index'!D10),INDEX('RAW DATA'!$AE:$AE,'Row Index'!D10)),INDEX('RAW DATA'!$R:$R,'Row Index'!D10)))</f>
        <v>40.1221047308212</v>
      </c>
      <c r="E236" s="17" t="n">
        <f aca="false">IF('Row Index'!E10="","✗",IF(INDEX('RAW DATA'!$R:$R,'Row Index'!E10)="",IF(INDEX('RAW DATA'!$AE:$AE,'Row Index'!E10)="",INDEX('RAW DATA'!$L:$L,'Row Index'!E10),INDEX('RAW DATA'!$AE:$AE,'Row Index'!E10)),INDEX('RAW DATA'!$R:$R,'Row Index'!E10)))</f>
        <v>42.0905907568653</v>
      </c>
      <c r="F236" s="17" t="n">
        <f aca="false">IF('Row Index'!F10="","✗",IF(INDEX('RAW DATA'!$R:$R,'Row Index'!F10)="",IF(INDEX('RAW DATA'!$AE:$AE,'Row Index'!F10)="",INDEX('RAW DATA'!$L:$L,'Row Index'!F10),INDEX('RAW DATA'!$AE:$AE,'Row Index'!F10)),INDEX('RAW DATA'!$R:$R,'Row Index'!F10)))</f>
        <v>39.1767535016042</v>
      </c>
      <c r="G236" s="17" t="n">
        <f aca="false">IF('Row Index'!G10="","✗",IF(INDEX('RAW DATA'!$R:$R,'Row Index'!G10)="",IF(INDEX('RAW DATA'!$AE:$AE,'Row Index'!G10)="",INDEX('RAW DATA'!$L:$L,'Row Index'!G10),INDEX('RAW DATA'!$AE:$AE,'Row Index'!G10)),INDEX('RAW DATA'!$R:$R,'Row Index'!G10)))</f>
        <v>42.40607258998</v>
      </c>
      <c r="H236" s="17" t="n">
        <f aca="false">IF('Row Index'!H10="","✗",IF(INDEX('RAW DATA'!$R:$R,'Row Index'!H10)="",IF(INDEX('RAW DATA'!$AE:$AE,'Row Index'!H10)="",INDEX('RAW DATA'!$L:$L,'Row Index'!H10),INDEX('RAW DATA'!$AE:$AE,'Row Index'!H10)),INDEX('RAW DATA'!$R:$R,'Row Index'!H10)))</f>
        <v>39.1525698833451</v>
      </c>
      <c r="I236" s="17" t="n">
        <f aca="false">IF('Row Index'!I10="","✗",IF(INDEX('RAW DATA'!$R:$R,'Row Index'!I10)="",IF(INDEX('RAW DATA'!$AE:$AE,'Row Index'!I10)="",INDEX('RAW DATA'!$L:$L,'Row Index'!I10),INDEX('RAW DATA'!$AE:$AE,'Row Index'!I10)),INDEX('RAW DATA'!$R:$R,'Row Index'!I10)))</f>
        <v>55.8532750816828</v>
      </c>
      <c r="J236" s="17" t="n">
        <f aca="false">IF('Row Index'!J10="","✗",IF(INDEX('RAW DATA'!$R:$R,'Row Index'!J10)="",IF(INDEX('RAW DATA'!$AE:$AE,'Row Index'!J10)="",INDEX('RAW DATA'!$L:$L,'Row Index'!J10),INDEX('RAW DATA'!$AE:$AE,'Row Index'!J10)),INDEX('RAW DATA'!$R:$R,'Row Index'!J10)))</f>
        <v>44.0352587759963</v>
      </c>
      <c r="K236" s="17" t="n">
        <f aca="false">IF('Row Index'!K10="","✗",IF(INDEX('RAW DATA'!$R:$R,'Row Index'!K10)="",IF(INDEX('RAW DATA'!$AE:$AE,'Row Index'!K10)="",INDEX('RAW DATA'!$L:$L,'Row Index'!K10),INDEX('RAW DATA'!$AE:$AE,'Row Index'!K10)),INDEX('RAW DATA'!$R:$R,'Row Index'!K10)))</f>
        <v>60.0822379826032</v>
      </c>
      <c r="L236" s="17" t="n">
        <f aca="false">IF('Row Index'!L10="","✗",IF(INDEX('RAW DATA'!$R:$R,'Row Index'!L10)="",IF(INDEX('RAW DATA'!$AE:$AE,'Row Index'!L10)="",INDEX('RAW DATA'!$L:$L,'Row Index'!L10),INDEX('RAW DATA'!$AE:$AE,'Row Index'!L10)),INDEX('RAW DATA'!$R:$R,'Row Index'!L10)))</f>
        <v>42.3919187657142</v>
      </c>
      <c r="M236" s="17" t="n">
        <f aca="false">IF('Row Index'!M10="","✗",IF(INDEX('RAW DATA'!$R:$R,'Row Index'!M10)="",IF(INDEX('RAW DATA'!$AE:$AE,'Row Index'!M10)="",INDEX('RAW DATA'!$L:$L,'Row Index'!M10),INDEX('RAW DATA'!$AE:$AE,'Row Index'!M10)),INDEX('RAW DATA'!$R:$R,'Row Index'!M10)))</f>
        <v>52.4077049276138</v>
      </c>
      <c r="N236" s="17" t="n">
        <f aca="false">IF('Row Index'!N10="","✗",IF(INDEX('RAW DATA'!$R:$R,'Row Index'!N10)="",IF(INDEX('RAW DATA'!$AE:$AE,'Row Index'!N10)="",INDEX('RAW DATA'!$L:$L,'Row Index'!N10),INDEX('RAW DATA'!$AE:$AE,'Row Index'!N10)),INDEX('RAW DATA'!$R:$R,'Row Index'!N10)))</f>
        <v>54.6312997844027</v>
      </c>
      <c r="O236" s="17" t="n">
        <f aca="false">IF('Row Index'!O10="","✗",IF(INDEX('RAW DATA'!$R:$R,'Row Index'!O10)="",IF(INDEX('RAW DATA'!$AE:$AE,'Row Index'!O10)="",INDEX('RAW DATA'!$L:$L,'Row Index'!O10),INDEX('RAW DATA'!$AE:$AE,'Row Index'!O10)),INDEX('RAW DATA'!$R:$R,'Row Index'!O10)))</f>
        <v>60.1936201027261</v>
      </c>
      <c r="P236" s="17" t="n">
        <f aca="false">IF('Row Index'!P10="","✗",IF(INDEX('RAW DATA'!$R:$R,'Row Index'!P10)="",IF(INDEX('RAW DATA'!$AE:$AE,'Row Index'!P10)="",INDEX('RAW DATA'!$L:$L,'Row Index'!P10),INDEX('RAW DATA'!$AE:$AE,'Row Index'!P10)),INDEX('RAW DATA'!$R:$R,'Row Index'!P10)))</f>
        <v>52.3857166354029</v>
      </c>
      <c r="Q236" s="17" t="n">
        <f aca="false">IF('Row Index'!Q10="","✗",IF(INDEX('RAW DATA'!$R:$R,'Row Index'!Q10)="",IF(INDEX('RAW DATA'!$AE:$AE,'Row Index'!Q10)="",INDEX('RAW DATA'!$L:$L,'Row Index'!Q10),INDEX('RAW DATA'!$AE:$AE,'Row Index'!Q10)),INDEX('RAW DATA'!$R:$R,'Row Index'!Q10)))</f>
        <v>59.0714223946576</v>
      </c>
      <c r="R236" s="17" t="n">
        <f aca="false">IF('Row Index'!R10="","✗",IF(INDEX('RAW DATA'!$R:$R,'Row Index'!R10)="",IF(INDEX('RAW DATA'!$AE:$AE,'Row Index'!R10)="",INDEX('RAW DATA'!$L:$L,'Row Index'!R10),INDEX('RAW DATA'!$AE:$AE,'Row Index'!R10)),INDEX('RAW DATA'!$R:$R,'Row Index'!R10)))</f>
        <v>51.7278563379773</v>
      </c>
      <c r="S236" s="17" t="n">
        <f aca="false">IF('Row Index'!S10="","✗",IF(INDEX('RAW DATA'!$R:$R,'Row Index'!S10)="",IF(INDEX('RAW DATA'!$AE:$AE,'Row Index'!S10)="",INDEX('RAW DATA'!$L:$L,'Row Index'!S10),INDEX('RAW DATA'!$AE:$AE,'Row Index'!S10)),INDEX('RAW DATA'!$R:$R,'Row Index'!S10)))</f>
        <v>55.7811414336473</v>
      </c>
      <c r="T236" s="17" t="n">
        <f aca="false">IF('Row Index'!T10="","✗",IF(INDEX('RAW DATA'!$R:$R,'Row Index'!T10)="",IF(INDEX('RAW DATA'!$AE:$AE,'Row Index'!T10)="",INDEX('RAW DATA'!$L:$L,'Row Index'!T10),INDEX('RAW DATA'!$AE:$AE,'Row Index'!T10)),INDEX('RAW DATA'!$R:$R,'Row Index'!T10)))</f>
        <v>53.1299489460835</v>
      </c>
      <c r="U236" s="17" t="n">
        <f aca="false">IF('Row Index'!U10="","✗",IF(INDEX('RAW DATA'!$R:$R,'Row Index'!U10)="",IF(INDEX('RAW DATA'!$AE:$AE,'Row Index'!U10)="",INDEX('RAW DATA'!$L:$L,'Row Index'!U10),INDEX('RAW DATA'!$AE:$AE,'Row Index'!U10)),INDEX('RAW DATA'!$R:$R,'Row Index'!U10)))</f>
        <v>60.4924856626771</v>
      </c>
      <c r="V236" s="17" t="n">
        <f aca="false">IF('Row Index'!V10="","✗",IF(INDEX('RAW DATA'!$R:$R,'Row Index'!V10)="",IF(INDEX('RAW DATA'!$AE:$AE,'Row Index'!V10)="",INDEX('RAW DATA'!$L:$L,'Row Index'!V10),INDEX('RAW DATA'!$AE:$AE,'Row Index'!V10)),INDEX('RAW DATA'!$R:$R,'Row Index'!V10)))</f>
        <v>62.6103940892132</v>
      </c>
      <c r="W236" s="17" t="n">
        <f aca="false">IF('Row Index'!W10="","✗",IF(INDEX('RAW DATA'!$R:$R,'Row Index'!W10)="",IF(INDEX('RAW DATA'!$AE:$AE,'Row Index'!W10)="",INDEX('RAW DATA'!$L:$L,'Row Index'!W10),INDEX('RAW DATA'!$AE:$AE,'Row Index'!W10)),INDEX('RAW DATA'!$R:$R,'Row Index'!W10)))</f>
        <v>54.9357644573471</v>
      </c>
      <c r="X236" s="17" t="n">
        <f aca="false">IF('Row Index'!X10="","✗",IF(INDEX('RAW DATA'!$R:$R,'Row Index'!X10)="",IF(INDEX('RAW DATA'!$AE:$AE,'Row Index'!X10)="",INDEX('RAW DATA'!$L:$L,'Row Index'!X10),INDEX('RAW DATA'!$AE:$AE,'Row Index'!X10)),INDEX('RAW DATA'!$R:$R,'Row Index'!X10)))</f>
        <v>59.9112595646127</v>
      </c>
      <c r="Y236" s="17" t="n">
        <f aca="false">IF('Row Index'!Y10="","✗",IF(INDEX('RAW DATA'!$R:$R,'Row Index'!Y10)="",IF(INDEX('RAW DATA'!$AE:$AE,'Row Index'!Y10)="",INDEX('RAW DATA'!$L:$L,'Row Index'!Y10),INDEX('RAW DATA'!$AE:$AE,'Row Index'!Y10)),INDEX('RAW DATA'!$R:$R,'Row Index'!Y10)))</f>
        <v>57.6593578363398</v>
      </c>
      <c r="Z236" s="18" t="n">
        <f aca="false">IF('Row Index'!Z10="","✗",IF(INDEX('RAW DATA'!$R:$R,'Row Index'!Z10)="",IF(INDEX('RAW DATA'!$AE:$AE,'Row Index'!Z10)="",INDEX('RAW DATA'!$L:$L,'Row Index'!Z10),INDEX('RAW DATA'!$AE:$AE,'Row Index'!Z10)),INDEX('RAW DATA'!$R:$R,'Row Index'!Z10)))</f>
        <v>59.7499743031047</v>
      </c>
      <c r="AA236" s="19" t="str">
        <f aca="false">IF('Row Index'!AA10="","⏳",IF(INDEX('RAW DATA'!$R:$R,'Row Index'!AA10)="",IF(INDEX('RAW DATA'!$AE:$AE,'Row Index'!AA10)="",INDEX('RAW DATA'!$L:$L,'Row Index'!AA10),INDEX('RAW DATA'!$AE:$AE,'Row Index'!AA10)),INDEX('RAW DATA'!$R:$R,'Row Index'!AA10)))</f>
        <v>⏳</v>
      </c>
      <c r="AB236" s="17" t="n">
        <f aca="false">IF('Row Index'!AB10="","✗",IF(INDEX('RAW DATA'!$R:$R,'Row Index'!AB10)="",IF(INDEX('RAW DATA'!$AE:$AE,'Row Index'!AB10)="",INDEX('RAW DATA'!$L:$L,'Row Index'!AB10),INDEX('RAW DATA'!$AE:$AE,'Row Index'!AB10)),INDEX('RAW DATA'!$R:$R,'Row Index'!AB10)))</f>
        <v>61.3228267331667</v>
      </c>
      <c r="AC236" s="17" t="n">
        <f aca="false">IF('Row Index'!AC10="","✗",IF(INDEX('RAW DATA'!$R:$R,'Row Index'!AC10)="",IF(INDEX('RAW DATA'!$AE:$AE,'Row Index'!AC10)="",INDEX('RAW DATA'!$L:$L,'Row Index'!AC10),INDEX('RAW DATA'!$AE:$AE,'Row Index'!AC10)),INDEX('RAW DATA'!$R:$R,'Row Index'!AC10)))</f>
        <v>60.2912800921909</v>
      </c>
      <c r="AD236" s="17" t="n">
        <f aca="false">IF('Row Index'!AD10="","✗",IF(INDEX('RAW DATA'!$R:$R,'Row Index'!AD10)="",IF(INDEX('RAW DATA'!$AE:$AE,'Row Index'!AD10)="",INDEX('RAW DATA'!$L:$L,'Row Index'!AD10),INDEX('RAW DATA'!$AE:$AE,'Row Index'!AD10)),INDEX('RAW DATA'!$R:$R,'Row Index'!AD10)))</f>
        <v>62.7924508873435</v>
      </c>
      <c r="AE236" s="17" t="n">
        <f aca="false">IF('Row Index'!AE10="","✗",IF(INDEX('RAW DATA'!$R:$R,'Row Index'!AE10)="",IF(INDEX('RAW DATA'!$AE:$AE,'Row Index'!AE10)="",INDEX('RAW DATA'!$L:$L,'Row Index'!AE10),INDEX('RAW DATA'!$AE:$AE,'Row Index'!AE10)),INDEX('RAW DATA'!$R:$R,'Row Index'!AE10)))</f>
        <v>60.8389137588929</v>
      </c>
      <c r="AF236" s="17" t="n">
        <f aca="false">IF('Row Index'!AF10="","✗",IF(INDEX('RAW DATA'!$R:$R,'Row Index'!AF10)="",IF(INDEX('RAW DATA'!$AE:$AE,'Row Index'!AF10)="",INDEX('RAW DATA'!$L:$L,'Row Index'!AF10),INDEX('RAW DATA'!$AE:$AE,'Row Index'!AF10)),INDEX('RAW DATA'!$R:$R,'Row Index'!AF10)))</f>
        <v>65.2994319523851</v>
      </c>
      <c r="AG236" s="17" t="n">
        <f aca="false">IF('Row Index'!AG10="","✗",IF(INDEX('RAW DATA'!$R:$R,'Row Index'!AG10)="",IF(INDEX('RAW DATA'!$AE:$AE,'Row Index'!AG10)="",INDEX('RAW DATA'!$L:$L,'Row Index'!AG10),INDEX('RAW DATA'!$AE:$AE,'Row Index'!AG10)),INDEX('RAW DATA'!$R:$R,'Row Index'!AG10)))</f>
        <v>63.5456352242525</v>
      </c>
      <c r="AH236" s="17" t="n">
        <f aca="false">IF('Row Index'!AH10="","✗",IF(INDEX('RAW DATA'!$R:$R,'Row Index'!AH10)="",IF(INDEX('RAW DATA'!$AE:$AE,'Row Index'!AH10)="",INDEX('RAW DATA'!$L:$L,'Row Index'!AH10),INDEX('RAW DATA'!$AE:$AE,'Row Index'!AH10)),INDEX('RAW DATA'!$R:$R,'Row Index'!AH10)))</f>
        <v>65.3207183972599</v>
      </c>
      <c r="AI236" s="17" t="n">
        <f aca="false">IF('Row Index'!AI10="","✗",IF(INDEX('RAW DATA'!$R:$R,'Row Index'!AI10)="",IF(INDEX('RAW DATA'!$AE:$AE,'Row Index'!AI10)="",INDEX('RAW DATA'!$L:$L,'Row Index'!AI10),INDEX('RAW DATA'!$AE:$AE,'Row Index'!AI10)),INDEX('RAW DATA'!$R:$R,'Row Index'!AI10)))</f>
        <v>69.8059737056135</v>
      </c>
      <c r="AJ236" s="17" t="n">
        <f aca="false">IF('Row Index'!AJ10="","✗",IF(INDEX('RAW DATA'!$R:$R,'Row Index'!AJ10)="",IF(INDEX('RAW DATA'!$AE:$AE,'Row Index'!AJ10)="",INDEX('RAW DATA'!$L:$L,'Row Index'!AJ10),INDEX('RAW DATA'!$AE:$AE,'Row Index'!AJ10)),INDEX('RAW DATA'!$R:$R,'Row Index'!AJ10)))</f>
        <v>67.5431100049413</v>
      </c>
      <c r="AK236" s="17" t="n">
        <f aca="false">IF('Row Index'!AK10="","✗",IF(INDEX('RAW DATA'!$R:$R,'Row Index'!AK10)="",IF(INDEX('RAW DATA'!$AE:$AE,'Row Index'!AK10)="",INDEX('RAW DATA'!$L:$L,'Row Index'!AK10),INDEX('RAW DATA'!$AE:$AE,'Row Index'!AK10)),INDEX('RAW DATA'!$R:$R,'Row Index'!AK10)))</f>
        <v>69.8255258263974</v>
      </c>
      <c r="AL236" s="17" t="n">
        <f aca="false">IF('Row Index'!AL10="","✗",IF(INDEX('RAW DATA'!$R:$R,'Row Index'!AL10)="",IF(INDEX('RAW DATA'!$AE:$AE,'Row Index'!AL10)="",INDEX('RAW DATA'!$L:$L,'Row Index'!AL10),INDEX('RAW DATA'!$AE:$AE,'Row Index'!AL10)),INDEX('RAW DATA'!$R:$R,'Row Index'!AL10)))</f>
        <v>69.3134764572243</v>
      </c>
      <c r="AM236" s="17" t="n">
        <f aca="false">IF('Row Index'!AM10="","✗",IF(INDEX('RAW DATA'!$R:$R,'Row Index'!AM10)="",IF(INDEX('RAW DATA'!$AE:$AE,'Row Index'!AM10)="",INDEX('RAW DATA'!$L:$L,'Row Index'!AM10),INDEX('RAW DATA'!$AE:$AE,'Row Index'!AM10)),INDEX('RAW DATA'!$R:$R,'Row Index'!AM10)))</f>
        <v>72.1182226227632</v>
      </c>
      <c r="AN236" s="17" t="n">
        <f aca="false">IF('Row Index'!AN10="","✗",IF(INDEX('RAW DATA'!$R:$R,'Row Index'!AN10)="",IF(INDEX('RAW DATA'!$AE:$AE,'Row Index'!AN10)="",INDEX('RAW DATA'!$L:$L,'Row Index'!AN10),INDEX('RAW DATA'!$AE:$AE,'Row Index'!AN10)),INDEX('RAW DATA'!$R:$R,'Row Index'!AN10)))</f>
        <v>71.8598860876066</v>
      </c>
      <c r="AO236" s="17" t="n">
        <f aca="false">IF('Row Index'!AO10="","✗",IF(INDEX('RAW DATA'!$R:$R,'Row Index'!AO10)="",IF(INDEX('RAW DATA'!$AE:$AE,'Row Index'!AO10)="",INDEX('RAW DATA'!$L:$L,'Row Index'!AO10),INDEX('RAW DATA'!$AE:$AE,'Row Index'!AO10)),INDEX('RAW DATA'!$R:$R,'Row Index'!AO10)))</f>
        <v>71.6237941667774</v>
      </c>
      <c r="AP236" s="17" t="n">
        <f aca="false">IF('Row Index'!AP10="","✗",IF(INDEX('RAW DATA'!$R:$R,'Row Index'!AP10)="",IF(INDEX('RAW DATA'!$AE:$AE,'Row Index'!AP10)="",INDEX('RAW DATA'!$L:$L,'Row Index'!AP10),INDEX('RAW DATA'!$AE:$AE,'Row Index'!AP10)),INDEX('RAW DATA'!$R:$R,'Row Index'!AP10)))</f>
        <v>73.2629338447323</v>
      </c>
      <c r="AQ236" s="17" t="n">
        <f aca="false">IF('Row Index'!AQ10="","✗",IF(INDEX('RAW DATA'!$R:$R,'Row Index'!AQ10)="",IF(INDEX('RAW DATA'!$AE:$AE,'Row Index'!AQ10)="",INDEX('RAW DATA'!$L:$L,'Row Index'!AQ10),INDEX('RAW DATA'!$AE:$AE,'Row Index'!AQ10)),INDEX('RAW DATA'!$R:$R,'Row Index'!AQ10)))</f>
        <v>74.9139610053761</v>
      </c>
    </row>
    <row r="237" customFormat="false" ht="15" hidden="false" customHeight="false" outlineLevel="0" collapsed="false">
      <c r="A237" s="15" t="s">
        <v>179</v>
      </c>
      <c r="B237" s="16" t="s">
        <v>153</v>
      </c>
      <c r="C237" s="17" t="n">
        <f aca="false">IF('Row Index'!C11="","✗",IF(INDEX('RAW DATA'!$R:$R,'Row Index'!C11)="",IF(INDEX('RAW DATA'!$AE:$AE,'Row Index'!C11)="",INDEX('RAW DATA'!$L:$L,'Row Index'!C11),INDEX('RAW DATA'!$AE:$AE,'Row Index'!C11)),INDEX('RAW DATA'!$R:$R,'Row Index'!C11)))</f>
        <v>58.0709390901789</v>
      </c>
      <c r="D237" s="17" t="n">
        <f aca="false">IF('Row Index'!D11="","✗",IF(INDEX('RAW DATA'!$R:$R,'Row Index'!D11)="",IF(INDEX('RAW DATA'!$AE:$AE,'Row Index'!D11)="",INDEX('RAW DATA'!$L:$L,'Row Index'!D11),INDEX('RAW DATA'!$AE:$AE,'Row Index'!D11)),INDEX('RAW DATA'!$R:$R,'Row Index'!D11)))</f>
        <v>53.2128725526842</v>
      </c>
      <c r="E237" s="17" t="n">
        <f aca="false">IF('Row Index'!E11="","✗",IF(INDEX('RAW DATA'!$R:$R,'Row Index'!E11)="",IF(INDEX('RAW DATA'!$AE:$AE,'Row Index'!E11)="",INDEX('RAW DATA'!$L:$L,'Row Index'!E11),INDEX('RAW DATA'!$AE:$AE,'Row Index'!E11)),INDEX('RAW DATA'!$R:$R,'Row Index'!E11)))</f>
        <v>63.9700755065249</v>
      </c>
      <c r="F237" s="17" t="n">
        <f aca="false">IF('Row Index'!F11="","✗",IF(INDEX('RAW DATA'!$R:$R,'Row Index'!F11)="",IF(INDEX('RAW DATA'!$AE:$AE,'Row Index'!F11)="",INDEX('RAW DATA'!$L:$L,'Row Index'!F11),INDEX('RAW DATA'!$AE:$AE,'Row Index'!F11)),INDEX('RAW DATA'!$R:$R,'Row Index'!F11)))</f>
        <v>49.9101050098561</v>
      </c>
      <c r="G237" s="17" t="n">
        <f aca="false">IF('Row Index'!G11="","✗",IF(INDEX('RAW DATA'!$R:$R,'Row Index'!G11)="",IF(INDEX('RAW DATA'!$AE:$AE,'Row Index'!G11)="",INDEX('RAW DATA'!$L:$L,'Row Index'!G11),INDEX('RAW DATA'!$AE:$AE,'Row Index'!G11)),INDEX('RAW DATA'!$R:$R,'Row Index'!G11)))</f>
        <v>57.8758443956924</v>
      </c>
      <c r="H237" s="17" t="n">
        <f aca="false">IF('Row Index'!H11="","✗",IF(INDEX('RAW DATA'!$R:$R,'Row Index'!H11)="",IF(INDEX('RAW DATA'!$AE:$AE,'Row Index'!H11)="",INDEX('RAW DATA'!$L:$L,'Row Index'!H11),INDEX('RAW DATA'!$AE:$AE,'Row Index'!H11)),INDEX('RAW DATA'!$R:$R,'Row Index'!H11)))</f>
        <v>45.1437991033761</v>
      </c>
      <c r="I237" s="17" t="n">
        <f aca="false">IF('Row Index'!I11="","✗",IF(INDEX('RAW DATA'!$R:$R,'Row Index'!I11)="",IF(INDEX('RAW DATA'!$AE:$AE,'Row Index'!I11)="",INDEX('RAW DATA'!$L:$L,'Row Index'!I11),INDEX('RAW DATA'!$AE:$AE,'Row Index'!I11)),INDEX('RAW DATA'!$R:$R,'Row Index'!I11)))</f>
        <v>57.867401775947</v>
      </c>
      <c r="J237" s="17" t="n">
        <f aca="false">IF('Row Index'!J11="","✗",IF(INDEX('RAW DATA'!$R:$R,'Row Index'!J11)="",IF(INDEX('RAW DATA'!$AE:$AE,'Row Index'!J11)="",INDEX('RAW DATA'!$L:$L,'Row Index'!J11),INDEX('RAW DATA'!$AE:$AE,'Row Index'!J11)),INDEX('RAW DATA'!$R:$R,'Row Index'!J11)))</f>
        <v>48.9053893932188</v>
      </c>
      <c r="K237" s="29" t="n">
        <f aca="false">IF('Row Index'!K11="","✗",IF(INDEX('RAW DATA'!$R:$R,'Row Index'!K11)="",IF(INDEX('RAW DATA'!$AE:$AE,'Row Index'!K11)="",INDEX('RAW DATA'!$L:$L,'Row Index'!K11),INDEX('RAW DATA'!$AE:$AE,'Row Index'!K11)),INDEX('RAW DATA'!$R:$R,'Row Index'!K11)))</f>
        <v>61.4297267145244</v>
      </c>
      <c r="L237" s="17" t="n">
        <f aca="false">IF('Row Index'!L11="","✗",IF(INDEX('RAW DATA'!$R:$R,'Row Index'!L11)="",IF(INDEX('RAW DATA'!$AE:$AE,'Row Index'!L11)="",INDEX('RAW DATA'!$L:$L,'Row Index'!L11),INDEX('RAW DATA'!$AE:$AE,'Row Index'!L11)),INDEX('RAW DATA'!$R:$R,'Row Index'!L11)))</f>
        <v>47.3407724432698</v>
      </c>
      <c r="M237" s="17" t="n">
        <f aca="false">IF('Row Index'!M11="","✗",IF(INDEX('RAW DATA'!$R:$R,'Row Index'!M11)="",IF(INDEX('RAW DATA'!$AE:$AE,'Row Index'!M11)="",INDEX('RAW DATA'!$L:$L,'Row Index'!M11),INDEX('RAW DATA'!$AE:$AE,'Row Index'!M11)),INDEX('RAW DATA'!$R:$R,'Row Index'!M11)))</f>
        <v>49.4781189290133</v>
      </c>
      <c r="N237" s="17" t="n">
        <f aca="false">IF('Row Index'!N11="","✗",IF(INDEX('RAW DATA'!$R:$R,'Row Index'!N11)="",IF(INDEX('RAW DATA'!$AE:$AE,'Row Index'!N11)="",INDEX('RAW DATA'!$L:$L,'Row Index'!N11),INDEX('RAW DATA'!$AE:$AE,'Row Index'!N11)),INDEX('RAW DATA'!$R:$R,'Row Index'!N11)))</f>
        <v>58.701136052068</v>
      </c>
      <c r="O237" s="17" t="n">
        <f aca="false">IF('Row Index'!O11="","✗",IF(INDEX('RAW DATA'!$R:$R,'Row Index'!O11)="",IF(INDEX('RAW DATA'!$AE:$AE,'Row Index'!O11)="",INDEX('RAW DATA'!$L:$L,'Row Index'!O11),INDEX('RAW DATA'!$AE:$AE,'Row Index'!O11)),INDEX('RAW DATA'!$R:$R,'Row Index'!O11)))</f>
        <v>61.9991748645647</v>
      </c>
      <c r="P237" s="17" t="n">
        <f aca="false">IF('Row Index'!P11="","✗",IF(INDEX('RAW DATA'!$R:$R,'Row Index'!P11)="",IF(INDEX('RAW DATA'!$AE:$AE,'Row Index'!P11)="",INDEX('RAW DATA'!$L:$L,'Row Index'!P11),INDEX('RAW DATA'!$AE:$AE,'Row Index'!P11)),INDEX('RAW DATA'!$R:$R,'Row Index'!P11)))</f>
        <v>56.6688985314389</v>
      </c>
      <c r="Q237" s="17" t="n">
        <f aca="false">IF('Row Index'!Q11="","✗",IF(INDEX('RAW DATA'!$R:$R,'Row Index'!Q11)="",IF(INDEX('RAW DATA'!$AE:$AE,'Row Index'!Q11)="",INDEX('RAW DATA'!$L:$L,'Row Index'!Q11),INDEX('RAW DATA'!$AE:$AE,'Row Index'!Q11)),INDEX('RAW DATA'!$R:$R,'Row Index'!Q11)))</f>
        <v>58.2756590998372</v>
      </c>
      <c r="R237" s="17" t="n">
        <f aca="false">IF('Row Index'!R11="","✗",IF(INDEX('RAW DATA'!$R:$R,'Row Index'!R11)="",IF(INDEX('RAW DATA'!$AE:$AE,'Row Index'!R11)="",INDEX('RAW DATA'!$L:$L,'Row Index'!R11),INDEX('RAW DATA'!$AE:$AE,'Row Index'!R11)),INDEX('RAW DATA'!$R:$R,'Row Index'!R11)))</f>
        <v>55.8352611493088</v>
      </c>
      <c r="S237" s="17" t="n">
        <f aca="false">IF('Row Index'!S11="","✗",IF(INDEX('RAW DATA'!$R:$R,'Row Index'!S11)="",IF(INDEX('RAW DATA'!$AE:$AE,'Row Index'!S11)="",INDEX('RAW DATA'!$L:$L,'Row Index'!S11),INDEX('RAW DATA'!$AE:$AE,'Row Index'!S11)),INDEX('RAW DATA'!$R:$R,'Row Index'!S11)))</f>
        <v>56.3690078114216</v>
      </c>
      <c r="T237" s="17" t="n">
        <f aca="false">IF('Row Index'!T11="","✗",IF(INDEX('RAW DATA'!$R:$R,'Row Index'!T11)="",IF(INDEX('RAW DATA'!$AE:$AE,'Row Index'!T11)="",INDEX('RAW DATA'!$L:$L,'Row Index'!T11),INDEX('RAW DATA'!$AE:$AE,'Row Index'!T11)),INDEX('RAW DATA'!$R:$R,'Row Index'!T11)))</f>
        <v>55.9062533201761</v>
      </c>
      <c r="U237" s="17" t="n">
        <f aca="false">IF('Row Index'!U11="","✗",IF(INDEX('RAW DATA'!$R:$R,'Row Index'!U11)="",IF(INDEX('RAW DATA'!$AE:$AE,'Row Index'!U11)="",INDEX('RAW DATA'!$L:$L,'Row Index'!U11),INDEX('RAW DATA'!$AE:$AE,'Row Index'!U11)),INDEX('RAW DATA'!$R:$R,'Row Index'!U11)))</f>
        <v>56.9650864887069</v>
      </c>
      <c r="V237" s="17" t="n">
        <f aca="false">IF('Row Index'!V11="","✗",IF(INDEX('RAW DATA'!$R:$R,'Row Index'!V11)="",IF(INDEX('RAW DATA'!$AE:$AE,'Row Index'!V11)="",INDEX('RAW DATA'!$L:$L,'Row Index'!V11),INDEX('RAW DATA'!$AE:$AE,'Row Index'!V11)),INDEX('RAW DATA'!$R:$R,'Row Index'!V11)))</f>
        <v>58.3977306070667</v>
      </c>
      <c r="W237" s="17" t="n">
        <f aca="false">IF('Row Index'!W11="","✗",IF(INDEX('RAW DATA'!$R:$R,'Row Index'!W11)="",IF(INDEX('RAW DATA'!$AE:$AE,'Row Index'!W11)="",INDEX('RAW DATA'!$L:$L,'Row Index'!W11),INDEX('RAW DATA'!$AE:$AE,'Row Index'!W11)),INDEX('RAW DATA'!$R:$R,'Row Index'!W11)))</f>
        <v>55.9036636277422</v>
      </c>
      <c r="X237" s="17" t="n">
        <f aca="false">IF('Row Index'!X11="","✗",IF(INDEX('RAW DATA'!$R:$R,'Row Index'!X11)="",IF(INDEX('RAW DATA'!$AE:$AE,'Row Index'!X11)="",INDEX('RAW DATA'!$L:$L,'Row Index'!X11),INDEX('RAW DATA'!$AE:$AE,'Row Index'!X11)),INDEX('RAW DATA'!$R:$R,'Row Index'!X11)))</f>
        <v>61.9487311568653</v>
      </c>
      <c r="Y237" s="17" t="n">
        <f aca="false">IF('Row Index'!Y11="","✗",IF(INDEX('RAW DATA'!$R:$R,'Row Index'!Y11)="",IF(INDEX('RAW DATA'!$AE:$AE,'Row Index'!Y11)="",INDEX('RAW DATA'!$L:$L,'Row Index'!Y11),INDEX('RAW DATA'!$AE:$AE,'Row Index'!Y11)),INDEX('RAW DATA'!$R:$R,'Row Index'!Y11)))</f>
        <v>58.9918654880284</v>
      </c>
      <c r="Z237" s="18" t="n">
        <f aca="false">IF('Row Index'!Z11="","✗",IF(INDEX('RAW DATA'!$R:$R,'Row Index'!Z11)="",IF(INDEX('RAW DATA'!$AE:$AE,'Row Index'!Z11)="",INDEX('RAW DATA'!$L:$L,'Row Index'!Z11),INDEX('RAW DATA'!$AE:$AE,'Row Index'!Z11)),INDEX('RAW DATA'!$R:$R,'Row Index'!Z11)))</f>
        <v>60.3410440469043</v>
      </c>
      <c r="AA237" s="19" t="str">
        <f aca="false">IF('Row Index'!AA11="","⏳",IF(INDEX('RAW DATA'!$R:$R,'Row Index'!AA11)="",IF(INDEX('RAW DATA'!$AE:$AE,'Row Index'!AA11)="",INDEX('RAW DATA'!$L:$L,'Row Index'!AA11),INDEX('RAW DATA'!$AE:$AE,'Row Index'!AA11)),INDEX('RAW DATA'!$R:$R,'Row Index'!AA11)))</f>
        <v>⏳</v>
      </c>
      <c r="AB237" s="17" t="n">
        <f aca="false">IF('Row Index'!AB11="","✗",IF(INDEX('RAW DATA'!$R:$R,'Row Index'!AB11)="",IF(INDEX('RAW DATA'!$AE:$AE,'Row Index'!AB11)="",INDEX('RAW DATA'!$L:$L,'Row Index'!AB11),INDEX('RAW DATA'!$AE:$AE,'Row Index'!AB11)),INDEX('RAW DATA'!$R:$R,'Row Index'!AB11)))</f>
        <v>59.5283230073411</v>
      </c>
      <c r="AC237" s="17" t="n">
        <f aca="false">IF('Row Index'!AC11="","✗",IF(INDEX('RAW DATA'!$R:$R,'Row Index'!AC11)="",IF(INDEX('RAW DATA'!$AE:$AE,'Row Index'!AC11)="",INDEX('RAW DATA'!$L:$L,'Row Index'!AC11),INDEX('RAW DATA'!$AE:$AE,'Row Index'!AC11)),INDEX('RAW DATA'!$R:$R,'Row Index'!AC11)))</f>
        <v>60.5107052973881</v>
      </c>
      <c r="AD237" s="17" t="n">
        <f aca="false">IF('Row Index'!AD11="","✗",IF(INDEX('RAW DATA'!$R:$R,'Row Index'!AD11)="",IF(INDEX('RAW DATA'!$AE:$AE,'Row Index'!AD11)="",INDEX('RAW DATA'!$L:$L,'Row Index'!AD11),INDEX('RAW DATA'!$AE:$AE,'Row Index'!AD11)),INDEX('RAW DATA'!$R:$R,'Row Index'!AD11)))</f>
        <v>61.5169051025487</v>
      </c>
      <c r="AE237" s="17" t="n">
        <f aca="false">IF('Row Index'!AE11="","✗",IF(INDEX('RAW DATA'!$R:$R,'Row Index'!AE11)="",IF(INDEX('RAW DATA'!$AE:$AE,'Row Index'!AE11)="",INDEX('RAW DATA'!$L:$L,'Row Index'!AE11),INDEX('RAW DATA'!$AE:$AE,'Row Index'!AE11)),INDEX('RAW DATA'!$R:$R,'Row Index'!AE11)))</f>
        <v>62.9289463228293</v>
      </c>
      <c r="AF237" s="17" t="n">
        <f aca="false">IF('Row Index'!AF11="","✗",IF(INDEX('RAW DATA'!$R:$R,'Row Index'!AF11)="",IF(INDEX('RAW DATA'!$AE:$AE,'Row Index'!AF11)="",INDEX('RAW DATA'!$L:$L,'Row Index'!AF11),INDEX('RAW DATA'!$AE:$AE,'Row Index'!AF11)),INDEX('RAW DATA'!$R:$R,'Row Index'!AF11)))</f>
        <v>66.9841106472359</v>
      </c>
      <c r="AG237" s="17" t="n">
        <f aca="false">IF('Row Index'!AG11="","✗",IF(INDEX('RAW DATA'!$R:$R,'Row Index'!AG11)="",IF(INDEX('RAW DATA'!$AE:$AE,'Row Index'!AG11)="",INDEX('RAW DATA'!$L:$L,'Row Index'!AG11),INDEX('RAW DATA'!$AE:$AE,'Row Index'!AG11)),INDEX('RAW DATA'!$R:$R,'Row Index'!AG11)))</f>
        <v>63.5930335857119</v>
      </c>
      <c r="AH237" s="17" t="n">
        <f aca="false">IF('Row Index'!AH11="","✗",IF(INDEX('RAW DATA'!$R:$R,'Row Index'!AH11)="",IF(INDEX('RAW DATA'!$AE:$AE,'Row Index'!AH11)="",INDEX('RAW DATA'!$L:$L,'Row Index'!AH11),INDEX('RAW DATA'!$AE:$AE,'Row Index'!AH11)),INDEX('RAW DATA'!$R:$R,'Row Index'!AH11)))</f>
        <v>64.7404263102305</v>
      </c>
      <c r="AI237" s="29" t="n">
        <f aca="false">IF('Row Index'!AI11="","✗",IF(INDEX('RAW DATA'!$R:$R,'Row Index'!AI11)="",IF(INDEX('RAW DATA'!$AE:$AE,'Row Index'!AI11)="",INDEX('RAW DATA'!$L:$L,'Row Index'!AI11),INDEX('RAW DATA'!$AE:$AE,'Row Index'!AI11)),INDEX('RAW DATA'!$R:$R,'Row Index'!AI11)))</f>
        <v>69.2144127591472</v>
      </c>
      <c r="AJ237" s="29" t="n">
        <f aca="false">IF('Row Index'!AJ11="","✗",IF(INDEX('RAW DATA'!$R:$R,'Row Index'!AJ11)="",IF(INDEX('RAW DATA'!$AE:$AE,'Row Index'!AJ11)="",INDEX('RAW DATA'!$L:$L,'Row Index'!AJ11),INDEX('RAW DATA'!$AE:$AE,'Row Index'!AJ11)),INDEX('RAW DATA'!$R:$R,'Row Index'!AJ11)))</f>
        <v>67.3778545625096</v>
      </c>
      <c r="AK237" s="29" t="n">
        <f aca="false">IF('Row Index'!AK11="","✗",IF(INDEX('RAW DATA'!$R:$R,'Row Index'!AK11)="",IF(INDEX('RAW DATA'!$AE:$AE,'Row Index'!AK11)="",INDEX('RAW DATA'!$L:$L,'Row Index'!AK11),INDEX('RAW DATA'!$AE:$AE,'Row Index'!AK11)),INDEX('RAW DATA'!$R:$R,'Row Index'!AK11)))</f>
        <v>68.7885039871848</v>
      </c>
      <c r="AL237" s="17" t="n">
        <f aca="false">IF('Row Index'!AL11="","✗",IF(INDEX('RAW DATA'!$R:$R,'Row Index'!AL11)="",IF(INDEX('RAW DATA'!$AE:$AE,'Row Index'!AL11)="",INDEX('RAW DATA'!$L:$L,'Row Index'!AL11),INDEX('RAW DATA'!$AE:$AE,'Row Index'!AL11)),INDEX('RAW DATA'!$R:$R,'Row Index'!AL11)))</f>
        <v>69.8057806496668</v>
      </c>
      <c r="AM237" s="17" t="n">
        <f aca="false">IF('Row Index'!AM11="","✗",IF(INDEX('RAW DATA'!$R:$R,'Row Index'!AM11)="",IF(INDEX('RAW DATA'!$AE:$AE,'Row Index'!AM11)="",INDEX('RAW DATA'!$L:$L,'Row Index'!AM11),INDEX('RAW DATA'!$AE:$AE,'Row Index'!AM11)),INDEX('RAW DATA'!$R:$R,'Row Index'!AM11)))</f>
        <v>72.6272415714281</v>
      </c>
      <c r="AN237" s="17" t="n">
        <f aca="false">IF('Row Index'!AN11="","✗",IF(INDEX('RAW DATA'!$R:$R,'Row Index'!AN11)="",IF(INDEX('RAW DATA'!$AE:$AE,'Row Index'!AN11)="",INDEX('RAW DATA'!$L:$L,'Row Index'!AN11),INDEX('RAW DATA'!$AE:$AE,'Row Index'!AN11)),INDEX('RAW DATA'!$R:$R,'Row Index'!AN11)))</f>
        <v>72.5732705620364</v>
      </c>
      <c r="AO237" s="17" t="n">
        <f aca="false">IF('Row Index'!AO11="","✗",IF(INDEX('RAW DATA'!$R:$R,'Row Index'!AO11)="",IF(INDEX('RAW DATA'!$AE:$AE,'Row Index'!AO11)="",INDEX('RAW DATA'!$L:$L,'Row Index'!AO11),INDEX('RAW DATA'!$AE:$AE,'Row Index'!AO11)),INDEX('RAW DATA'!$R:$R,'Row Index'!AO11)))</f>
        <v>72.7969228627196</v>
      </c>
      <c r="AP237" s="17" t="n">
        <f aca="false">IF('Row Index'!AP11="","✗",IF(INDEX('RAW DATA'!$R:$R,'Row Index'!AP11)="",IF(INDEX('RAW DATA'!$AE:$AE,'Row Index'!AP11)="",INDEX('RAW DATA'!$L:$L,'Row Index'!AP11),INDEX('RAW DATA'!$AE:$AE,'Row Index'!AP11)),INDEX('RAW DATA'!$R:$R,'Row Index'!AP11)))</f>
        <v>74.5748860123278</v>
      </c>
      <c r="AQ237" s="17" t="n">
        <f aca="false">IF('Row Index'!AQ11="","✗",IF(INDEX('RAW DATA'!$R:$R,'Row Index'!AQ11)="",IF(INDEX('RAW DATA'!$AE:$AE,'Row Index'!AQ11)="",INDEX('RAW DATA'!$L:$L,'Row Index'!AQ11),INDEX('RAW DATA'!$AE:$AE,'Row Index'!AQ11)),INDEX('RAW DATA'!$R:$R,'Row Index'!AQ11)))</f>
        <v>74.2695315451339</v>
      </c>
    </row>
    <row r="238" customFormat="false" ht="15" hidden="false" customHeight="false" outlineLevel="0" collapsed="false">
      <c r="A238" s="15" t="s">
        <v>183</v>
      </c>
      <c r="B238" s="16" t="s">
        <v>153</v>
      </c>
      <c r="C238" s="17" t="n">
        <f aca="false">IF('Row Index'!C12="","✗",IF(INDEX('RAW DATA'!$R:$R,'Row Index'!C12)="",IF(INDEX('RAW DATA'!$AE:$AE,'Row Index'!C12)="",INDEX('RAW DATA'!$L:$L,'Row Index'!C12),INDEX('RAW DATA'!$AE:$AE,'Row Index'!C12)),INDEX('RAW DATA'!$R:$R,'Row Index'!C12)))</f>
        <v>57.5734573300621</v>
      </c>
      <c r="D238" s="17" t="n">
        <f aca="false">IF('Row Index'!D12="","✗",IF(INDEX('RAW DATA'!$R:$R,'Row Index'!D12)="",IF(INDEX('RAW DATA'!$AE:$AE,'Row Index'!D12)="",INDEX('RAW DATA'!$L:$L,'Row Index'!D12),INDEX('RAW DATA'!$AE:$AE,'Row Index'!D12)),INDEX('RAW DATA'!$R:$R,'Row Index'!D12)))</f>
        <v>54.0547711430341</v>
      </c>
      <c r="E238" s="17" t="n">
        <f aca="false">IF('Row Index'!E12="","✗",IF(INDEX('RAW DATA'!$R:$R,'Row Index'!E12)="",IF(INDEX('RAW DATA'!$AE:$AE,'Row Index'!E12)="",INDEX('RAW DATA'!$L:$L,'Row Index'!E12),INDEX('RAW DATA'!$AE:$AE,'Row Index'!E12)),INDEX('RAW DATA'!$R:$R,'Row Index'!E12)))</f>
        <v>60.1599350941976</v>
      </c>
      <c r="F238" s="17" t="n">
        <f aca="false">IF('Row Index'!F12="","✗",IF(INDEX('RAW DATA'!$R:$R,'Row Index'!F12)="",IF(INDEX('RAW DATA'!$AE:$AE,'Row Index'!F12)="",INDEX('RAW DATA'!$L:$L,'Row Index'!F12),INDEX('RAW DATA'!$AE:$AE,'Row Index'!F12)),INDEX('RAW DATA'!$R:$R,'Row Index'!F12)))</f>
        <v>48.3383869153644</v>
      </c>
      <c r="G238" s="17" t="n">
        <f aca="false">IF('Row Index'!G12="","✗",IF(INDEX('RAW DATA'!$R:$R,'Row Index'!G12)="",IF(INDEX('RAW DATA'!$AE:$AE,'Row Index'!G12)="",INDEX('RAW DATA'!$L:$L,'Row Index'!G12),INDEX('RAW DATA'!$AE:$AE,'Row Index'!G12)),INDEX('RAW DATA'!$R:$R,'Row Index'!G12)))</f>
        <v>57.7077814748421</v>
      </c>
      <c r="H238" s="17" t="n">
        <f aca="false">IF('Row Index'!H12="","✗",IF(INDEX('RAW DATA'!$R:$R,'Row Index'!H12)="",IF(INDEX('RAW DATA'!$AE:$AE,'Row Index'!H12)="",INDEX('RAW DATA'!$L:$L,'Row Index'!H12),INDEX('RAW DATA'!$AE:$AE,'Row Index'!H12)),INDEX('RAW DATA'!$R:$R,'Row Index'!H12)))</f>
        <v>44.6362725578239</v>
      </c>
      <c r="I238" s="36" t="str">
        <f aca="false">IF('Row Index'!I12="","✗",IF(INDEX('RAW DATA'!$R:$R,'Row Index'!I12)="",IF(INDEX('RAW DATA'!$AE:$AE,'Row Index'!I12)="",INDEX('RAW DATA'!$L:$L,'Row Index'!I12),INDEX('RAW DATA'!$AE:$AE,'Row Index'!I12)),INDEX('RAW DATA'!$R:$R,'Row Index'!I12)))</f>
        <v>◐⇲</v>
      </c>
      <c r="J238" s="29" t="n">
        <f aca="false">IF('Row Index'!J12="","✗",IF(INDEX('RAW DATA'!$R:$R,'Row Index'!J12)="",IF(INDEX('RAW DATA'!$AE:$AE,'Row Index'!J12)="",INDEX('RAW DATA'!$L:$L,'Row Index'!J12),INDEX('RAW DATA'!$AE:$AE,'Row Index'!J12)),INDEX('RAW DATA'!$R:$R,'Row Index'!J12)))</f>
        <v>48.2322953735132</v>
      </c>
      <c r="K238" s="29" t="n">
        <f aca="false">IF('Row Index'!K12="","✗",IF(INDEX('RAW DATA'!$R:$R,'Row Index'!K12)="",IF(INDEX('RAW DATA'!$AE:$AE,'Row Index'!K12)="",INDEX('RAW DATA'!$L:$L,'Row Index'!K12),INDEX('RAW DATA'!$AE:$AE,'Row Index'!K12)),INDEX('RAW DATA'!$R:$R,'Row Index'!K12)))</f>
        <v>60.6799765716165</v>
      </c>
      <c r="L238" s="17" t="n">
        <f aca="false">IF('Row Index'!L12="","✗",IF(INDEX('RAW DATA'!$R:$R,'Row Index'!L12)="",IF(INDEX('RAW DATA'!$AE:$AE,'Row Index'!L12)="",INDEX('RAW DATA'!$L:$L,'Row Index'!L12),INDEX('RAW DATA'!$AE:$AE,'Row Index'!L12)),INDEX('RAW DATA'!$R:$R,'Row Index'!L12)))</f>
        <v>48.84939792136</v>
      </c>
      <c r="M238" s="29" t="n">
        <f aca="false">IF('Row Index'!M12="","✗",IF(INDEX('RAW DATA'!$R:$R,'Row Index'!M12)="",IF(INDEX('RAW DATA'!$AE:$AE,'Row Index'!M12)="",INDEX('RAW DATA'!$L:$L,'Row Index'!M12),INDEX('RAW DATA'!$AE:$AE,'Row Index'!M12)),INDEX('RAW DATA'!$R:$R,'Row Index'!M12)))</f>
        <v>53.4516277007431</v>
      </c>
      <c r="N238" s="29" t="n">
        <f aca="false">IF('Row Index'!N12="","✗",IF(INDEX('RAW DATA'!$R:$R,'Row Index'!N12)="",IF(INDEX('RAW DATA'!$AE:$AE,'Row Index'!N12)="",INDEX('RAW DATA'!$L:$L,'Row Index'!N12),INDEX('RAW DATA'!$AE:$AE,'Row Index'!N12)),INDEX('RAW DATA'!$R:$R,'Row Index'!N12)))</f>
        <v>57.6183521699663</v>
      </c>
      <c r="O238" s="17" t="n">
        <f aca="false">IF('Row Index'!O12="","✗",IF(INDEX('RAW DATA'!$R:$R,'Row Index'!O12)="",IF(INDEX('RAW DATA'!$AE:$AE,'Row Index'!O12)="",INDEX('RAW DATA'!$L:$L,'Row Index'!O12),INDEX('RAW DATA'!$AE:$AE,'Row Index'!O12)),INDEX('RAW DATA'!$R:$R,'Row Index'!O12)))</f>
        <v>61.3332811171009</v>
      </c>
      <c r="P238" s="17" t="n">
        <f aca="false">IF('Row Index'!P12="","✗",IF(INDEX('RAW DATA'!$R:$R,'Row Index'!P12)="",IF(INDEX('RAW DATA'!$AE:$AE,'Row Index'!P12)="",INDEX('RAW DATA'!$L:$L,'Row Index'!P12),INDEX('RAW DATA'!$AE:$AE,'Row Index'!P12)),INDEX('RAW DATA'!$R:$R,'Row Index'!P12)))</f>
        <v>55.1530583502928</v>
      </c>
      <c r="Q238" s="17" t="n">
        <f aca="false">IF('Row Index'!Q12="","✗",IF(INDEX('RAW DATA'!$R:$R,'Row Index'!Q12)="",IF(INDEX('RAW DATA'!$AE:$AE,'Row Index'!Q12)="",INDEX('RAW DATA'!$L:$L,'Row Index'!Q12),INDEX('RAW DATA'!$AE:$AE,'Row Index'!Q12)),INDEX('RAW DATA'!$R:$R,'Row Index'!Q12)))</f>
        <v>56.9070488006734</v>
      </c>
      <c r="R238" s="17" t="n">
        <f aca="false">IF('Row Index'!R12="","✗",IF(INDEX('RAW DATA'!$R:$R,'Row Index'!R12)="",IF(INDEX('RAW DATA'!$AE:$AE,'Row Index'!R12)="",INDEX('RAW DATA'!$L:$L,'Row Index'!R12),INDEX('RAW DATA'!$AE:$AE,'Row Index'!R12)),INDEX('RAW DATA'!$R:$R,'Row Index'!R12)))</f>
        <v>54.2762892627668</v>
      </c>
      <c r="S238" s="17" t="n">
        <f aca="false">IF('Row Index'!S12="","✗",IF(INDEX('RAW DATA'!$R:$R,'Row Index'!S12)="",IF(INDEX('RAW DATA'!$AE:$AE,'Row Index'!S12)="",INDEX('RAW DATA'!$L:$L,'Row Index'!S12),INDEX('RAW DATA'!$AE:$AE,'Row Index'!S12)),INDEX('RAW DATA'!$R:$R,'Row Index'!S12)))</f>
        <v>56.9326466814988</v>
      </c>
      <c r="T238" s="29" t="n">
        <f aca="false">IF('Row Index'!T12="","✗",IF(INDEX('RAW DATA'!$R:$R,'Row Index'!T12)="",IF(INDEX('RAW DATA'!$AE:$AE,'Row Index'!T12)="",INDEX('RAW DATA'!$L:$L,'Row Index'!T12),INDEX('RAW DATA'!$AE:$AE,'Row Index'!T12)),INDEX('RAW DATA'!$R:$R,'Row Index'!T12)))</f>
        <v>53.6655201551685</v>
      </c>
      <c r="U238" s="17" t="n">
        <f aca="false">IF('Row Index'!U12="","✗",IF(INDEX('RAW DATA'!$R:$R,'Row Index'!U12)="",IF(INDEX('RAW DATA'!$AE:$AE,'Row Index'!U12)="",INDEX('RAW DATA'!$L:$L,'Row Index'!U12),INDEX('RAW DATA'!$AE:$AE,'Row Index'!U12)),INDEX('RAW DATA'!$R:$R,'Row Index'!U12)))</f>
        <v>59.4632653667546</v>
      </c>
      <c r="V238" s="17" t="n">
        <f aca="false">IF('Row Index'!V12="","✗",IF(INDEX('RAW DATA'!$R:$R,'Row Index'!V12)="",IF(INDEX('RAW DATA'!$AE:$AE,'Row Index'!V12)="",INDEX('RAW DATA'!$L:$L,'Row Index'!V12),INDEX('RAW DATA'!$AE:$AE,'Row Index'!V12)),INDEX('RAW DATA'!$R:$R,'Row Index'!V12)))</f>
        <v>57.4668595981316</v>
      </c>
      <c r="W238" s="17" t="n">
        <f aca="false">IF('Row Index'!W12="","✗",IF(INDEX('RAW DATA'!$R:$R,'Row Index'!W12)="",IF(INDEX('RAW DATA'!$AE:$AE,'Row Index'!W12)="",INDEX('RAW DATA'!$L:$L,'Row Index'!W12),INDEX('RAW DATA'!$AE:$AE,'Row Index'!W12)),INDEX('RAW DATA'!$R:$R,'Row Index'!W12)))</f>
        <v>54.3440659844635</v>
      </c>
      <c r="X238" s="17" t="n">
        <f aca="false">IF('Row Index'!X12="","✗",IF(INDEX('RAW DATA'!$R:$R,'Row Index'!X12)="",IF(INDEX('RAW DATA'!$AE:$AE,'Row Index'!X12)="",INDEX('RAW DATA'!$L:$L,'Row Index'!X12),INDEX('RAW DATA'!$AE:$AE,'Row Index'!X12)),INDEX('RAW DATA'!$R:$R,'Row Index'!X12)))</f>
        <v>60.942729139936</v>
      </c>
      <c r="Y238" s="17" t="n">
        <f aca="false">IF('Row Index'!Y12="","✗",IF(INDEX('RAW DATA'!$R:$R,'Row Index'!Y12)="",IF(INDEX('RAW DATA'!$AE:$AE,'Row Index'!Y12)="",INDEX('RAW DATA'!$L:$L,'Row Index'!Y12),INDEX('RAW DATA'!$AE:$AE,'Row Index'!Y12)),INDEX('RAW DATA'!$R:$R,'Row Index'!Y12)))</f>
        <v>55.8683045303552</v>
      </c>
      <c r="Z238" s="18" t="n">
        <f aca="false">IF('Row Index'!Z12="","✗",IF(INDEX('RAW DATA'!$R:$R,'Row Index'!Z12)="",IF(INDEX('RAW DATA'!$AE:$AE,'Row Index'!Z12)="",INDEX('RAW DATA'!$L:$L,'Row Index'!Z12),INDEX('RAW DATA'!$AE:$AE,'Row Index'!Z12)),INDEX('RAW DATA'!$R:$R,'Row Index'!Z12)))</f>
        <v>57.6346644997776</v>
      </c>
      <c r="AA238" s="19" t="str">
        <f aca="false">IF('Row Index'!AA12="","⏳",IF(INDEX('RAW DATA'!$R:$R,'Row Index'!AA12)="",IF(INDEX('RAW DATA'!$AE:$AE,'Row Index'!AA12)="",INDEX('RAW DATA'!$L:$L,'Row Index'!AA12),INDEX('RAW DATA'!$AE:$AE,'Row Index'!AA12)),INDEX('RAW DATA'!$R:$R,'Row Index'!AA12)))</f>
        <v>⏳</v>
      </c>
      <c r="AB238" s="17" t="n">
        <f aca="false">IF('Row Index'!AB12="","✗",IF(INDEX('RAW DATA'!$R:$R,'Row Index'!AB12)="",IF(INDEX('RAW DATA'!$AE:$AE,'Row Index'!AB12)="",INDEX('RAW DATA'!$L:$L,'Row Index'!AB12),INDEX('RAW DATA'!$AE:$AE,'Row Index'!AB12)),INDEX('RAW DATA'!$R:$R,'Row Index'!AB12)))</f>
        <v>58.1267333846679</v>
      </c>
      <c r="AC238" s="17" t="n">
        <f aca="false">IF('Row Index'!AC12="","✗",IF(INDEX('RAW DATA'!$R:$R,'Row Index'!AC12)="",IF(INDEX('RAW DATA'!$AE:$AE,'Row Index'!AC12)="",INDEX('RAW DATA'!$L:$L,'Row Index'!AC12),INDEX('RAW DATA'!$AE:$AE,'Row Index'!AC12)),INDEX('RAW DATA'!$R:$R,'Row Index'!AC12)))</f>
        <v>56.8027188638898</v>
      </c>
      <c r="AD238" s="17" t="n">
        <f aca="false">IF('Row Index'!AD12="","✗",IF(INDEX('RAW DATA'!$R:$R,'Row Index'!AD12)="",IF(INDEX('RAW DATA'!$AE:$AE,'Row Index'!AD12)="",INDEX('RAW DATA'!$L:$L,'Row Index'!AD12),INDEX('RAW DATA'!$AE:$AE,'Row Index'!AD12)),INDEX('RAW DATA'!$R:$R,'Row Index'!AD12)))</f>
        <v>58.9898926680115</v>
      </c>
      <c r="AE238" s="17" t="n">
        <f aca="false">IF('Row Index'!AE12="","✗",IF(INDEX('RAW DATA'!$R:$R,'Row Index'!AE12)="",IF(INDEX('RAW DATA'!$AE:$AE,'Row Index'!AE12)="",INDEX('RAW DATA'!$L:$L,'Row Index'!AE12),INDEX('RAW DATA'!$AE:$AE,'Row Index'!AE12)),INDEX('RAW DATA'!$R:$R,'Row Index'!AE12)))</f>
        <v>59.2695443319419</v>
      </c>
      <c r="AF238" s="17" t="n">
        <f aca="false">IF('Row Index'!AF12="","✗",IF(INDEX('RAW DATA'!$R:$R,'Row Index'!AF12)="",IF(INDEX('RAW DATA'!$AE:$AE,'Row Index'!AF12)="",INDEX('RAW DATA'!$L:$L,'Row Index'!AF12),INDEX('RAW DATA'!$AE:$AE,'Row Index'!AF12)),INDEX('RAW DATA'!$R:$R,'Row Index'!AF12)))</f>
        <v>64.1157615408301</v>
      </c>
      <c r="AG238" s="17" t="n">
        <f aca="false">IF('Row Index'!AG12="","✗",IF(INDEX('RAW DATA'!$R:$R,'Row Index'!AG12)="",IF(INDEX('RAW DATA'!$AE:$AE,'Row Index'!AG12)="",INDEX('RAW DATA'!$L:$L,'Row Index'!AG12),INDEX('RAW DATA'!$AE:$AE,'Row Index'!AG12)),INDEX('RAW DATA'!$R:$R,'Row Index'!AG12)))</f>
        <v>59.3016108321339</v>
      </c>
      <c r="AH238" s="17" t="n">
        <f aca="false">IF('Row Index'!AH12="","✗",IF(INDEX('RAW DATA'!$R:$R,'Row Index'!AH12)="",IF(INDEX('RAW DATA'!$AE:$AE,'Row Index'!AH12)="",INDEX('RAW DATA'!$L:$L,'Row Index'!AH12),INDEX('RAW DATA'!$AE:$AE,'Row Index'!AH12)),INDEX('RAW DATA'!$R:$R,'Row Index'!AH12)))</f>
        <v>64.4169129333496</v>
      </c>
      <c r="AI238" s="17" t="n">
        <f aca="false">IF('Row Index'!AI12="","✗",IF(INDEX('RAW DATA'!$R:$R,'Row Index'!AI12)="",IF(INDEX('RAW DATA'!$AE:$AE,'Row Index'!AI12)="",INDEX('RAW DATA'!$L:$L,'Row Index'!AI12),INDEX('RAW DATA'!$AE:$AE,'Row Index'!AI12)),INDEX('RAW DATA'!$R:$R,'Row Index'!AI12)))</f>
        <v>67.8237496395684</v>
      </c>
      <c r="AJ238" s="17" t="n">
        <f aca="false">IF('Row Index'!AJ12="","✗",IF(INDEX('RAW DATA'!$R:$R,'Row Index'!AJ12)="",IF(INDEX('RAW DATA'!$AE:$AE,'Row Index'!AJ12)="",INDEX('RAW DATA'!$L:$L,'Row Index'!AJ12),INDEX('RAW DATA'!$AE:$AE,'Row Index'!AJ12)),INDEX('RAW DATA'!$R:$R,'Row Index'!AJ12)))</f>
        <v>66.0160773211402</v>
      </c>
      <c r="AK238" s="29" t="n">
        <f aca="false">IF('Row Index'!AK12="","✗",IF(INDEX('RAW DATA'!$R:$R,'Row Index'!AK12)="",IF(INDEX('RAW DATA'!$AE:$AE,'Row Index'!AK12)="",INDEX('RAW DATA'!$L:$L,'Row Index'!AK12),INDEX('RAW DATA'!$AE:$AE,'Row Index'!AK12)),INDEX('RAW DATA'!$R:$R,'Row Index'!AK12)))</f>
        <v>68.4867247510681</v>
      </c>
      <c r="AL238" s="17" t="n">
        <f aca="false">IF('Row Index'!AL12="","✗",IF(INDEX('RAW DATA'!$R:$R,'Row Index'!AL12)="",IF(INDEX('RAW DATA'!$AE:$AE,'Row Index'!AL12)="",INDEX('RAW DATA'!$L:$L,'Row Index'!AL12),INDEX('RAW DATA'!$AE:$AE,'Row Index'!AL12)),INDEX('RAW DATA'!$R:$R,'Row Index'!AL12)))</f>
        <v>67.4411049732888</v>
      </c>
      <c r="AM238" s="17" t="n">
        <f aca="false">IF('Row Index'!AM12="","✗",IF(INDEX('RAW DATA'!$R:$R,'Row Index'!AM12)="",IF(INDEX('RAW DATA'!$AE:$AE,'Row Index'!AM12)="",INDEX('RAW DATA'!$L:$L,'Row Index'!AM12),INDEX('RAW DATA'!$AE:$AE,'Row Index'!AM12)),INDEX('RAW DATA'!$R:$R,'Row Index'!AM12)))</f>
        <v>70.4173960035688</v>
      </c>
      <c r="AN238" s="17" t="n">
        <f aca="false">IF('Row Index'!AN12="","✗",IF(INDEX('RAW DATA'!$R:$R,'Row Index'!AN12)="",IF(INDEX('RAW DATA'!$AE:$AE,'Row Index'!AN12)="",INDEX('RAW DATA'!$L:$L,'Row Index'!AN12),INDEX('RAW DATA'!$AE:$AE,'Row Index'!AN12)),INDEX('RAW DATA'!$R:$R,'Row Index'!AN12)))</f>
        <v>69.5382519871341</v>
      </c>
      <c r="AO238" s="17" t="n">
        <f aca="false">IF('Row Index'!AO12="","✗",IF(INDEX('RAW DATA'!$R:$R,'Row Index'!AO12)="",IF(INDEX('RAW DATA'!$AE:$AE,'Row Index'!AO12)="",INDEX('RAW DATA'!$L:$L,'Row Index'!AO12),INDEX('RAW DATA'!$AE:$AE,'Row Index'!AO12)),INDEX('RAW DATA'!$R:$R,'Row Index'!AO12)))</f>
        <v>70.0873327865344</v>
      </c>
      <c r="AP238" s="17" t="n">
        <f aca="false">IF('Row Index'!AP12="","✗",IF(INDEX('RAW DATA'!$R:$R,'Row Index'!AP12)="",IF(INDEX('RAW DATA'!$AE:$AE,'Row Index'!AP12)="",INDEX('RAW DATA'!$L:$L,'Row Index'!AP12),INDEX('RAW DATA'!$AE:$AE,'Row Index'!AP12)),INDEX('RAW DATA'!$R:$R,'Row Index'!AP12)))</f>
        <v>70.8442603876166</v>
      </c>
      <c r="AQ238" s="17" t="n">
        <f aca="false">IF('Row Index'!AQ12="","✗",IF(INDEX('RAW DATA'!$R:$R,'Row Index'!AQ12)="",IF(INDEX('RAW DATA'!$AE:$AE,'Row Index'!AQ12)="",INDEX('RAW DATA'!$L:$L,'Row Index'!AQ12),INDEX('RAW DATA'!$AE:$AE,'Row Index'!AQ12)),INDEX('RAW DATA'!$R:$R,'Row Index'!AQ12)))</f>
        <v>72.547312455734</v>
      </c>
    </row>
    <row r="239" customFormat="false" ht="15" hidden="false" customHeight="false" outlineLevel="0" collapsed="false">
      <c r="A239" s="15" t="s">
        <v>186</v>
      </c>
      <c r="B239" s="16" t="s">
        <v>153</v>
      </c>
      <c r="C239" s="17" t="n">
        <f aca="false">IF('Row Index'!C13="","✗",IF(INDEX('RAW DATA'!$R:$R,'Row Index'!C13)="",IF(INDEX('RAW DATA'!$AE:$AE,'Row Index'!C13)="",INDEX('RAW DATA'!$L:$L,'Row Index'!C13),INDEX('RAW DATA'!$AE:$AE,'Row Index'!C13)),INDEX('RAW DATA'!$R:$R,'Row Index'!C13)))</f>
        <v>35.3713936494977</v>
      </c>
      <c r="D239" s="17" t="n">
        <f aca="false">IF('Row Index'!D13="","✗",IF(INDEX('RAW DATA'!$R:$R,'Row Index'!D13)="",IF(INDEX('RAW DATA'!$AE:$AE,'Row Index'!D13)="",INDEX('RAW DATA'!$L:$L,'Row Index'!D13),INDEX('RAW DATA'!$AE:$AE,'Row Index'!D13)),INDEX('RAW DATA'!$R:$R,'Row Index'!D13)))</f>
        <v>35.3290947009334</v>
      </c>
      <c r="E239" s="17" t="n">
        <f aca="false">IF('Row Index'!E13="","✗",IF(INDEX('RAW DATA'!$R:$R,'Row Index'!E13)="",IF(INDEX('RAW DATA'!$AE:$AE,'Row Index'!E13)="",INDEX('RAW DATA'!$L:$L,'Row Index'!E13),INDEX('RAW DATA'!$AE:$AE,'Row Index'!E13)),INDEX('RAW DATA'!$R:$R,'Row Index'!E13)))</f>
        <v>36.1571371668769</v>
      </c>
      <c r="F239" s="17" t="n">
        <f aca="false">IF('Row Index'!F13="","✗",IF(INDEX('RAW DATA'!$R:$R,'Row Index'!F13)="",IF(INDEX('RAW DATA'!$AE:$AE,'Row Index'!F13)="",INDEX('RAW DATA'!$L:$L,'Row Index'!F13),INDEX('RAW DATA'!$AE:$AE,'Row Index'!F13)),INDEX('RAW DATA'!$R:$R,'Row Index'!F13)))</f>
        <v>36.3756049344555</v>
      </c>
      <c r="G239" s="17" t="n">
        <f aca="false">IF('Row Index'!G13="","✗",IF(INDEX('RAW DATA'!$R:$R,'Row Index'!G13)="",IF(INDEX('RAW DATA'!$AE:$AE,'Row Index'!G13)="",INDEX('RAW DATA'!$L:$L,'Row Index'!G13),INDEX('RAW DATA'!$AE:$AE,'Row Index'!G13)),INDEX('RAW DATA'!$R:$R,'Row Index'!G13)))</f>
        <v>36.9062750406576</v>
      </c>
      <c r="H239" s="17" t="n">
        <f aca="false">IF('Row Index'!H13="","✗",IF(INDEX('RAW DATA'!$R:$R,'Row Index'!H13)="",IF(INDEX('RAW DATA'!$AE:$AE,'Row Index'!H13)="",INDEX('RAW DATA'!$L:$L,'Row Index'!H13),INDEX('RAW DATA'!$AE:$AE,'Row Index'!H13)),INDEX('RAW DATA'!$R:$R,'Row Index'!H13)))</f>
        <v>40.1469588730415</v>
      </c>
      <c r="I239" s="17" t="n">
        <f aca="false">IF('Row Index'!I13="","✗",IF(INDEX('RAW DATA'!$R:$R,'Row Index'!I13)="",IF(INDEX('RAW DATA'!$AE:$AE,'Row Index'!I13)="",INDEX('RAW DATA'!$L:$L,'Row Index'!I13),INDEX('RAW DATA'!$AE:$AE,'Row Index'!I13)),INDEX('RAW DATA'!$R:$R,'Row Index'!I13)))</f>
        <v>36.7591643137167</v>
      </c>
      <c r="J239" s="17" t="n">
        <f aca="false">IF('Row Index'!J13="","✗",IF(INDEX('RAW DATA'!$R:$R,'Row Index'!J13)="",IF(INDEX('RAW DATA'!$AE:$AE,'Row Index'!J13)="",INDEX('RAW DATA'!$L:$L,'Row Index'!J13),INDEX('RAW DATA'!$AE:$AE,'Row Index'!J13)),INDEX('RAW DATA'!$R:$R,'Row Index'!J13)))</f>
        <v>36.833411725205</v>
      </c>
      <c r="K239" s="17" t="n">
        <f aca="false">IF('Row Index'!K13="","✗",IF(INDEX('RAW DATA'!$R:$R,'Row Index'!K13)="",IF(INDEX('RAW DATA'!$AE:$AE,'Row Index'!K13)="",INDEX('RAW DATA'!$L:$L,'Row Index'!K13),INDEX('RAW DATA'!$AE:$AE,'Row Index'!K13)),INDEX('RAW DATA'!$R:$R,'Row Index'!K13)))</f>
        <v>42.4102857562819</v>
      </c>
      <c r="L239" s="17" t="n">
        <f aca="false">IF('Row Index'!L13="","✗",IF(INDEX('RAW DATA'!$R:$R,'Row Index'!L13)="",IF(INDEX('RAW DATA'!$AE:$AE,'Row Index'!L13)="",INDEX('RAW DATA'!$L:$L,'Row Index'!L13),INDEX('RAW DATA'!$AE:$AE,'Row Index'!L13)),INDEX('RAW DATA'!$R:$R,'Row Index'!L13)))</f>
        <v>38.1426601119309</v>
      </c>
      <c r="M239" s="17" t="n">
        <f aca="false">IF('Row Index'!M13="","✗",IF(INDEX('RAW DATA'!$R:$R,'Row Index'!M13)="",IF(INDEX('RAW DATA'!$AE:$AE,'Row Index'!M13)="",INDEX('RAW DATA'!$L:$L,'Row Index'!M13),INDEX('RAW DATA'!$AE:$AE,'Row Index'!M13)),INDEX('RAW DATA'!$R:$R,'Row Index'!M13)))</f>
        <v>39.2182635261899</v>
      </c>
      <c r="N239" s="17" t="n">
        <f aca="false">IF('Row Index'!N13="","✗",IF(INDEX('RAW DATA'!$R:$R,'Row Index'!N13)="",IF(INDEX('RAW DATA'!$AE:$AE,'Row Index'!N13)="",INDEX('RAW DATA'!$L:$L,'Row Index'!N13),INDEX('RAW DATA'!$AE:$AE,'Row Index'!N13)),INDEX('RAW DATA'!$R:$R,'Row Index'!N13)))</f>
        <v>42.9782544312473</v>
      </c>
      <c r="O239" s="17" t="n">
        <f aca="false">IF('Row Index'!O13="","✗",IF(INDEX('RAW DATA'!$R:$R,'Row Index'!O13)="",IF(INDEX('RAW DATA'!$AE:$AE,'Row Index'!O13)="",INDEX('RAW DATA'!$L:$L,'Row Index'!O13),INDEX('RAW DATA'!$AE:$AE,'Row Index'!O13)),INDEX('RAW DATA'!$R:$R,'Row Index'!O13)))</f>
        <v>43.6683548803977</v>
      </c>
      <c r="P239" s="17" t="n">
        <f aca="false">IF('Row Index'!P13="","✗",IF(INDEX('RAW DATA'!$R:$R,'Row Index'!P13)="",IF(INDEX('RAW DATA'!$AE:$AE,'Row Index'!P13)="",INDEX('RAW DATA'!$L:$L,'Row Index'!P13),INDEX('RAW DATA'!$AE:$AE,'Row Index'!P13)),INDEX('RAW DATA'!$R:$R,'Row Index'!P13)))</f>
        <v>41.6077262890138</v>
      </c>
      <c r="Q239" s="17" t="n">
        <f aca="false">IF('Row Index'!Q13="","✗",IF(INDEX('RAW DATA'!$R:$R,'Row Index'!Q13)="",IF(INDEX('RAW DATA'!$AE:$AE,'Row Index'!Q13)="",INDEX('RAW DATA'!$L:$L,'Row Index'!Q13),INDEX('RAW DATA'!$AE:$AE,'Row Index'!Q13)),INDEX('RAW DATA'!$R:$R,'Row Index'!Q13)))</f>
        <v>43.3593679233127</v>
      </c>
      <c r="R239" s="17" t="n">
        <f aca="false">IF('Row Index'!R13="","✗",IF(INDEX('RAW DATA'!$R:$R,'Row Index'!R13)="",IF(INDEX('RAW DATA'!$AE:$AE,'Row Index'!R13)="",INDEX('RAW DATA'!$L:$L,'Row Index'!R13),INDEX('RAW DATA'!$AE:$AE,'Row Index'!R13)),INDEX('RAW DATA'!$R:$R,'Row Index'!R13)))</f>
        <v>42.0553013186434</v>
      </c>
      <c r="S239" s="17" t="n">
        <f aca="false">IF('Row Index'!S13="","✗",IF(INDEX('RAW DATA'!$R:$R,'Row Index'!S13)="",IF(INDEX('RAW DATA'!$AE:$AE,'Row Index'!S13)="",INDEX('RAW DATA'!$L:$L,'Row Index'!S13),INDEX('RAW DATA'!$AE:$AE,'Row Index'!S13)),INDEX('RAW DATA'!$R:$R,'Row Index'!S13)))</f>
        <v>44.4555556957154</v>
      </c>
      <c r="T239" s="17" t="n">
        <f aca="false">IF('Row Index'!T13="","✗",IF(INDEX('RAW DATA'!$R:$R,'Row Index'!T13)="",IF(INDEX('RAW DATA'!$AE:$AE,'Row Index'!T13)="",INDEX('RAW DATA'!$L:$L,'Row Index'!T13),INDEX('RAW DATA'!$AE:$AE,'Row Index'!T13)),INDEX('RAW DATA'!$R:$R,'Row Index'!T13)))</f>
        <v>44.4658744507163</v>
      </c>
      <c r="U239" s="17" t="n">
        <f aca="false">IF('Row Index'!U13="","✗",IF(INDEX('RAW DATA'!$R:$R,'Row Index'!U13)="",IF(INDEX('RAW DATA'!$AE:$AE,'Row Index'!U13)="",INDEX('RAW DATA'!$L:$L,'Row Index'!U13),INDEX('RAW DATA'!$AE:$AE,'Row Index'!U13)),INDEX('RAW DATA'!$R:$R,'Row Index'!U13)))</f>
        <v>54.087854635199</v>
      </c>
      <c r="V239" s="17" t="n">
        <f aca="false">IF('Row Index'!V13="","✗",IF(INDEX('RAW DATA'!$R:$R,'Row Index'!V13)="",IF(INDEX('RAW DATA'!$AE:$AE,'Row Index'!V13)="",INDEX('RAW DATA'!$L:$L,'Row Index'!V13),INDEX('RAW DATA'!$AE:$AE,'Row Index'!V13)),INDEX('RAW DATA'!$R:$R,'Row Index'!V13)))</f>
        <v>51.5485497022051</v>
      </c>
      <c r="W239" s="17" t="n">
        <f aca="false">IF('Row Index'!W13="","✗",IF(INDEX('RAW DATA'!$R:$R,'Row Index'!W13)="",IF(INDEX('RAW DATA'!$AE:$AE,'Row Index'!W13)="",INDEX('RAW DATA'!$L:$L,'Row Index'!W13),INDEX('RAW DATA'!$AE:$AE,'Row Index'!W13)),INDEX('RAW DATA'!$R:$R,'Row Index'!W13)))</f>
        <v>48.918456186011</v>
      </c>
      <c r="X239" s="17" t="n">
        <f aca="false">IF('Row Index'!X13="","✗",IF(INDEX('RAW DATA'!$R:$R,'Row Index'!X13)="",IF(INDEX('RAW DATA'!$AE:$AE,'Row Index'!X13)="",INDEX('RAW DATA'!$L:$L,'Row Index'!X13),INDEX('RAW DATA'!$AE:$AE,'Row Index'!X13)),INDEX('RAW DATA'!$R:$R,'Row Index'!X13)))</f>
        <v>56.0842410807881</v>
      </c>
      <c r="Y239" s="17" t="n">
        <f aca="false">IF('Row Index'!Y13="","✗",IF(INDEX('RAW DATA'!$R:$R,'Row Index'!Y13)="",IF(INDEX('RAW DATA'!$AE:$AE,'Row Index'!Y13)="",INDEX('RAW DATA'!$L:$L,'Row Index'!Y13),INDEX('RAW DATA'!$AE:$AE,'Row Index'!Y13)),INDEX('RAW DATA'!$R:$R,'Row Index'!Y13)))</f>
        <v>49.1873807724317</v>
      </c>
      <c r="Z239" s="18" t="n">
        <f aca="false">IF('Row Index'!Z13="","✗",IF(INDEX('RAW DATA'!$R:$R,'Row Index'!Z13)="",IF(INDEX('RAW DATA'!$AE:$AE,'Row Index'!Z13)="",INDEX('RAW DATA'!$L:$L,'Row Index'!Z13),INDEX('RAW DATA'!$AE:$AE,'Row Index'!Z13)),INDEX('RAW DATA'!$R:$R,'Row Index'!Z13)))</f>
        <v>55.0711402913829</v>
      </c>
      <c r="AA239" s="19" t="str">
        <f aca="false">IF('Row Index'!AA13="","⏳",IF(INDEX('RAW DATA'!$R:$R,'Row Index'!AA13)="",IF(INDEX('RAW DATA'!$AE:$AE,'Row Index'!AA13)="",INDEX('RAW DATA'!$L:$L,'Row Index'!AA13),INDEX('RAW DATA'!$AE:$AE,'Row Index'!AA13)),INDEX('RAW DATA'!$R:$R,'Row Index'!AA13)))</f>
        <v>⏳</v>
      </c>
      <c r="AB239" s="17" t="n">
        <f aca="false">IF('Row Index'!AB13="","✗",IF(INDEX('RAW DATA'!$R:$R,'Row Index'!AB13)="",IF(INDEX('RAW DATA'!$AE:$AE,'Row Index'!AB13)="",INDEX('RAW DATA'!$L:$L,'Row Index'!AB13),INDEX('RAW DATA'!$AE:$AE,'Row Index'!AB13)),INDEX('RAW DATA'!$R:$R,'Row Index'!AB13)))</f>
        <v>54.0616698305042</v>
      </c>
      <c r="AC239" s="17" t="n">
        <f aca="false">IF('Row Index'!AC13="","✗",IF(INDEX('RAW DATA'!$R:$R,'Row Index'!AC13)="",IF(INDEX('RAW DATA'!$AE:$AE,'Row Index'!AC13)="",INDEX('RAW DATA'!$L:$L,'Row Index'!AC13),INDEX('RAW DATA'!$AE:$AE,'Row Index'!AC13)),INDEX('RAW DATA'!$R:$R,'Row Index'!AC13)))</f>
        <v>49.2414678355727</v>
      </c>
      <c r="AD239" s="17" t="n">
        <f aca="false">IF('Row Index'!AD13="","✗",IF(INDEX('RAW DATA'!$R:$R,'Row Index'!AD13)="",IF(INDEX('RAW DATA'!$AE:$AE,'Row Index'!AD13)="",INDEX('RAW DATA'!$L:$L,'Row Index'!AD13),INDEX('RAW DATA'!$AE:$AE,'Row Index'!AD13)),INDEX('RAW DATA'!$R:$R,'Row Index'!AD13)))</f>
        <v>54.883652242625</v>
      </c>
      <c r="AE239" s="17" t="n">
        <f aca="false">IF('Row Index'!AE13="","✗",IF(INDEX('RAW DATA'!$R:$R,'Row Index'!AE13)="",IF(INDEX('RAW DATA'!$AE:$AE,'Row Index'!AE13)="",INDEX('RAW DATA'!$L:$L,'Row Index'!AE13),INDEX('RAW DATA'!$AE:$AE,'Row Index'!AE13)),INDEX('RAW DATA'!$R:$R,'Row Index'!AE13)))</f>
        <v>53.705270267119</v>
      </c>
      <c r="AF239" s="17" t="n">
        <f aca="false">IF('Row Index'!AF13="","✗",IF(INDEX('RAW DATA'!$R:$R,'Row Index'!AF13)="",IF(INDEX('RAW DATA'!$AE:$AE,'Row Index'!AF13)="",INDEX('RAW DATA'!$L:$L,'Row Index'!AF13),INDEX('RAW DATA'!$AE:$AE,'Row Index'!AF13)),INDEX('RAW DATA'!$R:$R,'Row Index'!AF13)))</f>
        <v>57.5432823029613</v>
      </c>
      <c r="AG239" s="17" t="n">
        <f aca="false">IF('Row Index'!AG13="","✗",IF(INDEX('RAW DATA'!$R:$R,'Row Index'!AG13)="",IF(INDEX('RAW DATA'!$AE:$AE,'Row Index'!AG13)="",INDEX('RAW DATA'!$L:$L,'Row Index'!AG13),INDEX('RAW DATA'!$AE:$AE,'Row Index'!AG13)),INDEX('RAW DATA'!$R:$R,'Row Index'!AG13)))</f>
        <v>54.8481246330552</v>
      </c>
      <c r="AH239" s="17" t="n">
        <f aca="false">IF('Row Index'!AH13="","✗",IF(INDEX('RAW DATA'!$R:$R,'Row Index'!AH13)="",IF(INDEX('RAW DATA'!$AE:$AE,'Row Index'!AH13)="",INDEX('RAW DATA'!$L:$L,'Row Index'!AH13),INDEX('RAW DATA'!$AE:$AE,'Row Index'!AH13)),INDEX('RAW DATA'!$R:$R,'Row Index'!AH13)))</f>
        <v>58.0958934788096</v>
      </c>
      <c r="AI239" s="17" t="n">
        <f aca="false">IF('Row Index'!AI13="","✗",IF(INDEX('RAW DATA'!$R:$R,'Row Index'!AI13)="",IF(INDEX('RAW DATA'!$AE:$AE,'Row Index'!AI13)="",INDEX('RAW DATA'!$L:$L,'Row Index'!AI13),INDEX('RAW DATA'!$AE:$AE,'Row Index'!AI13)),INDEX('RAW DATA'!$R:$R,'Row Index'!AI13)))</f>
        <v>63.0947969832003</v>
      </c>
      <c r="AJ239" s="17" t="n">
        <f aca="false">IF('Row Index'!AJ13="","✗",IF(INDEX('RAW DATA'!$R:$R,'Row Index'!AJ13)="",IF(INDEX('RAW DATA'!$AE:$AE,'Row Index'!AJ13)="",INDEX('RAW DATA'!$L:$L,'Row Index'!AJ13),INDEX('RAW DATA'!$AE:$AE,'Row Index'!AJ13)),INDEX('RAW DATA'!$R:$R,'Row Index'!AJ13)))</f>
        <v>59.0195951616008</v>
      </c>
      <c r="AK239" s="37" t="n">
        <f aca="false">IF('Row Index'!AK13="","✗",IF(INDEX('RAW DATA'!$R:$R,'Row Index'!AK13)="",IF(INDEX('RAW DATA'!$AE:$AE,'Row Index'!AK13)="",INDEX('RAW DATA'!$L:$L,'Row Index'!AK13),INDEX('RAW DATA'!$AE:$AE,'Row Index'!AK13)),INDEX('RAW DATA'!$R:$R,'Row Index'!AK13)))</f>
        <v>62.8133376211375</v>
      </c>
      <c r="AL239" s="17" t="n">
        <f aca="false">IF('Row Index'!AL13="","✗",IF(INDEX('RAW DATA'!$R:$R,'Row Index'!AL13)="",IF(INDEX('RAW DATA'!$AE:$AE,'Row Index'!AL13)="",INDEX('RAW DATA'!$L:$L,'Row Index'!AL13),INDEX('RAW DATA'!$AE:$AE,'Row Index'!AL13)),INDEX('RAW DATA'!$R:$R,'Row Index'!AL13)))</f>
        <v>61.1468764590678</v>
      </c>
      <c r="AM239" s="17" t="n">
        <f aca="false">IF('Row Index'!AM13="","✗",IF(INDEX('RAW DATA'!$R:$R,'Row Index'!AM13)="",IF(INDEX('RAW DATA'!$AE:$AE,'Row Index'!AM13)="",INDEX('RAW DATA'!$L:$L,'Row Index'!AM13),INDEX('RAW DATA'!$AE:$AE,'Row Index'!AM13)),INDEX('RAW DATA'!$R:$R,'Row Index'!AM13)))</f>
        <v>66.0975560677301</v>
      </c>
      <c r="AN239" s="21" t="n">
        <f aca="false">IF('Row Index'!AN13="","✗",IF(INDEX('RAW DATA'!$R:$R,'Row Index'!AN13)="",IF(INDEX('RAW DATA'!$AE:$AE,'Row Index'!AN13)="",INDEX('RAW DATA'!$L:$L,'Row Index'!AN13),INDEX('RAW DATA'!$AE:$AE,'Row Index'!AN13)),INDEX('RAW DATA'!$R:$R,'Row Index'!AN13)))</f>
        <v>66.0893476190842</v>
      </c>
      <c r="AO239" s="17" t="n">
        <f aca="false">IF('Row Index'!AO13="","✗",IF(INDEX('RAW DATA'!$R:$R,'Row Index'!AO13)="",IF(INDEX('RAW DATA'!$AE:$AE,'Row Index'!AO13)="",INDEX('RAW DATA'!$L:$L,'Row Index'!AO13),INDEX('RAW DATA'!$AE:$AE,'Row Index'!AO13)),INDEX('RAW DATA'!$R:$R,'Row Index'!AO13)))</f>
        <v>68.2355311626632</v>
      </c>
      <c r="AP239" s="17" t="n">
        <f aca="false">IF('Row Index'!AP13="","✗",IF(INDEX('RAW DATA'!$R:$R,'Row Index'!AP13)="",IF(INDEX('RAW DATA'!$AE:$AE,'Row Index'!AP13)="",INDEX('RAW DATA'!$L:$L,'Row Index'!AP13),INDEX('RAW DATA'!$AE:$AE,'Row Index'!AP13)),INDEX('RAW DATA'!$R:$R,'Row Index'!AP13)))</f>
        <v>70.2198027092609</v>
      </c>
      <c r="AQ239" s="17" t="n">
        <f aca="false">IF('Row Index'!AQ13="","✗",IF(INDEX('RAW DATA'!$R:$R,'Row Index'!AQ13)="",IF(INDEX('RAW DATA'!$AE:$AE,'Row Index'!AQ13)="",INDEX('RAW DATA'!$L:$L,'Row Index'!AQ13),INDEX('RAW DATA'!$AE:$AE,'Row Index'!AQ13)),INDEX('RAW DATA'!$R:$R,'Row Index'!AQ13)))</f>
        <v>71.2287366490853</v>
      </c>
    </row>
    <row r="240" customFormat="false" ht="15" hidden="false" customHeight="false" outlineLevel="0" collapsed="false">
      <c r="A240" s="15" t="s">
        <v>189</v>
      </c>
      <c r="B240" s="16" t="s">
        <v>153</v>
      </c>
      <c r="C240" s="17" t="n">
        <f aca="false">IF('Row Index'!C14="","✗",IF(INDEX('RAW DATA'!$R:$R,'Row Index'!C14)="",IF(INDEX('RAW DATA'!$AE:$AE,'Row Index'!C14)="",INDEX('RAW DATA'!$L:$L,'Row Index'!C14),INDEX('RAW DATA'!$AE:$AE,'Row Index'!C14)),INDEX('RAW DATA'!$R:$R,'Row Index'!C14)))</f>
        <v>42.509409568264</v>
      </c>
      <c r="D240" s="17" t="n">
        <f aca="false">IF('Row Index'!D14="","✗",IF(INDEX('RAW DATA'!$R:$R,'Row Index'!D14)="",IF(INDEX('RAW DATA'!$AE:$AE,'Row Index'!D14)="",INDEX('RAW DATA'!$L:$L,'Row Index'!D14),INDEX('RAW DATA'!$AE:$AE,'Row Index'!D14)),INDEX('RAW DATA'!$R:$R,'Row Index'!D14)))</f>
        <v>39.3239881952968</v>
      </c>
      <c r="E240" s="17" t="n">
        <f aca="false">IF('Row Index'!E14="","✗",IF(INDEX('RAW DATA'!$R:$R,'Row Index'!E14)="",IF(INDEX('RAW DATA'!$AE:$AE,'Row Index'!E14)="",INDEX('RAW DATA'!$L:$L,'Row Index'!E14),INDEX('RAW DATA'!$AE:$AE,'Row Index'!E14)),INDEX('RAW DATA'!$R:$R,'Row Index'!E14)))</f>
        <v>47.9709779250316</v>
      </c>
      <c r="F240" s="17" t="n">
        <f aca="false">IF('Row Index'!F14="","✗",IF(INDEX('RAW DATA'!$R:$R,'Row Index'!F14)="",IF(INDEX('RAW DATA'!$AE:$AE,'Row Index'!F14)="",INDEX('RAW DATA'!$L:$L,'Row Index'!F14),INDEX('RAW DATA'!$AE:$AE,'Row Index'!F14)),INDEX('RAW DATA'!$R:$R,'Row Index'!F14)))</f>
        <v>35.4988784686995</v>
      </c>
      <c r="G240" s="17" t="n">
        <f aca="false">IF('Row Index'!G14="","✗",IF(INDEX('RAW DATA'!$R:$R,'Row Index'!G14)="",IF(INDEX('RAW DATA'!$AE:$AE,'Row Index'!G14)="",INDEX('RAW DATA'!$L:$L,'Row Index'!G14),INDEX('RAW DATA'!$AE:$AE,'Row Index'!G14)),INDEX('RAW DATA'!$R:$R,'Row Index'!G14)))</f>
        <v>46.7799401077301</v>
      </c>
      <c r="H240" s="17" t="n">
        <f aca="false">IF('Row Index'!H14="","✗",IF(INDEX('RAW DATA'!$R:$R,'Row Index'!H14)="",IF(INDEX('RAW DATA'!$AE:$AE,'Row Index'!H14)="",INDEX('RAW DATA'!$L:$L,'Row Index'!H14),INDEX('RAW DATA'!$AE:$AE,'Row Index'!H14)),INDEX('RAW DATA'!$R:$R,'Row Index'!H14)))</f>
        <v>38.3282108398438</v>
      </c>
      <c r="I240" s="17" t="n">
        <f aca="false">IF('Row Index'!I14="","✗",IF(INDEX('RAW DATA'!$R:$R,'Row Index'!I14)="",IF(INDEX('RAW DATA'!$AE:$AE,'Row Index'!I14)="",INDEX('RAW DATA'!$L:$L,'Row Index'!I14),INDEX('RAW DATA'!$AE:$AE,'Row Index'!I14)),INDEX('RAW DATA'!$R:$R,'Row Index'!I14)))</f>
        <v>47.4533238309307</v>
      </c>
      <c r="J240" s="17" t="n">
        <f aca="false">IF('Row Index'!J14="","✗",IF(INDEX('RAW DATA'!$R:$R,'Row Index'!J14)="",IF(INDEX('RAW DATA'!$AE:$AE,'Row Index'!J14)="",INDEX('RAW DATA'!$L:$L,'Row Index'!J14),INDEX('RAW DATA'!$AE:$AE,'Row Index'!J14)),INDEX('RAW DATA'!$R:$R,'Row Index'!J14)))</f>
        <v>37.2023980524348</v>
      </c>
      <c r="K240" s="17" t="n">
        <f aca="false">IF('Row Index'!K14="","✗",IF(INDEX('RAW DATA'!$R:$R,'Row Index'!K14)="",IF(INDEX('RAW DATA'!$AE:$AE,'Row Index'!K14)="",INDEX('RAW DATA'!$L:$L,'Row Index'!K14),INDEX('RAW DATA'!$AE:$AE,'Row Index'!K14)),INDEX('RAW DATA'!$R:$R,'Row Index'!K14)))</f>
        <v>56.3682060481617</v>
      </c>
      <c r="L240" s="17" t="n">
        <f aca="false">IF('Row Index'!L14="","✗",IF(INDEX('RAW DATA'!$R:$R,'Row Index'!L14)="",IF(INDEX('RAW DATA'!$AE:$AE,'Row Index'!L14)="",INDEX('RAW DATA'!$L:$L,'Row Index'!L14),INDEX('RAW DATA'!$AE:$AE,'Row Index'!L14)),INDEX('RAW DATA'!$R:$R,'Row Index'!L14)))</f>
        <v>46.9235311831805</v>
      </c>
      <c r="M240" s="17" t="n">
        <f aca="false">IF('Row Index'!M14="","✗",IF(INDEX('RAW DATA'!$R:$R,'Row Index'!M14)="",IF(INDEX('RAW DATA'!$AE:$AE,'Row Index'!M14)="",INDEX('RAW DATA'!$L:$L,'Row Index'!M14),INDEX('RAW DATA'!$AE:$AE,'Row Index'!M14)),INDEX('RAW DATA'!$R:$R,'Row Index'!M14)))</f>
        <v>53.873906276382</v>
      </c>
      <c r="N240" s="29" t="n">
        <f aca="false">IF('Row Index'!N14="","✗",IF(INDEX('RAW DATA'!$R:$R,'Row Index'!N14)="",IF(INDEX('RAW DATA'!$AE:$AE,'Row Index'!N14)="",INDEX('RAW DATA'!$L:$L,'Row Index'!N14),INDEX('RAW DATA'!$AE:$AE,'Row Index'!N14)),INDEX('RAW DATA'!$R:$R,'Row Index'!N14)))</f>
        <v>58.4645717373364</v>
      </c>
      <c r="O240" s="17" t="n">
        <f aca="false">IF('Row Index'!O14="","✗",IF(INDEX('RAW DATA'!$R:$R,'Row Index'!O14)="",IF(INDEX('RAW DATA'!$AE:$AE,'Row Index'!O14)="",INDEX('RAW DATA'!$L:$L,'Row Index'!O14),INDEX('RAW DATA'!$AE:$AE,'Row Index'!O14)),INDEX('RAW DATA'!$R:$R,'Row Index'!O14)))</f>
        <v>55.5837328753078</v>
      </c>
      <c r="P240" s="17" t="n">
        <f aca="false">IF('Row Index'!P14="","✗",IF(INDEX('RAW DATA'!$R:$R,'Row Index'!P14)="",IF(INDEX('RAW DATA'!$AE:$AE,'Row Index'!P14)="",INDEX('RAW DATA'!$L:$L,'Row Index'!P14),INDEX('RAW DATA'!$AE:$AE,'Row Index'!P14)),INDEX('RAW DATA'!$R:$R,'Row Index'!P14)))</f>
        <v>55.0612408635349</v>
      </c>
      <c r="Q240" s="17" t="n">
        <f aca="false">IF('Row Index'!Q14="","✗",IF(INDEX('RAW DATA'!$R:$R,'Row Index'!Q14)="",IF(INDEX('RAW DATA'!$AE:$AE,'Row Index'!Q14)="",INDEX('RAW DATA'!$L:$L,'Row Index'!Q14),INDEX('RAW DATA'!$AE:$AE,'Row Index'!Q14)),INDEX('RAW DATA'!$R:$R,'Row Index'!Q14)))</f>
        <v>53.9899690400978</v>
      </c>
      <c r="R240" s="17" t="n">
        <f aca="false">IF('Row Index'!R14="","✗",IF(INDEX('RAW DATA'!$R:$R,'Row Index'!R14)="",IF(INDEX('RAW DATA'!$AE:$AE,'Row Index'!R14)="",INDEX('RAW DATA'!$L:$L,'Row Index'!R14),INDEX('RAW DATA'!$AE:$AE,'Row Index'!R14)),INDEX('RAW DATA'!$R:$R,'Row Index'!R14)))</f>
        <v>55.789897632119</v>
      </c>
      <c r="S240" s="17" t="n">
        <f aca="false">IF('Row Index'!S14="","✗",IF(INDEX('RAW DATA'!$R:$R,'Row Index'!S14)="",IF(INDEX('RAW DATA'!$AE:$AE,'Row Index'!S14)="",INDEX('RAW DATA'!$L:$L,'Row Index'!S14),INDEX('RAW DATA'!$AE:$AE,'Row Index'!S14)),INDEX('RAW DATA'!$R:$R,'Row Index'!S14)))</f>
        <v>54.8513281462358</v>
      </c>
      <c r="T240" s="17" t="n">
        <f aca="false">IF('Row Index'!T14="","✗",IF(INDEX('RAW DATA'!$R:$R,'Row Index'!T14)="",IF(INDEX('RAW DATA'!$AE:$AE,'Row Index'!T14)="",INDEX('RAW DATA'!$L:$L,'Row Index'!T14),INDEX('RAW DATA'!$AE:$AE,'Row Index'!T14)),INDEX('RAW DATA'!$R:$R,'Row Index'!T14)))</f>
        <v>54.6438142037278</v>
      </c>
      <c r="U240" s="17" t="n">
        <f aca="false">IF('Row Index'!U14="","✗",IF(INDEX('RAW DATA'!$R:$R,'Row Index'!U14)="",IF(INDEX('RAW DATA'!$AE:$AE,'Row Index'!U14)="",INDEX('RAW DATA'!$L:$L,'Row Index'!U14),INDEX('RAW DATA'!$AE:$AE,'Row Index'!U14)),INDEX('RAW DATA'!$R:$R,'Row Index'!U14)))</f>
        <v>56.2272849288168</v>
      </c>
      <c r="V240" s="17" t="n">
        <f aca="false">IF('Row Index'!V14="","✗",IF(INDEX('RAW DATA'!$R:$R,'Row Index'!V14)="",IF(INDEX('RAW DATA'!$AE:$AE,'Row Index'!V14)="",INDEX('RAW DATA'!$L:$L,'Row Index'!V14),INDEX('RAW DATA'!$AE:$AE,'Row Index'!V14)),INDEX('RAW DATA'!$R:$R,'Row Index'!V14)))</f>
        <v>58.1560535107207</v>
      </c>
      <c r="W240" s="37" t="n">
        <f aca="false">IF('Row Index'!W14="","✗",IF(INDEX('RAW DATA'!$R:$R,'Row Index'!W14)="",IF(INDEX('RAW DATA'!$AE:$AE,'Row Index'!W14)="",INDEX('RAW DATA'!$L:$L,'Row Index'!W14),INDEX('RAW DATA'!$AE:$AE,'Row Index'!W14)),INDEX('RAW DATA'!$R:$R,'Row Index'!W14)))</f>
        <v>54.2984217455871</v>
      </c>
      <c r="X240" s="17" t="n">
        <f aca="false">IF('Row Index'!X14="","✗",IF(INDEX('RAW DATA'!$R:$R,'Row Index'!X14)="",IF(INDEX('RAW DATA'!$AE:$AE,'Row Index'!X14)="",INDEX('RAW DATA'!$L:$L,'Row Index'!X14),INDEX('RAW DATA'!$AE:$AE,'Row Index'!X14)),INDEX('RAW DATA'!$R:$R,'Row Index'!X14)))</f>
        <v>58.9816792715575</v>
      </c>
      <c r="Y240" s="17" t="n">
        <f aca="false">IF('Row Index'!Y14="","✗",IF(INDEX('RAW DATA'!$R:$R,'Row Index'!Y14)="",IF(INDEX('RAW DATA'!$AE:$AE,'Row Index'!Y14)="",INDEX('RAW DATA'!$L:$L,'Row Index'!Y14),INDEX('RAW DATA'!$AE:$AE,'Row Index'!Y14)),INDEX('RAW DATA'!$R:$R,'Row Index'!Y14)))</f>
        <v>57.2363618331261</v>
      </c>
      <c r="Z240" s="18" t="n">
        <f aca="false">IF('Row Index'!Z14="","✗",IF(INDEX('RAW DATA'!$R:$R,'Row Index'!Z14)="",IF(INDEX('RAW DATA'!$AE:$AE,'Row Index'!Z14)="",INDEX('RAW DATA'!$L:$L,'Row Index'!Z14),INDEX('RAW DATA'!$AE:$AE,'Row Index'!Z14)),INDEX('RAW DATA'!$R:$R,'Row Index'!Z14)))</f>
        <v>55.48819033552</v>
      </c>
      <c r="AA240" s="19" t="str">
        <f aca="false">IF('Row Index'!AA14="","⏳",IF(INDEX('RAW DATA'!$R:$R,'Row Index'!AA14)="",IF(INDEX('RAW DATA'!$AE:$AE,'Row Index'!AA14)="",INDEX('RAW DATA'!$L:$L,'Row Index'!AA14),INDEX('RAW DATA'!$AE:$AE,'Row Index'!AA14)),INDEX('RAW DATA'!$R:$R,'Row Index'!AA14)))</f>
        <v>⏳</v>
      </c>
      <c r="AB240" s="17" t="n">
        <f aca="false">IF('Row Index'!AB14="","✗",IF(INDEX('RAW DATA'!$R:$R,'Row Index'!AB14)="",IF(INDEX('RAW DATA'!$AE:$AE,'Row Index'!AB14)="",INDEX('RAW DATA'!$L:$L,'Row Index'!AB14),INDEX('RAW DATA'!$AE:$AE,'Row Index'!AB14)),INDEX('RAW DATA'!$R:$R,'Row Index'!AB14)))</f>
        <v>57.5902865620403</v>
      </c>
      <c r="AC240" s="17" t="n">
        <f aca="false">IF('Row Index'!AC14="","✗",IF(INDEX('RAW DATA'!$R:$R,'Row Index'!AC14)="",IF(INDEX('RAW DATA'!$AE:$AE,'Row Index'!AC14)="",INDEX('RAW DATA'!$L:$L,'Row Index'!AC14),INDEX('RAW DATA'!$AE:$AE,'Row Index'!AC14)),INDEX('RAW DATA'!$R:$R,'Row Index'!AC14)))</f>
        <v>55.342830103563</v>
      </c>
      <c r="AD240" s="17" t="n">
        <f aca="false">IF('Row Index'!AD14="","✗",IF(INDEX('RAW DATA'!$R:$R,'Row Index'!AD14)="",IF(INDEX('RAW DATA'!$AE:$AE,'Row Index'!AD14)="",INDEX('RAW DATA'!$L:$L,'Row Index'!AD14),INDEX('RAW DATA'!$AE:$AE,'Row Index'!AD14)),INDEX('RAW DATA'!$R:$R,'Row Index'!AD14)))</f>
        <v>57.3817771390466</v>
      </c>
      <c r="AE240" s="17" t="n">
        <f aca="false">IF('Row Index'!AE14="","✗",IF(INDEX('RAW DATA'!$R:$R,'Row Index'!AE14)="",IF(INDEX('RAW DATA'!$AE:$AE,'Row Index'!AE14)="",INDEX('RAW DATA'!$L:$L,'Row Index'!AE14),INDEX('RAW DATA'!$AE:$AE,'Row Index'!AE14)),INDEX('RAW DATA'!$R:$R,'Row Index'!AE14)))</f>
        <v>57.8925138954167</v>
      </c>
      <c r="AF240" s="17" t="n">
        <f aca="false">IF('Row Index'!AF14="","✗",IF(INDEX('RAW DATA'!$R:$R,'Row Index'!AF14)="",IF(INDEX('RAW DATA'!$AE:$AE,'Row Index'!AF14)="",INDEX('RAW DATA'!$L:$L,'Row Index'!AF14),INDEX('RAW DATA'!$AE:$AE,'Row Index'!AF14)),INDEX('RAW DATA'!$R:$R,'Row Index'!AF14)))</f>
        <v>62.4887242329725</v>
      </c>
      <c r="AG240" s="17" t="n">
        <f aca="false">IF('Row Index'!AG14="","✗",IF(INDEX('RAW DATA'!$R:$R,'Row Index'!AG14)="",IF(INDEX('RAW DATA'!$AE:$AE,'Row Index'!AG14)="",INDEX('RAW DATA'!$L:$L,'Row Index'!AG14),INDEX('RAW DATA'!$AE:$AE,'Row Index'!AG14)),INDEX('RAW DATA'!$R:$R,'Row Index'!AG14)))</f>
        <v>57.9301951748362</v>
      </c>
      <c r="AH240" s="17" t="n">
        <f aca="false">IF('Row Index'!AH14="","✗",IF(INDEX('RAW DATA'!$R:$R,'Row Index'!AH14)="",IF(INDEX('RAW DATA'!$AE:$AE,'Row Index'!AH14)="",INDEX('RAW DATA'!$L:$L,'Row Index'!AH14),INDEX('RAW DATA'!$AE:$AE,'Row Index'!AH14)),INDEX('RAW DATA'!$R:$R,'Row Index'!AH14)))</f>
        <v>60.8877208944243</v>
      </c>
      <c r="AI240" s="17" t="n">
        <f aca="false">IF('Row Index'!AI14="","✗",IF(INDEX('RAW DATA'!$R:$R,'Row Index'!AI14)="",IF(INDEX('RAW DATA'!$AE:$AE,'Row Index'!AI14)="",INDEX('RAW DATA'!$L:$L,'Row Index'!AI14),INDEX('RAW DATA'!$AE:$AE,'Row Index'!AI14)),INDEX('RAW DATA'!$R:$R,'Row Index'!AI14)))</f>
        <v>65.0941914410745</v>
      </c>
      <c r="AJ240" s="17" t="n">
        <f aca="false">IF('Row Index'!AJ14="","✗",IF(INDEX('RAW DATA'!$R:$R,'Row Index'!AJ14)="",IF(INDEX('RAW DATA'!$AE:$AE,'Row Index'!AJ14)="",INDEX('RAW DATA'!$L:$L,'Row Index'!AJ14),INDEX('RAW DATA'!$AE:$AE,'Row Index'!AJ14)),INDEX('RAW DATA'!$R:$R,'Row Index'!AJ14)))</f>
        <v>63.506000637191</v>
      </c>
      <c r="AK240" s="17" t="n">
        <f aca="false">IF('Row Index'!AK14="","✗",IF(INDEX('RAW DATA'!$R:$R,'Row Index'!AK14)="",IF(INDEX('RAW DATA'!$AE:$AE,'Row Index'!AK14)="",INDEX('RAW DATA'!$L:$L,'Row Index'!AK14),INDEX('RAW DATA'!$AE:$AE,'Row Index'!AK14)),INDEX('RAW DATA'!$R:$R,'Row Index'!AK14)))</f>
        <v>65.6302061152638</v>
      </c>
      <c r="AL240" s="17" t="n">
        <f aca="false">IF('Row Index'!AL14="","✗",IF(INDEX('RAW DATA'!$R:$R,'Row Index'!AL14)="",IF(INDEX('RAW DATA'!$AE:$AE,'Row Index'!AL14)="",INDEX('RAW DATA'!$L:$L,'Row Index'!AL14),INDEX('RAW DATA'!$AE:$AE,'Row Index'!AL14)),INDEX('RAW DATA'!$R:$R,'Row Index'!AL14)))</f>
        <v>66.008818377855</v>
      </c>
      <c r="AM240" s="17" t="n">
        <f aca="false">IF('Row Index'!AM14="","✗",IF(INDEX('RAW DATA'!$R:$R,'Row Index'!AM14)="",IF(INDEX('RAW DATA'!$AE:$AE,'Row Index'!AM14)="",INDEX('RAW DATA'!$L:$L,'Row Index'!AM14),INDEX('RAW DATA'!$AE:$AE,'Row Index'!AM14)),INDEX('RAW DATA'!$R:$R,'Row Index'!AM14)))</f>
        <v>67.972447671716</v>
      </c>
      <c r="AN240" s="17" t="n">
        <f aca="false">IF('Row Index'!AN14="","✗",IF(INDEX('RAW DATA'!$R:$R,'Row Index'!AN14)="",IF(INDEX('RAW DATA'!$AE:$AE,'Row Index'!AN14)="",INDEX('RAW DATA'!$L:$L,'Row Index'!AN14),INDEX('RAW DATA'!$AE:$AE,'Row Index'!AN14)),INDEX('RAW DATA'!$R:$R,'Row Index'!AN14)))</f>
        <v>69.5427113082604</v>
      </c>
      <c r="AO240" s="17" t="n">
        <f aca="false">IF('Row Index'!AO14="","✗",IF(INDEX('RAW DATA'!$R:$R,'Row Index'!AO14)="",IF(INDEX('RAW DATA'!$AE:$AE,'Row Index'!AO14)="",INDEX('RAW DATA'!$L:$L,'Row Index'!AO14),INDEX('RAW DATA'!$AE:$AE,'Row Index'!AO14)),INDEX('RAW DATA'!$R:$R,'Row Index'!AO14)))</f>
        <v>70.2989983680458</v>
      </c>
      <c r="AP240" s="17" t="n">
        <f aca="false">IF('Row Index'!AP14="","✗",IF(INDEX('RAW DATA'!$R:$R,'Row Index'!AP14)="",IF(INDEX('RAW DATA'!$AE:$AE,'Row Index'!AP14)="",INDEX('RAW DATA'!$L:$L,'Row Index'!AP14),INDEX('RAW DATA'!$AE:$AE,'Row Index'!AP14)),INDEX('RAW DATA'!$R:$R,'Row Index'!AP14)))</f>
        <v>71.4003761917752</v>
      </c>
      <c r="AQ240" s="17" t="n">
        <f aca="false">IF('Row Index'!AQ14="","✗",IF(INDEX('RAW DATA'!$R:$R,'Row Index'!AQ14)="",IF(INDEX('RAW DATA'!$AE:$AE,'Row Index'!AQ14)="",INDEX('RAW DATA'!$L:$L,'Row Index'!AQ14),INDEX('RAW DATA'!$AE:$AE,'Row Index'!AQ14)),INDEX('RAW DATA'!$R:$R,'Row Index'!AQ14)))</f>
        <v>72.5085527496311</v>
      </c>
    </row>
    <row r="241" customFormat="false" ht="15" hidden="false" customHeight="false" outlineLevel="0" collapsed="false">
      <c r="A241" s="15" t="s">
        <v>192</v>
      </c>
      <c r="B241" s="16" t="s">
        <v>153</v>
      </c>
      <c r="C241" s="17" t="n">
        <f aca="false">IF('Row Index'!C15="","✗",IF(INDEX('RAW DATA'!$R:$R,'Row Index'!C15)="",IF(INDEX('RAW DATA'!$AE:$AE,'Row Index'!C15)="",INDEX('RAW DATA'!$L:$L,'Row Index'!C15),INDEX('RAW DATA'!$AE:$AE,'Row Index'!C15)),INDEX('RAW DATA'!$R:$R,'Row Index'!C15)))</f>
        <v>36.1389779046162</v>
      </c>
      <c r="D241" s="17" t="n">
        <f aca="false">IF('Row Index'!D15="","✗",IF(INDEX('RAW DATA'!$R:$R,'Row Index'!D15)="",IF(INDEX('RAW DATA'!$AE:$AE,'Row Index'!D15)="",INDEX('RAW DATA'!$L:$L,'Row Index'!D15),INDEX('RAW DATA'!$AE:$AE,'Row Index'!D15)),INDEX('RAW DATA'!$R:$R,'Row Index'!D15)))</f>
        <v>37.3284497763852</v>
      </c>
      <c r="E241" s="17" t="n">
        <f aca="false">IF('Row Index'!E15="","✗",IF(INDEX('RAW DATA'!$R:$R,'Row Index'!E15)="",IF(INDEX('RAW DATA'!$AE:$AE,'Row Index'!E15)="",INDEX('RAW DATA'!$L:$L,'Row Index'!E15),INDEX('RAW DATA'!$AE:$AE,'Row Index'!E15)),INDEX('RAW DATA'!$R:$R,'Row Index'!E15)))</f>
        <v>40.1214538022966</v>
      </c>
      <c r="F241" s="17" t="n">
        <f aca="false">IF('Row Index'!F15="","✗",IF(INDEX('RAW DATA'!$R:$R,'Row Index'!F15)="",IF(INDEX('RAW DATA'!$AE:$AE,'Row Index'!F15)="",INDEX('RAW DATA'!$L:$L,'Row Index'!F15),INDEX('RAW DATA'!$AE:$AE,'Row Index'!F15)),INDEX('RAW DATA'!$R:$R,'Row Index'!F15)))</f>
        <v>36.6761169336847</v>
      </c>
      <c r="G241" s="17" t="n">
        <f aca="false">IF('Row Index'!G15="","✗",IF(INDEX('RAW DATA'!$R:$R,'Row Index'!G15)="",IF(INDEX('RAW DATA'!$AE:$AE,'Row Index'!G15)="",INDEX('RAW DATA'!$L:$L,'Row Index'!G15),INDEX('RAW DATA'!$AE:$AE,'Row Index'!G15)),INDEX('RAW DATA'!$R:$R,'Row Index'!G15)))</f>
        <v>41.1701728670503</v>
      </c>
      <c r="H241" s="17" t="n">
        <f aca="false">IF('Row Index'!H15="","✗",IF(INDEX('RAW DATA'!$R:$R,'Row Index'!H15)="",IF(INDEX('RAW DATA'!$AE:$AE,'Row Index'!H15)="",INDEX('RAW DATA'!$L:$L,'Row Index'!H15),INDEX('RAW DATA'!$AE:$AE,'Row Index'!H15)),INDEX('RAW DATA'!$R:$R,'Row Index'!H15)))</f>
        <v>39.3442197027951</v>
      </c>
      <c r="I241" s="17" t="n">
        <f aca="false">IF('Row Index'!I15="","✗",IF(INDEX('RAW DATA'!$R:$R,'Row Index'!I15)="",IF(INDEX('RAW DATA'!$AE:$AE,'Row Index'!I15)="",INDEX('RAW DATA'!$L:$L,'Row Index'!I15),INDEX('RAW DATA'!$AE:$AE,'Row Index'!I15)),INDEX('RAW DATA'!$R:$R,'Row Index'!I15)))</f>
        <v>42.2591885414374</v>
      </c>
      <c r="J241" s="17" t="n">
        <f aca="false">IF('Row Index'!J15="","✗",IF(INDEX('RAW DATA'!$R:$R,'Row Index'!J15)="",IF(INDEX('RAW DATA'!$AE:$AE,'Row Index'!J15)="",INDEX('RAW DATA'!$L:$L,'Row Index'!J15),INDEX('RAW DATA'!$AE:$AE,'Row Index'!J15)),INDEX('RAW DATA'!$R:$R,'Row Index'!J15)))</f>
        <v>36.5312911653171</v>
      </c>
      <c r="K241" s="17" t="n">
        <f aca="false">IF('Row Index'!K15="","✗",IF(INDEX('RAW DATA'!$R:$R,'Row Index'!K15)="",IF(INDEX('RAW DATA'!$AE:$AE,'Row Index'!K15)="",INDEX('RAW DATA'!$L:$L,'Row Index'!K15),INDEX('RAW DATA'!$AE:$AE,'Row Index'!K15)),INDEX('RAW DATA'!$R:$R,'Row Index'!K15)))</f>
        <v>47.3403906362436</v>
      </c>
      <c r="L241" s="17" t="n">
        <f aca="false">IF('Row Index'!L15="","✗",IF(INDEX('RAW DATA'!$R:$R,'Row Index'!L15)="",IF(INDEX('RAW DATA'!$AE:$AE,'Row Index'!L15)="",INDEX('RAW DATA'!$L:$L,'Row Index'!L15),INDEX('RAW DATA'!$AE:$AE,'Row Index'!L15)),INDEX('RAW DATA'!$R:$R,'Row Index'!L15)))</f>
        <v>37.8486803157716</v>
      </c>
      <c r="M241" s="17" t="n">
        <f aca="false">IF('Row Index'!M15="","✗",IF(INDEX('RAW DATA'!$R:$R,'Row Index'!M15)="",IF(INDEX('RAW DATA'!$AE:$AE,'Row Index'!M15)="",INDEX('RAW DATA'!$L:$L,'Row Index'!M15),INDEX('RAW DATA'!$AE:$AE,'Row Index'!M15)),INDEX('RAW DATA'!$R:$R,'Row Index'!M15)))</f>
        <v>43.7884202541721</v>
      </c>
      <c r="N241" s="17" t="n">
        <f aca="false">IF('Row Index'!N15="","✗",IF(INDEX('RAW DATA'!$R:$R,'Row Index'!N15)="",IF(INDEX('RAW DATA'!$AE:$AE,'Row Index'!N15)="",INDEX('RAW DATA'!$L:$L,'Row Index'!N15),INDEX('RAW DATA'!$AE:$AE,'Row Index'!N15)),INDEX('RAW DATA'!$R:$R,'Row Index'!N15)))</f>
        <v>51.0844800362943</v>
      </c>
      <c r="O241" s="17" t="n">
        <f aca="false">IF('Row Index'!O15="","✗",IF(INDEX('RAW DATA'!$R:$R,'Row Index'!O15)="",IF(INDEX('RAW DATA'!$AE:$AE,'Row Index'!O15)="",INDEX('RAW DATA'!$L:$L,'Row Index'!O15),INDEX('RAW DATA'!$AE:$AE,'Row Index'!O15)),INDEX('RAW DATA'!$R:$R,'Row Index'!O15)))</f>
        <v>47.8409484757317</v>
      </c>
      <c r="P241" s="17" t="n">
        <f aca="false">IF('Row Index'!P15="","✗",IF(INDEX('RAW DATA'!$R:$R,'Row Index'!P15)="",IF(INDEX('RAW DATA'!$AE:$AE,'Row Index'!P15)="",INDEX('RAW DATA'!$L:$L,'Row Index'!P15),INDEX('RAW DATA'!$AE:$AE,'Row Index'!P15)),INDEX('RAW DATA'!$R:$R,'Row Index'!P15)))</f>
        <v>47.827448173613</v>
      </c>
      <c r="Q241" s="17" t="n">
        <f aca="false">IF('Row Index'!Q15="","✗",IF(INDEX('RAW DATA'!$R:$R,'Row Index'!Q15)="",IF(INDEX('RAW DATA'!$AE:$AE,'Row Index'!Q15)="",INDEX('RAW DATA'!$L:$L,'Row Index'!Q15),INDEX('RAW DATA'!$AE:$AE,'Row Index'!Q15)),INDEX('RAW DATA'!$R:$R,'Row Index'!Q15)))</f>
        <v>45.5764479748854</v>
      </c>
      <c r="R241" s="17" t="n">
        <f aca="false">IF('Row Index'!R15="","✗",IF(INDEX('RAW DATA'!$R:$R,'Row Index'!R15)="",IF(INDEX('RAW DATA'!$AE:$AE,'Row Index'!R15)="",INDEX('RAW DATA'!$L:$L,'Row Index'!R15),INDEX('RAW DATA'!$AE:$AE,'Row Index'!R15)),INDEX('RAW DATA'!$R:$R,'Row Index'!R15)))</f>
        <v>48.7702812171645</v>
      </c>
      <c r="S241" s="17" t="n">
        <f aca="false">IF('Row Index'!S15="","✗",IF(INDEX('RAW DATA'!$R:$R,'Row Index'!S15)="",IF(INDEX('RAW DATA'!$AE:$AE,'Row Index'!S15)="",INDEX('RAW DATA'!$L:$L,'Row Index'!S15),INDEX('RAW DATA'!$AE:$AE,'Row Index'!S15)),INDEX('RAW DATA'!$R:$R,'Row Index'!S15)))</f>
        <v>45.0894146002022</v>
      </c>
      <c r="T241" s="17" t="n">
        <f aca="false">IF('Row Index'!T15="","✗",IF(INDEX('RAW DATA'!$R:$R,'Row Index'!T15)="",IF(INDEX('RAW DATA'!$AE:$AE,'Row Index'!T15)="",INDEX('RAW DATA'!$L:$L,'Row Index'!T15),INDEX('RAW DATA'!$AE:$AE,'Row Index'!T15)),INDEX('RAW DATA'!$R:$R,'Row Index'!T15)))</f>
        <v>46.5056710778757</v>
      </c>
      <c r="U241" s="17" t="n">
        <f aca="false">IF('Row Index'!U15="","✗",IF(INDEX('RAW DATA'!$R:$R,'Row Index'!U15)="",IF(INDEX('RAW DATA'!$AE:$AE,'Row Index'!U15)="",INDEX('RAW DATA'!$L:$L,'Row Index'!U15),INDEX('RAW DATA'!$AE:$AE,'Row Index'!U15)),INDEX('RAW DATA'!$R:$R,'Row Index'!U15)))</f>
        <v>50.6519836136627</v>
      </c>
      <c r="V241" s="17" t="n">
        <f aca="false">IF('Row Index'!V15="","✗",IF(INDEX('RAW DATA'!$R:$R,'Row Index'!V15)="",IF(INDEX('RAW DATA'!$AE:$AE,'Row Index'!V15)="",INDEX('RAW DATA'!$L:$L,'Row Index'!V15),INDEX('RAW DATA'!$AE:$AE,'Row Index'!V15)),INDEX('RAW DATA'!$R:$R,'Row Index'!V15)))</f>
        <v>46.8999837213966</v>
      </c>
      <c r="W241" s="17" t="n">
        <f aca="false">IF('Row Index'!W15="","✗",IF(INDEX('RAW DATA'!$R:$R,'Row Index'!W15)="",IF(INDEX('RAW DATA'!$AE:$AE,'Row Index'!W15)="",INDEX('RAW DATA'!$L:$L,'Row Index'!W15),INDEX('RAW DATA'!$AE:$AE,'Row Index'!W15)),INDEX('RAW DATA'!$R:$R,'Row Index'!W15)))</f>
        <v>46.2100899512685</v>
      </c>
      <c r="X241" s="17" t="n">
        <f aca="false">IF('Row Index'!X15="","✗",IF(INDEX('RAW DATA'!$R:$R,'Row Index'!X15)="",IF(INDEX('RAW DATA'!$AE:$AE,'Row Index'!X15)="",INDEX('RAW DATA'!$L:$L,'Row Index'!X15),INDEX('RAW DATA'!$AE:$AE,'Row Index'!X15)),INDEX('RAW DATA'!$R:$R,'Row Index'!X15)))</f>
        <v>49.3184032837641</v>
      </c>
      <c r="Y241" s="17" t="n">
        <f aca="false">IF('Row Index'!Y15="","✗",IF(INDEX('RAW DATA'!$R:$R,'Row Index'!Y15)="",IF(INDEX('RAW DATA'!$AE:$AE,'Row Index'!Y15)="",INDEX('RAW DATA'!$L:$L,'Row Index'!Y15),INDEX('RAW DATA'!$AE:$AE,'Row Index'!Y15)),INDEX('RAW DATA'!$R:$R,'Row Index'!Y15)))</f>
        <v>50.3300000532046</v>
      </c>
      <c r="Z241" s="18" t="n">
        <f aca="false">IF('Row Index'!Z15="","✗",IF(INDEX('RAW DATA'!$R:$R,'Row Index'!Z15)="",IF(INDEX('RAW DATA'!$AE:$AE,'Row Index'!Z15)="",INDEX('RAW DATA'!$L:$L,'Row Index'!Z15),INDEX('RAW DATA'!$AE:$AE,'Row Index'!Z15)),INDEX('RAW DATA'!$R:$R,'Row Index'!Z15)))</f>
        <v>50.6363502299461</v>
      </c>
      <c r="AA241" s="19" t="str">
        <f aca="false">IF('Row Index'!AA15="","⏳",IF(INDEX('RAW DATA'!$R:$R,'Row Index'!AA15)="",IF(INDEX('RAW DATA'!$AE:$AE,'Row Index'!AA15)="",INDEX('RAW DATA'!$L:$L,'Row Index'!AA15),INDEX('RAW DATA'!$AE:$AE,'Row Index'!AA15)),INDEX('RAW DATA'!$R:$R,'Row Index'!AA15)))</f>
        <v>⏳</v>
      </c>
      <c r="AB241" s="17" t="n">
        <f aca="false">IF('Row Index'!AB15="","✗",IF(INDEX('RAW DATA'!$R:$R,'Row Index'!AB15)="",IF(INDEX('RAW DATA'!$AE:$AE,'Row Index'!AB15)="",INDEX('RAW DATA'!$L:$L,'Row Index'!AB15),INDEX('RAW DATA'!$AE:$AE,'Row Index'!AB15)),INDEX('RAW DATA'!$R:$R,'Row Index'!AB15)))</f>
        <v>51.8648404455804</v>
      </c>
      <c r="AC241" s="17" t="n">
        <f aca="false">IF('Row Index'!AC15="","✗",IF(INDEX('RAW DATA'!$R:$R,'Row Index'!AC15)="",IF(INDEX('RAW DATA'!$AE:$AE,'Row Index'!AC15)="",INDEX('RAW DATA'!$L:$L,'Row Index'!AC15),INDEX('RAW DATA'!$AE:$AE,'Row Index'!AC15)),INDEX('RAW DATA'!$R:$R,'Row Index'!AC15)))</f>
        <v>50.9675807584796</v>
      </c>
      <c r="AD241" s="17" t="n">
        <f aca="false">IF('Row Index'!AD15="","✗",IF(INDEX('RAW DATA'!$R:$R,'Row Index'!AD15)="",IF(INDEX('RAW DATA'!$AE:$AE,'Row Index'!AD15)="",INDEX('RAW DATA'!$L:$L,'Row Index'!AD15),INDEX('RAW DATA'!$AE:$AE,'Row Index'!AD15)),INDEX('RAW DATA'!$R:$R,'Row Index'!AD15)))</f>
        <v>56.2335963297616</v>
      </c>
      <c r="AE241" s="17" t="n">
        <f aca="false">IF('Row Index'!AE15="","✗",IF(INDEX('RAW DATA'!$R:$R,'Row Index'!AE15)="",IF(INDEX('RAW DATA'!$AE:$AE,'Row Index'!AE15)="",INDEX('RAW DATA'!$L:$L,'Row Index'!AE15),INDEX('RAW DATA'!$AE:$AE,'Row Index'!AE15)),INDEX('RAW DATA'!$R:$R,'Row Index'!AE15)))</f>
        <v>54.1680419103675</v>
      </c>
      <c r="AF241" s="17" t="n">
        <f aca="false">IF('Row Index'!AF15="","✗",IF(INDEX('RAW DATA'!$R:$R,'Row Index'!AF15)="",IF(INDEX('RAW DATA'!$AE:$AE,'Row Index'!AF15)="",INDEX('RAW DATA'!$L:$L,'Row Index'!AF15),INDEX('RAW DATA'!$AE:$AE,'Row Index'!AF15)),INDEX('RAW DATA'!$R:$R,'Row Index'!AF15)))</f>
        <v>57.1489638055206</v>
      </c>
      <c r="AG241" s="17" t="n">
        <f aca="false">IF('Row Index'!AG15="","✗",IF(INDEX('RAW DATA'!$R:$R,'Row Index'!AG15)="",IF(INDEX('RAW DATA'!$AE:$AE,'Row Index'!AG15)="",INDEX('RAW DATA'!$L:$L,'Row Index'!AG15),INDEX('RAW DATA'!$AE:$AE,'Row Index'!AG15)),INDEX('RAW DATA'!$R:$R,'Row Index'!AG15)))</f>
        <v>56.4397400779165</v>
      </c>
      <c r="AH241" s="17" t="n">
        <f aca="false">IF('Row Index'!AH15="","✗",IF(INDEX('RAW DATA'!$R:$R,'Row Index'!AH15)="",IF(INDEX('RAW DATA'!$AE:$AE,'Row Index'!AH15)="",INDEX('RAW DATA'!$L:$L,'Row Index'!AH15),INDEX('RAW DATA'!$AE:$AE,'Row Index'!AH15)),INDEX('RAW DATA'!$R:$R,'Row Index'!AH15)))</f>
        <v>59.6688372137536</v>
      </c>
      <c r="AI241" s="17" t="n">
        <f aca="false">IF('Row Index'!AI15="","✗",IF(INDEX('RAW DATA'!$R:$R,'Row Index'!AI15)="",IF(INDEX('RAW DATA'!$AE:$AE,'Row Index'!AI15)="",INDEX('RAW DATA'!$L:$L,'Row Index'!AI15),INDEX('RAW DATA'!$AE:$AE,'Row Index'!AI15)),INDEX('RAW DATA'!$R:$R,'Row Index'!AI15)))</f>
        <v>60.4320902388028</v>
      </c>
      <c r="AJ241" s="17" t="n">
        <f aca="false">IF('Row Index'!AJ15="","✗",IF(INDEX('RAW DATA'!$R:$R,'Row Index'!AJ15)="",IF(INDEX('RAW DATA'!$AE:$AE,'Row Index'!AJ15)="",INDEX('RAW DATA'!$L:$L,'Row Index'!AJ15),INDEX('RAW DATA'!$AE:$AE,'Row Index'!AJ15)),INDEX('RAW DATA'!$R:$R,'Row Index'!AJ15)))</f>
        <v>58.1591882420682</v>
      </c>
      <c r="AK241" s="17" t="n">
        <f aca="false">IF('Row Index'!AK15="","✗",IF(INDEX('RAW DATA'!$R:$R,'Row Index'!AK15)="",IF(INDEX('RAW DATA'!$AE:$AE,'Row Index'!AK15)="",INDEX('RAW DATA'!$L:$L,'Row Index'!AK15),INDEX('RAW DATA'!$AE:$AE,'Row Index'!AK15)),INDEX('RAW DATA'!$R:$R,'Row Index'!AK15)))</f>
        <v>61.2099309338112</v>
      </c>
      <c r="AL241" s="17" t="n">
        <f aca="false">IF('Row Index'!AL15="","✗",IF(INDEX('RAW DATA'!$R:$R,'Row Index'!AL15)="",IF(INDEX('RAW DATA'!$AE:$AE,'Row Index'!AL15)="",INDEX('RAW DATA'!$L:$L,'Row Index'!AL15),INDEX('RAW DATA'!$AE:$AE,'Row Index'!AL15)),INDEX('RAW DATA'!$R:$R,'Row Index'!AL15)))</f>
        <v>59.6179251796321</v>
      </c>
      <c r="AM241" s="17" t="n">
        <f aca="false">IF('Row Index'!AM15="","✗",IF(INDEX('RAW DATA'!$R:$R,'Row Index'!AM15)="",IF(INDEX('RAW DATA'!$AE:$AE,'Row Index'!AM15)="",INDEX('RAW DATA'!$L:$L,'Row Index'!AM15),INDEX('RAW DATA'!$AE:$AE,'Row Index'!AM15)),INDEX('RAW DATA'!$R:$R,'Row Index'!AM15)))</f>
        <v>57.3719634592098</v>
      </c>
      <c r="AN241" s="17" t="n">
        <f aca="false">IF('Row Index'!AN15="","✗",IF(INDEX('RAW DATA'!$R:$R,'Row Index'!AN15)="",IF(INDEX('RAW DATA'!$AE:$AE,'Row Index'!AN15)="",INDEX('RAW DATA'!$L:$L,'Row Index'!AN15),INDEX('RAW DATA'!$AE:$AE,'Row Index'!AN15)),INDEX('RAW DATA'!$R:$R,'Row Index'!AN15)))</f>
        <v>63.2686624237985</v>
      </c>
      <c r="AO241" s="17" t="n">
        <f aca="false">IF('Row Index'!AO15="","✗",IF(INDEX('RAW DATA'!$R:$R,'Row Index'!AO15)="",IF(INDEX('RAW DATA'!$AE:$AE,'Row Index'!AO15)="",INDEX('RAW DATA'!$L:$L,'Row Index'!AO15),INDEX('RAW DATA'!$AE:$AE,'Row Index'!AO15)),INDEX('RAW DATA'!$R:$R,'Row Index'!AO15)))</f>
        <v>62.9014113765357</v>
      </c>
      <c r="AP241" s="17" t="n">
        <f aca="false">IF('Row Index'!AP15="","✗",IF(INDEX('RAW DATA'!$R:$R,'Row Index'!AP15)="",IF(INDEX('RAW DATA'!$AE:$AE,'Row Index'!AP15)="",INDEX('RAW DATA'!$L:$L,'Row Index'!AP15),INDEX('RAW DATA'!$AE:$AE,'Row Index'!AP15)),INDEX('RAW DATA'!$R:$R,'Row Index'!AP15)))</f>
        <v>65.8208393051818</v>
      </c>
      <c r="AQ241" s="17" t="n">
        <f aca="false">IF('Row Index'!AQ15="","✗",IF(INDEX('RAW DATA'!$R:$R,'Row Index'!AQ15)="",IF(INDEX('RAW DATA'!$AE:$AE,'Row Index'!AQ15)="",INDEX('RAW DATA'!$L:$L,'Row Index'!AQ15),INDEX('RAW DATA'!$AE:$AE,'Row Index'!AQ15)),INDEX('RAW DATA'!$R:$R,'Row Index'!AQ15)))</f>
        <v>69.1753842926025</v>
      </c>
    </row>
    <row r="242" customFormat="false" ht="15" hidden="false" customHeight="false" outlineLevel="0" collapsed="false">
      <c r="A242" s="15" t="s">
        <v>195</v>
      </c>
      <c r="B242" s="16" t="s">
        <v>153</v>
      </c>
      <c r="C242" s="17" t="n">
        <f aca="false">IF('Row Index'!C16="","✗",IF(INDEX('RAW DATA'!$R:$R,'Row Index'!C16)="",IF(INDEX('RAW DATA'!$AE:$AE,'Row Index'!C16)="",INDEX('RAW DATA'!$L:$L,'Row Index'!C16),INDEX('RAW DATA'!$AE:$AE,'Row Index'!C16)),INDEX('RAW DATA'!$R:$R,'Row Index'!C16)))</f>
        <v>33.5938428035681</v>
      </c>
      <c r="D242" s="17" t="n">
        <f aca="false">IF('Row Index'!D16="","✗",IF(INDEX('RAW DATA'!$R:$R,'Row Index'!D16)="",IF(INDEX('RAW DATA'!$AE:$AE,'Row Index'!D16)="",INDEX('RAW DATA'!$L:$L,'Row Index'!D16),INDEX('RAW DATA'!$AE:$AE,'Row Index'!D16)),INDEX('RAW DATA'!$R:$R,'Row Index'!D16)))</f>
        <v>35.0838427865309</v>
      </c>
      <c r="E242" s="17" t="n">
        <f aca="false">IF('Row Index'!E16="","✗",IF(INDEX('RAW DATA'!$R:$R,'Row Index'!E16)="",IF(INDEX('RAW DATA'!$AE:$AE,'Row Index'!E16)="",INDEX('RAW DATA'!$L:$L,'Row Index'!E16),INDEX('RAW DATA'!$AE:$AE,'Row Index'!E16)),INDEX('RAW DATA'!$R:$R,'Row Index'!E16)))</f>
        <v>36.1350555481686</v>
      </c>
      <c r="F242" s="17" t="n">
        <f aca="false">IF('Row Index'!F16="","✗",IF(INDEX('RAW DATA'!$R:$R,'Row Index'!F16)="",IF(INDEX('RAW DATA'!$AE:$AE,'Row Index'!F16)="",INDEX('RAW DATA'!$L:$L,'Row Index'!F16),INDEX('RAW DATA'!$AE:$AE,'Row Index'!F16)),INDEX('RAW DATA'!$R:$R,'Row Index'!F16)))</f>
        <v>35.0737827915777</v>
      </c>
      <c r="G242" s="17" t="n">
        <f aca="false">IF('Row Index'!G16="","✗",IF(INDEX('RAW DATA'!$R:$R,'Row Index'!G16)="",IF(INDEX('RAW DATA'!$AE:$AE,'Row Index'!G16)="",INDEX('RAW DATA'!$L:$L,'Row Index'!G16),INDEX('RAW DATA'!$AE:$AE,'Row Index'!G16)),INDEX('RAW DATA'!$R:$R,'Row Index'!G16)))</f>
        <v>36.9265343203231</v>
      </c>
      <c r="H242" s="17" t="n">
        <f aca="false">IF('Row Index'!H16="","✗",IF(INDEX('RAW DATA'!$R:$R,'Row Index'!H16)="",IF(INDEX('RAW DATA'!$AE:$AE,'Row Index'!H16)="",INDEX('RAW DATA'!$L:$L,'Row Index'!H16),INDEX('RAW DATA'!$AE:$AE,'Row Index'!H16)),INDEX('RAW DATA'!$R:$R,'Row Index'!H16)))</f>
        <v>37.300300860959</v>
      </c>
      <c r="I242" s="17" t="n">
        <f aca="false">IF('Row Index'!I16="","✗",IF(INDEX('RAW DATA'!$R:$R,'Row Index'!I16)="",IF(INDEX('RAW DATA'!$AE:$AE,'Row Index'!I16)="",INDEX('RAW DATA'!$L:$L,'Row Index'!I16),INDEX('RAW DATA'!$AE:$AE,'Row Index'!I16)),INDEX('RAW DATA'!$R:$R,'Row Index'!I16)))</f>
        <v>34.8752383586447</v>
      </c>
      <c r="J242" s="17" t="n">
        <f aca="false">IF('Row Index'!J16="","✗",IF(INDEX('RAW DATA'!$R:$R,'Row Index'!J16)="",IF(INDEX('RAW DATA'!$AE:$AE,'Row Index'!J16)="",INDEX('RAW DATA'!$L:$L,'Row Index'!J16),INDEX('RAW DATA'!$AE:$AE,'Row Index'!J16)),INDEX('RAW DATA'!$R:$R,'Row Index'!J16)))</f>
        <v>35.6424335444867</v>
      </c>
      <c r="K242" s="17" t="n">
        <f aca="false">IF('Row Index'!K16="","✗",IF(INDEX('RAW DATA'!$R:$R,'Row Index'!K16)="",IF(INDEX('RAW DATA'!$AE:$AE,'Row Index'!K16)="",INDEX('RAW DATA'!$L:$L,'Row Index'!K16),INDEX('RAW DATA'!$AE:$AE,'Row Index'!K16)),INDEX('RAW DATA'!$R:$R,'Row Index'!K16)))</f>
        <v>39.5862880610528</v>
      </c>
      <c r="L242" s="17" t="n">
        <f aca="false">IF('Row Index'!L16="","✗",IF(INDEX('RAW DATA'!$R:$R,'Row Index'!L16)="",IF(INDEX('RAW DATA'!$AE:$AE,'Row Index'!L16)="",INDEX('RAW DATA'!$L:$L,'Row Index'!L16),INDEX('RAW DATA'!$AE:$AE,'Row Index'!L16)),INDEX('RAW DATA'!$R:$R,'Row Index'!L16)))</f>
        <v>35.8604490187631</v>
      </c>
      <c r="M242" s="17" t="n">
        <f aca="false">IF('Row Index'!M16="","✗",IF(INDEX('RAW DATA'!$R:$R,'Row Index'!M16)="",IF(INDEX('RAW DATA'!$AE:$AE,'Row Index'!M16)="",INDEX('RAW DATA'!$L:$L,'Row Index'!M16),INDEX('RAW DATA'!$AE:$AE,'Row Index'!M16)),INDEX('RAW DATA'!$R:$R,'Row Index'!M16)))</f>
        <v>37.6222161208967</v>
      </c>
      <c r="N242" s="17" t="n">
        <f aca="false">IF('Row Index'!N16="","✗",IF(INDEX('RAW DATA'!$R:$R,'Row Index'!N16)="",IF(INDEX('RAW DATA'!$AE:$AE,'Row Index'!N16)="",INDEX('RAW DATA'!$L:$L,'Row Index'!N16),INDEX('RAW DATA'!$AE:$AE,'Row Index'!N16)),INDEX('RAW DATA'!$R:$R,'Row Index'!N16)))</f>
        <v>40.8716126498634</v>
      </c>
      <c r="O242" s="17" t="n">
        <f aca="false">IF('Row Index'!O16="","✗",IF(INDEX('RAW DATA'!$R:$R,'Row Index'!O16)="",IF(INDEX('RAW DATA'!$AE:$AE,'Row Index'!O16)="",INDEX('RAW DATA'!$L:$L,'Row Index'!O16),INDEX('RAW DATA'!$AE:$AE,'Row Index'!O16)),INDEX('RAW DATA'!$R:$R,'Row Index'!O16)))</f>
        <v>41.9261027823396</v>
      </c>
      <c r="P242" s="17" t="n">
        <f aca="false">IF('Row Index'!P16="","✗",IF(INDEX('RAW DATA'!$R:$R,'Row Index'!P16)="",IF(INDEX('RAW DATA'!$AE:$AE,'Row Index'!P16)="",INDEX('RAW DATA'!$L:$L,'Row Index'!P16),INDEX('RAW DATA'!$AE:$AE,'Row Index'!P16)),INDEX('RAW DATA'!$R:$R,'Row Index'!P16)))</f>
        <v>38.2604008413751</v>
      </c>
      <c r="Q242" s="17" t="n">
        <f aca="false">IF('Row Index'!Q16="","✗",IF(INDEX('RAW DATA'!$R:$R,'Row Index'!Q16)="",IF(INDEX('RAW DATA'!$AE:$AE,'Row Index'!Q16)="",INDEX('RAW DATA'!$L:$L,'Row Index'!Q16),INDEX('RAW DATA'!$AE:$AE,'Row Index'!Q16)),INDEX('RAW DATA'!$R:$R,'Row Index'!Q16)))</f>
        <v>39.8633544422888</v>
      </c>
      <c r="R242" s="17" t="n">
        <f aca="false">IF('Row Index'!R16="","✗",IF(INDEX('RAW DATA'!$R:$R,'Row Index'!R16)="",IF(INDEX('RAW DATA'!$AE:$AE,'Row Index'!R16)="",INDEX('RAW DATA'!$L:$L,'Row Index'!R16),INDEX('RAW DATA'!$AE:$AE,'Row Index'!R16)),INDEX('RAW DATA'!$R:$R,'Row Index'!R16)))</f>
        <v>39.438753160672</v>
      </c>
      <c r="S242" s="17" t="n">
        <f aca="false">IF('Row Index'!S16="","✗",IF(INDEX('RAW DATA'!$R:$R,'Row Index'!S16)="",IF(INDEX('RAW DATA'!$AE:$AE,'Row Index'!S16)="",INDEX('RAW DATA'!$L:$L,'Row Index'!S16),INDEX('RAW DATA'!$AE:$AE,'Row Index'!S16)),INDEX('RAW DATA'!$R:$R,'Row Index'!S16)))</f>
        <v>40.3732160866883</v>
      </c>
      <c r="T242" s="17" t="n">
        <f aca="false">IF('Row Index'!T16="","✗",IF(INDEX('RAW DATA'!$R:$R,'Row Index'!T16)="",IF(INDEX('RAW DATA'!$AE:$AE,'Row Index'!T16)="",INDEX('RAW DATA'!$L:$L,'Row Index'!T16),INDEX('RAW DATA'!$AE:$AE,'Row Index'!T16)),INDEX('RAW DATA'!$R:$R,'Row Index'!T16)))</f>
        <v>41.9295501829069</v>
      </c>
      <c r="U242" s="17" t="n">
        <f aca="false">IF('Row Index'!U16="","✗",IF(INDEX('RAW DATA'!$R:$R,'Row Index'!U16)="",IF(INDEX('RAW DATA'!$AE:$AE,'Row Index'!U16)="",INDEX('RAW DATA'!$L:$L,'Row Index'!U16),INDEX('RAW DATA'!$AE:$AE,'Row Index'!U16)),INDEX('RAW DATA'!$R:$R,'Row Index'!U16)))</f>
        <v>53.4517396825649</v>
      </c>
      <c r="V242" s="17" t="n">
        <f aca="false">IF('Row Index'!V16="","✗",IF(INDEX('RAW DATA'!$R:$R,'Row Index'!V16)="",IF(INDEX('RAW DATA'!$AE:$AE,'Row Index'!V16)="",INDEX('RAW DATA'!$L:$L,'Row Index'!V16),INDEX('RAW DATA'!$AE:$AE,'Row Index'!V16)),INDEX('RAW DATA'!$R:$R,'Row Index'!V16)))</f>
        <v>50.0845832295027</v>
      </c>
      <c r="W242" s="17" t="n">
        <f aca="false">IF('Row Index'!W16="","✗",IF(INDEX('RAW DATA'!$R:$R,'Row Index'!W16)="",IF(INDEX('RAW DATA'!$AE:$AE,'Row Index'!W16)="",INDEX('RAW DATA'!$L:$L,'Row Index'!W16),INDEX('RAW DATA'!$AE:$AE,'Row Index'!W16)),INDEX('RAW DATA'!$R:$R,'Row Index'!W16)))</f>
        <v>46.662837555074</v>
      </c>
      <c r="X242" s="17" t="n">
        <f aca="false">IF('Row Index'!X16="","✗",IF(INDEX('RAW DATA'!$R:$R,'Row Index'!X16)="",IF(INDEX('RAW DATA'!$AE:$AE,'Row Index'!X16)="",INDEX('RAW DATA'!$L:$L,'Row Index'!X16),INDEX('RAW DATA'!$AE:$AE,'Row Index'!X16)),INDEX('RAW DATA'!$R:$R,'Row Index'!X16)))</f>
        <v>53.8982575520967</v>
      </c>
      <c r="Y242" s="17" t="n">
        <f aca="false">IF('Row Index'!Y16="","✗",IF(INDEX('RAW DATA'!$R:$R,'Row Index'!Y16)="",IF(INDEX('RAW DATA'!$AE:$AE,'Row Index'!Y16)="",INDEX('RAW DATA'!$L:$L,'Row Index'!Y16),INDEX('RAW DATA'!$AE:$AE,'Row Index'!Y16)),INDEX('RAW DATA'!$R:$R,'Row Index'!Y16)))</f>
        <v>49.5793699160754</v>
      </c>
      <c r="Z242" s="18" t="n">
        <f aca="false">IF('Row Index'!Z16="","✗",IF(INDEX('RAW DATA'!$R:$R,'Row Index'!Z16)="",IF(INDEX('RAW DATA'!$AE:$AE,'Row Index'!Z16)="",INDEX('RAW DATA'!$L:$L,'Row Index'!Z16),INDEX('RAW DATA'!$AE:$AE,'Row Index'!Z16)),INDEX('RAW DATA'!$R:$R,'Row Index'!Z16)))</f>
        <v>52.9881858884628</v>
      </c>
      <c r="AA242" s="19" t="str">
        <f aca="false">IF('Row Index'!AA16="","⏳",IF(INDEX('RAW DATA'!$R:$R,'Row Index'!AA16)="",IF(INDEX('RAW DATA'!$AE:$AE,'Row Index'!AA16)="",INDEX('RAW DATA'!$L:$L,'Row Index'!AA16),INDEX('RAW DATA'!$AE:$AE,'Row Index'!AA16)),INDEX('RAW DATA'!$R:$R,'Row Index'!AA16)))</f>
        <v>⏳</v>
      </c>
      <c r="AB242" s="17" t="n">
        <f aca="false">IF('Row Index'!AB16="","✗",IF(INDEX('RAW DATA'!$R:$R,'Row Index'!AB16)="",IF(INDEX('RAW DATA'!$AE:$AE,'Row Index'!AB16)="",INDEX('RAW DATA'!$L:$L,'Row Index'!AB16),INDEX('RAW DATA'!$AE:$AE,'Row Index'!AB16)),INDEX('RAW DATA'!$R:$R,'Row Index'!AB16)))</f>
        <v>54.0675370556755</v>
      </c>
      <c r="AC242" s="17" t="n">
        <f aca="false">IF('Row Index'!AC16="","✗",IF(INDEX('RAW DATA'!$R:$R,'Row Index'!AC16)="",IF(INDEX('RAW DATA'!$AE:$AE,'Row Index'!AC16)="",INDEX('RAW DATA'!$L:$L,'Row Index'!AC16),INDEX('RAW DATA'!$AE:$AE,'Row Index'!AC16)),INDEX('RAW DATA'!$R:$R,'Row Index'!AC16)))</f>
        <v>50.2421887011567</v>
      </c>
      <c r="AD242" s="17" t="n">
        <f aca="false">IF('Row Index'!AD16="","✗",IF(INDEX('RAW DATA'!$R:$R,'Row Index'!AD16)="",IF(INDEX('RAW DATA'!$AE:$AE,'Row Index'!AD16)="",INDEX('RAW DATA'!$L:$L,'Row Index'!AD16),INDEX('RAW DATA'!$AE:$AE,'Row Index'!AD16)),INDEX('RAW DATA'!$R:$R,'Row Index'!AD16)))</f>
        <v>55.8102565110821</v>
      </c>
      <c r="AE242" s="17" t="n">
        <f aca="false">IF('Row Index'!AE16="","✗",IF(INDEX('RAW DATA'!$R:$R,'Row Index'!AE16)="",IF(INDEX('RAW DATA'!$AE:$AE,'Row Index'!AE16)="",INDEX('RAW DATA'!$L:$L,'Row Index'!AE16),INDEX('RAW DATA'!$AE:$AE,'Row Index'!AE16)),INDEX('RAW DATA'!$R:$R,'Row Index'!AE16)))</f>
        <v>54.067731940266</v>
      </c>
      <c r="AF242" s="17" t="n">
        <f aca="false">IF('Row Index'!AF16="","✗",IF(INDEX('RAW DATA'!$R:$R,'Row Index'!AF16)="",IF(INDEX('RAW DATA'!$AE:$AE,'Row Index'!AF16)="",INDEX('RAW DATA'!$L:$L,'Row Index'!AF16),INDEX('RAW DATA'!$AE:$AE,'Row Index'!AF16)),INDEX('RAW DATA'!$R:$R,'Row Index'!AF16)))</f>
        <v>54.8431043015112</v>
      </c>
      <c r="AG242" s="17" t="n">
        <f aca="false">IF('Row Index'!AG16="","✗",IF(INDEX('RAW DATA'!$R:$R,'Row Index'!AG16)="",IF(INDEX('RAW DATA'!$AE:$AE,'Row Index'!AG16)="",INDEX('RAW DATA'!$L:$L,'Row Index'!AG16),INDEX('RAW DATA'!$AE:$AE,'Row Index'!AG16)),INDEX('RAW DATA'!$R:$R,'Row Index'!AG16)))</f>
        <v>53.659786272268</v>
      </c>
      <c r="AH242" s="17" t="n">
        <f aca="false">IF('Row Index'!AH16="","✗",IF(INDEX('RAW DATA'!$R:$R,'Row Index'!AH16)="",IF(INDEX('RAW DATA'!$AE:$AE,'Row Index'!AH16)="",INDEX('RAW DATA'!$L:$L,'Row Index'!AH16),INDEX('RAW DATA'!$AE:$AE,'Row Index'!AH16)),INDEX('RAW DATA'!$R:$R,'Row Index'!AH16)))</f>
        <v>56.9060630237355</v>
      </c>
      <c r="AI242" s="17" t="n">
        <f aca="false">IF('Row Index'!AI16="","✗",IF(INDEX('RAW DATA'!$R:$R,'Row Index'!AI16)="",IF(INDEX('RAW DATA'!$AE:$AE,'Row Index'!AI16)="",INDEX('RAW DATA'!$L:$L,'Row Index'!AI16),INDEX('RAW DATA'!$AE:$AE,'Row Index'!AI16)),INDEX('RAW DATA'!$R:$R,'Row Index'!AI16)))</f>
        <v>62.2137354260924</v>
      </c>
      <c r="AJ242" s="17" t="n">
        <f aca="false">IF('Row Index'!AJ16="","✗",IF(INDEX('RAW DATA'!$R:$R,'Row Index'!AJ16)="",IF(INDEX('RAW DATA'!$AE:$AE,'Row Index'!AJ16)="",INDEX('RAW DATA'!$L:$L,'Row Index'!AJ16),INDEX('RAW DATA'!$AE:$AE,'Row Index'!AJ16)),INDEX('RAW DATA'!$R:$R,'Row Index'!AJ16)))</f>
        <v>58.6748861415787</v>
      </c>
      <c r="AK242" s="17" t="n">
        <f aca="false">IF('Row Index'!AK16="","✗",IF(INDEX('RAW DATA'!$R:$R,'Row Index'!AK16)="",IF(INDEX('RAW DATA'!$AE:$AE,'Row Index'!AK16)="",INDEX('RAW DATA'!$L:$L,'Row Index'!AK16),INDEX('RAW DATA'!$AE:$AE,'Row Index'!AK16)),INDEX('RAW DATA'!$R:$R,'Row Index'!AK16)))</f>
        <v>62.0001491185939</v>
      </c>
      <c r="AL242" s="17" t="n">
        <f aca="false">IF('Row Index'!AL16="","✗",IF(INDEX('RAW DATA'!$R:$R,'Row Index'!AL16)="",IF(INDEX('RAW DATA'!$AE:$AE,'Row Index'!AL16)="",INDEX('RAW DATA'!$L:$L,'Row Index'!AL16),INDEX('RAW DATA'!$AE:$AE,'Row Index'!AL16)),INDEX('RAW DATA'!$R:$R,'Row Index'!AL16)))</f>
        <v>60.4569450144022</v>
      </c>
      <c r="AM242" s="17" t="n">
        <f aca="false">IF('Row Index'!AM16="","✗",IF(INDEX('RAW DATA'!$R:$R,'Row Index'!AM16)="",IF(INDEX('RAW DATA'!$AE:$AE,'Row Index'!AM16)="",INDEX('RAW DATA'!$L:$L,'Row Index'!AM16),INDEX('RAW DATA'!$AE:$AE,'Row Index'!AM16)),INDEX('RAW DATA'!$R:$R,'Row Index'!AM16)))</f>
        <v>61.0109795948996</v>
      </c>
      <c r="AN242" s="17" t="n">
        <f aca="false">IF('Row Index'!AN16="","✗",IF(INDEX('RAW DATA'!$R:$R,'Row Index'!AN16)="",IF(INDEX('RAW DATA'!$AE:$AE,'Row Index'!AN16)="",INDEX('RAW DATA'!$L:$L,'Row Index'!AN16),INDEX('RAW DATA'!$AE:$AE,'Row Index'!AN16)),INDEX('RAW DATA'!$R:$R,'Row Index'!AN16)))</f>
        <v>63.4386501043393</v>
      </c>
      <c r="AO242" s="17" t="n">
        <f aca="false">IF('Row Index'!AO16="","✗",IF(INDEX('RAW DATA'!$R:$R,'Row Index'!AO16)="",IF(INDEX('RAW DATA'!$AE:$AE,'Row Index'!AO16)="",INDEX('RAW DATA'!$L:$L,'Row Index'!AO16),INDEX('RAW DATA'!$AE:$AE,'Row Index'!AO16)),INDEX('RAW DATA'!$R:$R,'Row Index'!AO16)))</f>
        <v>64.096593674977</v>
      </c>
      <c r="AP242" s="17" t="n">
        <f aca="false">IF('Row Index'!AP16="","✗",IF(INDEX('RAW DATA'!$R:$R,'Row Index'!AP16)="",IF(INDEX('RAW DATA'!$AE:$AE,'Row Index'!AP16)="",INDEX('RAW DATA'!$L:$L,'Row Index'!AP16),INDEX('RAW DATA'!$AE:$AE,'Row Index'!AP16)),INDEX('RAW DATA'!$R:$R,'Row Index'!AP16)))</f>
        <v>66.9519539544266</v>
      </c>
      <c r="AQ242" s="17" t="n">
        <f aca="false">IF('Row Index'!AQ16="","✗",IF(INDEX('RAW DATA'!$R:$R,'Row Index'!AQ16)="",IF(INDEX('RAW DATA'!$AE:$AE,'Row Index'!AQ16)="",INDEX('RAW DATA'!$L:$L,'Row Index'!AQ16),INDEX('RAW DATA'!$AE:$AE,'Row Index'!AQ16)),INDEX('RAW DATA'!$R:$R,'Row Index'!AQ16)))</f>
        <v>68.6882852974746</v>
      </c>
    </row>
    <row r="243" customFormat="false" ht="15" hidden="false" customHeight="false" outlineLevel="0" collapsed="false">
      <c r="A243" s="15" t="s">
        <v>198</v>
      </c>
      <c r="B243" s="16" t="s">
        <v>153</v>
      </c>
      <c r="C243" s="17" t="n">
        <f aca="false">IF('Row Index'!C17="","✗",IF(INDEX('RAW DATA'!$R:$R,'Row Index'!C17)="",IF(INDEX('RAW DATA'!$AE:$AE,'Row Index'!C17)="",INDEX('RAW DATA'!$L:$L,'Row Index'!C17),INDEX('RAW DATA'!$AE:$AE,'Row Index'!C17)),INDEX('RAW DATA'!$R:$R,'Row Index'!C17)))</f>
        <v>35.124598052446</v>
      </c>
      <c r="D243" s="17" t="n">
        <f aca="false">IF('Row Index'!D17="","✗",IF(INDEX('RAW DATA'!$R:$R,'Row Index'!D17)="",IF(INDEX('RAW DATA'!$AE:$AE,'Row Index'!D17)="",INDEX('RAW DATA'!$L:$L,'Row Index'!D17),INDEX('RAW DATA'!$AE:$AE,'Row Index'!D17)),INDEX('RAW DATA'!$R:$R,'Row Index'!D17)))</f>
        <v>37.3379582695357</v>
      </c>
      <c r="E243" s="17" t="n">
        <f aca="false">IF('Row Index'!E17="","✗",IF(INDEX('RAW DATA'!$R:$R,'Row Index'!E17)="",IF(INDEX('RAW DATA'!$AE:$AE,'Row Index'!E17)="",INDEX('RAW DATA'!$L:$L,'Row Index'!E17),INDEX('RAW DATA'!$AE:$AE,'Row Index'!E17)),INDEX('RAW DATA'!$R:$R,'Row Index'!E17)))</f>
        <v>40.4667984099876</v>
      </c>
      <c r="F243" s="17" t="n">
        <f aca="false">IF('Row Index'!F17="","✗",IF(INDEX('RAW DATA'!$R:$R,'Row Index'!F17)="",IF(INDEX('RAW DATA'!$AE:$AE,'Row Index'!F17)="",INDEX('RAW DATA'!$L:$L,'Row Index'!F17),INDEX('RAW DATA'!$AE:$AE,'Row Index'!F17)),INDEX('RAW DATA'!$R:$R,'Row Index'!F17)))</f>
        <v>37.1825573678913</v>
      </c>
      <c r="G243" s="17" t="n">
        <f aca="false">IF('Row Index'!G17="","✗",IF(INDEX('RAW DATA'!$R:$R,'Row Index'!G17)="",IF(INDEX('RAW DATA'!$AE:$AE,'Row Index'!G17)="",INDEX('RAW DATA'!$L:$L,'Row Index'!G17),INDEX('RAW DATA'!$AE:$AE,'Row Index'!G17)),INDEX('RAW DATA'!$R:$R,'Row Index'!G17)))</f>
        <v>40.2398092692372</v>
      </c>
      <c r="H243" s="17" t="n">
        <f aca="false">IF('Row Index'!H17="","✗",IF(INDEX('RAW DATA'!$R:$R,'Row Index'!H17)="",IF(INDEX('RAW DATA'!$AE:$AE,'Row Index'!H17)="",INDEX('RAW DATA'!$L:$L,'Row Index'!H17),INDEX('RAW DATA'!$AE:$AE,'Row Index'!H17)),INDEX('RAW DATA'!$R:$R,'Row Index'!H17)))</f>
        <v>39.4693144056025</v>
      </c>
      <c r="I243" s="17" t="n">
        <f aca="false">IF('Row Index'!I17="","✗",IF(INDEX('RAW DATA'!$R:$R,'Row Index'!I17)="",IF(INDEX('RAW DATA'!$AE:$AE,'Row Index'!I17)="",INDEX('RAW DATA'!$L:$L,'Row Index'!I17),INDEX('RAW DATA'!$AE:$AE,'Row Index'!I17)),INDEX('RAW DATA'!$R:$R,'Row Index'!I17)))</f>
        <v>42.3790085961728</v>
      </c>
      <c r="J243" s="17" t="n">
        <f aca="false">IF('Row Index'!J17="","✗",IF(INDEX('RAW DATA'!$R:$R,'Row Index'!J17)="",IF(INDEX('RAW DATA'!$AE:$AE,'Row Index'!J17)="",INDEX('RAW DATA'!$L:$L,'Row Index'!J17),INDEX('RAW DATA'!$AE:$AE,'Row Index'!J17)),INDEX('RAW DATA'!$R:$R,'Row Index'!J17)))</f>
        <v>38.9424352559473</v>
      </c>
      <c r="K243" s="17" t="n">
        <f aca="false">IF('Row Index'!K17="","✗",IF(INDEX('RAW DATA'!$R:$R,'Row Index'!K17)="",IF(INDEX('RAW DATA'!$AE:$AE,'Row Index'!K17)="",INDEX('RAW DATA'!$L:$L,'Row Index'!K17),INDEX('RAW DATA'!$AE:$AE,'Row Index'!K17)),INDEX('RAW DATA'!$R:$R,'Row Index'!K17)))</f>
        <v>47.1733312959574</v>
      </c>
      <c r="L243" s="17" t="n">
        <f aca="false">IF('Row Index'!L17="","✗",IF(INDEX('RAW DATA'!$R:$R,'Row Index'!L17)="",IF(INDEX('RAW DATA'!$AE:$AE,'Row Index'!L17)="",INDEX('RAW DATA'!$L:$L,'Row Index'!L17),INDEX('RAW DATA'!$AE:$AE,'Row Index'!L17)),INDEX('RAW DATA'!$R:$R,'Row Index'!L17)))</f>
        <v>36.9497154628733</v>
      </c>
      <c r="M243" s="17" t="n">
        <f aca="false">IF('Row Index'!M17="","✗",IF(INDEX('RAW DATA'!$R:$R,'Row Index'!M17)="",IF(INDEX('RAW DATA'!$AE:$AE,'Row Index'!M17)="",INDEX('RAW DATA'!$L:$L,'Row Index'!M17),INDEX('RAW DATA'!$AE:$AE,'Row Index'!M17)),INDEX('RAW DATA'!$R:$R,'Row Index'!M17)))</f>
        <v>43.735911975359</v>
      </c>
      <c r="N243" s="17" t="n">
        <f aca="false">IF('Row Index'!N17="","✗",IF(INDEX('RAW DATA'!$R:$R,'Row Index'!N17)="",IF(INDEX('RAW DATA'!$AE:$AE,'Row Index'!N17)="",INDEX('RAW DATA'!$L:$L,'Row Index'!N17),INDEX('RAW DATA'!$AE:$AE,'Row Index'!N17)),INDEX('RAW DATA'!$R:$R,'Row Index'!N17)))</f>
        <v>47.4914760282224</v>
      </c>
      <c r="O243" s="17" t="n">
        <f aca="false">IF('Row Index'!O17="","✗",IF(INDEX('RAW DATA'!$R:$R,'Row Index'!O17)="",IF(INDEX('RAW DATA'!$AE:$AE,'Row Index'!O17)="",INDEX('RAW DATA'!$L:$L,'Row Index'!O17),INDEX('RAW DATA'!$AE:$AE,'Row Index'!O17)),INDEX('RAW DATA'!$R:$R,'Row Index'!O17)))</f>
        <v>48.5144237802048</v>
      </c>
      <c r="P243" s="17" t="n">
        <f aca="false">IF('Row Index'!P17="","✗",IF(INDEX('RAW DATA'!$R:$R,'Row Index'!P17)="",IF(INDEX('RAW DATA'!$AE:$AE,'Row Index'!P17)="",INDEX('RAW DATA'!$L:$L,'Row Index'!P17),INDEX('RAW DATA'!$AE:$AE,'Row Index'!P17)),INDEX('RAW DATA'!$R:$R,'Row Index'!P17)))</f>
        <v>42.426356480065</v>
      </c>
      <c r="Q243" s="17" t="n">
        <f aca="false">IF('Row Index'!Q17="","✗",IF(INDEX('RAW DATA'!$R:$R,'Row Index'!Q17)="",IF(INDEX('RAW DATA'!$AE:$AE,'Row Index'!Q17)="",INDEX('RAW DATA'!$L:$L,'Row Index'!Q17),INDEX('RAW DATA'!$AE:$AE,'Row Index'!Q17)),INDEX('RAW DATA'!$R:$R,'Row Index'!Q17)))</f>
        <v>44.2043752670288</v>
      </c>
      <c r="R243" s="17" t="n">
        <f aca="false">IF('Row Index'!R17="","✗",IF(INDEX('RAW DATA'!$R:$R,'Row Index'!R17)="",IF(INDEX('RAW DATA'!$AE:$AE,'Row Index'!R17)="",INDEX('RAW DATA'!$L:$L,'Row Index'!R17),INDEX('RAW DATA'!$AE:$AE,'Row Index'!R17)),INDEX('RAW DATA'!$R:$R,'Row Index'!R17)))</f>
        <v>44.6427151226468</v>
      </c>
      <c r="S243" s="17" t="n">
        <f aca="false">IF('Row Index'!S17="","✗",IF(INDEX('RAW DATA'!$R:$R,'Row Index'!S17)="",IF(INDEX('RAW DATA'!$AE:$AE,'Row Index'!S17)="",INDEX('RAW DATA'!$L:$L,'Row Index'!S17),INDEX('RAW DATA'!$AE:$AE,'Row Index'!S17)),INDEX('RAW DATA'!$R:$R,'Row Index'!S17)))</f>
        <v>44.5423598633291</v>
      </c>
      <c r="T243" s="17" t="n">
        <f aca="false">IF('Row Index'!T17="","✗",IF(INDEX('RAW DATA'!$R:$R,'Row Index'!T17)="",IF(INDEX('RAW DATA'!$AE:$AE,'Row Index'!T17)="",INDEX('RAW DATA'!$L:$L,'Row Index'!T17),INDEX('RAW DATA'!$AE:$AE,'Row Index'!T17)),INDEX('RAW DATA'!$R:$R,'Row Index'!T17)))</f>
        <v>44.3379086073168</v>
      </c>
      <c r="U243" s="17" t="n">
        <f aca="false">IF('Row Index'!U17="","✗",IF(INDEX('RAW DATA'!$R:$R,'Row Index'!U17)="",IF(INDEX('RAW DATA'!$AE:$AE,'Row Index'!U17)="",INDEX('RAW DATA'!$L:$L,'Row Index'!U17),INDEX('RAW DATA'!$AE:$AE,'Row Index'!U17)),INDEX('RAW DATA'!$R:$R,'Row Index'!U17)))</f>
        <v>53.700442970432</v>
      </c>
      <c r="V243" s="18" t="n">
        <f aca="false">IF('Row Index'!V17="","✗",IF(INDEX('RAW DATA'!$R:$R,'Row Index'!V17)="",IF(INDEX('RAW DATA'!$AE:$AE,'Row Index'!V17)="",INDEX('RAW DATA'!$L:$L,'Row Index'!V17),INDEX('RAW DATA'!$AE:$AE,'Row Index'!V17)),INDEX('RAW DATA'!$R:$R,'Row Index'!V17)))</f>
        <v>51.7271373940152</v>
      </c>
      <c r="W243" s="17" t="n">
        <f aca="false">IF('Row Index'!W17="","✗",IF(INDEX('RAW DATA'!$R:$R,'Row Index'!W17)="",IF(INDEX('RAW DATA'!$AE:$AE,'Row Index'!W17)="",INDEX('RAW DATA'!$L:$L,'Row Index'!W17),INDEX('RAW DATA'!$AE:$AE,'Row Index'!W17)),INDEX('RAW DATA'!$R:$R,'Row Index'!W17)))</f>
        <v>47.8287278039597</v>
      </c>
      <c r="X243" s="17" t="n">
        <f aca="false">IF('Row Index'!X17="","✗",IF(INDEX('RAW DATA'!$R:$R,'Row Index'!X17)="",IF(INDEX('RAW DATA'!$AE:$AE,'Row Index'!X17)="",INDEX('RAW DATA'!$L:$L,'Row Index'!X17),INDEX('RAW DATA'!$AE:$AE,'Row Index'!X17)),INDEX('RAW DATA'!$R:$R,'Row Index'!X17)))</f>
        <v>53.9196213362763</v>
      </c>
      <c r="Y243" s="17" t="n">
        <f aca="false">IF('Row Index'!Y17="","✗",IF(INDEX('RAW DATA'!$R:$R,'Row Index'!Y17)="",IF(INDEX('RAW DATA'!$AE:$AE,'Row Index'!Y17)="",INDEX('RAW DATA'!$L:$L,'Row Index'!Y17),INDEX('RAW DATA'!$AE:$AE,'Row Index'!Y17)),INDEX('RAW DATA'!$R:$R,'Row Index'!Y17)))</f>
        <v>53.5675006930782</v>
      </c>
      <c r="Z243" s="18" t="n">
        <f aca="false">IF('Row Index'!Z17="","✗",IF(INDEX('RAW DATA'!$R:$R,'Row Index'!Z17)="",IF(INDEX('RAW DATA'!$AE:$AE,'Row Index'!Z17)="",INDEX('RAW DATA'!$L:$L,'Row Index'!Z17),INDEX('RAW DATA'!$AE:$AE,'Row Index'!Z17)),INDEX('RAW DATA'!$R:$R,'Row Index'!Z17)))</f>
        <v>52.4421009015888</v>
      </c>
      <c r="AA243" s="19" t="str">
        <f aca="false">IF('Row Index'!AA17="","⏳",IF(INDEX('RAW DATA'!$R:$R,'Row Index'!AA17)="",IF(INDEX('RAW DATA'!$AE:$AE,'Row Index'!AA17)="",INDEX('RAW DATA'!$L:$L,'Row Index'!AA17),INDEX('RAW DATA'!$AE:$AE,'Row Index'!AA17)),INDEX('RAW DATA'!$R:$R,'Row Index'!AA17)))</f>
        <v>⏳</v>
      </c>
      <c r="AB243" s="17" t="n">
        <f aca="false">IF('Row Index'!AB17="","✗",IF(INDEX('RAW DATA'!$R:$R,'Row Index'!AB17)="",IF(INDEX('RAW DATA'!$AE:$AE,'Row Index'!AB17)="",INDEX('RAW DATA'!$L:$L,'Row Index'!AB17),INDEX('RAW DATA'!$AE:$AE,'Row Index'!AB17)),INDEX('RAW DATA'!$R:$R,'Row Index'!AB17)))</f>
        <v>53.6349503827241</v>
      </c>
      <c r="AC243" s="17" t="n">
        <f aca="false">IF('Row Index'!AC17="","✗",IF(INDEX('RAW DATA'!$R:$R,'Row Index'!AC17)="",IF(INDEX('RAW DATA'!$AE:$AE,'Row Index'!AC17)="",INDEX('RAW DATA'!$L:$L,'Row Index'!AC17),INDEX('RAW DATA'!$AE:$AE,'Row Index'!AC17)),INDEX('RAW DATA'!$R:$R,'Row Index'!AC17)))</f>
        <v>52.2745668707427</v>
      </c>
      <c r="AD243" s="17" t="n">
        <f aca="false">IF('Row Index'!AD17="","✗",IF(INDEX('RAW DATA'!$R:$R,'Row Index'!AD17)="",IF(INDEX('RAW DATA'!$AE:$AE,'Row Index'!AD17)="",INDEX('RAW DATA'!$L:$L,'Row Index'!AD17),INDEX('RAW DATA'!$AE:$AE,'Row Index'!AD17)),INDEX('RAW DATA'!$R:$R,'Row Index'!AD17)))</f>
        <v>58.3419222773086</v>
      </c>
      <c r="AE243" s="17" t="n">
        <f aca="false">IF('Row Index'!AE17="","✗",IF(INDEX('RAW DATA'!$R:$R,'Row Index'!AE17)="",IF(INDEX('RAW DATA'!$AE:$AE,'Row Index'!AE17)="",INDEX('RAW DATA'!$L:$L,'Row Index'!AE17),INDEX('RAW DATA'!$AE:$AE,'Row Index'!AE17)),INDEX('RAW DATA'!$R:$R,'Row Index'!AE17)))</f>
        <v>54.7519577459833</v>
      </c>
      <c r="AF243" s="17" t="n">
        <f aca="false">IF('Row Index'!AF17="","✗",IF(INDEX('RAW DATA'!$R:$R,'Row Index'!AF17)="",IF(INDEX('RAW DATA'!$AE:$AE,'Row Index'!AF17)="",INDEX('RAW DATA'!$L:$L,'Row Index'!AF17),INDEX('RAW DATA'!$AE:$AE,'Row Index'!AF17)),INDEX('RAW DATA'!$R:$R,'Row Index'!AF17)))</f>
        <v>58.3203702355033</v>
      </c>
      <c r="AG243" s="17" t="n">
        <f aca="false">IF('Row Index'!AG17="","✗",IF(INDEX('RAW DATA'!$R:$R,'Row Index'!AG17)="",IF(INDEX('RAW DATA'!$AE:$AE,'Row Index'!AG17)="",INDEX('RAW DATA'!$L:$L,'Row Index'!AG17),INDEX('RAW DATA'!$AE:$AE,'Row Index'!AG17)),INDEX('RAW DATA'!$R:$R,'Row Index'!AG17)))</f>
        <v>51.5592751587494</v>
      </c>
      <c r="AH243" s="17" t="n">
        <f aca="false">IF('Row Index'!AH17="","✗",IF(INDEX('RAW DATA'!$R:$R,'Row Index'!AH17)="",IF(INDEX('RAW DATA'!$AE:$AE,'Row Index'!AH17)="",INDEX('RAW DATA'!$L:$L,'Row Index'!AH17),INDEX('RAW DATA'!$AE:$AE,'Row Index'!AH17)),INDEX('RAW DATA'!$R:$R,'Row Index'!AH17)))</f>
        <v>57.0895944025467</v>
      </c>
      <c r="AI243" s="17" t="n">
        <f aca="false">IF('Row Index'!AI17="","✗",IF(INDEX('RAW DATA'!$R:$R,'Row Index'!AI17)="",IF(INDEX('RAW DATA'!$AE:$AE,'Row Index'!AI17)="",INDEX('RAW DATA'!$L:$L,'Row Index'!AI17),INDEX('RAW DATA'!$AE:$AE,'Row Index'!AI17)),INDEX('RAW DATA'!$R:$R,'Row Index'!AI17)))</f>
        <v>63.6382071797644</v>
      </c>
      <c r="AJ243" s="17" t="n">
        <f aca="false">IF('Row Index'!AJ17="","✗",IF(INDEX('RAW DATA'!$R:$R,'Row Index'!AJ17)="",IF(INDEX('RAW DATA'!$AE:$AE,'Row Index'!AJ17)="",INDEX('RAW DATA'!$L:$L,'Row Index'!AJ17),INDEX('RAW DATA'!$AE:$AE,'Row Index'!AJ17)),INDEX('RAW DATA'!$R:$R,'Row Index'!AJ17)))</f>
        <v>55.8690526947307</v>
      </c>
      <c r="AK243" s="17" t="n">
        <f aca="false">IF('Row Index'!AK17="","✗",IF(INDEX('RAW DATA'!$R:$R,'Row Index'!AK17)="",IF(INDEX('RAW DATA'!$AE:$AE,'Row Index'!AK17)="",INDEX('RAW DATA'!$L:$L,'Row Index'!AK17),INDEX('RAW DATA'!$AE:$AE,'Row Index'!AK17)),INDEX('RAW DATA'!$R:$R,'Row Index'!AK17)))</f>
        <v>59.2744533839791</v>
      </c>
      <c r="AL243" s="37" t="n">
        <f aca="false">IF('Row Index'!AL17="","✗",IF(INDEX('RAW DATA'!$R:$R,'Row Index'!AL17)="",IF(INDEX('RAW DATA'!$AE:$AE,'Row Index'!AL17)="",INDEX('RAW DATA'!$L:$L,'Row Index'!AL17),INDEX('RAW DATA'!$AE:$AE,'Row Index'!AL17)),INDEX('RAW DATA'!$R:$R,'Row Index'!AL17)))</f>
        <v>59.7163553922663</v>
      </c>
      <c r="AM243" s="17" t="n">
        <f aca="false">IF('Row Index'!AM17="","✗",IF(INDEX('RAW DATA'!$R:$R,'Row Index'!AM17)="",IF(INDEX('RAW DATA'!$AE:$AE,'Row Index'!AM17)="",INDEX('RAW DATA'!$L:$L,'Row Index'!AM17),INDEX('RAW DATA'!$AE:$AE,'Row Index'!AM17)),INDEX('RAW DATA'!$R:$R,'Row Index'!AM17)))</f>
        <v>61.2216071729307</v>
      </c>
      <c r="AN243" s="17" t="n">
        <f aca="false">IF('Row Index'!AN17="","✗",IF(INDEX('RAW DATA'!$R:$R,'Row Index'!AN17)="",IF(INDEX('RAW DATA'!$AE:$AE,'Row Index'!AN17)="",INDEX('RAW DATA'!$L:$L,'Row Index'!AN17),INDEX('RAW DATA'!$AE:$AE,'Row Index'!AN17)),INDEX('RAW DATA'!$R:$R,'Row Index'!AN17)))</f>
        <v>63.7255264764321</v>
      </c>
      <c r="AO243" s="17" t="n">
        <f aca="false">IF('Row Index'!AO17="","✗",IF(INDEX('RAW DATA'!$R:$R,'Row Index'!AO17)="",IF(INDEX('RAW DATA'!$AE:$AE,'Row Index'!AO17)="",INDEX('RAW DATA'!$L:$L,'Row Index'!AO17),INDEX('RAW DATA'!$AE:$AE,'Row Index'!AO17)),INDEX('RAW DATA'!$R:$R,'Row Index'!AO17)))</f>
        <v>66.1140542231882</v>
      </c>
      <c r="AP243" s="17" t="n">
        <f aca="false">IF('Row Index'!AP17="","✗",IF(INDEX('RAW DATA'!$R:$R,'Row Index'!AP17)="",IF(INDEX('RAW DATA'!$AE:$AE,'Row Index'!AP17)="",INDEX('RAW DATA'!$L:$L,'Row Index'!AP17),INDEX('RAW DATA'!$AE:$AE,'Row Index'!AP17)),INDEX('RAW DATA'!$R:$R,'Row Index'!AP17)))</f>
        <v>66.8356661275553</v>
      </c>
      <c r="AQ243" s="17" t="n">
        <f aca="false">IF('Row Index'!AQ17="","✗",IF(INDEX('RAW DATA'!$R:$R,'Row Index'!AQ17)="",IF(INDEX('RAW DATA'!$AE:$AE,'Row Index'!AQ17)="",INDEX('RAW DATA'!$L:$L,'Row Index'!AQ17),INDEX('RAW DATA'!$AE:$AE,'Row Index'!AQ17)),INDEX('RAW DATA'!$R:$R,'Row Index'!AQ17)))</f>
        <v>67.1572060950008</v>
      </c>
    </row>
    <row r="244" customFormat="false" ht="15" hidden="false" customHeight="false" outlineLevel="0" collapsed="false">
      <c r="A244" s="15" t="s">
        <v>201</v>
      </c>
      <c r="B244" s="16" t="s">
        <v>153</v>
      </c>
      <c r="C244" s="17" t="n">
        <f aca="false">IF('Row Index'!C18="","✗",IF(INDEX('RAW DATA'!$R:$R,'Row Index'!C18)="",IF(INDEX('RAW DATA'!$AE:$AE,'Row Index'!C18)="",INDEX('RAW DATA'!$L:$L,'Row Index'!C18),INDEX('RAW DATA'!$AE:$AE,'Row Index'!C18)),INDEX('RAW DATA'!$R:$R,'Row Index'!C18)))</f>
        <v>32.5563936868947</v>
      </c>
      <c r="D244" s="17" t="n">
        <f aca="false">IF('Row Index'!D18="","✗",IF(INDEX('RAW DATA'!$R:$R,'Row Index'!D18)="",IF(INDEX('RAW DATA'!$AE:$AE,'Row Index'!D18)="",INDEX('RAW DATA'!$L:$L,'Row Index'!D18),INDEX('RAW DATA'!$AE:$AE,'Row Index'!D18)),INDEX('RAW DATA'!$R:$R,'Row Index'!D18)))</f>
        <v>35.1630314463362</v>
      </c>
      <c r="E244" s="29" t="n">
        <f aca="false">IF('Row Index'!E18="","✗",IF(INDEX('RAW DATA'!$R:$R,'Row Index'!E18)="",IF(INDEX('RAW DATA'!$AE:$AE,'Row Index'!E18)="",INDEX('RAW DATA'!$L:$L,'Row Index'!E18),INDEX('RAW DATA'!$AE:$AE,'Row Index'!E18)),INDEX('RAW DATA'!$R:$R,'Row Index'!E18)))</f>
        <v>38.3772650642506</v>
      </c>
      <c r="F244" s="29" t="n">
        <f aca="false">IF('Row Index'!F18="","✗",IF(INDEX('RAW DATA'!$R:$R,'Row Index'!F18)="",IF(INDEX('RAW DATA'!$AE:$AE,'Row Index'!F18)="",INDEX('RAW DATA'!$L:$L,'Row Index'!F18),INDEX('RAW DATA'!$AE:$AE,'Row Index'!F18)),INDEX('RAW DATA'!$R:$R,'Row Index'!F18)))</f>
        <v>34.4115245473075</v>
      </c>
      <c r="G244" s="29" t="n">
        <f aca="false">IF('Row Index'!G18="","✗",IF(INDEX('RAW DATA'!$R:$R,'Row Index'!G18)="",IF(INDEX('RAW DATA'!$AE:$AE,'Row Index'!G18)="",INDEX('RAW DATA'!$L:$L,'Row Index'!G18),INDEX('RAW DATA'!$AE:$AE,'Row Index'!G18)),INDEX('RAW DATA'!$R:$R,'Row Index'!G18)))</f>
        <v>39.8417751904168</v>
      </c>
      <c r="H244" s="17" t="n">
        <f aca="false">IF('Row Index'!H18="","✗",IF(INDEX('RAW DATA'!$R:$R,'Row Index'!H18)="",IF(INDEX('RAW DATA'!$AE:$AE,'Row Index'!H18)="",INDEX('RAW DATA'!$L:$L,'Row Index'!H18),INDEX('RAW DATA'!$AE:$AE,'Row Index'!H18)),INDEX('RAW DATA'!$R:$R,'Row Index'!H18)))</f>
        <v>36.8168434993231</v>
      </c>
      <c r="I244" s="17" t="n">
        <f aca="false">IF('Row Index'!I18="","✗",IF(INDEX('RAW DATA'!$R:$R,'Row Index'!I18)="",IF(INDEX('RAW DATA'!$AE:$AE,'Row Index'!I18)="",INDEX('RAW DATA'!$L:$L,'Row Index'!I18),INDEX('RAW DATA'!$AE:$AE,'Row Index'!I18)),INDEX('RAW DATA'!$R:$R,'Row Index'!I18)))</f>
        <v>38.4617846922367</v>
      </c>
      <c r="J244" s="17" t="n">
        <f aca="false">IF('Row Index'!J18="","✗",IF(INDEX('RAW DATA'!$R:$R,'Row Index'!J18)="",IF(INDEX('RAW DATA'!$AE:$AE,'Row Index'!J18)="",INDEX('RAW DATA'!$L:$L,'Row Index'!J18),INDEX('RAW DATA'!$AE:$AE,'Row Index'!J18)),INDEX('RAW DATA'!$R:$R,'Row Index'!J18)))</f>
        <v>37.7925128265267</v>
      </c>
      <c r="K244" s="17" t="n">
        <f aca="false">IF('Row Index'!K18="","✗",IF(INDEX('RAW DATA'!$R:$R,'Row Index'!K18)="",IF(INDEX('RAW DATA'!$AE:$AE,'Row Index'!K18)="",INDEX('RAW DATA'!$L:$L,'Row Index'!K18),INDEX('RAW DATA'!$AE:$AE,'Row Index'!K18)),INDEX('RAW DATA'!$R:$R,'Row Index'!K18)))</f>
        <v>43.9294392077743</v>
      </c>
      <c r="L244" s="17" t="n">
        <f aca="false">IF('Row Index'!L18="","✗",IF(INDEX('RAW DATA'!$R:$R,'Row Index'!L18)="",IF(INDEX('RAW DATA'!$AE:$AE,'Row Index'!L18)="",INDEX('RAW DATA'!$L:$L,'Row Index'!L18),INDEX('RAW DATA'!$AE:$AE,'Row Index'!L18)),INDEX('RAW DATA'!$R:$R,'Row Index'!L18)))</f>
        <v>35.5947245277958</v>
      </c>
      <c r="M244" s="17" t="n">
        <f aca="false">IF('Row Index'!M18="","✗",IF(INDEX('RAW DATA'!$R:$R,'Row Index'!M18)="",IF(INDEX('RAW DATA'!$AE:$AE,'Row Index'!M18)="",INDEX('RAW DATA'!$L:$L,'Row Index'!M18),INDEX('RAW DATA'!$AE:$AE,'Row Index'!M18)),INDEX('RAW DATA'!$R:$R,'Row Index'!M18)))</f>
        <v>40.7831555996886</v>
      </c>
      <c r="N244" s="29" t="n">
        <f aca="false">IF('Row Index'!N18="","✗",IF(INDEX('RAW DATA'!$R:$R,'Row Index'!N18)="",IF(INDEX('RAW DATA'!$AE:$AE,'Row Index'!N18)="",INDEX('RAW DATA'!$L:$L,'Row Index'!N18),INDEX('RAW DATA'!$AE:$AE,'Row Index'!N18)),INDEX('RAW DATA'!$R:$R,'Row Index'!N18)))</f>
        <v>51.5770305208579</v>
      </c>
      <c r="O244" s="17" t="n">
        <f aca="false">IF('Row Index'!O18="","✗",IF(INDEX('RAW DATA'!$R:$R,'Row Index'!O18)="",IF(INDEX('RAW DATA'!$AE:$AE,'Row Index'!O18)="",INDEX('RAW DATA'!$L:$L,'Row Index'!O18),INDEX('RAW DATA'!$AE:$AE,'Row Index'!O18)),INDEX('RAW DATA'!$R:$R,'Row Index'!O18)))</f>
        <v>44.0463664753054</v>
      </c>
      <c r="P244" s="29" t="n">
        <f aca="false">IF('Row Index'!P18="","✗",IF(INDEX('RAW DATA'!$R:$R,'Row Index'!P18)="",IF(INDEX('RAW DATA'!$AE:$AE,'Row Index'!P18)="",INDEX('RAW DATA'!$L:$L,'Row Index'!P18),INDEX('RAW DATA'!$AE:$AE,'Row Index'!P18)),INDEX('RAW DATA'!$R:$R,'Row Index'!P18)))</f>
        <v>38.2473396992008</v>
      </c>
      <c r="Q244" s="17" t="n">
        <f aca="false">IF('Row Index'!Q18="","✗",IF(INDEX('RAW DATA'!$R:$R,'Row Index'!Q18)="",IF(INDEX('RAW DATA'!$AE:$AE,'Row Index'!Q18)="",INDEX('RAW DATA'!$L:$L,'Row Index'!Q18),INDEX('RAW DATA'!$AE:$AE,'Row Index'!Q18)),INDEX('RAW DATA'!$R:$R,'Row Index'!Q18)))</f>
        <v>43.3471400042486</v>
      </c>
      <c r="R244" s="17" t="n">
        <f aca="false">IF('Row Index'!R18="","✗",IF(INDEX('RAW DATA'!$R:$R,'Row Index'!R18)="",IF(INDEX('RAW DATA'!$AE:$AE,'Row Index'!R18)="",INDEX('RAW DATA'!$L:$L,'Row Index'!R18),INDEX('RAW DATA'!$AE:$AE,'Row Index'!R18)),INDEX('RAW DATA'!$R:$R,'Row Index'!R18)))</f>
        <v>45.5187614872878</v>
      </c>
      <c r="S244" s="17" t="n">
        <f aca="false">IF('Row Index'!S18="","✗",IF(INDEX('RAW DATA'!$R:$R,'Row Index'!S18)="",IF(INDEX('RAW DATA'!$AE:$AE,'Row Index'!S18)="",INDEX('RAW DATA'!$L:$L,'Row Index'!S18),INDEX('RAW DATA'!$AE:$AE,'Row Index'!S18)),INDEX('RAW DATA'!$R:$R,'Row Index'!S18)))</f>
        <v>43.9189828017662</v>
      </c>
      <c r="T244" s="17" t="n">
        <f aca="false">IF('Row Index'!T18="","✗",IF(INDEX('RAW DATA'!$R:$R,'Row Index'!T18)="",IF(INDEX('RAW DATA'!$AE:$AE,'Row Index'!T18)="",INDEX('RAW DATA'!$L:$L,'Row Index'!T18),INDEX('RAW DATA'!$AE:$AE,'Row Index'!T18)),INDEX('RAW DATA'!$R:$R,'Row Index'!T18)))</f>
        <v>41.7607563102604</v>
      </c>
      <c r="U244" s="17" t="n">
        <f aca="false">IF('Row Index'!U18="","✗",IF(INDEX('RAW DATA'!$R:$R,'Row Index'!U18)="",IF(INDEX('RAW DATA'!$AE:$AE,'Row Index'!U18)="",INDEX('RAW DATA'!$L:$L,'Row Index'!U18),INDEX('RAW DATA'!$AE:$AE,'Row Index'!U18)),INDEX('RAW DATA'!$R:$R,'Row Index'!U18)))</f>
        <v>47.655746318319</v>
      </c>
      <c r="V244" s="18" t="n">
        <f aca="false">IF('Row Index'!V18="","✗",IF(INDEX('RAW DATA'!$R:$R,'Row Index'!V18)="",IF(INDEX('RAW DATA'!$AE:$AE,'Row Index'!V18)="",INDEX('RAW DATA'!$L:$L,'Row Index'!V18),INDEX('RAW DATA'!$AE:$AE,'Row Index'!V18)),INDEX('RAW DATA'!$R:$R,'Row Index'!V18)))</f>
        <v>46.9558865555409</v>
      </c>
      <c r="W244" s="29" t="n">
        <f aca="false">IF('Row Index'!W18="","✗",IF(INDEX('RAW DATA'!$R:$R,'Row Index'!W18)="",IF(INDEX('RAW DATA'!$AE:$AE,'Row Index'!W18)="",INDEX('RAW DATA'!$L:$L,'Row Index'!W18),INDEX('RAW DATA'!$AE:$AE,'Row Index'!W18)),INDEX('RAW DATA'!$R:$R,'Row Index'!W18)))</f>
        <v>42.159227879778</v>
      </c>
      <c r="X244" s="17" t="n">
        <f aca="false">IF('Row Index'!X18="","✗",IF(INDEX('RAW DATA'!$R:$R,'Row Index'!X18)="",IF(INDEX('RAW DATA'!$AE:$AE,'Row Index'!X18)="",INDEX('RAW DATA'!$L:$L,'Row Index'!X18),INDEX('RAW DATA'!$AE:$AE,'Row Index'!X18)),INDEX('RAW DATA'!$R:$R,'Row Index'!X18)))</f>
        <v>47.4431838266611</v>
      </c>
      <c r="Y244" s="17" t="n">
        <f aca="false">IF('Row Index'!Y18="","✗",IF(INDEX('RAW DATA'!$R:$R,'Row Index'!Y18)="",IF(INDEX('RAW DATA'!$AE:$AE,'Row Index'!Y18)="",INDEX('RAW DATA'!$L:$L,'Row Index'!Y18),INDEX('RAW DATA'!$AE:$AE,'Row Index'!Y18)),INDEX('RAW DATA'!$R:$R,'Row Index'!Y18)))</f>
        <v>49.0943341821924</v>
      </c>
      <c r="Z244" s="18" t="n">
        <f aca="false">IF('Row Index'!Z18="","✗",IF(INDEX('RAW DATA'!$R:$R,'Row Index'!Z18)="",IF(INDEX('RAW DATA'!$AE:$AE,'Row Index'!Z18)="",INDEX('RAW DATA'!$L:$L,'Row Index'!Z18),INDEX('RAW DATA'!$AE:$AE,'Row Index'!Z18)),INDEX('RAW DATA'!$R:$R,'Row Index'!Z18)))</f>
        <v>49.5315357643013</v>
      </c>
      <c r="AA244" s="19" t="str">
        <f aca="false">IF('Row Index'!AA18="","⏳",IF(INDEX('RAW DATA'!$R:$R,'Row Index'!AA18)="",IF(INDEX('RAW DATA'!$AE:$AE,'Row Index'!AA18)="",INDEX('RAW DATA'!$L:$L,'Row Index'!AA18),INDEX('RAW DATA'!$AE:$AE,'Row Index'!AA18)),INDEX('RAW DATA'!$R:$R,'Row Index'!AA18)))</f>
        <v>⏳</v>
      </c>
      <c r="AB244" s="17" t="n">
        <f aca="false">IF('Row Index'!AB18="","✗",IF(INDEX('RAW DATA'!$R:$R,'Row Index'!AB18)="",IF(INDEX('RAW DATA'!$AE:$AE,'Row Index'!AB18)="",INDEX('RAW DATA'!$L:$L,'Row Index'!AB18),INDEX('RAW DATA'!$AE:$AE,'Row Index'!AB18)),INDEX('RAW DATA'!$R:$R,'Row Index'!AB18)))</f>
        <v>49.0548364093408</v>
      </c>
      <c r="AC244" s="17" t="n">
        <f aca="false">IF('Row Index'!AC18="","✗",IF(INDEX('RAW DATA'!$R:$R,'Row Index'!AC18)="",IF(INDEX('RAW DATA'!$AE:$AE,'Row Index'!AC18)="",INDEX('RAW DATA'!$L:$L,'Row Index'!AC18),INDEX('RAW DATA'!$AE:$AE,'Row Index'!AC18)),INDEX('RAW DATA'!$R:$R,'Row Index'!AC18)))</f>
        <v>50.7673020123593</v>
      </c>
      <c r="AD244" s="17" t="n">
        <f aca="false">IF('Row Index'!AD18="","✗",IF(INDEX('RAW DATA'!$R:$R,'Row Index'!AD18)="",IF(INDEX('RAW DATA'!$AE:$AE,'Row Index'!AD18)="",INDEX('RAW DATA'!$L:$L,'Row Index'!AD18),INDEX('RAW DATA'!$AE:$AE,'Row Index'!AD18)),INDEX('RAW DATA'!$R:$R,'Row Index'!AD18)))</f>
        <v>54.1176274965719</v>
      </c>
      <c r="AE244" s="17" t="n">
        <f aca="false">IF('Row Index'!AE18="","✗",IF(INDEX('RAW DATA'!$R:$R,'Row Index'!AE18)="",IF(INDEX('RAW DATA'!$AE:$AE,'Row Index'!AE18)="",INDEX('RAW DATA'!$L:$L,'Row Index'!AE18),INDEX('RAW DATA'!$AE:$AE,'Row Index'!AE18)),INDEX('RAW DATA'!$R:$R,'Row Index'!AE18)))</f>
        <v>53.0862949703051</v>
      </c>
      <c r="AF244" s="17" t="n">
        <f aca="false">IF('Row Index'!AF18="","✗",IF(INDEX('RAW DATA'!$R:$R,'Row Index'!AF18)="",IF(INDEX('RAW DATA'!$AE:$AE,'Row Index'!AF18)="",INDEX('RAW DATA'!$L:$L,'Row Index'!AF18),INDEX('RAW DATA'!$AE:$AE,'Row Index'!AF18)),INDEX('RAW DATA'!$R:$R,'Row Index'!AF18)))</f>
        <v>55.5170123045144</v>
      </c>
      <c r="AG244" s="17" t="n">
        <f aca="false">IF('Row Index'!AG18="","✗",IF(INDEX('RAW DATA'!$R:$R,'Row Index'!AG18)="",IF(INDEX('RAW DATA'!$AE:$AE,'Row Index'!AG18)="",INDEX('RAW DATA'!$L:$L,'Row Index'!AG18),INDEX('RAW DATA'!$AE:$AE,'Row Index'!AG18)),INDEX('RAW DATA'!$R:$R,'Row Index'!AG18)))</f>
        <v>51.3765035721721</v>
      </c>
      <c r="AH244" s="17" t="n">
        <f aca="false">IF('Row Index'!AH18="","✗",IF(INDEX('RAW DATA'!$R:$R,'Row Index'!AH18)="",IF(INDEX('RAW DATA'!$AE:$AE,'Row Index'!AH18)="",INDEX('RAW DATA'!$L:$L,'Row Index'!AH18),INDEX('RAW DATA'!$AE:$AE,'Row Index'!AH18)),INDEX('RAW DATA'!$R:$R,'Row Index'!AH18)))</f>
        <v>55.6010483143612</v>
      </c>
      <c r="AI244" s="17" t="n">
        <f aca="false">IF('Row Index'!AI18="","✗",IF(INDEX('RAW DATA'!$R:$R,'Row Index'!AI18)="",IF(INDEX('RAW DATA'!$AE:$AE,'Row Index'!AI18)="",INDEX('RAW DATA'!$L:$L,'Row Index'!AI18),INDEX('RAW DATA'!$AE:$AE,'Row Index'!AI18)),INDEX('RAW DATA'!$R:$R,'Row Index'!AI18)))</f>
        <v>60.207157208639</v>
      </c>
      <c r="AJ244" s="17" t="n">
        <f aca="false">IF('Row Index'!AJ18="","✗",IF(INDEX('RAW DATA'!$R:$R,'Row Index'!AJ18)="",IF(INDEX('RAW DATA'!$AE:$AE,'Row Index'!AJ18)="",INDEX('RAW DATA'!$L:$L,'Row Index'!AJ18),INDEX('RAW DATA'!$AE:$AE,'Row Index'!AJ18)),INDEX('RAW DATA'!$R:$R,'Row Index'!AJ18)))</f>
        <v>57.6368239556317</v>
      </c>
      <c r="AK244" s="17" t="n">
        <f aca="false">IF('Row Index'!AK18="","✗",IF(INDEX('RAW DATA'!$R:$R,'Row Index'!AK18)="",IF(INDEX('RAW DATA'!$AE:$AE,'Row Index'!AK18)="",INDEX('RAW DATA'!$L:$L,'Row Index'!AK18),INDEX('RAW DATA'!$AE:$AE,'Row Index'!AK18)),INDEX('RAW DATA'!$R:$R,'Row Index'!AK18)))</f>
        <v>60.0198257193543</v>
      </c>
      <c r="AL244" s="17" t="n">
        <f aca="false">IF('Row Index'!AL18="","✗",IF(INDEX('RAW DATA'!$R:$R,'Row Index'!AL18)="",IF(INDEX('RAW DATA'!$AE:$AE,'Row Index'!AL18)="",INDEX('RAW DATA'!$L:$L,'Row Index'!AL18),INDEX('RAW DATA'!$AE:$AE,'Row Index'!AL18)),INDEX('RAW DATA'!$R:$R,'Row Index'!AL18)))</f>
        <v>59.5426342429696</v>
      </c>
      <c r="AM244" s="17" t="n">
        <f aca="false">IF('Row Index'!AM18="","✗",IF(INDEX('RAW DATA'!$R:$R,'Row Index'!AM18)="",IF(INDEX('RAW DATA'!$AE:$AE,'Row Index'!AM18)="",INDEX('RAW DATA'!$L:$L,'Row Index'!AM18),INDEX('RAW DATA'!$AE:$AE,'Row Index'!AM18)),INDEX('RAW DATA'!$R:$R,'Row Index'!AM18)))</f>
        <v>61.6045703543624</v>
      </c>
      <c r="AN244" s="17" t="n">
        <f aca="false">IF('Row Index'!AN18="","✗",IF(INDEX('RAW DATA'!$R:$R,'Row Index'!AN18)="",IF(INDEX('RAW DATA'!$AE:$AE,'Row Index'!AN18)="",INDEX('RAW DATA'!$L:$L,'Row Index'!AN18),INDEX('RAW DATA'!$AE:$AE,'Row Index'!AN18)),INDEX('RAW DATA'!$R:$R,'Row Index'!AN18)))</f>
        <v>63.1292615575253</v>
      </c>
      <c r="AO244" s="17" t="n">
        <f aca="false">IF('Row Index'!AO18="","✗",IF(INDEX('RAW DATA'!$R:$R,'Row Index'!AO18)="",IF(INDEX('RAW DATA'!$AE:$AE,'Row Index'!AO18)="",INDEX('RAW DATA'!$L:$L,'Row Index'!AO18),INDEX('RAW DATA'!$AE:$AE,'Row Index'!AO18)),INDEX('RAW DATA'!$R:$R,'Row Index'!AO18)))</f>
        <v>67.279585719753</v>
      </c>
      <c r="AP244" s="17" t="n">
        <f aca="false">IF('Row Index'!AP18="","✗",IF(INDEX('RAW DATA'!$R:$R,'Row Index'!AP18)="",IF(INDEX('RAW DATA'!$AE:$AE,'Row Index'!AP18)="",INDEX('RAW DATA'!$L:$L,'Row Index'!AP18),INDEX('RAW DATA'!$AE:$AE,'Row Index'!AP18)),INDEX('RAW DATA'!$R:$R,'Row Index'!AP18)))</f>
        <v>67.2982871006697</v>
      </c>
      <c r="AQ244" s="17" t="n">
        <f aca="false">IF('Row Index'!AQ18="","✗",IF(INDEX('RAW DATA'!$R:$R,'Row Index'!AQ18)="",IF(INDEX('RAW DATA'!$AE:$AE,'Row Index'!AQ18)="",INDEX('RAW DATA'!$L:$L,'Row Index'!AQ18),INDEX('RAW DATA'!$AE:$AE,'Row Index'!AQ18)),INDEX('RAW DATA'!$R:$R,'Row Index'!AQ18)))</f>
        <v>68.9634867584046</v>
      </c>
    </row>
    <row r="245" customFormat="false" ht="15" hidden="false" customHeight="false" outlineLevel="0" collapsed="false">
      <c r="A245" s="15" t="s">
        <v>204</v>
      </c>
      <c r="B245" s="16" t="s">
        <v>153</v>
      </c>
      <c r="C245" s="17" t="n">
        <f aca="false">IF('Row Index'!C19="","✗",IF(INDEX('RAW DATA'!$R:$R,'Row Index'!C19)="",IF(INDEX('RAW DATA'!$AE:$AE,'Row Index'!C19)="",INDEX('RAW DATA'!$L:$L,'Row Index'!C19),INDEX('RAW DATA'!$AE:$AE,'Row Index'!C19)),INDEX('RAW DATA'!$R:$R,'Row Index'!C19)))</f>
        <v>45.5216508563667</v>
      </c>
      <c r="D245" s="17" t="n">
        <f aca="false">IF('Row Index'!D19="","✗",IF(INDEX('RAW DATA'!$R:$R,'Row Index'!D19)="",IF(INDEX('RAW DATA'!$AE:$AE,'Row Index'!D19)="",INDEX('RAW DATA'!$L:$L,'Row Index'!D19),INDEX('RAW DATA'!$AE:$AE,'Row Index'!D19)),INDEX('RAW DATA'!$R:$R,'Row Index'!D19)))</f>
        <v>47.6040297075549</v>
      </c>
      <c r="E245" s="17" t="n">
        <f aca="false">IF('Row Index'!E19="","✗",IF(INDEX('RAW DATA'!$R:$R,'Row Index'!E19)="",IF(INDEX('RAW DATA'!$AE:$AE,'Row Index'!E19)="",INDEX('RAW DATA'!$L:$L,'Row Index'!E19),INDEX('RAW DATA'!$AE:$AE,'Row Index'!E19)),INDEX('RAW DATA'!$R:$R,'Row Index'!E19)))</f>
        <v>49.8709075314367</v>
      </c>
      <c r="F245" s="17" t="n">
        <f aca="false">IF('Row Index'!F19="","✗",IF(INDEX('RAW DATA'!$R:$R,'Row Index'!F19)="",IF(INDEX('RAW DATA'!$AE:$AE,'Row Index'!F19)="",INDEX('RAW DATA'!$L:$L,'Row Index'!F19),INDEX('RAW DATA'!$AE:$AE,'Row Index'!F19)),INDEX('RAW DATA'!$R:$R,'Row Index'!F19)))</f>
        <v>44.3891282292641</v>
      </c>
      <c r="G245" s="17" t="n">
        <f aca="false">IF('Row Index'!G19="","✗",IF(INDEX('RAW DATA'!$R:$R,'Row Index'!G19)="",IF(INDEX('RAW DATA'!$AE:$AE,'Row Index'!G19)="",INDEX('RAW DATA'!$L:$L,'Row Index'!G19),INDEX('RAW DATA'!$AE:$AE,'Row Index'!G19)),INDEX('RAW DATA'!$R:$R,'Row Index'!G19)))</f>
        <v>49.0178130665582</v>
      </c>
      <c r="H245" s="17" t="n">
        <f aca="false">IF('Row Index'!H19="","✗",IF(INDEX('RAW DATA'!$R:$R,'Row Index'!H19)="",IF(INDEX('RAW DATA'!$AE:$AE,'Row Index'!H19)="",INDEX('RAW DATA'!$L:$L,'Row Index'!H19),INDEX('RAW DATA'!$AE:$AE,'Row Index'!H19)),INDEX('RAW DATA'!$R:$R,'Row Index'!H19)))</f>
        <v>44.4033993460419</v>
      </c>
      <c r="I245" s="17" t="n">
        <f aca="false">IF('Row Index'!I19="","✗",IF(INDEX('RAW DATA'!$R:$R,'Row Index'!I19)="",IF(INDEX('RAW DATA'!$AE:$AE,'Row Index'!I19)="",INDEX('RAW DATA'!$L:$L,'Row Index'!I19),INDEX('RAW DATA'!$AE:$AE,'Row Index'!I19)),INDEX('RAW DATA'!$R:$R,'Row Index'!I19)))</f>
        <v>47.3180298863603</v>
      </c>
      <c r="J245" s="17" t="n">
        <f aca="false">IF('Row Index'!J19="","✗",IF(INDEX('RAW DATA'!$R:$R,'Row Index'!J19)="",IF(INDEX('RAW DATA'!$AE:$AE,'Row Index'!J19)="",INDEX('RAW DATA'!$L:$L,'Row Index'!J19),INDEX('RAW DATA'!$AE:$AE,'Row Index'!J19)),INDEX('RAW DATA'!$R:$R,'Row Index'!J19)))</f>
        <v>46.5289786891909</v>
      </c>
      <c r="K245" s="29" t="n">
        <f aca="false">IF('Row Index'!K19="","✗",IF(INDEX('RAW DATA'!$R:$R,'Row Index'!K19)="",IF(INDEX('RAW DATA'!$AE:$AE,'Row Index'!K19)="",INDEX('RAW DATA'!$L:$L,'Row Index'!K19),INDEX('RAW DATA'!$AE:$AE,'Row Index'!K19)),INDEX('RAW DATA'!$R:$R,'Row Index'!K19)))</f>
        <v>57.034602120168</v>
      </c>
      <c r="L245" s="17" t="n">
        <f aca="false">IF('Row Index'!L19="","✗",IF(INDEX('RAW DATA'!$R:$R,'Row Index'!L19)="",IF(INDEX('RAW DATA'!$AE:$AE,'Row Index'!L19)="",INDEX('RAW DATA'!$L:$L,'Row Index'!L19),INDEX('RAW DATA'!$AE:$AE,'Row Index'!L19)),INDEX('RAW DATA'!$R:$R,'Row Index'!L19)))</f>
        <v>43.7015741925931</v>
      </c>
      <c r="M245" s="17" t="n">
        <f aca="false">IF('Row Index'!M19="","✗",IF(INDEX('RAW DATA'!$R:$R,'Row Index'!M19)="",IF(INDEX('RAW DATA'!$AE:$AE,'Row Index'!M19)="",INDEX('RAW DATA'!$L:$L,'Row Index'!M19),INDEX('RAW DATA'!$AE:$AE,'Row Index'!M19)),INDEX('RAW DATA'!$R:$R,'Row Index'!M19)))</f>
        <v>51.000540940078</v>
      </c>
      <c r="N245" s="17" t="n">
        <f aca="false">IF('Row Index'!N19="","✗",IF(INDEX('RAW DATA'!$R:$R,'Row Index'!N19)="",IF(INDEX('RAW DATA'!$AE:$AE,'Row Index'!N19)="",INDEX('RAW DATA'!$L:$L,'Row Index'!N19),INDEX('RAW DATA'!$AE:$AE,'Row Index'!N19)),INDEX('RAW DATA'!$R:$R,'Row Index'!N19)))</f>
        <v>55.9486449721306</v>
      </c>
      <c r="O245" s="17" t="n">
        <f aca="false">IF('Row Index'!O19="","✗",IF(INDEX('RAW DATA'!$R:$R,'Row Index'!O19)="",IF(INDEX('RAW DATA'!$AE:$AE,'Row Index'!O19)="",INDEX('RAW DATA'!$L:$L,'Row Index'!O19),INDEX('RAW DATA'!$AE:$AE,'Row Index'!O19)),INDEX('RAW DATA'!$R:$R,'Row Index'!O19)))</f>
        <v>54.3324728589278</v>
      </c>
      <c r="P245" s="29" t="n">
        <f aca="false">IF('Row Index'!P19="","✗",IF(INDEX('RAW DATA'!$R:$R,'Row Index'!P19)="",IF(INDEX('RAW DATA'!$AE:$AE,'Row Index'!P19)="",INDEX('RAW DATA'!$L:$L,'Row Index'!P19),INDEX('RAW DATA'!$AE:$AE,'Row Index'!P19)),INDEX('RAW DATA'!$R:$R,'Row Index'!P19)))</f>
        <v>41.1333898357364</v>
      </c>
      <c r="Q245" s="17" t="n">
        <f aca="false">IF('Row Index'!Q19="","✗",IF(INDEX('RAW DATA'!$R:$R,'Row Index'!Q19)="",IF(INDEX('RAW DATA'!$AE:$AE,'Row Index'!Q19)="",INDEX('RAW DATA'!$L:$L,'Row Index'!Q19),INDEX('RAW DATA'!$AE:$AE,'Row Index'!Q19)),INDEX('RAW DATA'!$R:$R,'Row Index'!Q19)))</f>
        <v>44.9265644697043</v>
      </c>
      <c r="R245" s="17" t="n">
        <f aca="false">IF('Row Index'!R19="","✗",IF(INDEX('RAW DATA'!$R:$R,'Row Index'!R19)="",IF(INDEX('RAW DATA'!$AE:$AE,'Row Index'!R19)="",INDEX('RAW DATA'!$L:$L,'Row Index'!R19),INDEX('RAW DATA'!$AE:$AE,'Row Index'!R19)),INDEX('RAW DATA'!$R:$R,'Row Index'!R19)))</f>
        <v>45.6933994214842</v>
      </c>
      <c r="S245" s="17" t="n">
        <f aca="false">IF('Row Index'!S19="","✗",IF(INDEX('RAW DATA'!$R:$R,'Row Index'!S19)="",IF(INDEX('RAW DATA'!$AE:$AE,'Row Index'!S19)="",INDEX('RAW DATA'!$L:$L,'Row Index'!S19),INDEX('RAW DATA'!$AE:$AE,'Row Index'!S19)),INDEX('RAW DATA'!$R:$R,'Row Index'!S19)))</f>
        <v>44.9084752904159</v>
      </c>
      <c r="T245" s="17" t="n">
        <f aca="false">IF('Row Index'!T19="","✗",IF(INDEX('RAW DATA'!$R:$R,'Row Index'!T19)="",IF(INDEX('RAW DATA'!$AE:$AE,'Row Index'!T19)="",INDEX('RAW DATA'!$L:$L,'Row Index'!T19),INDEX('RAW DATA'!$AE:$AE,'Row Index'!T19)),INDEX('RAW DATA'!$R:$R,'Row Index'!T19)))</f>
        <v>42.5570212065582</v>
      </c>
      <c r="U245" s="17" t="n">
        <f aca="false">IF('Row Index'!U19="","✗",IF(INDEX('RAW DATA'!$R:$R,'Row Index'!U19)="",IF(INDEX('RAW DATA'!$AE:$AE,'Row Index'!U19)="",INDEX('RAW DATA'!$L:$L,'Row Index'!U19),INDEX('RAW DATA'!$AE:$AE,'Row Index'!U19)),INDEX('RAW DATA'!$R:$R,'Row Index'!U19)))</f>
        <v>49.5126163050244</v>
      </c>
      <c r="V245" s="26" t="str">
        <f aca="false">IF('Row Index'!V19="","✗",IF(INDEX('RAW DATA'!$R:$R,'Row Index'!V19)="",IF(INDEX('RAW DATA'!$AE:$AE,'Row Index'!V19)="",INDEX('RAW DATA'!$L:$L,'Row Index'!V19),INDEX('RAW DATA'!$AE:$AE,'Row Index'!V19)),INDEX('RAW DATA'!$R:$R,'Row Index'!V19)))</f>
        <v>✗</v>
      </c>
      <c r="W245" s="17" t="n">
        <f aca="false">IF('Row Index'!W19="","✗",IF(INDEX('RAW DATA'!$R:$R,'Row Index'!W19)="",IF(INDEX('RAW DATA'!$AE:$AE,'Row Index'!W19)="",INDEX('RAW DATA'!$L:$L,'Row Index'!W19),INDEX('RAW DATA'!$AE:$AE,'Row Index'!W19)),INDEX('RAW DATA'!$R:$R,'Row Index'!W19)))</f>
        <v>43.1912263418855</v>
      </c>
      <c r="X245" s="17" t="n">
        <f aca="false">IF('Row Index'!X19="","✗",IF(INDEX('RAW DATA'!$R:$R,'Row Index'!X19)="",IF(INDEX('RAW DATA'!$AE:$AE,'Row Index'!X19)="",INDEX('RAW DATA'!$L:$L,'Row Index'!X19),INDEX('RAW DATA'!$AE:$AE,'Row Index'!X19)),INDEX('RAW DATA'!$R:$R,'Row Index'!X19)))</f>
        <v>54.0718562854866</v>
      </c>
      <c r="Y245" s="17" t="n">
        <f aca="false">IF('Row Index'!Y19="","✗",IF(INDEX('RAW DATA'!$R:$R,'Row Index'!Y19)="",IF(INDEX('RAW DATA'!$AE:$AE,'Row Index'!Y19)="",INDEX('RAW DATA'!$L:$L,'Row Index'!Y19),INDEX('RAW DATA'!$AE:$AE,'Row Index'!Y19)),INDEX('RAW DATA'!$R:$R,'Row Index'!Y19)))</f>
        <v>55.5406509235739</v>
      </c>
      <c r="Z245" s="18" t="n">
        <f aca="false">IF('Row Index'!Z19="","✗",IF(INDEX('RAW DATA'!$R:$R,'Row Index'!Z19)="",IF(INDEX('RAW DATA'!$AE:$AE,'Row Index'!Z19)="",INDEX('RAW DATA'!$L:$L,'Row Index'!Z19),INDEX('RAW DATA'!$AE:$AE,'Row Index'!Z19)),INDEX('RAW DATA'!$R:$R,'Row Index'!Z19)))</f>
        <v>49.8750729438102</v>
      </c>
      <c r="AA245" s="19" t="str">
        <f aca="false">IF('Row Index'!AA19="","⏳",IF(INDEX('RAW DATA'!$R:$R,'Row Index'!AA19)="",IF(INDEX('RAW DATA'!$AE:$AE,'Row Index'!AA19)="",INDEX('RAW DATA'!$L:$L,'Row Index'!AA19),INDEX('RAW DATA'!$AE:$AE,'Row Index'!AA19)),INDEX('RAW DATA'!$R:$R,'Row Index'!AA19)))</f>
        <v>⏳</v>
      </c>
      <c r="AB245" s="17" t="n">
        <f aca="false">IF('Row Index'!AB19="","✗",IF(INDEX('RAW DATA'!$R:$R,'Row Index'!AB19)="",IF(INDEX('RAW DATA'!$AE:$AE,'Row Index'!AB19)="",INDEX('RAW DATA'!$L:$L,'Row Index'!AB19),INDEX('RAW DATA'!$AE:$AE,'Row Index'!AB19)),INDEX('RAW DATA'!$R:$R,'Row Index'!AB19)))</f>
        <v>55.0249111201312</v>
      </c>
      <c r="AC245" s="17" t="n">
        <f aca="false">IF('Row Index'!AC19="","✗",IF(INDEX('RAW DATA'!$R:$R,'Row Index'!AC19)="",IF(INDEX('RAW DATA'!$AE:$AE,'Row Index'!AC19)="",INDEX('RAW DATA'!$L:$L,'Row Index'!AC19),INDEX('RAW DATA'!$AE:$AE,'Row Index'!AC19)),INDEX('RAW DATA'!$R:$R,'Row Index'!AC19)))</f>
        <v>53.2384141341294</v>
      </c>
      <c r="AD245" s="17" t="n">
        <f aca="false">IF('Row Index'!AD19="","✗",IF(INDEX('RAW DATA'!$R:$R,'Row Index'!AD19)="",IF(INDEX('RAW DATA'!$AE:$AE,'Row Index'!AD19)="",INDEX('RAW DATA'!$L:$L,'Row Index'!AD19),INDEX('RAW DATA'!$AE:$AE,'Row Index'!AD19)),INDEX('RAW DATA'!$R:$R,'Row Index'!AD19)))</f>
        <v>57.7040475128043</v>
      </c>
      <c r="AE245" s="17" t="n">
        <f aca="false">IF('Row Index'!AE19="","✗",IF(INDEX('RAW DATA'!$R:$R,'Row Index'!AE19)="",IF(INDEX('RAW DATA'!$AE:$AE,'Row Index'!AE19)="",INDEX('RAW DATA'!$L:$L,'Row Index'!AE19),INDEX('RAW DATA'!$AE:$AE,'Row Index'!AE19)),INDEX('RAW DATA'!$R:$R,'Row Index'!AE19)))</f>
        <v>53.6499465087187</v>
      </c>
      <c r="AF245" s="17" t="n">
        <f aca="false">IF('Row Index'!AF19="","✗",IF(INDEX('RAW DATA'!$R:$R,'Row Index'!AF19)="",IF(INDEX('RAW DATA'!$AE:$AE,'Row Index'!AF19)="",INDEX('RAW DATA'!$L:$L,'Row Index'!AF19),INDEX('RAW DATA'!$AE:$AE,'Row Index'!AF19)),INDEX('RAW DATA'!$R:$R,'Row Index'!AF19)))</f>
        <v>58.861315564567</v>
      </c>
      <c r="AG245" s="17" t="n">
        <f aca="false">IF('Row Index'!AG19="","✗",IF(INDEX('RAW DATA'!$R:$R,'Row Index'!AG19)="",IF(INDEX('RAW DATA'!$AE:$AE,'Row Index'!AG19)="",INDEX('RAW DATA'!$L:$L,'Row Index'!AG19),INDEX('RAW DATA'!$AE:$AE,'Row Index'!AG19)),INDEX('RAW DATA'!$R:$R,'Row Index'!AG19)))</f>
        <v>52.5714450067151</v>
      </c>
      <c r="AH245" s="17" t="n">
        <f aca="false">IF('Row Index'!AH19="","✗",IF(INDEX('RAW DATA'!$R:$R,'Row Index'!AH19)="",IF(INDEX('RAW DATA'!$AE:$AE,'Row Index'!AH19)="",INDEX('RAW DATA'!$L:$L,'Row Index'!AH19),INDEX('RAW DATA'!$AE:$AE,'Row Index'!AH19)),INDEX('RAW DATA'!$R:$R,'Row Index'!AH19)))</f>
        <v>57.6102575475389</v>
      </c>
      <c r="AI245" s="17" t="n">
        <f aca="false">IF('Row Index'!AI19="","✗",IF(INDEX('RAW DATA'!$R:$R,'Row Index'!AI19)="",IF(INDEX('RAW DATA'!$AE:$AE,'Row Index'!AI19)="",INDEX('RAW DATA'!$L:$L,'Row Index'!AI19),INDEX('RAW DATA'!$AE:$AE,'Row Index'!AI19)),INDEX('RAW DATA'!$R:$R,'Row Index'!AI19)))</f>
        <v>61.0472338606091</v>
      </c>
      <c r="AJ245" s="17" t="n">
        <f aca="false">IF('Row Index'!AJ19="","✗",IF(INDEX('RAW DATA'!$R:$R,'Row Index'!AJ19)="",IF(INDEX('RAW DATA'!$AE:$AE,'Row Index'!AJ19)="",INDEX('RAW DATA'!$L:$L,'Row Index'!AJ19),INDEX('RAW DATA'!$AE:$AE,'Row Index'!AJ19)),INDEX('RAW DATA'!$R:$R,'Row Index'!AJ19)))</f>
        <v>58.8064572267596</v>
      </c>
      <c r="AK245" s="17" t="n">
        <f aca="false">IF('Row Index'!AK19="","✗",IF(INDEX('RAW DATA'!$R:$R,'Row Index'!AK19)="",IF(INDEX('RAW DATA'!$AE:$AE,'Row Index'!AK19)="",INDEX('RAW DATA'!$L:$L,'Row Index'!AK19),INDEX('RAW DATA'!$AE:$AE,'Row Index'!AK19)),INDEX('RAW DATA'!$R:$R,'Row Index'!AK19)))</f>
        <v>62.8207397301004</v>
      </c>
      <c r="AL245" s="17" t="n">
        <f aca="false">IF('Row Index'!AL19="","✗",IF(INDEX('RAW DATA'!$R:$R,'Row Index'!AL19)="",IF(INDEX('RAW DATA'!$AE:$AE,'Row Index'!AL19)="",INDEX('RAW DATA'!$L:$L,'Row Index'!AL19),INDEX('RAW DATA'!$AE:$AE,'Row Index'!AL19)),INDEX('RAW DATA'!$R:$R,'Row Index'!AL19)))</f>
        <v>60.6361758274042</v>
      </c>
      <c r="AM245" s="17" t="n">
        <f aca="false">IF('Row Index'!AM19="","✗",IF(INDEX('RAW DATA'!$R:$R,'Row Index'!AM19)="",IF(INDEX('RAW DATA'!$AE:$AE,'Row Index'!AM19)="",INDEX('RAW DATA'!$L:$L,'Row Index'!AM19),INDEX('RAW DATA'!$AE:$AE,'Row Index'!AM19)),INDEX('RAW DATA'!$R:$R,'Row Index'!AM19)))</f>
        <v>64.7490442908653</v>
      </c>
      <c r="AN245" s="17" t="n">
        <f aca="false">IF('Row Index'!AN19="","✗",IF(INDEX('RAW DATA'!$R:$R,'Row Index'!AN19)="",IF(INDEX('RAW DATA'!$AE:$AE,'Row Index'!AN19)="",INDEX('RAW DATA'!$L:$L,'Row Index'!AN19),INDEX('RAW DATA'!$AE:$AE,'Row Index'!AN19)),INDEX('RAW DATA'!$R:$R,'Row Index'!AN19)))</f>
        <v>64.7907225226876</v>
      </c>
      <c r="AO245" s="17" t="n">
        <f aca="false">IF('Row Index'!AO19="","✗",IF(INDEX('RAW DATA'!$R:$R,'Row Index'!AO19)="",IF(INDEX('RAW DATA'!$AE:$AE,'Row Index'!AO19)="",INDEX('RAW DATA'!$L:$L,'Row Index'!AO19),INDEX('RAW DATA'!$AE:$AE,'Row Index'!AO19)),INDEX('RAW DATA'!$R:$R,'Row Index'!AO19)))</f>
        <v>67.1201784992794</v>
      </c>
      <c r="AP245" s="17" t="n">
        <f aca="false">IF('Row Index'!AP19="","✗",IF(INDEX('RAW DATA'!$R:$R,'Row Index'!AP19)="",IF(INDEX('RAW DATA'!$AE:$AE,'Row Index'!AP19)="",INDEX('RAW DATA'!$L:$L,'Row Index'!AP19),INDEX('RAW DATA'!$AE:$AE,'Row Index'!AP19)),INDEX('RAW DATA'!$R:$R,'Row Index'!AP19)))</f>
        <v>67.2845785995927</v>
      </c>
      <c r="AQ245" s="17" t="n">
        <f aca="false">IF('Row Index'!AQ19="","✗",IF(INDEX('RAW DATA'!$R:$R,'Row Index'!AQ19)="",IF(INDEX('RAW DATA'!$AE:$AE,'Row Index'!AQ19)="",INDEX('RAW DATA'!$L:$L,'Row Index'!AQ19),INDEX('RAW DATA'!$AE:$AE,'Row Index'!AQ19)),INDEX('RAW DATA'!$R:$R,'Row Index'!AQ19)))</f>
        <v>69.5455473022857</v>
      </c>
    </row>
    <row r="246" customFormat="false" ht="15" hidden="false" customHeight="false" outlineLevel="0" collapsed="false">
      <c r="A246" s="15" t="s">
        <v>207</v>
      </c>
      <c r="B246" s="16" t="s">
        <v>153</v>
      </c>
      <c r="C246" s="17" t="n">
        <f aca="false">IF('Row Index'!C20="","✗",IF(INDEX('RAW DATA'!$R:$R,'Row Index'!C20)="",IF(INDEX('RAW DATA'!$AE:$AE,'Row Index'!C20)="",INDEX('RAW DATA'!$L:$L,'Row Index'!C20),INDEX('RAW DATA'!$AE:$AE,'Row Index'!C20)),INDEX('RAW DATA'!$R:$R,'Row Index'!C20)))</f>
        <v>35.6765707515962</v>
      </c>
      <c r="D246" s="17" t="n">
        <f aca="false">IF('Row Index'!D20="","✗",IF(INDEX('RAW DATA'!$R:$R,'Row Index'!D20)="",IF(INDEX('RAW DATA'!$AE:$AE,'Row Index'!D20)="",INDEX('RAW DATA'!$L:$L,'Row Index'!D20),INDEX('RAW DATA'!$AE:$AE,'Row Index'!D20)),INDEX('RAW DATA'!$R:$R,'Row Index'!D20)))</f>
        <v>35.6334125607785</v>
      </c>
      <c r="E246" s="17" t="n">
        <f aca="false">IF('Row Index'!E20="","✗",IF(INDEX('RAW DATA'!$R:$R,'Row Index'!E20)="",IF(INDEX('RAW DATA'!$AE:$AE,'Row Index'!E20)="",INDEX('RAW DATA'!$L:$L,'Row Index'!E20),INDEX('RAW DATA'!$AE:$AE,'Row Index'!E20)),INDEX('RAW DATA'!$R:$R,'Row Index'!E20)))</f>
        <v>39.8953551425878</v>
      </c>
      <c r="F246" s="17" t="n">
        <f aca="false">IF('Row Index'!F20="","✗",IF(INDEX('RAW DATA'!$R:$R,'Row Index'!F20)="",IF(INDEX('RAW DATA'!$AE:$AE,'Row Index'!F20)="",INDEX('RAW DATA'!$L:$L,'Row Index'!F20),INDEX('RAW DATA'!$AE:$AE,'Row Index'!F20)),INDEX('RAW DATA'!$R:$R,'Row Index'!F20)))</f>
        <v>37.1961551036289</v>
      </c>
      <c r="G246" s="17" t="n">
        <f aca="false">IF('Row Index'!G20="","✗",IF(INDEX('RAW DATA'!$R:$R,'Row Index'!G20)="",IF(INDEX('RAW DATA'!$AE:$AE,'Row Index'!G20)="",INDEX('RAW DATA'!$L:$L,'Row Index'!G20),INDEX('RAW DATA'!$AE:$AE,'Row Index'!G20)),INDEX('RAW DATA'!$R:$R,'Row Index'!G20)))</f>
        <v>44.0913499326553</v>
      </c>
      <c r="H246" s="17" t="n">
        <f aca="false">IF('Row Index'!H20="","✗",IF(INDEX('RAW DATA'!$R:$R,'Row Index'!H20)="",IF(INDEX('RAW DATA'!$AE:$AE,'Row Index'!H20)="",INDEX('RAW DATA'!$L:$L,'Row Index'!H20),INDEX('RAW DATA'!$AE:$AE,'Row Index'!H20)),INDEX('RAW DATA'!$R:$R,'Row Index'!H20)))</f>
        <v>40.1930997435985</v>
      </c>
      <c r="I246" s="17" t="n">
        <f aca="false">IF('Row Index'!I20="","✗",IF(INDEX('RAW DATA'!$R:$R,'Row Index'!I20)="",IF(INDEX('RAW DATA'!$AE:$AE,'Row Index'!I20)="",INDEX('RAW DATA'!$L:$L,'Row Index'!I20),INDEX('RAW DATA'!$AE:$AE,'Row Index'!I20)),INDEX('RAW DATA'!$R:$R,'Row Index'!I20)))</f>
        <v>43.8164433813714</v>
      </c>
      <c r="J246" s="17" t="n">
        <f aca="false">IF('Row Index'!J20="","✗",IF(INDEX('RAW DATA'!$R:$R,'Row Index'!J20)="",IF(INDEX('RAW DATA'!$AE:$AE,'Row Index'!J20)="",INDEX('RAW DATA'!$L:$L,'Row Index'!J20),INDEX('RAW DATA'!$AE:$AE,'Row Index'!J20)),INDEX('RAW DATA'!$R:$R,'Row Index'!J20)))</f>
        <v>40.7711870587587</v>
      </c>
      <c r="K246" s="17" t="n">
        <f aca="false">IF('Row Index'!K20="","✗",IF(INDEX('RAW DATA'!$R:$R,'Row Index'!K20)="",IF(INDEX('RAW DATA'!$AE:$AE,'Row Index'!K20)="",INDEX('RAW DATA'!$L:$L,'Row Index'!K20),INDEX('RAW DATA'!$AE:$AE,'Row Index'!K20)),INDEX('RAW DATA'!$R:$R,'Row Index'!K20)))</f>
        <v>50.70143751286</v>
      </c>
      <c r="L246" s="17" t="n">
        <f aca="false">IF('Row Index'!L20="","✗",IF(INDEX('RAW DATA'!$R:$R,'Row Index'!L20)="",IF(INDEX('RAW DATA'!$AE:$AE,'Row Index'!L20)="",INDEX('RAW DATA'!$L:$L,'Row Index'!L20),INDEX('RAW DATA'!$AE:$AE,'Row Index'!L20)),INDEX('RAW DATA'!$R:$R,'Row Index'!L20)))</f>
        <v>37.5389858861538</v>
      </c>
      <c r="M246" s="17" t="n">
        <f aca="false">IF('Row Index'!M20="","✗",IF(INDEX('RAW DATA'!$R:$R,'Row Index'!M20)="",IF(INDEX('RAW DATA'!$AE:$AE,'Row Index'!M20)="",INDEX('RAW DATA'!$L:$L,'Row Index'!M20),INDEX('RAW DATA'!$AE:$AE,'Row Index'!M20)),INDEX('RAW DATA'!$R:$R,'Row Index'!M20)))</f>
        <v>44.7407529540625</v>
      </c>
      <c r="N246" s="17" t="n">
        <f aca="false">IF('Row Index'!N20="","✗",IF(INDEX('RAW DATA'!$R:$R,'Row Index'!N20)="",IF(INDEX('RAW DATA'!$AE:$AE,'Row Index'!N20)="",INDEX('RAW DATA'!$L:$L,'Row Index'!N20),INDEX('RAW DATA'!$AE:$AE,'Row Index'!N20)),INDEX('RAW DATA'!$R:$R,'Row Index'!N20)))</f>
        <v>45.526311063391</v>
      </c>
      <c r="O246" s="17" t="n">
        <f aca="false">IF('Row Index'!O20="","✗",IF(INDEX('RAW DATA'!$R:$R,'Row Index'!O20)="",IF(INDEX('RAW DATA'!$AE:$AE,'Row Index'!O20)="",INDEX('RAW DATA'!$L:$L,'Row Index'!O20),INDEX('RAW DATA'!$AE:$AE,'Row Index'!O20)),INDEX('RAW DATA'!$R:$R,'Row Index'!O20)))</f>
        <v>46.4083922506996</v>
      </c>
      <c r="P246" s="17" t="n">
        <f aca="false">IF('Row Index'!P20="","✗",IF(INDEX('RAW DATA'!$R:$R,'Row Index'!P20)="",IF(INDEX('RAW DATA'!$AE:$AE,'Row Index'!P20)="",INDEX('RAW DATA'!$L:$L,'Row Index'!P20),INDEX('RAW DATA'!$AE:$AE,'Row Index'!P20)),INDEX('RAW DATA'!$R:$R,'Row Index'!P20)))</f>
        <v>41.4811093958842</v>
      </c>
      <c r="Q246" s="37" t="n">
        <f aca="false">IF('Row Index'!Q20="","✗",IF(INDEX('RAW DATA'!$R:$R,'Row Index'!Q20)="",IF(INDEX('RAW DATA'!$AE:$AE,'Row Index'!Q20)="",INDEX('RAW DATA'!$L:$L,'Row Index'!Q20),INDEX('RAW DATA'!$AE:$AE,'Row Index'!Q20)),INDEX('RAW DATA'!$R:$R,'Row Index'!Q20)))</f>
        <v>41.5043232422322</v>
      </c>
      <c r="R246" s="26" t="str">
        <f aca="false">IF('Row Index'!R20="","✗",IF(INDEX('RAW DATA'!$R:$R,'Row Index'!R20)="",IF(INDEX('RAW DATA'!$AE:$AE,'Row Index'!R20)="",INDEX('RAW DATA'!$L:$L,'Row Index'!R20),INDEX('RAW DATA'!$AE:$AE,'Row Index'!R20)),INDEX('RAW DATA'!$R:$R,'Row Index'!R20)))</f>
        <v>✗⇲</v>
      </c>
      <c r="S246" s="17" t="n">
        <f aca="false">IF('Row Index'!S20="","✗",IF(INDEX('RAW DATA'!$R:$R,'Row Index'!S20)="",IF(INDEX('RAW DATA'!$AE:$AE,'Row Index'!S20)="",INDEX('RAW DATA'!$L:$L,'Row Index'!S20),INDEX('RAW DATA'!$AE:$AE,'Row Index'!S20)),INDEX('RAW DATA'!$R:$R,'Row Index'!S20)))</f>
        <v>43.1757897283724</v>
      </c>
      <c r="T246" s="17" t="n">
        <f aca="false">IF('Row Index'!T20="","✗",IF(INDEX('RAW DATA'!$R:$R,'Row Index'!T20)="",IF(INDEX('RAW DATA'!$AE:$AE,'Row Index'!T20)="",INDEX('RAW DATA'!$L:$L,'Row Index'!T20),INDEX('RAW DATA'!$AE:$AE,'Row Index'!T20)),INDEX('RAW DATA'!$R:$R,'Row Index'!T20)))</f>
        <v>48.8997218089889</v>
      </c>
      <c r="U246" s="17" t="n">
        <f aca="false">IF('Row Index'!U20="","✗",IF(INDEX('RAW DATA'!$R:$R,'Row Index'!U20)="",IF(INDEX('RAW DATA'!$AE:$AE,'Row Index'!U20)="",INDEX('RAW DATA'!$L:$L,'Row Index'!U20),INDEX('RAW DATA'!$AE:$AE,'Row Index'!U20)),INDEX('RAW DATA'!$R:$R,'Row Index'!U20)))</f>
        <v>52.8573625499082</v>
      </c>
      <c r="V246" s="18" t="n">
        <f aca="false">IF('Row Index'!V20="","✗",IF(INDEX('RAW DATA'!$R:$R,'Row Index'!V20)="",IF(INDEX('RAW DATA'!$AE:$AE,'Row Index'!V20)="",INDEX('RAW DATA'!$L:$L,'Row Index'!V20),INDEX('RAW DATA'!$AE:$AE,'Row Index'!V20)),INDEX('RAW DATA'!$R:$R,'Row Index'!V20)))</f>
        <v>50.4377937692832</v>
      </c>
      <c r="W246" s="17" t="n">
        <f aca="false">IF('Row Index'!W20="","✗",IF(INDEX('RAW DATA'!$R:$R,'Row Index'!W20)="",IF(INDEX('RAW DATA'!$AE:$AE,'Row Index'!W20)="",INDEX('RAW DATA'!$L:$L,'Row Index'!W20),INDEX('RAW DATA'!$AE:$AE,'Row Index'!W20)),INDEX('RAW DATA'!$R:$R,'Row Index'!W20)))</f>
        <v>43.048757568374</v>
      </c>
      <c r="X246" s="17" t="n">
        <f aca="false">IF('Row Index'!X20="","✗",IF(INDEX('RAW DATA'!$R:$R,'Row Index'!X20)="",IF(INDEX('RAW DATA'!$AE:$AE,'Row Index'!X20)="",INDEX('RAW DATA'!$L:$L,'Row Index'!X20),INDEX('RAW DATA'!$AE:$AE,'Row Index'!X20)),INDEX('RAW DATA'!$R:$R,'Row Index'!X20)))</f>
        <v>47.6626888577817</v>
      </c>
      <c r="Y246" s="17" t="n">
        <f aca="false">IF('Row Index'!Y20="","✗",IF(INDEX('RAW DATA'!$R:$R,'Row Index'!Y20)="",IF(INDEX('RAW DATA'!$AE:$AE,'Row Index'!Y20)="",INDEX('RAW DATA'!$L:$L,'Row Index'!Y20),INDEX('RAW DATA'!$AE:$AE,'Row Index'!Y20)),INDEX('RAW DATA'!$R:$R,'Row Index'!Y20)))</f>
        <v>47.7046260928528</v>
      </c>
      <c r="Z246" s="18" t="n">
        <f aca="false">IF('Row Index'!Z20="","✗",IF(INDEX('RAW DATA'!$R:$R,'Row Index'!Z20)="",IF(INDEX('RAW DATA'!$AE:$AE,'Row Index'!Z20)="",INDEX('RAW DATA'!$L:$L,'Row Index'!Z20),INDEX('RAW DATA'!$AE:$AE,'Row Index'!Z20)),INDEX('RAW DATA'!$R:$R,'Row Index'!Z20)))</f>
        <v>48.2060682647683</v>
      </c>
      <c r="AA246" s="19" t="str">
        <f aca="false">IF('Row Index'!AA20="","⏳",IF(INDEX('RAW DATA'!$R:$R,'Row Index'!AA20)="",IF(INDEX('RAW DATA'!$AE:$AE,'Row Index'!AA20)="",INDEX('RAW DATA'!$L:$L,'Row Index'!AA20),INDEX('RAW DATA'!$AE:$AE,'Row Index'!AA20)),INDEX('RAW DATA'!$R:$R,'Row Index'!AA20)))</f>
        <v>⏳</v>
      </c>
      <c r="AB246" s="17" t="n">
        <f aca="false">IF('Row Index'!AB20="","✗",IF(INDEX('RAW DATA'!$R:$R,'Row Index'!AB20)="",IF(INDEX('RAW DATA'!$AE:$AE,'Row Index'!AB20)="",INDEX('RAW DATA'!$L:$L,'Row Index'!AB20),INDEX('RAW DATA'!$AE:$AE,'Row Index'!AB20)),INDEX('RAW DATA'!$R:$R,'Row Index'!AB20)))</f>
        <v>51.8919744446784</v>
      </c>
      <c r="AC246" s="17" t="n">
        <f aca="false">IF('Row Index'!AC20="","✗",IF(INDEX('RAW DATA'!$R:$R,'Row Index'!AC20)="",IF(INDEX('RAW DATA'!$AE:$AE,'Row Index'!AC20)="",INDEX('RAW DATA'!$L:$L,'Row Index'!AC20),INDEX('RAW DATA'!$AE:$AE,'Row Index'!AC20)),INDEX('RAW DATA'!$R:$R,'Row Index'!AC20)))</f>
        <v>53.1975335565891</v>
      </c>
      <c r="AD246" s="17" t="n">
        <f aca="false">IF('Row Index'!AD20="","✗",IF(INDEX('RAW DATA'!$R:$R,'Row Index'!AD20)="",IF(INDEX('RAW DATA'!$AE:$AE,'Row Index'!AD20)="",INDEX('RAW DATA'!$L:$L,'Row Index'!AD20),INDEX('RAW DATA'!$AE:$AE,'Row Index'!AD20)),INDEX('RAW DATA'!$R:$R,'Row Index'!AD20)))</f>
        <v>55.1809899647539</v>
      </c>
      <c r="AE246" s="17" t="n">
        <f aca="false">IF('Row Index'!AE20="","✗",IF(INDEX('RAW DATA'!$R:$R,'Row Index'!AE20)="",IF(INDEX('RAW DATA'!$AE:$AE,'Row Index'!AE20)="",INDEX('RAW DATA'!$L:$L,'Row Index'!AE20),INDEX('RAW DATA'!$AE:$AE,'Row Index'!AE20)),INDEX('RAW DATA'!$R:$R,'Row Index'!AE20)))</f>
        <v>55.7590995140423</v>
      </c>
      <c r="AF246" s="17" t="n">
        <f aca="false">IF('Row Index'!AF20="","✗",IF(INDEX('RAW DATA'!$R:$R,'Row Index'!AF20)="",IF(INDEX('RAW DATA'!$AE:$AE,'Row Index'!AF20)="",INDEX('RAW DATA'!$L:$L,'Row Index'!AF20),INDEX('RAW DATA'!$AE:$AE,'Row Index'!AF20)),INDEX('RAW DATA'!$R:$R,'Row Index'!AF20)))</f>
        <v>56.4995217328778</v>
      </c>
      <c r="AG246" s="17" t="n">
        <f aca="false">IF('Row Index'!AG20="","✗",IF(INDEX('RAW DATA'!$R:$R,'Row Index'!AG20)="",IF(INDEX('RAW DATA'!$AE:$AE,'Row Index'!AG20)="",INDEX('RAW DATA'!$L:$L,'Row Index'!AG20),INDEX('RAW DATA'!$AE:$AE,'Row Index'!AG20)),INDEX('RAW DATA'!$R:$R,'Row Index'!AG20)))</f>
        <v>53.6545568494975</v>
      </c>
      <c r="AH246" s="17" t="n">
        <f aca="false">IF('Row Index'!AH20="","✗",IF(INDEX('RAW DATA'!$R:$R,'Row Index'!AH20)="",IF(INDEX('RAW DATA'!$AE:$AE,'Row Index'!AH20)="",INDEX('RAW DATA'!$L:$L,'Row Index'!AH20),INDEX('RAW DATA'!$AE:$AE,'Row Index'!AH20)),INDEX('RAW DATA'!$R:$R,'Row Index'!AH20)))</f>
        <v>58.5154606974717</v>
      </c>
      <c r="AI246" s="17" t="n">
        <f aca="false">IF('Row Index'!AI20="","✗",IF(INDEX('RAW DATA'!$R:$R,'Row Index'!AI20)="",IF(INDEX('RAW DATA'!$AE:$AE,'Row Index'!AI20)="",INDEX('RAW DATA'!$L:$L,'Row Index'!AI20),INDEX('RAW DATA'!$AE:$AE,'Row Index'!AI20)),INDEX('RAW DATA'!$R:$R,'Row Index'!AI20)))</f>
        <v>60.3135837739571</v>
      </c>
      <c r="AJ246" s="17" t="n">
        <f aca="false">IF('Row Index'!AJ20="","✗",IF(INDEX('RAW DATA'!$R:$R,'Row Index'!AJ20)="",IF(INDEX('RAW DATA'!$AE:$AE,'Row Index'!AJ20)="",INDEX('RAW DATA'!$L:$L,'Row Index'!AJ20),INDEX('RAW DATA'!$AE:$AE,'Row Index'!AJ20)),INDEX('RAW DATA'!$R:$R,'Row Index'!AJ20)))</f>
        <v>57.8703177817161</v>
      </c>
      <c r="AK246" s="17" t="n">
        <f aca="false">IF('Row Index'!AK20="","✗",IF(INDEX('RAW DATA'!$R:$R,'Row Index'!AK20)="",IF(INDEX('RAW DATA'!$AE:$AE,'Row Index'!AK20)="",INDEX('RAW DATA'!$L:$L,'Row Index'!AK20),INDEX('RAW DATA'!$AE:$AE,'Row Index'!AK20)),INDEX('RAW DATA'!$R:$R,'Row Index'!AK20)))</f>
        <v>60.9134222948993</v>
      </c>
      <c r="AL246" s="17" t="n">
        <f aca="false">IF('Row Index'!AL20="","✗",IF(INDEX('RAW DATA'!$R:$R,'Row Index'!AL20)="",IF(INDEX('RAW DATA'!$AE:$AE,'Row Index'!AL20)="",INDEX('RAW DATA'!$L:$L,'Row Index'!AL20),INDEX('RAW DATA'!$AE:$AE,'Row Index'!AL20)),INDEX('RAW DATA'!$R:$R,'Row Index'!AL20)))</f>
        <v>61.6670979329668</v>
      </c>
      <c r="AM246" s="17" t="n">
        <f aca="false">IF('Row Index'!AM20="","✗",IF(INDEX('RAW DATA'!$R:$R,'Row Index'!AM20)="",IF(INDEX('RAW DATA'!$AE:$AE,'Row Index'!AM20)="",INDEX('RAW DATA'!$L:$L,'Row Index'!AM20),INDEX('RAW DATA'!$AE:$AE,'Row Index'!AM20)),INDEX('RAW DATA'!$R:$R,'Row Index'!AM20)))</f>
        <v>64.8103449391847</v>
      </c>
      <c r="AN246" s="17" t="n">
        <f aca="false">IF('Row Index'!AN20="","✗",IF(INDEX('RAW DATA'!$R:$R,'Row Index'!AN20)="",IF(INDEX('RAW DATA'!$AE:$AE,'Row Index'!AN20)="",INDEX('RAW DATA'!$L:$L,'Row Index'!AN20),INDEX('RAW DATA'!$AE:$AE,'Row Index'!AN20)),INDEX('RAW DATA'!$R:$R,'Row Index'!AN20)))</f>
        <v>65.3607840197241</v>
      </c>
      <c r="AO246" s="17" t="n">
        <f aca="false">IF('Row Index'!AO20="","✗",IF(INDEX('RAW DATA'!$R:$R,'Row Index'!AO20)="",IF(INDEX('RAW DATA'!$AE:$AE,'Row Index'!AO20)="",INDEX('RAW DATA'!$L:$L,'Row Index'!AO20),INDEX('RAW DATA'!$AE:$AE,'Row Index'!AO20)),INDEX('RAW DATA'!$R:$R,'Row Index'!AO20)))</f>
        <v>67.229019851475</v>
      </c>
      <c r="AP246" s="17" t="n">
        <f aca="false">IF('Row Index'!AP20="","✗",IF(INDEX('RAW DATA'!$R:$R,'Row Index'!AP20)="",IF(INDEX('RAW DATA'!$AE:$AE,'Row Index'!AP20)="",INDEX('RAW DATA'!$L:$L,'Row Index'!AP20),INDEX('RAW DATA'!$AE:$AE,'Row Index'!AP20)),INDEX('RAW DATA'!$R:$R,'Row Index'!AP20)))</f>
        <v>67.7057126574417</v>
      </c>
      <c r="AQ246" s="17" t="n">
        <f aca="false">IF('Row Index'!AQ20="","✗",IF(INDEX('RAW DATA'!$R:$R,'Row Index'!AQ20)="",IF(INDEX('RAW DATA'!$AE:$AE,'Row Index'!AQ20)="",INDEX('RAW DATA'!$L:$L,'Row Index'!AQ20),INDEX('RAW DATA'!$AE:$AE,'Row Index'!AQ20)),INDEX('RAW DATA'!$R:$R,'Row Index'!AQ20)))</f>
        <v>69.6868204351415</v>
      </c>
    </row>
    <row r="247" customFormat="false" ht="15" hidden="false" customHeight="false" outlineLevel="0" collapsed="false">
      <c r="A247" s="15" t="s">
        <v>210</v>
      </c>
      <c r="B247" s="16" t="s">
        <v>153</v>
      </c>
      <c r="C247" s="17" t="n">
        <f aca="false">IF('Row Index'!C21="","✗",IF(INDEX('RAW DATA'!$R:$R,'Row Index'!C21)="",IF(INDEX('RAW DATA'!$AE:$AE,'Row Index'!C21)="",INDEX('RAW DATA'!$L:$L,'Row Index'!C21),INDEX('RAW DATA'!$AE:$AE,'Row Index'!C21)),INDEX('RAW DATA'!$R:$R,'Row Index'!C21)))</f>
        <v>40.8755940818892</v>
      </c>
      <c r="D247" s="17" t="n">
        <f aca="false">IF('Row Index'!D21="","✗",IF(INDEX('RAW DATA'!$R:$R,'Row Index'!D21)="",IF(INDEX('RAW DATA'!$AE:$AE,'Row Index'!D21)="",INDEX('RAW DATA'!$L:$L,'Row Index'!D21),INDEX('RAW DATA'!$AE:$AE,'Row Index'!D21)),INDEX('RAW DATA'!$R:$R,'Row Index'!D21)))</f>
        <v>39.5568729429016</v>
      </c>
      <c r="E247" s="17" t="n">
        <f aca="false">IF('Row Index'!E21="","✗",IF(INDEX('RAW DATA'!$R:$R,'Row Index'!E21)="",IF(INDEX('RAW DATA'!$AE:$AE,'Row Index'!E21)="",INDEX('RAW DATA'!$L:$L,'Row Index'!E21),INDEX('RAW DATA'!$AE:$AE,'Row Index'!E21)),INDEX('RAW DATA'!$R:$R,'Row Index'!E21)))</f>
        <v>49.9714322389026</v>
      </c>
      <c r="F247" s="17" t="n">
        <f aca="false">IF('Row Index'!F21="","✗",IF(INDEX('RAW DATA'!$R:$R,'Row Index'!F21)="",IF(INDEX('RAW DATA'!$AE:$AE,'Row Index'!F21)="",INDEX('RAW DATA'!$L:$L,'Row Index'!F21),INDEX('RAW DATA'!$AE:$AE,'Row Index'!F21)),INDEX('RAW DATA'!$R:$R,'Row Index'!F21)))</f>
        <v>36.3899796028175</v>
      </c>
      <c r="G247" s="17" t="n">
        <f aca="false">IF('Row Index'!G21="","✗",IF(INDEX('RAW DATA'!$R:$R,'Row Index'!G21)="",IF(INDEX('RAW DATA'!$AE:$AE,'Row Index'!G21)="",INDEX('RAW DATA'!$L:$L,'Row Index'!G21),INDEX('RAW DATA'!$AE:$AE,'Row Index'!G21)),INDEX('RAW DATA'!$R:$R,'Row Index'!G21)))</f>
        <v>49.3128602112992</v>
      </c>
      <c r="H247" s="17" t="n">
        <f aca="false">IF('Row Index'!H21="","✗",IF(INDEX('RAW DATA'!$R:$R,'Row Index'!H21)="",IF(INDEX('RAW DATA'!$AE:$AE,'Row Index'!H21)="",INDEX('RAW DATA'!$L:$L,'Row Index'!H21),INDEX('RAW DATA'!$AE:$AE,'Row Index'!H21)),INDEX('RAW DATA'!$R:$R,'Row Index'!H21)))</f>
        <v>40.467153854926</v>
      </c>
      <c r="I247" s="17" t="n">
        <f aca="false">IF('Row Index'!I21="","✗",IF(INDEX('RAW DATA'!$R:$R,'Row Index'!I21)="",IF(INDEX('RAW DATA'!$AE:$AE,'Row Index'!I21)="",INDEX('RAW DATA'!$L:$L,'Row Index'!I21),INDEX('RAW DATA'!$AE:$AE,'Row Index'!I21)),INDEX('RAW DATA'!$R:$R,'Row Index'!I21)))</f>
        <v>52.2768603866622</v>
      </c>
      <c r="J247" s="17" t="n">
        <f aca="false">IF('Row Index'!J21="","✗",IF(INDEX('RAW DATA'!$R:$R,'Row Index'!J21)="",IF(INDEX('RAW DATA'!$AE:$AE,'Row Index'!J21)="",INDEX('RAW DATA'!$L:$L,'Row Index'!J21),INDEX('RAW DATA'!$AE:$AE,'Row Index'!J21)),INDEX('RAW DATA'!$R:$R,'Row Index'!J21)))</f>
        <v>38.0992283020473</v>
      </c>
      <c r="K247" s="29" t="n">
        <f aca="false">IF('Row Index'!K21="","✗",IF(INDEX('RAW DATA'!$R:$R,'Row Index'!K21)="",IF(INDEX('RAW DATA'!$AE:$AE,'Row Index'!K21)="",INDEX('RAW DATA'!$L:$L,'Row Index'!K21),INDEX('RAW DATA'!$AE:$AE,'Row Index'!K21)),INDEX('RAW DATA'!$R:$R,'Row Index'!K21)))</f>
        <v>51.7572942371382</v>
      </c>
      <c r="L247" s="17" t="n">
        <f aca="false">IF('Row Index'!L21="","✗",IF(INDEX('RAW DATA'!$R:$R,'Row Index'!L21)="",IF(INDEX('RAW DATA'!$AE:$AE,'Row Index'!L21)="",INDEX('RAW DATA'!$L:$L,'Row Index'!L21),INDEX('RAW DATA'!$AE:$AE,'Row Index'!L21)),INDEX('RAW DATA'!$R:$R,'Row Index'!L21)))</f>
        <v>44.3935950294132</v>
      </c>
      <c r="M247" s="17" t="n">
        <f aca="false">IF('Row Index'!M21="","✗",IF(INDEX('RAW DATA'!$R:$R,'Row Index'!M21)="",IF(INDEX('RAW DATA'!$AE:$AE,'Row Index'!M21)="",INDEX('RAW DATA'!$L:$L,'Row Index'!M21),INDEX('RAW DATA'!$AE:$AE,'Row Index'!M21)),INDEX('RAW DATA'!$R:$R,'Row Index'!M21)))</f>
        <v>52.4610982572685</v>
      </c>
      <c r="N247" s="17" t="n">
        <f aca="false">IF('Row Index'!N21="","✗",IF(INDEX('RAW DATA'!$R:$R,'Row Index'!N21)="",IF(INDEX('RAW DATA'!$AE:$AE,'Row Index'!N21)="",INDEX('RAW DATA'!$L:$L,'Row Index'!N21),INDEX('RAW DATA'!$AE:$AE,'Row Index'!N21)),INDEX('RAW DATA'!$R:$R,'Row Index'!N21)))</f>
        <v>57.0212035792679</v>
      </c>
      <c r="O247" s="17" t="n">
        <f aca="false">IF('Row Index'!O21="","✗",IF(INDEX('RAW DATA'!$R:$R,'Row Index'!O21)="",IF(INDEX('RAW DATA'!$AE:$AE,'Row Index'!O21)="",INDEX('RAW DATA'!$L:$L,'Row Index'!O21),INDEX('RAW DATA'!$AE:$AE,'Row Index'!O21)),INDEX('RAW DATA'!$R:$R,'Row Index'!O21)))</f>
        <v>53.6130662173317</v>
      </c>
      <c r="P247" s="17" t="n">
        <f aca="false">IF('Row Index'!P21="","✗",IF(INDEX('RAW DATA'!$R:$R,'Row Index'!P21)="",IF(INDEX('RAW DATA'!$AE:$AE,'Row Index'!P21)="",INDEX('RAW DATA'!$L:$L,'Row Index'!P21),INDEX('RAW DATA'!$AE:$AE,'Row Index'!P21)),INDEX('RAW DATA'!$R:$R,'Row Index'!P21)))</f>
        <v>55.0775611489551</v>
      </c>
      <c r="Q247" s="17" t="n">
        <f aca="false">IF('Row Index'!Q21="","✗",IF(INDEX('RAW DATA'!$R:$R,'Row Index'!Q21)="",IF(INDEX('RAW DATA'!$AE:$AE,'Row Index'!Q21)="",INDEX('RAW DATA'!$L:$L,'Row Index'!Q21),INDEX('RAW DATA'!$AE:$AE,'Row Index'!Q21)),INDEX('RAW DATA'!$R:$R,'Row Index'!Q21)))</f>
        <v>55.1210808926125</v>
      </c>
      <c r="R247" s="17" t="n">
        <f aca="false">IF('Row Index'!R21="","✗",IF(INDEX('RAW DATA'!$R:$R,'Row Index'!R21)="",IF(INDEX('RAW DATA'!$AE:$AE,'Row Index'!R21)="",INDEX('RAW DATA'!$L:$L,'Row Index'!R21),INDEX('RAW DATA'!$AE:$AE,'Row Index'!R21)),INDEX('RAW DATA'!$R:$R,'Row Index'!R21)))</f>
        <v>55.4966164560652</v>
      </c>
      <c r="S247" s="17" t="n">
        <f aca="false">IF('Row Index'!S21="","✗",IF(INDEX('RAW DATA'!$R:$R,'Row Index'!S21)="",IF(INDEX('RAW DATA'!$AE:$AE,'Row Index'!S21)="",INDEX('RAW DATA'!$L:$L,'Row Index'!S21),INDEX('RAW DATA'!$AE:$AE,'Row Index'!S21)),INDEX('RAW DATA'!$R:$R,'Row Index'!S21)))</f>
        <v>53.9556555347198</v>
      </c>
      <c r="T247" s="17" t="n">
        <f aca="false">IF('Row Index'!T21="","✗",IF(INDEX('RAW DATA'!$R:$R,'Row Index'!T21)="",IF(INDEX('RAW DATA'!$AE:$AE,'Row Index'!T21)="",INDEX('RAW DATA'!$L:$L,'Row Index'!T21),INDEX('RAW DATA'!$AE:$AE,'Row Index'!T21)),INDEX('RAW DATA'!$R:$R,'Row Index'!T21)))</f>
        <v>55.5942515502138</v>
      </c>
      <c r="U247" s="17" t="n">
        <f aca="false">IF('Row Index'!U21="","✗",IF(INDEX('RAW DATA'!$R:$R,'Row Index'!U21)="",IF(INDEX('RAW DATA'!$AE:$AE,'Row Index'!U21)="",INDEX('RAW DATA'!$L:$L,'Row Index'!U21),INDEX('RAW DATA'!$AE:$AE,'Row Index'!U21)),INDEX('RAW DATA'!$R:$R,'Row Index'!U21)))</f>
        <v>56.8617110640326</v>
      </c>
      <c r="V247" s="18" t="n">
        <f aca="false">IF('Row Index'!V21="","✗",IF(INDEX('RAW DATA'!$R:$R,'Row Index'!V21)="",IF(INDEX('RAW DATA'!$AE:$AE,'Row Index'!V21)="",INDEX('RAW DATA'!$L:$L,'Row Index'!V21),INDEX('RAW DATA'!$AE:$AE,'Row Index'!V21)),INDEX('RAW DATA'!$R:$R,'Row Index'!V21)))</f>
        <v>56.2614562561462</v>
      </c>
      <c r="W247" s="17" t="n">
        <f aca="false">IF('Row Index'!W21="","✗",IF(INDEX('RAW DATA'!$R:$R,'Row Index'!W21)="",IF(INDEX('RAW DATA'!$AE:$AE,'Row Index'!W21)="",INDEX('RAW DATA'!$L:$L,'Row Index'!W21),INDEX('RAW DATA'!$AE:$AE,'Row Index'!W21)),INDEX('RAW DATA'!$R:$R,'Row Index'!W21)))</f>
        <v>53.9334257151666</v>
      </c>
      <c r="X247" s="17" t="n">
        <f aca="false">IF('Row Index'!X21="","✗",IF(INDEX('RAW DATA'!$R:$R,'Row Index'!X21)="",IF(INDEX('RAW DATA'!$AE:$AE,'Row Index'!X21)="",INDEX('RAW DATA'!$L:$L,'Row Index'!X21),INDEX('RAW DATA'!$AE:$AE,'Row Index'!X21)),INDEX('RAW DATA'!$R:$R,'Row Index'!X21)))</f>
        <v>57.1898999118995</v>
      </c>
      <c r="Y247" s="17" t="n">
        <f aca="false">IF('Row Index'!Y21="","✗",IF(INDEX('RAW DATA'!$R:$R,'Row Index'!Y21)="",IF(INDEX('RAW DATA'!$AE:$AE,'Row Index'!Y21)="",INDEX('RAW DATA'!$L:$L,'Row Index'!Y21),INDEX('RAW DATA'!$AE:$AE,'Row Index'!Y21)),INDEX('RAW DATA'!$R:$R,'Row Index'!Y21)))</f>
        <v>58.7016606667804</v>
      </c>
      <c r="Z247" s="18" t="n">
        <f aca="false">IF('Row Index'!Z21="","✗",IF(INDEX('RAW DATA'!$R:$R,'Row Index'!Z21)="",IF(INDEX('RAW DATA'!$AE:$AE,'Row Index'!Z21)="",INDEX('RAW DATA'!$L:$L,'Row Index'!Z21),INDEX('RAW DATA'!$AE:$AE,'Row Index'!Z21)),INDEX('RAW DATA'!$R:$R,'Row Index'!Z21)))</f>
        <v>57.6014998769487</v>
      </c>
      <c r="AA247" s="19" t="str">
        <f aca="false">IF('Row Index'!AA21="","⏳",IF(INDEX('RAW DATA'!$R:$R,'Row Index'!AA21)="",IF(INDEX('RAW DATA'!$AE:$AE,'Row Index'!AA21)="",INDEX('RAW DATA'!$L:$L,'Row Index'!AA21),INDEX('RAW DATA'!$AE:$AE,'Row Index'!AA21)),INDEX('RAW DATA'!$R:$R,'Row Index'!AA21)))</f>
        <v>⏳</v>
      </c>
      <c r="AB247" s="17" t="n">
        <f aca="false">IF('Row Index'!AB21="","✗",IF(INDEX('RAW DATA'!$R:$R,'Row Index'!AB21)="",IF(INDEX('RAW DATA'!$AE:$AE,'Row Index'!AB21)="",INDEX('RAW DATA'!$L:$L,'Row Index'!AB21),INDEX('RAW DATA'!$AE:$AE,'Row Index'!AB21)),INDEX('RAW DATA'!$R:$R,'Row Index'!AB21)))</f>
        <v>56.4476108261819</v>
      </c>
      <c r="AC247" s="17" t="n">
        <f aca="false">IF('Row Index'!AC21="","✗",IF(INDEX('RAW DATA'!$R:$R,'Row Index'!AC21)="",IF(INDEX('RAW DATA'!$AE:$AE,'Row Index'!AC21)="",INDEX('RAW DATA'!$L:$L,'Row Index'!AC21),INDEX('RAW DATA'!$AE:$AE,'Row Index'!AC21)),INDEX('RAW DATA'!$R:$R,'Row Index'!AC21)))</f>
        <v>56.1142279624273</v>
      </c>
      <c r="AD247" s="29" t="n">
        <f aca="false">IF('Row Index'!AD21="","✗",IF(INDEX('RAW DATA'!$R:$R,'Row Index'!AD21)="",IF(INDEX('RAW DATA'!$AE:$AE,'Row Index'!AD21)="",INDEX('RAW DATA'!$L:$L,'Row Index'!AD21),INDEX('RAW DATA'!$AE:$AE,'Row Index'!AD21)),INDEX('RAW DATA'!$R:$R,'Row Index'!AD21)))</f>
        <v>57.1595172002478</v>
      </c>
      <c r="AE247" s="17" t="n">
        <f aca="false">IF('Row Index'!AE21="","✗",IF(INDEX('RAW DATA'!$R:$R,'Row Index'!AE21)="",IF(INDEX('RAW DATA'!$AE:$AE,'Row Index'!AE21)="",INDEX('RAW DATA'!$L:$L,'Row Index'!AE21),INDEX('RAW DATA'!$AE:$AE,'Row Index'!AE21)),INDEX('RAW DATA'!$R:$R,'Row Index'!AE21)))</f>
        <v>58.4171129767393</v>
      </c>
      <c r="AF247" s="26" t="str">
        <f aca="false">IF('Row Index'!AF21="","✗",IF(INDEX('RAW DATA'!$R:$R,'Row Index'!AF21)="",IF(INDEX('RAW DATA'!$AE:$AE,'Row Index'!AF21)="",INDEX('RAW DATA'!$L:$L,'Row Index'!AF21),INDEX('RAW DATA'!$AE:$AE,'Row Index'!AF21)),INDEX('RAW DATA'!$R:$R,'Row Index'!AF21)))</f>
        <v>✗</v>
      </c>
      <c r="AG247" s="17" t="n">
        <f aca="false">IF('Row Index'!AG21="","✗",IF(INDEX('RAW DATA'!$R:$R,'Row Index'!AG21)="",IF(INDEX('RAW DATA'!$AE:$AE,'Row Index'!AG21)="",INDEX('RAW DATA'!$L:$L,'Row Index'!AG21),INDEX('RAW DATA'!$AE:$AE,'Row Index'!AG21)),INDEX('RAW DATA'!$R:$R,'Row Index'!AG21)))</f>
        <v>57.7861724372802</v>
      </c>
      <c r="AH247" s="17" t="n">
        <f aca="false">IF('Row Index'!AH21="","✗",IF(INDEX('RAW DATA'!$R:$R,'Row Index'!AH21)="",IF(INDEX('RAW DATA'!$AE:$AE,'Row Index'!AH21)="",INDEX('RAW DATA'!$L:$L,'Row Index'!AH21),INDEX('RAW DATA'!$AE:$AE,'Row Index'!AH21)),INDEX('RAW DATA'!$R:$R,'Row Index'!AH21)))</f>
        <v>60.032258936901</v>
      </c>
      <c r="AI247" s="29" t="n">
        <f aca="false">IF('Row Index'!AI21="","✗",IF(INDEX('RAW DATA'!$R:$R,'Row Index'!AI21)="",IF(INDEX('RAW DATA'!$AE:$AE,'Row Index'!AI21)="",INDEX('RAW DATA'!$L:$L,'Row Index'!AI21),INDEX('RAW DATA'!$AE:$AE,'Row Index'!AI21)),INDEX('RAW DATA'!$R:$R,'Row Index'!AI21)))</f>
        <v>61.8134848291103</v>
      </c>
      <c r="AJ247" s="17" t="n">
        <f aca="false">IF('Row Index'!AJ21="","✗",IF(INDEX('RAW DATA'!$R:$R,'Row Index'!AJ21)="",IF(INDEX('RAW DATA'!$AE:$AE,'Row Index'!AJ21)="",INDEX('RAW DATA'!$L:$L,'Row Index'!AJ21),INDEX('RAW DATA'!$AE:$AE,'Row Index'!AJ21)),INDEX('RAW DATA'!$R:$R,'Row Index'!AJ21)))</f>
        <v>61.7118813042791</v>
      </c>
      <c r="AK247" s="17" t="n">
        <f aca="false">IF('Row Index'!AK21="","✗",IF(INDEX('RAW DATA'!$R:$R,'Row Index'!AK21)="",IF(INDEX('RAW DATA'!$AE:$AE,'Row Index'!AK21)="",INDEX('RAW DATA'!$L:$L,'Row Index'!AK21),INDEX('RAW DATA'!$AE:$AE,'Row Index'!AK21)),INDEX('RAW DATA'!$R:$R,'Row Index'!AK21)))</f>
        <v>64.0962120335995</v>
      </c>
      <c r="AL247" s="17" t="n">
        <f aca="false">IF('Row Index'!AL21="","✗",IF(INDEX('RAW DATA'!$R:$R,'Row Index'!AL21)="",IF(INDEX('RAW DATA'!$AE:$AE,'Row Index'!AL21)="",INDEX('RAW DATA'!$L:$L,'Row Index'!AL21),INDEX('RAW DATA'!$AE:$AE,'Row Index'!AL21)),INDEX('RAW DATA'!$R:$R,'Row Index'!AL21)))</f>
        <v>67.5621583365042</v>
      </c>
      <c r="AM247" s="17" t="n">
        <f aca="false">IF('Row Index'!AM21="","✗",IF(INDEX('RAW DATA'!$R:$R,'Row Index'!AM21)="",IF(INDEX('RAW DATA'!$AE:$AE,'Row Index'!AM21)="",INDEX('RAW DATA'!$L:$L,'Row Index'!AM21),INDEX('RAW DATA'!$AE:$AE,'Row Index'!AM21)),INDEX('RAW DATA'!$R:$R,'Row Index'!AM21)))</f>
        <v>67.6671066860087</v>
      </c>
      <c r="AN247" s="17" t="n">
        <f aca="false">IF('Row Index'!AN21="","✗",IF(INDEX('RAW DATA'!$R:$R,'Row Index'!AN21)="",IF(INDEX('RAW DATA'!$AE:$AE,'Row Index'!AN21)="",INDEX('RAW DATA'!$L:$L,'Row Index'!AN21),INDEX('RAW DATA'!$AE:$AE,'Row Index'!AN21)),INDEX('RAW DATA'!$R:$R,'Row Index'!AN21)))</f>
        <v>68.8788629649958</v>
      </c>
      <c r="AO247" s="17" t="n">
        <f aca="false">IF('Row Index'!AO21="","✗",IF(INDEX('RAW DATA'!$R:$R,'Row Index'!AO21)="",IF(INDEX('RAW DATA'!$AE:$AE,'Row Index'!AO21)="",INDEX('RAW DATA'!$L:$L,'Row Index'!AO21),INDEX('RAW DATA'!$AE:$AE,'Row Index'!AO21)),INDEX('RAW DATA'!$R:$R,'Row Index'!AO21)))</f>
        <v>70.3156818632624</v>
      </c>
      <c r="AP247" s="17" t="n">
        <f aca="false">IF('Row Index'!AP21="","✗",IF(INDEX('RAW DATA'!$R:$R,'Row Index'!AP21)="",IF(INDEX('RAW DATA'!$AE:$AE,'Row Index'!AP21)="",INDEX('RAW DATA'!$L:$L,'Row Index'!AP21),INDEX('RAW DATA'!$AE:$AE,'Row Index'!AP21)),INDEX('RAW DATA'!$R:$R,'Row Index'!AP21)))</f>
        <v>74.5768269694271</v>
      </c>
      <c r="AQ247" s="17" t="n">
        <f aca="false">IF('Row Index'!AQ21="","✗",IF(INDEX('RAW DATA'!$R:$R,'Row Index'!AQ21)="",IF(INDEX('RAW DATA'!$AE:$AE,'Row Index'!AQ21)="",INDEX('RAW DATA'!$L:$L,'Row Index'!AQ21),INDEX('RAW DATA'!$AE:$AE,'Row Index'!AQ21)),INDEX('RAW DATA'!$R:$R,'Row Index'!AQ21)))</f>
        <v>74.5224337875322</v>
      </c>
    </row>
    <row r="248" customFormat="false" ht="15" hidden="false" customHeight="false" outlineLevel="0" collapsed="false">
      <c r="A248" s="15" t="s">
        <v>213</v>
      </c>
      <c r="B248" s="16" t="s">
        <v>153</v>
      </c>
      <c r="C248" s="17" t="n">
        <f aca="false">IF('Row Index'!C22="","✗",IF(INDEX('RAW DATA'!$R:$R,'Row Index'!C22)="",IF(INDEX('RAW DATA'!$AE:$AE,'Row Index'!C22)="",INDEX('RAW DATA'!$L:$L,'Row Index'!C22),INDEX('RAW DATA'!$AE:$AE,'Row Index'!C22)),INDEX('RAW DATA'!$R:$R,'Row Index'!C22)))</f>
        <v>54.5839307553613</v>
      </c>
      <c r="D248" s="17" t="n">
        <f aca="false">IF('Row Index'!D22="","✗",IF(INDEX('RAW DATA'!$R:$R,'Row Index'!D22)="",IF(INDEX('RAW DATA'!$AE:$AE,'Row Index'!D22)="",INDEX('RAW DATA'!$L:$L,'Row Index'!D22),INDEX('RAW DATA'!$AE:$AE,'Row Index'!D22)),INDEX('RAW DATA'!$R:$R,'Row Index'!D22)))</f>
        <v>44.8903048153921</v>
      </c>
      <c r="E248" s="17" t="n">
        <f aca="false">IF('Row Index'!E22="","✗",IF(INDEX('RAW DATA'!$R:$R,'Row Index'!E22)="",IF(INDEX('RAW DATA'!$AE:$AE,'Row Index'!E22)="",INDEX('RAW DATA'!$L:$L,'Row Index'!E22),INDEX('RAW DATA'!$AE:$AE,'Row Index'!E22)),INDEX('RAW DATA'!$R:$R,'Row Index'!E22)))</f>
        <v>55.104474743271</v>
      </c>
      <c r="F248" s="17" t="n">
        <f aca="false">IF('Row Index'!F22="","✗",IF(INDEX('RAW DATA'!$R:$R,'Row Index'!F22)="",IF(INDEX('RAW DATA'!$AE:$AE,'Row Index'!F22)="",INDEX('RAW DATA'!$L:$L,'Row Index'!F22),INDEX('RAW DATA'!$AE:$AE,'Row Index'!F22)),INDEX('RAW DATA'!$R:$R,'Row Index'!F22)))</f>
        <v>46.0643236860929</v>
      </c>
      <c r="G248" s="29" t="n">
        <f aca="false">IF('Row Index'!G22="","✗",IF(INDEX('RAW DATA'!$R:$R,'Row Index'!G22)="",IF(INDEX('RAW DATA'!$AE:$AE,'Row Index'!G22)="",INDEX('RAW DATA'!$L:$L,'Row Index'!G22),INDEX('RAW DATA'!$AE:$AE,'Row Index'!G22)),INDEX('RAW DATA'!$R:$R,'Row Index'!G22)))</f>
        <v>50.9185793935036</v>
      </c>
      <c r="H248" s="17" t="n">
        <f aca="false">IF('Row Index'!H22="","✗",IF(INDEX('RAW DATA'!$R:$R,'Row Index'!H22)="",IF(INDEX('RAW DATA'!$AE:$AE,'Row Index'!H22)="",INDEX('RAW DATA'!$L:$L,'Row Index'!H22),INDEX('RAW DATA'!$AE:$AE,'Row Index'!H22)),INDEX('RAW DATA'!$R:$R,'Row Index'!H22)))</f>
        <v>47.5106749009877</v>
      </c>
      <c r="I248" s="17" t="n">
        <f aca="false">IF('Row Index'!I22="","✗",IF(INDEX('RAW DATA'!$R:$R,'Row Index'!I22)="",IF(INDEX('RAW DATA'!$AE:$AE,'Row Index'!I22)="",INDEX('RAW DATA'!$L:$L,'Row Index'!I22),INDEX('RAW DATA'!$AE:$AE,'Row Index'!I22)),INDEX('RAW DATA'!$R:$R,'Row Index'!I22)))</f>
        <v>52.8996547190265</v>
      </c>
      <c r="J248" s="17" t="n">
        <f aca="false">IF('Row Index'!J22="","✗",IF(INDEX('RAW DATA'!$R:$R,'Row Index'!J22)="",IF(INDEX('RAW DATA'!$AE:$AE,'Row Index'!J22)="",INDEX('RAW DATA'!$L:$L,'Row Index'!J22),INDEX('RAW DATA'!$AE:$AE,'Row Index'!J22)),INDEX('RAW DATA'!$R:$R,'Row Index'!J22)))</f>
        <v>40.5001173405041</v>
      </c>
      <c r="K248" s="17" t="n">
        <f aca="false">IF('Row Index'!K22="","✗",IF(INDEX('RAW DATA'!$R:$R,'Row Index'!K22)="",IF(INDEX('RAW DATA'!$AE:$AE,'Row Index'!K22)="",INDEX('RAW DATA'!$L:$L,'Row Index'!K22),INDEX('RAW DATA'!$AE:$AE,'Row Index'!K22)),INDEX('RAW DATA'!$R:$R,'Row Index'!K22)))</f>
        <v>51.2476548370582</v>
      </c>
      <c r="L248" s="17" t="n">
        <f aca="false">IF('Row Index'!L22="","✗",IF(INDEX('RAW DATA'!$R:$R,'Row Index'!L22)="",IF(INDEX('RAW DATA'!$AE:$AE,'Row Index'!L22)="",INDEX('RAW DATA'!$L:$L,'Row Index'!L22),INDEX('RAW DATA'!$AE:$AE,'Row Index'!L22)),INDEX('RAW DATA'!$R:$R,'Row Index'!L22)))</f>
        <v>39.8755068913396</v>
      </c>
      <c r="M248" s="17" t="n">
        <f aca="false">IF('Row Index'!M22="","✗",IF(INDEX('RAW DATA'!$R:$R,'Row Index'!M22)="",IF(INDEX('RAW DATA'!$AE:$AE,'Row Index'!M22)="",INDEX('RAW DATA'!$L:$L,'Row Index'!M22),INDEX('RAW DATA'!$AE:$AE,'Row Index'!M22)),INDEX('RAW DATA'!$R:$R,'Row Index'!M22)))</f>
        <v>52.3346768402801</v>
      </c>
      <c r="N248" s="17" t="n">
        <f aca="false">IF('Row Index'!N22="","✗",IF(INDEX('RAW DATA'!$R:$R,'Row Index'!N22)="",IF(INDEX('RAW DATA'!$AE:$AE,'Row Index'!N22)="",INDEX('RAW DATA'!$L:$L,'Row Index'!N22),INDEX('RAW DATA'!$AE:$AE,'Row Index'!N22)),INDEX('RAW DATA'!$R:$R,'Row Index'!N22)))</f>
        <v>43.8227658817391</v>
      </c>
      <c r="O248" s="17" t="n">
        <f aca="false">IF('Row Index'!O22="","✗",IF(INDEX('RAW DATA'!$R:$R,'Row Index'!O22)="",IF(INDEX('RAW DATA'!$AE:$AE,'Row Index'!O22)="",INDEX('RAW DATA'!$L:$L,'Row Index'!O22),INDEX('RAW DATA'!$AE:$AE,'Row Index'!O22)),INDEX('RAW DATA'!$R:$R,'Row Index'!O22)))</f>
        <v>55.6881401953036</v>
      </c>
      <c r="P248" s="17" t="n">
        <f aca="false">IF('Row Index'!P22="","✗",IF(INDEX('RAW DATA'!$R:$R,'Row Index'!P22)="",IF(INDEX('RAW DATA'!$AE:$AE,'Row Index'!P22)="",INDEX('RAW DATA'!$L:$L,'Row Index'!P22),INDEX('RAW DATA'!$AE:$AE,'Row Index'!P22)),INDEX('RAW DATA'!$R:$R,'Row Index'!P22)))</f>
        <v>46.2698229229745</v>
      </c>
      <c r="Q248" s="17" t="n">
        <f aca="false">IF('Row Index'!Q22="","✗",IF(INDEX('RAW DATA'!$R:$R,'Row Index'!Q22)="",IF(INDEX('RAW DATA'!$AE:$AE,'Row Index'!Q22)="",INDEX('RAW DATA'!$L:$L,'Row Index'!Q22),INDEX('RAW DATA'!$AE:$AE,'Row Index'!Q22)),INDEX('RAW DATA'!$R:$R,'Row Index'!Q22)))</f>
        <v>50.4776906890192</v>
      </c>
      <c r="R248" s="17" t="n">
        <f aca="false">IF('Row Index'!R22="","✗",IF(INDEX('RAW DATA'!$R:$R,'Row Index'!R22)="",IF(INDEX('RAW DATA'!$AE:$AE,'Row Index'!R22)="",INDEX('RAW DATA'!$L:$L,'Row Index'!R22),INDEX('RAW DATA'!$AE:$AE,'Row Index'!R22)),INDEX('RAW DATA'!$R:$R,'Row Index'!R22)))</f>
        <v>54.0204456371265</v>
      </c>
      <c r="S248" s="17" t="n">
        <f aca="false">IF('Row Index'!S22="","✗",IF(INDEX('RAW DATA'!$R:$R,'Row Index'!S22)="",IF(INDEX('RAW DATA'!$AE:$AE,'Row Index'!S22)="",INDEX('RAW DATA'!$L:$L,'Row Index'!S22),INDEX('RAW DATA'!$AE:$AE,'Row Index'!S22)),INDEX('RAW DATA'!$R:$R,'Row Index'!S22)))</f>
        <v>55.9297831527564</v>
      </c>
      <c r="T248" s="17" t="n">
        <f aca="false">IF('Row Index'!T22="","✗",IF(INDEX('RAW DATA'!$R:$R,'Row Index'!T22)="",IF(INDEX('RAW DATA'!$AE:$AE,'Row Index'!T22)="",INDEX('RAW DATA'!$L:$L,'Row Index'!T22),INDEX('RAW DATA'!$AE:$AE,'Row Index'!T22)),INDEX('RAW DATA'!$R:$R,'Row Index'!T22)))</f>
        <v>48.7033319324255</v>
      </c>
      <c r="U248" s="17" t="n">
        <f aca="false">IF('Row Index'!U22="","✗",IF(INDEX('RAW DATA'!$R:$R,'Row Index'!U22)="",IF(INDEX('RAW DATA'!$AE:$AE,'Row Index'!U22)="",INDEX('RAW DATA'!$L:$L,'Row Index'!U22),INDEX('RAW DATA'!$AE:$AE,'Row Index'!U22)),INDEX('RAW DATA'!$R:$R,'Row Index'!U22)))</f>
        <v>60.019574201635</v>
      </c>
      <c r="V248" s="18" t="n">
        <f aca="false">IF('Row Index'!V22="","✗",IF(INDEX('RAW DATA'!$R:$R,'Row Index'!V22)="",IF(INDEX('RAW DATA'!$AE:$AE,'Row Index'!V22)="",INDEX('RAW DATA'!$L:$L,'Row Index'!V22),INDEX('RAW DATA'!$AE:$AE,'Row Index'!V22)),INDEX('RAW DATA'!$R:$R,'Row Index'!V22)))</f>
        <v>57.1879500586663</v>
      </c>
      <c r="W248" s="17" t="n">
        <f aca="false">IF('Row Index'!W22="","✗",IF(INDEX('RAW DATA'!$R:$R,'Row Index'!W22)="",IF(INDEX('RAW DATA'!$AE:$AE,'Row Index'!W22)="",INDEX('RAW DATA'!$L:$L,'Row Index'!W22),INDEX('RAW DATA'!$AE:$AE,'Row Index'!W22)),INDEX('RAW DATA'!$R:$R,'Row Index'!W22)))</f>
        <v>51.58746143558</v>
      </c>
      <c r="X248" s="17" t="n">
        <f aca="false">IF('Row Index'!X22="","✗",IF(INDEX('RAW DATA'!$R:$R,'Row Index'!X22)="",IF(INDEX('RAW DATA'!$AE:$AE,'Row Index'!X22)="",INDEX('RAW DATA'!$L:$L,'Row Index'!X22),INDEX('RAW DATA'!$AE:$AE,'Row Index'!X22)),INDEX('RAW DATA'!$R:$R,'Row Index'!X22)))</f>
        <v>54.6667869172273</v>
      </c>
      <c r="Y248" s="17" t="n">
        <f aca="false">IF('Row Index'!Y22="","✗",IF(INDEX('RAW DATA'!$R:$R,'Row Index'!Y22)="",IF(INDEX('RAW DATA'!$AE:$AE,'Row Index'!Y22)="",INDEX('RAW DATA'!$L:$L,'Row Index'!Y22),INDEX('RAW DATA'!$AE:$AE,'Row Index'!Y22)),INDEX('RAW DATA'!$R:$R,'Row Index'!Y22)))</f>
        <v>54.1585694222429</v>
      </c>
      <c r="Z248" s="18" t="n">
        <f aca="false">IF('Row Index'!Z22="","✗",IF(INDEX('RAW DATA'!$R:$R,'Row Index'!Z22)="",IF(INDEX('RAW DATA'!$AE:$AE,'Row Index'!Z22)="",INDEX('RAW DATA'!$L:$L,'Row Index'!Z22),INDEX('RAW DATA'!$AE:$AE,'Row Index'!Z22)),INDEX('RAW DATA'!$R:$R,'Row Index'!Z22)))</f>
        <v>54.3144343952661</v>
      </c>
      <c r="AA248" s="19" t="str">
        <f aca="false">IF('Row Index'!AA22="","⏳",IF(INDEX('RAW DATA'!$R:$R,'Row Index'!AA22)="",IF(INDEX('RAW DATA'!$AE:$AE,'Row Index'!AA22)="",INDEX('RAW DATA'!$L:$L,'Row Index'!AA22),INDEX('RAW DATA'!$AE:$AE,'Row Index'!AA22)),INDEX('RAW DATA'!$R:$R,'Row Index'!AA22)))</f>
        <v>⏳</v>
      </c>
      <c r="AB248" s="17" t="n">
        <f aca="false">IF('Row Index'!AB22="","✗",IF(INDEX('RAW DATA'!$R:$R,'Row Index'!AB22)="",IF(INDEX('RAW DATA'!$AE:$AE,'Row Index'!AB22)="",INDEX('RAW DATA'!$L:$L,'Row Index'!AB22),INDEX('RAW DATA'!$AE:$AE,'Row Index'!AB22)),INDEX('RAW DATA'!$R:$R,'Row Index'!AB22)))</f>
        <v>55.392109870225</v>
      </c>
      <c r="AC248" s="17" t="n">
        <f aca="false">IF('Row Index'!AC22="","✗",IF(INDEX('RAW DATA'!$R:$R,'Row Index'!AC22)="",IF(INDEX('RAW DATA'!$AE:$AE,'Row Index'!AC22)="",INDEX('RAW DATA'!$L:$L,'Row Index'!AC22),INDEX('RAW DATA'!$AE:$AE,'Row Index'!AC22)),INDEX('RAW DATA'!$R:$R,'Row Index'!AC22)))</f>
        <v>53.6332591512627</v>
      </c>
      <c r="AD248" s="17" t="n">
        <f aca="false">IF('Row Index'!AD22="","✗",IF(INDEX('RAW DATA'!$R:$R,'Row Index'!AD22)="",IF(INDEX('RAW DATA'!$AE:$AE,'Row Index'!AD22)="",INDEX('RAW DATA'!$L:$L,'Row Index'!AD22),INDEX('RAW DATA'!$AE:$AE,'Row Index'!AD22)),INDEX('RAW DATA'!$R:$R,'Row Index'!AD22)))</f>
        <v>58.2950191447427</v>
      </c>
      <c r="AE248" s="17" t="n">
        <f aca="false">IF('Row Index'!AE22="","✗",IF(INDEX('RAW DATA'!$R:$R,'Row Index'!AE22)="",IF(INDEX('RAW DATA'!$AE:$AE,'Row Index'!AE22)="",INDEX('RAW DATA'!$L:$L,'Row Index'!AE22),INDEX('RAW DATA'!$AE:$AE,'Row Index'!AE22)),INDEX('RAW DATA'!$R:$R,'Row Index'!AE22)))</f>
        <v>57.4730400940919</v>
      </c>
      <c r="AF248" s="17" t="n">
        <f aca="false">IF('Row Index'!AF22="","✗",IF(INDEX('RAW DATA'!$R:$R,'Row Index'!AF22)="",IF(INDEX('RAW DATA'!$AE:$AE,'Row Index'!AF22)="",INDEX('RAW DATA'!$L:$L,'Row Index'!AF22),INDEX('RAW DATA'!$AE:$AE,'Row Index'!AF22)),INDEX('RAW DATA'!$R:$R,'Row Index'!AF22)))</f>
        <v>63.0536393454755</v>
      </c>
      <c r="AG248" s="17" t="n">
        <f aca="false">IF('Row Index'!AG22="","✗",IF(INDEX('RAW DATA'!$R:$R,'Row Index'!AG22)="",IF(INDEX('RAW DATA'!$AE:$AE,'Row Index'!AG22)="",INDEX('RAW DATA'!$L:$L,'Row Index'!AG22),INDEX('RAW DATA'!$AE:$AE,'Row Index'!AG22)),INDEX('RAW DATA'!$R:$R,'Row Index'!AG22)))</f>
        <v>58.7590268990269</v>
      </c>
      <c r="AH248" s="17" t="n">
        <f aca="false">IF('Row Index'!AH22="","✗",IF(INDEX('RAW DATA'!$R:$R,'Row Index'!AH22)="",IF(INDEX('RAW DATA'!$AE:$AE,'Row Index'!AH22)="",INDEX('RAW DATA'!$L:$L,'Row Index'!AH22),INDEX('RAW DATA'!$AE:$AE,'Row Index'!AH22)),INDEX('RAW DATA'!$R:$R,'Row Index'!AH22)))</f>
        <v>62.1236724785747</v>
      </c>
      <c r="AI248" s="17" t="n">
        <f aca="false">IF('Row Index'!AI22="","✗",IF(INDEX('RAW DATA'!$R:$R,'Row Index'!AI22)="",IF(INDEX('RAW DATA'!$AE:$AE,'Row Index'!AI22)="",INDEX('RAW DATA'!$L:$L,'Row Index'!AI22),INDEX('RAW DATA'!$AE:$AE,'Row Index'!AI22)),INDEX('RAW DATA'!$R:$R,'Row Index'!AI22)))</f>
        <v>64.1458581519602</v>
      </c>
      <c r="AJ248" s="17" t="n">
        <f aca="false">IF('Row Index'!AJ22="","✗",IF(INDEX('RAW DATA'!$R:$R,'Row Index'!AJ22)="",IF(INDEX('RAW DATA'!$AE:$AE,'Row Index'!AJ22)="",INDEX('RAW DATA'!$L:$L,'Row Index'!AJ22),INDEX('RAW DATA'!$AE:$AE,'Row Index'!AJ22)),INDEX('RAW DATA'!$R:$R,'Row Index'!AJ22)))</f>
        <v>62.7096314909156</v>
      </c>
      <c r="AK248" s="17" t="n">
        <f aca="false">IF('Row Index'!AK22="","✗",IF(INDEX('RAW DATA'!$R:$R,'Row Index'!AK22)="",IF(INDEX('RAW DATA'!$AE:$AE,'Row Index'!AK22)="",INDEX('RAW DATA'!$L:$L,'Row Index'!AK22),INDEX('RAW DATA'!$AE:$AE,'Row Index'!AK22)),INDEX('RAW DATA'!$R:$R,'Row Index'!AK22)))</f>
        <v>64.4672419932557</v>
      </c>
      <c r="AL248" s="17" t="n">
        <f aca="false">IF('Row Index'!AL22="","✗",IF(INDEX('RAW DATA'!$R:$R,'Row Index'!AL22)="",IF(INDEX('RAW DATA'!$AE:$AE,'Row Index'!AL22)="",INDEX('RAW DATA'!$L:$L,'Row Index'!AL22),INDEX('RAW DATA'!$AE:$AE,'Row Index'!AL22)),INDEX('RAW DATA'!$R:$R,'Row Index'!AL22)))</f>
        <v>67.360150389528</v>
      </c>
      <c r="AM248" s="17" t="n">
        <f aca="false">IF('Row Index'!AM22="","✗",IF(INDEX('RAW DATA'!$R:$R,'Row Index'!AM22)="",IF(INDEX('RAW DATA'!$AE:$AE,'Row Index'!AM22)="",INDEX('RAW DATA'!$L:$L,'Row Index'!AM22),INDEX('RAW DATA'!$AE:$AE,'Row Index'!AM22)),INDEX('RAW DATA'!$R:$R,'Row Index'!AM22)))</f>
        <v>66.2759403832314</v>
      </c>
      <c r="AN248" s="17" t="n">
        <f aca="false">IF('Row Index'!AN22="","✗",IF(INDEX('RAW DATA'!$R:$R,'Row Index'!AN22)="",IF(INDEX('RAW DATA'!$AE:$AE,'Row Index'!AN22)="",INDEX('RAW DATA'!$L:$L,'Row Index'!AN22),INDEX('RAW DATA'!$AE:$AE,'Row Index'!AN22)),INDEX('RAW DATA'!$R:$R,'Row Index'!AN22)))</f>
        <v>67.2215146845037</v>
      </c>
      <c r="AO248" s="17" t="n">
        <f aca="false">IF('Row Index'!AO22="","✗",IF(INDEX('RAW DATA'!$R:$R,'Row Index'!AO22)="",IF(INDEX('RAW DATA'!$AE:$AE,'Row Index'!AO22)="",INDEX('RAW DATA'!$L:$L,'Row Index'!AO22),INDEX('RAW DATA'!$AE:$AE,'Row Index'!AO22)),INDEX('RAW DATA'!$R:$R,'Row Index'!AO22)))</f>
        <v>69.8529346302333</v>
      </c>
      <c r="AP248" s="17" t="n">
        <f aca="false">IF('Row Index'!AP22="","✗",IF(INDEX('RAW DATA'!$R:$R,'Row Index'!AP22)="",IF(INDEX('RAW DATA'!$AE:$AE,'Row Index'!AP22)="",INDEX('RAW DATA'!$L:$L,'Row Index'!AP22),INDEX('RAW DATA'!$AE:$AE,'Row Index'!AP22)),INDEX('RAW DATA'!$R:$R,'Row Index'!AP22)))</f>
        <v>72.1704597984498</v>
      </c>
      <c r="AQ248" s="17" t="n">
        <f aca="false">IF('Row Index'!AQ22="","✗",IF(INDEX('RAW DATA'!$R:$R,'Row Index'!AQ22)="",IF(INDEX('RAW DATA'!$AE:$AE,'Row Index'!AQ22)="",INDEX('RAW DATA'!$L:$L,'Row Index'!AQ22),INDEX('RAW DATA'!$AE:$AE,'Row Index'!AQ22)),INDEX('RAW DATA'!$R:$R,'Row Index'!AQ22)))</f>
        <v>74.009167070248</v>
      </c>
    </row>
    <row r="249" customFormat="false" ht="15" hidden="false" customHeight="false" outlineLevel="0" collapsed="false">
      <c r="A249" s="15" t="s">
        <v>216</v>
      </c>
      <c r="B249" s="16" t="s">
        <v>153</v>
      </c>
      <c r="C249" s="17" t="n">
        <f aca="false">IF('Row Index'!C23="","✗",IF(INDEX('RAW DATA'!$R:$R,'Row Index'!C23)="",IF(INDEX('RAW DATA'!$AE:$AE,'Row Index'!C23)="",INDEX('RAW DATA'!$L:$L,'Row Index'!C23),INDEX('RAW DATA'!$AE:$AE,'Row Index'!C23)),INDEX('RAW DATA'!$R:$R,'Row Index'!C23)))</f>
        <v>48.471452774398</v>
      </c>
      <c r="D249" s="17" t="n">
        <f aca="false">IF('Row Index'!D23="","✗",IF(INDEX('RAW DATA'!$R:$R,'Row Index'!D23)="",IF(INDEX('RAW DATA'!$AE:$AE,'Row Index'!D23)="",INDEX('RAW DATA'!$L:$L,'Row Index'!D23),INDEX('RAW DATA'!$AE:$AE,'Row Index'!D23)),INDEX('RAW DATA'!$R:$R,'Row Index'!D23)))</f>
        <v>42.1881908373234</v>
      </c>
      <c r="E249" s="29" t="n">
        <f aca="false">IF('Row Index'!E23="","✗",IF(INDEX('RAW DATA'!$R:$R,'Row Index'!E23)="",IF(INDEX('RAW DATA'!$AE:$AE,'Row Index'!E23)="",INDEX('RAW DATA'!$L:$L,'Row Index'!E23),INDEX('RAW DATA'!$AE:$AE,'Row Index'!E23)),INDEX('RAW DATA'!$R:$R,'Row Index'!E23)))</f>
        <v>49.9127818798197</v>
      </c>
      <c r="F249" s="17" t="n">
        <f aca="false">IF('Row Index'!F23="","✗",IF(INDEX('RAW DATA'!$R:$R,'Row Index'!F23)="",IF(INDEX('RAW DATA'!$AE:$AE,'Row Index'!F23)="",INDEX('RAW DATA'!$L:$L,'Row Index'!F23),INDEX('RAW DATA'!$AE:$AE,'Row Index'!F23)),INDEX('RAW DATA'!$R:$R,'Row Index'!F23)))</f>
        <v>42.6827390198481</v>
      </c>
      <c r="G249" s="38" t="n">
        <f aca="false">IF('Row Index'!G23="","✗",IF(INDEX('RAW DATA'!$R:$R,'Row Index'!G23)="",IF(INDEX('RAW DATA'!$AE:$AE,'Row Index'!G23)="",INDEX('RAW DATA'!$L:$L,'Row Index'!G23),INDEX('RAW DATA'!$AE:$AE,'Row Index'!G23)),INDEX('RAW DATA'!$R:$R,'Row Index'!G23)))</f>
        <v>44.7380902016792</v>
      </c>
      <c r="H249" s="17" t="n">
        <f aca="false">IF('Row Index'!H23="","✗",IF(INDEX('RAW DATA'!$R:$R,'Row Index'!H23)="",IF(INDEX('RAW DATA'!$AE:$AE,'Row Index'!H23)="",INDEX('RAW DATA'!$L:$L,'Row Index'!H23),INDEX('RAW DATA'!$AE:$AE,'Row Index'!H23)),INDEX('RAW DATA'!$R:$R,'Row Index'!H23)))</f>
        <v>43.441008264788</v>
      </c>
      <c r="I249" s="17" t="n">
        <f aca="false">IF('Row Index'!I23="","✗",IF(INDEX('RAW DATA'!$R:$R,'Row Index'!I23)="",IF(INDEX('RAW DATA'!$AE:$AE,'Row Index'!I23)="",INDEX('RAW DATA'!$L:$L,'Row Index'!I23),INDEX('RAW DATA'!$AE:$AE,'Row Index'!I23)),INDEX('RAW DATA'!$R:$R,'Row Index'!I23)))</f>
        <v>49.7332374747047</v>
      </c>
      <c r="J249" s="17" t="n">
        <f aca="false">IF('Row Index'!J23="","✗",IF(INDEX('RAW DATA'!$R:$R,'Row Index'!J23)="",IF(INDEX('RAW DATA'!$AE:$AE,'Row Index'!J23)="",INDEX('RAW DATA'!$L:$L,'Row Index'!J23),INDEX('RAW DATA'!$AE:$AE,'Row Index'!J23)),INDEX('RAW DATA'!$R:$R,'Row Index'!J23)))</f>
        <v>43.143495340144</v>
      </c>
      <c r="K249" s="17" t="n">
        <f aca="false">IF('Row Index'!K23="","✗",IF(INDEX('RAW DATA'!$R:$R,'Row Index'!K23)="",IF(INDEX('RAW DATA'!$AE:$AE,'Row Index'!K23)="",INDEX('RAW DATA'!$L:$L,'Row Index'!K23),INDEX('RAW DATA'!$AE:$AE,'Row Index'!K23)),INDEX('RAW DATA'!$R:$R,'Row Index'!K23)))</f>
        <v>53.472024460004</v>
      </c>
      <c r="L249" s="17" t="n">
        <f aca="false">IF('Row Index'!L23="","✗",IF(INDEX('RAW DATA'!$R:$R,'Row Index'!L23)="",IF(INDEX('RAW DATA'!$AE:$AE,'Row Index'!L23)="",INDEX('RAW DATA'!$L:$L,'Row Index'!L23),INDEX('RAW DATA'!$AE:$AE,'Row Index'!L23)),INDEX('RAW DATA'!$R:$R,'Row Index'!L23)))</f>
        <v>39.146736778766</v>
      </c>
      <c r="M249" s="17" t="n">
        <f aca="false">IF('Row Index'!M23="","✗",IF(INDEX('RAW DATA'!$R:$R,'Row Index'!M23)="",IF(INDEX('RAW DATA'!$AE:$AE,'Row Index'!M23)="",INDEX('RAW DATA'!$L:$L,'Row Index'!M23),INDEX('RAW DATA'!$AE:$AE,'Row Index'!M23)),INDEX('RAW DATA'!$R:$R,'Row Index'!M23)))</f>
        <v>50.1175090820865</v>
      </c>
      <c r="N249" s="17" t="n">
        <f aca="false">IF('Row Index'!N23="","✗",IF(INDEX('RAW DATA'!$R:$R,'Row Index'!N23)="",IF(INDEX('RAW DATA'!$AE:$AE,'Row Index'!N23)="",INDEX('RAW DATA'!$L:$L,'Row Index'!N23),INDEX('RAW DATA'!$AE:$AE,'Row Index'!N23)),INDEX('RAW DATA'!$R:$R,'Row Index'!N23)))</f>
        <v>44.5812640949268</v>
      </c>
      <c r="O249" s="17" t="n">
        <f aca="false">IF('Row Index'!O23="","✗",IF(INDEX('RAW DATA'!$R:$R,'Row Index'!O23)="",IF(INDEX('RAW DATA'!$AE:$AE,'Row Index'!O23)="",INDEX('RAW DATA'!$L:$L,'Row Index'!O23),INDEX('RAW DATA'!$AE:$AE,'Row Index'!O23)),INDEX('RAW DATA'!$R:$R,'Row Index'!O23)))</f>
        <v>48.9555893908368</v>
      </c>
      <c r="P249" s="17" t="n">
        <f aca="false">IF('Row Index'!P23="","✗",IF(INDEX('RAW DATA'!$R:$R,'Row Index'!P23)="",IF(INDEX('RAW DATA'!$AE:$AE,'Row Index'!P23)="",INDEX('RAW DATA'!$L:$L,'Row Index'!P23),INDEX('RAW DATA'!$AE:$AE,'Row Index'!P23)),INDEX('RAW DATA'!$R:$R,'Row Index'!P23)))</f>
        <v>49.9438825910748</v>
      </c>
      <c r="Q249" s="17" t="n">
        <f aca="false">IF('Row Index'!Q23="","✗",IF(INDEX('RAW DATA'!$R:$R,'Row Index'!Q23)="",IF(INDEX('RAW DATA'!$AE:$AE,'Row Index'!Q23)="",INDEX('RAW DATA'!$L:$L,'Row Index'!Q23),INDEX('RAW DATA'!$AE:$AE,'Row Index'!Q23)),INDEX('RAW DATA'!$R:$R,'Row Index'!Q23)))</f>
        <v>49.8097338917878</v>
      </c>
      <c r="R249" s="17" t="n">
        <f aca="false">IF('Row Index'!R23="","✗",IF(INDEX('RAW DATA'!$R:$R,'Row Index'!R23)="",IF(INDEX('RAW DATA'!$AE:$AE,'Row Index'!R23)="",INDEX('RAW DATA'!$L:$L,'Row Index'!R23),INDEX('RAW DATA'!$AE:$AE,'Row Index'!R23)),INDEX('RAW DATA'!$R:$R,'Row Index'!R23)))</f>
        <v>51.8857917081393</v>
      </c>
      <c r="S249" s="17" t="n">
        <f aca="false">IF('Row Index'!S23="","✗",IF(INDEX('RAW DATA'!$R:$R,'Row Index'!S23)="",IF(INDEX('RAW DATA'!$AE:$AE,'Row Index'!S23)="",INDEX('RAW DATA'!$L:$L,'Row Index'!S23),INDEX('RAW DATA'!$AE:$AE,'Row Index'!S23)),INDEX('RAW DATA'!$R:$R,'Row Index'!S23)))</f>
        <v>49.5008697772031</v>
      </c>
      <c r="T249" s="17" t="n">
        <f aca="false">IF('Row Index'!T23="","✗",IF(INDEX('RAW DATA'!$R:$R,'Row Index'!T23)="",IF(INDEX('RAW DATA'!$AE:$AE,'Row Index'!T23)="",INDEX('RAW DATA'!$L:$L,'Row Index'!T23),INDEX('RAW DATA'!$AE:$AE,'Row Index'!T23)),INDEX('RAW DATA'!$R:$R,'Row Index'!T23)))</f>
        <v>41.9973252966769</v>
      </c>
      <c r="U249" s="17" t="n">
        <f aca="false">IF('Row Index'!U23="","✗",IF(INDEX('RAW DATA'!$R:$R,'Row Index'!U23)="",IF(INDEX('RAW DATA'!$AE:$AE,'Row Index'!U23)="",INDEX('RAW DATA'!$L:$L,'Row Index'!U23),INDEX('RAW DATA'!$AE:$AE,'Row Index'!U23)),INDEX('RAW DATA'!$R:$R,'Row Index'!U23)))</f>
        <v>51.7320360966801</v>
      </c>
      <c r="V249" s="18" t="n">
        <f aca="false">IF('Row Index'!V23="","✗",IF(INDEX('RAW DATA'!$R:$R,'Row Index'!V23)="",IF(INDEX('RAW DATA'!$AE:$AE,'Row Index'!V23)="",INDEX('RAW DATA'!$L:$L,'Row Index'!V23),INDEX('RAW DATA'!$AE:$AE,'Row Index'!V23)),INDEX('RAW DATA'!$R:$R,'Row Index'!V23)))</f>
        <v>50.6911793197553</v>
      </c>
      <c r="W249" s="17" t="n">
        <f aca="false">IF('Row Index'!W23="","✗",IF(INDEX('RAW DATA'!$R:$R,'Row Index'!W23)="",IF(INDEX('RAW DATA'!$AE:$AE,'Row Index'!W23)="",INDEX('RAW DATA'!$L:$L,'Row Index'!W23),INDEX('RAW DATA'!$AE:$AE,'Row Index'!W23)),INDEX('RAW DATA'!$R:$R,'Row Index'!W23)))</f>
        <v>47.8441775291068</v>
      </c>
      <c r="X249" s="17" t="n">
        <f aca="false">IF('Row Index'!X23="","✗",IF(INDEX('RAW DATA'!$R:$R,'Row Index'!X23)="",IF(INDEX('RAW DATA'!$AE:$AE,'Row Index'!X23)="",INDEX('RAW DATA'!$L:$L,'Row Index'!X23),INDEX('RAW DATA'!$AE:$AE,'Row Index'!X23)),INDEX('RAW DATA'!$R:$R,'Row Index'!X23)))</f>
        <v>52.0121141948675</v>
      </c>
      <c r="Y249" s="17" t="n">
        <f aca="false">IF('Row Index'!Y23="","✗",IF(INDEX('RAW DATA'!$R:$R,'Row Index'!Y23)="",IF(INDEX('RAW DATA'!$AE:$AE,'Row Index'!Y23)="",INDEX('RAW DATA'!$L:$L,'Row Index'!Y23),INDEX('RAW DATA'!$AE:$AE,'Row Index'!Y23)),INDEX('RAW DATA'!$R:$R,'Row Index'!Y23)))</f>
        <v>51.4804478653285</v>
      </c>
      <c r="Z249" s="18" t="n">
        <f aca="false">IF('Row Index'!Z23="","✗",IF(INDEX('RAW DATA'!$R:$R,'Row Index'!Z23)="",IF(INDEX('RAW DATA'!$AE:$AE,'Row Index'!Z23)="",INDEX('RAW DATA'!$L:$L,'Row Index'!Z23),INDEX('RAW DATA'!$AE:$AE,'Row Index'!Z23)),INDEX('RAW DATA'!$R:$R,'Row Index'!Z23)))</f>
        <v>52.5510405397238</v>
      </c>
      <c r="AA249" s="19" t="str">
        <f aca="false">IF('Row Index'!AA23="","⏳",IF(INDEX('RAW DATA'!$R:$R,'Row Index'!AA23)="",IF(INDEX('RAW DATA'!$AE:$AE,'Row Index'!AA23)="",INDEX('RAW DATA'!$L:$L,'Row Index'!AA23),INDEX('RAW DATA'!$AE:$AE,'Row Index'!AA23)),INDEX('RAW DATA'!$R:$R,'Row Index'!AA23)))</f>
        <v>⏳</v>
      </c>
      <c r="AB249" s="17" t="n">
        <f aca="false">IF('Row Index'!AB23="","✗",IF(INDEX('RAW DATA'!$R:$R,'Row Index'!AB23)="",IF(INDEX('RAW DATA'!$AE:$AE,'Row Index'!AB23)="",INDEX('RAW DATA'!$L:$L,'Row Index'!AB23),INDEX('RAW DATA'!$AE:$AE,'Row Index'!AB23)),INDEX('RAW DATA'!$R:$R,'Row Index'!AB23)))</f>
        <v>51.4395781413726</v>
      </c>
      <c r="AC249" s="17" t="n">
        <f aca="false">IF('Row Index'!AC23="","✗",IF(INDEX('RAW DATA'!$R:$R,'Row Index'!AC23)="",IF(INDEX('RAW DATA'!$AE:$AE,'Row Index'!AC23)="",INDEX('RAW DATA'!$L:$L,'Row Index'!AC23),INDEX('RAW DATA'!$AE:$AE,'Row Index'!AC23)),INDEX('RAW DATA'!$R:$R,'Row Index'!AC23)))</f>
        <v>50.5840452787368</v>
      </c>
      <c r="AD249" s="17" t="n">
        <f aca="false">IF('Row Index'!AD23="","✗",IF(INDEX('RAW DATA'!$R:$R,'Row Index'!AD23)="",IF(INDEX('RAW DATA'!$AE:$AE,'Row Index'!AD23)="",INDEX('RAW DATA'!$L:$L,'Row Index'!AD23),INDEX('RAW DATA'!$AE:$AE,'Row Index'!AD23)),INDEX('RAW DATA'!$R:$R,'Row Index'!AD23)))</f>
        <v>54.1599209681506</v>
      </c>
      <c r="AE249" s="17" t="n">
        <f aca="false">IF('Row Index'!AE23="","✗",IF(INDEX('RAW DATA'!$R:$R,'Row Index'!AE23)="",IF(INDEX('RAW DATA'!$AE:$AE,'Row Index'!AE23)="",INDEX('RAW DATA'!$L:$L,'Row Index'!AE23),INDEX('RAW DATA'!$AE:$AE,'Row Index'!AE23)),INDEX('RAW DATA'!$R:$R,'Row Index'!AE23)))</f>
        <v>55.5178971699689</v>
      </c>
      <c r="AF249" s="17" t="n">
        <f aca="false">IF('Row Index'!AF23="","✗",IF(INDEX('RAW DATA'!$R:$R,'Row Index'!AF23)="",IF(INDEX('RAW DATA'!$AE:$AE,'Row Index'!AF23)="",INDEX('RAW DATA'!$L:$L,'Row Index'!AF23),INDEX('RAW DATA'!$AE:$AE,'Row Index'!AF23)),INDEX('RAW DATA'!$R:$R,'Row Index'!AF23)))</f>
        <v>56.8019863564723</v>
      </c>
      <c r="AG249" s="17" t="n">
        <f aca="false">IF('Row Index'!AG23="","✗",IF(INDEX('RAW DATA'!$R:$R,'Row Index'!AG23)="",IF(INDEX('RAW DATA'!$AE:$AE,'Row Index'!AG23)="",INDEX('RAW DATA'!$L:$L,'Row Index'!AG23),INDEX('RAW DATA'!$AE:$AE,'Row Index'!AG23)),INDEX('RAW DATA'!$R:$R,'Row Index'!AG23)))</f>
        <v>51.6672956246424</v>
      </c>
      <c r="AH249" s="17" t="n">
        <f aca="false">IF('Row Index'!AH23="","✗",IF(INDEX('RAW DATA'!$R:$R,'Row Index'!AH23)="",IF(INDEX('RAW DATA'!$AE:$AE,'Row Index'!AH23)="",INDEX('RAW DATA'!$L:$L,'Row Index'!AH23),INDEX('RAW DATA'!$AE:$AE,'Row Index'!AH23)),INDEX('RAW DATA'!$R:$R,'Row Index'!AH23)))</f>
        <v>56.2912692902274</v>
      </c>
      <c r="AI249" s="17" t="n">
        <f aca="false">IF('Row Index'!AI23="","✗",IF(INDEX('RAW DATA'!$R:$R,'Row Index'!AI23)="",IF(INDEX('RAW DATA'!$AE:$AE,'Row Index'!AI23)="",INDEX('RAW DATA'!$L:$L,'Row Index'!AI23),INDEX('RAW DATA'!$AE:$AE,'Row Index'!AI23)),INDEX('RAW DATA'!$R:$R,'Row Index'!AI23)))</f>
        <v>60.228919129097</v>
      </c>
      <c r="AJ249" s="17" t="n">
        <f aca="false">IF('Row Index'!AJ23="","✗",IF(INDEX('RAW DATA'!$R:$R,'Row Index'!AJ23)="",IF(INDEX('RAW DATA'!$AE:$AE,'Row Index'!AJ23)="",INDEX('RAW DATA'!$L:$L,'Row Index'!AJ23),INDEX('RAW DATA'!$AE:$AE,'Row Index'!AJ23)),INDEX('RAW DATA'!$R:$R,'Row Index'!AJ23)))</f>
        <v>58.8960974591146</v>
      </c>
      <c r="AK249" s="17" t="n">
        <f aca="false">IF('Row Index'!AK23="","✗",IF(INDEX('RAW DATA'!$R:$R,'Row Index'!AK23)="",IF(INDEX('RAW DATA'!$AE:$AE,'Row Index'!AK23)="",INDEX('RAW DATA'!$L:$L,'Row Index'!AK23),INDEX('RAW DATA'!$AE:$AE,'Row Index'!AK23)),INDEX('RAW DATA'!$R:$R,'Row Index'!AK23)))</f>
        <v>60.7188166757325</v>
      </c>
      <c r="AL249" s="17" t="n">
        <f aca="false">IF('Row Index'!AL23="","✗",IF(INDEX('RAW DATA'!$R:$R,'Row Index'!AL23)="",IF(INDEX('RAW DATA'!$AE:$AE,'Row Index'!AL23)="",INDEX('RAW DATA'!$L:$L,'Row Index'!AL23),INDEX('RAW DATA'!$AE:$AE,'Row Index'!AL23)),INDEX('RAW DATA'!$R:$R,'Row Index'!AL23)))</f>
        <v>62.7984183530855</v>
      </c>
      <c r="AM249" s="17" t="n">
        <f aca="false">IF('Row Index'!AM23="","✗",IF(INDEX('RAW DATA'!$R:$R,'Row Index'!AM23)="",IF(INDEX('RAW DATA'!$AE:$AE,'Row Index'!AM23)="",INDEX('RAW DATA'!$L:$L,'Row Index'!AM23),INDEX('RAW DATA'!$AE:$AE,'Row Index'!AM23)),INDEX('RAW DATA'!$R:$R,'Row Index'!AM23)))</f>
        <v>65.156308468952</v>
      </c>
      <c r="AN249" s="29" t="n">
        <f aca="false">IF('Row Index'!AN23="","✗",IF(INDEX('RAW DATA'!$R:$R,'Row Index'!AN23)="",IF(INDEX('RAW DATA'!$AE:$AE,'Row Index'!AN23)="",INDEX('RAW DATA'!$L:$L,'Row Index'!AN23),INDEX('RAW DATA'!$AE:$AE,'Row Index'!AN23)),INDEX('RAW DATA'!$R:$R,'Row Index'!AN23)))</f>
        <v>65.9532675003623</v>
      </c>
      <c r="AO249" s="17" t="n">
        <f aca="false">IF('Row Index'!AO23="","✗",IF(INDEX('RAW DATA'!$R:$R,'Row Index'!AO23)="",IF(INDEX('RAW DATA'!$AE:$AE,'Row Index'!AO23)="",INDEX('RAW DATA'!$L:$L,'Row Index'!AO23),INDEX('RAW DATA'!$AE:$AE,'Row Index'!AO23)),INDEX('RAW DATA'!$R:$R,'Row Index'!AO23)))</f>
        <v>66.9533469727183</v>
      </c>
      <c r="AP249" s="17" t="n">
        <f aca="false">IF('Row Index'!AP23="","✗",IF(INDEX('RAW DATA'!$R:$R,'Row Index'!AP23)="",IF(INDEX('RAW DATA'!$AE:$AE,'Row Index'!AP23)="",INDEX('RAW DATA'!$L:$L,'Row Index'!AP23),INDEX('RAW DATA'!$AE:$AE,'Row Index'!AP23)),INDEX('RAW DATA'!$R:$R,'Row Index'!AP23)))</f>
        <v>67.841621010682</v>
      </c>
      <c r="AQ249" s="17" t="n">
        <f aca="false">IF('Row Index'!AQ23="","✗",IF(INDEX('RAW DATA'!$R:$R,'Row Index'!AQ23)="",IF(INDEX('RAW DATA'!$AE:$AE,'Row Index'!AQ23)="",INDEX('RAW DATA'!$L:$L,'Row Index'!AQ23),INDEX('RAW DATA'!$AE:$AE,'Row Index'!AQ23)),INDEX('RAW DATA'!$R:$R,'Row Index'!AQ23)))</f>
        <v>69.2108707746709</v>
      </c>
    </row>
    <row r="250" customFormat="false" ht="15" hidden="false" customHeight="false" outlineLevel="0" collapsed="false">
      <c r="A250" s="15" t="s">
        <v>219</v>
      </c>
      <c r="B250" s="16" t="s">
        <v>153</v>
      </c>
      <c r="C250" s="17" t="n">
        <f aca="false">IF('Row Index'!C24="","✗",IF(INDEX('RAW DATA'!$R:$R,'Row Index'!C24)="",IF(INDEX('RAW DATA'!$AE:$AE,'Row Index'!C24)="",INDEX('RAW DATA'!$L:$L,'Row Index'!C24),INDEX('RAW DATA'!$AE:$AE,'Row Index'!C24)),INDEX('RAW DATA'!$R:$R,'Row Index'!C24)))</f>
        <v>37.1965345108402</v>
      </c>
      <c r="D250" s="17" t="n">
        <f aca="false">IF('Row Index'!D24="","✗",IF(INDEX('RAW DATA'!$R:$R,'Row Index'!D24)="",IF(INDEX('RAW DATA'!$AE:$AE,'Row Index'!D24)="",INDEX('RAW DATA'!$L:$L,'Row Index'!D24),INDEX('RAW DATA'!$AE:$AE,'Row Index'!D24)),INDEX('RAW DATA'!$R:$R,'Row Index'!D24)))</f>
        <v>38.580068613532</v>
      </c>
      <c r="E250" s="17" t="n">
        <f aca="false">IF('Row Index'!E24="","✗",IF(INDEX('RAW DATA'!$R:$R,'Row Index'!E24)="",IF(INDEX('RAW DATA'!$AE:$AE,'Row Index'!E24)="",INDEX('RAW DATA'!$L:$L,'Row Index'!E24),INDEX('RAW DATA'!$AE:$AE,'Row Index'!E24)),INDEX('RAW DATA'!$R:$R,'Row Index'!E24)))</f>
        <v>41.2670383981697</v>
      </c>
      <c r="F250" s="17" t="n">
        <f aca="false">IF('Row Index'!F24="","✗",IF(INDEX('RAW DATA'!$R:$R,'Row Index'!F24)="",IF(INDEX('RAW DATA'!$AE:$AE,'Row Index'!F24)="",INDEX('RAW DATA'!$L:$L,'Row Index'!F24),INDEX('RAW DATA'!$AE:$AE,'Row Index'!F24)),INDEX('RAW DATA'!$R:$R,'Row Index'!F24)))</f>
        <v>39.5431048809914</v>
      </c>
      <c r="G250" s="26" t="str">
        <f aca="false">IF('Row Index'!G24="","✗",IF(INDEX('RAW DATA'!$R:$R,'Row Index'!G24)="",IF(INDEX('RAW DATA'!$AE:$AE,'Row Index'!G24)="",INDEX('RAW DATA'!$L:$L,'Row Index'!G24),INDEX('RAW DATA'!$AE:$AE,'Row Index'!G24)),INDEX('RAW DATA'!$R:$R,'Row Index'!G24)))</f>
        <v>✗</v>
      </c>
      <c r="H250" s="17" t="n">
        <f aca="false">IF('Row Index'!H24="","✗",IF(INDEX('RAW DATA'!$R:$R,'Row Index'!H24)="",IF(INDEX('RAW DATA'!$AE:$AE,'Row Index'!H24)="",INDEX('RAW DATA'!$L:$L,'Row Index'!H24),INDEX('RAW DATA'!$AE:$AE,'Row Index'!H24)),INDEX('RAW DATA'!$R:$R,'Row Index'!H24)))</f>
        <v>41.4784747905163</v>
      </c>
      <c r="I250" s="29" t="n">
        <f aca="false">IF('Row Index'!I24="","✗",IF(INDEX('RAW DATA'!$R:$R,'Row Index'!I24)="",IF(INDEX('RAW DATA'!$AE:$AE,'Row Index'!I24)="",INDEX('RAW DATA'!$L:$L,'Row Index'!I24),INDEX('RAW DATA'!$AE:$AE,'Row Index'!I24)),INDEX('RAW DATA'!$R:$R,'Row Index'!I24)))</f>
        <v>42.8623516327296</v>
      </c>
      <c r="J250" s="17" t="n">
        <f aca="false">IF('Row Index'!J24="","✗",IF(INDEX('RAW DATA'!$R:$R,'Row Index'!J24)="",IF(INDEX('RAW DATA'!$AE:$AE,'Row Index'!J24)="",INDEX('RAW DATA'!$L:$L,'Row Index'!J24),INDEX('RAW DATA'!$AE:$AE,'Row Index'!J24)),INDEX('RAW DATA'!$R:$R,'Row Index'!J24)))</f>
        <v>41.8794241675776</v>
      </c>
      <c r="K250" s="17" t="n">
        <f aca="false">IF('Row Index'!K24="","✗",IF(INDEX('RAW DATA'!$R:$R,'Row Index'!K24)="",IF(INDEX('RAW DATA'!$AE:$AE,'Row Index'!K24)="",INDEX('RAW DATA'!$L:$L,'Row Index'!K24),INDEX('RAW DATA'!$AE:$AE,'Row Index'!K24)),INDEX('RAW DATA'!$R:$R,'Row Index'!K24)))</f>
        <v>47.1258933452306</v>
      </c>
      <c r="L250" s="17" t="n">
        <f aca="false">IF('Row Index'!L24="","✗",IF(INDEX('RAW DATA'!$R:$R,'Row Index'!L24)="",IF(INDEX('RAW DATA'!$AE:$AE,'Row Index'!L24)="",INDEX('RAW DATA'!$L:$L,'Row Index'!L24),INDEX('RAW DATA'!$AE:$AE,'Row Index'!L24)),INDEX('RAW DATA'!$R:$R,'Row Index'!L24)))</f>
        <v>38.4202045789225</v>
      </c>
      <c r="M250" s="17" t="n">
        <f aca="false">IF('Row Index'!M24="","✗",IF(INDEX('RAW DATA'!$R:$R,'Row Index'!M24)="",IF(INDEX('RAW DATA'!$AE:$AE,'Row Index'!M24)="",INDEX('RAW DATA'!$L:$L,'Row Index'!M24),INDEX('RAW DATA'!$AE:$AE,'Row Index'!M24)),INDEX('RAW DATA'!$R:$R,'Row Index'!M24)))</f>
        <v>46.1741577515417</v>
      </c>
      <c r="N250" s="17" t="n">
        <f aca="false">IF('Row Index'!N24="","✗",IF(INDEX('RAW DATA'!$R:$R,'Row Index'!N24)="",IF(INDEX('RAW DATA'!$AE:$AE,'Row Index'!N24)="",INDEX('RAW DATA'!$L:$L,'Row Index'!N24),INDEX('RAW DATA'!$AE:$AE,'Row Index'!N24)),INDEX('RAW DATA'!$R:$R,'Row Index'!N24)))</f>
        <v>47.4303431817777</v>
      </c>
      <c r="O250" s="17" t="n">
        <f aca="false">IF('Row Index'!O24="","✗",IF(INDEX('RAW DATA'!$R:$R,'Row Index'!O24)="",IF(INDEX('RAW DATA'!$AE:$AE,'Row Index'!O24)="",INDEX('RAW DATA'!$L:$L,'Row Index'!O24),INDEX('RAW DATA'!$AE:$AE,'Row Index'!O24)),INDEX('RAW DATA'!$R:$R,'Row Index'!O24)))</f>
        <v>46.6552293628718</v>
      </c>
      <c r="P250" s="17" t="n">
        <f aca="false">IF('Row Index'!P24="","✗",IF(INDEX('RAW DATA'!$R:$R,'Row Index'!P24)="",IF(INDEX('RAW DATA'!$AE:$AE,'Row Index'!P24)="",INDEX('RAW DATA'!$L:$L,'Row Index'!P24),INDEX('RAW DATA'!$AE:$AE,'Row Index'!P24)),INDEX('RAW DATA'!$R:$R,'Row Index'!P24)))</f>
        <v>47.6685174011879</v>
      </c>
      <c r="Q250" s="17" t="n">
        <f aca="false">IF('Row Index'!Q24="","✗",IF(INDEX('RAW DATA'!$R:$R,'Row Index'!Q24)="",IF(INDEX('RAW DATA'!$AE:$AE,'Row Index'!Q24)="",INDEX('RAW DATA'!$L:$L,'Row Index'!Q24),INDEX('RAW DATA'!$AE:$AE,'Row Index'!Q24)),INDEX('RAW DATA'!$R:$R,'Row Index'!Q24)))</f>
        <v>46.2562326572251</v>
      </c>
      <c r="R250" s="17" t="n">
        <f aca="false">IF('Row Index'!R24="","✗",IF(INDEX('RAW DATA'!$R:$R,'Row Index'!R24)="",IF(INDEX('RAW DATA'!$AE:$AE,'Row Index'!R24)="",INDEX('RAW DATA'!$L:$L,'Row Index'!R24),INDEX('RAW DATA'!$AE:$AE,'Row Index'!R24)),INDEX('RAW DATA'!$R:$R,'Row Index'!R24)))</f>
        <v>50.3422825691028</v>
      </c>
      <c r="S250" s="17" t="n">
        <f aca="false">IF('Row Index'!S24="","✗",IF(INDEX('RAW DATA'!$R:$R,'Row Index'!S24)="",IF(INDEX('RAW DATA'!$AE:$AE,'Row Index'!S24)="",INDEX('RAW DATA'!$L:$L,'Row Index'!S24),INDEX('RAW DATA'!$AE:$AE,'Row Index'!S24)),INDEX('RAW DATA'!$R:$R,'Row Index'!S24)))</f>
        <v>48.7068969135269</v>
      </c>
      <c r="T250" s="17" t="n">
        <f aca="false">IF('Row Index'!T24="","✗",IF(INDEX('RAW DATA'!$R:$R,'Row Index'!T24)="",IF(INDEX('RAW DATA'!$AE:$AE,'Row Index'!T24)="",INDEX('RAW DATA'!$L:$L,'Row Index'!T24),INDEX('RAW DATA'!$AE:$AE,'Row Index'!T24)),INDEX('RAW DATA'!$R:$R,'Row Index'!T24)))</f>
        <v>44.1219302450327</v>
      </c>
      <c r="U250" s="17" t="n">
        <f aca="false">IF('Row Index'!U24="","✗",IF(INDEX('RAW DATA'!$R:$R,'Row Index'!U24)="",IF(INDEX('RAW DATA'!$AE:$AE,'Row Index'!U24)="",INDEX('RAW DATA'!$L:$L,'Row Index'!U24),INDEX('RAW DATA'!$AE:$AE,'Row Index'!U24)),INDEX('RAW DATA'!$R:$R,'Row Index'!U24)))</f>
        <v>45.3322876932627</v>
      </c>
      <c r="V250" s="18" t="n">
        <f aca="false">IF('Row Index'!V24="","✗",IF(INDEX('RAW DATA'!$R:$R,'Row Index'!V24)="",IF(INDEX('RAW DATA'!$AE:$AE,'Row Index'!V24)="",INDEX('RAW DATA'!$L:$L,'Row Index'!V24),INDEX('RAW DATA'!$AE:$AE,'Row Index'!V24)),INDEX('RAW DATA'!$R:$R,'Row Index'!V24)))</f>
        <v>43.5710537552642</v>
      </c>
      <c r="W250" s="17" t="n">
        <f aca="false">IF('Row Index'!W24="","✗",IF(INDEX('RAW DATA'!$R:$R,'Row Index'!W24)="",IF(INDEX('RAW DATA'!$AE:$AE,'Row Index'!W24)="",INDEX('RAW DATA'!$L:$L,'Row Index'!W24),INDEX('RAW DATA'!$AE:$AE,'Row Index'!W24)),INDEX('RAW DATA'!$R:$R,'Row Index'!W24)))</f>
        <v>45.0636367309554</v>
      </c>
      <c r="X250" s="17" t="n">
        <f aca="false">IF('Row Index'!X24="","✗",IF(INDEX('RAW DATA'!$R:$R,'Row Index'!X24)="",IF(INDEX('RAW DATA'!$AE:$AE,'Row Index'!X24)="",INDEX('RAW DATA'!$L:$L,'Row Index'!X24),INDEX('RAW DATA'!$AE:$AE,'Row Index'!X24)),INDEX('RAW DATA'!$R:$R,'Row Index'!X24)))</f>
        <v>47.7577753928716</v>
      </c>
      <c r="Y250" s="17" t="n">
        <f aca="false">IF('Row Index'!Y24="","✗",IF(INDEX('RAW DATA'!$R:$R,'Row Index'!Y24)="",IF(INDEX('RAW DATA'!$AE:$AE,'Row Index'!Y24)="",INDEX('RAW DATA'!$L:$L,'Row Index'!Y24),INDEX('RAW DATA'!$AE:$AE,'Row Index'!Y24)),INDEX('RAW DATA'!$R:$R,'Row Index'!Y24)))</f>
        <v>48.8346816358545</v>
      </c>
      <c r="Z250" s="18" t="n">
        <f aca="false">IF('Row Index'!Z24="","✗",IF(INDEX('RAW DATA'!$R:$R,'Row Index'!Z24)="",IF(INDEX('RAW DATA'!$AE:$AE,'Row Index'!Z24)="",INDEX('RAW DATA'!$L:$L,'Row Index'!Z24),INDEX('RAW DATA'!$AE:$AE,'Row Index'!Z24)),INDEX('RAW DATA'!$R:$R,'Row Index'!Z24)))</f>
        <v>49.6718544839529</v>
      </c>
      <c r="AA250" s="19" t="str">
        <f aca="false">IF('Row Index'!AA24="","⏳",IF(INDEX('RAW DATA'!$R:$R,'Row Index'!AA24)="",IF(INDEX('RAW DATA'!$AE:$AE,'Row Index'!AA24)="",INDEX('RAW DATA'!$L:$L,'Row Index'!AA24),INDEX('RAW DATA'!$AE:$AE,'Row Index'!AA24)),INDEX('RAW DATA'!$R:$R,'Row Index'!AA24)))</f>
        <v>⏳</v>
      </c>
      <c r="AB250" s="17" t="n">
        <f aca="false">IF('Row Index'!AB24="","✗",IF(INDEX('RAW DATA'!$R:$R,'Row Index'!AB24)="",IF(INDEX('RAW DATA'!$AE:$AE,'Row Index'!AB24)="",INDEX('RAW DATA'!$L:$L,'Row Index'!AB24),INDEX('RAW DATA'!$AE:$AE,'Row Index'!AB24)),INDEX('RAW DATA'!$R:$R,'Row Index'!AB24)))</f>
        <v>45.8036321857997</v>
      </c>
      <c r="AC250" s="17" t="n">
        <f aca="false">IF('Row Index'!AC24="","✗",IF(INDEX('RAW DATA'!$R:$R,'Row Index'!AC24)="",IF(INDEX('RAW DATA'!$AE:$AE,'Row Index'!AC24)="",INDEX('RAW DATA'!$L:$L,'Row Index'!AC24),INDEX('RAW DATA'!$AE:$AE,'Row Index'!AC24)),INDEX('RAW DATA'!$R:$R,'Row Index'!AC24)))</f>
        <v>47.3947128643913</v>
      </c>
      <c r="AD250" s="17" t="n">
        <f aca="false">IF('Row Index'!AD24="","✗",IF(INDEX('RAW DATA'!$R:$R,'Row Index'!AD24)="",IF(INDEX('RAW DATA'!$AE:$AE,'Row Index'!AD24)="",INDEX('RAW DATA'!$L:$L,'Row Index'!AD24),INDEX('RAW DATA'!$AE:$AE,'Row Index'!AD24)),INDEX('RAW DATA'!$R:$R,'Row Index'!AD24)))</f>
        <v>46.5617896328572</v>
      </c>
      <c r="AE250" s="29" t="n">
        <f aca="false">IF('Row Index'!AE24="","✗",IF(INDEX('RAW DATA'!$R:$R,'Row Index'!AE24)="",IF(INDEX('RAW DATA'!$AE:$AE,'Row Index'!AE24)="",INDEX('RAW DATA'!$L:$L,'Row Index'!AE24),INDEX('RAW DATA'!$AE:$AE,'Row Index'!AE24)),INDEX('RAW DATA'!$R:$R,'Row Index'!AE24)))</f>
        <v>51.7458738181345</v>
      </c>
      <c r="AF250" s="17" t="n">
        <f aca="false">IF('Row Index'!AF24="","✗",IF(INDEX('RAW DATA'!$R:$R,'Row Index'!AF24)="",IF(INDEX('RAW DATA'!$AE:$AE,'Row Index'!AF24)="",INDEX('RAW DATA'!$L:$L,'Row Index'!AF24),INDEX('RAW DATA'!$AE:$AE,'Row Index'!AF24)),INDEX('RAW DATA'!$R:$R,'Row Index'!AF24)))</f>
        <v>49.5053754482537</v>
      </c>
      <c r="AG250" s="17" t="n">
        <f aca="false">IF('Row Index'!AG24="","✗",IF(INDEX('RAW DATA'!$R:$R,'Row Index'!AG24)="",IF(INDEX('RAW DATA'!$AE:$AE,'Row Index'!AG24)="",INDEX('RAW DATA'!$L:$L,'Row Index'!AG24),INDEX('RAW DATA'!$AE:$AE,'Row Index'!AG24)),INDEX('RAW DATA'!$R:$R,'Row Index'!AG24)))</f>
        <v>48.3793247417329</v>
      </c>
      <c r="AH250" s="17" t="n">
        <f aca="false">IF('Row Index'!AH24="","✗",IF(INDEX('RAW DATA'!$R:$R,'Row Index'!AH24)="",IF(INDEX('RAW DATA'!$AE:$AE,'Row Index'!AH24)="",INDEX('RAW DATA'!$L:$L,'Row Index'!AH24),INDEX('RAW DATA'!$AE:$AE,'Row Index'!AH24)),INDEX('RAW DATA'!$R:$R,'Row Index'!AH24)))</f>
        <v>50.9796908620402</v>
      </c>
      <c r="AI250" s="17" t="n">
        <f aca="false">IF('Row Index'!AI24="","✗",IF(INDEX('RAW DATA'!$R:$R,'Row Index'!AI24)="",IF(INDEX('RAW DATA'!$AE:$AE,'Row Index'!AI24)="",INDEX('RAW DATA'!$L:$L,'Row Index'!AI24),INDEX('RAW DATA'!$AE:$AE,'Row Index'!AI24)),INDEX('RAW DATA'!$R:$R,'Row Index'!AI24)))</f>
        <v>52.7119534557516</v>
      </c>
      <c r="AJ250" s="17" t="n">
        <f aca="false">IF('Row Index'!AJ24="","✗",IF(INDEX('RAW DATA'!$R:$R,'Row Index'!AJ24)="",IF(INDEX('RAW DATA'!$AE:$AE,'Row Index'!AJ24)="",INDEX('RAW DATA'!$L:$L,'Row Index'!AJ24),INDEX('RAW DATA'!$AE:$AE,'Row Index'!AJ24)),INDEX('RAW DATA'!$R:$R,'Row Index'!AJ24)))</f>
        <v>52.3109859096712</v>
      </c>
      <c r="AK250" s="17" t="n">
        <f aca="false">IF('Row Index'!AK24="","✗",IF(INDEX('RAW DATA'!$R:$R,'Row Index'!AK24)="",IF(INDEX('RAW DATA'!$AE:$AE,'Row Index'!AK24)="",INDEX('RAW DATA'!$L:$L,'Row Index'!AK24),INDEX('RAW DATA'!$AE:$AE,'Row Index'!AK24)),INDEX('RAW DATA'!$R:$R,'Row Index'!AK24)))</f>
        <v>59.3800748964635</v>
      </c>
      <c r="AL250" s="17" t="n">
        <f aca="false">IF('Row Index'!AL24="","✗",IF(INDEX('RAW DATA'!$R:$R,'Row Index'!AL24)="",IF(INDEX('RAW DATA'!$AE:$AE,'Row Index'!AL24)="",INDEX('RAW DATA'!$L:$L,'Row Index'!AL24),INDEX('RAW DATA'!$AE:$AE,'Row Index'!AL24)),INDEX('RAW DATA'!$R:$R,'Row Index'!AL24)))</f>
        <v>62.0724352489818</v>
      </c>
      <c r="AM250" s="17" t="n">
        <f aca="false">IF('Row Index'!AM24="","✗",IF(INDEX('RAW DATA'!$R:$R,'Row Index'!AM24)="",IF(INDEX('RAW DATA'!$AE:$AE,'Row Index'!AM24)="",INDEX('RAW DATA'!$L:$L,'Row Index'!AM24),INDEX('RAW DATA'!$AE:$AE,'Row Index'!AM24)),INDEX('RAW DATA'!$R:$R,'Row Index'!AM24)))</f>
        <v>63.3921004957047</v>
      </c>
      <c r="AN250" s="17" t="n">
        <f aca="false">IF('Row Index'!AN24="","✗",IF(INDEX('RAW DATA'!$R:$R,'Row Index'!AN24)="",IF(INDEX('RAW DATA'!$AE:$AE,'Row Index'!AN24)="",INDEX('RAW DATA'!$L:$L,'Row Index'!AN24),INDEX('RAW DATA'!$AE:$AE,'Row Index'!AN24)),INDEX('RAW DATA'!$R:$R,'Row Index'!AN24)))</f>
        <v>64.381819259428</v>
      </c>
      <c r="AO250" s="17" t="n">
        <f aca="false">IF('Row Index'!AO24="","✗",IF(INDEX('RAW DATA'!$R:$R,'Row Index'!AO24)="",IF(INDEX('RAW DATA'!$AE:$AE,'Row Index'!AO24)="",INDEX('RAW DATA'!$L:$L,'Row Index'!AO24),INDEX('RAW DATA'!$AE:$AE,'Row Index'!AO24)),INDEX('RAW DATA'!$R:$R,'Row Index'!AO24)))</f>
        <v>66.0064068678914</v>
      </c>
      <c r="AP250" s="17" t="n">
        <f aca="false">IF('Row Index'!AP24="","✗",IF(INDEX('RAW DATA'!$R:$R,'Row Index'!AP24)="",IF(INDEX('RAW DATA'!$AE:$AE,'Row Index'!AP24)="",INDEX('RAW DATA'!$L:$L,'Row Index'!AP24),INDEX('RAW DATA'!$AE:$AE,'Row Index'!AP24)),INDEX('RAW DATA'!$R:$R,'Row Index'!AP24)))</f>
        <v>67.0333828871002</v>
      </c>
      <c r="AQ250" s="17" t="n">
        <f aca="false">IF('Row Index'!AQ24="","✗",IF(INDEX('RAW DATA'!$R:$R,'Row Index'!AQ24)="",IF(INDEX('RAW DATA'!$AE:$AE,'Row Index'!AQ24)="",INDEX('RAW DATA'!$L:$L,'Row Index'!AQ24),INDEX('RAW DATA'!$AE:$AE,'Row Index'!AQ24)),INDEX('RAW DATA'!$R:$R,'Row Index'!AQ24)))</f>
        <v>68.5673481135582</v>
      </c>
    </row>
    <row r="251" customFormat="false" ht="15" hidden="false" customHeight="false" outlineLevel="0" collapsed="false">
      <c r="A251" s="15" t="s">
        <v>222</v>
      </c>
      <c r="B251" s="16" t="s">
        <v>153</v>
      </c>
      <c r="C251" s="17" t="n">
        <f aca="false">IF('Row Index'!C25="","✗",IF(INDEX('RAW DATA'!$R:$R,'Row Index'!C25)="",IF(INDEX('RAW DATA'!$AE:$AE,'Row Index'!C25)="",INDEX('RAW DATA'!$L:$L,'Row Index'!C25),INDEX('RAW DATA'!$AE:$AE,'Row Index'!C25)),INDEX('RAW DATA'!$R:$R,'Row Index'!C25)))</f>
        <v>34.454764097176</v>
      </c>
      <c r="D251" s="17" t="n">
        <f aca="false">IF('Row Index'!D25="","✗",IF(INDEX('RAW DATA'!$R:$R,'Row Index'!D25)="",IF(INDEX('RAW DATA'!$AE:$AE,'Row Index'!D25)="",INDEX('RAW DATA'!$L:$L,'Row Index'!D25),INDEX('RAW DATA'!$AE:$AE,'Row Index'!D25)),INDEX('RAW DATA'!$R:$R,'Row Index'!D25)))</f>
        <v>37.1108162348355</v>
      </c>
      <c r="E251" s="29" t="n">
        <f aca="false">IF('Row Index'!E25="","✗",IF(INDEX('RAW DATA'!$R:$R,'Row Index'!E25)="",IF(INDEX('RAW DATA'!$AE:$AE,'Row Index'!E25)="",INDEX('RAW DATA'!$L:$L,'Row Index'!E25),INDEX('RAW DATA'!$AE:$AE,'Row Index'!E25)),INDEX('RAW DATA'!$R:$R,'Row Index'!E25)))</f>
        <v>40.2936532673648</v>
      </c>
      <c r="F251" s="17" t="n">
        <f aca="false">IF('Row Index'!F25="","✗",IF(INDEX('RAW DATA'!$R:$R,'Row Index'!F25)="",IF(INDEX('RAW DATA'!$AE:$AE,'Row Index'!F25)="",INDEX('RAW DATA'!$L:$L,'Row Index'!F25),INDEX('RAW DATA'!$AE:$AE,'Row Index'!F25)),INDEX('RAW DATA'!$R:$R,'Row Index'!F25)))</f>
        <v>35.6000354523772</v>
      </c>
      <c r="G251" s="18" t="n">
        <f aca="false">IF('Row Index'!G25="","✗",IF(INDEX('RAW DATA'!$R:$R,'Row Index'!G25)="",IF(INDEX('RAW DATA'!$AE:$AE,'Row Index'!G25)="",INDEX('RAW DATA'!$L:$L,'Row Index'!G25),INDEX('RAW DATA'!$AE:$AE,'Row Index'!G25)),INDEX('RAW DATA'!$R:$R,'Row Index'!G25)))</f>
        <v>42.7320220610675</v>
      </c>
      <c r="H251" s="17" t="n">
        <f aca="false">IF('Row Index'!H25="","✗",IF(INDEX('RAW DATA'!$R:$R,'Row Index'!H25)="",IF(INDEX('RAW DATA'!$AE:$AE,'Row Index'!H25)="",INDEX('RAW DATA'!$L:$L,'Row Index'!H25),INDEX('RAW DATA'!$AE:$AE,'Row Index'!H25)),INDEX('RAW DATA'!$R:$R,'Row Index'!H25)))</f>
        <v>39.8074748117029</v>
      </c>
      <c r="I251" s="29" t="n">
        <f aca="false">IF('Row Index'!I25="","✗",IF(INDEX('RAW DATA'!$R:$R,'Row Index'!I25)="",IF(INDEX('RAW DATA'!$AE:$AE,'Row Index'!I25)="",INDEX('RAW DATA'!$L:$L,'Row Index'!I25),INDEX('RAW DATA'!$AE:$AE,'Row Index'!I25)),INDEX('RAW DATA'!$R:$R,'Row Index'!I25)))</f>
        <v>41.7534727682977</v>
      </c>
      <c r="J251" s="17" t="n">
        <f aca="false">IF('Row Index'!J25="","✗",IF(INDEX('RAW DATA'!$R:$R,'Row Index'!J25)="",IF(INDEX('RAW DATA'!$AE:$AE,'Row Index'!J25)="",INDEX('RAW DATA'!$L:$L,'Row Index'!J25),INDEX('RAW DATA'!$AE:$AE,'Row Index'!J25)),INDEX('RAW DATA'!$R:$R,'Row Index'!J25)))</f>
        <v>38.2099753641535</v>
      </c>
      <c r="K251" s="17" t="n">
        <f aca="false">IF('Row Index'!K25="","✗",IF(INDEX('RAW DATA'!$R:$R,'Row Index'!K25)="",IF(INDEX('RAW DATA'!$AE:$AE,'Row Index'!K25)="",INDEX('RAW DATA'!$L:$L,'Row Index'!K25),INDEX('RAW DATA'!$AE:$AE,'Row Index'!K25)),INDEX('RAW DATA'!$R:$R,'Row Index'!K25)))</f>
        <v>45.9496262981193</v>
      </c>
      <c r="L251" s="17" t="n">
        <f aca="false">IF('Row Index'!L25="","✗",IF(INDEX('RAW DATA'!$R:$R,'Row Index'!L25)="",IF(INDEX('RAW DATA'!$AE:$AE,'Row Index'!L25)="",INDEX('RAW DATA'!$L:$L,'Row Index'!L25),INDEX('RAW DATA'!$AE:$AE,'Row Index'!L25)),INDEX('RAW DATA'!$R:$R,'Row Index'!L25)))</f>
        <v>36.582157700366</v>
      </c>
      <c r="M251" s="17" t="n">
        <f aca="false">IF('Row Index'!M25="","✗",IF(INDEX('RAW DATA'!$R:$R,'Row Index'!M25)="",IF(INDEX('RAW DATA'!$AE:$AE,'Row Index'!M25)="",INDEX('RAW DATA'!$L:$L,'Row Index'!M25),INDEX('RAW DATA'!$AE:$AE,'Row Index'!M25)),INDEX('RAW DATA'!$R:$R,'Row Index'!M25)))</f>
        <v>47.9979609396495</v>
      </c>
      <c r="N251" s="17" t="n">
        <f aca="false">IF('Row Index'!N25="","✗",IF(INDEX('RAW DATA'!$R:$R,'Row Index'!N25)="",IF(INDEX('RAW DATA'!$AE:$AE,'Row Index'!N25)="",INDEX('RAW DATA'!$L:$L,'Row Index'!N25),INDEX('RAW DATA'!$AE:$AE,'Row Index'!N25)),INDEX('RAW DATA'!$R:$R,'Row Index'!N25)))</f>
        <v>47.2849351631609</v>
      </c>
      <c r="O251" s="17" t="n">
        <f aca="false">IF('Row Index'!O25="","✗",IF(INDEX('RAW DATA'!$R:$R,'Row Index'!O25)="",IF(INDEX('RAW DATA'!$AE:$AE,'Row Index'!O25)="",INDEX('RAW DATA'!$L:$L,'Row Index'!O25),INDEX('RAW DATA'!$AE:$AE,'Row Index'!O25)),INDEX('RAW DATA'!$R:$R,'Row Index'!O25)))</f>
        <v>43.441174036836</v>
      </c>
      <c r="P251" s="17" t="n">
        <f aca="false">IF('Row Index'!P25="","✗",IF(INDEX('RAW DATA'!$R:$R,'Row Index'!P25)="",IF(INDEX('RAW DATA'!$AE:$AE,'Row Index'!P25)="",INDEX('RAW DATA'!$L:$L,'Row Index'!P25),INDEX('RAW DATA'!$AE:$AE,'Row Index'!P25)),INDEX('RAW DATA'!$R:$R,'Row Index'!P25)))</f>
        <v>47.4668188367178</v>
      </c>
      <c r="Q251" s="29" t="n">
        <f aca="false">IF('Row Index'!Q25="","✗",IF(INDEX('RAW DATA'!$R:$R,'Row Index'!Q25)="",IF(INDEX('RAW DATA'!$AE:$AE,'Row Index'!Q25)="",INDEX('RAW DATA'!$L:$L,'Row Index'!Q25),INDEX('RAW DATA'!$AE:$AE,'Row Index'!Q25)),INDEX('RAW DATA'!$R:$R,'Row Index'!Q25)))</f>
        <v>46.1555597069512</v>
      </c>
      <c r="R251" s="17" t="n">
        <f aca="false">IF('Row Index'!R25="","✗",IF(INDEX('RAW DATA'!$R:$R,'Row Index'!R25)="",IF(INDEX('RAW DATA'!$AE:$AE,'Row Index'!R25)="",INDEX('RAW DATA'!$L:$L,'Row Index'!R25),INDEX('RAW DATA'!$AE:$AE,'Row Index'!R25)),INDEX('RAW DATA'!$R:$R,'Row Index'!R25)))</f>
        <v>48.0236773525088</v>
      </c>
      <c r="S251" s="17" t="n">
        <f aca="false">IF('Row Index'!S25="","✗",IF(INDEX('RAW DATA'!$R:$R,'Row Index'!S25)="",IF(INDEX('RAW DATA'!$AE:$AE,'Row Index'!S25)="",INDEX('RAW DATA'!$L:$L,'Row Index'!S25),INDEX('RAW DATA'!$AE:$AE,'Row Index'!S25)),INDEX('RAW DATA'!$R:$R,'Row Index'!S25)))</f>
        <v>45.6521014680944</v>
      </c>
      <c r="T251" s="17" t="n">
        <f aca="false">IF('Row Index'!T25="","✗",IF(INDEX('RAW DATA'!$R:$R,'Row Index'!T25)="",IF(INDEX('RAW DATA'!$AE:$AE,'Row Index'!T25)="",INDEX('RAW DATA'!$L:$L,'Row Index'!T25),INDEX('RAW DATA'!$AE:$AE,'Row Index'!T25)),INDEX('RAW DATA'!$R:$R,'Row Index'!T25)))</f>
        <v>47.8816110053429</v>
      </c>
      <c r="U251" s="17" t="n">
        <f aca="false">IF('Row Index'!U25="","✗",IF(INDEX('RAW DATA'!$R:$R,'Row Index'!U25)="",IF(INDEX('RAW DATA'!$AE:$AE,'Row Index'!U25)="",INDEX('RAW DATA'!$L:$L,'Row Index'!U25),INDEX('RAW DATA'!$AE:$AE,'Row Index'!U25)),INDEX('RAW DATA'!$R:$R,'Row Index'!U25)))</f>
        <v>52.578650476531</v>
      </c>
      <c r="V251" s="18" t="n">
        <f aca="false">IF('Row Index'!V25="","✗",IF(INDEX('RAW DATA'!$R:$R,'Row Index'!V25)="",IF(INDEX('RAW DATA'!$AE:$AE,'Row Index'!V25)="",INDEX('RAW DATA'!$L:$L,'Row Index'!V25),INDEX('RAW DATA'!$AE:$AE,'Row Index'!V25)),INDEX('RAW DATA'!$R:$R,'Row Index'!V25)))</f>
        <v>50.6137324869711</v>
      </c>
      <c r="W251" s="17" t="n">
        <f aca="false">IF('Row Index'!W25="","✗",IF(INDEX('RAW DATA'!$R:$R,'Row Index'!W25)="",IF(INDEX('RAW DATA'!$AE:$AE,'Row Index'!W25)="",INDEX('RAW DATA'!$L:$L,'Row Index'!W25),INDEX('RAW DATA'!$AE:$AE,'Row Index'!W25)),INDEX('RAW DATA'!$R:$R,'Row Index'!W25)))</f>
        <v>45.0670118657025</v>
      </c>
      <c r="X251" s="17" t="n">
        <f aca="false">IF('Row Index'!X25="","✗",IF(INDEX('RAW DATA'!$R:$R,'Row Index'!X25)="",IF(INDEX('RAW DATA'!$AE:$AE,'Row Index'!X25)="",INDEX('RAW DATA'!$L:$L,'Row Index'!X25),INDEX('RAW DATA'!$AE:$AE,'Row Index'!X25)),INDEX('RAW DATA'!$R:$R,'Row Index'!X25)))</f>
        <v>44.9224710771028</v>
      </c>
      <c r="Y251" s="17" t="n">
        <f aca="false">IF('Row Index'!Y25="","✗",IF(INDEX('RAW DATA'!$R:$R,'Row Index'!Y25)="",IF(INDEX('RAW DATA'!$AE:$AE,'Row Index'!Y25)="",INDEX('RAW DATA'!$L:$L,'Row Index'!Y25),INDEX('RAW DATA'!$AE:$AE,'Row Index'!Y25)),INDEX('RAW DATA'!$R:$R,'Row Index'!Y25)))</f>
        <v>46.7534837382102</v>
      </c>
      <c r="Z251" s="18" t="n">
        <f aca="false">IF('Row Index'!Z25="","✗",IF(INDEX('RAW DATA'!$R:$R,'Row Index'!Z25)="",IF(INDEX('RAW DATA'!$AE:$AE,'Row Index'!Z25)="",INDEX('RAW DATA'!$L:$L,'Row Index'!Z25),INDEX('RAW DATA'!$AE:$AE,'Row Index'!Z25)),INDEX('RAW DATA'!$R:$R,'Row Index'!Z25)))</f>
        <v>49.3703243799086</v>
      </c>
      <c r="AA251" s="19" t="str">
        <f aca="false">IF('Row Index'!AA25="","⏳",IF(INDEX('RAW DATA'!$R:$R,'Row Index'!AA25)="",IF(INDEX('RAW DATA'!$AE:$AE,'Row Index'!AA25)="",INDEX('RAW DATA'!$L:$L,'Row Index'!AA25),INDEX('RAW DATA'!$AE:$AE,'Row Index'!AA25)),INDEX('RAW DATA'!$R:$R,'Row Index'!AA25)))</f>
        <v>⏳</v>
      </c>
      <c r="AB251" s="17" t="n">
        <f aca="false">IF('Row Index'!AB25="","✗",IF(INDEX('RAW DATA'!$R:$R,'Row Index'!AB25)="",IF(INDEX('RAW DATA'!$AE:$AE,'Row Index'!AB25)="",INDEX('RAW DATA'!$L:$L,'Row Index'!AB25),INDEX('RAW DATA'!$AE:$AE,'Row Index'!AB25)),INDEX('RAW DATA'!$R:$R,'Row Index'!AB25)))</f>
        <v>47.4802334668165</v>
      </c>
      <c r="AC251" s="17" t="n">
        <f aca="false">IF('Row Index'!AC25="","✗",IF(INDEX('RAW DATA'!$R:$R,'Row Index'!AC25)="",IF(INDEX('RAW DATA'!$AE:$AE,'Row Index'!AC25)="",INDEX('RAW DATA'!$L:$L,'Row Index'!AC25),INDEX('RAW DATA'!$AE:$AE,'Row Index'!AC25)),INDEX('RAW DATA'!$R:$R,'Row Index'!AC25)))</f>
        <v>49.3139657626362</v>
      </c>
      <c r="AD251" s="29" t="n">
        <f aca="false">IF('Row Index'!AD25="","✗",IF(INDEX('RAW DATA'!$R:$R,'Row Index'!AD25)="",IF(INDEX('RAW DATA'!$AE:$AE,'Row Index'!AD25)="",INDEX('RAW DATA'!$L:$L,'Row Index'!AD25),INDEX('RAW DATA'!$AE:$AE,'Row Index'!AD25)),INDEX('RAW DATA'!$R:$R,'Row Index'!AD25)))</f>
        <v>51.0926794421916</v>
      </c>
      <c r="AE251" s="17" t="n">
        <f aca="false">IF('Row Index'!AE25="","✗",IF(INDEX('RAW DATA'!$R:$R,'Row Index'!AE25)="",IF(INDEX('RAW DATA'!$AE:$AE,'Row Index'!AE25)="",INDEX('RAW DATA'!$L:$L,'Row Index'!AE25),INDEX('RAW DATA'!$AE:$AE,'Row Index'!AE25)),INDEX('RAW DATA'!$R:$R,'Row Index'!AE25)))</f>
        <v>52.9315095875805</v>
      </c>
      <c r="AF251" s="17" t="n">
        <f aca="false">IF('Row Index'!AF25="","✗",IF(INDEX('RAW DATA'!$R:$R,'Row Index'!AF25)="",IF(INDEX('RAW DATA'!$AE:$AE,'Row Index'!AF25)="",INDEX('RAW DATA'!$L:$L,'Row Index'!AF25),INDEX('RAW DATA'!$AE:$AE,'Row Index'!AF25)),INDEX('RAW DATA'!$R:$R,'Row Index'!AF25)))</f>
        <v>52.9780861988369</v>
      </c>
      <c r="AG251" s="17" t="n">
        <f aca="false">IF('Row Index'!AG25="","✗",IF(INDEX('RAW DATA'!$R:$R,'Row Index'!AG25)="",IF(INDEX('RAW DATA'!$AE:$AE,'Row Index'!AG25)="",INDEX('RAW DATA'!$L:$L,'Row Index'!AG25),INDEX('RAW DATA'!$AE:$AE,'Row Index'!AG25)),INDEX('RAW DATA'!$R:$R,'Row Index'!AG25)))</f>
        <v>51.1786709589542</v>
      </c>
      <c r="AH251" s="17" t="n">
        <f aca="false">IF('Row Index'!AH25="","✗",IF(INDEX('RAW DATA'!$R:$R,'Row Index'!AH25)="",IF(INDEX('RAW DATA'!$AE:$AE,'Row Index'!AH25)="",INDEX('RAW DATA'!$L:$L,'Row Index'!AH25),INDEX('RAW DATA'!$AE:$AE,'Row Index'!AH25)),INDEX('RAW DATA'!$R:$R,'Row Index'!AH25)))</f>
        <v>52.3849973444718</v>
      </c>
      <c r="AI251" s="17" t="n">
        <f aca="false">IF('Row Index'!AI25="","✗",IF(INDEX('RAW DATA'!$R:$R,'Row Index'!AI25)="",IF(INDEX('RAW DATA'!$AE:$AE,'Row Index'!AI25)="",INDEX('RAW DATA'!$L:$L,'Row Index'!AI25),INDEX('RAW DATA'!$AE:$AE,'Row Index'!AI25)),INDEX('RAW DATA'!$R:$R,'Row Index'!AI25)))</f>
        <v>53.1823293476205</v>
      </c>
      <c r="AJ251" s="17" t="n">
        <f aca="false">IF('Row Index'!AJ25="","✗",IF(INDEX('RAW DATA'!$R:$R,'Row Index'!AJ25)="",IF(INDEX('RAW DATA'!$AE:$AE,'Row Index'!AJ25)="",INDEX('RAW DATA'!$L:$L,'Row Index'!AJ25),INDEX('RAW DATA'!$AE:$AE,'Row Index'!AJ25)),INDEX('RAW DATA'!$R:$R,'Row Index'!AJ25)))</f>
        <v>52.917145006173</v>
      </c>
      <c r="AK251" s="17" t="n">
        <f aca="false">IF('Row Index'!AK25="","✗",IF(INDEX('RAW DATA'!$R:$R,'Row Index'!AK25)="",IF(INDEX('RAW DATA'!$AE:$AE,'Row Index'!AK25)="",INDEX('RAW DATA'!$L:$L,'Row Index'!AK25),INDEX('RAW DATA'!$AE:$AE,'Row Index'!AK25)),INDEX('RAW DATA'!$R:$R,'Row Index'!AK25)))</f>
        <v>51.4267897780931</v>
      </c>
      <c r="AL251" s="17" t="n">
        <f aca="false">IF('Row Index'!AL25="","✗",IF(INDEX('RAW DATA'!$R:$R,'Row Index'!AL25)="",IF(INDEX('RAW DATA'!$AE:$AE,'Row Index'!AL25)="",INDEX('RAW DATA'!$L:$L,'Row Index'!AL25),INDEX('RAW DATA'!$AE:$AE,'Row Index'!AL25)),INDEX('RAW DATA'!$R:$R,'Row Index'!AL25)))</f>
        <v>62.3110709471699</v>
      </c>
      <c r="AM251" s="17" t="n">
        <f aca="false">IF('Row Index'!AM25="","✗",IF(INDEX('RAW DATA'!$R:$R,'Row Index'!AM25)="",IF(INDEX('RAW DATA'!$AE:$AE,'Row Index'!AM25)="",INDEX('RAW DATA'!$L:$L,'Row Index'!AM25),INDEX('RAW DATA'!$AE:$AE,'Row Index'!AM25)),INDEX('RAW DATA'!$R:$R,'Row Index'!AM25)))</f>
        <v>64.0740069304551</v>
      </c>
      <c r="AN251" s="17" t="n">
        <f aca="false">IF('Row Index'!AN25="","✗",IF(INDEX('RAW DATA'!$R:$R,'Row Index'!AN25)="",IF(INDEX('RAW DATA'!$AE:$AE,'Row Index'!AN25)="",INDEX('RAW DATA'!$L:$L,'Row Index'!AN25),INDEX('RAW DATA'!$AE:$AE,'Row Index'!AN25)),INDEX('RAW DATA'!$R:$R,'Row Index'!AN25)))</f>
        <v>64.7845331692402</v>
      </c>
      <c r="AO251" s="17" t="n">
        <f aca="false">IF('Row Index'!AO25="","✗",IF(INDEX('RAW DATA'!$R:$R,'Row Index'!AO25)="",IF(INDEX('RAW DATA'!$AE:$AE,'Row Index'!AO25)="",INDEX('RAW DATA'!$L:$L,'Row Index'!AO25),INDEX('RAW DATA'!$AE:$AE,'Row Index'!AO25)),INDEX('RAW DATA'!$R:$R,'Row Index'!AO25)))</f>
        <v>66.6677321147303</v>
      </c>
      <c r="AP251" s="17" t="n">
        <f aca="false">IF('Row Index'!AP25="","✗",IF(INDEX('RAW DATA'!$R:$R,'Row Index'!AP25)="",IF(INDEX('RAW DATA'!$AE:$AE,'Row Index'!AP25)="",INDEX('RAW DATA'!$L:$L,'Row Index'!AP25),INDEX('RAW DATA'!$AE:$AE,'Row Index'!AP25)),INDEX('RAW DATA'!$R:$R,'Row Index'!AP25)))</f>
        <v>67.1428298988835</v>
      </c>
      <c r="AQ251" s="17" t="n">
        <f aca="false">IF('Row Index'!AQ25="","✗",IF(INDEX('RAW DATA'!$R:$R,'Row Index'!AQ25)="",IF(INDEX('RAW DATA'!$AE:$AE,'Row Index'!AQ25)="",INDEX('RAW DATA'!$L:$L,'Row Index'!AQ25),INDEX('RAW DATA'!$AE:$AE,'Row Index'!AQ25)),INDEX('RAW DATA'!$R:$R,'Row Index'!AQ25)))</f>
        <v>67.682311810329</v>
      </c>
    </row>
    <row r="252" customFormat="false" ht="15" hidden="false" customHeight="false" outlineLevel="0" collapsed="false">
      <c r="A252" s="15" t="s">
        <v>225</v>
      </c>
      <c r="B252" s="16" t="s">
        <v>153</v>
      </c>
      <c r="C252" s="17" t="n">
        <f aca="false">IF('Row Index'!C26="","✗",IF(INDEX('RAW DATA'!$R:$R,'Row Index'!C26)="",IF(INDEX('RAW DATA'!$AE:$AE,'Row Index'!C26)="",INDEX('RAW DATA'!$L:$L,'Row Index'!C26),INDEX('RAW DATA'!$AE:$AE,'Row Index'!C26)),INDEX('RAW DATA'!$R:$R,'Row Index'!C26)))</f>
        <v>46.9110194451031</v>
      </c>
      <c r="D252" s="17" t="n">
        <f aca="false">IF('Row Index'!D26="","✗",IF(INDEX('RAW DATA'!$R:$R,'Row Index'!D26)="",IF(INDEX('RAW DATA'!$AE:$AE,'Row Index'!D26)="",INDEX('RAW DATA'!$L:$L,'Row Index'!D26),INDEX('RAW DATA'!$AE:$AE,'Row Index'!D26)),INDEX('RAW DATA'!$R:$R,'Row Index'!D26)))</f>
        <v>42.2713608877999</v>
      </c>
      <c r="E252" s="17" t="n">
        <f aca="false">IF('Row Index'!E26="","✗",IF(INDEX('RAW DATA'!$R:$R,'Row Index'!E26)="",IF(INDEX('RAW DATA'!$AE:$AE,'Row Index'!E26)="",INDEX('RAW DATA'!$L:$L,'Row Index'!E26),INDEX('RAW DATA'!$AE:$AE,'Row Index'!E26)),INDEX('RAW DATA'!$R:$R,'Row Index'!E26)))</f>
        <v>50.5050040516942</v>
      </c>
      <c r="F252" s="17" t="n">
        <f aca="false">IF('Row Index'!F26="","✗",IF(INDEX('RAW DATA'!$R:$R,'Row Index'!F26)="",IF(INDEX('RAW DATA'!$AE:$AE,'Row Index'!F26)="",INDEX('RAW DATA'!$L:$L,'Row Index'!F26),INDEX('RAW DATA'!$AE:$AE,'Row Index'!F26)),INDEX('RAW DATA'!$R:$R,'Row Index'!F26)))</f>
        <v>40.2912845884428</v>
      </c>
      <c r="G252" s="18" t="n">
        <f aca="false">IF('Row Index'!G26="","✗",IF(INDEX('RAW DATA'!$R:$R,'Row Index'!G26)="",IF(INDEX('RAW DATA'!$AE:$AE,'Row Index'!G26)="",INDEX('RAW DATA'!$L:$L,'Row Index'!G26),INDEX('RAW DATA'!$AE:$AE,'Row Index'!G26)),INDEX('RAW DATA'!$R:$R,'Row Index'!G26)))</f>
        <v>49.1171899323874</v>
      </c>
      <c r="H252" s="17" t="n">
        <f aca="false">IF('Row Index'!H26="","✗",IF(INDEX('RAW DATA'!$R:$R,'Row Index'!H26)="",IF(INDEX('RAW DATA'!$AE:$AE,'Row Index'!H26)="",INDEX('RAW DATA'!$L:$L,'Row Index'!H26),INDEX('RAW DATA'!$AE:$AE,'Row Index'!H26)),INDEX('RAW DATA'!$R:$R,'Row Index'!H26)))</f>
        <v>42.122988942092</v>
      </c>
      <c r="I252" s="29" t="n">
        <f aca="false">IF('Row Index'!I26="","✗",IF(INDEX('RAW DATA'!$R:$R,'Row Index'!I26)="",IF(INDEX('RAW DATA'!$AE:$AE,'Row Index'!I26)="",INDEX('RAW DATA'!$L:$L,'Row Index'!I26),INDEX('RAW DATA'!$AE:$AE,'Row Index'!I26)),INDEX('RAW DATA'!$R:$R,'Row Index'!I26)))</f>
        <v>49.1884736679671</v>
      </c>
      <c r="J252" s="17" t="n">
        <f aca="false">IF('Row Index'!J26="","✗",IF(INDEX('RAW DATA'!$R:$R,'Row Index'!J26)="",IF(INDEX('RAW DATA'!$AE:$AE,'Row Index'!J26)="",INDEX('RAW DATA'!$L:$L,'Row Index'!J26),INDEX('RAW DATA'!$AE:$AE,'Row Index'!J26)),INDEX('RAW DATA'!$R:$R,'Row Index'!J26)))</f>
        <v>45.5795731746447</v>
      </c>
      <c r="K252" s="29" t="n">
        <f aca="false">IF('Row Index'!K26="","✗",IF(INDEX('RAW DATA'!$R:$R,'Row Index'!K26)="",IF(INDEX('RAW DATA'!$AE:$AE,'Row Index'!K26)="",INDEX('RAW DATA'!$L:$L,'Row Index'!K26),INDEX('RAW DATA'!$AE:$AE,'Row Index'!K26)),INDEX('RAW DATA'!$R:$R,'Row Index'!K26)))</f>
        <v>51.9256236462141</v>
      </c>
      <c r="L252" s="17" t="n">
        <f aca="false">IF('Row Index'!L26="","✗",IF(INDEX('RAW DATA'!$R:$R,'Row Index'!L26)="",IF(INDEX('RAW DATA'!$AE:$AE,'Row Index'!L26)="",INDEX('RAW DATA'!$L:$L,'Row Index'!L26),INDEX('RAW DATA'!$AE:$AE,'Row Index'!L26)),INDEX('RAW DATA'!$R:$R,'Row Index'!L26)))</f>
        <v>43.8550670208654</v>
      </c>
      <c r="M252" s="17" t="n">
        <f aca="false">IF('Row Index'!M26="","✗",IF(INDEX('RAW DATA'!$R:$R,'Row Index'!M26)="",IF(INDEX('RAW DATA'!$AE:$AE,'Row Index'!M26)="",INDEX('RAW DATA'!$L:$L,'Row Index'!M26),INDEX('RAW DATA'!$AE:$AE,'Row Index'!M26)),INDEX('RAW DATA'!$R:$R,'Row Index'!M26)))</f>
        <v>52.1775378503696</v>
      </c>
      <c r="N252" s="17" t="n">
        <f aca="false">IF('Row Index'!N26="","✗",IF(INDEX('RAW DATA'!$R:$R,'Row Index'!N26)="",IF(INDEX('RAW DATA'!$AE:$AE,'Row Index'!N26)="",INDEX('RAW DATA'!$L:$L,'Row Index'!N26),INDEX('RAW DATA'!$AE:$AE,'Row Index'!N26)),INDEX('RAW DATA'!$R:$R,'Row Index'!N26)))</f>
        <v>51.2392323745604</v>
      </c>
      <c r="O252" s="17" t="n">
        <f aca="false">IF('Row Index'!O26="","✗",IF(INDEX('RAW DATA'!$R:$R,'Row Index'!O26)="",IF(INDEX('RAW DATA'!$AE:$AE,'Row Index'!O26)="",INDEX('RAW DATA'!$L:$L,'Row Index'!O26),INDEX('RAW DATA'!$AE:$AE,'Row Index'!O26)),INDEX('RAW DATA'!$R:$R,'Row Index'!O26)))</f>
        <v>51.650741890851</v>
      </c>
      <c r="P252" s="17" t="n">
        <f aca="false">IF('Row Index'!P26="","✗",IF(INDEX('RAW DATA'!$R:$R,'Row Index'!P26)="",IF(INDEX('RAW DATA'!$AE:$AE,'Row Index'!P26)="",INDEX('RAW DATA'!$L:$L,'Row Index'!P26),INDEX('RAW DATA'!$AE:$AE,'Row Index'!P26)),INDEX('RAW DATA'!$R:$R,'Row Index'!P26)))</f>
        <v>48.2600970242544</v>
      </c>
      <c r="Q252" s="17" t="n">
        <f aca="false">IF('Row Index'!Q26="","✗",IF(INDEX('RAW DATA'!$R:$R,'Row Index'!Q26)="",IF(INDEX('RAW DATA'!$AE:$AE,'Row Index'!Q26)="",INDEX('RAW DATA'!$L:$L,'Row Index'!Q26),INDEX('RAW DATA'!$AE:$AE,'Row Index'!Q26)),INDEX('RAW DATA'!$R:$R,'Row Index'!Q26)))</f>
        <v>51.0190184308309</v>
      </c>
      <c r="R252" s="17" t="n">
        <f aca="false">IF('Row Index'!R26="","✗",IF(INDEX('RAW DATA'!$R:$R,'Row Index'!R26)="",IF(INDEX('RAW DATA'!$AE:$AE,'Row Index'!R26)="",INDEX('RAW DATA'!$L:$L,'Row Index'!R26),INDEX('RAW DATA'!$AE:$AE,'Row Index'!R26)),INDEX('RAW DATA'!$R:$R,'Row Index'!R26)))</f>
        <v>48.1378660606921</v>
      </c>
      <c r="S252" s="17" t="n">
        <f aca="false">IF('Row Index'!S26="","✗",IF(INDEX('RAW DATA'!$R:$R,'Row Index'!S26)="",IF(INDEX('RAW DATA'!$AE:$AE,'Row Index'!S26)="",INDEX('RAW DATA'!$L:$L,'Row Index'!S26),INDEX('RAW DATA'!$AE:$AE,'Row Index'!S26)),INDEX('RAW DATA'!$R:$R,'Row Index'!S26)))</f>
        <v>49.5704939272936</v>
      </c>
      <c r="T252" s="17" t="n">
        <f aca="false">IF('Row Index'!T26="","✗",IF(INDEX('RAW DATA'!$R:$R,'Row Index'!T26)="",IF(INDEX('RAW DATA'!$AE:$AE,'Row Index'!T26)="",INDEX('RAW DATA'!$L:$L,'Row Index'!T26),INDEX('RAW DATA'!$AE:$AE,'Row Index'!T26)),INDEX('RAW DATA'!$R:$R,'Row Index'!T26)))</f>
        <v>45.5962128529506</v>
      </c>
      <c r="U252" s="17" t="n">
        <f aca="false">IF('Row Index'!U26="","✗",IF(INDEX('RAW DATA'!$R:$R,'Row Index'!U26)="",IF(INDEX('RAW DATA'!$AE:$AE,'Row Index'!U26)="",INDEX('RAW DATA'!$L:$L,'Row Index'!U26),INDEX('RAW DATA'!$AE:$AE,'Row Index'!U26)),INDEX('RAW DATA'!$R:$R,'Row Index'!U26)))</f>
        <v>51.9569314294696</v>
      </c>
      <c r="V252" s="18" t="n">
        <f aca="false">IF('Row Index'!V26="","✗",IF(INDEX('RAW DATA'!$R:$R,'Row Index'!V26)="",IF(INDEX('RAW DATA'!$AE:$AE,'Row Index'!V26)="",INDEX('RAW DATA'!$L:$L,'Row Index'!V26),INDEX('RAW DATA'!$AE:$AE,'Row Index'!V26)),INDEX('RAW DATA'!$R:$R,'Row Index'!V26)))</f>
        <v>50.0421472665021</v>
      </c>
      <c r="W252" s="17" t="n">
        <f aca="false">IF('Row Index'!W26="","✗",IF(INDEX('RAW DATA'!$R:$R,'Row Index'!W26)="",IF(INDEX('RAW DATA'!$AE:$AE,'Row Index'!W26)="",INDEX('RAW DATA'!$L:$L,'Row Index'!W26),INDEX('RAW DATA'!$AE:$AE,'Row Index'!W26)),INDEX('RAW DATA'!$R:$R,'Row Index'!W26)))</f>
        <v>47.4159187895983</v>
      </c>
      <c r="X252" s="29" t="n">
        <f aca="false">IF('Row Index'!X26="","✗",IF(INDEX('RAW DATA'!$R:$R,'Row Index'!X26)="",IF(INDEX('RAW DATA'!$AE:$AE,'Row Index'!X26)="",INDEX('RAW DATA'!$L:$L,'Row Index'!X26),INDEX('RAW DATA'!$AE:$AE,'Row Index'!X26)),INDEX('RAW DATA'!$R:$R,'Row Index'!X26)))</f>
        <v>51.823854898807</v>
      </c>
      <c r="Y252" s="17" t="n">
        <f aca="false">IF('Row Index'!Y26="","✗",IF(INDEX('RAW DATA'!$R:$R,'Row Index'!Y26)="",IF(INDEX('RAW DATA'!$AE:$AE,'Row Index'!Y26)="",INDEX('RAW DATA'!$L:$L,'Row Index'!Y26),INDEX('RAW DATA'!$AE:$AE,'Row Index'!Y26)),INDEX('RAW DATA'!$R:$R,'Row Index'!Y26)))</f>
        <v>51.7771033205538</v>
      </c>
      <c r="Z252" s="18" t="n">
        <f aca="false">IF('Row Index'!Z26="","✗",IF(INDEX('RAW DATA'!$R:$R,'Row Index'!Z26)="",IF(INDEX('RAW DATA'!$AE:$AE,'Row Index'!Z26)="",INDEX('RAW DATA'!$L:$L,'Row Index'!Z26),INDEX('RAW DATA'!$AE:$AE,'Row Index'!Z26)),INDEX('RAW DATA'!$R:$R,'Row Index'!Z26)))</f>
        <v>53.6337884314106</v>
      </c>
      <c r="AA252" s="19" t="str">
        <f aca="false">IF('Row Index'!AA26="","⏳",IF(INDEX('RAW DATA'!$R:$R,'Row Index'!AA26)="",IF(INDEX('RAW DATA'!$AE:$AE,'Row Index'!AA26)="",INDEX('RAW DATA'!$L:$L,'Row Index'!AA26),INDEX('RAW DATA'!$AE:$AE,'Row Index'!AA26)),INDEX('RAW DATA'!$R:$R,'Row Index'!AA26)))</f>
        <v>⏳</v>
      </c>
      <c r="AB252" s="17" t="n">
        <f aca="false">IF('Row Index'!AB26="","✗",IF(INDEX('RAW DATA'!$R:$R,'Row Index'!AB26)="",IF(INDEX('RAW DATA'!$AE:$AE,'Row Index'!AB26)="",INDEX('RAW DATA'!$L:$L,'Row Index'!AB26),INDEX('RAW DATA'!$AE:$AE,'Row Index'!AB26)),INDEX('RAW DATA'!$R:$R,'Row Index'!AB26)))</f>
        <v>53.9166351100998</v>
      </c>
      <c r="AC252" s="17" t="n">
        <f aca="false">IF('Row Index'!AC26="","✗",IF(INDEX('RAW DATA'!$R:$R,'Row Index'!AC26)="",IF(INDEX('RAW DATA'!$AE:$AE,'Row Index'!AC26)="",INDEX('RAW DATA'!$L:$L,'Row Index'!AC26),INDEX('RAW DATA'!$AE:$AE,'Row Index'!AC26)),INDEX('RAW DATA'!$R:$R,'Row Index'!AC26)))</f>
        <v>51.2473856432262</v>
      </c>
      <c r="AD252" s="29" t="n">
        <f aca="false">IF('Row Index'!AD26="","✗",IF(INDEX('RAW DATA'!$R:$R,'Row Index'!AD26)="",IF(INDEX('RAW DATA'!$AE:$AE,'Row Index'!AD26)="",INDEX('RAW DATA'!$L:$L,'Row Index'!AD26),INDEX('RAW DATA'!$AE:$AE,'Row Index'!AD26)),INDEX('RAW DATA'!$R:$R,'Row Index'!AD26)))</f>
        <v>54.5959018948316</v>
      </c>
      <c r="AE252" s="17" t="n">
        <f aca="false">IF('Row Index'!AE26="","✗",IF(INDEX('RAW DATA'!$R:$R,'Row Index'!AE26)="",IF(INDEX('RAW DATA'!$AE:$AE,'Row Index'!AE26)="",INDEX('RAW DATA'!$L:$L,'Row Index'!AE26),INDEX('RAW DATA'!$AE:$AE,'Row Index'!AE26)),INDEX('RAW DATA'!$R:$R,'Row Index'!AE26)))</f>
        <v>54.7910172815988</v>
      </c>
      <c r="AF252" s="29" t="n">
        <f aca="false">IF('Row Index'!AF26="","✗",IF(INDEX('RAW DATA'!$R:$R,'Row Index'!AF26)="",IF(INDEX('RAW DATA'!$AE:$AE,'Row Index'!AF26)="",INDEX('RAW DATA'!$L:$L,'Row Index'!AF26),INDEX('RAW DATA'!$AE:$AE,'Row Index'!AF26)),INDEX('RAW DATA'!$R:$R,'Row Index'!AF26)))</f>
        <v>57.8160739505683</v>
      </c>
      <c r="AG252" s="17" t="n">
        <f aca="false">IF('Row Index'!AG26="","✗",IF(INDEX('RAW DATA'!$R:$R,'Row Index'!AG26)="",IF(INDEX('RAW DATA'!$AE:$AE,'Row Index'!AG26)="",INDEX('RAW DATA'!$L:$L,'Row Index'!AG26),INDEX('RAW DATA'!$AE:$AE,'Row Index'!AG26)),INDEX('RAW DATA'!$R:$R,'Row Index'!AG26)))</f>
        <v>52.629243476078</v>
      </c>
      <c r="AH252" s="17" t="n">
        <f aca="false">IF('Row Index'!AH26="","✗",IF(INDEX('RAW DATA'!$R:$R,'Row Index'!AH26)="",IF(INDEX('RAW DATA'!$AE:$AE,'Row Index'!AH26)="",INDEX('RAW DATA'!$L:$L,'Row Index'!AH26),INDEX('RAW DATA'!$AE:$AE,'Row Index'!AH26)),INDEX('RAW DATA'!$R:$R,'Row Index'!AH26)))</f>
        <v>55.4262326928072</v>
      </c>
      <c r="AI252" s="17" t="n">
        <f aca="false">IF('Row Index'!AI26="","✗",IF(INDEX('RAW DATA'!$R:$R,'Row Index'!AI26)="",IF(INDEX('RAW DATA'!$AE:$AE,'Row Index'!AI26)="",INDEX('RAW DATA'!$L:$L,'Row Index'!AI26),INDEX('RAW DATA'!$AE:$AE,'Row Index'!AI26)),INDEX('RAW DATA'!$R:$R,'Row Index'!AI26)))</f>
        <v>59.9493899655138</v>
      </c>
      <c r="AJ252" s="17" t="n">
        <f aca="false">IF('Row Index'!AJ26="","✗",IF(INDEX('RAW DATA'!$R:$R,'Row Index'!AJ26)="",IF(INDEX('RAW DATA'!$AE:$AE,'Row Index'!AJ26)="",INDEX('RAW DATA'!$L:$L,'Row Index'!AJ26),INDEX('RAW DATA'!$AE:$AE,'Row Index'!AJ26)),INDEX('RAW DATA'!$R:$R,'Row Index'!AJ26)))</f>
        <v>58.316073282934</v>
      </c>
      <c r="AK252" s="17" t="n">
        <f aca="false">IF('Row Index'!AK26="","✗",IF(INDEX('RAW DATA'!$R:$R,'Row Index'!AK26)="",IF(INDEX('RAW DATA'!$AE:$AE,'Row Index'!AK26)="",INDEX('RAW DATA'!$L:$L,'Row Index'!AK26),INDEX('RAW DATA'!$AE:$AE,'Row Index'!AK26)),INDEX('RAW DATA'!$R:$R,'Row Index'!AK26)))</f>
        <v>60.4205912061863</v>
      </c>
      <c r="AL252" s="17" t="n">
        <f aca="false">IF('Row Index'!AL26="","✗",IF(INDEX('RAW DATA'!$R:$R,'Row Index'!AL26)="",IF(INDEX('RAW DATA'!$AE:$AE,'Row Index'!AL26)="",INDEX('RAW DATA'!$L:$L,'Row Index'!AL26),INDEX('RAW DATA'!$AE:$AE,'Row Index'!AL26)),INDEX('RAW DATA'!$R:$R,'Row Index'!AL26)))</f>
        <v>61.6474097366528</v>
      </c>
      <c r="AM252" s="17" t="n">
        <f aca="false">IF('Row Index'!AM26="","✗",IF(INDEX('RAW DATA'!$R:$R,'Row Index'!AM26)="",IF(INDEX('RAW DATA'!$AE:$AE,'Row Index'!AM26)="",INDEX('RAW DATA'!$L:$L,'Row Index'!AM26),INDEX('RAW DATA'!$AE:$AE,'Row Index'!AM26)),INDEX('RAW DATA'!$R:$R,'Row Index'!AM26)))</f>
        <v>64.7832491501194</v>
      </c>
      <c r="AN252" s="17" t="n">
        <f aca="false">IF('Row Index'!AN26="","✗",IF(INDEX('RAW DATA'!$R:$R,'Row Index'!AN26)="",IF(INDEX('RAW DATA'!$AE:$AE,'Row Index'!AN26)="",INDEX('RAW DATA'!$L:$L,'Row Index'!AN26),INDEX('RAW DATA'!$AE:$AE,'Row Index'!AN26)),INDEX('RAW DATA'!$R:$R,'Row Index'!AN26)))</f>
        <v>64.2976551554194</v>
      </c>
      <c r="AO252" s="17" t="n">
        <f aca="false">IF('Row Index'!AO26="","✗",IF(INDEX('RAW DATA'!$R:$R,'Row Index'!AO26)="",IF(INDEX('RAW DATA'!$AE:$AE,'Row Index'!AO26)="",INDEX('RAW DATA'!$L:$L,'Row Index'!AO26),INDEX('RAW DATA'!$AE:$AE,'Row Index'!AO26)),INDEX('RAW DATA'!$R:$R,'Row Index'!AO26)))</f>
        <v>67.1120111157757</v>
      </c>
      <c r="AP252" s="17" t="n">
        <f aca="false">IF('Row Index'!AP26="","✗",IF(INDEX('RAW DATA'!$R:$R,'Row Index'!AP26)="",IF(INDEX('RAW DATA'!$AE:$AE,'Row Index'!AP26)="",INDEX('RAW DATA'!$L:$L,'Row Index'!AP26),INDEX('RAW DATA'!$AE:$AE,'Row Index'!AP26)),INDEX('RAW DATA'!$R:$R,'Row Index'!AP26)))</f>
        <v>67.6291468234289</v>
      </c>
      <c r="AQ252" s="17" t="n">
        <f aca="false">IF('Row Index'!AQ26="","✗",IF(INDEX('RAW DATA'!$R:$R,'Row Index'!AQ26)="",IF(INDEX('RAW DATA'!$AE:$AE,'Row Index'!AQ26)="",INDEX('RAW DATA'!$L:$L,'Row Index'!AQ26),INDEX('RAW DATA'!$AE:$AE,'Row Index'!AQ26)),INDEX('RAW DATA'!$R:$R,'Row Index'!AQ26)))</f>
        <v>67.6648460314351</v>
      </c>
    </row>
    <row r="253" customFormat="false" ht="15" hidden="false" customHeight="false" outlineLevel="0" collapsed="false">
      <c r="A253" s="15" t="s">
        <v>228</v>
      </c>
      <c r="B253" s="16" t="s">
        <v>153</v>
      </c>
      <c r="C253" s="17" t="n">
        <f aca="false">IF('Row Index'!C27="","✗",IF(INDEX('RAW DATA'!$R:$R,'Row Index'!C27)="",IF(INDEX('RAW DATA'!$AE:$AE,'Row Index'!C27)="",INDEX('RAW DATA'!$L:$L,'Row Index'!C27),INDEX('RAW DATA'!$AE:$AE,'Row Index'!C27)),INDEX('RAW DATA'!$R:$R,'Row Index'!C27)))</f>
        <v>35.5212595648538</v>
      </c>
      <c r="D253" s="17" t="n">
        <f aca="false">IF('Row Index'!D27="","✗",IF(INDEX('RAW DATA'!$R:$R,'Row Index'!D27)="",IF(INDEX('RAW DATA'!$AE:$AE,'Row Index'!D27)="",INDEX('RAW DATA'!$L:$L,'Row Index'!D27),INDEX('RAW DATA'!$AE:$AE,'Row Index'!D27)),INDEX('RAW DATA'!$R:$R,'Row Index'!D27)))</f>
        <v>37.7954695816968</v>
      </c>
      <c r="E253" s="17" t="n">
        <f aca="false">IF('Row Index'!E27="","✗",IF(INDEX('RAW DATA'!$R:$R,'Row Index'!E27)="",IF(INDEX('RAW DATA'!$AE:$AE,'Row Index'!E27)="",INDEX('RAW DATA'!$L:$L,'Row Index'!E27),INDEX('RAW DATA'!$AE:$AE,'Row Index'!E27)),INDEX('RAW DATA'!$R:$R,'Row Index'!E27)))</f>
        <v>39.0749906606025</v>
      </c>
      <c r="F253" s="17" t="n">
        <f aca="false">IF('Row Index'!F27="","✗",IF(INDEX('RAW DATA'!$R:$R,'Row Index'!F27)="",IF(INDEX('RAW DATA'!$AE:$AE,'Row Index'!F27)="",INDEX('RAW DATA'!$L:$L,'Row Index'!F27),INDEX('RAW DATA'!$AE:$AE,'Row Index'!F27)),INDEX('RAW DATA'!$R:$R,'Row Index'!F27)))</f>
        <v>33.7365549874206</v>
      </c>
      <c r="G253" s="38" t="n">
        <f aca="false">IF('Row Index'!G27="","✗",IF(INDEX('RAW DATA'!$R:$R,'Row Index'!G27)="",IF(INDEX('RAW DATA'!$AE:$AE,'Row Index'!G27)="",INDEX('RAW DATA'!$L:$L,'Row Index'!G27),INDEX('RAW DATA'!$AE:$AE,'Row Index'!G27)),INDEX('RAW DATA'!$R:$R,'Row Index'!G27)))</f>
        <v>40.103475572652</v>
      </c>
      <c r="H253" s="29" t="n">
        <f aca="false">IF('Row Index'!H27="","✗",IF(INDEX('RAW DATA'!$R:$R,'Row Index'!H27)="",IF(INDEX('RAW DATA'!$AE:$AE,'Row Index'!H27)="",INDEX('RAW DATA'!$L:$L,'Row Index'!H27),INDEX('RAW DATA'!$AE:$AE,'Row Index'!H27)),INDEX('RAW DATA'!$R:$R,'Row Index'!H27)))</f>
        <v>37.7631417657075</v>
      </c>
      <c r="I253" s="17" t="n">
        <f aca="false">IF('Row Index'!I27="","✗",IF(INDEX('RAW DATA'!$R:$R,'Row Index'!I27)="",IF(INDEX('RAW DATA'!$AE:$AE,'Row Index'!I27)="",INDEX('RAW DATA'!$L:$L,'Row Index'!I27),INDEX('RAW DATA'!$AE:$AE,'Row Index'!I27)),INDEX('RAW DATA'!$R:$R,'Row Index'!I27)))</f>
        <v>40.1203484479204</v>
      </c>
      <c r="J253" s="17" t="n">
        <f aca="false">IF('Row Index'!J27="","✗",IF(INDEX('RAW DATA'!$R:$R,'Row Index'!J27)="",IF(INDEX('RAW DATA'!$AE:$AE,'Row Index'!J27)="",INDEX('RAW DATA'!$L:$L,'Row Index'!J27),INDEX('RAW DATA'!$AE:$AE,'Row Index'!J27)),INDEX('RAW DATA'!$R:$R,'Row Index'!J27)))</f>
        <v>38.5659727882409</v>
      </c>
      <c r="K253" s="17" t="n">
        <f aca="false">IF('Row Index'!K27="","✗",IF(INDEX('RAW DATA'!$R:$R,'Row Index'!K27)="",IF(INDEX('RAW DATA'!$AE:$AE,'Row Index'!K27)="",INDEX('RAW DATA'!$L:$L,'Row Index'!K27),INDEX('RAW DATA'!$AE:$AE,'Row Index'!K27)),INDEX('RAW DATA'!$R:$R,'Row Index'!K27)))</f>
        <v>42.5244027646721</v>
      </c>
      <c r="L253" s="17" t="n">
        <f aca="false">IF('Row Index'!L27="","✗",IF(INDEX('RAW DATA'!$R:$R,'Row Index'!L27)="",IF(INDEX('RAW DATA'!$AE:$AE,'Row Index'!L27)="",INDEX('RAW DATA'!$L:$L,'Row Index'!L27),INDEX('RAW DATA'!$AE:$AE,'Row Index'!L27)),INDEX('RAW DATA'!$R:$R,'Row Index'!L27)))</f>
        <v>34.0577984455009</v>
      </c>
      <c r="M253" s="17" t="n">
        <f aca="false">IF('Row Index'!M27="","✗",IF(INDEX('RAW DATA'!$R:$R,'Row Index'!M27)="",IF(INDEX('RAW DATA'!$AE:$AE,'Row Index'!M27)="",INDEX('RAW DATA'!$L:$L,'Row Index'!M27),INDEX('RAW DATA'!$AE:$AE,'Row Index'!M27)),INDEX('RAW DATA'!$R:$R,'Row Index'!M27)))</f>
        <v>41.5632545736367</v>
      </c>
      <c r="N253" s="17" t="n">
        <f aca="false">IF('Row Index'!N27="","✗",IF(INDEX('RAW DATA'!$R:$R,'Row Index'!N27)="",IF(INDEX('RAW DATA'!$AE:$AE,'Row Index'!N27)="",INDEX('RAW DATA'!$L:$L,'Row Index'!N27),INDEX('RAW DATA'!$AE:$AE,'Row Index'!N27)),INDEX('RAW DATA'!$R:$R,'Row Index'!N27)))</f>
        <v>37.6545382173831</v>
      </c>
      <c r="O253" s="17" t="n">
        <f aca="false">IF('Row Index'!O27="","✗",IF(INDEX('RAW DATA'!$R:$R,'Row Index'!O27)="",IF(INDEX('RAW DATA'!$AE:$AE,'Row Index'!O27)="",INDEX('RAW DATA'!$L:$L,'Row Index'!O27),INDEX('RAW DATA'!$AE:$AE,'Row Index'!O27)),INDEX('RAW DATA'!$R:$R,'Row Index'!O27)))</f>
        <v>43.7873364637478</v>
      </c>
      <c r="P253" s="17" t="n">
        <f aca="false">IF('Row Index'!P27="","✗",IF(INDEX('RAW DATA'!$R:$R,'Row Index'!P27)="",IF(INDEX('RAW DATA'!$AE:$AE,'Row Index'!P27)="",INDEX('RAW DATA'!$L:$L,'Row Index'!P27),INDEX('RAW DATA'!$AE:$AE,'Row Index'!P27)),INDEX('RAW DATA'!$R:$R,'Row Index'!P27)))</f>
        <v>39.4964302748447</v>
      </c>
      <c r="Q253" s="17" t="n">
        <f aca="false">IF('Row Index'!Q27="","✗",IF(INDEX('RAW DATA'!$R:$R,'Row Index'!Q27)="",IF(INDEX('RAW DATA'!$AE:$AE,'Row Index'!Q27)="",INDEX('RAW DATA'!$L:$L,'Row Index'!Q27),INDEX('RAW DATA'!$AE:$AE,'Row Index'!Q27)),INDEX('RAW DATA'!$R:$R,'Row Index'!Q27)))</f>
        <v>49.080300479289</v>
      </c>
      <c r="R253" s="29" t="n">
        <f aca="false">IF('Row Index'!R27="","✗",IF(INDEX('RAW DATA'!$R:$R,'Row Index'!R27)="",IF(INDEX('RAW DATA'!$AE:$AE,'Row Index'!R27)="",INDEX('RAW DATA'!$L:$L,'Row Index'!R27),INDEX('RAW DATA'!$AE:$AE,'Row Index'!R27)),INDEX('RAW DATA'!$R:$R,'Row Index'!R27)))</f>
        <v>44.2259414089121</v>
      </c>
      <c r="S253" s="17" t="n">
        <f aca="false">IF('Row Index'!S27="","✗",IF(INDEX('RAW DATA'!$R:$R,'Row Index'!S27)="",IF(INDEX('RAW DATA'!$AE:$AE,'Row Index'!S27)="",INDEX('RAW DATA'!$L:$L,'Row Index'!S27),INDEX('RAW DATA'!$AE:$AE,'Row Index'!S27)),INDEX('RAW DATA'!$R:$R,'Row Index'!S27)))</f>
        <v>48.2827267383394</v>
      </c>
      <c r="T253" s="17" t="n">
        <f aca="false">IF('Row Index'!T27="","✗",IF(INDEX('RAW DATA'!$R:$R,'Row Index'!T27)="",IF(INDEX('RAW DATA'!$AE:$AE,'Row Index'!T27)="",INDEX('RAW DATA'!$L:$L,'Row Index'!T27),INDEX('RAW DATA'!$AE:$AE,'Row Index'!T27)),INDEX('RAW DATA'!$R:$R,'Row Index'!T27)))</f>
        <v>39.1244587716739</v>
      </c>
      <c r="U253" s="17" t="n">
        <f aca="false">IF('Row Index'!U27="","✗",IF(INDEX('RAW DATA'!$R:$R,'Row Index'!U27)="",IF(INDEX('RAW DATA'!$AE:$AE,'Row Index'!U27)="",INDEX('RAW DATA'!$L:$L,'Row Index'!U27),INDEX('RAW DATA'!$AE:$AE,'Row Index'!U27)),INDEX('RAW DATA'!$R:$R,'Row Index'!U27)))</f>
        <v>49.8911405557418</v>
      </c>
      <c r="V253" s="18" t="n">
        <f aca="false">IF('Row Index'!V27="","✗",IF(INDEX('RAW DATA'!$R:$R,'Row Index'!V27)="",IF(INDEX('RAW DATA'!$AE:$AE,'Row Index'!V27)="",INDEX('RAW DATA'!$L:$L,'Row Index'!V27),INDEX('RAW DATA'!$AE:$AE,'Row Index'!V27)),INDEX('RAW DATA'!$R:$R,'Row Index'!V27)))</f>
        <v>50.8017598352168</v>
      </c>
      <c r="W253" s="17" t="n">
        <f aca="false">IF('Row Index'!W27="","✗",IF(INDEX('RAW DATA'!$R:$R,'Row Index'!W27)="",IF(INDEX('RAW DATA'!$AE:$AE,'Row Index'!W27)="",INDEX('RAW DATA'!$L:$L,'Row Index'!W27),INDEX('RAW DATA'!$AE:$AE,'Row Index'!W27)),INDEX('RAW DATA'!$R:$R,'Row Index'!W27)))</f>
        <v>41.379832897565</v>
      </c>
      <c r="X253" s="29" t="n">
        <f aca="false">IF('Row Index'!X27="","✗",IF(INDEX('RAW DATA'!$R:$R,'Row Index'!X27)="",IF(INDEX('RAW DATA'!$AE:$AE,'Row Index'!X27)="",INDEX('RAW DATA'!$L:$L,'Row Index'!X27),INDEX('RAW DATA'!$AE:$AE,'Row Index'!X27)),INDEX('RAW DATA'!$R:$R,'Row Index'!X27)))</f>
        <v>50.5179535076918</v>
      </c>
      <c r="Y253" s="17" t="n">
        <f aca="false">IF('Row Index'!Y27="","✗",IF(INDEX('RAW DATA'!$R:$R,'Row Index'!Y27)="",IF(INDEX('RAW DATA'!$AE:$AE,'Row Index'!Y27)="",INDEX('RAW DATA'!$L:$L,'Row Index'!Y27),INDEX('RAW DATA'!$AE:$AE,'Row Index'!Y27)),INDEX('RAW DATA'!$R:$R,'Row Index'!Y27)))</f>
        <v>45.1883783094471</v>
      </c>
      <c r="Z253" s="18" t="n">
        <f aca="false">IF('Row Index'!Z27="","✗",IF(INDEX('RAW DATA'!$R:$R,'Row Index'!Z27)="",IF(INDEX('RAW DATA'!$AE:$AE,'Row Index'!Z27)="",INDEX('RAW DATA'!$L:$L,'Row Index'!Z27),INDEX('RAW DATA'!$AE:$AE,'Row Index'!Z27)),INDEX('RAW DATA'!$R:$R,'Row Index'!Z27)))</f>
        <v>50.9012879459854</v>
      </c>
      <c r="AA253" s="19" t="str">
        <f aca="false">IF('Row Index'!AA27="","⏳",IF(INDEX('RAW DATA'!$R:$R,'Row Index'!AA27)="",IF(INDEX('RAW DATA'!$AE:$AE,'Row Index'!AA27)="",INDEX('RAW DATA'!$L:$L,'Row Index'!AA27),INDEX('RAW DATA'!$AE:$AE,'Row Index'!AA27)),INDEX('RAW DATA'!$R:$R,'Row Index'!AA27)))</f>
        <v>⏳</v>
      </c>
      <c r="AB253" s="17" t="n">
        <f aca="false">IF('Row Index'!AB27="","✗",IF(INDEX('RAW DATA'!$R:$R,'Row Index'!AB27)="",IF(INDEX('RAW DATA'!$AE:$AE,'Row Index'!AB27)="",INDEX('RAW DATA'!$L:$L,'Row Index'!AB27),INDEX('RAW DATA'!$AE:$AE,'Row Index'!AB27)),INDEX('RAW DATA'!$R:$R,'Row Index'!AB27)))</f>
        <v>54.4856691015093</v>
      </c>
      <c r="AC253" s="17" t="n">
        <f aca="false">IF('Row Index'!AC27="","✗",IF(INDEX('RAW DATA'!$R:$R,'Row Index'!AC27)="",IF(INDEX('RAW DATA'!$AE:$AE,'Row Index'!AC27)="",INDEX('RAW DATA'!$L:$L,'Row Index'!AC27),INDEX('RAW DATA'!$AE:$AE,'Row Index'!AC27)),INDEX('RAW DATA'!$R:$R,'Row Index'!AC27)))</f>
        <v>52.5358252625436</v>
      </c>
      <c r="AD253" s="29" t="n">
        <f aca="false">IF('Row Index'!AD27="","✗",IF(INDEX('RAW DATA'!$R:$R,'Row Index'!AD27)="",IF(INDEX('RAW DATA'!$AE:$AE,'Row Index'!AD27)="",INDEX('RAW DATA'!$L:$L,'Row Index'!AD27),INDEX('RAW DATA'!$AE:$AE,'Row Index'!AD27)),INDEX('RAW DATA'!$R:$R,'Row Index'!AD27)))</f>
        <v>54.6168256133094</v>
      </c>
      <c r="AE253" s="29" t="n">
        <f aca="false">IF('Row Index'!AE27="","✗",IF(INDEX('RAW DATA'!$R:$R,'Row Index'!AE27)="",IF(INDEX('RAW DATA'!$AE:$AE,'Row Index'!AE27)="",INDEX('RAW DATA'!$L:$L,'Row Index'!AE27),INDEX('RAW DATA'!$AE:$AE,'Row Index'!AE27)),INDEX('RAW DATA'!$R:$R,'Row Index'!AE27)))</f>
        <v>54.3718451503933</v>
      </c>
      <c r="AF253" s="17" t="n">
        <f aca="false">IF('Row Index'!AF27="","✗",IF(INDEX('RAW DATA'!$R:$R,'Row Index'!AF27)="",IF(INDEX('RAW DATA'!$AE:$AE,'Row Index'!AF27)="",INDEX('RAW DATA'!$L:$L,'Row Index'!AF27),INDEX('RAW DATA'!$AE:$AE,'Row Index'!AF27)),INDEX('RAW DATA'!$R:$R,'Row Index'!AF27)))</f>
        <v>57.9507139690379</v>
      </c>
      <c r="AG253" s="17" t="n">
        <f aca="false">IF('Row Index'!AG27="","✗",IF(INDEX('RAW DATA'!$R:$R,'Row Index'!AG27)="",IF(INDEX('RAW DATA'!$AE:$AE,'Row Index'!AG27)="",INDEX('RAW DATA'!$L:$L,'Row Index'!AG27),INDEX('RAW DATA'!$AE:$AE,'Row Index'!AG27)),INDEX('RAW DATA'!$R:$R,'Row Index'!AG27)))</f>
        <v>51.656623785224</v>
      </c>
      <c r="AH253" s="17" t="n">
        <f aca="false">IF('Row Index'!AH27="","✗",IF(INDEX('RAW DATA'!$R:$R,'Row Index'!AH27)="",IF(INDEX('RAW DATA'!$AE:$AE,'Row Index'!AH27)="",INDEX('RAW DATA'!$L:$L,'Row Index'!AH27),INDEX('RAW DATA'!$AE:$AE,'Row Index'!AH27)),INDEX('RAW DATA'!$R:$R,'Row Index'!AH27)))</f>
        <v>55.3241828792709</v>
      </c>
      <c r="AI253" s="17" t="n">
        <f aca="false">IF('Row Index'!AI27="","✗",IF(INDEX('RAW DATA'!$R:$R,'Row Index'!AI27)="",IF(INDEX('RAW DATA'!$AE:$AE,'Row Index'!AI27)="",INDEX('RAW DATA'!$L:$L,'Row Index'!AI27),INDEX('RAW DATA'!$AE:$AE,'Row Index'!AI27)),INDEX('RAW DATA'!$R:$R,'Row Index'!AI27)))</f>
        <v>58.1377592760031</v>
      </c>
      <c r="AJ253" s="17" t="n">
        <f aca="false">IF('Row Index'!AJ27="","✗",IF(INDEX('RAW DATA'!$R:$R,'Row Index'!AJ27)="",IF(INDEX('RAW DATA'!$AE:$AE,'Row Index'!AJ27)="",INDEX('RAW DATA'!$L:$L,'Row Index'!AJ27),INDEX('RAW DATA'!$AE:$AE,'Row Index'!AJ27)),INDEX('RAW DATA'!$R:$R,'Row Index'!AJ27)))</f>
        <v>57.7403692694422</v>
      </c>
      <c r="AK253" s="17" t="n">
        <f aca="false">IF('Row Index'!AK27="","✗",IF(INDEX('RAW DATA'!$R:$R,'Row Index'!AK27)="",IF(INDEX('RAW DATA'!$AE:$AE,'Row Index'!AK27)="",INDEX('RAW DATA'!$L:$L,'Row Index'!AK27),INDEX('RAW DATA'!$AE:$AE,'Row Index'!AK27)),INDEX('RAW DATA'!$R:$R,'Row Index'!AK27)))</f>
        <v>59.2060632753325</v>
      </c>
      <c r="AL253" s="17" t="n">
        <f aca="false">IF('Row Index'!AL27="","✗",IF(INDEX('RAW DATA'!$R:$R,'Row Index'!AL27)="",IF(INDEX('RAW DATA'!$AE:$AE,'Row Index'!AL27)="",INDEX('RAW DATA'!$L:$L,'Row Index'!AL27),INDEX('RAW DATA'!$AE:$AE,'Row Index'!AL27)),INDEX('RAW DATA'!$R:$R,'Row Index'!AL27)))</f>
        <v>61.3687994043467</v>
      </c>
      <c r="AM253" s="17" t="n">
        <f aca="false">IF('Row Index'!AM27="","✗",IF(INDEX('RAW DATA'!$R:$R,'Row Index'!AM27)="",IF(INDEX('RAW DATA'!$AE:$AE,'Row Index'!AM27)="",INDEX('RAW DATA'!$L:$L,'Row Index'!AM27),INDEX('RAW DATA'!$AE:$AE,'Row Index'!AM27)),INDEX('RAW DATA'!$R:$R,'Row Index'!AM27)))</f>
        <v>63.4835462661253</v>
      </c>
      <c r="AN253" s="17" t="n">
        <f aca="false">IF('Row Index'!AN27="","✗",IF(INDEX('RAW DATA'!$R:$R,'Row Index'!AN27)="",IF(INDEX('RAW DATA'!$AE:$AE,'Row Index'!AN27)="",INDEX('RAW DATA'!$L:$L,'Row Index'!AN27),INDEX('RAW DATA'!$AE:$AE,'Row Index'!AN27)),INDEX('RAW DATA'!$R:$R,'Row Index'!AN27)))</f>
        <v>63.9490408333856</v>
      </c>
      <c r="AO253" s="17" t="n">
        <f aca="false">IF('Row Index'!AO27="","✗",IF(INDEX('RAW DATA'!$R:$R,'Row Index'!AO27)="",IF(INDEX('RAW DATA'!$AE:$AE,'Row Index'!AO27)="",INDEX('RAW DATA'!$L:$L,'Row Index'!AO27),INDEX('RAW DATA'!$AE:$AE,'Row Index'!AO27)),INDEX('RAW DATA'!$R:$R,'Row Index'!AO27)))</f>
        <v>66.400178907684</v>
      </c>
      <c r="AP253" s="17" t="n">
        <f aca="false">IF('Row Index'!AP27="","✗",IF(INDEX('RAW DATA'!$R:$R,'Row Index'!AP27)="",IF(INDEX('RAW DATA'!$AE:$AE,'Row Index'!AP27)="",INDEX('RAW DATA'!$L:$L,'Row Index'!AP27),INDEX('RAW DATA'!$AE:$AE,'Row Index'!AP27)),INDEX('RAW DATA'!$R:$R,'Row Index'!AP27)))</f>
        <v>66.2187536322552</v>
      </c>
      <c r="AQ253" s="17" t="n">
        <f aca="false">IF('Row Index'!AQ27="","✗",IF(INDEX('RAW DATA'!$R:$R,'Row Index'!AQ27)="",IF(INDEX('RAW DATA'!$AE:$AE,'Row Index'!AQ27)="",INDEX('RAW DATA'!$L:$L,'Row Index'!AQ27),INDEX('RAW DATA'!$AE:$AE,'Row Index'!AQ27)),INDEX('RAW DATA'!$R:$R,'Row Index'!AQ27)))</f>
        <v>68.0278818734387</v>
      </c>
    </row>
    <row r="254" customFormat="false" ht="15" hidden="false" customHeight="false" outlineLevel="0" collapsed="false">
      <c r="A254" s="15" t="s">
        <v>231</v>
      </c>
      <c r="B254" s="16" t="s">
        <v>153</v>
      </c>
      <c r="C254" s="17" t="n">
        <f aca="false">IF('Row Index'!C28="","✗",IF(INDEX('RAW DATA'!$R:$R,'Row Index'!C28)="",IF(INDEX('RAW DATA'!$AE:$AE,'Row Index'!C28)="",INDEX('RAW DATA'!$L:$L,'Row Index'!C28),INDEX('RAW DATA'!$AE:$AE,'Row Index'!C28)),INDEX('RAW DATA'!$R:$R,'Row Index'!C28)))</f>
        <v>31.4355258388218</v>
      </c>
      <c r="D254" s="29" t="n">
        <f aca="false">IF('Row Index'!D28="","✗",IF(INDEX('RAW DATA'!$R:$R,'Row Index'!D28)="",IF(INDEX('RAW DATA'!$AE:$AE,'Row Index'!D28)="",INDEX('RAW DATA'!$L:$L,'Row Index'!D28),INDEX('RAW DATA'!$AE:$AE,'Row Index'!D28)),INDEX('RAW DATA'!$R:$R,'Row Index'!D28)))</f>
        <v>33.6043908389767</v>
      </c>
      <c r="E254" s="29" t="n">
        <f aca="false">IF('Row Index'!E28="","✗",IF(INDEX('RAW DATA'!$R:$R,'Row Index'!E28)="",IF(INDEX('RAW DATA'!$AE:$AE,'Row Index'!E28)="",INDEX('RAW DATA'!$L:$L,'Row Index'!E28),INDEX('RAW DATA'!$AE:$AE,'Row Index'!E28)),INDEX('RAW DATA'!$R:$R,'Row Index'!E28)))</f>
        <v>37.645515638807</v>
      </c>
      <c r="F254" s="17" t="n">
        <f aca="false">IF('Row Index'!F28="","✗",IF(INDEX('RAW DATA'!$R:$R,'Row Index'!F28)="",IF(INDEX('RAW DATA'!$AE:$AE,'Row Index'!F28)="",INDEX('RAW DATA'!$L:$L,'Row Index'!F28),INDEX('RAW DATA'!$AE:$AE,'Row Index'!F28)),INDEX('RAW DATA'!$R:$R,'Row Index'!F28)))</f>
        <v>33.695116901122</v>
      </c>
      <c r="G254" s="38" t="n">
        <f aca="false">IF('Row Index'!G28="","✗",IF(INDEX('RAW DATA'!$R:$R,'Row Index'!G28)="",IF(INDEX('RAW DATA'!$AE:$AE,'Row Index'!G28)="",INDEX('RAW DATA'!$L:$L,'Row Index'!G28),INDEX('RAW DATA'!$AE:$AE,'Row Index'!G28)),INDEX('RAW DATA'!$R:$R,'Row Index'!G28)))</f>
        <v>37.5512898994889</v>
      </c>
      <c r="H254" s="17" t="n">
        <f aca="false">IF('Row Index'!H28="","✗",IF(INDEX('RAW DATA'!$R:$R,'Row Index'!H28)="",IF(INDEX('RAW DATA'!$AE:$AE,'Row Index'!H28)="",INDEX('RAW DATA'!$L:$L,'Row Index'!H28),INDEX('RAW DATA'!$AE:$AE,'Row Index'!H28)),INDEX('RAW DATA'!$R:$R,'Row Index'!H28)))</f>
        <v>36.6503798905497</v>
      </c>
      <c r="I254" s="29" t="n">
        <f aca="false">IF('Row Index'!I28="","✗",IF(INDEX('RAW DATA'!$R:$R,'Row Index'!I28)="",IF(INDEX('RAW DATA'!$AE:$AE,'Row Index'!I28)="",INDEX('RAW DATA'!$L:$L,'Row Index'!I28),INDEX('RAW DATA'!$AE:$AE,'Row Index'!I28)),INDEX('RAW DATA'!$R:$R,'Row Index'!I28)))</f>
        <v>37.9560121768972</v>
      </c>
      <c r="J254" s="17" t="n">
        <f aca="false">IF('Row Index'!J28="","✗",IF(INDEX('RAW DATA'!$R:$R,'Row Index'!J28)="",IF(INDEX('RAW DATA'!$AE:$AE,'Row Index'!J28)="",INDEX('RAW DATA'!$L:$L,'Row Index'!J28),INDEX('RAW DATA'!$AE:$AE,'Row Index'!J28)),INDEX('RAW DATA'!$R:$R,'Row Index'!J28)))</f>
        <v>34.7301250512442</v>
      </c>
      <c r="K254" s="29" t="n">
        <f aca="false">IF('Row Index'!K28="","✗",IF(INDEX('RAW DATA'!$R:$R,'Row Index'!K28)="",IF(INDEX('RAW DATA'!$AE:$AE,'Row Index'!K28)="",INDEX('RAW DATA'!$L:$L,'Row Index'!K28),INDEX('RAW DATA'!$AE:$AE,'Row Index'!K28)),INDEX('RAW DATA'!$R:$R,'Row Index'!K28)))</f>
        <v>40.8671637933556</v>
      </c>
      <c r="L254" s="17" t="n">
        <f aca="false">IF('Row Index'!L28="","✗",IF(INDEX('RAW DATA'!$R:$R,'Row Index'!L28)="",IF(INDEX('RAW DATA'!$AE:$AE,'Row Index'!L28)="",INDEX('RAW DATA'!$L:$L,'Row Index'!L28),INDEX('RAW DATA'!$AE:$AE,'Row Index'!L28)),INDEX('RAW DATA'!$R:$R,'Row Index'!L28)))</f>
        <v>38.8099084606697</v>
      </c>
      <c r="M254" s="17" t="n">
        <f aca="false">IF('Row Index'!M28="","✗",IF(INDEX('RAW DATA'!$R:$R,'Row Index'!M28)="",IF(INDEX('RAW DATA'!$AE:$AE,'Row Index'!M28)="",INDEX('RAW DATA'!$L:$L,'Row Index'!M28),INDEX('RAW DATA'!$AE:$AE,'Row Index'!M28)),INDEX('RAW DATA'!$R:$R,'Row Index'!M28)))</f>
        <v>42.4628567864909</v>
      </c>
      <c r="N254" s="17" t="n">
        <f aca="false">IF('Row Index'!N28="","✗",IF(INDEX('RAW DATA'!$R:$R,'Row Index'!N28)="",IF(INDEX('RAW DATA'!$AE:$AE,'Row Index'!N28)="",INDEX('RAW DATA'!$L:$L,'Row Index'!N28),INDEX('RAW DATA'!$AE:$AE,'Row Index'!N28)),INDEX('RAW DATA'!$R:$R,'Row Index'!N28)))</f>
        <v>50.3799500898881</v>
      </c>
      <c r="O254" s="17" t="n">
        <f aca="false">IF('Row Index'!O28="","✗",IF(INDEX('RAW DATA'!$R:$R,'Row Index'!O28)="",IF(INDEX('RAW DATA'!$AE:$AE,'Row Index'!O28)="",INDEX('RAW DATA'!$L:$L,'Row Index'!O28),INDEX('RAW DATA'!$AE:$AE,'Row Index'!O28)),INDEX('RAW DATA'!$R:$R,'Row Index'!O28)))</f>
        <v>50.8062843028219</v>
      </c>
      <c r="P254" s="17" t="n">
        <f aca="false">IF('Row Index'!P28="","✗",IF(INDEX('RAW DATA'!$R:$R,'Row Index'!P28)="",IF(INDEX('RAW DATA'!$AE:$AE,'Row Index'!P28)="",INDEX('RAW DATA'!$L:$L,'Row Index'!P28),INDEX('RAW DATA'!$AE:$AE,'Row Index'!P28)),INDEX('RAW DATA'!$R:$R,'Row Index'!P28)))</f>
        <v>49.4592044156149</v>
      </c>
      <c r="Q254" s="17" t="n">
        <f aca="false">IF('Row Index'!Q28="","✗",IF(INDEX('RAW DATA'!$R:$R,'Row Index'!Q28)="",IF(INDEX('RAW DATA'!$AE:$AE,'Row Index'!Q28)="",INDEX('RAW DATA'!$L:$L,'Row Index'!Q28),INDEX('RAW DATA'!$AE:$AE,'Row Index'!Q28)),INDEX('RAW DATA'!$R:$R,'Row Index'!Q28)))</f>
        <v>51.4552724412241</v>
      </c>
      <c r="R254" s="17" t="n">
        <f aca="false">IF('Row Index'!R28="","✗",IF(INDEX('RAW DATA'!$R:$R,'Row Index'!R28)="",IF(INDEX('RAW DATA'!$AE:$AE,'Row Index'!R28)="",INDEX('RAW DATA'!$L:$L,'Row Index'!R28),INDEX('RAW DATA'!$AE:$AE,'Row Index'!R28)),INDEX('RAW DATA'!$R:$R,'Row Index'!R28)))</f>
        <v>49.9816061639124</v>
      </c>
      <c r="S254" s="17" t="n">
        <f aca="false">IF('Row Index'!S28="","✗",IF(INDEX('RAW DATA'!$R:$R,'Row Index'!S28)="",IF(INDEX('RAW DATA'!$AE:$AE,'Row Index'!S28)="",INDEX('RAW DATA'!$L:$L,'Row Index'!S28),INDEX('RAW DATA'!$AE:$AE,'Row Index'!S28)),INDEX('RAW DATA'!$R:$R,'Row Index'!S28)))</f>
        <v>51.9366045658428</v>
      </c>
      <c r="T254" s="17" t="n">
        <f aca="false">IF('Row Index'!T28="","✗",IF(INDEX('RAW DATA'!$R:$R,'Row Index'!T28)="",IF(INDEX('RAW DATA'!$AE:$AE,'Row Index'!T28)="",INDEX('RAW DATA'!$L:$L,'Row Index'!T28),INDEX('RAW DATA'!$AE:$AE,'Row Index'!T28)),INDEX('RAW DATA'!$R:$R,'Row Index'!T28)))</f>
        <v>43.944324552543</v>
      </c>
      <c r="U254" s="29" t="n">
        <f aca="false">IF('Row Index'!U28="","✗",IF(INDEX('RAW DATA'!$R:$R,'Row Index'!U28)="",IF(INDEX('RAW DATA'!$AE:$AE,'Row Index'!U28)="",INDEX('RAW DATA'!$L:$L,'Row Index'!U28),INDEX('RAW DATA'!$AE:$AE,'Row Index'!U28)),INDEX('RAW DATA'!$R:$R,'Row Index'!U28)))</f>
        <v>53.3863199005055</v>
      </c>
      <c r="V254" s="18" t="n">
        <f aca="false">IF('Row Index'!V28="","✗",IF(INDEX('RAW DATA'!$R:$R,'Row Index'!V28)="",IF(INDEX('RAW DATA'!$AE:$AE,'Row Index'!V28)="",INDEX('RAW DATA'!$L:$L,'Row Index'!V28),INDEX('RAW DATA'!$AE:$AE,'Row Index'!V28)),INDEX('RAW DATA'!$R:$R,'Row Index'!V28)))</f>
        <v>52.1970133105068</v>
      </c>
      <c r="W254" s="17" t="n">
        <f aca="false">IF('Row Index'!W28="","✗",IF(INDEX('RAW DATA'!$R:$R,'Row Index'!W28)="",IF(INDEX('RAW DATA'!$AE:$AE,'Row Index'!W28)="",INDEX('RAW DATA'!$L:$L,'Row Index'!W28),INDEX('RAW DATA'!$AE:$AE,'Row Index'!W28)),INDEX('RAW DATA'!$R:$R,'Row Index'!W28)))</f>
        <v>46.0385050427799</v>
      </c>
      <c r="X254" s="17" t="n">
        <f aca="false">IF('Row Index'!X28="","✗",IF(INDEX('RAW DATA'!$R:$R,'Row Index'!X28)="",IF(INDEX('RAW DATA'!$AE:$AE,'Row Index'!X28)="",INDEX('RAW DATA'!$L:$L,'Row Index'!X28),INDEX('RAW DATA'!$AE:$AE,'Row Index'!X28)),INDEX('RAW DATA'!$R:$R,'Row Index'!X28)))</f>
        <v>51.1132037638708</v>
      </c>
      <c r="Y254" s="17" t="n">
        <f aca="false">IF('Row Index'!Y28="","✗",IF(INDEX('RAW DATA'!$R:$R,'Row Index'!Y28)="",IF(INDEX('RAW DATA'!$AE:$AE,'Row Index'!Y28)="",INDEX('RAW DATA'!$L:$L,'Row Index'!Y28),INDEX('RAW DATA'!$AE:$AE,'Row Index'!Y28)),INDEX('RAW DATA'!$R:$R,'Row Index'!Y28)))</f>
        <v>48.822901244202</v>
      </c>
      <c r="Z254" s="18" t="n">
        <f aca="false">IF('Row Index'!Z28="","✗",IF(INDEX('RAW DATA'!$R:$R,'Row Index'!Z28)="",IF(INDEX('RAW DATA'!$AE:$AE,'Row Index'!Z28)="",INDEX('RAW DATA'!$L:$L,'Row Index'!Z28),INDEX('RAW DATA'!$AE:$AE,'Row Index'!Z28)),INDEX('RAW DATA'!$R:$R,'Row Index'!Z28)))</f>
        <v>50.4153900041862</v>
      </c>
      <c r="AA254" s="19" t="str">
        <f aca="false">IF('Row Index'!AA28="","⏳",IF(INDEX('RAW DATA'!$R:$R,'Row Index'!AA28)="",IF(INDEX('RAW DATA'!$AE:$AE,'Row Index'!AA28)="",INDEX('RAW DATA'!$L:$L,'Row Index'!AA28),INDEX('RAW DATA'!$AE:$AE,'Row Index'!AA28)),INDEX('RAW DATA'!$R:$R,'Row Index'!AA28)))</f>
        <v>⏳</v>
      </c>
      <c r="AB254" s="17" t="n">
        <f aca="false">IF('Row Index'!AB28="","✗",IF(INDEX('RAW DATA'!$R:$R,'Row Index'!AB28)="",IF(INDEX('RAW DATA'!$AE:$AE,'Row Index'!AB28)="",INDEX('RAW DATA'!$L:$L,'Row Index'!AB28),INDEX('RAW DATA'!$AE:$AE,'Row Index'!AB28)),INDEX('RAW DATA'!$R:$R,'Row Index'!AB28)))</f>
        <v>54.0206341140702</v>
      </c>
      <c r="AC254" s="17" t="n">
        <f aca="false">IF('Row Index'!AC28="","✗",IF(INDEX('RAW DATA'!$R:$R,'Row Index'!AC28)="",IF(INDEX('RAW DATA'!$AE:$AE,'Row Index'!AC28)="",INDEX('RAW DATA'!$L:$L,'Row Index'!AC28),INDEX('RAW DATA'!$AE:$AE,'Row Index'!AC28)),INDEX('RAW DATA'!$R:$R,'Row Index'!AC28)))</f>
        <v>51.7398963683913</v>
      </c>
      <c r="AD254" s="17" t="n">
        <f aca="false">IF('Row Index'!AD28="","✗",IF(INDEX('RAW DATA'!$R:$R,'Row Index'!AD28)="",IF(INDEX('RAW DATA'!$AE:$AE,'Row Index'!AD28)="",INDEX('RAW DATA'!$L:$L,'Row Index'!AD28),INDEX('RAW DATA'!$AE:$AE,'Row Index'!AD28)),INDEX('RAW DATA'!$R:$R,'Row Index'!AD28)))</f>
        <v>54.1253318692912</v>
      </c>
      <c r="AE254" s="29" t="n">
        <f aca="false">IF('Row Index'!AE28="","✗",IF(INDEX('RAW DATA'!$R:$R,'Row Index'!AE28)="",IF(INDEX('RAW DATA'!$AE:$AE,'Row Index'!AE28)="",INDEX('RAW DATA'!$L:$L,'Row Index'!AE28),INDEX('RAW DATA'!$AE:$AE,'Row Index'!AE28)),INDEX('RAW DATA'!$R:$R,'Row Index'!AE28)))</f>
        <v>53.7516503864625</v>
      </c>
      <c r="AF254" s="29" t="n">
        <f aca="false">IF('Row Index'!AF28="","✗",IF(INDEX('RAW DATA'!$R:$R,'Row Index'!AF28)="",IF(INDEX('RAW DATA'!$AE:$AE,'Row Index'!AF28)="",INDEX('RAW DATA'!$L:$L,'Row Index'!AF28),INDEX('RAW DATA'!$AE:$AE,'Row Index'!AF28)),INDEX('RAW DATA'!$R:$R,'Row Index'!AF28)))</f>
        <v>57.9861596746368</v>
      </c>
      <c r="AG254" s="17" t="n">
        <f aca="false">IF('Row Index'!AG28="","✗",IF(INDEX('RAW DATA'!$R:$R,'Row Index'!AG28)="",IF(INDEX('RAW DATA'!$AE:$AE,'Row Index'!AG28)="",INDEX('RAW DATA'!$L:$L,'Row Index'!AG28),INDEX('RAW DATA'!$AE:$AE,'Row Index'!AG28)),INDEX('RAW DATA'!$R:$R,'Row Index'!AG28)))</f>
        <v>51.5670835265119</v>
      </c>
      <c r="AH254" s="17" t="n">
        <f aca="false">IF('Row Index'!AH28="","✗",IF(INDEX('RAW DATA'!$R:$R,'Row Index'!AH28)="",IF(INDEX('RAW DATA'!$AE:$AE,'Row Index'!AH28)="",INDEX('RAW DATA'!$L:$L,'Row Index'!AH28),INDEX('RAW DATA'!$AE:$AE,'Row Index'!AH28)),INDEX('RAW DATA'!$R:$R,'Row Index'!AH28)))</f>
        <v>56.540452380209</v>
      </c>
      <c r="AI254" s="17" t="n">
        <f aca="false">IF('Row Index'!AI28="","✗",IF(INDEX('RAW DATA'!$R:$R,'Row Index'!AI28)="",IF(INDEX('RAW DATA'!$AE:$AE,'Row Index'!AI28)="",INDEX('RAW DATA'!$L:$L,'Row Index'!AI28),INDEX('RAW DATA'!$AE:$AE,'Row Index'!AI28)),INDEX('RAW DATA'!$R:$R,'Row Index'!AI28)))</f>
        <v>60.9127026594402</v>
      </c>
      <c r="AJ254" s="17" t="n">
        <f aca="false">IF('Row Index'!AJ28="","✗",IF(INDEX('RAW DATA'!$R:$R,'Row Index'!AJ28)="",IF(INDEX('RAW DATA'!$AE:$AE,'Row Index'!AJ28)="",INDEX('RAW DATA'!$L:$L,'Row Index'!AJ28),INDEX('RAW DATA'!$AE:$AE,'Row Index'!AJ28)),INDEX('RAW DATA'!$R:$R,'Row Index'!AJ28)))</f>
        <v>59.2902956947762</v>
      </c>
      <c r="AK254" s="17" t="n">
        <f aca="false">IF('Row Index'!AK28="","✗",IF(INDEX('RAW DATA'!$R:$R,'Row Index'!AK28)="",IF(INDEX('RAW DATA'!$AE:$AE,'Row Index'!AK28)="",INDEX('RAW DATA'!$L:$L,'Row Index'!AK28),INDEX('RAW DATA'!$AE:$AE,'Row Index'!AK28)),INDEX('RAW DATA'!$R:$R,'Row Index'!AK28)))</f>
        <v>59.7408259911486</v>
      </c>
      <c r="AL254" s="17" t="n">
        <f aca="false">IF('Row Index'!AL28="","✗",IF(INDEX('RAW DATA'!$R:$R,'Row Index'!AL28)="",IF(INDEX('RAW DATA'!$AE:$AE,'Row Index'!AL28)="",INDEX('RAW DATA'!$L:$L,'Row Index'!AL28),INDEX('RAW DATA'!$AE:$AE,'Row Index'!AL28)),INDEX('RAW DATA'!$R:$R,'Row Index'!AL28)))</f>
        <v>62.7876764989908</v>
      </c>
      <c r="AM254" s="17" t="n">
        <f aca="false">IF('Row Index'!AM28="","✗",IF(INDEX('RAW DATA'!$R:$R,'Row Index'!AM28)="",IF(INDEX('RAW DATA'!$AE:$AE,'Row Index'!AM28)="",INDEX('RAW DATA'!$L:$L,'Row Index'!AM28),INDEX('RAW DATA'!$AE:$AE,'Row Index'!AM28)),INDEX('RAW DATA'!$R:$R,'Row Index'!AM28)))</f>
        <v>64.4638358707421</v>
      </c>
      <c r="AN254" s="17" t="n">
        <f aca="false">IF('Row Index'!AN28="","✗",IF(INDEX('RAW DATA'!$R:$R,'Row Index'!AN28)="",IF(INDEX('RAW DATA'!$AE:$AE,'Row Index'!AN28)="",INDEX('RAW DATA'!$L:$L,'Row Index'!AN28),INDEX('RAW DATA'!$AE:$AE,'Row Index'!AN28)),INDEX('RAW DATA'!$R:$R,'Row Index'!AN28)))</f>
        <v>65.4997626692438</v>
      </c>
      <c r="AO254" s="17" t="n">
        <f aca="false">IF('Row Index'!AO28="","✗",IF(INDEX('RAW DATA'!$R:$R,'Row Index'!AO28)="",IF(INDEX('RAW DATA'!$AE:$AE,'Row Index'!AO28)="",INDEX('RAW DATA'!$L:$L,'Row Index'!AO28),INDEX('RAW DATA'!$AE:$AE,'Row Index'!AO28)),INDEX('RAW DATA'!$R:$R,'Row Index'!AO28)))</f>
        <v>67.9303047460298</v>
      </c>
      <c r="AP254" s="17" t="n">
        <f aca="false">IF('Row Index'!AP28="","✗",IF(INDEX('RAW DATA'!$R:$R,'Row Index'!AP28)="",IF(INDEX('RAW DATA'!$AE:$AE,'Row Index'!AP28)="",INDEX('RAW DATA'!$L:$L,'Row Index'!AP28),INDEX('RAW DATA'!$AE:$AE,'Row Index'!AP28)),INDEX('RAW DATA'!$R:$R,'Row Index'!AP28)))</f>
        <v>67.4086535291145</v>
      </c>
      <c r="AQ254" s="17" t="n">
        <f aca="false">IF('Row Index'!AQ28="","✗",IF(INDEX('RAW DATA'!$R:$R,'Row Index'!AQ28)="",IF(INDEX('RAW DATA'!$AE:$AE,'Row Index'!AQ28)="",INDEX('RAW DATA'!$L:$L,'Row Index'!AQ28),INDEX('RAW DATA'!$AE:$AE,'Row Index'!AQ28)),INDEX('RAW DATA'!$R:$R,'Row Index'!AQ28)))</f>
        <v>68.2078869783426</v>
      </c>
    </row>
    <row r="255" customFormat="false" ht="15" hidden="false" customHeight="false" outlineLevel="0" collapsed="false">
      <c r="A255" s="15" t="s">
        <v>234</v>
      </c>
      <c r="B255" s="16" t="s">
        <v>153</v>
      </c>
      <c r="C255" s="17" t="n">
        <f aca="false">IF('Row Index'!C29="","✗",IF(INDEX('RAW DATA'!$R:$R,'Row Index'!C29)="",IF(INDEX('RAW DATA'!$AE:$AE,'Row Index'!C29)="",INDEX('RAW DATA'!$L:$L,'Row Index'!C29),INDEX('RAW DATA'!$AE:$AE,'Row Index'!C29)),INDEX('RAW DATA'!$R:$R,'Row Index'!C29)))</f>
        <v>42.2477237113129</v>
      </c>
      <c r="D255" s="17" t="n">
        <f aca="false">IF('Row Index'!D29="","✗",IF(INDEX('RAW DATA'!$R:$R,'Row Index'!D29)="",IF(INDEX('RAW DATA'!$AE:$AE,'Row Index'!D29)="",INDEX('RAW DATA'!$L:$L,'Row Index'!D29),INDEX('RAW DATA'!$AE:$AE,'Row Index'!D29)),INDEX('RAW DATA'!$R:$R,'Row Index'!D29)))</f>
        <v>38.9825131531857</v>
      </c>
      <c r="E255" s="29" t="n">
        <f aca="false">IF('Row Index'!E29="","✗",IF(INDEX('RAW DATA'!$R:$R,'Row Index'!E29)="",IF(INDEX('RAW DATA'!$AE:$AE,'Row Index'!E29)="",INDEX('RAW DATA'!$L:$L,'Row Index'!E29),INDEX('RAW DATA'!$AE:$AE,'Row Index'!E29)),INDEX('RAW DATA'!$R:$R,'Row Index'!E29)))</f>
        <v>46.6466357558284</v>
      </c>
      <c r="F255" s="17" t="n">
        <f aca="false">IF('Row Index'!F29="","✗",IF(INDEX('RAW DATA'!$R:$R,'Row Index'!F29)="",IF(INDEX('RAW DATA'!$AE:$AE,'Row Index'!F29)="",INDEX('RAW DATA'!$L:$L,'Row Index'!F29),INDEX('RAW DATA'!$AE:$AE,'Row Index'!F29)),INDEX('RAW DATA'!$R:$R,'Row Index'!F29)))</f>
        <v>36.0373504737908</v>
      </c>
      <c r="G255" s="38" t="n">
        <f aca="false">IF('Row Index'!G29="","✗",IF(INDEX('RAW DATA'!$R:$R,'Row Index'!G29)="",IF(INDEX('RAW DATA'!$AE:$AE,'Row Index'!G29)="",INDEX('RAW DATA'!$L:$L,'Row Index'!G29),INDEX('RAW DATA'!$AE:$AE,'Row Index'!G29)),INDEX('RAW DATA'!$R:$R,'Row Index'!G29)))</f>
        <v>48.5555510222396</v>
      </c>
      <c r="H255" s="17" t="n">
        <f aca="false">IF('Row Index'!H29="","✗",IF(INDEX('RAW DATA'!$R:$R,'Row Index'!H29)="",IF(INDEX('RAW DATA'!$AE:$AE,'Row Index'!H29)="",INDEX('RAW DATA'!$L:$L,'Row Index'!H29),INDEX('RAW DATA'!$AE:$AE,'Row Index'!H29)),INDEX('RAW DATA'!$R:$R,'Row Index'!H29)))</f>
        <v>41.8777124977082</v>
      </c>
      <c r="I255" s="29" t="n">
        <f aca="false">IF('Row Index'!I29="","✗",IF(INDEX('RAW DATA'!$R:$R,'Row Index'!I29)="",IF(INDEX('RAW DATA'!$AE:$AE,'Row Index'!I29)="",INDEX('RAW DATA'!$L:$L,'Row Index'!I29),INDEX('RAW DATA'!$AE:$AE,'Row Index'!I29)),INDEX('RAW DATA'!$R:$R,'Row Index'!I29)))</f>
        <v>50.5428001826231</v>
      </c>
      <c r="J255" s="17" t="n">
        <f aca="false">IF('Row Index'!J29="","✗",IF(INDEX('RAW DATA'!$R:$R,'Row Index'!J29)="",IF(INDEX('RAW DATA'!$AE:$AE,'Row Index'!J29)="",INDEX('RAW DATA'!$L:$L,'Row Index'!J29),INDEX('RAW DATA'!$AE:$AE,'Row Index'!J29)),INDEX('RAW DATA'!$R:$R,'Row Index'!J29)))</f>
        <v>40.7532009415761</v>
      </c>
      <c r="K255" s="17" t="n">
        <f aca="false">IF('Row Index'!K29="","✗",IF(INDEX('RAW DATA'!$R:$R,'Row Index'!K29)="",IF(INDEX('RAW DATA'!$AE:$AE,'Row Index'!K29)="",INDEX('RAW DATA'!$L:$L,'Row Index'!K29),INDEX('RAW DATA'!$AE:$AE,'Row Index'!K29)),INDEX('RAW DATA'!$R:$R,'Row Index'!K29)))</f>
        <v>52.9661085133687</v>
      </c>
      <c r="L255" s="26" t="str">
        <f aca="false">IF('Row Index'!L29="","✗",IF(INDEX('RAW DATA'!$R:$R,'Row Index'!L29)="",IF(INDEX('RAW DATA'!$AE:$AE,'Row Index'!L29)="",INDEX('RAW DATA'!$L:$L,'Row Index'!L29),INDEX('RAW DATA'!$AE:$AE,'Row Index'!L29)),INDEX('RAW DATA'!$R:$R,'Row Index'!L29)))</f>
        <v>✗⇲</v>
      </c>
      <c r="M255" s="29" t="n">
        <f aca="false">IF('Row Index'!M29="","✗",IF(INDEX('RAW DATA'!$R:$R,'Row Index'!M29)="",IF(INDEX('RAW DATA'!$AE:$AE,'Row Index'!M29)="",INDEX('RAW DATA'!$L:$L,'Row Index'!M29),INDEX('RAW DATA'!$AE:$AE,'Row Index'!M29)),INDEX('RAW DATA'!$R:$R,'Row Index'!M29)))</f>
        <v>54.9486266936468</v>
      </c>
      <c r="N255" s="29" t="n">
        <f aca="false">IF('Row Index'!N29="","✗",IF(INDEX('RAW DATA'!$R:$R,'Row Index'!N29)="",IF(INDEX('RAW DATA'!$AE:$AE,'Row Index'!N29)="",INDEX('RAW DATA'!$L:$L,'Row Index'!N29),INDEX('RAW DATA'!$AE:$AE,'Row Index'!N29)),INDEX('RAW DATA'!$R:$R,'Row Index'!N29)))</f>
        <v>52.5484495582976</v>
      </c>
      <c r="O255" s="17" t="n">
        <f aca="false">IF('Row Index'!O29="","✗",IF(INDEX('RAW DATA'!$R:$R,'Row Index'!O29)="",IF(INDEX('RAW DATA'!$AE:$AE,'Row Index'!O29)="",INDEX('RAW DATA'!$L:$L,'Row Index'!O29),INDEX('RAW DATA'!$AE:$AE,'Row Index'!O29)),INDEX('RAW DATA'!$R:$R,'Row Index'!O29)))</f>
        <v>53.1351770653183</v>
      </c>
      <c r="P255" s="29" t="n">
        <f aca="false">IF('Row Index'!P29="","✗",IF(INDEX('RAW DATA'!$R:$R,'Row Index'!P29)="",IF(INDEX('RAW DATA'!$AE:$AE,'Row Index'!P29)="",INDEX('RAW DATA'!$L:$L,'Row Index'!P29),INDEX('RAW DATA'!$AE:$AE,'Row Index'!P29)),INDEX('RAW DATA'!$R:$R,'Row Index'!P29)))</f>
        <v>54.8122263833585</v>
      </c>
      <c r="Q255" s="17" t="n">
        <f aca="false">IF('Row Index'!Q29="","✗",IF(INDEX('RAW DATA'!$R:$R,'Row Index'!Q29)="",IF(INDEX('RAW DATA'!$AE:$AE,'Row Index'!Q29)="",INDEX('RAW DATA'!$L:$L,'Row Index'!Q29),INDEX('RAW DATA'!$AE:$AE,'Row Index'!Q29)),INDEX('RAW DATA'!$R:$R,'Row Index'!Q29)))</f>
        <v>53.5045888370938</v>
      </c>
      <c r="R255" s="17" t="n">
        <f aca="false">IF('Row Index'!R29="","✗",IF(INDEX('RAW DATA'!$R:$R,'Row Index'!R29)="",IF(INDEX('RAW DATA'!$AE:$AE,'Row Index'!R29)="",INDEX('RAW DATA'!$L:$L,'Row Index'!R29),INDEX('RAW DATA'!$AE:$AE,'Row Index'!R29)),INDEX('RAW DATA'!$R:$R,'Row Index'!R29)))</f>
        <v>52.0370842173352</v>
      </c>
      <c r="S255" s="17" t="n">
        <f aca="false">IF('Row Index'!S29="","✗",IF(INDEX('RAW DATA'!$R:$R,'Row Index'!S29)="",IF(INDEX('RAW DATA'!$AE:$AE,'Row Index'!S29)="",INDEX('RAW DATA'!$L:$L,'Row Index'!S29),INDEX('RAW DATA'!$AE:$AE,'Row Index'!S29)),INDEX('RAW DATA'!$R:$R,'Row Index'!S29)))</f>
        <v>52.1825323064479</v>
      </c>
      <c r="T255" s="29" t="n">
        <f aca="false">IF('Row Index'!T29="","✗",IF(INDEX('RAW DATA'!$R:$R,'Row Index'!T29)="",IF(INDEX('RAW DATA'!$AE:$AE,'Row Index'!T29)="",INDEX('RAW DATA'!$L:$L,'Row Index'!T29),INDEX('RAW DATA'!$AE:$AE,'Row Index'!T29)),INDEX('RAW DATA'!$R:$R,'Row Index'!T29)))</f>
        <v>52.4719231803763</v>
      </c>
      <c r="U255" s="29" t="n">
        <f aca="false">IF('Row Index'!U29="","✗",IF(INDEX('RAW DATA'!$R:$R,'Row Index'!U29)="",IF(INDEX('RAW DATA'!$AE:$AE,'Row Index'!U29)="",INDEX('RAW DATA'!$L:$L,'Row Index'!U29),INDEX('RAW DATA'!$AE:$AE,'Row Index'!U29)),INDEX('RAW DATA'!$R:$R,'Row Index'!U29)))</f>
        <v>57.1328950796378</v>
      </c>
      <c r="V255" s="18" t="n">
        <f aca="false">IF('Row Index'!V29="","✗",IF(INDEX('RAW DATA'!$R:$R,'Row Index'!V29)="",IF(INDEX('RAW DATA'!$AE:$AE,'Row Index'!V29)="",INDEX('RAW DATA'!$L:$L,'Row Index'!V29),INDEX('RAW DATA'!$AE:$AE,'Row Index'!V29)),INDEX('RAW DATA'!$R:$R,'Row Index'!V29)))</f>
        <v>53.9373529116395</v>
      </c>
      <c r="W255" s="29" t="n">
        <f aca="false">IF('Row Index'!W29="","✗",IF(INDEX('RAW DATA'!$R:$R,'Row Index'!W29)="",IF(INDEX('RAW DATA'!$AE:$AE,'Row Index'!W29)="",INDEX('RAW DATA'!$L:$L,'Row Index'!W29),INDEX('RAW DATA'!$AE:$AE,'Row Index'!W29)),INDEX('RAW DATA'!$R:$R,'Row Index'!W29)))</f>
        <v>53.4833463715613</v>
      </c>
      <c r="X255" s="17" t="n">
        <f aca="false">IF('Row Index'!X29="","✗",IF(INDEX('RAW DATA'!$R:$R,'Row Index'!X29)="",IF(INDEX('RAW DATA'!$AE:$AE,'Row Index'!X29)="",INDEX('RAW DATA'!$L:$L,'Row Index'!X29),INDEX('RAW DATA'!$AE:$AE,'Row Index'!X29)),INDEX('RAW DATA'!$R:$R,'Row Index'!X29)))</f>
        <v>54.4544092646162</v>
      </c>
      <c r="Y255" s="17" t="n">
        <f aca="false">IF('Row Index'!Y29="","✗",IF(INDEX('RAW DATA'!$R:$R,'Row Index'!Y29)="",IF(INDEX('RAW DATA'!$AE:$AE,'Row Index'!Y29)="",INDEX('RAW DATA'!$L:$L,'Row Index'!Y29),INDEX('RAW DATA'!$AE:$AE,'Row Index'!Y29)),INDEX('RAW DATA'!$R:$R,'Row Index'!Y29)))</f>
        <v>51.4815413405302</v>
      </c>
      <c r="Z255" s="18" t="n">
        <f aca="false">IF('Row Index'!Z29="","✗",IF(INDEX('RAW DATA'!$R:$R,'Row Index'!Z29)="",IF(INDEX('RAW DATA'!$AE:$AE,'Row Index'!Z29)="",INDEX('RAW DATA'!$L:$L,'Row Index'!Z29),INDEX('RAW DATA'!$AE:$AE,'Row Index'!Z29)),INDEX('RAW DATA'!$R:$R,'Row Index'!Z29)))</f>
        <v>53.5255290918279</v>
      </c>
      <c r="AA255" s="19" t="str">
        <f aca="false">IF('Row Index'!AA29="","⏳",IF(INDEX('RAW DATA'!$R:$R,'Row Index'!AA29)="",IF(INDEX('RAW DATA'!$AE:$AE,'Row Index'!AA29)="",INDEX('RAW DATA'!$L:$L,'Row Index'!AA29),INDEX('RAW DATA'!$AE:$AE,'Row Index'!AA29)),INDEX('RAW DATA'!$R:$R,'Row Index'!AA29)))</f>
        <v>⏳</v>
      </c>
      <c r="AB255" s="17" t="n">
        <f aca="false">IF('Row Index'!AB29="","✗",IF(INDEX('RAW DATA'!$R:$R,'Row Index'!AB29)="",IF(INDEX('RAW DATA'!$AE:$AE,'Row Index'!AB29)="",INDEX('RAW DATA'!$L:$L,'Row Index'!AB29),INDEX('RAW DATA'!$AE:$AE,'Row Index'!AB29)),INDEX('RAW DATA'!$R:$R,'Row Index'!AB29)))</f>
        <v>53.49975447112</v>
      </c>
      <c r="AC255" s="17" t="n">
        <f aca="false">IF('Row Index'!AC29="","✗",IF(INDEX('RAW DATA'!$R:$R,'Row Index'!AC29)="",IF(INDEX('RAW DATA'!$AE:$AE,'Row Index'!AC29)="",INDEX('RAW DATA'!$L:$L,'Row Index'!AC29),INDEX('RAW DATA'!$AE:$AE,'Row Index'!AC29)),INDEX('RAW DATA'!$R:$R,'Row Index'!AC29)))</f>
        <v>52.3143888404107</v>
      </c>
      <c r="AD255" s="17" t="n">
        <f aca="false">IF('Row Index'!AD29="","✗",IF(INDEX('RAW DATA'!$R:$R,'Row Index'!AD29)="",IF(INDEX('RAW DATA'!$AE:$AE,'Row Index'!AD29)="",INDEX('RAW DATA'!$L:$L,'Row Index'!AD29),INDEX('RAW DATA'!$AE:$AE,'Row Index'!AD29)),INDEX('RAW DATA'!$R:$R,'Row Index'!AD29)))</f>
        <v>53.6750156359695</v>
      </c>
      <c r="AE255" s="17" t="n">
        <f aca="false">IF('Row Index'!AE29="","✗",IF(INDEX('RAW DATA'!$R:$R,'Row Index'!AE29)="",IF(INDEX('RAW DATA'!$AE:$AE,'Row Index'!AE29)="",INDEX('RAW DATA'!$L:$L,'Row Index'!AE29),INDEX('RAW DATA'!$AE:$AE,'Row Index'!AE29)),INDEX('RAW DATA'!$R:$R,'Row Index'!AE29)))</f>
        <v>53.3418128994171</v>
      </c>
      <c r="AF255" s="17" t="n">
        <f aca="false">IF('Row Index'!AF29="","✗",IF(INDEX('RAW DATA'!$R:$R,'Row Index'!AF29)="",IF(INDEX('RAW DATA'!$AE:$AE,'Row Index'!AF29)="",INDEX('RAW DATA'!$L:$L,'Row Index'!AF29),INDEX('RAW DATA'!$AE:$AE,'Row Index'!AF29)),INDEX('RAW DATA'!$R:$R,'Row Index'!AF29)))</f>
        <v>56.4357560571189</v>
      </c>
      <c r="AG255" s="17" t="n">
        <f aca="false">IF('Row Index'!AG29="","✗",IF(INDEX('RAW DATA'!$R:$R,'Row Index'!AG29)="",IF(INDEX('RAW DATA'!$AE:$AE,'Row Index'!AG29)="",INDEX('RAW DATA'!$L:$L,'Row Index'!AG29),INDEX('RAW DATA'!$AE:$AE,'Row Index'!AG29)),INDEX('RAW DATA'!$R:$R,'Row Index'!AG29)))</f>
        <v>53.435083043928</v>
      </c>
      <c r="AH255" s="29" t="n">
        <f aca="false">IF('Row Index'!AH29="","✗",IF(INDEX('RAW DATA'!$R:$R,'Row Index'!AH29)="",IF(INDEX('RAW DATA'!$AE:$AE,'Row Index'!AH29)="",INDEX('RAW DATA'!$L:$L,'Row Index'!AH29),INDEX('RAW DATA'!$AE:$AE,'Row Index'!AH29)),INDEX('RAW DATA'!$R:$R,'Row Index'!AH29)))</f>
        <v>63.1168274855012</v>
      </c>
      <c r="AI255" s="17" t="n">
        <f aca="false">IF('Row Index'!AI29="","✗",IF(INDEX('RAW DATA'!$R:$R,'Row Index'!AI29)="",IF(INDEX('RAW DATA'!$AE:$AE,'Row Index'!AI29)="",INDEX('RAW DATA'!$L:$L,'Row Index'!AI29),INDEX('RAW DATA'!$AE:$AE,'Row Index'!AI29)),INDEX('RAW DATA'!$R:$R,'Row Index'!AI29)))</f>
        <v>64.1063310324308</v>
      </c>
      <c r="AJ255" s="29" t="n">
        <f aca="false">IF('Row Index'!AJ29="","✗",IF(INDEX('RAW DATA'!$R:$R,'Row Index'!AJ29)="",IF(INDEX('RAW DATA'!$AE:$AE,'Row Index'!AJ29)="",INDEX('RAW DATA'!$L:$L,'Row Index'!AJ29),INDEX('RAW DATA'!$AE:$AE,'Row Index'!AJ29)),INDEX('RAW DATA'!$R:$R,'Row Index'!AJ29)))</f>
        <v>64.6454163221239</v>
      </c>
      <c r="AK255" s="17" t="n">
        <f aca="false">IF('Row Index'!AK29="","✗",IF(INDEX('RAW DATA'!$R:$R,'Row Index'!AK29)="",IF(INDEX('RAW DATA'!$AE:$AE,'Row Index'!AK29)="",INDEX('RAW DATA'!$L:$L,'Row Index'!AK29),INDEX('RAW DATA'!$AE:$AE,'Row Index'!AK29)),INDEX('RAW DATA'!$R:$R,'Row Index'!AK29)))</f>
        <v>66.0564370743181</v>
      </c>
      <c r="AL255" s="17" t="n">
        <f aca="false">IF('Row Index'!AL29="","✗",IF(INDEX('RAW DATA'!$R:$R,'Row Index'!AL29)="",IF(INDEX('RAW DATA'!$AE:$AE,'Row Index'!AL29)="",INDEX('RAW DATA'!$L:$L,'Row Index'!AL29),INDEX('RAW DATA'!$AE:$AE,'Row Index'!AL29)),INDEX('RAW DATA'!$R:$R,'Row Index'!AL29)))</f>
        <v>66.8975990729403</v>
      </c>
      <c r="AM255" s="17" t="n">
        <f aca="false">IF('Row Index'!AM29="","✗",IF(INDEX('RAW DATA'!$R:$R,'Row Index'!AM29)="",IF(INDEX('RAW DATA'!$AE:$AE,'Row Index'!AM29)="",INDEX('RAW DATA'!$L:$L,'Row Index'!AM29),INDEX('RAW DATA'!$AE:$AE,'Row Index'!AM29)),INDEX('RAW DATA'!$R:$R,'Row Index'!AM29)))</f>
        <v>68.6349624687787</v>
      </c>
      <c r="AN255" s="29" t="n">
        <f aca="false">IF('Row Index'!AN29="","✗",IF(INDEX('RAW DATA'!$R:$R,'Row Index'!AN29)="",IF(INDEX('RAW DATA'!$AE:$AE,'Row Index'!AN29)="",INDEX('RAW DATA'!$L:$L,'Row Index'!AN29),INDEX('RAW DATA'!$AE:$AE,'Row Index'!AN29)),INDEX('RAW DATA'!$R:$R,'Row Index'!AN29)))</f>
        <v>68.2822476961523</v>
      </c>
      <c r="AO255" s="17" t="n">
        <f aca="false">IF('Row Index'!AO29="","✗",IF(INDEX('RAW DATA'!$R:$R,'Row Index'!AO29)="",IF(INDEX('RAW DATA'!$AE:$AE,'Row Index'!AO29)="",INDEX('RAW DATA'!$L:$L,'Row Index'!AO29),INDEX('RAW DATA'!$AE:$AE,'Row Index'!AO29)),INDEX('RAW DATA'!$R:$R,'Row Index'!AO29)))</f>
        <v>71.5481921586834</v>
      </c>
      <c r="AP255" s="17" t="n">
        <f aca="false">IF('Row Index'!AP29="","✗",IF(INDEX('RAW DATA'!$R:$R,'Row Index'!AP29)="",IF(INDEX('RAW DATA'!$AE:$AE,'Row Index'!AP29)="",INDEX('RAW DATA'!$L:$L,'Row Index'!AP29),INDEX('RAW DATA'!$AE:$AE,'Row Index'!AP29)),INDEX('RAW DATA'!$R:$R,'Row Index'!AP29)))</f>
        <v>73.4884369163316</v>
      </c>
      <c r="AQ255" s="17" t="n">
        <f aca="false">IF('Row Index'!AQ29="","✗",IF(INDEX('RAW DATA'!$R:$R,'Row Index'!AQ29)="",IF(INDEX('RAW DATA'!$AE:$AE,'Row Index'!AQ29)="",INDEX('RAW DATA'!$L:$L,'Row Index'!AQ29),INDEX('RAW DATA'!$AE:$AE,'Row Index'!AQ29)),INDEX('RAW DATA'!$R:$R,'Row Index'!AQ29)))</f>
        <v>70.073183172914</v>
      </c>
    </row>
    <row r="256" customFormat="false" ht="15" hidden="false" customHeight="false" outlineLevel="0" collapsed="false">
      <c r="A256" s="15" t="s">
        <v>237</v>
      </c>
      <c r="B256" s="16" t="s">
        <v>153</v>
      </c>
      <c r="C256" s="17" t="n">
        <f aca="false">IF('Row Index'!C30="","✗",IF(INDEX('RAW DATA'!$R:$R,'Row Index'!C30)="",IF(INDEX('RAW DATA'!$AE:$AE,'Row Index'!C30)="",INDEX('RAW DATA'!$L:$L,'Row Index'!C30),INDEX('RAW DATA'!$AE:$AE,'Row Index'!C30)),INDEX('RAW DATA'!$R:$R,'Row Index'!C30)))</f>
        <v>44.9326077360968</v>
      </c>
      <c r="D256" s="17" t="n">
        <f aca="false">IF('Row Index'!D30="","✗",IF(INDEX('RAW DATA'!$R:$R,'Row Index'!D30)="",IF(INDEX('RAW DATA'!$AE:$AE,'Row Index'!D30)="",INDEX('RAW DATA'!$L:$L,'Row Index'!D30),INDEX('RAW DATA'!$AE:$AE,'Row Index'!D30)),INDEX('RAW DATA'!$R:$R,'Row Index'!D30)))</f>
        <v>41.2178749719032</v>
      </c>
      <c r="E256" s="29" t="n">
        <f aca="false">IF('Row Index'!E30="","✗",IF(INDEX('RAW DATA'!$R:$R,'Row Index'!E30)="",IF(INDEX('RAW DATA'!$AE:$AE,'Row Index'!E30)="",INDEX('RAW DATA'!$L:$L,'Row Index'!E30),INDEX('RAW DATA'!$AE:$AE,'Row Index'!E30)),INDEX('RAW DATA'!$R:$R,'Row Index'!E30)))</f>
        <v>47.0873175300017</v>
      </c>
      <c r="F256" s="17" t="n">
        <f aca="false">IF('Row Index'!F30="","✗",IF(INDEX('RAW DATA'!$R:$R,'Row Index'!F30)="",IF(INDEX('RAW DATA'!$AE:$AE,'Row Index'!F30)="",INDEX('RAW DATA'!$L:$L,'Row Index'!F30),INDEX('RAW DATA'!$AE:$AE,'Row Index'!F30)),INDEX('RAW DATA'!$R:$R,'Row Index'!F30)))</f>
        <v>39.3415599655027</v>
      </c>
      <c r="G256" s="38" t="n">
        <f aca="false">IF('Row Index'!G30="","✗",IF(INDEX('RAW DATA'!$R:$R,'Row Index'!G30)="",IF(INDEX('RAW DATA'!$AE:$AE,'Row Index'!G30)="",INDEX('RAW DATA'!$L:$L,'Row Index'!G30),INDEX('RAW DATA'!$AE:$AE,'Row Index'!G30)),INDEX('RAW DATA'!$R:$R,'Row Index'!G30)))</f>
        <v>50.5582112126097</v>
      </c>
      <c r="H256" s="17" t="n">
        <f aca="false">IF('Row Index'!H30="","✗",IF(INDEX('RAW DATA'!$R:$R,'Row Index'!H30)="",IF(INDEX('RAW DATA'!$AE:$AE,'Row Index'!H30)="",INDEX('RAW DATA'!$L:$L,'Row Index'!H30),INDEX('RAW DATA'!$AE:$AE,'Row Index'!H30)),INDEX('RAW DATA'!$R:$R,'Row Index'!H30)))</f>
        <v>37.6100315003258</v>
      </c>
      <c r="I256" s="29" t="n">
        <f aca="false">IF('Row Index'!I30="","✗",IF(INDEX('RAW DATA'!$R:$R,'Row Index'!I30)="",IF(INDEX('RAW DATA'!$AE:$AE,'Row Index'!I30)="",INDEX('RAW DATA'!$L:$L,'Row Index'!I30),INDEX('RAW DATA'!$AE:$AE,'Row Index'!I30)),INDEX('RAW DATA'!$R:$R,'Row Index'!I30)))</f>
        <v>50.4519791611531</v>
      </c>
      <c r="J256" s="17" t="n">
        <f aca="false">IF('Row Index'!J30="","✗",IF(INDEX('RAW DATA'!$R:$R,'Row Index'!J30)="",IF(INDEX('RAW DATA'!$AE:$AE,'Row Index'!J30)="",INDEX('RAW DATA'!$L:$L,'Row Index'!J30),INDEX('RAW DATA'!$AE:$AE,'Row Index'!J30)),INDEX('RAW DATA'!$R:$R,'Row Index'!J30)))</f>
        <v>42.6524802117629</v>
      </c>
      <c r="K256" s="17" t="n">
        <f aca="false">IF('Row Index'!K30="","✗",IF(INDEX('RAW DATA'!$R:$R,'Row Index'!K30)="",IF(INDEX('RAW DATA'!$AE:$AE,'Row Index'!K30)="",INDEX('RAW DATA'!$L:$L,'Row Index'!K30),INDEX('RAW DATA'!$AE:$AE,'Row Index'!K30)),INDEX('RAW DATA'!$R:$R,'Row Index'!K30)))</f>
        <v>45.1799843891413</v>
      </c>
      <c r="L256" s="29" t="n">
        <f aca="false">IF('Row Index'!L30="","✗",IF(INDEX('RAW DATA'!$R:$R,'Row Index'!L30)="",IF(INDEX('RAW DATA'!$AE:$AE,'Row Index'!L30)="",INDEX('RAW DATA'!$L:$L,'Row Index'!L30),INDEX('RAW DATA'!$AE:$AE,'Row Index'!L30)),INDEX('RAW DATA'!$R:$R,'Row Index'!L30)))</f>
        <v>39.4330032961546</v>
      </c>
      <c r="M256" s="17" t="n">
        <f aca="false">IF('Row Index'!M30="","✗",IF(INDEX('RAW DATA'!$R:$R,'Row Index'!M30)="",IF(INDEX('RAW DATA'!$AE:$AE,'Row Index'!M30)="",INDEX('RAW DATA'!$L:$L,'Row Index'!M30),INDEX('RAW DATA'!$AE:$AE,'Row Index'!M30)),INDEX('RAW DATA'!$R:$R,'Row Index'!M30)))</f>
        <v>52.4815181887124</v>
      </c>
      <c r="N256" s="17" t="n">
        <f aca="false">IF('Row Index'!N30="","✗",IF(INDEX('RAW DATA'!$R:$R,'Row Index'!N30)="",IF(INDEX('RAW DATA'!$AE:$AE,'Row Index'!N30)="",INDEX('RAW DATA'!$L:$L,'Row Index'!N30),INDEX('RAW DATA'!$AE:$AE,'Row Index'!N30)),INDEX('RAW DATA'!$R:$R,'Row Index'!N30)))</f>
        <v>51.481892366587</v>
      </c>
      <c r="O256" s="17" t="n">
        <f aca="false">IF('Row Index'!O30="","✗",IF(INDEX('RAW DATA'!$R:$R,'Row Index'!O30)="",IF(INDEX('RAW DATA'!$AE:$AE,'Row Index'!O30)="",INDEX('RAW DATA'!$L:$L,'Row Index'!O30),INDEX('RAW DATA'!$AE:$AE,'Row Index'!O30)),INDEX('RAW DATA'!$R:$R,'Row Index'!O30)))</f>
        <v>50.1973026368796</v>
      </c>
      <c r="P256" s="17" t="n">
        <f aca="false">IF('Row Index'!P30="","✗",IF(INDEX('RAW DATA'!$R:$R,'Row Index'!P30)="",IF(INDEX('RAW DATA'!$AE:$AE,'Row Index'!P30)="",INDEX('RAW DATA'!$L:$L,'Row Index'!P30),INDEX('RAW DATA'!$AE:$AE,'Row Index'!P30)),INDEX('RAW DATA'!$R:$R,'Row Index'!P30)))</f>
        <v>52.5920094643808</v>
      </c>
      <c r="Q256" s="17" t="n">
        <f aca="false">IF('Row Index'!Q30="","✗",IF(INDEX('RAW DATA'!$R:$R,'Row Index'!Q30)="",IF(INDEX('RAW DATA'!$AE:$AE,'Row Index'!Q30)="",INDEX('RAW DATA'!$L:$L,'Row Index'!Q30),INDEX('RAW DATA'!$AE:$AE,'Row Index'!Q30)),INDEX('RAW DATA'!$R:$R,'Row Index'!Q30)))</f>
        <v>54.5450109372656</v>
      </c>
      <c r="R256" s="17" t="n">
        <f aca="false">IF('Row Index'!R30="","✗",IF(INDEX('RAW DATA'!$R:$R,'Row Index'!R30)="",IF(INDEX('RAW DATA'!$AE:$AE,'Row Index'!R30)="",INDEX('RAW DATA'!$L:$L,'Row Index'!R30),INDEX('RAW DATA'!$AE:$AE,'Row Index'!R30)),INDEX('RAW DATA'!$R:$R,'Row Index'!R30)))</f>
        <v>52.1161717964446</v>
      </c>
      <c r="S256" s="17" t="n">
        <f aca="false">IF('Row Index'!S30="","✗",IF(INDEX('RAW DATA'!$R:$R,'Row Index'!S30)="",IF(INDEX('RAW DATA'!$AE:$AE,'Row Index'!S30)="",INDEX('RAW DATA'!$L:$L,'Row Index'!S30),INDEX('RAW DATA'!$AE:$AE,'Row Index'!S30)),INDEX('RAW DATA'!$R:$R,'Row Index'!S30)))</f>
        <v>52.2735081285346</v>
      </c>
      <c r="T256" s="29" t="n">
        <f aca="false">IF('Row Index'!T30="","✗",IF(INDEX('RAW DATA'!$R:$R,'Row Index'!T30)="",IF(INDEX('RAW DATA'!$AE:$AE,'Row Index'!T30)="",INDEX('RAW DATA'!$L:$L,'Row Index'!T30),INDEX('RAW DATA'!$AE:$AE,'Row Index'!T30)),INDEX('RAW DATA'!$R:$R,'Row Index'!T30)))</f>
        <v>51.2671196549425</v>
      </c>
      <c r="U256" s="29" t="n">
        <f aca="false">IF('Row Index'!U30="","✗",IF(INDEX('RAW DATA'!$R:$R,'Row Index'!U30)="",IF(INDEX('RAW DATA'!$AE:$AE,'Row Index'!U30)="",INDEX('RAW DATA'!$L:$L,'Row Index'!U30),INDEX('RAW DATA'!$AE:$AE,'Row Index'!U30)),INDEX('RAW DATA'!$R:$R,'Row Index'!U30)))</f>
        <v>54.9690547885675</v>
      </c>
      <c r="V256" s="38" t="n">
        <f aca="false">IF('Row Index'!V30="","✗",IF(INDEX('RAW DATA'!$R:$R,'Row Index'!V30)="",IF(INDEX('RAW DATA'!$AE:$AE,'Row Index'!V30)="",INDEX('RAW DATA'!$L:$L,'Row Index'!V30),INDEX('RAW DATA'!$AE:$AE,'Row Index'!V30)),INDEX('RAW DATA'!$R:$R,'Row Index'!V30)))</f>
        <v>54.9957481103344</v>
      </c>
      <c r="W256" s="17" t="n">
        <f aca="false">IF('Row Index'!W30="","✗",IF(INDEX('RAW DATA'!$R:$R,'Row Index'!W30)="",IF(INDEX('RAW DATA'!$AE:$AE,'Row Index'!W30)="",INDEX('RAW DATA'!$L:$L,'Row Index'!W30),INDEX('RAW DATA'!$AE:$AE,'Row Index'!W30)),INDEX('RAW DATA'!$R:$R,'Row Index'!W30)))</f>
        <v>53.4447168981222</v>
      </c>
      <c r="X256" s="17" t="n">
        <f aca="false">IF('Row Index'!X30="","✗",IF(INDEX('RAW DATA'!$R:$R,'Row Index'!X30)="",IF(INDEX('RAW DATA'!$AE:$AE,'Row Index'!X30)="",INDEX('RAW DATA'!$L:$L,'Row Index'!X30),INDEX('RAW DATA'!$AE:$AE,'Row Index'!X30)),INDEX('RAW DATA'!$R:$R,'Row Index'!X30)))</f>
        <v>54.5782302351383</v>
      </c>
      <c r="Y256" s="17" t="n">
        <f aca="false">IF('Row Index'!Y30="","✗",IF(INDEX('RAW DATA'!$R:$R,'Row Index'!Y30)="",IF(INDEX('RAW DATA'!$AE:$AE,'Row Index'!Y30)="",INDEX('RAW DATA'!$L:$L,'Row Index'!Y30),INDEX('RAW DATA'!$AE:$AE,'Row Index'!Y30)),INDEX('RAW DATA'!$R:$R,'Row Index'!Y30)))</f>
        <v>51.3940954723299</v>
      </c>
      <c r="Z256" s="18" t="n">
        <f aca="false">IF('Row Index'!Z30="","✗",IF(INDEX('RAW DATA'!$R:$R,'Row Index'!Z30)="",IF(INDEX('RAW DATA'!$AE:$AE,'Row Index'!Z30)="",INDEX('RAW DATA'!$L:$L,'Row Index'!Z30),INDEX('RAW DATA'!$AE:$AE,'Row Index'!Z30)),INDEX('RAW DATA'!$R:$R,'Row Index'!Z30)))</f>
        <v>54.3138916985298</v>
      </c>
      <c r="AA256" s="19" t="str">
        <f aca="false">IF('Row Index'!AA30="","⏳",IF(INDEX('RAW DATA'!$R:$R,'Row Index'!AA30)="",IF(INDEX('RAW DATA'!$AE:$AE,'Row Index'!AA30)="",INDEX('RAW DATA'!$L:$L,'Row Index'!AA30),INDEX('RAW DATA'!$AE:$AE,'Row Index'!AA30)),INDEX('RAW DATA'!$R:$R,'Row Index'!AA30)))</f>
        <v>⏳</v>
      </c>
      <c r="AB256" s="17" t="n">
        <f aca="false">IF('Row Index'!AB30="","✗",IF(INDEX('RAW DATA'!$R:$R,'Row Index'!AB30)="",IF(INDEX('RAW DATA'!$AE:$AE,'Row Index'!AB30)="",INDEX('RAW DATA'!$L:$L,'Row Index'!AB30),INDEX('RAW DATA'!$AE:$AE,'Row Index'!AB30)),INDEX('RAW DATA'!$R:$R,'Row Index'!AB30)))</f>
        <v>51.1322966051487</v>
      </c>
      <c r="AC256" s="17" t="n">
        <f aca="false">IF('Row Index'!AC30="","✗",IF(INDEX('RAW DATA'!$R:$R,'Row Index'!AC30)="",IF(INDEX('RAW DATA'!$AE:$AE,'Row Index'!AC30)="",INDEX('RAW DATA'!$L:$L,'Row Index'!AC30),INDEX('RAW DATA'!$AE:$AE,'Row Index'!AC30)),INDEX('RAW DATA'!$R:$R,'Row Index'!AC30)))</f>
        <v>53.2813794361853</v>
      </c>
      <c r="AD256" s="17" t="n">
        <f aca="false">IF('Row Index'!AD30="","✗",IF(INDEX('RAW DATA'!$R:$R,'Row Index'!AD30)="",IF(INDEX('RAW DATA'!$AE:$AE,'Row Index'!AD30)="",INDEX('RAW DATA'!$L:$L,'Row Index'!AD30),INDEX('RAW DATA'!$AE:$AE,'Row Index'!AD30)),INDEX('RAW DATA'!$R:$R,'Row Index'!AD30)))</f>
        <v>52.8916829196558</v>
      </c>
      <c r="AE256" s="29" t="n">
        <f aca="false">IF('Row Index'!AE30="","✗",IF(INDEX('RAW DATA'!$R:$R,'Row Index'!AE30)="",IF(INDEX('RAW DATA'!$AE:$AE,'Row Index'!AE30)="",INDEX('RAW DATA'!$L:$L,'Row Index'!AE30),INDEX('RAW DATA'!$AE:$AE,'Row Index'!AE30)),INDEX('RAW DATA'!$R:$R,'Row Index'!AE30)))</f>
        <v>54.1221455309842</v>
      </c>
      <c r="AF256" s="29" t="n">
        <f aca="false">IF('Row Index'!AF30="","✗",IF(INDEX('RAW DATA'!$R:$R,'Row Index'!AF30)="",IF(INDEX('RAW DATA'!$AE:$AE,'Row Index'!AF30)="",INDEX('RAW DATA'!$L:$L,'Row Index'!AF30),INDEX('RAW DATA'!$AE:$AE,'Row Index'!AF30)),INDEX('RAW DATA'!$R:$R,'Row Index'!AF30)))</f>
        <v>63.089677780192</v>
      </c>
      <c r="AG256" s="29" t="n">
        <f aca="false">IF('Row Index'!AG30="","✗",IF(INDEX('RAW DATA'!$R:$R,'Row Index'!AG30)="",IF(INDEX('RAW DATA'!$AE:$AE,'Row Index'!AG30)="",INDEX('RAW DATA'!$L:$L,'Row Index'!AG30),INDEX('RAW DATA'!$AE:$AE,'Row Index'!AG30)),INDEX('RAW DATA'!$R:$R,'Row Index'!AG30)))</f>
        <v>59.8875723339262</v>
      </c>
      <c r="AH256" s="17" t="n">
        <f aca="false">IF('Row Index'!AH30="","✗",IF(INDEX('RAW DATA'!$R:$R,'Row Index'!AH30)="",IF(INDEX('RAW DATA'!$AE:$AE,'Row Index'!AH30)="",INDEX('RAW DATA'!$L:$L,'Row Index'!AH30),INDEX('RAW DATA'!$AE:$AE,'Row Index'!AH30)),INDEX('RAW DATA'!$R:$R,'Row Index'!AH30)))</f>
        <v>62.3028683048664</v>
      </c>
      <c r="AI256" s="29" t="n">
        <f aca="false">IF('Row Index'!AI30="","✗",IF(INDEX('RAW DATA'!$R:$R,'Row Index'!AI30)="",IF(INDEX('RAW DATA'!$AE:$AE,'Row Index'!AI30)="",INDEX('RAW DATA'!$L:$L,'Row Index'!AI30),INDEX('RAW DATA'!$AE:$AE,'Row Index'!AI30)),INDEX('RAW DATA'!$R:$R,'Row Index'!AI30)))</f>
        <v>65.6543820770008</v>
      </c>
      <c r="AJ256" s="29" t="n">
        <f aca="false">IF('Row Index'!AJ30="","✗",IF(INDEX('RAW DATA'!$R:$R,'Row Index'!AJ30)="",IF(INDEX('RAW DATA'!$AE:$AE,'Row Index'!AJ30)="",INDEX('RAW DATA'!$L:$L,'Row Index'!AJ30),INDEX('RAW DATA'!$AE:$AE,'Row Index'!AJ30)),INDEX('RAW DATA'!$R:$R,'Row Index'!AJ30)))</f>
        <v>64.681655291387</v>
      </c>
      <c r="AK256" s="29" t="n">
        <f aca="false">IF('Row Index'!AK30="","✗",IF(INDEX('RAW DATA'!$R:$R,'Row Index'!AK30)="",IF(INDEX('RAW DATA'!$AE:$AE,'Row Index'!AK30)="",INDEX('RAW DATA'!$L:$L,'Row Index'!AK30),INDEX('RAW DATA'!$AE:$AE,'Row Index'!AK30)),INDEX('RAW DATA'!$R:$R,'Row Index'!AK30)))</f>
        <v>66.4955255691061</v>
      </c>
      <c r="AL256" s="29" t="n">
        <f aca="false">IF('Row Index'!AL30="","✗",IF(INDEX('RAW DATA'!$R:$R,'Row Index'!AL30)="",IF(INDEX('RAW DATA'!$AE:$AE,'Row Index'!AL30)="",INDEX('RAW DATA'!$L:$L,'Row Index'!AL30),INDEX('RAW DATA'!$AE:$AE,'Row Index'!AL30)),INDEX('RAW DATA'!$R:$R,'Row Index'!AL30)))</f>
        <v>68.1423907854103</v>
      </c>
      <c r="AM256" s="29" t="n">
        <f aca="false">IF('Row Index'!AM30="","✗",IF(INDEX('RAW DATA'!$R:$R,'Row Index'!AM30)="",IF(INDEX('RAW DATA'!$AE:$AE,'Row Index'!AM30)="",INDEX('RAW DATA'!$L:$L,'Row Index'!AM30),INDEX('RAW DATA'!$AE:$AE,'Row Index'!AM30)),INDEX('RAW DATA'!$R:$R,'Row Index'!AM30)))</f>
        <v>68.7581085685297</v>
      </c>
      <c r="AN256" s="29" t="n">
        <f aca="false">IF('Row Index'!AN30="","✗",IF(INDEX('RAW DATA'!$R:$R,'Row Index'!AN30)="",IF(INDEX('RAW DATA'!$AE:$AE,'Row Index'!AN30)="",INDEX('RAW DATA'!$L:$L,'Row Index'!AN30),INDEX('RAW DATA'!$AE:$AE,'Row Index'!AN30)),INDEX('RAW DATA'!$R:$R,'Row Index'!AN30)))</f>
        <v>69.1586599284745</v>
      </c>
      <c r="AO256" s="17" t="n">
        <f aca="false">IF('Row Index'!AO30="","✗",IF(INDEX('RAW DATA'!$R:$R,'Row Index'!AO30)="",IF(INDEX('RAW DATA'!$AE:$AE,'Row Index'!AO30)="",INDEX('RAW DATA'!$L:$L,'Row Index'!AO30),INDEX('RAW DATA'!$AE:$AE,'Row Index'!AO30)),INDEX('RAW DATA'!$R:$R,'Row Index'!AO30)))</f>
        <v>71.5935002269195</v>
      </c>
      <c r="AP256" s="17" t="n">
        <f aca="false">IF('Row Index'!AP30="","✗",IF(INDEX('RAW DATA'!$R:$R,'Row Index'!AP30)="",IF(INDEX('RAW DATA'!$AE:$AE,'Row Index'!AP30)="",INDEX('RAW DATA'!$L:$L,'Row Index'!AP30),INDEX('RAW DATA'!$AE:$AE,'Row Index'!AP30)),INDEX('RAW DATA'!$R:$R,'Row Index'!AP30)))</f>
        <v>73.0789501241466</v>
      </c>
      <c r="AQ256" s="17" t="n">
        <f aca="false">IF('Row Index'!AQ30="","✗",IF(INDEX('RAW DATA'!$R:$R,'Row Index'!AQ30)="",IF(INDEX('RAW DATA'!$AE:$AE,'Row Index'!AQ30)="",INDEX('RAW DATA'!$L:$L,'Row Index'!AQ30),INDEX('RAW DATA'!$AE:$AE,'Row Index'!AQ30)),INDEX('RAW DATA'!$R:$R,'Row Index'!AQ30)))</f>
        <v>70.2612542665484</v>
      </c>
    </row>
    <row r="257" customFormat="false" ht="15" hidden="false" customHeight="false" outlineLevel="0" collapsed="false">
      <c r="A257" s="15" t="s">
        <v>240</v>
      </c>
      <c r="B257" s="16" t="s">
        <v>153</v>
      </c>
      <c r="C257" s="17" t="n">
        <f aca="false">IF('Row Index'!C31="","✗",IF(INDEX('RAW DATA'!$R:$R,'Row Index'!C31)="",IF(INDEX('RAW DATA'!$AE:$AE,'Row Index'!C31)="",INDEX('RAW DATA'!$L:$L,'Row Index'!C31),INDEX('RAW DATA'!$AE:$AE,'Row Index'!C31)),INDEX('RAW DATA'!$R:$R,'Row Index'!C31)))</f>
        <v>38.7562170025183</v>
      </c>
      <c r="D257" s="17" t="n">
        <f aca="false">IF('Row Index'!D31="","✗",IF(INDEX('RAW DATA'!$R:$R,'Row Index'!D31)="",IF(INDEX('RAW DATA'!$AE:$AE,'Row Index'!D31)="",INDEX('RAW DATA'!$L:$L,'Row Index'!D31),INDEX('RAW DATA'!$AE:$AE,'Row Index'!D31)),INDEX('RAW DATA'!$R:$R,'Row Index'!D31)))</f>
        <v>36.3208406502266</v>
      </c>
      <c r="E257" s="17" t="n">
        <f aca="false">IF('Row Index'!E31="","✗",IF(INDEX('RAW DATA'!$R:$R,'Row Index'!E31)="",IF(INDEX('RAW DATA'!$AE:$AE,'Row Index'!E31)="",INDEX('RAW DATA'!$L:$L,'Row Index'!E31),INDEX('RAW DATA'!$AE:$AE,'Row Index'!E31)),INDEX('RAW DATA'!$R:$R,'Row Index'!E31)))</f>
        <v>47.0064580513144</v>
      </c>
      <c r="F257" s="17" t="n">
        <f aca="false">IF('Row Index'!F31="","✗",IF(INDEX('RAW DATA'!$R:$R,'Row Index'!F31)="",IF(INDEX('RAW DATA'!$AE:$AE,'Row Index'!F31)="",INDEX('RAW DATA'!$L:$L,'Row Index'!F31),INDEX('RAW DATA'!$AE:$AE,'Row Index'!F31)),INDEX('RAW DATA'!$R:$R,'Row Index'!F31)))</f>
        <v>40.183344481456</v>
      </c>
      <c r="G257" s="38" t="n">
        <f aca="false">IF('Row Index'!G31="","✗",IF(INDEX('RAW DATA'!$R:$R,'Row Index'!G31)="",IF(INDEX('RAW DATA'!$AE:$AE,'Row Index'!G31)="",INDEX('RAW DATA'!$L:$L,'Row Index'!G31),INDEX('RAW DATA'!$AE:$AE,'Row Index'!G31)),INDEX('RAW DATA'!$R:$R,'Row Index'!G31)))</f>
        <v>50.2535900596655</v>
      </c>
      <c r="H257" s="17" t="n">
        <f aca="false">IF('Row Index'!H31="","✗",IF(INDEX('RAW DATA'!$R:$R,'Row Index'!H31)="",IF(INDEX('RAW DATA'!$AE:$AE,'Row Index'!H31)="",INDEX('RAW DATA'!$L:$L,'Row Index'!H31),INDEX('RAW DATA'!$AE:$AE,'Row Index'!H31)),INDEX('RAW DATA'!$R:$R,'Row Index'!H31)))</f>
        <v>36.3794284357719</v>
      </c>
      <c r="I257" s="29" t="n">
        <f aca="false">IF('Row Index'!I31="","✗",IF(INDEX('RAW DATA'!$R:$R,'Row Index'!I31)="",IF(INDEX('RAW DATA'!$AE:$AE,'Row Index'!I31)="",INDEX('RAW DATA'!$L:$L,'Row Index'!I31),INDEX('RAW DATA'!$AE:$AE,'Row Index'!I31)),INDEX('RAW DATA'!$R:$R,'Row Index'!I31)))</f>
        <v>52.7592804556716</v>
      </c>
      <c r="J257" s="17" t="n">
        <f aca="false">IF('Row Index'!J31="","✗",IF(INDEX('RAW DATA'!$R:$R,'Row Index'!J31)="",IF(INDEX('RAW DATA'!$AE:$AE,'Row Index'!J31)="",INDEX('RAW DATA'!$L:$L,'Row Index'!J31),INDEX('RAW DATA'!$AE:$AE,'Row Index'!J31)),INDEX('RAW DATA'!$R:$R,'Row Index'!J31)))</f>
        <v>40.4621689986899</v>
      </c>
      <c r="K257" s="17" t="n">
        <f aca="false">IF('Row Index'!K31="","✗",IF(INDEX('RAW DATA'!$R:$R,'Row Index'!K31)="",IF(INDEX('RAW DATA'!$AE:$AE,'Row Index'!K31)="",INDEX('RAW DATA'!$L:$L,'Row Index'!K31),INDEX('RAW DATA'!$AE:$AE,'Row Index'!K31)),INDEX('RAW DATA'!$R:$R,'Row Index'!K31)))</f>
        <v>52.4808244410717</v>
      </c>
      <c r="L257" s="17" t="n">
        <f aca="false">IF('Row Index'!L31="","✗",IF(INDEX('RAW DATA'!$R:$R,'Row Index'!L31)="",IF(INDEX('RAW DATA'!$AE:$AE,'Row Index'!L31)="",INDEX('RAW DATA'!$L:$L,'Row Index'!L31),INDEX('RAW DATA'!$AE:$AE,'Row Index'!L31)),INDEX('RAW DATA'!$R:$R,'Row Index'!L31)))</f>
        <v>40.5962402767605</v>
      </c>
      <c r="M257" s="17" t="n">
        <f aca="false">IF('Row Index'!M31="","✗",IF(INDEX('RAW DATA'!$R:$R,'Row Index'!M31)="",IF(INDEX('RAW DATA'!$AE:$AE,'Row Index'!M31)="",INDEX('RAW DATA'!$L:$L,'Row Index'!M31),INDEX('RAW DATA'!$AE:$AE,'Row Index'!M31)),INDEX('RAW DATA'!$R:$R,'Row Index'!M31)))</f>
        <v>55.7554135600854</v>
      </c>
      <c r="N257" s="17" t="n">
        <f aca="false">IF('Row Index'!N31="","✗",IF(INDEX('RAW DATA'!$R:$R,'Row Index'!N31)="",IF(INDEX('RAW DATA'!$AE:$AE,'Row Index'!N31)="",INDEX('RAW DATA'!$L:$L,'Row Index'!N31),INDEX('RAW DATA'!$AE:$AE,'Row Index'!N31)),INDEX('RAW DATA'!$R:$R,'Row Index'!N31)))</f>
        <v>55.6621688162217</v>
      </c>
      <c r="O257" s="17" t="n">
        <f aca="false">IF('Row Index'!O31="","✗",IF(INDEX('RAW DATA'!$R:$R,'Row Index'!O31)="",IF(INDEX('RAW DATA'!$AE:$AE,'Row Index'!O31)="",INDEX('RAW DATA'!$L:$L,'Row Index'!O31),INDEX('RAW DATA'!$AE:$AE,'Row Index'!O31)),INDEX('RAW DATA'!$R:$R,'Row Index'!O31)))</f>
        <v>52.5467142579649</v>
      </c>
      <c r="P257" s="17" t="n">
        <f aca="false">IF('Row Index'!P31="","✗",IF(INDEX('RAW DATA'!$R:$R,'Row Index'!P31)="",IF(INDEX('RAW DATA'!$AE:$AE,'Row Index'!P31)="",INDEX('RAW DATA'!$L:$L,'Row Index'!P31),INDEX('RAW DATA'!$AE:$AE,'Row Index'!P31)),INDEX('RAW DATA'!$R:$R,'Row Index'!P31)))</f>
        <v>55.3517280324624</v>
      </c>
      <c r="Q257" s="17" t="n">
        <f aca="false">IF('Row Index'!Q31="","✗",IF(INDEX('RAW DATA'!$R:$R,'Row Index'!Q31)="",IF(INDEX('RAW DATA'!$AE:$AE,'Row Index'!Q31)="",INDEX('RAW DATA'!$L:$L,'Row Index'!Q31),INDEX('RAW DATA'!$AE:$AE,'Row Index'!Q31)),INDEX('RAW DATA'!$R:$R,'Row Index'!Q31)))</f>
        <v>56.344737343784</v>
      </c>
      <c r="R257" s="17" t="n">
        <f aca="false">IF('Row Index'!R31="","✗",IF(INDEX('RAW DATA'!$R:$R,'Row Index'!R31)="",IF(INDEX('RAW DATA'!$AE:$AE,'Row Index'!R31)="",INDEX('RAW DATA'!$L:$L,'Row Index'!R31),INDEX('RAW DATA'!$AE:$AE,'Row Index'!R31)),INDEX('RAW DATA'!$R:$R,'Row Index'!R31)))</f>
        <v>54.7609525623485</v>
      </c>
      <c r="S257" s="17" t="n">
        <f aca="false">IF('Row Index'!S31="","✗",IF(INDEX('RAW DATA'!$R:$R,'Row Index'!S31)="",IF(INDEX('RAW DATA'!$AE:$AE,'Row Index'!S31)="",INDEX('RAW DATA'!$L:$L,'Row Index'!S31),INDEX('RAW DATA'!$AE:$AE,'Row Index'!S31)),INDEX('RAW DATA'!$R:$R,'Row Index'!S31)))</f>
        <v>57.8056340458693</v>
      </c>
      <c r="T257" s="17" t="n">
        <f aca="false">IF('Row Index'!T31="","✗",IF(INDEX('RAW DATA'!$R:$R,'Row Index'!T31)="",IF(INDEX('RAW DATA'!$AE:$AE,'Row Index'!T31)="",INDEX('RAW DATA'!$L:$L,'Row Index'!T31),INDEX('RAW DATA'!$AE:$AE,'Row Index'!T31)),INDEX('RAW DATA'!$R:$R,'Row Index'!T31)))</f>
        <v>53.7010671620442</v>
      </c>
      <c r="U257" s="17" t="n">
        <f aca="false">IF('Row Index'!U31="","✗",IF(INDEX('RAW DATA'!$R:$R,'Row Index'!U31)="",IF(INDEX('RAW DATA'!$AE:$AE,'Row Index'!U31)="",INDEX('RAW DATA'!$L:$L,'Row Index'!U31),INDEX('RAW DATA'!$AE:$AE,'Row Index'!U31)),INDEX('RAW DATA'!$R:$R,'Row Index'!U31)))</f>
        <v>55.5325791575949</v>
      </c>
      <c r="V257" s="38" t="n">
        <f aca="false">IF('Row Index'!V31="","✗",IF(INDEX('RAW DATA'!$R:$R,'Row Index'!V31)="",IF(INDEX('RAW DATA'!$AE:$AE,'Row Index'!V31)="",INDEX('RAW DATA'!$L:$L,'Row Index'!V31),INDEX('RAW DATA'!$AE:$AE,'Row Index'!V31)),INDEX('RAW DATA'!$R:$R,'Row Index'!V31)))</f>
        <v>56.9386933011843</v>
      </c>
      <c r="W257" s="17" t="n">
        <f aca="false">IF('Row Index'!W31="","✗",IF(INDEX('RAW DATA'!$R:$R,'Row Index'!W31)="",IF(INDEX('RAW DATA'!$AE:$AE,'Row Index'!W31)="",INDEX('RAW DATA'!$L:$L,'Row Index'!W31),INDEX('RAW DATA'!$AE:$AE,'Row Index'!W31)),INDEX('RAW DATA'!$R:$R,'Row Index'!W31)))</f>
        <v>55.6784250433173</v>
      </c>
      <c r="X257" s="17" t="n">
        <f aca="false">IF('Row Index'!X31="","✗",IF(INDEX('RAW DATA'!$R:$R,'Row Index'!X31)="",IF(INDEX('RAW DATA'!$AE:$AE,'Row Index'!X31)="",INDEX('RAW DATA'!$L:$L,'Row Index'!X31),INDEX('RAW DATA'!$AE:$AE,'Row Index'!X31)),INDEX('RAW DATA'!$R:$R,'Row Index'!X31)))</f>
        <v>57.6488722038823</v>
      </c>
      <c r="Y257" s="17" t="n">
        <f aca="false">IF('Row Index'!Y31="","✗",IF(INDEX('RAW DATA'!$R:$R,'Row Index'!Y31)="",IF(INDEX('RAW DATA'!$AE:$AE,'Row Index'!Y31)="",INDEX('RAW DATA'!$L:$L,'Row Index'!Y31),INDEX('RAW DATA'!$AE:$AE,'Row Index'!Y31)),INDEX('RAW DATA'!$R:$R,'Row Index'!Y31)))</f>
        <v>53.3666116744885</v>
      </c>
      <c r="Z257" s="18" t="n">
        <f aca="false">IF('Row Index'!Z31="","✗",IF(INDEX('RAW DATA'!$R:$R,'Row Index'!Z31)="",IF(INDEX('RAW DATA'!$AE:$AE,'Row Index'!Z31)="",INDEX('RAW DATA'!$L:$L,'Row Index'!Z31),INDEX('RAW DATA'!$AE:$AE,'Row Index'!Z31)),INDEX('RAW DATA'!$R:$R,'Row Index'!Z31)))</f>
        <v>58.6913695800239</v>
      </c>
      <c r="AA257" s="19" t="str">
        <f aca="false">IF('Row Index'!AA31="","⏳",IF(INDEX('RAW DATA'!$R:$R,'Row Index'!AA31)="",IF(INDEX('RAW DATA'!$AE:$AE,'Row Index'!AA31)="",INDEX('RAW DATA'!$L:$L,'Row Index'!AA31),INDEX('RAW DATA'!$AE:$AE,'Row Index'!AA31)),INDEX('RAW DATA'!$R:$R,'Row Index'!AA31)))</f>
        <v>⏳</v>
      </c>
      <c r="AB257" s="17" t="n">
        <f aca="false">IF('Row Index'!AB31="","✗",IF(INDEX('RAW DATA'!$R:$R,'Row Index'!AB31)="",IF(INDEX('RAW DATA'!$AE:$AE,'Row Index'!AB31)="",INDEX('RAW DATA'!$L:$L,'Row Index'!AB31),INDEX('RAW DATA'!$AE:$AE,'Row Index'!AB31)),INDEX('RAW DATA'!$R:$R,'Row Index'!AB31)))</f>
        <v>55.2337458364678</v>
      </c>
      <c r="AC257" s="17" t="n">
        <f aca="false">IF('Row Index'!AC31="","✗",IF(INDEX('RAW DATA'!$R:$R,'Row Index'!AC31)="",IF(INDEX('RAW DATA'!$AE:$AE,'Row Index'!AC31)="",INDEX('RAW DATA'!$L:$L,'Row Index'!AC31),INDEX('RAW DATA'!$AE:$AE,'Row Index'!AC31)),INDEX('RAW DATA'!$R:$R,'Row Index'!AC31)))</f>
        <v>57.6296604295596</v>
      </c>
      <c r="AD257" s="17" t="n">
        <f aca="false">IF('Row Index'!AD31="","✗",IF(INDEX('RAW DATA'!$R:$R,'Row Index'!AD31)="",IF(INDEX('RAW DATA'!$AE:$AE,'Row Index'!AD31)="",INDEX('RAW DATA'!$L:$L,'Row Index'!AD31),INDEX('RAW DATA'!$AE:$AE,'Row Index'!AD31)),INDEX('RAW DATA'!$R:$R,'Row Index'!AD31)))</f>
        <v>57.2214279310427</v>
      </c>
      <c r="AE257" s="17" t="n">
        <f aca="false">IF('Row Index'!AE31="","✗",IF(INDEX('RAW DATA'!$R:$R,'Row Index'!AE31)="",IF(INDEX('RAW DATA'!$AE:$AE,'Row Index'!AE31)="",INDEX('RAW DATA'!$L:$L,'Row Index'!AE31),INDEX('RAW DATA'!$AE:$AE,'Row Index'!AE31)),INDEX('RAW DATA'!$R:$R,'Row Index'!AE31)))</f>
        <v>60.2493976158509</v>
      </c>
      <c r="AF257" s="17" t="n">
        <f aca="false">IF('Row Index'!AF31="","✗",IF(INDEX('RAW DATA'!$R:$R,'Row Index'!AF31)="",IF(INDEX('RAW DATA'!$AE:$AE,'Row Index'!AF31)="",INDEX('RAW DATA'!$L:$L,'Row Index'!AF31),INDEX('RAW DATA'!$AE:$AE,'Row Index'!AF31)),INDEX('RAW DATA'!$R:$R,'Row Index'!AF31)))</f>
        <v>64.2141603866463</v>
      </c>
      <c r="AG257" s="17" t="n">
        <f aca="false">IF('Row Index'!AG31="","✗",IF(INDEX('RAW DATA'!$R:$R,'Row Index'!AG31)="",IF(INDEX('RAW DATA'!$AE:$AE,'Row Index'!AG31)="",INDEX('RAW DATA'!$L:$L,'Row Index'!AG31),INDEX('RAW DATA'!$AE:$AE,'Row Index'!AG31)),INDEX('RAW DATA'!$R:$R,'Row Index'!AG31)))</f>
        <v>61.686560456417</v>
      </c>
      <c r="AH257" s="17" t="n">
        <f aca="false">IF('Row Index'!AH31="","✗",IF(INDEX('RAW DATA'!$R:$R,'Row Index'!AH31)="",IF(INDEX('RAW DATA'!$AE:$AE,'Row Index'!AH31)="",INDEX('RAW DATA'!$L:$L,'Row Index'!AH31),INDEX('RAW DATA'!$AE:$AE,'Row Index'!AH31)),INDEX('RAW DATA'!$R:$R,'Row Index'!AH31)))</f>
        <v>63.9352773051141</v>
      </c>
      <c r="AI257" s="17" t="n">
        <f aca="false">IF('Row Index'!AI31="","✗",IF(INDEX('RAW DATA'!$R:$R,'Row Index'!AI31)="",IF(INDEX('RAW DATA'!$AE:$AE,'Row Index'!AI31)="",INDEX('RAW DATA'!$L:$L,'Row Index'!AI31),INDEX('RAW DATA'!$AE:$AE,'Row Index'!AI31)),INDEX('RAW DATA'!$R:$R,'Row Index'!AI31)))</f>
        <v>65.3543656069156</v>
      </c>
      <c r="AJ257" s="17" t="n">
        <f aca="false">IF('Row Index'!AJ31="","✗",IF(INDEX('RAW DATA'!$R:$R,'Row Index'!AJ31)="",IF(INDEX('RAW DATA'!$AE:$AE,'Row Index'!AJ31)="",INDEX('RAW DATA'!$L:$L,'Row Index'!AJ31),INDEX('RAW DATA'!$AE:$AE,'Row Index'!AJ31)),INDEX('RAW DATA'!$R:$R,'Row Index'!AJ31)))</f>
        <v>67.0419340492099</v>
      </c>
      <c r="AK257" s="17" t="n">
        <f aca="false">IF('Row Index'!AK31="","✗",IF(INDEX('RAW DATA'!$R:$R,'Row Index'!AK31)="",IF(INDEX('RAW DATA'!$AE:$AE,'Row Index'!AK31)="",INDEX('RAW DATA'!$L:$L,'Row Index'!AK31),INDEX('RAW DATA'!$AE:$AE,'Row Index'!AK31)),INDEX('RAW DATA'!$R:$R,'Row Index'!AK31)))</f>
        <v>67.5661350973281</v>
      </c>
      <c r="AL257" s="17" t="n">
        <f aca="false">IF('Row Index'!AL31="","✗",IF(INDEX('RAW DATA'!$R:$R,'Row Index'!AL31)="",IF(INDEX('RAW DATA'!$AE:$AE,'Row Index'!AL31)="",INDEX('RAW DATA'!$L:$L,'Row Index'!AL31),INDEX('RAW DATA'!$AE:$AE,'Row Index'!AL31)),INDEX('RAW DATA'!$R:$R,'Row Index'!AL31)))</f>
        <v>68.3579042074899</v>
      </c>
      <c r="AM257" s="17" t="n">
        <f aca="false">IF('Row Index'!AM31="","✗",IF(INDEX('RAW DATA'!$R:$R,'Row Index'!AM31)="",IF(INDEX('RAW DATA'!$AE:$AE,'Row Index'!AM31)="",INDEX('RAW DATA'!$L:$L,'Row Index'!AM31),INDEX('RAW DATA'!$AE:$AE,'Row Index'!AM31)),INDEX('RAW DATA'!$R:$R,'Row Index'!AM31)))</f>
        <v>67.9290304743657</v>
      </c>
      <c r="AN257" s="17" t="n">
        <f aca="false">IF('Row Index'!AN31="","✗",IF(INDEX('RAW DATA'!$R:$R,'Row Index'!AN31)="",IF(INDEX('RAW DATA'!$AE:$AE,'Row Index'!AN31)="",INDEX('RAW DATA'!$L:$L,'Row Index'!AN31),INDEX('RAW DATA'!$AE:$AE,'Row Index'!AN31)),INDEX('RAW DATA'!$R:$R,'Row Index'!AN31)))</f>
        <v>67.9280749568502</v>
      </c>
      <c r="AO257" s="17" t="n">
        <f aca="false">IF('Row Index'!AO31="","✗",IF(INDEX('RAW DATA'!$R:$R,'Row Index'!AO31)="",IF(INDEX('RAW DATA'!$AE:$AE,'Row Index'!AO31)="",INDEX('RAW DATA'!$L:$L,'Row Index'!AO31),INDEX('RAW DATA'!$AE:$AE,'Row Index'!AO31)),INDEX('RAW DATA'!$R:$R,'Row Index'!AO31)))</f>
        <v>69.831632535789</v>
      </c>
      <c r="AP257" s="17" t="n">
        <f aca="false">IF('Row Index'!AP31="","✗",IF(INDEX('RAW DATA'!$R:$R,'Row Index'!AP31)="",IF(INDEX('RAW DATA'!$AE:$AE,'Row Index'!AP31)="",INDEX('RAW DATA'!$L:$L,'Row Index'!AP31),INDEX('RAW DATA'!$AE:$AE,'Row Index'!AP31)),INDEX('RAW DATA'!$R:$R,'Row Index'!AP31)))</f>
        <v>69.6549445673362</v>
      </c>
      <c r="AQ257" s="29" t="n">
        <f aca="false">IF('Row Index'!AQ31="","✗",IF(INDEX('RAW DATA'!$R:$R,'Row Index'!AQ31)="",IF(INDEX('RAW DATA'!$AE:$AE,'Row Index'!AQ31)="",INDEX('RAW DATA'!$L:$L,'Row Index'!AQ31),INDEX('RAW DATA'!$AE:$AE,'Row Index'!AQ31)),INDEX('RAW DATA'!$R:$R,'Row Index'!AQ31)))</f>
        <v>69.4620315925467</v>
      </c>
    </row>
    <row r="259" customFormat="false" ht="23.85" hidden="false" customHeight="false" outlineLevel="0" collapsed="false">
      <c r="A259" s="9" t="s">
        <v>5404</v>
      </c>
      <c r="B259" s="9" t="s">
        <v>248</v>
      </c>
      <c r="C259" s="9" t="s">
        <v>147</v>
      </c>
      <c r="D259" s="9" t="s">
        <v>365</v>
      </c>
      <c r="E259" s="9" t="s">
        <v>497</v>
      </c>
      <c r="F259" s="9" t="s">
        <v>628</v>
      </c>
      <c r="G259" s="9" t="s">
        <v>763</v>
      </c>
      <c r="H259" s="9" t="s">
        <v>902</v>
      </c>
      <c r="I259" s="9" t="s">
        <v>1037</v>
      </c>
      <c r="J259" s="9" t="s">
        <v>1143</v>
      </c>
      <c r="K259" s="9" t="s">
        <v>1275</v>
      </c>
      <c r="L259" s="9" t="s">
        <v>1411</v>
      </c>
      <c r="M259" s="9" t="s">
        <v>1628</v>
      </c>
      <c r="N259" s="9" t="s">
        <v>1760</v>
      </c>
      <c r="O259" s="9" t="s">
        <v>1895</v>
      </c>
      <c r="P259" s="9" t="s">
        <v>2027</v>
      </c>
      <c r="Q259" s="9" t="s">
        <v>2154</v>
      </c>
      <c r="R259" s="9" t="s">
        <v>2285</v>
      </c>
      <c r="S259" s="9" t="s">
        <v>2413</v>
      </c>
      <c r="T259" s="9" t="s">
        <v>2544</v>
      </c>
      <c r="U259" s="9" t="s">
        <v>2676</v>
      </c>
      <c r="V259" s="9" t="s">
        <v>2806</v>
      </c>
      <c r="W259" s="9" t="s">
        <v>2933</v>
      </c>
      <c r="X259" s="9" t="s">
        <v>3066</v>
      </c>
      <c r="Y259" s="9" t="s">
        <v>3201</v>
      </c>
      <c r="Z259" s="9" t="s">
        <v>3330</v>
      </c>
      <c r="AA259" s="9" t="s">
        <v>5405</v>
      </c>
      <c r="AB259" s="9" t="s">
        <v>3465</v>
      </c>
      <c r="AC259" s="9" t="s">
        <v>3592</v>
      </c>
      <c r="AD259" s="9" t="s">
        <v>3719</v>
      </c>
      <c r="AE259" s="9" t="s">
        <v>3846</v>
      </c>
      <c r="AF259" s="9" t="s">
        <v>3975</v>
      </c>
      <c r="AG259" s="9" t="s">
        <v>4103</v>
      </c>
      <c r="AH259" s="9" t="s">
        <v>5406</v>
      </c>
      <c r="AI259" s="9" t="s">
        <v>4360</v>
      </c>
      <c r="AJ259" s="9" t="s">
        <v>4488</v>
      </c>
      <c r="AK259" s="9" t="s">
        <v>4617</v>
      </c>
      <c r="AL259" s="9" t="s">
        <v>4746</v>
      </c>
      <c r="AM259" s="9" t="s">
        <v>4855</v>
      </c>
      <c r="AN259" s="9" t="s">
        <v>4963</v>
      </c>
      <c r="AO259" s="9" t="s">
        <v>5072</v>
      </c>
      <c r="AP259" s="9" t="s">
        <v>5184</v>
      </c>
      <c r="AQ259" s="9" t="s">
        <v>5293</v>
      </c>
    </row>
    <row r="260" customFormat="false" ht="15" hidden="false" customHeight="false" outlineLevel="0" collapsed="false">
      <c r="A260" s="32" t="s">
        <v>247</v>
      </c>
      <c r="B260" s="33" t="s">
        <v>248</v>
      </c>
      <c r="C260" s="17" t="n">
        <f aca="false">IF('Row Index'!C32="","✗",IF(INDEX('RAW DATA'!$R:$R,'Row Index'!C32)="",IF(INDEX('RAW DATA'!$AE:$AE,'Row Index'!C32)="",INDEX('RAW DATA'!$L:$L,'Row Index'!C32),INDEX('RAW DATA'!$AE:$AE,'Row Index'!C32)),INDEX('RAW DATA'!$R:$R,'Row Index'!C32)))</f>
        <v>35.2431339699642</v>
      </c>
      <c r="D260" s="17" t="n">
        <f aca="false">IF('Row Index'!D32="","✗",IF(INDEX('RAW DATA'!$R:$R,'Row Index'!D32)="",IF(INDEX('RAW DATA'!$AE:$AE,'Row Index'!D32)="",INDEX('RAW DATA'!$L:$L,'Row Index'!D32),INDEX('RAW DATA'!$AE:$AE,'Row Index'!D32)),INDEX('RAW DATA'!$R:$R,'Row Index'!D32)))</f>
        <v>36.6362520956699</v>
      </c>
      <c r="E260" s="17" t="n">
        <f aca="false">IF('Row Index'!E32="","✗",IF(INDEX('RAW DATA'!$R:$R,'Row Index'!E32)="",IF(INDEX('RAW DATA'!$AE:$AE,'Row Index'!E32)="",INDEX('RAW DATA'!$L:$L,'Row Index'!E32),INDEX('RAW DATA'!$AE:$AE,'Row Index'!E32)),INDEX('RAW DATA'!$R:$R,'Row Index'!E32)))</f>
        <v>37.2751869276226</v>
      </c>
      <c r="F260" s="17" t="n">
        <f aca="false">IF('Row Index'!F32="","✗",IF(INDEX('RAW DATA'!$R:$R,'Row Index'!F32)="",IF(INDEX('RAW DATA'!$AE:$AE,'Row Index'!F32)="",INDEX('RAW DATA'!$L:$L,'Row Index'!F32),INDEX('RAW DATA'!$AE:$AE,'Row Index'!F32)),INDEX('RAW DATA'!$R:$R,'Row Index'!F32)))</f>
        <v>34.8307828939237</v>
      </c>
      <c r="G260" s="18" t="n">
        <f aca="false">IF('Row Index'!G32="","✗",IF(INDEX('RAW DATA'!$R:$R,'Row Index'!G32)="",IF(INDEX('RAW DATA'!$AE:$AE,'Row Index'!G32)="",INDEX('RAW DATA'!$L:$L,'Row Index'!G32),INDEX('RAW DATA'!$AE:$AE,'Row Index'!G32)),INDEX('RAW DATA'!$R:$R,'Row Index'!G32)))</f>
        <v>39.173321079752</v>
      </c>
      <c r="H260" s="17" t="n">
        <f aca="false">IF('Row Index'!H32="","✗",IF(INDEX('RAW DATA'!$R:$R,'Row Index'!H32)="",IF(INDEX('RAW DATA'!$AE:$AE,'Row Index'!H32)="",INDEX('RAW DATA'!$L:$L,'Row Index'!H32),INDEX('RAW DATA'!$AE:$AE,'Row Index'!H32)),INDEX('RAW DATA'!$R:$R,'Row Index'!H32)))</f>
        <v>37.6652954054132</v>
      </c>
      <c r="I260" s="17" t="n">
        <f aca="false">IF('Row Index'!I32="","✗",IF(INDEX('RAW DATA'!$R:$R,'Row Index'!I32)="",IF(INDEX('RAW DATA'!$AE:$AE,'Row Index'!I32)="",INDEX('RAW DATA'!$L:$L,'Row Index'!I32),INDEX('RAW DATA'!$AE:$AE,'Row Index'!I32)),INDEX('RAW DATA'!$R:$R,'Row Index'!I32)))</f>
        <v>37.2438003077652</v>
      </c>
      <c r="J260" s="17" t="n">
        <f aca="false">IF('Row Index'!J32="","✗",IF(INDEX('RAW DATA'!$R:$R,'Row Index'!J32)="",IF(INDEX('RAW DATA'!$AE:$AE,'Row Index'!J32)="",INDEX('RAW DATA'!$L:$L,'Row Index'!J32),INDEX('RAW DATA'!$AE:$AE,'Row Index'!J32)),INDEX('RAW DATA'!$R:$R,'Row Index'!J32)))</f>
        <v>37.192414692933</v>
      </c>
      <c r="K260" s="17" t="n">
        <f aca="false">IF('Row Index'!K32="","✗",IF(INDEX('RAW DATA'!$R:$R,'Row Index'!K32)="",IF(INDEX('RAW DATA'!$AE:$AE,'Row Index'!K32)="",INDEX('RAW DATA'!$L:$L,'Row Index'!K32),INDEX('RAW DATA'!$AE:$AE,'Row Index'!K32)),INDEX('RAW DATA'!$R:$R,'Row Index'!K32)))</f>
        <v>44.1860023283744</v>
      </c>
      <c r="L260" s="17" t="n">
        <f aca="false">IF('Row Index'!L32="","✗",IF(INDEX('RAW DATA'!$R:$R,'Row Index'!L32)="",IF(INDEX('RAW DATA'!$AE:$AE,'Row Index'!L32)="",INDEX('RAW DATA'!$L:$L,'Row Index'!L32),INDEX('RAW DATA'!$AE:$AE,'Row Index'!L32)),INDEX('RAW DATA'!$R:$R,'Row Index'!L32)))</f>
        <v>38.3448161450454</v>
      </c>
      <c r="M260" s="17" t="n">
        <f aca="false">IF('Row Index'!M32="","✗",IF(INDEX('RAW DATA'!$R:$R,'Row Index'!M32)="",IF(INDEX('RAW DATA'!$AE:$AE,'Row Index'!M32)="",INDEX('RAW DATA'!$L:$L,'Row Index'!M32),INDEX('RAW DATA'!$AE:$AE,'Row Index'!M32)),INDEX('RAW DATA'!$R:$R,'Row Index'!M32)))</f>
        <v>40.6885146034278</v>
      </c>
      <c r="N260" s="17" t="n">
        <f aca="false">IF('Row Index'!N32="","✗",IF(INDEX('RAW DATA'!$R:$R,'Row Index'!N32)="",IF(INDEX('RAW DATA'!$AE:$AE,'Row Index'!N32)="",INDEX('RAW DATA'!$L:$L,'Row Index'!N32),INDEX('RAW DATA'!$AE:$AE,'Row Index'!N32)),INDEX('RAW DATA'!$R:$R,'Row Index'!N32)))</f>
        <v>41.4009522560848</v>
      </c>
      <c r="O260" s="17" t="n">
        <f aca="false">IF('Row Index'!O32="","✗",IF(INDEX('RAW DATA'!$R:$R,'Row Index'!O32)="",IF(INDEX('RAW DATA'!$AE:$AE,'Row Index'!O32)="",INDEX('RAW DATA'!$L:$L,'Row Index'!O32),INDEX('RAW DATA'!$AE:$AE,'Row Index'!O32)),INDEX('RAW DATA'!$R:$R,'Row Index'!O32)))</f>
        <v>42.8113304743255</v>
      </c>
      <c r="P260" s="17" t="n">
        <f aca="false">IF('Row Index'!P32="","✗",IF(INDEX('RAW DATA'!$R:$R,'Row Index'!P32)="",IF(INDEX('RAW DATA'!$AE:$AE,'Row Index'!P32)="",INDEX('RAW DATA'!$L:$L,'Row Index'!P32),INDEX('RAW DATA'!$AE:$AE,'Row Index'!P32)),INDEX('RAW DATA'!$R:$R,'Row Index'!P32)))</f>
        <v>41.9655815912053</v>
      </c>
      <c r="Q260" s="17" t="n">
        <f aca="false">IF('Row Index'!Q32="","✗",IF(INDEX('RAW DATA'!$R:$R,'Row Index'!Q32)="",IF(INDEX('RAW DATA'!$AE:$AE,'Row Index'!Q32)="",INDEX('RAW DATA'!$L:$L,'Row Index'!Q32),INDEX('RAW DATA'!$AE:$AE,'Row Index'!Q32)),INDEX('RAW DATA'!$R:$R,'Row Index'!Q32)))</f>
        <v>43.2560013095665</v>
      </c>
      <c r="R260" s="17" t="n">
        <f aca="false">IF('Row Index'!R32="","✗",IF(INDEX('RAW DATA'!$R:$R,'Row Index'!R32)="",IF(INDEX('RAW DATA'!$AE:$AE,'Row Index'!R32)="",INDEX('RAW DATA'!$L:$L,'Row Index'!R32),INDEX('RAW DATA'!$AE:$AE,'Row Index'!R32)),INDEX('RAW DATA'!$R:$R,'Row Index'!R32)))</f>
        <v>46.1305431155995</v>
      </c>
      <c r="S260" s="17" t="n">
        <f aca="false">IF('Row Index'!S32="","✗",IF(INDEX('RAW DATA'!$R:$R,'Row Index'!S32)="",IF(INDEX('RAW DATA'!$AE:$AE,'Row Index'!S32)="",INDEX('RAW DATA'!$L:$L,'Row Index'!S32),INDEX('RAW DATA'!$AE:$AE,'Row Index'!S32)),INDEX('RAW DATA'!$R:$R,'Row Index'!S32)))</f>
        <v>44.2764155130665</v>
      </c>
      <c r="T260" s="17" t="n">
        <f aca="false">IF('Row Index'!T32="","✗",IF(INDEX('RAW DATA'!$R:$R,'Row Index'!T32)="",IF(INDEX('RAW DATA'!$AE:$AE,'Row Index'!T32)="",INDEX('RAW DATA'!$L:$L,'Row Index'!T32),INDEX('RAW DATA'!$AE:$AE,'Row Index'!T32)),INDEX('RAW DATA'!$R:$R,'Row Index'!T32)))</f>
        <v>43.1908488046555</v>
      </c>
      <c r="U260" s="17" t="n">
        <f aca="false">IF('Row Index'!U32="","✗",IF(INDEX('RAW DATA'!$R:$R,'Row Index'!U32)="",IF(INDEX('RAW DATA'!$AE:$AE,'Row Index'!U32)="",INDEX('RAW DATA'!$L:$L,'Row Index'!U32),INDEX('RAW DATA'!$AE:$AE,'Row Index'!U32)),INDEX('RAW DATA'!$R:$R,'Row Index'!U32)))</f>
        <v>47.5199229947466</v>
      </c>
      <c r="V260" s="17" t="n">
        <f aca="false">IF('Row Index'!V32="","✗",IF(INDEX('RAW DATA'!$R:$R,'Row Index'!V32)="",IF(INDEX('RAW DATA'!$AE:$AE,'Row Index'!V32)="",INDEX('RAW DATA'!$L:$L,'Row Index'!V32),INDEX('RAW DATA'!$AE:$AE,'Row Index'!V32)),INDEX('RAW DATA'!$R:$R,'Row Index'!V32)))</f>
        <v>48.1026134083911</v>
      </c>
      <c r="W260" s="17" t="n">
        <f aca="false">IF('Row Index'!W32="","✗",IF(INDEX('RAW DATA'!$R:$R,'Row Index'!W32)="",IF(INDEX('RAW DATA'!$AE:$AE,'Row Index'!W32)="",INDEX('RAW DATA'!$L:$L,'Row Index'!W32),INDEX('RAW DATA'!$AE:$AE,'Row Index'!W32)),INDEX('RAW DATA'!$R:$R,'Row Index'!W32)))</f>
        <v>46.1959687134583</v>
      </c>
      <c r="X260" s="18" t="n">
        <f aca="false">IF('Row Index'!X32="","✗",IF(INDEX('RAW DATA'!$R:$R,'Row Index'!X32)="",IF(INDEX('RAW DATA'!$AE:$AE,'Row Index'!X32)="",INDEX('RAW DATA'!$L:$L,'Row Index'!X32),INDEX('RAW DATA'!$AE:$AE,'Row Index'!X32)),INDEX('RAW DATA'!$R:$R,'Row Index'!X32)))</f>
        <v>49.4632362637269</v>
      </c>
      <c r="Y260" s="17" t="n">
        <f aca="false">IF('Row Index'!Y32="","✗",IF(INDEX('RAW DATA'!$R:$R,'Row Index'!Y32)="",IF(INDEX('RAW DATA'!$AE:$AE,'Row Index'!Y32)="",INDEX('RAW DATA'!$L:$L,'Row Index'!Y32),INDEX('RAW DATA'!$AE:$AE,'Row Index'!Y32)),INDEX('RAW DATA'!$R:$R,'Row Index'!Y32)))</f>
        <v>50.5736646724653</v>
      </c>
      <c r="Z260" s="18" t="n">
        <f aca="false">IF('Row Index'!Z32="","✗",IF(INDEX('RAW DATA'!$R:$R,'Row Index'!Z32)="",IF(INDEX('RAW DATA'!$AE:$AE,'Row Index'!Z32)="",INDEX('RAW DATA'!$L:$L,'Row Index'!Z32),INDEX('RAW DATA'!$AE:$AE,'Row Index'!Z32)),INDEX('RAW DATA'!$R:$R,'Row Index'!Z32)))</f>
        <v>49.963341315947</v>
      </c>
      <c r="AA260" s="19" t="str">
        <f aca="false">IF('Row Index'!AA32="","⏳",IF(INDEX('RAW DATA'!$R:$R,'Row Index'!AA32)="",IF(INDEX('RAW DATA'!$AE:$AE,'Row Index'!AA32)="",INDEX('RAW DATA'!$L:$L,'Row Index'!AA32),INDEX('RAW DATA'!$AE:$AE,'Row Index'!AA32)),INDEX('RAW DATA'!$R:$R,'Row Index'!AA32)))</f>
        <v>⏳</v>
      </c>
      <c r="AB260" s="17" t="n">
        <f aca="false">IF('Row Index'!AB32="","✗",IF(INDEX('RAW DATA'!$R:$R,'Row Index'!AB32)="",IF(INDEX('RAW DATA'!$AE:$AE,'Row Index'!AB32)="",INDEX('RAW DATA'!$L:$L,'Row Index'!AB32),INDEX('RAW DATA'!$AE:$AE,'Row Index'!AB32)),INDEX('RAW DATA'!$R:$R,'Row Index'!AB32)))</f>
        <v>51.0662591956568</v>
      </c>
      <c r="AC260" s="17" t="n">
        <f aca="false">IF('Row Index'!AC32="","✗",IF(INDEX('RAW DATA'!$R:$R,'Row Index'!AC32)="",IF(INDEX('RAW DATA'!$AE:$AE,'Row Index'!AC32)="",INDEX('RAW DATA'!$L:$L,'Row Index'!AC32),INDEX('RAW DATA'!$AE:$AE,'Row Index'!AC32)),INDEX('RAW DATA'!$R:$R,'Row Index'!AC32)))</f>
        <v>51.4392694052437</v>
      </c>
      <c r="AD260" s="17" t="n">
        <f aca="false">IF('Row Index'!AD32="","✗",IF(INDEX('RAW DATA'!$R:$R,'Row Index'!AD32)="",IF(INDEX('RAW DATA'!$AE:$AE,'Row Index'!AD32)="",INDEX('RAW DATA'!$L:$L,'Row Index'!AD32),INDEX('RAW DATA'!$AE:$AE,'Row Index'!AD32)),INDEX('RAW DATA'!$R:$R,'Row Index'!AD32)))</f>
        <v>54.3589983053141</v>
      </c>
      <c r="AE260" s="17" t="n">
        <f aca="false">IF('Row Index'!AE32="","✗",IF(INDEX('RAW DATA'!$R:$R,'Row Index'!AE32)="",IF(INDEX('RAW DATA'!$AE:$AE,'Row Index'!AE32)="",INDEX('RAW DATA'!$L:$L,'Row Index'!AE32),INDEX('RAW DATA'!$AE:$AE,'Row Index'!AE32)),INDEX('RAW DATA'!$R:$R,'Row Index'!AE32)))</f>
        <v>54.8925552418357</v>
      </c>
      <c r="AF260" s="17" t="n">
        <f aca="false">IF('Row Index'!AF32="","✗",IF(INDEX('RAW DATA'!$R:$R,'Row Index'!AF32)="",IF(INDEX('RAW DATA'!$AE:$AE,'Row Index'!AF32)="",INDEX('RAW DATA'!$L:$L,'Row Index'!AF32),INDEX('RAW DATA'!$AE:$AE,'Row Index'!AF32)),INDEX('RAW DATA'!$R:$R,'Row Index'!AF32)))</f>
        <v>56.6492842842723</v>
      </c>
      <c r="AG260" s="29" t="n">
        <f aca="false">IF('Row Index'!AG32="","✗",IF(INDEX('RAW DATA'!$R:$R,'Row Index'!AG32)="",IF(INDEX('RAW DATA'!$AE:$AE,'Row Index'!AG32)="",INDEX('RAW DATA'!$L:$L,'Row Index'!AG32),INDEX('RAW DATA'!$AE:$AE,'Row Index'!AG32)),INDEX('RAW DATA'!$R:$R,'Row Index'!AG32)))</f>
        <v>55.680777544014</v>
      </c>
      <c r="AH260" s="17" t="n">
        <f aca="false">IF('Row Index'!AH32="","✗",IF(INDEX('RAW DATA'!$R:$R,'Row Index'!AH32)="",IF(INDEX('RAW DATA'!$AE:$AE,'Row Index'!AH32)="",INDEX('RAW DATA'!$L:$L,'Row Index'!AH32),INDEX('RAW DATA'!$AE:$AE,'Row Index'!AH32)),INDEX('RAW DATA'!$R:$R,'Row Index'!AH32)))</f>
        <v>59.4852616153186</v>
      </c>
      <c r="AI260" s="17" t="n">
        <f aca="false">IF('Row Index'!AI32="","✗",IF(INDEX('RAW DATA'!$R:$R,'Row Index'!AI32)="",IF(INDEX('RAW DATA'!$AE:$AE,'Row Index'!AI32)="",INDEX('RAW DATA'!$L:$L,'Row Index'!AI32),INDEX('RAW DATA'!$AE:$AE,'Row Index'!AI32)),INDEX('RAW DATA'!$R:$R,'Row Index'!AI32)))</f>
        <v>60.4089019286809</v>
      </c>
      <c r="AJ260" s="17" t="n">
        <f aca="false">IF('Row Index'!AJ32="","✗",IF(INDEX('RAW DATA'!$R:$R,'Row Index'!AJ32)="",IF(INDEX('RAW DATA'!$AE:$AE,'Row Index'!AJ32)="",INDEX('RAW DATA'!$L:$L,'Row Index'!AJ32),INDEX('RAW DATA'!$AE:$AE,'Row Index'!AJ32)),INDEX('RAW DATA'!$R:$R,'Row Index'!AJ32)))</f>
        <v>61.3244989771973</v>
      </c>
      <c r="AK260" s="17" t="n">
        <f aca="false">IF('Row Index'!AK32="","✗",IF(INDEX('RAW DATA'!$R:$R,'Row Index'!AK32)="",IF(INDEX('RAW DATA'!$AE:$AE,'Row Index'!AK32)="",INDEX('RAW DATA'!$L:$L,'Row Index'!AK32),INDEX('RAW DATA'!$AE:$AE,'Row Index'!AK32)),INDEX('RAW DATA'!$R:$R,'Row Index'!AK32)))</f>
        <v>62.6003696786482</v>
      </c>
      <c r="AL260" s="17" t="n">
        <f aca="false">IF('Row Index'!AL32="","✗",IF(INDEX('RAW DATA'!$R:$R,'Row Index'!AL32)="",IF(INDEX('RAW DATA'!$AE:$AE,'Row Index'!AL32)="",INDEX('RAW DATA'!$L:$L,'Row Index'!AL32),INDEX('RAW DATA'!$AE:$AE,'Row Index'!AL32)),INDEX('RAW DATA'!$R:$R,'Row Index'!AL32)))</f>
        <v>65.300124234084</v>
      </c>
      <c r="AM260" s="17" t="n">
        <f aca="false">IF('Row Index'!AM32="","✗",IF(INDEX('RAW DATA'!$R:$R,'Row Index'!AM32)="",IF(INDEX('RAW DATA'!$AE:$AE,'Row Index'!AM32)="",INDEX('RAW DATA'!$L:$L,'Row Index'!AM32),INDEX('RAW DATA'!$AE:$AE,'Row Index'!AM32)),INDEX('RAW DATA'!$R:$R,'Row Index'!AM32)))</f>
        <v>65.9332618075198</v>
      </c>
      <c r="AN260" s="17" t="n">
        <f aca="false">IF('Row Index'!AN32="","✗",IF(INDEX('RAW DATA'!$R:$R,'Row Index'!AN32)="",IF(INDEX('RAW DATA'!$AE:$AE,'Row Index'!AN32)="",INDEX('RAW DATA'!$L:$L,'Row Index'!AN32),INDEX('RAW DATA'!$AE:$AE,'Row Index'!AN32)),INDEX('RAW DATA'!$R:$R,'Row Index'!AN32)))</f>
        <v>66.7852363818643</v>
      </c>
      <c r="AO260" s="17" t="n">
        <f aca="false">IF('Row Index'!AO32="","✗",IF(INDEX('RAW DATA'!$R:$R,'Row Index'!AO32)="",IF(INDEX('RAW DATA'!$AE:$AE,'Row Index'!AO32)="",INDEX('RAW DATA'!$L:$L,'Row Index'!AO32),INDEX('RAW DATA'!$AE:$AE,'Row Index'!AO32)),INDEX('RAW DATA'!$R:$R,'Row Index'!AO32)))</f>
        <v>68.0896161299985</v>
      </c>
      <c r="AP260" s="17" t="n">
        <f aca="false">IF('Row Index'!AP32="","✗",IF(INDEX('RAW DATA'!$R:$R,'Row Index'!AP32)="",IF(INDEX('RAW DATA'!$AE:$AE,'Row Index'!AP32)="",INDEX('RAW DATA'!$L:$L,'Row Index'!AP32),INDEX('RAW DATA'!$AE:$AE,'Row Index'!AP32)),INDEX('RAW DATA'!$R:$R,'Row Index'!AP32)))</f>
        <v>67.7729071761917</v>
      </c>
      <c r="AQ260" s="17" t="n">
        <f aca="false">IF('Row Index'!AQ32="","✗",IF(INDEX('RAW DATA'!$R:$R,'Row Index'!AQ32)="",IF(INDEX('RAW DATA'!$AE:$AE,'Row Index'!AQ32)="",INDEX('RAW DATA'!$L:$L,'Row Index'!AQ32),INDEX('RAW DATA'!$AE:$AE,'Row Index'!AQ32)),INDEX('RAW DATA'!$R:$R,'Row Index'!AQ32)))</f>
        <v>68.8126033414678</v>
      </c>
    </row>
    <row r="261" customFormat="false" ht="15" hidden="false" customHeight="false" outlineLevel="0" collapsed="false">
      <c r="A261" s="32" t="s">
        <v>251</v>
      </c>
      <c r="B261" s="33" t="s">
        <v>248</v>
      </c>
      <c r="C261" s="17" t="n">
        <f aca="false">IF('Row Index'!C33="","✗",IF(INDEX('RAW DATA'!$R:$R,'Row Index'!C33)="",IF(INDEX('RAW DATA'!$AE:$AE,'Row Index'!C33)="",INDEX('RAW DATA'!$L:$L,'Row Index'!C33),INDEX('RAW DATA'!$AE:$AE,'Row Index'!C33)),INDEX('RAW DATA'!$R:$R,'Row Index'!C33)))</f>
        <v>34.0381978979269</v>
      </c>
      <c r="D261" s="17" t="n">
        <f aca="false">IF('Row Index'!D33="","✗",IF(INDEX('RAW DATA'!$R:$R,'Row Index'!D33)="",IF(INDEX('RAW DATA'!$AE:$AE,'Row Index'!D33)="",INDEX('RAW DATA'!$L:$L,'Row Index'!D33),INDEX('RAW DATA'!$AE:$AE,'Row Index'!D33)),INDEX('RAW DATA'!$R:$R,'Row Index'!D33)))</f>
        <v>38.1229068904527</v>
      </c>
      <c r="E261" s="17" t="n">
        <f aca="false">IF('Row Index'!E33="","✗",IF(INDEX('RAW DATA'!$R:$R,'Row Index'!E33)="",IF(INDEX('RAW DATA'!$AE:$AE,'Row Index'!E33)="",INDEX('RAW DATA'!$L:$L,'Row Index'!E33),INDEX('RAW DATA'!$AE:$AE,'Row Index'!E33)),INDEX('RAW DATA'!$R:$R,'Row Index'!E33)))</f>
        <v>39.7833768944991</v>
      </c>
      <c r="F261" s="29" t="n">
        <f aca="false">IF('Row Index'!F33="","✗",IF(INDEX('RAW DATA'!$R:$R,'Row Index'!F33)="",IF(INDEX('RAW DATA'!$AE:$AE,'Row Index'!F33)="",INDEX('RAW DATA'!$L:$L,'Row Index'!F33),INDEX('RAW DATA'!$AE:$AE,'Row Index'!F33)),INDEX('RAW DATA'!$R:$R,'Row Index'!F33)))</f>
        <v>33.4760688196473</v>
      </c>
      <c r="G261" s="18" t="n">
        <f aca="false">IF('Row Index'!G33="","✗",IF(INDEX('RAW DATA'!$R:$R,'Row Index'!G33)="",IF(INDEX('RAW DATA'!$AE:$AE,'Row Index'!G33)="",INDEX('RAW DATA'!$L:$L,'Row Index'!G33),INDEX('RAW DATA'!$AE:$AE,'Row Index'!G33)),INDEX('RAW DATA'!$R:$R,'Row Index'!G33)))</f>
        <v>37.3240988734342</v>
      </c>
      <c r="H261" s="17" t="n">
        <f aca="false">IF('Row Index'!H33="","✗",IF(INDEX('RAW DATA'!$R:$R,'Row Index'!H33)="",IF(INDEX('RAW DATA'!$AE:$AE,'Row Index'!H33)="",INDEX('RAW DATA'!$L:$L,'Row Index'!H33),INDEX('RAW DATA'!$AE:$AE,'Row Index'!H33)),INDEX('RAW DATA'!$R:$R,'Row Index'!H33)))</f>
        <v>36.9765937443011</v>
      </c>
      <c r="I261" s="17" t="n">
        <f aca="false">IF('Row Index'!I33="","✗",IF(INDEX('RAW DATA'!$R:$R,'Row Index'!I33)="",IF(INDEX('RAW DATA'!$AE:$AE,'Row Index'!I33)="",INDEX('RAW DATA'!$L:$L,'Row Index'!I33),INDEX('RAW DATA'!$AE:$AE,'Row Index'!I33)),INDEX('RAW DATA'!$R:$R,'Row Index'!I33)))</f>
        <v>37.6312535713333</v>
      </c>
      <c r="J261" s="17" t="n">
        <f aca="false">IF('Row Index'!J33="","✗",IF(INDEX('RAW DATA'!$R:$R,'Row Index'!J33)="",IF(INDEX('RAW DATA'!$AE:$AE,'Row Index'!J33)="",INDEX('RAW DATA'!$L:$L,'Row Index'!J33),INDEX('RAW DATA'!$AE:$AE,'Row Index'!J33)),INDEX('RAW DATA'!$R:$R,'Row Index'!J33)))</f>
        <v>35.9089675847338</v>
      </c>
      <c r="K261" s="17" t="n">
        <f aca="false">IF('Row Index'!K33="","✗",IF(INDEX('RAW DATA'!$R:$R,'Row Index'!K33)="",IF(INDEX('RAW DATA'!$AE:$AE,'Row Index'!K33)="",INDEX('RAW DATA'!$L:$L,'Row Index'!K33),INDEX('RAW DATA'!$AE:$AE,'Row Index'!K33)),INDEX('RAW DATA'!$R:$R,'Row Index'!K33)))</f>
        <v>42.4872726639139</v>
      </c>
      <c r="L261" s="17" t="n">
        <f aca="false">IF('Row Index'!L33="","✗",IF(INDEX('RAW DATA'!$R:$R,'Row Index'!L33)="",IF(INDEX('RAW DATA'!$AE:$AE,'Row Index'!L33)="",INDEX('RAW DATA'!$L:$L,'Row Index'!L33),INDEX('RAW DATA'!$AE:$AE,'Row Index'!L33)),INDEX('RAW DATA'!$R:$R,'Row Index'!L33)))</f>
        <v>37.262827575307</v>
      </c>
      <c r="M261" s="17" t="n">
        <f aca="false">IF('Row Index'!M33="","✗",IF(INDEX('RAW DATA'!$R:$R,'Row Index'!M33)="",IF(INDEX('RAW DATA'!$AE:$AE,'Row Index'!M33)="",INDEX('RAW DATA'!$L:$L,'Row Index'!M33),INDEX('RAW DATA'!$AE:$AE,'Row Index'!M33)),INDEX('RAW DATA'!$R:$R,'Row Index'!M33)))</f>
        <v>42.9697660262125</v>
      </c>
      <c r="N261" s="17" t="n">
        <f aca="false">IF('Row Index'!N33="","✗",IF(INDEX('RAW DATA'!$R:$R,'Row Index'!N33)="",IF(INDEX('RAW DATA'!$AE:$AE,'Row Index'!N33)="",INDEX('RAW DATA'!$L:$L,'Row Index'!N33),INDEX('RAW DATA'!$AE:$AE,'Row Index'!N33)),INDEX('RAW DATA'!$R:$R,'Row Index'!N33)))</f>
        <v>41.6707879130046</v>
      </c>
      <c r="O261" s="17" t="n">
        <f aca="false">IF('Row Index'!O33="","✗",IF(INDEX('RAW DATA'!$R:$R,'Row Index'!O33)="",IF(INDEX('RAW DATA'!$AE:$AE,'Row Index'!O33)="",INDEX('RAW DATA'!$L:$L,'Row Index'!O33),INDEX('RAW DATA'!$AE:$AE,'Row Index'!O33)),INDEX('RAW DATA'!$R:$R,'Row Index'!O33)))</f>
        <v>42.9392254813565</v>
      </c>
      <c r="P261" s="17" t="n">
        <f aca="false">IF('Row Index'!P33="","✗",IF(INDEX('RAW DATA'!$R:$R,'Row Index'!P33)="",IF(INDEX('RAW DATA'!$AE:$AE,'Row Index'!P33)="",INDEX('RAW DATA'!$L:$L,'Row Index'!P33),INDEX('RAW DATA'!$AE:$AE,'Row Index'!P33)),INDEX('RAW DATA'!$R:$R,'Row Index'!P33)))</f>
        <v>41.6382570108056</v>
      </c>
      <c r="Q261" s="17" t="n">
        <f aca="false">IF('Row Index'!Q33="","✗",IF(INDEX('RAW DATA'!$R:$R,'Row Index'!Q33)="",IF(INDEX('RAW DATA'!$AE:$AE,'Row Index'!Q33)="",INDEX('RAW DATA'!$L:$L,'Row Index'!Q33),INDEX('RAW DATA'!$AE:$AE,'Row Index'!Q33)),INDEX('RAW DATA'!$R:$R,'Row Index'!Q33)))</f>
        <v>44.826602355341</v>
      </c>
      <c r="R261" s="17" t="n">
        <f aca="false">IF('Row Index'!R33="","✗",IF(INDEX('RAW DATA'!$R:$R,'Row Index'!R33)="",IF(INDEX('RAW DATA'!$AE:$AE,'Row Index'!R33)="",INDEX('RAW DATA'!$L:$L,'Row Index'!R33),INDEX('RAW DATA'!$AE:$AE,'Row Index'!R33)),INDEX('RAW DATA'!$R:$R,'Row Index'!R33)))</f>
        <v>45.6252917845006</v>
      </c>
      <c r="S261" s="17" t="n">
        <f aca="false">IF('Row Index'!S33="","✗",IF(INDEX('RAW DATA'!$R:$R,'Row Index'!S33)="",IF(INDEX('RAW DATA'!$AE:$AE,'Row Index'!S33)="",INDEX('RAW DATA'!$L:$L,'Row Index'!S33),INDEX('RAW DATA'!$AE:$AE,'Row Index'!S33)),INDEX('RAW DATA'!$R:$R,'Row Index'!S33)))</f>
        <v>44.3924422464253</v>
      </c>
      <c r="T261" s="17" t="n">
        <f aca="false">IF('Row Index'!T33="","✗",IF(INDEX('RAW DATA'!$R:$R,'Row Index'!T33)="",IF(INDEX('RAW DATA'!$AE:$AE,'Row Index'!T33)="",INDEX('RAW DATA'!$L:$L,'Row Index'!T33),INDEX('RAW DATA'!$AE:$AE,'Row Index'!T33)),INDEX('RAW DATA'!$R:$R,'Row Index'!T33)))</f>
        <v>43.4249206226172</v>
      </c>
      <c r="U261" s="17" t="n">
        <f aca="false">IF('Row Index'!U33="","✗",IF(INDEX('RAW DATA'!$R:$R,'Row Index'!U33)="",IF(INDEX('RAW DATA'!$AE:$AE,'Row Index'!U33)="",INDEX('RAW DATA'!$L:$L,'Row Index'!U33),INDEX('RAW DATA'!$AE:$AE,'Row Index'!U33)),INDEX('RAW DATA'!$R:$R,'Row Index'!U33)))</f>
        <v>49.7879692488067</v>
      </c>
      <c r="V261" s="17" t="n">
        <f aca="false">IF('Row Index'!V33="","✗",IF(INDEX('RAW DATA'!$R:$R,'Row Index'!V33)="",IF(INDEX('RAW DATA'!$AE:$AE,'Row Index'!V33)="",INDEX('RAW DATA'!$L:$L,'Row Index'!V33),INDEX('RAW DATA'!$AE:$AE,'Row Index'!V33)),INDEX('RAW DATA'!$R:$R,'Row Index'!V33)))</f>
        <v>49.2554196794298</v>
      </c>
      <c r="W261" s="17" t="n">
        <f aca="false">IF('Row Index'!W33="","✗",IF(INDEX('RAW DATA'!$R:$R,'Row Index'!W33)="",IF(INDEX('RAW DATA'!$AE:$AE,'Row Index'!W33)="",INDEX('RAW DATA'!$L:$L,'Row Index'!W33),INDEX('RAW DATA'!$AE:$AE,'Row Index'!W33)),INDEX('RAW DATA'!$R:$R,'Row Index'!W33)))</f>
        <v>46.390948788569</v>
      </c>
      <c r="X261" s="18" t="n">
        <f aca="false">IF('Row Index'!X33="","✗",IF(INDEX('RAW DATA'!$R:$R,'Row Index'!X33)="",IF(INDEX('RAW DATA'!$AE:$AE,'Row Index'!X33)="",INDEX('RAW DATA'!$L:$L,'Row Index'!X33),INDEX('RAW DATA'!$AE:$AE,'Row Index'!X33)),INDEX('RAW DATA'!$R:$R,'Row Index'!X33)))</f>
        <v>48.9883010065451</v>
      </c>
      <c r="Y261" s="17" t="n">
        <f aca="false">IF('Row Index'!Y33="","✗",IF(INDEX('RAW DATA'!$R:$R,'Row Index'!Y33)="",IF(INDEX('RAW DATA'!$AE:$AE,'Row Index'!Y33)="",INDEX('RAW DATA'!$L:$L,'Row Index'!Y33),INDEX('RAW DATA'!$AE:$AE,'Row Index'!Y33)),INDEX('RAW DATA'!$R:$R,'Row Index'!Y33)))</f>
        <v>50.8235760058965</v>
      </c>
      <c r="Z261" s="18" t="n">
        <f aca="false">IF('Row Index'!Z33="","✗",IF(INDEX('RAW DATA'!$R:$R,'Row Index'!Z33)="",IF(INDEX('RAW DATA'!$AE:$AE,'Row Index'!Z33)="",INDEX('RAW DATA'!$L:$L,'Row Index'!Z33),INDEX('RAW DATA'!$AE:$AE,'Row Index'!Z33)),INDEX('RAW DATA'!$R:$R,'Row Index'!Z33)))</f>
        <v>49.2960776256707</v>
      </c>
      <c r="AA261" s="19" t="str">
        <f aca="false">IF('Row Index'!AA33="","⏳",IF(INDEX('RAW DATA'!$R:$R,'Row Index'!AA33)="",IF(INDEX('RAW DATA'!$AE:$AE,'Row Index'!AA33)="",INDEX('RAW DATA'!$L:$L,'Row Index'!AA33),INDEX('RAW DATA'!$AE:$AE,'Row Index'!AA33)),INDEX('RAW DATA'!$R:$R,'Row Index'!AA33)))</f>
        <v>⏳</v>
      </c>
      <c r="AB261" s="17" t="n">
        <f aca="false">IF('Row Index'!AB33="","✗",IF(INDEX('RAW DATA'!$R:$R,'Row Index'!AB33)="",IF(INDEX('RAW DATA'!$AE:$AE,'Row Index'!AB33)="",INDEX('RAW DATA'!$L:$L,'Row Index'!AB33),INDEX('RAW DATA'!$AE:$AE,'Row Index'!AB33)),INDEX('RAW DATA'!$R:$R,'Row Index'!AB33)))</f>
        <v>51.7918070012873</v>
      </c>
      <c r="AC261" s="17" t="n">
        <f aca="false">IF('Row Index'!AC33="","✗",IF(INDEX('RAW DATA'!$R:$R,'Row Index'!AC33)="",IF(INDEX('RAW DATA'!$AE:$AE,'Row Index'!AC33)="",INDEX('RAW DATA'!$L:$L,'Row Index'!AC33),INDEX('RAW DATA'!$AE:$AE,'Row Index'!AC33)),INDEX('RAW DATA'!$R:$R,'Row Index'!AC33)))</f>
        <v>52.5715180297624</v>
      </c>
      <c r="AD261" s="17" t="n">
        <f aca="false">IF('Row Index'!AD33="","✗",IF(INDEX('RAW DATA'!$R:$R,'Row Index'!AD33)="",IF(INDEX('RAW DATA'!$AE:$AE,'Row Index'!AD33)="",INDEX('RAW DATA'!$L:$L,'Row Index'!AD33),INDEX('RAW DATA'!$AE:$AE,'Row Index'!AD33)),INDEX('RAW DATA'!$R:$R,'Row Index'!AD33)))</f>
        <v>54.0895254239499</v>
      </c>
      <c r="AE261" s="17" t="n">
        <f aca="false">IF('Row Index'!AE33="","✗",IF(INDEX('RAW DATA'!$R:$R,'Row Index'!AE33)="",IF(INDEX('RAW DATA'!$AE:$AE,'Row Index'!AE33)="",INDEX('RAW DATA'!$L:$L,'Row Index'!AE33),INDEX('RAW DATA'!$AE:$AE,'Row Index'!AE33)),INDEX('RAW DATA'!$R:$R,'Row Index'!AE33)))</f>
        <v>55.5372702700062</v>
      </c>
      <c r="AF261" s="17" t="n">
        <f aca="false">IF('Row Index'!AF33="","✗",IF(INDEX('RAW DATA'!$R:$R,'Row Index'!AF33)="",IF(INDEX('RAW DATA'!$AE:$AE,'Row Index'!AF33)="",INDEX('RAW DATA'!$L:$L,'Row Index'!AF33),INDEX('RAW DATA'!$AE:$AE,'Row Index'!AF33)),INDEX('RAW DATA'!$R:$R,'Row Index'!AF33)))</f>
        <v>57.6716503575003</v>
      </c>
      <c r="AG261" s="17" t="n">
        <f aca="false">IF('Row Index'!AG33="","✗",IF(INDEX('RAW DATA'!$R:$R,'Row Index'!AG33)="",IF(INDEX('RAW DATA'!$AE:$AE,'Row Index'!AG33)="",INDEX('RAW DATA'!$L:$L,'Row Index'!AG33),INDEX('RAW DATA'!$AE:$AE,'Row Index'!AG33)),INDEX('RAW DATA'!$R:$R,'Row Index'!AG33)))</f>
        <v>56.0863595748915</v>
      </c>
      <c r="AH261" s="17" t="n">
        <f aca="false">IF('Row Index'!AH33="","✗",IF(INDEX('RAW DATA'!$R:$R,'Row Index'!AH33)="",IF(INDEX('RAW DATA'!$AE:$AE,'Row Index'!AH33)="",INDEX('RAW DATA'!$L:$L,'Row Index'!AH33),INDEX('RAW DATA'!$AE:$AE,'Row Index'!AH33)),INDEX('RAW DATA'!$R:$R,'Row Index'!AH33)))</f>
        <v>60.2708576765405</v>
      </c>
      <c r="AI261" s="17" t="n">
        <f aca="false">IF('Row Index'!AI33="","✗",IF(INDEX('RAW DATA'!$R:$R,'Row Index'!AI33)="",IF(INDEX('RAW DATA'!$AE:$AE,'Row Index'!AI33)="",INDEX('RAW DATA'!$L:$L,'Row Index'!AI33),INDEX('RAW DATA'!$AE:$AE,'Row Index'!AI33)),INDEX('RAW DATA'!$R:$R,'Row Index'!AI33)))</f>
        <v>61.2849683809681</v>
      </c>
      <c r="AJ261" s="17" t="n">
        <f aca="false">IF('Row Index'!AJ33="","✗",IF(INDEX('RAW DATA'!$R:$R,'Row Index'!AJ33)="",IF(INDEX('RAW DATA'!$AE:$AE,'Row Index'!AJ33)="",INDEX('RAW DATA'!$L:$L,'Row Index'!AJ33),INDEX('RAW DATA'!$AE:$AE,'Row Index'!AJ33)),INDEX('RAW DATA'!$R:$R,'Row Index'!AJ33)))</f>
        <v>61.5379937880328</v>
      </c>
      <c r="AK261" s="17" t="n">
        <f aca="false">IF('Row Index'!AK33="","✗",IF(INDEX('RAW DATA'!$R:$R,'Row Index'!AK33)="",IF(INDEX('RAW DATA'!$AE:$AE,'Row Index'!AK33)="",INDEX('RAW DATA'!$L:$L,'Row Index'!AK33),INDEX('RAW DATA'!$AE:$AE,'Row Index'!AK33)),INDEX('RAW DATA'!$R:$R,'Row Index'!AK33)))</f>
        <v>63.5667621436804</v>
      </c>
      <c r="AL261" s="17" t="n">
        <f aca="false">IF('Row Index'!AL33="","✗",IF(INDEX('RAW DATA'!$R:$R,'Row Index'!AL33)="",IF(INDEX('RAW DATA'!$AE:$AE,'Row Index'!AL33)="",INDEX('RAW DATA'!$L:$L,'Row Index'!AL33),INDEX('RAW DATA'!$AE:$AE,'Row Index'!AL33)),INDEX('RAW DATA'!$R:$R,'Row Index'!AL33)))</f>
        <v>65.0827161936784</v>
      </c>
      <c r="AM261" s="17" t="n">
        <f aca="false">IF('Row Index'!AM33="","✗",IF(INDEX('RAW DATA'!$R:$R,'Row Index'!AM33)="",IF(INDEX('RAW DATA'!$AE:$AE,'Row Index'!AM33)="",INDEX('RAW DATA'!$L:$L,'Row Index'!AM33),INDEX('RAW DATA'!$AE:$AE,'Row Index'!AM33)),INDEX('RAW DATA'!$R:$R,'Row Index'!AM33)))</f>
        <v>65.6733302536205</v>
      </c>
      <c r="AN261" s="17" t="n">
        <f aca="false">IF('Row Index'!AN33="","✗",IF(INDEX('RAW DATA'!$R:$R,'Row Index'!AN33)="",IF(INDEX('RAW DATA'!$AE:$AE,'Row Index'!AN33)="",INDEX('RAW DATA'!$L:$L,'Row Index'!AN33),INDEX('RAW DATA'!$AE:$AE,'Row Index'!AN33)),INDEX('RAW DATA'!$R:$R,'Row Index'!AN33)))</f>
        <v>66.6093947249891</v>
      </c>
      <c r="AO261" s="17" t="n">
        <f aca="false">IF('Row Index'!AO33="","✗",IF(INDEX('RAW DATA'!$R:$R,'Row Index'!AO33)="",IF(INDEX('RAW DATA'!$AE:$AE,'Row Index'!AO33)="",INDEX('RAW DATA'!$L:$L,'Row Index'!AO33),INDEX('RAW DATA'!$AE:$AE,'Row Index'!AO33)),INDEX('RAW DATA'!$R:$R,'Row Index'!AO33)))</f>
        <v>68.0860255945418</v>
      </c>
      <c r="AP261" s="17" t="n">
        <f aca="false">IF('Row Index'!AP33="","✗",IF(INDEX('RAW DATA'!$R:$R,'Row Index'!AP33)="",IF(INDEX('RAW DATA'!$AE:$AE,'Row Index'!AP33)="",INDEX('RAW DATA'!$L:$L,'Row Index'!AP33),INDEX('RAW DATA'!$AE:$AE,'Row Index'!AP33)),INDEX('RAW DATA'!$R:$R,'Row Index'!AP33)))</f>
        <v>68.327940671587</v>
      </c>
      <c r="AQ261" s="17" t="n">
        <f aca="false">IF('Row Index'!AQ33="","✗",IF(INDEX('RAW DATA'!$R:$R,'Row Index'!AQ33)="",IF(INDEX('RAW DATA'!$AE:$AE,'Row Index'!AQ33)="",INDEX('RAW DATA'!$L:$L,'Row Index'!AQ33),INDEX('RAW DATA'!$AE:$AE,'Row Index'!AQ33)),INDEX('RAW DATA'!$R:$R,'Row Index'!AQ33)))</f>
        <v>68.9620341255031</v>
      </c>
    </row>
    <row r="262" customFormat="false" ht="15" hidden="false" customHeight="false" outlineLevel="0" collapsed="false">
      <c r="A262" s="32" t="s">
        <v>254</v>
      </c>
      <c r="B262" s="33" t="s">
        <v>248</v>
      </c>
      <c r="C262" s="17" t="n">
        <f aca="false">IF('Row Index'!C34="","✗",IF(INDEX('RAW DATA'!$R:$R,'Row Index'!C34)="",IF(INDEX('RAW DATA'!$AE:$AE,'Row Index'!C34)="",INDEX('RAW DATA'!$L:$L,'Row Index'!C34),INDEX('RAW DATA'!$AE:$AE,'Row Index'!C34)),INDEX('RAW DATA'!$R:$R,'Row Index'!C34)))</f>
        <v>37.1697995039146</v>
      </c>
      <c r="D262" s="17" t="n">
        <f aca="false">IF('Row Index'!D34="","✗",IF(INDEX('RAW DATA'!$R:$R,'Row Index'!D34)="",IF(INDEX('RAW DATA'!$AE:$AE,'Row Index'!D34)="",INDEX('RAW DATA'!$L:$L,'Row Index'!D34),INDEX('RAW DATA'!$AE:$AE,'Row Index'!D34)),INDEX('RAW DATA'!$R:$R,'Row Index'!D34)))</f>
        <v>39.5239059765709</v>
      </c>
      <c r="E262" s="17" t="n">
        <f aca="false">IF('Row Index'!E34="","✗",IF(INDEX('RAW DATA'!$R:$R,'Row Index'!E34)="",IF(INDEX('RAW DATA'!$AE:$AE,'Row Index'!E34)="",INDEX('RAW DATA'!$L:$L,'Row Index'!E34),INDEX('RAW DATA'!$AE:$AE,'Row Index'!E34)),INDEX('RAW DATA'!$R:$R,'Row Index'!E34)))</f>
        <v>39.9957436694761</v>
      </c>
      <c r="F262" s="17" t="n">
        <f aca="false">IF('Row Index'!F34="","✗",IF(INDEX('RAW DATA'!$R:$R,'Row Index'!F34)="",IF(INDEX('RAW DATA'!$AE:$AE,'Row Index'!F34)="",INDEX('RAW DATA'!$L:$L,'Row Index'!F34),INDEX('RAW DATA'!$AE:$AE,'Row Index'!F34)),INDEX('RAW DATA'!$R:$R,'Row Index'!F34)))</f>
        <v>34.3850435346661</v>
      </c>
      <c r="G262" s="18" t="n">
        <f aca="false">IF('Row Index'!G34="","✗",IF(INDEX('RAW DATA'!$R:$R,'Row Index'!G34)="",IF(INDEX('RAW DATA'!$AE:$AE,'Row Index'!G34)="",INDEX('RAW DATA'!$L:$L,'Row Index'!G34),INDEX('RAW DATA'!$AE:$AE,'Row Index'!G34)),INDEX('RAW DATA'!$R:$R,'Row Index'!G34)))</f>
        <v>38.9318980785272</v>
      </c>
      <c r="H262" s="17" t="n">
        <f aca="false">IF('Row Index'!H34="","✗",IF(INDEX('RAW DATA'!$R:$R,'Row Index'!H34)="",IF(INDEX('RAW DATA'!$AE:$AE,'Row Index'!H34)="",INDEX('RAW DATA'!$L:$L,'Row Index'!H34),INDEX('RAW DATA'!$AE:$AE,'Row Index'!H34)),INDEX('RAW DATA'!$R:$R,'Row Index'!H34)))</f>
        <v>38.4435084215814</v>
      </c>
      <c r="I262" s="17" t="n">
        <f aca="false">IF('Row Index'!I34="","✗",IF(INDEX('RAW DATA'!$R:$R,'Row Index'!I34)="",IF(INDEX('RAW DATA'!$AE:$AE,'Row Index'!I34)="",INDEX('RAW DATA'!$L:$L,'Row Index'!I34),INDEX('RAW DATA'!$AE:$AE,'Row Index'!I34)),INDEX('RAW DATA'!$R:$R,'Row Index'!I34)))</f>
        <v>38.6078375643674</v>
      </c>
      <c r="J262" s="17" t="n">
        <f aca="false">IF('Row Index'!J34="","✗",IF(INDEX('RAW DATA'!$R:$R,'Row Index'!J34)="",IF(INDEX('RAW DATA'!$AE:$AE,'Row Index'!J34)="",INDEX('RAW DATA'!$L:$L,'Row Index'!J34),INDEX('RAW DATA'!$AE:$AE,'Row Index'!J34)),INDEX('RAW DATA'!$R:$R,'Row Index'!J34)))</f>
        <v>37.8485335383461</v>
      </c>
      <c r="K262" s="17" t="n">
        <f aca="false">IF('Row Index'!K34="","✗",IF(INDEX('RAW DATA'!$R:$R,'Row Index'!K34)="",IF(INDEX('RAW DATA'!$AE:$AE,'Row Index'!K34)="",INDEX('RAW DATA'!$L:$L,'Row Index'!K34),INDEX('RAW DATA'!$AE:$AE,'Row Index'!K34)),INDEX('RAW DATA'!$R:$R,'Row Index'!K34)))</f>
        <v>43.1844971578222</v>
      </c>
      <c r="L262" s="29" t="n">
        <f aca="false">IF('Row Index'!L34="","✗",IF(INDEX('RAW DATA'!$R:$R,'Row Index'!L34)="",IF(INDEX('RAW DATA'!$AE:$AE,'Row Index'!L34)="",INDEX('RAW DATA'!$L:$L,'Row Index'!L34),INDEX('RAW DATA'!$AE:$AE,'Row Index'!L34)),INDEX('RAW DATA'!$R:$R,'Row Index'!L34)))</f>
        <v>37.740795992058</v>
      </c>
      <c r="M262" s="17" t="n">
        <f aca="false">IF('Row Index'!M34="","✗",IF(INDEX('RAW DATA'!$R:$R,'Row Index'!M34)="",IF(INDEX('RAW DATA'!$AE:$AE,'Row Index'!M34)="",INDEX('RAW DATA'!$L:$L,'Row Index'!M34),INDEX('RAW DATA'!$AE:$AE,'Row Index'!M34)),INDEX('RAW DATA'!$R:$R,'Row Index'!M34)))</f>
        <v>44.1210193486118</v>
      </c>
      <c r="N262" s="17" t="n">
        <f aca="false">IF('Row Index'!N34="","✗",IF(INDEX('RAW DATA'!$R:$R,'Row Index'!N34)="",IF(INDEX('RAW DATA'!$AE:$AE,'Row Index'!N34)="",INDEX('RAW DATA'!$L:$L,'Row Index'!N34),INDEX('RAW DATA'!$AE:$AE,'Row Index'!N34)),INDEX('RAW DATA'!$R:$R,'Row Index'!N34)))</f>
        <v>42.9904489004672</v>
      </c>
      <c r="O262" s="17" t="n">
        <f aca="false">IF('Row Index'!O34="","✗",IF(INDEX('RAW DATA'!$R:$R,'Row Index'!O34)="",IF(INDEX('RAW DATA'!$AE:$AE,'Row Index'!O34)="",INDEX('RAW DATA'!$L:$L,'Row Index'!O34),INDEX('RAW DATA'!$AE:$AE,'Row Index'!O34)),INDEX('RAW DATA'!$R:$R,'Row Index'!O34)))</f>
        <v>45.2329633964433</v>
      </c>
      <c r="P262" s="17" t="n">
        <f aca="false">IF('Row Index'!P34="","✗",IF(INDEX('RAW DATA'!$R:$R,'Row Index'!P34)="",IF(INDEX('RAW DATA'!$AE:$AE,'Row Index'!P34)="",INDEX('RAW DATA'!$L:$L,'Row Index'!P34),INDEX('RAW DATA'!$AE:$AE,'Row Index'!P34)),INDEX('RAW DATA'!$R:$R,'Row Index'!P34)))</f>
        <v>41.397052332357</v>
      </c>
      <c r="Q262" s="17" t="n">
        <f aca="false">IF('Row Index'!Q34="","✗",IF(INDEX('RAW DATA'!$R:$R,'Row Index'!Q34)="",IF(INDEX('RAW DATA'!$AE:$AE,'Row Index'!Q34)="",INDEX('RAW DATA'!$L:$L,'Row Index'!Q34),INDEX('RAW DATA'!$AE:$AE,'Row Index'!Q34)),INDEX('RAW DATA'!$R:$R,'Row Index'!Q34)))</f>
        <v>44.4610764210618</v>
      </c>
      <c r="R262" s="17" t="n">
        <f aca="false">IF('Row Index'!R34="","✗",IF(INDEX('RAW DATA'!$R:$R,'Row Index'!R34)="",IF(INDEX('RAW DATA'!$AE:$AE,'Row Index'!R34)="",INDEX('RAW DATA'!$L:$L,'Row Index'!R34),INDEX('RAW DATA'!$AE:$AE,'Row Index'!R34)),INDEX('RAW DATA'!$R:$R,'Row Index'!R34)))</f>
        <v>46.1255910637872</v>
      </c>
      <c r="S262" s="17" t="n">
        <f aca="false">IF('Row Index'!S34="","✗",IF(INDEX('RAW DATA'!$R:$R,'Row Index'!S34)="",IF(INDEX('RAW DATA'!$AE:$AE,'Row Index'!S34)="",INDEX('RAW DATA'!$L:$L,'Row Index'!S34),INDEX('RAW DATA'!$AE:$AE,'Row Index'!S34)),INDEX('RAW DATA'!$R:$R,'Row Index'!S34)))</f>
        <v>45.8100403646653</v>
      </c>
      <c r="T262" s="17" t="n">
        <f aca="false">IF('Row Index'!T34="","✗",IF(INDEX('RAW DATA'!$R:$R,'Row Index'!T34)="",IF(INDEX('RAW DATA'!$AE:$AE,'Row Index'!T34)="",INDEX('RAW DATA'!$L:$L,'Row Index'!T34),INDEX('RAW DATA'!$AE:$AE,'Row Index'!T34)),INDEX('RAW DATA'!$R:$R,'Row Index'!T34)))</f>
        <v>44.036451071351</v>
      </c>
      <c r="U262" s="17" t="n">
        <f aca="false">IF('Row Index'!U34="","✗",IF(INDEX('RAW DATA'!$R:$R,'Row Index'!U34)="",IF(INDEX('RAW DATA'!$AE:$AE,'Row Index'!U34)="",INDEX('RAW DATA'!$L:$L,'Row Index'!U34),INDEX('RAW DATA'!$AE:$AE,'Row Index'!U34)),INDEX('RAW DATA'!$R:$R,'Row Index'!U34)))</f>
        <v>49.2656669559038</v>
      </c>
      <c r="V262" s="17" t="n">
        <f aca="false">IF('Row Index'!V34="","✗",IF(INDEX('RAW DATA'!$R:$R,'Row Index'!V34)="",IF(INDEX('RAW DATA'!$AE:$AE,'Row Index'!V34)="",INDEX('RAW DATA'!$L:$L,'Row Index'!V34),INDEX('RAW DATA'!$AE:$AE,'Row Index'!V34)),INDEX('RAW DATA'!$R:$R,'Row Index'!V34)))</f>
        <v>50.5683264078643</v>
      </c>
      <c r="W262" s="17" t="n">
        <f aca="false">IF('Row Index'!W34="","✗",IF(INDEX('RAW DATA'!$R:$R,'Row Index'!W34)="",IF(INDEX('RAW DATA'!$AE:$AE,'Row Index'!W34)="",INDEX('RAW DATA'!$L:$L,'Row Index'!W34),INDEX('RAW DATA'!$AE:$AE,'Row Index'!W34)),INDEX('RAW DATA'!$R:$R,'Row Index'!W34)))</f>
        <v>46.9370897682957</v>
      </c>
      <c r="X262" s="18" t="n">
        <f aca="false">IF('Row Index'!X34="","✗",IF(INDEX('RAW DATA'!$R:$R,'Row Index'!X34)="",IF(INDEX('RAW DATA'!$AE:$AE,'Row Index'!X34)="",INDEX('RAW DATA'!$L:$L,'Row Index'!X34),INDEX('RAW DATA'!$AE:$AE,'Row Index'!X34)),INDEX('RAW DATA'!$R:$R,'Row Index'!X34)))</f>
        <v>51.3573105826854</v>
      </c>
      <c r="Y262" s="17" t="n">
        <f aca="false">IF('Row Index'!Y34="","✗",IF(INDEX('RAW DATA'!$R:$R,'Row Index'!Y34)="",IF(INDEX('RAW DATA'!$AE:$AE,'Row Index'!Y34)="",INDEX('RAW DATA'!$L:$L,'Row Index'!Y34),INDEX('RAW DATA'!$AE:$AE,'Row Index'!Y34)),INDEX('RAW DATA'!$R:$R,'Row Index'!Y34)))</f>
        <v>51.4152257471187</v>
      </c>
      <c r="Z262" s="18" t="n">
        <f aca="false">IF('Row Index'!Z34="","✗",IF(INDEX('RAW DATA'!$R:$R,'Row Index'!Z34)="",IF(INDEX('RAW DATA'!$AE:$AE,'Row Index'!Z34)="",INDEX('RAW DATA'!$L:$L,'Row Index'!Z34),INDEX('RAW DATA'!$AE:$AE,'Row Index'!Z34)),INDEX('RAW DATA'!$R:$R,'Row Index'!Z34)))</f>
        <v>49.5005166311047</v>
      </c>
      <c r="AA262" s="19" t="str">
        <f aca="false">IF('Row Index'!AA34="","⏳",IF(INDEX('RAW DATA'!$R:$R,'Row Index'!AA34)="",IF(INDEX('RAW DATA'!$AE:$AE,'Row Index'!AA34)="",INDEX('RAW DATA'!$L:$L,'Row Index'!AA34),INDEX('RAW DATA'!$AE:$AE,'Row Index'!AA34)),INDEX('RAW DATA'!$R:$R,'Row Index'!AA34)))</f>
        <v>⏳</v>
      </c>
      <c r="AB262" s="17" t="n">
        <f aca="false">IF('Row Index'!AB34="","✗",IF(INDEX('RAW DATA'!$R:$R,'Row Index'!AB34)="",IF(INDEX('RAW DATA'!$AE:$AE,'Row Index'!AB34)="",INDEX('RAW DATA'!$L:$L,'Row Index'!AB34),INDEX('RAW DATA'!$AE:$AE,'Row Index'!AB34)),INDEX('RAW DATA'!$R:$R,'Row Index'!AB34)))</f>
        <v>53.6584522340945</v>
      </c>
      <c r="AC262" s="17" t="n">
        <f aca="false">IF('Row Index'!AC34="","✗",IF(INDEX('RAW DATA'!$R:$R,'Row Index'!AC34)="",IF(INDEX('RAW DATA'!$AE:$AE,'Row Index'!AC34)="",INDEX('RAW DATA'!$L:$L,'Row Index'!AC34),INDEX('RAW DATA'!$AE:$AE,'Row Index'!AC34)),INDEX('RAW DATA'!$R:$R,'Row Index'!AC34)))</f>
        <v>52.8934847114671</v>
      </c>
      <c r="AD262" s="17" t="n">
        <f aca="false">IF('Row Index'!AD34="","✗",IF(INDEX('RAW DATA'!$R:$R,'Row Index'!AD34)="",IF(INDEX('RAW DATA'!$AE:$AE,'Row Index'!AD34)="",INDEX('RAW DATA'!$L:$L,'Row Index'!AD34),INDEX('RAW DATA'!$AE:$AE,'Row Index'!AD34)),INDEX('RAW DATA'!$R:$R,'Row Index'!AD34)))</f>
        <v>55.2938880138164</v>
      </c>
      <c r="AE262" s="17" t="n">
        <f aca="false">IF('Row Index'!AE34="","✗",IF(INDEX('RAW DATA'!$R:$R,'Row Index'!AE34)="",IF(INDEX('RAW DATA'!$AE:$AE,'Row Index'!AE34)="",INDEX('RAW DATA'!$L:$L,'Row Index'!AE34),INDEX('RAW DATA'!$AE:$AE,'Row Index'!AE34)),INDEX('RAW DATA'!$R:$R,'Row Index'!AE34)))</f>
        <v>56.0720468863954</v>
      </c>
      <c r="AF262" s="17" t="n">
        <f aca="false">IF('Row Index'!AF34="","✗",IF(INDEX('RAW DATA'!$R:$R,'Row Index'!AF34)="",IF(INDEX('RAW DATA'!$AE:$AE,'Row Index'!AF34)="",INDEX('RAW DATA'!$L:$L,'Row Index'!AF34),INDEX('RAW DATA'!$AE:$AE,'Row Index'!AF34)),INDEX('RAW DATA'!$R:$R,'Row Index'!AF34)))</f>
        <v>58.3852401906641</v>
      </c>
      <c r="AG262" s="17" t="n">
        <f aca="false">IF('Row Index'!AG34="","✗",IF(INDEX('RAW DATA'!$R:$R,'Row Index'!AG34)="",IF(INDEX('RAW DATA'!$AE:$AE,'Row Index'!AG34)="",INDEX('RAW DATA'!$L:$L,'Row Index'!AG34),INDEX('RAW DATA'!$AE:$AE,'Row Index'!AG34)),INDEX('RAW DATA'!$R:$R,'Row Index'!AG34)))</f>
        <v>55.8783060955872</v>
      </c>
      <c r="AH262" s="17" t="n">
        <f aca="false">IF('Row Index'!AH34="","✗",IF(INDEX('RAW DATA'!$R:$R,'Row Index'!AH34)="",IF(INDEX('RAW DATA'!$AE:$AE,'Row Index'!AH34)="",INDEX('RAW DATA'!$L:$L,'Row Index'!AH34),INDEX('RAW DATA'!$AE:$AE,'Row Index'!AH34)),INDEX('RAW DATA'!$R:$R,'Row Index'!AH34)))</f>
        <v>59.164723755115</v>
      </c>
      <c r="AI262" s="17" t="n">
        <f aca="false">IF('Row Index'!AI34="","✗",IF(INDEX('RAW DATA'!$R:$R,'Row Index'!AI34)="",IF(INDEX('RAW DATA'!$AE:$AE,'Row Index'!AI34)="",INDEX('RAW DATA'!$L:$L,'Row Index'!AI34),INDEX('RAW DATA'!$AE:$AE,'Row Index'!AI34)),INDEX('RAW DATA'!$R:$R,'Row Index'!AI34)))</f>
        <v>60.6273153460403</v>
      </c>
      <c r="AJ262" s="17" t="n">
        <f aca="false">IF('Row Index'!AJ34="","✗",IF(INDEX('RAW DATA'!$R:$R,'Row Index'!AJ34)="",IF(INDEX('RAW DATA'!$AE:$AE,'Row Index'!AJ34)="",INDEX('RAW DATA'!$L:$L,'Row Index'!AJ34),INDEX('RAW DATA'!$AE:$AE,'Row Index'!AJ34)),INDEX('RAW DATA'!$R:$R,'Row Index'!AJ34)))</f>
        <v>60.7747262258461</v>
      </c>
      <c r="AK262" s="17" t="n">
        <f aca="false">IF('Row Index'!AK34="","✗",IF(INDEX('RAW DATA'!$R:$R,'Row Index'!AK34)="",IF(INDEX('RAW DATA'!$AE:$AE,'Row Index'!AK34)="",INDEX('RAW DATA'!$L:$L,'Row Index'!AK34),INDEX('RAW DATA'!$AE:$AE,'Row Index'!AK34)),INDEX('RAW DATA'!$R:$R,'Row Index'!AK34)))</f>
        <v>62.6547735672747</v>
      </c>
      <c r="AL262" s="17" t="n">
        <f aca="false">IF('Row Index'!AL34="","✗",IF(INDEX('RAW DATA'!$R:$R,'Row Index'!AL34)="",IF(INDEX('RAW DATA'!$AE:$AE,'Row Index'!AL34)="",INDEX('RAW DATA'!$L:$L,'Row Index'!AL34),INDEX('RAW DATA'!$AE:$AE,'Row Index'!AL34)),INDEX('RAW DATA'!$R:$R,'Row Index'!AL34)))</f>
        <v>64.4904355871137</v>
      </c>
      <c r="AM262" s="17" t="n">
        <f aca="false">IF('Row Index'!AM34="","✗",IF(INDEX('RAW DATA'!$R:$R,'Row Index'!AM34)="",IF(INDEX('RAW DATA'!$AE:$AE,'Row Index'!AM34)="",INDEX('RAW DATA'!$L:$L,'Row Index'!AM34),INDEX('RAW DATA'!$AE:$AE,'Row Index'!AM34)),INDEX('RAW DATA'!$R:$R,'Row Index'!AM34)))</f>
        <v>65.7400206791451</v>
      </c>
      <c r="AN262" s="17" t="n">
        <f aca="false">IF('Row Index'!AN34="","✗",IF(INDEX('RAW DATA'!$R:$R,'Row Index'!AN34)="",IF(INDEX('RAW DATA'!$AE:$AE,'Row Index'!AN34)="",INDEX('RAW DATA'!$L:$L,'Row Index'!AN34),INDEX('RAW DATA'!$AE:$AE,'Row Index'!AN34)),INDEX('RAW DATA'!$R:$R,'Row Index'!AN34)))</f>
        <v>67.0298321266569</v>
      </c>
      <c r="AO262" s="17" t="n">
        <f aca="false">IF('Row Index'!AO34="","✗",IF(INDEX('RAW DATA'!$R:$R,'Row Index'!AO34)="",IF(INDEX('RAW DATA'!$AE:$AE,'Row Index'!AO34)="",INDEX('RAW DATA'!$L:$L,'Row Index'!AO34),INDEX('RAW DATA'!$AE:$AE,'Row Index'!AO34)),INDEX('RAW DATA'!$R:$R,'Row Index'!AO34)))</f>
        <v>67.391687741175</v>
      </c>
      <c r="AP262" s="17" t="n">
        <f aca="false">IF('Row Index'!AP34="","✗",IF(INDEX('RAW DATA'!$R:$R,'Row Index'!AP34)="",IF(INDEX('RAW DATA'!$AE:$AE,'Row Index'!AP34)="",INDEX('RAW DATA'!$L:$L,'Row Index'!AP34),INDEX('RAW DATA'!$AE:$AE,'Row Index'!AP34)),INDEX('RAW DATA'!$R:$R,'Row Index'!AP34)))</f>
        <v>67.7870564525078</v>
      </c>
      <c r="AQ262" s="17" t="n">
        <f aca="false">IF('Row Index'!AQ34="","✗",IF(INDEX('RAW DATA'!$R:$R,'Row Index'!AQ34)="",IF(INDEX('RAW DATA'!$AE:$AE,'Row Index'!AQ34)="",INDEX('RAW DATA'!$L:$L,'Row Index'!AQ34),INDEX('RAW DATA'!$AE:$AE,'Row Index'!AQ34)),INDEX('RAW DATA'!$R:$R,'Row Index'!AQ34)))</f>
        <v>68.685963005741</v>
      </c>
    </row>
    <row r="263" customFormat="false" ht="15" hidden="false" customHeight="false" outlineLevel="0" collapsed="false">
      <c r="A263" s="32" t="s">
        <v>257</v>
      </c>
      <c r="B263" s="33" t="s">
        <v>248</v>
      </c>
      <c r="C263" s="17" t="n">
        <f aca="false">IF('Row Index'!C35="","✗",IF(INDEX('RAW DATA'!$R:$R,'Row Index'!C35)="",IF(INDEX('RAW DATA'!$AE:$AE,'Row Index'!C35)="",INDEX('RAW DATA'!$L:$L,'Row Index'!C35),INDEX('RAW DATA'!$AE:$AE,'Row Index'!C35)),INDEX('RAW DATA'!$R:$R,'Row Index'!C35)))</f>
        <v>35.2667467410605</v>
      </c>
      <c r="D263" s="17" t="n">
        <f aca="false">IF('Row Index'!D35="","✗",IF(INDEX('RAW DATA'!$R:$R,'Row Index'!D35)="",IF(INDEX('RAW DATA'!$AE:$AE,'Row Index'!D35)="",INDEX('RAW DATA'!$L:$L,'Row Index'!D35),INDEX('RAW DATA'!$AE:$AE,'Row Index'!D35)),INDEX('RAW DATA'!$R:$R,'Row Index'!D35)))</f>
        <v>38.4853201777174</v>
      </c>
      <c r="E263" s="17" t="n">
        <f aca="false">IF('Row Index'!E35="","✗",IF(INDEX('RAW DATA'!$R:$R,'Row Index'!E35)="",IF(INDEX('RAW DATA'!$AE:$AE,'Row Index'!E35)="",INDEX('RAW DATA'!$L:$L,'Row Index'!E35),INDEX('RAW DATA'!$AE:$AE,'Row Index'!E35)),INDEX('RAW DATA'!$R:$R,'Row Index'!E35)))</f>
        <v>40.2806806734989</v>
      </c>
      <c r="F263" s="17" t="n">
        <f aca="false">IF('Row Index'!F35="","✗",IF(INDEX('RAW DATA'!$R:$R,'Row Index'!F35)="",IF(INDEX('RAW DATA'!$AE:$AE,'Row Index'!F35)="",INDEX('RAW DATA'!$L:$L,'Row Index'!F35),INDEX('RAW DATA'!$AE:$AE,'Row Index'!F35)),INDEX('RAW DATA'!$R:$R,'Row Index'!F35)))</f>
        <v>33.5495532230505</v>
      </c>
      <c r="G263" s="18" t="n">
        <f aca="false">IF('Row Index'!G35="","✗",IF(INDEX('RAW DATA'!$R:$R,'Row Index'!G35)="",IF(INDEX('RAW DATA'!$AE:$AE,'Row Index'!G35)="",INDEX('RAW DATA'!$L:$L,'Row Index'!G35),INDEX('RAW DATA'!$AE:$AE,'Row Index'!G35)),INDEX('RAW DATA'!$R:$R,'Row Index'!G35)))</f>
        <v>39.2847920285124</v>
      </c>
      <c r="H263" s="17" t="n">
        <f aca="false">IF('Row Index'!H35="","✗",IF(INDEX('RAW DATA'!$R:$R,'Row Index'!H35)="",IF(INDEX('RAW DATA'!$AE:$AE,'Row Index'!H35)="",INDEX('RAW DATA'!$L:$L,'Row Index'!H35),INDEX('RAW DATA'!$AE:$AE,'Row Index'!H35)),INDEX('RAW DATA'!$R:$R,'Row Index'!H35)))</f>
        <v>37.7268095367814</v>
      </c>
      <c r="I263" s="17" t="n">
        <f aca="false">IF('Row Index'!I35="","✗",IF(INDEX('RAW DATA'!$R:$R,'Row Index'!I35)="",IF(INDEX('RAW DATA'!$AE:$AE,'Row Index'!I35)="",INDEX('RAW DATA'!$L:$L,'Row Index'!I35),INDEX('RAW DATA'!$AE:$AE,'Row Index'!I35)),INDEX('RAW DATA'!$R:$R,'Row Index'!I35)))</f>
        <v>38.0724672269785</v>
      </c>
      <c r="J263" s="17" t="n">
        <f aca="false">IF('Row Index'!J35="","✗",IF(INDEX('RAW DATA'!$R:$R,'Row Index'!J35)="",IF(INDEX('RAW DATA'!$AE:$AE,'Row Index'!J35)="",INDEX('RAW DATA'!$L:$L,'Row Index'!J35),INDEX('RAW DATA'!$AE:$AE,'Row Index'!J35)),INDEX('RAW DATA'!$R:$R,'Row Index'!J35)))</f>
        <v>38.5063449088599</v>
      </c>
      <c r="K263" s="17" t="n">
        <f aca="false">IF('Row Index'!K35="","✗",IF(INDEX('RAW DATA'!$R:$R,'Row Index'!K35)="",IF(INDEX('RAW DATA'!$AE:$AE,'Row Index'!K35)="",INDEX('RAW DATA'!$L:$L,'Row Index'!K35),INDEX('RAW DATA'!$AE:$AE,'Row Index'!K35)),INDEX('RAW DATA'!$R:$R,'Row Index'!K35)))</f>
        <v>43.9951543513534</v>
      </c>
      <c r="L263" s="17" t="n">
        <f aca="false">IF('Row Index'!L35="","✗",IF(INDEX('RAW DATA'!$R:$R,'Row Index'!L35)="",IF(INDEX('RAW DATA'!$AE:$AE,'Row Index'!L35)="",INDEX('RAW DATA'!$L:$L,'Row Index'!L35),INDEX('RAW DATA'!$AE:$AE,'Row Index'!L35)),INDEX('RAW DATA'!$R:$R,'Row Index'!L35)))</f>
        <v>36.8712319672222</v>
      </c>
      <c r="M263" s="17" t="n">
        <f aca="false">IF('Row Index'!M35="","✗",IF(INDEX('RAW DATA'!$R:$R,'Row Index'!M35)="",IF(INDEX('RAW DATA'!$AE:$AE,'Row Index'!M35)="",INDEX('RAW DATA'!$L:$L,'Row Index'!M35),INDEX('RAW DATA'!$AE:$AE,'Row Index'!M35)),INDEX('RAW DATA'!$R:$R,'Row Index'!M35)))</f>
        <v>43.1573004571233</v>
      </c>
      <c r="N263" s="17" t="n">
        <f aca="false">IF('Row Index'!N35="","✗",IF(INDEX('RAW DATA'!$R:$R,'Row Index'!N35)="",IF(INDEX('RAW DATA'!$AE:$AE,'Row Index'!N35)="",INDEX('RAW DATA'!$L:$L,'Row Index'!N35),INDEX('RAW DATA'!$AE:$AE,'Row Index'!N35)),INDEX('RAW DATA'!$R:$R,'Row Index'!N35)))</f>
        <v>42.2436604809804</v>
      </c>
      <c r="O263" s="17" t="n">
        <f aca="false">IF('Row Index'!O35="","✗",IF(INDEX('RAW DATA'!$R:$R,'Row Index'!O35)="",IF(INDEX('RAW DATA'!$AE:$AE,'Row Index'!O35)="",INDEX('RAW DATA'!$L:$L,'Row Index'!O35),INDEX('RAW DATA'!$AE:$AE,'Row Index'!O35)),INDEX('RAW DATA'!$R:$R,'Row Index'!O35)))</f>
        <v>44.0854994562611</v>
      </c>
      <c r="P263" s="17" t="n">
        <f aca="false">IF('Row Index'!P35="","✗",IF(INDEX('RAW DATA'!$R:$R,'Row Index'!P35)="",IF(INDEX('RAW DATA'!$AE:$AE,'Row Index'!P35)="",INDEX('RAW DATA'!$L:$L,'Row Index'!P35),INDEX('RAW DATA'!$AE:$AE,'Row Index'!P35)),INDEX('RAW DATA'!$R:$R,'Row Index'!P35)))</f>
        <v>41.47370973617</v>
      </c>
      <c r="Q263" s="17" t="n">
        <f aca="false">IF('Row Index'!Q35="","✗",IF(INDEX('RAW DATA'!$R:$R,'Row Index'!Q35)="",IF(INDEX('RAW DATA'!$AE:$AE,'Row Index'!Q35)="",INDEX('RAW DATA'!$L:$L,'Row Index'!Q35),INDEX('RAW DATA'!$AE:$AE,'Row Index'!Q35)),INDEX('RAW DATA'!$R:$R,'Row Index'!Q35)))</f>
        <v>44.8744523292674</v>
      </c>
      <c r="R263" s="17" t="n">
        <f aca="false">IF('Row Index'!R35="","✗",IF(INDEX('RAW DATA'!$R:$R,'Row Index'!R35)="",IF(INDEX('RAW DATA'!$AE:$AE,'Row Index'!R35)="",INDEX('RAW DATA'!$L:$L,'Row Index'!R35),INDEX('RAW DATA'!$AE:$AE,'Row Index'!R35)),INDEX('RAW DATA'!$R:$R,'Row Index'!R35)))</f>
        <v>46.9763818979001</v>
      </c>
      <c r="S263" s="17" t="n">
        <f aca="false">IF('Row Index'!S35="","✗",IF(INDEX('RAW DATA'!$R:$R,'Row Index'!S35)="",IF(INDEX('RAW DATA'!$AE:$AE,'Row Index'!S35)="",INDEX('RAW DATA'!$L:$L,'Row Index'!S35),INDEX('RAW DATA'!$AE:$AE,'Row Index'!S35)),INDEX('RAW DATA'!$R:$R,'Row Index'!S35)))</f>
        <v>44.823544609797</v>
      </c>
      <c r="T263" s="17" t="n">
        <f aca="false">IF('Row Index'!T35="","✗",IF(INDEX('RAW DATA'!$R:$R,'Row Index'!T35)="",IF(INDEX('RAW DATA'!$AE:$AE,'Row Index'!T35)="",INDEX('RAW DATA'!$L:$L,'Row Index'!T35),INDEX('RAW DATA'!$AE:$AE,'Row Index'!T35)),INDEX('RAW DATA'!$R:$R,'Row Index'!T35)))</f>
        <v>44.4733868295681</v>
      </c>
      <c r="U263" s="29" t="n">
        <f aca="false">IF('Row Index'!U35="","✗",IF(INDEX('RAW DATA'!$R:$R,'Row Index'!U35)="",IF(INDEX('RAW DATA'!$AE:$AE,'Row Index'!U35)="",INDEX('RAW DATA'!$L:$L,'Row Index'!U35),INDEX('RAW DATA'!$AE:$AE,'Row Index'!U35)),INDEX('RAW DATA'!$R:$R,'Row Index'!U35)))</f>
        <v>49.8729016948548</v>
      </c>
      <c r="V263" s="17" t="n">
        <f aca="false">IF('Row Index'!V35="","✗",IF(INDEX('RAW DATA'!$R:$R,'Row Index'!V35)="",IF(INDEX('RAW DATA'!$AE:$AE,'Row Index'!V35)="",INDEX('RAW DATA'!$L:$L,'Row Index'!V35),INDEX('RAW DATA'!$AE:$AE,'Row Index'!V35)),INDEX('RAW DATA'!$R:$R,'Row Index'!V35)))</f>
        <v>50.1208348284312</v>
      </c>
      <c r="W263" s="17" t="n">
        <f aca="false">IF('Row Index'!W35="","✗",IF(INDEX('RAW DATA'!$R:$R,'Row Index'!W35)="",IF(INDEX('RAW DATA'!$AE:$AE,'Row Index'!W35)="",INDEX('RAW DATA'!$L:$L,'Row Index'!W35),INDEX('RAW DATA'!$AE:$AE,'Row Index'!W35)),INDEX('RAW DATA'!$R:$R,'Row Index'!W35)))</f>
        <v>46.8130421169329</v>
      </c>
      <c r="X263" s="18" t="n">
        <f aca="false">IF('Row Index'!X35="","✗",IF(INDEX('RAW DATA'!$R:$R,'Row Index'!X35)="",IF(INDEX('RAW DATA'!$AE:$AE,'Row Index'!X35)="",INDEX('RAW DATA'!$L:$L,'Row Index'!X35),INDEX('RAW DATA'!$AE:$AE,'Row Index'!X35)),INDEX('RAW DATA'!$R:$R,'Row Index'!X35)))</f>
        <v>49.6900019165752</v>
      </c>
      <c r="Y263" s="17" t="n">
        <f aca="false">IF('Row Index'!Y35="","✗",IF(INDEX('RAW DATA'!$R:$R,'Row Index'!Y35)="",IF(INDEX('RAW DATA'!$AE:$AE,'Row Index'!Y35)="",INDEX('RAW DATA'!$L:$L,'Row Index'!Y35),INDEX('RAW DATA'!$AE:$AE,'Row Index'!Y35)),INDEX('RAW DATA'!$R:$R,'Row Index'!Y35)))</f>
        <v>51.6027597660221</v>
      </c>
      <c r="Z263" s="18" t="n">
        <f aca="false">IF('Row Index'!Z35="","✗",IF(INDEX('RAW DATA'!$R:$R,'Row Index'!Z35)="",IF(INDEX('RAW DATA'!$AE:$AE,'Row Index'!Z35)="",INDEX('RAW DATA'!$L:$L,'Row Index'!Z35),INDEX('RAW DATA'!$AE:$AE,'Row Index'!Z35)),INDEX('RAW DATA'!$R:$R,'Row Index'!Z35)))</f>
        <v>51.0209083667136</v>
      </c>
      <c r="AA263" s="19" t="str">
        <f aca="false">IF('Row Index'!AA35="","⏳",IF(INDEX('RAW DATA'!$R:$R,'Row Index'!AA35)="",IF(INDEX('RAW DATA'!$AE:$AE,'Row Index'!AA35)="",INDEX('RAW DATA'!$L:$L,'Row Index'!AA35),INDEX('RAW DATA'!$AE:$AE,'Row Index'!AA35)),INDEX('RAW DATA'!$R:$R,'Row Index'!AA35)))</f>
        <v>⏳</v>
      </c>
      <c r="AB263" s="17" t="n">
        <f aca="false">IF('Row Index'!AB35="","✗",IF(INDEX('RAW DATA'!$R:$R,'Row Index'!AB35)="",IF(INDEX('RAW DATA'!$AE:$AE,'Row Index'!AB35)="",INDEX('RAW DATA'!$L:$L,'Row Index'!AB35),INDEX('RAW DATA'!$AE:$AE,'Row Index'!AB35)),INDEX('RAW DATA'!$R:$R,'Row Index'!AB35)))</f>
        <v>52.5269986891766</v>
      </c>
      <c r="AC263" s="17" t="n">
        <f aca="false">IF('Row Index'!AC35="","✗",IF(INDEX('RAW DATA'!$R:$R,'Row Index'!AC35)="",IF(INDEX('RAW DATA'!$AE:$AE,'Row Index'!AC35)="",INDEX('RAW DATA'!$L:$L,'Row Index'!AC35),INDEX('RAW DATA'!$AE:$AE,'Row Index'!AC35)),INDEX('RAW DATA'!$R:$R,'Row Index'!AC35)))</f>
        <v>52.5773699125657</v>
      </c>
      <c r="AD263" s="17" t="n">
        <f aca="false">IF('Row Index'!AD35="","✗",IF(INDEX('RAW DATA'!$R:$R,'Row Index'!AD35)="",IF(INDEX('RAW DATA'!$AE:$AE,'Row Index'!AD35)="",INDEX('RAW DATA'!$L:$L,'Row Index'!AD35),INDEX('RAW DATA'!$AE:$AE,'Row Index'!AD35)),INDEX('RAW DATA'!$R:$R,'Row Index'!AD35)))</f>
        <v>54.7685813211289</v>
      </c>
      <c r="AE263" s="17" t="n">
        <f aca="false">IF('Row Index'!AE35="","✗",IF(INDEX('RAW DATA'!$R:$R,'Row Index'!AE35)="",IF(INDEX('RAW DATA'!$AE:$AE,'Row Index'!AE35)="",INDEX('RAW DATA'!$L:$L,'Row Index'!AE35),INDEX('RAW DATA'!$AE:$AE,'Row Index'!AE35)),INDEX('RAW DATA'!$R:$R,'Row Index'!AE35)))</f>
        <v>56.1610815940722</v>
      </c>
      <c r="AF263" s="17" t="n">
        <f aca="false">IF('Row Index'!AF35="","✗",IF(INDEX('RAW DATA'!$R:$R,'Row Index'!AF35)="",IF(INDEX('RAW DATA'!$AE:$AE,'Row Index'!AF35)="",INDEX('RAW DATA'!$L:$L,'Row Index'!AF35),INDEX('RAW DATA'!$AE:$AE,'Row Index'!AF35)),INDEX('RAW DATA'!$R:$R,'Row Index'!AF35)))</f>
        <v>58.953764399363</v>
      </c>
      <c r="AG263" s="17" t="n">
        <f aca="false">IF('Row Index'!AG35="","✗",IF(INDEX('RAW DATA'!$R:$R,'Row Index'!AG35)="",IF(INDEX('RAW DATA'!$AE:$AE,'Row Index'!AG35)="",INDEX('RAW DATA'!$L:$L,'Row Index'!AG35),INDEX('RAW DATA'!$AE:$AE,'Row Index'!AG35)),INDEX('RAW DATA'!$R:$R,'Row Index'!AG35)))</f>
        <v>56.7147807573306</v>
      </c>
      <c r="AH263" s="17" t="n">
        <f aca="false">IF('Row Index'!AH35="","✗",IF(INDEX('RAW DATA'!$R:$R,'Row Index'!AH35)="",IF(INDEX('RAW DATA'!$AE:$AE,'Row Index'!AH35)="",INDEX('RAW DATA'!$L:$L,'Row Index'!AH35),INDEX('RAW DATA'!$AE:$AE,'Row Index'!AH35)),INDEX('RAW DATA'!$R:$R,'Row Index'!AH35)))</f>
        <v>59.1815380861802</v>
      </c>
      <c r="AI263" s="17" t="n">
        <f aca="false">IF('Row Index'!AI35="","✗",IF(INDEX('RAW DATA'!$R:$R,'Row Index'!AI35)="",IF(INDEX('RAW DATA'!$AE:$AE,'Row Index'!AI35)="",INDEX('RAW DATA'!$L:$L,'Row Index'!AI35),INDEX('RAW DATA'!$AE:$AE,'Row Index'!AI35)),INDEX('RAW DATA'!$R:$R,'Row Index'!AI35)))</f>
        <v>60.4303369783326</v>
      </c>
      <c r="AJ263" s="17" t="n">
        <f aca="false">IF('Row Index'!AJ35="","✗",IF(INDEX('RAW DATA'!$R:$R,'Row Index'!AJ35)="",IF(INDEX('RAW DATA'!$AE:$AE,'Row Index'!AJ35)="",INDEX('RAW DATA'!$L:$L,'Row Index'!AJ35),INDEX('RAW DATA'!$AE:$AE,'Row Index'!AJ35)),INDEX('RAW DATA'!$R:$R,'Row Index'!AJ35)))</f>
        <v>61.7011924156776</v>
      </c>
      <c r="AK263" s="17" t="n">
        <f aca="false">IF('Row Index'!AK35="","✗",IF(INDEX('RAW DATA'!$R:$R,'Row Index'!AK35)="",IF(INDEX('RAW DATA'!$AE:$AE,'Row Index'!AK35)="",INDEX('RAW DATA'!$L:$L,'Row Index'!AK35),INDEX('RAW DATA'!$AE:$AE,'Row Index'!AK35)),INDEX('RAW DATA'!$R:$R,'Row Index'!AK35)))</f>
        <v>62.7434363544312</v>
      </c>
      <c r="AL263" s="17" t="n">
        <f aca="false">IF('Row Index'!AL35="","✗",IF(INDEX('RAW DATA'!$R:$R,'Row Index'!AL35)="",IF(INDEX('RAW DATA'!$AE:$AE,'Row Index'!AL35)="",INDEX('RAW DATA'!$L:$L,'Row Index'!AL35),INDEX('RAW DATA'!$AE:$AE,'Row Index'!AL35)),INDEX('RAW DATA'!$R:$R,'Row Index'!AL35)))</f>
        <v>65.1692157355415</v>
      </c>
      <c r="AM263" s="17" t="n">
        <f aca="false">IF('Row Index'!AM35="","✗",IF(INDEX('RAW DATA'!$R:$R,'Row Index'!AM35)="",IF(INDEX('RAW DATA'!$AE:$AE,'Row Index'!AM35)="",INDEX('RAW DATA'!$L:$L,'Row Index'!AM35),INDEX('RAW DATA'!$AE:$AE,'Row Index'!AM35)),INDEX('RAW DATA'!$R:$R,'Row Index'!AM35)))</f>
        <v>66.5324402568316</v>
      </c>
      <c r="AN263" s="17" t="n">
        <f aca="false">IF('Row Index'!AN35="","✗",IF(INDEX('RAW DATA'!$R:$R,'Row Index'!AN35)="",IF(INDEX('RAW DATA'!$AE:$AE,'Row Index'!AN35)="",INDEX('RAW DATA'!$L:$L,'Row Index'!AN35),INDEX('RAW DATA'!$AE:$AE,'Row Index'!AN35)),INDEX('RAW DATA'!$R:$R,'Row Index'!AN35)))</f>
        <v>66.7384417437125</v>
      </c>
      <c r="AO263" s="17" t="n">
        <f aca="false">IF('Row Index'!AO35="","✗",IF(INDEX('RAW DATA'!$R:$R,'Row Index'!AO35)="",IF(INDEX('RAW DATA'!$AE:$AE,'Row Index'!AO35)="",INDEX('RAW DATA'!$L:$L,'Row Index'!AO35),INDEX('RAW DATA'!$AE:$AE,'Row Index'!AO35)),INDEX('RAW DATA'!$R:$R,'Row Index'!AO35)))</f>
        <v>67.6594226630779</v>
      </c>
      <c r="AP263" s="17" t="n">
        <f aca="false">IF('Row Index'!AP35="","✗",IF(INDEX('RAW DATA'!$R:$R,'Row Index'!AP35)="",IF(INDEX('RAW DATA'!$AE:$AE,'Row Index'!AP35)="",INDEX('RAW DATA'!$L:$L,'Row Index'!AP35),INDEX('RAW DATA'!$AE:$AE,'Row Index'!AP35)),INDEX('RAW DATA'!$R:$R,'Row Index'!AP35)))</f>
        <v>67.6104985540054</v>
      </c>
      <c r="AQ263" s="17" t="n">
        <f aca="false">IF('Row Index'!AQ35="","✗",IF(INDEX('RAW DATA'!$R:$R,'Row Index'!AQ35)="",IF(INDEX('RAW DATA'!$AE:$AE,'Row Index'!AQ35)="",INDEX('RAW DATA'!$L:$L,'Row Index'!AQ35),INDEX('RAW DATA'!$AE:$AE,'Row Index'!AQ35)),INDEX('RAW DATA'!$R:$R,'Row Index'!AQ35)))</f>
        <v>69.2212521584747</v>
      </c>
    </row>
    <row r="264" customFormat="false" ht="15" hidden="false" customHeight="false" outlineLevel="0" collapsed="false">
      <c r="A264" s="32" t="s">
        <v>260</v>
      </c>
      <c r="B264" s="33" t="s">
        <v>248</v>
      </c>
      <c r="C264" s="17" t="n">
        <f aca="false">IF('Row Index'!C36="","✗",IF(INDEX('RAW DATA'!$R:$R,'Row Index'!C36)="",IF(INDEX('RAW DATA'!$AE:$AE,'Row Index'!C36)="",INDEX('RAW DATA'!$L:$L,'Row Index'!C36),INDEX('RAW DATA'!$AE:$AE,'Row Index'!C36)),INDEX('RAW DATA'!$R:$R,'Row Index'!C36)))</f>
        <v>39.1952324826925</v>
      </c>
      <c r="D264" s="17" t="n">
        <f aca="false">IF('Row Index'!D36="","✗",IF(INDEX('RAW DATA'!$R:$R,'Row Index'!D36)="",IF(INDEX('RAW DATA'!$AE:$AE,'Row Index'!D36)="",INDEX('RAW DATA'!$L:$L,'Row Index'!D36),INDEX('RAW DATA'!$AE:$AE,'Row Index'!D36)),INDEX('RAW DATA'!$R:$R,'Row Index'!D36)))</f>
        <v>38.4557094319273</v>
      </c>
      <c r="E264" s="17" t="n">
        <f aca="false">IF('Row Index'!E36="","✗",IF(INDEX('RAW DATA'!$R:$R,'Row Index'!E36)="",IF(INDEX('RAW DATA'!$AE:$AE,'Row Index'!E36)="",INDEX('RAW DATA'!$L:$L,'Row Index'!E36),INDEX('RAW DATA'!$AE:$AE,'Row Index'!E36)),INDEX('RAW DATA'!$R:$R,'Row Index'!E36)))</f>
        <v>40.9785254350797</v>
      </c>
      <c r="F264" s="17" t="n">
        <f aca="false">IF('Row Index'!F36="","✗",IF(INDEX('RAW DATA'!$R:$R,'Row Index'!F36)="",IF(INDEX('RAW DATA'!$AE:$AE,'Row Index'!F36)="",INDEX('RAW DATA'!$L:$L,'Row Index'!F36),INDEX('RAW DATA'!$AE:$AE,'Row Index'!F36)),INDEX('RAW DATA'!$R:$R,'Row Index'!F36)))</f>
        <v>36.1454658601608</v>
      </c>
      <c r="G264" s="38" t="n">
        <f aca="false">IF('Row Index'!G36="","✗",IF(INDEX('RAW DATA'!$R:$R,'Row Index'!G36)="",IF(INDEX('RAW DATA'!$AE:$AE,'Row Index'!G36)="",INDEX('RAW DATA'!$L:$L,'Row Index'!G36),INDEX('RAW DATA'!$AE:$AE,'Row Index'!G36)),INDEX('RAW DATA'!$R:$R,'Row Index'!G36)))</f>
        <v>41.3955537423647</v>
      </c>
      <c r="H264" s="17" t="n">
        <f aca="false">IF('Row Index'!H36="","✗",IF(INDEX('RAW DATA'!$R:$R,'Row Index'!H36)="",IF(INDEX('RAW DATA'!$AE:$AE,'Row Index'!H36)="",INDEX('RAW DATA'!$L:$L,'Row Index'!H36),INDEX('RAW DATA'!$AE:$AE,'Row Index'!H36)),INDEX('RAW DATA'!$R:$R,'Row Index'!H36)))</f>
        <v>38.3276046018108</v>
      </c>
      <c r="I264" s="17" t="n">
        <f aca="false">IF('Row Index'!I36="","✗",IF(INDEX('RAW DATA'!$R:$R,'Row Index'!I36)="",IF(INDEX('RAW DATA'!$AE:$AE,'Row Index'!I36)="",INDEX('RAW DATA'!$L:$L,'Row Index'!I36),INDEX('RAW DATA'!$AE:$AE,'Row Index'!I36)),INDEX('RAW DATA'!$R:$R,'Row Index'!I36)))</f>
        <v>40.0803842902517</v>
      </c>
      <c r="J264" s="17" t="n">
        <f aca="false">IF('Row Index'!J36="","✗",IF(INDEX('RAW DATA'!$R:$R,'Row Index'!J36)="",IF(INDEX('RAW DATA'!$AE:$AE,'Row Index'!J36)="",INDEX('RAW DATA'!$L:$L,'Row Index'!J36),INDEX('RAW DATA'!$AE:$AE,'Row Index'!J36)),INDEX('RAW DATA'!$R:$R,'Row Index'!J36)))</f>
        <v>39.1637409908725</v>
      </c>
      <c r="K264" s="17" t="n">
        <f aca="false">IF('Row Index'!K36="","✗",IF(INDEX('RAW DATA'!$R:$R,'Row Index'!K36)="",IF(INDEX('RAW DATA'!$AE:$AE,'Row Index'!K36)="",INDEX('RAW DATA'!$L:$L,'Row Index'!K36),INDEX('RAW DATA'!$AE:$AE,'Row Index'!K36)),INDEX('RAW DATA'!$R:$R,'Row Index'!K36)))</f>
        <v>45.3614788033711</v>
      </c>
      <c r="L264" s="17" t="n">
        <f aca="false">IF('Row Index'!L36="","✗",IF(INDEX('RAW DATA'!$R:$R,'Row Index'!L36)="",IF(INDEX('RAW DATA'!$AE:$AE,'Row Index'!L36)="",INDEX('RAW DATA'!$L:$L,'Row Index'!L36),INDEX('RAW DATA'!$AE:$AE,'Row Index'!L36)),INDEX('RAW DATA'!$R:$R,'Row Index'!L36)))</f>
        <v>39.7626745633369</v>
      </c>
      <c r="M264" s="17" t="n">
        <f aca="false">IF('Row Index'!M36="","✗",IF(INDEX('RAW DATA'!$R:$R,'Row Index'!M36)="",IF(INDEX('RAW DATA'!$AE:$AE,'Row Index'!M36)="",INDEX('RAW DATA'!$L:$L,'Row Index'!M36),INDEX('RAW DATA'!$AE:$AE,'Row Index'!M36)),INDEX('RAW DATA'!$R:$R,'Row Index'!M36)))</f>
        <v>44.7348577662172</v>
      </c>
      <c r="N264" s="17" t="n">
        <f aca="false">IF('Row Index'!N36="","✗",IF(INDEX('RAW DATA'!$R:$R,'Row Index'!N36)="",IF(INDEX('RAW DATA'!$AE:$AE,'Row Index'!N36)="",INDEX('RAW DATA'!$L:$L,'Row Index'!N36),INDEX('RAW DATA'!$AE:$AE,'Row Index'!N36)),INDEX('RAW DATA'!$R:$R,'Row Index'!N36)))</f>
        <v>45.3635357338581</v>
      </c>
      <c r="O264" s="17" t="n">
        <f aca="false">IF('Row Index'!O36="","✗",IF(INDEX('RAW DATA'!$R:$R,'Row Index'!O36)="",IF(INDEX('RAW DATA'!$AE:$AE,'Row Index'!O36)="",INDEX('RAW DATA'!$L:$L,'Row Index'!O36),INDEX('RAW DATA'!$AE:$AE,'Row Index'!O36)),INDEX('RAW DATA'!$R:$R,'Row Index'!O36)))</f>
        <v>47.7779038816399</v>
      </c>
      <c r="P264" s="17" t="n">
        <f aca="false">IF('Row Index'!P36="","✗",IF(INDEX('RAW DATA'!$R:$R,'Row Index'!P36)="",IF(INDEX('RAW DATA'!$AE:$AE,'Row Index'!P36)="",INDEX('RAW DATA'!$L:$L,'Row Index'!P36),INDEX('RAW DATA'!$AE:$AE,'Row Index'!P36)),INDEX('RAW DATA'!$R:$R,'Row Index'!P36)))</f>
        <v>42.4659807405054</v>
      </c>
      <c r="Q264" s="17" t="n">
        <f aca="false">IF('Row Index'!Q36="","✗",IF(INDEX('RAW DATA'!$R:$R,'Row Index'!Q36)="",IF(INDEX('RAW DATA'!$AE:$AE,'Row Index'!Q36)="",INDEX('RAW DATA'!$L:$L,'Row Index'!Q36),INDEX('RAW DATA'!$AE:$AE,'Row Index'!Q36)),INDEX('RAW DATA'!$R:$R,'Row Index'!Q36)))</f>
        <v>46.3962292061841</v>
      </c>
      <c r="R264" s="17" t="n">
        <f aca="false">IF('Row Index'!R36="","✗",IF(INDEX('RAW DATA'!$R:$R,'Row Index'!R36)="",IF(INDEX('RAW DATA'!$AE:$AE,'Row Index'!R36)="",INDEX('RAW DATA'!$L:$L,'Row Index'!R36),INDEX('RAW DATA'!$AE:$AE,'Row Index'!R36)),INDEX('RAW DATA'!$R:$R,'Row Index'!R36)))</f>
        <v>46.9131818823424</v>
      </c>
      <c r="S264" s="17" t="n">
        <f aca="false">IF('Row Index'!S36="","✗",IF(INDEX('RAW DATA'!$R:$R,'Row Index'!S36)="",IF(INDEX('RAW DATA'!$AE:$AE,'Row Index'!S36)="",INDEX('RAW DATA'!$L:$L,'Row Index'!S36),INDEX('RAW DATA'!$AE:$AE,'Row Index'!S36)),INDEX('RAW DATA'!$R:$R,'Row Index'!S36)))</f>
        <v>46.6705293366403</v>
      </c>
      <c r="T264" s="17" t="n">
        <f aca="false">IF('Row Index'!T36="","✗",IF(INDEX('RAW DATA'!$R:$R,'Row Index'!T36)="",IF(INDEX('RAW DATA'!$AE:$AE,'Row Index'!T36)="",INDEX('RAW DATA'!$L:$L,'Row Index'!T36),INDEX('RAW DATA'!$AE:$AE,'Row Index'!T36)),INDEX('RAW DATA'!$R:$R,'Row Index'!T36)))</f>
        <v>47.0298851611075</v>
      </c>
      <c r="U264" s="17" t="n">
        <f aca="false">IF('Row Index'!U36="","✗",IF(INDEX('RAW DATA'!$R:$R,'Row Index'!U36)="",IF(INDEX('RAW DATA'!$AE:$AE,'Row Index'!U36)="",INDEX('RAW DATA'!$L:$L,'Row Index'!U36),INDEX('RAW DATA'!$AE:$AE,'Row Index'!U36)),INDEX('RAW DATA'!$R:$R,'Row Index'!U36)))</f>
        <v>50.6711917101291</v>
      </c>
      <c r="V264" s="17" t="n">
        <f aca="false">IF('Row Index'!V36="","✗",IF(INDEX('RAW DATA'!$R:$R,'Row Index'!V36)="",IF(INDEX('RAW DATA'!$AE:$AE,'Row Index'!V36)="",INDEX('RAW DATA'!$L:$L,'Row Index'!V36),INDEX('RAW DATA'!$AE:$AE,'Row Index'!V36)),INDEX('RAW DATA'!$R:$R,'Row Index'!V36)))</f>
        <v>50.6598814542477</v>
      </c>
      <c r="W264" s="17" t="n">
        <f aca="false">IF('Row Index'!W36="","✗",IF(INDEX('RAW DATA'!$R:$R,'Row Index'!W36)="",IF(INDEX('RAW DATA'!$AE:$AE,'Row Index'!W36)="",INDEX('RAW DATA'!$L:$L,'Row Index'!W36),INDEX('RAW DATA'!$AE:$AE,'Row Index'!W36)),INDEX('RAW DATA'!$R:$R,'Row Index'!W36)))</f>
        <v>47.8161066158234</v>
      </c>
      <c r="X264" s="18" t="n">
        <f aca="false">IF('Row Index'!X36="","✗",IF(INDEX('RAW DATA'!$R:$R,'Row Index'!X36)="",IF(INDEX('RAW DATA'!$AE:$AE,'Row Index'!X36)="",INDEX('RAW DATA'!$L:$L,'Row Index'!X36),INDEX('RAW DATA'!$AE:$AE,'Row Index'!X36)),INDEX('RAW DATA'!$R:$R,'Row Index'!X36)))</f>
        <v>49.5276317877467</v>
      </c>
      <c r="Y264" s="17" t="n">
        <f aca="false">IF('Row Index'!Y36="","✗",IF(INDEX('RAW DATA'!$R:$R,'Row Index'!Y36)="",IF(INDEX('RAW DATA'!$AE:$AE,'Row Index'!Y36)="",INDEX('RAW DATA'!$L:$L,'Row Index'!Y36),INDEX('RAW DATA'!$AE:$AE,'Row Index'!Y36)),INDEX('RAW DATA'!$R:$R,'Row Index'!Y36)))</f>
        <v>53.186313058383</v>
      </c>
      <c r="Z264" s="18" t="n">
        <f aca="false">IF('Row Index'!Z36="","✗",IF(INDEX('RAW DATA'!$R:$R,'Row Index'!Z36)="",IF(INDEX('RAW DATA'!$AE:$AE,'Row Index'!Z36)="",INDEX('RAW DATA'!$L:$L,'Row Index'!Z36),INDEX('RAW DATA'!$AE:$AE,'Row Index'!Z36)),INDEX('RAW DATA'!$R:$R,'Row Index'!Z36)))</f>
        <v>50.8305420220576</v>
      </c>
      <c r="AA264" s="19" t="str">
        <f aca="false">IF('Row Index'!AA36="","⏳",IF(INDEX('RAW DATA'!$R:$R,'Row Index'!AA36)="",IF(INDEX('RAW DATA'!$AE:$AE,'Row Index'!AA36)="",INDEX('RAW DATA'!$L:$L,'Row Index'!AA36),INDEX('RAW DATA'!$AE:$AE,'Row Index'!AA36)),INDEX('RAW DATA'!$R:$R,'Row Index'!AA36)))</f>
        <v>⏳</v>
      </c>
      <c r="AB264" s="17" t="n">
        <f aca="false">IF('Row Index'!AB36="","✗",IF(INDEX('RAW DATA'!$R:$R,'Row Index'!AB36)="",IF(INDEX('RAW DATA'!$AE:$AE,'Row Index'!AB36)="",INDEX('RAW DATA'!$L:$L,'Row Index'!AB36),INDEX('RAW DATA'!$AE:$AE,'Row Index'!AB36)),INDEX('RAW DATA'!$R:$R,'Row Index'!AB36)))</f>
        <v>52.7783459697323</v>
      </c>
      <c r="AC264" s="17" t="n">
        <f aca="false">IF('Row Index'!AC36="","✗",IF(INDEX('RAW DATA'!$R:$R,'Row Index'!AC36)="",IF(INDEX('RAW DATA'!$AE:$AE,'Row Index'!AC36)="",INDEX('RAW DATA'!$L:$L,'Row Index'!AC36),INDEX('RAW DATA'!$AE:$AE,'Row Index'!AC36)),INDEX('RAW DATA'!$R:$R,'Row Index'!AC36)))</f>
        <v>53.9309263799846</v>
      </c>
      <c r="AD264" s="17" t="n">
        <f aca="false">IF('Row Index'!AD36="","✗",IF(INDEX('RAW DATA'!$R:$R,'Row Index'!AD36)="",IF(INDEX('RAW DATA'!$AE:$AE,'Row Index'!AD36)="",INDEX('RAW DATA'!$L:$L,'Row Index'!AD36),INDEX('RAW DATA'!$AE:$AE,'Row Index'!AD36)),INDEX('RAW DATA'!$R:$R,'Row Index'!AD36)))</f>
        <v>55.9983997799218</v>
      </c>
      <c r="AE264" s="17" t="n">
        <f aca="false">IF('Row Index'!AE36="","✗",IF(INDEX('RAW DATA'!$R:$R,'Row Index'!AE36)="",IF(INDEX('RAW DATA'!$AE:$AE,'Row Index'!AE36)="",INDEX('RAW DATA'!$L:$L,'Row Index'!AE36),INDEX('RAW DATA'!$AE:$AE,'Row Index'!AE36)),INDEX('RAW DATA'!$R:$R,'Row Index'!AE36)))</f>
        <v>57.3783568587673</v>
      </c>
      <c r="AF264" s="17" t="n">
        <f aca="false">IF('Row Index'!AF36="","✗",IF(INDEX('RAW DATA'!$R:$R,'Row Index'!AF36)="",IF(INDEX('RAW DATA'!$AE:$AE,'Row Index'!AF36)="",INDEX('RAW DATA'!$L:$L,'Row Index'!AF36),INDEX('RAW DATA'!$AE:$AE,'Row Index'!AF36)),INDEX('RAW DATA'!$R:$R,'Row Index'!AF36)))</f>
        <v>59.079858200564</v>
      </c>
      <c r="AG264" s="17" t="n">
        <f aca="false">IF('Row Index'!AG36="","✗",IF(INDEX('RAW DATA'!$R:$R,'Row Index'!AG36)="",IF(INDEX('RAW DATA'!$AE:$AE,'Row Index'!AG36)="",INDEX('RAW DATA'!$L:$L,'Row Index'!AG36),INDEX('RAW DATA'!$AE:$AE,'Row Index'!AG36)),INDEX('RAW DATA'!$R:$R,'Row Index'!AG36)))</f>
        <v>57.5652205084604</v>
      </c>
      <c r="AH264" s="17" t="n">
        <f aca="false">IF('Row Index'!AH36="","✗",IF(INDEX('RAW DATA'!$R:$R,'Row Index'!AH36)="",IF(INDEX('RAW DATA'!$AE:$AE,'Row Index'!AH36)="",INDEX('RAW DATA'!$L:$L,'Row Index'!AH36),INDEX('RAW DATA'!$AE:$AE,'Row Index'!AH36)),INDEX('RAW DATA'!$R:$R,'Row Index'!AH36)))</f>
        <v>60.3091547271642</v>
      </c>
      <c r="AI264" s="17" t="n">
        <f aca="false">IF('Row Index'!AI36="","✗",IF(INDEX('RAW DATA'!$R:$R,'Row Index'!AI36)="",IF(INDEX('RAW DATA'!$AE:$AE,'Row Index'!AI36)="",INDEX('RAW DATA'!$L:$L,'Row Index'!AI36),INDEX('RAW DATA'!$AE:$AE,'Row Index'!AI36)),INDEX('RAW DATA'!$R:$R,'Row Index'!AI36)))</f>
        <v>62.0277654033457</v>
      </c>
      <c r="AJ264" s="17" t="n">
        <f aca="false">IF('Row Index'!AJ36="","✗",IF(INDEX('RAW DATA'!$R:$R,'Row Index'!AJ36)="",IF(INDEX('RAW DATA'!$AE:$AE,'Row Index'!AJ36)="",INDEX('RAW DATA'!$L:$L,'Row Index'!AJ36),INDEX('RAW DATA'!$AE:$AE,'Row Index'!AJ36)),INDEX('RAW DATA'!$R:$R,'Row Index'!AJ36)))</f>
        <v>62.9874925181071</v>
      </c>
      <c r="AK264" s="17" t="n">
        <f aca="false">IF('Row Index'!AK36="","✗",IF(INDEX('RAW DATA'!$R:$R,'Row Index'!AK36)="",IF(INDEX('RAW DATA'!$AE:$AE,'Row Index'!AK36)="",INDEX('RAW DATA'!$L:$L,'Row Index'!AK36),INDEX('RAW DATA'!$AE:$AE,'Row Index'!AK36)),INDEX('RAW DATA'!$R:$R,'Row Index'!AK36)))</f>
        <v>63.7331782429765</v>
      </c>
      <c r="AL264" s="17" t="n">
        <f aca="false">IF('Row Index'!AL36="","✗",IF(INDEX('RAW DATA'!$R:$R,'Row Index'!AL36)="",IF(INDEX('RAW DATA'!$AE:$AE,'Row Index'!AL36)="",INDEX('RAW DATA'!$L:$L,'Row Index'!AL36),INDEX('RAW DATA'!$AE:$AE,'Row Index'!AL36)),INDEX('RAW DATA'!$R:$R,'Row Index'!AL36)))</f>
        <v>65.4732290812665</v>
      </c>
      <c r="AM264" s="17" t="n">
        <f aca="false">IF('Row Index'!AM36="","✗",IF(INDEX('RAW DATA'!$R:$R,'Row Index'!AM36)="",IF(INDEX('RAW DATA'!$AE:$AE,'Row Index'!AM36)="",INDEX('RAW DATA'!$L:$L,'Row Index'!AM36),INDEX('RAW DATA'!$AE:$AE,'Row Index'!AM36)),INDEX('RAW DATA'!$R:$R,'Row Index'!AM36)))</f>
        <v>63.8023529962233</v>
      </c>
      <c r="AN264" s="17" t="n">
        <f aca="false">IF('Row Index'!AN36="","✗",IF(INDEX('RAW DATA'!$R:$R,'Row Index'!AN36)="",IF(INDEX('RAW DATA'!$AE:$AE,'Row Index'!AN36)="",INDEX('RAW DATA'!$L:$L,'Row Index'!AN36),INDEX('RAW DATA'!$AE:$AE,'Row Index'!AN36)),INDEX('RAW DATA'!$R:$R,'Row Index'!AN36)))</f>
        <v>67.7799419517276</v>
      </c>
      <c r="AO264" s="17" t="n">
        <f aca="false">IF('Row Index'!AO36="","✗",IF(INDEX('RAW DATA'!$R:$R,'Row Index'!AO36)="",IF(INDEX('RAW DATA'!$AE:$AE,'Row Index'!AO36)="",INDEX('RAW DATA'!$L:$L,'Row Index'!AO36),INDEX('RAW DATA'!$AE:$AE,'Row Index'!AO36)),INDEX('RAW DATA'!$R:$R,'Row Index'!AO36)))</f>
        <v>67.9107595463698</v>
      </c>
      <c r="AP264" s="17" t="n">
        <f aca="false">IF('Row Index'!AP36="","✗",IF(INDEX('RAW DATA'!$R:$R,'Row Index'!AP36)="",IF(INDEX('RAW DATA'!$AE:$AE,'Row Index'!AP36)="",INDEX('RAW DATA'!$L:$L,'Row Index'!AP36),INDEX('RAW DATA'!$AE:$AE,'Row Index'!AP36)),INDEX('RAW DATA'!$R:$R,'Row Index'!AP36)))</f>
        <v>67.6920224842324</v>
      </c>
      <c r="AQ264" s="29" t="n">
        <f aca="false">IF('Row Index'!AQ36="","✗",IF(INDEX('RAW DATA'!$R:$R,'Row Index'!AQ36)="",IF(INDEX('RAW DATA'!$AE:$AE,'Row Index'!AQ36)="",INDEX('RAW DATA'!$L:$L,'Row Index'!AQ36),INDEX('RAW DATA'!$AE:$AE,'Row Index'!AQ36)),INDEX('RAW DATA'!$R:$R,'Row Index'!AQ36)))</f>
        <v>68.0680193261486</v>
      </c>
    </row>
    <row r="265" customFormat="false" ht="15" hidden="false" customHeight="false" outlineLevel="0" collapsed="false">
      <c r="A265" s="32" t="s">
        <v>267</v>
      </c>
      <c r="B265" s="33" t="s">
        <v>248</v>
      </c>
      <c r="C265" s="17" t="n">
        <f aca="false">IF('Row Index'!C37="","✗",IF(INDEX('RAW DATA'!$R:$R,'Row Index'!C37)="",IF(INDEX('RAW DATA'!$AE:$AE,'Row Index'!C37)="",INDEX('RAW DATA'!$L:$L,'Row Index'!C37),INDEX('RAW DATA'!$AE:$AE,'Row Index'!C37)),INDEX('RAW DATA'!$R:$R,'Row Index'!C37)))</f>
        <v>39.7954843939171</v>
      </c>
      <c r="D265" s="17" t="n">
        <f aca="false">IF('Row Index'!D37="","✗",IF(INDEX('RAW DATA'!$R:$R,'Row Index'!D37)="",IF(INDEX('RAW DATA'!$AE:$AE,'Row Index'!D37)="",INDEX('RAW DATA'!$L:$L,'Row Index'!D37),INDEX('RAW DATA'!$AE:$AE,'Row Index'!D37)),INDEX('RAW DATA'!$R:$R,'Row Index'!D37)))</f>
        <v>38.9471343562087</v>
      </c>
      <c r="E265" s="17" t="n">
        <f aca="false">IF('Row Index'!E37="","✗",IF(INDEX('RAW DATA'!$R:$R,'Row Index'!E37)="",IF(INDEX('RAW DATA'!$AE:$AE,'Row Index'!E37)="",INDEX('RAW DATA'!$L:$L,'Row Index'!E37),INDEX('RAW DATA'!$AE:$AE,'Row Index'!E37)),INDEX('RAW DATA'!$R:$R,'Row Index'!E37)))</f>
        <v>43.06648294129</v>
      </c>
      <c r="F265" s="17" t="n">
        <f aca="false">IF('Row Index'!F37="","✗",IF(INDEX('RAW DATA'!$R:$R,'Row Index'!F37)="",IF(INDEX('RAW DATA'!$AE:$AE,'Row Index'!F37)="",INDEX('RAW DATA'!$L:$L,'Row Index'!F37),INDEX('RAW DATA'!$AE:$AE,'Row Index'!F37)),INDEX('RAW DATA'!$R:$R,'Row Index'!F37)))</f>
        <v>34.956600846661</v>
      </c>
      <c r="G265" s="18" t="n">
        <f aca="false">IF('Row Index'!G37="","✗",IF(INDEX('RAW DATA'!$R:$R,'Row Index'!G37)="",IF(INDEX('RAW DATA'!$AE:$AE,'Row Index'!G37)="",INDEX('RAW DATA'!$L:$L,'Row Index'!G37),INDEX('RAW DATA'!$AE:$AE,'Row Index'!G37)),INDEX('RAW DATA'!$R:$R,'Row Index'!G37)))</f>
        <v>37.8055044736899</v>
      </c>
      <c r="H265" s="17" t="n">
        <f aca="false">IF('Row Index'!H37="","✗",IF(INDEX('RAW DATA'!$R:$R,'Row Index'!H37)="",IF(INDEX('RAW DATA'!$AE:$AE,'Row Index'!H37)="",INDEX('RAW DATA'!$L:$L,'Row Index'!H37),INDEX('RAW DATA'!$AE:$AE,'Row Index'!H37)),INDEX('RAW DATA'!$R:$R,'Row Index'!H37)))</f>
        <v>38.5247614346027</v>
      </c>
      <c r="I265" s="17" t="n">
        <f aca="false">IF('Row Index'!I37="","✗",IF(INDEX('RAW DATA'!$R:$R,'Row Index'!I37)="",IF(INDEX('RAW DATA'!$AE:$AE,'Row Index'!I37)="",INDEX('RAW DATA'!$L:$L,'Row Index'!I37),INDEX('RAW DATA'!$AE:$AE,'Row Index'!I37)),INDEX('RAW DATA'!$R:$R,'Row Index'!I37)))</f>
        <v>40.2113663997967</v>
      </c>
      <c r="J265" s="17" t="n">
        <f aca="false">IF('Row Index'!J37="","✗",IF(INDEX('RAW DATA'!$R:$R,'Row Index'!J37)="",IF(INDEX('RAW DATA'!$AE:$AE,'Row Index'!J37)="",INDEX('RAW DATA'!$L:$L,'Row Index'!J37),INDEX('RAW DATA'!$AE:$AE,'Row Index'!J37)),INDEX('RAW DATA'!$R:$R,'Row Index'!J37)))</f>
        <v>38.9749344155561</v>
      </c>
      <c r="K265" s="26" t="str">
        <f aca="false">IF('Row Index'!K37="","✗",IF(INDEX('RAW DATA'!$R:$R,'Row Index'!K37)="",IF(INDEX('RAW DATA'!$AE:$AE,'Row Index'!K37)="",INDEX('RAW DATA'!$L:$L,'Row Index'!K37),INDEX('RAW DATA'!$AE:$AE,'Row Index'!K37)),INDEX('RAW DATA'!$R:$R,'Row Index'!K37)))</f>
        <v>✗⇲</v>
      </c>
      <c r="L265" s="17" t="n">
        <f aca="false">IF('Row Index'!L37="","✗",IF(INDEX('RAW DATA'!$R:$R,'Row Index'!L37)="",IF(INDEX('RAW DATA'!$AE:$AE,'Row Index'!L37)="",INDEX('RAW DATA'!$L:$L,'Row Index'!L37),INDEX('RAW DATA'!$AE:$AE,'Row Index'!L37)),INDEX('RAW DATA'!$R:$R,'Row Index'!L37)))</f>
        <v>39.7694965647023</v>
      </c>
      <c r="M265" s="17" t="n">
        <f aca="false">IF('Row Index'!M37="","✗",IF(INDEX('RAW DATA'!$R:$R,'Row Index'!M37)="",IF(INDEX('RAW DATA'!$AE:$AE,'Row Index'!M37)="",INDEX('RAW DATA'!$L:$L,'Row Index'!M37),INDEX('RAW DATA'!$AE:$AE,'Row Index'!M37)),INDEX('RAW DATA'!$R:$R,'Row Index'!M37)))</f>
        <v>44.6641056389162</v>
      </c>
      <c r="N265" s="21" t="n">
        <f aca="false">IF('Row Index'!N37="","✗",IF(INDEX('RAW DATA'!$R:$R,'Row Index'!N37)="",IF(INDEX('RAW DATA'!$AE:$AE,'Row Index'!N37)="",INDEX('RAW DATA'!$L:$L,'Row Index'!N37),INDEX('RAW DATA'!$AE:$AE,'Row Index'!N37)),INDEX('RAW DATA'!$R:$R,'Row Index'!N37)))</f>
        <v>44.726336675247</v>
      </c>
      <c r="O265" s="17" t="n">
        <f aca="false">IF('Row Index'!O37="","✗",IF(INDEX('RAW DATA'!$R:$R,'Row Index'!O37)="",IF(INDEX('RAW DATA'!$AE:$AE,'Row Index'!O37)="",INDEX('RAW DATA'!$L:$L,'Row Index'!O37),INDEX('RAW DATA'!$AE:$AE,'Row Index'!O37)),INDEX('RAW DATA'!$R:$R,'Row Index'!O37)))</f>
        <v>45.8971594586784</v>
      </c>
      <c r="P265" s="17" t="n">
        <f aca="false">IF('Row Index'!P37="","✗",IF(INDEX('RAW DATA'!$R:$R,'Row Index'!P37)="",IF(INDEX('RAW DATA'!$AE:$AE,'Row Index'!P37)="",INDEX('RAW DATA'!$L:$L,'Row Index'!P37),INDEX('RAW DATA'!$AE:$AE,'Row Index'!P37)),INDEX('RAW DATA'!$R:$R,'Row Index'!P37)))</f>
        <v>43.4599725947082</v>
      </c>
      <c r="Q265" s="17" t="n">
        <f aca="false">IF('Row Index'!Q37="","✗",IF(INDEX('RAW DATA'!$R:$R,'Row Index'!Q37)="",IF(INDEX('RAW DATA'!$AE:$AE,'Row Index'!Q37)="",INDEX('RAW DATA'!$L:$L,'Row Index'!Q37),INDEX('RAW DATA'!$AE:$AE,'Row Index'!Q37)),INDEX('RAW DATA'!$R:$R,'Row Index'!Q37)))</f>
        <v>45.6253260957079</v>
      </c>
      <c r="R265" s="29" t="n">
        <f aca="false">IF('Row Index'!R37="","✗",IF(INDEX('RAW DATA'!$R:$R,'Row Index'!R37)="",IF(INDEX('RAW DATA'!$AE:$AE,'Row Index'!R37)="",INDEX('RAW DATA'!$L:$L,'Row Index'!R37),INDEX('RAW DATA'!$AE:$AE,'Row Index'!R37)),INDEX('RAW DATA'!$R:$R,'Row Index'!R37)))</f>
        <v>52.8128816055389</v>
      </c>
      <c r="S265" s="17" t="n">
        <f aca="false">IF('Row Index'!S37="","✗",IF(INDEX('RAW DATA'!$R:$R,'Row Index'!S37)="",IF(INDEX('RAW DATA'!$AE:$AE,'Row Index'!S37)="",INDEX('RAW DATA'!$L:$L,'Row Index'!S37),INDEX('RAW DATA'!$AE:$AE,'Row Index'!S37)),INDEX('RAW DATA'!$R:$R,'Row Index'!S37)))</f>
        <v>46.9357659328444</v>
      </c>
      <c r="T265" s="17" t="n">
        <f aca="false">IF('Row Index'!T37="","✗",IF(INDEX('RAW DATA'!$R:$R,'Row Index'!T37)="",IF(INDEX('RAW DATA'!$AE:$AE,'Row Index'!T37)="",INDEX('RAW DATA'!$L:$L,'Row Index'!T37),INDEX('RAW DATA'!$AE:$AE,'Row Index'!T37)),INDEX('RAW DATA'!$R:$R,'Row Index'!T37)))</f>
        <v>46.002926889226</v>
      </c>
      <c r="U265" s="17" t="n">
        <f aca="false">IF('Row Index'!U37="","✗",IF(INDEX('RAW DATA'!$R:$R,'Row Index'!U37)="",IF(INDEX('RAW DATA'!$AE:$AE,'Row Index'!U37)="",INDEX('RAW DATA'!$L:$L,'Row Index'!U37),INDEX('RAW DATA'!$AE:$AE,'Row Index'!U37)),INDEX('RAW DATA'!$R:$R,'Row Index'!U37)))</f>
        <v>50.9064779238116</v>
      </c>
      <c r="V265" s="29" t="n">
        <f aca="false">IF('Row Index'!V37="","✗",IF(INDEX('RAW DATA'!$R:$R,'Row Index'!V37)="",IF(INDEX('RAW DATA'!$AE:$AE,'Row Index'!V37)="",INDEX('RAW DATA'!$L:$L,'Row Index'!V37),INDEX('RAW DATA'!$AE:$AE,'Row Index'!V37)),INDEX('RAW DATA'!$R:$R,'Row Index'!V37)))</f>
        <v>52.3177672450327</v>
      </c>
      <c r="W265" s="17" t="n">
        <f aca="false">IF('Row Index'!W37="","✗",IF(INDEX('RAW DATA'!$R:$R,'Row Index'!W37)="",IF(INDEX('RAW DATA'!$AE:$AE,'Row Index'!W37)="",INDEX('RAW DATA'!$L:$L,'Row Index'!W37),INDEX('RAW DATA'!$AE:$AE,'Row Index'!W37)),INDEX('RAW DATA'!$R:$R,'Row Index'!W37)))</f>
        <v>48.6464817491255</v>
      </c>
      <c r="X265" s="18" t="n">
        <f aca="false">IF('Row Index'!X37="","✗",IF(INDEX('RAW DATA'!$R:$R,'Row Index'!X37)="",IF(INDEX('RAW DATA'!$AE:$AE,'Row Index'!X37)="",INDEX('RAW DATA'!$L:$L,'Row Index'!X37),INDEX('RAW DATA'!$AE:$AE,'Row Index'!X37)),INDEX('RAW DATA'!$R:$R,'Row Index'!X37)))</f>
        <v>50.7865963581359</v>
      </c>
      <c r="Y265" s="17" t="n">
        <f aca="false">IF('Row Index'!Y37="","✗",IF(INDEX('RAW DATA'!$R:$R,'Row Index'!Y37)="",IF(INDEX('RAW DATA'!$AE:$AE,'Row Index'!Y37)="",INDEX('RAW DATA'!$L:$L,'Row Index'!Y37),INDEX('RAW DATA'!$AE:$AE,'Row Index'!Y37)),INDEX('RAW DATA'!$R:$R,'Row Index'!Y37)))</f>
        <v>52.6612953816362</v>
      </c>
      <c r="Z265" s="38" t="n">
        <f aca="false">IF('Row Index'!Z37="","✗",IF(INDEX('RAW DATA'!$R:$R,'Row Index'!Z37)="",IF(INDEX('RAW DATA'!$AE:$AE,'Row Index'!Z37)="",INDEX('RAW DATA'!$L:$L,'Row Index'!Z37),INDEX('RAW DATA'!$AE:$AE,'Row Index'!Z37)),INDEX('RAW DATA'!$R:$R,'Row Index'!Z37)))</f>
        <v>51.9659201855358</v>
      </c>
      <c r="AA265" s="19" t="str">
        <f aca="false">IF('Row Index'!AA37="","⏳",IF(INDEX('RAW DATA'!$R:$R,'Row Index'!AA37)="",IF(INDEX('RAW DATA'!$AE:$AE,'Row Index'!AA37)="",INDEX('RAW DATA'!$L:$L,'Row Index'!AA37),INDEX('RAW DATA'!$AE:$AE,'Row Index'!AA37)),INDEX('RAW DATA'!$R:$R,'Row Index'!AA37)))</f>
        <v>⏳</v>
      </c>
      <c r="AB265" s="17" t="n">
        <f aca="false">IF('Row Index'!AB37="","✗",IF(INDEX('RAW DATA'!$R:$R,'Row Index'!AB37)="",IF(INDEX('RAW DATA'!$AE:$AE,'Row Index'!AB37)="",INDEX('RAW DATA'!$L:$L,'Row Index'!AB37),INDEX('RAW DATA'!$AE:$AE,'Row Index'!AB37)),INDEX('RAW DATA'!$R:$R,'Row Index'!AB37)))</f>
        <v>53.7090565371676</v>
      </c>
      <c r="AC265" s="17" t="n">
        <f aca="false">IF('Row Index'!AC37="","✗",IF(INDEX('RAW DATA'!$R:$R,'Row Index'!AC37)="",IF(INDEX('RAW DATA'!$AE:$AE,'Row Index'!AC37)="",INDEX('RAW DATA'!$L:$L,'Row Index'!AC37),INDEX('RAW DATA'!$AE:$AE,'Row Index'!AC37)),INDEX('RAW DATA'!$R:$R,'Row Index'!AC37)))</f>
        <v>54.7592150539963</v>
      </c>
      <c r="AD265" s="17" t="n">
        <f aca="false">IF('Row Index'!AD37="","✗",IF(INDEX('RAW DATA'!$R:$R,'Row Index'!AD37)="",IF(INDEX('RAW DATA'!$AE:$AE,'Row Index'!AD37)="",INDEX('RAW DATA'!$L:$L,'Row Index'!AD37),INDEX('RAW DATA'!$AE:$AE,'Row Index'!AD37)),INDEX('RAW DATA'!$R:$R,'Row Index'!AD37)))</f>
        <v>55.7530808149956</v>
      </c>
      <c r="AE265" s="29" t="n">
        <f aca="false">IF('Row Index'!AE37="","✗",IF(INDEX('RAW DATA'!$R:$R,'Row Index'!AE37)="",IF(INDEX('RAW DATA'!$AE:$AE,'Row Index'!AE37)="",INDEX('RAW DATA'!$L:$L,'Row Index'!AE37),INDEX('RAW DATA'!$AE:$AE,'Row Index'!AE37)),INDEX('RAW DATA'!$R:$R,'Row Index'!AE37)))</f>
        <v>58.768048892401</v>
      </c>
      <c r="AF265" s="29" t="n">
        <f aca="false">IF('Row Index'!AF37="","✗",IF(INDEX('RAW DATA'!$R:$R,'Row Index'!AF37)="",IF(INDEX('RAW DATA'!$AE:$AE,'Row Index'!AF37)="",INDEX('RAW DATA'!$L:$L,'Row Index'!AF37),INDEX('RAW DATA'!$AE:$AE,'Row Index'!AF37)),INDEX('RAW DATA'!$R:$R,'Row Index'!AF37)))</f>
        <v>60.0496342431209</v>
      </c>
      <c r="AG265" s="17" t="n">
        <f aca="false">IF('Row Index'!AG37="","✗",IF(INDEX('RAW DATA'!$R:$R,'Row Index'!AG37)="",IF(INDEX('RAW DATA'!$AE:$AE,'Row Index'!AG37)="",INDEX('RAW DATA'!$L:$L,'Row Index'!AG37),INDEX('RAW DATA'!$AE:$AE,'Row Index'!AG37)),INDEX('RAW DATA'!$R:$R,'Row Index'!AG37)))</f>
        <v>58.9579892805957</v>
      </c>
      <c r="AH265" s="17" t="n">
        <f aca="false">IF('Row Index'!AH37="","✗",IF(INDEX('RAW DATA'!$R:$R,'Row Index'!AH37)="",IF(INDEX('RAW DATA'!$AE:$AE,'Row Index'!AH37)="",INDEX('RAW DATA'!$L:$L,'Row Index'!AH37),INDEX('RAW DATA'!$AE:$AE,'Row Index'!AH37)),INDEX('RAW DATA'!$R:$R,'Row Index'!AH37)))</f>
        <v>62.237510325545</v>
      </c>
      <c r="AI265" s="17" t="n">
        <f aca="false">IF('Row Index'!AI37="","✗",IF(INDEX('RAW DATA'!$R:$R,'Row Index'!AI37)="",IF(INDEX('RAW DATA'!$AE:$AE,'Row Index'!AI37)="",INDEX('RAW DATA'!$L:$L,'Row Index'!AI37),INDEX('RAW DATA'!$AE:$AE,'Row Index'!AI37)),INDEX('RAW DATA'!$R:$R,'Row Index'!AI37)))</f>
        <v>62.7572134169401</v>
      </c>
      <c r="AJ265" s="29" t="n">
        <f aca="false">IF('Row Index'!AJ37="","✗",IF(INDEX('RAW DATA'!$R:$R,'Row Index'!AJ37)="",IF(INDEX('RAW DATA'!$AE:$AE,'Row Index'!AJ37)="",INDEX('RAW DATA'!$L:$L,'Row Index'!AJ37),INDEX('RAW DATA'!$AE:$AE,'Row Index'!AJ37)),INDEX('RAW DATA'!$R:$R,'Row Index'!AJ37)))</f>
        <v>63.6751243261263</v>
      </c>
      <c r="AK265" s="17" t="n">
        <f aca="false">IF('Row Index'!AK37="","✗",IF(INDEX('RAW DATA'!$R:$R,'Row Index'!AK37)="",IF(INDEX('RAW DATA'!$AE:$AE,'Row Index'!AK37)="",INDEX('RAW DATA'!$L:$L,'Row Index'!AK37),INDEX('RAW DATA'!$AE:$AE,'Row Index'!AK37)),INDEX('RAW DATA'!$R:$R,'Row Index'!AK37)))</f>
        <v>64.9899241558106</v>
      </c>
      <c r="AL265" s="17" t="n">
        <f aca="false">IF('Row Index'!AL37="","✗",IF(INDEX('RAW DATA'!$R:$R,'Row Index'!AL37)="",IF(INDEX('RAW DATA'!$AE:$AE,'Row Index'!AL37)="",INDEX('RAW DATA'!$L:$L,'Row Index'!AL37),INDEX('RAW DATA'!$AE:$AE,'Row Index'!AL37)),INDEX('RAW DATA'!$R:$R,'Row Index'!AL37)))</f>
        <v>66.4741866097543</v>
      </c>
      <c r="AM265" s="17" t="n">
        <f aca="false">IF('Row Index'!AM37="","✗",IF(INDEX('RAW DATA'!$R:$R,'Row Index'!AM37)="",IF(INDEX('RAW DATA'!$AE:$AE,'Row Index'!AM37)="",INDEX('RAW DATA'!$L:$L,'Row Index'!AM37),INDEX('RAW DATA'!$AE:$AE,'Row Index'!AM37)),INDEX('RAW DATA'!$R:$R,'Row Index'!AM37)))</f>
        <v>64.5154870938773</v>
      </c>
      <c r="AN265" s="17" t="n">
        <f aca="false">IF('Row Index'!AN37="","✗",IF(INDEX('RAW DATA'!$R:$R,'Row Index'!AN37)="",IF(INDEX('RAW DATA'!$AE:$AE,'Row Index'!AN37)="",INDEX('RAW DATA'!$L:$L,'Row Index'!AN37),INDEX('RAW DATA'!$AE:$AE,'Row Index'!AN37)),INDEX('RAW DATA'!$R:$R,'Row Index'!AN37)))</f>
        <v>67.3086380420643</v>
      </c>
      <c r="AO265" s="17" t="n">
        <f aca="false">IF('Row Index'!AO37="","✗",IF(INDEX('RAW DATA'!$R:$R,'Row Index'!AO37)="",IF(INDEX('RAW DATA'!$AE:$AE,'Row Index'!AO37)="",INDEX('RAW DATA'!$L:$L,'Row Index'!AO37),INDEX('RAW DATA'!$AE:$AE,'Row Index'!AO37)),INDEX('RAW DATA'!$R:$R,'Row Index'!AO37)))</f>
        <v>67.1983588458282</v>
      </c>
      <c r="AP265" s="17" t="n">
        <f aca="false">IF('Row Index'!AP37="","✗",IF(INDEX('RAW DATA'!$R:$R,'Row Index'!AP37)="",IF(INDEX('RAW DATA'!$AE:$AE,'Row Index'!AP37)="",INDEX('RAW DATA'!$L:$L,'Row Index'!AP37),INDEX('RAW DATA'!$AE:$AE,'Row Index'!AP37)),INDEX('RAW DATA'!$R:$R,'Row Index'!AP37)))</f>
        <v>67.5396734395122</v>
      </c>
      <c r="AQ265" s="17" t="n">
        <f aca="false">IF('Row Index'!AQ37="","✗",IF(INDEX('RAW DATA'!$R:$R,'Row Index'!AQ37)="",IF(INDEX('RAW DATA'!$AE:$AE,'Row Index'!AQ37)="",INDEX('RAW DATA'!$L:$L,'Row Index'!AQ37),INDEX('RAW DATA'!$AE:$AE,'Row Index'!AQ37)),INDEX('RAW DATA'!$R:$R,'Row Index'!AQ37)))</f>
        <v>68.5452092295458</v>
      </c>
    </row>
    <row r="266" customFormat="false" ht="15" hidden="false" customHeight="false" outlineLevel="0" collapsed="false">
      <c r="A266" s="32" t="s">
        <v>271</v>
      </c>
      <c r="B266" s="33" t="s">
        <v>248</v>
      </c>
      <c r="C266" s="17" t="n">
        <f aca="false">IF('Row Index'!C38="","✗",IF(INDEX('RAW DATA'!$R:$R,'Row Index'!C38)="",IF(INDEX('RAW DATA'!$AE:$AE,'Row Index'!C38)="",INDEX('RAW DATA'!$L:$L,'Row Index'!C38),INDEX('RAW DATA'!$AE:$AE,'Row Index'!C38)),INDEX('RAW DATA'!$R:$R,'Row Index'!C38)))</f>
        <v>35.9200686210578</v>
      </c>
      <c r="D266" s="17" t="n">
        <f aca="false">IF('Row Index'!D38="","✗",IF(INDEX('RAW DATA'!$R:$R,'Row Index'!D38)="",IF(INDEX('RAW DATA'!$AE:$AE,'Row Index'!D38)="",INDEX('RAW DATA'!$L:$L,'Row Index'!D38),INDEX('RAW DATA'!$AE:$AE,'Row Index'!D38)),INDEX('RAW DATA'!$R:$R,'Row Index'!D38)))</f>
        <v>35.1949944447451</v>
      </c>
      <c r="E266" s="17" t="n">
        <f aca="false">IF('Row Index'!E38="","✗",IF(INDEX('RAW DATA'!$R:$R,'Row Index'!E38)="",IF(INDEX('RAW DATA'!$AE:$AE,'Row Index'!E38)="",INDEX('RAW DATA'!$L:$L,'Row Index'!E38),INDEX('RAW DATA'!$AE:$AE,'Row Index'!E38)),INDEX('RAW DATA'!$R:$R,'Row Index'!E38)))</f>
        <v>37.1204013986454</v>
      </c>
      <c r="F266" s="17" t="n">
        <f aca="false">IF('Row Index'!F38="","✗",IF(INDEX('RAW DATA'!$R:$R,'Row Index'!F38)="",IF(INDEX('RAW DATA'!$AE:$AE,'Row Index'!F38)="",INDEX('RAW DATA'!$L:$L,'Row Index'!F38),INDEX('RAW DATA'!$AE:$AE,'Row Index'!F38)),INDEX('RAW DATA'!$R:$R,'Row Index'!F38)))</f>
        <v>32.5215827159393</v>
      </c>
      <c r="G266" s="18" t="n">
        <f aca="false">IF('Row Index'!G38="","✗",IF(INDEX('RAW DATA'!$R:$R,'Row Index'!G38)="",IF(INDEX('RAW DATA'!$AE:$AE,'Row Index'!G38)="",INDEX('RAW DATA'!$L:$L,'Row Index'!G38),INDEX('RAW DATA'!$AE:$AE,'Row Index'!G38)),INDEX('RAW DATA'!$R:$R,'Row Index'!G38)))</f>
        <v>35.7225328489226</v>
      </c>
      <c r="H266" s="17" t="n">
        <f aca="false">IF('Row Index'!H38="","✗",IF(INDEX('RAW DATA'!$R:$R,'Row Index'!H38)="",IF(INDEX('RAW DATA'!$AE:$AE,'Row Index'!H38)="",INDEX('RAW DATA'!$L:$L,'Row Index'!H38),INDEX('RAW DATA'!$AE:$AE,'Row Index'!H38)),INDEX('RAW DATA'!$R:$R,'Row Index'!H38)))</f>
        <v>37.5170596591147</v>
      </c>
      <c r="I266" s="17" t="n">
        <f aca="false">IF('Row Index'!I38="","✗",IF(INDEX('RAW DATA'!$R:$R,'Row Index'!I38)="",IF(INDEX('RAW DATA'!$AE:$AE,'Row Index'!I38)="",INDEX('RAW DATA'!$L:$L,'Row Index'!I38),INDEX('RAW DATA'!$AE:$AE,'Row Index'!I38)),INDEX('RAW DATA'!$R:$R,'Row Index'!I38)))</f>
        <v>36.3475292324451</v>
      </c>
      <c r="J266" s="17" t="n">
        <f aca="false">IF('Row Index'!J38="","✗",IF(INDEX('RAW DATA'!$R:$R,'Row Index'!J38)="",IF(INDEX('RAW DATA'!$AE:$AE,'Row Index'!J38)="",INDEX('RAW DATA'!$L:$L,'Row Index'!J38),INDEX('RAW DATA'!$AE:$AE,'Row Index'!J38)),INDEX('RAW DATA'!$R:$R,'Row Index'!J38)))</f>
        <v>37.8499813176425</v>
      </c>
      <c r="K266" s="17" t="n">
        <f aca="false">IF('Row Index'!K38="","✗",IF(INDEX('RAW DATA'!$R:$R,'Row Index'!K38)="",IF(INDEX('RAW DATA'!$AE:$AE,'Row Index'!K38)="",INDEX('RAW DATA'!$L:$L,'Row Index'!K38),INDEX('RAW DATA'!$AE:$AE,'Row Index'!K38)),INDEX('RAW DATA'!$R:$R,'Row Index'!K38)))</f>
        <v>41.9778382148236</v>
      </c>
      <c r="L266" s="17" t="n">
        <f aca="false">IF('Row Index'!L38="","✗",IF(INDEX('RAW DATA'!$R:$R,'Row Index'!L38)="",IF(INDEX('RAW DATA'!$AE:$AE,'Row Index'!L38)="",INDEX('RAW DATA'!$L:$L,'Row Index'!L38),INDEX('RAW DATA'!$AE:$AE,'Row Index'!L38)),INDEX('RAW DATA'!$R:$R,'Row Index'!L38)))</f>
        <v>37.0375364782976</v>
      </c>
      <c r="M266" s="17" t="n">
        <f aca="false">IF('Row Index'!M38="","✗",IF(INDEX('RAW DATA'!$R:$R,'Row Index'!M38)="",IF(INDEX('RAW DATA'!$AE:$AE,'Row Index'!M38)="",INDEX('RAW DATA'!$L:$L,'Row Index'!M38),INDEX('RAW DATA'!$AE:$AE,'Row Index'!M38)),INDEX('RAW DATA'!$R:$R,'Row Index'!M38)))</f>
        <v>40.370386566538</v>
      </c>
      <c r="N266" s="17" t="n">
        <f aca="false">IF('Row Index'!N38="","✗",IF(INDEX('RAW DATA'!$R:$R,'Row Index'!N38)="",IF(INDEX('RAW DATA'!$AE:$AE,'Row Index'!N38)="",INDEX('RAW DATA'!$L:$L,'Row Index'!N38),INDEX('RAW DATA'!$AE:$AE,'Row Index'!N38)),INDEX('RAW DATA'!$R:$R,'Row Index'!N38)))</f>
        <v>40.9129736139229</v>
      </c>
      <c r="O266" s="17" t="n">
        <f aca="false">IF('Row Index'!O38="","✗",IF(INDEX('RAW DATA'!$R:$R,'Row Index'!O38)="",IF(INDEX('RAW DATA'!$AE:$AE,'Row Index'!O38)="",INDEX('RAW DATA'!$L:$L,'Row Index'!O38),INDEX('RAW DATA'!$AE:$AE,'Row Index'!O38)),INDEX('RAW DATA'!$R:$R,'Row Index'!O38)))</f>
        <v>41.8214929239339</v>
      </c>
      <c r="P266" s="17" t="n">
        <f aca="false">IF('Row Index'!P38="","✗",IF(INDEX('RAW DATA'!$R:$R,'Row Index'!P38)="",IF(INDEX('RAW DATA'!$AE:$AE,'Row Index'!P38)="",INDEX('RAW DATA'!$L:$L,'Row Index'!P38),INDEX('RAW DATA'!$AE:$AE,'Row Index'!P38)),INDEX('RAW DATA'!$R:$R,'Row Index'!P38)))</f>
        <v>39.3320813383492</v>
      </c>
      <c r="Q266" s="17" t="n">
        <f aca="false">IF('Row Index'!Q38="","✗",IF(INDEX('RAW DATA'!$R:$R,'Row Index'!Q38)="",IF(INDEX('RAW DATA'!$AE:$AE,'Row Index'!Q38)="",INDEX('RAW DATA'!$L:$L,'Row Index'!Q38),INDEX('RAW DATA'!$AE:$AE,'Row Index'!Q38)),INDEX('RAW DATA'!$R:$R,'Row Index'!Q38)))</f>
        <v>41.810905956056</v>
      </c>
      <c r="R266" s="17" t="n">
        <f aca="false">IF('Row Index'!R38="","✗",IF(INDEX('RAW DATA'!$R:$R,'Row Index'!R38)="",IF(INDEX('RAW DATA'!$AE:$AE,'Row Index'!R38)="",INDEX('RAW DATA'!$L:$L,'Row Index'!R38),INDEX('RAW DATA'!$AE:$AE,'Row Index'!R38)),INDEX('RAW DATA'!$R:$R,'Row Index'!R38)))</f>
        <v>44.6195869527934</v>
      </c>
      <c r="S266" s="17" t="n">
        <f aca="false">IF('Row Index'!S38="","✗",IF(INDEX('RAW DATA'!$R:$R,'Row Index'!S38)="",IF(INDEX('RAW DATA'!$AE:$AE,'Row Index'!S38)="",INDEX('RAW DATA'!$L:$L,'Row Index'!S38),INDEX('RAW DATA'!$AE:$AE,'Row Index'!S38)),INDEX('RAW DATA'!$R:$R,'Row Index'!S38)))</f>
        <v>41.9206097009299</v>
      </c>
      <c r="T266" s="17" t="n">
        <f aca="false">IF('Row Index'!T38="","✗",IF(INDEX('RAW DATA'!$R:$R,'Row Index'!T38)="",IF(INDEX('RAW DATA'!$AE:$AE,'Row Index'!T38)="",INDEX('RAW DATA'!$L:$L,'Row Index'!T38),INDEX('RAW DATA'!$AE:$AE,'Row Index'!T38)),INDEX('RAW DATA'!$R:$R,'Row Index'!T38)))</f>
        <v>43.7844216896084</v>
      </c>
      <c r="U266" s="17" t="n">
        <f aca="false">IF('Row Index'!U38="","✗",IF(INDEX('RAW DATA'!$R:$R,'Row Index'!U38)="",IF(INDEX('RAW DATA'!$AE:$AE,'Row Index'!U38)="",INDEX('RAW DATA'!$L:$L,'Row Index'!U38),INDEX('RAW DATA'!$AE:$AE,'Row Index'!U38)),INDEX('RAW DATA'!$R:$R,'Row Index'!U38)))</f>
        <v>49.7737483351892</v>
      </c>
      <c r="V266" s="29" t="n">
        <f aca="false">IF('Row Index'!V38="","✗",IF(INDEX('RAW DATA'!$R:$R,'Row Index'!V38)="",IF(INDEX('RAW DATA'!$AE:$AE,'Row Index'!V38)="",INDEX('RAW DATA'!$L:$L,'Row Index'!V38),INDEX('RAW DATA'!$AE:$AE,'Row Index'!V38)),INDEX('RAW DATA'!$R:$R,'Row Index'!V38)))</f>
        <v>49.1719398525809</v>
      </c>
      <c r="W266" s="17" t="n">
        <f aca="false">IF('Row Index'!W38="","✗",IF(INDEX('RAW DATA'!$R:$R,'Row Index'!W38)="",IF(INDEX('RAW DATA'!$AE:$AE,'Row Index'!W38)="",INDEX('RAW DATA'!$L:$L,'Row Index'!W38),INDEX('RAW DATA'!$AE:$AE,'Row Index'!W38)),INDEX('RAW DATA'!$R:$R,'Row Index'!W38)))</f>
        <v>46.5819176831828</v>
      </c>
      <c r="X266" s="18" t="n">
        <f aca="false">IF('Row Index'!X38="","✗",IF(INDEX('RAW DATA'!$R:$R,'Row Index'!X38)="",IF(INDEX('RAW DATA'!$AE:$AE,'Row Index'!X38)="",INDEX('RAW DATA'!$L:$L,'Row Index'!X38),INDEX('RAW DATA'!$AE:$AE,'Row Index'!X38)),INDEX('RAW DATA'!$R:$R,'Row Index'!X38)))</f>
        <v>48.6353756293272</v>
      </c>
      <c r="Y266" s="17" t="n">
        <f aca="false">IF('Row Index'!Y38="","✗",IF(INDEX('RAW DATA'!$R:$R,'Row Index'!Y38)="",IF(INDEX('RAW DATA'!$AE:$AE,'Row Index'!Y38)="",INDEX('RAW DATA'!$L:$L,'Row Index'!Y38),INDEX('RAW DATA'!$AE:$AE,'Row Index'!Y38)),INDEX('RAW DATA'!$R:$R,'Row Index'!Y38)))</f>
        <v>49.6773384738587</v>
      </c>
      <c r="Z266" s="18" t="n">
        <f aca="false">IF('Row Index'!Z38="","✗",IF(INDEX('RAW DATA'!$R:$R,'Row Index'!Z38)="",IF(INDEX('RAW DATA'!$AE:$AE,'Row Index'!Z38)="",INDEX('RAW DATA'!$L:$L,'Row Index'!Z38),INDEX('RAW DATA'!$AE:$AE,'Row Index'!Z38)),INDEX('RAW DATA'!$R:$R,'Row Index'!Z38)))</f>
        <v>47.7249542052241</v>
      </c>
      <c r="AA266" s="19" t="str">
        <f aca="false">IF('Row Index'!AA38="","⏳",IF(INDEX('RAW DATA'!$R:$R,'Row Index'!AA38)="",IF(INDEX('RAW DATA'!$AE:$AE,'Row Index'!AA38)="",INDEX('RAW DATA'!$L:$L,'Row Index'!AA38),INDEX('RAW DATA'!$AE:$AE,'Row Index'!AA38)),INDEX('RAW DATA'!$R:$R,'Row Index'!AA38)))</f>
        <v>⏳</v>
      </c>
      <c r="AB266" s="17" t="n">
        <f aca="false">IF('Row Index'!AB38="","✗",IF(INDEX('RAW DATA'!$R:$R,'Row Index'!AB38)="",IF(INDEX('RAW DATA'!$AE:$AE,'Row Index'!AB38)="",INDEX('RAW DATA'!$L:$L,'Row Index'!AB38),INDEX('RAW DATA'!$AE:$AE,'Row Index'!AB38)),INDEX('RAW DATA'!$R:$R,'Row Index'!AB38)))</f>
        <v>47.6458258641571</v>
      </c>
      <c r="AC266" s="17" t="n">
        <f aca="false">IF('Row Index'!AC38="","✗",IF(INDEX('RAW DATA'!$R:$R,'Row Index'!AC38)="",IF(INDEX('RAW DATA'!$AE:$AE,'Row Index'!AC38)="",INDEX('RAW DATA'!$L:$L,'Row Index'!AC38),INDEX('RAW DATA'!$AE:$AE,'Row Index'!AC38)),INDEX('RAW DATA'!$R:$R,'Row Index'!AC38)))</f>
        <v>49.6594621453966</v>
      </c>
      <c r="AD266" s="17" t="n">
        <f aca="false">IF('Row Index'!AD38="","✗",IF(INDEX('RAW DATA'!$R:$R,'Row Index'!AD38)="",IF(INDEX('RAW DATA'!$AE:$AE,'Row Index'!AD38)="",INDEX('RAW DATA'!$L:$L,'Row Index'!AD38),INDEX('RAW DATA'!$AE:$AE,'Row Index'!AD38)),INDEX('RAW DATA'!$R:$R,'Row Index'!AD38)))</f>
        <v>52.1863032863316</v>
      </c>
      <c r="AE266" s="17" t="n">
        <f aca="false">IF('Row Index'!AE38="","✗",IF(INDEX('RAW DATA'!$R:$R,'Row Index'!AE38)="",IF(INDEX('RAW DATA'!$AE:$AE,'Row Index'!AE38)="",INDEX('RAW DATA'!$L:$L,'Row Index'!AE38),INDEX('RAW DATA'!$AE:$AE,'Row Index'!AE38)),INDEX('RAW DATA'!$R:$R,'Row Index'!AE38)))</f>
        <v>52.9980726975661</v>
      </c>
      <c r="AF266" s="17" t="n">
        <f aca="false">IF('Row Index'!AF38="","✗",IF(INDEX('RAW DATA'!$R:$R,'Row Index'!AF38)="",IF(INDEX('RAW DATA'!$AE:$AE,'Row Index'!AF38)="",INDEX('RAW DATA'!$L:$L,'Row Index'!AF38),INDEX('RAW DATA'!$AE:$AE,'Row Index'!AF38)),INDEX('RAW DATA'!$R:$R,'Row Index'!AF38)))</f>
        <v>54.7312308797521</v>
      </c>
      <c r="AG266" s="17" t="n">
        <f aca="false">IF('Row Index'!AG38="","✗",IF(INDEX('RAW DATA'!$R:$R,'Row Index'!AG38)="",IF(INDEX('RAW DATA'!$AE:$AE,'Row Index'!AG38)="",INDEX('RAW DATA'!$L:$L,'Row Index'!AG38),INDEX('RAW DATA'!$AE:$AE,'Row Index'!AG38)),INDEX('RAW DATA'!$R:$R,'Row Index'!AG38)))</f>
        <v>52.844613779057</v>
      </c>
      <c r="AH266" s="17" t="n">
        <f aca="false">IF('Row Index'!AH38="","✗",IF(INDEX('RAW DATA'!$R:$R,'Row Index'!AH38)="",IF(INDEX('RAW DATA'!$AE:$AE,'Row Index'!AH38)="",INDEX('RAW DATA'!$L:$L,'Row Index'!AH38),INDEX('RAW DATA'!$AE:$AE,'Row Index'!AH38)),INDEX('RAW DATA'!$R:$R,'Row Index'!AH38)))</f>
        <v>55.1567085600562</v>
      </c>
      <c r="AI266" s="17" t="n">
        <f aca="false">IF('Row Index'!AI38="","✗",IF(INDEX('RAW DATA'!$R:$R,'Row Index'!AI38)="",IF(INDEX('RAW DATA'!$AE:$AE,'Row Index'!AI38)="",INDEX('RAW DATA'!$L:$L,'Row Index'!AI38),INDEX('RAW DATA'!$AE:$AE,'Row Index'!AI38)),INDEX('RAW DATA'!$R:$R,'Row Index'!AI38)))</f>
        <v>57.4646939445594</v>
      </c>
      <c r="AJ266" s="17" t="n">
        <f aca="false">IF('Row Index'!AJ38="","✗",IF(INDEX('RAW DATA'!$R:$R,'Row Index'!AJ38)="",IF(INDEX('RAW DATA'!$AE:$AE,'Row Index'!AJ38)="",INDEX('RAW DATA'!$L:$L,'Row Index'!AJ38),INDEX('RAW DATA'!$AE:$AE,'Row Index'!AJ38)),INDEX('RAW DATA'!$R:$R,'Row Index'!AJ38)))</f>
        <v>56.8307833370192</v>
      </c>
      <c r="AK266" s="17" t="n">
        <f aca="false">IF('Row Index'!AK38="","✗",IF(INDEX('RAW DATA'!$R:$R,'Row Index'!AK38)="",IF(INDEX('RAW DATA'!$AE:$AE,'Row Index'!AK38)="",INDEX('RAW DATA'!$L:$L,'Row Index'!AK38),INDEX('RAW DATA'!$AE:$AE,'Row Index'!AK38)),INDEX('RAW DATA'!$R:$R,'Row Index'!AK38)))</f>
        <v>58.7559826002209</v>
      </c>
      <c r="AL266" s="17" t="n">
        <f aca="false">IF('Row Index'!AL38="","✗",IF(INDEX('RAW DATA'!$R:$R,'Row Index'!AL38)="",IF(INDEX('RAW DATA'!$AE:$AE,'Row Index'!AL38)="",INDEX('RAW DATA'!$L:$L,'Row Index'!AL38),INDEX('RAW DATA'!$AE:$AE,'Row Index'!AL38)),INDEX('RAW DATA'!$R:$R,'Row Index'!AL38)))</f>
        <v>61.0681998270652</v>
      </c>
      <c r="AM266" s="17" t="n">
        <f aca="false">IF('Row Index'!AM38="","✗",IF(INDEX('RAW DATA'!$R:$R,'Row Index'!AM38)="",IF(INDEX('RAW DATA'!$AE:$AE,'Row Index'!AM38)="",INDEX('RAW DATA'!$L:$L,'Row Index'!AM38),INDEX('RAW DATA'!$AE:$AE,'Row Index'!AM38)),INDEX('RAW DATA'!$R:$R,'Row Index'!AM38)))</f>
        <v>63.3644018217907</v>
      </c>
      <c r="AN266" s="17" t="n">
        <f aca="false">IF('Row Index'!AN38="","✗",IF(INDEX('RAW DATA'!$R:$R,'Row Index'!AN38)="",IF(INDEX('RAW DATA'!$AE:$AE,'Row Index'!AN38)="",INDEX('RAW DATA'!$L:$L,'Row Index'!AN38),INDEX('RAW DATA'!$AE:$AE,'Row Index'!AN38)),INDEX('RAW DATA'!$R:$R,'Row Index'!AN38)))</f>
        <v>64.9492374793938</v>
      </c>
      <c r="AO266" s="17" t="n">
        <f aca="false">IF('Row Index'!AO38="","✗",IF(INDEX('RAW DATA'!$R:$R,'Row Index'!AO38)="",IF(INDEX('RAW DATA'!$AE:$AE,'Row Index'!AO38)="",INDEX('RAW DATA'!$L:$L,'Row Index'!AO38),INDEX('RAW DATA'!$AE:$AE,'Row Index'!AO38)),INDEX('RAW DATA'!$R:$R,'Row Index'!AO38)))</f>
        <v>65.9587740474323</v>
      </c>
      <c r="AP266" s="17" t="n">
        <f aca="false">IF('Row Index'!AP38="","✗",IF(INDEX('RAW DATA'!$R:$R,'Row Index'!AP38)="",IF(INDEX('RAW DATA'!$AE:$AE,'Row Index'!AP38)="",INDEX('RAW DATA'!$L:$L,'Row Index'!AP38),INDEX('RAW DATA'!$AE:$AE,'Row Index'!AP38)),INDEX('RAW DATA'!$R:$R,'Row Index'!AP38)))</f>
        <v>66.247183890902</v>
      </c>
      <c r="AQ266" s="17" t="n">
        <f aca="false">IF('Row Index'!AQ38="","✗",IF(INDEX('RAW DATA'!$R:$R,'Row Index'!AQ38)="",IF(INDEX('RAW DATA'!$AE:$AE,'Row Index'!AQ38)="",INDEX('RAW DATA'!$L:$L,'Row Index'!AQ38),INDEX('RAW DATA'!$AE:$AE,'Row Index'!AQ38)),INDEX('RAW DATA'!$R:$R,'Row Index'!AQ38)))</f>
        <v>67.0872738912242</v>
      </c>
    </row>
    <row r="267" customFormat="false" ht="15" hidden="false" customHeight="false" outlineLevel="0" collapsed="false">
      <c r="A267" s="32" t="s">
        <v>274</v>
      </c>
      <c r="B267" s="33" t="s">
        <v>248</v>
      </c>
      <c r="C267" s="17" t="n">
        <f aca="false">IF('Row Index'!C39="","✗",IF(INDEX('RAW DATA'!$R:$R,'Row Index'!C39)="",IF(INDEX('RAW DATA'!$AE:$AE,'Row Index'!C39)="",INDEX('RAW DATA'!$L:$L,'Row Index'!C39),INDEX('RAW DATA'!$AE:$AE,'Row Index'!C39)),INDEX('RAW DATA'!$R:$R,'Row Index'!C39)))</f>
        <v>33.8527671184055</v>
      </c>
      <c r="D267" s="17" t="n">
        <f aca="false">IF('Row Index'!D39="","✗",IF(INDEX('RAW DATA'!$R:$R,'Row Index'!D39)="",IF(INDEX('RAW DATA'!$AE:$AE,'Row Index'!D39)="",INDEX('RAW DATA'!$L:$L,'Row Index'!D39),INDEX('RAW DATA'!$AE:$AE,'Row Index'!D39)),INDEX('RAW DATA'!$R:$R,'Row Index'!D39)))</f>
        <v>34.4237364413065</v>
      </c>
      <c r="E267" s="17" t="n">
        <f aca="false">IF('Row Index'!E39="","✗",IF(INDEX('RAW DATA'!$R:$R,'Row Index'!E39)="",IF(INDEX('RAW DATA'!$AE:$AE,'Row Index'!E39)="",INDEX('RAW DATA'!$L:$L,'Row Index'!E39),INDEX('RAW DATA'!$AE:$AE,'Row Index'!E39)),INDEX('RAW DATA'!$R:$R,'Row Index'!E39)))</f>
        <v>35.9512724434639</v>
      </c>
      <c r="F267" s="17" t="n">
        <f aca="false">IF('Row Index'!F39="","✗",IF(INDEX('RAW DATA'!$R:$R,'Row Index'!F39)="",IF(INDEX('RAW DATA'!$AE:$AE,'Row Index'!F39)="",INDEX('RAW DATA'!$L:$L,'Row Index'!F39),INDEX('RAW DATA'!$AE:$AE,'Row Index'!F39)),INDEX('RAW DATA'!$R:$R,'Row Index'!F39)))</f>
        <v>33.6940097881397</v>
      </c>
      <c r="G267" s="18" t="n">
        <f aca="false">IF('Row Index'!G39="","✗",IF(INDEX('RAW DATA'!$R:$R,'Row Index'!G39)="",IF(INDEX('RAW DATA'!$AE:$AE,'Row Index'!G39)="",INDEX('RAW DATA'!$L:$L,'Row Index'!G39),INDEX('RAW DATA'!$AE:$AE,'Row Index'!G39)),INDEX('RAW DATA'!$R:$R,'Row Index'!G39)))</f>
        <v>37.35728208387</v>
      </c>
      <c r="H267" s="17" t="n">
        <f aca="false">IF('Row Index'!H39="","✗",IF(INDEX('RAW DATA'!$R:$R,'Row Index'!H39)="",IF(INDEX('RAW DATA'!$AE:$AE,'Row Index'!H39)="",INDEX('RAW DATA'!$L:$L,'Row Index'!H39),INDEX('RAW DATA'!$AE:$AE,'Row Index'!H39)),INDEX('RAW DATA'!$R:$R,'Row Index'!H39)))</f>
        <v>35.7116174865383</v>
      </c>
      <c r="I267" s="17" t="n">
        <f aca="false">IF('Row Index'!I39="","✗",IF(INDEX('RAW DATA'!$R:$R,'Row Index'!I39)="",IF(INDEX('RAW DATA'!$AE:$AE,'Row Index'!I39)="",INDEX('RAW DATA'!$L:$L,'Row Index'!I39),INDEX('RAW DATA'!$AE:$AE,'Row Index'!I39)),INDEX('RAW DATA'!$R:$R,'Row Index'!I39)))</f>
        <v>34.0725051286887</v>
      </c>
      <c r="J267" s="17" t="n">
        <f aca="false">IF('Row Index'!J39="","✗",IF(INDEX('RAW DATA'!$R:$R,'Row Index'!J39)="",IF(INDEX('RAW DATA'!$AE:$AE,'Row Index'!J39)="",INDEX('RAW DATA'!$L:$L,'Row Index'!J39),INDEX('RAW DATA'!$AE:$AE,'Row Index'!J39)),INDEX('RAW DATA'!$R:$R,'Row Index'!J39)))</f>
        <v>37.2270339337599</v>
      </c>
      <c r="K267" s="17" t="n">
        <f aca="false">IF('Row Index'!K39="","✗",IF(INDEX('RAW DATA'!$R:$R,'Row Index'!K39)="",IF(INDEX('RAW DATA'!$AE:$AE,'Row Index'!K39)="",INDEX('RAW DATA'!$L:$L,'Row Index'!K39),INDEX('RAW DATA'!$AE:$AE,'Row Index'!K39)),INDEX('RAW DATA'!$R:$R,'Row Index'!K39)))</f>
        <v>41.2516416284089</v>
      </c>
      <c r="L267" s="17" t="n">
        <f aca="false">IF('Row Index'!L39="","✗",IF(INDEX('RAW DATA'!$R:$R,'Row Index'!L39)="",IF(INDEX('RAW DATA'!$AE:$AE,'Row Index'!L39)="",INDEX('RAW DATA'!$L:$L,'Row Index'!L39),INDEX('RAW DATA'!$AE:$AE,'Row Index'!L39)),INDEX('RAW DATA'!$R:$R,'Row Index'!L39)))</f>
        <v>36.0312071535299</v>
      </c>
      <c r="M267" s="17" t="n">
        <f aca="false">IF('Row Index'!M39="","✗",IF(INDEX('RAW DATA'!$R:$R,'Row Index'!M39)="",IF(INDEX('RAW DATA'!$AE:$AE,'Row Index'!M39)="",INDEX('RAW DATA'!$L:$L,'Row Index'!M39),INDEX('RAW DATA'!$AE:$AE,'Row Index'!M39)),INDEX('RAW DATA'!$R:$R,'Row Index'!M39)))</f>
        <v>40.8446316968267</v>
      </c>
      <c r="N267" s="17" t="n">
        <f aca="false">IF('Row Index'!N39="","✗",IF(INDEX('RAW DATA'!$R:$R,'Row Index'!N39)="",IF(INDEX('RAW DATA'!$AE:$AE,'Row Index'!N39)="",INDEX('RAW DATA'!$L:$L,'Row Index'!N39),INDEX('RAW DATA'!$AE:$AE,'Row Index'!N39)),INDEX('RAW DATA'!$R:$R,'Row Index'!N39)))</f>
        <v>40.8042895345823</v>
      </c>
      <c r="O267" s="17" t="n">
        <f aca="false">IF('Row Index'!O39="","✗",IF(INDEX('RAW DATA'!$R:$R,'Row Index'!O39)="",IF(INDEX('RAW DATA'!$AE:$AE,'Row Index'!O39)="",INDEX('RAW DATA'!$L:$L,'Row Index'!O39),INDEX('RAW DATA'!$AE:$AE,'Row Index'!O39)),INDEX('RAW DATA'!$R:$R,'Row Index'!O39)))</f>
        <v>42.1224402245458</v>
      </c>
      <c r="P267" s="17" t="n">
        <f aca="false">IF('Row Index'!P39="","✗",IF(INDEX('RAW DATA'!$R:$R,'Row Index'!P39)="",IF(INDEX('RAW DATA'!$AE:$AE,'Row Index'!P39)="",INDEX('RAW DATA'!$L:$L,'Row Index'!P39),INDEX('RAW DATA'!$AE:$AE,'Row Index'!P39)),INDEX('RAW DATA'!$R:$R,'Row Index'!P39)))</f>
        <v>38.0378623581513</v>
      </c>
      <c r="Q267" s="17" t="n">
        <f aca="false">IF('Row Index'!Q39="","✗",IF(INDEX('RAW DATA'!$R:$R,'Row Index'!Q39)="",IF(INDEX('RAW DATA'!$AE:$AE,'Row Index'!Q39)="",INDEX('RAW DATA'!$L:$L,'Row Index'!Q39),INDEX('RAW DATA'!$AE:$AE,'Row Index'!Q39)),INDEX('RAW DATA'!$R:$R,'Row Index'!Q39)))</f>
        <v>41.3134165016939</v>
      </c>
      <c r="R267" s="17" t="n">
        <f aca="false">IF('Row Index'!R39="","✗",IF(INDEX('RAW DATA'!$R:$R,'Row Index'!R39)="",IF(INDEX('RAW DATA'!$AE:$AE,'Row Index'!R39)="",INDEX('RAW DATA'!$L:$L,'Row Index'!R39),INDEX('RAW DATA'!$AE:$AE,'Row Index'!R39)),INDEX('RAW DATA'!$R:$R,'Row Index'!R39)))</f>
        <v>43.2272331471961</v>
      </c>
      <c r="S267" s="17" t="n">
        <f aca="false">IF('Row Index'!S39="","✗",IF(INDEX('RAW DATA'!$R:$R,'Row Index'!S39)="",IF(INDEX('RAW DATA'!$AE:$AE,'Row Index'!S39)="",INDEX('RAW DATA'!$L:$L,'Row Index'!S39),INDEX('RAW DATA'!$AE:$AE,'Row Index'!S39)),INDEX('RAW DATA'!$R:$R,'Row Index'!S39)))</f>
        <v>41.2696991691473</v>
      </c>
      <c r="T267" s="17" t="n">
        <f aca="false">IF('Row Index'!T39="","✗",IF(INDEX('RAW DATA'!$R:$R,'Row Index'!T39)="",IF(INDEX('RAW DATA'!$AE:$AE,'Row Index'!T39)="",INDEX('RAW DATA'!$L:$L,'Row Index'!T39),INDEX('RAW DATA'!$AE:$AE,'Row Index'!T39)),INDEX('RAW DATA'!$R:$R,'Row Index'!T39)))</f>
        <v>40.2949871405967</v>
      </c>
      <c r="U267" s="17" t="n">
        <f aca="false">IF('Row Index'!U39="","✗",IF(INDEX('RAW DATA'!$R:$R,'Row Index'!U39)="",IF(INDEX('RAW DATA'!$AE:$AE,'Row Index'!U39)="",INDEX('RAW DATA'!$L:$L,'Row Index'!U39),INDEX('RAW DATA'!$AE:$AE,'Row Index'!U39)),INDEX('RAW DATA'!$R:$R,'Row Index'!U39)))</f>
        <v>48.6868063989938</v>
      </c>
      <c r="V267" s="17" t="n">
        <f aca="false">IF('Row Index'!V39="","✗",IF(INDEX('RAW DATA'!$R:$R,'Row Index'!V39)="",IF(INDEX('RAW DATA'!$AE:$AE,'Row Index'!V39)="",INDEX('RAW DATA'!$L:$L,'Row Index'!V39),INDEX('RAW DATA'!$AE:$AE,'Row Index'!V39)),INDEX('RAW DATA'!$R:$R,'Row Index'!V39)))</f>
        <v>48.5099774273959</v>
      </c>
      <c r="W267" s="17" t="n">
        <f aca="false">IF('Row Index'!W39="","✗",IF(INDEX('RAW DATA'!$R:$R,'Row Index'!W39)="",IF(INDEX('RAW DATA'!$AE:$AE,'Row Index'!W39)="",INDEX('RAW DATA'!$L:$L,'Row Index'!W39),INDEX('RAW DATA'!$AE:$AE,'Row Index'!W39)),INDEX('RAW DATA'!$R:$R,'Row Index'!W39)))</f>
        <v>42.9390913073098</v>
      </c>
      <c r="X267" s="18" t="n">
        <f aca="false">IF('Row Index'!X39="","✗",IF(INDEX('RAW DATA'!$R:$R,'Row Index'!X39)="",IF(INDEX('RAW DATA'!$AE:$AE,'Row Index'!X39)="",INDEX('RAW DATA'!$L:$L,'Row Index'!X39),INDEX('RAW DATA'!$AE:$AE,'Row Index'!X39)),INDEX('RAW DATA'!$R:$R,'Row Index'!X39)))</f>
        <v>46.8421626545206</v>
      </c>
      <c r="Y267" s="17" t="n">
        <f aca="false">IF('Row Index'!Y39="","✗",IF(INDEX('RAW DATA'!$R:$R,'Row Index'!Y39)="",IF(INDEX('RAW DATA'!$AE:$AE,'Row Index'!Y39)="",INDEX('RAW DATA'!$L:$L,'Row Index'!Y39),INDEX('RAW DATA'!$AE:$AE,'Row Index'!Y39)),INDEX('RAW DATA'!$R:$R,'Row Index'!Y39)))</f>
        <v>48.8480499020323</v>
      </c>
      <c r="Z267" s="18" t="n">
        <f aca="false">IF('Row Index'!Z39="","✗",IF(INDEX('RAW DATA'!$R:$R,'Row Index'!Z39)="",IF(INDEX('RAW DATA'!$AE:$AE,'Row Index'!Z39)="",INDEX('RAW DATA'!$L:$L,'Row Index'!Z39),INDEX('RAW DATA'!$AE:$AE,'Row Index'!Z39)),INDEX('RAW DATA'!$R:$R,'Row Index'!Z39)))</f>
        <v>47.2335781606793</v>
      </c>
      <c r="AA267" s="19" t="str">
        <f aca="false">IF('Row Index'!AA39="","⏳",IF(INDEX('RAW DATA'!$R:$R,'Row Index'!AA39)="",IF(INDEX('RAW DATA'!$AE:$AE,'Row Index'!AA39)="",INDEX('RAW DATA'!$L:$L,'Row Index'!AA39),INDEX('RAW DATA'!$AE:$AE,'Row Index'!AA39)),INDEX('RAW DATA'!$R:$R,'Row Index'!AA39)))</f>
        <v>⏳</v>
      </c>
      <c r="AB267" s="17" t="n">
        <f aca="false">IF('Row Index'!AB39="","✗",IF(INDEX('RAW DATA'!$R:$R,'Row Index'!AB39)="",IF(INDEX('RAW DATA'!$AE:$AE,'Row Index'!AB39)="",INDEX('RAW DATA'!$L:$L,'Row Index'!AB39),INDEX('RAW DATA'!$AE:$AE,'Row Index'!AB39)),INDEX('RAW DATA'!$R:$R,'Row Index'!AB39)))</f>
        <v>47.7405579276619</v>
      </c>
      <c r="AC267" s="17" t="n">
        <f aca="false">IF('Row Index'!AC39="","✗",IF(INDEX('RAW DATA'!$R:$R,'Row Index'!AC39)="",IF(INDEX('RAW DATA'!$AE:$AE,'Row Index'!AC39)="",INDEX('RAW DATA'!$L:$L,'Row Index'!AC39),INDEX('RAW DATA'!$AE:$AE,'Row Index'!AC39)),INDEX('RAW DATA'!$R:$R,'Row Index'!AC39)))</f>
        <v>48.0712555512003</v>
      </c>
      <c r="AD267" s="17" t="n">
        <f aca="false">IF('Row Index'!AD39="","✗",IF(INDEX('RAW DATA'!$R:$R,'Row Index'!AD39)="",IF(INDEX('RAW DATA'!$AE:$AE,'Row Index'!AD39)="",INDEX('RAW DATA'!$L:$L,'Row Index'!AD39),INDEX('RAW DATA'!$AE:$AE,'Row Index'!AD39)),INDEX('RAW DATA'!$R:$R,'Row Index'!AD39)))</f>
        <v>52.0496939792218</v>
      </c>
      <c r="AE267" s="17" t="n">
        <f aca="false">IF('Row Index'!AE39="","✗",IF(INDEX('RAW DATA'!$R:$R,'Row Index'!AE39)="",IF(INDEX('RAW DATA'!$AE:$AE,'Row Index'!AE39)="",INDEX('RAW DATA'!$L:$L,'Row Index'!AE39),INDEX('RAW DATA'!$AE:$AE,'Row Index'!AE39)),INDEX('RAW DATA'!$R:$R,'Row Index'!AE39)))</f>
        <v>53.1103042157625</v>
      </c>
      <c r="AF267" s="17" t="n">
        <f aca="false">IF('Row Index'!AF39="","✗",IF(INDEX('RAW DATA'!$R:$R,'Row Index'!AF39)="",IF(INDEX('RAW DATA'!$AE:$AE,'Row Index'!AF39)="",INDEX('RAW DATA'!$L:$L,'Row Index'!AF39),INDEX('RAW DATA'!$AE:$AE,'Row Index'!AF39)),INDEX('RAW DATA'!$R:$R,'Row Index'!AF39)))</f>
        <v>54.7212635255664</v>
      </c>
      <c r="AG267" s="17" t="n">
        <f aca="false">IF('Row Index'!AG39="","✗",IF(INDEX('RAW DATA'!$R:$R,'Row Index'!AG39)="",IF(INDEX('RAW DATA'!$AE:$AE,'Row Index'!AG39)="",INDEX('RAW DATA'!$L:$L,'Row Index'!AG39),INDEX('RAW DATA'!$AE:$AE,'Row Index'!AG39)),INDEX('RAW DATA'!$R:$R,'Row Index'!AG39)))</f>
        <v>52.4964533712241</v>
      </c>
      <c r="AH267" s="17" t="n">
        <f aca="false">IF('Row Index'!AH39="","✗",IF(INDEX('RAW DATA'!$R:$R,'Row Index'!AH39)="",IF(INDEX('RAW DATA'!$AE:$AE,'Row Index'!AH39)="",INDEX('RAW DATA'!$L:$L,'Row Index'!AH39),INDEX('RAW DATA'!$AE:$AE,'Row Index'!AH39)),INDEX('RAW DATA'!$R:$R,'Row Index'!AH39)))</f>
        <v>55.4079135626448</v>
      </c>
      <c r="AI267" s="17" t="n">
        <f aca="false">IF('Row Index'!AI39="","✗",IF(INDEX('RAW DATA'!$R:$R,'Row Index'!AI39)="",IF(INDEX('RAW DATA'!$AE:$AE,'Row Index'!AI39)="",INDEX('RAW DATA'!$L:$L,'Row Index'!AI39),INDEX('RAW DATA'!$AE:$AE,'Row Index'!AI39)),INDEX('RAW DATA'!$R:$R,'Row Index'!AI39)))</f>
        <v>57.56660694352</v>
      </c>
      <c r="AJ267" s="17" t="n">
        <f aca="false">IF('Row Index'!AJ39="","✗",IF(INDEX('RAW DATA'!$R:$R,'Row Index'!AJ39)="",IF(INDEX('RAW DATA'!$AE:$AE,'Row Index'!AJ39)="",INDEX('RAW DATA'!$L:$L,'Row Index'!AJ39),INDEX('RAW DATA'!$AE:$AE,'Row Index'!AJ39)),INDEX('RAW DATA'!$R:$R,'Row Index'!AJ39)))</f>
        <v>56.7611963065945</v>
      </c>
      <c r="AK267" s="17" t="n">
        <f aca="false">IF('Row Index'!AK39="","✗",IF(INDEX('RAW DATA'!$R:$R,'Row Index'!AK39)="",IF(INDEX('RAW DATA'!$AE:$AE,'Row Index'!AK39)="",INDEX('RAW DATA'!$L:$L,'Row Index'!AK39),INDEX('RAW DATA'!$AE:$AE,'Row Index'!AK39)),INDEX('RAW DATA'!$R:$R,'Row Index'!AK39)))</f>
        <v>60.6324007121501</v>
      </c>
      <c r="AL267" s="17" t="n">
        <f aca="false">IF('Row Index'!AL39="","✗",IF(INDEX('RAW DATA'!$R:$R,'Row Index'!AL39)="",IF(INDEX('RAW DATA'!$AE:$AE,'Row Index'!AL39)="",INDEX('RAW DATA'!$L:$L,'Row Index'!AL39),INDEX('RAW DATA'!$AE:$AE,'Row Index'!AL39)),INDEX('RAW DATA'!$R:$R,'Row Index'!AL39)))</f>
        <v>61.742389784503</v>
      </c>
      <c r="AM267" s="17" t="n">
        <f aca="false">IF('Row Index'!AM39="","✗",IF(INDEX('RAW DATA'!$R:$R,'Row Index'!AM39)="",IF(INDEX('RAW DATA'!$AE:$AE,'Row Index'!AM39)="",INDEX('RAW DATA'!$L:$L,'Row Index'!AM39),INDEX('RAW DATA'!$AE:$AE,'Row Index'!AM39)),INDEX('RAW DATA'!$R:$R,'Row Index'!AM39)))</f>
        <v>63.364123859222</v>
      </c>
      <c r="AN267" s="17" t="n">
        <f aca="false">IF('Row Index'!AN39="","✗",IF(INDEX('RAW DATA'!$R:$R,'Row Index'!AN39)="",IF(INDEX('RAW DATA'!$AE:$AE,'Row Index'!AN39)="",INDEX('RAW DATA'!$L:$L,'Row Index'!AN39),INDEX('RAW DATA'!$AE:$AE,'Row Index'!AN39)),INDEX('RAW DATA'!$R:$R,'Row Index'!AN39)))</f>
        <v>64.9190798966947</v>
      </c>
      <c r="AO267" s="17" t="n">
        <f aca="false">IF('Row Index'!AO39="","✗",IF(INDEX('RAW DATA'!$R:$R,'Row Index'!AO39)="",IF(INDEX('RAW DATA'!$AE:$AE,'Row Index'!AO39)="",INDEX('RAW DATA'!$L:$L,'Row Index'!AO39),INDEX('RAW DATA'!$AE:$AE,'Row Index'!AO39)),INDEX('RAW DATA'!$R:$R,'Row Index'!AO39)))</f>
        <v>65.712571591815</v>
      </c>
      <c r="AP267" s="17" t="n">
        <f aca="false">IF('Row Index'!AP39="","✗",IF(INDEX('RAW DATA'!$R:$R,'Row Index'!AP39)="",IF(INDEX('RAW DATA'!$AE:$AE,'Row Index'!AP39)="",INDEX('RAW DATA'!$L:$L,'Row Index'!AP39),INDEX('RAW DATA'!$AE:$AE,'Row Index'!AP39)),INDEX('RAW DATA'!$R:$R,'Row Index'!AP39)))</f>
        <v>66.5312677573154</v>
      </c>
      <c r="AQ267" s="17" t="n">
        <f aca="false">IF('Row Index'!AQ39="","✗",IF(INDEX('RAW DATA'!$R:$R,'Row Index'!AQ39)="",IF(INDEX('RAW DATA'!$AE:$AE,'Row Index'!AQ39)="",INDEX('RAW DATA'!$L:$L,'Row Index'!AQ39),INDEX('RAW DATA'!$AE:$AE,'Row Index'!AQ39)),INDEX('RAW DATA'!$R:$R,'Row Index'!AQ39)))</f>
        <v>67.1478838526513</v>
      </c>
    </row>
    <row r="268" customFormat="false" ht="15" hidden="false" customHeight="false" outlineLevel="0" collapsed="false">
      <c r="A268" s="32" t="s">
        <v>277</v>
      </c>
      <c r="B268" s="33" t="s">
        <v>248</v>
      </c>
      <c r="C268" s="17" t="n">
        <f aca="false">IF('Row Index'!C40="","✗",IF(INDEX('RAW DATA'!$R:$R,'Row Index'!C40)="",IF(INDEX('RAW DATA'!$AE:$AE,'Row Index'!C40)="",INDEX('RAW DATA'!$L:$L,'Row Index'!C40),INDEX('RAW DATA'!$AE:$AE,'Row Index'!C40)),INDEX('RAW DATA'!$R:$R,'Row Index'!C40)))</f>
        <v>33.6286746710069</v>
      </c>
      <c r="D268" s="17" t="n">
        <f aca="false">IF('Row Index'!D40="","✗",IF(INDEX('RAW DATA'!$R:$R,'Row Index'!D40)="",IF(INDEX('RAW DATA'!$AE:$AE,'Row Index'!D40)="",INDEX('RAW DATA'!$L:$L,'Row Index'!D40),INDEX('RAW DATA'!$AE:$AE,'Row Index'!D40)),INDEX('RAW DATA'!$R:$R,'Row Index'!D40)))</f>
        <v>34.0845417220135</v>
      </c>
      <c r="E268" s="17" t="n">
        <f aca="false">IF('Row Index'!E40="","✗",IF(INDEX('RAW DATA'!$R:$R,'Row Index'!E40)="",IF(INDEX('RAW DATA'!$AE:$AE,'Row Index'!E40)="",INDEX('RAW DATA'!$L:$L,'Row Index'!E40),INDEX('RAW DATA'!$AE:$AE,'Row Index'!E40)),INDEX('RAW DATA'!$R:$R,'Row Index'!E40)))</f>
        <v>39.1653483021671</v>
      </c>
      <c r="F268" s="17" t="n">
        <f aca="false">IF('Row Index'!F40="","✗",IF(INDEX('RAW DATA'!$R:$R,'Row Index'!F40)="",IF(INDEX('RAW DATA'!$AE:$AE,'Row Index'!F40)="",INDEX('RAW DATA'!$L:$L,'Row Index'!F40),INDEX('RAW DATA'!$AE:$AE,'Row Index'!F40)),INDEX('RAW DATA'!$R:$R,'Row Index'!F40)))</f>
        <v>32.524913138674</v>
      </c>
      <c r="G268" s="18" t="n">
        <f aca="false">IF('Row Index'!G40="","✗",IF(INDEX('RAW DATA'!$R:$R,'Row Index'!G40)="",IF(INDEX('RAW DATA'!$AE:$AE,'Row Index'!G40)="",INDEX('RAW DATA'!$L:$L,'Row Index'!G40),INDEX('RAW DATA'!$AE:$AE,'Row Index'!G40)),INDEX('RAW DATA'!$R:$R,'Row Index'!G40)))</f>
        <v>37.5357462615298</v>
      </c>
      <c r="H268" s="17" t="n">
        <f aca="false">IF('Row Index'!H40="","✗",IF(INDEX('RAW DATA'!$R:$R,'Row Index'!H40)="",IF(INDEX('RAW DATA'!$AE:$AE,'Row Index'!H40)="",INDEX('RAW DATA'!$L:$L,'Row Index'!H40),INDEX('RAW DATA'!$AE:$AE,'Row Index'!H40)),INDEX('RAW DATA'!$R:$R,'Row Index'!H40)))</f>
        <v>36.0479336240398</v>
      </c>
      <c r="I268" s="17" t="n">
        <f aca="false">IF('Row Index'!I40="","✗",IF(INDEX('RAW DATA'!$R:$R,'Row Index'!I40)="",IF(INDEX('RAW DATA'!$AE:$AE,'Row Index'!I40)="",INDEX('RAW DATA'!$L:$L,'Row Index'!I40),INDEX('RAW DATA'!$AE:$AE,'Row Index'!I40)),INDEX('RAW DATA'!$R:$R,'Row Index'!I40)))</f>
        <v>35.1769321282234</v>
      </c>
      <c r="J268" s="17" t="n">
        <f aca="false">IF('Row Index'!J40="","✗",IF(INDEX('RAW DATA'!$R:$R,'Row Index'!J40)="",IF(INDEX('RAW DATA'!$AE:$AE,'Row Index'!J40)="",INDEX('RAW DATA'!$L:$L,'Row Index'!J40),INDEX('RAW DATA'!$AE:$AE,'Row Index'!J40)),INDEX('RAW DATA'!$R:$R,'Row Index'!J40)))</f>
        <v>36.5900894202137</v>
      </c>
      <c r="K268" s="17" t="n">
        <f aca="false">IF('Row Index'!K40="","✗",IF(INDEX('RAW DATA'!$R:$R,'Row Index'!K40)="",IF(INDEX('RAW DATA'!$AE:$AE,'Row Index'!K40)="",INDEX('RAW DATA'!$L:$L,'Row Index'!K40),INDEX('RAW DATA'!$AE:$AE,'Row Index'!K40)),INDEX('RAW DATA'!$R:$R,'Row Index'!K40)))</f>
        <v>41.4650648103196</v>
      </c>
      <c r="L268" s="17" t="n">
        <f aca="false">IF('Row Index'!L40="","✗",IF(INDEX('RAW DATA'!$R:$R,'Row Index'!L40)="",IF(INDEX('RAW DATA'!$AE:$AE,'Row Index'!L40)="",INDEX('RAW DATA'!$L:$L,'Row Index'!L40),INDEX('RAW DATA'!$AE:$AE,'Row Index'!L40)),INDEX('RAW DATA'!$R:$R,'Row Index'!L40)))</f>
        <v>35.4701096683357</v>
      </c>
      <c r="M268" s="17" t="n">
        <f aca="false">IF('Row Index'!M40="","✗",IF(INDEX('RAW DATA'!$R:$R,'Row Index'!M40)="",IF(INDEX('RAW DATA'!$AE:$AE,'Row Index'!M40)="",INDEX('RAW DATA'!$L:$L,'Row Index'!M40),INDEX('RAW DATA'!$AE:$AE,'Row Index'!M40)),INDEX('RAW DATA'!$R:$R,'Row Index'!M40)))</f>
        <v>39.3454977749705</v>
      </c>
      <c r="N268" s="17" t="n">
        <f aca="false">IF('Row Index'!N40="","✗",IF(INDEX('RAW DATA'!$R:$R,'Row Index'!N40)="",IF(INDEX('RAW DATA'!$AE:$AE,'Row Index'!N40)="",INDEX('RAW DATA'!$L:$L,'Row Index'!N40),INDEX('RAW DATA'!$AE:$AE,'Row Index'!N40)),INDEX('RAW DATA'!$R:$R,'Row Index'!N40)))</f>
        <v>41.1736426838657</v>
      </c>
      <c r="O268" s="29" t="n">
        <f aca="false">IF('Row Index'!O40="","✗",IF(INDEX('RAW DATA'!$R:$R,'Row Index'!O40)="",IF(INDEX('RAW DATA'!$AE:$AE,'Row Index'!O40)="",INDEX('RAW DATA'!$L:$L,'Row Index'!O40),INDEX('RAW DATA'!$AE:$AE,'Row Index'!O40)),INDEX('RAW DATA'!$R:$R,'Row Index'!O40)))</f>
        <v>42.9977468457344</v>
      </c>
      <c r="P268" s="17" t="n">
        <f aca="false">IF('Row Index'!P40="","✗",IF(INDEX('RAW DATA'!$R:$R,'Row Index'!P40)="",IF(INDEX('RAW DATA'!$AE:$AE,'Row Index'!P40)="",INDEX('RAW DATA'!$L:$L,'Row Index'!P40),INDEX('RAW DATA'!$AE:$AE,'Row Index'!P40)),INDEX('RAW DATA'!$R:$R,'Row Index'!P40)))</f>
        <v>39.2758924465848</v>
      </c>
      <c r="Q268" s="17" t="n">
        <f aca="false">IF('Row Index'!Q40="","✗",IF(INDEX('RAW DATA'!$R:$R,'Row Index'!Q40)="",IF(INDEX('RAW DATA'!$AE:$AE,'Row Index'!Q40)="",INDEX('RAW DATA'!$L:$L,'Row Index'!Q40),INDEX('RAW DATA'!$AE:$AE,'Row Index'!Q40)),INDEX('RAW DATA'!$R:$R,'Row Index'!Q40)))</f>
        <v>41.7753994383235</v>
      </c>
      <c r="R268" s="17" t="n">
        <f aca="false">IF('Row Index'!R40="","✗",IF(INDEX('RAW DATA'!$R:$R,'Row Index'!R40)="",IF(INDEX('RAW DATA'!$AE:$AE,'Row Index'!R40)="",INDEX('RAW DATA'!$L:$L,'Row Index'!R40),INDEX('RAW DATA'!$AE:$AE,'Row Index'!R40)),INDEX('RAW DATA'!$R:$R,'Row Index'!R40)))</f>
        <v>44.6358758223046</v>
      </c>
      <c r="S268" s="17" t="n">
        <f aca="false">IF('Row Index'!S40="","✗",IF(INDEX('RAW DATA'!$R:$R,'Row Index'!S40)="",IF(INDEX('RAW DATA'!$AE:$AE,'Row Index'!S40)="",INDEX('RAW DATA'!$L:$L,'Row Index'!S40),INDEX('RAW DATA'!$AE:$AE,'Row Index'!S40)),INDEX('RAW DATA'!$R:$R,'Row Index'!S40)))</f>
        <v>41.759361653218</v>
      </c>
      <c r="T268" s="17" t="n">
        <f aca="false">IF('Row Index'!T40="","✗",IF(INDEX('RAW DATA'!$R:$R,'Row Index'!T40)="",IF(INDEX('RAW DATA'!$AE:$AE,'Row Index'!T40)="",INDEX('RAW DATA'!$L:$L,'Row Index'!T40),INDEX('RAW DATA'!$AE:$AE,'Row Index'!T40)),INDEX('RAW DATA'!$R:$R,'Row Index'!T40)))</f>
        <v>41.9966238895589</v>
      </c>
      <c r="U268" s="17" t="n">
        <f aca="false">IF('Row Index'!U40="","✗",IF(INDEX('RAW DATA'!$R:$R,'Row Index'!U40)="",IF(INDEX('RAW DATA'!$AE:$AE,'Row Index'!U40)="",INDEX('RAW DATA'!$L:$L,'Row Index'!U40),INDEX('RAW DATA'!$AE:$AE,'Row Index'!U40)),INDEX('RAW DATA'!$R:$R,'Row Index'!U40)))</f>
        <v>48.4702598341796</v>
      </c>
      <c r="V268" s="17" t="n">
        <f aca="false">IF('Row Index'!V40="","✗",IF(INDEX('RAW DATA'!$R:$R,'Row Index'!V40)="",IF(INDEX('RAW DATA'!$AE:$AE,'Row Index'!V40)="",INDEX('RAW DATA'!$L:$L,'Row Index'!V40),INDEX('RAW DATA'!$AE:$AE,'Row Index'!V40)),INDEX('RAW DATA'!$R:$R,'Row Index'!V40)))</f>
        <v>48.0989532286746</v>
      </c>
      <c r="W268" s="17" t="n">
        <f aca="false">IF('Row Index'!W40="","✗",IF(INDEX('RAW DATA'!$R:$R,'Row Index'!W40)="",IF(INDEX('RAW DATA'!$AE:$AE,'Row Index'!W40)="",INDEX('RAW DATA'!$L:$L,'Row Index'!W40),INDEX('RAW DATA'!$AE:$AE,'Row Index'!W40)),INDEX('RAW DATA'!$R:$R,'Row Index'!W40)))</f>
        <v>44.4271927829807</v>
      </c>
      <c r="X268" s="18" t="n">
        <f aca="false">IF('Row Index'!X40="","✗",IF(INDEX('RAW DATA'!$R:$R,'Row Index'!X40)="",IF(INDEX('RAW DATA'!$AE:$AE,'Row Index'!X40)="",INDEX('RAW DATA'!$L:$L,'Row Index'!X40),INDEX('RAW DATA'!$AE:$AE,'Row Index'!X40)),INDEX('RAW DATA'!$R:$R,'Row Index'!X40)))</f>
        <v>47.1275558564782</v>
      </c>
      <c r="Y268" s="17" t="n">
        <f aca="false">IF('Row Index'!Y40="","✗",IF(INDEX('RAW DATA'!$R:$R,'Row Index'!Y40)="",IF(INDEX('RAW DATA'!$AE:$AE,'Row Index'!Y40)="",INDEX('RAW DATA'!$L:$L,'Row Index'!Y40),INDEX('RAW DATA'!$AE:$AE,'Row Index'!Y40)),INDEX('RAW DATA'!$R:$R,'Row Index'!Y40)))</f>
        <v>49.8345077745207</v>
      </c>
      <c r="Z268" s="18" t="n">
        <f aca="false">IF('Row Index'!Z40="","✗",IF(INDEX('RAW DATA'!$R:$R,'Row Index'!Z40)="",IF(INDEX('RAW DATA'!$AE:$AE,'Row Index'!Z40)="",INDEX('RAW DATA'!$L:$L,'Row Index'!Z40),INDEX('RAW DATA'!$AE:$AE,'Row Index'!Z40)),INDEX('RAW DATA'!$R:$R,'Row Index'!Z40)))</f>
        <v>47.56329985182</v>
      </c>
      <c r="AA268" s="19" t="str">
        <f aca="false">IF('Row Index'!AA40="","⏳",IF(INDEX('RAW DATA'!$R:$R,'Row Index'!AA40)="",IF(INDEX('RAW DATA'!$AE:$AE,'Row Index'!AA40)="",INDEX('RAW DATA'!$L:$L,'Row Index'!AA40),INDEX('RAW DATA'!$AE:$AE,'Row Index'!AA40)),INDEX('RAW DATA'!$R:$R,'Row Index'!AA40)))</f>
        <v>⏳</v>
      </c>
      <c r="AB268" s="17" t="n">
        <f aca="false">IF('Row Index'!AB40="","✗",IF(INDEX('RAW DATA'!$R:$R,'Row Index'!AB40)="",IF(INDEX('RAW DATA'!$AE:$AE,'Row Index'!AB40)="",INDEX('RAW DATA'!$L:$L,'Row Index'!AB40),INDEX('RAW DATA'!$AE:$AE,'Row Index'!AB40)),INDEX('RAW DATA'!$R:$R,'Row Index'!AB40)))</f>
        <v>49.2617125119203</v>
      </c>
      <c r="AC268" s="17" t="n">
        <f aca="false">IF('Row Index'!AC40="","✗",IF(INDEX('RAW DATA'!$R:$R,'Row Index'!AC40)="",IF(INDEX('RAW DATA'!$AE:$AE,'Row Index'!AC40)="",INDEX('RAW DATA'!$L:$L,'Row Index'!AC40),INDEX('RAW DATA'!$AE:$AE,'Row Index'!AC40)),INDEX('RAW DATA'!$R:$R,'Row Index'!AC40)))</f>
        <v>50.317470617636</v>
      </c>
      <c r="AD268" s="17" t="n">
        <f aca="false">IF('Row Index'!AD40="","✗",IF(INDEX('RAW DATA'!$R:$R,'Row Index'!AD40)="",IF(INDEX('RAW DATA'!$AE:$AE,'Row Index'!AD40)="",INDEX('RAW DATA'!$L:$L,'Row Index'!AD40),INDEX('RAW DATA'!$AE:$AE,'Row Index'!AD40)),INDEX('RAW DATA'!$R:$R,'Row Index'!AD40)))</f>
        <v>53.9351106212666</v>
      </c>
      <c r="AE268" s="17" t="n">
        <f aca="false">IF('Row Index'!AE40="","✗",IF(INDEX('RAW DATA'!$R:$R,'Row Index'!AE40)="",IF(INDEX('RAW DATA'!$AE:$AE,'Row Index'!AE40)="",INDEX('RAW DATA'!$L:$L,'Row Index'!AE40),INDEX('RAW DATA'!$AE:$AE,'Row Index'!AE40)),INDEX('RAW DATA'!$R:$R,'Row Index'!AE40)))</f>
        <v>53.097119961177</v>
      </c>
      <c r="AF268" s="17" t="n">
        <f aca="false">IF('Row Index'!AF40="","✗",IF(INDEX('RAW DATA'!$R:$R,'Row Index'!AF40)="",IF(INDEX('RAW DATA'!$AE:$AE,'Row Index'!AF40)="",INDEX('RAW DATA'!$L:$L,'Row Index'!AF40),INDEX('RAW DATA'!$AE:$AE,'Row Index'!AF40)),INDEX('RAW DATA'!$R:$R,'Row Index'!AF40)))</f>
        <v>55.9537875784102</v>
      </c>
      <c r="AG268" s="17" t="n">
        <f aca="false">IF('Row Index'!AG40="","✗",IF(INDEX('RAW DATA'!$R:$R,'Row Index'!AG40)="",IF(INDEX('RAW DATA'!$AE:$AE,'Row Index'!AG40)="",INDEX('RAW DATA'!$L:$L,'Row Index'!AG40),INDEX('RAW DATA'!$AE:$AE,'Row Index'!AG40)),INDEX('RAW DATA'!$R:$R,'Row Index'!AG40)))</f>
        <v>52.9607078763115</v>
      </c>
      <c r="AH268" s="17" t="n">
        <f aca="false">IF('Row Index'!AH40="","✗",IF(INDEX('RAW DATA'!$R:$R,'Row Index'!AH40)="",IF(INDEX('RAW DATA'!$AE:$AE,'Row Index'!AH40)="",INDEX('RAW DATA'!$L:$L,'Row Index'!AH40),INDEX('RAW DATA'!$AE:$AE,'Row Index'!AH40)),INDEX('RAW DATA'!$R:$R,'Row Index'!AH40)))</f>
        <v>56.0516066150591</v>
      </c>
      <c r="AI268" s="17" t="n">
        <f aca="false">IF('Row Index'!AI40="","✗",IF(INDEX('RAW DATA'!$R:$R,'Row Index'!AI40)="",IF(INDEX('RAW DATA'!$AE:$AE,'Row Index'!AI40)="",INDEX('RAW DATA'!$L:$L,'Row Index'!AI40),INDEX('RAW DATA'!$AE:$AE,'Row Index'!AI40)),INDEX('RAW DATA'!$R:$R,'Row Index'!AI40)))</f>
        <v>58.1570779255458</v>
      </c>
      <c r="AJ268" s="17" t="n">
        <f aca="false">IF('Row Index'!AJ40="","✗",IF(INDEX('RAW DATA'!$R:$R,'Row Index'!AJ40)="",IF(INDEX('RAW DATA'!$AE:$AE,'Row Index'!AJ40)="",INDEX('RAW DATA'!$L:$L,'Row Index'!AJ40),INDEX('RAW DATA'!$AE:$AE,'Row Index'!AJ40)),INDEX('RAW DATA'!$R:$R,'Row Index'!AJ40)))</f>
        <v>57.4600130476078</v>
      </c>
      <c r="AK268" s="17" t="n">
        <f aca="false">IF('Row Index'!AK40="","✗",IF(INDEX('RAW DATA'!$R:$R,'Row Index'!AK40)="",IF(INDEX('RAW DATA'!$AE:$AE,'Row Index'!AK40)="",INDEX('RAW DATA'!$L:$L,'Row Index'!AK40),INDEX('RAW DATA'!$AE:$AE,'Row Index'!AK40)),INDEX('RAW DATA'!$R:$R,'Row Index'!AK40)))</f>
        <v>59.6965687533766</v>
      </c>
      <c r="AL268" s="17" t="n">
        <f aca="false">IF('Row Index'!AL40="","✗",IF(INDEX('RAW DATA'!$R:$R,'Row Index'!AL40)="",IF(INDEX('RAW DATA'!$AE:$AE,'Row Index'!AL40)="",INDEX('RAW DATA'!$L:$L,'Row Index'!AL40),INDEX('RAW DATA'!$AE:$AE,'Row Index'!AL40)),INDEX('RAW DATA'!$R:$R,'Row Index'!AL40)))</f>
        <v>62.0443375786491</v>
      </c>
      <c r="AM268" s="17" t="n">
        <f aca="false">IF('Row Index'!AM40="","✗",IF(INDEX('RAW DATA'!$R:$R,'Row Index'!AM40)="",IF(INDEX('RAW DATA'!$AE:$AE,'Row Index'!AM40)="",INDEX('RAW DATA'!$L:$L,'Row Index'!AM40),INDEX('RAW DATA'!$AE:$AE,'Row Index'!AM40)),INDEX('RAW DATA'!$R:$R,'Row Index'!AM40)))</f>
        <v>63.0830983896085</v>
      </c>
      <c r="AN268" s="17" t="n">
        <f aca="false">IF('Row Index'!AN40="","✗",IF(INDEX('RAW DATA'!$R:$R,'Row Index'!AN40)="",IF(INDEX('RAW DATA'!$AE:$AE,'Row Index'!AN40)="",INDEX('RAW DATA'!$L:$L,'Row Index'!AN40),INDEX('RAW DATA'!$AE:$AE,'Row Index'!AN40)),INDEX('RAW DATA'!$R:$R,'Row Index'!AN40)))</f>
        <v>65.0747967990148</v>
      </c>
      <c r="AO268" s="17" t="n">
        <f aca="false">IF('Row Index'!AO40="","✗",IF(INDEX('RAW DATA'!$R:$R,'Row Index'!AO40)="",IF(INDEX('RAW DATA'!$AE:$AE,'Row Index'!AO40)="",INDEX('RAW DATA'!$L:$L,'Row Index'!AO40),INDEX('RAW DATA'!$AE:$AE,'Row Index'!AO40)),INDEX('RAW DATA'!$R:$R,'Row Index'!AO40)))</f>
        <v>65.8753877774937</v>
      </c>
      <c r="AP268" s="17" t="n">
        <f aca="false">IF('Row Index'!AP40="","✗",IF(INDEX('RAW DATA'!$R:$R,'Row Index'!AP40)="",IF(INDEX('RAW DATA'!$AE:$AE,'Row Index'!AP40)="",INDEX('RAW DATA'!$L:$L,'Row Index'!AP40),INDEX('RAW DATA'!$AE:$AE,'Row Index'!AP40)),INDEX('RAW DATA'!$R:$R,'Row Index'!AP40)))</f>
        <v>66.3717146994851</v>
      </c>
      <c r="AQ268" s="17" t="n">
        <f aca="false">IF('Row Index'!AQ40="","✗",IF(INDEX('RAW DATA'!$R:$R,'Row Index'!AQ40)="",IF(INDEX('RAW DATA'!$AE:$AE,'Row Index'!AQ40)="",INDEX('RAW DATA'!$L:$L,'Row Index'!AQ40),INDEX('RAW DATA'!$AE:$AE,'Row Index'!AQ40)),INDEX('RAW DATA'!$R:$R,'Row Index'!AQ40)))</f>
        <v>66.7992593057995</v>
      </c>
    </row>
    <row r="269" customFormat="false" ht="15" hidden="false" customHeight="false" outlineLevel="0" collapsed="false">
      <c r="A269" s="32" t="s">
        <v>280</v>
      </c>
      <c r="B269" s="33" t="s">
        <v>248</v>
      </c>
      <c r="C269" s="17" t="n">
        <f aca="false">IF('Row Index'!C41="","✗",IF(INDEX('RAW DATA'!$R:$R,'Row Index'!C41)="",IF(INDEX('RAW DATA'!$AE:$AE,'Row Index'!C41)="",INDEX('RAW DATA'!$L:$L,'Row Index'!C41),INDEX('RAW DATA'!$AE:$AE,'Row Index'!C41)),INDEX('RAW DATA'!$R:$R,'Row Index'!C41)))</f>
        <v>33.6846160217356</v>
      </c>
      <c r="D269" s="17" t="n">
        <f aca="false">IF('Row Index'!D41="","✗",IF(INDEX('RAW DATA'!$R:$R,'Row Index'!D41)="",IF(INDEX('RAW DATA'!$AE:$AE,'Row Index'!D41)="",INDEX('RAW DATA'!$L:$L,'Row Index'!D41),INDEX('RAW DATA'!$AE:$AE,'Row Index'!D41)),INDEX('RAW DATA'!$R:$R,'Row Index'!D41)))</f>
        <v>35.4361842233841</v>
      </c>
      <c r="E269" s="17" t="n">
        <f aca="false">IF('Row Index'!E41="","✗",IF(INDEX('RAW DATA'!$R:$R,'Row Index'!E41)="",IF(INDEX('RAW DATA'!$AE:$AE,'Row Index'!E41)="",INDEX('RAW DATA'!$L:$L,'Row Index'!E41),INDEX('RAW DATA'!$AE:$AE,'Row Index'!E41)),INDEX('RAW DATA'!$R:$R,'Row Index'!E41)))</f>
        <v>39.5580530911556</v>
      </c>
      <c r="F269" s="17" t="n">
        <f aca="false">IF('Row Index'!F41="","✗",IF(INDEX('RAW DATA'!$R:$R,'Row Index'!F41)="",IF(INDEX('RAW DATA'!$AE:$AE,'Row Index'!F41)="",INDEX('RAW DATA'!$L:$L,'Row Index'!F41),INDEX('RAW DATA'!$AE:$AE,'Row Index'!F41)),INDEX('RAW DATA'!$R:$R,'Row Index'!F41)))</f>
        <v>33.1207750733613</v>
      </c>
      <c r="G269" s="38" t="n">
        <f aca="false">IF('Row Index'!G41="","✗",IF(INDEX('RAW DATA'!$R:$R,'Row Index'!G41)="",IF(INDEX('RAW DATA'!$AE:$AE,'Row Index'!G41)="",INDEX('RAW DATA'!$L:$L,'Row Index'!G41),INDEX('RAW DATA'!$AE:$AE,'Row Index'!G41)),INDEX('RAW DATA'!$R:$R,'Row Index'!G41)))</f>
        <v>40.486335018974</v>
      </c>
      <c r="H269" s="17" t="n">
        <f aca="false">IF('Row Index'!H41="","✗",IF(INDEX('RAW DATA'!$R:$R,'Row Index'!H41)="",IF(INDEX('RAW DATA'!$AE:$AE,'Row Index'!H41)="",INDEX('RAW DATA'!$L:$L,'Row Index'!H41),INDEX('RAW DATA'!$AE:$AE,'Row Index'!H41)),INDEX('RAW DATA'!$R:$R,'Row Index'!H41)))</f>
        <v>39.6941333793212</v>
      </c>
      <c r="I269" s="17" t="n">
        <f aca="false">IF('Row Index'!I41="","✗",IF(INDEX('RAW DATA'!$R:$R,'Row Index'!I41)="",IF(INDEX('RAW DATA'!$AE:$AE,'Row Index'!I41)="",INDEX('RAW DATA'!$L:$L,'Row Index'!I41),INDEX('RAW DATA'!$AE:$AE,'Row Index'!I41)),INDEX('RAW DATA'!$R:$R,'Row Index'!I41)))</f>
        <v>37.3808618690009</v>
      </c>
      <c r="J269" s="29" t="n">
        <f aca="false">IF('Row Index'!J41="","✗",IF(INDEX('RAW DATA'!$R:$R,'Row Index'!J41)="",IF(INDEX('RAW DATA'!$AE:$AE,'Row Index'!J41)="",INDEX('RAW DATA'!$L:$L,'Row Index'!J41),INDEX('RAW DATA'!$AE:$AE,'Row Index'!J41)),INDEX('RAW DATA'!$R:$R,'Row Index'!J41)))</f>
        <v>36.5145258244492</v>
      </c>
      <c r="K269" s="17" t="n">
        <f aca="false">IF('Row Index'!K41="","✗",IF(INDEX('RAW DATA'!$R:$R,'Row Index'!K41)="",IF(INDEX('RAW DATA'!$AE:$AE,'Row Index'!K41)="",INDEX('RAW DATA'!$L:$L,'Row Index'!K41),INDEX('RAW DATA'!$AE:$AE,'Row Index'!K41)),INDEX('RAW DATA'!$R:$R,'Row Index'!K41)))</f>
        <v>43.1606675173745</v>
      </c>
      <c r="L269" s="17" t="n">
        <f aca="false">IF('Row Index'!L41="","✗",IF(INDEX('RAW DATA'!$R:$R,'Row Index'!L41)="",IF(INDEX('RAW DATA'!$AE:$AE,'Row Index'!L41)="",INDEX('RAW DATA'!$L:$L,'Row Index'!L41),INDEX('RAW DATA'!$AE:$AE,'Row Index'!L41)),INDEX('RAW DATA'!$R:$R,'Row Index'!L41)))</f>
        <v>36.6923242319841</v>
      </c>
      <c r="M269" s="17" t="n">
        <f aca="false">IF('Row Index'!M41="","✗",IF(INDEX('RAW DATA'!$R:$R,'Row Index'!M41)="",IF(INDEX('RAW DATA'!$AE:$AE,'Row Index'!M41)="",INDEX('RAW DATA'!$L:$L,'Row Index'!M41),INDEX('RAW DATA'!$AE:$AE,'Row Index'!M41)),INDEX('RAW DATA'!$R:$R,'Row Index'!M41)))</f>
        <v>41.5608833887501</v>
      </c>
      <c r="N269" s="17" t="n">
        <f aca="false">IF('Row Index'!N41="","✗",IF(INDEX('RAW DATA'!$R:$R,'Row Index'!N41)="",IF(INDEX('RAW DATA'!$AE:$AE,'Row Index'!N41)="",INDEX('RAW DATA'!$L:$L,'Row Index'!N41),INDEX('RAW DATA'!$AE:$AE,'Row Index'!N41)),INDEX('RAW DATA'!$R:$R,'Row Index'!N41)))</f>
        <v>40.8690998469513</v>
      </c>
      <c r="O269" s="17" t="n">
        <f aca="false">IF('Row Index'!O41="","✗",IF(INDEX('RAW DATA'!$R:$R,'Row Index'!O41)="",IF(INDEX('RAW DATA'!$AE:$AE,'Row Index'!O41)="",INDEX('RAW DATA'!$L:$L,'Row Index'!O41),INDEX('RAW DATA'!$AE:$AE,'Row Index'!O41)),INDEX('RAW DATA'!$R:$R,'Row Index'!O41)))</f>
        <v>43.3017393637469</v>
      </c>
      <c r="P269" s="17" t="n">
        <f aca="false">IF('Row Index'!P41="","✗",IF(INDEX('RAW DATA'!$R:$R,'Row Index'!P41)="",IF(INDEX('RAW DATA'!$AE:$AE,'Row Index'!P41)="",INDEX('RAW DATA'!$L:$L,'Row Index'!P41),INDEX('RAW DATA'!$AE:$AE,'Row Index'!P41)),INDEX('RAW DATA'!$R:$R,'Row Index'!P41)))</f>
        <v>38.9357792116561</v>
      </c>
      <c r="Q269" s="17" t="n">
        <f aca="false">IF('Row Index'!Q41="","✗",IF(INDEX('RAW DATA'!$R:$R,'Row Index'!Q41)="",IF(INDEX('RAW DATA'!$AE:$AE,'Row Index'!Q41)="",INDEX('RAW DATA'!$L:$L,'Row Index'!Q41),INDEX('RAW DATA'!$AE:$AE,'Row Index'!Q41)),INDEX('RAW DATA'!$R:$R,'Row Index'!Q41)))</f>
        <v>42.1136022708859</v>
      </c>
      <c r="R269" s="17" t="n">
        <f aca="false">IF('Row Index'!R41="","✗",IF(INDEX('RAW DATA'!$R:$R,'Row Index'!R41)="",IF(INDEX('RAW DATA'!$AE:$AE,'Row Index'!R41)="",INDEX('RAW DATA'!$L:$L,'Row Index'!R41),INDEX('RAW DATA'!$AE:$AE,'Row Index'!R41)),INDEX('RAW DATA'!$R:$R,'Row Index'!R41)))</f>
        <v>45.8345272796631</v>
      </c>
      <c r="S269" s="17" t="n">
        <f aca="false">IF('Row Index'!S41="","✗",IF(INDEX('RAW DATA'!$R:$R,'Row Index'!S41)="",IF(INDEX('RAW DATA'!$AE:$AE,'Row Index'!S41)="",INDEX('RAW DATA'!$L:$L,'Row Index'!S41),INDEX('RAW DATA'!$AE:$AE,'Row Index'!S41)),INDEX('RAW DATA'!$R:$R,'Row Index'!S41)))</f>
        <v>43.4411770562518</v>
      </c>
      <c r="T269" s="17" t="n">
        <f aca="false">IF('Row Index'!T41="","✗",IF(INDEX('RAW DATA'!$R:$R,'Row Index'!T41)="",IF(INDEX('RAW DATA'!$AE:$AE,'Row Index'!T41)="",INDEX('RAW DATA'!$L:$L,'Row Index'!T41),INDEX('RAW DATA'!$AE:$AE,'Row Index'!T41)),INDEX('RAW DATA'!$R:$R,'Row Index'!T41)))</f>
        <v>42.1215918573304</v>
      </c>
      <c r="U269" s="29" t="n">
        <f aca="false">IF('Row Index'!U41="","✗",IF(INDEX('RAW DATA'!$R:$R,'Row Index'!U41)="",IF(INDEX('RAW DATA'!$AE:$AE,'Row Index'!U41)="",INDEX('RAW DATA'!$L:$L,'Row Index'!U41),INDEX('RAW DATA'!$AE:$AE,'Row Index'!U41)),INDEX('RAW DATA'!$R:$R,'Row Index'!U41)))</f>
        <v>48.2600486672721</v>
      </c>
      <c r="V269" s="17" t="n">
        <f aca="false">IF('Row Index'!V41="","✗",IF(INDEX('RAW DATA'!$R:$R,'Row Index'!V41)="",IF(INDEX('RAW DATA'!$AE:$AE,'Row Index'!V41)="",INDEX('RAW DATA'!$L:$L,'Row Index'!V41),INDEX('RAW DATA'!$AE:$AE,'Row Index'!V41)),INDEX('RAW DATA'!$R:$R,'Row Index'!V41)))</f>
        <v>48.1479511924073</v>
      </c>
      <c r="W269" s="17" t="n">
        <f aca="false">IF('Row Index'!W41="","✗",IF(INDEX('RAW DATA'!$R:$R,'Row Index'!W41)="",IF(INDEX('RAW DATA'!$AE:$AE,'Row Index'!W41)="",INDEX('RAW DATA'!$L:$L,'Row Index'!W41),INDEX('RAW DATA'!$AE:$AE,'Row Index'!W41)),INDEX('RAW DATA'!$R:$R,'Row Index'!W41)))</f>
        <v>44.6854995284688</v>
      </c>
      <c r="X269" s="18" t="n">
        <f aca="false">IF('Row Index'!X41="","✗",IF(INDEX('RAW DATA'!$R:$R,'Row Index'!X41)="",IF(INDEX('RAW DATA'!$AE:$AE,'Row Index'!X41)="",INDEX('RAW DATA'!$L:$L,'Row Index'!X41),INDEX('RAW DATA'!$AE:$AE,'Row Index'!X41)),INDEX('RAW DATA'!$R:$R,'Row Index'!X41)))</f>
        <v>47.1503489358085</v>
      </c>
      <c r="Y269" s="17" t="n">
        <f aca="false">IF('Row Index'!Y41="","✗",IF(INDEX('RAW DATA'!$R:$R,'Row Index'!Y41)="",IF(INDEX('RAW DATA'!$AE:$AE,'Row Index'!Y41)="",INDEX('RAW DATA'!$L:$L,'Row Index'!Y41),INDEX('RAW DATA'!$AE:$AE,'Row Index'!Y41)),INDEX('RAW DATA'!$R:$R,'Row Index'!Y41)))</f>
        <v>49.3900229115739</v>
      </c>
      <c r="Z269" s="18" t="n">
        <f aca="false">IF('Row Index'!Z41="","✗",IF(INDEX('RAW DATA'!$R:$R,'Row Index'!Z41)="",IF(INDEX('RAW DATA'!$AE:$AE,'Row Index'!Z41)="",INDEX('RAW DATA'!$L:$L,'Row Index'!Z41),INDEX('RAW DATA'!$AE:$AE,'Row Index'!Z41)),INDEX('RAW DATA'!$R:$R,'Row Index'!Z41)))</f>
        <v>48.3359640221115</v>
      </c>
      <c r="AA269" s="19" t="str">
        <f aca="false">IF('Row Index'!AA41="","⏳",IF(INDEX('RAW DATA'!$R:$R,'Row Index'!AA41)="",IF(INDEX('RAW DATA'!$AE:$AE,'Row Index'!AA41)="",INDEX('RAW DATA'!$L:$L,'Row Index'!AA41),INDEX('RAW DATA'!$AE:$AE,'Row Index'!AA41)),INDEX('RAW DATA'!$R:$R,'Row Index'!AA41)))</f>
        <v>⏳</v>
      </c>
      <c r="AB269" s="17" t="n">
        <f aca="false">IF('Row Index'!AB41="","✗",IF(INDEX('RAW DATA'!$R:$R,'Row Index'!AB41)="",IF(INDEX('RAW DATA'!$AE:$AE,'Row Index'!AB41)="",INDEX('RAW DATA'!$L:$L,'Row Index'!AB41),INDEX('RAW DATA'!$AE:$AE,'Row Index'!AB41)),INDEX('RAW DATA'!$R:$R,'Row Index'!AB41)))</f>
        <v>49.2441372679998</v>
      </c>
      <c r="AC269" s="17" t="n">
        <f aca="false">IF('Row Index'!AC41="","✗",IF(INDEX('RAW DATA'!$R:$R,'Row Index'!AC41)="",IF(INDEX('RAW DATA'!$AE:$AE,'Row Index'!AC41)="",INDEX('RAW DATA'!$L:$L,'Row Index'!AC41),INDEX('RAW DATA'!$AE:$AE,'Row Index'!AC41)),INDEX('RAW DATA'!$R:$R,'Row Index'!AC41)))</f>
        <v>50.1862648116218</v>
      </c>
      <c r="AD269" s="17" t="n">
        <f aca="false">IF('Row Index'!AD41="","✗",IF(INDEX('RAW DATA'!$R:$R,'Row Index'!AD41)="",IF(INDEX('RAW DATA'!$AE:$AE,'Row Index'!AD41)="",INDEX('RAW DATA'!$L:$L,'Row Index'!AD41),INDEX('RAW DATA'!$AE:$AE,'Row Index'!AD41)),INDEX('RAW DATA'!$R:$R,'Row Index'!AD41)))</f>
        <v>53.3180058348999</v>
      </c>
      <c r="AE269" s="37" t="n">
        <f aca="false">IF('Row Index'!AE41="","✗",IF(INDEX('RAW DATA'!$R:$R,'Row Index'!AE41)="",IF(INDEX('RAW DATA'!$AE:$AE,'Row Index'!AE41)="",INDEX('RAW DATA'!$L:$L,'Row Index'!AE41),INDEX('RAW DATA'!$AE:$AE,'Row Index'!AE41)),INDEX('RAW DATA'!$R:$R,'Row Index'!AE41)))</f>
        <v>53.6002471062445</v>
      </c>
      <c r="AF269" s="17" t="n">
        <f aca="false">IF('Row Index'!AF41="","✗",IF(INDEX('RAW DATA'!$R:$R,'Row Index'!AF41)="",IF(INDEX('RAW DATA'!$AE:$AE,'Row Index'!AF41)="",INDEX('RAW DATA'!$L:$L,'Row Index'!AF41),INDEX('RAW DATA'!$AE:$AE,'Row Index'!AF41)),INDEX('RAW DATA'!$R:$R,'Row Index'!AF41)))</f>
        <v>55.932721278986</v>
      </c>
      <c r="AG269" s="17" t="n">
        <f aca="false">IF('Row Index'!AG41="","✗",IF(INDEX('RAW DATA'!$R:$R,'Row Index'!AG41)="",IF(INDEX('RAW DATA'!$AE:$AE,'Row Index'!AG41)="",INDEX('RAW DATA'!$L:$L,'Row Index'!AG41),INDEX('RAW DATA'!$AE:$AE,'Row Index'!AG41)),INDEX('RAW DATA'!$R:$R,'Row Index'!AG41)))</f>
        <v>54.0159830127361</v>
      </c>
      <c r="AH269" s="17" t="n">
        <f aca="false">IF('Row Index'!AH41="","✗",IF(INDEX('RAW DATA'!$R:$R,'Row Index'!AH41)="",IF(INDEX('RAW DATA'!$AE:$AE,'Row Index'!AH41)="",INDEX('RAW DATA'!$L:$L,'Row Index'!AH41),INDEX('RAW DATA'!$AE:$AE,'Row Index'!AH41)),INDEX('RAW DATA'!$R:$R,'Row Index'!AH41)))</f>
        <v>57.2542596497001</v>
      </c>
      <c r="AI269" s="17" t="n">
        <f aca="false">IF('Row Index'!AI41="","✗",IF(INDEX('RAW DATA'!$R:$R,'Row Index'!AI41)="",IF(INDEX('RAW DATA'!$AE:$AE,'Row Index'!AI41)="",INDEX('RAW DATA'!$L:$L,'Row Index'!AI41),INDEX('RAW DATA'!$AE:$AE,'Row Index'!AI41)),INDEX('RAW DATA'!$R:$R,'Row Index'!AI41)))</f>
        <v>59.3719535511514</v>
      </c>
      <c r="AJ269" s="17" t="n">
        <f aca="false">IF('Row Index'!AJ41="","✗",IF(INDEX('RAW DATA'!$R:$R,'Row Index'!AJ41)="",IF(INDEX('RAW DATA'!$AE:$AE,'Row Index'!AJ41)="",INDEX('RAW DATA'!$L:$L,'Row Index'!AJ41),INDEX('RAW DATA'!$AE:$AE,'Row Index'!AJ41)),INDEX('RAW DATA'!$R:$R,'Row Index'!AJ41)))</f>
        <v>59.4634609588304</v>
      </c>
      <c r="AK269" s="17" t="n">
        <f aca="false">IF('Row Index'!AK41="","✗",IF(INDEX('RAW DATA'!$R:$R,'Row Index'!AK41)="",IF(INDEX('RAW DATA'!$AE:$AE,'Row Index'!AK41)="",INDEX('RAW DATA'!$L:$L,'Row Index'!AK41),INDEX('RAW DATA'!$AE:$AE,'Row Index'!AK41)),INDEX('RAW DATA'!$R:$R,'Row Index'!AK41)))</f>
        <v>60.9014645157251</v>
      </c>
      <c r="AL269" s="17" t="n">
        <f aca="false">IF('Row Index'!AL41="","✗",IF(INDEX('RAW DATA'!$R:$R,'Row Index'!AL41)="",IF(INDEX('RAW DATA'!$AE:$AE,'Row Index'!AL41)="",INDEX('RAW DATA'!$L:$L,'Row Index'!AL41),INDEX('RAW DATA'!$AE:$AE,'Row Index'!AL41)),INDEX('RAW DATA'!$R:$R,'Row Index'!AL41)))</f>
        <v>63.2066453845189</v>
      </c>
      <c r="AM269" s="17" t="n">
        <f aca="false">IF('Row Index'!AM41="","✗",IF(INDEX('RAW DATA'!$R:$R,'Row Index'!AM41)="",IF(INDEX('RAW DATA'!$AE:$AE,'Row Index'!AM41)="",INDEX('RAW DATA'!$L:$L,'Row Index'!AM41),INDEX('RAW DATA'!$AE:$AE,'Row Index'!AM41)),INDEX('RAW DATA'!$R:$R,'Row Index'!AM41)))</f>
        <v>64.452964710712</v>
      </c>
      <c r="AN269" s="17" t="n">
        <f aca="false">IF('Row Index'!AN41="","✗",IF(INDEX('RAW DATA'!$R:$R,'Row Index'!AN41)="",IF(INDEX('RAW DATA'!$AE:$AE,'Row Index'!AN41)="",INDEX('RAW DATA'!$L:$L,'Row Index'!AN41),INDEX('RAW DATA'!$AE:$AE,'Row Index'!AN41)),INDEX('RAW DATA'!$R:$R,'Row Index'!AN41)))</f>
        <v>65.1552601772089</v>
      </c>
      <c r="AO269" s="17" t="n">
        <f aca="false">IF('Row Index'!AO41="","✗",IF(INDEX('RAW DATA'!$R:$R,'Row Index'!AO41)="",IF(INDEX('RAW DATA'!$AE:$AE,'Row Index'!AO41)="",INDEX('RAW DATA'!$L:$L,'Row Index'!AO41),INDEX('RAW DATA'!$AE:$AE,'Row Index'!AO41)),INDEX('RAW DATA'!$R:$R,'Row Index'!AO41)))</f>
        <v>66.6013801822415</v>
      </c>
      <c r="AP269" s="17" t="n">
        <f aca="false">IF('Row Index'!AP41="","✗",IF(INDEX('RAW DATA'!$R:$R,'Row Index'!AP41)="",IF(INDEX('RAW DATA'!$AE:$AE,'Row Index'!AP41)="",INDEX('RAW DATA'!$L:$L,'Row Index'!AP41),INDEX('RAW DATA'!$AE:$AE,'Row Index'!AP41)),INDEX('RAW DATA'!$R:$R,'Row Index'!AP41)))</f>
        <v>66.8929434410582</v>
      </c>
      <c r="AQ269" s="18" t="n">
        <f aca="false">IF('Row Index'!AQ41="","✗",IF(INDEX('RAW DATA'!$R:$R,'Row Index'!AQ41)="",IF(INDEX('RAW DATA'!$AE:$AE,'Row Index'!AQ41)="",INDEX('RAW DATA'!$L:$L,'Row Index'!AQ41),INDEX('RAW DATA'!$AE:$AE,'Row Index'!AQ41)),INDEX('RAW DATA'!$R:$R,'Row Index'!AQ41)))</f>
        <v>66.7075348558097</v>
      </c>
    </row>
    <row r="270" customFormat="false" ht="15" hidden="false" customHeight="false" outlineLevel="0" collapsed="false">
      <c r="A270" s="32" t="s">
        <v>283</v>
      </c>
      <c r="B270" s="33" t="s">
        <v>248</v>
      </c>
      <c r="C270" s="17" t="n">
        <f aca="false">IF('Row Index'!C42="","✗",IF(INDEX('RAW DATA'!$R:$R,'Row Index'!C42)="",IF(INDEX('RAW DATA'!$AE:$AE,'Row Index'!C42)="",INDEX('RAW DATA'!$L:$L,'Row Index'!C42),INDEX('RAW DATA'!$AE:$AE,'Row Index'!C42)),INDEX('RAW DATA'!$R:$R,'Row Index'!C42)))</f>
        <v>36.4232740124724</v>
      </c>
      <c r="D270" s="17" t="n">
        <f aca="false">IF('Row Index'!D42="","✗",IF(INDEX('RAW DATA'!$R:$R,'Row Index'!D42)="",IF(INDEX('RAW DATA'!$AE:$AE,'Row Index'!D42)="",INDEX('RAW DATA'!$L:$L,'Row Index'!D42),INDEX('RAW DATA'!$AE:$AE,'Row Index'!D42)),INDEX('RAW DATA'!$R:$R,'Row Index'!D42)))</f>
        <v>36.3990646150054</v>
      </c>
      <c r="E270" s="29" t="n">
        <f aca="false">IF('Row Index'!E42="","✗",IF(INDEX('RAW DATA'!$R:$R,'Row Index'!E42)="",IF(INDEX('RAW DATA'!$AE:$AE,'Row Index'!E42)="",INDEX('RAW DATA'!$L:$L,'Row Index'!E42),INDEX('RAW DATA'!$AE:$AE,'Row Index'!E42)),INDEX('RAW DATA'!$R:$R,'Row Index'!E42)))</f>
        <v>41.2176573298824</v>
      </c>
      <c r="F270" s="17" t="n">
        <f aca="false">IF('Row Index'!F42="","✗",IF(INDEX('RAW DATA'!$R:$R,'Row Index'!F42)="",IF(INDEX('RAW DATA'!$AE:$AE,'Row Index'!F42)="",INDEX('RAW DATA'!$L:$L,'Row Index'!F42),INDEX('RAW DATA'!$AE:$AE,'Row Index'!F42)),INDEX('RAW DATA'!$R:$R,'Row Index'!F42)))</f>
        <v>35.9365015918874</v>
      </c>
      <c r="G270" s="18" t="n">
        <f aca="false">IF('Row Index'!G42="","✗",IF(INDEX('RAW DATA'!$R:$R,'Row Index'!G42)="",IF(INDEX('RAW DATA'!$AE:$AE,'Row Index'!G42)="",INDEX('RAW DATA'!$L:$L,'Row Index'!G42),INDEX('RAW DATA'!$AE:$AE,'Row Index'!G42)),INDEX('RAW DATA'!$R:$R,'Row Index'!G42)))</f>
        <v>36.0352961948393</v>
      </c>
      <c r="H270" s="17" t="n">
        <f aca="false">IF('Row Index'!H42="","✗",IF(INDEX('RAW DATA'!$R:$R,'Row Index'!H42)="",IF(INDEX('RAW DATA'!$AE:$AE,'Row Index'!H42)="",INDEX('RAW DATA'!$L:$L,'Row Index'!H42),INDEX('RAW DATA'!$AE:$AE,'Row Index'!H42)),INDEX('RAW DATA'!$R:$R,'Row Index'!H42)))</f>
        <v>39.323403438758</v>
      </c>
      <c r="I270" s="17" t="n">
        <f aca="false">IF('Row Index'!I42="","✗",IF(INDEX('RAW DATA'!$R:$R,'Row Index'!I42)="",IF(INDEX('RAW DATA'!$AE:$AE,'Row Index'!I42)="",INDEX('RAW DATA'!$L:$L,'Row Index'!I42),INDEX('RAW DATA'!$AE:$AE,'Row Index'!I42)),INDEX('RAW DATA'!$R:$R,'Row Index'!I42)))</f>
        <v>39.9531486735625</v>
      </c>
      <c r="J270" s="17" t="n">
        <f aca="false">IF('Row Index'!J42="","✗",IF(INDEX('RAW DATA'!$R:$R,'Row Index'!J42)="",IF(INDEX('RAW DATA'!$AE:$AE,'Row Index'!J42)="",INDEX('RAW DATA'!$L:$L,'Row Index'!J42),INDEX('RAW DATA'!$AE:$AE,'Row Index'!J42)),INDEX('RAW DATA'!$R:$R,'Row Index'!J42)))</f>
        <v>38.7524229218569</v>
      </c>
      <c r="K270" s="17" t="n">
        <f aca="false">IF('Row Index'!K42="","✗",IF(INDEX('RAW DATA'!$R:$R,'Row Index'!K42)="",IF(INDEX('RAW DATA'!$AE:$AE,'Row Index'!K42)="",INDEX('RAW DATA'!$L:$L,'Row Index'!K42),INDEX('RAW DATA'!$AE:$AE,'Row Index'!K42)),INDEX('RAW DATA'!$R:$R,'Row Index'!K42)))</f>
        <v>45.7961835158099</v>
      </c>
      <c r="L270" s="26" t="str">
        <f aca="false">IF('Row Index'!L42="","✗",IF(INDEX('RAW DATA'!$R:$R,'Row Index'!L42)="",IF(INDEX('RAW DATA'!$AE:$AE,'Row Index'!L42)="",INDEX('RAW DATA'!$L:$L,'Row Index'!L42),INDEX('RAW DATA'!$AE:$AE,'Row Index'!L42)),INDEX('RAW DATA'!$R:$R,'Row Index'!L42)))</f>
        <v>✗⇲</v>
      </c>
      <c r="M270" s="29" t="n">
        <f aca="false">IF('Row Index'!M42="","✗",IF(INDEX('RAW DATA'!$R:$R,'Row Index'!M42)="",IF(INDEX('RAW DATA'!$AE:$AE,'Row Index'!M42)="",INDEX('RAW DATA'!$L:$L,'Row Index'!M42),INDEX('RAW DATA'!$AE:$AE,'Row Index'!M42)),INDEX('RAW DATA'!$R:$R,'Row Index'!M42)))</f>
        <v>43.7487746487074</v>
      </c>
      <c r="N270" s="29" t="n">
        <f aca="false">IF('Row Index'!N42="","✗",IF(INDEX('RAW DATA'!$R:$R,'Row Index'!N42)="",IF(INDEX('RAW DATA'!$AE:$AE,'Row Index'!N42)="",INDEX('RAW DATA'!$L:$L,'Row Index'!N42),INDEX('RAW DATA'!$AE:$AE,'Row Index'!N42)),INDEX('RAW DATA'!$R:$R,'Row Index'!N42)))</f>
        <v>45.0244207108109</v>
      </c>
      <c r="O270" s="21" t="n">
        <f aca="false">IF('Row Index'!O42="","✗",IF(INDEX('RAW DATA'!$R:$R,'Row Index'!O42)="",IF(INDEX('RAW DATA'!$AE:$AE,'Row Index'!O42)="",INDEX('RAW DATA'!$L:$L,'Row Index'!O42),INDEX('RAW DATA'!$AE:$AE,'Row Index'!O42)),INDEX('RAW DATA'!$R:$R,'Row Index'!O42)))</f>
        <v>48.9443035103424</v>
      </c>
      <c r="P270" s="29" t="n">
        <f aca="false">IF('Row Index'!P42="","✗",IF(INDEX('RAW DATA'!$R:$R,'Row Index'!P42)="",IF(INDEX('RAW DATA'!$AE:$AE,'Row Index'!P42)="",INDEX('RAW DATA'!$L:$L,'Row Index'!P42),INDEX('RAW DATA'!$AE:$AE,'Row Index'!P42)),INDEX('RAW DATA'!$R:$R,'Row Index'!P42)))</f>
        <v>42.6932977669451</v>
      </c>
      <c r="Q270" s="17" t="n">
        <f aca="false">IF('Row Index'!Q42="","✗",IF(INDEX('RAW DATA'!$R:$R,'Row Index'!Q42)="",IF(INDEX('RAW DATA'!$AE:$AE,'Row Index'!Q42)="",INDEX('RAW DATA'!$L:$L,'Row Index'!Q42),INDEX('RAW DATA'!$AE:$AE,'Row Index'!Q42)),INDEX('RAW DATA'!$R:$R,'Row Index'!Q42)))</f>
        <v>44.2655229316457</v>
      </c>
      <c r="R270" s="17" t="n">
        <f aca="false">IF('Row Index'!R42="","✗",IF(INDEX('RAW DATA'!$R:$R,'Row Index'!R42)="",IF(INDEX('RAW DATA'!$AE:$AE,'Row Index'!R42)="",INDEX('RAW DATA'!$L:$L,'Row Index'!R42),INDEX('RAW DATA'!$AE:$AE,'Row Index'!R42)),INDEX('RAW DATA'!$R:$R,'Row Index'!R42)))</f>
        <v>47.6443293537111</v>
      </c>
      <c r="S270" s="17" t="n">
        <f aca="false">IF('Row Index'!S42="","✗",IF(INDEX('RAW DATA'!$R:$R,'Row Index'!S42)="",IF(INDEX('RAW DATA'!$AE:$AE,'Row Index'!S42)="",INDEX('RAW DATA'!$L:$L,'Row Index'!S42),INDEX('RAW DATA'!$AE:$AE,'Row Index'!S42)),INDEX('RAW DATA'!$R:$R,'Row Index'!S42)))</f>
        <v>44.5129351673144</v>
      </c>
      <c r="T270" s="17" t="n">
        <f aca="false">IF('Row Index'!T42="","✗",IF(INDEX('RAW DATA'!$R:$R,'Row Index'!T42)="",IF(INDEX('RAW DATA'!$AE:$AE,'Row Index'!T42)="",INDEX('RAW DATA'!$L:$L,'Row Index'!T42),INDEX('RAW DATA'!$AE:$AE,'Row Index'!T42)),INDEX('RAW DATA'!$R:$R,'Row Index'!T42)))</f>
        <v>45.1480058916259</v>
      </c>
      <c r="U270" s="17" t="n">
        <f aca="false">IF('Row Index'!U42="","✗",IF(INDEX('RAW DATA'!$R:$R,'Row Index'!U42)="",IF(INDEX('RAW DATA'!$AE:$AE,'Row Index'!U42)="",INDEX('RAW DATA'!$L:$L,'Row Index'!U42),INDEX('RAW DATA'!$AE:$AE,'Row Index'!U42)),INDEX('RAW DATA'!$R:$R,'Row Index'!U42)))</f>
        <v>49.978963234716</v>
      </c>
      <c r="V270" s="17" t="n">
        <f aca="false">IF('Row Index'!V42="","✗",IF(INDEX('RAW DATA'!$R:$R,'Row Index'!V42)="",IF(INDEX('RAW DATA'!$AE:$AE,'Row Index'!V42)="",INDEX('RAW DATA'!$L:$L,'Row Index'!V42),INDEX('RAW DATA'!$AE:$AE,'Row Index'!V42)),INDEX('RAW DATA'!$R:$R,'Row Index'!V42)))</f>
        <v>51.5241717148634</v>
      </c>
      <c r="W270" s="17" t="n">
        <f aca="false">IF('Row Index'!W42="","✗",IF(INDEX('RAW DATA'!$R:$R,'Row Index'!W42)="",IF(INDEX('RAW DATA'!$AE:$AE,'Row Index'!W42)="",INDEX('RAW DATA'!$L:$L,'Row Index'!W42),INDEX('RAW DATA'!$AE:$AE,'Row Index'!W42)),INDEX('RAW DATA'!$R:$R,'Row Index'!W42)))</f>
        <v>47.5224780950493</v>
      </c>
      <c r="X270" s="18" t="n">
        <f aca="false">IF('Row Index'!X42="","✗",IF(INDEX('RAW DATA'!$R:$R,'Row Index'!X42)="",IF(INDEX('RAW DATA'!$AE:$AE,'Row Index'!X42)="",INDEX('RAW DATA'!$L:$L,'Row Index'!X42),INDEX('RAW DATA'!$AE:$AE,'Row Index'!X42)),INDEX('RAW DATA'!$R:$R,'Row Index'!X42)))</f>
        <v>49.8906510936755</v>
      </c>
      <c r="Y270" s="17" t="n">
        <f aca="false">IF('Row Index'!Y42="","✗",IF(INDEX('RAW DATA'!$R:$R,'Row Index'!Y42)="",IF(INDEX('RAW DATA'!$AE:$AE,'Row Index'!Y42)="",INDEX('RAW DATA'!$L:$L,'Row Index'!Y42),INDEX('RAW DATA'!$AE:$AE,'Row Index'!Y42)),INDEX('RAW DATA'!$R:$R,'Row Index'!Y42)))</f>
        <v>51.3281337959372</v>
      </c>
      <c r="Z270" s="18" t="n">
        <f aca="false">IF('Row Index'!Z42="","✗",IF(INDEX('RAW DATA'!$R:$R,'Row Index'!Z42)="",IF(INDEX('RAW DATA'!$AE:$AE,'Row Index'!Z42)="",INDEX('RAW DATA'!$L:$L,'Row Index'!Z42),INDEX('RAW DATA'!$AE:$AE,'Row Index'!Z42)),INDEX('RAW DATA'!$R:$R,'Row Index'!Z42)))</f>
        <v>49.5889067426226</v>
      </c>
      <c r="AA270" s="19" t="str">
        <f aca="false">IF('Row Index'!AA42="","⏳",IF(INDEX('RAW DATA'!$R:$R,'Row Index'!AA42)="",IF(INDEX('RAW DATA'!$AE:$AE,'Row Index'!AA42)="",INDEX('RAW DATA'!$L:$L,'Row Index'!AA42),INDEX('RAW DATA'!$AE:$AE,'Row Index'!AA42)),INDEX('RAW DATA'!$R:$R,'Row Index'!AA42)))</f>
        <v>⏳</v>
      </c>
      <c r="AB270" s="17" t="n">
        <f aca="false">IF('Row Index'!AB42="","✗",IF(INDEX('RAW DATA'!$R:$R,'Row Index'!AB42)="",IF(INDEX('RAW DATA'!$AE:$AE,'Row Index'!AB42)="",INDEX('RAW DATA'!$L:$L,'Row Index'!AB42),INDEX('RAW DATA'!$AE:$AE,'Row Index'!AB42)),INDEX('RAW DATA'!$R:$R,'Row Index'!AB42)))</f>
        <v>51.1938917129978</v>
      </c>
      <c r="AC270" s="17" t="n">
        <f aca="false">IF('Row Index'!AC42="","✗",IF(INDEX('RAW DATA'!$R:$R,'Row Index'!AC42)="",IF(INDEX('RAW DATA'!$AE:$AE,'Row Index'!AC42)="",INDEX('RAW DATA'!$L:$L,'Row Index'!AC42),INDEX('RAW DATA'!$AE:$AE,'Row Index'!AC42)),INDEX('RAW DATA'!$R:$R,'Row Index'!AC42)))</f>
        <v>51.9430929210232</v>
      </c>
      <c r="AD270" s="17" t="n">
        <f aca="false">IF('Row Index'!AD42="","✗",IF(INDEX('RAW DATA'!$R:$R,'Row Index'!AD42)="",IF(INDEX('RAW DATA'!$AE:$AE,'Row Index'!AD42)="",INDEX('RAW DATA'!$L:$L,'Row Index'!AD42),INDEX('RAW DATA'!$AE:$AE,'Row Index'!AD42)),INDEX('RAW DATA'!$R:$R,'Row Index'!AD42)))</f>
        <v>54.062399502077</v>
      </c>
      <c r="AE270" s="17" t="n">
        <f aca="false">IF('Row Index'!AE42="","✗",IF(INDEX('RAW DATA'!$R:$R,'Row Index'!AE42)="",IF(INDEX('RAW DATA'!$AE:$AE,'Row Index'!AE42)="",INDEX('RAW DATA'!$L:$L,'Row Index'!AE42),INDEX('RAW DATA'!$AE:$AE,'Row Index'!AE42)),INDEX('RAW DATA'!$R:$R,'Row Index'!AE42)))</f>
        <v>56.1699658379741</v>
      </c>
      <c r="AF270" s="17" t="n">
        <f aca="false">IF('Row Index'!AF42="","✗",IF(INDEX('RAW DATA'!$R:$R,'Row Index'!AF42)="",IF(INDEX('RAW DATA'!$AE:$AE,'Row Index'!AF42)="",INDEX('RAW DATA'!$L:$L,'Row Index'!AF42),INDEX('RAW DATA'!$AE:$AE,'Row Index'!AF42)),INDEX('RAW DATA'!$R:$R,'Row Index'!AF42)))</f>
        <v>56.0028918663592</v>
      </c>
      <c r="AG270" s="17" t="n">
        <f aca="false">IF('Row Index'!AG42="","✗",IF(INDEX('RAW DATA'!$R:$R,'Row Index'!AG42)="",IF(INDEX('RAW DATA'!$AE:$AE,'Row Index'!AG42)="",INDEX('RAW DATA'!$L:$L,'Row Index'!AG42),INDEX('RAW DATA'!$AE:$AE,'Row Index'!AG42)),INDEX('RAW DATA'!$R:$R,'Row Index'!AG42)))</f>
        <v>56.3569319467556</v>
      </c>
      <c r="AH270" s="17" t="n">
        <f aca="false">IF('Row Index'!AH42="","✗",IF(INDEX('RAW DATA'!$R:$R,'Row Index'!AH42)="",IF(INDEX('RAW DATA'!$AE:$AE,'Row Index'!AH42)="",INDEX('RAW DATA'!$L:$L,'Row Index'!AH42),INDEX('RAW DATA'!$AE:$AE,'Row Index'!AH42)),INDEX('RAW DATA'!$R:$R,'Row Index'!AH42)))</f>
        <v>58.5839673684168</v>
      </c>
      <c r="AI270" s="17" t="n">
        <f aca="false">IF('Row Index'!AI42="","✗",IF(INDEX('RAW DATA'!$R:$R,'Row Index'!AI42)="",IF(INDEX('RAW DATA'!$AE:$AE,'Row Index'!AI42)="",INDEX('RAW DATA'!$L:$L,'Row Index'!AI42),INDEX('RAW DATA'!$AE:$AE,'Row Index'!AI42)),INDEX('RAW DATA'!$R:$R,'Row Index'!AI42)))</f>
        <v>59.4219313055806</v>
      </c>
      <c r="AJ270" s="17" t="n">
        <f aca="false">IF('Row Index'!AJ42="","✗",IF(INDEX('RAW DATA'!$R:$R,'Row Index'!AJ42)="",IF(INDEX('RAW DATA'!$AE:$AE,'Row Index'!AJ42)="",INDEX('RAW DATA'!$L:$L,'Row Index'!AJ42),INDEX('RAW DATA'!$AE:$AE,'Row Index'!AJ42)),INDEX('RAW DATA'!$R:$R,'Row Index'!AJ42)))</f>
        <v>61.6611641900043</v>
      </c>
      <c r="AK270" s="17" t="n">
        <f aca="false">IF('Row Index'!AK42="","✗",IF(INDEX('RAW DATA'!$R:$R,'Row Index'!AK42)="",IF(INDEX('RAW DATA'!$AE:$AE,'Row Index'!AK42)="",INDEX('RAW DATA'!$L:$L,'Row Index'!AK42),INDEX('RAW DATA'!$AE:$AE,'Row Index'!AK42)),INDEX('RAW DATA'!$R:$R,'Row Index'!AK42)))</f>
        <v>63.6797848501023</v>
      </c>
      <c r="AL270" s="17" t="n">
        <f aca="false">IF('Row Index'!AL42="","✗",IF(INDEX('RAW DATA'!$R:$R,'Row Index'!AL42)="",IF(INDEX('RAW DATA'!$AE:$AE,'Row Index'!AL42)="",INDEX('RAW DATA'!$L:$L,'Row Index'!AL42),INDEX('RAW DATA'!$AE:$AE,'Row Index'!AL42)),INDEX('RAW DATA'!$R:$R,'Row Index'!AL42)))</f>
        <v>64.3517794880098</v>
      </c>
      <c r="AM270" s="17" t="n">
        <f aca="false">IF('Row Index'!AM42="","✗",IF(INDEX('RAW DATA'!$R:$R,'Row Index'!AM42)="",IF(INDEX('RAW DATA'!$AE:$AE,'Row Index'!AM42)="",INDEX('RAW DATA'!$L:$L,'Row Index'!AM42),INDEX('RAW DATA'!$AE:$AE,'Row Index'!AM42)),INDEX('RAW DATA'!$R:$R,'Row Index'!AM42)))</f>
        <v>65.1733976003942</v>
      </c>
      <c r="AN270" s="17" t="n">
        <f aca="false">IF('Row Index'!AN42="","✗",IF(INDEX('RAW DATA'!$R:$R,'Row Index'!AN42)="",IF(INDEX('RAW DATA'!$AE:$AE,'Row Index'!AN42)="",INDEX('RAW DATA'!$L:$L,'Row Index'!AN42),INDEX('RAW DATA'!$AE:$AE,'Row Index'!AN42)),INDEX('RAW DATA'!$R:$R,'Row Index'!AN42)))</f>
        <v>66.5195666845743</v>
      </c>
      <c r="AO270" s="17" t="n">
        <f aca="false">IF('Row Index'!AO42="","✗",IF(INDEX('RAW DATA'!$R:$R,'Row Index'!AO42)="",IF(INDEX('RAW DATA'!$AE:$AE,'Row Index'!AO42)="",INDEX('RAW DATA'!$L:$L,'Row Index'!AO42),INDEX('RAW DATA'!$AE:$AE,'Row Index'!AO42)),INDEX('RAW DATA'!$R:$R,'Row Index'!AO42)))</f>
        <v>67.413540451615</v>
      </c>
      <c r="AP270" s="37" t="n">
        <f aca="false">IF('Row Index'!AP42="","✗",IF(INDEX('RAW DATA'!$R:$R,'Row Index'!AP42)="",IF(INDEX('RAW DATA'!$AE:$AE,'Row Index'!AP42)="",INDEX('RAW DATA'!$L:$L,'Row Index'!AP42),INDEX('RAW DATA'!$AE:$AE,'Row Index'!AP42)),INDEX('RAW DATA'!$R:$R,'Row Index'!AP42)))</f>
        <v>67.4905807291109</v>
      </c>
      <c r="AQ270" s="17" t="n">
        <f aca="false">IF('Row Index'!AQ42="","✗",IF(INDEX('RAW DATA'!$R:$R,'Row Index'!AQ42)="",IF(INDEX('RAW DATA'!$AE:$AE,'Row Index'!AQ42)="",INDEX('RAW DATA'!$L:$L,'Row Index'!AQ42),INDEX('RAW DATA'!$AE:$AE,'Row Index'!AQ42)),INDEX('RAW DATA'!$R:$R,'Row Index'!AQ42)))</f>
        <v>68.3229384929957</v>
      </c>
    </row>
    <row r="271" customFormat="false" ht="15" hidden="false" customHeight="false" outlineLevel="0" collapsed="false">
      <c r="A271" s="32" t="s">
        <v>286</v>
      </c>
      <c r="B271" s="33" t="s">
        <v>248</v>
      </c>
      <c r="C271" s="17" t="n">
        <f aca="false">IF('Row Index'!C43="","✗",IF(INDEX('RAW DATA'!$R:$R,'Row Index'!C43)="",IF(INDEX('RAW DATA'!$AE:$AE,'Row Index'!C43)="",INDEX('RAW DATA'!$L:$L,'Row Index'!C43),INDEX('RAW DATA'!$AE:$AE,'Row Index'!C43)),INDEX('RAW DATA'!$R:$R,'Row Index'!C43)))</f>
        <v>32.9641784400809</v>
      </c>
      <c r="D271" s="17" t="n">
        <f aca="false">IF('Row Index'!D43="","✗",IF(INDEX('RAW DATA'!$R:$R,'Row Index'!D43)="",IF(INDEX('RAW DATA'!$AE:$AE,'Row Index'!D43)="",INDEX('RAW DATA'!$L:$L,'Row Index'!D43),INDEX('RAW DATA'!$AE:$AE,'Row Index'!D43)),INDEX('RAW DATA'!$R:$R,'Row Index'!D43)))</f>
        <v>32.8454639761052</v>
      </c>
      <c r="E271" s="17" t="n">
        <f aca="false">IF('Row Index'!E43="","✗",IF(INDEX('RAW DATA'!$R:$R,'Row Index'!E43)="",IF(INDEX('RAW DATA'!$AE:$AE,'Row Index'!E43)="",INDEX('RAW DATA'!$L:$L,'Row Index'!E43),INDEX('RAW DATA'!$AE:$AE,'Row Index'!E43)),INDEX('RAW DATA'!$R:$R,'Row Index'!E43)))</f>
        <v>34.621216834135</v>
      </c>
      <c r="F271" s="17" t="n">
        <f aca="false">IF('Row Index'!F43="","✗",IF(INDEX('RAW DATA'!$R:$R,'Row Index'!F43)="",IF(INDEX('RAW DATA'!$AE:$AE,'Row Index'!F43)="",INDEX('RAW DATA'!$L:$L,'Row Index'!F43),INDEX('RAW DATA'!$AE:$AE,'Row Index'!F43)),INDEX('RAW DATA'!$R:$R,'Row Index'!F43)))</f>
        <v>32.4682719636992</v>
      </c>
      <c r="G271" s="18" t="n">
        <f aca="false">IF('Row Index'!G43="","✗",IF(INDEX('RAW DATA'!$R:$R,'Row Index'!G43)="",IF(INDEX('RAW DATA'!$AE:$AE,'Row Index'!G43)="",INDEX('RAW DATA'!$L:$L,'Row Index'!G43),INDEX('RAW DATA'!$AE:$AE,'Row Index'!G43)),INDEX('RAW DATA'!$R:$R,'Row Index'!G43)))</f>
        <v>36.1964876786315</v>
      </c>
      <c r="H271" s="17" t="n">
        <f aca="false">IF('Row Index'!H43="","✗",IF(INDEX('RAW DATA'!$R:$R,'Row Index'!H43)="",IF(INDEX('RAW DATA'!$AE:$AE,'Row Index'!H43)="",INDEX('RAW DATA'!$L:$L,'Row Index'!H43),INDEX('RAW DATA'!$AE:$AE,'Row Index'!H43)),INDEX('RAW DATA'!$R:$R,'Row Index'!H43)))</f>
        <v>36.6761597050806</v>
      </c>
      <c r="I271" s="17" t="n">
        <f aca="false">IF('Row Index'!I43="","✗",IF(INDEX('RAW DATA'!$R:$R,'Row Index'!I43)="",IF(INDEX('RAW DATA'!$AE:$AE,'Row Index'!I43)="",INDEX('RAW DATA'!$L:$L,'Row Index'!I43),INDEX('RAW DATA'!$AE:$AE,'Row Index'!I43)),INDEX('RAW DATA'!$R:$R,'Row Index'!I43)))</f>
        <v>35.2879139918319</v>
      </c>
      <c r="J271" s="29" t="n">
        <f aca="false">IF('Row Index'!J43="","✗",IF(INDEX('RAW DATA'!$R:$R,'Row Index'!J43)="",IF(INDEX('RAW DATA'!$AE:$AE,'Row Index'!J43)="",INDEX('RAW DATA'!$L:$L,'Row Index'!J43),INDEX('RAW DATA'!$AE:$AE,'Row Index'!J43)),INDEX('RAW DATA'!$R:$R,'Row Index'!J43)))</f>
        <v>34.9332830993097</v>
      </c>
      <c r="K271" s="17" t="n">
        <f aca="false">IF('Row Index'!K43="","✗",IF(INDEX('RAW DATA'!$R:$R,'Row Index'!K43)="",IF(INDEX('RAW DATA'!$AE:$AE,'Row Index'!K43)="",INDEX('RAW DATA'!$L:$L,'Row Index'!K43),INDEX('RAW DATA'!$AE:$AE,'Row Index'!K43)),INDEX('RAW DATA'!$R:$R,'Row Index'!K43)))</f>
        <v>38.7750387251689</v>
      </c>
      <c r="L271" s="17" t="n">
        <f aca="false">IF('Row Index'!L43="","✗",IF(INDEX('RAW DATA'!$R:$R,'Row Index'!L43)="",IF(INDEX('RAW DATA'!$AE:$AE,'Row Index'!L43)="",INDEX('RAW DATA'!$L:$L,'Row Index'!L43),INDEX('RAW DATA'!$AE:$AE,'Row Index'!L43)),INDEX('RAW DATA'!$R:$R,'Row Index'!L43)))</f>
        <v>37.5313729593953</v>
      </c>
      <c r="M271" s="17" t="n">
        <f aca="false">IF('Row Index'!M43="","✗",IF(INDEX('RAW DATA'!$R:$R,'Row Index'!M43)="",IF(INDEX('RAW DATA'!$AE:$AE,'Row Index'!M43)="",INDEX('RAW DATA'!$L:$L,'Row Index'!M43),INDEX('RAW DATA'!$AE:$AE,'Row Index'!M43)),INDEX('RAW DATA'!$R:$R,'Row Index'!M43)))</f>
        <v>38.8178578179445</v>
      </c>
      <c r="N271" s="17" t="n">
        <f aca="false">IF('Row Index'!N43="","✗",IF(INDEX('RAW DATA'!$R:$R,'Row Index'!N43)="",IF(INDEX('RAW DATA'!$AE:$AE,'Row Index'!N43)="",INDEX('RAW DATA'!$L:$L,'Row Index'!N43),INDEX('RAW DATA'!$AE:$AE,'Row Index'!N43)),INDEX('RAW DATA'!$R:$R,'Row Index'!N43)))</f>
        <v>38.1987414225516</v>
      </c>
      <c r="O271" s="17" t="n">
        <f aca="false">IF('Row Index'!O43="","✗",IF(INDEX('RAW DATA'!$R:$R,'Row Index'!O43)="",IF(INDEX('RAW DATA'!$AE:$AE,'Row Index'!O43)="",INDEX('RAW DATA'!$L:$L,'Row Index'!O43),INDEX('RAW DATA'!$AE:$AE,'Row Index'!O43)),INDEX('RAW DATA'!$R:$R,'Row Index'!O43)))</f>
        <v>37.5962371749744</v>
      </c>
      <c r="P271" s="17" t="n">
        <f aca="false">IF('Row Index'!P43="","✗",IF(INDEX('RAW DATA'!$R:$R,'Row Index'!P43)="",IF(INDEX('RAW DATA'!$AE:$AE,'Row Index'!P43)="",INDEX('RAW DATA'!$L:$L,'Row Index'!P43),INDEX('RAW DATA'!$AE:$AE,'Row Index'!P43)),INDEX('RAW DATA'!$R:$R,'Row Index'!P43)))</f>
        <v>38.1811946503386</v>
      </c>
      <c r="Q271" s="17" t="n">
        <f aca="false">IF('Row Index'!Q43="","✗",IF(INDEX('RAW DATA'!$R:$R,'Row Index'!Q43)="",IF(INDEX('RAW DATA'!$AE:$AE,'Row Index'!Q43)="",INDEX('RAW DATA'!$L:$L,'Row Index'!Q43),INDEX('RAW DATA'!$AE:$AE,'Row Index'!Q43)),INDEX('RAW DATA'!$R:$R,'Row Index'!Q43)))</f>
        <v>39.3921894094857</v>
      </c>
      <c r="R271" s="17" t="n">
        <f aca="false">IF('Row Index'!R43="","✗",IF(INDEX('RAW DATA'!$R:$R,'Row Index'!R43)="",IF(INDEX('RAW DATA'!$AE:$AE,'Row Index'!R43)="",INDEX('RAW DATA'!$L:$L,'Row Index'!R43),INDEX('RAW DATA'!$AE:$AE,'Row Index'!R43)),INDEX('RAW DATA'!$R:$R,'Row Index'!R43)))</f>
        <v>41.4198393995238</v>
      </c>
      <c r="S271" s="17" t="n">
        <f aca="false">IF('Row Index'!S43="","✗",IF(INDEX('RAW DATA'!$R:$R,'Row Index'!S43)="",IF(INDEX('RAW DATA'!$AE:$AE,'Row Index'!S43)="",INDEX('RAW DATA'!$L:$L,'Row Index'!S43),INDEX('RAW DATA'!$AE:$AE,'Row Index'!S43)),INDEX('RAW DATA'!$R:$R,'Row Index'!S43)))</f>
        <v>40.2145817457507</v>
      </c>
      <c r="T271" s="17" t="n">
        <f aca="false">IF('Row Index'!T43="","✗",IF(INDEX('RAW DATA'!$R:$R,'Row Index'!T43)="",IF(INDEX('RAW DATA'!$AE:$AE,'Row Index'!T43)="",INDEX('RAW DATA'!$L:$L,'Row Index'!T43),INDEX('RAW DATA'!$AE:$AE,'Row Index'!T43)),INDEX('RAW DATA'!$R:$R,'Row Index'!T43)))</f>
        <v>40.4643980511461</v>
      </c>
      <c r="U271" s="17" t="n">
        <f aca="false">IF('Row Index'!U43="","✗",IF(INDEX('RAW DATA'!$R:$R,'Row Index'!U43)="",IF(INDEX('RAW DATA'!$AE:$AE,'Row Index'!U43)="",INDEX('RAW DATA'!$L:$L,'Row Index'!U43),INDEX('RAW DATA'!$AE:$AE,'Row Index'!U43)),INDEX('RAW DATA'!$R:$R,'Row Index'!U43)))</f>
        <v>42.7433053323123</v>
      </c>
      <c r="V271" s="17" t="n">
        <f aca="false">IF('Row Index'!V43="","✗",IF(INDEX('RAW DATA'!$R:$R,'Row Index'!V43)="",IF(INDEX('RAW DATA'!$AE:$AE,'Row Index'!V43)="",INDEX('RAW DATA'!$L:$L,'Row Index'!V43),INDEX('RAW DATA'!$AE:$AE,'Row Index'!V43)),INDEX('RAW DATA'!$R:$R,'Row Index'!V43)))</f>
        <v>43.6274636928659</v>
      </c>
      <c r="W271" s="17" t="n">
        <f aca="false">IF('Row Index'!W43="","✗",IF(INDEX('RAW DATA'!$R:$R,'Row Index'!W43)="",IF(INDEX('RAW DATA'!$AE:$AE,'Row Index'!W43)="",INDEX('RAW DATA'!$L:$L,'Row Index'!W43),INDEX('RAW DATA'!$AE:$AE,'Row Index'!W43)),INDEX('RAW DATA'!$R:$R,'Row Index'!W43)))</f>
        <v>43.9197558139986</v>
      </c>
      <c r="X271" s="17" t="n">
        <f aca="false">IF('Row Index'!X43="","✗",IF(INDEX('RAW DATA'!$R:$R,'Row Index'!X43)="",IF(INDEX('RAW DATA'!$AE:$AE,'Row Index'!X43)="",INDEX('RAW DATA'!$L:$L,'Row Index'!X43),INDEX('RAW DATA'!$AE:$AE,'Row Index'!X43)),INDEX('RAW DATA'!$R:$R,'Row Index'!X43)))</f>
        <v>46.0512545996301</v>
      </c>
      <c r="Y271" s="17" t="n">
        <f aca="false">IF('Row Index'!Y43="","✗",IF(INDEX('RAW DATA'!$R:$R,'Row Index'!Y43)="",IF(INDEX('RAW DATA'!$AE:$AE,'Row Index'!Y43)="",INDEX('RAW DATA'!$L:$L,'Row Index'!Y43),INDEX('RAW DATA'!$AE:$AE,'Row Index'!Y43)),INDEX('RAW DATA'!$R:$R,'Row Index'!Y43)))</f>
        <v>45.8200369748627</v>
      </c>
      <c r="Z271" s="18" t="n">
        <f aca="false">IF('Row Index'!Z43="","✗",IF(INDEX('RAW DATA'!$R:$R,'Row Index'!Z43)="",IF(INDEX('RAW DATA'!$AE:$AE,'Row Index'!Z43)="",INDEX('RAW DATA'!$L:$L,'Row Index'!Z43),INDEX('RAW DATA'!$AE:$AE,'Row Index'!Z43)),INDEX('RAW DATA'!$R:$R,'Row Index'!Z43)))</f>
        <v>45.66773035763</v>
      </c>
      <c r="AA271" s="19" t="str">
        <f aca="false">IF('Row Index'!AA43="","⏳",IF(INDEX('RAW DATA'!$R:$R,'Row Index'!AA43)="",IF(INDEX('RAW DATA'!$AE:$AE,'Row Index'!AA43)="",INDEX('RAW DATA'!$L:$L,'Row Index'!AA43),INDEX('RAW DATA'!$AE:$AE,'Row Index'!AA43)),INDEX('RAW DATA'!$R:$R,'Row Index'!AA43)))</f>
        <v>⏳</v>
      </c>
      <c r="AB271" s="17" t="n">
        <f aca="false">IF('Row Index'!AB43="","✗",IF(INDEX('RAW DATA'!$R:$R,'Row Index'!AB43)="",IF(INDEX('RAW DATA'!$AE:$AE,'Row Index'!AB43)="",INDEX('RAW DATA'!$L:$L,'Row Index'!AB43),INDEX('RAW DATA'!$AE:$AE,'Row Index'!AB43)),INDEX('RAW DATA'!$R:$R,'Row Index'!AB43)))</f>
        <v>47.5567799749233</v>
      </c>
      <c r="AC271" s="17" t="n">
        <f aca="false">IF('Row Index'!AC43="","✗",IF(INDEX('RAW DATA'!$R:$R,'Row Index'!AC43)="",IF(INDEX('RAW DATA'!$AE:$AE,'Row Index'!AC43)="",INDEX('RAW DATA'!$L:$L,'Row Index'!AC43),INDEX('RAW DATA'!$AE:$AE,'Row Index'!AC43)),INDEX('RAW DATA'!$R:$R,'Row Index'!AC43)))</f>
        <v>49.816147172202</v>
      </c>
      <c r="AD271" s="17" t="n">
        <f aca="false">IF('Row Index'!AD43="","✗",IF(INDEX('RAW DATA'!$R:$R,'Row Index'!AD43)="",IF(INDEX('RAW DATA'!$AE:$AE,'Row Index'!AD43)="",INDEX('RAW DATA'!$L:$L,'Row Index'!AD43),INDEX('RAW DATA'!$AE:$AE,'Row Index'!AD43)),INDEX('RAW DATA'!$R:$R,'Row Index'!AD43)))</f>
        <v>49.7540958119008</v>
      </c>
      <c r="AE271" s="17" t="n">
        <f aca="false">IF('Row Index'!AE43="","✗",IF(INDEX('RAW DATA'!$R:$R,'Row Index'!AE43)="",IF(INDEX('RAW DATA'!$AE:$AE,'Row Index'!AE43)="",INDEX('RAW DATA'!$L:$L,'Row Index'!AE43),INDEX('RAW DATA'!$AE:$AE,'Row Index'!AE43)),INDEX('RAW DATA'!$R:$R,'Row Index'!AE43)))</f>
        <v>51.3764244324852</v>
      </c>
      <c r="AF271" s="17" t="n">
        <f aca="false">IF('Row Index'!AF43="","✗",IF(INDEX('RAW DATA'!$R:$R,'Row Index'!AF43)="",IF(INDEX('RAW DATA'!$AE:$AE,'Row Index'!AF43)="",INDEX('RAW DATA'!$L:$L,'Row Index'!AF43),INDEX('RAW DATA'!$AE:$AE,'Row Index'!AF43)),INDEX('RAW DATA'!$R:$R,'Row Index'!AF43)))</f>
        <v>52.9289543511649</v>
      </c>
      <c r="AG271" s="17" t="n">
        <f aca="false">IF('Row Index'!AG43="","✗",IF(INDEX('RAW DATA'!$R:$R,'Row Index'!AG43)="",IF(INDEX('RAW DATA'!$AE:$AE,'Row Index'!AG43)="",INDEX('RAW DATA'!$L:$L,'Row Index'!AG43),INDEX('RAW DATA'!$AE:$AE,'Row Index'!AG43)),INDEX('RAW DATA'!$R:$R,'Row Index'!AG43)))</f>
        <v>52.2039785823603</v>
      </c>
      <c r="AH271" s="17" t="n">
        <f aca="false">IF('Row Index'!AH43="","✗",IF(INDEX('RAW DATA'!$R:$R,'Row Index'!AH43)="",IF(INDEX('RAW DATA'!$AE:$AE,'Row Index'!AH43)="",INDEX('RAW DATA'!$L:$L,'Row Index'!AH43),INDEX('RAW DATA'!$AE:$AE,'Row Index'!AH43)),INDEX('RAW DATA'!$R:$R,'Row Index'!AH43)))</f>
        <v>54.371603679082</v>
      </c>
      <c r="AI271" s="17" t="n">
        <f aca="false">IF('Row Index'!AI43="","✗",IF(INDEX('RAW DATA'!$R:$R,'Row Index'!AI43)="",IF(INDEX('RAW DATA'!$AE:$AE,'Row Index'!AI43)="",INDEX('RAW DATA'!$L:$L,'Row Index'!AI43),INDEX('RAW DATA'!$AE:$AE,'Row Index'!AI43)),INDEX('RAW DATA'!$R:$R,'Row Index'!AI43)))</f>
        <v>56.6079425890152</v>
      </c>
      <c r="AJ271" s="17" t="n">
        <f aca="false">IF('Row Index'!AJ43="","✗",IF(INDEX('RAW DATA'!$R:$R,'Row Index'!AJ43)="",IF(INDEX('RAW DATA'!$AE:$AE,'Row Index'!AJ43)="",INDEX('RAW DATA'!$L:$L,'Row Index'!AJ43),INDEX('RAW DATA'!$AE:$AE,'Row Index'!AJ43)),INDEX('RAW DATA'!$R:$R,'Row Index'!AJ43)))</f>
        <v>57.7268050271456</v>
      </c>
      <c r="AK271" s="17" t="n">
        <f aca="false">IF('Row Index'!AK43="","✗",IF(INDEX('RAW DATA'!$R:$R,'Row Index'!AK43)="",IF(INDEX('RAW DATA'!$AE:$AE,'Row Index'!AK43)="",INDEX('RAW DATA'!$L:$L,'Row Index'!AK43),INDEX('RAW DATA'!$AE:$AE,'Row Index'!AK43)),INDEX('RAW DATA'!$R:$R,'Row Index'!AK43)))</f>
        <v>59.0462839564204</v>
      </c>
      <c r="AL271" s="17" t="n">
        <f aca="false">IF('Row Index'!AL43="","✗",IF(INDEX('RAW DATA'!$R:$R,'Row Index'!AL43)="",IF(INDEX('RAW DATA'!$AE:$AE,'Row Index'!AL43)="",INDEX('RAW DATA'!$L:$L,'Row Index'!AL43),INDEX('RAW DATA'!$AE:$AE,'Row Index'!AL43)),INDEX('RAW DATA'!$R:$R,'Row Index'!AL43)))</f>
        <v>62.2052140284603</v>
      </c>
      <c r="AM271" s="17" t="n">
        <f aca="false">IF('Row Index'!AM43="","✗",IF(INDEX('RAW DATA'!$R:$R,'Row Index'!AM43)="",IF(INDEX('RAW DATA'!$AE:$AE,'Row Index'!AM43)="",INDEX('RAW DATA'!$L:$L,'Row Index'!AM43),INDEX('RAW DATA'!$AE:$AE,'Row Index'!AM43)),INDEX('RAW DATA'!$R:$R,'Row Index'!AM43)))</f>
        <v>63.4001830480966</v>
      </c>
      <c r="AN271" s="17" t="n">
        <f aca="false">IF('Row Index'!AN43="","✗",IF(INDEX('RAW DATA'!$R:$R,'Row Index'!AN43)="",IF(INDEX('RAW DATA'!$AE:$AE,'Row Index'!AN43)="",INDEX('RAW DATA'!$L:$L,'Row Index'!AN43),INDEX('RAW DATA'!$AE:$AE,'Row Index'!AN43)),INDEX('RAW DATA'!$R:$R,'Row Index'!AN43)))</f>
        <v>63.2415532766212</v>
      </c>
      <c r="AO271" s="17" t="n">
        <f aca="false">IF('Row Index'!AO43="","✗",IF(INDEX('RAW DATA'!$R:$R,'Row Index'!AO43)="",IF(INDEX('RAW DATA'!$AE:$AE,'Row Index'!AO43)="",INDEX('RAW DATA'!$L:$L,'Row Index'!AO43),INDEX('RAW DATA'!$AE:$AE,'Row Index'!AO43)),INDEX('RAW DATA'!$R:$R,'Row Index'!AO43)))</f>
        <v>64.6725155115639</v>
      </c>
      <c r="AP271" s="17" t="n">
        <f aca="false">IF('Row Index'!AP43="","✗",IF(INDEX('RAW DATA'!$R:$R,'Row Index'!AP43)="",IF(INDEX('RAW DATA'!$AE:$AE,'Row Index'!AP43)="",INDEX('RAW DATA'!$L:$L,'Row Index'!AP43),INDEX('RAW DATA'!$AE:$AE,'Row Index'!AP43)),INDEX('RAW DATA'!$R:$R,'Row Index'!AP43)))</f>
        <v>66.3971905835677</v>
      </c>
      <c r="AQ271" s="17" t="n">
        <f aca="false">IF('Row Index'!AQ43="","✗",IF(INDEX('RAW DATA'!$R:$R,'Row Index'!AQ43)="",IF(INDEX('RAW DATA'!$AE:$AE,'Row Index'!AQ43)="",INDEX('RAW DATA'!$L:$L,'Row Index'!AQ43),INDEX('RAW DATA'!$AE:$AE,'Row Index'!AQ43)),INDEX('RAW DATA'!$R:$R,'Row Index'!AQ43)))</f>
        <v>67.3664897420124</v>
      </c>
    </row>
    <row r="272" customFormat="false" ht="15" hidden="false" customHeight="false" outlineLevel="0" collapsed="false">
      <c r="A272" s="32" t="s">
        <v>289</v>
      </c>
      <c r="B272" s="33" t="s">
        <v>248</v>
      </c>
      <c r="C272" s="17" t="n">
        <f aca="false">IF('Row Index'!C44="","✗",IF(INDEX('RAW DATA'!$R:$R,'Row Index'!C44)="",IF(INDEX('RAW DATA'!$AE:$AE,'Row Index'!C44)="",INDEX('RAW DATA'!$L:$L,'Row Index'!C44),INDEX('RAW DATA'!$AE:$AE,'Row Index'!C44)),INDEX('RAW DATA'!$R:$R,'Row Index'!C44)))</f>
        <v>33.0464773455162</v>
      </c>
      <c r="D272" s="17" t="n">
        <f aca="false">IF('Row Index'!D44="","✗",IF(INDEX('RAW DATA'!$R:$R,'Row Index'!D44)="",IF(INDEX('RAW DATA'!$AE:$AE,'Row Index'!D44)="",INDEX('RAW DATA'!$L:$L,'Row Index'!D44),INDEX('RAW DATA'!$AE:$AE,'Row Index'!D44)),INDEX('RAW DATA'!$R:$R,'Row Index'!D44)))</f>
        <v>35.0606041975069</v>
      </c>
      <c r="E272" s="17" t="n">
        <f aca="false">IF('Row Index'!E44="","✗",IF(INDEX('RAW DATA'!$R:$R,'Row Index'!E44)="",IF(INDEX('RAW DATA'!$AE:$AE,'Row Index'!E44)="",INDEX('RAW DATA'!$L:$L,'Row Index'!E44),INDEX('RAW DATA'!$AE:$AE,'Row Index'!E44)),INDEX('RAW DATA'!$R:$R,'Row Index'!E44)))</f>
        <v>36.8406120379362</v>
      </c>
      <c r="F272" s="29" t="n">
        <f aca="false">IF('Row Index'!F44="","✗",IF(INDEX('RAW DATA'!$R:$R,'Row Index'!F44)="",IF(INDEX('RAW DATA'!$AE:$AE,'Row Index'!F44)="",INDEX('RAW DATA'!$L:$L,'Row Index'!F44),INDEX('RAW DATA'!$AE:$AE,'Row Index'!F44)),INDEX('RAW DATA'!$R:$R,'Row Index'!F44)))</f>
        <v>33.9883171449225</v>
      </c>
      <c r="G272" s="18" t="n">
        <f aca="false">IF('Row Index'!G44="","✗",IF(INDEX('RAW DATA'!$R:$R,'Row Index'!G44)="",IF(INDEX('RAW DATA'!$AE:$AE,'Row Index'!G44)="",INDEX('RAW DATA'!$L:$L,'Row Index'!G44),INDEX('RAW DATA'!$AE:$AE,'Row Index'!G44)),INDEX('RAW DATA'!$R:$R,'Row Index'!G44)))</f>
        <v>37.8331367726303</v>
      </c>
      <c r="H272" s="29" t="n">
        <f aca="false">IF('Row Index'!H44="","✗",IF(INDEX('RAW DATA'!$R:$R,'Row Index'!H44)="",IF(INDEX('RAW DATA'!$AE:$AE,'Row Index'!H44)="",INDEX('RAW DATA'!$L:$L,'Row Index'!H44),INDEX('RAW DATA'!$AE:$AE,'Row Index'!H44)),INDEX('RAW DATA'!$R:$R,'Row Index'!H44)))</f>
        <v>36.1250911857362</v>
      </c>
      <c r="I272" s="17" t="n">
        <f aca="false">IF('Row Index'!I44="","✗",IF(INDEX('RAW DATA'!$R:$R,'Row Index'!I44)="",IF(INDEX('RAW DATA'!$AE:$AE,'Row Index'!I44)="",INDEX('RAW DATA'!$L:$L,'Row Index'!I44),INDEX('RAW DATA'!$AE:$AE,'Row Index'!I44)),INDEX('RAW DATA'!$R:$R,'Row Index'!I44)))</f>
        <v>35.1152298833271</v>
      </c>
      <c r="J272" s="29" t="n">
        <f aca="false">IF('Row Index'!J44="","✗",IF(INDEX('RAW DATA'!$R:$R,'Row Index'!J44)="",IF(INDEX('RAW DATA'!$AE:$AE,'Row Index'!J44)="",INDEX('RAW DATA'!$L:$L,'Row Index'!J44),INDEX('RAW DATA'!$AE:$AE,'Row Index'!J44)),INDEX('RAW DATA'!$R:$R,'Row Index'!J44)))</f>
        <v>34.9466167718978</v>
      </c>
      <c r="K272" s="17" t="n">
        <f aca="false">IF('Row Index'!K44="","✗",IF(INDEX('RAW DATA'!$R:$R,'Row Index'!K44)="",IF(INDEX('RAW DATA'!$AE:$AE,'Row Index'!K44)="",INDEX('RAW DATA'!$L:$L,'Row Index'!K44),INDEX('RAW DATA'!$AE:$AE,'Row Index'!K44)),INDEX('RAW DATA'!$R:$R,'Row Index'!K44)))</f>
        <v>38.2533279338694</v>
      </c>
      <c r="L272" s="17" t="n">
        <f aca="false">IF('Row Index'!L44="","✗",IF(INDEX('RAW DATA'!$R:$R,'Row Index'!L44)="",IF(INDEX('RAW DATA'!$AE:$AE,'Row Index'!L44)="",INDEX('RAW DATA'!$L:$L,'Row Index'!L44),INDEX('RAW DATA'!$AE:$AE,'Row Index'!L44)),INDEX('RAW DATA'!$R:$R,'Row Index'!L44)))</f>
        <v>36.9523224283063</v>
      </c>
      <c r="M272" s="17" t="n">
        <f aca="false">IF('Row Index'!M44="","✗",IF(INDEX('RAW DATA'!$R:$R,'Row Index'!M44)="",IF(INDEX('RAW DATA'!$AE:$AE,'Row Index'!M44)="",INDEX('RAW DATA'!$L:$L,'Row Index'!M44),INDEX('RAW DATA'!$AE:$AE,'Row Index'!M44)),INDEX('RAW DATA'!$R:$R,'Row Index'!M44)))</f>
        <v>39.4071751780777</v>
      </c>
      <c r="N272" s="17" t="n">
        <f aca="false">IF('Row Index'!N44="","✗",IF(INDEX('RAW DATA'!$R:$R,'Row Index'!N44)="",IF(INDEX('RAW DATA'!$AE:$AE,'Row Index'!N44)="",INDEX('RAW DATA'!$L:$L,'Row Index'!N44),INDEX('RAW DATA'!$AE:$AE,'Row Index'!N44)),INDEX('RAW DATA'!$R:$R,'Row Index'!N44)))</f>
        <v>39.1422428058025</v>
      </c>
      <c r="O272" s="17" t="n">
        <f aca="false">IF('Row Index'!O44="","✗",IF(INDEX('RAW DATA'!$R:$R,'Row Index'!O44)="",IF(INDEX('RAW DATA'!$AE:$AE,'Row Index'!O44)="",INDEX('RAW DATA'!$L:$L,'Row Index'!O44),INDEX('RAW DATA'!$AE:$AE,'Row Index'!O44)),INDEX('RAW DATA'!$R:$R,'Row Index'!O44)))</f>
        <v>38.4942745075325</v>
      </c>
      <c r="P272" s="17" t="n">
        <f aca="false">IF('Row Index'!P44="","✗",IF(INDEX('RAW DATA'!$R:$R,'Row Index'!P44)="",IF(INDEX('RAW DATA'!$AE:$AE,'Row Index'!P44)="",INDEX('RAW DATA'!$L:$L,'Row Index'!P44),INDEX('RAW DATA'!$AE:$AE,'Row Index'!P44)),INDEX('RAW DATA'!$R:$R,'Row Index'!P44)))</f>
        <v>37.4750938640704</v>
      </c>
      <c r="Q272" s="17" t="n">
        <f aca="false">IF('Row Index'!Q44="","✗",IF(INDEX('RAW DATA'!$R:$R,'Row Index'!Q44)="",IF(INDEX('RAW DATA'!$AE:$AE,'Row Index'!Q44)="",INDEX('RAW DATA'!$L:$L,'Row Index'!Q44),INDEX('RAW DATA'!$AE:$AE,'Row Index'!Q44)),INDEX('RAW DATA'!$R:$R,'Row Index'!Q44)))</f>
        <v>38.7970386688848</v>
      </c>
      <c r="R272" s="17" t="n">
        <f aca="false">IF('Row Index'!R44="","✗",IF(INDEX('RAW DATA'!$R:$R,'Row Index'!R44)="",IF(INDEX('RAW DATA'!$AE:$AE,'Row Index'!R44)="",INDEX('RAW DATA'!$L:$L,'Row Index'!R44),INDEX('RAW DATA'!$AE:$AE,'Row Index'!R44)),INDEX('RAW DATA'!$R:$R,'Row Index'!R44)))</f>
        <v>40.9828439691871</v>
      </c>
      <c r="S272" s="17" t="n">
        <f aca="false">IF('Row Index'!S44="","✗",IF(INDEX('RAW DATA'!$R:$R,'Row Index'!S44)="",IF(INDEX('RAW DATA'!$AE:$AE,'Row Index'!S44)="",INDEX('RAW DATA'!$L:$L,'Row Index'!S44),INDEX('RAW DATA'!$AE:$AE,'Row Index'!S44)),INDEX('RAW DATA'!$R:$R,'Row Index'!S44)))</f>
        <v>40.2736640043076</v>
      </c>
      <c r="T272" s="17" t="n">
        <f aca="false">IF('Row Index'!T44="","✗",IF(INDEX('RAW DATA'!$R:$R,'Row Index'!T44)="",IF(INDEX('RAW DATA'!$AE:$AE,'Row Index'!T44)="",INDEX('RAW DATA'!$L:$L,'Row Index'!T44),INDEX('RAW DATA'!$AE:$AE,'Row Index'!T44)),INDEX('RAW DATA'!$R:$R,'Row Index'!T44)))</f>
        <v>39.1774541189701</v>
      </c>
      <c r="U272" s="17" t="n">
        <f aca="false">IF('Row Index'!U44="","✗",IF(INDEX('RAW DATA'!$R:$R,'Row Index'!U44)="",IF(INDEX('RAW DATA'!$AE:$AE,'Row Index'!U44)="",INDEX('RAW DATA'!$L:$L,'Row Index'!U44),INDEX('RAW DATA'!$AE:$AE,'Row Index'!U44)),INDEX('RAW DATA'!$R:$R,'Row Index'!U44)))</f>
        <v>43.0024442521032</v>
      </c>
      <c r="V272" s="17" t="n">
        <f aca="false">IF('Row Index'!V44="","✗",IF(INDEX('RAW DATA'!$R:$R,'Row Index'!V44)="",IF(INDEX('RAW DATA'!$AE:$AE,'Row Index'!V44)="",INDEX('RAW DATA'!$L:$L,'Row Index'!V44),INDEX('RAW DATA'!$AE:$AE,'Row Index'!V44)),INDEX('RAW DATA'!$R:$R,'Row Index'!V44)))</f>
        <v>43.5917847127655</v>
      </c>
      <c r="W272" s="17" t="n">
        <f aca="false">IF('Row Index'!W44="","✗",IF(INDEX('RAW DATA'!$R:$R,'Row Index'!W44)="",IF(INDEX('RAW DATA'!$AE:$AE,'Row Index'!W44)="",INDEX('RAW DATA'!$L:$L,'Row Index'!W44),INDEX('RAW DATA'!$AE:$AE,'Row Index'!W44)),INDEX('RAW DATA'!$R:$R,'Row Index'!W44)))</f>
        <v>42.7000120845758</v>
      </c>
      <c r="X272" s="17" t="n">
        <f aca="false">IF('Row Index'!X44="","✗",IF(INDEX('RAW DATA'!$R:$R,'Row Index'!X44)="",IF(INDEX('RAW DATA'!$AE:$AE,'Row Index'!X44)="",INDEX('RAW DATA'!$L:$L,'Row Index'!X44),INDEX('RAW DATA'!$AE:$AE,'Row Index'!X44)),INDEX('RAW DATA'!$R:$R,'Row Index'!X44)))</f>
        <v>44.2299038638999</v>
      </c>
      <c r="Y272" s="17" t="n">
        <f aca="false">IF('Row Index'!Y44="","✗",IF(INDEX('RAW DATA'!$R:$R,'Row Index'!Y44)="",IF(INDEX('RAW DATA'!$AE:$AE,'Row Index'!Y44)="",INDEX('RAW DATA'!$L:$L,'Row Index'!Y44),INDEX('RAW DATA'!$AE:$AE,'Row Index'!Y44)),INDEX('RAW DATA'!$R:$R,'Row Index'!Y44)))</f>
        <v>44.6826009975493</v>
      </c>
      <c r="Z272" s="18" t="n">
        <f aca="false">IF('Row Index'!Z44="","✗",IF(INDEX('RAW DATA'!$R:$R,'Row Index'!Z44)="",IF(INDEX('RAW DATA'!$AE:$AE,'Row Index'!Z44)="",INDEX('RAW DATA'!$L:$L,'Row Index'!Z44),INDEX('RAW DATA'!$AE:$AE,'Row Index'!Z44)),INDEX('RAW DATA'!$R:$R,'Row Index'!Z44)))</f>
        <v>44.2801456066093</v>
      </c>
      <c r="AA272" s="19" t="str">
        <f aca="false">IF('Row Index'!AA44="","⏳",IF(INDEX('RAW DATA'!$R:$R,'Row Index'!AA44)="",IF(INDEX('RAW DATA'!$AE:$AE,'Row Index'!AA44)="",INDEX('RAW DATA'!$L:$L,'Row Index'!AA44),INDEX('RAW DATA'!$AE:$AE,'Row Index'!AA44)),INDEX('RAW DATA'!$R:$R,'Row Index'!AA44)))</f>
        <v>⏳</v>
      </c>
      <c r="AB272" s="17" t="n">
        <f aca="false">IF('Row Index'!AB44="","✗",IF(INDEX('RAW DATA'!$R:$R,'Row Index'!AB44)="",IF(INDEX('RAW DATA'!$AE:$AE,'Row Index'!AB44)="",INDEX('RAW DATA'!$L:$L,'Row Index'!AB44),INDEX('RAW DATA'!$AE:$AE,'Row Index'!AB44)),INDEX('RAW DATA'!$R:$R,'Row Index'!AB44)))</f>
        <v>45.5132303066479</v>
      </c>
      <c r="AC272" s="17" t="n">
        <f aca="false">IF('Row Index'!AC44="","✗",IF(INDEX('RAW DATA'!$R:$R,'Row Index'!AC44)="",IF(INDEX('RAW DATA'!$AE:$AE,'Row Index'!AC44)="",INDEX('RAW DATA'!$L:$L,'Row Index'!AC44),INDEX('RAW DATA'!$AE:$AE,'Row Index'!AC44)),INDEX('RAW DATA'!$R:$R,'Row Index'!AC44)))</f>
        <v>47.385449260419</v>
      </c>
      <c r="AD272" s="17" t="n">
        <f aca="false">IF('Row Index'!AD44="","✗",IF(INDEX('RAW DATA'!$R:$R,'Row Index'!AD44)="",IF(INDEX('RAW DATA'!$AE:$AE,'Row Index'!AD44)="",INDEX('RAW DATA'!$L:$L,'Row Index'!AD44),INDEX('RAW DATA'!$AE:$AE,'Row Index'!AD44)),INDEX('RAW DATA'!$R:$R,'Row Index'!AD44)))</f>
        <v>48.4881352885748</v>
      </c>
      <c r="AE272" s="17" t="n">
        <f aca="false">IF('Row Index'!AE44="","✗",IF(INDEX('RAW DATA'!$R:$R,'Row Index'!AE44)="",IF(INDEX('RAW DATA'!$AE:$AE,'Row Index'!AE44)="",INDEX('RAW DATA'!$L:$L,'Row Index'!AE44),INDEX('RAW DATA'!$AE:$AE,'Row Index'!AE44)),INDEX('RAW DATA'!$R:$R,'Row Index'!AE44)))</f>
        <v>49.6398460266367</v>
      </c>
      <c r="AF272" s="17" t="n">
        <f aca="false">IF('Row Index'!AF44="","✗",IF(INDEX('RAW DATA'!$R:$R,'Row Index'!AF44)="",IF(INDEX('RAW DATA'!$AE:$AE,'Row Index'!AF44)="",INDEX('RAW DATA'!$L:$L,'Row Index'!AF44),INDEX('RAW DATA'!$AE:$AE,'Row Index'!AF44)),INDEX('RAW DATA'!$R:$R,'Row Index'!AF44)))</f>
        <v>52.170512304825</v>
      </c>
      <c r="AG272" s="17" t="n">
        <f aca="false">IF('Row Index'!AG44="","✗",IF(INDEX('RAW DATA'!$R:$R,'Row Index'!AG44)="",IF(INDEX('RAW DATA'!$AE:$AE,'Row Index'!AG44)="",INDEX('RAW DATA'!$L:$L,'Row Index'!AG44),INDEX('RAW DATA'!$AE:$AE,'Row Index'!AG44)),INDEX('RAW DATA'!$R:$R,'Row Index'!AG44)))</f>
        <v>50.333035651847</v>
      </c>
      <c r="AH272" s="17" t="n">
        <f aca="false">IF('Row Index'!AH44="","✗",IF(INDEX('RAW DATA'!$R:$R,'Row Index'!AH44)="",IF(INDEX('RAW DATA'!$AE:$AE,'Row Index'!AH44)="",INDEX('RAW DATA'!$L:$L,'Row Index'!AH44),INDEX('RAW DATA'!$AE:$AE,'Row Index'!AH44)),INDEX('RAW DATA'!$R:$R,'Row Index'!AH44)))</f>
        <v>52.9081637248055</v>
      </c>
      <c r="AI272" s="17" t="n">
        <f aca="false">IF('Row Index'!AI44="","✗",IF(INDEX('RAW DATA'!$R:$R,'Row Index'!AI44)="",IF(INDEX('RAW DATA'!$AE:$AE,'Row Index'!AI44)="",INDEX('RAW DATA'!$L:$L,'Row Index'!AI44),INDEX('RAW DATA'!$AE:$AE,'Row Index'!AI44)),INDEX('RAW DATA'!$R:$R,'Row Index'!AI44)))</f>
        <v>55.1525277038673</v>
      </c>
      <c r="AJ272" s="17" t="n">
        <f aca="false">IF('Row Index'!AJ44="","✗",IF(INDEX('RAW DATA'!$R:$R,'Row Index'!AJ44)="",IF(INDEX('RAW DATA'!$AE:$AE,'Row Index'!AJ44)="",INDEX('RAW DATA'!$L:$L,'Row Index'!AJ44),INDEX('RAW DATA'!$AE:$AE,'Row Index'!AJ44)),INDEX('RAW DATA'!$R:$R,'Row Index'!AJ44)))</f>
        <v>54.6503360673254</v>
      </c>
      <c r="AK272" s="17" t="n">
        <f aca="false">IF('Row Index'!AK44="","✗",IF(INDEX('RAW DATA'!$R:$R,'Row Index'!AK44)="",IF(INDEX('RAW DATA'!$AE:$AE,'Row Index'!AK44)="",INDEX('RAW DATA'!$L:$L,'Row Index'!AK44),INDEX('RAW DATA'!$AE:$AE,'Row Index'!AK44)),INDEX('RAW DATA'!$R:$R,'Row Index'!AK44)))</f>
        <v>56.5943635576666</v>
      </c>
      <c r="AL272" s="17" t="n">
        <f aca="false">IF('Row Index'!AL44="","✗",IF(INDEX('RAW DATA'!$R:$R,'Row Index'!AL44)="",IF(INDEX('RAW DATA'!$AE:$AE,'Row Index'!AL44)="",INDEX('RAW DATA'!$L:$L,'Row Index'!AL44),INDEX('RAW DATA'!$AE:$AE,'Row Index'!AL44)),INDEX('RAW DATA'!$R:$R,'Row Index'!AL44)))</f>
        <v>59.5166837382605</v>
      </c>
      <c r="AM272" s="17" t="n">
        <f aca="false">IF('Row Index'!AM44="","✗",IF(INDEX('RAW DATA'!$R:$R,'Row Index'!AM44)="",IF(INDEX('RAW DATA'!$AE:$AE,'Row Index'!AM44)="",INDEX('RAW DATA'!$L:$L,'Row Index'!AM44),INDEX('RAW DATA'!$AE:$AE,'Row Index'!AM44)),INDEX('RAW DATA'!$R:$R,'Row Index'!AM44)))</f>
        <v>61.3218066649659</v>
      </c>
      <c r="AN272" s="17" t="n">
        <f aca="false">IF('Row Index'!AN44="","✗",IF(INDEX('RAW DATA'!$R:$R,'Row Index'!AN44)="",IF(INDEX('RAW DATA'!$AE:$AE,'Row Index'!AN44)="",INDEX('RAW DATA'!$L:$L,'Row Index'!AN44),INDEX('RAW DATA'!$AE:$AE,'Row Index'!AN44)),INDEX('RAW DATA'!$R:$R,'Row Index'!AN44)))</f>
        <v>62.5280199084433</v>
      </c>
      <c r="AO272" s="17" t="n">
        <f aca="false">IF('Row Index'!AO44="","✗",IF(INDEX('RAW DATA'!$R:$R,'Row Index'!AO44)="",IF(INDEX('RAW DATA'!$AE:$AE,'Row Index'!AO44)="",INDEX('RAW DATA'!$L:$L,'Row Index'!AO44),INDEX('RAW DATA'!$AE:$AE,'Row Index'!AO44)),INDEX('RAW DATA'!$R:$R,'Row Index'!AO44)))</f>
        <v>65.7341001010496</v>
      </c>
      <c r="AP272" s="17" t="n">
        <f aca="false">IF('Row Index'!AP44="","✗",IF(INDEX('RAW DATA'!$R:$R,'Row Index'!AP44)="",IF(INDEX('RAW DATA'!$AE:$AE,'Row Index'!AP44)="",INDEX('RAW DATA'!$L:$L,'Row Index'!AP44),INDEX('RAW DATA'!$AE:$AE,'Row Index'!AP44)),INDEX('RAW DATA'!$R:$R,'Row Index'!AP44)))</f>
        <v>65.2457832478208</v>
      </c>
      <c r="AQ272" s="17" t="n">
        <f aca="false">IF('Row Index'!AQ44="","✗",IF(INDEX('RAW DATA'!$R:$R,'Row Index'!AQ44)="",IF(INDEX('RAW DATA'!$AE:$AE,'Row Index'!AQ44)="",INDEX('RAW DATA'!$L:$L,'Row Index'!AQ44),INDEX('RAW DATA'!$AE:$AE,'Row Index'!AQ44)),INDEX('RAW DATA'!$R:$R,'Row Index'!AQ44)))</f>
        <v>65.3973729899089</v>
      </c>
    </row>
    <row r="273" customFormat="false" ht="15" hidden="false" customHeight="false" outlineLevel="0" collapsed="false">
      <c r="A273" s="32" t="s">
        <v>292</v>
      </c>
      <c r="B273" s="33" t="s">
        <v>248</v>
      </c>
      <c r="C273" s="17" t="n">
        <f aca="false">IF('Row Index'!C45="","✗",IF(INDEX('RAW DATA'!$R:$R,'Row Index'!C45)="",IF(INDEX('RAW DATA'!$AE:$AE,'Row Index'!C45)="",INDEX('RAW DATA'!$L:$L,'Row Index'!C45),INDEX('RAW DATA'!$AE:$AE,'Row Index'!C45)),INDEX('RAW DATA'!$R:$R,'Row Index'!C45)))</f>
        <v>33.4526219674916</v>
      </c>
      <c r="D273" s="17" t="n">
        <f aca="false">IF('Row Index'!D45="","✗",IF(INDEX('RAW DATA'!$R:$R,'Row Index'!D45)="",IF(INDEX('RAW DATA'!$AE:$AE,'Row Index'!D45)="",INDEX('RAW DATA'!$L:$L,'Row Index'!D45),INDEX('RAW DATA'!$AE:$AE,'Row Index'!D45)),INDEX('RAW DATA'!$R:$R,'Row Index'!D45)))</f>
        <v>33.9083274843414</v>
      </c>
      <c r="E273" s="17" t="n">
        <f aca="false">IF('Row Index'!E45="","✗",IF(INDEX('RAW DATA'!$R:$R,'Row Index'!E45)="",IF(INDEX('RAW DATA'!$AE:$AE,'Row Index'!E45)="",INDEX('RAW DATA'!$L:$L,'Row Index'!E45),INDEX('RAW DATA'!$AE:$AE,'Row Index'!E45)),INDEX('RAW DATA'!$R:$R,'Row Index'!E45)))</f>
        <v>37.3648529289293</v>
      </c>
      <c r="F273" s="29" t="n">
        <f aca="false">IF('Row Index'!F45="","✗",IF(INDEX('RAW DATA'!$R:$R,'Row Index'!F45)="",IF(INDEX('RAW DATA'!$AE:$AE,'Row Index'!F45)="",INDEX('RAW DATA'!$L:$L,'Row Index'!F45),INDEX('RAW DATA'!$AE:$AE,'Row Index'!F45)),INDEX('RAW DATA'!$R:$R,'Row Index'!F45)))</f>
        <v>35.0162908169094</v>
      </c>
      <c r="G273" s="18" t="n">
        <f aca="false">IF('Row Index'!G45="","✗",IF(INDEX('RAW DATA'!$R:$R,'Row Index'!G45)="",IF(INDEX('RAW DATA'!$AE:$AE,'Row Index'!G45)="",INDEX('RAW DATA'!$L:$L,'Row Index'!G45),INDEX('RAW DATA'!$AE:$AE,'Row Index'!G45)),INDEX('RAW DATA'!$R:$R,'Row Index'!G45)))</f>
        <v>36.4471802951647</v>
      </c>
      <c r="H273" s="29" t="n">
        <f aca="false">IF('Row Index'!H45="","✗",IF(INDEX('RAW DATA'!$R:$R,'Row Index'!H45)="",IF(INDEX('RAW DATA'!$AE:$AE,'Row Index'!H45)="",INDEX('RAW DATA'!$L:$L,'Row Index'!H45),INDEX('RAW DATA'!$AE:$AE,'Row Index'!H45)),INDEX('RAW DATA'!$R:$R,'Row Index'!H45)))</f>
        <v>37.1642609348337</v>
      </c>
      <c r="I273" s="17" t="n">
        <f aca="false">IF('Row Index'!I45="","✗",IF(INDEX('RAW DATA'!$R:$R,'Row Index'!I45)="",IF(INDEX('RAW DATA'!$AE:$AE,'Row Index'!I45)="",INDEX('RAW DATA'!$L:$L,'Row Index'!I45),INDEX('RAW DATA'!$AE:$AE,'Row Index'!I45)),INDEX('RAW DATA'!$R:$R,'Row Index'!I45)))</f>
        <v>35.4598429338236</v>
      </c>
      <c r="J273" s="17" t="n">
        <f aca="false">IF('Row Index'!J45="","✗",IF(INDEX('RAW DATA'!$R:$R,'Row Index'!J45)="",IF(INDEX('RAW DATA'!$AE:$AE,'Row Index'!J45)="",INDEX('RAW DATA'!$L:$L,'Row Index'!J45),INDEX('RAW DATA'!$AE:$AE,'Row Index'!J45)),INDEX('RAW DATA'!$R:$R,'Row Index'!J45)))</f>
        <v>37.4086520776267</v>
      </c>
      <c r="K273" s="17" t="n">
        <f aca="false">IF('Row Index'!K45="","✗",IF(INDEX('RAW DATA'!$R:$R,'Row Index'!K45)="",IF(INDEX('RAW DATA'!$AE:$AE,'Row Index'!K45)="",INDEX('RAW DATA'!$L:$L,'Row Index'!K45),INDEX('RAW DATA'!$AE:$AE,'Row Index'!K45)),INDEX('RAW DATA'!$R:$R,'Row Index'!K45)))</f>
        <v>39.9849240949237</v>
      </c>
      <c r="L273" s="17" t="n">
        <f aca="false">IF('Row Index'!L45="","✗",IF(INDEX('RAW DATA'!$R:$R,'Row Index'!L45)="",IF(INDEX('RAW DATA'!$AE:$AE,'Row Index'!L45)="",INDEX('RAW DATA'!$L:$L,'Row Index'!L45),INDEX('RAW DATA'!$AE:$AE,'Row Index'!L45)),INDEX('RAW DATA'!$R:$R,'Row Index'!L45)))</f>
        <v>38.3126429944425</v>
      </c>
      <c r="M273" s="17" t="n">
        <f aca="false">IF('Row Index'!M45="","✗",IF(INDEX('RAW DATA'!$R:$R,'Row Index'!M45)="",IF(INDEX('RAW DATA'!$AE:$AE,'Row Index'!M45)="",INDEX('RAW DATA'!$L:$L,'Row Index'!M45),INDEX('RAW DATA'!$AE:$AE,'Row Index'!M45)),INDEX('RAW DATA'!$R:$R,'Row Index'!M45)))</f>
        <v>39.2854499039853</v>
      </c>
      <c r="N273" s="17" t="n">
        <f aca="false">IF('Row Index'!N45="","✗",IF(INDEX('RAW DATA'!$R:$R,'Row Index'!N45)="",IF(INDEX('RAW DATA'!$AE:$AE,'Row Index'!N45)="",INDEX('RAW DATA'!$L:$L,'Row Index'!N45),INDEX('RAW DATA'!$AE:$AE,'Row Index'!N45)),INDEX('RAW DATA'!$R:$R,'Row Index'!N45)))</f>
        <v>41.0860475246466</v>
      </c>
      <c r="O273" s="17" t="n">
        <f aca="false">IF('Row Index'!O45="","✗",IF(INDEX('RAW DATA'!$R:$R,'Row Index'!O45)="",IF(INDEX('RAW DATA'!$AE:$AE,'Row Index'!O45)="",INDEX('RAW DATA'!$L:$L,'Row Index'!O45),INDEX('RAW DATA'!$AE:$AE,'Row Index'!O45)),INDEX('RAW DATA'!$R:$R,'Row Index'!O45)))</f>
        <v>40.0925009849244</v>
      </c>
      <c r="P273" s="17" t="n">
        <f aca="false">IF('Row Index'!P45="","✗",IF(INDEX('RAW DATA'!$R:$R,'Row Index'!P45)="",IF(INDEX('RAW DATA'!$AE:$AE,'Row Index'!P45)="",INDEX('RAW DATA'!$L:$L,'Row Index'!P45),INDEX('RAW DATA'!$AE:$AE,'Row Index'!P45)),INDEX('RAW DATA'!$R:$R,'Row Index'!P45)))</f>
        <v>40.0330494575682</v>
      </c>
      <c r="Q273" s="17" t="n">
        <f aca="false">IF('Row Index'!Q45="","✗",IF(INDEX('RAW DATA'!$R:$R,'Row Index'!Q45)="",IF(INDEX('RAW DATA'!$AE:$AE,'Row Index'!Q45)="",INDEX('RAW DATA'!$L:$L,'Row Index'!Q45),INDEX('RAW DATA'!$AE:$AE,'Row Index'!Q45)),INDEX('RAW DATA'!$R:$R,'Row Index'!Q45)))</f>
        <v>41.5191954567319</v>
      </c>
      <c r="R273" s="17" t="n">
        <f aca="false">IF('Row Index'!R45="","✗",IF(INDEX('RAW DATA'!$R:$R,'Row Index'!R45)="",IF(INDEX('RAW DATA'!$AE:$AE,'Row Index'!R45)="",INDEX('RAW DATA'!$L:$L,'Row Index'!R45),INDEX('RAW DATA'!$AE:$AE,'Row Index'!R45)),INDEX('RAW DATA'!$R:$R,'Row Index'!R45)))</f>
        <v>45.2747513392807</v>
      </c>
      <c r="S273" s="17" t="n">
        <f aca="false">IF('Row Index'!S45="","✗",IF(INDEX('RAW DATA'!$R:$R,'Row Index'!S45)="",IF(INDEX('RAW DATA'!$AE:$AE,'Row Index'!S45)="",INDEX('RAW DATA'!$L:$L,'Row Index'!S45),INDEX('RAW DATA'!$AE:$AE,'Row Index'!S45)),INDEX('RAW DATA'!$R:$R,'Row Index'!S45)))</f>
        <v>42.1126295625904</v>
      </c>
      <c r="T273" s="17" t="n">
        <f aca="false">IF('Row Index'!T45="","✗",IF(INDEX('RAW DATA'!$R:$R,'Row Index'!T45)="",IF(INDEX('RAW DATA'!$AE:$AE,'Row Index'!T45)="",INDEX('RAW DATA'!$L:$L,'Row Index'!T45),INDEX('RAW DATA'!$AE:$AE,'Row Index'!T45)),INDEX('RAW DATA'!$R:$R,'Row Index'!T45)))</f>
        <v>41.8591778590367</v>
      </c>
      <c r="U273" s="17" t="n">
        <f aca="false">IF('Row Index'!U45="","✗",IF(INDEX('RAW DATA'!$R:$R,'Row Index'!U45)="",IF(INDEX('RAW DATA'!$AE:$AE,'Row Index'!U45)="",INDEX('RAW DATA'!$L:$L,'Row Index'!U45),INDEX('RAW DATA'!$AE:$AE,'Row Index'!U45)),INDEX('RAW DATA'!$R:$R,'Row Index'!U45)))</f>
        <v>44.474563001667</v>
      </c>
      <c r="V273" s="17" t="n">
        <f aca="false">IF('Row Index'!V45="","✗",IF(INDEX('RAW DATA'!$R:$R,'Row Index'!V45)="",IF(INDEX('RAW DATA'!$AE:$AE,'Row Index'!V45)="",INDEX('RAW DATA'!$L:$L,'Row Index'!V45),INDEX('RAW DATA'!$AE:$AE,'Row Index'!V45)),INDEX('RAW DATA'!$R:$R,'Row Index'!V45)))</f>
        <v>46.3621378320477</v>
      </c>
      <c r="W273" s="17" t="n">
        <f aca="false">IF('Row Index'!W45="","✗",IF(INDEX('RAW DATA'!$R:$R,'Row Index'!W45)="",IF(INDEX('RAW DATA'!$AE:$AE,'Row Index'!W45)="",INDEX('RAW DATA'!$L:$L,'Row Index'!W45),INDEX('RAW DATA'!$AE:$AE,'Row Index'!W45)),INDEX('RAW DATA'!$R:$R,'Row Index'!W45)))</f>
        <v>44.5836101063511</v>
      </c>
      <c r="X273" s="17" t="n">
        <f aca="false">IF('Row Index'!X45="","✗",IF(INDEX('RAW DATA'!$R:$R,'Row Index'!X45)="",IF(INDEX('RAW DATA'!$AE:$AE,'Row Index'!X45)="",INDEX('RAW DATA'!$L:$L,'Row Index'!X45),INDEX('RAW DATA'!$AE:$AE,'Row Index'!X45)),INDEX('RAW DATA'!$R:$R,'Row Index'!X45)))</f>
        <v>45.7736127143979</v>
      </c>
      <c r="Y273" s="17" t="n">
        <f aca="false">IF('Row Index'!Y45="","✗",IF(INDEX('RAW DATA'!$R:$R,'Row Index'!Y45)="",IF(INDEX('RAW DATA'!$AE:$AE,'Row Index'!Y45)="",INDEX('RAW DATA'!$L:$L,'Row Index'!Y45),INDEX('RAW DATA'!$AE:$AE,'Row Index'!Y45)),INDEX('RAW DATA'!$R:$R,'Row Index'!Y45)))</f>
        <v>47.5212098007202</v>
      </c>
      <c r="Z273" s="18" t="n">
        <f aca="false">IF('Row Index'!Z45="","✗",IF(INDEX('RAW DATA'!$R:$R,'Row Index'!Z45)="",IF(INDEX('RAW DATA'!$AE:$AE,'Row Index'!Z45)="",INDEX('RAW DATA'!$L:$L,'Row Index'!Z45),INDEX('RAW DATA'!$AE:$AE,'Row Index'!Z45)),INDEX('RAW DATA'!$R:$R,'Row Index'!Z45)))</f>
        <v>47.4065698393121</v>
      </c>
      <c r="AA273" s="19" t="str">
        <f aca="false">IF('Row Index'!AA45="","⏳",IF(INDEX('RAW DATA'!$R:$R,'Row Index'!AA45)="",IF(INDEX('RAW DATA'!$AE:$AE,'Row Index'!AA45)="",INDEX('RAW DATA'!$L:$L,'Row Index'!AA45),INDEX('RAW DATA'!$AE:$AE,'Row Index'!AA45)),INDEX('RAW DATA'!$R:$R,'Row Index'!AA45)))</f>
        <v>⏳</v>
      </c>
      <c r="AB273" s="17" t="n">
        <f aca="false">IF('Row Index'!AB45="","✗",IF(INDEX('RAW DATA'!$R:$R,'Row Index'!AB45)="",IF(INDEX('RAW DATA'!$AE:$AE,'Row Index'!AB45)="",INDEX('RAW DATA'!$L:$L,'Row Index'!AB45),INDEX('RAW DATA'!$AE:$AE,'Row Index'!AB45)),INDEX('RAW DATA'!$R:$R,'Row Index'!AB45)))</f>
        <v>48.3070725319223</v>
      </c>
      <c r="AC273" s="17" t="n">
        <f aca="false">IF('Row Index'!AC45="","✗",IF(INDEX('RAW DATA'!$R:$R,'Row Index'!AC45)="",IF(INDEX('RAW DATA'!$AE:$AE,'Row Index'!AC45)="",INDEX('RAW DATA'!$L:$L,'Row Index'!AC45),INDEX('RAW DATA'!$AE:$AE,'Row Index'!AC45)),INDEX('RAW DATA'!$R:$R,'Row Index'!AC45)))</f>
        <v>50.5556229742933</v>
      </c>
      <c r="AD273" s="17" t="n">
        <f aca="false">IF('Row Index'!AD45="","✗",IF(INDEX('RAW DATA'!$R:$R,'Row Index'!AD45)="",IF(INDEX('RAW DATA'!$AE:$AE,'Row Index'!AD45)="",INDEX('RAW DATA'!$L:$L,'Row Index'!AD45),INDEX('RAW DATA'!$AE:$AE,'Row Index'!AD45)),INDEX('RAW DATA'!$R:$R,'Row Index'!AD45)))</f>
        <v>52.2740833117575</v>
      </c>
      <c r="AE273" s="17" t="n">
        <f aca="false">IF('Row Index'!AE45="","✗",IF(INDEX('RAW DATA'!$R:$R,'Row Index'!AE45)="",IF(INDEX('RAW DATA'!$AE:$AE,'Row Index'!AE45)="",INDEX('RAW DATA'!$L:$L,'Row Index'!AE45),INDEX('RAW DATA'!$AE:$AE,'Row Index'!AE45)),INDEX('RAW DATA'!$R:$R,'Row Index'!AE45)))</f>
        <v>52.7010103869663</v>
      </c>
      <c r="AF273" s="17" t="n">
        <f aca="false">IF('Row Index'!AF45="","✗",IF(INDEX('RAW DATA'!$R:$R,'Row Index'!AF45)="",IF(INDEX('RAW DATA'!$AE:$AE,'Row Index'!AF45)="",INDEX('RAW DATA'!$L:$L,'Row Index'!AF45),INDEX('RAW DATA'!$AE:$AE,'Row Index'!AF45)),INDEX('RAW DATA'!$R:$R,'Row Index'!AF45)))</f>
        <v>54.4852452031482</v>
      </c>
      <c r="AG273" s="17" t="n">
        <f aca="false">IF('Row Index'!AG45="","✗",IF(INDEX('RAW DATA'!$R:$R,'Row Index'!AG45)="",IF(INDEX('RAW DATA'!$AE:$AE,'Row Index'!AG45)="",INDEX('RAW DATA'!$L:$L,'Row Index'!AG45),INDEX('RAW DATA'!$AE:$AE,'Row Index'!AG45)),INDEX('RAW DATA'!$R:$R,'Row Index'!AG45)))</f>
        <v>52.3171100544804</v>
      </c>
      <c r="AH273" s="17" t="n">
        <f aca="false">IF('Row Index'!AH45="","✗",IF(INDEX('RAW DATA'!$R:$R,'Row Index'!AH45)="",IF(INDEX('RAW DATA'!$AE:$AE,'Row Index'!AH45)="",INDEX('RAW DATA'!$L:$L,'Row Index'!AH45),INDEX('RAW DATA'!$AE:$AE,'Row Index'!AH45)),INDEX('RAW DATA'!$R:$R,'Row Index'!AH45)))</f>
        <v>55.6554450520929</v>
      </c>
      <c r="AI273" s="17" t="n">
        <f aca="false">IF('Row Index'!AI45="","✗",IF(INDEX('RAW DATA'!$R:$R,'Row Index'!AI45)="",IF(INDEX('RAW DATA'!$AE:$AE,'Row Index'!AI45)="",INDEX('RAW DATA'!$L:$L,'Row Index'!AI45),INDEX('RAW DATA'!$AE:$AE,'Row Index'!AI45)),INDEX('RAW DATA'!$R:$R,'Row Index'!AI45)))</f>
        <v>58.1476873291863</v>
      </c>
      <c r="AJ273" s="17" t="n">
        <f aca="false">IF('Row Index'!AJ45="","✗",IF(INDEX('RAW DATA'!$R:$R,'Row Index'!AJ45)="",IF(INDEX('RAW DATA'!$AE:$AE,'Row Index'!AJ45)="",INDEX('RAW DATA'!$L:$L,'Row Index'!AJ45),INDEX('RAW DATA'!$AE:$AE,'Row Index'!AJ45)),INDEX('RAW DATA'!$R:$R,'Row Index'!AJ45)))</f>
        <v>58.9788189503237</v>
      </c>
      <c r="AK273" s="17" t="n">
        <f aca="false">IF('Row Index'!AK45="","✗",IF(INDEX('RAW DATA'!$R:$R,'Row Index'!AK45)="",IF(INDEX('RAW DATA'!$AE:$AE,'Row Index'!AK45)="",INDEX('RAW DATA'!$L:$L,'Row Index'!AK45),INDEX('RAW DATA'!$AE:$AE,'Row Index'!AK45)),INDEX('RAW DATA'!$R:$R,'Row Index'!AK45)))</f>
        <v>60.7838513578135</v>
      </c>
      <c r="AL273" s="17" t="n">
        <f aca="false">IF('Row Index'!AL45="","✗",IF(INDEX('RAW DATA'!$R:$R,'Row Index'!AL45)="",IF(INDEX('RAW DATA'!$AE:$AE,'Row Index'!AL45)="",INDEX('RAW DATA'!$L:$L,'Row Index'!AL45),INDEX('RAW DATA'!$AE:$AE,'Row Index'!AL45)),INDEX('RAW DATA'!$R:$R,'Row Index'!AL45)))</f>
        <v>62.8852044622532</v>
      </c>
      <c r="AM273" s="17" t="n">
        <f aca="false">IF('Row Index'!AM45="","✗",IF(INDEX('RAW DATA'!$R:$R,'Row Index'!AM45)="",IF(INDEX('RAW DATA'!$AE:$AE,'Row Index'!AM45)="",INDEX('RAW DATA'!$L:$L,'Row Index'!AM45),INDEX('RAW DATA'!$AE:$AE,'Row Index'!AM45)),INDEX('RAW DATA'!$R:$R,'Row Index'!AM45)))</f>
        <v>64.8710243107722</v>
      </c>
      <c r="AN273" s="17" t="n">
        <f aca="false">IF('Row Index'!AN45="","✗",IF(INDEX('RAW DATA'!$R:$R,'Row Index'!AN45)="",IF(INDEX('RAW DATA'!$AE:$AE,'Row Index'!AN45)="",INDEX('RAW DATA'!$L:$L,'Row Index'!AN45),INDEX('RAW DATA'!$AE:$AE,'Row Index'!AN45)),INDEX('RAW DATA'!$R:$R,'Row Index'!AN45)))</f>
        <v>65.4394772171546</v>
      </c>
      <c r="AO273" s="17" t="n">
        <f aca="false">IF('Row Index'!AO45="","✗",IF(INDEX('RAW DATA'!$R:$R,'Row Index'!AO45)="",IF(INDEX('RAW DATA'!$AE:$AE,'Row Index'!AO45)="",INDEX('RAW DATA'!$L:$L,'Row Index'!AO45),INDEX('RAW DATA'!$AE:$AE,'Row Index'!AO45)),INDEX('RAW DATA'!$R:$R,'Row Index'!AO45)))</f>
        <v>66.031446327502</v>
      </c>
      <c r="AP273" s="17" t="n">
        <f aca="false">IF('Row Index'!AP45="","✗",IF(INDEX('RAW DATA'!$R:$R,'Row Index'!AP45)="",IF(INDEX('RAW DATA'!$AE:$AE,'Row Index'!AP45)="",INDEX('RAW DATA'!$L:$L,'Row Index'!AP45),INDEX('RAW DATA'!$AE:$AE,'Row Index'!AP45)),INDEX('RAW DATA'!$R:$R,'Row Index'!AP45)))</f>
        <v>66.4937434470437</v>
      </c>
      <c r="AQ273" s="17" t="n">
        <f aca="false">IF('Row Index'!AQ45="","✗",IF(INDEX('RAW DATA'!$R:$R,'Row Index'!AQ45)="",IF(INDEX('RAW DATA'!$AE:$AE,'Row Index'!AQ45)="",INDEX('RAW DATA'!$L:$L,'Row Index'!AQ45),INDEX('RAW DATA'!$AE:$AE,'Row Index'!AQ45)),INDEX('RAW DATA'!$R:$R,'Row Index'!AQ45)))</f>
        <v>67.0310898407698</v>
      </c>
    </row>
    <row r="274" customFormat="false" ht="15" hidden="false" customHeight="false" outlineLevel="0" collapsed="false">
      <c r="A274" s="32" t="s">
        <v>295</v>
      </c>
      <c r="B274" s="33" t="s">
        <v>248</v>
      </c>
      <c r="C274" s="17" t="n">
        <f aca="false">IF('Row Index'!C46="","✗",IF(INDEX('RAW DATA'!$R:$R,'Row Index'!C46)="",IF(INDEX('RAW DATA'!$AE:$AE,'Row Index'!C46)="",INDEX('RAW DATA'!$L:$L,'Row Index'!C46),INDEX('RAW DATA'!$AE:$AE,'Row Index'!C46)),INDEX('RAW DATA'!$R:$R,'Row Index'!C46)))</f>
        <v>35.1847454573443</v>
      </c>
      <c r="D274" s="17" t="n">
        <f aca="false">IF('Row Index'!D46="","✗",IF(INDEX('RAW DATA'!$R:$R,'Row Index'!D46)="",IF(INDEX('RAW DATA'!$AE:$AE,'Row Index'!D46)="",INDEX('RAW DATA'!$L:$L,'Row Index'!D46),INDEX('RAW DATA'!$AE:$AE,'Row Index'!D46)),INDEX('RAW DATA'!$R:$R,'Row Index'!D46)))</f>
        <v>35.6008399370578</v>
      </c>
      <c r="E274" s="17" t="n">
        <f aca="false">IF('Row Index'!E46="","✗",IF(INDEX('RAW DATA'!$R:$R,'Row Index'!E46)="",IF(INDEX('RAW DATA'!$AE:$AE,'Row Index'!E46)="",INDEX('RAW DATA'!$L:$L,'Row Index'!E46),INDEX('RAW DATA'!$AE:$AE,'Row Index'!E46)),INDEX('RAW DATA'!$R:$R,'Row Index'!E46)))</f>
        <v>38.2636275791361</v>
      </c>
      <c r="F274" s="17" t="n">
        <f aca="false">IF('Row Index'!F46="","✗",IF(INDEX('RAW DATA'!$R:$R,'Row Index'!F46)="",IF(INDEX('RAW DATA'!$AE:$AE,'Row Index'!F46)="",INDEX('RAW DATA'!$L:$L,'Row Index'!F46),INDEX('RAW DATA'!$AE:$AE,'Row Index'!F46)),INDEX('RAW DATA'!$R:$R,'Row Index'!F46)))</f>
        <v>34.7135004218766</v>
      </c>
      <c r="G274" s="18" t="n">
        <f aca="false">IF('Row Index'!G46="","✗",IF(INDEX('RAW DATA'!$R:$R,'Row Index'!G46)="",IF(INDEX('RAW DATA'!$AE:$AE,'Row Index'!G46)="",INDEX('RAW DATA'!$L:$L,'Row Index'!G46),INDEX('RAW DATA'!$AE:$AE,'Row Index'!G46)),INDEX('RAW DATA'!$R:$R,'Row Index'!G46)))</f>
        <v>38.750174680059</v>
      </c>
      <c r="H274" s="17" t="n">
        <f aca="false">IF('Row Index'!H46="","✗",IF(INDEX('RAW DATA'!$R:$R,'Row Index'!H46)="",IF(INDEX('RAW DATA'!$AE:$AE,'Row Index'!H46)="",INDEX('RAW DATA'!$L:$L,'Row Index'!H46),INDEX('RAW DATA'!$AE:$AE,'Row Index'!H46)),INDEX('RAW DATA'!$R:$R,'Row Index'!H46)))</f>
        <v>35.9310502274636</v>
      </c>
      <c r="I274" s="17" t="n">
        <f aca="false">IF('Row Index'!I46="","✗",IF(INDEX('RAW DATA'!$R:$R,'Row Index'!I46)="",IF(INDEX('RAW DATA'!$AE:$AE,'Row Index'!I46)="",INDEX('RAW DATA'!$L:$L,'Row Index'!I46),INDEX('RAW DATA'!$AE:$AE,'Row Index'!I46)),INDEX('RAW DATA'!$R:$R,'Row Index'!I46)))</f>
        <v>36.8634527662708</v>
      </c>
      <c r="J274" s="17" t="n">
        <f aca="false">IF('Row Index'!J46="","✗",IF(INDEX('RAW DATA'!$R:$R,'Row Index'!J46)="",IF(INDEX('RAW DATA'!$AE:$AE,'Row Index'!J46)="",INDEX('RAW DATA'!$L:$L,'Row Index'!J46),INDEX('RAW DATA'!$AE:$AE,'Row Index'!J46)),INDEX('RAW DATA'!$R:$R,'Row Index'!J46)))</f>
        <v>36.9011493333057</v>
      </c>
      <c r="K274" s="17" t="n">
        <f aca="false">IF('Row Index'!K46="","✗",IF(INDEX('RAW DATA'!$R:$R,'Row Index'!K46)="",IF(INDEX('RAW DATA'!$AE:$AE,'Row Index'!K46)="",INDEX('RAW DATA'!$L:$L,'Row Index'!K46),INDEX('RAW DATA'!$AE:$AE,'Row Index'!K46)),INDEX('RAW DATA'!$R:$R,'Row Index'!K46)))</f>
        <v>41.3647589914042</v>
      </c>
      <c r="L274" s="17" t="n">
        <f aca="false">IF('Row Index'!L46="","✗",IF(INDEX('RAW DATA'!$R:$R,'Row Index'!L46)="",IF(INDEX('RAW DATA'!$AE:$AE,'Row Index'!L46)="",INDEX('RAW DATA'!$L:$L,'Row Index'!L46),INDEX('RAW DATA'!$AE:$AE,'Row Index'!L46)),INDEX('RAW DATA'!$R:$R,'Row Index'!L46)))</f>
        <v>38.7862490775753</v>
      </c>
      <c r="M274" s="17" t="n">
        <f aca="false">IF('Row Index'!M46="","✗",IF(INDEX('RAW DATA'!$R:$R,'Row Index'!M46)="",IF(INDEX('RAW DATA'!$AE:$AE,'Row Index'!M46)="",INDEX('RAW DATA'!$L:$L,'Row Index'!M46),INDEX('RAW DATA'!$AE:$AE,'Row Index'!M46)),INDEX('RAW DATA'!$R:$R,'Row Index'!M46)))</f>
        <v>39.5947161396848</v>
      </c>
      <c r="N274" s="17" t="n">
        <f aca="false">IF('Row Index'!N46="","✗",IF(INDEX('RAW DATA'!$R:$R,'Row Index'!N46)="",IF(INDEX('RAW DATA'!$AE:$AE,'Row Index'!N46)="",INDEX('RAW DATA'!$L:$L,'Row Index'!N46),INDEX('RAW DATA'!$AE:$AE,'Row Index'!N46)),INDEX('RAW DATA'!$R:$R,'Row Index'!N46)))</f>
        <v>39.5528370169471</v>
      </c>
      <c r="O274" s="17" t="n">
        <f aca="false">IF('Row Index'!O46="","✗",IF(INDEX('RAW DATA'!$R:$R,'Row Index'!O46)="",IF(INDEX('RAW DATA'!$AE:$AE,'Row Index'!O46)="",INDEX('RAW DATA'!$L:$L,'Row Index'!O46),INDEX('RAW DATA'!$AE:$AE,'Row Index'!O46)),INDEX('RAW DATA'!$R:$R,'Row Index'!O46)))</f>
        <v>40.2512924274264</v>
      </c>
      <c r="P274" s="17" t="n">
        <f aca="false">IF('Row Index'!P46="","✗",IF(INDEX('RAW DATA'!$R:$R,'Row Index'!P46)="",IF(INDEX('RAW DATA'!$AE:$AE,'Row Index'!P46)="",INDEX('RAW DATA'!$L:$L,'Row Index'!P46),INDEX('RAW DATA'!$AE:$AE,'Row Index'!P46)),INDEX('RAW DATA'!$R:$R,'Row Index'!P46)))</f>
        <v>39.5761831924133</v>
      </c>
      <c r="Q274" s="17" t="n">
        <f aca="false">IF('Row Index'!Q46="","✗",IF(INDEX('RAW DATA'!$R:$R,'Row Index'!Q46)="",IF(INDEX('RAW DATA'!$AE:$AE,'Row Index'!Q46)="",INDEX('RAW DATA'!$L:$L,'Row Index'!Q46),INDEX('RAW DATA'!$AE:$AE,'Row Index'!Q46)),INDEX('RAW DATA'!$R:$R,'Row Index'!Q46)))</f>
        <v>41.3115029564097</v>
      </c>
      <c r="R274" s="17" t="n">
        <f aca="false">IF('Row Index'!R46="","✗",IF(INDEX('RAW DATA'!$R:$R,'Row Index'!R46)="",IF(INDEX('RAW DATA'!$AE:$AE,'Row Index'!R46)="",INDEX('RAW DATA'!$L:$L,'Row Index'!R46),INDEX('RAW DATA'!$AE:$AE,'Row Index'!R46)),INDEX('RAW DATA'!$R:$R,'Row Index'!R46)))</f>
        <v>43.6542163029469</v>
      </c>
      <c r="S274" s="17" t="n">
        <f aca="false">IF('Row Index'!S46="","✗",IF(INDEX('RAW DATA'!$R:$R,'Row Index'!S46)="",IF(INDEX('RAW DATA'!$AE:$AE,'Row Index'!S46)="",INDEX('RAW DATA'!$L:$L,'Row Index'!S46),INDEX('RAW DATA'!$AE:$AE,'Row Index'!S46)),INDEX('RAW DATA'!$R:$R,'Row Index'!S46)))</f>
        <v>41.418877947233</v>
      </c>
      <c r="T274" s="17" t="n">
        <f aca="false">IF('Row Index'!T46="","✗",IF(INDEX('RAW DATA'!$R:$R,'Row Index'!T46)="",IF(INDEX('RAW DATA'!$AE:$AE,'Row Index'!T46)="",INDEX('RAW DATA'!$L:$L,'Row Index'!T46),INDEX('RAW DATA'!$AE:$AE,'Row Index'!T46)),INDEX('RAW DATA'!$R:$R,'Row Index'!T46)))</f>
        <v>41.6565351923226</v>
      </c>
      <c r="U274" s="17" t="n">
        <f aca="false">IF('Row Index'!U46="","✗",IF(INDEX('RAW DATA'!$R:$R,'Row Index'!U46)="",IF(INDEX('RAW DATA'!$AE:$AE,'Row Index'!U46)="",INDEX('RAW DATA'!$L:$L,'Row Index'!U46),INDEX('RAW DATA'!$AE:$AE,'Row Index'!U46)),INDEX('RAW DATA'!$R:$R,'Row Index'!U46)))</f>
        <v>45.1405174962655</v>
      </c>
      <c r="V274" s="17" t="n">
        <f aca="false">IF('Row Index'!V46="","✗",IF(INDEX('RAW DATA'!$R:$R,'Row Index'!V46)="",IF(INDEX('RAW DATA'!$AE:$AE,'Row Index'!V46)="",INDEX('RAW DATA'!$L:$L,'Row Index'!V46),INDEX('RAW DATA'!$AE:$AE,'Row Index'!V46)),INDEX('RAW DATA'!$R:$R,'Row Index'!V46)))</f>
        <v>45.7436400510342</v>
      </c>
      <c r="W274" s="17" t="n">
        <f aca="false">IF('Row Index'!W46="","✗",IF(INDEX('RAW DATA'!$R:$R,'Row Index'!W46)="",IF(INDEX('RAW DATA'!$AE:$AE,'Row Index'!W46)="",INDEX('RAW DATA'!$L:$L,'Row Index'!W46),INDEX('RAW DATA'!$AE:$AE,'Row Index'!W46)),INDEX('RAW DATA'!$R:$R,'Row Index'!W46)))</f>
        <v>44.429928294449</v>
      </c>
      <c r="X274" s="17" t="n">
        <f aca="false">IF('Row Index'!X46="","✗",IF(INDEX('RAW DATA'!$R:$R,'Row Index'!X46)="",IF(INDEX('RAW DATA'!$AE:$AE,'Row Index'!X46)="",INDEX('RAW DATA'!$L:$L,'Row Index'!X46),INDEX('RAW DATA'!$AE:$AE,'Row Index'!X46)),INDEX('RAW DATA'!$R:$R,'Row Index'!X46)))</f>
        <v>45.6103503773452</v>
      </c>
      <c r="Y274" s="17" t="n">
        <f aca="false">IF('Row Index'!Y46="","✗",IF(INDEX('RAW DATA'!$R:$R,'Row Index'!Y46)="",IF(INDEX('RAW DATA'!$AE:$AE,'Row Index'!Y46)="",INDEX('RAW DATA'!$L:$L,'Row Index'!Y46),INDEX('RAW DATA'!$AE:$AE,'Row Index'!Y46)),INDEX('RAW DATA'!$R:$R,'Row Index'!Y46)))</f>
        <v>48.2062893178659</v>
      </c>
      <c r="Z274" s="18" t="n">
        <f aca="false">IF('Row Index'!Z46="","✗",IF(INDEX('RAW DATA'!$R:$R,'Row Index'!Z46)="",IF(INDEX('RAW DATA'!$AE:$AE,'Row Index'!Z46)="",INDEX('RAW DATA'!$L:$L,'Row Index'!Z46),INDEX('RAW DATA'!$AE:$AE,'Row Index'!Z46)),INDEX('RAW DATA'!$R:$R,'Row Index'!Z46)))</f>
        <v>47.5209748417328</v>
      </c>
      <c r="AA274" s="19" t="str">
        <f aca="false">IF('Row Index'!AA46="","⏳",IF(INDEX('RAW DATA'!$R:$R,'Row Index'!AA46)="",IF(INDEX('RAW DATA'!$AE:$AE,'Row Index'!AA46)="",INDEX('RAW DATA'!$L:$L,'Row Index'!AA46),INDEX('RAW DATA'!$AE:$AE,'Row Index'!AA46)),INDEX('RAW DATA'!$R:$R,'Row Index'!AA46)))</f>
        <v>⏳</v>
      </c>
      <c r="AB274" s="17" t="n">
        <f aca="false">IF('Row Index'!AB46="","✗",IF(INDEX('RAW DATA'!$R:$R,'Row Index'!AB46)="",IF(INDEX('RAW DATA'!$AE:$AE,'Row Index'!AB46)="",INDEX('RAW DATA'!$L:$L,'Row Index'!AB46),INDEX('RAW DATA'!$AE:$AE,'Row Index'!AB46)),INDEX('RAW DATA'!$R:$R,'Row Index'!AB46)))</f>
        <v>47.7017248306575</v>
      </c>
      <c r="AC274" s="17" t="n">
        <f aca="false">IF('Row Index'!AC46="","✗",IF(INDEX('RAW DATA'!$R:$R,'Row Index'!AC46)="",IF(INDEX('RAW DATA'!$AE:$AE,'Row Index'!AC46)="",INDEX('RAW DATA'!$L:$L,'Row Index'!AC46),INDEX('RAW DATA'!$AE:$AE,'Row Index'!AC46)),INDEX('RAW DATA'!$R:$R,'Row Index'!AC46)))</f>
        <v>50.746721149096</v>
      </c>
      <c r="AD274" s="17" t="n">
        <f aca="false">IF('Row Index'!AD46="","✗",IF(INDEX('RAW DATA'!$R:$R,'Row Index'!AD46)="",IF(INDEX('RAW DATA'!$AE:$AE,'Row Index'!AD46)="",INDEX('RAW DATA'!$L:$L,'Row Index'!AD46),INDEX('RAW DATA'!$AE:$AE,'Row Index'!AD46)),INDEX('RAW DATA'!$R:$R,'Row Index'!AD46)))</f>
        <v>52.4494237809656</v>
      </c>
      <c r="AE274" s="17" t="n">
        <f aca="false">IF('Row Index'!AE46="","✗",IF(INDEX('RAW DATA'!$R:$R,'Row Index'!AE46)="",IF(INDEX('RAW DATA'!$AE:$AE,'Row Index'!AE46)="",INDEX('RAW DATA'!$L:$L,'Row Index'!AE46),INDEX('RAW DATA'!$AE:$AE,'Row Index'!AE46)),INDEX('RAW DATA'!$R:$R,'Row Index'!AE46)))</f>
        <v>52.2684841114186</v>
      </c>
      <c r="AF274" s="17" t="n">
        <f aca="false">IF('Row Index'!AF46="","✗",IF(INDEX('RAW DATA'!$R:$R,'Row Index'!AF46)="",IF(INDEX('RAW DATA'!$AE:$AE,'Row Index'!AF46)="",INDEX('RAW DATA'!$L:$L,'Row Index'!AF46),INDEX('RAW DATA'!$AE:$AE,'Row Index'!AF46)),INDEX('RAW DATA'!$R:$R,'Row Index'!AF46)))</f>
        <v>53.6175161573783</v>
      </c>
      <c r="AG274" s="17" t="n">
        <f aca="false">IF('Row Index'!AG46="","✗",IF(INDEX('RAW DATA'!$R:$R,'Row Index'!AG46)="",IF(INDEX('RAW DATA'!$AE:$AE,'Row Index'!AG46)="",INDEX('RAW DATA'!$L:$L,'Row Index'!AG46),INDEX('RAW DATA'!$AE:$AE,'Row Index'!AG46)),INDEX('RAW DATA'!$R:$R,'Row Index'!AG46)))</f>
        <v>52.4960317844897</v>
      </c>
      <c r="AH274" s="17" t="n">
        <f aca="false">IF('Row Index'!AH46="","✗",IF(INDEX('RAW DATA'!$R:$R,'Row Index'!AH46)="",IF(INDEX('RAW DATA'!$AE:$AE,'Row Index'!AH46)="",INDEX('RAW DATA'!$L:$L,'Row Index'!AH46),INDEX('RAW DATA'!$AE:$AE,'Row Index'!AH46)),INDEX('RAW DATA'!$R:$R,'Row Index'!AH46)))</f>
        <v>55.9673410547374</v>
      </c>
      <c r="AI274" s="17" t="n">
        <f aca="false">IF('Row Index'!AI46="","✗",IF(INDEX('RAW DATA'!$R:$R,'Row Index'!AI46)="",IF(INDEX('RAW DATA'!$AE:$AE,'Row Index'!AI46)="",INDEX('RAW DATA'!$L:$L,'Row Index'!AI46),INDEX('RAW DATA'!$AE:$AE,'Row Index'!AI46)),INDEX('RAW DATA'!$R:$R,'Row Index'!AI46)))</f>
        <v>57.7700170297273</v>
      </c>
      <c r="AJ274" s="17" t="n">
        <f aca="false">IF('Row Index'!AJ46="","✗",IF(INDEX('RAW DATA'!$R:$R,'Row Index'!AJ46)="",IF(INDEX('RAW DATA'!$AE:$AE,'Row Index'!AJ46)="",INDEX('RAW DATA'!$L:$L,'Row Index'!AJ46),INDEX('RAW DATA'!$AE:$AE,'Row Index'!AJ46)),INDEX('RAW DATA'!$R:$R,'Row Index'!AJ46)))</f>
        <v>58.11737851725</v>
      </c>
      <c r="AK274" s="17" t="n">
        <f aca="false">IF('Row Index'!AK46="","✗",IF(INDEX('RAW DATA'!$R:$R,'Row Index'!AK46)="",IF(INDEX('RAW DATA'!$AE:$AE,'Row Index'!AK46)="",INDEX('RAW DATA'!$L:$L,'Row Index'!AK46),INDEX('RAW DATA'!$AE:$AE,'Row Index'!AK46)),INDEX('RAW DATA'!$R:$R,'Row Index'!AK46)))</f>
        <v>59.5354182522923</v>
      </c>
      <c r="AL274" s="17" t="n">
        <f aca="false">IF('Row Index'!AL46="","✗",IF(INDEX('RAW DATA'!$R:$R,'Row Index'!AL46)="",IF(INDEX('RAW DATA'!$AE:$AE,'Row Index'!AL46)="",INDEX('RAW DATA'!$L:$L,'Row Index'!AL46),INDEX('RAW DATA'!$AE:$AE,'Row Index'!AL46)),INDEX('RAW DATA'!$R:$R,'Row Index'!AL46)))</f>
        <v>61.4835743159028</v>
      </c>
      <c r="AM274" s="17" t="n">
        <f aca="false">IF('Row Index'!AM46="","✗",IF(INDEX('RAW DATA'!$R:$R,'Row Index'!AM46)="",IF(INDEX('RAW DATA'!$AE:$AE,'Row Index'!AM46)="",INDEX('RAW DATA'!$L:$L,'Row Index'!AM46),INDEX('RAW DATA'!$AE:$AE,'Row Index'!AM46)),INDEX('RAW DATA'!$R:$R,'Row Index'!AM46)))</f>
        <v>63.1678519528948</v>
      </c>
      <c r="AN274" s="17" t="n">
        <f aca="false">IF('Row Index'!AN46="","✗",IF(INDEX('RAW DATA'!$R:$R,'Row Index'!AN46)="",IF(INDEX('RAW DATA'!$AE:$AE,'Row Index'!AN46)="",INDEX('RAW DATA'!$L:$L,'Row Index'!AN46),INDEX('RAW DATA'!$AE:$AE,'Row Index'!AN46)),INDEX('RAW DATA'!$R:$R,'Row Index'!AN46)))</f>
        <v>63.9813659626392</v>
      </c>
      <c r="AO274" s="18" t="n">
        <f aca="false">IF('Row Index'!AO46="","✗",IF(INDEX('RAW DATA'!$R:$R,'Row Index'!AO46)="",IF(INDEX('RAW DATA'!$AE:$AE,'Row Index'!AO46)="",INDEX('RAW DATA'!$L:$L,'Row Index'!AO46),INDEX('RAW DATA'!$AE:$AE,'Row Index'!AO46)),INDEX('RAW DATA'!$R:$R,'Row Index'!AO46)))</f>
        <v>68.77353515625</v>
      </c>
      <c r="AP274" s="17" t="n">
        <f aca="false">IF('Row Index'!AP46="","✗",IF(INDEX('RAW DATA'!$R:$R,'Row Index'!AP46)="",IF(INDEX('RAW DATA'!$AE:$AE,'Row Index'!AP46)="",INDEX('RAW DATA'!$L:$L,'Row Index'!AP46),INDEX('RAW DATA'!$AE:$AE,'Row Index'!AP46)),INDEX('RAW DATA'!$R:$R,'Row Index'!AP46)))</f>
        <v>66.7806072126116</v>
      </c>
      <c r="AQ274" s="17" t="n">
        <f aca="false">IF('Row Index'!AQ46="","✗",IF(INDEX('RAW DATA'!$R:$R,'Row Index'!AQ46)="",IF(INDEX('RAW DATA'!$AE:$AE,'Row Index'!AQ46)="",INDEX('RAW DATA'!$L:$L,'Row Index'!AQ46),INDEX('RAW DATA'!$AE:$AE,'Row Index'!AQ46)),INDEX('RAW DATA'!$R:$R,'Row Index'!AQ46)))</f>
        <v>66.7911728479427</v>
      </c>
    </row>
    <row r="275" customFormat="false" ht="15" hidden="false" customHeight="false" outlineLevel="0" collapsed="false">
      <c r="A275" s="32" t="s">
        <v>298</v>
      </c>
      <c r="B275" s="33" t="s">
        <v>248</v>
      </c>
      <c r="C275" s="17" t="n">
        <f aca="false">IF('Row Index'!C47="","✗",IF(INDEX('RAW DATA'!$R:$R,'Row Index'!C47)="",IF(INDEX('RAW DATA'!$AE:$AE,'Row Index'!C47)="",INDEX('RAW DATA'!$L:$L,'Row Index'!C47),INDEX('RAW DATA'!$AE:$AE,'Row Index'!C47)),INDEX('RAW DATA'!$R:$R,'Row Index'!C47)))</f>
        <v>35.4634859342895</v>
      </c>
      <c r="D275" s="29" t="n">
        <f aca="false">IF('Row Index'!D47="","✗",IF(INDEX('RAW DATA'!$R:$R,'Row Index'!D47)="",IF(INDEX('RAW DATA'!$AE:$AE,'Row Index'!D47)="",INDEX('RAW DATA'!$L:$L,'Row Index'!D47),INDEX('RAW DATA'!$AE:$AE,'Row Index'!D47)),INDEX('RAW DATA'!$R:$R,'Row Index'!D47)))</f>
        <v>35.9085693337976</v>
      </c>
      <c r="E275" s="17" t="n">
        <f aca="false">IF('Row Index'!E47="","✗",IF(INDEX('RAW DATA'!$R:$R,'Row Index'!E47)="",IF(INDEX('RAW DATA'!$AE:$AE,'Row Index'!E47)="",INDEX('RAW DATA'!$L:$L,'Row Index'!E47),INDEX('RAW DATA'!$AE:$AE,'Row Index'!E47)),INDEX('RAW DATA'!$R:$R,'Row Index'!E47)))</f>
        <v>39.5901856872643</v>
      </c>
      <c r="F275" s="17" t="n">
        <f aca="false">IF('Row Index'!F47="","✗",IF(INDEX('RAW DATA'!$R:$R,'Row Index'!F47)="",IF(INDEX('RAW DATA'!$AE:$AE,'Row Index'!F47)="",INDEX('RAW DATA'!$L:$L,'Row Index'!F47),INDEX('RAW DATA'!$AE:$AE,'Row Index'!F47)),INDEX('RAW DATA'!$R:$R,'Row Index'!F47)))</f>
        <v>34.448985985103</v>
      </c>
      <c r="G275" s="18" t="n">
        <f aca="false">IF('Row Index'!G47="","✗",IF(INDEX('RAW DATA'!$R:$R,'Row Index'!G47)="",IF(INDEX('RAW DATA'!$AE:$AE,'Row Index'!G47)="",INDEX('RAW DATA'!$L:$L,'Row Index'!G47),INDEX('RAW DATA'!$AE:$AE,'Row Index'!G47)),INDEX('RAW DATA'!$R:$R,'Row Index'!G47)))</f>
        <v>55.7295228672534</v>
      </c>
      <c r="H275" s="29" t="n">
        <f aca="false">IF('Row Index'!H47="","✗",IF(INDEX('RAW DATA'!$R:$R,'Row Index'!H47)="",IF(INDEX('RAW DATA'!$AE:$AE,'Row Index'!H47)="",INDEX('RAW DATA'!$L:$L,'Row Index'!H47),INDEX('RAW DATA'!$AE:$AE,'Row Index'!H47)),INDEX('RAW DATA'!$R:$R,'Row Index'!H47)))</f>
        <v>37.6800469617626</v>
      </c>
      <c r="I275" s="17" t="n">
        <f aca="false">IF('Row Index'!I47="","✗",IF(INDEX('RAW DATA'!$R:$R,'Row Index'!I47)="",IF(INDEX('RAW DATA'!$AE:$AE,'Row Index'!I47)="",INDEX('RAW DATA'!$L:$L,'Row Index'!I47),INDEX('RAW DATA'!$AE:$AE,'Row Index'!I47)),INDEX('RAW DATA'!$R:$R,'Row Index'!I47)))</f>
        <v>41.3582181980084</v>
      </c>
      <c r="J275" s="17" t="n">
        <f aca="false">IF('Row Index'!J47="","✗",IF(INDEX('RAW DATA'!$R:$R,'Row Index'!J47)="",IF(INDEX('RAW DATA'!$AE:$AE,'Row Index'!J47)="",INDEX('RAW DATA'!$L:$L,'Row Index'!J47),INDEX('RAW DATA'!$AE:$AE,'Row Index'!J47)),INDEX('RAW DATA'!$R:$R,'Row Index'!J47)))</f>
        <v>41.6804244178742</v>
      </c>
      <c r="K275" s="17" t="n">
        <f aca="false">IF('Row Index'!K47="","✗",IF(INDEX('RAW DATA'!$R:$R,'Row Index'!K47)="",IF(INDEX('RAW DATA'!$AE:$AE,'Row Index'!K47)="",INDEX('RAW DATA'!$L:$L,'Row Index'!K47),INDEX('RAW DATA'!$AE:$AE,'Row Index'!K47)),INDEX('RAW DATA'!$R:$R,'Row Index'!K47)))</f>
        <v>44.8097619824653</v>
      </c>
      <c r="L275" s="17" t="n">
        <f aca="false">IF('Row Index'!L47="","✗",IF(INDEX('RAW DATA'!$R:$R,'Row Index'!L47)="",IF(INDEX('RAW DATA'!$AE:$AE,'Row Index'!L47)="",INDEX('RAW DATA'!$L:$L,'Row Index'!L47),INDEX('RAW DATA'!$AE:$AE,'Row Index'!L47)),INDEX('RAW DATA'!$R:$R,'Row Index'!L47)))</f>
        <v>41.2457471555256</v>
      </c>
      <c r="M275" s="17" t="n">
        <f aca="false">IF('Row Index'!M47="","✗",IF(INDEX('RAW DATA'!$R:$R,'Row Index'!M47)="",IF(INDEX('RAW DATA'!$AE:$AE,'Row Index'!M47)="",INDEX('RAW DATA'!$L:$L,'Row Index'!M47),INDEX('RAW DATA'!$AE:$AE,'Row Index'!M47)),INDEX('RAW DATA'!$R:$R,'Row Index'!M47)))</f>
        <v>44.6353266277977</v>
      </c>
      <c r="N275" s="17" t="n">
        <f aca="false">IF('Row Index'!N47="","✗",IF(INDEX('RAW DATA'!$R:$R,'Row Index'!N47)="",IF(INDEX('RAW DATA'!$AE:$AE,'Row Index'!N47)="",INDEX('RAW DATA'!$L:$L,'Row Index'!N47),INDEX('RAW DATA'!$AE:$AE,'Row Index'!N47)),INDEX('RAW DATA'!$R:$R,'Row Index'!N47)))</f>
        <v>43.5778108268939</v>
      </c>
      <c r="O275" s="17" t="n">
        <f aca="false">IF('Row Index'!O47="","✗",IF(INDEX('RAW DATA'!$R:$R,'Row Index'!O47)="",IF(INDEX('RAW DATA'!$AE:$AE,'Row Index'!O47)="",INDEX('RAW DATA'!$L:$L,'Row Index'!O47),INDEX('RAW DATA'!$AE:$AE,'Row Index'!O47)),INDEX('RAW DATA'!$R:$R,'Row Index'!O47)))</f>
        <v>44.5058320639486</v>
      </c>
      <c r="P275" s="17" t="n">
        <f aca="false">IF('Row Index'!P47="","✗",IF(INDEX('RAW DATA'!$R:$R,'Row Index'!P47)="",IF(INDEX('RAW DATA'!$AE:$AE,'Row Index'!P47)="",INDEX('RAW DATA'!$L:$L,'Row Index'!P47),INDEX('RAW DATA'!$AE:$AE,'Row Index'!P47)),INDEX('RAW DATA'!$R:$R,'Row Index'!P47)))</f>
        <v>44.4338336196127</v>
      </c>
      <c r="Q275" s="17" t="n">
        <f aca="false">IF('Row Index'!Q47="","✗",IF(INDEX('RAW DATA'!$R:$R,'Row Index'!Q47)="",IF(INDEX('RAW DATA'!$AE:$AE,'Row Index'!Q47)="",INDEX('RAW DATA'!$L:$L,'Row Index'!Q47),INDEX('RAW DATA'!$AE:$AE,'Row Index'!Q47)),INDEX('RAW DATA'!$R:$R,'Row Index'!Q47)))</f>
        <v>46.4173102317266</v>
      </c>
      <c r="R275" s="17" t="n">
        <f aca="false">IF('Row Index'!R47="","✗",IF(INDEX('RAW DATA'!$R:$R,'Row Index'!R47)="",IF(INDEX('RAW DATA'!$AE:$AE,'Row Index'!R47)="",INDEX('RAW DATA'!$L:$L,'Row Index'!R47),INDEX('RAW DATA'!$AE:$AE,'Row Index'!R47)),INDEX('RAW DATA'!$R:$R,'Row Index'!R47)))</f>
        <v>48.1948312754902</v>
      </c>
      <c r="S275" s="29" t="n">
        <f aca="false">IF('Row Index'!S47="","✗",IF(INDEX('RAW DATA'!$R:$R,'Row Index'!S47)="",IF(INDEX('RAW DATA'!$AE:$AE,'Row Index'!S47)="",INDEX('RAW DATA'!$L:$L,'Row Index'!S47),INDEX('RAW DATA'!$AE:$AE,'Row Index'!S47)),INDEX('RAW DATA'!$R:$R,'Row Index'!S47)))</f>
        <v>46.8130757148367</v>
      </c>
      <c r="T275" s="29" t="n">
        <f aca="false">IF('Row Index'!T47="","✗",IF(INDEX('RAW DATA'!$R:$R,'Row Index'!T47)="",IF(INDEX('RAW DATA'!$AE:$AE,'Row Index'!T47)="",INDEX('RAW DATA'!$L:$L,'Row Index'!T47),INDEX('RAW DATA'!$AE:$AE,'Row Index'!T47)),INDEX('RAW DATA'!$R:$R,'Row Index'!T47)))</f>
        <v>47.2982514138679</v>
      </c>
      <c r="U275" s="17" t="n">
        <f aca="false">IF('Row Index'!U47="","✗",IF(INDEX('RAW DATA'!$R:$R,'Row Index'!U47)="",IF(INDEX('RAW DATA'!$AE:$AE,'Row Index'!U47)="",INDEX('RAW DATA'!$L:$L,'Row Index'!U47),INDEX('RAW DATA'!$AE:$AE,'Row Index'!U47)),INDEX('RAW DATA'!$R:$R,'Row Index'!U47)))</f>
        <v>50.816042916755</v>
      </c>
      <c r="V275" s="17" t="n">
        <f aca="false">IF('Row Index'!V47="","✗",IF(INDEX('RAW DATA'!$R:$R,'Row Index'!V47)="",IF(INDEX('RAW DATA'!$AE:$AE,'Row Index'!V47)="",INDEX('RAW DATA'!$L:$L,'Row Index'!V47),INDEX('RAW DATA'!$AE:$AE,'Row Index'!V47)),INDEX('RAW DATA'!$R:$R,'Row Index'!V47)))</f>
        <v>51.6851327885185</v>
      </c>
      <c r="W275" s="17" t="n">
        <f aca="false">IF('Row Index'!W47="","✗",IF(INDEX('RAW DATA'!$R:$R,'Row Index'!W47)="",IF(INDEX('RAW DATA'!$AE:$AE,'Row Index'!W47)="",INDEX('RAW DATA'!$L:$L,'Row Index'!W47),INDEX('RAW DATA'!$AE:$AE,'Row Index'!W47)),INDEX('RAW DATA'!$R:$R,'Row Index'!W47)))</f>
        <v>50.1242972252465</v>
      </c>
      <c r="X275" s="17" t="n">
        <f aca="false">IF('Row Index'!X47="","✗",IF(INDEX('RAW DATA'!$R:$R,'Row Index'!X47)="",IF(INDEX('RAW DATA'!$AE:$AE,'Row Index'!X47)="",INDEX('RAW DATA'!$L:$L,'Row Index'!X47),INDEX('RAW DATA'!$AE:$AE,'Row Index'!X47)),INDEX('RAW DATA'!$R:$R,'Row Index'!X47)))</f>
        <v>52.2718354353919</v>
      </c>
      <c r="Y275" s="17" t="n">
        <f aca="false">IF('Row Index'!Y47="","✗",IF(INDEX('RAW DATA'!$R:$R,'Row Index'!Y47)="",IF(INDEX('RAW DATA'!$AE:$AE,'Row Index'!Y47)="",INDEX('RAW DATA'!$L:$L,'Row Index'!Y47),INDEX('RAW DATA'!$AE:$AE,'Row Index'!Y47)),INDEX('RAW DATA'!$R:$R,'Row Index'!Y47)))</f>
        <v>53.3414272666896</v>
      </c>
      <c r="Z275" s="18" t="n">
        <f aca="false">IF('Row Index'!Z47="","✗",IF(INDEX('RAW DATA'!$R:$R,'Row Index'!Z47)="",IF(INDEX('RAW DATA'!$AE:$AE,'Row Index'!Z47)="",INDEX('RAW DATA'!$L:$L,'Row Index'!Z47),INDEX('RAW DATA'!$AE:$AE,'Row Index'!Z47)),INDEX('RAW DATA'!$R:$R,'Row Index'!Z47)))</f>
        <v>53.5964240627313</v>
      </c>
      <c r="AA275" s="19" t="str">
        <f aca="false">IF('Row Index'!AA47="","⏳",IF(INDEX('RAW DATA'!$R:$R,'Row Index'!AA47)="",IF(INDEX('RAW DATA'!$AE:$AE,'Row Index'!AA47)="",INDEX('RAW DATA'!$L:$L,'Row Index'!AA47),INDEX('RAW DATA'!$AE:$AE,'Row Index'!AA47)),INDEX('RAW DATA'!$R:$R,'Row Index'!AA47)))</f>
        <v>⏳</v>
      </c>
      <c r="AB275" s="17" t="n">
        <f aca="false">IF('Row Index'!AB47="","✗",IF(INDEX('RAW DATA'!$R:$R,'Row Index'!AB47)="",IF(INDEX('RAW DATA'!$AE:$AE,'Row Index'!AB47)="",INDEX('RAW DATA'!$L:$L,'Row Index'!AB47),INDEX('RAW DATA'!$AE:$AE,'Row Index'!AB47)),INDEX('RAW DATA'!$R:$R,'Row Index'!AB47)))</f>
        <v>54.560365378551</v>
      </c>
      <c r="AC275" s="17" t="n">
        <f aca="false">IF('Row Index'!AC47="","✗",IF(INDEX('RAW DATA'!$R:$R,'Row Index'!AC47)="",IF(INDEX('RAW DATA'!$AE:$AE,'Row Index'!AC47)="",INDEX('RAW DATA'!$L:$L,'Row Index'!AC47),INDEX('RAW DATA'!$AE:$AE,'Row Index'!AC47)),INDEX('RAW DATA'!$R:$R,'Row Index'!AC47)))</f>
        <v>54.7473585068868</v>
      </c>
      <c r="AD275" s="17" t="n">
        <f aca="false">IF('Row Index'!AD47="","✗",IF(INDEX('RAW DATA'!$R:$R,'Row Index'!AD47)="",IF(INDEX('RAW DATA'!$AE:$AE,'Row Index'!AD47)="",INDEX('RAW DATA'!$L:$L,'Row Index'!AD47),INDEX('RAW DATA'!$AE:$AE,'Row Index'!AD47)),INDEX('RAW DATA'!$R:$R,'Row Index'!AD47)))</f>
        <v>55.3871509953362</v>
      </c>
      <c r="AE275" s="17" t="n">
        <f aca="false">IF('Row Index'!AE47="","✗",IF(INDEX('RAW DATA'!$R:$R,'Row Index'!AE47)="",IF(INDEX('RAW DATA'!$AE:$AE,'Row Index'!AE47)="",INDEX('RAW DATA'!$L:$L,'Row Index'!AE47),INDEX('RAW DATA'!$AE:$AE,'Row Index'!AE47)),INDEX('RAW DATA'!$R:$R,'Row Index'!AE47)))</f>
        <v>57.5442401131431</v>
      </c>
      <c r="AF275" s="29" t="n">
        <f aca="false">IF('Row Index'!AF47="","✗",IF(INDEX('RAW DATA'!$R:$R,'Row Index'!AF47)="",IF(INDEX('RAW DATA'!$AE:$AE,'Row Index'!AF47)="",INDEX('RAW DATA'!$L:$L,'Row Index'!AF47),INDEX('RAW DATA'!$AE:$AE,'Row Index'!AF47)),INDEX('RAW DATA'!$R:$R,'Row Index'!AF47)))</f>
        <v>59.7449721597856</v>
      </c>
      <c r="AG275" s="29" t="n">
        <f aca="false">IF('Row Index'!AG47="","✗",IF(INDEX('RAW DATA'!$R:$R,'Row Index'!AG47)="",IF(INDEX('RAW DATA'!$AE:$AE,'Row Index'!AG47)="",INDEX('RAW DATA'!$L:$L,'Row Index'!AG47),INDEX('RAW DATA'!$AE:$AE,'Row Index'!AG47)),INDEX('RAW DATA'!$R:$R,'Row Index'!AG47)))</f>
        <v>59.7138305410301</v>
      </c>
      <c r="AH275" s="17" t="n">
        <f aca="false">IF('Row Index'!AH47="","✗",IF(INDEX('RAW DATA'!$R:$R,'Row Index'!AH47)="",IF(INDEX('RAW DATA'!$AE:$AE,'Row Index'!AH47)="",INDEX('RAW DATA'!$L:$L,'Row Index'!AH47),INDEX('RAW DATA'!$AE:$AE,'Row Index'!AH47)),INDEX('RAW DATA'!$R:$R,'Row Index'!AH47)))</f>
        <v>62.2952496288555</v>
      </c>
      <c r="AI275" s="17" t="n">
        <f aca="false">IF('Row Index'!AI47="","✗",IF(INDEX('RAW DATA'!$R:$R,'Row Index'!AI47)="",IF(INDEX('RAW DATA'!$AE:$AE,'Row Index'!AI47)="",INDEX('RAW DATA'!$L:$L,'Row Index'!AI47),INDEX('RAW DATA'!$AE:$AE,'Row Index'!AI47)),INDEX('RAW DATA'!$R:$R,'Row Index'!AI47)))</f>
        <v>62.1402190377538</v>
      </c>
      <c r="AJ275" s="17" t="n">
        <f aca="false">IF('Row Index'!AJ47="","✗",IF(INDEX('RAW DATA'!$R:$R,'Row Index'!AJ47)="",IF(INDEX('RAW DATA'!$AE:$AE,'Row Index'!AJ47)="",INDEX('RAW DATA'!$L:$L,'Row Index'!AJ47),INDEX('RAW DATA'!$AE:$AE,'Row Index'!AJ47)),INDEX('RAW DATA'!$R:$R,'Row Index'!AJ47)))</f>
        <v>63.9713490703427</v>
      </c>
      <c r="AK275" s="17" t="n">
        <f aca="false">IF('Row Index'!AK47="","✗",IF(INDEX('RAW DATA'!$R:$R,'Row Index'!AK47)="",IF(INDEX('RAW DATA'!$AE:$AE,'Row Index'!AK47)="",INDEX('RAW DATA'!$L:$L,'Row Index'!AK47),INDEX('RAW DATA'!$AE:$AE,'Row Index'!AK47)),INDEX('RAW DATA'!$R:$R,'Row Index'!AK47)))</f>
        <v>64.0670309332378</v>
      </c>
      <c r="AL275" s="17" t="n">
        <f aca="false">IF('Row Index'!AL47="","✗",IF(INDEX('RAW DATA'!$R:$R,'Row Index'!AL47)="",IF(INDEX('RAW DATA'!$AE:$AE,'Row Index'!AL47)="",INDEX('RAW DATA'!$L:$L,'Row Index'!AL47),INDEX('RAW DATA'!$AE:$AE,'Row Index'!AL47)),INDEX('RAW DATA'!$R:$R,'Row Index'!AL47)))</f>
        <v>65.2204848274818</v>
      </c>
      <c r="AM275" s="17" t="n">
        <f aca="false">IF('Row Index'!AM47="","✗",IF(INDEX('RAW DATA'!$R:$R,'Row Index'!AM47)="",IF(INDEX('RAW DATA'!$AE:$AE,'Row Index'!AM47)="",INDEX('RAW DATA'!$L:$L,'Row Index'!AM47),INDEX('RAW DATA'!$AE:$AE,'Row Index'!AM47)),INDEX('RAW DATA'!$R:$R,'Row Index'!AM47)))</f>
        <v>66.8609385040503</v>
      </c>
      <c r="AN275" s="17" t="n">
        <f aca="false">IF('Row Index'!AN47="","✗",IF(INDEX('RAW DATA'!$R:$R,'Row Index'!AN47)="",IF(INDEX('RAW DATA'!$AE:$AE,'Row Index'!AN47)="",INDEX('RAW DATA'!$L:$L,'Row Index'!AN47),INDEX('RAW DATA'!$AE:$AE,'Row Index'!AN47)),INDEX('RAW DATA'!$R:$R,'Row Index'!AN47)))</f>
        <v>67.2145658239765</v>
      </c>
      <c r="AO275" s="17" t="n">
        <f aca="false">IF('Row Index'!AO47="","✗",IF(INDEX('RAW DATA'!$R:$R,'Row Index'!AO47)="",IF(INDEX('RAW DATA'!$AE:$AE,'Row Index'!AO47)="",INDEX('RAW DATA'!$L:$L,'Row Index'!AO47),INDEX('RAW DATA'!$AE:$AE,'Row Index'!AO47)),INDEX('RAW DATA'!$R:$R,'Row Index'!AO47)))</f>
        <v>66.4262914135591</v>
      </c>
      <c r="AP275" s="17" t="n">
        <f aca="false">IF('Row Index'!AP47="","✗",IF(INDEX('RAW DATA'!$R:$R,'Row Index'!AP47)="",IF(INDEX('RAW DATA'!$AE:$AE,'Row Index'!AP47)="",INDEX('RAW DATA'!$L:$L,'Row Index'!AP47),INDEX('RAW DATA'!$AE:$AE,'Row Index'!AP47)),INDEX('RAW DATA'!$R:$R,'Row Index'!AP47)))</f>
        <v>67.7963365933159</v>
      </c>
      <c r="AQ275" s="17" t="n">
        <f aca="false">IF('Row Index'!AQ47="","✗",IF(INDEX('RAW DATA'!$R:$R,'Row Index'!AQ47)="",IF(INDEX('RAW DATA'!$AE:$AE,'Row Index'!AQ47)="",INDEX('RAW DATA'!$L:$L,'Row Index'!AQ47),INDEX('RAW DATA'!$AE:$AE,'Row Index'!AQ47)),INDEX('RAW DATA'!$R:$R,'Row Index'!AQ47)))</f>
        <v>68.0878848606469</v>
      </c>
    </row>
    <row r="276" customFormat="false" ht="15" hidden="false" customHeight="false" outlineLevel="0" collapsed="false">
      <c r="A276" s="32" t="s">
        <v>301</v>
      </c>
      <c r="B276" s="33" t="s">
        <v>248</v>
      </c>
      <c r="C276" s="29" t="n">
        <f aca="false">IF('Row Index'!C48="","✗",IF(INDEX('RAW DATA'!$R:$R,'Row Index'!C48)="",IF(INDEX('RAW DATA'!$AE:$AE,'Row Index'!C48)="",INDEX('RAW DATA'!$L:$L,'Row Index'!C48),INDEX('RAW DATA'!$AE:$AE,'Row Index'!C48)),INDEX('RAW DATA'!$R:$R,'Row Index'!C48)))</f>
        <v>36.9691443458142</v>
      </c>
      <c r="D276" s="29" t="n">
        <f aca="false">IF('Row Index'!D48="","✗",IF(INDEX('RAW DATA'!$R:$R,'Row Index'!D48)="",IF(INDEX('RAW DATA'!$AE:$AE,'Row Index'!D48)="",INDEX('RAW DATA'!$L:$L,'Row Index'!D48),INDEX('RAW DATA'!$AE:$AE,'Row Index'!D48)),INDEX('RAW DATA'!$R:$R,'Row Index'!D48)))</f>
        <v>35.6824627932019</v>
      </c>
      <c r="E276" s="17" t="n">
        <f aca="false">IF('Row Index'!E48="","✗",IF(INDEX('RAW DATA'!$R:$R,'Row Index'!E48)="",IF(INDEX('RAW DATA'!$AE:$AE,'Row Index'!E48)="",INDEX('RAW DATA'!$L:$L,'Row Index'!E48),INDEX('RAW DATA'!$AE:$AE,'Row Index'!E48)),INDEX('RAW DATA'!$R:$R,'Row Index'!E48)))</f>
        <v>41.3160679272497</v>
      </c>
      <c r="F276" s="29" t="n">
        <f aca="false">IF('Row Index'!F48="","✗",IF(INDEX('RAW DATA'!$R:$R,'Row Index'!F48)="",IF(INDEX('RAW DATA'!$AE:$AE,'Row Index'!F48)="",INDEX('RAW DATA'!$L:$L,'Row Index'!F48),INDEX('RAW DATA'!$AE:$AE,'Row Index'!F48)),INDEX('RAW DATA'!$R:$R,'Row Index'!F48)))</f>
        <v>34.6011850544598</v>
      </c>
      <c r="G276" s="18" t="n">
        <f aca="false">IF('Row Index'!G48="","✗",IF(INDEX('RAW DATA'!$R:$R,'Row Index'!G48)="",IF(INDEX('RAW DATA'!$AE:$AE,'Row Index'!G48)="",INDEX('RAW DATA'!$L:$L,'Row Index'!G48),INDEX('RAW DATA'!$AE:$AE,'Row Index'!G48)),INDEX('RAW DATA'!$R:$R,'Row Index'!G48)))</f>
        <v>46.2088234256953</v>
      </c>
      <c r="H276" s="17" t="n">
        <f aca="false">IF('Row Index'!H48="","✗",IF(INDEX('RAW DATA'!$R:$R,'Row Index'!H48)="",IF(INDEX('RAW DATA'!$AE:$AE,'Row Index'!H48)="",INDEX('RAW DATA'!$L:$L,'Row Index'!H48),INDEX('RAW DATA'!$AE:$AE,'Row Index'!H48)),INDEX('RAW DATA'!$R:$R,'Row Index'!H48)))</f>
        <v>36.3534379287746</v>
      </c>
      <c r="I276" s="17" t="n">
        <f aca="false">IF('Row Index'!I48="","✗",IF(INDEX('RAW DATA'!$R:$R,'Row Index'!I48)="",IF(INDEX('RAW DATA'!$AE:$AE,'Row Index'!I48)="",INDEX('RAW DATA'!$L:$L,'Row Index'!I48),INDEX('RAW DATA'!$AE:$AE,'Row Index'!I48)),INDEX('RAW DATA'!$R:$R,'Row Index'!I48)))</f>
        <v>38.7283738837693</v>
      </c>
      <c r="J276" s="17" t="n">
        <f aca="false">IF('Row Index'!J48="","✗",IF(INDEX('RAW DATA'!$R:$R,'Row Index'!J48)="",IF(INDEX('RAW DATA'!$AE:$AE,'Row Index'!J48)="",INDEX('RAW DATA'!$L:$L,'Row Index'!J48),INDEX('RAW DATA'!$AE:$AE,'Row Index'!J48)),INDEX('RAW DATA'!$R:$R,'Row Index'!J48)))</f>
        <v>37.6897434447001</v>
      </c>
      <c r="K276" s="17" t="n">
        <f aca="false">IF('Row Index'!K48="","✗",IF(INDEX('RAW DATA'!$R:$R,'Row Index'!K48)="",IF(INDEX('RAW DATA'!$AE:$AE,'Row Index'!K48)="",INDEX('RAW DATA'!$L:$L,'Row Index'!K48),INDEX('RAW DATA'!$AE:$AE,'Row Index'!K48)),INDEX('RAW DATA'!$R:$R,'Row Index'!K48)))</f>
        <v>42.6889344431654</v>
      </c>
      <c r="L276" s="17" t="n">
        <f aca="false">IF('Row Index'!L48="","✗",IF(INDEX('RAW DATA'!$R:$R,'Row Index'!L48)="",IF(INDEX('RAW DATA'!$AE:$AE,'Row Index'!L48)="",INDEX('RAW DATA'!$L:$L,'Row Index'!L48),INDEX('RAW DATA'!$AE:$AE,'Row Index'!L48)),INDEX('RAW DATA'!$R:$R,'Row Index'!L48)))</f>
        <v>39.66804354227</v>
      </c>
      <c r="M276" s="17" t="n">
        <f aca="false">IF('Row Index'!M48="","✗",IF(INDEX('RAW DATA'!$R:$R,'Row Index'!M48)="",IF(INDEX('RAW DATA'!$AE:$AE,'Row Index'!M48)="",INDEX('RAW DATA'!$L:$L,'Row Index'!M48),INDEX('RAW DATA'!$AE:$AE,'Row Index'!M48)),INDEX('RAW DATA'!$R:$R,'Row Index'!M48)))</f>
        <v>42.153699255228</v>
      </c>
      <c r="N276" s="29" t="n">
        <f aca="false">IF('Row Index'!N48="","✗",IF(INDEX('RAW DATA'!$R:$R,'Row Index'!N48)="",IF(INDEX('RAW DATA'!$AE:$AE,'Row Index'!N48)="",INDEX('RAW DATA'!$L:$L,'Row Index'!N48),INDEX('RAW DATA'!$AE:$AE,'Row Index'!N48)),INDEX('RAW DATA'!$R:$R,'Row Index'!N48)))</f>
        <v>43.3618355504312</v>
      </c>
      <c r="O276" s="29" t="n">
        <f aca="false">IF('Row Index'!O48="","✗",IF(INDEX('RAW DATA'!$R:$R,'Row Index'!O48)="",IF(INDEX('RAW DATA'!$AE:$AE,'Row Index'!O48)="",INDEX('RAW DATA'!$L:$L,'Row Index'!O48),INDEX('RAW DATA'!$AE:$AE,'Row Index'!O48)),INDEX('RAW DATA'!$R:$R,'Row Index'!O48)))</f>
        <v>42.9291444041649</v>
      </c>
      <c r="P276" s="17" t="n">
        <f aca="false">IF('Row Index'!P48="","✗",IF(INDEX('RAW DATA'!$R:$R,'Row Index'!P48)="",IF(INDEX('RAW DATA'!$AE:$AE,'Row Index'!P48)="",INDEX('RAW DATA'!$L:$L,'Row Index'!P48),INDEX('RAW DATA'!$AE:$AE,'Row Index'!P48)),INDEX('RAW DATA'!$R:$R,'Row Index'!P48)))</f>
        <v>43.263411478711</v>
      </c>
      <c r="Q276" s="17" t="n">
        <f aca="false">IF('Row Index'!Q48="","✗",IF(INDEX('RAW DATA'!$R:$R,'Row Index'!Q48)="",IF(INDEX('RAW DATA'!$AE:$AE,'Row Index'!Q48)="",INDEX('RAW DATA'!$L:$L,'Row Index'!Q48),INDEX('RAW DATA'!$AE:$AE,'Row Index'!Q48)),INDEX('RAW DATA'!$R:$R,'Row Index'!Q48)))</f>
        <v>43.5536562017973</v>
      </c>
      <c r="R276" s="26" t="str">
        <f aca="false">IF('Row Index'!R48="","✗",IF(INDEX('RAW DATA'!$R:$R,'Row Index'!R48)="",IF(INDEX('RAW DATA'!$AE:$AE,'Row Index'!R48)="",INDEX('RAW DATA'!$L:$L,'Row Index'!R48),INDEX('RAW DATA'!$AE:$AE,'Row Index'!R48)),INDEX('RAW DATA'!$R:$R,'Row Index'!R48)))</f>
        <v>✗⇲</v>
      </c>
      <c r="S276" s="17" t="n">
        <f aca="false">IF('Row Index'!S48="","✗",IF(INDEX('RAW DATA'!$R:$R,'Row Index'!S48)="",IF(INDEX('RAW DATA'!$AE:$AE,'Row Index'!S48)="",INDEX('RAW DATA'!$L:$L,'Row Index'!S48),INDEX('RAW DATA'!$AE:$AE,'Row Index'!S48)),INDEX('RAW DATA'!$R:$R,'Row Index'!S48)))</f>
        <v>44.9578750109516</v>
      </c>
      <c r="T276" s="17" t="n">
        <f aca="false">IF('Row Index'!T48="","✗",IF(INDEX('RAW DATA'!$R:$R,'Row Index'!T48)="",IF(INDEX('RAW DATA'!$AE:$AE,'Row Index'!T48)="",INDEX('RAW DATA'!$L:$L,'Row Index'!T48),INDEX('RAW DATA'!$AE:$AE,'Row Index'!T48)),INDEX('RAW DATA'!$R:$R,'Row Index'!T48)))</f>
        <v>44.5060441754916</v>
      </c>
      <c r="U276" s="29" t="n">
        <f aca="false">IF('Row Index'!U48="","✗",IF(INDEX('RAW DATA'!$R:$R,'Row Index'!U48)="",IF(INDEX('RAW DATA'!$AE:$AE,'Row Index'!U48)="",INDEX('RAW DATA'!$L:$L,'Row Index'!U48),INDEX('RAW DATA'!$AE:$AE,'Row Index'!U48)),INDEX('RAW DATA'!$R:$R,'Row Index'!U48)))</f>
        <v>48.6180668842687</v>
      </c>
      <c r="V276" s="17" t="n">
        <f aca="false">IF('Row Index'!V48="","✗",IF(INDEX('RAW DATA'!$R:$R,'Row Index'!V48)="",IF(INDEX('RAW DATA'!$AE:$AE,'Row Index'!V48)="",INDEX('RAW DATA'!$L:$L,'Row Index'!V48),INDEX('RAW DATA'!$AE:$AE,'Row Index'!V48)),INDEX('RAW DATA'!$R:$R,'Row Index'!V48)))</f>
        <v>48.6273137525113</v>
      </c>
      <c r="W276" s="17" t="n">
        <f aca="false">IF('Row Index'!W48="","✗",IF(INDEX('RAW DATA'!$R:$R,'Row Index'!W48)="",IF(INDEX('RAW DATA'!$AE:$AE,'Row Index'!W48)="",INDEX('RAW DATA'!$L:$L,'Row Index'!W48),INDEX('RAW DATA'!$AE:$AE,'Row Index'!W48)),INDEX('RAW DATA'!$R:$R,'Row Index'!W48)))</f>
        <v>46.1869433707967</v>
      </c>
      <c r="X276" s="17" t="n">
        <f aca="false">IF('Row Index'!X48="","✗",IF(INDEX('RAW DATA'!$R:$R,'Row Index'!X48)="",IF(INDEX('RAW DATA'!$AE:$AE,'Row Index'!X48)="",INDEX('RAW DATA'!$L:$L,'Row Index'!X48),INDEX('RAW DATA'!$AE:$AE,'Row Index'!X48)),INDEX('RAW DATA'!$R:$R,'Row Index'!X48)))</f>
        <v>48.2580180786076</v>
      </c>
      <c r="Y276" s="29" t="n">
        <f aca="false">IF('Row Index'!Y48="","✗",IF(INDEX('RAW DATA'!$R:$R,'Row Index'!Y48)="",IF(INDEX('RAW DATA'!$AE:$AE,'Row Index'!Y48)="",INDEX('RAW DATA'!$L:$L,'Row Index'!Y48),INDEX('RAW DATA'!$AE:$AE,'Row Index'!Y48)),INDEX('RAW DATA'!$R:$R,'Row Index'!Y48)))</f>
        <v>51.9426540255812</v>
      </c>
      <c r="Z276" s="18" t="n">
        <f aca="false">IF('Row Index'!Z48="","✗",IF(INDEX('RAW DATA'!$R:$R,'Row Index'!Z48)="",IF(INDEX('RAW DATA'!$AE:$AE,'Row Index'!Z48)="",INDEX('RAW DATA'!$L:$L,'Row Index'!Z48),INDEX('RAW DATA'!$AE:$AE,'Row Index'!Z48)),INDEX('RAW DATA'!$R:$R,'Row Index'!Z48)))</f>
        <v>49.1727707303651</v>
      </c>
      <c r="AA276" s="19" t="str">
        <f aca="false">IF('Row Index'!AA48="","⏳",IF(INDEX('RAW DATA'!$R:$R,'Row Index'!AA48)="",IF(INDEX('RAW DATA'!$AE:$AE,'Row Index'!AA48)="",INDEX('RAW DATA'!$L:$L,'Row Index'!AA48),INDEX('RAW DATA'!$AE:$AE,'Row Index'!AA48)),INDEX('RAW DATA'!$R:$R,'Row Index'!AA48)))</f>
        <v>⏳</v>
      </c>
      <c r="AB276" s="29" t="n">
        <f aca="false">IF('Row Index'!AB48="","✗",IF(INDEX('RAW DATA'!$R:$R,'Row Index'!AB48)="",IF(INDEX('RAW DATA'!$AE:$AE,'Row Index'!AB48)="",INDEX('RAW DATA'!$L:$L,'Row Index'!AB48),INDEX('RAW DATA'!$AE:$AE,'Row Index'!AB48)),INDEX('RAW DATA'!$R:$R,'Row Index'!AB48)))</f>
        <v>50.1202356405102</v>
      </c>
      <c r="AC276" s="17" t="n">
        <f aca="false">IF('Row Index'!AC48="","✗",IF(INDEX('RAW DATA'!$R:$R,'Row Index'!AC48)="",IF(INDEX('RAW DATA'!$AE:$AE,'Row Index'!AC48)="",INDEX('RAW DATA'!$L:$L,'Row Index'!AC48),INDEX('RAW DATA'!$AE:$AE,'Row Index'!AC48)),INDEX('RAW DATA'!$R:$R,'Row Index'!AC48)))</f>
        <v>52.1151003649195</v>
      </c>
      <c r="AD276" s="17" t="n">
        <f aca="false">IF('Row Index'!AD48="","✗",IF(INDEX('RAW DATA'!$R:$R,'Row Index'!AD48)="",IF(INDEX('RAW DATA'!$AE:$AE,'Row Index'!AD48)="",INDEX('RAW DATA'!$L:$L,'Row Index'!AD48),INDEX('RAW DATA'!$AE:$AE,'Row Index'!AD48)),INDEX('RAW DATA'!$R:$R,'Row Index'!AD48)))</f>
        <v>54.9135020422936</v>
      </c>
      <c r="AE276" s="17" t="n">
        <f aca="false">IF('Row Index'!AE48="","✗",IF(INDEX('RAW DATA'!$R:$R,'Row Index'!AE48)="",IF(INDEX('RAW DATA'!$AE:$AE,'Row Index'!AE48)="",INDEX('RAW DATA'!$L:$L,'Row Index'!AE48),INDEX('RAW DATA'!$AE:$AE,'Row Index'!AE48)),INDEX('RAW DATA'!$R:$R,'Row Index'!AE48)))</f>
        <v>54.2223235213477</v>
      </c>
      <c r="AF276" s="17" t="n">
        <f aca="false">IF('Row Index'!AF48="","✗",IF(INDEX('RAW DATA'!$R:$R,'Row Index'!AF48)="",IF(INDEX('RAW DATA'!$AE:$AE,'Row Index'!AF48)="",INDEX('RAW DATA'!$L:$L,'Row Index'!AF48),INDEX('RAW DATA'!$AE:$AE,'Row Index'!AF48)),INDEX('RAW DATA'!$R:$R,'Row Index'!AF48)))</f>
        <v>55.7211896134893</v>
      </c>
      <c r="AG276" s="17" t="n">
        <f aca="false">IF('Row Index'!AG48="","✗",IF(INDEX('RAW DATA'!$R:$R,'Row Index'!AG48)="",IF(INDEX('RAW DATA'!$AE:$AE,'Row Index'!AG48)="",INDEX('RAW DATA'!$L:$L,'Row Index'!AG48),INDEX('RAW DATA'!$AE:$AE,'Row Index'!AG48)),INDEX('RAW DATA'!$R:$R,'Row Index'!AG48)))</f>
        <v>55.055959348623</v>
      </c>
      <c r="AH276" s="17" t="n">
        <f aca="false">IF('Row Index'!AH48="","✗",IF(INDEX('RAW DATA'!$R:$R,'Row Index'!AH48)="",IF(INDEX('RAW DATA'!$AE:$AE,'Row Index'!AH48)="",INDEX('RAW DATA'!$L:$L,'Row Index'!AH48),INDEX('RAW DATA'!$AE:$AE,'Row Index'!AH48)),INDEX('RAW DATA'!$R:$R,'Row Index'!AH48)))</f>
        <v>57.3707437274526</v>
      </c>
      <c r="AI276" s="17" t="n">
        <f aca="false">IF('Row Index'!AI48="","✗",IF(INDEX('RAW DATA'!$R:$R,'Row Index'!AI48)="",IF(INDEX('RAW DATA'!$AE:$AE,'Row Index'!AI48)="",INDEX('RAW DATA'!$L:$L,'Row Index'!AI48),INDEX('RAW DATA'!$AE:$AE,'Row Index'!AI48)),INDEX('RAW DATA'!$R:$R,'Row Index'!AI48)))</f>
        <v>59.885800701645</v>
      </c>
      <c r="AJ276" s="29" t="n">
        <f aca="false">IF('Row Index'!AJ48="","✗",IF(INDEX('RAW DATA'!$R:$R,'Row Index'!AJ48)="",IF(INDEX('RAW DATA'!$AE:$AE,'Row Index'!AJ48)="",INDEX('RAW DATA'!$L:$L,'Row Index'!AJ48),INDEX('RAW DATA'!$AE:$AE,'Row Index'!AJ48)),INDEX('RAW DATA'!$R:$R,'Row Index'!AJ48)))</f>
        <v>60.9231269385026</v>
      </c>
      <c r="AK276" s="17" t="n">
        <f aca="false">IF('Row Index'!AK48="","✗",IF(INDEX('RAW DATA'!$R:$R,'Row Index'!AK48)="",IF(INDEX('RAW DATA'!$AE:$AE,'Row Index'!AK48)="",INDEX('RAW DATA'!$L:$L,'Row Index'!AK48),INDEX('RAW DATA'!$AE:$AE,'Row Index'!AK48)),INDEX('RAW DATA'!$R:$R,'Row Index'!AK48)))</f>
        <v>60.794408128909</v>
      </c>
      <c r="AL276" s="17" t="n">
        <f aca="false">IF('Row Index'!AL48="","✗",IF(INDEX('RAW DATA'!$R:$R,'Row Index'!AL48)="",IF(INDEX('RAW DATA'!$AE:$AE,'Row Index'!AL48)="",INDEX('RAW DATA'!$L:$L,'Row Index'!AL48),INDEX('RAW DATA'!$AE:$AE,'Row Index'!AL48)),INDEX('RAW DATA'!$R:$R,'Row Index'!AL48)))</f>
        <v>65.2847852377283</v>
      </c>
      <c r="AM276" s="17" t="n">
        <f aca="false">IF('Row Index'!AM48="","✗",IF(INDEX('RAW DATA'!$R:$R,'Row Index'!AM48)="",IF(INDEX('RAW DATA'!$AE:$AE,'Row Index'!AM48)="",INDEX('RAW DATA'!$L:$L,'Row Index'!AM48),INDEX('RAW DATA'!$AE:$AE,'Row Index'!AM48)),INDEX('RAW DATA'!$R:$R,'Row Index'!AM48)))</f>
        <v>65.0495161081698</v>
      </c>
      <c r="AN276" s="17" t="n">
        <f aca="false">IF('Row Index'!AN48="","✗",IF(INDEX('RAW DATA'!$R:$R,'Row Index'!AN48)="",IF(INDEX('RAW DATA'!$AE:$AE,'Row Index'!AN48)="",INDEX('RAW DATA'!$L:$L,'Row Index'!AN48),INDEX('RAW DATA'!$AE:$AE,'Row Index'!AN48)),INDEX('RAW DATA'!$R:$R,'Row Index'!AN48)))</f>
        <v>65.2594205972046</v>
      </c>
      <c r="AO276" s="17" t="n">
        <f aca="false">IF('Row Index'!AO48="","✗",IF(INDEX('RAW DATA'!$R:$R,'Row Index'!AO48)="",IF(INDEX('RAW DATA'!$AE:$AE,'Row Index'!AO48)="",INDEX('RAW DATA'!$L:$L,'Row Index'!AO48),INDEX('RAW DATA'!$AE:$AE,'Row Index'!AO48)),INDEX('RAW DATA'!$R:$R,'Row Index'!AO48)))</f>
        <v>69.5152390000219</v>
      </c>
      <c r="AP276" s="17" t="n">
        <f aca="false">IF('Row Index'!AP48="","✗",IF(INDEX('RAW DATA'!$R:$R,'Row Index'!AP48)="",IF(INDEX('RAW DATA'!$AE:$AE,'Row Index'!AP48)="",INDEX('RAW DATA'!$L:$L,'Row Index'!AP48),INDEX('RAW DATA'!$AE:$AE,'Row Index'!AP48)),INDEX('RAW DATA'!$R:$R,'Row Index'!AP48)))</f>
        <v>67.7101853720996</v>
      </c>
      <c r="AQ276" s="17" t="n">
        <f aca="false">IF('Row Index'!AQ48="","✗",IF(INDEX('RAW DATA'!$R:$R,'Row Index'!AQ48)="",IF(INDEX('RAW DATA'!$AE:$AE,'Row Index'!AQ48)="",INDEX('RAW DATA'!$L:$L,'Row Index'!AQ48),INDEX('RAW DATA'!$AE:$AE,'Row Index'!AQ48)),INDEX('RAW DATA'!$R:$R,'Row Index'!AQ48)))</f>
        <v>67.5574324974647</v>
      </c>
    </row>
    <row r="277" customFormat="false" ht="15" hidden="false" customHeight="false" outlineLevel="0" collapsed="false">
      <c r="A277" s="32" t="s">
        <v>304</v>
      </c>
      <c r="B277" s="33" t="s">
        <v>248</v>
      </c>
      <c r="C277" s="17" t="n">
        <f aca="false">IF('Row Index'!C49="","✗",IF(INDEX('RAW DATA'!$R:$R,'Row Index'!C49)="",IF(INDEX('RAW DATA'!$AE:$AE,'Row Index'!C49)="",INDEX('RAW DATA'!$L:$L,'Row Index'!C49),INDEX('RAW DATA'!$AE:$AE,'Row Index'!C49)),INDEX('RAW DATA'!$R:$R,'Row Index'!C49)))</f>
        <v>42.2489058162538</v>
      </c>
      <c r="D277" s="17" t="n">
        <f aca="false">IF('Row Index'!D49="","✗",IF(INDEX('RAW DATA'!$R:$R,'Row Index'!D49)="",IF(INDEX('RAW DATA'!$AE:$AE,'Row Index'!D49)="",INDEX('RAW DATA'!$L:$L,'Row Index'!D49),INDEX('RAW DATA'!$AE:$AE,'Row Index'!D49)),INDEX('RAW DATA'!$R:$R,'Row Index'!D49)))</f>
        <v>41.3421772528386</v>
      </c>
      <c r="E277" s="17" t="n">
        <f aca="false">IF('Row Index'!E49="","✗",IF(INDEX('RAW DATA'!$R:$R,'Row Index'!E49)="",IF(INDEX('RAW DATA'!$AE:$AE,'Row Index'!E49)="",INDEX('RAW DATA'!$L:$L,'Row Index'!E49),INDEX('RAW DATA'!$AE:$AE,'Row Index'!E49)),INDEX('RAW DATA'!$R:$R,'Row Index'!E49)))</f>
        <v>45.4965351548015</v>
      </c>
      <c r="F277" s="17" t="n">
        <f aca="false">IF('Row Index'!F49="","✗",IF(INDEX('RAW DATA'!$R:$R,'Row Index'!F49)="",IF(INDEX('RAW DATA'!$AE:$AE,'Row Index'!F49)="",INDEX('RAW DATA'!$L:$L,'Row Index'!F49),INDEX('RAW DATA'!$AE:$AE,'Row Index'!F49)),INDEX('RAW DATA'!$R:$R,'Row Index'!F49)))</f>
        <v>41.9610032508122</v>
      </c>
      <c r="G277" s="38" t="n">
        <f aca="false">IF('Row Index'!G49="","✗",IF(INDEX('RAW DATA'!$R:$R,'Row Index'!G49)="",IF(INDEX('RAW DATA'!$AE:$AE,'Row Index'!G49)="",INDEX('RAW DATA'!$L:$L,'Row Index'!G49),INDEX('RAW DATA'!$AE:$AE,'Row Index'!G49)),INDEX('RAW DATA'!$R:$R,'Row Index'!G49)))</f>
        <v>40.0098270783789</v>
      </c>
      <c r="H277" s="17" t="n">
        <f aca="false">IF('Row Index'!H49="","✗",IF(INDEX('RAW DATA'!$R:$R,'Row Index'!H49)="",IF(INDEX('RAW DATA'!$AE:$AE,'Row Index'!H49)="",INDEX('RAW DATA'!$L:$L,'Row Index'!H49),INDEX('RAW DATA'!$AE:$AE,'Row Index'!H49)),INDEX('RAW DATA'!$R:$R,'Row Index'!H49)))</f>
        <v>41.8686532261559</v>
      </c>
      <c r="I277" s="17" t="n">
        <f aca="false">IF('Row Index'!I49="","✗",IF(INDEX('RAW DATA'!$R:$R,'Row Index'!I49)="",IF(INDEX('RAW DATA'!$AE:$AE,'Row Index'!I49)="",INDEX('RAW DATA'!$L:$L,'Row Index'!I49),INDEX('RAW DATA'!$AE:$AE,'Row Index'!I49)),INDEX('RAW DATA'!$R:$R,'Row Index'!I49)))</f>
        <v>46.5694702212869</v>
      </c>
      <c r="J277" s="17" t="n">
        <f aca="false">IF('Row Index'!J49="","✗",IF(INDEX('RAW DATA'!$R:$R,'Row Index'!J49)="",IF(INDEX('RAW DATA'!$AE:$AE,'Row Index'!J49)="",INDEX('RAW DATA'!$L:$L,'Row Index'!J49),INDEX('RAW DATA'!$AE:$AE,'Row Index'!J49)),INDEX('RAW DATA'!$R:$R,'Row Index'!J49)))</f>
        <v>43.9425055544812</v>
      </c>
      <c r="K277" s="17" t="n">
        <f aca="false">IF('Row Index'!K49="","✗",IF(INDEX('RAW DATA'!$R:$R,'Row Index'!K49)="",IF(INDEX('RAW DATA'!$AE:$AE,'Row Index'!K49)="",INDEX('RAW DATA'!$L:$L,'Row Index'!K49),INDEX('RAW DATA'!$AE:$AE,'Row Index'!K49)),INDEX('RAW DATA'!$R:$R,'Row Index'!K49)))</f>
        <v>49.893723552583</v>
      </c>
      <c r="L277" s="17" t="n">
        <f aca="false">IF('Row Index'!L49="","✗",IF(INDEX('RAW DATA'!$R:$R,'Row Index'!L49)="",IF(INDEX('RAW DATA'!$AE:$AE,'Row Index'!L49)="",INDEX('RAW DATA'!$L:$L,'Row Index'!L49),INDEX('RAW DATA'!$AE:$AE,'Row Index'!L49)),INDEX('RAW DATA'!$R:$R,'Row Index'!L49)))</f>
        <v>47.2334965713303</v>
      </c>
      <c r="M277" s="17" t="n">
        <f aca="false">IF('Row Index'!M49="","✗",IF(INDEX('RAW DATA'!$R:$R,'Row Index'!M49)="",IF(INDEX('RAW DATA'!$AE:$AE,'Row Index'!M49)="",INDEX('RAW DATA'!$L:$L,'Row Index'!M49),INDEX('RAW DATA'!$AE:$AE,'Row Index'!M49)),INDEX('RAW DATA'!$R:$R,'Row Index'!M49)))</f>
        <v>50.5148229264085</v>
      </c>
      <c r="N277" s="17" t="n">
        <f aca="false">IF('Row Index'!N49="","✗",IF(INDEX('RAW DATA'!$R:$R,'Row Index'!N49)="",IF(INDEX('RAW DATA'!$AE:$AE,'Row Index'!N49)="",INDEX('RAW DATA'!$L:$L,'Row Index'!N49),INDEX('RAW DATA'!$AE:$AE,'Row Index'!N49)),INDEX('RAW DATA'!$R:$R,'Row Index'!N49)))</f>
        <v>49.7782799931377</v>
      </c>
      <c r="O277" s="17" t="n">
        <f aca="false">IF('Row Index'!O49="","✗",IF(INDEX('RAW DATA'!$R:$R,'Row Index'!O49)="",IF(INDEX('RAW DATA'!$AE:$AE,'Row Index'!O49)="",INDEX('RAW DATA'!$L:$L,'Row Index'!O49),INDEX('RAW DATA'!$AE:$AE,'Row Index'!O49)),INDEX('RAW DATA'!$R:$R,'Row Index'!O49)))</f>
        <v>50.6376864761138</v>
      </c>
      <c r="P277" s="17" t="n">
        <f aca="false">IF('Row Index'!P49="","✗",IF(INDEX('RAW DATA'!$R:$R,'Row Index'!P49)="",IF(INDEX('RAW DATA'!$AE:$AE,'Row Index'!P49)="",INDEX('RAW DATA'!$L:$L,'Row Index'!P49),INDEX('RAW DATA'!$AE:$AE,'Row Index'!P49)),INDEX('RAW DATA'!$R:$R,'Row Index'!P49)))</f>
        <v>49.9686909616729</v>
      </c>
      <c r="Q277" s="17" t="n">
        <f aca="false">IF('Row Index'!Q49="","✗",IF(INDEX('RAW DATA'!$R:$R,'Row Index'!Q49)="",IF(INDEX('RAW DATA'!$AE:$AE,'Row Index'!Q49)="",INDEX('RAW DATA'!$L:$L,'Row Index'!Q49),INDEX('RAW DATA'!$AE:$AE,'Row Index'!Q49)),INDEX('RAW DATA'!$R:$R,'Row Index'!Q49)))</f>
        <v>51.5126429631491</v>
      </c>
      <c r="R277" s="17" t="n">
        <f aca="false">IF('Row Index'!R49="","✗",IF(INDEX('RAW DATA'!$R:$R,'Row Index'!R49)="",IF(INDEX('RAW DATA'!$AE:$AE,'Row Index'!R49)="",INDEX('RAW DATA'!$L:$L,'Row Index'!R49),INDEX('RAW DATA'!$AE:$AE,'Row Index'!R49)),INDEX('RAW DATA'!$R:$R,'Row Index'!R49)))</f>
        <v>52.9017468177693</v>
      </c>
      <c r="S277" s="17" t="n">
        <f aca="false">IF('Row Index'!S49="","✗",IF(INDEX('RAW DATA'!$R:$R,'Row Index'!S49)="",IF(INDEX('RAW DATA'!$AE:$AE,'Row Index'!S49)="",INDEX('RAW DATA'!$L:$L,'Row Index'!S49),INDEX('RAW DATA'!$AE:$AE,'Row Index'!S49)),INDEX('RAW DATA'!$R:$R,'Row Index'!S49)))</f>
        <v>52.9883231787034</v>
      </c>
      <c r="T277" s="17" t="n">
        <f aca="false">IF('Row Index'!T49="","✗",IF(INDEX('RAW DATA'!$R:$R,'Row Index'!T49)="",IF(INDEX('RAW DATA'!$AE:$AE,'Row Index'!T49)="",INDEX('RAW DATA'!$L:$L,'Row Index'!T49),INDEX('RAW DATA'!$AE:$AE,'Row Index'!T49)),INDEX('RAW DATA'!$R:$R,'Row Index'!T49)))</f>
        <v>52.7573307639576</v>
      </c>
      <c r="U277" s="17" t="n">
        <f aca="false">IF('Row Index'!U49="","✗",IF(INDEX('RAW DATA'!$R:$R,'Row Index'!U49)="",IF(INDEX('RAW DATA'!$AE:$AE,'Row Index'!U49)="",INDEX('RAW DATA'!$L:$L,'Row Index'!U49),INDEX('RAW DATA'!$AE:$AE,'Row Index'!U49)),INDEX('RAW DATA'!$R:$R,'Row Index'!U49)))</f>
        <v>54.8881363920937</v>
      </c>
      <c r="V277" s="17" t="n">
        <f aca="false">IF('Row Index'!V49="","✗",IF(INDEX('RAW DATA'!$R:$R,'Row Index'!V49)="",IF(INDEX('RAW DATA'!$AE:$AE,'Row Index'!V49)="",INDEX('RAW DATA'!$L:$L,'Row Index'!V49),INDEX('RAW DATA'!$AE:$AE,'Row Index'!V49)),INDEX('RAW DATA'!$R:$R,'Row Index'!V49)))</f>
        <v>55.0716728281919</v>
      </c>
      <c r="W277" s="17" t="n">
        <f aca="false">IF('Row Index'!W49="","✗",IF(INDEX('RAW DATA'!$R:$R,'Row Index'!W49)="",IF(INDEX('RAW DATA'!$AE:$AE,'Row Index'!W49)="",INDEX('RAW DATA'!$L:$L,'Row Index'!W49),INDEX('RAW DATA'!$AE:$AE,'Row Index'!W49)),INDEX('RAW DATA'!$R:$R,'Row Index'!W49)))</f>
        <v>55.4571879745238</v>
      </c>
      <c r="X277" s="17" t="n">
        <f aca="false">IF('Row Index'!X49="","✗",IF(INDEX('RAW DATA'!$R:$R,'Row Index'!X49)="",IF(INDEX('RAW DATA'!$AE:$AE,'Row Index'!X49)="",INDEX('RAW DATA'!$L:$L,'Row Index'!X49),INDEX('RAW DATA'!$AE:$AE,'Row Index'!X49)),INDEX('RAW DATA'!$R:$R,'Row Index'!X49)))</f>
        <v>56.9860677308236</v>
      </c>
      <c r="Y277" s="17" t="n">
        <f aca="false">IF('Row Index'!Y49="","✗",IF(INDEX('RAW DATA'!$R:$R,'Row Index'!Y49)="",IF(INDEX('RAW DATA'!$AE:$AE,'Row Index'!Y49)="",INDEX('RAW DATA'!$L:$L,'Row Index'!Y49),INDEX('RAW DATA'!$AE:$AE,'Row Index'!Y49)),INDEX('RAW DATA'!$R:$R,'Row Index'!Y49)))</f>
        <v>57.4394610891951</v>
      </c>
      <c r="Z277" s="18" t="n">
        <f aca="false">IF('Row Index'!Z49="","✗",IF(INDEX('RAW DATA'!$R:$R,'Row Index'!Z49)="",IF(INDEX('RAW DATA'!$AE:$AE,'Row Index'!Z49)="",INDEX('RAW DATA'!$L:$L,'Row Index'!Z49),INDEX('RAW DATA'!$AE:$AE,'Row Index'!Z49)),INDEX('RAW DATA'!$R:$R,'Row Index'!Z49)))</f>
        <v>58.7122217969531</v>
      </c>
      <c r="AA277" s="19" t="str">
        <f aca="false">IF('Row Index'!AA49="","⏳",IF(INDEX('RAW DATA'!$R:$R,'Row Index'!AA49)="",IF(INDEX('RAW DATA'!$AE:$AE,'Row Index'!AA49)="",INDEX('RAW DATA'!$L:$L,'Row Index'!AA49),INDEX('RAW DATA'!$AE:$AE,'Row Index'!AA49)),INDEX('RAW DATA'!$R:$R,'Row Index'!AA49)))</f>
        <v>⏳</v>
      </c>
      <c r="AB277" s="17" t="n">
        <f aca="false">IF('Row Index'!AB49="","✗",IF(INDEX('RAW DATA'!$R:$R,'Row Index'!AB49)="",IF(INDEX('RAW DATA'!$AE:$AE,'Row Index'!AB49)="",INDEX('RAW DATA'!$L:$L,'Row Index'!AB49),INDEX('RAW DATA'!$AE:$AE,'Row Index'!AB49)),INDEX('RAW DATA'!$R:$R,'Row Index'!AB49)))</f>
        <v>59.0366736837946</v>
      </c>
      <c r="AC277" s="17" t="n">
        <f aca="false">IF('Row Index'!AC49="","✗",IF(INDEX('RAW DATA'!$R:$R,'Row Index'!AC49)="",IF(INDEX('RAW DATA'!$AE:$AE,'Row Index'!AC49)="",INDEX('RAW DATA'!$L:$L,'Row Index'!AC49),INDEX('RAW DATA'!$AE:$AE,'Row Index'!AC49)),INDEX('RAW DATA'!$R:$R,'Row Index'!AC49)))</f>
        <v>62.2143292618123</v>
      </c>
      <c r="AD277" s="17" t="n">
        <f aca="false">IF('Row Index'!AD49="","✗",IF(INDEX('RAW DATA'!$R:$R,'Row Index'!AD49)="",IF(INDEX('RAW DATA'!$AE:$AE,'Row Index'!AD49)="",INDEX('RAW DATA'!$L:$L,'Row Index'!AD49),INDEX('RAW DATA'!$AE:$AE,'Row Index'!AD49)),INDEX('RAW DATA'!$R:$R,'Row Index'!AD49)))</f>
        <v>60.8720786054731</v>
      </c>
      <c r="AE277" s="17" t="n">
        <f aca="false">IF('Row Index'!AE49="","✗",IF(INDEX('RAW DATA'!$R:$R,'Row Index'!AE49)="",IF(INDEX('RAW DATA'!$AE:$AE,'Row Index'!AE49)="",INDEX('RAW DATA'!$L:$L,'Row Index'!AE49),INDEX('RAW DATA'!$AE:$AE,'Row Index'!AE49)),INDEX('RAW DATA'!$R:$R,'Row Index'!AE49)))</f>
        <v>62.9313816565093</v>
      </c>
      <c r="AF277" s="17" t="n">
        <f aca="false">IF('Row Index'!AF49="","✗",IF(INDEX('RAW DATA'!$R:$R,'Row Index'!AF49)="",IF(INDEX('RAW DATA'!$AE:$AE,'Row Index'!AF49)="",INDEX('RAW DATA'!$L:$L,'Row Index'!AF49),INDEX('RAW DATA'!$AE:$AE,'Row Index'!AF49)),INDEX('RAW DATA'!$R:$R,'Row Index'!AF49)))</f>
        <v>64.3867667972226</v>
      </c>
      <c r="AG277" s="17" t="n">
        <f aca="false">IF('Row Index'!AG49="","✗",IF(INDEX('RAW DATA'!$R:$R,'Row Index'!AG49)="",IF(INDEX('RAW DATA'!$AE:$AE,'Row Index'!AG49)="",INDEX('RAW DATA'!$L:$L,'Row Index'!AG49),INDEX('RAW DATA'!$AE:$AE,'Row Index'!AG49)),INDEX('RAW DATA'!$R:$R,'Row Index'!AG49)))</f>
        <v>63.4104778000214</v>
      </c>
      <c r="AH277" s="17" t="n">
        <f aca="false">IF('Row Index'!AH49="","✗",IF(INDEX('RAW DATA'!$R:$R,'Row Index'!AH49)="",IF(INDEX('RAW DATA'!$AE:$AE,'Row Index'!AH49)="",INDEX('RAW DATA'!$L:$L,'Row Index'!AH49),INDEX('RAW DATA'!$AE:$AE,'Row Index'!AH49)),INDEX('RAW DATA'!$R:$R,'Row Index'!AH49)))</f>
        <v>65.4601584694602</v>
      </c>
      <c r="AI277" s="17" t="n">
        <f aca="false">IF('Row Index'!AI49="","✗",IF(INDEX('RAW DATA'!$R:$R,'Row Index'!AI49)="",IF(INDEX('RAW DATA'!$AE:$AE,'Row Index'!AI49)="",INDEX('RAW DATA'!$L:$L,'Row Index'!AI49),INDEX('RAW DATA'!$AE:$AE,'Row Index'!AI49)),INDEX('RAW DATA'!$R:$R,'Row Index'!AI49)))</f>
        <v>64.4409601815485</v>
      </c>
      <c r="AJ277" s="17" t="n">
        <f aca="false">IF('Row Index'!AJ49="","✗",IF(INDEX('RAW DATA'!$R:$R,'Row Index'!AJ49)="",IF(INDEX('RAW DATA'!$AE:$AE,'Row Index'!AJ49)="",INDEX('RAW DATA'!$L:$L,'Row Index'!AJ49),INDEX('RAW DATA'!$AE:$AE,'Row Index'!AJ49)),INDEX('RAW DATA'!$R:$R,'Row Index'!AJ49)))</f>
        <v>66.6186335826836</v>
      </c>
      <c r="AK277" s="17" t="n">
        <f aca="false">IF('Row Index'!AK49="","✗",IF(INDEX('RAW DATA'!$R:$R,'Row Index'!AK49)="",IF(INDEX('RAW DATA'!$AE:$AE,'Row Index'!AK49)="",INDEX('RAW DATA'!$L:$L,'Row Index'!AK49),INDEX('RAW DATA'!$AE:$AE,'Row Index'!AK49)),INDEX('RAW DATA'!$R:$R,'Row Index'!AK49)))</f>
        <v>67.2482576159353</v>
      </c>
      <c r="AL277" s="29" t="n">
        <f aca="false">IF('Row Index'!AL49="","✗",IF(INDEX('RAW DATA'!$R:$R,'Row Index'!AL49)="",IF(INDEX('RAW DATA'!$AE:$AE,'Row Index'!AL49)="",INDEX('RAW DATA'!$L:$L,'Row Index'!AL49),INDEX('RAW DATA'!$AE:$AE,'Row Index'!AL49)),INDEX('RAW DATA'!$R:$R,'Row Index'!AL49)))</f>
        <v>69.3828628649477</v>
      </c>
      <c r="AM277" s="17" t="n">
        <f aca="false">IF('Row Index'!AM49="","✗",IF(INDEX('RAW DATA'!$R:$R,'Row Index'!AM49)="",IF(INDEX('RAW DATA'!$AE:$AE,'Row Index'!AM49)="",INDEX('RAW DATA'!$L:$L,'Row Index'!AM49),INDEX('RAW DATA'!$AE:$AE,'Row Index'!AM49)),INDEX('RAW DATA'!$R:$R,'Row Index'!AM49)))</f>
        <v>68.4448738034175</v>
      </c>
      <c r="AN277" s="17" t="n">
        <f aca="false">IF('Row Index'!AN49="","✗",IF(INDEX('RAW DATA'!$R:$R,'Row Index'!AN49)="",IF(INDEX('RAW DATA'!$AE:$AE,'Row Index'!AN49)="",INDEX('RAW DATA'!$L:$L,'Row Index'!AN49),INDEX('RAW DATA'!$AE:$AE,'Row Index'!AN49)),INDEX('RAW DATA'!$R:$R,'Row Index'!AN49)))</f>
        <v>68.7022528413054</v>
      </c>
      <c r="AO277" s="17" t="n">
        <f aca="false">IF('Row Index'!AO49="","✗",IF(INDEX('RAW DATA'!$R:$R,'Row Index'!AO49)="",IF(INDEX('RAW DATA'!$AE:$AE,'Row Index'!AO49)="",INDEX('RAW DATA'!$L:$L,'Row Index'!AO49),INDEX('RAW DATA'!$AE:$AE,'Row Index'!AO49)),INDEX('RAW DATA'!$R:$R,'Row Index'!AO49)))</f>
        <v>69.2887273706704</v>
      </c>
      <c r="AP277" s="17" t="n">
        <f aca="false">IF('Row Index'!AP49="","✗",IF(INDEX('RAW DATA'!$R:$R,'Row Index'!AP49)="",IF(INDEX('RAW DATA'!$AE:$AE,'Row Index'!AP49)="",INDEX('RAW DATA'!$L:$L,'Row Index'!AP49),INDEX('RAW DATA'!$AE:$AE,'Row Index'!AP49)),INDEX('RAW DATA'!$R:$R,'Row Index'!AP49)))</f>
        <v>69.6340288248929</v>
      </c>
      <c r="AQ277" s="17" t="n">
        <f aca="false">IF('Row Index'!AQ49="","✗",IF(INDEX('RAW DATA'!$R:$R,'Row Index'!AQ49)="",IF(INDEX('RAW DATA'!$AE:$AE,'Row Index'!AQ49)="",INDEX('RAW DATA'!$L:$L,'Row Index'!AQ49),INDEX('RAW DATA'!$AE:$AE,'Row Index'!AQ49)),INDEX('RAW DATA'!$R:$R,'Row Index'!AQ49)))</f>
        <v>69.3697512101521</v>
      </c>
    </row>
    <row r="278" customFormat="false" ht="15" hidden="false" customHeight="false" outlineLevel="0" collapsed="false">
      <c r="A278" s="32" t="s">
        <v>307</v>
      </c>
      <c r="B278" s="33" t="s">
        <v>248</v>
      </c>
      <c r="C278" s="17" t="n">
        <f aca="false">IF('Row Index'!C50="","✗",IF(INDEX('RAW DATA'!$R:$R,'Row Index'!C50)="",IF(INDEX('RAW DATA'!$AE:$AE,'Row Index'!C50)="",INDEX('RAW DATA'!$L:$L,'Row Index'!C50),INDEX('RAW DATA'!$AE:$AE,'Row Index'!C50)),INDEX('RAW DATA'!$R:$R,'Row Index'!C50)))</f>
        <v>34.0842530536777</v>
      </c>
      <c r="D278" s="17" t="n">
        <f aca="false">IF('Row Index'!D50="","✗",IF(INDEX('RAW DATA'!$R:$R,'Row Index'!D50)="",IF(INDEX('RAW DATA'!$AE:$AE,'Row Index'!D50)="",INDEX('RAW DATA'!$L:$L,'Row Index'!D50),INDEX('RAW DATA'!$AE:$AE,'Row Index'!D50)),INDEX('RAW DATA'!$R:$R,'Row Index'!D50)))</f>
        <v>37.3292041975598</v>
      </c>
      <c r="E278" s="17" t="n">
        <f aca="false">IF('Row Index'!E50="","✗",IF(INDEX('RAW DATA'!$R:$R,'Row Index'!E50)="",IF(INDEX('RAW DATA'!$AE:$AE,'Row Index'!E50)="",INDEX('RAW DATA'!$L:$L,'Row Index'!E50),INDEX('RAW DATA'!$AE:$AE,'Row Index'!E50)),INDEX('RAW DATA'!$R:$R,'Row Index'!E50)))</f>
        <v>38.9949986691858</v>
      </c>
      <c r="F278" s="17" t="n">
        <f aca="false">IF('Row Index'!F50="","✗",IF(INDEX('RAW DATA'!$R:$R,'Row Index'!F50)="",IF(INDEX('RAW DATA'!$AE:$AE,'Row Index'!F50)="",INDEX('RAW DATA'!$L:$L,'Row Index'!F50),INDEX('RAW DATA'!$AE:$AE,'Row Index'!F50)),INDEX('RAW DATA'!$R:$R,'Row Index'!F50)))</f>
        <v>36.8710178102043</v>
      </c>
      <c r="G278" s="18" t="n">
        <f aca="false">IF('Row Index'!G50="","✗",IF(INDEX('RAW DATA'!$R:$R,'Row Index'!G50)="",IF(INDEX('RAW DATA'!$AE:$AE,'Row Index'!G50)="",INDEX('RAW DATA'!$L:$L,'Row Index'!G50),INDEX('RAW DATA'!$AE:$AE,'Row Index'!G50)),INDEX('RAW DATA'!$R:$R,'Row Index'!G50)))</f>
        <v>39.9208328925651</v>
      </c>
      <c r="H278" s="29" t="n">
        <f aca="false">IF('Row Index'!H50="","✗",IF(INDEX('RAW DATA'!$R:$R,'Row Index'!H50)="",IF(INDEX('RAW DATA'!$AE:$AE,'Row Index'!H50)="",INDEX('RAW DATA'!$L:$L,'Row Index'!H50),INDEX('RAW DATA'!$AE:$AE,'Row Index'!H50)),INDEX('RAW DATA'!$R:$R,'Row Index'!H50)))</f>
        <v>35.7792534332658</v>
      </c>
      <c r="I278" s="17" t="n">
        <f aca="false">IF('Row Index'!I50="","✗",IF(INDEX('RAW DATA'!$R:$R,'Row Index'!I50)="",IF(INDEX('RAW DATA'!$AE:$AE,'Row Index'!I50)="",INDEX('RAW DATA'!$L:$L,'Row Index'!I50),INDEX('RAW DATA'!$AE:$AE,'Row Index'!I50)),INDEX('RAW DATA'!$R:$R,'Row Index'!I50)))</f>
        <v>41.0833801403898</v>
      </c>
      <c r="J278" s="17" t="n">
        <f aca="false">IF('Row Index'!J50="","✗",IF(INDEX('RAW DATA'!$R:$R,'Row Index'!J50)="",IF(INDEX('RAW DATA'!$AE:$AE,'Row Index'!J50)="",INDEX('RAW DATA'!$L:$L,'Row Index'!J50),INDEX('RAW DATA'!$AE:$AE,'Row Index'!J50)),INDEX('RAW DATA'!$R:$R,'Row Index'!J50)))</f>
        <v>38.7057922056096</v>
      </c>
      <c r="K278" s="17" t="n">
        <f aca="false">IF('Row Index'!K50="","✗",IF(INDEX('RAW DATA'!$R:$R,'Row Index'!K50)="",IF(INDEX('RAW DATA'!$AE:$AE,'Row Index'!K50)="",INDEX('RAW DATA'!$L:$L,'Row Index'!K50),INDEX('RAW DATA'!$AE:$AE,'Row Index'!K50)),INDEX('RAW DATA'!$R:$R,'Row Index'!K50)))</f>
        <v>45.0259081751115</v>
      </c>
      <c r="L278" s="17" t="n">
        <f aca="false">IF('Row Index'!L50="","✗",IF(INDEX('RAW DATA'!$R:$R,'Row Index'!L50)="",IF(INDEX('RAW DATA'!$AE:$AE,'Row Index'!L50)="",INDEX('RAW DATA'!$L:$L,'Row Index'!L50),INDEX('RAW DATA'!$AE:$AE,'Row Index'!L50)),INDEX('RAW DATA'!$R:$R,'Row Index'!L50)))</f>
        <v>40.4749480307874</v>
      </c>
      <c r="M278" s="17" t="n">
        <f aca="false">IF('Row Index'!M50="","✗",IF(INDEX('RAW DATA'!$R:$R,'Row Index'!M50)="",IF(INDEX('RAW DATA'!$AE:$AE,'Row Index'!M50)="",INDEX('RAW DATA'!$L:$L,'Row Index'!M50),INDEX('RAW DATA'!$AE:$AE,'Row Index'!M50)),INDEX('RAW DATA'!$R:$R,'Row Index'!M50)))</f>
        <v>45.1607921529945</v>
      </c>
      <c r="N278" s="17" t="n">
        <f aca="false">IF('Row Index'!N50="","✗",IF(INDEX('RAW DATA'!$R:$R,'Row Index'!N50)="",IF(INDEX('RAW DATA'!$AE:$AE,'Row Index'!N50)="",INDEX('RAW DATA'!$L:$L,'Row Index'!N50),INDEX('RAW DATA'!$AE:$AE,'Row Index'!N50)),INDEX('RAW DATA'!$R:$R,'Row Index'!N50)))</f>
        <v>43.8934330343983</v>
      </c>
      <c r="O278" s="17" t="n">
        <f aca="false">IF('Row Index'!O50="","✗",IF(INDEX('RAW DATA'!$R:$R,'Row Index'!O50)="",IF(INDEX('RAW DATA'!$AE:$AE,'Row Index'!O50)="",INDEX('RAW DATA'!$L:$L,'Row Index'!O50),INDEX('RAW DATA'!$AE:$AE,'Row Index'!O50)),INDEX('RAW DATA'!$R:$R,'Row Index'!O50)))</f>
        <v>43.7096143835291</v>
      </c>
      <c r="P278" s="17" t="n">
        <f aca="false">IF('Row Index'!P50="","✗",IF(INDEX('RAW DATA'!$R:$R,'Row Index'!P50)="",IF(INDEX('RAW DATA'!$AE:$AE,'Row Index'!P50)="",INDEX('RAW DATA'!$L:$L,'Row Index'!P50),INDEX('RAW DATA'!$AE:$AE,'Row Index'!P50)),INDEX('RAW DATA'!$R:$R,'Row Index'!P50)))</f>
        <v>44.7559846821717</v>
      </c>
      <c r="Q278" s="17" t="n">
        <f aca="false">IF('Row Index'!Q50="","✗",IF(INDEX('RAW DATA'!$R:$R,'Row Index'!Q50)="",IF(INDEX('RAW DATA'!$AE:$AE,'Row Index'!Q50)="",INDEX('RAW DATA'!$L:$L,'Row Index'!Q50),INDEX('RAW DATA'!$AE:$AE,'Row Index'!Q50)),INDEX('RAW DATA'!$R:$R,'Row Index'!Q50)))</f>
        <v>47.42272839918</v>
      </c>
      <c r="R278" s="17" t="n">
        <f aca="false">IF('Row Index'!R50="","✗",IF(INDEX('RAW DATA'!$R:$R,'Row Index'!R50)="",IF(INDEX('RAW DATA'!$AE:$AE,'Row Index'!R50)="",INDEX('RAW DATA'!$L:$L,'Row Index'!R50),INDEX('RAW DATA'!$AE:$AE,'Row Index'!R50)),INDEX('RAW DATA'!$R:$R,'Row Index'!R50)))</f>
        <v>47.386183801482</v>
      </c>
      <c r="S278" s="17" t="n">
        <f aca="false">IF('Row Index'!S50="","✗",IF(INDEX('RAW DATA'!$R:$R,'Row Index'!S50)="",IF(INDEX('RAW DATA'!$AE:$AE,'Row Index'!S50)="",INDEX('RAW DATA'!$L:$L,'Row Index'!S50),INDEX('RAW DATA'!$AE:$AE,'Row Index'!S50)),INDEX('RAW DATA'!$R:$R,'Row Index'!S50)))</f>
        <v>48.926468774924</v>
      </c>
      <c r="T278" s="17" t="n">
        <f aca="false">IF('Row Index'!T50="","✗",IF(INDEX('RAW DATA'!$R:$R,'Row Index'!T50)="",IF(INDEX('RAW DATA'!$AE:$AE,'Row Index'!T50)="",INDEX('RAW DATA'!$L:$L,'Row Index'!T50),INDEX('RAW DATA'!$AE:$AE,'Row Index'!T50)),INDEX('RAW DATA'!$R:$R,'Row Index'!T50)))</f>
        <v>48.3866335642864</v>
      </c>
      <c r="U278" s="17" t="n">
        <f aca="false">IF('Row Index'!U50="","✗",IF(INDEX('RAW DATA'!$R:$R,'Row Index'!U50)="",IF(INDEX('RAW DATA'!$AE:$AE,'Row Index'!U50)="",INDEX('RAW DATA'!$L:$L,'Row Index'!U50),INDEX('RAW DATA'!$AE:$AE,'Row Index'!U50)),INDEX('RAW DATA'!$R:$R,'Row Index'!U50)))</f>
        <v>49.2607193484148</v>
      </c>
      <c r="V278" s="17" t="n">
        <f aca="false">IF('Row Index'!V50="","✗",IF(INDEX('RAW DATA'!$R:$R,'Row Index'!V50)="",IF(INDEX('RAW DATA'!$AE:$AE,'Row Index'!V50)="",INDEX('RAW DATA'!$L:$L,'Row Index'!V50),INDEX('RAW DATA'!$AE:$AE,'Row Index'!V50)),INDEX('RAW DATA'!$R:$R,'Row Index'!V50)))</f>
        <v>49.6317518170999</v>
      </c>
      <c r="W278" s="17" t="n">
        <f aca="false">IF('Row Index'!W50="","✗",IF(INDEX('RAW DATA'!$R:$R,'Row Index'!W50)="",IF(INDEX('RAW DATA'!$AE:$AE,'Row Index'!W50)="",INDEX('RAW DATA'!$L:$L,'Row Index'!W50),INDEX('RAW DATA'!$AE:$AE,'Row Index'!W50)),INDEX('RAW DATA'!$R:$R,'Row Index'!W50)))</f>
        <v>49.9909611011869</v>
      </c>
      <c r="X278" s="17" t="n">
        <f aca="false">IF('Row Index'!X50="","✗",IF(INDEX('RAW DATA'!$R:$R,'Row Index'!X50)="",IF(INDEX('RAW DATA'!$AE:$AE,'Row Index'!X50)="",INDEX('RAW DATA'!$L:$L,'Row Index'!X50),INDEX('RAW DATA'!$AE:$AE,'Row Index'!X50)),INDEX('RAW DATA'!$R:$R,'Row Index'!X50)))</f>
        <v>49.969991917423</v>
      </c>
      <c r="Y278" s="17" t="n">
        <f aca="false">IF('Row Index'!Y50="","✗",IF(INDEX('RAW DATA'!$R:$R,'Row Index'!Y50)="",IF(INDEX('RAW DATA'!$AE:$AE,'Row Index'!Y50)="",INDEX('RAW DATA'!$L:$L,'Row Index'!Y50),INDEX('RAW DATA'!$AE:$AE,'Row Index'!Y50)),INDEX('RAW DATA'!$R:$R,'Row Index'!Y50)))</f>
        <v>52.4219005325903</v>
      </c>
      <c r="Z278" s="18" t="n">
        <f aca="false">IF('Row Index'!Z50="","✗",IF(INDEX('RAW DATA'!$R:$R,'Row Index'!Z50)="",IF(INDEX('RAW DATA'!$AE:$AE,'Row Index'!Z50)="",INDEX('RAW DATA'!$L:$L,'Row Index'!Z50),INDEX('RAW DATA'!$AE:$AE,'Row Index'!Z50)),INDEX('RAW DATA'!$R:$R,'Row Index'!Z50)))</f>
        <v>54.2990170347135</v>
      </c>
      <c r="AA278" s="19" t="str">
        <f aca="false">IF('Row Index'!AA50="","⏳",IF(INDEX('RAW DATA'!$R:$R,'Row Index'!AA50)="",IF(INDEX('RAW DATA'!$AE:$AE,'Row Index'!AA50)="",INDEX('RAW DATA'!$L:$L,'Row Index'!AA50),INDEX('RAW DATA'!$AE:$AE,'Row Index'!AA50)),INDEX('RAW DATA'!$R:$R,'Row Index'!AA50)))</f>
        <v>⏳</v>
      </c>
      <c r="AB278" s="17" t="n">
        <f aca="false">IF('Row Index'!AB50="","✗",IF(INDEX('RAW DATA'!$R:$R,'Row Index'!AB50)="",IF(INDEX('RAW DATA'!$AE:$AE,'Row Index'!AB50)="",INDEX('RAW DATA'!$L:$L,'Row Index'!AB50),INDEX('RAW DATA'!$AE:$AE,'Row Index'!AB50)),INDEX('RAW DATA'!$R:$R,'Row Index'!AB50)))</f>
        <v>53.7663958697405</v>
      </c>
      <c r="AC278" s="17" t="n">
        <f aca="false">IF('Row Index'!AC50="","✗",IF(INDEX('RAW DATA'!$R:$R,'Row Index'!AC50)="",IF(INDEX('RAW DATA'!$AE:$AE,'Row Index'!AC50)="",INDEX('RAW DATA'!$L:$L,'Row Index'!AC50),INDEX('RAW DATA'!$AE:$AE,'Row Index'!AC50)),INDEX('RAW DATA'!$R:$R,'Row Index'!AC50)))</f>
        <v>56.5148303296926</v>
      </c>
      <c r="AD278" s="17" t="n">
        <f aca="false">IF('Row Index'!AD50="","✗",IF(INDEX('RAW DATA'!$R:$R,'Row Index'!AD50)="",IF(INDEX('RAW DATA'!$AE:$AE,'Row Index'!AD50)="",INDEX('RAW DATA'!$L:$L,'Row Index'!AD50),INDEX('RAW DATA'!$AE:$AE,'Row Index'!AD50)),INDEX('RAW DATA'!$R:$R,'Row Index'!AD50)))</f>
        <v>56.3780496743887</v>
      </c>
      <c r="AE278" s="17" t="n">
        <f aca="false">IF('Row Index'!AE50="","✗",IF(INDEX('RAW DATA'!$R:$R,'Row Index'!AE50)="",IF(INDEX('RAW DATA'!$AE:$AE,'Row Index'!AE50)="",INDEX('RAW DATA'!$L:$L,'Row Index'!AE50),INDEX('RAW DATA'!$AE:$AE,'Row Index'!AE50)),INDEX('RAW DATA'!$R:$R,'Row Index'!AE50)))</f>
        <v>59.1083225127189</v>
      </c>
      <c r="AF278" s="17" t="n">
        <f aca="false">IF('Row Index'!AF50="","✗",IF(INDEX('RAW DATA'!$R:$R,'Row Index'!AF50)="",IF(INDEX('RAW DATA'!$AE:$AE,'Row Index'!AF50)="",INDEX('RAW DATA'!$L:$L,'Row Index'!AF50),INDEX('RAW DATA'!$AE:$AE,'Row Index'!AF50)),INDEX('RAW DATA'!$R:$R,'Row Index'!AF50)))</f>
        <v>60.0370592886761</v>
      </c>
      <c r="AG278" s="17" t="n">
        <f aca="false">IF('Row Index'!AG50="","✗",IF(INDEX('RAW DATA'!$R:$R,'Row Index'!AG50)="",IF(INDEX('RAW DATA'!$AE:$AE,'Row Index'!AG50)="",INDEX('RAW DATA'!$L:$L,'Row Index'!AG50),INDEX('RAW DATA'!$AE:$AE,'Row Index'!AG50)),INDEX('RAW DATA'!$R:$R,'Row Index'!AG50)))</f>
        <v>59.4728214812237</v>
      </c>
      <c r="AH278" s="17" t="n">
        <f aca="false">IF('Row Index'!AH50="","✗",IF(INDEX('RAW DATA'!$R:$R,'Row Index'!AH50)="",IF(INDEX('RAW DATA'!$AE:$AE,'Row Index'!AH50)="",INDEX('RAW DATA'!$L:$L,'Row Index'!AH50),INDEX('RAW DATA'!$AE:$AE,'Row Index'!AH50)),INDEX('RAW DATA'!$R:$R,'Row Index'!AH50)))</f>
        <v>62.4891091682522</v>
      </c>
      <c r="AI278" s="17" t="n">
        <f aca="false">IF('Row Index'!AI50="","✗",IF(INDEX('RAW DATA'!$R:$R,'Row Index'!AI50)="",IF(INDEX('RAW DATA'!$AE:$AE,'Row Index'!AI50)="",INDEX('RAW DATA'!$L:$L,'Row Index'!AI50),INDEX('RAW DATA'!$AE:$AE,'Row Index'!AI50)),INDEX('RAW DATA'!$R:$R,'Row Index'!AI50)))</f>
        <v>63.9041939765562</v>
      </c>
      <c r="AJ278" s="17" t="n">
        <f aca="false">IF('Row Index'!AJ50="","✗",IF(INDEX('RAW DATA'!$R:$R,'Row Index'!AJ50)="",IF(INDEX('RAW DATA'!$AE:$AE,'Row Index'!AJ50)="",INDEX('RAW DATA'!$L:$L,'Row Index'!AJ50),INDEX('RAW DATA'!$AE:$AE,'Row Index'!AJ50)),INDEX('RAW DATA'!$R:$R,'Row Index'!AJ50)))</f>
        <v>64.8558252031779</v>
      </c>
      <c r="AK278" s="17" t="n">
        <f aca="false">IF('Row Index'!AK50="","✗",IF(INDEX('RAW DATA'!$R:$R,'Row Index'!AK50)="",IF(INDEX('RAW DATA'!$AE:$AE,'Row Index'!AK50)="",INDEX('RAW DATA'!$L:$L,'Row Index'!AK50),INDEX('RAW DATA'!$AE:$AE,'Row Index'!AK50)),INDEX('RAW DATA'!$R:$R,'Row Index'!AK50)))</f>
        <v>65.8906515255849</v>
      </c>
      <c r="AL278" s="17" t="n">
        <f aca="false">IF('Row Index'!AL50="","✗",IF(INDEX('RAW DATA'!$R:$R,'Row Index'!AL50)="",IF(INDEX('RAW DATA'!$AE:$AE,'Row Index'!AL50)="",INDEX('RAW DATA'!$L:$L,'Row Index'!AL50),INDEX('RAW DATA'!$AE:$AE,'Row Index'!AL50)),INDEX('RAW DATA'!$R:$R,'Row Index'!AL50)))</f>
        <v>67.8637245500032</v>
      </c>
      <c r="AM278" s="17" t="n">
        <f aca="false">IF('Row Index'!AM50="","✗",IF(INDEX('RAW DATA'!$R:$R,'Row Index'!AM50)="",IF(INDEX('RAW DATA'!$AE:$AE,'Row Index'!AM50)="",INDEX('RAW DATA'!$L:$L,'Row Index'!AM50),INDEX('RAW DATA'!$AE:$AE,'Row Index'!AM50)),INDEX('RAW DATA'!$R:$R,'Row Index'!AM50)))</f>
        <v>68.0266151090805</v>
      </c>
      <c r="AN278" s="17" t="n">
        <f aca="false">IF('Row Index'!AN50="","✗",IF(INDEX('RAW DATA'!$R:$R,'Row Index'!AN50)="",IF(INDEX('RAW DATA'!$AE:$AE,'Row Index'!AN50)="",INDEX('RAW DATA'!$L:$L,'Row Index'!AN50),INDEX('RAW DATA'!$AE:$AE,'Row Index'!AN50)),INDEX('RAW DATA'!$R:$R,'Row Index'!AN50)))</f>
        <v>67.5312880287893</v>
      </c>
      <c r="AO278" s="17" t="n">
        <f aca="false">IF('Row Index'!AO50="","✗",IF(INDEX('RAW DATA'!$R:$R,'Row Index'!AO50)="",IF(INDEX('RAW DATA'!$AE:$AE,'Row Index'!AO50)="",INDEX('RAW DATA'!$L:$L,'Row Index'!AO50),INDEX('RAW DATA'!$AE:$AE,'Row Index'!AO50)),INDEX('RAW DATA'!$R:$R,'Row Index'!AO50)))</f>
        <v>69.2166116716853</v>
      </c>
      <c r="AP278" s="17" t="n">
        <f aca="false">IF('Row Index'!AP50="","✗",IF(INDEX('RAW DATA'!$R:$R,'Row Index'!AP50)="",IF(INDEX('RAW DATA'!$AE:$AE,'Row Index'!AP50)="",INDEX('RAW DATA'!$L:$L,'Row Index'!AP50),INDEX('RAW DATA'!$AE:$AE,'Row Index'!AP50)),INDEX('RAW DATA'!$R:$R,'Row Index'!AP50)))</f>
        <v>68.4200860888731</v>
      </c>
      <c r="AQ278" s="17" t="n">
        <f aca="false">IF('Row Index'!AQ50="","✗",IF(INDEX('RAW DATA'!$R:$R,'Row Index'!AQ50)="",IF(INDEX('RAW DATA'!$AE:$AE,'Row Index'!AQ50)="",INDEX('RAW DATA'!$L:$L,'Row Index'!AQ50),INDEX('RAW DATA'!$AE:$AE,'Row Index'!AQ50)),INDEX('RAW DATA'!$R:$R,'Row Index'!AQ50)))</f>
        <v>68.8566375663689</v>
      </c>
    </row>
    <row r="279" customFormat="false" ht="15" hidden="false" customHeight="false" outlineLevel="0" collapsed="false">
      <c r="A279" s="32" t="s">
        <v>310</v>
      </c>
      <c r="B279" s="33" t="s">
        <v>248</v>
      </c>
      <c r="C279" s="17" t="n">
        <f aca="false">IF('Row Index'!C51="","✗",IF(INDEX('RAW DATA'!$R:$R,'Row Index'!C51)="",IF(INDEX('RAW DATA'!$AE:$AE,'Row Index'!C51)="",INDEX('RAW DATA'!$L:$L,'Row Index'!C51),INDEX('RAW DATA'!$AE:$AE,'Row Index'!C51)),INDEX('RAW DATA'!$R:$R,'Row Index'!C51)))</f>
        <v>35.771664721746</v>
      </c>
      <c r="D279" s="17" t="n">
        <f aca="false">IF('Row Index'!D51="","✗",IF(INDEX('RAW DATA'!$R:$R,'Row Index'!D51)="",IF(INDEX('RAW DATA'!$AE:$AE,'Row Index'!D51)="",INDEX('RAW DATA'!$L:$L,'Row Index'!D51),INDEX('RAW DATA'!$AE:$AE,'Row Index'!D51)),INDEX('RAW DATA'!$R:$R,'Row Index'!D51)))</f>
        <v>37.603519084305</v>
      </c>
      <c r="E279" s="17" t="n">
        <f aca="false">IF('Row Index'!E51="","✗",IF(INDEX('RAW DATA'!$R:$R,'Row Index'!E51)="",IF(INDEX('RAW DATA'!$AE:$AE,'Row Index'!E51)="",INDEX('RAW DATA'!$L:$L,'Row Index'!E51),INDEX('RAW DATA'!$AE:$AE,'Row Index'!E51)),INDEX('RAW DATA'!$R:$R,'Row Index'!E51)))</f>
        <v>41.0828478544001</v>
      </c>
      <c r="F279" s="17" t="n">
        <f aca="false">IF('Row Index'!F51="","✗",IF(INDEX('RAW DATA'!$R:$R,'Row Index'!F51)="",IF(INDEX('RAW DATA'!$AE:$AE,'Row Index'!F51)="",INDEX('RAW DATA'!$L:$L,'Row Index'!F51),INDEX('RAW DATA'!$AE:$AE,'Row Index'!F51)),INDEX('RAW DATA'!$R:$R,'Row Index'!F51)))</f>
        <v>37.0705335093531</v>
      </c>
      <c r="G279" s="18" t="n">
        <f aca="false">IF('Row Index'!G51="","✗",IF(INDEX('RAW DATA'!$R:$R,'Row Index'!G51)="",IF(INDEX('RAW DATA'!$AE:$AE,'Row Index'!G51)="",INDEX('RAW DATA'!$L:$L,'Row Index'!G51),INDEX('RAW DATA'!$AE:$AE,'Row Index'!G51)),INDEX('RAW DATA'!$R:$R,'Row Index'!G51)))</f>
        <v>39.9390061635055</v>
      </c>
      <c r="H279" s="29" t="n">
        <f aca="false">IF('Row Index'!H51="","✗",IF(INDEX('RAW DATA'!$R:$R,'Row Index'!H51)="",IF(INDEX('RAW DATA'!$AE:$AE,'Row Index'!H51)="",INDEX('RAW DATA'!$L:$L,'Row Index'!H51),INDEX('RAW DATA'!$AE:$AE,'Row Index'!H51)),INDEX('RAW DATA'!$R:$R,'Row Index'!H51)))</f>
        <v>35.6585333322556</v>
      </c>
      <c r="I279" s="17" t="n">
        <f aca="false">IF('Row Index'!I51="","✗",IF(INDEX('RAW DATA'!$R:$R,'Row Index'!I51)="",IF(INDEX('RAW DATA'!$AE:$AE,'Row Index'!I51)="",INDEX('RAW DATA'!$L:$L,'Row Index'!I51),INDEX('RAW DATA'!$AE:$AE,'Row Index'!I51)),INDEX('RAW DATA'!$R:$R,'Row Index'!I51)))</f>
        <v>41.0167373897267</v>
      </c>
      <c r="J279" s="17" t="n">
        <f aca="false">IF('Row Index'!J51="","✗",IF(INDEX('RAW DATA'!$R:$R,'Row Index'!J51)="",IF(INDEX('RAW DATA'!$AE:$AE,'Row Index'!J51)="",INDEX('RAW DATA'!$L:$L,'Row Index'!J51),INDEX('RAW DATA'!$AE:$AE,'Row Index'!J51)),INDEX('RAW DATA'!$R:$R,'Row Index'!J51)))</f>
        <v>39.0687444355683</v>
      </c>
      <c r="K279" s="29" t="n">
        <f aca="false">IF('Row Index'!K51="","✗",IF(INDEX('RAW DATA'!$R:$R,'Row Index'!K51)="",IF(INDEX('RAW DATA'!$AE:$AE,'Row Index'!K51)="",INDEX('RAW DATA'!$L:$L,'Row Index'!K51),INDEX('RAW DATA'!$AE:$AE,'Row Index'!K51)),INDEX('RAW DATA'!$R:$R,'Row Index'!K51)))</f>
        <v>43.9935741935259</v>
      </c>
      <c r="L279" s="17" t="n">
        <f aca="false">IF('Row Index'!L51="","✗",IF(INDEX('RAW DATA'!$R:$R,'Row Index'!L51)="",IF(INDEX('RAW DATA'!$AE:$AE,'Row Index'!L51)="",INDEX('RAW DATA'!$L:$L,'Row Index'!L51),INDEX('RAW DATA'!$AE:$AE,'Row Index'!L51)),INDEX('RAW DATA'!$R:$R,'Row Index'!L51)))</f>
        <v>40.8886395997531</v>
      </c>
      <c r="M279" s="17" t="n">
        <f aca="false">IF('Row Index'!M51="","✗",IF(INDEX('RAW DATA'!$R:$R,'Row Index'!M51)="",IF(INDEX('RAW DATA'!$AE:$AE,'Row Index'!M51)="",INDEX('RAW DATA'!$L:$L,'Row Index'!M51),INDEX('RAW DATA'!$AE:$AE,'Row Index'!M51)),INDEX('RAW DATA'!$R:$R,'Row Index'!M51)))</f>
        <v>44.9871903302377</v>
      </c>
      <c r="N279" s="17" t="n">
        <f aca="false">IF('Row Index'!N51="","✗",IF(INDEX('RAW DATA'!$R:$R,'Row Index'!N51)="",IF(INDEX('RAW DATA'!$AE:$AE,'Row Index'!N51)="",INDEX('RAW DATA'!$L:$L,'Row Index'!N51),INDEX('RAW DATA'!$AE:$AE,'Row Index'!N51)),INDEX('RAW DATA'!$R:$R,'Row Index'!N51)))</f>
        <v>43.326864984557</v>
      </c>
      <c r="O279" s="17" t="n">
        <f aca="false">IF('Row Index'!O51="","✗",IF(INDEX('RAW DATA'!$R:$R,'Row Index'!O51)="",IF(INDEX('RAW DATA'!$AE:$AE,'Row Index'!O51)="",INDEX('RAW DATA'!$L:$L,'Row Index'!O51),INDEX('RAW DATA'!$AE:$AE,'Row Index'!O51)),INDEX('RAW DATA'!$R:$R,'Row Index'!O51)))</f>
        <v>44.3101980137786</v>
      </c>
      <c r="P279" s="17" t="n">
        <f aca="false">IF('Row Index'!P51="","✗",IF(INDEX('RAW DATA'!$R:$R,'Row Index'!P51)="",IF(INDEX('RAW DATA'!$AE:$AE,'Row Index'!P51)="",INDEX('RAW DATA'!$L:$L,'Row Index'!P51),INDEX('RAW DATA'!$AE:$AE,'Row Index'!P51)),INDEX('RAW DATA'!$R:$R,'Row Index'!P51)))</f>
        <v>42.7562467107678</v>
      </c>
      <c r="Q279" s="17" t="n">
        <f aca="false">IF('Row Index'!Q51="","✗",IF(INDEX('RAW DATA'!$R:$R,'Row Index'!Q51)="",IF(INDEX('RAW DATA'!$AE:$AE,'Row Index'!Q51)="",INDEX('RAW DATA'!$L:$L,'Row Index'!Q51),INDEX('RAW DATA'!$AE:$AE,'Row Index'!Q51)),INDEX('RAW DATA'!$R:$R,'Row Index'!Q51)))</f>
        <v>45.688942024808</v>
      </c>
      <c r="R279" s="29" t="n">
        <f aca="false">IF('Row Index'!R51="","✗",IF(INDEX('RAW DATA'!$R:$R,'Row Index'!R51)="",IF(INDEX('RAW DATA'!$AE:$AE,'Row Index'!R51)="",INDEX('RAW DATA'!$L:$L,'Row Index'!R51),INDEX('RAW DATA'!$AE:$AE,'Row Index'!R51)),INDEX('RAW DATA'!$R:$R,'Row Index'!R51)))</f>
        <v>45.9352571374035</v>
      </c>
      <c r="S279" s="17" t="n">
        <f aca="false">IF('Row Index'!S51="","✗",IF(INDEX('RAW DATA'!$R:$R,'Row Index'!S51)="",IF(INDEX('RAW DATA'!$AE:$AE,'Row Index'!S51)="",INDEX('RAW DATA'!$L:$L,'Row Index'!S51),INDEX('RAW DATA'!$AE:$AE,'Row Index'!S51)),INDEX('RAW DATA'!$R:$R,'Row Index'!S51)))</f>
        <v>46.8934028505285</v>
      </c>
      <c r="T279" s="17" t="n">
        <f aca="false">IF('Row Index'!T51="","✗",IF(INDEX('RAW DATA'!$R:$R,'Row Index'!T51)="",IF(INDEX('RAW DATA'!$AE:$AE,'Row Index'!T51)="",INDEX('RAW DATA'!$L:$L,'Row Index'!T51),INDEX('RAW DATA'!$AE:$AE,'Row Index'!T51)),INDEX('RAW DATA'!$R:$R,'Row Index'!T51)))</f>
        <v>47.2615210493406</v>
      </c>
      <c r="U279" s="17" t="n">
        <f aca="false">IF('Row Index'!U51="","✗",IF(INDEX('RAW DATA'!$R:$R,'Row Index'!U51)="",IF(INDEX('RAW DATA'!$AE:$AE,'Row Index'!U51)="",INDEX('RAW DATA'!$L:$L,'Row Index'!U51),INDEX('RAW DATA'!$AE:$AE,'Row Index'!U51)),INDEX('RAW DATA'!$R:$R,'Row Index'!U51)))</f>
        <v>47.9153409990913</v>
      </c>
      <c r="V279" s="17" t="n">
        <f aca="false">IF('Row Index'!V51="","✗",IF(INDEX('RAW DATA'!$R:$R,'Row Index'!V51)="",IF(INDEX('RAW DATA'!$AE:$AE,'Row Index'!V51)="",INDEX('RAW DATA'!$L:$L,'Row Index'!V51),INDEX('RAW DATA'!$AE:$AE,'Row Index'!V51)),INDEX('RAW DATA'!$R:$R,'Row Index'!V51)))</f>
        <v>50.016679587877</v>
      </c>
      <c r="W279" s="17" t="n">
        <f aca="false">IF('Row Index'!W51="","✗",IF(INDEX('RAW DATA'!$R:$R,'Row Index'!W51)="",IF(INDEX('RAW DATA'!$AE:$AE,'Row Index'!W51)="",INDEX('RAW DATA'!$L:$L,'Row Index'!W51),INDEX('RAW DATA'!$AE:$AE,'Row Index'!W51)),INDEX('RAW DATA'!$R:$R,'Row Index'!W51)))</f>
        <v>49.6591781797045</v>
      </c>
      <c r="X279" s="17" t="n">
        <f aca="false">IF('Row Index'!X51="","✗",IF(INDEX('RAW DATA'!$R:$R,'Row Index'!X51)="",IF(INDEX('RAW DATA'!$AE:$AE,'Row Index'!X51)="",INDEX('RAW DATA'!$L:$L,'Row Index'!X51),INDEX('RAW DATA'!$AE:$AE,'Row Index'!X51)),INDEX('RAW DATA'!$R:$R,'Row Index'!X51)))</f>
        <v>50.2468400649083</v>
      </c>
      <c r="Y279" s="17" t="n">
        <f aca="false">IF('Row Index'!Y51="","✗",IF(INDEX('RAW DATA'!$R:$R,'Row Index'!Y51)="",IF(INDEX('RAW DATA'!$AE:$AE,'Row Index'!Y51)="",INDEX('RAW DATA'!$L:$L,'Row Index'!Y51),INDEX('RAW DATA'!$AE:$AE,'Row Index'!Y51)),INDEX('RAW DATA'!$R:$R,'Row Index'!Y51)))</f>
        <v>51.6133143896585</v>
      </c>
      <c r="Z279" s="18" t="n">
        <f aca="false">IF('Row Index'!Z51="","✗",IF(INDEX('RAW DATA'!$R:$R,'Row Index'!Z51)="",IF(INDEX('RAW DATA'!$AE:$AE,'Row Index'!Z51)="",INDEX('RAW DATA'!$L:$L,'Row Index'!Z51),INDEX('RAW DATA'!$AE:$AE,'Row Index'!Z51)),INDEX('RAW DATA'!$R:$R,'Row Index'!Z51)))</f>
        <v>51.676863606076</v>
      </c>
      <c r="AA279" s="19" t="str">
        <f aca="false">IF('Row Index'!AA51="","⏳",IF(INDEX('RAW DATA'!$R:$R,'Row Index'!AA51)="",IF(INDEX('RAW DATA'!$AE:$AE,'Row Index'!AA51)="",INDEX('RAW DATA'!$L:$L,'Row Index'!AA51),INDEX('RAW DATA'!$AE:$AE,'Row Index'!AA51)),INDEX('RAW DATA'!$R:$R,'Row Index'!AA51)))</f>
        <v>⏳</v>
      </c>
      <c r="AB279" s="17" t="n">
        <f aca="false">IF('Row Index'!AB51="","✗",IF(INDEX('RAW DATA'!$R:$R,'Row Index'!AB51)="",IF(INDEX('RAW DATA'!$AE:$AE,'Row Index'!AB51)="",INDEX('RAW DATA'!$L:$L,'Row Index'!AB51),INDEX('RAW DATA'!$AE:$AE,'Row Index'!AB51)),INDEX('RAW DATA'!$R:$R,'Row Index'!AB51)))</f>
        <v>52.9127550486867</v>
      </c>
      <c r="AC279" s="17" t="n">
        <f aca="false">IF('Row Index'!AC51="","✗",IF(INDEX('RAW DATA'!$R:$R,'Row Index'!AC51)="",IF(INDEX('RAW DATA'!$AE:$AE,'Row Index'!AC51)="",INDEX('RAW DATA'!$L:$L,'Row Index'!AC51),INDEX('RAW DATA'!$AE:$AE,'Row Index'!AC51)),INDEX('RAW DATA'!$R:$R,'Row Index'!AC51)))</f>
        <v>54.8913585234841</v>
      </c>
      <c r="AD279" s="17" t="n">
        <f aca="false">IF('Row Index'!AD51="","✗",IF(INDEX('RAW DATA'!$R:$R,'Row Index'!AD51)="",IF(INDEX('RAW DATA'!$AE:$AE,'Row Index'!AD51)="",INDEX('RAW DATA'!$L:$L,'Row Index'!AD51),INDEX('RAW DATA'!$AE:$AE,'Row Index'!AD51)),INDEX('RAW DATA'!$R:$R,'Row Index'!AD51)))</f>
        <v>55.1512202903478</v>
      </c>
      <c r="AE279" s="17" t="n">
        <f aca="false">IF('Row Index'!AE51="","✗",IF(INDEX('RAW DATA'!$R:$R,'Row Index'!AE51)="",IF(INDEX('RAW DATA'!$AE:$AE,'Row Index'!AE51)="",INDEX('RAW DATA'!$L:$L,'Row Index'!AE51),INDEX('RAW DATA'!$AE:$AE,'Row Index'!AE51)),INDEX('RAW DATA'!$R:$R,'Row Index'!AE51)))</f>
        <v>57.0364116752742</v>
      </c>
      <c r="AF279" s="17" t="n">
        <f aca="false">IF('Row Index'!AF51="","✗",IF(INDEX('RAW DATA'!$R:$R,'Row Index'!AF51)="",IF(INDEX('RAW DATA'!$AE:$AE,'Row Index'!AF51)="",INDEX('RAW DATA'!$L:$L,'Row Index'!AF51),INDEX('RAW DATA'!$AE:$AE,'Row Index'!AF51)),INDEX('RAW DATA'!$R:$R,'Row Index'!AF51)))</f>
        <v>58.5452331345942</v>
      </c>
      <c r="AG279" s="17" t="n">
        <f aca="false">IF('Row Index'!AG51="","✗",IF(INDEX('RAW DATA'!$R:$R,'Row Index'!AG51)="",IF(INDEX('RAW DATA'!$AE:$AE,'Row Index'!AG51)="",INDEX('RAW DATA'!$L:$L,'Row Index'!AG51),INDEX('RAW DATA'!$AE:$AE,'Row Index'!AG51)),INDEX('RAW DATA'!$R:$R,'Row Index'!AG51)))</f>
        <v>57.8350378321571</v>
      </c>
      <c r="AH279" s="17" t="n">
        <f aca="false">IF('Row Index'!AH51="","✗",IF(INDEX('RAW DATA'!$R:$R,'Row Index'!AH51)="",IF(INDEX('RAW DATA'!$AE:$AE,'Row Index'!AH51)="",INDEX('RAW DATA'!$L:$L,'Row Index'!AH51),INDEX('RAW DATA'!$AE:$AE,'Row Index'!AH51)),INDEX('RAW DATA'!$R:$R,'Row Index'!AH51)))</f>
        <v>60.3085734495356</v>
      </c>
      <c r="AI279" s="17" t="n">
        <f aca="false">IF('Row Index'!AI51="","✗",IF(INDEX('RAW DATA'!$R:$R,'Row Index'!AI51)="",IF(INDEX('RAW DATA'!$AE:$AE,'Row Index'!AI51)="",INDEX('RAW DATA'!$L:$L,'Row Index'!AI51),INDEX('RAW DATA'!$AE:$AE,'Row Index'!AI51)),INDEX('RAW DATA'!$R:$R,'Row Index'!AI51)))</f>
        <v>61.4546622647584</v>
      </c>
      <c r="AJ279" s="17" t="n">
        <f aca="false">IF('Row Index'!AJ51="","✗",IF(INDEX('RAW DATA'!$R:$R,'Row Index'!AJ51)="",IF(INDEX('RAW DATA'!$AE:$AE,'Row Index'!AJ51)="",INDEX('RAW DATA'!$L:$L,'Row Index'!AJ51),INDEX('RAW DATA'!$AE:$AE,'Row Index'!AJ51)),INDEX('RAW DATA'!$R:$R,'Row Index'!AJ51)))</f>
        <v>63.5182379234771</v>
      </c>
      <c r="AK279" s="17" t="n">
        <f aca="false">IF('Row Index'!AK51="","✗",IF(INDEX('RAW DATA'!$R:$R,'Row Index'!AK51)="",IF(INDEX('RAW DATA'!$AE:$AE,'Row Index'!AK51)="",INDEX('RAW DATA'!$L:$L,'Row Index'!AK51),INDEX('RAW DATA'!$AE:$AE,'Row Index'!AK51)),INDEX('RAW DATA'!$R:$R,'Row Index'!AK51)))</f>
        <v>63.2434219229081</v>
      </c>
      <c r="AL279" s="17" t="n">
        <f aca="false">IF('Row Index'!AL51="","✗",IF(INDEX('RAW DATA'!$R:$R,'Row Index'!AL51)="",IF(INDEX('RAW DATA'!$AE:$AE,'Row Index'!AL51)="",INDEX('RAW DATA'!$L:$L,'Row Index'!AL51),INDEX('RAW DATA'!$AE:$AE,'Row Index'!AL51)),INDEX('RAW DATA'!$R:$R,'Row Index'!AL51)))</f>
        <v>66.5478401432161</v>
      </c>
      <c r="AM279" s="17" t="n">
        <f aca="false">IF('Row Index'!AM51="","✗",IF(INDEX('RAW DATA'!$R:$R,'Row Index'!AM51)="",IF(INDEX('RAW DATA'!$AE:$AE,'Row Index'!AM51)="",INDEX('RAW DATA'!$L:$L,'Row Index'!AM51),INDEX('RAW DATA'!$AE:$AE,'Row Index'!AM51)),INDEX('RAW DATA'!$R:$R,'Row Index'!AM51)))</f>
        <v>66.3273396744608</v>
      </c>
      <c r="AN279" s="17" t="n">
        <f aca="false">IF('Row Index'!AN51="","✗",IF(INDEX('RAW DATA'!$R:$R,'Row Index'!AN51)="",IF(INDEX('RAW DATA'!$AE:$AE,'Row Index'!AN51)="",INDEX('RAW DATA'!$L:$L,'Row Index'!AN51),INDEX('RAW DATA'!$AE:$AE,'Row Index'!AN51)),INDEX('RAW DATA'!$R:$R,'Row Index'!AN51)))</f>
        <v>67.056725502504</v>
      </c>
      <c r="AO279" s="17" t="n">
        <f aca="false">IF('Row Index'!AO51="","✗",IF(INDEX('RAW DATA'!$R:$R,'Row Index'!AO51)="",IF(INDEX('RAW DATA'!$AE:$AE,'Row Index'!AO51)="",INDEX('RAW DATA'!$L:$L,'Row Index'!AO51),INDEX('RAW DATA'!$AE:$AE,'Row Index'!AO51)),INDEX('RAW DATA'!$R:$R,'Row Index'!AO51)))</f>
        <v>68.0933034989597</v>
      </c>
      <c r="AP279" s="17" t="n">
        <f aca="false">IF('Row Index'!AP51="","✗",IF(INDEX('RAW DATA'!$R:$R,'Row Index'!AP51)="",IF(INDEX('RAW DATA'!$AE:$AE,'Row Index'!AP51)="",INDEX('RAW DATA'!$L:$L,'Row Index'!AP51),INDEX('RAW DATA'!$AE:$AE,'Row Index'!AP51)),INDEX('RAW DATA'!$R:$R,'Row Index'!AP51)))</f>
        <v>68.9190645068977</v>
      </c>
      <c r="AQ279" s="17" t="n">
        <f aca="false">IF('Row Index'!AQ51="","✗",IF(INDEX('RAW DATA'!$R:$R,'Row Index'!AQ51)="",IF(INDEX('RAW DATA'!$AE:$AE,'Row Index'!AQ51)="",INDEX('RAW DATA'!$L:$L,'Row Index'!AQ51),INDEX('RAW DATA'!$AE:$AE,'Row Index'!AQ51)),INDEX('RAW DATA'!$R:$R,'Row Index'!AQ51)))</f>
        <v>68.6994251100488</v>
      </c>
    </row>
    <row r="280" customFormat="false" ht="15" hidden="false" customHeight="false" outlineLevel="0" collapsed="false">
      <c r="A280" s="32" t="s">
        <v>313</v>
      </c>
      <c r="B280" s="33" t="s">
        <v>248</v>
      </c>
      <c r="C280" s="17" t="n">
        <f aca="false">IF('Row Index'!C52="","✗",IF(INDEX('RAW DATA'!$R:$R,'Row Index'!C52)="",IF(INDEX('RAW DATA'!$AE:$AE,'Row Index'!C52)="",INDEX('RAW DATA'!$L:$L,'Row Index'!C52),INDEX('RAW DATA'!$AE:$AE,'Row Index'!C52)),INDEX('RAW DATA'!$R:$R,'Row Index'!C52)))</f>
        <v>35.8402268709913</v>
      </c>
      <c r="D280" s="17" t="n">
        <f aca="false">IF('Row Index'!D52="","✗",IF(INDEX('RAW DATA'!$R:$R,'Row Index'!D52)="",IF(INDEX('RAW DATA'!$AE:$AE,'Row Index'!D52)="",INDEX('RAW DATA'!$L:$L,'Row Index'!D52),INDEX('RAW DATA'!$AE:$AE,'Row Index'!D52)),INDEX('RAW DATA'!$R:$R,'Row Index'!D52)))</f>
        <v>36.4940122985338</v>
      </c>
      <c r="E280" s="17" t="n">
        <f aca="false">IF('Row Index'!E52="","✗",IF(INDEX('RAW DATA'!$R:$R,'Row Index'!E52)="",IF(INDEX('RAW DATA'!$AE:$AE,'Row Index'!E52)="",INDEX('RAW DATA'!$L:$L,'Row Index'!E52),INDEX('RAW DATA'!$AE:$AE,'Row Index'!E52)),INDEX('RAW DATA'!$R:$R,'Row Index'!E52)))</f>
        <v>40.0451076368491</v>
      </c>
      <c r="F280" s="17" t="n">
        <f aca="false">IF('Row Index'!F52="","✗",IF(INDEX('RAW DATA'!$R:$R,'Row Index'!F52)="",IF(INDEX('RAW DATA'!$AE:$AE,'Row Index'!F52)="",INDEX('RAW DATA'!$L:$L,'Row Index'!F52),INDEX('RAW DATA'!$AE:$AE,'Row Index'!F52)),INDEX('RAW DATA'!$R:$R,'Row Index'!F52)))</f>
        <v>35.4106859190629</v>
      </c>
      <c r="G280" s="38" t="n">
        <f aca="false">IF('Row Index'!G52="","✗",IF(INDEX('RAW DATA'!$R:$R,'Row Index'!G52)="",IF(INDEX('RAW DATA'!$AE:$AE,'Row Index'!G52)="",INDEX('RAW DATA'!$L:$L,'Row Index'!G52),INDEX('RAW DATA'!$AE:$AE,'Row Index'!G52)),INDEX('RAW DATA'!$R:$R,'Row Index'!G52)))</f>
        <v>38.5640777759498</v>
      </c>
      <c r="H280" s="17" t="n">
        <f aca="false">IF('Row Index'!H52="","✗",IF(INDEX('RAW DATA'!$R:$R,'Row Index'!H52)="",IF(INDEX('RAW DATA'!$AE:$AE,'Row Index'!H52)="",INDEX('RAW DATA'!$L:$L,'Row Index'!H52),INDEX('RAW DATA'!$AE:$AE,'Row Index'!H52)),INDEX('RAW DATA'!$R:$R,'Row Index'!H52)))</f>
        <v>36.7513464072209</v>
      </c>
      <c r="I280" s="17" t="n">
        <f aca="false">IF('Row Index'!I52="","✗",IF(INDEX('RAW DATA'!$R:$R,'Row Index'!I52)="",IF(INDEX('RAW DATA'!$AE:$AE,'Row Index'!I52)="",INDEX('RAW DATA'!$L:$L,'Row Index'!I52),INDEX('RAW DATA'!$AE:$AE,'Row Index'!I52)),INDEX('RAW DATA'!$R:$R,'Row Index'!I52)))</f>
        <v>40.1895772021899</v>
      </c>
      <c r="J280" s="17" t="n">
        <f aca="false">IF('Row Index'!J52="","✗",IF(INDEX('RAW DATA'!$R:$R,'Row Index'!J52)="",IF(INDEX('RAW DATA'!$AE:$AE,'Row Index'!J52)="",INDEX('RAW DATA'!$L:$L,'Row Index'!J52),INDEX('RAW DATA'!$AE:$AE,'Row Index'!J52)),INDEX('RAW DATA'!$R:$R,'Row Index'!J52)))</f>
        <v>38.6551185251807</v>
      </c>
      <c r="K280" s="17" t="n">
        <f aca="false">IF('Row Index'!K52="","✗",IF(INDEX('RAW DATA'!$R:$R,'Row Index'!K52)="",IF(INDEX('RAW DATA'!$AE:$AE,'Row Index'!K52)="",INDEX('RAW DATA'!$L:$L,'Row Index'!K52),INDEX('RAW DATA'!$AE:$AE,'Row Index'!K52)),INDEX('RAW DATA'!$R:$R,'Row Index'!K52)))</f>
        <v>42.7988917339401</v>
      </c>
      <c r="L280" s="17" t="n">
        <f aca="false">IF('Row Index'!L52="","✗",IF(INDEX('RAW DATA'!$R:$R,'Row Index'!L52)="",IF(INDEX('RAW DATA'!$AE:$AE,'Row Index'!L52)="",INDEX('RAW DATA'!$L:$L,'Row Index'!L52),INDEX('RAW DATA'!$AE:$AE,'Row Index'!L52)),INDEX('RAW DATA'!$R:$R,'Row Index'!L52)))</f>
        <v>41.6636787355766</v>
      </c>
      <c r="M280" s="17" t="n">
        <f aca="false">IF('Row Index'!M52="","✗",IF(INDEX('RAW DATA'!$R:$R,'Row Index'!M52)="",IF(INDEX('RAW DATA'!$AE:$AE,'Row Index'!M52)="",INDEX('RAW DATA'!$L:$L,'Row Index'!M52),INDEX('RAW DATA'!$AE:$AE,'Row Index'!M52)),INDEX('RAW DATA'!$R:$R,'Row Index'!M52)))</f>
        <v>45.888409672517</v>
      </c>
      <c r="N280" s="17" t="n">
        <f aca="false">IF('Row Index'!N52="","✗",IF(INDEX('RAW DATA'!$R:$R,'Row Index'!N52)="",IF(INDEX('RAW DATA'!$AE:$AE,'Row Index'!N52)="",INDEX('RAW DATA'!$L:$L,'Row Index'!N52),INDEX('RAW DATA'!$AE:$AE,'Row Index'!N52)),INDEX('RAW DATA'!$R:$R,'Row Index'!N52)))</f>
        <v>42.8362906114247</v>
      </c>
      <c r="O280" s="29" t="n">
        <f aca="false">IF('Row Index'!O52="","✗",IF(INDEX('RAW DATA'!$R:$R,'Row Index'!O52)="",IF(INDEX('RAW DATA'!$AE:$AE,'Row Index'!O52)="",INDEX('RAW DATA'!$L:$L,'Row Index'!O52),INDEX('RAW DATA'!$AE:$AE,'Row Index'!O52)),INDEX('RAW DATA'!$R:$R,'Row Index'!O52)))</f>
        <v>44.2211183497173</v>
      </c>
      <c r="P280" s="29" t="n">
        <f aca="false">IF('Row Index'!P52="","✗",IF(INDEX('RAW DATA'!$R:$R,'Row Index'!P52)="",IF(INDEX('RAW DATA'!$AE:$AE,'Row Index'!P52)="",INDEX('RAW DATA'!$L:$L,'Row Index'!P52),INDEX('RAW DATA'!$AE:$AE,'Row Index'!P52)),INDEX('RAW DATA'!$R:$R,'Row Index'!P52)))</f>
        <v>42.7564679964684</v>
      </c>
      <c r="Q280" s="17" t="n">
        <f aca="false">IF('Row Index'!Q52="","✗",IF(INDEX('RAW DATA'!$R:$R,'Row Index'!Q52)="",IF(INDEX('RAW DATA'!$AE:$AE,'Row Index'!Q52)="",INDEX('RAW DATA'!$L:$L,'Row Index'!Q52),INDEX('RAW DATA'!$AE:$AE,'Row Index'!Q52)),INDEX('RAW DATA'!$R:$R,'Row Index'!Q52)))</f>
        <v>45.1708736307857</v>
      </c>
      <c r="R280" s="17" t="n">
        <f aca="false">IF('Row Index'!R52="","✗",IF(INDEX('RAW DATA'!$R:$R,'Row Index'!R52)="",IF(INDEX('RAW DATA'!$AE:$AE,'Row Index'!R52)="",INDEX('RAW DATA'!$L:$L,'Row Index'!R52),INDEX('RAW DATA'!$AE:$AE,'Row Index'!R52)),INDEX('RAW DATA'!$R:$R,'Row Index'!R52)))</f>
        <v>45.7121967106429</v>
      </c>
      <c r="S280" s="17" t="n">
        <f aca="false">IF('Row Index'!S52="","✗",IF(INDEX('RAW DATA'!$R:$R,'Row Index'!S52)="",IF(INDEX('RAW DATA'!$AE:$AE,'Row Index'!S52)="",INDEX('RAW DATA'!$L:$L,'Row Index'!S52),INDEX('RAW DATA'!$AE:$AE,'Row Index'!S52)),INDEX('RAW DATA'!$R:$R,'Row Index'!S52)))</f>
        <v>46.4294992561953</v>
      </c>
      <c r="T280" s="17" t="n">
        <f aca="false">IF('Row Index'!T52="","✗",IF(INDEX('RAW DATA'!$R:$R,'Row Index'!T52)="",IF(INDEX('RAW DATA'!$AE:$AE,'Row Index'!T52)="",INDEX('RAW DATA'!$L:$L,'Row Index'!T52),INDEX('RAW DATA'!$AE:$AE,'Row Index'!T52)),INDEX('RAW DATA'!$R:$R,'Row Index'!T52)))</f>
        <v>44.3957346311236</v>
      </c>
      <c r="U280" s="17" t="n">
        <f aca="false">IF('Row Index'!U52="","✗",IF(INDEX('RAW DATA'!$R:$R,'Row Index'!U52)="",IF(INDEX('RAW DATA'!$AE:$AE,'Row Index'!U52)="",INDEX('RAW DATA'!$L:$L,'Row Index'!U52),INDEX('RAW DATA'!$AE:$AE,'Row Index'!U52)),INDEX('RAW DATA'!$R:$R,'Row Index'!U52)))</f>
        <v>47.9575145046968</v>
      </c>
      <c r="V280" s="17" t="n">
        <f aca="false">IF('Row Index'!V52="","✗",IF(INDEX('RAW DATA'!$R:$R,'Row Index'!V52)="",IF(INDEX('RAW DATA'!$AE:$AE,'Row Index'!V52)="",INDEX('RAW DATA'!$L:$L,'Row Index'!V52),INDEX('RAW DATA'!$AE:$AE,'Row Index'!V52)),INDEX('RAW DATA'!$R:$R,'Row Index'!V52)))</f>
        <v>48.7271268855759</v>
      </c>
      <c r="W280" s="29" t="n">
        <f aca="false">IF('Row Index'!W52="","✗",IF(INDEX('RAW DATA'!$R:$R,'Row Index'!W52)="",IF(INDEX('RAW DATA'!$AE:$AE,'Row Index'!W52)="",INDEX('RAW DATA'!$L:$L,'Row Index'!W52),INDEX('RAW DATA'!$AE:$AE,'Row Index'!W52)),INDEX('RAW DATA'!$R:$R,'Row Index'!W52)))</f>
        <v>47.8961024202906</v>
      </c>
      <c r="X280" s="17" t="n">
        <f aca="false">IF('Row Index'!X52="","✗",IF(INDEX('RAW DATA'!$R:$R,'Row Index'!X52)="",IF(INDEX('RAW DATA'!$AE:$AE,'Row Index'!X52)="",INDEX('RAW DATA'!$L:$L,'Row Index'!X52),INDEX('RAW DATA'!$AE:$AE,'Row Index'!X52)),INDEX('RAW DATA'!$R:$R,'Row Index'!X52)))</f>
        <v>51.1689659536802</v>
      </c>
      <c r="Y280" s="17" t="n">
        <f aca="false">IF('Row Index'!Y52="","✗",IF(INDEX('RAW DATA'!$R:$R,'Row Index'!Y52)="",IF(INDEX('RAW DATA'!$AE:$AE,'Row Index'!Y52)="",INDEX('RAW DATA'!$L:$L,'Row Index'!Y52),INDEX('RAW DATA'!$AE:$AE,'Row Index'!Y52)),INDEX('RAW DATA'!$R:$R,'Row Index'!Y52)))</f>
        <v>51.3606972711012</v>
      </c>
      <c r="Z280" s="18" t="n">
        <f aca="false">IF('Row Index'!Z52="","✗",IF(INDEX('RAW DATA'!$R:$R,'Row Index'!Z52)="",IF(INDEX('RAW DATA'!$AE:$AE,'Row Index'!Z52)="",INDEX('RAW DATA'!$L:$L,'Row Index'!Z52),INDEX('RAW DATA'!$AE:$AE,'Row Index'!Z52)),INDEX('RAW DATA'!$R:$R,'Row Index'!Z52)))</f>
        <v>53.2407052910116</v>
      </c>
      <c r="AA280" s="19" t="str">
        <f aca="false">IF('Row Index'!AA52="","⏳",IF(INDEX('RAW DATA'!$R:$R,'Row Index'!AA52)="",IF(INDEX('RAW DATA'!$AE:$AE,'Row Index'!AA52)="",INDEX('RAW DATA'!$L:$L,'Row Index'!AA52),INDEX('RAW DATA'!$AE:$AE,'Row Index'!AA52)),INDEX('RAW DATA'!$R:$R,'Row Index'!AA52)))</f>
        <v>⏳</v>
      </c>
      <c r="AB280" s="17" t="n">
        <f aca="false">IF('Row Index'!AB52="","✗",IF(INDEX('RAW DATA'!$R:$R,'Row Index'!AB52)="",IF(INDEX('RAW DATA'!$AE:$AE,'Row Index'!AB52)="",INDEX('RAW DATA'!$L:$L,'Row Index'!AB52),INDEX('RAW DATA'!$AE:$AE,'Row Index'!AB52)),INDEX('RAW DATA'!$R:$R,'Row Index'!AB52)))</f>
        <v>52.8283312956094</v>
      </c>
      <c r="AC280" s="17" t="n">
        <f aca="false">IF('Row Index'!AC52="","✗",IF(INDEX('RAW DATA'!$R:$R,'Row Index'!AC52)="",IF(INDEX('RAW DATA'!$AE:$AE,'Row Index'!AC52)="",INDEX('RAW DATA'!$L:$L,'Row Index'!AC52),INDEX('RAW DATA'!$AE:$AE,'Row Index'!AC52)),INDEX('RAW DATA'!$R:$R,'Row Index'!AC52)))</f>
        <v>54.4827567404889</v>
      </c>
      <c r="AD280" s="17" t="n">
        <f aca="false">IF('Row Index'!AD52="","✗",IF(INDEX('RAW DATA'!$R:$R,'Row Index'!AD52)="",IF(INDEX('RAW DATA'!$AE:$AE,'Row Index'!AD52)="",INDEX('RAW DATA'!$L:$L,'Row Index'!AD52),INDEX('RAW DATA'!$AE:$AE,'Row Index'!AD52)),INDEX('RAW DATA'!$R:$R,'Row Index'!AD52)))</f>
        <v>55.1090149630327</v>
      </c>
      <c r="AE280" s="17" t="n">
        <f aca="false">IF('Row Index'!AE52="","✗",IF(INDEX('RAW DATA'!$R:$R,'Row Index'!AE52)="",IF(INDEX('RAW DATA'!$AE:$AE,'Row Index'!AE52)="",INDEX('RAW DATA'!$L:$L,'Row Index'!AE52),INDEX('RAW DATA'!$AE:$AE,'Row Index'!AE52)),INDEX('RAW DATA'!$R:$R,'Row Index'!AE52)))</f>
        <v>57.3126602434569</v>
      </c>
      <c r="AF280" s="17" t="n">
        <f aca="false">IF('Row Index'!AF52="","✗",IF(INDEX('RAW DATA'!$R:$R,'Row Index'!AF52)="",IF(INDEX('RAW DATA'!$AE:$AE,'Row Index'!AF52)="",INDEX('RAW DATA'!$L:$L,'Row Index'!AF52),INDEX('RAW DATA'!$AE:$AE,'Row Index'!AF52)),INDEX('RAW DATA'!$R:$R,'Row Index'!AF52)))</f>
        <v>58.279495732365</v>
      </c>
      <c r="AG280" s="17" t="n">
        <f aca="false">IF('Row Index'!AG52="","✗",IF(INDEX('RAW DATA'!$R:$R,'Row Index'!AG52)="",IF(INDEX('RAW DATA'!$AE:$AE,'Row Index'!AG52)="",INDEX('RAW DATA'!$L:$L,'Row Index'!AG52),INDEX('RAW DATA'!$AE:$AE,'Row Index'!AG52)),INDEX('RAW DATA'!$R:$R,'Row Index'!AG52)))</f>
        <v>58.5682599812983</v>
      </c>
      <c r="AH280" s="17" t="n">
        <f aca="false">IF('Row Index'!AH52="","✗",IF(INDEX('RAW DATA'!$R:$R,'Row Index'!AH52)="",IF(INDEX('RAW DATA'!$AE:$AE,'Row Index'!AH52)="",INDEX('RAW DATA'!$L:$L,'Row Index'!AH52),INDEX('RAW DATA'!$AE:$AE,'Row Index'!AH52)),INDEX('RAW DATA'!$R:$R,'Row Index'!AH52)))</f>
        <v>61.1035457859342</v>
      </c>
      <c r="AI280" s="17" t="n">
        <f aca="false">IF('Row Index'!AI52="","✗",IF(INDEX('RAW DATA'!$R:$R,'Row Index'!AI52)="",IF(INDEX('RAW DATA'!$AE:$AE,'Row Index'!AI52)="",INDEX('RAW DATA'!$L:$L,'Row Index'!AI52),INDEX('RAW DATA'!$AE:$AE,'Row Index'!AI52)),INDEX('RAW DATA'!$R:$R,'Row Index'!AI52)))</f>
        <v>62.7310582043396</v>
      </c>
      <c r="AJ280" s="17" t="n">
        <f aca="false">IF('Row Index'!AJ52="","✗",IF(INDEX('RAW DATA'!$R:$R,'Row Index'!AJ52)="",IF(INDEX('RAW DATA'!$AE:$AE,'Row Index'!AJ52)="",INDEX('RAW DATA'!$L:$L,'Row Index'!AJ52),INDEX('RAW DATA'!$AE:$AE,'Row Index'!AJ52)),INDEX('RAW DATA'!$R:$R,'Row Index'!AJ52)))</f>
        <v>64.0543219039799</v>
      </c>
      <c r="AK280" s="17" t="n">
        <f aca="false">IF('Row Index'!AK52="","✗",IF(INDEX('RAW DATA'!$R:$R,'Row Index'!AK52)="",IF(INDEX('RAW DATA'!$AE:$AE,'Row Index'!AK52)="",INDEX('RAW DATA'!$L:$L,'Row Index'!AK52),INDEX('RAW DATA'!$AE:$AE,'Row Index'!AK52)),INDEX('RAW DATA'!$R:$R,'Row Index'!AK52)))</f>
        <v>64.9259588059682</v>
      </c>
      <c r="AL280" s="17" t="n">
        <f aca="false">IF('Row Index'!AL52="","✗",IF(INDEX('RAW DATA'!$R:$R,'Row Index'!AL52)="",IF(INDEX('RAW DATA'!$AE:$AE,'Row Index'!AL52)="",INDEX('RAW DATA'!$L:$L,'Row Index'!AL52),INDEX('RAW DATA'!$AE:$AE,'Row Index'!AL52)),INDEX('RAW DATA'!$R:$R,'Row Index'!AL52)))</f>
        <v>66.4039602703943</v>
      </c>
      <c r="AM280" s="17" t="n">
        <f aca="false">IF('Row Index'!AM52="","✗",IF(INDEX('RAW DATA'!$R:$R,'Row Index'!AM52)="",IF(INDEX('RAW DATA'!$AE:$AE,'Row Index'!AM52)="",INDEX('RAW DATA'!$L:$L,'Row Index'!AM52),INDEX('RAW DATA'!$AE:$AE,'Row Index'!AM52)),INDEX('RAW DATA'!$R:$R,'Row Index'!AM52)))</f>
        <v>66.7505500591863</v>
      </c>
      <c r="AN280" s="17" t="n">
        <f aca="false">IF('Row Index'!AN52="","✗",IF(INDEX('RAW DATA'!$R:$R,'Row Index'!AN52)="",IF(INDEX('RAW DATA'!$AE:$AE,'Row Index'!AN52)="",INDEX('RAW DATA'!$L:$L,'Row Index'!AN52),INDEX('RAW DATA'!$AE:$AE,'Row Index'!AN52)),INDEX('RAW DATA'!$R:$R,'Row Index'!AN52)))</f>
        <v>66.7692729714549</v>
      </c>
      <c r="AO280" s="17" t="n">
        <f aca="false">IF('Row Index'!AO52="","✗",IF(INDEX('RAW DATA'!$R:$R,'Row Index'!AO52)="",IF(INDEX('RAW DATA'!$AE:$AE,'Row Index'!AO52)="",INDEX('RAW DATA'!$L:$L,'Row Index'!AO52),INDEX('RAW DATA'!$AE:$AE,'Row Index'!AO52)),INDEX('RAW DATA'!$R:$R,'Row Index'!AO52)))</f>
        <v>68.3202717817282</v>
      </c>
      <c r="AP280" s="17" t="n">
        <f aca="false">IF('Row Index'!AP52="","✗",IF(INDEX('RAW DATA'!$R:$R,'Row Index'!AP52)="",IF(INDEX('RAW DATA'!$AE:$AE,'Row Index'!AP52)="",INDEX('RAW DATA'!$L:$L,'Row Index'!AP52),INDEX('RAW DATA'!$AE:$AE,'Row Index'!AP52)),INDEX('RAW DATA'!$R:$R,'Row Index'!AP52)))</f>
        <v>68.9880600185569</v>
      </c>
      <c r="AQ280" s="17" t="n">
        <f aca="false">IF('Row Index'!AQ52="","✗",IF(INDEX('RAW DATA'!$R:$R,'Row Index'!AQ52)="",IF(INDEX('RAW DATA'!$AE:$AE,'Row Index'!AQ52)="",INDEX('RAW DATA'!$L:$L,'Row Index'!AQ52),INDEX('RAW DATA'!$AE:$AE,'Row Index'!AQ52)),INDEX('RAW DATA'!$R:$R,'Row Index'!AQ52)))</f>
        <v>68.578852130049</v>
      </c>
    </row>
    <row r="281" customFormat="false" ht="15" hidden="false" customHeight="false" outlineLevel="0" collapsed="false">
      <c r="A281" s="32" t="s">
        <v>316</v>
      </c>
      <c r="B281" s="33" t="s">
        <v>248</v>
      </c>
      <c r="C281" s="17" t="n">
        <f aca="false">IF('Row Index'!C53="","✗",IF(INDEX('RAW DATA'!$R:$R,'Row Index'!C53)="",IF(INDEX('RAW DATA'!$AE:$AE,'Row Index'!C53)="",INDEX('RAW DATA'!$L:$L,'Row Index'!C53),INDEX('RAW DATA'!$AE:$AE,'Row Index'!C53)),INDEX('RAW DATA'!$R:$R,'Row Index'!C53)))</f>
        <v>33.8345445898539</v>
      </c>
      <c r="D281" s="17" t="n">
        <f aca="false">IF('Row Index'!D53="","✗",IF(INDEX('RAW DATA'!$R:$R,'Row Index'!D53)="",IF(INDEX('RAW DATA'!$AE:$AE,'Row Index'!D53)="",INDEX('RAW DATA'!$L:$L,'Row Index'!D53),INDEX('RAW DATA'!$AE:$AE,'Row Index'!D53)),INDEX('RAW DATA'!$R:$R,'Row Index'!D53)))</f>
        <v>35.8996893985105</v>
      </c>
      <c r="E281" s="17" t="n">
        <f aca="false">IF('Row Index'!E53="","✗",IF(INDEX('RAW DATA'!$R:$R,'Row Index'!E53)="",IF(INDEX('RAW DATA'!$AE:$AE,'Row Index'!E53)="",INDEX('RAW DATA'!$L:$L,'Row Index'!E53),INDEX('RAW DATA'!$AE:$AE,'Row Index'!E53)),INDEX('RAW DATA'!$R:$R,'Row Index'!E53)))</f>
        <v>37.975905871143</v>
      </c>
      <c r="F281" s="17" t="n">
        <f aca="false">IF('Row Index'!F53="","✗",IF(INDEX('RAW DATA'!$R:$R,'Row Index'!F53)="",IF(INDEX('RAW DATA'!$AE:$AE,'Row Index'!F53)="",INDEX('RAW DATA'!$L:$L,'Row Index'!F53),INDEX('RAW DATA'!$AE:$AE,'Row Index'!F53)),INDEX('RAW DATA'!$R:$R,'Row Index'!F53)))</f>
        <v>34.8570098483685</v>
      </c>
      <c r="G281" s="38" t="n">
        <f aca="false">IF('Row Index'!G53="","✗",IF(INDEX('RAW DATA'!$R:$R,'Row Index'!G53)="",IF(INDEX('RAW DATA'!$AE:$AE,'Row Index'!G53)="",INDEX('RAW DATA'!$L:$L,'Row Index'!G53),INDEX('RAW DATA'!$AE:$AE,'Row Index'!G53)),INDEX('RAW DATA'!$R:$R,'Row Index'!G53)))</f>
        <v>46.5975061072774</v>
      </c>
      <c r="H281" s="29" t="n">
        <f aca="false">IF('Row Index'!H53="","✗",IF(INDEX('RAW DATA'!$R:$R,'Row Index'!H53)="",IF(INDEX('RAW DATA'!$AE:$AE,'Row Index'!H53)="",INDEX('RAW DATA'!$L:$L,'Row Index'!H53),INDEX('RAW DATA'!$AE:$AE,'Row Index'!H53)),INDEX('RAW DATA'!$R:$R,'Row Index'!H53)))</f>
        <v>34.9806727223384</v>
      </c>
      <c r="I281" s="17" t="n">
        <f aca="false">IF('Row Index'!I53="","✗",IF(INDEX('RAW DATA'!$R:$R,'Row Index'!I53)="",IF(INDEX('RAW DATA'!$AE:$AE,'Row Index'!I53)="",INDEX('RAW DATA'!$L:$L,'Row Index'!I53),INDEX('RAW DATA'!$AE:$AE,'Row Index'!I53)),INDEX('RAW DATA'!$R:$R,'Row Index'!I53)))</f>
        <v>39.5989824697071</v>
      </c>
      <c r="J281" s="17" t="n">
        <f aca="false">IF('Row Index'!J53="","✗",IF(INDEX('RAW DATA'!$R:$R,'Row Index'!J53)="",IF(INDEX('RAW DATA'!$AE:$AE,'Row Index'!J53)="",INDEX('RAW DATA'!$L:$L,'Row Index'!J53),INDEX('RAW DATA'!$AE:$AE,'Row Index'!J53)),INDEX('RAW DATA'!$R:$R,'Row Index'!J53)))</f>
        <v>38.363624549696</v>
      </c>
      <c r="K281" s="17" t="n">
        <f aca="false">IF('Row Index'!K53="","✗",IF(INDEX('RAW DATA'!$R:$R,'Row Index'!K53)="",IF(INDEX('RAW DATA'!$AE:$AE,'Row Index'!K53)="",INDEX('RAW DATA'!$L:$L,'Row Index'!K53),INDEX('RAW DATA'!$AE:$AE,'Row Index'!K53)),INDEX('RAW DATA'!$R:$R,'Row Index'!K53)))</f>
        <v>42.3626514614513</v>
      </c>
      <c r="L281" s="17" t="n">
        <f aca="false">IF('Row Index'!L53="","✗",IF(INDEX('RAW DATA'!$R:$R,'Row Index'!L53)="",IF(INDEX('RAW DATA'!$AE:$AE,'Row Index'!L53)="",INDEX('RAW DATA'!$L:$L,'Row Index'!L53),INDEX('RAW DATA'!$AE:$AE,'Row Index'!L53)),INDEX('RAW DATA'!$R:$R,'Row Index'!L53)))</f>
        <v>39.3859166716988</v>
      </c>
      <c r="M281" s="17" t="n">
        <f aca="false">IF('Row Index'!M53="","✗",IF(INDEX('RAW DATA'!$R:$R,'Row Index'!M53)="",IF(INDEX('RAW DATA'!$AE:$AE,'Row Index'!M53)="",INDEX('RAW DATA'!$L:$L,'Row Index'!M53),INDEX('RAW DATA'!$AE:$AE,'Row Index'!M53)),INDEX('RAW DATA'!$R:$R,'Row Index'!M53)))</f>
        <v>43.6807451253615</v>
      </c>
      <c r="N281" s="17" t="n">
        <f aca="false">IF('Row Index'!N53="","✗",IF(INDEX('RAW DATA'!$R:$R,'Row Index'!N53)="",IF(INDEX('RAW DATA'!$AE:$AE,'Row Index'!N53)="",INDEX('RAW DATA'!$L:$L,'Row Index'!N53),INDEX('RAW DATA'!$AE:$AE,'Row Index'!N53)),INDEX('RAW DATA'!$R:$R,'Row Index'!N53)))</f>
        <v>42.3014878824672</v>
      </c>
      <c r="O281" s="17" t="n">
        <f aca="false">IF('Row Index'!O53="","✗",IF(INDEX('RAW DATA'!$R:$R,'Row Index'!O53)="",IF(INDEX('RAW DATA'!$AE:$AE,'Row Index'!O53)="",INDEX('RAW DATA'!$L:$L,'Row Index'!O53),INDEX('RAW DATA'!$AE:$AE,'Row Index'!O53)),INDEX('RAW DATA'!$R:$R,'Row Index'!O53)))</f>
        <v>43.0922966482527</v>
      </c>
      <c r="P281" s="17" t="n">
        <f aca="false">IF('Row Index'!P53="","✗",IF(INDEX('RAW DATA'!$R:$R,'Row Index'!P53)="",IF(INDEX('RAW DATA'!$AE:$AE,'Row Index'!P53)="",INDEX('RAW DATA'!$L:$L,'Row Index'!P53),INDEX('RAW DATA'!$AE:$AE,'Row Index'!P53)),INDEX('RAW DATA'!$R:$R,'Row Index'!P53)))</f>
        <v>42.8983055625897</v>
      </c>
      <c r="Q281" s="17" t="n">
        <f aca="false">IF('Row Index'!Q53="","✗",IF(INDEX('RAW DATA'!$R:$R,'Row Index'!Q53)="",IF(INDEX('RAW DATA'!$AE:$AE,'Row Index'!Q53)="",INDEX('RAW DATA'!$L:$L,'Row Index'!Q53),INDEX('RAW DATA'!$AE:$AE,'Row Index'!Q53)),INDEX('RAW DATA'!$R:$R,'Row Index'!Q53)))</f>
        <v>44.0623749694619</v>
      </c>
      <c r="R281" s="17" t="n">
        <f aca="false">IF('Row Index'!R53="","✗",IF(INDEX('RAW DATA'!$R:$R,'Row Index'!R53)="",IF(INDEX('RAW DATA'!$AE:$AE,'Row Index'!R53)="",INDEX('RAW DATA'!$L:$L,'Row Index'!R53),INDEX('RAW DATA'!$AE:$AE,'Row Index'!R53)),INDEX('RAW DATA'!$R:$R,'Row Index'!R53)))</f>
        <v>45.7031154912576</v>
      </c>
      <c r="S281" s="17" t="n">
        <f aca="false">IF('Row Index'!S53="","✗",IF(INDEX('RAW DATA'!$R:$R,'Row Index'!S53)="",IF(INDEX('RAW DATA'!$AE:$AE,'Row Index'!S53)="",INDEX('RAW DATA'!$L:$L,'Row Index'!S53),INDEX('RAW DATA'!$AE:$AE,'Row Index'!S53)),INDEX('RAW DATA'!$R:$R,'Row Index'!S53)))</f>
        <v>46.6203808061369</v>
      </c>
      <c r="T281" s="17" t="n">
        <f aca="false">IF('Row Index'!T53="","✗",IF(INDEX('RAW DATA'!$R:$R,'Row Index'!T53)="",IF(INDEX('RAW DATA'!$AE:$AE,'Row Index'!T53)="",INDEX('RAW DATA'!$L:$L,'Row Index'!T53),INDEX('RAW DATA'!$AE:$AE,'Row Index'!T53)),INDEX('RAW DATA'!$R:$R,'Row Index'!T53)))</f>
        <v>44.1901321818797</v>
      </c>
      <c r="U281" s="29" t="n">
        <f aca="false">IF('Row Index'!U53="","✗",IF(INDEX('RAW DATA'!$R:$R,'Row Index'!U53)="",IF(INDEX('RAW DATA'!$AE:$AE,'Row Index'!U53)="",INDEX('RAW DATA'!$L:$L,'Row Index'!U53),INDEX('RAW DATA'!$AE:$AE,'Row Index'!U53)),INDEX('RAW DATA'!$R:$R,'Row Index'!U53)))</f>
        <v>47.0444602233757</v>
      </c>
      <c r="V281" s="29" t="n">
        <f aca="false">IF('Row Index'!V53="","✗",IF(INDEX('RAW DATA'!$R:$R,'Row Index'!V53)="",IF(INDEX('RAW DATA'!$AE:$AE,'Row Index'!V53)="",INDEX('RAW DATA'!$L:$L,'Row Index'!V53),INDEX('RAW DATA'!$AE:$AE,'Row Index'!V53)),INDEX('RAW DATA'!$R:$R,'Row Index'!V53)))</f>
        <v>47.6683131534309</v>
      </c>
      <c r="W281" s="29" t="n">
        <f aca="false">IF('Row Index'!W53="","✗",IF(INDEX('RAW DATA'!$R:$R,'Row Index'!W53)="",IF(INDEX('RAW DATA'!$AE:$AE,'Row Index'!W53)="",INDEX('RAW DATA'!$L:$L,'Row Index'!W53),INDEX('RAW DATA'!$AE:$AE,'Row Index'!W53)),INDEX('RAW DATA'!$R:$R,'Row Index'!W53)))</f>
        <v>47.0516368533628</v>
      </c>
      <c r="X281" s="29" t="n">
        <f aca="false">IF('Row Index'!X53="","✗",IF(INDEX('RAW DATA'!$R:$R,'Row Index'!X53)="",IF(INDEX('RAW DATA'!$AE:$AE,'Row Index'!X53)="",INDEX('RAW DATA'!$L:$L,'Row Index'!X53),INDEX('RAW DATA'!$AE:$AE,'Row Index'!X53)),INDEX('RAW DATA'!$R:$R,'Row Index'!X53)))</f>
        <v>50.4943702070718</v>
      </c>
      <c r="Y281" s="17" t="n">
        <f aca="false">IF('Row Index'!Y53="","✗",IF(INDEX('RAW DATA'!$R:$R,'Row Index'!Y53)="",IF(INDEX('RAW DATA'!$AE:$AE,'Row Index'!Y53)="",INDEX('RAW DATA'!$L:$L,'Row Index'!Y53),INDEX('RAW DATA'!$AE:$AE,'Row Index'!Y53)),INDEX('RAW DATA'!$R:$R,'Row Index'!Y53)))</f>
        <v>49.9011172537045</v>
      </c>
      <c r="Z281" s="18" t="n">
        <f aca="false">IF('Row Index'!Z53="","✗",IF(INDEX('RAW DATA'!$R:$R,'Row Index'!Z53)="",IF(INDEX('RAW DATA'!$AE:$AE,'Row Index'!Z53)="",INDEX('RAW DATA'!$L:$L,'Row Index'!Z53),INDEX('RAW DATA'!$AE:$AE,'Row Index'!Z53)),INDEX('RAW DATA'!$R:$R,'Row Index'!Z53)))</f>
        <v>52.4852120647464</v>
      </c>
      <c r="AA281" s="19" t="str">
        <f aca="false">IF('Row Index'!AA53="","⏳",IF(INDEX('RAW DATA'!$R:$R,'Row Index'!AA53)="",IF(INDEX('RAW DATA'!$AE:$AE,'Row Index'!AA53)="",INDEX('RAW DATA'!$L:$L,'Row Index'!AA53),INDEX('RAW DATA'!$AE:$AE,'Row Index'!AA53)),INDEX('RAW DATA'!$R:$R,'Row Index'!AA53)))</f>
        <v>⏳</v>
      </c>
      <c r="AB281" s="17" t="n">
        <f aca="false">IF('Row Index'!AB53="","✗",IF(INDEX('RAW DATA'!$R:$R,'Row Index'!AB53)="",IF(INDEX('RAW DATA'!$AE:$AE,'Row Index'!AB53)="",INDEX('RAW DATA'!$L:$L,'Row Index'!AB53),INDEX('RAW DATA'!$AE:$AE,'Row Index'!AB53)),INDEX('RAW DATA'!$R:$R,'Row Index'!AB53)))</f>
        <v>53.4238309059495</v>
      </c>
      <c r="AC281" s="29" t="n">
        <f aca="false">IF('Row Index'!AC53="","✗",IF(INDEX('RAW DATA'!$R:$R,'Row Index'!AC53)="",IF(INDEX('RAW DATA'!$AE:$AE,'Row Index'!AC53)="",INDEX('RAW DATA'!$L:$L,'Row Index'!AC53),INDEX('RAW DATA'!$AE:$AE,'Row Index'!AC53)),INDEX('RAW DATA'!$R:$R,'Row Index'!AC53)))</f>
        <v>53.0176894805352</v>
      </c>
      <c r="AD281" s="17" t="n">
        <f aca="false">IF('Row Index'!AD53="","✗",IF(INDEX('RAW DATA'!$R:$R,'Row Index'!AD53)="",IF(INDEX('RAW DATA'!$AE:$AE,'Row Index'!AD53)="",INDEX('RAW DATA'!$L:$L,'Row Index'!AD53),INDEX('RAW DATA'!$AE:$AE,'Row Index'!AD53)),INDEX('RAW DATA'!$R:$R,'Row Index'!AD53)))</f>
        <v>54.7642827717582</v>
      </c>
      <c r="AE281" s="17" t="n">
        <f aca="false">IF('Row Index'!AE53="","✗",IF(INDEX('RAW DATA'!$R:$R,'Row Index'!AE53)="",IF(INDEX('RAW DATA'!$AE:$AE,'Row Index'!AE53)="",INDEX('RAW DATA'!$L:$L,'Row Index'!AE53),INDEX('RAW DATA'!$AE:$AE,'Row Index'!AE53)),INDEX('RAW DATA'!$R:$R,'Row Index'!AE53)))</f>
        <v>57.0916135903949</v>
      </c>
      <c r="AF281" s="17" t="n">
        <f aca="false">IF('Row Index'!AF53="","✗",IF(INDEX('RAW DATA'!$R:$R,'Row Index'!AF53)="",IF(INDEX('RAW DATA'!$AE:$AE,'Row Index'!AF53)="",INDEX('RAW DATA'!$L:$L,'Row Index'!AF53),INDEX('RAW DATA'!$AE:$AE,'Row Index'!AF53)),INDEX('RAW DATA'!$R:$R,'Row Index'!AF53)))</f>
        <v>58.29610489513</v>
      </c>
      <c r="AG281" s="17" t="n">
        <f aca="false">IF('Row Index'!AG53="","✗",IF(INDEX('RAW DATA'!$R:$R,'Row Index'!AG53)="",IF(INDEX('RAW DATA'!$AE:$AE,'Row Index'!AG53)="",INDEX('RAW DATA'!$L:$L,'Row Index'!AG53),INDEX('RAW DATA'!$AE:$AE,'Row Index'!AG53)),INDEX('RAW DATA'!$R:$R,'Row Index'!AG53)))</f>
        <v>56.6861071037372</v>
      </c>
      <c r="AH281" s="17" t="n">
        <f aca="false">IF('Row Index'!AH53="","✗",IF(INDEX('RAW DATA'!$R:$R,'Row Index'!AH53)="",IF(INDEX('RAW DATA'!$AE:$AE,'Row Index'!AH53)="",INDEX('RAW DATA'!$L:$L,'Row Index'!AH53),INDEX('RAW DATA'!$AE:$AE,'Row Index'!AH53)),INDEX('RAW DATA'!$R:$R,'Row Index'!AH53)))</f>
        <v>59.9704086878873</v>
      </c>
      <c r="AI281" s="17" t="n">
        <f aca="false">IF('Row Index'!AI53="","✗",IF(INDEX('RAW DATA'!$R:$R,'Row Index'!AI53)="",IF(INDEX('RAW DATA'!$AE:$AE,'Row Index'!AI53)="",INDEX('RAW DATA'!$L:$L,'Row Index'!AI53),INDEX('RAW DATA'!$AE:$AE,'Row Index'!AI53)),INDEX('RAW DATA'!$R:$R,'Row Index'!AI53)))</f>
        <v>59.9521772528523</v>
      </c>
      <c r="AJ281" s="17" t="n">
        <f aca="false">IF('Row Index'!AJ53="","✗",IF(INDEX('RAW DATA'!$R:$R,'Row Index'!AJ53)="",IF(INDEX('RAW DATA'!$AE:$AE,'Row Index'!AJ53)="",INDEX('RAW DATA'!$L:$L,'Row Index'!AJ53),INDEX('RAW DATA'!$AE:$AE,'Row Index'!AJ53)),INDEX('RAW DATA'!$R:$R,'Row Index'!AJ53)))</f>
        <v>62.3115498266612</v>
      </c>
      <c r="AK281" s="17" t="n">
        <f aca="false">IF('Row Index'!AK53="","✗",IF(INDEX('RAW DATA'!$R:$R,'Row Index'!AK53)="",IF(INDEX('RAW DATA'!$AE:$AE,'Row Index'!AK53)="",INDEX('RAW DATA'!$L:$L,'Row Index'!AK53),INDEX('RAW DATA'!$AE:$AE,'Row Index'!AK53)),INDEX('RAW DATA'!$R:$R,'Row Index'!AK53)))</f>
        <v>63.132992289331</v>
      </c>
      <c r="AL281" s="17" t="n">
        <f aca="false">IF('Row Index'!AL53="","✗",IF(INDEX('RAW DATA'!$R:$R,'Row Index'!AL53)="",IF(INDEX('RAW DATA'!$AE:$AE,'Row Index'!AL53)="",INDEX('RAW DATA'!$L:$L,'Row Index'!AL53),INDEX('RAW DATA'!$AE:$AE,'Row Index'!AL53)),INDEX('RAW DATA'!$R:$R,'Row Index'!AL53)))</f>
        <v>66.0092608724917</v>
      </c>
      <c r="AM281" s="17" t="n">
        <f aca="false">IF('Row Index'!AM53="","✗",IF(INDEX('RAW DATA'!$R:$R,'Row Index'!AM53)="",IF(INDEX('RAW DATA'!$AE:$AE,'Row Index'!AM53)="",INDEX('RAW DATA'!$L:$L,'Row Index'!AM53),INDEX('RAW DATA'!$AE:$AE,'Row Index'!AM53)),INDEX('RAW DATA'!$R:$R,'Row Index'!AM53)))</f>
        <v>66.5521610438475</v>
      </c>
      <c r="AN281" s="17" t="n">
        <f aca="false">IF('Row Index'!AN53="","✗",IF(INDEX('RAW DATA'!$R:$R,'Row Index'!AN53)="",IF(INDEX('RAW DATA'!$AE:$AE,'Row Index'!AN53)="",INDEX('RAW DATA'!$L:$L,'Row Index'!AN53),INDEX('RAW DATA'!$AE:$AE,'Row Index'!AN53)),INDEX('RAW DATA'!$R:$R,'Row Index'!AN53)))</f>
        <v>66.1224124379543</v>
      </c>
      <c r="AO281" s="17" t="n">
        <f aca="false">IF('Row Index'!AO53="","✗",IF(INDEX('RAW DATA'!$R:$R,'Row Index'!AO53)="",IF(INDEX('RAW DATA'!$AE:$AE,'Row Index'!AO53)="",INDEX('RAW DATA'!$L:$L,'Row Index'!AO53),INDEX('RAW DATA'!$AE:$AE,'Row Index'!AO53)),INDEX('RAW DATA'!$R:$R,'Row Index'!AO53)))</f>
        <v>67.2262173485033</v>
      </c>
      <c r="AP281" s="17" t="n">
        <f aca="false">IF('Row Index'!AP53="","✗",IF(INDEX('RAW DATA'!$R:$R,'Row Index'!AP53)="",IF(INDEX('RAW DATA'!$AE:$AE,'Row Index'!AP53)="",INDEX('RAW DATA'!$L:$L,'Row Index'!AP53),INDEX('RAW DATA'!$AE:$AE,'Row Index'!AP53)),INDEX('RAW DATA'!$R:$R,'Row Index'!AP53)))</f>
        <v>67.9538498937556</v>
      </c>
      <c r="AQ281" s="17" t="n">
        <f aca="false">IF('Row Index'!AQ53="","✗",IF(INDEX('RAW DATA'!$R:$R,'Row Index'!AQ53)="",IF(INDEX('RAW DATA'!$AE:$AE,'Row Index'!AQ53)="",INDEX('RAW DATA'!$L:$L,'Row Index'!AQ53),INDEX('RAW DATA'!$AE:$AE,'Row Index'!AQ53)),INDEX('RAW DATA'!$R:$R,'Row Index'!AQ53)))</f>
        <v>68.309464326452</v>
      </c>
    </row>
    <row r="282" customFormat="false" ht="15" hidden="false" customHeight="false" outlineLevel="0" collapsed="false">
      <c r="A282" s="32" t="s">
        <v>319</v>
      </c>
      <c r="B282" s="33" t="s">
        <v>248</v>
      </c>
      <c r="C282" s="17" t="n">
        <f aca="false">IF('Row Index'!C54="","✗",IF(INDEX('RAW DATA'!$R:$R,'Row Index'!C54)="",IF(INDEX('RAW DATA'!$AE:$AE,'Row Index'!C54)="",INDEX('RAW DATA'!$L:$L,'Row Index'!C54),INDEX('RAW DATA'!$AE:$AE,'Row Index'!C54)),INDEX('RAW DATA'!$R:$R,'Row Index'!C54)))</f>
        <v>39.0652146146265</v>
      </c>
      <c r="D282" s="17" t="n">
        <f aca="false">IF('Row Index'!D54="","✗",IF(INDEX('RAW DATA'!$R:$R,'Row Index'!D54)="",IF(INDEX('RAW DATA'!$AE:$AE,'Row Index'!D54)="",INDEX('RAW DATA'!$L:$L,'Row Index'!D54),INDEX('RAW DATA'!$AE:$AE,'Row Index'!D54)),INDEX('RAW DATA'!$R:$R,'Row Index'!D54)))</f>
        <v>38.1781148659078</v>
      </c>
      <c r="E282" s="29" t="n">
        <f aca="false">IF('Row Index'!E54="","✗",IF(INDEX('RAW DATA'!$R:$R,'Row Index'!E54)="",IF(INDEX('RAW DATA'!$AE:$AE,'Row Index'!E54)="",INDEX('RAW DATA'!$L:$L,'Row Index'!E54),INDEX('RAW DATA'!$AE:$AE,'Row Index'!E54)),INDEX('RAW DATA'!$R:$R,'Row Index'!E54)))</f>
        <v>41.3719536544525</v>
      </c>
      <c r="F282" s="17" t="n">
        <f aca="false">IF('Row Index'!F54="","✗",IF(INDEX('RAW DATA'!$R:$R,'Row Index'!F54)="",IF(INDEX('RAW DATA'!$AE:$AE,'Row Index'!F54)="",INDEX('RAW DATA'!$L:$L,'Row Index'!F54),INDEX('RAW DATA'!$AE:$AE,'Row Index'!F54)),INDEX('RAW DATA'!$R:$R,'Row Index'!F54)))</f>
        <v>37.3998213136142</v>
      </c>
      <c r="G282" s="26" t="str">
        <f aca="false">IF('Row Index'!G54="","✗",IF(INDEX('RAW DATA'!$R:$R,'Row Index'!G54)="",IF(INDEX('RAW DATA'!$AE:$AE,'Row Index'!G54)="",INDEX('RAW DATA'!$L:$L,'Row Index'!G54),INDEX('RAW DATA'!$AE:$AE,'Row Index'!G54)),INDEX('RAW DATA'!$R:$R,'Row Index'!G54)))</f>
        <v>✗</v>
      </c>
      <c r="H282" s="29" t="n">
        <f aca="false">IF('Row Index'!H54="","✗",IF(INDEX('RAW DATA'!$R:$R,'Row Index'!H54)="",IF(INDEX('RAW DATA'!$AE:$AE,'Row Index'!H54)="",INDEX('RAW DATA'!$L:$L,'Row Index'!H54),INDEX('RAW DATA'!$AE:$AE,'Row Index'!H54)),INDEX('RAW DATA'!$R:$R,'Row Index'!H54)))</f>
        <v>37.4909759086017</v>
      </c>
      <c r="I282" s="17" t="n">
        <f aca="false">IF('Row Index'!I54="","✗",IF(INDEX('RAW DATA'!$R:$R,'Row Index'!I54)="",IF(INDEX('RAW DATA'!$AE:$AE,'Row Index'!I54)="",INDEX('RAW DATA'!$L:$L,'Row Index'!I54),INDEX('RAW DATA'!$AE:$AE,'Row Index'!I54)),INDEX('RAW DATA'!$R:$R,'Row Index'!I54)))</f>
        <v>43.4157419099557</v>
      </c>
      <c r="J282" s="17" t="n">
        <f aca="false">IF('Row Index'!J54="","✗",IF(INDEX('RAW DATA'!$R:$R,'Row Index'!J54)="",IF(INDEX('RAW DATA'!$AE:$AE,'Row Index'!J54)="",INDEX('RAW DATA'!$L:$L,'Row Index'!J54),INDEX('RAW DATA'!$AE:$AE,'Row Index'!J54)),INDEX('RAW DATA'!$R:$R,'Row Index'!J54)))</f>
        <v>40.2928234064159</v>
      </c>
      <c r="K282" s="36" t="str">
        <f aca="false">IF('Row Index'!K54="","✗",IF(INDEX('RAW DATA'!$R:$R,'Row Index'!K54)="",IF(INDEX('RAW DATA'!$AE:$AE,'Row Index'!K54)="",INDEX('RAW DATA'!$L:$L,'Row Index'!K54),INDEX('RAW DATA'!$AE:$AE,'Row Index'!K54)),INDEX('RAW DATA'!$R:$R,'Row Index'!K54)))</f>
        <v>◐⌧</v>
      </c>
      <c r="L282" s="17" t="n">
        <f aca="false">IF('Row Index'!L54="","✗",IF(INDEX('RAW DATA'!$R:$R,'Row Index'!L54)="",IF(INDEX('RAW DATA'!$AE:$AE,'Row Index'!L54)="",INDEX('RAW DATA'!$L:$L,'Row Index'!L54),INDEX('RAW DATA'!$AE:$AE,'Row Index'!L54)),INDEX('RAW DATA'!$R:$R,'Row Index'!L54)))</f>
        <v>41.6775019280605</v>
      </c>
      <c r="M282" s="17" t="n">
        <f aca="false">IF('Row Index'!M54="","✗",IF(INDEX('RAW DATA'!$R:$R,'Row Index'!M54)="",IF(INDEX('RAW DATA'!$AE:$AE,'Row Index'!M54)="",INDEX('RAW DATA'!$L:$L,'Row Index'!M54),INDEX('RAW DATA'!$AE:$AE,'Row Index'!M54)),INDEX('RAW DATA'!$R:$R,'Row Index'!M54)))</f>
        <v>46.2692342818004</v>
      </c>
      <c r="N282" s="17" t="n">
        <f aca="false">IF('Row Index'!N54="","✗",IF(INDEX('RAW DATA'!$R:$R,'Row Index'!N54)="",IF(INDEX('RAW DATA'!$AE:$AE,'Row Index'!N54)="",INDEX('RAW DATA'!$L:$L,'Row Index'!N54),INDEX('RAW DATA'!$AE:$AE,'Row Index'!N54)),INDEX('RAW DATA'!$R:$R,'Row Index'!N54)))</f>
        <v>44.9429468096499</v>
      </c>
      <c r="O282" s="17" t="n">
        <f aca="false">IF('Row Index'!O54="","✗",IF(INDEX('RAW DATA'!$R:$R,'Row Index'!O54)="",IF(INDEX('RAW DATA'!$AE:$AE,'Row Index'!O54)="",INDEX('RAW DATA'!$L:$L,'Row Index'!O54),INDEX('RAW DATA'!$AE:$AE,'Row Index'!O54)),INDEX('RAW DATA'!$R:$R,'Row Index'!O54)))</f>
        <v>46.1539525134834</v>
      </c>
      <c r="P282" s="17" t="n">
        <f aca="false">IF('Row Index'!P54="","✗",IF(INDEX('RAW DATA'!$R:$R,'Row Index'!P54)="",IF(INDEX('RAW DATA'!$AE:$AE,'Row Index'!P54)="",INDEX('RAW DATA'!$L:$L,'Row Index'!P54),INDEX('RAW DATA'!$AE:$AE,'Row Index'!P54)),INDEX('RAW DATA'!$R:$R,'Row Index'!P54)))</f>
        <v>46.6695757941825</v>
      </c>
      <c r="Q282" s="29" t="n">
        <f aca="false">IF('Row Index'!Q54="","✗",IF(INDEX('RAW DATA'!$R:$R,'Row Index'!Q54)="",IF(INDEX('RAW DATA'!$AE:$AE,'Row Index'!Q54)="",INDEX('RAW DATA'!$L:$L,'Row Index'!Q54),INDEX('RAW DATA'!$AE:$AE,'Row Index'!Q54)),INDEX('RAW DATA'!$R:$R,'Row Index'!Q54)))</f>
        <v>45.7648850134961</v>
      </c>
      <c r="R282" s="29" t="n">
        <f aca="false">IF('Row Index'!R54="","✗",IF(INDEX('RAW DATA'!$R:$R,'Row Index'!R54)="",IF(INDEX('RAW DATA'!$AE:$AE,'Row Index'!R54)="",INDEX('RAW DATA'!$L:$L,'Row Index'!R54),INDEX('RAW DATA'!$AE:$AE,'Row Index'!R54)),INDEX('RAW DATA'!$R:$R,'Row Index'!R54)))</f>
        <v>52.4144891868255</v>
      </c>
      <c r="S282" s="17" t="n">
        <f aca="false">IF('Row Index'!S54="","✗",IF(INDEX('RAW DATA'!$R:$R,'Row Index'!S54)="",IF(INDEX('RAW DATA'!$AE:$AE,'Row Index'!S54)="",INDEX('RAW DATA'!$L:$L,'Row Index'!S54),INDEX('RAW DATA'!$AE:$AE,'Row Index'!S54)),INDEX('RAW DATA'!$R:$R,'Row Index'!S54)))</f>
        <v>49.7341563812167</v>
      </c>
      <c r="T282" s="29" t="n">
        <f aca="false">IF('Row Index'!T54="","✗",IF(INDEX('RAW DATA'!$R:$R,'Row Index'!T54)="",IF(INDEX('RAW DATA'!$AE:$AE,'Row Index'!T54)="",INDEX('RAW DATA'!$L:$L,'Row Index'!T54),INDEX('RAW DATA'!$AE:$AE,'Row Index'!T54)),INDEX('RAW DATA'!$R:$R,'Row Index'!T54)))</f>
        <v>46.9064564893415</v>
      </c>
      <c r="U282" s="17" t="n">
        <f aca="false">IF('Row Index'!U54="","✗",IF(INDEX('RAW DATA'!$R:$R,'Row Index'!U54)="",IF(INDEX('RAW DATA'!$AE:$AE,'Row Index'!U54)="",INDEX('RAW DATA'!$L:$L,'Row Index'!U54),INDEX('RAW DATA'!$AE:$AE,'Row Index'!U54)),INDEX('RAW DATA'!$R:$R,'Row Index'!U54)))</f>
        <v>50.1174578588619</v>
      </c>
      <c r="V282" s="17" t="n">
        <f aca="false">IF('Row Index'!V54="","✗",IF(INDEX('RAW DATA'!$R:$R,'Row Index'!V54)="",IF(INDEX('RAW DATA'!$AE:$AE,'Row Index'!V54)="",INDEX('RAW DATA'!$L:$L,'Row Index'!V54),INDEX('RAW DATA'!$AE:$AE,'Row Index'!V54)),INDEX('RAW DATA'!$R:$R,'Row Index'!V54)))</f>
        <v>51.696383445247</v>
      </c>
      <c r="W282" s="17" t="n">
        <f aca="false">IF('Row Index'!W54="","✗",IF(INDEX('RAW DATA'!$R:$R,'Row Index'!W54)="",IF(INDEX('RAW DATA'!$AE:$AE,'Row Index'!W54)="",INDEX('RAW DATA'!$L:$L,'Row Index'!W54),INDEX('RAW DATA'!$AE:$AE,'Row Index'!W54)),INDEX('RAW DATA'!$R:$R,'Row Index'!W54)))</f>
        <v>49.3887525989375</v>
      </c>
      <c r="X282" s="37" t="n">
        <f aca="false">IF('Row Index'!X54="","✗",IF(INDEX('RAW DATA'!$R:$R,'Row Index'!X54)="",IF(INDEX('RAW DATA'!$AE:$AE,'Row Index'!X54)="",INDEX('RAW DATA'!$L:$L,'Row Index'!X54),INDEX('RAW DATA'!$AE:$AE,'Row Index'!X54)),INDEX('RAW DATA'!$R:$R,'Row Index'!X54)))</f>
        <v>50.4507171325231</v>
      </c>
      <c r="Y282" s="17" t="n">
        <f aca="false">IF('Row Index'!Y54="","✗",IF(INDEX('RAW DATA'!$R:$R,'Row Index'!Y54)="",IF(INDEX('RAW DATA'!$AE:$AE,'Row Index'!Y54)="",INDEX('RAW DATA'!$L:$L,'Row Index'!Y54),INDEX('RAW DATA'!$AE:$AE,'Row Index'!Y54)),INDEX('RAW DATA'!$R:$R,'Row Index'!Y54)))</f>
        <v>50.9049168329548</v>
      </c>
      <c r="Z282" s="18" t="n">
        <f aca="false">IF('Row Index'!Z54="","✗",IF(INDEX('RAW DATA'!$R:$R,'Row Index'!Z54)="",IF(INDEX('RAW DATA'!$AE:$AE,'Row Index'!Z54)="",INDEX('RAW DATA'!$L:$L,'Row Index'!Z54),INDEX('RAW DATA'!$AE:$AE,'Row Index'!Z54)),INDEX('RAW DATA'!$R:$R,'Row Index'!Z54)))</f>
        <v>52.1583629723904</v>
      </c>
      <c r="AA282" s="19" t="str">
        <f aca="false">IF('Row Index'!AA54="","⏳",IF(INDEX('RAW DATA'!$R:$R,'Row Index'!AA54)="",IF(INDEX('RAW DATA'!$AE:$AE,'Row Index'!AA54)="",INDEX('RAW DATA'!$L:$L,'Row Index'!AA54),INDEX('RAW DATA'!$AE:$AE,'Row Index'!AA54)),INDEX('RAW DATA'!$R:$R,'Row Index'!AA54)))</f>
        <v>⏳</v>
      </c>
      <c r="AB282" s="17" t="n">
        <f aca="false">IF('Row Index'!AB54="","✗",IF(INDEX('RAW DATA'!$R:$R,'Row Index'!AB54)="",IF(INDEX('RAW DATA'!$AE:$AE,'Row Index'!AB54)="",INDEX('RAW DATA'!$L:$L,'Row Index'!AB54),INDEX('RAW DATA'!$AE:$AE,'Row Index'!AB54)),INDEX('RAW DATA'!$R:$R,'Row Index'!AB54)))</f>
        <v>52.6119382306687</v>
      </c>
      <c r="AC282" s="17" t="n">
        <f aca="false">IF('Row Index'!AC54="","✗",IF(INDEX('RAW DATA'!$R:$R,'Row Index'!AC54)="",IF(INDEX('RAW DATA'!$AE:$AE,'Row Index'!AC54)="",INDEX('RAW DATA'!$L:$L,'Row Index'!AC54),INDEX('RAW DATA'!$AE:$AE,'Row Index'!AC54)),INDEX('RAW DATA'!$R:$R,'Row Index'!AC54)))</f>
        <v>52.7319574330304</v>
      </c>
      <c r="AD282" s="17" t="n">
        <f aca="false">IF('Row Index'!AD54="","✗",IF(INDEX('RAW DATA'!$R:$R,'Row Index'!AD54)="",IF(INDEX('RAW DATA'!$AE:$AE,'Row Index'!AD54)="",INDEX('RAW DATA'!$L:$L,'Row Index'!AD54),INDEX('RAW DATA'!$AE:$AE,'Row Index'!AD54)),INDEX('RAW DATA'!$R:$R,'Row Index'!AD54)))</f>
        <v>54.31731480574</v>
      </c>
      <c r="AE282" s="17" t="n">
        <f aca="false">IF('Row Index'!AE54="","✗",IF(INDEX('RAW DATA'!$R:$R,'Row Index'!AE54)="",IF(INDEX('RAW DATA'!$AE:$AE,'Row Index'!AE54)="",INDEX('RAW DATA'!$L:$L,'Row Index'!AE54),INDEX('RAW DATA'!$AE:$AE,'Row Index'!AE54)),INDEX('RAW DATA'!$R:$R,'Row Index'!AE54)))</f>
        <v>55.175812208243</v>
      </c>
      <c r="AF282" s="17" t="n">
        <f aca="false">IF('Row Index'!AF54="","✗",IF(INDEX('RAW DATA'!$R:$R,'Row Index'!AF54)="",IF(INDEX('RAW DATA'!$AE:$AE,'Row Index'!AF54)="",INDEX('RAW DATA'!$L:$L,'Row Index'!AF54),INDEX('RAW DATA'!$AE:$AE,'Row Index'!AF54)),INDEX('RAW DATA'!$R:$R,'Row Index'!AF54)))</f>
        <v>57.3778897280334</v>
      </c>
      <c r="AG282" s="17" t="n">
        <f aca="false">IF('Row Index'!AG54="","✗",IF(INDEX('RAW DATA'!$R:$R,'Row Index'!AG54)="",IF(INDEX('RAW DATA'!$AE:$AE,'Row Index'!AG54)="",INDEX('RAW DATA'!$L:$L,'Row Index'!AG54),INDEX('RAW DATA'!$AE:$AE,'Row Index'!AG54)),INDEX('RAW DATA'!$R:$R,'Row Index'!AG54)))</f>
        <v>56.2610715171437</v>
      </c>
      <c r="AH282" s="17" t="n">
        <f aca="false">IF('Row Index'!AH54="","✗",IF(INDEX('RAW DATA'!$R:$R,'Row Index'!AH54)="",IF(INDEX('RAW DATA'!$AE:$AE,'Row Index'!AH54)="",INDEX('RAW DATA'!$L:$L,'Row Index'!AH54),INDEX('RAW DATA'!$AE:$AE,'Row Index'!AH54)),INDEX('RAW DATA'!$R:$R,'Row Index'!AH54)))</f>
        <v>58.0605208937514</v>
      </c>
      <c r="AI282" s="17" t="n">
        <f aca="false">IF('Row Index'!AI54="","✗",IF(INDEX('RAW DATA'!$R:$R,'Row Index'!AI54)="",IF(INDEX('RAW DATA'!$AE:$AE,'Row Index'!AI54)="",INDEX('RAW DATA'!$L:$L,'Row Index'!AI54),INDEX('RAW DATA'!$AE:$AE,'Row Index'!AI54)),INDEX('RAW DATA'!$R:$R,'Row Index'!AI54)))</f>
        <v>59.8374113645619</v>
      </c>
      <c r="AJ282" s="17" t="n">
        <f aca="false">IF('Row Index'!AJ54="","✗",IF(INDEX('RAW DATA'!$R:$R,'Row Index'!AJ54)="",IF(INDEX('RAW DATA'!$AE:$AE,'Row Index'!AJ54)="",INDEX('RAW DATA'!$L:$L,'Row Index'!AJ54),INDEX('RAW DATA'!$AE:$AE,'Row Index'!AJ54)),INDEX('RAW DATA'!$R:$R,'Row Index'!AJ54)))</f>
        <v>61.1336163081259</v>
      </c>
      <c r="AK282" s="17" t="n">
        <f aca="false">IF('Row Index'!AK54="","✗",IF(INDEX('RAW DATA'!$R:$R,'Row Index'!AK54)="",IF(INDEX('RAW DATA'!$AE:$AE,'Row Index'!AK54)="",INDEX('RAW DATA'!$L:$L,'Row Index'!AK54),INDEX('RAW DATA'!$AE:$AE,'Row Index'!AK54)),INDEX('RAW DATA'!$R:$R,'Row Index'!AK54)))</f>
        <v>62.8658138832631</v>
      </c>
      <c r="AL282" s="17" t="n">
        <f aca="false">IF('Row Index'!AL54="","✗",IF(INDEX('RAW DATA'!$R:$R,'Row Index'!AL54)="",IF(INDEX('RAW DATA'!$AE:$AE,'Row Index'!AL54)="",INDEX('RAW DATA'!$L:$L,'Row Index'!AL54),INDEX('RAW DATA'!$AE:$AE,'Row Index'!AL54)),INDEX('RAW DATA'!$R:$R,'Row Index'!AL54)))</f>
        <v>65.2794032777667</v>
      </c>
      <c r="AM282" s="17" t="n">
        <f aca="false">IF('Row Index'!AM54="","✗",IF(INDEX('RAW DATA'!$R:$R,'Row Index'!AM54)="",IF(INDEX('RAW DATA'!$AE:$AE,'Row Index'!AM54)="",INDEX('RAW DATA'!$L:$L,'Row Index'!AM54),INDEX('RAW DATA'!$AE:$AE,'Row Index'!AM54)),INDEX('RAW DATA'!$R:$R,'Row Index'!AM54)))</f>
        <v>65.392457469565</v>
      </c>
      <c r="AN282" s="17" t="n">
        <f aca="false">IF('Row Index'!AN54="","✗",IF(INDEX('RAW DATA'!$R:$R,'Row Index'!AN54)="",IF(INDEX('RAW DATA'!$AE:$AE,'Row Index'!AN54)="",INDEX('RAW DATA'!$L:$L,'Row Index'!AN54),INDEX('RAW DATA'!$AE:$AE,'Row Index'!AN54)),INDEX('RAW DATA'!$R:$R,'Row Index'!AN54)))</f>
        <v>65.5646049769845</v>
      </c>
      <c r="AO282" s="17" t="n">
        <f aca="false">IF('Row Index'!AO54="","✗",IF(INDEX('RAW DATA'!$R:$R,'Row Index'!AO54)="",IF(INDEX('RAW DATA'!$AE:$AE,'Row Index'!AO54)="",INDEX('RAW DATA'!$L:$L,'Row Index'!AO54),INDEX('RAW DATA'!$AE:$AE,'Row Index'!AO54)),INDEX('RAW DATA'!$R:$R,'Row Index'!AO54)))</f>
        <v>66.8588391985212</v>
      </c>
      <c r="AP282" s="17" t="n">
        <f aca="false">IF('Row Index'!AP54="","✗",IF(INDEX('RAW DATA'!$R:$R,'Row Index'!AP54)="",IF(INDEX('RAW DATA'!$AE:$AE,'Row Index'!AP54)="",INDEX('RAW DATA'!$L:$L,'Row Index'!AP54),INDEX('RAW DATA'!$AE:$AE,'Row Index'!AP54)),INDEX('RAW DATA'!$R:$R,'Row Index'!AP54)))</f>
        <v>67.7317028314902</v>
      </c>
      <c r="AQ282" s="29" t="n">
        <f aca="false">IF('Row Index'!AQ54="","✗",IF(INDEX('RAW DATA'!$R:$R,'Row Index'!AQ54)="",IF(INDEX('RAW DATA'!$AE:$AE,'Row Index'!AQ54)="",INDEX('RAW DATA'!$L:$L,'Row Index'!AQ54),INDEX('RAW DATA'!$AE:$AE,'Row Index'!AQ54)),INDEX('RAW DATA'!$R:$R,'Row Index'!AQ54)))</f>
        <v>68.3005750220713</v>
      </c>
    </row>
    <row r="285" customFormat="false" ht="15" hidden="false" customHeight="false" outlineLevel="0" collapsed="false">
      <c r="A285" s="3" t="s">
        <v>5411</v>
      </c>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row>
    <row r="286" customFormat="false" ht="23.85" hidden="false" customHeight="false" outlineLevel="0" collapsed="false">
      <c r="A286" s="9" t="s">
        <v>5404</v>
      </c>
      <c r="B286" s="9" t="s">
        <v>153</v>
      </c>
      <c r="C286" s="9" t="s">
        <v>147</v>
      </c>
      <c r="D286" s="9" t="s">
        <v>365</v>
      </c>
      <c r="E286" s="9" t="s">
        <v>497</v>
      </c>
      <c r="F286" s="9" t="s">
        <v>628</v>
      </c>
      <c r="G286" s="9" t="s">
        <v>763</v>
      </c>
      <c r="H286" s="9" t="s">
        <v>902</v>
      </c>
      <c r="I286" s="9" t="s">
        <v>1037</v>
      </c>
      <c r="J286" s="9" t="s">
        <v>1143</v>
      </c>
      <c r="K286" s="9" t="s">
        <v>1275</v>
      </c>
      <c r="L286" s="9" t="s">
        <v>1411</v>
      </c>
      <c r="M286" s="9" t="s">
        <v>1628</v>
      </c>
      <c r="N286" s="9" t="s">
        <v>1760</v>
      </c>
      <c r="O286" s="9" t="s">
        <v>1895</v>
      </c>
      <c r="P286" s="9" t="s">
        <v>2027</v>
      </c>
      <c r="Q286" s="9" t="s">
        <v>2154</v>
      </c>
      <c r="R286" s="9" t="s">
        <v>2285</v>
      </c>
      <c r="S286" s="9" t="s">
        <v>2413</v>
      </c>
      <c r="T286" s="9" t="s">
        <v>2544</v>
      </c>
      <c r="U286" s="9" t="s">
        <v>2676</v>
      </c>
      <c r="V286" s="9" t="s">
        <v>2806</v>
      </c>
      <c r="W286" s="9" t="s">
        <v>2933</v>
      </c>
      <c r="X286" s="9" t="s">
        <v>3066</v>
      </c>
      <c r="Y286" s="9" t="s">
        <v>3201</v>
      </c>
      <c r="Z286" s="9" t="s">
        <v>3330</v>
      </c>
      <c r="AA286" s="9" t="s">
        <v>5405</v>
      </c>
      <c r="AB286" s="9" t="s">
        <v>3465</v>
      </c>
      <c r="AC286" s="9" t="s">
        <v>3592</v>
      </c>
      <c r="AD286" s="9" t="s">
        <v>3719</v>
      </c>
      <c r="AE286" s="9" t="s">
        <v>3846</v>
      </c>
      <c r="AF286" s="9" t="s">
        <v>3975</v>
      </c>
      <c r="AG286" s="9" t="s">
        <v>4103</v>
      </c>
      <c r="AH286" s="9" t="s">
        <v>5406</v>
      </c>
      <c r="AI286" s="9" t="s">
        <v>4360</v>
      </c>
      <c r="AJ286" s="9" t="s">
        <v>4488</v>
      </c>
      <c r="AK286" s="9" t="s">
        <v>4617</v>
      </c>
      <c r="AL286" s="9" t="s">
        <v>4746</v>
      </c>
      <c r="AM286" s="9" t="s">
        <v>4855</v>
      </c>
      <c r="AN286" s="9" t="s">
        <v>4963</v>
      </c>
      <c r="AO286" s="9" t="s">
        <v>5072</v>
      </c>
      <c r="AP286" s="9" t="s">
        <v>5184</v>
      </c>
      <c r="AQ286" s="9" t="s">
        <v>5293</v>
      </c>
    </row>
    <row r="287" customFormat="false" ht="15" hidden="false" customHeight="false" outlineLevel="0" collapsed="false">
      <c r="A287" s="15" t="s">
        <v>151</v>
      </c>
      <c r="B287" s="16" t="s">
        <v>153</v>
      </c>
      <c r="C287" s="29" t="n">
        <f aca="false">IF('Row Index'!C5="","✗",IF(INDEX('RAW DATA'!$S:$S,'Row Index'!C5)="",IF(INDEX('RAW DATA'!$AF:$AF,'Row Index'!C5)="",INDEX('RAW DATA'!$L:$L,'Row Index'!C5),INDEX('RAW DATA'!$AF:$AF,'Row Index'!C5)),INDEX('RAW DATA'!$S:$S,'Row Index'!C5)))</f>
        <v>45.142092704598</v>
      </c>
      <c r="D287" s="17" t="n">
        <f aca="false">IF('Row Index'!D5="","✗",IF(INDEX('RAW DATA'!$S:$S,'Row Index'!D5)="",IF(INDEX('RAW DATA'!$AF:$AF,'Row Index'!D5)="",INDEX('RAW DATA'!$L:$L,'Row Index'!D5),INDEX('RAW DATA'!$AF:$AF,'Row Index'!D5)),INDEX('RAW DATA'!$S:$S,'Row Index'!D5)))</f>
        <v>39.8700516958131</v>
      </c>
      <c r="E287" s="17" t="n">
        <f aca="false">IF('Row Index'!E5="","✗",IF(INDEX('RAW DATA'!$S:$S,'Row Index'!E5)="",IF(INDEX('RAW DATA'!$AF:$AF,'Row Index'!E5)="",INDEX('RAW DATA'!$L:$L,'Row Index'!E5),INDEX('RAW DATA'!$AF:$AF,'Row Index'!E5)),INDEX('RAW DATA'!$S:$S,'Row Index'!E5)))</f>
        <v>47.4703000306131</v>
      </c>
      <c r="F287" s="17" t="n">
        <f aca="false">IF('Row Index'!F5="","✗",IF(INDEX('RAW DATA'!$S:$S,'Row Index'!F5)="",IF(INDEX('RAW DATA'!$AF:$AF,'Row Index'!F5)="",INDEX('RAW DATA'!$L:$L,'Row Index'!F5),INDEX('RAW DATA'!$AF:$AF,'Row Index'!F5)),INDEX('RAW DATA'!$S:$S,'Row Index'!F5)))</f>
        <v>40.5031577899359</v>
      </c>
      <c r="G287" s="17" t="n">
        <f aca="false">IF('Row Index'!G5="","✗",IF(INDEX('RAW DATA'!$S:$S,'Row Index'!G5)="",IF(INDEX('RAW DATA'!$AF:$AF,'Row Index'!G5)="",INDEX('RAW DATA'!$L:$L,'Row Index'!G5),INDEX('RAW DATA'!$AF:$AF,'Row Index'!G5)),INDEX('RAW DATA'!$S:$S,'Row Index'!G5)))</f>
        <v>50.5742124945271</v>
      </c>
      <c r="H287" s="17" t="n">
        <f aca="false">IF('Row Index'!H5="","✗",IF(INDEX('RAW DATA'!$S:$S,'Row Index'!H5)="",IF(INDEX('RAW DATA'!$AF:$AF,'Row Index'!H5)="",INDEX('RAW DATA'!$L:$L,'Row Index'!H5),INDEX('RAW DATA'!$AF:$AF,'Row Index'!H5)),INDEX('RAW DATA'!$S:$S,'Row Index'!H5)))</f>
        <v>43.4921707696317</v>
      </c>
      <c r="I287" s="17" t="n">
        <f aca="false">IF('Row Index'!I5="","✗",IF(INDEX('RAW DATA'!$S:$S,'Row Index'!I5)="",IF(INDEX('RAW DATA'!$AF:$AF,'Row Index'!I5)="",INDEX('RAW DATA'!$L:$L,'Row Index'!I5),INDEX('RAW DATA'!$AF:$AF,'Row Index'!I5)),INDEX('RAW DATA'!$S:$S,'Row Index'!I5)))</f>
        <v>54.6830629675464</v>
      </c>
      <c r="J287" s="17" t="n">
        <f aca="false">IF('Row Index'!J5="","✗",IF(INDEX('RAW DATA'!$S:$S,'Row Index'!J5)="",IF(INDEX('RAW DATA'!$AF:$AF,'Row Index'!J5)="",INDEX('RAW DATA'!$L:$L,'Row Index'!J5),INDEX('RAW DATA'!$AF:$AF,'Row Index'!J5)),INDEX('RAW DATA'!$S:$S,'Row Index'!J5)))</f>
        <v>46.4859085141922</v>
      </c>
      <c r="K287" s="17" t="n">
        <f aca="false">IF('Row Index'!K5="","✗",IF(INDEX('RAW DATA'!$S:$S,'Row Index'!K5)="",IF(INDEX('RAW DATA'!$AF:$AF,'Row Index'!K5)="",INDEX('RAW DATA'!$L:$L,'Row Index'!K5),INDEX('RAW DATA'!$AF:$AF,'Row Index'!K5)),INDEX('RAW DATA'!$S:$S,'Row Index'!K5)))</f>
        <v>55.3646052804448</v>
      </c>
      <c r="L287" s="17" t="n">
        <f aca="false">IF('Row Index'!L5="","✗",IF(INDEX('RAW DATA'!$S:$S,'Row Index'!L5)="",IF(INDEX('RAW DATA'!$AF:$AF,'Row Index'!L5)="",INDEX('RAW DATA'!$L:$L,'Row Index'!L5),INDEX('RAW DATA'!$AF:$AF,'Row Index'!L5)),INDEX('RAW DATA'!$S:$S,'Row Index'!L5)))</f>
        <v>48.1140965672502</v>
      </c>
      <c r="M287" s="29" t="n">
        <f aca="false">IF('Row Index'!M5="","✗",IF(INDEX('RAW DATA'!$S:$S,'Row Index'!M5)="",IF(INDEX('RAW DATA'!$AF:$AF,'Row Index'!M5)="",INDEX('RAW DATA'!$L:$L,'Row Index'!M5),INDEX('RAW DATA'!$AF:$AF,'Row Index'!M5)),INDEX('RAW DATA'!$S:$S,'Row Index'!M5)))</f>
        <v>53.8145070036245</v>
      </c>
      <c r="N287" s="17" t="n">
        <f aca="false">IF('Row Index'!N5="","✗",IF(INDEX('RAW DATA'!$S:$S,'Row Index'!N5)="",IF(INDEX('RAW DATA'!$AF:$AF,'Row Index'!N5)="",INDEX('RAW DATA'!$L:$L,'Row Index'!N5),INDEX('RAW DATA'!$AF:$AF,'Row Index'!N5)),INDEX('RAW DATA'!$S:$S,'Row Index'!N5)))</f>
        <v>43.81001227857</v>
      </c>
      <c r="O287" s="17" t="n">
        <f aca="false">IF('Row Index'!O5="","✗",IF(INDEX('RAW DATA'!$S:$S,'Row Index'!O5)="",IF(INDEX('RAW DATA'!$AF:$AF,'Row Index'!O5)="",INDEX('RAW DATA'!$L:$L,'Row Index'!O5),INDEX('RAW DATA'!$AF:$AF,'Row Index'!O5)),INDEX('RAW DATA'!$S:$S,'Row Index'!O5)))</f>
        <v>46.1387169096205</v>
      </c>
      <c r="P287" s="29" t="n">
        <f aca="false">IF('Row Index'!P5="","✗",IF(INDEX('RAW DATA'!$S:$S,'Row Index'!P5)="",IF(INDEX('RAW DATA'!$AF:$AF,'Row Index'!P5)="",INDEX('RAW DATA'!$L:$L,'Row Index'!P5),INDEX('RAW DATA'!$AF:$AF,'Row Index'!P5)),INDEX('RAW DATA'!$S:$S,'Row Index'!P5)))</f>
        <v>57.1874464825974</v>
      </c>
      <c r="Q287" s="29" t="n">
        <f aca="false">IF('Row Index'!Q5="","✗",IF(INDEX('RAW DATA'!$S:$S,'Row Index'!Q5)="",IF(INDEX('RAW DATA'!$AF:$AF,'Row Index'!Q5)="",INDEX('RAW DATA'!$L:$L,'Row Index'!Q5),INDEX('RAW DATA'!$AF:$AF,'Row Index'!Q5)),INDEX('RAW DATA'!$S:$S,'Row Index'!Q5)))</f>
        <v>57.346757683132</v>
      </c>
      <c r="R287" s="17" t="n">
        <f aca="false">IF('Row Index'!R5="","✗",IF(INDEX('RAW DATA'!$S:$S,'Row Index'!R5)="",IF(INDEX('RAW DATA'!$AF:$AF,'Row Index'!R5)="",INDEX('RAW DATA'!$L:$L,'Row Index'!R5),INDEX('RAW DATA'!$AF:$AF,'Row Index'!R5)),INDEX('RAW DATA'!$S:$S,'Row Index'!R5)))</f>
        <v>53.0241503615279</v>
      </c>
      <c r="S287" s="17" t="n">
        <f aca="false">IF('Row Index'!S5="","✗",IF(INDEX('RAW DATA'!$S:$S,'Row Index'!S5)="",IF(INDEX('RAW DATA'!$AF:$AF,'Row Index'!S5)="",INDEX('RAW DATA'!$L:$L,'Row Index'!S5),INDEX('RAW DATA'!$AF:$AF,'Row Index'!S5)),INDEX('RAW DATA'!$S:$S,'Row Index'!S5)))</f>
        <v>59.3663600621203</v>
      </c>
      <c r="T287" s="17" t="n">
        <f aca="false">IF('Row Index'!T5="","✗",IF(INDEX('RAW DATA'!$S:$S,'Row Index'!T5)="",IF(INDEX('RAW DATA'!$AF:$AF,'Row Index'!T5)="",INDEX('RAW DATA'!$L:$L,'Row Index'!T5),INDEX('RAW DATA'!$AF:$AF,'Row Index'!T5)),INDEX('RAW DATA'!$S:$S,'Row Index'!T5)))</f>
        <v>52.9455186911503</v>
      </c>
      <c r="U287" s="17" t="n">
        <f aca="false">IF('Row Index'!U5="","✗",IF(INDEX('RAW DATA'!$S:$S,'Row Index'!U5)="",IF(INDEX('RAW DATA'!$AF:$AF,'Row Index'!U5)="",INDEX('RAW DATA'!$L:$L,'Row Index'!U5),INDEX('RAW DATA'!$AF:$AF,'Row Index'!U5)),INDEX('RAW DATA'!$S:$S,'Row Index'!U5)))</f>
        <v>55.8184512341586</v>
      </c>
      <c r="V287" s="17" t="n">
        <f aca="false">IF('Row Index'!V5="","✗",IF(INDEX('RAW DATA'!$S:$S,'Row Index'!V5)="",IF(INDEX('RAW DATA'!$AF:$AF,'Row Index'!V5)="",INDEX('RAW DATA'!$L:$L,'Row Index'!V5),INDEX('RAW DATA'!$AF:$AF,'Row Index'!V5)),INDEX('RAW DATA'!$S:$S,'Row Index'!V5)))</f>
        <v>58.6081243132453</v>
      </c>
      <c r="W287" s="17" t="n">
        <f aca="false">IF('Row Index'!W5="","✗",IF(INDEX('RAW DATA'!$S:$S,'Row Index'!W5)="",IF(INDEX('RAW DATA'!$AF:$AF,'Row Index'!W5)="",INDEX('RAW DATA'!$L:$L,'Row Index'!W5),INDEX('RAW DATA'!$AF:$AF,'Row Index'!W5)),INDEX('RAW DATA'!$S:$S,'Row Index'!W5)))</f>
        <v>52.7481104079367</v>
      </c>
      <c r="X287" s="17" t="n">
        <f aca="false">IF('Row Index'!X5="","✗",IF(INDEX('RAW DATA'!$S:$S,'Row Index'!X5)="",IF(INDEX('RAW DATA'!$AF:$AF,'Row Index'!X5)="",INDEX('RAW DATA'!$L:$L,'Row Index'!X5),INDEX('RAW DATA'!$AF:$AF,'Row Index'!X5)),INDEX('RAW DATA'!$S:$S,'Row Index'!X5)))</f>
        <v>56.8153281638443</v>
      </c>
      <c r="Y287" s="17" t="n">
        <f aca="false">IF('Row Index'!Y5="","✗",IF(INDEX('RAW DATA'!$S:$S,'Row Index'!Y5)="",IF(INDEX('RAW DATA'!$AF:$AF,'Row Index'!Y5)="",INDEX('RAW DATA'!$L:$L,'Row Index'!Y5),INDEX('RAW DATA'!$AF:$AF,'Row Index'!Y5)),INDEX('RAW DATA'!$S:$S,'Row Index'!Y5)))</f>
        <v>56.597775005705</v>
      </c>
      <c r="Z287" s="18" t="n">
        <f aca="false">IF('Row Index'!Z5="","✗",IF(INDEX('RAW DATA'!$S:$S,'Row Index'!Z5)="",IF(INDEX('RAW DATA'!$AF:$AF,'Row Index'!Z5)="",INDEX('RAW DATA'!$L:$L,'Row Index'!Z5),INDEX('RAW DATA'!$AF:$AF,'Row Index'!Z5)),INDEX('RAW DATA'!$S:$S,'Row Index'!Z5)))</f>
        <v>62.2297703690482</v>
      </c>
      <c r="AA287" s="19" t="str">
        <f aca="false">IF('Row Index'!AA5="","⏳",IF(INDEX('RAW DATA'!$S:$S,'Row Index'!AA5)="",IF(INDEX('RAW DATA'!$AF:$AF,'Row Index'!AA5)="",INDEX('RAW DATA'!$L:$L,'Row Index'!AA5),INDEX('RAW DATA'!$AF:$AF,'Row Index'!AA5)),INDEX('RAW DATA'!$S:$S,'Row Index'!AA5)))</f>
        <v>⏳</v>
      </c>
      <c r="AB287" s="17" t="n">
        <f aca="false">IF('Row Index'!AB5="","✗",IF(INDEX('RAW DATA'!$S:$S,'Row Index'!AB5)="",IF(INDEX('RAW DATA'!$AF:$AF,'Row Index'!AB5)="",INDEX('RAW DATA'!$L:$L,'Row Index'!AB5),INDEX('RAW DATA'!$AF:$AF,'Row Index'!AB5)),INDEX('RAW DATA'!$S:$S,'Row Index'!AB5)))</f>
        <v>56.2979164244139</v>
      </c>
      <c r="AC287" s="17" t="n">
        <f aca="false">IF('Row Index'!AC5="","✗",IF(INDEX('RAW DATA'!$S:$S,'Row Index'!AC5)="",IF(INDEX('RAW DATA'!$AF:$AF,'Row Index'!AC5)="",INDEX('RAW DATA'!$L:$L,'Row Index'!AC5),INDEX('RAW DATA'!$AF:$AF,'Row Index'!AC5)),INDEX('RAW DATA'!$S:$S,'Row Index'!AC5)))</f>
        <v>58.0430772513602</v>
      </c>
      <c r="AD287" s="17" t="n">
        <f aca="false">IF('Row Index'!AD5="","✗",IF(INDEX('RAW DATA'!$S:$S,'Row Index'!AD5)="",IF(INDEX('RAW DATA'!$AF:$AF,'Row Index'!AD5)="",INDEX('RAW DATA'!$L:$L,'Row Index'!AD5),INDEX('RAW DATA'!$AF:$AF,'Row Index'!AD5)),INDEX('RAW DATA'!$S:$S,'Row Index'!AD5)))</f>
        <v>58.261952615086</v>
      </c>
      <c r="AE287" s="17" t="n">
        <f aca="false">IF('Row Index'!AE5="","✗",IF(INDEX('RAW DATA'!$S:$S,'Row Index'!AE5)="",IF(INDEX('RAW DATA'!$AF:$AF,'Row Index'!AE5)="",INDEX('RAW DATA'!$L:$L,'Row Index'!AE5),INDEX('RAW DATA'!$AF:$AF,'Row Index'!AE5)),INDEX('RAW DATA'!$S:$S,'Row Index'!AE5)))</f>
        <v>59.823827630582</v>
      </c>
      <c r="AF287" s="17" t="n">
        <f aca="false">IF('Row Index'!AF5="","✗",IF(INDEX('RAW DATA'!$S:$S,'Row Index'!AF5)="",IF(INDEX('RAW DATA'!$AF:$AF,'Row Index'!AF5)="",INDEX('RAW DATA'!$L:$L,'Row Index'!AF5),INDEX('RAW DATA'!$AF:$AF,'Row Index'!AF5)),INDEX('RAW DATA'!$S:$S,'Row Index'!AF5)))</f>
        <v>63.4454388954389</v>
      </c>
      <c r="AG287" s="17" t="n">
        <f aca="false">IF('Row Index'!AG5="","✗",IF(INDEX('RAW DATA'!$S:$S,'Row Index'!AG5)="",IF(INDEX('RAW DATA'!$AF:$AF,'Row Index'!AG5)="",INDEX('RAW DATA'!$L:$L,'Row Index'!AG5),INDEX('RAW DATA'!$AF:$AF,'Row Index'!AG5)),INDEX('RAW DATA'!$S:$S,'Row Index'!AG5)))</f>
        <v>58.9370634407533</v>
      </c>
      <c r="AH287" s="17" t="n">
        <f aca="false">IF('Row Index'!AH5="","✗",IF(INDEX('RAW DATA'!$S:$S,'Row Index'!AH5)="",IF(INDEX('RAW DATA'!$AF:$AF,'Row Index'!AH5)="",INDEX('RAW DATA'!$L:$L,'Row Index'!AH5),INDEX('RAW DATA'!$AF:$AF,'Row Index'!AH5)),INDEX('RAW DATA'!$S:$S,'Row Index'!AH5)))</f>
        <v>62.9705150200804</v>
      </c>
      <c r="AI287" s="17" t="n">
        <f aca="false">IF('Row Index'!AI5="","✗",IF(INDEX('RAW DATA'!$S:$S,'Row Index'!AI5)="",IF(INDEX('RAW DATA'!$AF:$AF,'Row Index'!AI5)="",INDEX('RAW DATA'!$L:$L,'Row Index'!AI5),INDEX('RAW DATA'!$AF:$AF,'Row Index'!AI5)),INDEX('RAW DATA'!$S:$S,'Row Index'!AI5)))</f>
        <v>66.6483148694038</v>
      </c>
      <c r="AJ287" s="17" t="n">
        <f aca="false">IF('Row Index'!AJ5="","✗",IF(INDEX('RAW DATA'!$S:$S,'Row Index'!AJ5)="",IF(INDEX('RAW DATA'!$AF:$AF,'Row Index'!AJ5)="",INDEX('RAW DATA'!$L:$L,'Row Index'!AJ5),INDEX('RAW DATA'!$AF:$AF,'Row Index'!AJ5)),INDEX('RAW DATA'!$S:$S,'Row Index'!AJ5)))</f>
        <v>67.195318436107</v>
      </c>
      <c r="AK287" s="17" t="n">
        <f aca="false">IF('Row Index'!AK5="","✗",IF(INDEX('RAW DATA'!$S:$S,'Row Index'!AK5)="",IF(INDEX('RAW DATA'!$AF:$AF,'Row Index'!AK5)="",INDEX('RAW DATA'!$L:$L,'Row Index'!AK5),INDEX('RAW DATA'!$AF:$AF,'Row Index'!AK5)),INDEX('RAW DATA'!$S:$S,'Row Index'!AK5)))</f>
        <v>68.0942469275587</v>
      </c>
      <c r="AL287" s="17" t="n">
        <f aca="false">IF('Row Index'!AL5="","✗",IF(INDEX('RAW DATA'!$S:$S,'Row Index'!AL5)="",IF(INDEX('RAW DATA'!$AF:$AF,'Row Index'!AL5)="",INDEX('RAW DATA'!$L:$L,'Row Index'!AL5),INDEX('RAW DATA'!$AF:$AF,'Row Index'!AL5)),INDEX('RAW DATA'!$S:$S,'Row Index'!AL5)))</f>
        <v>68.1120458499792</v>
      </c>
      <c r="AM287" s="29" t="n">
        <f aca="false">IF('Row Index'!AM5="","✗",IF(INDEX('RAW DATA'!$S:$S,'Row Index'!AM5)="",IF(INDEX('RAW DATA'!$AF:$AF,'Row Index'!AM5)="",INDEX('RAW DATA'!$L:$L,'Row Index'!AM5),INDEX('RAW DATA'!$AF:$AF,'Row Index'!AM5)),INDEX('RAW DATA'!$S:$S,'Row Index'!AM5)))</f>
        <v>70.3147232689625</v>
      </c>
      <c r="AN287" s="17" t="n">
        <f aca="false">IF('Row Index'!AN5="","✗",IF(INDEX('RAW DATA'!$S:$S,'Row Index'!AN5)="",IF(INDEX('RAW DATA'!$AF:$AF,'Row Index'!AN5)="",INDEX('RAW DATA'!$L:$L,'Row Index'!AN5),INDEX('RAW DATA'!$AF:$AF,'Row Index'!AN5)),INDEX('RAW DATA'!$S:$S,'Row Index'!AN5)))</f>
        <v>72.9501970071504</v>
      </c>
      <c r="AO287" s="29" t="n">
        <f aca="false">IF('Row Index'!AO5="","✗",IF(INDEX('RAW DATA'!$S:$S,'Row Index'!AO5)="",IF(INDEX('RAW DATA'!$AF:$AF,'Row Index'!AO5)="",INDEX('RAW DATA'!$L:$L,'Row Index'!AO5),INDEX('RAW DATA'!$AF:$AF,'Row Index'!AO5)),INDEX('RAW DATA'!$S:$S,'Row Index'!AO5)))</f>
        <v>72.4846784054245</v>
      </c>
      <c r="AP287" s="17" t="n">
        <f aca="false">IF('Row Index'!AP5="","✗",IF(INDEX('RAW DATA'!$S:$S,'Row Index'!AP5)="",IF(INDEX('RAW DATA'!$AF:$AF,'Row Index'!AP5)="",INDEX('RAW DATA'!$L:$L,'Row Index'!AP5),INDEX('RAW DATA'!$AF:$AF,'Row Index'!AP5)),INDEX('RAW DATA'!$S:$S,'Row Index'!AP5)))</f>
        <v>73.2658507469668</v>
      </c>
      <c r="AQ287" s="17" t="n">
        <f aca="false">IF('Row Index'!AQ5="","✗",IF(INDEX('RAW DATA'!$S:$S,'Row Index'!AQ5)="",IF(INDEX('RAW DATA'!$AF:$AF,'Row Index'!AQ5)="",INDEX('RAW DATA'!$L:$L,'Row Index'!AQ5),INDEX('RAW DATA'!$AF:$AF,'Row Index'!AQ5)),INDEX('RAW DATA'!$S:$S,'Row Index'!AQ5)))</f>
        <v>73.5437688704301</v>
      </c>
    </row>
    <row r="288" customFormat="false" ht="15" hidden="false" customHeight="false" outlineLevel="0" collapsed="false">
      <c r="A288" s="15" t="s">
        <v>160</v>
      </c>
      <c r="B288" s="16" t="s">
        <v>153</v>
      </c>
      <c r="C288" s="17" t="n">
        <f aca="false">IF('Row Index'!C6="","✗",IF(INDEX('RAW DATA'!$S:$S,'Row Index'!C6)="",IF(INDEX('RAW DATA'!$AF:$AF,'Row Index'!C6)="",INDEX('RAW DATA'!$L:$L,'Row Index'!C6),INDEX('RAW DATA'!$AF:$AF,'Row Index'!C6)),INDEX('RAW DATA'!$S:$S,'Row Index'!C6)))</f>
        <v>39.5435192096177</v>
      </c>
      <c r="D288" s="17" t="n">
        <f aca="false">IF('Row Index'!D6="","✗",IF(INDEX('RAW DATA'!$S:$S,'Row Index'!D6)="",IF(INDEX('RAW DATA'!$AF:$AF,'Row Index'!D6)="",INDEX('RAW DATA'!$L:$L,'Row Index'!D6),INDEX('RAW DATA'!$AF:$AF,'Row Index'!D6)),INDEX('RAW DATA'!$S:$S,'Row Index'!D6)))</f>
        <v>36.9708986231007</v>
      </c>
      <c r="E288" s="17" t="n">
        <f aca="false">IF('Row Index'!E6="","✗",IF(INDEX('RAW DATA'!$S:$S,'Row Index'!E6)="",IF(INDEX('RAW DATA'!$AF:$AF,'Row Index'!E6)="",INDEX('RAW DATA'!$L:$L,'Row Index'!E6),INDEX('RAW DATA'!$AF:$AF,'Row Index'!E6)),INDEX('RAW DATA'!$S:$S,'Row Index'!E6)))</f>
        <v>43.232546452464</v>
      </c>
      <c r="F288" s="17" t="n">
        <f aca="false">IF('Row Index'!F6="","✗",IF(INDEX('RAW DATA'!$S:$S,'Row Index'!F6)="",IF(INDEX('RAW DATA'!$AF:$AF,'Row Index'!F6)="",INDEX('RAW DATA'!$L:$L,'Row Index'!F6),INDEX('RAW DATA'!$AF:$AF,'Row Index'!F6)),INDEX('RAW DATA'!$S:$S,'Row Index'!F6)))</f>
        <v>39.9224331740624</v>
      </c>
      <c r="G288" s="17" t="n">
        <f aca="false">IF('Row Index'!G6="","✗",IF(INDEX('RAW DATA'!$S:$S,'Row Index'!G6)="",IF(INDEX('RAW DATA'!$AF:$AF,'Row Index'!G6)="",INDEX('RAW DATA'!$L:$L,'Row Index'!G6),INDEX('RAW DATA'!$AF:$AF,'Row Index'!G6)),INDEX('RAW DATA'!$S:$S,'Row Index'!G6)))</f>
        <v>43.6494677114197</v>
      </c>
      <c r="H288" s="17" t="n">
        <f aca="false">IF('Row Index'!H6="","✗",IF(INDEX('RAW DATA'!$S:$S,'Row Index'!H6)="",IF(INDEX('RAW DATA'!$AF:$AF,'Row Index'!H6)="",INDEX('RAW DATA'!$L:$L,'Row Index'!H6),INDEX('RAW DATA'!$AF:$AF,'Row Index'!H6)),INDEX('RAW DATA'!$S:$S,'Row Index'!H6)))</f>
        <v>39.1624321764306</v>
      </c>
      <c r="I288" s="17" t="n">
        <f aca="false">IF('Row Index'!I6="","✗",IF(INDEX('RAW DATA'!$S:$S,'Row Index'!I6)="",IF(INDEX('RAW DATA'!$AF:$AF,'Row Index'!I6)="",INDEX('RAW DATA'!$L:$L,'Row Index'!I6),INDEX('RAW DATA'!$AF:$AF,'Row Index'!I6)),INDEX('RAW DATA'!$S:$S,'Row Index'!I6)))</f>
        <v>45.7659558787121</v>
      </c>
      <c r="J288" s="17" t="n">
        <f aca="false">IF('Row Index'!J6="","✗",IF(INDEX('RAW DATA'!$S:$S,'Row Index'!J6)="",IF(INDEX('RAW DATA'!$AF:$AF,'Row Index'!J6)="",INDEX('RAW DATA'!$L:$L,'Row Index'!J6),INDEX('RAW DATA'!$AF:$AF,'Row Index'!J6)),INDEX('RAW DATA'!$S:$S,'Row Index'!J6)))</f>
        <v>42.1857322865364</v>
      </c>
      <c r="K288" s="17" t="n">
        <f aca="false">IF('Row Index'!K6="","✗",IF(INDEX('RAW DATA'!$S:$S,'Row Index'!K6)="",IF(INDEX('RAW DATA'!$AF:$AF,'Row Index'!K6)="",INDEX('RAW DATA'!$L:$L,'Row Index'!K6),INDEX('RAW DATA'!$AF:$AF,'Row Index'!K6)),INDEX('RAW DATA'!$S:$S,'Row Index'!K6)))</f>
        <v>47.64927422617</v>
      </c>
      <c r="L288" s="17" t="n">
        <f aca="false">IF('Row Index'!L6="","✗",IF(INDEX('RAW DATA'!$S:$S,'Row Index'!L6)="",IF(INDEX('RAW DATA'!$AF:$AF,'Row Index'!L6)="",INDEX('RAW DATA'!$L:$L,'Row Index'!L6),INDEX('RAW DATA'!$AF:$AF,'Row Index'!L6)),INDEX('RAW DATA'!$S:$S,'Row Index'!L6)))</f>
        <v>42.1116102746863</v>
      </c>
      <c r="M288" s="17" t="n">
        <f aca="false">IF('Row Index'!M6="","✗",IF(INDEX('RAW DATA'!$S:$S,'Row Index'!M6)="",IF(INDEX('RAW DATA'!$AF:$AF,'Row Index'!M6)="",INDEX('RAW DATA'!$L:$L,'Row Index'!M6),INDEX('RAW DATA'!$AF:$AF,'Row Index'!M6)),INDEX('RAW DATA'!$S:$S,'Row Index'!M6)))</f>
        <v>45.2150832281391</v>
      </c>
      <c r="N288" s="17" t="n">
        <f aca="false">IF('Row Index'!N6="","✗",IF(INDEX('RAW DATA'!$S:$S,'Row Index'!N6)="",IF(INDEX('RAW DATA'!$AF:$AF,'Row Index'!N6)="",INDEX('RAW DATA'!$L:$L,'Row Index'!N6),INDEX('RAW DATA'!$AF:$AF,'Row Index'!N6)),INDEX('RAW DATA'!$S:$S,'Row Index'!N6)))</f>
        <v>45.3767045211551</v>
      </c>
      <c r="O288" s="17" t="n">
        <f aca="false">IF('Row Index'!O6="","✗",IF(INDEX('RAW DATA'!$S:$S,'Row Index'!O6)="",IF(INDEX('RAW DATA'!$AF:$AF,'Row Index'!O6)="",INDEX('RAW DATA'!$L:$L,'Row Index'!O6),INDEX('RAW DATA'!$AF:$AF,'Row Index'!O6)),INDEX('RAW DATA'!$S:$S,'Row Index'!O6)))</f>
        <v>49.4277454064581</v>
      </c>
      <c r="P288" s="17" t="n">
        <f aca="false">IF('Row Index'!P6="","✗",IF(INDEX('RAW DATA'!$S:$S,'Row Index'!P6)="",IF(INDEX('RAW DATA'!$AF:$AF,'Row Index'!P6)="",INDEX('RAW DATA'!$L:$L,'Row Index'!P6),INDEX('RAW DATA'!$AF:$AF,'Row Index'!P6)),INDEX('RAW DATA'!$S:$S,'Row Index'!P6)))</f>
        <v>50.3010601733253</v>
      </c>
      <c r="Q288" s="17" t="n">
        <f aca="false">IF('Row Index'!Q6="","✗",IF(INDEX('RAW DATA'!$S:$S,'Row Index'!Q6)="",IF(INDEX('RAW DATA'!$AF:$AF,'Row Index'!Q6)="",INDEX('RAW DATA'!$L:$L,'Row Index'!Q6),INDEX('RAW DATA'!$AF:$AF,'Row Index'!Q6)),INDEX('RAW DATA'!$S:$S,'Row Index'!Q6)))</f>
        <v>52.5373826322849</v>
      </c>
      <c r="R288" s="17" t="n">
        <f aca="false">IF('Row Index'!R6="","✗",IF(INDEX('RAW DATA'!$S:$S,'Row Index'!R6)="",IF(INDEX('RAW DATA'!$AF:$AF,'Row Index'!R6)="",INDEX('RAW DATA'!$L:$L,'Row Index'!R6),INDEX('RAW DATA'!$AF:$AF,'Row Index'!R6)),INDEX('RAW DATA'!$S:$S,'Row Index'!R6)))</f>
        <v>49.8519461558736</v>
      </c>
      <c r="S288" s="17" t="n">
        <f aca="false">IF('Row Index'!S6="","✗",IF(INDEX('RAW DATA'!$S:$S,'Row Index'!S6)="",IF(INDEX('RAW DATA'!$AF:$AF,'Row Index'!S6)="",INDEX('RAW DATA'!$L:$L,'Row Index'!S6),INDEX('RAW DATA'!$AF:$AF,'Row Index'!S6)),INDEX('RAW DATA'!$S:$S,'Row Index'!S6)))</f>
        <v>54.5069118378118</v>
      </c>
      <c r="T288" s="17" t="n">
        <f aca="false">IF('Row Index'!T6="","✗",IF(INDEX('RAW DATA'!$S:$S,'Row Index'!T6)="",IF(INDEX('RAW DATA'!$AF:$AF,'Row Index'!T6)="",INDEX('RAW DATA'!$L:$L,'Row Index'!T6),INDEX('RAW DATA'!$AF:$AF,'Row Index'!T6)),INDEX('RAW DATA'!$S:$S,'Row Index'!T6)))</f>
        <v>50.0023916086482</v>
      </c>
      <c r="U288" s="17" t="n">
        <f aca="false">IF('Row Index'!U6="","✗",IF(INDEX('RAW DATA'!$S:$S,'Row Index'!U6)="",IF(INDEX('RAW DATA'!$AF:$AF,'Row Index'!U6)="",INDEX('RAW DATA'!$L:$L,'Row Index'!U6),INDEX('RAW DATA'!$AF:$AF,'Row Index'!U6)),INDEX('RAW DATA'!$S:$S,'Row Index'!U6)))</f>
        <v>53.1184706178235</v>
      </c>
      <c r="V288" s="29" t="n">
        <f aca="false">IF('Row Index'!V6="","✗",IF(INDEX('RAW DATA'!$S:$S,'Row Index'!V6)="",IF(INDEX('RAW DATA'!$AF:$AF,'Row Index'!V6)="",INDEX('RAW DATA'!$L:$L,'Row Index'!V6),INDEX('RAW DATA'!$AF:$AF,'Row Index'!V6)),INDEX('RAW DATA'!$S:$S,'Row Index'!V6)))</f>
        <v>58.2543270091402</v>
      </c>
      <c r="W288" s="29" t="n">
        <f aca="false">IF('Row Index'!W6="","✗",IF(INDEX('RAW DATA'!$S:$S,'Row Index'!W6)="",IF(INDEX('RAW DATA'!$AF:$AF,'Row Index'!W6)="",INDEX('RAW DATA'!$L:$L,'Row Index'!W6),INDEX('RAW DATA'!$AF:$AF,'Row Index'!W6)),INDEX('RAW DATA'!$S:$S,'Row Index'!W6)))</f>
        <v>52.8662199799911</v>
      </c>
      <c r="X288" s="17" t="n">
        <f aca="false">IF('Row Index'!X6="","✗",IF(INDEX('RAW DATA'!$S:$S,'Row Index'!X6)="",IF(INDEX('RAW DATA'!$AF:$AF,'Row Index'!X6)="",INDEX('RAW DATA'!$L:$L,'Row Index'!X6),INDEX('RAW DATA'!$AF:$AF,'Row Index'!X6)),INDEX('RAW DATA'!$S:$S,'Row Index'!X6)))</f>
        <v>56.8075047121134</v>
      </c>
      <c r="Y288" s="17" t="n">
        <f aca="false">IF('Row Index'!Y6="","✗",IF(INDEX('RAW DATA'!$S:$S,'Row Index'!Y6)="",IF(INDEX('RAW DATA'!$AF:$AF,'Row Index'!Y6)="",INDEX('RAW DATA'!$L:$L,'Row Index'!Y6),INDEX('RAW DATA'!$AF:$AF,'Row Index'!Y6)),INDEX('RAW DATA'!$S:$S,'Row Index'!Y6)))</f>
        <v>55.3929375408891</v>
      </c>
      <c r="Z288" s="18" t="n">
        <f aca="false">IF('Row Index'!Z6="","✗",IF(INDEX('RAW DATA'!$S:$S,'Row Index'!Z6)="",IF(INDEX('RAW DATA'!$AF:$AF,'Row Index'!Z6)="",INDEX('RAW DATA'!$L:$L,'Row Index'!Z6),INDEX('RAW DATA'!$AF:$AF,'Row Index'!Z6)),INDEX('RAW DATA'!$S:$S,'Row Index'!Z6)))</f>
        <v>60.3786569656432</v>
      </c>
      <c r="AA288" s="19" t="str">
        <f aca="false">IF('Row Index'!AA6="","⏳",IF(INDEX('RAW DATA'!$S:$S,'Row Index'!AA6)="",IF(INDEX('RAW DATA'!$AF:$AF,'Row Index'!AA6)="",INDEX('RAW DATA'!$L:$L,'Row Index'!AA6),INDEX('RAW DATA'!$AF:$AF,'Row Index'!AA6)),INDEX('RAW DATA'!$S:$S,'Row Index'!AA6)))</f>
        <v>⏳</v>
      </c>
      <c r="AB288" s="17" t="n">
        <f aca="false">IF('Row Index'!AB6="","✗",IF(INDEX('RAW DATA'!$S:$S,'Row Index'!AB6)="",IF(INDEX('RAW DATA'!$AF:$AF,'Row Index'!AB6)="",INDEX('RAW DATA'!$L:$L,'Row Index'!AB6),INDEX('RAW DATA'!$AF:$AF,'Row Index'!AB6)),INDEX('RAW DATA'!$S:$S,'Row Index'!AB6)))</f>
        <v>58.1139861015878</v>
      </c>
      <c r="AC288" s="17" t="n">
        <f aca="false">IF('Row Index'!AC6="","✗",IF(INDEX('RAW DATA'!$S:$S,'Row Index'!AC6)="",IF(INDEX('RAW DATA'!$AF:$AF,'Row Index'!AC6)="",INDEX('RAW DATA'!$L:$L,'Row Index'!AC6),INDEX('RAW DATA'!$AF:$AF,'Row Index'!AC6)),INDEX('RAW DATA'!$S:$S,'Row Index'!AC6)))</f>
        <v>60.3203429476866</v>
      </c>
      <c r="AD288" s="17" t="n">
        <f aca="false">IF('Row Index'!AD6="","✗",IF(INDEX('RAW DATA'!$S:$S,'Row Index'!AD6)="",IF(INDEX('RAW DATA'!$AF:$AF,'Row Index'!AD6)="",INDEX('RAW DATA'!$L:$L,'Row Index'!AD6),INDEX('RAW DATA'!$AF:$AF,'Row Index'!AD6)),INDEX('RAW DATA'!$S:$S,'Row Index'!AD6)))</f>
        <v>59.866524398754</v>
      </c>
      <c r="AE288" s="17" t="n">
        <f aca="false">IF('Row Index'!AE6="","✗",IF(INDEX('RAW DATA'!$S:$S,'Row Index'!AE6)="",IF(INDEX('RAW DATA'!$AF:$AF,'Row Index'!AE6)="",INDEX('RAW DATA'!$L:$L,'Row Index'!AE6),INDEX('RAW DATA'!$AF:$AF,'Row Index'!AE6)),INDEX('RAW DATA'!$S:$S,'Row Index'!AE6)))</f>
        <v>60.5537635232154</v>
      </c>
      <c r="AF288" s="17" t="n">
        <f aca="false">IF('Row Index'!AF6="","✗",IF(INDEX('RAW DATA'!$S:$S,'Row Index'!AF6)="",IF(INDEX('RAW DATA'!$AF:$AF,'Row Index'!AF6)="",INDEX('RAW DATA'!$L:$L,'Row Index'!AF6),INDEX('RAW DATA'!$AF:$AF,'Row Index'!AF6)),INDEX('RAW DATA'!$S:$S,'Row Index'!AF6)))</f>
        <v>63.7358223282572</v>
      </c>
      <c r="AG288" s="17" t="n">
        <f aca="false">IF('Row Index'!AG6="","✗",IF(INDEX('RAW DATA'!$S:$S,'Row Index'!AG6)="",IF(INDEX('RAW DATA'!$AF:$AF,'Row Index'!AG6)="",INDEX('RAW DATA'!$L:$L,'Row Index'!AG6),INDEX('RAW DATA'!$AF:$AF,'Row Index'!AG6)),INDEX('RAW DATA'!$S:$S,'Row Index'!AG6)))</f>
        <v>59.776988680297</v>
      </c>
      <c r="AH288" s="17" t="n">
        <f aca="false">IF('Row Index'!AH6="","✗",IF(INDEX('RAW DATA'!$S:$S,'Row Index'!AH6)="",IF(INDEX('RAW DATA'!$AF:$AF,'Row Index'!AH6)="",INDEX('RAW DATA'!$L:$L,'Row Index'!AH6),INDEX('RAW DATA'!$AF:$AF,'Row Index'!AH6)),INDEX('RAW DATA'!$S:$S,'Row Index'!AH6)))</f>
        <v>65.0776148604921</v>
      </c>
      <c r="AI288" s="17" t="n">
        <f aca="false">IF('Row Index'!AI6="","✗",IF(INDEX('RAW DATA'!$S:$S,'Row Index'!AI6)="",IF(INDEX('RAW DATA'!$AF:$AF,'Row Index'!AI6)="",INDEX('RAW DATA'!$L:$L,'Row Index'!AI6),INDEX('RAW DATA'!$AF:$AF,'Row Index'!AI6)),INDEX('RAW DATA'!$S:$S,'Row Index'!AI6)))</f>
        <v>68.0472532953683</v>
      </c>
      <c r="AJ288" s="17" t="n">
        <f aca="false">IF('Row Index'!AJ6="","✗",IF(INDEX('RAW DATA'!$S:$S,'Row Index'!AJ6)="",IF(INDEX('RAW DATA'!$AF:$AF,'Row Index'!AJ6)="",INDEX('RAW DATA'!$L:$L,'Row Index'!AJ6),INDEX('RAW DATA'!$AF:$AF,'Row Index'!AJ6)),INDEX('RAW DATA'!$S:$S,'Row Index'!AJ6)))</f>
        <v>67.1613781203963</v>
      </c>
      <c r="AK288" s="17" t="n">
        <f aca="false">IF('Row Index'!AK6="","✗",IF(INDEX('RAW DATA'!$S:$S,'Row Index'!AK6)="",IF(INDEX('RAW DATA'!$AF:$AF,'Row Index'!AK6)="",INDEX('RAW DATA'!$L:$L,'Row Index'!AK6),INDEX('RAW DATA'!$AF:$AF,'Row Index'!AK6)),INDEX('RAW DATA'!$S:$S,'Row Index'!AK6)))</f>
        <v>68.3666623615953</v>
      </c>
      <c r="AL288" s="17" t="n">
        <f aca="false">IF('Row Index'!AL6="","✗",IF(INDEX('RAW DATA'!$S:$S,'Row Index'!AL6)="",IF(INDEX('RAW DATA'!$AF:$AF,'Row Index'!AL6)="",INDEX('RAW DATA'!$L:$L,'Row Index'!AL6),INDEX('RAW DATA'!$AF:$AF,'Row Index'!AL6)),INDEX('RAW DATA'!$S:$S,'Row Index'!AL6)))</f>
        <v>70.5762654688563</v>
      </c>
      <c r="AM288" s="17" t="n">
        <f aca="false">IF('Row Index'!AM6="","✗",IF(INDEX('RAW DATA'!$S:$S,'Row Index'!AM6)="",IF(INDEX('RAW DATA'!$AF:$AF,'Row Index'!AM6)="",INDEX('RAW DATA'!$L:$L,'Row Index'!AM6),INDEX('RAW DATA'!$AF:$AF,'Row Index'!AM6)),INDEX('RAW DATA'!$S:$S,'Row Index'!AM6)))</f>
        <v>71.822285982327</v>
      </c>
      <c r="AN288" s="17" t="n">
        <f aca="false">IF('Row Index'!AN6="","✗",IF(INDEX('RAW DATA'!$S:$S,'Row Index'!AN6)="",IF(INDEX('RAW DATA'!$AF:$AF,'Row Index'!AN6)="",INDEX('RAW DATA'!$L:$L,'Row Index'!AN6),INDEX('RAW DATA'!$AF:$AF,'Row Index'!AN6)),INDEX('RAW DATA'!$S:$S,'Row Index'!AN6)))</f>
        <v>72.0730132876063</v>
      </c>
      <c r="AO288" s="29" t="n">
        <f aca="false">IF('Row Index'!AO6="","✗",IF(INDEX('RAW DATA'!$S:$S,'Row Index'!AO6)="",IF(INDEX('RAW DATA'!$AF:$AF,'Row Index'!AO6)="",INDEX('RAW DATA'!$L:$L,'Row Index'!AO6),INDEX('RAW DATA'!$AF:$AF,'Row Index'!AO6)),INDEX('RAW DATA'!$S:$S,'Row Index'!AO6)))</f>
        <v>72.6989386377409</v>
      </c>
      <c r="AP288" s="17" t="n">
        <f aca="false">IF('Row Index'!AP6="","✗",IF(INDEX('RAW DATA'!$S:$S,'Row Index'!AP6)="",IF(INDEX('RAW DATA'!$AF:$AF,'Row Index'!AP6)="",INDEX('RAW DATA'!$L:$L,'Row Index'!AP6),INDEX('RAW DATA'!$AF:$AF,'Row Index'!AP6)),INDEX('RAW DATA'!$S:$S,'Row Index'!AP6)))</f>
        <v>74.4459296978142</v>
      </c>
      <c r="AQ288" s="17" t="n">
        <f aca="false">IF('Row Index'!AQ6="","✗",IF(INDEX('RAW DATA'!$S:$S,'Row Index'!AQ6)="",IF(INDEX('RAW DATA'!$AF:$AF,'Row Index'!AQ6)="",INDEX('RAW DATA'!$L:$L,'Row Index'!AQ6),INDEX('RAW DATA'!$AF:$AF,'Row Index'!AQ6)),INDEX('RAW DATA'!$S:$S,'Row Index'!AQ6)))</f>
        <v>75.4037438298675</v>
      </c>
    </row>
    <row r="289" customFormat="false" ht="15" hidden="false" customHeight="false" outlineLevel="0" collapsed="false">
      <c r="A289" s="15" t="s">
        <v>166</v>
      </c>
      <c r="B289" s="16" t="s">
        <v>153</v>
      </c>
      <c r="C289" s="17" t="n">
        <f aca="false">IF('Row Index'!C7="","✗",IF(INDEX('RAW DATA'!$S:$S,'Row Index'!C7)="",IF(INDEX('RAW DATA'!$AF:$AF,'Row Index'!C7)="",INDEX('RAW DATA'!$L:$L,'Row Index'!C7),INDEX('RAW DATA'!$AF:$AF,'Row Index'!C7)),INDEX('RAW DATA'!$S:$S,'Row Index'!C7)))</f>
        <v>48.2059372712008</v>
      </c>
      <c r="D289" s="17" t="n">
        <f aca="false">IF('Row Index'!D7="","✗",IF(INDEX('RAW DATA'!$S:$S,'Row Index'!D7)="",IF(INDEX('RAW DATA'!$AF:$AF,'Row Index'!D7)="",INDEX('RAW DATA'!$L:$L,'Row Index'!D7),INDEX('RAW DATA'!$AF:$AF,'Row Index'!D7)),INDEX('RAW DATA'!$S:$S,'Row Index'!D7)))</f>
        <v>42.1517826155316</v>
      </c>
      <c r="E289" s="17" t="n">
        <f aca="false">IF('Row Index'!E7="","✗",IF(INDEX('RAW DATA'!$S:$S,'Row Index'!E7)="",IF(INDEX('RAW DATA'!$AF:$AF,'Row Index'!E7)="",INDEX('RAW DATA'!$L:$L,'Row Index'!E7),INDEX('RAW DATA'!$AF:$AF,'Row Index'!E7)),INDEX('RAW DATA'!$S:$S,'Row Index'!E7)))</f>
        <v>49.3110126162103</v>
      </c>
      <c r="F289" s="17" t="n">
        <f aca="false">IF('Row Index'!F7="","✗",IF(INDEX('RAW DATA'!$S:$S,'Row Index'!F7)="",IF(INDEX('RAW DATA'!$AF:$AF,'Row Index'!F7)="",INDEX('RAW DATA'!$L:$L,'Row Index'!F7),INDEX('RAW DATA'!$AF:$AF,'Row Index'!F7)),INDEX('RAW DATA'!$S:$S,'Row Index'!F7)))</f>
        <v>40.874772238253</v>
      </c>
      <c r="G289" s="29" t="n">
        <f aca="false">IF('Row Index'!G7="","✗",IF(INDEX('RAW DATA'!$S:$S,'Row Index'!G7)="",IF(INDEX('RAW DATA'!$AF:$AF,'Row Index'!G7)="",INDEX('RAW DATA'!$L:$L,'Row Index'!G7),INDEX('RAW DATA'!$AF:$AF,'Row Index'!G7)),INDEX('RAW DATA'!$S:$S,'Row Index'!G7)))</f>
        <v>47.1156004453275</v>
      </c>
      <c r="H289" s="17" t="n">
        <f aca="false">IF('Row Index'!H7="","✗",IF(INDEX('RAW DATA'!$S:$S,'Row Index'!H7)="",IF(INDEX('RAW DATA'!$AF:$AF,'Row Index'!H7)="",INDEX('RAW DATA'!$L:$L,'Row Index'!H7),INDEX('RAW DATA'!$AF:$AF,'Row Index'!H7)),INDEX('RAW DATA'!$S:$S,'Row Index'!H7)))</f>
        <v>40.378376383177</v>
      </c>
      <c r="I289" s="17" t="n">
        <f aca="false">IF('Row Index'!I7="","✗",IF(INDEX('RAW DATA'!$S:$S,'Row Index'!I7)="",IF(INDEX('RAW DATA'!$AF:$AF,'Row Index'!I7)="",INDEX('RAW DATA'!$L:$L,'Row Index'!I7),INDEX('RAW DATA'!$AF:$AF,'Row Index'!I7)),INDEX('RAW DATA'!$S:$S,'Row Index'!I7)))</f>
        <v>54.5002321874941</v>
      </c>
      <c r="J289" s="17" t="n">
        <f aca="false">IF('Row Index'!J7="","✗",IF(INDEX('RAW DATA'!$S:$S,'Row Index'!J7)="",IF(INDEX('RAW DATA'!$AF:$AF,'Row Index'!J7)="",INDEX('RAW DATA'!$L:$L,'Row Index'!J7),INDEX('RAW DATA'!$AF:$AF,'Row Index'!J7)),INDEX('RAW DATA'!$S:$S,'Row Index'!J7)))</f>
        <v>42.0217738289163</v>
      </c>
      <c r="K289" s="17" t="n">
        <f aca="false">IF('Row Index'!K7="","✗",IF(INDEX('RAW DATA'!$S:$S,'Row Index'!K7)="",IF(INDEX('RAW DATA'!$AF:$AF,'Row Index'!K7)="",INDEX('RAW DATA'!$L:$L,'Row Index'!K7),INDEX('RAW DATA'!$AF:$AF,'Row Index'!K7)),INDEX('RAW DATA'!$S:$S,'Row Index'!K7)))</f>
        <v>53.275641831209</v>
      </c>
      <c r="L289" s="17" t="n">
        <f aca="false">IF('Row Index'!L7="","✗",IF(INDEX('RAW DATA'!$S:$S,'Row Index'!L7)="",IF(INDEX('RAW DATA'!$AF:$AF,'Row Index'!L7)="",INDEX('RAW DATA'!$L:$L,'Row Index'!L7),INDEX('RAW DATA'!$AF:$AF,'Row Index'!L7)),INDEX('RAW DATA'!$S:$S,'Row Index'!L7)))</f>
        <v>45.5918716076624</v>
      </c>
      <c r="M289" s="17" t="n">
        <f aca="false">IF('Row Index'!M7="","✗",IF(INDEX('RAW DATA'!$S:$S,'Row Index'!M7)="",IF(INDEX('RAW DATA'!$AF:$AF,'Row Index'!M7)="",INDEX('RAW DATA'!$L:$L,'Row Index'!M7),INDEX('RAW DATA'!$AF:$AF,'Row Index'!M7)),INDEX('RAW DATA'!$S:$S,'Row Index'!M7)))</f>
        <v>52.2589018201924</v>
      </c>
      <c r="N289" s="17" t="n">
        <f aca="false">IF('Row Index'!N7="","✗",IF(INDEX('RAW DATA'!$S:$S,'Row Index'!N7)="",IF(INDEX('RAW DATA'!$AF:$AF,'Row Index'!N7)="",INDEX('RAW DATA'!$L:$L,'Row Index'!N7),INDEX('RAW DATA'!$AF:$AF,'Row Index'!N7)),INDEX('RAW DATA'!$S:$S,'Row Index'!N7)))</f>
        <v>49.1419739688453</v>
      </c>
      <c r="O289" s="17" t="n">
        <f aca="false">IF('Row Index'!O7="","✗",IF(INDEX('RAW DATA'!$S:$S,'Row Index'!O7)="",IF(INDEX('RAW DATA'!$AF:$AF,'Row Index'!O7)="",INDEX('RAW DATA'!$L:$L,'Row Index'!O7),INDEX('RAW DATA'!$AF:$AF,'Row Index'!O7)),INDEX('RAW DATA'!$S:$S,'Row Index'!O7)))</f>
        <v>51.1646242930477</v>
      </c>
      <c r="P289" s="17" t="n">
        <f aca="false">IF('Row Index'!P7="","✗",IF(INDEX('RAW DATA'!$S:$S,'Row Index'!P7)="",IF(INDEX('RAW DATA'!$AF:$AF,'Row Index'!P7)="",INDEX('RAW DATA'!$L:$L,'Row Index'!P7),INDEX('RAW DATA'!$AF:$AF,'Row Index'!P7)),INDEX('RAW DATA'!$S:$S,'Row Index'!P7)))</f>
        <v>57.4817285347158</v>
      </c>
      <c r="Q289" s="17" t="n">
        <f aca="false">IF('Row Index'!Q7="","✗",IF(INDEX('RAW DATA'!$S:$S,'Row Index'!Q7)="",IF(INDEX('RAW DATA'!$AF:$AF,'Row Index'!Q7)="",INDEX('RAW DATA'!$L:$L,'Row Index'!Q7),INDEX('RAW DATA'!$AF:$AF,'Row Index'!Q7)),INDEX('RAW DATA'!$S:$S,'Row Index'!Q7)))</f>
        <v>57.6990657531026</v>
      </c>
      <c r="R289" s="17" t="n">
        <f aca="false">IF('Row Index'!R7="","✗",IF(INDEX('RAW DATA'!$S:$S,'Row Index'!R7)="",IF(INDEX('RAW DATA'!$AF:$AF,'Row Index'!R7)="",INDEX('RAW DATA'!$L:$L,'Row Index'!R7),INDEX('RAW DATA'!$AF:$AF,'Row Index'!R7)),INDEX('RAW DATA'!$S:$S,'Row Index'!R7)))</f>
        <v>52.4175103788393</v>
      </c>
      <c r="S289" s="17" t="n">
        <f aca="false">IF('Row Index'!S7="","✗",IF(INDEX('RAW DATA'!$S:$S,'Row Index'!S7)="",IF(INDEX('RAW DATA'!$AF:$AF,'Row Index'!S7)="",INDEX('RAW DATA'!$L:$L,'Row Index'!S7),INDEX('RAW DATA'!$AF:$AF,'Row Index'!S7)),INDEX('RAW DATA'!$S:$S,'Row Index'!S7)))</f>
        <v>56.7521279884575</v>
      </c>
      <c r="T289" s="17" t="n">
        <f aca="false">IF('Row Index'!T7="","✗",IF(INDEX('RAW DATA'!$S:$S,'Row Index'!T7)="",IF(INDEX('RAW DATA'!$AF:$AF,'Row Index'!T7)="",INDEX('RAW DATA'!$L:$L,'Row Index'!T7),INDEX('RAW DATA'!$AF:$AF,'Row Index'!T7)),INDEX('RAW DATA'!$S:$S,'Row Index'!T7)))</f>
        <v>50.4449680003822</v>
      </c>
      <c r="U289" s="17" t="n">
        <f aca="false">IF('Row Index'!U7="","✗",IF(INDEX('RAW DATA'!$S:$S,'Row Index'!U7)="",IF(INDEX('RAW DATA'!$AF:$AF,'Row Index'!U7)="",INDEX('RAW DATA'!$L:$L,'Row Index'!U7),INDEX('RAW DATA'!$AF:$AF,'Row Index'!U7)),INDEX('RAW DATA'!$S:$S,'Row Index'!U7)))</f>
        <v>54.2652316553136</v>
      </c>
      <c r="V289" s="17" t="n">
        <f aca="false">IF('Row Index'!V7="","✗",IF(INDEX('RAW DATA'!$S:$S,'Row Index'!V7)="",IF(INDEX('RAW DATA'!$AF:$AF,'Row Index'!V7)="",INDEX('RAW DATA'!$L:$L,'Row Index'!V7),INDEX('RAW DATA'!$AF:$AF,'Row Index'!V7)),INDEX('RAW DATA'!$S:$S,'Row Index'!V7)))</f>
        <v>58.8391424698907</v>
      </c>
      <c r="W289" s="17" t="n">
        <f aca="false">IF('Row Index'!W7="","✗",IF(INDEX('RAW DATA'!$S:$S,'Row Index'!W7)="",IF(INDEX('RAW DATA'!$AF:$AF,'Row Index'!W7)="",INDEX('RAW DATA'!$L:$L,'Row Index'!W7),INDEX('RAW DATA'!$AF:$AF,'Row Index'!W7)),INDEX('RAW DATA'!$S:$S,'Row Index'!W7)))</f>
        <v>54.1628034767761</v>
      </c>
      <c r="X289" s="17" t="n">
        <f aca="false">IF('Row Index'!X7="","✗",IF(INDEX('RAW DATA'!$S:$S,'Row Index'!X7)="",IF(INDEX('RAW DATA'!$AF:$AF,'Row Index'!X7)="",INDEX('RAW DATA'!$L:$L,'Row Index'!X7),INDEX('RAW DATA'!$AF:$AF,'Row Index'!X7)),INDEX('RAW DATA'!$S:$S,'Row Index'!X7)))</f>
        <v>57.0576123627431</v>
      </c>
      <c r="Y289" s="17" t="n">
        <f aca="false">IF('Row Index'!Y7="","✗",IF(INDEX('RAW DATA'!$S:$S,'Row Index'!Y7)="",IF(INDEX('RAW DATA'!$AF:$AF,'Row Index'!Y7)="",INDEX('RAW DATA'!$L:$L,'Row Index'!Y7),INDEX('RAW DATA'!$AF:$AF,'Row Index'!Y7)),INDEX('RAW DATA'!$S:$S,'Row Index'!Y7)))</f>
        <v>56.0437564191546</v>
      </c>
      <c r="Z289" s="18" t="n">
        <f aca="false">IF('Row Index'!Z7="","✗",IF(INDEX('RAW DATA'!$S:$S,'Row Index'!Z7)="",IF(INDEX('RAW DATA'!$AF:$AF,'Row Index'!Z7)="",INDEX('RAW DATA'!$L:$L,'Row Index'!Z7),INDEX('RAW DATA'!$AF:$AF,'Row Index'!Z7)),INDEX('RAW DATA'!$S:$S,'Row Index'!Z7)))</f>
        <v>59.9314186857861</v>
      </c>
      <c r="AA289" s="19" t="str">
        <f aca="false">IF('Row Index'!AA7="","⏳",IF(INDEX('RAW DATA'!$S:$S,'Row Index'!AA7)="",IF(INDEX('RAW DATA'!$AF:$AF,'Row Index'!AA7)="",INDEX('RAW DATA'!$L:$L,'Row Index'!AA7),INDEX('RAW DATA'!$AF:$AF,'Row Index'!AA7)),INDEX('RAW DATA'!$S:$S,'Row Index'!AA7)))</f>
        <v>⏳</v>
      </c>
      <c r="AB289" s="17" t="n">
        <f aca="false">IF('Row Index'!AB7="","✗",IF(INDEX('RAW DATA'!$S:$S,'Row Index'!AB7)="",IF(INDEX('RAW DATA'!$AF:$AF,'Row Index'!AB7)="",INDEX('RAW DATA'!$L:$L,'Row Index'!AB7),INDEX('RAW DATA'!$AF:$AF,'Row Index'!AB7)),INDEX('RAW DATA'!$S:$S,'Row Index'!AB7)))</f>
        <v>57.1346374334559</v>
      </c>
      <c r="AC289" s="17" t="n">
        <f aca="false">IF('Row Index'!AC7="","✗",IF(INDEX('RAW DATA'!$S:$S,'Row Index'!AC7)="",IF(INDEX('RAW DATA'!$AF:$AF,'Row Index'!AC7)="",INDEX('RAW DATA'!$L:$L,'Row Index'!AC7),INDEX('RAW DATA'!$AF:$AF,'Row Index'!AC7)),INDEX('RAW DATA'!$S:$S,'Row Index'!AC7)))</f>
        <v>56.4456343168209</v>
      </c>
      <c r="AD289" s="17" t="n">
        <f aca="false">IF('Row Index'!AD7="","✗",IF(INDEX('RAW DATA'!$S:$S,'Row Index'!AD7)="",IF(INDEX('RAW DATA'!$AF:$AF,'Row Index'!AD7)="",INDEX('RAW DATA'!$L:$L,'Row Index'!AD7),INDEX('RAW DATA'!$AF:$AF,'Row Index'!AD7)),INDEX('RAW DATA'!$S:$S,'Row Index'!AD7)))</f>
        <v>60.8090800807487</v>
      </c>
      <c r="AE289" s="29" t="n">
        <f aca="false">IF('Row Index'!AE7="","✗",IF(INDEX('RAW DATA'!$S:$S,'Row Index'!AE7)="",IF(INDEX('RAW DATA'!$AF:$AF,'Row Index'!AE7)="",INDEX('RAW DATA'!$L:$L,'Row Index'!AE7),INDEX('RAW DATA'!$AF:$AF,'Row Index'!AE7)),INDEX('RAW DATA'!$S:$S,'Row Index'!AE7)))</f>
        <v>62.4068257063378</v>
      </c>
      <c r="AF289" s="17" t="n">
        <f aca="false">IF('Row Index'!AF7="","✗",IF(INDEX('RAW DATA'!$S:$S,'Row Index'!AF7)="",IF(INDEX('RAW DATA'!$AF:$AF,'Row Index'!AF7)="",INDEX('RAW DATA'!$L:$L,'Row Index'!AF7),INDEX('RAW DATA'!$AF:$AF,'Row Index'!AF7)),INDEX('RAW DATA'!$S:$S,'Row Index'!AF7)))</f>
        <v>64.6606507076883</v>
      </c>
      <c r="AG289" s="17" t="n">
        <f aca="false">IF('Row Index'!AG7="","✗",IF(INDEX('RAW DATA'!$S:$S,'Row Index'!AG7)="",IF(INDEX('RAW DATA'!$AF:$AF,'Row Index'!AG7)="",INDEX('RAW DATA'!$L:$L,'Row Index'!AG7),INDEX('RAW DATA'!$AF:$AF,'Row Index'!AG7)),INDEX('RAW DATA'!$S:$S,'Row Index'!AG7)))</f>
        <v>58.6618373677167</v>
      </c>
      <c r="AH289" s="17" t="n">
        <f aca="false">IF('Row Index'!AH7="","✗",IF(INDEX('RAW DATA'!$S:$S,'Row Index'!AH7)="",IF(INDEX('RAW DATA'!$AF:$AF,'Row Index'!AH7)="",INDEX('RAW DATA'!$L:$L,'Row Index'!AH7),INDEX('RAW DATA'!$AF:$AF,'Row Index'!AH7)),INDEX('RAW DATA'!$S:$S,'Row Index'!AH7)))</f>
        <v>63.8498897994733</v>
      </c>
      <c r="AI289" s="17" t="n">
        <f aca="false">IF('Row Index'!AI7="","✗",IF(INDEX('RAW DATA'!$S:$S,'Row Index'!AI7)="",IF(INDEX('RAW DATA'!$AF:$AF,'Row Index'!AI7)="",INDEX('RAW DATA'!$L:$L,'Row Index'!AI7),INDEX('RAW DATA'!$AF:$AF,'Row Index'!AI7)),INDEX('RAW DATA'!$S:$S,'Row Index'!AI7)))</f>
        <v>68.261548384822</v>
      </c>
      <c r="AJ289" s="17" t="n">
        <f aca="false">IF('Row Index'!AJ7="","✗",IF(INDEX('RAW DATA'!$S:$S,'Row Index'!AJ7)="",IF(INDEX('RAW DATA'!$AF:$AF,'Row Index'!AJ7)="",INDEX('RAW DATA'!$L:$L,'Row Index'!AJ7),INDEX('RAW DATA'!$AF:$AF,'Row Index'!AJ7)),INDEX('RAW DATA'!$S:$S,'Row Index'!AJ7)))</f>
        <v>67.4408772261199</v>
      </c>
      <c r="AK289" s="29" t="n">
        <f aca="false">IF('Row Index'!AK7="","✗",IF(INDEX('RAW DATA'!$S:$S,'Row Index'!AK7)="",IF(INDEX('RAW DATA'!$AF:$AF,'Row Index'!AK7)="",INDEX('RAW DATA'!$L:$L,'Row Index'!AK7),INDEX('RAW DATA'!$AF:$AF,'Row Index'!AK7)),INDEX('RAW DATA'!$S:$S,'Row Index'!AK7)))</f>
        <v>70.627479290333</v>
      </c>
      <c r="AL289" s="17" t="n">
        <f aca="false">IF('Row Index'!AL7="","✗",IF(INDEX('RAW DATA'!$S:$S,'Row Index'!AL7)="",IF(INDEX('RAW DATA'!$AF:$AF,'Row Index'!AL7)="",INDEX('RAW DATA'!$L:$L,'Row Index'!AL7),INDEX('RAW DATA'!$AF:$AF,'Row Index'!AL7)),INDEX('RAW DATA'!$S:$S,'Row Index'!AL7)))</f>
        <v>70.1028999133488</v>
      </c>
      <c r="AM289" s="17" t="n">
        <f aca="false">IF('Row Index'!AM7="","✗",IF(INDEX('RAW DATA'!$S:$S,'Row Index'!AM7)="",IF(INDEX('RAW DATA'!$AF:$AF,'Row Index'!AM7)="",INDEX('RAW DATA'!$L:$L,'Row Index'!AM7),INDEX('RAW DATA'!$AF:$AF,'Row Index'!AM7)),INDEX('RAW DATA'!$S:$S,'Row Index'!AM7)))</f>
        <v>73.744514503142</v>
      </c>
      <c r="AN289" s="17" t="n">
        <f aca="false">IF('Row Index'!AN7="","✗",IF(INDEX('RAW DATA'!$S:$S,'Row Index'!AN7)="",IF(INDEX('RAW DATA'!$AF:$AF,'Row Index'!AN7)="",INDEX('RAW DATA'!$L:$L,'Row Index'!AN7),INDEX('RAW DATA'!$AF:$AF,'Row Index'!AN7)),INDEX('RAW DATA'!$S:$S,'Row Index'!AN7)))</f>
        <v>73.5713705839551</v>
      </c>
      <c r="AO289" s="29" t="n">
        <f aca="false">IF('Row Index'!AO7="","✗",IF(INDEX('RAW DATA'!$S:$S,'Row Index'!AO7)="",IF(INDEX('RAW DATA'!$AF:$AF,'Row Index'!AO7)="",INDEX('RAW DATA'!$L:$L,'Row Index'!AO7),INDEX('RAW DATA'!$AF:$AF,'Row Index'!AO7)),INDEX('RAW DATA'!$S:$S,'Row Index'!AO7)))</f>
        <v>71.9931580349728</v>
      </c>
      <c r="AP289" s="17" t="n">
        <f aca="false">IF('Row Index'!AP7="","✗",IF(INDEX('RAW DATA'!$S:$S,'Row Index'!AP7)="",IF(INDEX('RAW DATA'!$AF:$AF,'Row Index'!AP7)="",INDEX('RAW DATA'!$L:$L,'Row Index'!AP7),INDEX('RAW DATA'!$AF:$AF,'Row Index'!AP7)),INDEX('RAW DATA'!$S:$S,'Row Index'!AP7)))</f>
        <v>73.1918357437986</v>
      </c>
      <c r="AQ289" s="29" t="n">
        <f aca="false">IF('Row Index'!AQ7="","✗",IF(INDEX('RAW DATA'!$S:$S,'Row Index'!AQ7)="",IF(INDEX('RAW DATA'!$AF:$AF,'Row Index'!AQ7)="",INDEX('RAW DATA'!$L:$L,'Row Index'!AQ7),INDEX('RAW DATA'!$AF:$AF,'Row Index'!AQ7)),INDEX('RAW DATA'!$S:$S,'Row Index'!AQ7)))</f>
        <v>73.2997848222582</v>
      </c>
    </row>
    <row r="290" customFormat="false" ht="15" hidden="false" customHeight="false" outlineLevel="0" collapsed="false">
      <c r="A290" s="15" t="s">
        <v>169</v>
      </c>
      <c r="B290" s="16" t="s">
        <v>153</v>
      </c>
      <c r="C290" s="29" t="n">
        <f aca="false">IF('Row Index'!C8="","✗",IF(INDEX('RAW DATA'!$S:$S,'Row Index'!C8)="",IF(INDEX('RAW DATA'!$AF:$AF,'Row Index'!C8)="",INDEX('RAW DATA'!$L:$L,'Row Index'!C8),INDEX('RAW DATA'!$AF:$AF,'Row Index'!C8)),INDEX('RAW DATA'!$S:$S,'Row Index'!C8)))</f>
        <v>40.340662846847</v>
      </c>
      <c r="D290" s="17" t="n">
        <f aca="false">IF('Row Index'!D8="","✗",IF(INDEX('RAW DATA'!$S:$S,'Row Index'!D8)="",IF(INDEX('RAW DATA'!$AF:$AF,'Row Index'!D8)="",INDEX('RAW DATA'!$L:$L,'Row Index'!D8),INDEX('RAW DATA'!$AF:$AF,'Row Index'!D8)),INDEX('RAW DATA'!$S:$S,'Row Index'!D8)))</f>
        <v>38.3942148706305</v>
      </c>
      <c r="E290" s="17" t="n">
        <f aca="false">IF('Row Index'!E8="","✗",IF(INDEX('RAW DATA'!$S:$S,'Row Index'!E8)="",IF(INDEX('RAW DATA'!$AF:$AF,'Row Index'!E8)="",INDEX('RAW DATA'!$L:$L,'Row Index'!E8),INDEX('RAW DATA'!$AF:$AF,'Row Index'!E8)),INDEX('RAW DATA'!$S:$S,'Row Index'!E8)))</f>
        <v>37.5050096964784</v>
      </c>
      <c r="F290" s="17" t="n">
        <f aca="false">IF('Row Index'!F8="","✗",IF(INDEX('RAW DATA'!$S:$S,'Row Index'!F8)="",IF(INDEX('RAW DATA'!$AF:$AF,'Row Index'!F8)="",INDEX('RAW DATA'!$L:$L,'Row Index'!F8),INDEX('RAW DATA'!$AF:$AF,'Row Index'!F8)),INDEX('RAW DATA'!$S:$S,'Row Index'!F8)))</f>
        <v>36.7890504875111</v>
      </c>
      <c r="G290" s="17" t="n">
        <f aca="false">IF('Row Index'!G8="","✗",IF(INDEX('RAW DATA'!$S:$S,'Row Index'!G8)="",IF(INDEX('RAW DATA'!$AF:$AF,'Row Index'!G8)="",INDEX('RAW DATA'!$L:$L,'Row Index'!G8),INDEX('RAW DATA'!$AF:$AF,'Row Index'!G8)),INDEX('RAW DATA'!$S:$S,'Row Index'!G8)))</f>
        <v>39.9482150378008</v>
      </c>
      <c r="H290" s="17" t="n">
        <f aca="false">IF('Row Index'!H8="","✗",IF(INDEX('RAW DATA'!$S:$S,'Row Index'!H8)="",IF(INDEX('RAW DATA'!$AF:$AF,'Row Index'!H8)="",INDEX('RAW DATA'!$L:$L,'Row Index'!H8),INDEX('RAW DATA'!$AF:$AF,'Row Index'!H8)),INDEX('RAW DATA'!$S:$S,'Row Index'!H8)))</f>
        <v>38.6398368702495</v>
      </c>
      <c r="I290" s="17" t="n">
        <f aca="false">IF('Row Index'!I8="","✗",IF(INDEX('RAW DATA'!$S:$S,'Row Index'!I8)="",IF(INDEX('RAW DATA'!$AF:$AF,'Row Index'!I8)="",INDEX('RAW DATA'!$L:$L,'Row Index'!I8),INDEX('RAW DATA'!$AF:$AF,'Row Index'!I8)),INDEX('RAW DATA'!$S:$S,'Row Index'!I8)))</f>
        <v>43.557424909633</v>
      </c>
      <c r="J290" s="17" t="n">
        <f aca="false">IF('Row Index'!J8="","✗",IF(INDEX('RAW DATA'!$S:$S,'Row Index'!J8)="",IF(INDEX('RAW DATA'!$AF:$AF,'Row Index'!J8)="",INDEX('RAW DATA'!$L:$L,'Row Index'!J8),INDEX('RAW DATA'!$AF:$AF,'Row Index'!J8)),INDEX('RAW DATA'!$S:$S,'Row Index'!J8)))</f>
        <v>39.8072728144323</v>
      </c>
      <c r="K290" s="17" t="n">
        <f aca="false">IF('Row Index'!K8="","✗",IF(INDEX('RAW DATA'!$S:$S,'Row Index'!K8)="",IF(INDEX('RAW DATA'!$AF:$AF,'Row Index'!K8)="",INDEX('RAW DATA'!$L:$L,'Row Index'!K8),INDEX('RAW DATA'!$AF:$AF,'Row Index'!K8)),INDEX('RAW DATA'!$S:$S,'Row Index'!K8)))</f>
        <v>50.0615066495786</v>
      </c>
      <c r="L290" s="17" t="n">
        <f aca="false">IF('Row Index'!L8="","✗",IF(INDEX('RAW DATA'!$S:$S,'Row Index'!L8)="",IF(INDEX('RAW DATA'!$AF:$AF,'Row Index'!L8)="",INDEX('RAW DATA'!$L:$L,'Row Index'!L8),INDEX('RAW DATA'!$AF:$AF,'Row Index'!L8)),INDEX('RAW DATA'!$S:$S,'Row Index'!L8)))</f>
        <v>42.049257439536</v>
      </c>
      <c r="M290" s="17" t="n">
        <f aca="false">IF('Row Index'!M8="","✗",IF(INDEX('RAW DATA'!$S:$S,'Row Index'!M8)="",IF(INDEX('RAW DATA'!$AF:$AF,'Row Index'!M8)="",INDEX('RAW DATA'!$L:$L,'Row Index'!M8),INDEX('RAW DATA'!$AF:$AF,'Row Index'!M8)),INDEX('RAW DATA'!$S:$S,'Row Index'!M8)))</f>
        <v>53.3989878986901</v>
      </c>
      <c r="N290" s="17" t="n">
        <f aca="false">IF('Row Index'!N8="","✗",IF(INDEX('RAW DATA'!$S:$S,'Row Index'!N8)="",IF(INDEX('RAW DATA'!$AF:$AF,'Row Index'!N8)="",INDEX('RAW DATA'!$L:$L,'Row Index'!N8),INDEX('RAW DATA'!$AF:$AF,'Row Index'!N8)),INDEX('RAW DATA'!$S:$S,'Row Index'!N8)))</f>
        <v>46.8344271119658</v>
      </c>
      <c r="O290" s="17" t="n">
        <f aca="false">IF('Row Index'!O8="","✗",IF(INDEX('RAW DATA'!$S:$S,'Row Index'!O8)="",IF(INDEX('RAW DATA'!$AF:$AF,'Row Index'!O8)="",INDEX('RAW DATA'!$L:$L,'Row Index'!O8),INDEX('RAW DATA'!$AF:$AF,'Row Index'!O8)),INDEX('RAW DATA'!$S:$S,'Row Index'!O8)))</f>
        <v>51.4203214154883</v>
      </c>
      <c r="P290" s="17" t="n">
        <f aca="false">IF('Row Index'!P8="","✗",IF(INDEX('RAW DATA'!$S:$S,'Row Index'!P8)="",IF(INDEX('RAW DATA'!$AF:$AF,'Row Index'!P8)="",INDEX('RAW DATA'!$L:$L,'Row Index'!P8),INDEX('RAW DATA'!$AF:$AF,'Row Index'!P8)),INDEX('RAW DATA'!$S:$S,'Row Index'!P8)))</f>
        <v>55.2853748848329</v>
      </c>
      <c r="Q290" s="17" t="n">
        <f aca="false">IF('Row Index'!Q8="","✗",IF(INDEX('RAW DATA'!$S:$S,'Row Index'!Q8)="",IF(INDEX('RAW DATA'!$AF:$AF,'Row Index'!Q8)="",INDEX('RAW DATA'!$L:$L,'Row Index'!Q8),INDEX('RAW DATA'!$AF:$AF,'Row Index'!Q8)),INDEX('RAW DATA'!$S:$S,'Row Index'!Q8)))</f>
        <v>59.1201827667096</v>
      </c>
      <c r="R290" s="17" t="n">
        <f aca="false">IF('Row Index'!R8="","✗",IF(INDEX('RAW DATA'!$S:$S,'Row Index'!R8)="",IF(INDEX('RAW DATA'!$AF:$AF,'Row Index'!R8)="",INDEX('RAW DATA'!$L:$L,'Row Index'!R8),INDEX('RAW DATA'!$AF:$AF,'Row Index'!R8)),INDEX('RAW DATA'!$S:$S,'Row Index'!R8)))</f>
        <v>55.1288752741694</v>
      </c>
      <c r="S290" s="17" t="n">
        <f aca="false">IF('Row Index'!S8="","✗",IF(INDEX('RAW DATA'!$S:$S,'Row Index'!S8)="",IF(INDEX('RAW DATA'!$AF:$AF,'Row Index'!S8)="",INDEX('RAW DATA'!$L:$L,'Row Index'!S8),INDEX('RAW DATA'!$AF:$AF,'Row Index'!S8)),INDEX('RAW DATA'!$S:$S,'Row Index'!S8)))</f>
        <v>57.287040335639</v>
      </c>
      <c r="T290" s="17" t="n">
        <f aca="false">IF('Row Index'!T8="","✗",IF(INDEX('RAW DATA'!$S:$S,'Row Index'!T8)="",IF(INDEX('RAW DATA'!$AF:$AF,'Row Index'!T8)="",INDEX('RAW DATA'!$L:$L,'Row Index'!T8),INDEX('RAW DATA'!$AF:$AF,'Row Index'!T8)),INDEX('RAW DATA'!$S:$S,'Row Index'!T8)))</f>
        <v>51.6723352456332</v>
      </c>
      <c r="U290" s="17" t="n">
        <f aca="false">IF('Row Index'!U8="","✗",IF(INDEX('RAW DATA'!$S:$S,'Row Index'!U8)="",IF(INDEX('RAW DATA'!$AF:$AF,'Row Index'!U8)="",INDEX('RAW DATA'!$L:$L,'Row Index'!U8),INDEX('RAW DATA'!$AF:$AF,'Row Index'!U8)),INDEX('RAW DATA'!$S:$S,'Row Index'!U8)))</f>
        <v>53.8068676834679</v>
      </c>
      <c r="V290" s="17" t="n">
        <f aca="false">IF('Row Index'!V8="","✗",IF(INDEX('RAW DATA'!$S:$S,'Row Index'!V8)="",IF(INDEX('RAW DATA'!$AF:$AF,'Row Index'!V8)="",INDEX('RAW DATA'!$L:$L,'Row Index'!V8),INDEX('RAW DATA'!$AF:$AF,'Row Index'!V8)),INDEX('RAW DATA'!$S:$S,'Row Index'!V8)))</f>
        <v>56.8464387168094</v>
      </c>
      <c r="W290" s="17" t="n">
        <f aca="false">IF('Row Index'!W8="","✗",IF(INDEX('RAW DATA'!$S:$S,'Row Index'!W8)="",IF(INDEX('RAW DATA'!$AF:$AF,'Row Index'!W8)="",INDEX('RAW DATA'!$L:$L,'Row Index'!W8),INDEX('RAW DATA'!$AF:$AF,'Row Index'!W8)),INDEX('RAW DATA'!$S:$S,'Row Index'!W8)))</f>
        <v>53.7103378069198</v>
      </c>
      <c r="X290" s="17" t="n">
        <f aca="false">IF('Row Index'!X8="","✗",IF(INDEX('RAW DATA'!$S:$S,'Row Index'!X8)="",IF(INDEX('RAW DATA'!$AF:$AF,'Row Index'!X8)="",INDEX('RAW DATA'!$L:$L,'Row Index'!X8),INDEX('RAW DATA'!$AF:$AF,'Row Index'!X8)),INDEX('RAW DATA'!$S:$S,'Row Index'!X8)))</f>
        <v>58.9187652201177</v>
      </c>
      <c r="Y290" s="17" t="n">
        <f aca="false">IF('Row Index'!Y8="","✗",IF(INDEX('RAW DATA'!$S:$S,'Row Index'!Y8)="",IF(INDEX('RAW DATA'!$AF:$AF,'Row Index'!Y8)="",INDEX('RAW DATA'!$L:$L,'Row Index'!Y8),INDEX('RAW DATA'!$AF:$AF,'Row Index'!Y8)),INDEX('RAW DATA'!$S:$S,'Row Index'!Y8)))</f>
        <v>56.4738866495397</v>
      </c>
      <c r="Z290" s="18" t="n">
        <f aca="false">IF('Row Index'!Z8="","✗",IF(INDEX('RAW DATA'!$S:$S,'Row Index'!Z8)="",IF(INDEX('RAW DATA'!$AF:$AF,'Row Index'!Z8)="",INDEX('RAW DATA'!$L:$L,'Row Index'!Z8),INDEX('RAW DATA'!$AF:$AF,'Row Index'!Z8)),INDEX('RAW DATA'!$S:$S,'Row Index'!Z8)))</f>
        <v>60.8497974096671</v>
      </c>
      <c r="AA290" s="19" t="str">
        <f aca="false">IF('Row Index'!AA8="","⏳",IF(INDEX('RAW DATA'!$S:$S,'Row Index'!AA8)="",IF(INDEX('RAW DATA'!$AF:$AF,'Row Index'!AA8)="",INDEX('RAW DATA'!$L:$L,'Row Index'!AA8),INDEX('RAW DATA'!$AF:$AF,'Row Index'!AA8)),INDEX('RAW DATA'!$S:$S,'Row Index'!AA8)))</f>
        <v>⏳</v>
      </c>
      <c r="AB290" s="29" t="n">
        <f aca="false">IF('Row Index'!AB8="","✗",IF(INDEX('RAW DATA'!$S:$S,'Row Index'!AB8)="",IF(INDEX('RAW DATA'!$AF:$AF,'Row Index'!AB8)="",INDEX('RAW DATA'!$L:$L,'Row Index'!AB8),INDEX('RAW DATA'!$AF:$AF,'Row Index'!AB8)),INDEX('RAW DATA'!$S:$S,'Row Index'!AB8)))</f>
        <v>60.4785161087633</v>
      </c>
      <c r="AC290" s="17" t="n">
        <f aca="false">IF('Row Index'!AC8="","✗",IF(INDEX('RAW DATA'!$S:$S,'Row Index'!AC8)="",IF(INDEX('RAW DATA'!$AF:$AF,'Row Index'!AC8)="",INDEX('RAW DATA'!$L:$L,'Row Index'!AC8),INDEX('RAW DATA'!$AF:$AF,'Row Index'!AC8)),INDEX('RAW DATA'!$S:$S,'Row Index'!AC8)))</f>
        <v>57.3922229472369</v>
      </c>
      <c r="AD290" s="17" t="n">
        <f aca="false">IF('Row Index'!AD8="","✗",IF(INDEX('RAW DATA'!$S:$S,'Row Index'!AD8)="",IF(INDEX('RAW DATA'!$AF:$AF,'Row Index'!AD8)="",INDEX('RAW DATA'!$L:$L,'Row Index'!AD8),INDEX('RAW DATA'!$AF:$AF,'Row Index'!AD8)),INDEX('RAW DATA'!$S:$S,'Row Index'!AD8)))</f>
        <v>61.9085119341514</v>
      </c>
      <c r="AE290" s="17" t="n">
        <f aca="false">IF('Row Index'!AE8="","✗",IF(INDEX('RAW DATA'!$S:$S,'Row Index'!AE8)="",IF(INDEX('RAW DATA'!$AF:$AF,'Row Index'!AE8)="",INDEX('RAW DATA'!$L:$L,'Row Index'!AE8),INDEX('RAW DATA'!$AF:$AF,'Row Index'!AE8)),INDEX('RAW DATA'!$S:$S,'Row Index'!AE8)))</f>
        <v>63.3015277359983</v>
      </c>
      <c r="AF290" s="17" t="n">
        <f aca="false">IF('Row Index'!AF8="","✗",IF(INDEX('RAW DATA'!$S:$S,'Row Index'!AF8)="",IF(INDEX('RAW DATA'!$AF:$AF,'Row Index'!AF8)="",INDEX('RAW DATA'!$L:$L,'Row Index'!AF8),INDEX('RAW DATA'!$AF:$AF,'Row Index'!AF8)),INDEX('RAW DATA'!$S:$S,'Row Index'!AF8)))</f>
        <v>65.552063465369</v>
      </c>
      <c r="AG290" s="17" t="n">
        <f aca="false">IF('Row Index'!AG8="","✗",IF(INDEX('RAW DATA'!$S:$S,'Row Index'!AG8)="",IF(INDEX('RAW DATA'!$AF:$AF,'Row Index'!AG8)="",INDEX('RAW DATA'!$L:$L,'Row Index'!AG8),INDEX('RAW DATA'!$AF:$AF,'Row Index'!AG8)),INDEX('RAW DATA'!$S:$S,'Row Index'!AG8)))</f>
        <v>61.4200597777585</v>
      </c>
      <c r="AH290" s="17" t="n">
        <f aca="false">IF('Row Index'!AH8="","✗",IF(INDEX('RAW DATA'!$S:$S,'Row Index'!AH8)="",IF(INDEX('RAW DATA'!$AF:$AF,'Row Index'!AH8)="",INDEX('RAW DATA'!$L:$L,'Row Index'!AH8),INDEX('RAW DATA'!$AF:$AF,'Row Index'!AH8)),INDEX('RAW DATA'!$S:$S,'Row Index'!AH8)))</f>
        <v>64.0037367421887</v>
      </c>
      <c r="AI290" s="17" t="n">
        <f aca="false">IF('Row Index'!AI8="","✗",IF(INDEX('RAW DATA'!$S:$S,'Row Index'!AI8)="",IF(INDEX('RAW DATA'!$AF:$AF,'Row Index'!AI8)="",INDEX('RAW DATA'!$L:$L,'Row Index'!AI8),INDEX('RAW DATA'!$AF:$AF,'Row Index'!AI8)),INDEX('RAW DATA'!$S:$S,'Row Index'!AI8)))</f>
        <v>67.703721695268</v>
      </c>
      <c r="AJ290" s="29" t="n">
        <f aca="false">IF('Row Index'!AJ8="","✗",IF(INDEX('RAW DATA'!$S:$S,'Row Index'!AJ8)="",IF(INDEX('RAW DATA'!$AF:$AF,'Row Index'!AJ8)="",INDEX('RAW DATA'!$L:$L,'Row Index'!AJ8),INDEX('RAW DATA'!$AF:$AF,'Row Index'!AJ8)),INDEX('RAW DATA'!$S:$S,'Row Index'!AJ8)))</f>
        <v>66.8577863675592</v>
      </c>
      <c r="AK290" s="17" t="n">
        <f aca="false">IF('Row Index'!AK8="","✗",IF(INDEX('RAW DATA'!$S:$S,'Row Index'!AK8)="",IF(INDEX('RAW DATA'!$AF:$AF,'Row Index'!AK8)="",INDEX('RAW DATA'!$L:$L,'Row Index'!AK8),INDEX('RAW DATA'!$AF:$AF,'Row Index'!AK8)),INDEX('RAW DATA'!$S:$S,'Row Index'!AK8)))</f>
        <v>68.0419674542442</v>
      </c>
      <c r="AL290" s="17" t="n">
        <f aca="false">IF('Row Index'!AL8="","✗",IF(INDEX('RAW DATA'!$S:$S,'Row Index'!AL8)="",IF(INDEX('RAW DATA'!$AF:$AF,'Row Index'!AL8)="",INDEX('RAW DATA'!$L:$L,'Row Index'!AL8),INDEX('RAW DATA'!$AF:$AF,'Row Index'!AL8)),INDEX('RAW DATA'!$S:$S,'Row Index'!AL8)))</f>
        <v>69.9062283216889</v>
      </c>
      <c r="AM290" s="17" t="n">
        <f aca="false">IF('Row Index'!AM8="","✗",IF(INDEX('RAW DATA'!$S:$S,'Row Index'!AM8)="",IF(INDEX('RAW DATA'!$AF:$AF,'Row Index'!AM8)="",INDEX('RAW DATA'!$L:$L,'Row Index'!AM8),INDEX('RAW DATA'!$AF:$AF,'Row Index'!AM8)),INDEX('RAW DATA'!$S:$S,'Row Index'!AM8)))</f>
        <v>72.4251558276488</v>
      </c>
      <c r="AN290" s="17" t="n">
        <f aca="false">IF('Row Index'!AN8="","✗",IF(INDEX('RAW DATA'!$S:$S,'Row Index'!AN8)="",IF(INDEX('RAW DATA'!$AF:$AF,'Row Index'!AN8)="",INDEX('RAW DATA'!$L:$L,'Row Index'!AN8),INDEX('RAW DATA'!$AF:$AF,'Row Index'!AN8)),INDEX('RAW DATA'!$S:$S,'Row Index'!AN8)))</f>
        <v>73.3801786699966</v>
      </c>
      <c r="AO290" s="29" t="n">
        <f aca="false">IF('Row Index'!AO8="","✗",IF(INDEX('RAW DATA'!$S:$S,'Row Index'!AO8)="",IF(INDEX('RAW DATA'!$AF:$AF,'Row Index'!AO8)="",INDEX('RAW DATA'!$L:$L,'Row Index'!AO8),INDEX('RAW DATA'!$AF:$AF,'Row Index'!AO8)),INDEX('RAW DATA'!$S:$S,'Row Index'!AO8)))</f>
        <v>72.2481749212587</v>
      </c>
      <c r="AP290" s="17" t="n">
        <f aca="false">IF('Row Index'!AP8="","✗",IF(INDEX('RAW DATA'!$S:$S,'Row Index'!AP8)="",IF(INDEX('RAW DATA'!$AF:$AF,'Row Index'!AP8)="",INDEX('RAW DATA'!$L:$L,'Row Index'!AP8),INDEX('RAW DATA'!$AF:$AF,'Row Index'!AP8)),INDEX('RAW DATA'!$S:$S,'Row Index'!AP8)))</f>
        <v>73.5991563743291</v>
      </c>
      <c r="AQ290" s="29" t="n">
        <f aca="false">IF('Row Index'!AQ8="","✗",IF(INDEX('RAW DATA'!$S:$S,'Row Index'!AQ8)="",IF(INDEX('RAW DATA'!$AF:$AF,'Row Index'!AQ8)="",INDEX('RAW DATA'!$L:$L,'Row Index'!AQ8),INDEX('RAW DATA'!$AF:$AF,'Row Index'!AQ8)),INDEX('RAW DATA'!$S:$S,'Row Index'!AQ8)))</f>
        <v>73.9923241959688</v>
      </c>
    </row>
    <row r="291" customFormat="false" ht="15" hidden="false" customHeight="false" outlineLevel="0" collapsed="false">
      <c r="A291" s="15" t="s">
        <v>173</v>
      </c>
      <c r="B291" s="16" t="s">
        <v>153</v>
      </c>
      <c r="C291" s="29" t="n">
        <f aca="false">IF('Row Index'!C9="","✗",IF(INDEX('RAW DATA'!$S:$S,'Row Index'!C9)="",IF(INDEX('RAW DATA'!$AF:$AF,'Row Index'!C9)="",INDEX('RAW DATA'!$L:$L,'Row Index'!C9),INDEX('RAW DATA'!$AF:$AF,'Row Index'!C9)),INDEX('RAW DATA'!$S:$S,'Row Index'!C9)))</f>
        <v>39.675507203176</v>
      </c>
      <c r="D291" s="17" t="n">
        <f aca="false">IF('Row Index'!D9="","✗",IF(INDEX('RAW DATA'!$S:$S,'Row Index'!D9)="",IF(INDEX('RAW DATA'!$AF:$AF,'Row Index'!D9)="",INDEX('RAW DATA'!$L:$L,'Row Index'!D9),INDEX('RAW DATA'!$AF:$AF,'Row Index'!D9)),INDEX('RAW DATA'!$S:$S,'Row Index'!D9)))</f>
        <v>37.7743805793646</v>
      </c>
      <c r="E291" s="17" t="n">
        <f aca="false">IF('Row Index'!E9="","✗",IF(INDEX('RAW DATA'!$S:$S,'Row Index'!E9)="",IF(INDEX('RAW DATA'!$AF:$AF,'Row Index'!E9)="",INDEX('RAW DATA'!$L:$L,'Row Index'!E9),INDEX('RAW DATA'!$AF:$AF,'Row Index'!E9)),INDEX('RAW DATA'!$S:$S,'Row Index'!E9)))</f>
        <v>43.1664545985679</v>
      </c>
      <c r="F291" s="29" t="n">
        <f aca="false">IF('Row Index'!F9="","✗",IF(INDEX('RAW DATA'!$S:$S,'Row Index'!F9)="",IF(INDEX('RAW DATA'!$AF:$AF,'Row Index'!F9)="",INDEX('RAW DATA'!$L:$L,'Row Index'!F9),INDEX('RAW DATA'!$AF:$AF,'Row Index'!F9)),INDEX('RAW DATA'!$S:$S,'Row Index'!F9)))</f>
        <v>37.6427257625795</v>
      </c>
      <c r="G291" s="17" t="n">
        <f aca="false">IF('Row Index'!G9="","✗",IF(INDEX('RAW DATA'!$S:$S,'Row Index'!G9)="",IF(INDEX('RAW DATA'!$AF:$AF,'Row Index'!G9)="",INDEX('RAW DATA'!$L:$L,'Row Index'!G9),INDEX('RAW DATA'!$AF:$AF,'Row Index'!G9)),INDEX('RAW DATA'!$S:$S,'Row Index'!G9)))</f>
        <v>43.2116590022251</v>
      </c>
      <c r="H291" s="17" t="n">
        <f aca="false">IF('Row Index'!H9="","✗",IF(INDEX('RAW DATA'!$S:$S,'Row Index'!H9)="",IF(INDEX('RAW DATA'!$AF:$AF,'Row Index'!H9)="",INDEX('RAW DATA'!$L:$L,'Row Index'!H9),INDEX('RAW DATA'!$AF:$AF,'Row Index'!H9)),INDEX('RAW DATA'!$S:$S,'Row Index'!H9)))</f>
        <v>38.8841068666856</v>
      </c>
      <c r="I291" s="17" t="n">
        <f aca="false">IF('Row Index'!I9="","✗",IF(INDEX('RAW DATA'!$S:$S,'Row Index'!I9)="",IF(INDEX('RAW DATA'!$AF:$AF,'Row Index'!I9)="",INDEX('RAW DATA'!$L:$L,'Row Index'!I9),INDEX('RAW DATA'!$AF:$AF,'Row Index'!I9)),INDEX('RAW DATA'!$S:$S,'Row Index'!I9)))</f>
        <v>45.6641294318229</v>
      </c>
      <c r="J291" s="17" t="n">
        <f aca="false">IF('Row Index'!J9="","✗",IF(INDEX('RAW DATA'!$S:$S,'Row Index'!J9)="",IF(INDEX('RAW DATA'!$AF:$AF,'Row Index'!J9)="",INDEX('RAW DATA'!$L:$L,'Row Index'!J9),INDEX('RAW DATA'!$AF:$AF,'Row Index'!J9)),INDEX('RAW DATA'!$S:$S,'Row Index'!J9)))</f>
        <v>41.1275972608774</v>
      </c>
      <c r="K291" s="17" t="n">
        <f aca="false">IF('Row Index'!K9="","✗",IF(INDEX('RAW DATA'!$S:$S,'Row Index'!K9)="",IF(INDEX('RAW DATA'!$AF:$AF,'Row Index'!K9)="",INDEX('RAW DATA'!$L:$L,'Row Index'!K9),INDEX('RAW DATA'!$AF:$AF,'Row Index'!K9)),INDEX('RAW DATA'!$S:$S,'Row Index'!K9)))</f>
        <v>49.4127843094666</v>
      </c>
      <c r="L291" s="17" t="n">
        <f aca="false">IF('Row Index'!L9="","✗",IF(INDEX('RAW DATA'!$S:$S,'Row Index'!L9)="",IF(INDEX('RAW DATA'!$AF:$AF,'Row Index'!L9)="",INDEX('RAW DATA'!$L:$L,'Row Index'!L9),INDEX('RAW DATA'!$AF:$AF,'Row Index'!L9)),INDEX('RAW DATA'!$S:$S,'Row Index'!L9)))</f>
        <v>45.3620967712402</v>
      </c>
      <c r="M291" s="17" t="n">
        <f aca="false">IF('Row Index'!M9="","✗",IF(INDEX('RAW DATA'!$S:$S,'Row Index'!M9)="",IF(INDEX('RAW DATA'!$AF:$AF,'Row Index'!M9)="",INDEX('RAW DATA'!$L:$L,'Row Index'!M9),INDEX('RAW DATA'!$AF:$AF,'Row Index'!M9)),INDEX('RAW DATA'!$S:$S,'Row Index'!M9)))</f>
        <v>50.8516238212585</v>
      </c>
      <c r="N291" s="17" t="n">
        <f aca="false">IF('Row Index'!N9="","✗",IF(INDEX('RAW DATA'!$S:$S,'Row Index'!N9)="",IF(INDEX('RAW DATA'!$AF:$AF,'Row Index'!N9)="",INDEX('RAW DATA'!$L:$L,'Row Index'!N9),INDEX('RAW DATA'!$AF:$AF,'Row Index'!N9)),INDEX('RAW DATA'!$S:$S,'Row Index'!N9)))</f>
        <v>47.4035972228546</v>
      </c>
      <c r="O291" s="17" t="n">
        <f aca="false">IF('Row Index'!O9="","✗",IF(INDEX('RAW DATA'!$S:$S,'Row Index'!O9)="",IF(INDEX('RAW DATA'!$AF:$AF,'Row Index'!O9)="",INDEX('RAW DATA'!$L:$L,'Row Index'!O9),INDEX('RAW DATA'!$AF:$AF,'Row Index'!O9)),INDEX('RAW DATA'!$S:$S,'Row Index'!O9)))</f>
        <v>53.2257356013822</v>
      </c>
      <c r="P291" s="17" t="n">
        <f aca="false">IF('Row Index'!P9="","✗",IF(INDEX('RAW DATA'!$S:$S,'Row Index'!P9)="",IF(INDEX('RAW DATA'!$AF:$AF,'Row Index'!P9)="",INDEX('RAW DATA'!$L:$L,'Row Index'!P9),INDEX('RAW DATA'!$AF:$AF,'Row Index'!P9)),INDEX('RAW DATA'!$S:$S,'Row Index'!P9)))</f>
        <v>57.7681486894419</v>
      </c>
      <c r="Q291" s="17" t="n">
        <f aca="false">IF('Row Index'!Q9="","✗",IF(INDEX('RAW DATA'!$S:$S,'Row Index'!Q9)="",IF(INDEX('RAW DATA'!$AF:$AF,'Row Index'!Q9)="",INDEX('RAW DATA'!$L:$L,'Row Index'!Q9),INDEX('RAW DATA'!$AF:$AF,'Row Index'!Q9)),INDEX('RAW DATA'!$S:$S,'Row Index'!Q9)))</f>
        <v>60.2153379848817</v>
      </c>
      <c r="R291" s="17" t="n">
        <f aca="false">IF('Row Index'!R9="","✗",IF(INDEX('RAW DATA'!$S:$S,'Row Index'!R9)="",IF(INDEX('RAW DATA'!$AF:$AF,'Row Index'!R9)="",INDEX('RAW DATA'!$L:$L,'Row Index'!R9),INDEX('RAW DATA'!$AF:$AF,'Row Index'!R9)),INDEX('RAW DATA'!$S:$S,'Row Index'!R9)))</f>
        <v>52.7684026915452</v>
      </c>
      <c r="S291" s="17" t="n">
        <f aca="false">IF('Row Index'!S9="","✗",IF(INDEX('RAW DATA'!$S:$S,'Row Index'!S9)="",IF(INDEX('RAW DATA'!$AF:$AF,'Row Index'!S9)="",INDEX('RAW DATA'!$L:$L,'Row Index'!S9),INDEX('RAW DATA'!$AF:$AF,'Row Index'!S9)),INDEX('RAW DATA'!$S:$S,'Row Index'!S9)))</f>
        <v>55.3457246399718</v>
      </c>
      <c r="T291" s="17" t="n">
        <f aca="false">IF('Row Index'!T9="","✗",IF(INDEX('RAW DATA'!$S:$S,'Row Index'!T9)="",IF(INDEX('RAW DATA'!$AF:$AF,'Row Index'!T9)="",INDEX('RAW DATA'!$L:$L,'Row Index'!T9),INDEX('RAW DATA'!$AF:$AF,'Row Index'!T9)),INDEX('RAW DATA'!$S:$S,'Row Index'!T9)))</f>
        <v>55.20537056032</v>
      </c>
      <c r="U291" s="17" t="n">
        <f aca="false">IF('Row Index'!U9="","✗",IF(INDEX('RAW DATA'!$S:$S,'Row Index'!U9)="",IF(INDEX('RAW DATA'!$AF:$AF,'Row Index'!U9)="",INDEX('RAW DATA'!$L:$L,'Row Index'!U9),INDEX('RAW DATA'!$AF:$AF,'Row Index'!U9)),INDEX('RAW DATA'!$S:$S,'Row Index'!U9)))</f>
        <v>56.9898060052108</v>
      </c>
      <c r="V291" s="17" t="n">
        <f aca="false">IF('Row Index'!V9="","✗",IF(INDEX('RAW DATA'!$S:$S,'Row Index'!V9)="",IF(INDEX('RAW DATA'!$AF:$AF,'Row Index'!V9)="",INDEX('RAW DATA'!$L:$L,'Row Index'!V9),INDEX('RAW DATA'!$AF:$AF,'Row Index'!V9)),INDEX('RAW DATA'!$S:$S,'Row Index'!V9)))</f>
        <v>59.1909548766459</v>
      </c>
      <c r="W291" s="17" t="n">
        <f aca="false">IF('Row Index'!W9="","✗",IF(INDEX('RAW DATA'!$S:$S,'Row Index'!W9)="",IF(INDEX('RAW DATA'!$AF:$AF,'Row Index'!W9)="",INDEX('RAW DATA'!$L:$L,'Row Index'!W9),INDEX('RAW DATA'!$AF:$AF,'Row Index'!W9)),INDEX('RAW DATA'!$S:$S,'Row Index'!W9)))</f>
        <v>54.389088813312</v>
      </c>
      <c r="X291" s="17" t="n">
        <f aca="false">IF('Row Index'!X9="","✗",IF(INDEX('RAW DATA'!$S:$S,'Row Index'!X9)="",IF(INDEX('RAW DATA'!$AF:$AF,'Row Index'!X9)="",INDEX('RAW DATA'!$L:$L,'Row Index'!X9),INDEX('RAW DATA'!$AF:$AF,'Row Index'!X9)),INDEX('RAW DATA'!$S:$S,'Row Index'!X9)))</f>
        <v>57.4819890951345</v>
      </c>
      <c r="Y291" s="17" t="n">
        <f aca="false">IF('Row Index'!Y9="","✗",IF(INDEX('RAW DATA'!$S:$S,'Row Index'!Y9)="",IF(INDEX('RAW DATA'!$AF:$AF,'Row Index'!Y9)="",INDEX('RAW DATA'!$L:$L,'Row Index'!Y9),INDEX('RAW DATA'!$AF:$AF,'Row Index'!Y9)),INDEX('RAW DATA'!$S:$S,'Row Index'!Y9)))</f>
        <v>58.6068878831165</v>
      </c>
      <c r="Z291" s="18" t="n">
        <f aca="false">IF('Row Index'!Z9="","✗",IF(INDEX('RAW DATA'!$S:$S,'Row Index'!Z9)="",IF(INDEX('RAW DATA'!$AF:$AF,'Row Index'!Z9)="",INDEX('RAW DATA'!$L:$L,'Row Index'!Z9),INDEX('RAW DATA'!$AF:$AF,'Row Index'!Z9)),INDEX('RAW DATA'!$S:$S,'Row Index'!Z9)))</f>
        <v>60.7929610439167</v>
      </c>
      <c r="AA291" s="19" t="str">
        <f aca="false">IF('Row Index'!AA9="","⏳",IF(INDEX('RAW DATA'!$S:$S,'Row Index'!AA9)="",IF(INDEX('RAW DATA'!$AF:$AF,'Row Index'!AA9)="",INDEX('RAW DATA'!$L:$L,'Row Index'!AA9),INDEX('RAW DATA'!$AF:$AF,'Row Index'!AA9)),INDEX('RAW DATA'!$S:$S,'Row Index'!AA9)))</f>
        <v>⏳</v>
      </c>
      <c r="AB291" s="17" t="n">
        <f aca="false">IF('Row Index'!AB9="","✗",IF(INDEX('RAW DATA'!$S:$S,'Row Index'!AB9)="",IF(INDEX('RAW DATA'!$AF:$AF,'Row Index'!AB9)="",INDEX('RAW DATA'!$L:$L,'Row Index'!AB9),INDEX('RAW DATA'!$AF:$AF,'Row Index'!AB9)),INDEX('RAW DATA'!$S:$S,'Row Index'!AB9)))</f>
        <v>60.3461747842281</v>
      </c>
      <c r="AC291" s="17" t="n">
        <f aca="false">IF('Row Index'!AC9="","✗",IF(INDEX('RAW DATA'!$S:$S,'Row Index'!AC9)="",IF(INDEX('RAW DATA'!$AF:$AF,'Row Index'!AC9)="",INDEX('RAW DATA'!$L:$L,'Row Index'!AC9),INDEX('RAW DATA'!$AF:$AF,'Row Index'!AC9)),INDEX('RAW DATA'!$S:$S,'Row Index'!AC9)))</f>
        <v>58.3441788024436</v>
      </c>
      <c r="AD291" s="17" t="n">
        <f aca="false">IF('Row Index'!AD9="","✗",IF(INDEX('RAW DATA'!$S:$S,'Row Index'!AD9)="",IF(INDEX('RAW DATA'!$AF:$AF,'Row Index'!AD9)="",INDEX('RAW DATA'!$L:$L,'Row Index'!AD9),INDEX('RAW DATA'!$AF:$AF,'Row Index'!AD9)),INDEX('RAW DATA'!$S:$S,'Row Index'!AD9)))</f>
        <v>56.9437491461894</v>
      </c>
      <c r="AE291" s="17" t="n">
        <f aca="false">IF('Row Index'!AE9="","✗",IF(INDEX('RAW DATA'!$S:$S,'Row Index'!AE9)="",IF(INDEX('RAW DATA'!$AF:$AF,'Row Index'!AE9)="",INDEX('RAW DATA'!$L:$L,'Row Index'!AE9),INDEX('RAW DATA'!$AF:$AF,'Row Index'!AE9)),INDEX('RAW DATA'!$S:$S,'Row Index'!AE9)))</f>
        <v>63.9481698233926</v>
      </c>
      <c r="AF291" s="17" t="n">
        <f aca="false">IF('Row Index'!AF9="","✗",IF(INDEX('RAW DATA'!$S:$S,'Row Index'!AF9)="",IF(INDEX('RAW DATA'!$AF:$AF,'Row Index'!AF9)="",INDEX('RAW DATA'!$L:$L,'Row Index'!AF9),INDEX('RAW DATA'!$AF:$AF,'Row Index'!AF9)),INDEX('RAW DATA'!$S:$S,'Row Index'!AF9)))</f>
        <v>64.2740050195587</v>
      </c>
      <c r="AG291" s="17" t="n">
        <f aca="false">IF('Row Index'!AG9="","✗",IF(INDEX('RAW DATA'!$S:$S,'Row Index'!AG9)="",IF(INDEX('RAW DATA'!$AF:$AF,'Row Index'!AG9)="",INDEX('RAW DATA'!$L:$L,'Row Index'!AG9),INDEX('RAW DATA'!$AF:$AF,'Row Index'!AG9)),INDEX('RAW DATA'!$S:$S,'Row Index'!AG9)))</f>
        <v>60.3414708304834</v>
      </c>
      <c r="AH291" s="17" t="n">
        <f aca="false">IF('Row Index'!AH9="","✗",IF(INDEX('RAW DATA'!$S:$S,'Row Index'!AH9)="",IF(INDEX('RAW DATA'!$AF:$AF,'Row Index'!AH9)="",INDEX('RAW DATA'!$L:$L,'Row Index'!AH9),INDEX('RAW DATA'!$AF:$AF,'Row Index'!AH9)),INDEX('RAW DATA'!$S:$S,'Row Index'!AH9)))</f>
        <v>64.370258639626</v>
      </c>
      <c r="AI291" s="17" t="n">
        <f aca="false">IF('Row Index'!AI9="","✗",IF(INDEX('RAW DATA'!$S:$S,'Row Index'!AI9)="",IF(INDEX('RAW DATA'!$AF:$AF,'Row Index'!AI9)="",INDEX('RAW DATA'!$L:$L,'Row Index'!AI9),INDEX('RAW DATA'!$AF:$AF,'Row Index'!AI9)),INDEX('RAW DATA'!$S:$S,'Row Index'!AI9)))</f>
        <v>67.3432915851727</v>
      </c>
      <c r="AJ291" s="17" t="n">
        <f aca="false">IF('Row Index'!AJ9="","✗",IF(INDEX('RAW DATA'!$S:$S,'Row Index'!AJ9)="",IF(INDEX('RAW DATA'!$AF:$AF,'Row Index'!AJ9)="",INDEX('RAW DATA'!$L:$L,'Row Index'!AJ9),INDEX('RAW DATA'!$AF:$AF,'Row Index'!AJ9)),INDEX('RAW DATA'!$S:$S,'Row Index'!AJ9)))</f>
        <v>67.12009312077</v>
      </c>
      <c r="AK291" s="17" t="n">
        <f aca="false">IF('Row Index'!AK9="","✗",IF(INDEX('RAW DATA'!$S:$S,'Row Index'!AK9)="",IF(INDEX('RAW DATA'!$AF:$AF,'Row Index'!AK9)="",INDEX('RAW DATA'!$L:$L,'Row Index'!AK9),INDEX('RAW DATA'!$AF:$AF,'Row Index'!AK9)),INDEX('RAW DATA'!$S:$S,'Row Index'!AK9)))</f>
        <v>68.5942239255987</v>
      </c>
      <c r="AL291" s="17" t="n">
        <f aca="false">IF('Row Index'!AL9="","✗",IF(INDEX('RAW DATA'!$S:$S,'Row Index'!AL9)="",IF(INDEX('RAW DATA'!$AF:$AF,'Row Index'!AL9)="",INDEX('RAW DATA'!$L:$L,'Row Index'!AL9),INDEX('RAW DATA'!$AF:$AF,'Row Index'!AL9)),INDEX('RAW DATA'!$S:$S,'Row Index'!AL9)))</f>
        <v>69.0244213910026</v>
      </c>
      <c r="AM291" s="17" t="n">
        <f aca="false">IF('Row Index'!AM9="","✗",IF(INDEX('RAW DATA'!$S:$S,'Row Index'!AM9)="",IF(INDEX('RAW DATA'!$AF:$AF,'Row Index'!AM9)="",INDEX('RAW DATA'!$L:$L,'Row Index'!AM9),INDEX('RAW DATA'!$AF:$AF,'Row Index'!AM9)),INDEX('RAW DATA'!$S:$S,'Row Index'!AM9)))</f>
        <v>71.2720018187413</v>
      </c>
      <c r="AN291" s="17" t="n">
        <f aca="false">IF('Row Index'!AN9="","✗",IF(INDEX('RAW DATA'!$S:$S,'Row Index'!AN9)="",IF(INDEX('RAW DATA'!$AF:$AF,'Row Index'!AN9)="",INDEX('RAW DATA'!$L:$L,'Row Index'!AN9),INDEX('RAW DATA'!$AF:$AF,'Row Index'!AN9)),INDEX('RAW DATA'!$S:$S,'Row Index'!AN9)))</f>
        <v>72.5761887481594</v>
      </c>
      <c r="AO291" s="29" t="n">
        <f aca="false">IF('Row Index'!AO9="","✗",IF(INDEX('RAW DATA'!$S:$S,'Row Index'!AO9)="",IF(INDEX('RAW DATA'!$AF:$AF,'Row Index'!AO9)="",INDEX('RAW DATA'!$L:$L,'Row Index'!AO9),INDEX('RAW DATA'!$AF:$AF,'Row Index'!AO9)),INDEX('RAW DATA'!$S:$S,'Row Index'!AO9)))</f>
        <v>72.138733575822</v>
      </c>
      <c r="AP291" s="17" t="n">
        <f aca="false">IF('Row Index'!AP9="","✗",IF(INDEX('RAW DATA'!$S:$S,'Row Index'!AP9)="",IF(INDEX('RAW DATA'!$AF:$AF,'Row Index'!AP9)="",INDEX('RAW DATA'!$L:$L,'Row Index'!AP9),INDEX('RAW DATA'!$AF:$AF,'Row Index'!AP9)),INDEX('RAW DATA'!$S:$S,'Row Index'!AP9)))</f>
        <v>73.5274665316413</v>
      </c>
      <c r="AQ291" s="29" t="n">
        <f aca="false">IF('Row Index'!AQ9="","✗",IF(INDEX('RAW DATA'!$S:$S,'Row Index'!AQ9)="",IF(INDEX('RAW DATA'!$AF:$AF,'Row Index'!AQ9)="",INDEX('RAW DATA'!$L:$L,'Row Index'!AQ9),INDEX('RAW DATA'!$AF:$AF,'Row Index'!AQ9)),INDEX('RAW DATA'!$S:$S,'Row Index'!AQ9)))</f>
        <v>74.6404849132286</v>
      </c>
    </row>
    <row r="292" customFormat="false" ht="15" hidden="false" customHeight="false" outlineLevel="0" collapsed="false">
      <c r="A292" s="15" t="s">
        <v>176</v>
      </c>
      <c r="B292" s="16" t="s">
        <v>153</v>
      </c>
      <c r="C292" s="17" t="n">
        <f aca="false">IF('Row Index'!C10="","✗",IF(INDEX('RAW DATA'!$S:$S,'Row Index'!C10)="",IF(INDEX('RAW DATA'!$AF:$AF,'Row Index'!C10)="",INDEX('RAW DATA'!$L:$L,'Row Index'!C10),INDEX('RAW DATA'!$AF:$AF,'Row Index'!C10)),INDEX('RAW DATA'!$S:$S,'Row Index'!C10)))</f>
        <v>38.9351056358075</v>
      </c>
      <c r="D292" s="17" t="n">
        <f aca="false">IF('Row Index'!D10="","✗",IF(INDEX('RAW DATA'!$S:$S,'Row Index'!D10)="",IF(INDEX('RAW DATA'!$AF:$AF,'Row Index'!D10)="",INDEX('RAW DATA'!$L:$L,'Row Index'!D10),INDEX('RAW DATA'!$AF:$AF,'Row Index'!D10)),INDEX('RAW DATA'!$S:$S,'Row Index'!D10)))</f>
        <v>36.5831666427211</v>
      </c>
      <c r="E292" s="17" t="n">
        <f aca="false">IF('Row Index'!E10="","✗",IF(INDEX('RAW DATA'!$S:$S,'Row Index'!E10)="",IF(INDEX('RAW DATA'!$AF:$AF,'Row Index'!E10)="",INDEX('RAW DATA'!$L:$L,'Row Index'!E10),INDEX('RAW DATA'!$AF:$AF,'Row Index'!E10)),INDEX('RAW DATA'!$S:$S,'Row Index'!E10)))</f>
        <v>40.6646488166505</v>
      </c>
      <c r="F292" s="17" t="n">
        <f aca="false">IF('Row Index'!F10="","✗",IF(INDEX('RAW DATA'!$S:$S,'Row Index'!F10)="",IF(INDEX('RAW DATA'!$AF:$AF,'Row Index'!F10)="",INDEX('RAW DATA'!$L:$L,'Row Index'!F10),INDEX('RAW DATA'!$AF:$AF,'Row Index'!F10)),INDEX('RAW DATA'!$S:$S,'Row Index'!F10)))</f>
        <v>37.4291803098192</v>
      </c>
      <c r="G292" s="17" t="n">
        <f aca="false">IF('Row Index'!G10="","✗",IF(INDEX('RAW DATA'!$S:$S,'Row Index'!G10)="",IF(INDEX('RAW DATA'!$AF:$AF,'Row Index'!G10)="",INDEX('RAW DATA'!$L:$L,'Row Index'!G10),INDEX('RAW DATA'!$AF:$AF,'Row Index'!G10)),INDEX('RAW DATA'!$S:$S,'Row Index'!G10)))</f>
        <v>42.3042128224149</v>
      </c>
      <c r="H292" s="17" t="n">
        <f aca="false">IF('Row Index'!H10="","✗",IF(INDEX('RAW DATA'!$S:$S,'Row Index'!H10)="",IF(INDEX('RAW DATA'!$AF:$AF,'Row Index'!H10)="",INDEX('RAW DATA'!$L:$L,'Row Index'!H10),INDEX('RAW DATA'!$AF:$AF,'Row Index'!H10)),INDEX('RAW DATA'!$S:$S,'Row Index'!H10)))</f>
        <v>39.0474013626757</v>
      </c>
      <c r="I292" s="17" t="n">
        <f aca="false">IF('Row Index'!I10="","✗",IF(INDEX('RAW DATA'!$S:$S,'Row Index'!I10)="",IF(INDEX('RAW DATA'!$AF:$AF,'Row Index'!I10)="",INDEX('RAW DATA'!$L:$L,'Row Index'!I10),INDEX('RAW DATA'!$AF:$AF,'Row Index'!I10)),INDEX('RAW DATA'!$S:$S,'Row Index'!I10)))</f>
        <v>51.7299258910066</v>
      </c>
      <c r="J292" s="17" t="n">
        <f aca="false">IF('Row Index'!J10="","✗",IF(INDEX('RAW DATA'!$S:$S,'Row Index'!J10)="",IF(INDEX('RAW DATA'!$AF:$AF,'Row Index'!J10)="",INDEX('RAW DATA'!$L:$L,'Row Index'!J10),INDEX('RAW DATA'!$AF:$AF,'Row Index'!J10)),INDEX('RAW DATA'!$S:$S,'Row Index'!J10)))</f>
        <v>42.5286816591902</v>
      </c>
      <c r="K292" s="17" t="n">
        <f aca="false">IF('Row Index'!K10="","✗",IF(INDEX('RAW DATA'!$S:$S,'Row Index'!K10)="",IF(INDEX('RAW DATA'!$AF:$AF,'Row Index'!K10)="",INDEX('RAW DATA'!$L:$L,'Row Index'!K10),INDEX('RAW DATA'!$AF:$AF,'Row Index'!K10)),INDEX('RAW DATA'!$S:$S,'Row Index'!K10)))</f>
        <v>56.1944011845399</v>
      </c>
      <c r="L292" s="17" t="n">
        <f aca="false">IF('Row Index'!L10="","✗",IF(INDEX('RAW DATA'!$S:$S,'Row Index'!L10)="",IF(INDEX('RAW DATA'!$AF:$AF,'Row Index'!L10)="",INDEX('RAW DATA'!$L:$L,'Row Index'!L10),INDEX('RAW DATA'!$AF:$AF,'Row Index'!L10)),INDEX('RAW DATA'!$S:$S,'Row Index'!L10)))</f>
        <v>44.7931444376294</v>
      </c>
      <c r="M292" s="17" t="n">
        <f aca="false">IF('Row Index'!M10="","✗",IF(INDEX('RAW DATA'!$S:$S,'Row Index'!M10)="",IF(INDEX('RAW DATA'!$AF:$AF,'Row Index'!M10)="",INDEX('RAW DATA'!$L:$L,'Row Index'!M10),INDEX('RAW DATA'!$AF:$AF,'Row Index'!M10)),INDEX('RAW DATA'!$S:$S,'Row Index'!M10)))</f>
        <v>54.4268656136403</v>
      </c>
      <c r="N292" s="17" t="n">
        <f aca="false">IF('Row Index'!N10="","✗",IF(INDEX('RAW DATA'!$S:$S,'Row Index'!N10)="",IF(INDEX('RAW DATA'!$AF:$AF,'Row Index'!N10)="",INDEX('RAW DATA'!$L:$L,'Row Index'!N10),INDEX('RAW DATA'!$AF:$AF,'Row Index'!N10)),INDEX('RAW DATA'!$S:$S,'Row Index'!N10)))</f>
        <v>49.6679788462717</v>
      </c>
      <c r="O292" s="17" t="n">
        <f aca="false">IF('Row Index'!O10="","✗",IF(INDEX('RAW DATA'!$S:$S,'Row Index'!O10)="",IF(INDEX('RAW DATA'!$AF:$AF,'Row Index'!O10)="",INDEX('RAW DATA'!$L:$L,'Row Index'!O10),INDEX('RAW DATA'!$AF:$AF,'Row Index'!O10)),INDEX('RAW DATA'!$S:$S,'Row Index'!O10)))</f>
        <v>53.5983449655759</v>
      </c>
      <c r="P292" s="17" t="n">
        <f aca="false">IF('Row Index'!P10="","✗",IF(INDEX('RAW DATA'!$S:$S,'Row Index'!P10)="",IF(INDEX('RAW DATA'!$AF:$AF,'Row Index'!P10)="",INDEX('RAW DATA'!$L:$L,'Row Index'!P10),INDEX('RAW DATA'!$AF:$AF,'Row Index'!P10)),INDEX('RAW DATA'!$S:$S,'Row Index'!P10)))</f>
        <v>55.7642779554793</v>
      </c>
      <c r="Q292" s="17" t="n">
        <f aca="false">IF('Row Index'!Q10="","✗",IF(INDEX('RAW DATA'!$S:$S,'Row Index'!Q10)="",IF(INDEX('RAW DATA'!$AF:$AF,'Row Index'!Q10)="",INDEX('RAW DATA'!$L:$L,'Row Index'!Q10),INDEX('RAW DATA'!$AF:$AF,'Row Index'!Q10)),INDEX('RAW DATA'!$S:$S,'Row Index'!Q10)))</f>
        <v>58.6432368641858</v>
      </c>
      <c r="R292" s="17" t="n">
        <f aca="false">IF('Row Index'!R10="","✗",IF(INDEX('RAW DATA'!$S:$S,'Row Index'!R10)="",IF(INDEX('RAW DATA'!$AF:$AF,'Row Index'!R10)="",INDEX('RAW DATA'!$L:$L,'Row Index'!R10),INDEX('RAW DATA'!$AF:$AF,'Row Index'!R10)),INDEX('RAW DATA'!$S:$S,'Row Index'!R10)))</f>
        <v>52.7802065418814</v>
      </c>
      <c r="S292" s="17" t="n">
        <f aca="false">IF('Row Index'!S10="","✗",IF(INDEX('RAW DATA'!$S:$S,'Row Index'!S10)="",IF(INDEX('RAW DATA'!$AF:$AF,'Row Index'!S10)="",INDEX('RAW DATA'!$L:$L,'Row Index'!S10),INDEX('RAW DATA'!$AF:$AF,'Row Index'!S10)),INDEX('RAW DATA'!$S:$S,'Row Index'!S10)))</f>
        <v>54.1656296705193</v>
      </c>
      <c r="T292" s="17" t="n">
        <f aca="false">IF('Row Index'!T10="","✗",IF(INDEX('RAW DATA'!$S:$S,'Row Index'!T10)="",IF(INDEX('RAW DATA'!$AF:$AF,'Row Index'!T10)="",INDEX('RAW DATA'!$L:$L,'Row Index'!T10),INDEX('RAW DATA'!$AF:$AF,'Row Index'!T10)),INDEX('RAW DATA'!$S:$S,'Row Index'!T10)))</f>
        <v>53.6932444266639</v>
      </c>
      <c r="U292" s="17" t="n">
        <f aca="false">IF('Row Index'!U10="","✗",IF(INDEX('RAW DATA'!$S:$S,'Row Index'!U10)="",IF(INDEX('RAW DATA'!$AF:$AF,'Row Index'!U10)="",INDEX('RAW DATA'!$L:$L,'Row Index'!U10),INDEX('RAW DATA'!$AF:$AF,'Row Index'!U10)),INDEX('RAW DATA'!$S:$S,'Row Index'!U10)))</f>
        <v>57.5746860133346</v>
      </c>
      <c r="V292" s="17" t="n">
        <f aca="false">IF('Row Index'!V10="","✗",IF(INDEX('RAW DATA'!$S:$S,'Row Index'!V10)="",IF(INDEX('RAW DATA'!$AF:$AF,'Row Index'!V10)="",INDEX('RAW DATA'!$L:$L,'Row Index'!V10),INDEX('RAW DATA'!$AF:$AF,'Row Index'!V10)),INDEX('RAW DATA'!$S:$S,'Row Index'!V10)))</f>
        <v>58.7043014827876</v>
      </c>
      <c r="W292" s="29" t="n">
        <f aca="false">IF('Row Index'!W10="","✗",IF(INDEX('RAW DATA'!$S:$S,'Row Index'!W10)="",IF(INDEX('RAW DATA'!$AF:$AF,'Row Index'!W10)="",INDEX('RAW DATA'!$L:$L,'Row Index'!W10),INDEX('RAW DATA'!$AF:$AF,'Row Index'!W10)),INDEX('RAW DATA'!$S:$S,'Row Index'!W10)))</f>
        <v>55.5172601214565</v>
      </c>
      <c r="X292" s="17" t="n">
        <f aca="false">IF('Row Index'!X10="","✗",IF(INDEX('RAW DATA'!$S:$S,'Row Index'!X10)="",IF(INDEX('RAW DATA'!$AF:$AF,'Row Index'!X10)="",INDEX('RAW DATA'!$L:$L,'Row Index'!X10),INDEX('RAW DATA'!$AF:$AF,'Row Index'!X10)),INDEX('RAW DATA'!$S:$S,'Row Index'!X10)))</f>
        <v>57.1294596914988</v>
      </c>
      <c r="Y292" s="17" t="n">
        <f aca="false">IF('Row Index'!Y10="","✗",IF(INDEX('RAW DATA'!$S:$S,'Row Index'!Y10)="",IF(INDEX('RAW DATA'!$AF:$AF,'Row Index'!Y10)="",INDEX('RAW DATA'!$L:$L,'Row Index'!Y10),INDEX('RAW DATA'!$AF:$AF,'Row Index'!Y10)),INDEX('RAW DATA'!$S:$S,'Row Index'!Y10)))</f>
        <v>55.9536937548168</v>
      </c>
      <c r="Z292" s="18" t="n">
        <f aca="false">IF('Row Index'!Z10="","✗",IF(INDEX('RAW DATA'!$S:$S,'Row Index'!Z10)="",IF(INDEX('RAW DATA'!$AF:$AF,'Row Index'!Z10)="",INDEX('RAW DATA'!$L:$L,'Row Index'!Z10),INDEX('RAW DATA'!$AF:$AF,'Row Index'!Z10)),INDEX('RAW DATA'!$S:$S,'Row Index'!Z10)))</f>
        <v>58.0729442635887</v>
      </c>
      <c r="AA292" s="19" t="str">
        <f aca="false">IF('Row Index'!AA10="","⏳",IF(INDEX('RAW DATA'!$S:$S,'Row Index'!AA10)="",IF(INDEX('RAW DATA'!$AF:$AF,'Row Index'!AA10)="",INDEX('RAW DATA'!$L:$L,'Row Index'!AA10),INDEX('RAW DATA'!$AF:$AF,'Row Index'!AA10)),INDEX('RAW DATA'!$S:$S,'Row Index'!AA10)))</f>
        <v>⏳</v>
      </c>
      <c r="AB292" s="17" t="n">
        <f aca="false">IF('Row Index'!AB10="","✗",IF(INDEX('RAW DATA'!$S:$S,'Row Index'!AB10)="",IF(INDEX('RAW DATA'!$AF:$AF,'Row Index'!AB10)="",INDEX('RAW DATA'!$L:$L,'Row Index'!AB10),INDEX('RAW DATA'!$AF:$AF,'Row Index'!AB10)),INDEX('RAW DATA'!$S:$S,'Row Index'!AB10)))</f>
        <v>58.4802306171208</v>
      </c>
      <c r="AC292" s="17" t="n">
        <f aca="false">IF('Row Index'!AC10="","✗",IF(INDEX('RAW DATA'!$S:$S,'Row Index'!AC10)="",IF(INDEX('RAW DATA'!$AF:$AF,'Row Index'!AC10)="",INDEX('RAW DATA'!$L:$L,'Row Index'!AC10),INDEX('RAW DATA'!$AF:$AF,'Row Index'!AC10)),INDEX('RAW DATA'!$S:$S,'Row Index'!AC10)))</f>
        <v>57.6049605906234</v>
      </c>
      <c r="AD292" s="17" t="n">
        <f aca="false">IF('Row Index'!AD10="","✗",IF(INDEX('RAW DATA'!$S:$S,'Row Index'!AD10)="",IF(INDEX('RAW DATA'!$AF:$AF,'Row Index'!AD10)="",INDEX('RAW DATA'!$L:$L,'Row Index'!AD10),INDEX('RAW DATA'!$AF:$AF,'Row Index'!AD10)),INDEX('RAW DATA'!$S:$S,'Row Index'!AD10)))</f>
        <v>60.3207300650206</v>
      </c>
      <c r="AE292" s="17" t="n">
        <f aca="false">IF('Row Index'!AE10="","✗",IF(INDEX('RAW DATA'!$S:$S,'Row Index'!AE10)="",IF(INDEX('RAW DATA'!$AF:$AF,'Row Index'!AE10)="",INDEX('RAW DATA'!$L:$L,'Row Index'!AE10),INDEX('RAW DATA'!$AF:$AF,'Row Index'!AE10)),INDEX('RAW DATA'!$S:$S,'Row Index'!AE10)))</f>
        <v>61.6567422584782</v>
      </c>
      <c r="AF292" s="17" t="n">
        <f aca="false">IF('Row Index'!AF10="","✗",IF(INDEX('RAW DATA'!$S:$S,'Row Index'!AF10)="",IF(INDEX('RAW DATA'!$AF:$AF,'Row Index'!AF10)="",INDEX('RAW DATA'!$L:$L,'Row Index'!AF10),INDEX('RAW DATA'!$AF:$AF,'Row Index'!AF10)),INDEX('RAW DATA'!$S:$S,'Row Index'!AF10)))</f>
        <v>64.0284458948114</v>
      </c>
      <c r="AG292" s="17" t="n">
        <f aca="false">IF('Row Index'!AG10="","✗",IF(INDEX('RAW DATA'!$S:$S,'Row Index'!AG10)="",IF(INDEX('RAW DATA'!$AF:$AF,'Row Index'!AG10)="",INDEX('RAW DATA'!$L:$L,'Row Index'!AG10),INDEX('RAW DATA'!$AF:$AF,'Row Index'!AG10)),INDEX('RAW DATA'!$S:$S,'Row Index'!AG10)))</f>
        <v>61.5775157498277</v>
      </c>
      <c r="AH292" s="17" t="n">
        <f aca="false">IF('Row Index'!AH10="","✗",IF(INDEX('RAW DATA'!$S:$S,'Row Index'!AH10)="",IF(INDEX('RAW DATA'!$AF:$AF,'Row Index'!AH10)="",INDEX('RAW DATA'!$L:$L,'Row Index'!AH10),INDEX('RAW DATA'!$AF:$AF,'Row Index'!AH10)),INDEX('RAW DATA'!$S:$S,'Row Index'!AH10)))</f>
        <v>64.150381666447</v>
      </c>
      <c r="AI292" s="17" t="n">
        <f aca="false">IF('Row Index'!AI10="","✗",IF(INDEX('RAW DATA'!$S:$S,'Row Index'!AI10)="",IF(INDEX('RAW DATA'!$AF:$AF,'Row Index'!AI10)="",INDEX('RAW DATA'!$L:$L,'Row Index'!AI10),INDEX('RAW DATA'!$AF:$AF,'Row Index'!AI10)),INDEX('RAW DATA'!$S:$S,'Row Index'!AI10)))</f>
        <v>68.5529531356911</v>
      </c>
      <c r="AJ292" s="17" t="n">
        <f aca="false">IF('Row Index'!AJ10="","✗",IF(INDEX('RAW DATA'!$S:$S,'Row Index'!AJ10)="",IF(INDEX('RAW DATA'!$AF:$AF,'Row Index'!AJ10)="",INDEX('RAW DATA'!$L:$L,'Row Index'!AJ10),INDEX('RAW DATA'!$AF:$AF,'Row Index'!AJ10)),INDEX('RAW DATA'!$S:$S,'Row Index'!AJ10)))</f>
        <v>67.3963569614822</v>
      </c>
      <c r="AK292" s="17" t="n">
        <f aca="false">IF('Row Index'!AK10="","✗",IF(INDEX('RAW DATA'!$S:$S,'Row Index'!AK10)="",IF(INDEX('RAW DATA'!$AF:$AF,'Row Index'!AK10)="",INDEX('RAW DATA'!$L:$L,'Row Index'!AK10),INDEX('RAW DATA'!$AF:$AF,'Row Index'!AK10)),INDEX('RAW DATA'!$S:$S,'Row Index'!AK10)))</f>
        <v>68.6993834159198</v>
      </c>
      <c r="AL292" s="17" t="n">
        <f aca="false">IF('Row Index'!AL10="","✗",IF(INDEX('RAW DATA'!$S:$S,'Row Index'!AL10)="",IF(INDEX('RAW DATA'!$AF:$AF,'Row Index'!AL10)="",INDEX('RAW DATA'!$L:$L,'Row Index'!AL10),INDEX('RAW DATA'!$AF:$AF,'Row Index'!AL10)),INDEX('RAW DATA'!$S:$S,'Row Index'!AL10)))</f>
        <v>68.4354000132837</v>
      </c>
      <c r="AM292" s="17" t="n">
        <f aca="false">IF('Row Index'!AM10="","✗",IF(INDEX('RAW DATA'!$S:$S,'Row Index'!AM10)="",IF(INDEX('RAW DATA'!$AF:$AF,'Row Index'!AM10)="",INDEX('RAW DATA'!$L:$L,'Row Index'!AM10),INDEX('RAW DATA'!$AF:$AF,'Row Index'!AM10)),INDEX('RAW DATA'!$S:$S,'Row Index'!AM10)))</f>
        <v>71.4973053674215</v>
      </c>
      <c r="AN292" s="17" t="n">
        <f aca="false">IF('Row Index'!AN10="","✗",IF(INDEX('RAW DATA'!$S:$S,'Row Index'!AN10)="",IF(INDEX('RAW DATA'!$AF:$AF,'Row Index'!AN10)="",INDEX('RAW DATA'!$L:$L,'Row Index'!AN10),INDEX('RAW DATA'!$AF:$AF,'Row Index'!AN10)),INDEX('RAW DATA'!$S:$S,'Row Index'!AN10)))</f>
        <v>71.1860768977663</v>
      </c>
      <c r="AO292" s="17" t="n">
        <f aca="false">IF('Row Index'!AO10="","✗",IF(INDEX('RAW DATA'!$S:$S,'Row Index'!AO10)="",IF(INDEX('RAW DATA'!$AF:$AF,'Row Index'!AO10)="",INDEX('RAW DATA'!$L:$L,'Row Index'!AO10),INDEX('RAW DATA'!$AF:$AF,'Row Index'!AO10)),INDEX('RAW DATA'!$S:$S,'Row Index'!AO10)))</f>
        <v>71.4279660171292</v>
      </c>
      <c r="AP292" s="17" t="n">
        <f aca="false">IF('Row Index'!AP10="","✗",IF(INDEX('RAW DATA'!$S:$S,'Row Index'!AP10)="",IF(INDEX('RAW DATA'!$AF:$AF,'Row Index'!AP10)="",INDEX('RAW DATA'!$L:$L,'Row Index'!AP10),INDEX('RAW DATA'!$AF:$AF,'Row Index'!AP10)),INDEX('RAW DATA'!$S:$S,'Row Index'!AP10)))</f>
        <v>73.3690177669919</v>
      </c>
      <c r="AQ292" s="29" t="n">
        <f aca="false">IF('Row Index'!AQ10="","✗",IF(INDEX('RAW DATA'!$S:$S,'Row Index'!AQ10)="",IF(INDEX('RAW DATA'!$AF:$AF,'Row Index'!AQ10)="",INDEX('RAW DATA'!$L:$L,'Row Index'!AQ10),INDEX('RAW DATA'!$AF:$AF,'Row Index'!AQ10)),INDEX('RAW DATA'!$S:$S,'Row Index'!AQ10)))</f>
        <v>75.2635167079217</v>
      </c>
    </row>
    <row r="293" customFormat="false" ht="15" hidden="false" customHeight="false" outlineLevel="0" collapsed="false">
      <c r="A293" s="15" t="s">
        <v>179</v>
      </c>
      <c r="B293" s="16" t="s">
        <v>153</v>
      </c>
      <c r="C293" s="17" t="n">
        <f aca="false">IF('Row Index'!C11="","✗",IF(INDEX('RAW DATA'!$S:$S,'Row Index'!C11)="",IF(INDEX('RAW DATA'!$AF:$AF,'Row Index'!C11)="",INDEX('RAW DATA'!$L:$L,'Row Index'!C11),INDEX('RAW DATA'!$AF:$AF,'Row Index'!C11)),INDEX('RAW DATA'!$S:$S,'Row Index'!C11)))</f>
        <v>43.6153448504586</v>
      </c>
      <c r="D293" s="17" t="n">
        <f aca="false">IF('Row Index'!D11="","✗",IF(INDEX('RAW DATA'!$S:$S,'Row Index'!D11)="",IF(INDEX('RAW DATA'!$AF:$AF,'Row Index'!D11)="",INDEX('RAW DATA'!$L:$L,'Row Index'!D11),INDEX('RAW DATA'!$AF:$AF,'Row Index'!D11)),INDEX('RAW DATA'!$S:$S,'Row Index'!D11)))</f>
        <v>40.4617153133332</v>
      </c>
      <c r="E293" s="17" t="n">
        <f aca="false">IF('Row Index'!E11="","✗",IF(INDEX('RAW DATA'!$S:$S,'Row Index'!E11)="",IF(INDEX('RAW DATA'!$AF:$AF,'Row Index'!E11)="",INDEX('RAW DATA'!$L:$L,'Row Index'!E11),INDEX('RAW DATA'!$AF:$AF,'Row Index'!E11)),INDEX('RAW DATA'!$S:$S,'Row Index'!E11)))</f>
        <v>44.4508016042938</v>
      </c>
      <c r="F293" s="17" t="n">
        <f aca="false">IF('Row Index'!F11="","✗",IF(INDEX('RAW DATA'!$S:$S,'Row Index'!F11)="",IF(INDEX('RAW DATA'!$AF:$AF,'Row Index'!F11)="",INDEX('RAW DATA'!$L:$L,'Row Index'!F11),INDEX('RAW DATA'!$AF:$AF,'Row Index'!F11)),INDEX('RAW DATA'!$S:$S,'Row Index'!F11)))</f>
        <v>41.4157258761705</v>
      </c>
      <c r="G293" s="17" t="n">
        <f aca="false">IF('Row Index'!G11="","✗",IF(INDEX('RAW DATA'!$S:$S,'Row Index'!G11)="",IF(INDEX('RAW DATA'!$AF:$AF,'Row Index'!G11)="",INDEX('RAW DATA'!$L:$L,'Row Index'!G11),INDEX('RAW DATA'!$AF:$AF,'Row Index'!G11)),INDEX('RAW DATA'!$S:$S,'Row Index'!G11)))</f>
        <v>47.0433721306369</v>
      </c>
      <c r="H293" s="17" t="n">
        <f aca="false">IF('Row Index'!H11="","✗",IF(INDEX('RAW DATA'!$S:$S,'Row Index'!H11)="",IF(INDEX('RAW DATA'!$AF:$AF,'Row Index'!H11)="",INDEX('RAW DATA'!$L:$L,'Row Index'!H11),INDEX('RAW DATA'!$AF:$AF,'Row Index'!H11)),INDEX('RAW DATA'!$S:$S,'Row Index'!H11)))</f>
        <v>43.7329878470022</v>
      </c>
      <c r="I293" s="17" t="n">
        <f aca="false">IF('Row Index'!I11="","✗",IF(INDEX('RAW DATA'!$S:$S,'Row Index'!I11)="",IF(INDEX('RAW DATA'!$AF:$AF,'Row Index'!I11)="",INDEX('RAW DATA'!$L:$L,'Row Index'!I11),INDEX('RAW DATA'!$AF:$AF,'Row Index'!I11)),INDEX('RAW DATA'!$S:$S,'Row Index'!I11)))</f>
        <v>51.2060464752304</v>
      </c>
      <c r="J293" s="17" t="n">
        <f aca="false">IF('Row Index'!J11="","✗",IF(INDEX('RAW DATA'!$S:$S,'Row Index'!J11)="",IF(INDEX('RAW DATA'!$AF:$AF,'Row Index'!J11)="",INDEX('RAW DATA'!$L:$L,'Row Index'!J11),INDEX('RAW DATA'!$AF:$AF,'Row Index'!J11)),INDEX('RAW DATA'!$S:$S,'Row Index'!J11)))</f>
        <v>44.0132956090095</v>
      </c>
      <c r="K293" s="17" t="n">
        <f aca="false">IF('Row Index'!K11="","✗",IF(INDEX('RAW DATA'!$S:$S,'Row Index'!K11)="",IF(INDEX('RAW DATA'!$AF:$AF,'Row Index'!K11)="",INDEX('RAW DATA'!$L:$L,'Row Index'!K11),INDEX('RAW DATA'!$AF:$AF,'Row Index'!K11)),INDEX('RAW DATA'!$S:$S,'Row Index'!K11)))</f>
        <v>52.7481991682681</v>
      </c>
      <c r="L293" s="17" t="n">
        <f aca="false">IF('Row Index'!L11="","✗",IF(INDEX('RAW DATA'!$S:$S,'Row Index'!L11)="",IF(INDEX('RAW DATA'!$AF:$AF,'Row Index'!L11)="",INDEX('RAW DATA'!$L:$L,'Row Index'!L11),INDEX('RAW DATA'!$AF:$AF,'Row Index'!L11)),INDEX('RAW DATA'!$S:$S,'Row Index'!L11)))</f>
        <v>43.0895607497356</v>
      </c>
      <c r="M293" s="17" t="n">
        <f aca="false">IF('Row Index'!M11="","✗",IF(INDEX('RAW DATA'!$S:$S,'Row Index'!M11)="",IF(INDEX('RAW DATA'!$AF:$AF,'Row Index'!M11)="",INDEX('RAW DATA'!$L:$L,'Row Index'!M11),INDEX('RAW DATA'!$AF:$AF,'Row Index'!M11)),INDEX('RAW DATA'!$S:$S,'Row Index'!M11)))</f>
        <v>46.471077014422</v>
      </c>
      <c r="N293" s="17" t="n">
        <f aca="false">IF('Row Index'!N11="","✗",IF(INDEX('RAW DATA'!$S:$S,'Row Index'!N11)="",IF(INDEX('RAW DATA'!$AF:$AF,'Row Index'!N11)="",INDEX('RAW DATA'!$L:$L,'Row Index'!N11),INDEX('RAW DATA'!$AF:$AF,'Row Index'!N11)),INDEX('RAW DATA'!$S:$S,'Row Index'!N11)))</f>
        <v>47.8758431152736</v>
      </c>
      <c r="O293" s="17" t="n">
        <f aca="false">IF('Row Index'!O11="","✗",IF(INDEX('RAW DATA'!$S:$S,'Row Index'!O11)="",IF(INDEX('RAW DATA'!$AF:$AF,'Row Index'!O11)="",INDEX('RAW DATA'!$L:$L,'Row Index'!O11),INDEX('RAW DATA'!$AF:$AF,'Row Index'!O11)),INDEX('RAW DATA'!$S:$S,'Row Index'!O11)))</f>
        <v>51.6457225109357</v>
      </c>
      <c r="P293" s="17" t="n">
        <f aca="false">IF('Row Index'!P11="","✗",IF(INDEX('RAW DATA'!$S:$S,'Row Index'!P11)="",IF(INDEX('RAW DATA'!$AF:$AF,'Row Index'!P11)="",INDEX('RAW DATA'!$L:$L,'Row Index'!P11),INDEX('RAW DATA'!$AF:$AF,'Row Index'!P11)),INDEX('RAW DATA'!$S:$S,'Row Index'!P11)))</f>
        <v>58.0525409519163</v>
      </c>
      <c r="Q293" s="17" t="n">
        <f aca="false">IF('Row Index'!Q11="","✗",IF(INDEX('RAW DATA'!$S:$S,'Row Index'!Q11)="",IF(INDEX('RAW DATA'!$AF:$AF,'Row Index'!Q11)="",INDEX('RAW DATA'!$L:$L,'Row Index'!Q11),INDEX('RAW DATA'!$AF:$AF,'Row Index'!Q11)),INDEX('RAW DATA'!$S:$S,'Row Index'!Q11)))</f>
        <v>56.9634397433709</v>
      </c>
      <c r="R293" s="17" t="n">
        <f aca="false">IF('Row Index'!R11="","✗",IF(INDEX('RAW DATA'!$S:$S,'Row Index'!R11)="",IF(INDEX('RAW DATA'!$AF:$AF,'Row Index'!R11)="",INDEX('RAW DATA'!$L:$L,'Row Index'!R11),INDEX('RAW DATA'!$AF:$AF,'Row Index'!R11)),INDEX('RAW DATA'!$S:$S,'Row Index'!R11)))</f>
        <v>54.2468888626678</v>
      </c>
      <c r="S293" s="17" t="n">
        <f aca="false">IF('Row Index'!S11="","✗",IF(INDEX('RAW DATA'!$S:$S,'Row Index'!S11)="",IF(INDEX('RAW DATA'!$AF:$AF,'Row Index'!S11)="",INDEX('RAW DATA'!$L:$L,'Row Index'!S11),INDEX('RAW DATA'!$AF:$AF,'Row Index'!S11)),INDEX('RAW DATA'!$S:$S,'Row Index'!S11)))</f>
        <v>57.9373315612817</v>
      </c>
      <c r="T293" s="17" t="n">
        <f aca="false">IF('Row Index'!T11="","✗",IF(INDEX('RAW DATA'!$S:$S,'Row Index'!T11)="",IF(INDEX('RAW DATA'!$AF:$AF,'Row Index'!T11)="",INDEX('RAW DATA'!$L:$L,'Row Index'!T11),INDEX('RAW DATA'!$AF:$AF,'Row Index'!T11)),INDEX('RAW DATA'!$S:$S,'Row Index'!T11)))</f>
        <v>56.6407460393132</v>
      </c>
      <c r="U293" s="17" t="n">
        <f aca="false">IF('Row Index'!U11="","✗",IF(INDEX('RAW DATA'!$S:$S,'Row Index'!U11)="",IF(INDEX('RAW DATA'!$AF:$AF,'Row Index'!U11)="",INDEX('RAW DATA'!$L:$L,'Row Index'!U11),INDEX('RAW DATA'!$AF:$AF,'Row Index'!U11)),INDEX('RAW DATA'!$S:$S,'Row Index'!U11)))</f>
        <v>58.3432583238479</v>
      </c>
      <c r="V293" s="17" t="n">
        <f aca="false">IF('Row Index'!V11="","✗",IF(INDEX('RAW DATA'!$S:$S,'Row Index'!V11)="",IF(INDEX('RAW DATA'!$AF:$AF,'Row Index'!V11)="",INDEX('RAW DATA'!$L:$L,'Row Index'!V11),INDEX('RAW DATA'!$AF:$AF,'Row Index'!V11)),INDEX('RAW DATA'!$S:$S,'Row Index'!V11)))</f>
        <v>59.1202457478689</v>
      </c>
      <c r="W293" s="29" t="n">
        <f aca="false">IF('Row Index'!W11="","✗",IF(INDEX('RAW DATA'!$S:$S,'Row Index'!W11)="",IF(INDEX('RAW DATA'!$AF:$AF,'Row Index'!W11)="",INDEX('RAW DATA'!$L:$L,'Row Index'!W11),INDEX('RAW DATA'!$AF:$AF,'Row Index'!W11)),INDEX('RAW DATA'!$S:$S,'Row Index'!W11)))</f>
        <v>56.2522000425975</v>
      </c>
      <c r="X293" s="17" t="n">
        <f aca="false">IF('Row Index'!X11="","✗",IF(INDEX('RAW DATA'!$S:$S,'Row Index'!X11)="",IF(INDEX('RAW DATA'!$AF:$AF,'Row Index'!X11)="",INDEX('RAW DATA'!$L:$L,'Row Index'!X11),INDEX('RAW DATA'!$AF:$AF,'Row Index'!X11)),INDEX('RAW DATA'!$S:$S,'Row Index'!X11)))</f>
        <v>60.0775321924486</v>
      </c>
      <c r="Y293" s="17" t="n">
        <f aca="false">IF('Row Index'!Y11="","✗",IF(INDEX('RAW DATA'!$S:$S,'Row Index'!Y11)="",IF(INDEX('RAW DATA'!$AF:$AF,'Row Index'!Y11)="",INDEX('RAW DATA'!$L:$L,'Row Index'!Y11),INDEX('RAW DATA'!$AF:$AF,'Row Index'!Y11)),INDEX('RAW DATA'!$S:$S,'Row Index'!Y11)))</f>
        <v>59.2495459291839</v>
      </c>
      <c r="Z293" s="18" t="n">
        <f aca="false">IF('Row Index'!Z11="","✗",IF(INDEX('RAW DATA'!$S:$S,'Row Index'!Z11)="",IF(INDEX('RAW DATA'!$AF:$AF,'Row Index'!Z11)="",INDEX('RAW DATA'!$L:$L,'Row Index'!Z11),INDEX('RAW DATA'!$AF:$AF,'Row Index'!Z11)),INDEX('RAW DATA'!$S:$S,'Row Index'!Z11)))</f>
        <v>62.4980832633579</v>
      </c>
      <c r="AA293" s="19" t="str">
        <f aca="false">IF('Row Index'!AA11="","⏳",IF(INDEX('RAW DATA'!$S:$S,'Row Index'!AA11)="",IF(INDEX('RAW DATA'!$AF:$AF,'Row Index'!AA11)="",INDEX('RAW DATA'!$L:$L,'Row Index'!AA11),INDEX('RAW DATA'!$AF:$AF,'Row Index'!AA11)),INDEX('RAW DATA'!$S:$S,'Row Index'!AA11)))</f>
        <v>⏳</v>
      </c>
      <c r="AB293" s="17" t="n">
        <f aca="false">IF('Row Index'!AB11="","✗",IF(INDEX('RAW DATA'!$S:$S,'Row Index'!AB11)="",IF(INDEX('RAW DATA'!$AF:$AF,'Row Index'!AB11)="",INDEX('RAW DATA'!$L:$L,'Row Index'!AB11),INDEX('RAW DATA'!$AF:$AF,'Row Index'!AB11)),INDEX('RAW DATA'!$S:$S,'Row Index'!AB11)))</f>
        <v>58.2869466113895</v>
      </c>
      <c r="AC293" s="17" t="n">
        <f aca="false">IF('Row Index'!AC11="","✗",IF(INDEX('RAW DATA'!$S:$S,'Row Index'!AC11)="",IF(INDEX('RAW DATA'!$AF:$AF,'Row Index'!AC11)="",INDEX('RAW DATA'!$L:$L,'Row Index'!AC11),INDEX('RAW DATA'!$AF:$AF,'Row Index'!AC11)),INDEX('RAW DATA'!$S:$S,'Row Index'!AC11)))</f>
        <v>60.4421627020111</v>
      </c>
      <c r="AD293" s="17" t="n">
        <f aca="false">IF('Row Index'!AD11="","✗",IF(INDEX('RAW DATA'!$S:$S,'Row Index'!AD11)="",IF(INDEX('RAW DATA'!$AF:$AF,'Row Index'!AD11)="",INDEX('RAW DATA'!$L:$L,'Row Index'!AD11),INDEX('RAW DATA'!$AF:$AF,'Row Index'!AD11)),INDEX('RAW DATA'!$S:$S,'Row Index'!AD11)))</f>
        <v>60.5149793987033</v>
      </c>
      <c r="AE293" s="17" t="n">
        <f aca="false">IF('Row Index'!AE11="","✗",IF(INDEX('RAW DATA'!$S:$S,'Row Index'!AE11)="",IF(INDEX('RAW DATA'!$AF:$AF,'Row Index'!AE11)="",INDEX('RAW DATA'!$L:$L,'Row Index'!AE11),INDEX('RAW DATA'!$AF:$AF,'Row Index'!AE11)),INDEX('RAW DATA'!$S:$S,'Row Index'!AE11)))</f>
        <v>63.1143333100937</v>
      </c>
      <c r="AF293" s="17" t="n">
        <f aca="false">IF('Row Index'!AF11="","✗",IF(INDEX('RAW DATA'!$S:$S,'Row Index'!AF11)="",IF(INDEX('RAW DATA'!$AF:$AF,'Row Index'!AF11)="",INDEX('RAW DATA'!$L:$L,'Row Index'!AF11),INDEX('RAW DATA'!$AF:$AF,'Row Index'!AF11)),INDEX('RAW DATA'!$S:$S,'Row Index'!AF11)))</f>
        <v>66.1045470127166</v>
      </c>
      <c r="AG293" s="17" t="n">
        <f aca="false">IF('Row Index'!AG11="","✗",IF(INDEX('RAW DATA'!$S:$S,'Row Index'!AG11)="",IF(INDEX('RAW DATA'!$AF:$AF,'Row Index'!AG11)="",INDEX('RAW DATA'!$L:$L,'Row Index'!AG11),INDEX('RAW DATA'!$AF:$AF,'Row Index'!AG11)),INDEX('RAW DATA'!$S:$S,'Row Index'!AG11)))</f>
        <v>62.7196277614873</v>
      </c>
      <c r="AH293" s="17" t="n">
        <f aca="false">IF('Row Index'!AH11="","✗",IF(INDEX('RAW DATA'!$S:$S,'Row Index'!AH11)="",IF(INDEX('RAW DATA'!$AF:$AF,'Row Index'!AH11)="",INDEX('RAW DATA'!$L:$L,'Row Index'!AH11),INDEX('RAW DATA'!$AF:$AF,'Row Index'!AH11)),INDEX('RAW DATA'!$S:$S,'Row Index'!AH11)))</f>
        <v>64.1933125287905</v>
      </c>
      <c r="AI293" s="17" t="n">
        <f aca="false">IF('Row Index'!AI11="","✗",IF(INDEX('RAW DATA'!$S:$S,'Row Index'!AI11)="",IF(INDEX('RAW DATA'!$AF:$AF,'Row Index'!AI11)="",INDEX('RAW DATA'!$L:$L,'Row Index'!AI11),INDEX('RAW DATA'!$AF:$AF,'Row Index'!AI11)),INDEX('RAW DATA'!$S:$S,'Row Index'!AI11)))</f>
        <v>68.4129409682507</v>
      </c>
      <c r="AJ293" s="17" t="n">
        <f aca="false">IF('Row Index'!AJ11="","✗",IF(INDEX('RAW DATA'!$S:$S,'Row Index'!AJ11)="",IF(INDEX('RAW DATA'!$AF:$AF,'Row Index'!AJ11)="",INDEX('RAW DATA'!$L:$L,'Row Index'!AJ11),INDEX('RAW DATA'!$AF:$AF,'Row Index'!AJ11)),INDEX('RAW DATA'!$S:$S,'Row Index'!AJ11)))</f>
        <v>67.9869531259137</v>
      </c>
      <c r="AK293" s="17" t="n">
        <f aca="false">IF('Row Index'!AK11="","✗",IF(INDEX('RAW DATA'!$S:$S,'Row Index'!AK11)="",IF(INDEX('RAW DATA'!$AF:$AF,'Row Index'!AK11)="",INDEX('RAW DATA'!$L:$L,'Row Index'!AK11),INDEX('RAW DATA'!$AF:$AF,'Row Index'!AK11)),INDEX('RAW DATA'!$S:$S,'Row Index'!AK11)))</f>
        <v>68.3969568587086</v>
      </c>
      <c r="AL293" s="17" t="n">
        <f aca="false">IF('Row Index'!AL11="","✗",IF(INDEX('RAW DATA'!$S:$S,'Row Index'!AL11)="",IF(INDEX('RAW DATA'!$AF:$AF,'Row Index'!AL11)="",INDEX('RAW DATA'!$L:$L,'Row Index'!AL11),INDEX('RAW DATA'!$AF:$AF,'Row Index'!AL11)),INDEX('RAW DATA'!$S:$S,'Row Index'!AL11)))</f>
        <v>69.6383505130786</v>
      </c>
      <c r="AM293" s="17" t="n">
        <f aca="false">IF('Row Index'!AM11="","✗",IF(INDEX('RAW DATA'!$S:$S,'Row Index'!AM11)="",IF(INDEX('RAW DATA'!$AF:$AF,'Row Index'!AM11)="",INDEX('RAW DATA'!$L:$L,'Row Index'!AM11),INDEX('RAW DATA'!$AF:$AF,'Row Index'!AM11)),INDEX('RAW DATA'!$S:$S,'Row Index'!AM11)))</f>
        <v>71.5699126077478</v>
      </c>
      <c r="AN293" s="17" t="n">
        <f aca="false">IF('Row Index'!AN11="","✗",IF(INDEX('RAW DATA'!$S:$S,'Row Index'!AN11)="",IF(INDEX('RAW DATA'!$AF:$AF,'Row Index'!AN11)="",INDEX('RAW DATA'!$L:$L,'Row Index'!AN11),INDEX('RAW DATA'!$AF:$AF,'Row Index'!AN11)),INDEX('RAW DATA'!$S:$S,'Row Index'!AN11)))</f>
        <v>72.4348388219178</v>
      </c>
      <c r="AO293" s="29" t="n">
        <f aca="false">IF('Row Index'!AO11="","✗",IF(INDEX('RAW DATA'!$S:$S,'Row Index'!AO11)="",IF(INDEX('RAW DATA'!$AF:$AF,'Row Index'!AO11)="",INDEX('RAW DATA'!$L:$L,'Row Index'!AO11),INDEX('RAW DATA'!$AF:$AF,'Row Index'!AO11)),INDEX('RAW DATA'!$S:$S,'Row Index'!AO11)))</f>
        <v>72.5414190114395</v>
      </c>
      <c r="AP293" s="17" t="n">
        <f aca="false">IF('Row Index'!AP11="","✗",IF(INDEX('RAW DATA'!$S:$S,'Row Index'!AP11)="",IF(INDEX('RAW DATA'!$AF:$AF,'Row Index'!AP11)="",INDEX('RAW DATA'!$L:$L,'Row Index'!AP11),INDEX('RAW DATA'!$AF:$AF,'Row Index'!AP11)),INDEX('RAW DATA'!$S:$S,'Row Index'!AP11)))</f>
        <v>74.2468055954635</v>
      </c>
      <c r="AQ293" s="29" t="n">
        <f aca="false">IF('Row Index'!AQ11="","✗",IF(INDEX('RAW DATA'!$S:$S,'Row Index'!AQ11)="",IF(INDEX('RAW DATA'!$AF:$AF,'Row Index'!AQ11)="",INDEX('RAW DATA'!$L:$L,'Row Index'!AQ11),INDEX('RAW DATA'!$AF:$AF,'Row Index'!AQ11)),INDEX('RAW DATA'!$S:$S,'Row Index'!AQ11)))</f>
        <v>74.3234380968014</v>
      </c>
    </row>
    <row r="294" customFormat="false" ht="15" hidden="false" customHeight="false" outlineLevel="0" collapsed="false">
      <c r="A294" s="15" t="s">
        <v>183</v>
      </c>
      <c r="B294" s="16" t="s">
        <v>153</v>
      </c>
      <c r="C294" s="17" t="n">
        <f aca="false">IF('Row Index'!C12="","✗",IF(INDEX('RAW DATA'!$S:$S,'Row Index'!C12)="",IF(INDEX('RAW DATA'!$AF:$AF,'Row Index'!C12)="",INDEX('RAW DATA'!$L:$L,'Row Index'!C12),INDEX('RAW DATA'!$AF:$AF,'Row Index'!C12)),INDEX('RAW DATA'!$S:$S,'Row Index'!C12)))</f>
        <v>38.4632127988566</v>
      </c>
      <c r="D294" s="29" t="n">
        <f aca="false">IF('Row Index'!D12="","✗",IF(INDEX('RAW DATA'!$S:$S,'Row Index'!D12)="",IF(INDEX('RAW DATA'!$AF:$AF,'Row Index'!D12)="",INDEX('RAW DATA'!$L:$L,'Row Index'!D12),INDEX('RAW DATA'!$AF:$AF,'Row Index'!D12)),INDEX('RAW DATA'!$S:$S,'Row Index'!D12)))</f>
        <v>35.6441809126412</v>
      </c>
      <c r="E294" s="17" t="n">
        <f aca="false">IF('Row Index'!E12="","✗",IF(INDEX('RAW DATA'!$S:$S,'Row Index'!E12)="",IF(INDEX('RAW DATA'!$AF:$AF,'Row Index'!E12)="",INDEX('RAW DATA'!$L:$L,'Row Index'!E12),INDEX('RAW DATA'!$AF:$AF,'Row Index'!E12)),INDEX('RAW DATA'!$S:$S,'Row Index'!E12)))</f>
        <v>39.2657027770968</v>
      </c>
      <c r="F294" s="17" t="n">
        <f aca="false">IF('Row Index'!F12="","✗",IF(INDEX('RAW DATA'!$S:$S,'Row Index'!F12)="",IF(INDEX('RAW DATA'!$AF:$AF,'Row Index'!F12)="",INDEX('RAW DATA'!$L:$L,'Row Index'!F12),INDEX('RAW DATA'!$AF:$AF,'Row Index'!F12)),INDEX('RAW DATA'!$S:$S,'Row Index'!F12)))</f>
        <v>36.8908587170287</v>
      </c>
      <c r="G294" s="17" t="n">
        <f aca="false">IF('Row Index'!G12="","✗",IF(INDEX('RAW DATA'!$S:$S,'Row Index'!G12)="",IF(INDEX('RAW DATA'!$AF:$AF,'Row Index'!G12)="",INDEX('RAW DATA'!$L:$L,'Row Index'!G12),INDEX('RAW DATA'!$AF:$AF,'Row Index'!G12)),INDEX('RAW DATA'!$S:$S,'Row Index'!G12)))</f>
        <v>41.9298261925095</v>
      </c>
      <c r="H294" s="17" t="n">
        <f aca="false">IF('Row Index'!H12="","✗",IF(INDEX('RAW DATA'!$S:$S,'Row Index'!H12)="",IF(INDEX('RAW DATA'!$AF:$AF,'Row Index'!H12)="",INDEX('RAW DATA'!$L:$L,'Row Index'!H12),INDEX('RAW DATA'!$AF:$AF,'Row Index'!H12)),INDEX('RAW DATA'!$S:$S,'Row Index'!H12)))</f>
        <v>37.3620136461381</v>
      </c>
      <c r="I294" s="36" t="str">
        <f aca="false">IF('Row Index'!I12="","✗",IF(INDEX('RAW DATA'!$S:$S,'Row Index'!I12)="",IF(INDEX('RAW DATA'!$AF:$AF,'Row Index'!I12)="",INDEX('RAW DATA'!$L:$L,'Row Index'!I12),INDEX('RAW DATA'!$AF:$AF,'Row Index'!I12)),INDEX('RAW DATA'!$S:$S,'Row Index'!I12)))</f>
        <v>◐⇲</v>
      </c>
      <c r="J294" s="17" t="n">
        <f aca="false">IF('Row Index'!J12="","✗",IF(INDEX('RAW DATA'!$S:$S,'Row Index'!J12)="",IF(INDEX('RAW DATA'!$AF:$AF,'Row Index'!J12)="",INDEX('RAW DATA'!$L:$L,'Row Index'!J12),INDEX('RAW DATA'!$AF:$AF,'Row Index'!J12)),INDEX('RAW DATA'!$S:$S,'Row Index'!J12)))</f>
        <v>41.4548893195356</v>
      </c>
      <c r="K294" s="17" t="n">
        <f aca="false">IF('Row Index'!K12="","✗",IF(INDEX('RAW DATA'!$S:$S,'Row Index'!K12)="",IF(INDEX('RAW DATA'!$AF:$AF,'Row Index'!K12)="",INDEX('RAW DATA'!$L:$L,'Row Index'!K12),INDEX('RAW DATA'!$AF:$AF,'Row Index'!K12)),INDEX('RAW DATA'!$S:$S,'Row Index'!K12)))</f>
        <v>52.1589204281917</v>
      </c>
      <c r="L294" s="17" t="n">
        <f aca="false">IF('Row Index'!L12="","✗",IF(INDEX('RAW DATA'!$S:$S,'Row Index'!L12)="",IF(INDEX('RAW DATA'!$AF:$AF,'Row Index'!L12)="",INDEX('RAW DATA'!$L:$L,'Row Index'!L12),INDEX('RAW DATA'!$AF:$AF,'Row Index'!L12)),INDEX('RAW DATA'!$S:$S,'Row Index'!L12)))</f>
        <v>42.4747067798464</v>
      </c>
      <c r="M294" s="17" t="n">
        <f aca="false">IF('Row Index'!M12="","✗",IF(INDEX('RAW DATA'!$S:$S,'Row Index'!M12)="",IF(INDEX('RAW DATA'!$AF:$AF,'Row Index'!M12)="",INDEX('RAW DATA'!$L:$L,'Row Index'!M12),INDEX('RAW DATA'!$AF:$AF,'Row Index'!M12)),INDEX('RAW DATA'!$S:$S,'Row Index'!M12)))</f>
        <v>49.6453892100941</v>
      </c>
      <c r="N294" s="17" t="n">
        <f aca="false">IF('Row Index'!N12="","✗",IF(INDEX('RAW DATA'!$S:$S,'Row Index'!N12)="",IF(INDEX('RAW DATA'!$AF:$AF,'Row Index'!N12)="",INDEX('RAW DATA'!$L:$L,'Row Index'!N12),INDEX('RAW DATA'!$AF:$AF,'Row Index'!N12)),INDEX('RAW DATA'!$S:$S,'Row Index'!N12)))</f>
        <v>46.2855247180444</v>
      </c>
      <c r="O294" s="29" t="n">
        <f aca="false">IF('Row Index'!O12="","✗",IF(INDEX('RAW DATA'!$S:$S,'Row Index'!O12)="",IF(INDEX('RAW DATA'!$AF:$AF,'Row Index'!O12)="",INDEX('RAW DATA'!$L:$L,'Row Index'!O12),INDEX('RAW DATA'!$AF:$AF,'Row Index'!O12)),INDEX('RAW DATA'!$S:$S,'Row Index'!O12)))</f>
        <v>50.8090626156958</v>
      </c>
      <c r="P294" s="17" t="n">
        <f aca="false">IF('Row Index'!P12="","✗",IF(INDEX('RAW DATA'!$S:$S,'Row Index'!P12)="",IF(INDEX('RAW DATA'!$AF:$AF,'Row Index'!P12)="",INDEX('RAW DATA'!$L:$L,'Row Index'!P12),INDEX('RAW DATA'!$AF:$AF,'Row Index'!P12)),INDEX('RAW DATA'!$S:$S,'Row Index'!P12)))</f>
        <v>51.8343500333074</v>
      </c>
      <c r="Q294" s="17" t="n">
        <f aca="false">IF('Row Index'!Q12="","✗",IF(INDEX('RAW DATA'!$S:$S,'Row Index'!Q12)="",IF(INDEX('RAW DATA'!$AF:$AF,'Row Index'!Q12)="",INDEX('RAW DATA'!$L:$L,'Row Index'!Q12),INDEX('RAW DATA'!$AF:$AF,'Row Index'!Q12)),INDEX('RAW DATA'!$S:$S,'Row Index'!Q12)))</f>
        <v>52.1148670102941</v>
      </c>
      <c r="R294" s="17" t="n">
        <f aca="false">IF('Row Index'!R12="","✗",IF(INDEX('RAW DATA'!$S:$S,'Row Index'!R12)="",IF(INDEX('RAW DATA'!$AF:$AF,'Row Index'!R12)="",INDEX('RAW DATA'!$L:$L,'Row Index'!R12),INDEX('RAW DATA'!$AF:$AF,'Row Index'!R12)),INDEX('RAW DATA'!$S:$S,'Row Index'!R12)))</f>
        <v>51.8051485473531</v>
      </c>
      <c r="S294" s="17" t="n">
        <f aca="false">IF('Row Index'!S12="","✗",IF(INDEX('RAW DATA'!$S:$S,'Row Index'!S12)="",IF(INDEX('RAW DATA'!$AF:$AF,'Row Index'!S12)="",INDEX('RAW DATA'!$L:$L,'Row Index'!S12),INDEX('RAW DATA'!$AF:$AF,'Row Index'!S12)),INDEX('RAW DATA'!$S:$S,'Row Index'!S12)))</f>
        <v>54.2501350962927</v>
      </c>
      <c r="T294" s="17" t="n">
        <f aca="false">IF('Row Index'!T12="","✗",IF(INDEX('RAW DATA'!$S:$S,'Row Index'!T12)="",IF(INDEX('RAW DATA'!$AF:$AF,'Row Index'!T12)="",INDEX('RAW DATA'!$L:$L,'Row Index'!T12),INDEX('RAW DATA'!$AF:$AF,'Row Index'!T12)),INDEX('RAW DATA'!$S:$S,'Row Index'!T12)))</f>
        <v>53.0655570725868</v>
      </c>
      <c r="U294" s="17" t="n">
        <f aca="false">IF('Row Index'!U12="","✗",IF(INDEX('RAW DATA'!$S:$S,'Row Index'!U12)="",IF(INDEX('RAW DATA'!$AF:$AF,'Row Index'!U12)="",INDEX('RAW DATA'!$L:$L,'Row Index'!U12),INDEX('RAW DATA'!$AF:$AF,'Row Index'!U12)),INDEX('RAW DATA'!$S:$S,'Row Index'!U12)))</f>
        <v>55.9688806004529</v>
      </c>
      <c r="V294" s="17" t="n">
        <f aca="false">IF('Row Index'!V12="","✗",IF(INDEX('RAW DATA'!$S:$S,'Row Index'!V12)="",IF(INDEX('RAW DATA'!$AF:$AF,'Row Index'!V12)="",INDEX('RAW DATA'!$L:$L,'Row Index'!V12),INDEX('RAW DATA'!$AF:$AF,'Row Index'!V12)),INDEX('RAW DATA'!$S:$S,'Row Index'!V12)))</f>
        <v>54.9347768293313</v>
      </c>
      <c r="W294" s="17" t="n">
        <f aca="false">IF('Row Index'!W12="","✗",IF(INDEX('RAW DATA'!$S:$S,'Row Index'!W12)="",IF(INDEX('RAW DATA'!$AF:$AF,'Row Index'!W12)="",INDEX('RAW DATA'!$L:$L,'Row Index'!W12),INDEX('RAW DATA'!$AF:$AF,'Row Index'!W12)),INDEX('RAW DATA'!$S:$S,'Row Index'!W12)))</f>
        <v>52.7373985600738</v>
      </c>
      <c r="X294" s="17" t="n">
        <f aca="false">IF('Row Index'!X12="","✗",IF(INDEX('RAW DATA'!$S:$S,'Row Index'!X12)="",IF(INDEX('RAW DATA'!$AF:$AF,'Row Index'!X12)="",INDEX('RAW DATA'!$L:$L,'Row Index'!X12),INDEX('RAW DATA'!$AF:$AF,'Row Index'!X12)),INDEX('RAW DATA'!$S:$S,'Row Index'!X12)))</f>
        <v>57.4267651655628</v>
      </c>
      <c r="Y294" s="17" t="n">
        <f aca="false">IF('Row Index'!Y12="","✗",IF(INDEX('RAW DATA'!$S:$S,'Row Index'!Y12)="",IF(INDEX('RAW DATA'!$AF:$AF,'Row Index'!Y12)="",INDEX('RAW DATA'!$L:$L,'Row Index'!Y12),INDEX('RAW DATA'!$AF:$AF,'Row Index'!Y12)),INDEX('RAW DATA'!$S:$S,'Row Index'!Y12)))</f>
        <v>56.9061680759585</v>
      </c>
      <c r="Z294" s="18" t="n">
        <f aca="false">IF('Row Index'!Z12="","✗",IF(INDEX('RAW DATA'!$S:$S,'Row Index'!Z12)="",IF(INDEX('RAW DATA'!$AF:$AF,'Row Index'!Z12)="",INDEX('RAW DATA'!$L:$L,'Row Index'!Z12),INDEX('RAW DATA'!$AF:$AF,'Row Index'!Z12)),INDEX('RAW DATA'!$S:$S,'Row Index'!Z12)))</f>
        <v>58.4842873452937</v>
      </c>
      <c r="AA294" s="19" t="str">
        <f aca="false">IF('Row Index'!AA12="","⏳",IF(INDEX('RAW DATA'!$S:$S,'Row Index'!AA12)="",IF(INDEX('RAW DATA'!$AF:$AF,'Row Index'!AA12)="",INDEX('RAW DATA'!$L:$L,'Row Index'!AA12),INDEX('RAW DATA'!$AF:$AF,'Row Index'!AA12)),INDEX('RAW DATA'!$S:$S,'Row Index'!AA12)))</f>
        <v>⏳</v>
      </c>
      <c r="AB294" s="17" t="n">
        <f aca="false">IF('Row Index'!AB12="","✗",IF(INDEX('RAW DATA'!$S:$S,'Row Index'!AB12)="",IF(INDEX('RAW DATA'!$AF:$AF,'Row Index'!AB12)="",INDEX('RAW DATA'!$L:$L,'Row Index'!AB12),INDEX('RAW DATA'!$AF:$AF,'Row Index'!AB12)),INDEX('RAW DATA'!$S:$S,'Row Index'!AB12)))</f>
        <v>56.0620861066576</v>
      </c>
      <c r="AC294" s="17" t="n">
        <f aca="false">IF('Row Index'!AC12="","✗",IF(INDEX('RAW DATA'!$S:$S,'Row Index'!AC12)="",IF(INDEX('RAW DATA'!$AF:$AF,'Row Index'!AC12)="",INDEX('RAW DATA'!$L:$L,'Row Index'!AC12),INDEX('RAW DATA'!$AF:$AF,'Row Index'!AC12)),INDEX('RAW DATA'!$S:$S,'Row Index'!AC12)))</f>
        <v>55.0148942099124</v>
      </c>
      <c r="AD294" s="17" t="n">
        <f aca="false">IF('Row Index'!AD12="","✗",IF(INDEX('RAW DATA'!$S:$S,'Row Index'!AD12)="",IF(INDEX('RAW DATA'!$AF:$AF,'Row Index'!AD12)="",INDEX('RAW DATA'!$L:$L,'Row Index'!AD12),INDEX('RAW DATA'!$AF:$AF,'Row Index'!AD12)),INDEX('RAW DATA'!$S:$S,'Row Index'!AD12)))</f>
        <v>57.2056646102142</v>
      </c>
      <c r="AE294" s="17" t="n">
        <f aca="false">IF('Row Index'!AE12="","✗",IF(INDEX('RAW DATA'!$S:$S,'Row Index'!AE12)="",IF(INDEX('RAW DATA'!$AF:$AF,'Row Index'!AE12)="",INDEX('RAW DATA'!$L:$L,'Row Index'!AE12),INDEX('RAW DATA'!$AF:$AF,'Row Index'!AE12)),INDEX('RAW DATA'!$S:$S,'Row Index'!AE12)))</f>
        <v>58.4730949357998</v>
      </c>
      <c r="AF294" s="17" t="n">
        <f aca="false">IF('Row Index'!AF12="","✗",IF(INDEX('RAW DATA'!$S:$S,'Row Index'!AF12)="",IF(INDEX('RAW DATA'!$AF:$AF,'Row Index'!AF12)="",INDEX('RAW DATA'!$L:$L,'Row Index'!AF12),INDEX('RAW DATA'!$AF:$AF,'Row Index'!AF12)),INDEX('RAW DATA'!$S:$S,'Row Index'!AF12)))</f>
        <v>62.6992742010632</v>
      </c>
      <c r="AG294" s="17" t="n">
        <f aca="false">IF('Row Index'!AG12="","✗",IF(INDEX('RAW DATA'!$S:$S,'Row Index'!AG12)="",IF(INDEX('RAW DATA'!$AF:$AF,'Row Index'!AG12)="",INDEX('RAW DATA'!$L:$L,'Row Index'!AG12),INDEX('RAW DATA'!$AF:$AF,'Row Index'!AG12)),INDEX('RAW DATA'!$S:$S,'Row Index'!AG12)))</f>
        <v>58.8476390067378</v>
      </c>
      <c r="AH294" s="17" t="n">
        <f aca="false">IF('Row Index'!AH12="","✗",IF(INDEX('RAW DATA'!$S:$S,'Row Index'!AH12)="",IF(INDEX('RAW DATA'!$AF:$AF,'Row Index'!AH12)="",INDEX('RAW DATA'!$L:$L,'Row Index'!AH12),INDEX('RAW DATA'!$AF:$AF,'Row Index'!AH12)),INDEX('RAW DATA'!$S:$S,'Row Index'!AH12)))</f>
        <v>63.3319954076686</v>
      </c>
      <c r="AI294" s="17" t="n">
        <f aca="false">IF('Row Index'!AI12="","✗",IF(INDEX('RAW DATA'!$S:$S,'Row Index'!AI12)="",IF(INDEX('RAW DATA'!$AF:$AF,'Row Index'!AI12)="",INDEX('RAW DATA'!$L:$L,'Row Index'!AI12),INDEX('RAW DATA'!$AF:$AF,'Row Index'!AI12)),INDEX('RAW DATA'!$S:$S,'Row Index'!AI12)))</f>
        <v>66.1801467995059</v>
      </c>
      <c r="AJ294" s="17" t="n">
        <f aca="false">IF('Row Index'!AJ12="","✗",IF(INDEX('RAW DATA'!$S:$S,'Row Index'!AJ12)="",IF(INDEX('RAW DATA'!$AF:$AF,'Row Index'!AJ12)="",INDEX('RAW DATA'!$L:$L,'Row Index'!AJ12),INDEX('RAW DATA'!$AF:$AF,'Row Index'!AJ12)),INDEX('RAW DATA'!$S:$S,'Row Index'!AJ12)))</f>
        <v>65.2446851384952</v>
      </c>
      <c r="AK294" s="17" t="n">
        <f aca="false">IF('Row Index'!AK12="","✗",IF(INDEX('RAW DATA'!$S:$S,'Row Index'!AK12)="",IF(INDEX('RAW DATA'!$AF:$AF,'Row Index'!AK12)="",INDEX('RAW DATA'!$L:$L,'Row Index'!AK12),INDEX('RAW DATA'!$AF:$AF,'Row Index'!AK12)),INDEX('RAW DATA'!$S:$S,'Row Index'!AK12)))</f>
        <v>67.1901452262698</v>
      </c>
      <c r="AL294" s="17" t="n">
        <f aca="false">IF('Row Index'!AL12="","✗",IF(INDEX('RAW DATA'!$S:$S,'Row Index'!AL12)="",IF(INDEX('RAW DATA'!$AF:$AF,'Row Index'!AL12)="",INDEX('RAW DATA'!$L:$L,'Row Index'!AL12),INDEX('RAW DATA'!$AF:$AF,'Row Index'!AL12)),INDEX('RAW DATA'!$S:$S,'Row Index'!AL12)))</f>
        <v>66.615413889547</v>
      </c>
      <c r="AM294" s="17" t="n">
        <f aca="false">IF('Row Index'!AM12="","✗",IF(INDEX('RAW DATA'!$S:$S,'Row Index'!AM12)="",IF(INDEX('RAW DATA'!$AF:$AF,'Row Index'!AM12)="",INDEX('RAW DATA'!$L:$L,'Row Index'!AM12),INDEX('RAW DATA'!$AF:$AF,'Row Index'!AM12)),INDEX('RAW DATA'!$S:$S,'Row Index'!AM12)))</f>
        <v>69.3022765826969</v>
      </c>
      <c r="AN294" s="17" t="n">
        <f aca="false">IF('Row Index'!AN12="","✗",IF(INDEX('RAW DATA'!$S:$S,'Row Index'!AN12)="",IF(INDEX('RAW DATA'!$AF:$AF,'Row Index'!AN12)="",INDEX('RAW DATA'!$L:$L,'Row Index'!AN12),INDEX('RAW DATA'!$AF:$AF,'Row Index'!AN12)),INDEX('RAW DATA'!$S:$S,'Row Index'!AN12)))</f>
        <v>69.7781236832796</v>
      </c>
      <c r="AO294" s="17" t="n">
        <f aca="false">IF('Row Index'!AO12="","✗",IF(INDEX('RAW DATA'!$S:$S,'Row Index'!AO12)="",IF(INDEX('RAW DATA'!$AF:$AF,'Row Index'!AO12)="",INDEX('RAW DATA'!$L:$L,'Row Index'!AO12),INDEX('RAW DATA'!$AF:$AF,'Row Index'!AO12)),INDEX('RAW DATA'!$S:$S,'Row Index'!AO12)))</f>
        <v>70.2467682187814</v>
      </c>
      <c r="AP294" s="17" t="n">
        <f aca="false">IF('Row Index'!AP12="","✗",IF(INDEX('RAW DATA'!$S:$S,'Row Index'!AP12)="",IF(INDEX('RAW DATA'!$AF:$AF,'Row Index'!AP12)="",INDEX('RAW DATA'!$L:$L,'Row Index'!AP12),INDEX('RAW DATA'!$AF:$AF,'Row Index'!AP12)),INDEX('RAW DATA'!$S:$S,'Row Index'!AP12)))</f>
        <v>70.9020139621197</v>
      </c>
      <c r="AQ294" s="17" t="n">
        <f aca="false">IF('Row Index'!AQ12="","✗",IF(INDEX('RAW DATA'!$S:$S,'Row Index'!AQ12)="",IF(INDEX('RAW DATA'!$AF:$AF,'Row Index'!AQ12)="",INDEX('RAW DATA'!$L:$L,'Row Index'!AQ12),INDEX('RAW DATA'!$AF:$AF,'Row Index'!AQ12)),INDEX('RAW DATA'!$S:$S,'Row Index'!AQ12)))</f>
        <v>72.1525379284183</v>
      </c>
    </row>
    <row r="295" customFormat="false" ht="15" hidden="false" customHeight="false" outlineLevel="0" collapsed="false">
      <c r="A295" s="15" t="s">
        <v>186</v>
      </c>
      <c r="B295" s="16" t="s">
        <v>153</v>
      </c>
      <c r="C295" s="17" t="n">
        <f aca="false">IF('Row Index'!C13="","✗",IF(INDEX('RAW DATA'!$S:$S,'Row Index'!C13)="",IF(INDEX('RAW DATA'!$AF:$AF,'Row Index'!C13)="",INDEX('RAW DATA'!$L:$L,'Row Index'!C13),INDEX('RAW DATA'!$AF:$AF,'Row Index'!C13)),INDEX('RAW DATA'!$S:$S,'Row Index'!C13)))</f>
        <v>46.8757455959394</v>
      </c>
      <c r="D295" s="17" t="n">
        <f aca="false">IF('Row Index'!D13="","✗",IF(INDEX('RAW DATA'!$S:$S,'Row Index'!D13)="",IF(INDEX('RAW DATA'!$AF:$AF,'Row Index'!D13)="",INDEX('RAW DATA'!$L:$L,'Row Index'!D13),INDEX('RAW DATA'!$AF:$AF,'Row Index'!D13)),INDEX('RAW DATA'!$S:$S,'Row Index'!D13)))</f>
        <v>42.8294911456533</v>
      </c>
      <c r="E295" s="29" t="n">
        <f aca="false">IF('Row Index'!E13="","✗",IF(INDEX('RAW DATA'!$S:$S,'Row Index'!E13)="",IF(INDEX('RAW DATA'!$AF:$AF,'Row Index'!E13)="",INDEX('RAW DATA'!$L:$L,'Row Index'!E13),INDEX('RAW DATA'!$AF:$AF,'Row Index'!E13)),INDEX('RAW DATA'!$S:$S,'Row Index'!E13)))</f>
        <v>47.1462292816118</v>
      </c>
      <c r="F295" s="17" t="n">
        <f aca="false">IF('Row Index'!F13="","✗",IF(INDEX('RAW DATA'!$S:$S,'Row Index'!F13)="",IF(INDEX('RAW DATA'!$AF:$AF,'Row Index'!F13)="",INDEX('RAW DATA'!$L:$L,'Row Index'!F13),INDEX('RAW DATA'!$AF:$AF,'Row Index'!F13)),INDEX('RAW DATA'!$S:$S,'Row Index'!F13)))</f>
        <v>40.9359417947491</v>
      </c>
      <c r="G295" s="17" t="n">
        <f aca="false">IF('Row Index'!G13="","✗",IF(INDEX('RAW DATA'!$S:$S,'Row Index'!G13)="",IF(INDEX('RAW DATA'!$AF:$AF,'Row Index'!G13)="",INDEX('RAW DATA'!$L:$L,'Row Index'!G13),INDEX('RAW DATA'!$AF:$AF,'Row Index'!G13)),INDEX('RAW DATA'!$S:$S,'Row Index'!G13)))</f>
        <v>46.5036762333439</v>
      </c>
      <c r="H295" s="17" t="n">
        <f aca="false">IF('Row Index'!H13="","✗",IF(INDEX('RAW DATA'!$S:$S,'Row Index'!H13)="",IF(INDEX('RAW DATA'!$AF:$AF,'Row Index'!H13)="",INDEX('RAW DATA'!$L:$L,'Row Index'!H13),INDEX('RAW DATA'!$AF:$AF,'Row Index'!H13)),INDEX('RAW DATA'!$S:$S,'Row Index'!H13)))</f>
        <v>46.1079360399731</v>
      </c>
      <c r="I295" s="17" t="n">
        <f aca="false">IF('Row Index'!I13="","✗",IF(INDEX('RAW DATA'!$S:$S,'Row Index'!I13)="",IF(INDEX('RAW DATA'!$AF:$AF,'Row Index'!I13)="",INDEX('RAW DATA'!$L:$L,'Row Index'!I13),INDEX('RAW DATA'!$AF:$AF,'Row Index'!I13)),INDEX('RAW DATA'!$S:$S,'Row Index'!I13)))</f>
        <v>45.5840931207782</v>
      </c>
      <c r="J295" s="17" t="n">
        <f aca="false">IF('Row Index'!J13="","✗",IF(INDEX('RAW DATA'!$S:$S,'Row Index'!J13)="",IF(INDEX('RAW DATA'!$AF:$AF,'Row Index'!J13)="",INDEX('RAW DATA'!$L:$L,'Row Index'!J13),INDEX('RAW DATA'!$AF:$AF,'Row Index'!J13)),INDEX('RAW DATA'!$S:$S,'Row Index'!J13)))</f>
        <v>40.1176617966164</v>
      </c>
      <c r="K295" s="29" t="n">
        <f aca="false">IF('Row Index'!K13="","✗",IF(INDEX('RAW DATA'!$S:$S,'Row Index'!K13)="",IF(INDEX('RAW DATA'!$AF:$AF,'Row Index'!K13)="",INDEX('RAW DATA'!$L:$L,'Row Index'!K13),INDEX('RAW DATA'!$AF:$AF,'Row Index'!K13)),INDEX('RAW DATA'!$S:$S,'Row Index'!K13)))</f>
        <v>50.6306626270772</v>
      </c>
      <c r="L295" s="29" t="n">
        <f aca="false">IF('Row Index'!L13="","✗",IF(INDEX('RAW DATA'!$S:$S,'Row Index'!L13)="",IF(INDEX('RAW DATA'!$AF:$AF,'Row Index'!L13)="",INDEX('RAW DATA'!$L:$L,'Row Index'!L13),INDEX('RAW DATA'!$AF:$AF,'Row Index'!L13)),INDEX('RAW DATA'!$S:$S,'Row Index'!L13)))</f>
        <v>44.9862949782314</v>
      </c>
      <c r="M295" s="17" t="n">
        <f aca="false">IF('Row Index'!M13="","✗",IF(INDEX('RAW DATA'!$S:$S,'Row Index'!M13)="",IF(INDEX('RAW DATA'!$AF:$AF,'Row Index'!M13)="",INDEX('RAW DATA'!$L:$L,'Row Index'!M13),INDEX('RAW DATA'!$AF:$AF,'Row Index'!M13)),INDEX('RAW DATA'!$S:$S,'Row Index'!M13)))</f>
        <v>48.3692306278034</v>
      </c>
      <c r="N295" s="17" t="n">
        <f aca="false">IF('Row Index'!N13="","✗",IF(INDEX('RAW DATA'!$S:$S,'Row Index'!N13)="",IF(INDEX('RAW DATA'!$AF:$AF,'Row Index'!N13)="",INDEX('RAW DATA'!$L:$L,'Row Index'!N13),INDEX('RAW DATA'!$AF:$AF,'Row Index'!N13)),INDEX('RAW DATA'!$S:$S,'Row Index'!N13)))</f>
        <v>51.1163282356814</v>
      </c>
      <c r="O295" s="17" t="n">
        <f aca="false">IF('Row Index'!O13="","✗",IF(INDEX('RAW DATA'!$S:$S,'Row Index'!O13)="",IF(INDEX('RAW DATA'!$AF:$AF,'Row Index'!O13)="",INDEX('RAW DATA'!$L:$L,'Row Index'!O13),INDEX('RAW DATA'!$AF:$AF,'Row Index'!O13)),INDEX('RAW DATA'!$S:$S,'Row Index'!O13)))</f>
        <v>50.6899155781342</v>
      </c>
      <c r="P295" s="17" t="n">
        <f aca="false">IF('Row Index'!P13="","✗",IF(INDEX('RAW DATA'!$S:$S,'Row Index'!P13)="",IF(INDEX('RAW DATA'!$AF:$AF,'Row Index'!P13)="",INDEX('RAW DATA'!$L:$L,'Row Index'!P13),INDEX('RAW DATA'!$AF:$AF,'Row Index'!P13)),INDEX('RAW DATA'!$S:$S,'Row Index'!P13)))</f>
        <v>52.4252818261132</v>
      </c>
      <c r="Q295" s="17" t="n">
        <f aca="false">IF('Row Index'!Q13="","✗",IF(INDEX('RAW DATA'!$S:$S,'Row Index'!Q13)="",IF(INDEX('RAW DATA'!$AF:$AF,'Row Index'!Q13)="",INDEX('RAW DATA'!$L:$L,'Row Index'!Q13),INDEX('RAW DATA'!$AF:$AF,'Row Index'!Q13)),INDEX('RAW DATA'!$S:$S,'Row Index'!Q13)))</f>
        <v>50.6772398577274</v>
      </c>
      <c r="R295" s="17" t="n">
        <f aca="false">IF('Row Index'!R13="","✗",IF(INDEX('RAW DATA'!$S:$S,'Row Index'!R13)="",IF(INDEX('RAW DATA'!$AF:$AF,'Row Index'!R13)="",INDEX('RAW DATA'!$L:$L,'Row Index'!R13),INDEX('RAW DATA'!$AF:$AF,'Row Index'!R13)),INDEX('RAW DATA'!$S:$S,'Row Index'!R13)))</f>
        <v>47.0926252140459</v>
      </c>
      <c r="S295" s="17" t="n">
        <f aca="false">IF('Row Index'!S13="","✗",IF(INDEX('RAW DATA'!$S:$S,'Row Index'!S13)="",IF(INDEX('RAW DATA'!$AF:$AF,'Row Index'!S13)="",INDEX('RAW DATA'!$L:$L,'Row Index'!S13),INDEX('RAW DATA'!$AF:$AF,'Row Index'!S13)),INDEX('RAW DATA'!$S:$S,'Row Index'!S13)))</f>
        <v>49.5476550754113</v>
      </c>
      <c r="T295" s="17" t="n">
        <f aca="false">IF('Row Index'!T13="","✗",IF(INDEX('RAW DATA'!$S:$S,'Row Index'!T13)="",IF(INDEX('RAW DATA'!$AF:$AF,'Row Index'!T13)="",INDEX('RAW DATA'!$L:$L,'Row Index'!T13),INDEX('RAW DATA'!$AF:$AF,'Row Index'!T13)),INDEX('RAW DATA'!$S:$S,'Row Index'!T13)))</f>
        <v>45.4366714774169</v>
      </c>
      <c r="U295" s="17" t="n">
        <f aca="false">IF('Row Index'!U13="","✗",IF(INDEX('RAW DATA'!$S:$S,'Row Index'!U13)="",IF(INDEX('RAW DATA'!$AF:$AF,'Row Index'!U13)="",INDEX('RAW DATA'!$L:$L,'Row Index'!U13),INDEX('RAW DATA'!$AF:$AF,'Row Index'!U13)),INDEX('RAW DATA'!$S:$S,'Row Index'!U13)))</f>
        <v>47.1784111568049</v>
      </c>
      <c r="V295" s="17" t="n">
        <f aca="false">IF('Row Index'!V13="","✗",IF(INDEX('RAW DATA'!$S:$S,'Row Index'!V13)="",IF(INDEX('RAW DATA'!$AF:$AF,'Row Index'!V13)="",INDEX('RAW DATA'!$L:$L,'Row Index'!V13),INDEX('RAW DATA'!$AF:$AF,'Row Index'!V13)),INDEX('RAW DATA'!$S:$S,'Row Index'!V13)))</f>
        <v>49.0244534726944</v>
      </c>
      <c r="W295" s="17" t="n">
        <f aca="false">IF('Row Index'!W13="","✗",IF(INDEX('RAW DATA'!$S:$S,'Row Index'!W13)="",IF(INDEX('RAW DATA'!$AF:$AF,'Row Index'!W13)="",INDEX('RAW DATA'!$L:$L,'Row Index'!W13),INDEX('RAW DATA'!$AF:$AF,'Row Index'!W13)),INDEX('RAW DATA'!$S:$S,'Row Index'!W13)))</f>
        <v>43.9694102342108</v>
      </c>
      <c r="X295" s="17" t="n">
        <f aca="false">IF('Row Index'!X13="","✗",IF(INDEX('RAW DATA'!$S:$S,'Row Index'!X13)="",IF(INDEX('RAW DATA'!$AF:$AF,'Row Index'!X13)="",INDEX('RAW DATA'!$L:$L,'Row Index'!X13),INDEX('RAW DATA'!$AF:$AF,'Row Index'!X13)),INDEX('RAW DATA'!$S:$S,'Row Index'!X13)))</f>
        <v>49.384793461104</v>
      </c>
      <c r="Y295" s="17" t="n">
        <f aca="false">IF('Row Index'!Y13="","✗",IF(INDEX('RAW DATA'!$S:$S,'Row Index'!Y13)="",IF(INDEX('RAW DATA'!$AF:$AF,'Row Index'!Y13)="",INDEX('RAW DATA'!$L:$L,'Row Index'!Y13),INDEX('RAW DATA'!$AF:$AF,'Row Index'!Y13)),INDEX('RAW DATA'!$S:$S,'Row Index'!Y13)))</f>
        <v>50.4826760158172</v>
      </c>
      <c r="Z295" s="18" t="n">
        <f aca="false">IF('Row Index'!Z13="","✗",IF(INDEX('RAW DATA'!$S:$S,'Row Index'!Z13)="",IF(INDEX('RAW DATA'!$AF:$AF,'Row Index'!Z13)="",INDEX('RAW DATA'!$L:$L,'Row Index'!Z13),INDEX('RAW DATA'!$AF:$AF,'Row Index'!Z13)),INDEX('RAW DATA'!$S:$S,'Row Index'!Z13)))</f>
        <v>50.0305078157892</v>
      </c>
      <c r="AA295" s="19" t="str">
        <f aca="false">IF('Row Index'!AA13="","⏳",IF(INDEX('RAW DATA'!$S:$S,'Row Index'!AA13)="",IF(INDEX('RAW DATA'!$AF:$AF,'Row Index'!AA13)="",INDEX('RAW DATA'!$L:$L,'Row Index'!AA13),INDEX('RAW DATA'!$AF:$AF,'Row Index'!AA13)),INDEX('RAW DATA'!$S:$S,'Row Index'!AA13)))</f>
        <v>⏳</v>
      </c>
      <c r="AB295" s="17" t="n">
        <f aca="false">IF('Row Index'!AB13="","✗",IF(INDEX('RAW DATA'!$S:$S,'Row Index'!AB13)="",IF(INDEX('RAW DATA'!$AF:$AF,'Row Index'!AB13)="",INDEX('RAW DATA'!$L:$L,'Row Index'!AB13),INDEX('RAW DATA'!$AF:$AF,'Row Index'!AB13)),INDEX('RAW DATA'!$S:$S,'Row Index'!AB13)))</f>
        <v>47.7452159631935</v>
      </c>
      <c r="AC295" s="17" t="n">
        <f aca="false">IF('Row Index'!AC13="","✗",IF(INDEX('RAW DATA'!$S:$S,'Row Index'!AC13)="",IF(INDEX('RAW DATA'!$AF:$AF,'Row Index'!AC13)="",INDEX('RAW DATA'!$L:$L,'Row Index'!AC13),INDEX('RAW DATA'!$AF:$AF,'Row Index'!AC13)),INDEX('RAW DATA'!$S:$S,'Row Index'!AC13)))</f>
        <v>55.0962466837428</v>
      </c>
      <c r="AD295" s="17" t="n">
        <f aca="false">IF('Row Index'!AD13="","✗",IF(INDEX('RAW DATA'!$S:$S,'Row Index'!AD13)="",IF(INDEX('RAW DATA'!$AF:$AF,'Row Index'!AD13)="",INDEX('RAW DATA'!$L:$L,'Row Index'!AD13),INDEX('RAW DATA'!$AF:$AF,'Row Index'!AD13)),INDEX('RAW DATA'!$S:$S,'Row Index'!AD13)))</f>
        <v>54.6321271310799</v>
      </c>
      <c r="AE295" s="17" t="n">
        <f aca="false">IF('Row Index'!AE13="","✗",IF(INDEX('RAW DATA'!$S:$S,'Row Index'!AE13)="",IF(INDEX('RAW DATA'!$AF:$AF,'Row Index'!AE13)="",INDEX('RAW DATA'!$L:$L,'Row Index'!AE13),INDEX('RAW DATA'!$AF:$AF,'Row Index'!AE13)),INDEX('RAW DATA'!$S:$S,'Row Index'!AE13)))</f>
        <v>57.1484101966219</v>
      </c>
      <c r="AF295" s="17" t="n">
        <f aca="false">IF('Row Index'!AF13="","✗",IF(INDEX('RAW DATA'!$S:$S,'Row Index'!AF13)="",IF(INDEX('RAW DATA'!$AF:$AF,'Row Index'!AF13)="",INDEX('RAW DATA'!$L:$L,'Row Index'!AF13),INDEX('RAW DATA'!$AF:$AF,'Row Index'!AF13)),INDEX('RAW DATA'!$S:$S,'Row Index'!AF13)))</f>
        <v>60.5143024671217</v>
      </c>
      <c r="AG295" s="29" t="n">
        <f aca="false">IF('Row Index'!AG13="","✗",IF(INDEX('RAW DATA'!$S:$S,'Row Index'!AG13)="",IF(INDEX('RAW DATA'!$AF:$AF,'Row Index'!AG13)="",INDEX('RAW DATA'!$L:$L,'Row Index'!AG13),INDEX('RAW DATA'!$AF:$AF,'Row Index'!AG13)),INDEX('RAW DATA'!$S:$S,'Row Index'!AG13)))</f>
        <v>55.8589545955518</v>
      </c>
      <c r="AH295" s="17" t="n">
        <f aca="false">IF('Row Index'!AH13="","✗",IF(INDEX('RAW DATA'!$S:$S,'Row Index'!AH13)="",IF(INDEX('RAW DATA'!$AF:$AF,'Row Index'!AH13)="",INDEX('RAW DATA'!$L:$L,'Row Index'!AH13),INDEX('RAW DATA'!$AF:$AF,'Row Index'!AH13)),INDEX('RAW DATA'!$S:$S,'Row Index'!AH13)))</f>
        <v>57.7904498350306</v>
      </c>
      <c r="AI295" s="17" t="n">
        <f aca="false">IF('Row Index'!AI13="","✗",IF(INDEX('RAW DATA'!$S:$S,'Row Index'!AI13)="",IF(INDEX('RAW DATA'!$AF:$AF,'Row Index'!AI13)="",INDEX('RAW DATA'!$L:$L,'Row Index'!AI13),INDEX('RAW DATA'!$AF:$AF,'Row Index'!AI13)),INDEX('RAW DATA'!$S:$S,'Row Index'!AI13)))</f>
        <v>60.5410693136645</v>
      </c>
      <c r="AJ295" s="17" t="n">
        <f aca="false">IF('Row Index'!AJ13="","✗",IF(INDEX('RAW DATA'!$S:$S,'Row Index'!AJ13)="",IF(INDEX('RAW DATA'!$AF:$AF,'Row Index'!AJ13)="",INDEX('RAW DATA'!$L:$L,'Row Index'!AJ13),INDEX('RAW DATA'!$AF:$AF,'Row Index'!AJ13)),INDEX('RAW DATA'!$S:$S,'Row Index'!AJ13)))</f>
        <v>59.760178177752</v>
      </c>
      <c r="AK295" s="29" t="n">
        <f aca="false">IF('Row Index'!AK13="","✗",IF(INDEX('RAW DATA'!$S:$S,'Row Index'!AK13)="",IF(INDEX('RAW DATA'!$AF:$AF,'Row Index'!AK13)="",INDEX('RAW DATA'!$L:$L,'Row Index'!AK13),INDEX('RAW DATA'!$AF:$AF,'Row Index'!AK13)),INDEX('RAW DATA'!$S:$S,'Row Index'!AK13)))</f>
        <v>63.1096572464066</v>
      </c>
      <c r="AL295" s="17" t="n">
        <f aca="false">IF('Row Index'!AL13="","✗",IF(INDEX('RAW DATA'!$S:$S,'Row Index'!AL13)="",IF(INDEX('RAW DATA'!$AF:$AF,'Row Index'!AL13)="",INDEX('RAW DATA'!$L:$L,'Row Index'!AL13),INDEX('RAW DATA'!$AF:$AF,'Row Index'!AL13)),INDEX('RAW DATA'!$S:$S,'Row Index'!AL13)))</f>
        <v>61.9755764339642</v>
      </c>
      <c r="AM295" s="17" t="n">
        <f aca="false">IF('Row Index'!AM13="","✗",IF(INDEX('RAW DATA'!$S:$S,'Row Index'!AM13)="",IF(INDEX('RAW DATA'!$AF:$AF,'Row Index'!AM13)="",INDEX('RAW DATA'!$L:$L,'Row Index'!AM13),INDEX('RAW DATA'!$AF:$AF,'Row Index'!AM13)),INDEX('RAW DATA'!$S:$S,'Row Index'!AM13)))</f>
        <v>65.183963030251</v>
      </c>
      <c r="AN295" s="21" t="n">
        <f aca="false">IF('Row Index'!AN13="","✗",IF(INDEX('RAW DATA'!$S:$S,'Row Index'!AN13)="",IF(INDEX('RAW DATA'!$AF:$AF,'Row Index'!AN13)="",INDEX('RAW DATA'!$L:$L,'Row Index'!AN13),INDEX('RAW DATA'!$AF:$AF,'Row Index'!AN13)),INDEX('RAW DATA'!$S:$S,'Row Index'!AN13)))</f>
        <v>66.6344578950302</v>
      </c>
      <c r="AO295" s="17" t="n">
        <f aca="false">IF('Row Index'!AO13="","✗",IF(INDEX('RAW DATA'!$S:$S,'Row Index'!AO13)="",IF(INDEX('RAW DATA'!$AF:$AF,'Row Index'!AO13)="",INDEX('RAW DATA'!$L:$L,'Row Index'!AO13),INDEX('RAW DATA'!$AF:$AF,'Row Index'!AO13)),INDEX('RAW DATA'!$S:$S,'Row Index'!AO13)))</f>
        <v>68.1386444091797</v>
      </c>
      <c r="AP295" s="29" t="n">
        <f aca="false">IF('Row Index'!AP13="","✗",IF(INDEX('RAW DATA'!$S:$S,'Row Index'!AP13)="",IF(INDEX('RAW DATA'!$AF:$AF,'Row Index'!AP13)="",INDEX('RAW DATA'!$L:$L,'Row Index'!AP13),INDEX('RAW DATA'!$AF:$AF,'Row Index'!AP13)),INDEX('RAW DATA'!$S:$S,'Row Index'!AP13)))</f>
        <v>70.4271922819947</v>
      </c>
      <c r="AQ295" s="17" t="n">
        <f aca="false">IF('Row Index'!AQ13="","✗",IF(INDEX('RAW DATA'!$S:$S,'Row Index'!AQ13)="",IF(INDEX('RAW DATA'!$AF:$AF,'Row Index'!AQ13)="",INDEX('RAW DATA'!$L:$L,'Row Index'!AQ13),INDEX('RAW DATA'!$AF:$AF,'Row Index'!AQ13)),INDEX('RAW DATA'!$S:$S,'Row Index'!AQ13)))</f>
        <v>71.6291868845622</v>
      </c>
    </row>
    <row r="296" customFormat="false" ht="15" hidden="false" customHeight="false" outlineLevel="0" collapsed="false">
      <c r="A296" s="15" t="s">
        <v>189</v>
      </c>
      <c r="B296" s="16" t="s">
        <v>153</v>
      </c>
      <c r="C296" s="29" t="n">
        <f aca="false">IF('Row Index'!C14="","✗",IF(INDEX('RAW DATA'!$S:$S,'Row Index'!C14)="",IF(INDEX('RAW DATA'!$AF:$AF,'Row Index'!C14)="",INDEX('RAW DATA'!$L:$L,'Row Index'!C14),INDEX('RAW DATA'!$AF:$AF,'Row Index'!C14)),INDEX('RAW DATA'!$S:$S,'Row Index'!C14)))</f>
        <v>51.737526379671</v>
      </c>
      <c r="D296" s="29" t="n">
        <f aca="false">IF('Row Index'!D14="","✗",IF(INDEX('RAW DATA'!$S:$S,'Row Index'!D14)="",IF(INDEX('RAW DATA'!$AF:$AF,'Row Index'!D14)="",INDEX('RAW DATA'!$L:$L,'Row Index'!D14),INDEX('RAW DATA'!$AF:$AF,'Row Index'!D14)),INDEX('RAW DATA'!$S:$S,'Row Index'!D14)))</f>
        <v>48.5729165816653</v>
      </c>
      <c r="E296" s="17" t="n">
        <f aca="false">IF('Row Index'!E14="","✗",IF(INDEX('RAW DATA'!$S:$S,'Row Index'!E14)="",IF(INDEX('RAW DATA'!$AF:$AF,'Row Index'!E14)="",INDEX('RAW DATA'!$L:$L,'Row Index'!E14),INDEX('RAW DATA'!$AF:$AF,'Row Index'!E14)),INDEX('RAW DATA'!$S:$S,'Row Index'!E14)))</f>
        <v>51.3232974875687</v>
      </c>
      <c r="F296" s="17" t="n">
        <f aca="false">IF('Row Index'!F14="","✗",IF(INDEX('RAW DATA'!$S:$S,'Row Index'!F14)="",IF(INDEX('RAW DATA'!$AF:$AF,'Row Index'!F14)="",INDEX('RAW DATA'!$L:$L,'Row Index'!F14),INDEX('RAW DATA'!$AF:$AF,'Row Index'!F14)),INDEX('RAW DATA'!$S:$S,'Row Index'!F14)))</f>
        <v>41.9317212365579</v>
      </c>
      <c r="G296" s="17" t="n">
        <f aca="false">IF('Row Index'!G14="","✗",IF(INDEX('RAW DATA'!$S:$S,'Row Index'!G14)="",IF(INDEX('RAW DATA'!$AF:$AF,'Row Index'!G14)="",INDEX('RAW DATA'!$L:$L,'Row Index'!G14),INDEX('RAW DATA'!$AF:$AF,'Row Index'!G14)),INDEX('RAW DATA'!$S:$S,'Row Index'!G14)))</f>
        <v>48.5581094434413</v>
      </c>
      <c r="H296" s="17" t="n">
        <f aca="false">IF('Row Index'!H14="","✗",IF(INDEX('RAW DATA'!$S:$S,'Row Index'!H14)="",IF(INDEX('RAW DATA'!$AF:$AF,'Row Index'!H14)="",INDEX('RAW DATA'!$L:$L,'Row Index'!H14),INDEX('RAW DATA'!$AF:$AF,'Row Index'!H14)),INDEX('RAW DATA'!$S:$S,'Row Index'!H14)))</f>
        <v>41.4011807469192</v>
      </c>
      <c r="I296" s="17" t="n">
        <f aca="false">IF('Row Index'!I14="","✗",IF(INDEX('RAW DATA'!$S:$S,'Row Index'!I14)="",IF(INDEX('RAW DATA'!$AF:$AF,'Row Index'!I14)="",INDEX('RAW DATA'!$L:$L,'Row Index'!I14),INDEX('RAW DATA'!$AF:$AF,'Row Index'!I14)),INDEX('RAW DATA'!$S:$S,'Row Index'!I14)))</f>
        <v>49.5810561727335</v>
      </c>
      <c r="J296" s="17" t="n">
        <f aca="false">IF('Row Index'!J14="","✗",IF(INDEX('RAW DATA'!$S:$S,'Row Index'!J14)="",IF(INDEX('RAW DATA'!$AF:$AF,'Row Index'!J14)="",INDEX('RAW DATA'!$L:$L,'Row Index'!J14),INDEX('RAW DATA'!$AF:$AF,'Row Index'!J14)),INDEX('RAW DATA'!$S:$S,'Row Index'!J14)))</f>
        <v>41.4880793191749</v>
      </c>
      <c r="K296" s="17" t="n">
        <f aca="false">IF('Row Index'!K14="","✗",IF(INDEX('RAW DATA'!$S:$S,'Row Index'!K14)="",IF(INDEX('RAW DATA'!$AF:$AF,'Row Index'!K14)="",INDEX('RAW DATA'!$L:$L,'Row Index'!K14),INDEX('RAW DATA'!$AF:$AF,'Row Index'!K14)),INDEX('RAW DATA'!$S:$S,'Row Index'!K14)))</f>
        <v>54.5552718795648</v>
      </c>
      <c r="L296" s="17" t="n">
        <f aca="false">IF('Row Index'!L14="","✗",IF(INDEX('RAW DATA'!$S:$S,'Row Index'!L14)="",IF(INDEX('RAW DATA'!$AF:$AF,'Row Index'!L14)="",INDEX('RAW DATA'!$L:$L,'Row Index'!L14),INDEX('RAW DATA'!$AF:$AF,'Row Index'!L14)),INDEX('RAW DATA'!$S:$S,'Row Index'!L14)))</f>
        <v>45.9652145777663</v>
      </c>
      <c r="M296" s="17" t="n">
        <f aca="false">IF('Row Index'!M14="","✗",IF(INDEX('RAW DATA'!$S:$S,'Row Index'!M14)="",IF(INDEX('RAW DATA'!$AF:$AF,'Row Index'!M14)="",INDEX('RAW DATA'!$L:$L,'Row Index'!M14),INDEX('RAW DATA'!$AF:$AF,'Row Index'!M14)),INDEX('RAW DATA'!$S:$S,'Row Index'!M14)))</f>
        <v>48.3297252822131</v>
      </c>
      <c r="N296" s="17" t="n">
        <f aca="false">IF('Row Index'!N14="","✗",IF(INDEX('RAW DATA'!$S:$S,'Row Index'!N14)="",IF(INDEX('RAW DATA'!$AF:$AF,'Row Index'!N14)="",INDEX('RAW DATA'!$L:$L,'Row Index'!N14),INDEX('RAW DATA'!$AF:$AF,'Row Index'!N14)),INDEX('RAW DATA'!$S:$S,'Row Index'!N14)))</f>
        <v>52.8053055817761</v>
      </c>
      <c r="O296" s="17" t="n">
        <f aca="false">IF('Row Index'!O14="","✗",IF(INDEX('RAW DATA'!$S:$S,'Row Index'!O14)="",IF(INDEX('RAW DATA'!$AF:$AF,'Row Index'!O14)="",INDEX('RAW DATA'!$L:$L,'Row Index'!O14),INDEX('RAW DATA'!$AF:$AF,'Row Index'!O14)),INDEX('RAW DATA'!$S:$S,'Row Index'!O14)))</f>
        <v>45.8513955547679</v>
      </c>
      <c r="P296" s="17" t="n">
        <f aca="false">IF('Row Index'!P14="","✗",IF(INDEX('RAW DATA'!$S:$S,'Row Index'!P14)="",IF(INDEX('RAW DATA'!$AF:$AF,'Row Index'!P14)="",INDEX('RAW DATA'!$L:$L,'Row Index'!P14),INDEX('RAW DATA'!$AF:$AF,'Row Index'!P14)),INDEX('RAW DATA'!$S:$S,'Row Index'!P14)))</f>
        <v>47.776313639105</v>
      </c>
      <c r="Q296" s="17" t="n">
        <f aca="false">IF('Row Index'!Q14="","✗",IF(INDEX('RAW DATA'!$S:$S,'Row Index'!Q14)="",IF(INDEX('RAW DATA'!$AF:$AF,'Row Index'!Q14)="",INDEX('RAW DATA'!$L:$L,'Row Index'!Q14),INDEX('RAW DATA'!$AF:$AF,'Row Index'!Q14)),INDEX('RAW DATA'!$S:$S,'Row Index'!Q14)))</f>
        <v>41.1955802017795</v>
      </c>
      <c r="R296" s="17" t="n">
        <f aca="false">IF('Row Index'!R14="","✗",IF(INDEX('RAW DATA'!$S:$S,'Row Index'!R14)="",IF(INDEX('RAW DATA'!$AF:$AF,'Row Index'!R14)="",INDEX('RAW DATA'!$L:$L,'Row Index'!R14),INDEX('RAW DATA'!$AF:$AF,'Row Index'!R14)),INDEX('RAW DATA'!$S:$S,'Row Index'!R14)))</f>
        <v>48.0184348933567</v>
      </c>
      <c r="S296" s="17" t="n">
        <f aca="false">IF('Row Index'!S14="","✗",IF(INDEX('RAW DATA'!$S:$S,'Row Index'!S14)="",IF(INDEX('RAW DATA'!$AF:$AF,'Row Index'!S14)="",INDEX('RAW DATA'!$L:$L,'Row Index'!S14),INDEX('RAW DATA'!$AF:$AF,'Row Index'!S14)),INDEX('RAW DATA'!$S:$S,'Row Index'!S14)))</f>
        <v>43.6307354305736</v>
      </c>
      <c r="T296" s="17" t="n">
        <f aca="false">IF('Row Index'!T14="","✗",IF(INDEX('RAW DATA'!$S:$S,'Row Index'!T14)="",IF(INDEX('RAW DATA'!$AF:$AF,'Row Index'!T14)="",INDEX('RAW DATA'!$L:$L,'Row Index'!T14),INDEX('RAW DATA'!$AF:$AF,'Row Index'!T14)),INDEX('RAW DATA'!$S:$S,'Row Index'!T14)))</f>
        <v>48.2795387744472</v>
      </c>
      <c r="U296" s="17" t="n">
        <f aca="false">IF('Row Index'!U14="","✗",IF(INDEX('RAW DATA'!$S:$S,'Row Index'!U14)="",IF(INDEX('RAW DATA'!$AF:$AF,'Row Index'!U14)="",INDEX('RAW DATA'!$L:$L,'Row Index'!U14),INDEX('RAW DATA'!$AF:$AF,'Row Index'!U14)),INDEX('RAW DATA'!$S:$S,'Row Index'!U14)))</f>
        <v>46.0997089048753</v>
      </c>
      <c r="V296" s="17" t="n">
        <f aca="false">IF('Row Index'!V14="","✗",IF(INDEX('RAW DATA'!$S:$S,'Row Index'!V14)="",IF(INDEX('RAW DATA'!$AF:$AF,'Row Index'!V14)="",INDEX('RAW DATA'!$L:$L,'Row Index'!V14),INDEX('RAW DATA'!$AF:$AF,'Row Index'!V14)),INDEX('RAW DATA'!$S:$S,'Row Index'!V14)))</f>
        <v>49.6462387365112</v>
      </c>
      <c r="W296" s="37" t="n">
        <f aca="false">IF('Row Index'!W14="","✗",IF(INDEX('RAW DATA'!$S:$S,'Row Index'!W14)="",IF(INDEX('RAW DATA'!$AF:$AF,'Row Index'!W14)="",INDEX('RAW DATA'!$L:$L,'Row Index'!W14),INDEX('RAW DATA'!$AF:$AF,'Row Index'!W14)),INDEX('RAW DATA'!$S:$S,'Row Index'!W14)))</f>
        <v>43.4309074233608</v>
      </c>
      <c r="X296" s="17" t="n">
        <f aca="false">IF('Row Index'!X14="","✗",IF(INDEX('RAW DATA'!$S:$S,'Row Index'!X14)="",IF(INDEX('RAW DATA'!$AF:$AF,'Row Index'!X14)="",INDEX('RAW DATA'!$L:$L,'Row Index'!X14),INDEX('RAW DATA'!$AF:$AF,'Row Index'!X14)),INDEX('RAW DATA'!$S:$S,'Row Index'!X14)))</f>
        <v>51.7336479500177</v>
      </c>
      <c r="Y296" s="17" t="n">
        <f aca="false">IF('Row Index'!Y14="","✗",IF(INDEX('RAW DATA'!$S:$S,'Row Index'!Y14)="",IF(INDEX('RAW DATA'!$AF:$AF,'Row Index'!Y14)="",INDEX('RAW DATA'!$L:$L,'Row Index'!Y14),INDEX('RAW DATA'!$AF:$AF,'Row Index'!Y14)),INDEX('RAW DATA'!$S:$S,'Row Index'!Y14)))</f>
        <v>54.959611262138</v>
      </c>
      <c r="Z296" s="18" t="n">
        <f aca="false">IF('Row Index'!Z14="","✗",IF(INDEX('RAW DATA'!$S:$S,'Row Index'!Z14)="",IF(INDEX('RAW DATA'!$AF:$AF,'Row Index'!Z14)="",INDEX('RAW DATA'!$L:$L,'Row Index'!Z14),INDEX('RAW DATA'!$AF:$AF,'Row Index'!Z14)),INDEX('RAW DATA'!$S:$S,'Row Index'!Z14)))</f>
        <v>51.6268686279934</v>
      </c>
      <c r="AA296" s="19" t="str">
        <f aca="false">IF('Row Index'!AA14="","⏳",IF(INDEX('RAW DATA'!$S:$S,'Row Index'!AA14)="",IF(INDEX('RAW DATA'!$AF:$AF,'Row Index'!AA14)="",INDEX('RAW DATA'!$L:$L,'Row Index'!AA14),INDEX('RAW DATA'!$AF:$AF,'Row Index'!AA14)),INDEX('RAW DATA'!$S:$S,'Row Index'!AA14)))</f>
        <v>⏳</v>
      </c>
      <c r="AB296" s="17" t="n">
        <f aca="false">IF('Row Index'!AB14="","✗",IF(INDEX('RAW DATA'!$S:$S,'Row Index'!AB14)="",IF(INDEX('RAW DATA'!$AF:$AF,'Row Index'!AB14)="",INDEX('RAW DATA'!$L:$L,'Row Index'!AB14),INDEX('RAW DATA'!$AF:$AF,'Row Index'!AB14)),INDEX('RAW DATA'!$S:$S,'Row Index'!AB14)))</f>
        <v>53.0263643099632</v>
      </c>
      <c r="AC296" s="17" t="n">
        <f aca="false">IF('Row Index'!AC14="","✗",IF(INDEX('RAW DATA'!$S:$S,'Row Index'!AC14)="",IF(INDEX('RAW DATA'!$AF:$AF,'Row Index'!AC14)="",INDEX('RAW DATA'!$L:$L,'Row Index'!AC14),INDEX('RAW DATA'!$AF:$AF,'Row Index'!AC14)),INDEX('RAW DATA'!$S:$S,'Row Index'!AC14)))</f>
        <v>53.7234116979701</v>
      </c>
      <c r="AD296" s="17" t="n">
        <f aca="false">IF('Row Index'!AD14="","✗",IF(INDEX('RAW DATA'!$S:$S,'Row Index'!AD14)="",IF(INDEX('RAW DATA'!$AF:$AF,'Row Index'!AD14)="",INDEX('RAW DATA'!$L:$L,'Row Index'!AD14),INDEX('RAW DATA'!$AF:$AF,'Row Index'!AD14)),INDEX('RAW DATA'!$S:$S,'Row Index'!AD14)))</f>
        <v>54.492664114253</v>
      </c>
      <c r="AE296" s="17" t="n">
        <f aca="false">IF('Row Index'!AE14="","✗",IF(INDEX('RAW DATA'!$S:$S,'Row Index'!AE14)="",IF(INDEX('RAW DATA'!$AF:$AF,'Row Index'!AE14)="",INDEX('RAW DATA'!$L:$L,'Row Index'!AE14),INDEX('RAW DATA'!$AF:$AF,'Row Index'!AE14)),INDEX('RAW DATA'!$S:$S,'Row Index'!AE14)))</f>
        <v>56.5114647793615</v>
      </c>
      <c r="AF296" s="17" t="n">
        <f aca="false">IF('Row Index'!AF14="","✗",IF(INDEX('RAW DATA'!$S:$S,'Row Index'!AF14)="",IF(INDEX('RAW DATA'!$AF:$AF,'Row Index'!AF14)="",INDEX('RAW DATA'!$L:$L,'Row Index'!AF14),INDEX('RAW DATA'!$AF:$AF,'Row Index'!AF14)),INDEX('RAW DATA'!$S:$S,'Row Index'!AF14)))</f>
        <v>60.2698230328301</v>
      </c>
      <c r="AG296" s="17" t="n">
        <f aca="false">IF('Row Index'!AG14="","✗",IF(INDEX('RAW DATA'!$S:$S,'Row Index'!AG14)="",IF(INDEX('RAW DATA'!$AF:$AF,'Row Index'!AG14)="",INDEX('RAW DATA'!$L:$L,'Row Index'!AG14),INDEX('RAW DATA'!$AF:$AF,'Row Index'!AG14)),INDEX('RAW DATA'!$S:$S,'Row Index'!AG14)))</f>
        <v>56.427510735238</v>
      </c>
      <c r="AH296" s="17" t="n">
        <f aca="false">IF('Row Index'!AH14="","✗",IF(INDEX('RAW DATA'!$S:$S,'Row Index'!AH14)="",IF(INDEX('RAW DATA'!$AF:$AF,'Row Index'!AH14)="",INDEX('RAW DATA'!$L:$L,'Row Index'!AH14),INDEX('RAW DATA'!$AF:$AF,'Row Index'!AH14)),INDEX('RAW DATA'!$S:$S,'Row Index'!AH14)))</f>
        <v>60.2790727310296</v>
      </c>
      <c r="AI296" s="17" t="n">
        <f aca="false">IF('Row Index'!AI14="","✗",IF(INDEX('RAW DATA'!$S:$S,'Row Index'!AI14)="",IF(INDEX('RAW DATA'!$AF:$AF,'Row Index'!AI14)="",INDEX('RAW DATA'!$L:$L,'Row Index'!AI14),INDEX('RAW DATA'!$AF:$AF,'Row Index'!AI14)),INDEX('RAW DATA'!$S:$S,'Row Index'!AI14)))</f>
        <v>63.3648587444426</v>
      </c>
      <c r="AJ296" s="17" t="n">
        <f aca="false">IF('Row Index'!AJ14="","✗",IF(INDEX('RAW DATA'!$S:$S,'Row Index'!AJ14)="",IF(INDEX('RAW DATA'!$AF:$AF,'Row Index'!AJ14)="",INDEX('RAW DATA'!$L:$L,'Row Index'!AJ14),INDEX('RAW DATA'!$AF:$AF,'Row Index'!AJ14)),INDEX('RAW DATA'!$S:$S,'Row Index'!AJ14)))</f>
        <v>62.4564047620719</v>
      </c>
      <c r="AK296" s="17" t="n">
        <f aca="false">IF('Row Index'!AK14="","✗",IF(INDEX('RAW DATA'!$S:$S,'Row Index'!AK14)="",IF(INDEX('RAW DATA'!$AF:$AF,'Row Index'!AK14)="",INDEX('RAW DATA'!$L:$L,'Row Index'!AK14),INDEX('RAW DATA'!$AF:$AF,'Row Index'!AK14)),INDEX('RAW DATA'!$S:$S,'Row Index'!AK14)))</f>
        <v>63.5745447401363</v>
      </c>
      <c r="AL296" s="17" t="n">
        <f aca="false">IF('Row Index'!AL14="","✗",IF(INDEX('RAW DATA'!$S:$S,'Row Index'!AL14)="",IF(INDEX('RAW DATA'!$AF:$AF,'Row Index'!AL14)="",INDEX('RAW DATA'!$L:$L,'Row Index'!AL14),INDEX('RAW DATA'!$AF:$AF,'Row Index'!AL14)),INDEX('RAW DATA'!$S:$S,'Row Index'!AL14)))</f>
        <v>64.404853320598</v>
      </c>
      <c r="AM296" s="17" t="n">
        <f aca="false">IF('Row Index'!AM14="","✗",IF(INDEX('RAW DATA'!$S:$S,'Row Index'!AM14)="",IF(INDEX('RAW DATA'!$AF:$AF,'Row Index'!AM14)="",INDEX('RAW DATA'!$L:$L,'Row Index'!AM14),INDEX('RAW DATA'!$AF:$AF,'Row Index'!AM14)),INDEX('RAW DATA'!$S:$S,'Row Index'!AM14)))</f>
        <v>66.2664551431973</v>
      </c>
      <c r="AN296" s="17" t="n">
        <f aca="false">IF('Row Index'!AN14="","✗",IF(INDEX('RAW DATA'!$S:$S,'Row Index'!AN14)="",IF(INDEX('RAW DATA'!$AF:$AF,'Row Index'!AN14)="",INDEX('RAW DATA'!$L:$L,'Row Index'!AN14),INDEX('RAW DATA'!$AF:$AF,'Row Index'!AN14)),INDEX('RAW DATA'!$S:$S,'Row Index'!AN14)))</f>
        <v>68.0249764636198</v>
      </c>
      <c r="AO296" s="17" t="n">
        <f aca="false">IF('Row Index'!AO14="","✗",IF(INDEX('RAW DATA'!$S:$S,'Row Index'!AO14)="",IF(INDEX('RAW DATA'!$AF:$AF,'Row Index'!AO14)="",INDEX('RAW DATA'!$L:$L,'Row Index'!AO14),INDEX('RAW DATA'!$AF:$AF,'Row Index'!AO14)),INDEX('RAW DATA'!$S:$S,'Row Index'!AO14)))</f>
        <v>68.6181572980589</v>
      </c>
      <c r="AP296" s="17" t="n">
        <f aca="false">IF('Row Index'!AP14="","✗",IF(INDEX('RAW DATA'!$S:$S,'Row Index'!AP14)="",IF(INDEX('RAW DATA'!$AF:$AF,'Row Index'!AP14)="",INDEX('RAW DATA'!$L:$L,'Row Index'!AP14),INDEX('RAW DATA'!$AF:$AF,'Row Index'!AP14)),INDEX('RAW DATA'!$S:$S,'Row Index'!AP14)))</f>
        <v>69.9946303214192</v>
      </c>
      <c r="AQ296" s="17" t="n">
        <f aca="false">IF('Row Index'!AQ14="","✗",IF(INDEX('RAW DATA'!$S:$S,'Row Index'!AQ14)="",IF(INDEX('RAW DATA'!$AF:$AF,'Row Index'!AQ14)="",INDEX('RAW DATA'!$L:$L,'Row Index'!AQ14),INDEX('RAW DATA'!$AF:$AF,'Row Index'!AQ14)),INDEX('RAW DATA'!$S:$S,'Row Index'!AQ14)))</f>
        <v>70.6206113609901</v>
      </c>
    </row>
    <row r="297" customFormat="false" ht="15" hidden="false" customHeight="false" outlineLevel="0" collapsed="false">
      <c r="A297" s="15" t="s">
        <v>192</v>
      </c>
      <c r="B297" s="16" t="s">
        <v>153</v>
      </c>
      <c r="C297" s="17" t="n">
        <f aca="false">IF('Row Index'!C15="","✗",IF(INDEX('RAW DATA'!$S:$S,'Row Index'!C15)="",IF(INDEX('RAW DATA'!$AF:$AF,'Row Index'!C15)="",INDEX('RAW DATA'!$L:$L,'Row Index'!C15),INDEX('RAW DATA'!$AF:$AF,'Row Index'!C15)),INDEX('RAW DATA'!$S:$S,'Row Index'!C15)))</f>
        <v>38.5701603463851</v>
      </c>
      <c r="D297" s="17" t="n">
        <f aca="false">IF('Row Index'!D15="","✗",IF(INDEX('RAW DATA'!$S:$S,'Row Index'!D15)="",IF(INDEX('RAW DATA'!$AF:$AF,'Row Index'!D15)="",INDEX('RAW DATA'!$L:$L,'Row Index'!D15),INDEX('RAW DATA'!$AF:$AF,'Row Index'!D15)),INDEX('RAW DATA'!$S:$S,'Row Index'!D15)))</f>
        <v>38.7259932440068</v>
      </c>
      <c r="E297" s="17" t="n">
        <f aca="false">IF('Row Index'!E15="","✗",IF(INDEX('RAW DATA'!$S:$S,'Row Index'!E15)="",IF(INDEX('RAW DATA'!$AF:$AF,'Row Index'!E15)="",INDEX('RAW DATA'!$L:$L,'Row Index'!E15),INDEX('RAW DATA'!$AF:$AF,'Row Index'!E15)),INDEX('RAW DATA'!$S:$S,'Row Index'!E15)))</f>
        <v>38.6181596237146</v>
      </c>
      <c r="F297" s="17" t="n">
        <f aca="false">IF('Row Index'!F15="","✗",IF(INDEX('RAW DATA'!$S:$S,'Row Index'!F15)="",IF(INDEX('RAW DATA'!$AF:$AF,'Row Index'!F15)="",INDEX('RAW DATA'!$L:$L,'Row Index'!F15),INDEX('RAW DATA'!$AF:$AF,'Row Index'!F15)),INDEX('RAW DATA'!$S:$S,'Row Index'!F15)))</f>
        <v>34.7809290995812</v>
      </c>
      <c r="G297" s="17" t="n">
        <f aca="false">IF('Row Index'!G15="","✗",IF(INDEX('RAW DATA'!$S:$S,'Row Index'!G15)="",IF(INDEX('RAW DATA'!$AF:$AF,'Row Index'!G15)="",INDEX('RAW DATA'!$L:$L,'Row Index'!G15),INDEX('RAW DATA'!$AF:$AF,'Row Index'!G15)),INDEX('RAW DATA'!$S:$S,'Row Index'!G15)))</f>
        <v>42.4752049388814</v>
      </c>
      <c r="H297" s="17" t="n">
        <f aca="false">IF('Row Index'!H15="","✗",IF(INDEX('RAW DATA'!$S:$S,'Row Index'!H15)="",IF(INDEX('RAW DATA'!$AF:$AF,'Row Index'!H15)="",INDEX('RAW DATA'!$L:$L,'Row Index'!H15),INDEX('RAW DATA'!$AF:$AF,'Row Index'!H15)),INDEX('RAW DATA'!$S:$S,'Row Index'!H15)))</f>
        <v>41.4117988748396</v>
      </c>
      <c r="I297" s="17" t="n">
        <f aca="false">IF('Row Index'!I15="","✗",IF(INDEX('RAW DATA'!$S:$S,'Row Index'!I15)="",IF(INDEX('RAW DATA'!$AF:$AF,'Row Index'!I15)="",INDEX('RAW DATA'!$L:$L,'Row Index'!I15),INDEX('RAW DATA'!$AF:$AF,'Row Index'!I15)),INDEX('RAW DATA'!$S:$S,'Row Index'!I15)))</f>
        <v>43.8252518065124</v>
      </c>
      <c r="J297" s="17" t="n">
        <f aca="false">IF('Row Index'!J15="","✗",IF(INDEX('RAW DATA'!$S:$S,'Row Index'!J15)="",IF(INDEX('RAW DATA'!$AF:$AF,'Row Index'!J15)="",INDEX('RAW DATA'!$L:$L,'Row Index'!J15),INDEX('RAW DATA'!$AF:$AF,'Row Index'!J15)),INDEX('RAW DATA'!$S:$S,'Row Index'!J15)))</f>
        <v>37.3118375441383</v>
      </c>
      <c r="K297" s="17" t="n">
        <f aca="false">IF('Row Index'!K15="","✗",IF(INDEX('RAW DATA'!$S:$S,'Row Index'!K15)="",IF(INDEX('RAW DATA'!$AF:$AF,'Row Index'!K15)="",INDEX('RAW DATA'!$L:$L,'Row Index'!K15),INDEX('RAW DATA'!$AF:$AF,'Row Index'!K15)),INDEX('RAW DATA'!$S:$S,'Row Index'!K15)))</f>
        <v>48.3143551197458</v>
      </c>
      <c r="L297" s="17" t="n">
        <f aca="false">IF('Row Index'!L15="","✗",IF(INDEX('RAW DATA'!$S:$S,'Row Index'!L15)="",IF(INDEX('RAW DATA'!$AF:$AF,'Row Index'!L15)="",INDEX('RAW DATA'!$L:$L,'Row Index'!L15),INDEX('RAW DATA'!$AF:$AF,'Row Index'!L15)),INDEX('RAW DATA'!$S:$S,'Row Index'!L15)))</f>
        <v>39.3280857739023</v>
      </c>
      <c r="M297" s="17" t="n">
        <f aca="false">IF('Row Index'!M15="","✗",IF(INDEX('RAW DATA'!$S:$S,'Row Index'!M15)="",IF(INDEX('RAW DATA'!$AF:$AF,'Row Index'!M15)="",INDEX('RAW DATA'!$L:$L,'Row Index'!M15),INDEX('RAW DATA'!$AF:$AF,'Row Index'!M15)),INDEX('RAW DATA'!$S:$S,'Row Index'!M15)))</f>
        <v>48.3358875425641</v>
      </c>
      <c r="N297" s="17" t="n">
        <f aca="false">IF('Row Index'!N15="","✗",IF(INDEX('RAW DATA'!$S:$S,'Row Index'!N15)="",IF(INDEX('RAW DATA'!$AF:$AF,'Row Index'!N15)="",INDEX('RAW DATA'!$L:$L,'Row Index'!N15),INDEX('RAW DATA'!$AF:$AF,'Row Index'!N15)),INDEX('RAW DATA'!$S:$S,'Row Index'!N15)))</f>
        <v>47.3738023327337</v>
      </c>
      <c r="O297" s="17" t="n">
        <f aca="false">IF('Row Index'!O15="","✗",IF(INDEX('RAW DATA'!$S:$S,'Row Index'!O15)="",IF(INDEX('RAW DATA'!$AF:$AF,'Row Index'!O15)="",INDEX('RAW DATA'!$L:$L,'Row Index'!O15),INDEX('RAW DATA'!$AF:$AF,'Row Index'!O15)),INDEX('RAW DATA'!$S:$S,'Row Index'!O15)))</f>
        <v>46.86038497723</v>
      </c>
      <c r="P297" s="17" t="n">
        <f aca="false">IF('Row Index'!P15="","✗",IF(INDEX('RAW DATA'!$S:$S,'Row Index'!P15)="",IF(INDEX('RAW DATA'!$AF:$AF,'Row Index'!P15)="",INDEX('RAW DATA'!$L:$L,'Row Index'!P15),INDEX('RAW DATA'!$AF:$AF,'Row Index'!P15)),INDEX('RAW DATA'!$S:$S,'Row Index'!P15)))</f>
        <v>49.1141980544419</v>
      </c>
      <c r="Q297" s="17" t="n">
        <f aca="false">IF('Row Index'!Q15="","✗",IF(INDEX('RAW DATA'!$S:$S,'Row Index'!Q15)="",IF(INDEX('RAW DATA'!$AF:$AF,'Row Index'!Q15)="",INDEX('RAW DATA'!$L:$L,'Row Index'!Q15),INDEX('RAW DATA'!$AF:$AF,'Row Index'!Q15)),INDEX('RAW DATA'!$S:$S,'Row Index'!Q15)))</f>
        <v>47.159838939593</v>
      </c>
      <c r="R297" s="17" t="n">
        <f aca="false">IF('Row Index'!R15="","✗",IF(INDEX('RAW DATA'!$S:$S,'Row Index'!R15)="",IF(INDEX('RAW DATA'!$AF:$AF,'Row Index'!R15)="",INDEX('RAW DATA'!$L:$L,'Row Index'!R15),INDEX('RAW DATA'!$AF:$AF,'Row Index'!R15)),INDEX('RAW DATA'!$S:$S,'Row Index'!R15)))</f>
        <v>46.5060891466687</v>
      </c>
      <c r="S297" s="29" t="n">
        <f aca="false">IF('Row Index'!S15="","✗",IF(INDEX('RAW DATA'!$S:$S,'Row Index'!S15)="",IF(INDEX('RAW DATA'!$AF:$AF,'Row Index'!S15)="",INDEX('RAW DATA'!$L:$L,'Row Index'!S15),INDEX('RAW DATA'!$AF:$AF,'Row Index'!S15)),INDEX('RAW DATA'!$S:$S,'Row Index'!S15)))</f>
        <v>48.9026385194638</v>
      </c>
      <c r="T297" s="17" t="n">
        <f aca="false">IF('Row Index'!T15="","✗",IF(INDEX('RAW DATA'!$S:$S,'Row Index'!T15)="",IF(INDEX('RAW DATA'!$AF:$AF,'Row Index'!T15)="",INDEX('RAW DATA'!$L:$L,'Row Index'!T15),INDEX('RAW DATA'!$AF:$AF,'Row Index'!T15)),INDEX('RAW DATA'!$S:$S,'Row Index'!T15)))</f>
        <v>45.7746396755858</v>
      </c>
      <c r="U297" s="17" t="n">
        <f aca="false">IF('Row Index'!U15="","✗",IF(INDEX('RAW DATA'!$S:$S,'Row Index'!U15)="",IF(INDEX('RAW DATA'!$AF:$AF,'Row Index'!U15)="",INDEX('RAW DATA'!$L:$L,'Row Index'!U15),INDEX('RAW DATA'!$AF:$AF,'Row Index'!U15)),INDEX('RAW DATA'!$S:$S,'Row Index'!U15)))</f>
        <v>46.549729130073</v>
      </c>
      <c r="V297" s="17" t="n">
        <f aca="false">IF('Row Index'!V15="","✗",IF(INDEX('RAW DATA'!$S:$S,'Row Index'!V15)="",IF(INDEX('RAW DATA'!$AF:$AF,'Row Index'!V15)="",INDEX('RAW DATA'!$L:$L,'Row Index'!V15),INDEX('RAW DATA'!$AF:$AF,'Row Index'!V15)),INDEX('RAW DATA'!$S:$S,'Row Index'!V15)))</f>
        <v>46.0187747745553</v>
      </c>
      <c r="W297" s="17" t="n">
        <f aca="false">IF('Row Index'!W15="","✗",IF(INDEX('RAW DATA'!$S:$S,'Row Index'!W15)="",IF(INDEX('RAW DATA'!$AF:$AF,'Row Index'!W15)="",INDEX('RAW DATA'!$L:$L,'Row Index'!W15),INDEX('RAW DATA'!$AF:$AF,'Row Index'!W15)),INDEX('RAW DATA'!$S:$S,'Row Index'!W15)))</f>
        <v>45.0515714414784</v>
      </c>
      <c r="X297" s="17" t="n">
        <f aca="false">IF('Row Index'!X15="","✗",IF(INDEX('RAW DATA'!$S:$S,'Row Index'!X15)="",IF(INDEX('RAW DATA'!$AF:$AF,'Row Index'!X15)="",INDEX('RAW DATA'!$L:$L,'Row Index'!X15),INDEX('RAW DATA'!$AF:$AF,'Row Index'!X15)),INDEX('RAW DATA'!$S:$S,'Row Index'!X15)))</f>
        <v>45.8713628705401</v>
      </c>
      <c r="Y297" s="17" t="n">
        <f aca="false">IF('Row Index'!Y15="","✗",IF(INDEX('RAW DATA'!$S:$S,'Row Index'!Y15)="",IF(INDEX('RAW DATA'!$AF:$AF,'Row Index'!Y15)="",INDEX('RAW DATA'!$L:$L,'Row Index'!Y15),INDEX('RAW DATA'!$AF:$AF,'Row Index'!Y15)),INDEX('RAW DATA'!$S:$S,'Row Index'!Y15)))</f>
        <v>45.4960678712562</v>
      </c>
      <c r="Z297" s="18" t="n">
        <f aca="false">IF('Row Index'!Z15="","✗",IF(INDEX('RAW DATA'!$S:$S,'Row Index'!Z15)="",IF(INDEX('RAW DATA'!$AF:$AF,'Row Index'!Z15)="",INDEX('RAW DATA'!$L:$L,'Row Index'!Z15),INDEX('RAW DATA'!$AF:$AF,'Row Index'!Z15)),INDEX('RAW DATA'!$S:$S,'Row Index'!Z15)))</f>
        <v>51.6362451998005</v>
      </c>
      <c r="AA297" s="19" t="str">
        <f aca="false">IF('Row Index'!AA15="","⏳",IF(INDEX('RAW DATA'!$S:$S,'Row Index'!AA15)="",IF(INDEX('RAW DATA'!$AF:$AF,'Row Index'!AA15)="",INDEX('RAW DATA'!$L:$L,'Row Index'!AA15),INDEX('RAW DATA'!$AF:$AF,'Row Index'!AA15)),INDEX('RAW DATA'!$S:$S,'Row Index'!AA15)))</f>
        <v>⏳</v>
      </c>
      <c r="AB297" s="17" t="n">
        <f aca="false">IF('Row Index'!AB15="","✗",IF(INDEX('RAW DATA'!$S:$S,'Row Index'!AB15)="",IF(INDEX('RAW DATA'!$AF:$AF,'Row Index'!AB15)="",INDEX('RAW DATA'!$L:$L,'Row Index'!AB15),INDEX('RAW DATA'!$AF:$AF,'Row Index'!AB15)),INDEX('RAW DATA'!$S:$S,'Row Index'!AB15)))</f>
        <v>49.5360057121263</v>
      </c>
      <c r="AC297" s="17" t="n">
        <f aca="false">IF('Row Index'!AC15="","✗",IF(INDEX('RAW DATA'!$S:$S,'Row Index'!AC15)="",IF(INDEX('RAW DATA'!$AF:$AF,'Row Index'!AC15)="",INDEX('RAW DATA'!$L:$L,'Row Index'!AC15),INDEX('RAW DATA'!$AF:$AF,'Row Index'!AC15)),INDEX('RAW DATA'!$S:$S,'Row Index'!AC15)))</f>
        <v>51.0990020423898</v>
      </c>
      <c r="AD297" s="17" t="n">
        <f aca="false">IF('Row Index'!AD15="","✗",IF(INDEX('RAW DATA'!$S:$S,'Row Index'!AD15)="",IF(INDEX('RAW DATA'!$AF:$AF,'Row Index'!AD15)="",INDEX('RAW DATA'!$L:$L,'Row Index'!AD15),INDEX('RAW DATA'!$AF:$AF,'Row Index'!AD15)),INDEX('RAW DATA'!$S:$S,'Row Index'!AD15)))</f>
        <v>50.5903064962161</v>
      </c>
      <c r="AE297" s="29" t="n">
        <f aca="false">IF('Row Index'!AE15="","✗",IF(INDEX('RAW DATA'!$S:$S,'Row Index'!AE15)="",IF(INDEX('RAW DATA'!$AF:$AF,'Row Index'!AE15)="",INDEX('RAW DATA'!$L:$L,'Row Index'!AE15),INDEX('RAW DATA'!$AF:$AF,'Row Index'!AE15)),INDEX('RAW DATA'!$S:$S,'Row Index'!AE15)))</f>
        <v>54.7377538663708</v>
      </c>
      <c r="AF297" s="17" t="n">
        <f aca="false">IF('Row Index'!AF15="","✗",IF(INDEX('RAW DATA'!$S:$S,'Row Index'!AF15)="",IF(INDEX('RAW DATA'!$AF:$AF,'Row Index'!AF15)="",INDEX('RAW DATA'!$L:$L,'Row Index'!AF15),INDEX('RAW DATA'!$AF:$AF,'Row Index'!AF15)),INDEX('RAW DATA'!$S:$S,'Row Index'!AF15)))</f>
        <v>57.5088466534949</v>
      </c>
      <c r="AG297" s="17" t="n">
        <f aca="false">IF('Row Index'!AG15="","✗",IF(INDEX('RAW DATA'!$S:$S,'Row Index'!AG15)="",IF(INDEX('RAW DATA'!$AF:$AF,'Row Index'!AG15)="",INDEX('RAW DATA'!$L:$L,'Row Index'!AG15),INDEX('RAW DATA'!$AF:$AF,'Row Index'!AG15)),INDEX('RAW DATA'!$S:$S,'Row Index'!AG15)))</f>
        <v>51.6746526177629</v>
      </c>
      <c r="AH297" s="17" t="n">
        <f aca="false">IF('Row Index'!AH15="","✗",IF(INDEX('RAW DATA'!$S:$S,'Row Index'!AH15)="",IF(INDEX('RAW DATA'!$AF:$AF,'Row Index'!AH15)="",INDEX('RAW DATA'!$L:$L,'Row Index'!AH15),INDEX('RAW DATA'!$AF:$AF,'Row Index'!AH15)),INDEX('RAW DATA'!$S:$S,'Row Index'!AH15)))</f>
        <v>54.7450376959853</v>
      </c>
      <c r="AI297" s="17" t="n">
        <f aca="false">IF('Row Index'!AI15="","✗",IF(INDEX('RAW DATA'!$S:$S,'Row Index'!AI15)="",IF(INDEX('RAW DATA'!$AF:$AF,'Row Index'!AI15)="",INDEX('RAW DATA'!$L:$L,'Row Index'!AI15),INDEX('RAW DATA'!$AF:$AF,'Row Index'!AI15)),INDEX('RAW DATA'!$S:$S,'Row Index'!AI15)))</f>
        <v>57.8241015620694</v>
      </c>
      <c r="AJ297" s="29" t="n">
        <f aca="false">IF('Row Index'!AJ15="","✗",IF(INDEX('RAW DATA'!$S:$S,'Row Index'!AJ15)="",IF(INDEX('RAW DATA'!$AF:$AF,'Row Index'!AJ15)="",INDEX('RAW DATA'!$L:$L,'Row Index'!AJ15),INDEX('RAW DATA'!$AF:$AF,'Row Index'!AJ15)),INDEX('RAW DATA'!$S:$S,'Row Index'!AJ15)))</f>
        <v>57.58749110195</v>
      </c>
      <c r="AK297" s="17" t="n">
        <f aca="false">IF('Row Index'!AK15="","✗",IF(INDEX('RAW DATA'!$S:$S,'Row Index'!AK15)="",IF(INDEX('RAW DATA'!$AF:$AF,'Row Index'!AK15)="",INDEX('RAW DATA'!$L:$L,'Row Index'!AK15),INDEX('RAW DATA'!$AF:$AF,'Row Index'!AK15)),INDEX('RAW DATA'!$S:$S,'Row Index'!AK15)))</f>
        <v>58.1194294195343</v>
      </c>
      <c r="AL297" s="17" t="n">
        <f aca="false">IF('Row Index'!AL15="","✗",IF(INDEX('RAW DATA'!$S:$S,'Row Index'!AL15)="",IF(INDEX('RAW DATA'!$AF:$AF,'Row Index'!AL15)="",INDEX('RAW DATA'!$L:$L,'Row Index'!AL15),INDEX('RAW DATA'!$AF:$AF,'Row Index'!AL15)),INDEX('RAW DATA'!$S:$S,'Row Index'!AL15)))</f>
        <v>60.1590302319751</v>
      </c>
      <c r="AM297" s="17" t="n">
        <f aca="false">IF('Row Index'!AM15="","✗",IF(INDEX('RAW DATA'!$S:$S,'Row Index'!AM15)="",IF(INDEX('RAW DATA'!$AF:$AF,'Row Index'!AM15)="",INDEX('RAW DATA'!$L:$L,'Row Index'!AM15),INDEX('RAW DATA'!$AF:$AF,'Row Index'!AM15)),INDEX('RAW DATA'!$S:$S,'Row Index'!AM15)))</f>
        <v>59.7323483378636</v>
      </c>
      <c r="AN297" s="17" t="n">
        <f aca="false">IF('Row Index'!AN15="","✗",IF(INDEX('RAW DATA'!$S:$S,'Row Index'!AN15)="",IF(INDEX('RAW DATA'!$AF:$AF,'Row Index'!AN15)="",INDEX('RAW DATA'!$L:$L,'Row Index'!AN15),INDEX('RAW DATA'!$AF:$AF,'Row Index'!AN15)),INDEX('RAW DATA'!$S:$S,'Row Index'!AN15)))</f>
        <v>63.7693588330196</v>
      </c>
      <c r="AO297" s="17" t="n">
        <f aca="false">IF('Row Index'!AO15="","✗",IF(INDEX('RAW DATA'!$S:$S,'Row Index'!AO15)="",IF(INDEX('RAW DATA'!$AF:$AF,'Row Index'!AO15)="",INDEX('RAW DATA'!$L:$L,'Row Index'!AO15),INDEX('RAW DATA'!$AF:$AF,'Row Index'!AO15)),INDEX('RAW DATA'!$S:$S,'Row Index'!AO15)))</f>
        <v>66.1085435549913</v>
      </c>
      <c r="AP297" s="17" t="n">
        <f aca="false">IF('Row Index'!AP15="","✗",IF(INDEX('RAW DATA'!$S:$S,'Row Index'!AP15)="",IF(INDEX('RAW DATA'!$AF:$AF,'Row Index'!AP15)="",INDEX('RAW DATA'!$L:$L,'Row Index'!AP15),INDEX('RAW DATA'!$AF:$AF,'Row Index'!AP15)),INDEX('RAW DATA'!$S:$S,'Row Index'!AP15)))</f>
        <v>67.0694521858886</v>
      </c>
      <c r="AQ297" s="17" t="n">
        <f aca="false">IF('Row Index'!AQ15="","✗",IF(INDEX('RAW DATA'!$S:$S,'Row Index'!AQ15)="",IF(INDEX('RAW DATA'!$AF:$AF,'Row Index'!AQ15)="",INDEX('RAW DATA'!$L:$L,'Row Index'!AQ15),INDEX('RAW DATA'!$AF:$AF,'Row Index'!AQ15)),INDEX('RAW DATA'!$S:$S,'Row Index'!AQ15)))</f>
        <v>68.358183615905</v>
      </c>
    </row>
    <row r="298" customFormat="false" ht="15" hidden="false" customHeight="false" outlineLevel="0" collapsed="false">
      <c r="A298" s="15" t="s">
        <v>195</v>
      </c>
      <c r="B298" s="16" t="s">
        <v>153</v>
      </c>
      <c r="C298" s="17" t="n">
        <f aca="false">IF('Row Index'!C16="","✗",IF(INDEX('RAW DATA'!$S:$S,'Row Index'!C16)="",IF(INDEX('RAW DATA'!$AF:$AF,'Row Index'!C16)="",INDEX('RAW DATA'!$L:$L,'Row Index'!C16),INDEX('RAW DATA'!$AF:$AF,'Row Index'!C16)),INDEX('RAW DATA'!$S:$S,'Row Index'!C16)))</f>
        <v>33.1533998613047</v>
      </c>
      <c r="D298" s="17" t="n">
        <f aca="false">IF('Row Index'!D16="","✗",IF(INDEX('RAW DATA'!$S:$S,'Row Index'!D16)="",IF(INDEX('RAW DATA'!$AF:$AF,'Row Index'!D16)="",INDEX('RAW DATA'!$L:$L,'Row Index'!D16),INDEX('RAW DATA'!$AF:$AF,'Row Index'!D16)),INDEX('RAW DATA'!$S:$S,'Row Index'!D16)))</f>
        <v>33.3380935686525</v>
      </c>
      <c r="E298" s="17" t="n">
        <f aca="false">IF('Row Index'!E16="","✗",IF(INDEX('RAW DATA'!$S:$S,'Row Index'!E16)="",IF(INDEX('RAW DATA'!$AF:$AF,'Row Index'!E16)="",INDEX('RAW DATA'!$L:$L,'Row Index'!E16),INDEX('RAW DATA'!$AF:$AF,'Row Index'!E16)),INDEX('RAW DATA'!$S:$S,'Row Index'!E16)))</f>
        <v>32.8318592403246</v>
      </c>
      <c r="F298" s="17" t="n">
        <f aca="false">IF('Row Index'!F16="","✗",IF(INDEX('RAW DATA'!$S:$S,'Row Index'!F16)="",IF(INDEX('RAW DATA'!$AF:$AF,'Row Index'!F16)="",INDEX('RAW DATA'!$L:$L,'Row Index'!F16),INDEX('RAW DATA'!$AF:$AF,'Row Index'!F16)),INDEX('RAW DATA'!$S:$S,'Row Index'!F16)))</f>
        <v>32.9572312901802</v>
      </c>
      <c r="G298" s="17" t="n">
        <f aca="false">IF('Row Index'!G16="","✗",IF(INDEX('RAW DATA'!$S:$S,'Row Index'!G16)="",IF(INDEX('RAW DATA'!$AF:$AF,'Row Index'!G16)="",INDEX('RAW DATA'!$L:$L,'Row Index'!G16),INDEX('RAW DATA'!$AF:$AF,'Row Index'!G16)),INDEX('RAW DATA'!$S:$S,'Row Index'!G16)))</f>
        <v>32.9740853860355</v>
      </c>
      <c r="H298" s="17" t="n">
        <f aca="false">IF('Row Index'!H16="","✗",IF(INDEX('RAW DATA'!$S:$S,'Row Index'!H16)="",IF(INDEX('RAW DATA'!$AF:$AF,'Row Index'!H16)="",INDEX('RAW DATA'!$L:$L,'Row Index'!H16),INDEX('RAW DATA'!$AF:$AF,'Row Index'!H16)),INDEX('RAW DATA'!$S:$S,'Row Index'!H16)))</f>
        <v>34.7802545739115</v>
      </c>
      <c r="I298" s="17" t="n">
        <f aca="false">IF('Row Index'!I16="","✗",IF(INDEX('RAW DATA'!$S:$S,'Row Index'!I16)="",IF(INDEX('RAW DATA'!$AF:$AF,'Row Index'!I16)="",INDEX('RAW DATA'!$L:$L,'Row Index'!I16),INDEX('RAW DATA'!$AF:$AF,'Row Index'!I16)),INDEX('RAW DATA'!$S:$S,'Row Index'!I16)))</f>
        <v>35.4256269027055</v>
      </c>
      <c r="J298" s="17" t="n">
        <f aca="false">IF('Row Index'!J16="","✗",IF(INDEX('RAW DATA'!$S:$S,'Row Index'!J16)="",IF(INDEX('RAW DATA'!$AF:$AF,'Row Index'!J16)="",INDEX('RAW DATA'!$L:$L,'Row Index'!J16),INDEX('RAW DATA'!$AF:$AF,'Row Index'!J16)),INDEX('RAW DATA'!$S:$S,'Row Index'!J16)))</f>
        <v>34.4433364864525</v>
      </c>
      <c r="K298" s="17" t="n">
        <f aca="false">IF('Row Index'!K16="","✗",IF(INDEX('RAW DATA'!$S:$S,'Row Index'!K16)="",IF(INDEX('RAW DATA'!$AF:$AF,'Row Index'!K16)="",INDEX('RAW DATA'!$L:$L,'Row Index'!K16),INDEX('RAW DATA'!$AF:$AF,'Row Index'!K16)),INDEX('RAW DATA'!$S:$S,'Row Index'!K16)))</f>
        <v>40.5300965465438</v>
      </c>
      <c r="L298" s="17" t="n">
        <f aca="false">IF('Row Index'!L16="","✗",IF(INDEX('RAW DATA'!$S:$S,'Row Index'!L16)="",IF(INDEX('RAW DATA'!$AF:$AF,'Row Index'!L16)="",INDEX('RAW DATA'!$L:$L,'Row Index'!L16),INDEX('RAW DATA'!$AF:$AF,'Row Index'!L16)),INDEX('RAW DATA'!$S:$S,'Row Index'!L16)))</f>
        <v>35.2451942616842</v>
      </c>
      <c r="M298" s="17" t="n">
        <f aca="false">IF('Row Index'!M16="","✗",IF(INDEX('RAW DATA'!$S:$S,'Row Index'!M16)="",IF(INDEX('RAW DATA'!$AF:$AF,'Row Index'!M16)="",INDEX('RAW DATA'!$L:$L,'Row Index'!M16),INDEX('RAW DATA'!$AF:$AF,'Row Index'!M16)),INDEX('RAW DATA'!$S:$S,'Row Index'!M16)))</f>
        <v>40.199735352645</v>
      </c>
      <c r="N298" s="17" t="n">
        <f aca="false">IF('Row Index'!N16="","✗",IF(INDEX('RAW DATA'!$S:$S,'Row Index'!N16)="",IF(INDEX('RAW DATA'!$AF:$AF,'Row Index'!N16)="",INDEX('RAW DATA'!$L:$L,'Row Index'!N16),INDEX('RAW DATA'!$AF:$AF,'Row Index'!N16)),INDEX('RAW DATA'!$S:$S,'Row Index'!N16)))</f>
        <v>42.6338159185816</v>
      </c>
      <c r="O298" s="17" t="n">
        <f aca="false">IF('Row Index'!O16="","✗",IF(INDEX('RAW DATA'!$S:$S,'Row Index'!O16)="",IF(INDEX('RAW DATA'!$AF:$AF,'Row Index'!O16)="",INDEX('RAW DATA'!$L:$L,'Row Index'!O16),INDEX('RAW DATA'!$AF:$AF,'Row Index'!O16)),INDEX('RAW DATA'!$S:$S,'Row Index'!O16)))</f>
        <v>41.1994960588068</v>
      </c>
      <c r="P298" s="17" t="n">
        <f aca="false">IF('Row Index'!P16="","✗",IF(INDEX('RAW DATA'!$S:$S,'Row Index'!P16)="",IF(INDEX('RAW DATA'!$AF:$AF,'Row Index'!P16)="",INDEX('RAW DATA'!$L:$L,'Row Index'!P16),INDEX('RAW DATA'!$AF:$AF,'Row Index'!P16)),INDEX('RAW DATA'!$S:$S,'Row Index'!P16)))</f>
        <v>41.1697818177158</v>
      </c>
      <c r="Q298" s="17" t="n">
        <f aca="false">IF('Row Index'!Q16="","✗",IF(INDEX('RAW DATA'!$S:$S,'Row Index'!Q16)="",IF(INDEX('RAW DATA'!$AF:$AF,'Row Index'!Q16)="",INDEX('RAW DATA'!$L:$L,'Row Index'!Q16),INDEX('RAW DATA'!$AF:$AF,'Row Index'!Q16)),INDEX('RAW DATA'!$S:$S,'Row Index'!Q16)))</f>
        <v>49.974085730188</v>
      </c>
      <c r="R298" s="17" t="n">
        <f aca="false">IF('Row Index'!R16="","✗",IF(INDEX('RAW DATA'!$S:$S,'Row Index'!R16)="",IF(INDEX('RAW DATA'!$AF:$AF,'Row Index'!R16)="",INDEX('RAW DATA'!$L:$L,'Row Index'!R16),INDEX('RAW DATA'!$AF:$AF,'Row Index'!R16)),INDEX('RAW DATA'!$S:$S,'Row Index'!R16)))</f>
        <v>45.0542166034741</v>
      </c>
      <c r="S298" s="17" t="n">
        <f aca="false">IF('Row Index'!S16="","✗",IF(INDEX('RAW DATA'!$S:$S,'Row Index'!S16)="",IF(INDEX('RAW DATA'!$AF:$AF,'Row Index'!S16)="",INDEX('RAW DATA'!$L:$L,'Row Index'!S16),INDEX('RAW DATA'!$AF:$AF,'Row Index'!S16)),INDEX('RAW DATA'!$S:$S,'Row Index'!S16)))</f>
        <v>49.5766517286676</v>
      </c>
      <c r="T298" s="17" t="n">
        <f aca="false">IF('Row Index'!T16="","✗",IF(INDEX('RAW DATA'!$S:$S,'Row Index'!T16)="",IF(INDEX('RAW DATA'!$AF:$AF,'Row Index'!T16)="",INDEX('RAW DATA'!$L:$L,'Row Index'!T16),INDEX('RAW DATA'!$AF:$AF,'Row Index'!T16)),INDEX('RAW DATA'!$S:$S,'Row Index'!T16)))</f>
        <v>40.6738462693025</v>
      </c>
      <c r="U298" s="17" t="n">
        <f aca="false">IF('Row Index'!U16="","✗",IF(INDEX('RAW DATA'!$S:$S,'Row Index'!U16)="",IF(INDEX('RAW DATA'!$AF:$AF,'Row Index'!U16)="",INDEX('RAW DATA'!$L:$L,'Row Index'!U16),INDEX('RAW DATA'!$AF:$AF,'Row Index'!U16)),INDEX('RAW DATA'!$S:$S,'Row Index'!U16)))</f>
        <v>42.7725254960572</v>
      </c>
      <c r="V298" s="17" t="n">
        <f aca="false">IF('Row Index'!V16="","✗",IF(INDEX('RAW DATA'!$S:$S,'Row Index'!V16)="",IF(INDEX('RAW DATA'!$AF:$AF,'Row Index'!V16)="",INDEX('RAW DATA'!$L:$L,'Row Index'!V16),INDEX('RAW DATA'!$AF:$AF,'Row Index'!V16)),INDEX('RAW DATA'!$S:$S,'Row Index'!V16)))</f>
        <v>41.5500815778841</v>
      </c>
      <c r="W298" s="17" t="n">
        <f aca="false">IF('Row Index'!W16="","✗",IF(INDEX('RAW DATA'!$S:$S,'Row Index'!W16)="",IF(INDEX('RAW DATA'!$AF:$AF,'Row Index'!W16)="",INDEX('RAW DATA'!$L:$L,'Row Index'!W16),INDEX('RAW DATA'!$AF:$AF,'Row Index'!W16)),INDEX('RAW DATA'!$S:$S,'Row Index'!W16)))</f>
        <v>39.91405340681</v>
      </c>
      <c r="X298" s="29" t="n">
        <f aca="false">IF('Row Index'!X16="","✗",IF(INDEX('RAW DATA'!$S:$S,'Row Index'!X16)="",IF(INDEX('RAW DATA'!$AF:$AF,'Row Index'!X16)="",INDEX('RAW DATA'!$L:$L,'Row Index'!X16),INDEX('RAW DATA'!$AF:$AF,'Row Index'!X16)),INDEX('RAW DATA'!$S:$S,'Row Index'!X16)))</f>
        <v>45.1114904917005</v>
      </c>
      <c r="Y298" s="17" t="n">
        <f aca="false">IF('Row Index'!Y16="","✗",IF(INDEX('RAW DATA'!$S:$S,'Row Index'!Y16)="",IF(INDEX('RAW DATA'!$AF:$AF,'Row Index'!Y16)="",INDEX('RAW DATA'!$L:$L,'Row Index'!Y16),INDEX('RAW DATA'!$AF:$AF,'Row Index'!Y16)),INDEX('RAW DATA'!$S:$S,'Row Index'!Y16)))</f>
        <v>48.524087041335</v>
      </c>
      <c r="Z298" s="18" t="n">
        <f aca="false">IF('Row Index'!Z16="","✗",IF(INDEX('RAW DATA'!$S:$S,'Row Index'!Z16)="",IF(INDEX('RAW DATA'!$AF:$AF,'Row Index'!Z16)="",INDEX('RAW DATA'!$L:$L,'Row Index'!Z16),INDEX('RAW DATA'!$AF:$AF,'Row Index'!Z16)),INDEX('RAW DATA'!$S:$S,'Row Index'!Z16)))</f>
        <v>46.8495419569717</v>
      </c>
      <c r="AA298" s="19" t="str">
        <f aca="false">IF('Row Index'!AA16="","⏳",IF(INDEX('RAW DATA'!$S:$S,'Row Index'!AA16)="",IF(INDEX('RAW DATA'!$AF:$AF,'Row Index'!AA16)="",INDEX('RAW DATA'!$L:$L,'Row Index'!AA16),INDEX('RAW DATA'!$AF:$AF,'Row Index'!AA16)),INDEX('RAW DATA'!$S:$S,'Row Index'!AA16)))</f>
        <v>⏳</v>
      </c>
      <c r="AB298" s="17" t="n">
        <f aca="false">IF('Row Index'!AB16="","✗",IF(INDEX('RAW DATA'!$S:$S,'Row Index'!AB16)="",IF(INDEX('RAW DATA'!$AF:$AF,'Row Index'!AB16)="",INDEX('RAW DATA'!$L:$L,'Row Index'!AB16),INDEX('RAW DATA'!$AF:$AF,'Row Index'!AB16)),INDEX('RAW DATA'!$S:$S,'Row Index'!AB16)))</f>
        <v>47.2697814452726</v>
      </c>
      <c r="AC298" s="17" t="n">
        <f aca="false">IF('Row Index'!AC16="","✗",IF(INDEX('RAW DATA'!$S:$S,'Row Index'!AC16)="",IF(INDEX('RAW DATA'!$AF:$AF,'Row Index'!AC16)="",INDEX('RAW DATA'!$L:$L,'Row Index'!AC16),INDEX('RAW DATA'!$AF:$AF,'Row Index'!AC16)),INDEX('RAW DATA'!$S:$S,'Row Index'!AC16)))</f>
        <v>49.0817241198028</v>
      </c>
      <c r="AD298" s="17" t="n">
        <f aca="false">IF('Row Index'!AD16="","✗",IF(INDEX('RAW DATA'!$S:$S,'Row Index'!AD16)="",IF(INDEX('RAW DATA'!$AF:$AF,'Row Index'!AD16)="",INDEX('RAW DATA'!$L:$L,'Row Index'!AD16),INDEX('RAW DATA'!$AF:$AF,'Row Index'!AD16)),INDEX('RAW DATA'!$S:$S,'Row Index'!AD16)))</f>
        <v>51.6515387758641</v>
      </c>
      <c r="AE298" s="29" t="n">
        <f aca="false">IF('Row Index'!AE16="","✗",IF(INDEX('RAW DATA'!$S:$S,'Row Index'!AE16)="",IF(INDEX('RAW DATA'!$AF:$AF,'Row Index'!AE16)="",INDEX('RAW DATA'!$L:$L,'Row Index'!AE16),INDEX('RAW DATA'!$AF:$AF,'Row Index'!AE16)),INDEX('RAW DATA'!$S:$S,'Row Index'!AE16)))</f>
        <v>52.6879641650919</v>
      </c>
      <c r="AF298" s="17" t="n">
        <f aca="false">IF('Row Index'!AF16="","✗",IF(INDEX('RAW DATA'!$S:$S,'Row Index'!AF16)="",IF(INDEX('RAW DATA'!$AF:$AF,'Row Index'!AF16)="",INDEX('RAW DATA'!$L:$L,'Row Index'!AF16),INDEX('RAW DATA'!$AF:$AF,'Row Index'!AF16)),INDEX('RAW DATA'!$S:$S,'Row Index'!AF16)))</f>
        <v>52.8511255922398</v>
      </c>
      <c r="AG298" s="17" t="n">
        <f aca="false">IF('Row Index'!AG16="","✗",IF(INDEX('RAW DATA'!$S:$S,'Row Index'!AG16)="",IF(INDEX('RAW DATA'!$AF:$AF,'Row Index'!AG16)="",INDEX('RAW DATA'!$L:$L,'Row Index'!AG16),INDEX('RAW DATA'!$AF:$AF,'Row Index'!AG16)),INDEX('RAW DATA'!$S:$S,'Row Index'!AG16)))</f>
        <v>48.5023589177735</v>
      </c>
      <c r="AH298" s="17" t="n">
        <f aca="false">IF('Row Index'!AH16="","✗",IF(INDEX('RAW DATA'!$S:$S,'Row Index'!AH16)="",IF(INDEX('RAW DATA'!$AF:$AF,'Row Index'!AH16)="",INDEX('RAW DATA'!$L:$L,'Row Index'!AH16),INDEX('RAW DATA'!$AF:$AF,'Row Index'!AH16)),INDEX('RAW DATA'!$S:$S,'Row Index'!AH16)))</f>
        <v>51.2067966358082</v>
      </c>
      <c r="AI298" s="17" t="n">
        <f aca="false">IF('Row Index'!AI16="","✗",IF(INDEX('RAW DATA'!$S:$S,'Row Index'!AI16)="",IF(INDEX('RAW DATA'!$AF:$AF,'Row Index'!AI16)="",INDEX('RAW DATA'!$L:$L,'Row Index'!AI16),INDEX('RAW DATA'!$AF:$AF,'Row Index'!AI16)),INDEX('RAW DATA'!$S:$S,'Row Index'!AI16)))</f>
        <v>59.1963262603907</v>
      </c>
      <c r="AJ298" s="17" t="n">
        <f aca="false">IF('Row Index'!AJ16="","✗",IF(INDEX('RAW DATA'!$S:$S,'Row Index'!AJ16)="",IF(INDEX('RAW DATA'!$AF:$AF,'Row Index'!AJ16)="",INDEX('RAW DATA'!$L:$L,'Row Index'!AJ16),INDEX('RAW DATA'!$AF:$AF,'Row Index'!AJ16)),INDEX('RAW DATA'!$S:$S,'Row Index'!AJ16)))</f>
        <v>57.1346483623331</v>
      </c>
      <c r="AK298" s="17" t="n">
        <f aca="false">IF('Row Index'!AK16="","✗",IF(INDEX('RAW DATA'!$S:$S,'Row Index'!AK16)="",IF(INDEX('RAW DATA'!$AF:$AF,'Row Index'!AK16)="",INDEX('RAW DATA'!$L:$L,'Row Index'!AK16),INDEX('RAW DATA'!$AF:$AF,'Row Index'!AK16)),INDEX('RAW DATA'!$S:$S,'Row Index'!AK16)))</f>
        <v>59.4174254381267</v>
      </c>
      <c r="AL298" s="17" t="n">
        <f aca="false">IF('Row Index'!AL16="","✗",IF(INDEX('RAW DATA'!$S:$S,'Row Index'!AL16)="",IF(INDEX('RAW DATA'!$AF:$AF,'Row Index'!AL16)="",INDEX('RAW DATA'!$L:$L,'Row Index'!AL16),INDEX('RAW DATA'!$AF:$AF,'Row Index'!AL16)),INDEX('RAW DATA'!$S:$S,'Row Index'!AL16)))</f>
        <v>58.1319234129871</v>
      </c>
      <c r="AM298" s="17" t="n">
        <f aca="false">IF('Row Index'!AM16="","✗",IF(INDEX('RAW DATA'!$S:$S,'Row Index'!AM16)="",IF(INDEX('RAW DATA'!$AF:$AF,'Row Index'!AM16)="",INDEX('RAW DATA'!$L:$L,'Row Index'!AM16),INDEX('RAW DATA'!$AF:$AF,'Row Index'!AM16)),INDEX('RAW DATA'!$S:$S,'Row Index'!AM16)))</f>
        <v>60.392808680088</v>
      </c>
      <c r="AN298" s="17" t="n">
        <f aca="false">IF('Row Index'!AN16="","✗",IF(INDEX('RAW DATA'!$S:$S,'Row Index'!AN16)="",IF(INDEX('RAW DATA'!$AF:$AF,'Row Index'!AN16)="",INDEX('RAW DATA'!$L:$L,'Row Index'!AN16),INDEX('RAW DATA'!$AF:$AF,'Row Index'!AN16)),INDEX('RAW DATA'!$S:$S,'Row Index'!AN16)))</f>
        <v>61.6858294200411</v>
      </c>
      <c r="AO298" s="17" t="n">
        <f aca="false">IF('Row Index'!AO16="","✗",IF(INDEX('RAW DATA'!$S:$S,'Row Index'!AO16)="",IF(INDEX('RAW DATA'!$AF:$AF,'Row Index'!AO16)="",INDEX('RAW DATA'!$L:$L,'Row Index'!AO16),INDEX('RAW DATA'!$AF:$AF,'Row Index'!AO16)),INDEX('RAW DATA'!$S:$S,'Row Index'!AO16)))</f>
        <v>64.7530105726957</v>
      </c>
      <c r="AP298" s="17" t="n">
        <f aca="false">IF('Row Index'!AP16="","✗",IF(INDEX('RAW DATA'!$S:$S,'Row Index'!AP16)="",IF(INDEX('RAW DATA'!$AF:$AF,'Row Index'!AP16)="",INDEX('RAW DATA'!$L:$L,'Row Index'!AP16),INDEX('RAW DATA'!$AF:$AF,'Row Index'!AP16)),INDEX('RAW DATA'!$S:$S,'Row Index'!AP16)))</f>
        <v>67.3012913219011</v>
      </c>
      <c r="AQ298" s="17" t="n">
        <f aca="false">IF('Row Index'!AQ16="","✗",IF(INDEX('RAW DATA'!$S:$S,'Row Index'!AQ16)="",IF(INDEX('RAW DATA'!$AF:$AF,'Row Index'!AQ16)="",INDEX('RAW DATA'!$L:$L,'Row Index'!AQ16),INDEX('RAW DATA'!$AF:$AF,'Row Index'!AQ16)),INDEX('RAW DATA'!$S:$S,'Row Index'!AQ16)))</f>
        <v>67.5669105230782</v>
      </c>
    </row>
    <row r="299" customFormat="false" ht="15" hidden="false" customHeight="false" outlineLevel="0" collapsed="false">
      <c r="A299" s="15" t="s">
        <v>198</v>
      </c>
      <c r="B299" s="16" t="s">
        <v>153</v>
      </c>
      <c r="C299" s="17" t="n">
        <f aca="false">IF('Row Index'!C17="","✗",IF(INDEX('RAW DATA'!$S:$S,'Row Index'!C17)="",IF(INDEX('RAW DATA'!$AF:$AF,'Row Index'!C17)="",INDEX('RAW DATA'!$L:$L,'Row Index'!C17),INDEX('RAW DATA'!$AF:$AF,'Row Index'!C17)),INDEX('RAW DATA'!$S:$S,'Row Index'!C17)))</f>
        <v>34.7570064961144</v>
      </c>
      <c r="D299" s="17" t="n">
        <f aca="false">IF('Row Index'!D17="","✗",IF(INDEX('RAW DATA'!$S:$S,'Row Index'!D17)="",IF(INDEX('RAW DATA'!$AF:$AF,'Row Index'!D17)="",INDEX('RAW DATA'!$L:$L,'Row Index'!D17),INDEX('RAW DATA'!$AF:$AF,'Row Index'!D17)),INDEX('RAW DATA'!$S:$S,'Row Index'!D17)))</f>
        <v>34.9322513101515</v>
      </c>
      <c r="E299" s="17" t="n">
        <f aca="false">IF('Row Index'!E17="","✗",IF(INDEX('RAW DATA'!$S:$S,'Row Index'!E17)="",IF(INDEX('RAW DATA'!$AF:$AF,'Row Index'!E17)="",INDEX('RAW DATA'!$L:$L,'Row Index'!E17),INDEX('RAW DATA'!$AF:$AF,'Row Index'!E17)),INDEX('RAW DATA'!$S:$S,'Row Index'!E17)))</f>
        <v>37.3408791465357</v>
      </c>
      <c r="F299" s="17" t="n">
        <f aca="false">IF('Row Index'!F17="","✗",IF(INDEX('RAW DATA'!$S:$S,'Row Index'!F17)="",IF(INDEX('RAW DATA'!$AF:$AF,'Row Index'!F17)="",INDEX('RAW DATA'!$L:$L,'Row Index'!F17),INDEX('RAW DATA'!$AF:$AF,'Row Index'!F17)),INDEX('RAW DATA'!$S:$S,'Row Index'!F17)))</f>
        <v>35.5189281933899</v>
      </c>
      <c r="G299" s="17" t="n">
        <f aca="false">IF('Row Index'!G17="","✗",IF(INDEX('RAW DATA'!$S:$S,'Row Index'!G17)="",IF(INDEX('RAW DATA'!$AF:$AF,'Row Index'!G17)="",INDEX('RAW DATA'!$L:$L,'Row Index'!G17),INDEX('RAW DATA'!$AF:$AF,'Row Index'!G17)),INDEX('RAW DATA'!$S:$S,'Row Index'!G17)))</f>
        <v>38.7191848565501</v>
      </c>
      <c r="H299" s="17" t="n">
        <f aca="false">IF('Row Index'!H17="","✗",IF(INDEX('RAW DATA'!$S:$S,'Row Index'!H17)="",IF(INDEX('RAW DATA'!$AF:$AF,'Row Index'!H17)="",INDEX('RAW DATA'!$L:$L,'Row Index'!H17),INDEX('RAW DATA'!$AF:$AF,'Row Index'!H17)),INDEX('RAW DATA'!$S:$S,'Row Index'!H17)))</f>
        <v>39.6186715963014</v>
      </c>
      <c r="I299" s="17" t="n">
        <f aca="false">IF('Row Index'!I17="","✗",IF(INDEX('RAW DATA'!$S:$S,'Row Index'!I17)="",IF(INDEX('RAW DATA'!$AF:$AF,'Row Index'!I17)="",INDEX('RAW DATA'!$L:$L,'Row Index'!I17),INDEX('RAW DATA'!$AF:$AF,'Row Index'!I17)),INDEX('RAW DATA'!$S:$S,'Row Index'!I17)))</f>
        <v>41.1552123522775</v>
      </c>
      <c r="J299" s="17" t="n">
        <f aca="false">IF('Row Index'!J17="","✗",IF(INDEX('RAW DATA'!$S:$S,'Row Index'!J17)="",IF(INDEX('RAW DATA'!$AF:$AF,'Row Index'!J17)="",INDEX('RAW DATA'!$L:$L,'Row Index'!J17),INDEX('RAW DATA'!$AF:$AF,'Row Index'!J17)),INDEX('RAW DATA'!$S:$S,'Row Index'!J17)))</f>
        <v>38.5067178762384</v>
      </c>
      <c r="K299" s="17" t="n">
        <f aca="false">IF('Row Index'!K17="","✗",IF(INDEX('RAW DATA'!$S:$S,'Row Index'!K17)="",IF(INDEX('RAW DATA'!$AF:$AF,'Row Index'!K17)="",INDEX('RAW DATA'!$L:$L,'Row Index'!K17),INDEX('RAW DATA'!$AF:$AF,'Row Index'!K17)),INDEX('RAW DATA'!$S:$S,'Row Index'!K17)))</f>
        <v>45.3860912145525</v>
      </c>
      <c r="L299" s="17" t="n">
        <f aca="false">IF('Row Index'!L17="","✗",IF(INDEX('RAW DATA'!$S:$S,'Row Index'!L17)="",IF(INDEX('RAW DATA'!$AF:$AF,'Row Index'!L17)="",INDEX('RAW DATA'!$L:$L,'Row Index'!L17),INDEX('RAW DATA'!$AF:$AF,'Row Index'!L17)),INDEX('RAW DATA'!$S:$S,'Row Index'!L17)))</f>
        <v>37.5295671719504</v>
      </c>
      <c r="M299" s="17" t="n">
        <f aca="false">IF('Row Index'!M17="","✗",IF(INDEX('RAW DATA'!$S:$S,'Row Index'!M17)="",IF(INDEX('RAW DATA'!$AF:$AF,'Row Index'!M17)="",INDEX('RAW DATA'!$L:$L,'Row Index'!M17),INDEX('RAW DATA'!$AF:$AF,'Row Index'!M17)),INDEX('RAW DATA'!$S:$S,'Row Index'!M17)))</f>
        <v>44.4777267448909</v>
      </c>
      <c r="N299" s="36" t="str">
        <f aca="false">IF('Row Index'!N17="","✗",IF(INDEX('RAW DATA'!$S:$S,'Row Index'!N17)="",IF(INDEX('RAW DATA'!$AF:$AF,'Row Index'!N17)="",INDEX('RAW DATA'!$L:$L,'Row Index'!N17),INDEX('RAW DATA'!$AF:$AF,'Row Index'!N17)),INDEX('RAW DATA'!$S:$S,'Row Index'!N17)))</f>
        <v>◐⇲</v>
      </c>
      <c r="O299" s="29" t="n">
        <f aca="false">IF('Row Index'!O17="","✗",IF(INDEX('RAW DATA'!$S:$S,'Row Index'!O17)="",IF(INDEX('RAW DATA'!$AF:$AF,'Row Index'!O17)="",INDEX('RAW DATA'!$L:$L,'Row Index'!O17),INDEX('RAW DATA'!$AF:$AF,'Row Index'!O17)),INDEX('RAW DATA'!$S:$S,'Row Index'!O17)))</f>
        <v>47.4866184407098</v>
      </c>
      <c r="P299" s="17" t="n">
        <f aca="false">IF('Row Index'!P17="","✗",IF(INDEX('RAW DATA'!$S:$S,'Row Index'!P17)="",IF(INDEX('RAW DATA'!$AF:$AF,'Row Index'!P17)="",INDEX('RAW DATA'!$L:$L,'Row Index'!P17),INDEX('RAW DATA'!$AF:$AF,'Row Index'!P17)),INDEX('RAW DATA'!$S:$S,'Row Index'!P17)))</f>
        <v>45.4468540257836</v>
      </c>
      <c r="Q299" s="17" t="n">
        <f aca="false">IF('Row Index'!Q17="","✗",IF(INDEX('RAW DATA'!$S:$S,'Row Index'!Q17)="",IF(INDEX('RAW DATA'!$AF:$AF,'Row Index'!Q17)="",INDEX('RAW DATA'!$L:$L,'Row Index'!Q17),INDEX('RAW DATA'!$AF:$AF,'Row Index'!Q17)),INDEX('RAW DATA'!$S:$S,'Row Index'!Q17)))</f>
        <v>47.0378713048277</v>
      </c>
      <c r="R299" s="17" t="n">
        <f aca="false">IF('Row Index'!R17="","✗",IF(INDEX('RAW DATA'!$S:$S,'Row Index'!R17)="",IF(INDEX('RAW DATA'!$AF:$AF,'Row Index'!R17)="",INDEX('RAW DATA'!$L:$L,'Row Index'!R17),INDEX('RAW DATA'!$AF:$AF,'Row Index'!R17)),INDEX('RAW DATA'!$S:$S,'Row Index'!R17)))</f>
        <v>48.363423714271</v>
      </c>
      <c r="S299" s="17" t="n">
        <f aca="false">IF('Row Index'!S17="","✗",IF(INDEX('RAW DATA'!$S:$S,'Row Index'!S17)="",IF(INDEX('RAW DATA'!$AF:$AF,'Row Index'!S17)="",INDEX('RAW DATA'!$L:$L,'Row Index'!S17),INDEX('RAW DATA'!$AF:$AF,'Row Index'!S17)),INDEX('RAW DATA'!$S:$S,'Row Index'!S17)))</f>
        <v>47.0542747989679</v>
      </c>
      <c r="T299" s="17" t="n">
        <f aca="false">IF('Row Index'!T17="","✗",IF(INDEX('RAW DATA'!$S:$S,'Row Index'!T17)="",IF(INDEX('RAW DATA'!$AF:$AF,'Row Index'!T17)="",INDEX('RAW DATA'!$L:$L,'Row Index'!T17),INDEX('RAW DATA'!$AF:$AF,'Row Index'!T17)),INDEX('RAW DATA'!$S:$S,'Row Index'!T17)))</f>
        <v>46.4514229856288</v>
      </c>
      <c r="U299" s="17" t="n">
        <f aca="false">IF('Row Index'!U17="","✗",IF(INDEX('RAW DATA'!$S:$S,'Row Index'!U17)="",IF(INDEX('RAW DATA'!$AF:$AF,'Row Index'!U17)="",INDEX('RAW DATA'!$L:$L,'Row Index'!U17),INDEX('RAW DATA'!$AF:$AF,'Row Index'!U17)),INDEX('RAW DATA'!$S:$S,'Row Index'!U17)))</f>
        <v>49.3445982518566</v>
      </c>
      <c r="V299" s="18" t="n">
        <f aca="false">IF('Row Index'!V17="","✗",IF(INDEX('RAW DATA'!$S:$S,'Row Index'!V17)="",IF(INDEX('RAW DATA'!$AF:$AF,'Row Index'!V17)="",INDEX('RAW DATA'!$L:$L,'Row Index'!V17),INDEX('RAW DATA'!$AF:$AF,'Row Index'!V17)),INDEX('RAW DATA'!$S:$S,'Row Index'!V17)))</f>
        <v>46.090547861551</v>
      </c>
      <c r="W299" s="17" t="n">
        <f aca="false">IF('Row Index'!W17="","✗",IF(INDEX('RAW DATA'!$S:$S,'Row Index'!W17)="",IF(INDEX('RAW DATA'!$AF:$AF,'Row Index'!W17)="",INDEX('RAW DATA'!$L:$L,'Row Index'!W17),INDEX('RAW DATA'!$AF:$AF,'Row Index'!W17)),INDEX('RAW DATA'!$S:$S,'Row Index'!W17)))</f>
        <v>42.8178390711176</v>
      </c>
      <c r="X299" s="17" t="n">
        <f aca="false">IF('Row Index'!X17="","✗",IF(INDEX('RAW DATA'!$S:$S,'Row Index'!X17)="",IF(INDEX('RAW DATA'!$AF:$AF,'Row Index'!X17)="",INDEX('RAW DATA'!$L:$L,'Row Index'!X17),INDEX('RAW DATA'!$AF:$AF,'Row Index'!X17)),INDEX('RAW DATA'!$S:$S,'Row Index'!X17)))</f>
        <v>44.8613462844513</v>
      </c>
      <c r="Y299" s="17" t="n">
        <f aca="false">IF('Row Index'!Y17="","✗",IF(INDEX('RAW DATA'!$S:$S,'Row Index'!Y17)="",IF(INDEX('RAW DATA'!$AF:$AF,'Row Index'!Y17)="",INDEX('RAW DATA'!$L:$L,'Row Index'!Y17),INDEX('RAW DATA'!$AF:$AF,'Row Index'!Y17)),INDEX('RAW DATA'!$S:$S,'Row Index'!Y17)))</f>
        <v>47.8039118106713</v>
      </c>
      <c r="Z299" s="18" t="n">
        <f aca="false">IF('Row Index'!Z17="","✗",IF(INDEX('RAW DATA'!$S:$S,'Row Index'!Z17)="",IF(INDEX('RAW DATA'!$AF:$AF,'Row Index'!Z17)="",INDEX('RAW DATA'!$L:$L,'Row Index'!Z17),INDEX('RAW DATA'!$AF:$AF,'Row Index'!Z17)),INDEX('RAW DATA'!$S:$S,'Row Index'!Z17)))</f>
        <v>47.2640007588036</v>
      </c>
      <c r="AA299" s="19" t="str">
        <f aca="false">IF('Row Index'!AA17="","⏳",IF(INDEX('RAW DATA'!$S:$S,'Row Index'!AA17)="",IF(INDEX('RAW DATA'!$AF:$AF,'Row Index'!AA17)="",INDEX('RAW DATA'!$L:$L,'Row Index'!AA17),INDEX('RAW DATA'!$AF:$AF,'Row Index'!AA17)),INDEX('RAW DATA'!$S:$S,'Row Index'!AA17)))</f>
        <v>⏳</v>
      </c>
      <c r="AB299" s="17" t="n">
        <f aca="false">IF('Row Index'!AB17="","✗",IF(INDEX('RAW DATA'!$S:$S,'Row Index'!AB17)="",IF(INDEX('RAW DATA'!$AF:$AF,'Row Index'!AB17)="",INDEX('RAW DATA'!$L:$L,'Row Index'!AB17),INDEX('RAW DATA'!$AF:$AF,'Row Index'!AB17)),INDEX('RAW DATA'!$S:$S,'Row Index'!AB17)))</f>
        <v>48.304732367767</v>
      </c>
      <c r="AC299" s="17" t="n">
        <f aca="false">IF('Row Index'!AC17="","✗",IF(INDEX('RAW DATA'!$S:$S,'Row Index'!AC17)="",IF(INDEX('RAW DATA'!$AF:$AF,'Row Index'!AC17)="",INDEX('RAW DATA'!$L:$L,'Row Index'!AC17),INDEX('RAW DATA'!$AF:$AF,'Row Index'!AC17)),INDEX('RAW DATA'!$S:$S,'Row Index'!AC17)))</f>
        <v>47.0206374504765</v>
      </c>
      <c r="AD299" s="17" t="n">
        <f aca="false">IF('Row Index'!AD17="","✗",IF(INDEX('RAW DATA'!$S:$S,'Row Index'!AD17)="",IF(INDEX('RAW DATA'!$AF:$AF,'Row Index'!AD17)="",INDEX('RAW DATA'!$L:$L,'Row Index'!AD17),INDEX('RAW DATA'!$AF:$AF,'Row Index'!AD17)),INDEX('RAW DATA'!$S:$S,'Row Index'!AD17)))</f>
        <v>50.0758028120336</v>
      </c>
      <c r="AE299" s="17" t="n">
        <f aca="false">IF('Row Index'!AE17="","✗",IF(INDEX('RAW DATA'!$S:$S,'Row Index'!AE17)="",IF(INDEX('RAW DATA'!$AF:$AF,'Row Index'!AE17)="",INDEX('RAW DATA'!$L:$L,'Row Index'!AE17),INDEX('RAW DATA'!$AF:$AF,'Row Index'!AE17)),INDEX('RAW DATA'!$S:$S,'Row Index'!AE17)))</f>
        <v>54.4881640797423</v>
      </c>
      <c r="AF299" s="17" t="n">
        <f aca="false">IF('Row Index'!AF17="","✗",IF(INDEX('RAW DATA'!$S:$S,'Row Index'!AF17)="",IF(INDEX('RAW DATA'!$AF:$AF,'Row Index'!AF17)="",INDEX('RAW DATA'!$L:$L,'Row Index'!AF17),INDEX('RAW DATA'!$AF:$AF,'Row Index'!AF17)),INDEX('RAW DATA'!$S:$S,'Row Index'!AF17)))</f>
        <v>55.5021485758881</v>
      </c>
      <c r="AG299" s="17" t="n">
        <f aca="false">IF('Row Index'!AG17="","✗",IF(INDEX('RAW DATA'!$S:$S,'Row Index'!AG17)="",IF(INDEX('RAW DATA'!$AF:$AF,'Row Index'!AG17)="",INDEX('RAW DATA'!$L:$L,'Row Index'!AG17),INDEX('RAW DATA'!$AF:$AF,'Row Index'!AG17)),INDEX('RAW DATA'!$S:$S,'Row Index'!AG17)))</f>
        <v>53.9045513002047</v>
      </c>
      <c r="AH299" s="17" t="n">
        <f aca="false">IF('Row Index'!AH17="","✗",IF(INDEX('RAW DATA'!$S:$S,'Row Index'!AH17)="",IF(INDEX('RAW DATA'!$AF:$AF,'Row Index'!AH17)="",INDEX('RAW DATA'!$L:$L,'Row Index'!AH17),INDEX('RAW DATA'!$AF:$AF,'Row Index'!AH17)),INDEX('RAW DATA'!$S:$S,'Row Index'!AH17)))</f>
        <v>56.0064898351221</v>
      </c>
      <c r="AI299" s="17" t="n">
        <f aca="false">IF('Row Index'!AI17="","✗",IF(INDEX('RAW DATA'!$S:$S,'Row Index'!AI17)="",IF(INDEX('RAW DATA'!$AF:$AF,'Row Index'!AI17)="",INDEX('RAW DATA'!$L:$L,'Row Index'!AI17),INDEX('RAW DATA'!$AF:$AF,'Row Index'!AI17)),INDEX('RAW DATA'!$S:$S,'Row Index'!AI17)))</f>
        <v>60.4610189509291</v>
      </c>
      <c r="AJ299" s="17" t="n">
        <f aca="false">IF('Row Index'!AJ17="","✗",IF(INDEX('RAW DATA'!$S:$S,'Row Index'!AJ17)="",IF(INDEX('RAW DATA'!$AF:$AF,'Row Index'!AJ17)="",INDEX('RAW DATA'!$L:$L,'Row Index'!AJ17),INDEX('RAW DATA'!$AF:$AF,'Row Index'!AJ17)),INDEX('RAW DATA'!$S:$S,'Row Index'!AJ17)))</f>
        <v>58.5396198099793</v>
      </c>
      <c r="AK299" s="17" t="n">
        <f aca="false">IF('Row Index'!AK17="","✗",IF(INDEX('RAW DATA'!$S:$S,'Row Index'!AK17)="",IF(INDEX('RAW DATA'!$AF:$AF,'Row Index'!AK17)="",INDEX('RAW DATA'!$L:$L,'Row Index'!AK17),INDEX('RAW DATA'!$AF:$AF,'Row Index'!AK17)),INDEX('RAW DATA'!$S:$S,'Row Index'!AK17)))</f>
        <v>60.123346209189</v>
      </c>
      <c r="AL299" s="37" t="n">
        <f aca="false">IF('Row Index'!AL17="","✗",IF(INDEX('RAW DATA'!$S:$S,'Row Index'!AL17)="",IF(INDEX('RAW DATA'!$AF:$AF,'Row Index'!AL17)="",INDEX('RAW DATA'!$L:$L,'Row Index'!AL17),INDEX('RAW DATA'!$AF:$AF,'Row Index'!AL17)),INDEX('RAW DATA'!$S:$S,'Row Index'!AL17)))</f>
        <v>57.5320078903675</v>
      </c>
      <c r="AM299" s="17" t="n">
        <f aca="false">IF('Row Index'!AM17="","✗",IF(INDEX('RAW DATA'!$S:$S,'Row Index'!AM17)="",IF(INDEX('RAW DATA'!$AF:$AF,'Row Index'!AM17)="",INDEX('RAW DATA'!$L:$L,'Row Index'!AM17),INDEX('RAW DATA'!$AF:$AF,'Row Index'!AM17)),INDEX('RAW DATA'!$S:$S,'Row Index'!AM17)))</f>
        <v>61.3241220235404</v>
      </c>
      <c r="AN299" s="17" t="n">
        <f aca="false">IF('Row Index'!AN17="","✗",IF(INDEX('RAW DATA'!$S:$S,'Row Index'!AN17)="",IF(INDEX('RAW DATA'!$AF:$AF,'Row Index'!AN17)="",INDEX('RAW DATA'!$L:$L,'Row Index'!AN17),INDEX('RAW DATA'!$AF:$AF,'Row Index'!AN17)),INDEX('RAW DATA'!$S:$S,'Row Index'!AN17)))</f>
        <v>62.0658035461279</v>
      </c>
      <c r="AO299" s="17" t="n">
        <f aca="false">IF('Row Index'!AO17="","✗",IF(INDEX('RAW DATA'!$S:$S,'Row Index'!AO17)="",IF(INDEX('RAW DATA'!$AF:$AF,'Row Index'!AO17)="",INDEX('RAW DATA'!$L:$L,'Row Index'!AO17),INDEX('RAW DATA'!$AF:$AF,'Row Index'!AO17)),INDEX('RAW DATA'!$S:$S,'Row Index'!AO17)))</f>
        <v>64.6876603210282</v>
      </c>
      <c r="AP299" s="17" t="n">
        <f aca="false">IF('Row Index'!AP17="","✗",IF(INDEX('RAW DATA'!$S:$S,'Row Index'!AP17)="",IF(INDEX('RAW DATA'!$AF:$AF,'Row Index'!AP17)="",INDEX('RAW DATA'!$L:$L,'Row Index'!AP17),INDEX('RAW DATA'!$AF:$AF,'Row Index'!AP17)),INDEX('RAW DATA'!$S:$S,'Row Index'!AP17)))</f>
        <v>66.9494714667512</v>
      </c>
      <c r="AQ299" s="17" t="n">
        <f aca="false">IF('Row Index'!AQ17="","✗",IF(INDEX('RAW DATA'!$S:$S,'Row Index'!AQ17)="",IF(INDEX('RAW DATA'!$AF:$AF,'Row Index'!AQ17)="",INDEX('RAW DATA'!$L:$L,'Row Index'!AQ17),INDEX('RAW DATA'!$AF:$AF,'Row Index'!AQ17)),INDEX('RAW DATA'!$S:$S,'Row Index'!AQ17)))</f>
        <v>67.1987364464199</v>
      </c>
    </row>
    <row r="300" customFormat="false" ht="15" hidden="false" customHeight="false" outlineLevel="0" collapsed="false">
      <c r="A300" s="15" t="s">
        <v>201</v>
      </c>
      <c r="B300" s="16" t="s">
        <v>153</v>
      </c>
      <c r="C300" s="17" t="n">
        <f aca="false">IF('Row Index'!C18="","✗",IF(INDEX('RAW DATA'!$S:$S,'Row Index'!C18)="",IF(INDEX('RAW DATA'!$AF:$AF,'Row Index'!C18)="",INDEX('RAW DATA'!$L:$L,'Row Index'!C18),INDEX('RAW DATA'!$AF:$AF,'Row Index'!C18)),INDEX('RAW DATA'!$S:$S,'Row Index'!C18)))</f>
        <v>35.3991151205543</v>
      </c>
      <c r="D300" s="17" t="n">
        <f aca="false">IF('Row Index'!D18="","✗",IF(INDEX('RAW DATA'!$S:$S,'Row Index'!D18)="",IF(INDEX('RAW DATA'!$AF:$AF,'Row Index'!D18)="",INDEX('RAW DATA'!$L:$L,'Row Index'!D18),INDEX('RAW DATA'!$AF:$AF,'Row Index'!D18)),INDEX('RAW DATA'!$S:$S,'Row Index'!D18)))</f>
        <v>36.6956493462457</v>
      </c>
      <c r="E300" s="29" t="n">
        <f aca="false">IF('Row Index'!E18="","✗",IF(INDEX('RAW DATA'!$S:$S,'Row Index'!E18)="",IF(INDEX('RAW DATA'!$AF:$AF,'Row Index'!E18)="",INDEX('RAW DATA'!$L:$L,'Row Index'!E18),INDEX('RAW DATA'!$AF:$AF,'Row Index'!E18)),INDEX('RAW DATA'!$S:$S,'Row Index'!E18)))</f>
        <v>39.7626789039316</v>
      </c>
      <c r="F300" s="17" t="n">
        <f aca="false">IF('Row Index'!F18="","✗",IF(INDEX('RAW DATA'!$S:$S,'Row Index'!F18)="",IF(INDEX('RAW DATA'!$AF:$AF,'Row Index'!F18)="",INDEX('RAW DATA'!$L:$L,'Row Index'!F18),INDEX('RAW DATA'!$AF:$AF,'Row Index'!F18)),INDEX('RAW DATA'!$S:$S,'Row Index'!F18)))</f>
        <v>34.9702595626306</v>
      </c>
      <c r="G300" s="17" t="n">
        <f aca="false">IF('Row Index'!G18="","✗",IF(INDEX('RAW DATA'!$S:$S,'Row Index'!G18)="",IF(INDEX('RAW DATA'!$AF:$AF,'Row Index'!G18)="",INDEX('RAW DATA'!$L:$L,'Row Index'!G18),INDEX('RAW DATA'!$AF:$AF,'Row Index'!G18)),INDEX('RAW DATA'!$S:$S,'Row Index'!G18)))</f>
        <v>38.7112996642783</v>
      </c>
      <c r="H300" s="17" t="n">
        <f aca="false">IF('Row Index'!H18="","✗",IF(INDEX('RAW DATA'!$S:$S,'Row Index'!H18)="",IF(INDEX('RAW DATA'!$AF:$AF,'Row Index'!H18)="",INDEX('RAW DATA'!$L:$L,'Row Index'!H18),INDEX('RAW DATA'!$AF:$AF,'Row Index'!H18)),INDEX('RAW DATA'!$S:$S,'Row Index'!H18)))</f>
        <v>38.8695821573284</v>
      </c>
      <c r="I300" s="17" t="n">
        <f aca="false">IF('Row Index'!I18="","✗",IF(INDEX('RAW DATA'!$S:$S,'Row Index'!I18)="",IF(INDEX('RAW DATA'!$AF:$AF,'Row Index'!I18)="",INDEX('RAW DATA'!$L:$L,'Row Index'!I18),INDEX('RAW DATA'!$AF:$AF,'Row Index'!I18)),INDEX('RAW DATA'!$S:$S,'Row Index'!I18)))</f>
        <v>38.94538739142</v>
      </c>
      <c r="J300" s="17" t="n">
        <f aca="false">IF('Row Index'!J18="","✗",IF(INDEX('RAW DATA'!$S:$S,'Row Index'!J18)="",IF(INDEX('RAW DATA'!$AF:$AF,'Row Index'!J18)="",INDEX('RAW DATA'!$L:$L,'Row Index'!J18),INDEX('RAW DATA'!$AF:$AF,'Row Index'!J18)),INDEX('RAW DATA'!$S:$S,'Row Index'!J18)))</f>
        <v>39.7064706296897</v>
      </c>
      <c r="K300" s="17" t="n">
        <f aca="false">IF('Row Index'!K18="","✗",IF(INDEX('RAW DATA'!$S:$S,'Row Index'!K18)="",IF(INDEX('RAW DATA'!$AF:$AF,'Row Index'!K18)="",INDEX('RAW DATA'!$L:$L,'Row Index'!K18),INDEX('RAW DATA'!$AF:$AF,'Row Index'!K18)),INDEX('RAW DATA'!$S:$S,'Row Index'!K18)))</f>
        <v>46.1136154821319</v>
      </c>
      <c r="L300" s="17" t="n">
        <f aca="false">IF('Row Index'!L18="","✗",IF(INDEX('RAW DATA'!$S:$S,'Row Index'!L18)="",IF(INDEX('RAW DATA'!$AF:$AF,'Row Index'!L18)="",INDEX('RAW DATA'!$L:$L,'Row Index'!L18),INDEX('RAW DATA'!$AF:$AF,'Row Index'!L18)),INDEX('RAW DATA'!$S:$S,'Row Index'!L18)))</f>
        <v>37.7851121499793</v>
      </c>
      <c r="M300" s="17" t="n">
        <f aca="false">IF('Row Index'!M18="","✗",IF(INDEX('RAW DATA'!$S:$S,'Row Index'!M18)="",IF(INDEX('RAW DATA'!$AF:$AF,'Row Index'!M18)="",INDEX('RAW DATA'!$L:$L,'Row Index'!M18),INDEX('RAW DATA'!$AF:$AF,'Row Index'!M18)),INDEX('RAW DATA'!$S:$S,'Row Index'!M18)))</f>
        <v>44.2928558615392</v>
      </c>
      <c r="N300" s="29" t="n">
        <f aca="false">IF('Row Index'!N18="","✗",IF(INDEX('RAW DATA'!$S:$S,'Row Index'!N18)="",IF(INDEX('RAW DATA'!$AF:$AF,'Row Index'!N18)="",INDEX('RAW DATA'!$L:$L,'Row Index'!N18),INDEX('RAW DATA'!$AF:$AF,'Row Index'!N18)),INDEX('RAW DATA'!$S:$S,'Row Index'!N18)))</f>
        <v>46.7670994793715</v>
      </c>
      <c r="O300" s="17" t="n">
        <f aca="false">IF('Row Index'!O18="","✗",IF(INDEX('RAW DATA'!$S:$S,'Row Index'!O18)="",IF(INDEX('RAW DATA'!$AF:$AF,'Row Index'!O18)="",INDEX('RAW DATA'!$L:$L,'Row Index'!O18),INDEX('RAW DATA'!$AF:$AF,'Row Index'!O18)),INDEX('RAW DATA'!$S:$S,'Row Index'!O18)))</f>
        <v>46.7995973357646</v>
      </c>
      <c r="P300" s="17" t="n">
        <f aca="false">IF('Row Index'!P18="","✗",IF(INDEX('RAW DATA'!$S:$S,'Row Index'!P18)="",IF(INDEX('RAW DATA'!$AF:$AF,'Row Index'!P18)="",INDEX('RAW DATA'!$L:$L,'Row Index'!P18),INDEX('RAW DATA'!$AF:$AF,'Row Index'!P18)),INDEX('RAW DATA'!$S:$S,'Row Index'!P18)))</f>
        <v>44.3323291272808</v>
      </c>
      <c r="Q300" s="17" t="n">
        <f aca="false">IF('Row Index'!Q18="","✗",IF(INDEX('RAW DATA'!$S:$S,'Row Index'!Q18)="",IF(INDEX('RAW DATA'!$AF:$AF,'Row Index'!Q18)="",INDEX('RAW DATA'!$L:$L,'Row Index'!Q18),INDEX('RAW DATA'!$AF:$AF,'Row Index'!Q18)),INDEX('RAW DATA'!$S:$S,'Row Index'!Q18)))</f>
        <v>46.218590659259</v>
      </c>
      <c r="R300" s="17" t="n">
        <f aca="false">IF('Row Index'!R18="","✗",IF(INDEX('RAW DATA'!$S:$S,'Row Index'!R18)="",IF(INDEX('RAW DATA'!$AF:$AF,'Row Index'!R18)="",INDEX('RAW DATA'!$L:$L,'Row Index'!R18),INDEX('RAW DATA'!$AF:$AF,'Row Index'!R18)),INDEX('RAW DATA'!$S:$S,'Row Index'!R18)))</f>
        <v>46.0658483522441</v>
      </c>
      <c r="S300" s="17" t="n">
        <f aca="false">IF('Row Index'!S18="","✗",IF(INDEX('RAW DATA'!$S:$S,'Row Index'!S18)="",IF(INDEX('RAW DATA'!$AF:$AF,'Row Index'!S18)="",INDEX('RAW DATA'!$L:$L,'Row Index'!S18),INDEX('RAW DATA'!$AF:$AF,'Row Index'!S18)),INDEX('RAW DATA'!$S:$S,'Row Index'!S18)))</f>
        <v>46.6556002290043</v>
      </c>
      <c r="T300" s="17" t="n">
        <f aca="false">IF('Row Index'!T18="","✗",IF(INDEX('RAW DATA'!$S:$S,'Row Index'!T18)="",IF(INDEX('RAW DATA'!$AF:$AF,'Row Index'!T18)="",INDEX('RAW DATA'!$L:$L,'Row Index'!T18),INDEX('RAW DATA'!$AF:$AF,'Row Index'!T18)),INDEX('RAW DATA'!$S:$S,'Row Index'!T18)))</f>
        <v>44.6217992480939</v>
      </c>
      <c r="U300" s="17" t="n">
        <f aca="false">IF('Row Index'!U18="","✗",IF(INDEX('RAW DATA'!$S:$S,'Row Index'!U18)="",IF(INDEX('RAW DATA'!$AF:$AF,'Row Index'!U18)="",INDEX('RAW DATA'!$L:$L,'Row Index'!U18),INDEX('RAW DATA'!$AF:$AF,'Row Index'!U18)),INDEX('RAW DATA'!$S:$S,'Row Index'!U18)))</f>
        <v>49.3367511755992</v>
      </c>
      <c r="V300" s="18" t="n">
        <f aca="false">IF('Row Index'!V18="","✗",IF(INDEX('RAW DATA'!$S:$S,'Row Index'!V18)="",IF(INDEX('RAW DATA'!$AF:$AF,'Row Index'!V18)="",INDEX('RAW DATA'!$L:$L,'Row Index'!V18),INDEX('RAW DATA'!$AF:$AF,'Row Index'!V18)),INDEX('RAW DATA'!$S:$S,'Row Index'!V18)))</f>
        <v>46.9756556408691</v>
      </c>
      <c r="W300" s="29" t="n">
        <f aca="false">IF('Row Index'!W18="","✗",IF(INDEX('RAW DATA'!$S:$S,'Row Index'!W18)="",IF(INDEX('RAW DATA'!$AF:$AF,'Row Index'!W18)="",INDEX('RAW DATA'!$L:$L,'Row Index'!W18),INDEX('RAW DATA'!$AF:$AF,'Row Index'!W18)),INDEX('RAW DATA'!$S:$S,'Row Index'!W18)))</f>
        <v>45.0747465700935</v>
      </c>
      <c r="X300" s="17" t="n">
        <f aca="false">IF('Row Index'!X18="","✗",IF(INDEX('RAW DATA'!$S:$S,'Row Index'!X18)="",IF(INDEX('RAW DATA'!$AF:$AF,'Row Index'!X18)="",INDEX('RAW DATA'!$L:$L,'Row Index'!X18),INDEX('RAW DATA'!$AF:$AF,'Row Index'!X18)),INDEX('RAW DATA'!$S:$S,'Row Index'!X18)))</f>
        <v>49.8186015605645</v>
      </c>
      <c r="Y300" s="17" t="n">
        <f aca="false">IF('Row Index'!Y18="","✗",IF(INDEX('RAW DATA'!$S:$S,'Row Index'!Y18)="",IF(INDEX('RAW DATA'!$AF:$AF,'Row Index'!Y18)="",INDEX('RAW DATA'!$L:$L,'Row Index'!Y18),INDEX('RAW DATA'!$AF:$AF,'Row Index'!Y18)),INDEX('RAW DATA'!$S:$S,'Row Index'!Y18)))</f>
        <v>48.4478169531788</v>
      </c>
      <c r="Z300" s="18" t="n">
        <f aca="false">IF('Row Index'!Z18="","✗",IF(INDEX('RAW DATA'!$S:$S,'Row Index'!Z18)="",IF(INDEX('RAW DATA'!$AF:$AF,'Row Index'!Z18)="",INDEX('RAW DATA'!$L:$L,'Row Index'!Z18),INDEX('RAW DATA'!$AF:$AF,'Row Index'!Z18)),INDEX('RAW DATA'!$S:$S,'Row Index'!Z18)))</f>
        <v>50.7960986999804</v>
      </c>
      <c r="AA300" s="19" t="str">
        <f aca="false">IF('Row Index'!AA18="","⏳",IF(INDEX('RAW DATA'!$S:$S,'Row Index'!AA18)="",IF(INDEX('RAW DATA'!$AF:$AF,'Row Index'!AA18)="",INDEX('RAW DATA'!$L:$L,'Row Index'!AA18),INDEX('RAW DATA'!$AF:$AF,'Row Index'!AA18)),INDEX('RAW DATA'!$S:$S,'Row Index'!AA18)))</f>
        <v>⏳</v>
      </c>
      <c r="AB300" s="17" t="n">
        <f aca="false">IF('Row Index'!AB18="","✗",IF(INDEX('RAW DATA'!$S:$S,'Row Index'!AB18)="",IF(INDEX('RAW DATA'!$AF:$AF,'Row Index'!AB18)="",INDEX('RAW DATA'!$L:$L,'Row Index'!AB18),INDEX('RAW DATA'!$AF:$AF,'Row Index'!AB18)),INDEX('RAW DATA'!$S:$S,'Row Index'!AB18)))</f>
        <v>50.3896608025137</v>
      </c>
      <c r="AC300" s="17" t="n">
        <f aca="false">IF('Row Index'!AC18="","✗",IF(INDEX('RAW DATA'!$S:$S,'Row Index'!AC18)="",IF(INDEX('RAW DATA'!$AF:$AF,'Row Index'!AC18)="",INDEX('RAW DATA'!$L:$L,'Row Index'!AC18),INDEX('RAW DATA'!$AF:$AF,'Row Index'!AC18)),INDEX('RAW DATA'!$S:$S,'Row Index'!AC18)))</f>
        <v>49.9852696088405</v>
      </c>
      <c r="AD300" s="17" t="n">
        <f aca="false">IF('Row Index'!AD18="","✗",IF(INDEX('RAW DATA'!$S:$S,'Row Index'!AD18)="",IF(INDEX('RAW DATA'!$AF:$AF,'Row Index'!AD18)="",INDEX('RAW DATA'!$L:$L,'Row Index'!AD18),INDEX('RAW DATA'!$AF:$AF,'Row Index'!AD18)),INDEX('RAW DATA'!$S:$S,'Row Index'!AD18)))</f>
        <v>52.4667901329749</v>
      </c>
      <c r="AE300" s="17" t="n">
        <f aca="false">IF('Row Index'!AE18="","✗",IF(INDEX('RAW DATA'!$S:$S,'Row Index'!AE18)="",IF(INDEX('RAW DATA'!$AF:$AF,'Row Index'!AE18)="",INDEX('RAW DATA'!$L:$L,'Row Index'!AE18),INDEX('RAW DATA'!$AF:$AF,'Row Index'!AE18)),INDEX('RAW DATA'!$S:$S,'Row Index'!AE18)))</f>
        <v>55.8183142406115</v>
      </c>
      <c r="AF300" s="17" t="n">
        <f aca="false">IF('Row Index'!AF18="","✗",IF(INDEX('RAW DATA'!$S:$S,'Row Index'!AF18)="",IF(INDEX('RAW DATA'!$AF:$AF,'Row Index'!AF18)="",INDEX('RAW DATA'!$L:$L,'Row Index'!AF18),INDEX('RAW DATA'!$AF:$AF,'Row Index'!AF18)),INDEX('RAW DATA'!$S:$S,'Row Index'!AF18)))</f>
        <v>57.3316194620248</v>
      </c>
      <c r="AG300" s="17" t="n">
        <f aca="false">IF('Row Index'!AG18="","✗",IF(INDEX('RAW DATA'!$S:$S,'Row Index'!AG18)="",IF(INDEX('RAW DATA'!$AF:$AF,'Row Index'!AG18)="",INDEX('RAW DATA'!$L:$L,'Row Index'!AG18),INDEX('RAW DATA'!$AF:$AF,'Row Index'!AG18)),INDEX('RAW DATA'!$S:$S,'Row Index'!AG18)))</f>
        <v>52.1572206549575</v>
      </c>
      <c r="AH300" s="17" t="n">
        <f aca="false">IF('Row Index'!AH18="","✗",IF(INDEX('RAW DATA'!$S:$S,'Row Index'!AH18)="",IF(INDEX('RAW DATA'!$AF:$AF,'Row Index'!AH18)="",INDEX('RAW DATA'!$L:$L,'Row Index'!AH18),INDEX('RAW DATA'!$AF:$AF,'Row Index'!AH18)),INDEX('RAW DATA'!$S:$S,'Row Index'!AH18)))</f>
        <v>56.4234828132299</v>
      </c>
      <c r="AI300" s="17" t="n">
        <f aca="false">IF('Row Index'!AI18="","✗",IF(INDEX('RAW DATA'!$S:$S,'Row Index'!AI18)="",IF(INDEX('RAW DATA'!$AF:$AF,'Row Index'!AI18)="",INDEX('RAW DATA'!$L:$L,'Row Index'!AI18),INDEX('RAW DATA'!$AF:$AF,'Row Index'!AI18)),INDEX('RAW DATA'!$S:$S,'Row Index'!AI18)))</f>
        <v>60.209435150447</v>
      </c>
      <c r="AJ300" s="17" t="n">
        <f aca="false">IF('Row Index'!AJ18="","✗",IF(INDEX('RAW DATA'!$S:$S,'Row Index'!AJ18)="",IF(INDEX('RAW DATA'!$AF:$AF,'Row Index'!AJ18)="",INDEX('RAW DATA'!$L:$L,'Row Index'!AJ18),INDEX('RAW DATA'!$AF:$AF,'Row Index'!AJ18)),INDEX('RAW DATA'!$S:$S,'Row Index'!AJ18)))</f>
        <v>59.2629418681448</v>
      </c>
      <c r="AK300" s="17" t="n">
        <f aca="false">IF('Row Index'!AK18="","✗",IF(INDEX('RAW DATA'!$S:$S,'Row Index'!AK18)="",IF(INDEX('RAW DATA'!$AF:$AF,'Row Index'!AK18)="",INDEX('RAW DATA'!$L:$L,'Row Index'!AK18),INDEX('RAW DATA'!$AF:$AF,'Row Index'!AK18)),INDEX('RAW DATA'!$S:$S,'Row Index'!AK18)))</f>
        <v>59.2655884002472</v>
      </c>
      <c r="AL300" s="17" t="n">
        <f aca="false">IF('Row Index'!AL18="","✗",IF(INDEX('RAW DATA'!$S:$S,'Row Index'!AL18)="",IF(INDEX('RAW DATA'!$AF:$AF,'Row Index'!AL18)="",INDEX('RAW DATA'!$L:$L,'Row Index'!AL18),INDEX('RAW DATA'!$AF:$AF,'Row Index'!AL18)),INDEX('RAW DATA'!$S:$S,'Row Index'!AL18)))</f>
        <v>60.5289409546252</v>
      </c>
      <c r="AM300" s="17" t="n">
        <f aca="false">IF('Row Index'!AM18="","✗",IF(INDEX('RAW DATA'!$S:$S,'Row Index'!AM18)="",IF(INDEX('RAW DATA'!$AF:$AF,'Row Index'!AM18)="",INDEX('RAW DATA'!$L:$L,'Row Index'!AM18),INDEX('RAW DATA'!$AF:$AF,'Row Index'!AM18)),INDEX('RAW DATA'!$S:$S,'Row Index'!AM18)))</f>
        <v>62.315424700528</v>
      </c>
      <c r="AN300" s="17" t="n">
        <f aca="false">IF('Row Index'!AN18="","✗",IF(INDEX('RAW DATA'!$S:$S,'Row Index'!AN18)="",IF(INDEX('RAW DATA'!$AF:$AF,'Row Index'!AN18)="",INDEX('RAW DATA'!$L:$L,'Row Index'!AN18),INDEX('RAW DATA'!$AF:$AF,'Row Index'!AN18)),INDEX('RAW DATA'!$S:$S,'Row Index'!AN18)))</f>
        <v>62.251650532096</v>
      </c>
      <c r="AO300" s="17" t="n">
        <f aca="false">IF('Row Index'!AO18="","✗",IF(INDEX('RAW DATA'!$S:$S,'Row Index'!AO18)="",IF(INDEX('RAW DATA'!$AF:$AF,'Row Index'!AO18)="",INDEX('RAW DATA'!$L:$L,'Row Index'!AO18),INDEX('RAW DATA'!$AF:$AF,'Row Index'!AO18)),INDEX('RAW DATA'!$S:$S,'Row Index'!AO18)))</f>
        <v>65.8721113073544</v>
      </c>
      <c r="AP300" s="17" t="n">
        <f aca="false">IF('Row Index'!AP18="","✗",IF(INDEX('RAW DATA'!$S:$S,'Row Index'!AP18)="",IF(INDEX('RAW DATA'!$AF:$AF,'Row Index'!AP18)="",INDEX('RAW DATA'!$L:$L,'Row Index'!AP18),INDEX('RAW DATA'!$AF:$AF,'Row Index'!AP18)),INDEX('RAW DATA'!$S:$S,'Row Index'!AP18)))</f>
        <v>66.3652657041109</v>
      </c>
      <c r="AQ300" s="17" t="n">
        <f aca="false">IF('Row Index'!AQ18="","✗",IF(INDEX('RAW DATA'!$S:$S,'Row Index'!AQ18)="",IF(INDEX('RAW DATA'!$AF:$AF,'Row Index'!AQ18)="",INDEX('RAW DATA'!$L:$L,'Row Index'!AQ18),INDEX('RAW DATA'!$AF:$AF,'Row Index'!AQ18)),INDEX('RAW DATA'!$S:$S,'Row Index'!AQ18)))</f>
        <v>68.2043966947754</v>
      </c>
    </row>
    <row r="301" customFormat="false" ht="15" hidden="false" customHeight="false" outlineLevel="0" collapsed="false">
      <c r="A301" s="15" t="s">
        <v>204</v>
      </c>
      <c r="B301" s="16" t="s">
        <v>153</v>
      </c>
      <c r="C301" s="17" t="n">
        <f aca="false">IF('Row Index'!C19="","✗",IF(INDEX('RAW DATA'!$S:$S,'Row Index'!C19)="",IF(INDEX('RAW DATA'!$AF:$AF,'Row Index'!C19)="",INDEX('RAW DATA'!$L:$L,'Row Index'!C19),INDEX('RAW DATA'!$AF:$AF,'Row Index'!C19)),INDEX('RAW DATA'!$S:$S,'Row Index'!C19)))</f>
        <v>41.080093721293</v>
      </c>
      <c r="D301" s="17" t="n">
        <f aca="false">IF('Row Index'!D19="","✗",IF(INDEX('RAW DATA'!$S:$S,'Row Index'!D19)="",IF(INDEX('RAW DATA'!$AF:$AF,'Row Index'!D19)="",INDEX('RAW DATA'!$L:$L,'Row Index'!D19),INDEX('RAW DATA'!$AF:$AF,'Row Index'!D19)),INDEX('RAW DATA'!$S:$S,'Row Index'!D19)))</f>
        <v>41.1122192028417</v>
      </c>
      <c r="E301" s="17" t="n">
        <f aca="false">IF('Row Index'!E19="","✗",IF(INDEX('RAW DATA'!$S:$S,'Row Index'!E19)="",IF(INDEX('RAW DATA'!$AF:$AF,'Row Index'!E19)="",INDEX('RAW DATA'!$L:$L,'Row Index'!E19),INDEX('RAW DATA'!$AF:$AF,'Row Index'!E19)),INDEX('RAW DATA'!$S:$S,'Row Index'!E19)))</f>
        <v>47.2275210790503</v>
      </c>
      <c r="F301" s="17" t="n">
        <f aca="false">IF('Row Index'!F19="","✗",IF(INDEX('RAW DATA'!$S:$S,'Row Index'!F19)="",IF(INDEX('RAW DATA'!$AF:$AF,'Row Index'!F19)="",INDEX('RAW DATA'!$L:$L,'Row Index'!F19),INDEX('RAW DATA'!$AF:$AF,'Row Index'!F19)),INDEX('RAW DATA'!$S:$S,'Row Index'!F19)))</f>
        <v>38.9909318831137</v>
      </c>
      <c r="G301" s="17" t="n">
        <f aca="false">IF('Row Index'!G19="","✗",IF(INDEX('RAW DATA'!$S:$S,'Row Index'!G19)="",IF(INDEX('RAW DATA'!$AF:$AF,'Row Index'!G19)="",INDEX('RAW DATA'!$L:$L,'Row Index'!G19),INDEX('RAW DATA'!$AF:$AF,'Row Index'!G19)),INDEX('RAW DATA'!$S:$S,'Row Index'!G19)))</f>
        <v>44.3086562295971</v>
      </c>
      <c r="H301" s="17" t="n">
        <f aca="false">IF('Row Index'!H19="","✗",IF(INDEX('RAW DATA'!$S:$S,'Row Index'!H19)="",IF(INDEX('RAW DATA'!$AF:$AF,'Row Index'!H19)="",INDEX('RAW DATA'!$L:$L,'Row Index'!H19),INDEX('RAW DATA'!$AF:$AF,'Row Index'!H19)),INDEX('RAW DATA'!$S:$S,'Row Index'!H19)))</f>
        <v>39.9949291244333</v>
      </c>
      <c r="I301" s="17" t="n">
        <f aca="false">IF('Row Index'!I19="","✗",IF(INDEX('RAW DATA'!$S:$S,'Row Index'!I19)="",IF(INDEX('RAW DATA'!$AF:$AF,'Row Index'!I19)="",INDEX('RAW DATA'!$L:$L,'Row Index'!I19),INDEX('RAW DATA'!$AF:$AF,'Row Index'!I19)),INDEX('RAW DATA'!$S:$S,'Row Index'!I19)))</f>
        <v>44.2686483522007</v>
      </c>
      <c r="J301" s="17" t="n">
        <f aca="false">IF('Row Index'!J19="","✗",IF(INDEX('RAW DATA'!$S:$S,'Row Index'!J19)="",IF(INDEX('RAW DATA'!$AF:$AF,'Row Index'!J19)="",INDEX('RAW DATA'!$L:$L,'Row Index'!J19),INDEX('RAW DATA'!$AF:$AF,'Row Index'!J19)),INDEX('RAW DATA'!$S:$S,'Row Index'!J19)))</f>
        <v>39.5192139258873</v>
      </c>
      <c r="K301" s="17" t="n">
        <f aca="false">IF('Row Index'!K19="","✗",IF(INDEX('RAW DATA'!$S:$S,'Row Index'!K19)="",IF(INDEX('RAW DATA'!$AF:$AF,'Row Index'!K19)="",INDEX('RAW DATA'!$L:$L,'Row Index'!K19),INDEX('RAW DATA'!$AF:$AF,'Row Index'!K19)),INDEX('RAW DATA'!$S:$S,'Row Index'!K19)))</f>
        <v>48.806106412718</v>
      </c>
      <c r="L301" s="17" t="n">
        <f aca="false">IF('Row Index'!L19="","✗",IF(INDEX('RAW DATA'!$S:$S,'Row Index'!L19)="",IF(INDEX('RAW DATA'!$AF:$AF,'Row Index'!L19)="",INDEX('RAW DATA'!$L:$L,'Row Index'!L19),INDEX('RAW DATA'!$AF:$AF,'Row Index'!L19)),INDEX('RAW DATA'!$S:$S,'Row Index'!L19)))</f>
        <v>40.5252059509757</v>
      </c>
      <c r="M301" s="17" t="n">
        <f aca="false">IF('Row Index'!M19="","✗",IF(INDEX('RAW DATA'!$S:$S,'Row Index'!M19)="",IF(INDEX('RAW DATA'!$AF:$AF,'Row Index'!M19)="",INDEX('RAW DATA'!$L:$L,'Row Index'!M19),INDEX('RAW DATA'!$AF:$AF,'Row Index'!M19)),INDEX('RAW DATA'!$S:$S,'Row Index'!M19)))</f>
        <v>45.7363091469324</v>
      </c>
      <c r="N301" s="17" t="n">
        <f aca="false">IF('Row Index'!N19="","✗",IF(INDEX('RAW DATA'!$S:$S,'Row Index'!N19)="",IF(INDEX('RAW DATA'!$AF:$AF,'Row Index'!N19)="",INDEX('RAW DATA'!$L:$L,'Row Index'!N19),INDEX('RAW DATA'!$AF:$AF,'Row Index'!N19)),INDEX('RAW DATA'!$S:$S,'Row Index'!N19)))</f>
        <v>48.343710253448</v>
      </c>
      <c r="O301" s="17" t="n">
        <f aca="false">IF('Row Index'!O19="","✗",IF(INDEX('RAW DATA'!$S:$S,'Row Index'!O19)="",IF(INDEX('RAW DATA'!$AF:$AF,'Row Index'!O19)="",INDEX('RAW DATA'!$L:$L,'Row Index'!O19),INDEX('RAW DATA'!$AF:$AF,'Row Index'!O19)),INDEX('RAW DATA'!$S:$S,'Row Index'!O19)))</f>
        <v>46.8236030364055</v>
      </c>
      <c r="P301" s="17" t="n">
        <f aca="false">IF('Row Index'!P19="","✗",IF(INDEX('RAW DATA'!$S:$S,'Row Index'!P19)="",IF(INDEX('RAW DATA'!$AF:$AF,'Row Index'!P19)="",INDEX('RAW DATA'!$L:$L,'Row Index'!P19),INDEX('RAW DATA'!$AF:$AF,'Row Index'!P19)),INDEX('RAW DATA'!$S:$S,'Row Index'!P19)))</f>
        <v>48.4988137139786</v>
      </c>
      <c r="Q301" s="17" t="n">
        <f aca="false">IF('Row Index'!Q19="","✗",IF(INDEX('RAW DATA'!$S:$S,'Row Index'!Q19)="",IF(INDEX('RAW DATA'!$AF:$AF,'Row Index'!Q19)="",INDEX('RAW DATA'!$L:$L,'Row Index'!Q19),INDEX('RAW DATA'!$AF:$AF,'Row Index'!Q19)),INDEX('RAW DATA'!$S:$S,'Row Index'!Q19)))</f>
        <v>50.1610434495336</v>
      </c>
      <c r="R301" s="17" t="n">
        <f aca="false">IF('Row Index'!R19="","✗",IF(INDEX('RAW DATA'!$S:$S,'Row Index'!R19)="",IF(INDEX('RAW DATA'!$AF:$AF,'Row Index'!R19)="",INDEX('RAW DATA'!$L:$L,'Row Index'!R19),INDEX('RAW DATA'!$AF:$AF,'Row Index'!R19)),INDEX('RAW DATA'!$S:$S,'Row Index'!R19)))</f>
        <v>50.5077819595377</v>
      </c>
      <c r="S301" s="17" t="n">
        <f aca="false">IF('Row Index'!S19="","✗",IF(INDEX('RAW DATA'!$S:$S,'Row Index'!S19)="",IF(INDEX('RAW DATA'!$AF:$AF,'Row Index'!S19)="",INDEX('RAW DATA'!$L:$L,'Row Index'!S19),INDEX('RAW DATA'!$AF:$AF,'Row Index'!S19)),INDEX('RAW DATA'!$S:$S,'Row Index'!S19)))</f>
        <v>49.1595565017999</v>
      </c>
      <c r="T301" s="29" t="n">
        <f aca="false">IF('Row Index'!T19="","✗",IF(INDEX('RAW DATA'!$S:$S,'Row Index'!T19)="",IF(INDEX('RAW DATA'!$AF:$AF,'Row Index'!T19)="",INDEX('RAW DATA'!$L:$L,'Row Index'!T19),INDEX('RAW DATA'!$AF:$AF,'Row Index'!T19)),INDEX('RAW DATA'!$S:$S,'Row Index'!T19)))</f>
        <v>49.2661762138168</v>
      </c>
      <c r="U301" s="17" t="n">
        <f aca="false">IF('Row Index'!U19="","✗",IF(INDEX('RAW DATA'!$S:$S,'Row Index'!U19)="",IF(INDEX('RAW DATA'!$AF:$AF,'Row Index'!U19)="",INDEX('RAW DATA'!$L:$L,'Row Index'!U19),INDEX('RAW DATA'!$AF:$AF,'Row Index'!U19)),INDEX('RAW DATA'!$S:$S,'Row Index'!U19)))</f>
        <v>52.7080686028763</v>
      </c>
      <c r="V301" s="26" t="str">
        <f aca="false">IF('Row Index'!V19="","✗",IF(INDEX('RAW DATA'!$S:$S,'Row Index'!V19)="",IF(INDEX('RAW DATA'!$AF:$AF,'Row Index'!V19)="",INDEX('RAW DATA'!$L:$L,'Row Index'!V19),INDEX('RAW DATA'!$AF:$AF,'Row Index'!V19)),INDEX('RAW DATA'!$S:$S,'Row Index'!V19)))</f>
        <v>✗</v>
      </c>
      <c r="W301" s="17" t="n">
        <f aca="false">IF('Row Index'!W19="","✗",IF(INDEX('RAW DATA'!$S:$S,'Row Index'!W19)="",IF(INDEX('RAW DATA'!$AF:$AF,'Row Index'!W19)="",INDEX('RAW DATA'!$L:$L,'Row Index'!W19),INDEX('RAW DATA'!$AF:$AF,'Row Index'!W19)),INDEX('RAW DATA'!$S:$S,'Row Index'!W19)))</f>
        <v>50.2108524896892</v>
      </c>
      <c r="X301" s="17" t="n">
        <f aca="false">IF('Row Index'!X19="","✗",IF(INDEX('RAW DATA'!$S:$S,'Row Index'!X19)="",IF(INDEX('RAW DATA'!$AF:$AF,'Row Index'!X19)="",INDEX('RAW DATA'!$L:$L,'Row Index'!X19),INDEX('RAW DATA'!$AF:$AF,'Row Index'!X19)),INDEX('RAW DATA'!$S:$S,'Row Index'!X19)))</f>
        <v>51.7237697978844</v>
      </c>
      <c r="Y301" s="17" t="n">
        <f aca="false">IF('Row Index'!Y19="","✗",IF(INDEX('RAW DATA'!$S:$S,'Row Index'!Y19)="",IF(INDEX('RAW DATA'!$AF:$AF,'Row Index'!Y19)="",INDEX('RAW DATA'!$L:$L,'Row Index'!Y19),INDEX('RAW DATA'!$AF:$AF,'Row Index'!Y19)),INDEX('RAW DATA'!$S:$S,'Row Index'!Y19)))</f>
        <v>51.8860533965195</v>
      </c>
      <c r="Z301" s="18" t="n">
        <f aca="false">IF('Row Index'!Z19="","✗",IF(INDEX('RAW DATA'!$S:$S,'Row Index'!Z19)="",IF(INDEX('RAW DATA'!$AF:$AF,'Row Index'!Z19)="",INDEX('RAW DATA'!$L:$L,'Row Index'!Z19),INDEX('RAW DATA'!$AF:$AF,'Row Index'!Z19)),INDEX('RAW DATA'!$S:$S,'Row Index'!Z19)))</f>
        <v>53.66416219507</v>
      </c>
      <c r="AA301" s="19" t="str">
        <f aca="false">IF('Row Index'!AA19="","⏳",IF(INDEX('RAW DATA'!$S:$S,'Row Index'!AA19)="",IF(INDEX('RAW DATA'!$AF:$AF,'Row Index'!AA19)="",INDEX('RAW DATA'!$L:$L,'Row Index'!AA19),INDEX('RAW DATA'!$AF:$AF,'Row Index'!AA19)),INDEX('RAW DATA'!$S:$S,'Row Index'!AA19)))</f>
        <v>⏳</v>
      </c>
      <c r="AB301" s="17" t="n">
        <f aca="false">IF('Row Index'!AB19="","✗",IF(INDEX('RAW DATA'!$S:$S,'Row Index'!AB19)="",IF(INDEX('RAW DATA'!$AF:$AF,'Row Index'!AB19)="",INDEX('RAW DATA'!$L:$L,'Row Index'!AB19),INDEX('RAW DATA'!$AF:$AF,'Row Index'!AB19)),INDEX('RAW DATA'!$S:$S,'Row Index'!AB19)))</f>
        <v>48.8372558155699</v>
      </c>
      <c r="AC301" s="17" t="n">
        <f aca="false">IF('Row Index'!AC19="","✗",IF(INDEX('RAW DATA'!$S:$S,'Row Index'!AC19)="",IF(INDEX('RAW DATA'!$AF:$AF,'Row Index'!AC19)="",INDEX('RAW DATA'!$L:$L,'Row Index'!AC19),INDEX('RAW DATA'!$AF:$AF,'Row Index'!AC19)),INDEX('RAW DATA'!$S:$S,'Row Index'!AC19)))</f>
        <v>46.8715891026691</v>
      </c>
      <c r="AD301" s="17" t="n">
        <f aca="false">IF('Row Index'!AD19="","✗",IF(INDEX('RAW DATA'!$S:$S,'Row Index'!AD19)="",IF(INDEX('RAW DATA'!$AF:$AF,'Row Index'!AD19)="",INDEX('RAW DATA'!$L:$L,'Row Index'!AD19),INDEX('RAW DATA'!$AF:$AF,'Row Index'!AD19)),INDEX('RAW DATA'!$S:$S,'Row Index'!AD19)))</f>
        <v>51.9471740270348</v>
      </c>
      <c r="AE301" s="17" t="n">
        <f aca="false">IF('Row Index'!AE19="","✗",IF(INDEX('RAW DATA'!$S:$S,'Row Index'!AE19)="",IF(INDEX('RAW DATA'!$AF:$AF,'Row Index'!AE19)="",INDEX('RAW DATA'!$L:$L,'Row Index'!AE19),INDEX('RAW DATA'!$AF:$AF,'Row Index'!AE19)),INDEX('RAW DATA'!$S:$S,'Row Index'!AE19)))</f>
        <v>56.7004401911875</v>
      </c>
      <c r="AF301" s="17" t="n">
        <f aca="false">IF('Row Index'!AF19="","✗",IF(INDEX('RAW DATA'!$S:$S,'Row Index'!AF19)="",IF(INDEX('RAW DATA'!$AF:$AF,'Row Index'!AF19)="",INDEX('RAW DATA'!$L:$L,'Row Index'!AF19),INDEX('RAW DATA'!$AF:$AF,'Row Index'!AF19)),INDEX('RAW DATA'!$S:$S,'Row Index'!AF19)))</f>
        <v>58.2743276750873</v>
      </c>
      <c r="AG301" s="17" t="n">
        <f aca="false">IF('Row Index'!AG19="","✗",IF(INDEX('RAW DATA'!$S:$S,'Row Index'!AG19)="",IF(INDEX('RAW DATA'!$AF:$AF,'Row Index'!AG19)="",INDEX('RAW DATA'!$L:$L,'Row Index'!AG19),INDEX('RAW DATA'!$AF:$AF,'Row Index'!AG19)),INDEX('RAW DATA'!$S:$S,'Row Index'!AG19)))</f>
        <v>55.2151668239544</v>
      </c>
      <c r="AH301" s="17" t="n">
        <f aca="false">IF('Row Index'!AH19="","✗",IF(INDEX('RAW DATA'!$S:$S,'Row Index'!AH19)="",IF(INDEX('RAW DATA'!$AF:$AF,'Row Index'!AH19)="",INDEX('RAW DATA'!$L:$L,'Row Index'!AH19),INDEX('RAW DATA'!$AF:$AF,'Row Index'!AH19)),INDEX('RAW DATA'!$S:$S,'Row Index'!AH19)))</f>
        <v>58.6668752426133</v>
      </c>
      <c r="AI301" s="17" t="n">
        <f aca="false">IF('Row Index'!AI19="","✗",IF(INDEX('RAW DATA'!$S:$S,'Row Index'!AI19)="",IF(INDEX('RAW DATA'!$AF:$AF,'Row Index'!AI19)="",INDEX('RAW DATA'!$L:$L,'Row Index'!AI19),INDEX('RAW DATA'!$AF:$AF,'Row Index'!AI19)),INDEX('RAW DATA'!$S:$S,'Row Index'!AI19)))</f>
        <v>61.1219417723895</v>
      </c>
      <c r="AJ301" s="17" t="n">
        <f aca="false">IF('Row Index'!AJ19="","✗",IF(INDEX('RAW DATA'!$S:$S,'Row Index'!AJ19)="",IF(INDEX('RAW DATA'!$AF:$AF,'Row Index'!AJ19)="",INDEX('RAW DATA'!$L:$L,'Row Index'!AJ19),INDEX('RAW DATA'!$AF:$AF,'Row Index'!AJ19)),INDEX('RAW DATA'!$S:$S,'Row Index'!AJ19)))</f>
        <v>56.9771212803025</v>
      </c>
      <c r="AK301" s="17" t="n">
        <f aca="false">IF('Row Index'!AK19="","✗",IF(INDEX('RAW DATA'!$S:$S,'Row Index'!AK19)="",IF(INDEX('RAW DATA'!$AF:$AF,'Row Index'!AK19)="",INDEX('RAW DATA'!$L:$L,'Row Index'!AK19),INDEX('RAW DATA'!$AF:$AF,'Row Index'!AK19)),INDEX('RAW DATA'!$S:$S,'Row Index'!AK19)))</f>
        <v>60.8518071344798</v>
      </c>
      <c r="AL301" s="17" t="n">
        <f aca="false">IF('Row Index'!AL19="","✗",IF(INDEX('RAW DATA'!$S:$S,'Row Index'!AL19)="",IF(INDEX('RAW DATA'!$AF:$AF,'Row Index'!AL19)="",INDEX('RAW DATA'!$L:$L,'Row Index'!AL19),INDEX('RAW DATA'!$AF:$AF,'Row Index'!AL19)),INDEX('RAW DATA'!$S:$S,'Row Index'!AL19)))</f>
        <v>60.3361569995987</v>
      </c>
      <c r="AM301" s="17" t="n">
        <f aca="false">IF('Row Index'!AM19="","✗",IF(INDEX('RAW DATA'!$S:$S,'Row Index'!AM19)="",IF(INDEX('RAW DATA'!$AF:$AF,'Row Index'!AM19)="",INDEX('RAW DATA'!$L:$L,'Row Index'!AM19),INDEX('RAW DATA'!$AF:$AF,'Row Index'!AM19)),INDEX('RAW DATA'!$S:$S,'Row Index'!AM19)))</f>
        <v>63.5406195009589</v>
      </c>
      <c r="AN301" s="17" t="n">
        <f aca="false">IF('Row Index'!AN19="","✗",IF(INDEX('RAW DATA'!$S:$S,'Row Index'!AN19)="",IF(INDEX('RAW DATA'!$AF:$AF,'Row Index'!AN19)="",INDEX('RAW DATA'!$L:$L,'Row Index'!AN19),INDEX('RAW DATA'!$AF:$AF,'Row Index'!AN19)),INDEX('RAW DATA'!$S:$S,'Row Index'!AN19)))</f>
        <v>63.8226390596841</v>
      </c>
      <c r="AO301" s="17" t="n">
        <f aca="false">IF('Row Index'!AO19="","✗",IF(INDEX('RAW DATA'!$S:$S,'Row Index'!AO19)="",IF(INDEX('RAW DATA'!$AF:$AF,'Row Index'!AO19)="",INDEX('RAW DATA'!$L:$L,'Row Index'!AO19),INDEX('RAW DATA'!$AF:$AF,'Row Index'!AO19)),INDEX('RAW DATA'!$S:$S,'Row Index'!AO19)))</f>
        <v>66.6743448106738</v>
      </c>
      <c r="AP301" s="17" t="n">
        <f aca="false">IF('Row Index'!AP19="","✗",IF(INDEX('RAW DATA'!$S:$S,'Row Index'!AP19)="",IF(INDEX('RAW DATA'!$AF:$AF,'Row Index'!AP19)="",INDEX('RAW DATA'!$L:$L,'Row Index'!AP19),INDEX('RAW DATA'!$AF:$AF,'Row Index'!AP19)),INDEX('RAW DATA'!$S:$S,'Row Index'!AP19)))</f>
        <v>67.0557257638851</v>
      </c>
      <c r="AQ301" s="17" t="n">
        <f aca="false">IF('Row Index'!AQ19="","✗",IF(INDEX('RAW DATA'!$S:$S,'Row Index'!AQ19)="",IF(INDEX('RAW DATA'!$AF:$AF,'Row Index'!AQ19)="",INDEX('RAW DATA'!$L:$L,'Row Index'!AQ19),INDEX('RAW DATA'!$AF:$AF,'Row Index'!AQ19)),INDEX('RAW DATA'!$S:$S,'Row Index'!AQ19)))</f>
        <v>68.5046092641606</v>
      </c>
    </row>
    <row r="302" customFormat="false" ht="15" hidden="false" customHeight="false" outlineLevel="0" collapsed="false">
      <c r="A302" s="15" t="s">
        <v>207</v>
      </c>
      <c r="B302" s="16" t="s">
        <v>153</v>
      </c>
      <c r="C302" s="17" t="n">
        <f aca="false">IF('Row Index'!C20="","✗",IF(INDEX('RAW DATA'!$S:$S,'Row Index'!C20)="",IF(INDEX('RAW DATA'!$AF:$AF,'Row Index'!C20)="",INDEX('RAW DATA'!$L:$L,'Row Index'!C20),INDEX('RAW DATA'!$AF:$AF,'Row Index'!C20)),INDEX('RAW DATA'!$S:$S,'Row Index'!C20)))</f>
        <v>37.7959419258289</v>
      </c>
      <c r="D302" s="17" t="n">
        <f aca="false">IF('Row Index'!D20="","✗",IF(INDEX('RAW DATA'!$S:$S,'Row Index'!D20)="",IF(INDEX('RAW DATA'!$AF:$AF,'Row Index'!D20)="",INDEX('RAW DATA'!$L:$L,'Row Index'!D20),INDEX('RAW DATA'!$AF:$AF,'Row Index'!D20)),INDEX('RAW DATA'!$S:$S,'Row Index'!D20)))</f>
        <v>40.6463127978163</v>
      </c>
      <c r="E302" s="17" t="n">
        <f aca="false">IF('Row Index'!E20="","✗",IF(INDEX('RAW DATA'!$S:$S,'Row Index'!E20)="",IF(INDEX('RAW DATA'!$AF:$AF,'Row Index'!E20)="",INDEX('RAW DATA'!$L:$L,'Row Index'!E20),INDEX('RAW DATA'!$AF:$AF,'Row Index'!E20)),INDEX('RAW DATA'!$S:$S,'Row Index'!E20)))</f>
        <v>41.7933542242757</v>
      </c>
      <c r="F302" s="17" t="n">
        <f aca="false">IF('Row Index'!F20="","✗",IF(INDEX('RAW DATA'!$S:$S,'Row Index'!F20)="",IF(INDEX('RAW DATA'!$AF:$AF,'Row Index'!F20)="",INDEX('RAW DATA'!$L:$L,'Row Index'!F20),INDEX('RAW DATA'!$AF:$AF,'Row Index'!F20)),INDEX('RAW DATA'!$S:$S,'Row Index'!F20)))</f>
        <v>35.7421305634204</v>
      </c>
      <c r="G302" s="17" t="n">
        <f aca="false">IF('Row Index'!G20="","✗",IF(INDEX('RAW DATA'!$S:$S,'Row Index'!G20)="",IF(INDEX('RAW DATA'!$AF:$AF,'Row Index'!G20)="",INDEX('RAW DATA'!$L:$L,'Row Index'!G20),INDEX('RAW DATA'!$AF:$AF,'Row Index'!G20)),INDEX('RAW DATA'!$S:$S,'Row Index'!G20)))</f>
        <v>41.5659543066033</v>
      </c>
      <c r="H302" s="17" t="n">
        <f aca="false">IF('Row Index'!H20="","✗",IF(INDEX('RAW DATA'!$S:$S,'Row Index'!H20)="",IF(INDEX('RAW DATA'!$AF:$AF,'Row Index'!H20)="",INDEX('RAW DATA'!$L:$L,'Row Index'!H20),INDEX('RAW DATA'!$AF:$AF,'Row Index'!H20)),INDEX('RAW DATA'!$S:$S,'Row Index'!H20)))</f>
        <v>39.4482175157335</v>
      </c>
      <c r="I302" s="17" t="n">
        <f aca="false">IF('Row Index'!I20="","✗",IF(INDEX('RAW DATA'!$S:$S,'Row Index'!I20)="",IF(INDEX('RAW DATA'!$AF:$AF,'Row Index'!I20)="",INDEX('RAW DATA'!$L:$L,'Row Index'!I20),INDEX('RAW DATA'!$AF:$AF,'Row Index'!I20)),INDEX('RAW DATA'!$S:$S,'Row Index'!I20)))</f>
        <v>39.8532708950208</v>
      </c>
      <c r="J302" s="17" t="n">
        <f aca="false">IF('Row Index'!J20="","✗",IF(INDEX('RAW DATA'!$S:$S,'Row Index'!J20)="",IF(INDEX('RAW DATA'!$AF:$AF,'Row Index'!J20)="",INDEX('RAW DATA'!$L:$L,'Row Index'!J20),INDEX('RAW DATA'!$AF:$AF,'Row Index'!J20)),INDEX('RAW DATA'!$S:$S,'Row Index'!J20)))</f>
        <v>38.5462166675531</v>
      </c>
      <c r="K302" s="17" t="n">
        <f aca="false">IF('Row Index'!K20="","✗",IF(INDEX('RAW DATA'!$S:$S,'Row Index'!K20)="",IF(INDEX('RAW DATA'!$AF:$AF,'Row Index'!K20)="",INDEX('RAW DATA'!$L:$L,'Row Index'!K20),INDEX('RAW DATA'!$AF:$AF,'Row Index'!K20)),INDEX('RAW DATA'!$S:$S,'Row Index'!K20)))</f>
        <v>46.765651271632</v>
      </c>
      <c r="L302" s="17" t="n">
        <f aca="false">IF('Row Index'!L20="","✗",IF(INDEX('RAW DATA'!$S:$S,'Row Index'!L20)="",IF(INDEX('RAW DATA'!$AF:$AF,'Row Index'!L20)="",INDEX('RAW DATA'!$L:$L,'Row Index'!L20),INDEX('RAW DATA'!$AF:$AF,'Row Index'!L20)),INDEX('RAW DATA'!$S:$S,'Row Index'!L20)))</f>
        <v>38.9836495452644</v>
      </c>
      <c r="M302" s="17" t="n">
        <f aca="false">IF('Row Index'!M20="","✗",IF(INDEX('RAW DATA'!$S:$S,'Row Index'!M20)="",IF(INDEX('RAW DATA'!$AF:$AF,'Row Index'!M20)="",INDEX('RAW DATA'!$L:$L,'Row Index'!M20),INDEX('RAW DATA'!$AF:$AF,'Row Index'!M20)),INDEX('RAW DATA'!$S:$S,'Row Index'!M20)))</f>
        <v>47.3849108370999</v>
      </c>
      <c r="N302" s="17" t="n">
        <f aca="false">IF('Row Index'!N20="","✗",IF(INDEX('RAW DATA'!$S:$S,'Row Index'!N20)="",IF(INDEX('RAW DATA'!$AF:$AF,'Row Index'!N20)="",INDEX('RAW DATA'!$L:$L,'Row Index'!N20),INDEX('RAW DATA'!$AF:$AF,'Row Index'!N20)),INDEX('RAW DATA'!$S:$S,'Row Index'!N20)))</f>
        <v>51.451236374422</v>
      </c>
      <c r="O302" s="17" t="n">
        <f aca="false">IF('Row Index'!O20="","✗",IF(INDEX('RAW DATA'!$S:$S,'Row Index'!O20)="",IF(INDEX('RAW DATA'!$AF:$AF,'Row Index'!O20)="",INDEX('RAW DATA'!$L:$L,'Row Index'!O20),INDEX('RAW DATA'!$AF:$AF,'Row Index'!O20)),INDEX('RAW DATA'!$S:$S,'Row Index'!O20)))</f>
        <v>49.8120045790801</v>
      </c>
      <c r="P302" s="29" t="n">
        <f aca="false">IF('Row Index'!P20="","✗",IF(INDEX('RAW DATA'!$S:$S,'Row Index'!P20)="",IF(INDEX('RAW DATA'!$AF:$AF,'Row Index'!P20)="",INDEX('RAW DATA'!$L:$L,'Row Index'!P20),INDEX('RAW DATA'!$AF:$AF,'Row Index'!P20)),INDEX('RAW DATA'!$S:$S,'Row Index'!P20)))</f>
        <v>50.7046405477468</v>
      </c>
      <c r="Q302" s="21" t="n">
        <f aca="false">IF('Row Index'!Q20="","✗",IF(INDEX('RAW DATA'!$S:$S,'Row Index'!Q20)="",IF(INDEX('RAW DATA'!$AF:$AF,'Row Index'!Q20)="",INDEX('RAW DATA'!$L:$L,'Row Index'!Q20),INDEX('RAW DATA'!$AF:$AF,'Row Index'!Q20)),INDEX('RAW DATA'!$S:$S,'Row Index'!Q20)))</f>
        <v>50.677778144432</v>
      </c>
      <c r="R302" s="26" t="str">
        <f aca="false">IF('Row Index'!R20="","✗",IF(INDEX('RAW DATA'!$S:$S,'Row Index'!R20)="",IF(INDEX('RAW DATA'!$AF:$AF,'Row Index'!R20)="",INDEX('RAW DATA'!$L:$L,'Row Index'!R20),INDEX('RAW DATA'!$AF:$AF,'Row Index'!R20)),INDEX('RAW DATA'!$S:$S,'Row Index'!R20)))</f>
        <v>✗⇲</v>
      </c>
      <c r="S302" s="17" t="n">
        <f aca="false">IF('Row Index'!S20="","✗",IF(INDEX('RAW DATA'!$S:$S,'Row Index'!S20)="",IF(INDEX('RAW DATA'!$AF:$AF,'Row Index'!S20)="",INDEX('RAW DATA'!$L:$L,'Row Index'!S20),INDEX('RAW DATA'!$AF:$AF,'Row Index'!S20)),INDEX('RAW DATA'!$S:$S,'Row Index'!S20)))</f>
        <v>50.1139545829605</v>
      </c>
      <c r="T302" s="17" t="n">
        <f aca="false">IF('Row Index'!T20="","✗",IF(INDEX('RAW DATA'!$S:$S,'Row Index'!T20)="",IF(INDEX('RAW DATA'!$AF:$AF,'Row Index'!T20)="",INDEX('RAW DATA'!$L:$L,'Row Index'!T20),INDEX('RAW DATA'!$AF:$AF,'Row Index'!T20)),INDEX('RAW DATA'!$S:$S,'Row Index'!T20)))</f>
        <v>48.9827058730689</v>
      </c>
      <c r="U302" s="17" t="n">
        <f aca="false">IF('Row Index'!U20="","✗",IF(INDEX('RAW DATA'!$S:$S,'Row Index'!U20)="",IF(INDEX('RAW DATA'!$AF:$AF,'Row Index'!U20)="",INDEX('RAW DATA'!$L:$L,'Row Index'!U20),INDEX('RAW DATA'!$AF:$AF,'Row Index'!U20)),INDEX('RAW DATA'!$S:$S,'Row Index'!U20)))</f>
        <v>52.4062416202376</v>
      </c>
      <c r="V302" s="18" t="n">
        <f aca="false">IF('Row Index'!V20="","✗",IF(INDEX('RAW DATA'!$S:$S,'Row Index'!V20)="",IF(INDEX('RAW DATA'!$AF:$AF,'Row Index'!V20)="",INDEX('RAW DATA'!$L:$L,'Row Index'!V20),INDEX('RAW DATA'!$AF:$AF,'Row Index'!V20)),INDEX('RAW DATA'!$S:$S,'Row Index'!V20)))</f>
        <v>52.5971532143369</v>
      </c>
      <c r="W302" s="17" t="n">
        <f aca="false">IF('Row Index'!W20="","✗",IF(INDEX('RAW DATA'!$S:$S,'Row Index'!W20)="",IF(INDEX('RAW DATA'!$AF:$AF,'Row Index'!W20)="",INDEX('RAW DATA'!$L:$L,'Row Index'!W20),INDEX('RAW DATA'!$AF:$AF,'Row Index'!W20)),INDEX('RAW DATA'!$S:$S,'Row Index'!W20)))</f>
        <v>51.4677252175567</v>
      </c>
      <c r="X302" s="17" t="n">
        <f aca="false">IF('Row Index'!X20="","✗",IF(INDEX('RAW DATA'!$S:$S,'Row Index'!X20)="",IF(INDEX('RAW DATA'!$AF:$AF,'Row Index'!X20)="",INDEX('RAW DATA'!$L:$L,'Row Index'!X20),INDEX('RAW DATA'!$AF:$AF,'Row Index'!X20)),INDEX('RAW DATA'!$S:$S,'Row Index'!X20)))</f>
        <v>53.7156478732493</v>
      </c>
      <c r="Y302" s="17" t="n">
        <f aca="false">IF('Row Index'!Y20="","✗",IF(INDEX('RAW DATA'!$S:$S,'Row Index'!Y20)="",IF(INDEX('RAW DATA'!$AF:$AF,'Row Index'!Y20)="",INDEX('RAW DATA'!$L:$L,'Row Index'!Y20),INDEX('RAW DATA'!$AF:$AF,'Row Index'!Y20)),INDEX('RAW DATA'!$S:$S,'Row Index'!Y20)))</f>
        <v>54.3399932527803</v>
      </c>
      <c r="Z302" s="18" t="n">
        <f aca="false">IF('Row Index'!Z20="","✗",IF(INDEX('RAW DATA'!$S:$S,'Row Index'!Z20)="",IF(INDEX('RAW DATA'!$AF:$AF,'Row Index'!Z20)="",INDEX('RAW DATA'!$L:$L,'Row Index'!Z20),INDEX('RAW DATA'!$AF:$AF,'Row Index'!Z20)),INDEX('RAW DATA'!$S:$S,'Row Index'!Z20)))</f>
        <v>55.0868061342555</v>
      </c>
      <c r="AA302" s="19" t="str">
        <f aca="false">IF('Row Index'!AA20="","⏳",IF(INDEX('RAW DATA'!$S:$S,'Row Index'!AA20)="",IF(INDEX('RAW DATA'!$AF:$AF,'Row Index'!AA20)="",INDEX('RAW DATA'!$L:$L,'Row Index'!AA20),INDEX('RAW DATA'!$AF:$AF,'Row Index'!AA20)),INDEX('RAW DATA'!$S:$S,'Row Index'!AA20)))</f>
        <v>⏳</v>
      </c>
      <c r="AB302" s="17" t="n">
        <f aca="false">IF('Row Index'!AB20="","✗",IF(INDEX('RAW DATA'!$S:$S,'Row Index'!AB20)="",IF(INDEX('RAW DATA'!$AF:$AF,'Row Index'!AB20)="",INDEX('RAW DATA'!$L:$L,'Row Index'!AB20),INDEX('RAW DATA'!$AF:$AF,'Row Index'!AB20)),INDEX('RAW DATA'!$S:$S,'Row Index'!AB20)))</f>
        <v>53.6549484859736</v>
      </c>
      <c r="AC302" s="17" t="n">
        <f aca="false">IF('Row Index'!AC20="","✗",IF(INDEX('RAW DATA'!$S:$S,'Row Index'!AC20)="",IF(INDEX('RAW DATA'!$AF:$AF,'Row Index'!AC20)="",INDEX('RAW DATA'!$L:$L,'Row Index'!AC20),INDEX('RAW DATA'!$AF:$AF,'Row Index'!AC20)),INDEX('RAW DATA'!$S:$S,'Row Index'!AC20)))</f>
        <v>53.9749091103356</v>
      </c>
      <c r="AD302" s="17" t="n">
        <f aca="false">IF('Row Index'!AD20="","✗",IF(INDEX('RAW DATA'!$S:$S,'Row Index'!AD20)="",IF(INDEX('RAW DATA'!$AF:$AF,'Row Index'!AD20)="",INDEX('RAW DATA'!$L:$L,'Row Index'!AD20),INDEX('RAW DATA'!$AF:$AF,'Row Index'!AD20)),INDEX('RAW DATA'!$S:$S,'Row Index'!AD20)))</f>
        <v>56.2754656714641</v>
      </c>
      <c r="AE302" s="17" t="n">
        <f aca="false">IF('Row Index'!AE20="","✗",IF(INDEX('RAW DATA'!$S:$S,'Row Index'!AE20)="",IF(INDEX('RAW DATA'!$AF:$AF,'Row Index'!AE20)="",INDEX('RAW DATA'!$L:$L,'Row Index'!AE20),INDEX('RAW DATA'!$AF:$AF,'Row Index'!AE20)),INDEX('RAW DATA'!$S:$S,'Row Index'!AE20)))</f>
        <v>57.2567987028412</v>
      </c>
      <c r="AF302" s="17" t="n">
        <f aca="false">IF('Row Index'!AF20="","✗",IF(INDEX('RAW DATA'!$S:$S,'Row Index'!AF20)="",IF(INDEX('RAW DATA'!$AF:$AF,'Row Index'!AF20)="",INDEX('RAW DATA'!$L:$L,'Row Index'!AF20),INDEX('RAW DATA'!$AF:$AF,'Row Index'!AF20)),INDEX('RAW DATA'!$S:$S,'Row Index'!AF20)))</f>
        <v>58.3115719116518</v>
      </c>
      <c r="AG302" s="29" t="n">
        <f aca="false">IF('Row Index'!AG20="","✗",IF(INDEX('RAW DATA'!$S:$S,'Row Index'!AG20)="",IF(INDEX('RAW DATA'!$AF:$AF,'Row Index'!AG20)="",INDEX('RAW DATA'!$L:$L,'Row Index'!AG20),INDEX('RAW DATA'!$AF:$AF,'Row Index'!AG20)),INDEX('RAW DATA'!$S:$S,'Row Index'!AG20)))</f>
        <v>56.0791609465872</v>
      </c>
      <c r="AH302" s="17" t="n">
        <f aca="false">IF('Row Index'!AH20="","✗",IF(INDEX('RAW DATA'!$S:$S,'Row Index'!AH20)="",IF(INDEX('RAW DATA'!$AF:$AF,'Row Index'!AH20)="",INDEX('RAW DATA'!$L:$L,'Row Index'!AH20),INDEX('RAW DATA'!$AF:$AF,'Row Index'!AH20)),INDEX('RAW DATA'!$S:$S,'Row Index'!AH20)))</f>
        <v>57.958309845887</v>
      </c>
      <c r="AI302" s="17" t="n">
        <f aca="false">IF('Row Index'!AI20="","✗",IF(INDEX('RAW DATA'!$S:$S,'Row Index'!AI20)="",IF(INDEX('RAW DATA'!$AF:$AF,'Row Index'!AI20)="",INDEX('RAW DATA'!$L:$L,'Row Index'!AI20),INDEX('RAW DATA'!$AF:$AF,'Row Index'!AI20)),INDEX('RAW DATA'!$S:$S,'Row Index'!AI20)))</f>
        <v>60.0976432447613</v>
      </c>
      <c r="AJ302" s="17" t="n">
        <f aca="false">IF('Row Index'!AJ20="","✗",IF(INDEX('RAW DATA'!$S:$S,'Row Index'!AJ20)="",IF(INDEX('RAW DATA'!$AF:$AF,'Row Index'!AJ20)="",INDEX('RAW DATA'!$L:$L,'Row Index'!AJ20),INDEX('RAW DATA'!$AF:$AF,'Row Index'!AJ20)),INDEX('RAW DATA'!$S:$S,'Row Index'!AJ20)))</f>
        <v>59.1232414786655</v>
      </c>
      <c r="AK302" s="17" t="n">
        <f aca="false">IF('Row Index'!AK20="","✗",IF(INDEX('RAW DATA'!$S:$S,'Row Index'!AK20)="",IF(INDEX('RAW DATA'!$AF:$AF,'Row Index'!AK20)="",INDEX('RAW DATA'!$L:$L,'Row Index'!AK20),INDEX('RAW DATA'!$AF:$AF,'Row Index'!AK20)),INDEX('RAW DATA'!$S:$S,'Row Index'!AK20)))</f>
        <v>62.3174525063752</v>
      </c>
      <c r="AL302" s="17" t="n">
        <f aca="false">IF('Row Index'!AL20="","✗",IF(INDEX('RAW DATA'!$S:$S,'Row Index'!AL20)="",IF(INDEX('RAW DATA'!$AF:$AF,'Row Index'!AL20)="",INDEX('RAW DATA'!$L:$L,'Row Index'!AL20),INDEX('RAW DATA'!$AF:$AF,'Row Index'!AL20)),INDEX('RAW DATA'!$S:$S,'Row Index'!AL20)))</f>
        <v>60.9846278055051</v>
      </c>
      <c r="AM302" s="29" t="n">
        <f aca="false">IF('Row Index'!AM20="","✗",IF(INDEX('RAW DATA'!$S:$S,'Row Index'!AM20)="",IF(INDEX('RAW DATA'!$AF:$AF,'Row Index'!AM20)="",INDEX('RAW DATA'!$L:$L,'Row Index'!AM20),INDEX('RAW DATA'!$AF:$AF,'Row Index'!AM20)),INDEX('RAW DATA'!$S:$S,'Row Index'!AM20)))</f>
        <v>63.5929974021557</v>
      </c>
      <c r="AN302" s="17" t="n">
        <f aca="false">IF('Row Index'!AN20="","✗",IF(INDEX('RAW DATA'!$S:$S,'Row Index'!AN20)="",IF(INDEX('RAW DATA'!$AF:$AF,'Row Index'!AN20)="",INDEX('RAW DATA'!$L:$L,'Row Index'!AN20),INDEX('RAW DATA'!$AF:$AF,'Row Index'!AN20)),INDEX('RAW DATA'!$S:$S,'Row Index'!AN20)))</f>
        <v>63.9858606452616</v>
      </c>
      <c r="AO302" s="17" t="n">
        <f aca="false">IF('Row Index'!AO20="","✗",IF(INDEX('RAW DATA'!$S:$S,'Row Index'!AO20)="",IF(INDEX('RAW DATA'!$AF:$AF,'Row Index'!AO20)="",INDEX('RAW DATA'!$L:$L,'Row Index'!AO20),INDEX('RAW DATA'!$AF:$AF,'Row Index'!AO20)),INDEX('RAW DATA'!$S:$S,'Row Index'!AO20)))</f>
        <v>66.3053900677798</v>
      </c>
      <c r="AP302" s="17" t="n">
        <f aca="false">IF('Row Index'!AP20="","✗",IF(INDEX('RAW DATA'!$S:$S,'Row Index'!AP20)="",IF(INDEX('RAW DATA'!$AF:$AF,'Row Index'!AP20)="",INDEX('RAW DATA'!$L:$L,'Row Index'!AP20),INDEX('RAW DATA'!$AF:$AF,'Row Index'!AP20)),INDEX('RAW DATA'!$S:$S,'Row Index'!AP20)))</f>
        <v>66.9236452076595</v>
      </c>
      <c r="AQ302" s="17" t="n">
        <f aca="false">IF('Row Index'!AQ20="","✗",IF(INDEX('RAW DATA'!$S:$S,'Row Index'!AQ20)="",IF(INDEX('RAW DATA'!$AF:$AF,'Row Index'!AQ20)="",INDEX('RAW DATA'!$L:$L,'Row Index'!AQ20),INDEX('RAW DATA'!$AF:$AF,'Row Index'!AQ20)),INDEX('RAW DATA'!$S:$S,'Row Index'!AQ20)))</f>
        <v>68.3079370794449</v>
      </c>
    </row>
    <row r="303" customFormat="false" ht="15" hidden="false" customHeight="false" outlineLevel="0" collapsed="false">
      <c r="A303" s="15" t="s">
        <v>210</v>
      </c>
      <c r="B303" s="16" t="s">
        <v>153</v>
      </c>
      <c r="C303" s="17" t="n">
        <f aca="false">IF('Row Index'!C21="","✗",IF(INDEX('RAW DATA'!$S:$S,'Row Index'!C21)="",IF(INDEX('RAW DATA'!$AF:$AF,'Row Index'!C21)="",INDEX('RAW DATA'!$L:$L,'Row Index'!C21),INDEX('RAW DATA'!$AF:$AF,'Row Index'!C21)),INDEX('RAW DATA'!$S:$S,'Row Index'!C21)))</f>
        <v>43.5110300966965</v>
      </c>
      <c r="D303" s="17" t="n">
        <f aca="false">IF('Row Index'!D21="","✗",IF(INDEX('RAW DATA'!$S:$S,'Row Index'!D21)="",IF(INDEX('RAW DATA'!$AF:$AF,'Row Index'!D21)="",INDEX('RAW DATA'!$L:$L,'Row Index'!D21),INDEX('RAW DATA'!$AF:$AF,'Row Index'!D21)),INDEX('RAW DATA'!$S:$S,'Row Index'!D21)))</f>
        <v>48.3986285278138</v>
      </c>
      <c r="E303" s="29" t="n">
        <f aca="false">IF('Row Index'!E21="","✗",IF(INDEX('RAW DATA'!$S:$S,'Row Index'!E21)="",IF(INDEX('RAW DATA'!$AF:$AF,'Row Index'!E21)="",INDEX('RAW DATA'!$L:$L,'Row Index'!E21),INDEX('RAW DATA'!$AF:$AF,'Row Index'!E21)),INDEX('RAW DATA'!$S:$S,'Row Index'!E21)))</f>
        <v>49.7568382420795</v>
      </c>
      <c r="F303" s="17" t="n">
        <f aca="false">IF('Row Index'!F21="","✗",IF(INDEX('RAW DATA'!$S:$S,'Row Index'!F21)="",IF(INDEX('RAW DATA'!$AF:$AF,'Row Index'!F21)="",INDEX('RAW DATA'!$L:$L,'Row Index'!F21),INDEX('RAW DATA'!$AF:$AF,'Row Index'!F21)),INDEX('RAW DATA'!$S:$S,'Row Index'!F21)))</f>
        <v>37.6785705473365</v>
      </c>
      <c r="G303" s="17" t="n">
        <f aca="false">IF('Row Index'!G21="","✗",IF(INDEX('RAW DATA'!$S:$S,'Row Index'!G21)="",IF(INDEX('RAW DATA'!$AF:$AF,'Row Index'!G21)="",INDEX('RAW DATA'!$L:$L,'Row Index'!G21),INDEX('RAW DATA'!$AF:$AF,'Row Index'!G21)),INDEX('RAW DATA'!$S:$S,'Row Index'!G21)))</f>
        <v>46.9327676404571</v>
      </c>
      <c r="H303" s="17" t="n">
        <f aca="false">IF('Row Index'!H21="","✗",IF(INDEX('RAW DATA'!$S:$S,'Row Index'!H21)="",IF(INDEX('RAW DATA'!$AF:$AF,'Row Index'!H21)="",INDEX('RAW DATA'!$L:$L,'Row Index'!H21),INDEX('RAW DATA'!$AF:$AF,'Row Index'!H21)),INDEX('RAW DATA'!$S:$S,'Row Index'!H21)))</f>
        <v>40.7891257720691</v>
      </c>
      <c r="I303" s="17" t="n">
        <f aca="false">IF('Row Index'!I21="","✗",IF(INDEX('RAW DATA'!$S:$S,'Row Index'!I21)="",IF(INDEX('RAW DATA'!$AF:$AF,'Row Index'!I21)="",INDEX('RAW DATA'!$L:$L,'Row Index'!I21),INDEX('RAW DATA'!$AF:$AF,'Row Index'!I21)),INDEX('RAW DATA'!$S:$S,'Row Index'!I21)))</f>
        <v>46.1178570865879</v>
      </c>
      <c r="J303" s="17" t="n">
        <f aca="false">IF('Row Index'!J21="","✗",IF(INDEX('RAW DATA'!$S:$S,'Row Index'!J21)="",IF(INDEX('RAW DATA'!$AF:$AF,'Row Index'!J21)="",INDEX('RAW DATA'!$L:$L,'Row Index'!J21),INDEX('RAW DATA'!$AF:$AF,'Row Index'!J21)),INDEX('RAW DATA'!$S:$S,'Row Index'!J21)))</f>
        <v>40.8864753996545</v>
      </c>
      <c r="K303" s="17" t="n">
        <f aca="false">IF('Row Index'!K21="","✗",IF(INDEX('RAW DATA'!$S:$S,'Row Index'!K21)="",IF(INDEX('RAW DATA'!$AF:$AF,'Row Index'!K21)="",INDEX('RAW DATA'!$L:$L,'Row Index'!K21),INDEX('RAW DATA'!$AF:$AF,'Row Index'!K21)),INDEX('RAW DATA'!$S:$S,'Row Index'!K21)))</f>
        <v>50.3914529552707</v>
      </c>
      <c r="L303" s="17" t="n">
        <f aca="false">IF('Row Index'!L21="","✗",IF(INDEX('RAW DATA'!$S:$S,'Row Index'!L21)="",IF(INDEX('RAW DATA'!$AF:$AF,'Row Index'!L21)="",INDEX('RAW DATA'!$L:$L,'Row Index'!L21),INDEX('RAW DATA'!$AF:$AF,'Row Index'!L21)),INDEX('RAW DATA'!$S:$S,'Row Index'!L21)))</f>
        <v>42.0115016074592</v>
      </c>
      <c r="M303" s="17" t="n">
        <f aca="false">IF('Row Index'!M21="","✗",IF(INDEX('RAW DATA'!$S:$S,'Row Index'!M21)="",IF(INDEX('RAW DATA'!$AF:$AF,'Row Index'!M21)="",INDEX('RAW DATA'!$L:$L,'Row Index'!M21),INDEX('RAW DATA'!$AF:$AF,'Row Index'!M21)),INDEX('RAW DATA'!$S:$S,'Row Index'!M21)))</f>
        <v>42.361781064547</v>
      </c>
      <c r="N303" s="17" t="n">
        <f aca="false">IF('Row Index'!N21="","✗",IF(INDEX('RAW DATA'!$S:$S,'Row Index'!N21)="",IF(INDEX('RAW DATA'!$AF:$AF,'Row Index'!N21)="",INDEX('RAW DATA'!$L:$L,'Row Index'!N21),INDEX('RAW DATA'!$AF:$AF,'Row Index'!N21)),INDEX('RAW DATA'!$S:$S,'Row Index'!N21)))</f>
        <v>52.6217385272516</v>
      </c>
      <c r="O303" s="17" t="n">
        <f aca="false">IF('Row Index'!O21="","✗",IF(INDEX('RAW DATA'!$S:$S,'Row Index'!O21)="",IF(INDEX('RAW DATA'!$AF:$AF,'Row Index'!O21)="",INDEX('RAW DATA'!$L:$L,'Row Index'!O21),INDEX('RAW DATA'!$AF:$AF,'Row Index'!O21)),INDEX('RAW DATA'!$S:$S,'Row Index'!O21)))</f>
        <v>46.9464078228403</v>
      </c>
      <c r="P303" s="17" t="n">
        <f aca="false">IF('Row Index'!P21="","✗",IF(INDEX('RAW DATA'!$S:$S,'Row Index'!P21)="",IF(INDEX('RAW DATA'!$AF:$AF,'Row Index'!P21)="",INDEX('RAW DATA'!$L:$L,'Row Index'!P21),INDEX('RAW DATA'!$AF:$AF,'Row Index'!P21)),INDEX('RAW DATA'!$S:$S,'Row Index'!P21)))</f>
        <v>49.8856245070278</v>
      </c>
      <c r="Q303" s="17" t="n">
        <f aca="false">IF('Row Index'!Q21="","✗",IF(INDEX('RAW DATA'!$S:$S,'Row Index'!Q21)="",IF(INDEX('RAW DATA'!$AF:$AF,'Row Index'!Q21)="",INDEX('RAW DATA'!$L:$L,'Row Index'!Q21),INDEX('RAW DATA'!$AF:$AF,'Row Index'!Q21)),INDEX('RAW DATA'!$S:$S,'Row Index'!Q21)))</f>
        <v>44.3465320280511</v>
      </c>
      <c r="R303" s="17" t="n">
        <f aca="false">IF('Row Index'!R21="","✗",IF(INDEX('RAW DATA'!$S:$S,'Row Index'!R21)="",IF(INDEX('RAW DATA'!$AF:$AF,'Row Index'!R21)="",INDEX('RAW DATA'!$L:$L,'Row Index'!R21),INDEX('RAW DATA'!$AF:$AF,'Row Index'!R21)),INDEX('RAW DATA'!$S:$S,'Row Index'!R21)))</f>
        <v>50.9257561393785</v>
      </c>
      <c r="S303" s="17" t="n">
        <f aca="false">IF('Row Index'!S21="","✗",IF(INDEX('RAW DATA'!$S:$S,'Row Index'!S21)="",IF(INDEX('RAW DATA'!$AF:$AF,'Row Index'!S21)="",INDEX('RAW DATA'!$L:$L,'Row Index'!S21),INDEX('RAW DATA'!$AF:$AF,'Row Index'!S21)),INDEX('RAW DATA'!$S:$S,'Row Index'!S21)))</f>
        <v>44.2851424451559</v>
      </c>
      <c r="T303" s="17" t="n">
        <f aca="false">IF('Row Index'!T21="","✗",IF(INDEX('RAW DATA'!$S:$S,'Row Index'!T21)="",IF(INDEX('RAW DATA'!$AF:$AF,'Row Index'!T21)="",INDEX('RAW DATA'!$L:$L,'Row Index'!T21),INDEX('RAW DATA'!$AF:$AF,'Row Index'!T21)),INDEX('RAW DATA'!$S:$S,'Row Index'!T21)))</f>
        <v>51.4425608017286</v>
      </c>
      <c r="U303" s="17" t="n">
        <f aca="false">IF('Row Index'!U21="","✗",IF(INDEX('RAW DATA'!$S:$S,'Row Index'!U21)="",IF(INDEX('RAW DATA'!$AF:$AF,'Row Index'!U21)="",INDEX('RAW DATA'!$L:$L,'Row Index'!U21),INDEX('RAW DATA'!$AF:$AF,'Row Index'!U21)),INDEX('RAW DATA'!$S:$S,'Row Index'!U21)))</f>
        <v>51.8618435282344</v>
      </c>
      <c r="V303" s="18" t="n">
        <f aca="false">IF('Row Index'!V21="","✗",IF(INDEX('RAW DATA'!$S:$S,'Row Index'!V21)="",IF(INDEX('RAW DATA'!$AF:$AF,'Row Index'!V21)="",INDEX('RAW DATA'!$L:$L,'Row Index'!V21),INDEX('RAW DATA'!$AF:$AF,'Row Index'!V21)),INDEX('RAW DATA'!$S:$S,'Row Index'!V21)))</f>
        <v>48.5154417279632</v>
      </c>
      <c r="W303" s="17" t="n">
        <f aca="false">IF('Row Index'!W21="","✗",IF(INDEX('RAW DATA'!$S:$S,'Row Index'!W21)="",IF(INDEX('RAW DATA'!$AF:$AF,'Row Index'!W21)="",INDEX('RAW DATA'!$L:$L,'Row Index'!W21),INDEX('RAW DATA'!$AF:$AF,'Row Index'!W21)),INDEX('RAW DATA'!$S:$S,'Row Index'!W21)))</f>
        <v>48.9292354678972</v>
      </c>
      <c r="X303" s="17" t="n">
        <f aca="false">IF('Row Index'!X21="","✗",IF(INDEX('RAW DATA'!$S:$S,'Row Index'!X21)="",IF(INDEX('RAW DATA'!$AF:$AF,'Row Index'!X21)="",INDEX('RAW DATA'!$L:$L,'Row Index'!X21),INDEX('RAW DATA'!$AF:$AF,'Row Index'!X21)),INDEX('RAW DATA'!$S:$S,'Row Index'!X21)))</f>
        <v>50.1978881036035</v>
      </c>
      <c r="Y303" s="17" t="n">
        <f aca="false">IF('Row Index'!Y21="","✗",IF(INDEX('RAW DATA'!$S:$S,'Row Index'!Y21)="",IF(INDEX('RAW DATA'!$AF:$AF,'Row Index'!Y21)="",INDEX('RAW DATA'!$L:$L,'Row Index'!Y21),INDEX('RAW DATA'!$AF:$AF,'Row Index'!Y21)),INDEX('RAW DATA'!$S:$S,'Row Index'!Y21)))</f>
        <v>52.1787646650118</v>
      </c>
      <c r="Z303" s="18" t="n">
        <f aca="false">IF('Row Index'!Z21="","✗",IF(INDEX('RAW DATA'!$S:$S,'Row Index'!Z21)="",IF(INDEX('RAW DATA'!$AF:$AF,'Row Index'!Z21)="",INDEX('RAW DATA'!$L:$L,'Row Index'!Z21),INDEX('RAW DATA'!$AF:$AF,'Row Index'!Z21)),INDEX('RAW DATA'!$S:$S,'Row Index'!Z21)))</f>
        <v>53.7538182952543</v>
      </c>
      <c r="AA303" s="19" t="str">
        <f aca="false">IF('Row Index'!AA21="","⏳",IF(INDEX('RAW DATA'!$S:$S,'Row Index'!AA21)="",IF(INDEX('RAW DATA'!$AF:$AF,'Row Index'!AA21)="",INDEX('RAW DATA'!$L:$L,'Row Index'!AA21),INDEX('RAW DATA'!$AF:$AF,'Row Index'!AA21)),INDEX('RAW DATA'!$S:$S,'Row Index'!AA21)))</f>
        <v>⏳</v>
      </c>
      <c r="AB303" s="17" t="n">
        <f aca="false">IF('Row Index'!AB21="","✗",IF(INDEX('RAW DATA'!$S:$S,'Row Index'!AB21)="",IF(INDEX('RAW DATA'!$AF:$AF,'Row Index'!AB21)="",INDEX('RAW DATA'!$L:$L,'Row Index'!AB21),INDEX('RAW DATA'!$AF:$AF,'Row Index'!AB21)),INDEX('RAW DATA'!$S:$S,'Row Index'!AB21)))</f>
        <v>53.0105245303826</v>
      </c>
      <c r="AC303" s="17" t="n">
        <f aca="false">IF('Row Index'!AC21="","✗",IF(INDEX('RAW DATA'!$S:$S,'Row Index'!AC21)="",IF(INDEX('RAW DATA'!$AF:$AF,'Row Index'!AC21)="",INDEX('RAW DATA'!$L:$L,'Row Index'!AC21),INDEX('RAW DATA'!$AF:$AF,'Row Index'!AC21)),INDEX('RAW DATA'!$S:$S,'Row Index'!AC21)))</f>
        <v>52.5762291761193</v>
      </c>
      <c r="AD303" s="17" t="n">
        <f aca="false">IF('Row Index'!AD21="","✗",IF(INDEX('RAW DATA'!$S:$S,'Row Index'!AD21)="",IF(INDEX('RAW DATA'!$AF:$AF,'Row Index'!AD21)="",INDEX('RAW DATA'!$L:$L,'Row Index'!AD21),INDEX('RAW DATA'!$AF:$AF,'Row Index'!AD21)),INDEX('RAW DATA'!$S:$S,'Row Index'!AD21)))</f>
        <v>54.5883719568295</v>
      </c>
      <c r="AE303" s="17" t="n">
        <f aca="false">IF('Row Index'!AE21="","✗",IF(INDEX('RAW DATA'!$S:$S,'Row Index'!AE21)="",IF(INDEX('RAW DATA'!$AF:$AF,'Row Index'!AE21)="",INDEX('RAW DATA'!$L:$L,'Row Index'!AE21),INDEX('RAW DATA'!$AF:$AF,'Row Index'!AE21)),INDEX('RAW DATA'!$S:$S,'Row Index'!AE21)))</f>
        <v>56.3974538971531</v>
      </c>
      <c r="AF303" s="26" t="str">
        <f aca="false">IF('Row Index'!AF21="","✗",IF(INDEX('RAW DATA'!$S:$S,'Row Index'!AF21)="",IF(INDEX('RAW DATA'!$AF:$AF,'Row Index'!AF21)="",INDEX('RAW DATA'!$L:$L,'Row Index'!AF21),INDEX('RAW DATA'!$AF:$AF,'Row Index'!AF21)),INDEX('RAW DATA'!$S:$S,'Row Index'!AF21)))</f>
        <v>✗</v>
      </c>
      <c r="AG303" s="29" t="n">
        <f aca="false">IF('Row Index'!AG21="","✗",IF(INDEX('RAW DATA'!$S:$S,'Row Index'!AG21)="",IF(INDEX('RAW DATA'!$AF:$AF,'Row Index'!AG21)="",INDEX('RAW DATA'!$L:$L,'Row Index'!AG21),INDEX('RAW DATA'!$AF:$AF,'Row Index'!AG21)),INDEX('RAW DATA'!$S:$S,'Row Index'!AG21)))</f>
        <v>50.0052586178036</v>
      </c>
      <c r="AH303" s="17" t="n">
        <f aca="false">IF('Row Index'!AH21="","✗",IF(INDEX('RAW DATA'!$S:$S,'Row Index'!AH21)="",IF(INDEX('RAW DATA'!$AF:$AF,'Row Index'!AH21)="",INDEX('RAW DATA'!$L:$L,'Row Index'!AH21),INDEX('RAW DATA'!$AF:$AF,'Row Index'!AH21)),INDEX('RAW DATA'!$S:$S,'Row Index'!AH21)))</f>
        <v>55.1022131808659</v>
      </c>
      <c r="AI303" s="17" t="n">
        <f aca="false">IF('Row Index'!AI21="","✗",IF(INDEX('RAW DATA'!$S:$S,'Row Index'!AI21)="",IF(INDEX('RAW DATA'!$AF:$AF,'Row Index'!AI21)="",INDEX('RAW DATA'!$L:$L,'Row Index'!AI21),INDEX('RAW DATA'!$AF:$AF,'Row Index'!AI21)),INDEX('RAW DATA'!$S:$S,'Row Index'!AI21)))</f>
        <v>60.9432046154657</v>
      </c>
      <c r="AJ303" s="17" t="n">
        <f aca="false">IF('Row Index'!AJ21="","✗",IF(INDEX('RAW DATA'!$S:$S,'Row Index'!AJ21)="",IF(INDEX('RAW DATA'!$AF:$AF,'Row Index'!AJ21)="",INDEX('RAW DATA'!$L:$L,'Row Index'!AJ21),INDEX('RAW DATA'!$AF:$AF,'Row Index'!AJ21)),INDEX('RAW DATA'!$S:$S,'Row Index'!AJ21)))</f>
        <v>59.3415851351203</v>
      </c>
      <c r="AK303" s="17" t="n">
        <f aca="false">IF('Row Index'!AK21="","✗",IF(INDEX('RAW DATA'!$S:$S,'Row Index'!AK21)="",IF(INDEX('RAW DATA'!$AF:$AF,'Row Index'!AK21)="",INDEX('RAW DATA'!$L:$L,'Row Index'!AK21),INDEX('RAW DATA'!$AF:$AF,'Row Index'!AK21)),INDEX('RAW DATA'!$S:$S,'Row Index'!AK21)))</f>
        <v>61.0191734915121</v>
      </c>
      <c r="AL303" s="17" t="n">
        <f aca="false">IF('Row Index'!AL21="","✗",IF(INDEX('RAW DATA'!$S:$S,'Row Index'!AL21)="",IF(INDEX('RAW DATA'!$AF:$AF,'Row Index'!AL21)="",INDEX('RAW DATA'!$L:$L,'Row Index'!AL21),INDEX('RAW DATA'!$AF:$AF,'Row Index'!AL21)),INDEX('RAW DATA'!$S:$S,'Row Index'!AL21)))</f>
        <v>64.0747032256323</v>
      </c>
      <c r="AM303" s="17" t="n">
        <f aca="false">IF('Row Index'!AM21="","✗",IF(INDEX('RAW DATA'!$S:$S,'Row Index'!AM21)="",IF(INDEX('RAW DATA'!$AF:$AF,'Row Index'!AM21)="",INDEX('RAW DATA'!$L:$L,'Row Index'!AM21),INDEX('RAW DATA'!$AF:$AF,'Row Index'!AM21)),INDEX('RAW DATA'!$S:$S,'Row Index'!AM21)))</f>
        <v>64.5970874716819</v>
      </c>
      <c r="AN303" s="17" t="n">
        <f aca="false">IF('Row Index'!AN21="","✗",IF(INDEX('RAW DATA'!$S:$S,'Row Index'!AN21)="",IF(INDEX('RAW DATA'!$AF:$AF,'Row Index'!AN21)="",INDEX('RAW DATA'!$L:$L,'Row Index'!AN21),INDEX('RAW DATA'!$AF:$AF,'Row Index'!AN21)),INDEX('RAW DATA'!$S:$S,'Row Index'!AN21)))</f>
        <v>66.5741333049901</v>
      </c>
      <c r="AO303" s="17" t="n">
        <f aca="false">IF('Row Index'!AO21="","✗",IF(INDEX('RAW DATA'!$S:$S,'Row Index'!AO21)="",IF(INDEX('RAW DATA'!$AF:$AF,'Row Index'!AO21)="",INDEX('RAW DATA'!$L:$L,'Row Index'!AO21),INDEX('RAW DATA'!$AF:$AF,'Row Index'!AO21)),INDEX('RAW DATA'!$S:$S,'Row Index'!AO21)))</f>
        <v>68.1497403634878</v>
      </c>
      <c r="AP303" s="17" t="n">
        <f aca="false">IF('Row Index'!AP21="","✗",IF(INDEX('RAW DATA'!$S:$S,'Row Index'!AP21)="",IF(INDEX('RAW DATA'!$AF:$AF,'Row Index'!AP21)="",INDEX('RAW DATA'!$L:$L,'Row Index'!AP21),INDEX('RAW DATA'!$AF:$AF,'Row Index'!AP21)),INDEX('RAW DATA'!$S:$S,'Row Index'!AP21)))</f>
        <v>71.6077850317422</v>
      </c>
      <c r="AQ303" s="17" t="n">
        <f aca="false">IF('Row Index'!AQ21="","✗",IF(INDEX('RAW DATA'!$S:$S,'Row Index'!AQ21)="",IF(INDEX('RAW DATA'!$AF:$AF,'Row Index'!AQ21)="",INDEX('RAW DATA'!$L:$L,'Row Index'!AQ21),INDEX('RAW DATA'!$AF:$AF,'Row Index'!AQ21)),INDEX('RAW DATA'!$S:$S,'Row Index'!AQ21)))</f>
        <v>70.7831825723453</v>
      </c>
    </row>
    <row r="304" customFormat="false" ht="15" hidden="false" customHeight="false" outlineLevel="0" collapsed="false">
      <c r="A304" s="15" t="s">
        <v>213</v>
      </c>
      <c r="B304" s="16" t="s">
        <v>153</v>
      </c>
      <c r="C304" s="17" t="n">
        <f aca="false">IF('Row Index'!C22="","✗",IF(INDEX('RAW DATA'!$S:$S,'Row Index'!C22)="",IF(INDEX('RAW DATA'!$AF:$AF,'Row Index'!C22)="",INDEX('RAW DATA'!$L:$L,'Row Index'!C22),INDEX('RAW DATA'!$AF:$AF,'Row Index'!C22)),INDEX('RAW DATA'!$S:$S,'Row Index'!C22)))</f>
        <v>32.9375799157646</v>
      </c>
      <c r="D304" s="17" t="n">
        <f aca="false">IF('Row Index'!D22="","✗",IF(INDEX('RAW DATA'!$S:$S,'Row Index'!D22)="",IF(INDEX('RAW DATA'!$AF:$AF,'Row Index'!D22)="",INDEX('RAW DATA'!$L:$L,'Row Index'!D22),INDEX('RAW DATA'!$AF:$AF,'Row Index'!D22)),INDEX('RAW DATA'!$S:$S,'Row Index'!D22)))</f>
        <v>33.8849659452925</v>
      </c>
      <c r="E304" s="17" t="n">
        <f aca="false">IF('Row Index'!E22="","✗",IF(INDEX('RAW DATA'!$S:$S,'Row Index'!E22)="",IF(INDEX('RAW DATA'!$AF:$AF,'Row Index'!E22)="",INDEX('RAW DATA'!$L:$L,'Row Index'!E22),INDEX('RAW DATA'!$AF:$AF,'Row Index'!E22)),INDEX('RAW DATA'!$S:$S,'Row Index'!E22)))</f>
        <v>36.9237454711634</v>
      </c>
      <c r="F304" s="17" t="n">
        <f aca="false">IF('Row Index'!F22="","✗",IF(INDEX('RAW DATA'!$S:$S,'Row Index'!F22)="",IF(INDEX('RAW DATA'!$AF:$AF,'Row Index'!F22)="",INDEX('RAW DATA'!$L:$L,'Row Index'!F22),INDEX('RAW DATA'!$AF:$AF,'Row Index'!F22)),INDEX('RAW DATA'!$S:$S,'Row Index'!F22)))</f>
        <v>33.0335313567896</v>
      </c>
      <c r="G304" s="17" t="n">
        <f aca="false">IF('Row Index'!G22="","✗",IF(INDEX('RAW DATA'!$S:$S,'Row Index'!G22)="",IF(INDEX('RAW DATA'!$AF:$AF,'Row Index'!G22)="",INDEX('RAW DATA'!$L:$L,'Row Index'!G22),INDEX('RAW DATA'!$AF:$AF,'Row Index'!G22)),INDEX('RAW DATA'!$S:$S,'Row Index'!G22)))</f>
        <v>41.4444214231523</v>
      </c>
      <c r="H304" s="17" t="n">
        <f aca="false">IF('Row Index'!H22="","✗",IF(INDEX('RAW DATA'!$S:$S,'Row Index'!H22)="",IF(INDEX('RAW DATA'!$AF:$AF,'Row Index'!H22)="",INDEX('RAW DATA'!$L:$L,'Row Index'!H22),INDEX('RAW DATA'!$AF:$AF,'Row Index'!H22)),INDEX('RAW DATA'!$S:$S,'Row Index'!H22)))</f>
        <v>35.4291711819135</v>
      </c>
      <c r="I304" s="17" t="n">
        <f aca="false">IF('Row Index'!I22="","✗",IF(INDEX('RAW DATA'!$S:$S,'Row Index'!I22)="",IF(INDEX('RAW DATA'!$AF:$AF,'Row Index'!I22)="",INDEX('RAW DATA'!$L:$L,'Row Index'!I22),INDEX('RAW DATA'!$AF:$AF,'Row Index'!I22)),INDEX('RAW DATA'!$S:$S,'Row Index'!I22)))</f>
        <v>40.6420229169851</v>
      </c>
      <c r="J304" s="17" t="n">
        <f aca="false">IF('Row Index'!J22="","✗",IF(INDEX('RAW DATA'!$S:$S,'Row Index'!J22)="",IF(INDEX('RAW DATA'!$AF:$AF,'Row Index'!J22)="",INDEX('RAW DATA'!$L:$L,'Row Index'!J22),INDEX('RAW DATA'!$AF:$AF,'Row Index'!J22)),INDEX('RAW DATA'!$S:$S,'Row Index'!J22)))</f>
        <v>39.3104634634676</v>
      </c>
      <c r="K304" s="17" t="n">
        <f aca="false">IF('Row Index'!K22="","✗",IF(INDEX('RAW DATA'!$S:$S,'Row Index'!K22)="",IF(INDEX('RAW DATA'!$AF:$AF,'Row Index'!K22)="",INDEX('RAW DATA'!$L:$L,'Row Index'!K22),INDEX('RAW DATA'!$AF:$AF,'Row Index'!K22)),INDEX('RAW DATA'!$S:$S,'Row Index'!K22)))</f>
        <v>52.4967466693224</v>
      </c>
      <c r="L304" s="17" t="n">
        <f aca="false">IF('Row Index'!L22="","✗",IF(INDEX('RAW DATA'!$S:$S,'Row Index'!L22)="",IF(INDEX('RAW DATA'!$AF:$AF,'Row Index'!L22)="",INDEX('RAW DATA'!$L:$L,'Row Index'!L22),INDEX('RAW DATA'!$AF:$AF,'Row Index'!L22)),INDEX('RAW DATA'!$S:$S,'Row Index'!L22)))</f>
        <v>40.8596402724388</v>
      </c>
      <c r="M304" s="17" t="n">
        <f aca="false">IF('Row Index'!M22="","✗",IF(INDEX('RAW DATA'!$S:$S,'Row Index'!M22)="",IF(INDEX('RAW DATA'!$AF:$AF,'Row Index'!M22)="",INDEX('RAW DATA'!$L:$L,'Row Index'!M22),INDEX('RAW DATA'!$AF:$AF,'Row Index'!M22)),INDEX('RAW DATA'!$S:$S,'Row Index'!M22)))</f>
        <v>52.5090192846807</v>
      </c>
      <c r="N304" s="17" t="n">
        <f aca="false">IF('Row Index'!N22="","✗",IF(INDEX('RAW DATA'!$S:$S,'Row Index'!N22)="",IF(INDEX('RAW DATA'!$AF:$AF,'Row Index'!N22)="",INDEX('RAW DATA'!$L:$L,'Row Index'!N22),INDEX('RAW DATA'!$AF:$AF,'Row Index'!N22)),INDEX('RAW DATA'!$S:$S,'Row Index'!N22)))</f>
        <v>51.387949400378</v>
      </c>
      <c r="O304" s="17" t="n">
        <f aca="false">IF('Row Index'!O22="","✗",IF(INDEX('RAW DATA'!$S:$S,'Row Index'!O22)="",IF(INDEX('RAW DATA'!$AF:$AF,'Row Index'!O22)="",INDEX('RAW DATA'!$L:$L,'Row Index'!O22),INDEX('RAW DATA'!$AF:$AF,'Row Index'!O22)),INDEX('RAW DATA'!$S:$S,'Row Index'!O22)))</f>
        <v>51.997395101694</v>
      </c>
      <c r="P304" s="17" t="n">
        <f aca="false">IF('Row Index'!P22="","✗",IF(INDEX('RAW DATA'!$S:$S,'Row Index'!P22)="",IF(INDEX('RAW DATA'!$AF:$AF,'Row Index'!P22)="",INDEX('RAW DATA'!$L:$L,'Row Index'!P22),INDEX('RAW DATA'!$AF:$AF,'Row Index'!P22)),INDEX('RAW DATA'!$S:$S,'Row Index'!P22)))</f>
        <v>52.1875780771115</v>
      </c>
      <c r="Q304" s="17" t="n">
        <f aca="false">IF('Row Index'!Q22="","✗",IF(INDEX('RAW DATA'!$S:$S,'Row Index'!Q22)="",IF(INDEX('RAW DATA'!$AF:$AF,'Row Index'!Q22)="",INDEX('RAW DATA'!$L:$L,'Row Index'!Q22),INDEX('RAW DATA'!$AF:$AF,'Row Index'!Q22)),INDEX('RAW DATA'!$S:$S,'Row Index'!Q22)))</f>
        <v>51.9081883218861</v>
      </c>
      <c r="R304" s="17" t="n">
        <f aca="false">IF('Row Index'!R22="","✗",IF(INDEX('RAW DATA'!$S:$S,'Row Index'!R22)="",IF(INDEX('RAW DATA'!$AF:$AF,'Row Index'!R22)="",INDEX('RAW DATA'!$L:$L,'Row Index'!R22),INDEX('RAW DATA'!$AF:$AF,'Row Index'!R22)),INDEX('RAW DATA'!$S:$S,'Row Index'!R22)))</f>
        <v>43.4810997075817</v>
      </c>
      <c r="S304" s="17" t="n">
        <f aca="false">IF('Row Index'!S22="","✗",IF(INDEX('RAW DATA'!$S:$S,'Row Index'!S22)="",IF(INDEX('RAW DATA'!$AF:$AF,'Row Index'!S22)="",INDEX('RAW DATA'!$L:$L,'Row Index'!S22),INDEX('RAW DATA'!$AF:$AF,'Row Index'!S22)),INDEX('RAW DATA'!$S:$S,'Row Index'!S22)))</f>
        <v>53.1176749976211</v>
      </c>
      <c r="T304" s="17" t="n">
        <f aca="false">IF('Row Index'!T22="","✗",IF(INDEX('RAW DATA'!$S:$S,'Row Index'!T22)="",IF(INDEX('RAW DATA'!$AF:$AF,'Row Index'!T22)="",INDEX('RAW DATA'!$L:$L,'Row Index'!T22),INDEX('RAW DATA'!$AF:$AF,'Row Index'!T22)),INDEX('RAW DATA'!$S:$S,'Row Index'!T22)))</f>
        <v>49.0810458332864</v>
      </c>
      <c r="U304" s="17" t="n">
        <f aca="false">IF('Row Index'!U22="","✗",IF(INDEX('RAW DATA'!$S:$S,'Row Index'!U22)="",IF(INDEX('RAW DATA'!$AF:$AF,'Row Index'!U22)="",INDEX('RAW DATA'!$L:$L,'Row Index'!U22),INDEX('RAW DATA'!$AF:$AF,'Row Index'!U22)),INDEX('RAW DATA'!$S:$S,'Row Index'!U22)))</f>
        <v>56.7461123945526</v>
      </c>
      <c r="V304" s="18" t="n">
        <f aca="false">IF('Row Index'!V22="","✗",IF(INDEX('RAW DATA'!$S:$S,'Row Index'!V22)="",IF(INDEX('RAW DATA'!$AF:$AF,'Row Index'!V22)="",INDEX('RAW DATA'!$L:$L,'Row Index'!V22),INDEX('RAW DATA'!$AF:$AF,'Row Index'!V22)),INDEX('RAW DATA'!$S:$S,'Row Index'!V22)))</f>
        <v>53.5534154811896</v>
      </c>
      <c r="W304" s="17" t="n">
        <f aca="false">IF('Row Index'!W22="","✗",IF(INDEX('RAW DATA'!$S:$S,'Row Index'!W22)="",IF(INDEX('RAW DATA'!$AF:$AF,'Row Index'!W22)="",INDEX('RAW DATA'!$L:$L,'Row Index'!W22),INDEX('RAW DATA'!$AF:$AF,'Row Index'!W22)),INDEX('RAW DATA'!$S:$S,'Row Index'!W22)))</f>
        <v>52.536315838803</v>
      </c>
      <c r="X304" s="17" t="n">
        <f aca="false">IF('Row Index'!X22="","✗",IF(INDEX('RAW DATA'!$S:$S,'Row Index'!X22)="",IF(INDEX('RAW DATA'!$AF:$AF,'Row Index'!X22)="",INDEX('RAW DATA'!$L:$L,'Row Index'!X22),INDEX('RAW DATA'!$AF:$AF,'Row Index'!X22)),INDEX('RAW DATA'!$S:$S,'Row Index'!X22)))</f>
        <v>53.3658911667127</v>
      </c>
      <c r="Y304" s="17" t="n">
        <f aca="false">IF('Row Index'!Y22="","✗",IF(INDEX('RAW DATA'!$S:$S,'Row Index'!Y22)="",IF(INDEX('RAW DATA'!$AF:$AF,'Row Index'!Y22)="",INDEX('RAW DATA'!$L:$L,'Row Index'!Y22),INDEX('RAW DATA'!$AF:$AF,'Row Index'!Y22)),INDEX('RAW DATA'!$S:$S,'Row Index'!Y22)))</f>
        <v>52.652131879056</v>
      </c>
      <c r="Z304" s="18" t="n">
        <f aca="false">IF('Row Index'!Z22="","✗",IF(INDEX('RAW DATA'!$S:$S,'Row Index'!Z22)="",IF(INDEX('RAW DATA'!$AF:$AF,'Row Index'!Z22)="",INDEX('RAW DATA'!$L:$L,'Row Index'!Z22),INDEX('RAW DATA'!$AF:$AF,'Row Index'!Z22)),INDEX('RAW DATA'!$S:$S,'Row Index'!Z22)))</f>
        <v>50.8292675901311</v>
      </c>
      <c r="AA304" s="19" t="str">
        <f aca="false">IF('Row Index'!AA22="","⏳",IF(INDEX('RAW DATA'!$S:$S,'Row Index'!AA22)="",IF(INDEX('RAW DATA'!$AF:$AF,'Row Index'!AA22)="",INDEX('RAW DATA'!$L:$L,'Row Index'!AA22),INDEX('RAW DATA'!$AF:$AF,'Row Index'!AA22)),INDEX('RAW DATA'!$S:$S,'Row Index'!AA22)))</f>
        <v>⏳</v>
      </c>
      <c r="AB304" s="17" t="n">
        <f aca="false">IF('Row Index'!AB22="","✗",IF(INDEX('RAW DATA'!$S:$S,'Row Index'!AB22)="",IF(INDEX('RAW DATA'!$AF:$AF,'Row Index'!AB22)="",INDEX('RAW DATA'!$L:$L,'Row Index'!AB22),INDEX('RAW DATA'!$AF:$AF,'Row Index'!AB22)),INDEX('RAW DATA'!$S:$S,'Row Index'!AB22)))</f>
        <v>50.1078410727955</v>
      </c>
      <c r="AC304" s="17" t="n">
        <f aca="false">IF('Row Index'!AC22="","✗",IF(INDEX('RAW DATA'!$S:$S,'Row Index'!AC22)="",IF(INDEX('RAW DATA'!$AF:$AF,'Row Index'!AC22)="",INDEX('RAW DATA'!$L:$L,'Row Index'!AC22),INDEX('RAW DATA'!$AF:$AF,'Row Index'!AC22)),INDEX('RAW DATA'!$S:$S,'Row Index'!AC22)))</f>
        <v>49.4159551737406</v>
      </c>
      <c r="AD304" s="17" t="n">
        <f aca="false">IF('Row Index'!AD22="","✗",IF(INDEX('RAW DATA'!$S:$S,'Row Index'!AD22)="",IF(INDEX('RAW DATA'!$AF:$AF,'Row Index'!AD22)="",INDEX('RAW DATA'!$L:$L,'Row Index'!AD22),INDEX('RAW DATA'!$AF:$AF,'Row Index'!AD22)),INDEX('RAW DATA'!$S:$S,'Row Index'!AD22)))</f>
        <v>53.4363800101668</v>
      </c>
      <c r="AE304" s="17" t="n">
        <f aca="false">IF('Row Index'!AE22="","✗",IF(INDEX('RAW DATA'!$S:$S,'Row Index'!AE22)="",IF(INDEX('RAW DATA'!$AF:$AF,'Row Index'!AE22)="",INDEX('RAW DATA'!$L:$L,'Row Index'!AE22),INDEX('RAW DATA'!$AF:$AF,'Row Index'!AE22)),INDEX('RAW DATA'!$S:$S,'Row Index'!AE22)))</f>
        <v>55.4669240878936</v>
      </c>
      <c r="AF304" s="17" t="n">
        <f aca="false">IF('Row Index'!AF22="","✗",IF(INDEX('RAW DATA'!$S:$S,'Row Index'!AF22)="",IF(INDEX('RAW DATA'!$AF:$AF,'Row Index'!AF22)="",INDEX('RAW DATA'!$L:$L,'Row Index'!AF22),INDEX('RAW DATA'!$AF:$AF,'Row Index'!AF22)),INDEX('RAW DATA'!$S:$S,'Row Index'!AF22)))</f>
        <v>53.6227494961322</v>
      </c>
      <c r="AG304" s="17" t="n">
        <f aca="false">IF('Row Index'!AG22="","✗",IF(INDEX('RAW DATA'!$S:$S,'Row Index'!AG22)="",IF(INDEX('RAW DATA'!$AF:$AF,'Row Index'!AG22)="",INDEX('RAW DATA'!$L:$L,'Row Index'!AG22),INDEX('RAW DATA'!$AF:$AF,'Row Index'!AG22)),INDEX('RAW DATA'!$S:$S,'Row Index'!AG22)))</f>
        <v>55.1320470735904</v>
      </c>
      <c r="AH304" s="17" t="n">
        <f aca="false">IF('Row Index'!AH22="","✗",IF(INDEX('RAW DATA'!$S:$S,'Row Index'!AH22)="",IF(INDEX('RAW DATA'!$AF:$AF,'Row Index'!AH22)="",INDEX('RAW DATA'!$L:$L,'Row Index'!AH22),INDEX('RAW DATA'!$AF:$AF,'Row Index'!AH22)),INDEX('RAW DATA'!$S:$S,'Row Index'!AH22)))</f>
        <v>57.2242760305115</v>
      </c>
      <c r="AI304" s="17" t="n">
        <f aca="false">IF('Row Index'!AI22="","✗",IF(INDEX('RAW DATA'!$S:$S,'Row Index'!AI22)="",IF(INDEX('RAW DATA'!$AF:$AF,'Row Index'!AI22)="",INDEX('RAW DATA'!$L:$L,'Row Index'!AI22),INDEX('RAW DATA'!$AF:$AF,'Row Index'!AI22)),INDEX('RAW DATA'!$S:$S,'Row Index'!AI22)))</f>
        <v>60.6186176298698</v>
      </c>
      <c r="AJ304" s="29" t="n">
        <f aca="false">IF('Row Index'!AJ22="","✗",IF(INDEX('RAW DATA'!$S:$S,'Row Index'!AJ22)="",IF(INDEX('RAW DATA'!$AF:$AF,'Row Index'!AJ22)="",INDEX('RAW DATA'!$L:$L,'Row Index'!AJ22),INDEX('RAW DATA'!$AF:$AF,'Row Index'!AJ22)),INDEX('RAW DATA'!$S:$S,'Row Index'!AJ22)))</f>
        <v>61.309000133908</v>
      </c>
      <c r="AK304" s="17" t="n">
        <f aca="false">IF('Row Index'!AK22="","✗",IF(INDEX('RAW DATA'!$S:$S,'Row Index'!AK22)="",IF(INDEX('RAW DATA'!$AF:$AF,'Row Index'!AK22)="",INDEX('RAW DATA'!$L:$L,'Row Index'!AK22),INDEX('RAW DATA'!$AF:$AF,'Row Index'!AK22)),INDEX('RAW DATA'!$S:$S,'Row Index'!AK22)))</f>
        <v>63.2460002997758</v>
      </c>
      <c r="AL304" s="17" t="n">
        <f aca="false">IF('Row Index'!AL22="","✗",IF(INDEX('RAW DATA'!$S:$S,'Row Index'!AL22)="",IF(INDEX('RAW DATA'!$AF:$AF,'Row Index'!AL22)="",INDEX('RAW DATA'!$L:$L,'Row Index'!AL22),INDEX('RAW DATA'!$AF:$AF,'Row Index'!AL22)),INDEX('RAW DATA'!$S:$S,'Row Index'!AL22)))</f>
        <v>65.0541878742758</v>
      </c>
      <c r="AM304" s="17" t="n">
        <f aca="false">IF('Row Index'!AM22="","✗",IF(INDEX('RAW DATA'!$S:$S,'Row Index'!AM22)="",IF(INDEX('RAW DATA'!$AF:$AF,'Row Index'!AM22)="",INDEX('RAW DATA'!$L:$L,'Row Index'!AM22),INDEX('RAW DATA'!$AF:$AF,'Row Index'!AM22)),INDEX('RAW DATA'!$S:$S,'Row Index'!AM22)))</f>
        <v>64.4028667971469</v>
      </c>
      <c r="AN304" s="17" t="n">
        <f aca="false">IF('Row Index'!AN22="","✗",IF(INDEX('RAW DATA'!$S:$S,'Row Index'!AN22)="",IF(INDEX('RAW DATA'!$AF:$AF,'Row Index'!AN22)="",INDEX('RAW DATA'!$L:$L,'Row Index'!AN22),INDEX('RAW DATA'!$AF:$AF,'Row Index'!AN22)),INDEX('RAW DATA'!$S:$S,'Row Index'!AN22)))</f>
        <v>65.5946139783856</v>
      </c>
      <c r="AO304" s="17" t="n">
        <f aca="false">IF('Row Index'!AO22="","✗",IF(INDEX('RAW DATA'!$S:$S,'Row Index'!AO22)="",IF(INDEX('RAW DATA'!$AF:$AF,'Row Index'!AO22)="",INDEX('RAW DATA'!$L:$L,'Row Index'!AO22),INDEX('RAW DATA'!$AF:$AF,'Row Index'!AO22)),INDEX('RAW DATA'!$S:$S,'Row Index'!AO22)))</f>
        <v>67.6104778336802</v>
      </c>
      <c r="AP304" s="17" t="n">
        <f aca="false">IF('Row Index'!AP22="","✗",IF(INDEX('RAW DATA'!$S:$S,'Row Index'!AP22)="",IF(INDEX('RAW DATA'!$AF:$AF,'Row Index'!AP22)="",INDEX('RAW DATA'!$L:$L,'Row Index'!AP22),INDEX('RAW DATA'!$AF:$AF,'Row Index'!AP22)),INDEX('RAW DATA'!$S:$S,'Row Index'!AP22)))</f>
        <v>70.0531112332475</v>
      </c>
      <c r="AQ304" s="17" t="n">
        <f aca="false">IF('Row Index'!AQ22="","✗",IF(INDEX('RAW DATA'!$S:$S,'Row Index'!AQ22)="",IF(INDEX('RAW DATA'!$AF:$AF,'Row Index'!AQ22)="",INDEX('RAW DATA'!$L:$L,'Row Index'!AQ22),INDEX('RAW DATA'!$AF:$AF,'Row Index'!AQ22)),INDEX('RAW DATA'!$S:$S,'Row Index'!AQ22)))</f>
        <v>71.4994805194467</v>
      </c>
    </row>
    <row r="305" customFormat="false" ht="15" hidden="false" customHeight="false" outlineLevel="0" collapsed="false">
      <c r="A305" s="15" t="s">
        <v>216</v>
      </c>
      <c r="B305" s="16" t="s">
        <v>153</v>
      </c>
      <c r="C305" s="17" t="n">
        <f aca="false">IF('Row Index'!C23="","✗",IF(INDEX('RAW DATA'!$S:$S,'Row Index'!C23)="",IF(INDEX('RAW DATA'!$AF:$AF,'Row Index'!C23)="",INDEX('RAW DATA'!$L:$L,'Row Index'!C23),INDEX('RAW DATA'!$AF:$AF,'Row Index'!C23)),INDEX('RAW DATA'!$S:$S,'Row Index'!C23)))</f>
        <v>33.5387790735869</v>
      </c>
      <c r="D305" s="17" t="n">
        <f aca="false">IF('Row Index'!D23="","✗",IF(INDEX('RAW DATA'!$S:$S,'Row Index'!D23)="",IF(INDEX('RAW DATA'!$AF:$AF,'Row Index'!D23)="",INDEX('RAW DATA'!$L:$L,'Row Index'!D23),INDEX('RAW DATA'!$AF:$AF,'Row Index'!D23)),INDEX('RAW DATA'!$S:$S,'Row Index'!D23)))</f>
        <v>34.022297344497</v>
      </c>
      <c r="E305" s="17" t="n">
        <f aca="false">IF('Row Index'!E23="","✗",IF(INDEX('RAW DATA'!$S:$S,'Row Index'!E23)="",IF(INDEX('RAW DATA'!$AF:$AF,'Row Index'!E23)="",INDEX('RAW DATA'!$L:$L,'Row Index'!E23),INDEX('RAW DATA'!$AF:$AF,'Row Index'!E23)),INDEX('RAW DATA'!$S:$S,'Row Index'!E23)))</f>
        <v>38.9691733576358</v>
      </c>
      <c r="F305" s="17" t="n">
        <f aca="false">IF('Row Index'!F23="","✗",IF(INDEX('RAW DATA'!$S:$S,'Row Index'!F23)="",IF(INDEX('RAW DATA'!$AF:$AF,'Row Index'!F23)="",INDEX('RAW DATA'!$L:$L,'Row Index'!F23),INDEX('RAW DATA'!$AF:$AF,'Row Index'!F23)),INDEX('RAW DATA'!$S:$S,'Row Index'!F23)))</f>
        <v>37.6907822493164</v>
      </c>
      <c r="G305" s="18" t="n">
        <f aca="false">IF('Row Index'!G23="","✗",IF(INDEX('RAW DATA'!$S:$S,'Row Index'!G23)="",IF(INDEX('RAW DATA'!$AF:$AF,'Row Index'!G23)="",INDEX('RAW DATA'!$L:$L,'Row Index'!G23),INDEX('RAW DATA'!$AF:$AF,'Row Index'!G23)),INDEX('RAW DATA'!$S:$S,'Row Index'!G23)))</f>
        <v>43.6964064463487</v>
      </c>
      <c r="H305" s="17" t="n">
        <f aca="false">IF('Row Index'!H23="","✗",IF(INDEX('RAW DATA'!$S:$S,'Row Index'!H23)="",IF(INDEX('RAW DATA'!$AF:$AF,'Row Index'!H23)="",INDEX('RAW DATA'!$L:$L,'Row Index'!H23),INDEX('RAW DATA'!$AF:$AF,'Row Index'!H23)),INDEX('RAW DATA'!$S:$S,'Row Index'!H23)))</f>
        <v>39.4002638073469</v>
      </c>
      <c r="I305" s="17" t="n">
        <f aca="false">IF('Row Index'!I23="","✗",IF(INDEX('RAW DATA'!$S:$S,'Row Index'!I23)="",IF(INDEX('RAW DATA'!$AF:$AF,'Row Index'!I23)="",INDEX('RAW DATA'!$L:$L,'Row Index'!I23),INDEX('RAW DATA'!$AF:$AF,'Row Index'!I23)),INDEX('RAW DATA'!$S:$S,'Row Index'!I23)))</f>
        <v>42.8768156744646</v>
      </c>
      <c r="J305" s="17" t="n">
        <f aca="false">IF('Row Index'!J23="","✗",IF(INDEX('RAW DATA'!$S:$S,'Row Index'!J23)="",IF(INDEX('RAW DATA'!$AF:$AF,'Row Index'!J23)="",INDEX('RAW DATA'!$L:$L,'Row Index'!J23),INDEX('RAW DATA'!$AF:$AF,'Row Index'!J23)),INDEX('RAW DATA'!$S:$S,'Row Index'!J23)))</f>
        <v>36.8787913017789</v>
      </c>
      <c r="K305" s="17" t="n">
        <f aca="false">IF('Row Index'!K23="","✗",IF(INDEX('RAW DATA'!$S:$S,'Row Index'!K23)="",IF(INDEX('RAW DATA'!$AF:$AF,'Row Index'!K23)="",INDEX('RAW DATA'!$L:$L,'Row Index'!K23),INDEX('RAW DATA'!$AF:$AF,'Row Index'!K23)),INDEX('RAW DATA'!$S:$S,'Row Index'!K23)))</f>
        <v>49.5925556321822</v>
      </c>
      <c r="L305" s="17" t="n">
        <f aca="false">IF('Row Index'!L23="","✗",IF(INDEX('RAW DATA'!$S:$S,'Row Index'!L23)="",IF(INDEX('RAW DATA'!$AF:$AF,'Row Index'!L23)="",INDEX('RAW DATA'!$L:$L,'Row Index'!L23),INDEX('RAW DATA'!$AF:$AF,'Row Index'!L23)),INDEX('RAW DATA'!$S:$S,'Row Index'!L23)))</f>
        <v>37.9954774959841</v>
      </c>
      <c r="M305" s="17" t="n">
        <f aca="false">IF('Row Index'!M23="","✗",IF(INDEX('RAW DATA'!$S:$S,'Row Index'!M23)="",IF(INDEX('RAW DATA'!$AF:$AF,'Row Index'!M23)="",INDEX('RAW DATA'!$L:$L,'Row Index'!M23),INDEX('RAW DATA'!$AF:$AF,'Row Index'!M23)),INDEX('RAW DATA'!$S:$S,'Row Index'!M23)))</f>
        <v>52.7372875384451</v>
      </c>
      <c r="N305" s="17" t="n">
        <f aca="false">IF('Row Index'!N23="","✗",IF(INDEX('RAW DATA'!$S:$S,'Row Index'!N23)="",IF(INDEX('RAW DATA'!$AF:$AF,'Row Index'!N23)="",INDEX('RAW DATA'!$L:$L,'Row Index'!N23),INDEX('RAW DATA'!$AF:$AF,'Row Index'!N23)),INDEX('RAW DATA'!$S:$S,'Row Index'!N23)))</f>
        <v>51.4019612116819</v>
      </c>
      <c r="O305" s="17" t="n">
        <f aca="false">IF('Row Index'!O23="","✗",IF(INDEX('RAW DATA'!$S:$S,'Row Index'!O23)="",IF(INDEX('RAW DATA'!$AF:$AF,'Row Index'!O23)="",INDEX('RAW DATA'!$L:$L,'Row Index'!O23),INDEX('RAW DATA'!$AF:$AF,'Row Index'!O23)),INDEX('RAW DATA'!$S:$S,'Row Index'!O23)))</f>
        <v>52.0577384363938</v>
      </c>
      <c r="P305" s="17" t="n">
        <f aca="false">IF('Row Index'!P23="","✗",IF(INDEX('RAW DATA'!$S:$S,'Row Index'!P23)="",IF(INDEX('RAW DATA'!$AF:$AF,'Row Index'!P23)="",INDEX('RAW DATA'!$L:$L,'Row Index'!P23),INDEX('RAW DATA'!$AF:$AF,'Row Index'!P23)),INDEX('RAW DATA'!$S:$S,'Row Index'!P23)))</f>
        <v>44.8076759366173</v>
      </c>
      <c r="Q305" s="17" t="n">
        <f aca="false">IF('Row Index'!Q23="","✗",IF(INDEX('RAW DATA'!$S:$S,'Row Index'!Q23)="",IF(INDEX('RAW DATA'!$AF:$AF,'Row Index'!Q23)="",INDEX('RAW DATA'!$L:$L,'Row Index'!Q23),INDEX('RAW DATA'!$AF:$AF,'Row Index'!Q23)),INDEX('RAW DATA'!$S:$S,'Row Index'!Q23)))</f>
        <v>52.876929526601</v>
      </c>
      <c r="R305" s="17" t="n">
        <f aca="false">IF('Row Index'!R23="","✗",IF(INDEX('RAW DATA'!$S:$S,'Row Index'!R23)="",IF(INDEX('RAW DATA'!$AF:$AF,'Row Index'!R23)="",INDEX('RAW DATA'!$L:$L,'Row Index'!R23),INDEX('RAW DATA'!$AF:$AF,'Row Index'!R23)),INDEX('RAW DATA'!$S:$S,'Row Index'!R23)))</f>
        <v>46.6898397251037</v>
      </c>
      <c r="S305" s="17" t="n">
        <f aca="false">IF('Row Index'!S23="","✗",IF(INDEX('RAW DATA'!$S:$S,'Row Index'!S23)="",IF(INDEX('RAW DATA'!$AF:$AF,'Row Index'!S23)="",INDEX('RAW DATA'!$L:$L,'Row Index'!S23),INDEX('RAW DATA'!$AF:$AF,'Row Index'!S23)),INDEX('RAW DATA'!$S:$S,'Row Index'!S23)))</f>
        <v>53.6015169305543</v>
      </c>
      <c r="T305" s="17" t="n">
        <f aca="false">IF('Row Index'!T23="","✗",IF(INDEX('RAW DATA'!$S:$S,'Row Index'!T23)="",IF(INDEX('RAW DATA'!$AF:$AF,'Row Index'!T23)="",INDEX('RAW DATA'!$L:$L,'Row Index'!T23),INDEX('RAW DATA'!$AF:$AF,'Row Index'!T23)),INDEX('RAW DATA'!$S:$S,'Row Index'!T23)))</f>
        <v>49.7708871115676</v>
      </c>
      <c r="U305" s="17" t="n">
        <f aca="false">IF('Row Index'!U23="","✗",IF(INDEX('RAW DATA'!$S:$S,'Row Index'!U23)="",IF(INDEX('RAW DATA'!$AF:$AF,'Row Index'!U23)="",INDEX('RAW DATA'!$L:$L,'Row Index'!U23),INDEX('RAW DATA'!$AF:$AF,'Row Index'!U23)),INDEX('RAW DATA'!$S:$S,'Row Index'!U23)))</f>
        <v>53.0878493210365</v>
      </c>
      <c r="V305" s="18" t="n">
        <f aca="false">IF('Row Index'!V23="","✗",IF(INDEX('RAW DATA'!$S:$S,'Row Index'!V23)="",IF(INDEX('RAW DATA'!$AF:$AF,'Row Index'!V23)="",INDEX('RAW DATA'!$L:$L,'Row Index'!V23),INDEX('RAW DATA'!$AF:$AF,'Row Index'!V23)),INDEX('RAW DATA'!$S:$S,'Row Index'!V23)))</f>
        <v>54.0555306759077</v>
      </c>
      <c r="W305" s="17" t="n">
        <f aca="false">IF('Row Index'!W23="","✗",IF(INDEX('RAW DATA'!$S:$S,'Row Index'!W23)="",IF(INDEX('RAW DATA'!$AF:$AF,'Row Index'!W23)="",INDEX('RAW DATA'!$L:$L,'Row Index'!W23),INDEX('RAW DATA'!$AF:$AF,'Row Index'!W23)),INDEX('RAW DATA'!$S:$S,'Row Index'!W23)))</f>
        <v>51.5853178451739</v>
      </c>
      <c r="X305" s="17" t="n">
        <f aca="false">IF('Row Index'!X23="","✗",IF(INDEX('RAW DATA'!$S:$S,'Row Index'!X23)="",IF(INDEX('RAW DATA'!$AF:$AF,'Row Index'!X23)="",INDEX('RAW DATA'!$L:$L,'Row Index'!X23),INDEX('RAW DATA'!$AF:$AF,'Row Index'!X23)),INDEX('RAW DATA'!$S:$S,'Row Index'!X23)))</f>
        <v>54.6040643870752</v>
      </c>
      <c r="Y305" s="17" t="n">
        <f aca="false">IF('Row Index'!Y23="","✗",IF(INDEX('RAW DATA'!$S:$S,'Row Index'!Y23)="",IF(INDEX('RAW DATA'!$AF:$AF,'Row Index'!Y23)="",INDEX('RAW DATA'!$L:$L,'Row Index'!Y23),INDEX('RAW DATA'!$AF:$AF,'Row Index'!Y23)),INDEX('RAW DATA'!$S:$S,'Row Index'!Y23)))</f>
        <v>52.3945583193722</v>
      </c>
      <c r="Z305" s="18" t="n">
        <f aca="false">IF('Row Index'!Z23="","✗",IF(INDEX('RAW DATA'!$S:$S,'Row Index'!Z23)="",IF(INDEX('RAW DATA'!$AF:$AF,'Row Index'!Z23)="",INDEX('RAW DATA'!$L:$L,'Row Index'!Z23),INDEX('RAW DATA'!$AF:$AF,'Row Index'!Z23)),INDEX('RAW DATA'!$S:$S,'Row Index'!Z23)))</f>
        <v>54.6526318755942</v>
      </c>
      <c r="AA305" s="19" t="str">
        <f aca="false">IF('Row Index'!AA23="","⏳",IF(INDEX('RAW DATA'!$S:$S,'Row Index'!AA23)="",IF(INDEX('RAW DATA'!$AF:$AF,'Row Index'!AA23)="",INDEX('RAW DATA'!$L:$L,'Row Index'!AA23),INDEX('RAW DATA'!$AF:$AF,'Row Index'!AA23)),INDEX('RAW DATA'!$S:$S,'Row Index'!AA23)))</f>
        <v>⏳</v>
      </c>
      <c r="AB305" s="17" t="n">
        <f aca="false">IF('Row Index'!AB23="","✗",IF(INDEX('RAW DATA'!$S:$S,'Row Index'!AB23)="",IF(INDEX('RAW DATA'!$AF:$AF,'Row Index'!AB23)="",INDEX('RAW DATA'!$L:$L,'Row Index'!AB23),INDEX('RAW DATA'!$AF:$AF,'Row Index'!AB23)),INDEX('RAW DATA'!$S:$S,'Row Index'!AB23)))</f>
        <v>56.0829024948156</v>
      </c>
      <c r="AC305" s="17" t="n">
        <f aca="false">IF('Row Index'!AC23="","✗",IF(INDEX('RAW DATA'!$S:$S,'Row Index'!AC23)="",IF(INDEX('RAW DATA'!$AF:$AF,'Row Index'!AC23)="",INDEX('RAW DATA'!$L:$L,'Row Index'!AC23),INDEX('RAW DATA'!$AF:$AF,'Row Index'!AC23)),INDEX('RAW DATA'!$S:$S,'Row Index'!AC23)))</f>
        <v>55.093790365302</v>
      </c>
      <c r="AD305" s="17" t="n">
        <f aca="false">IF('Row Index'!AD23="","✗",IF(INDEX('RAW DATA'!$S:$S,'Row Index'!AD23)="",IF(INDEX('RAW DATA'!$AF:$AF,'Row Index'!AD23)="",INDEX('RAW DATA'!$L:$L,'Row Index'!AD23),INDEX('RAW DATA'!$AF:$AF,'Row Index'!AD23)),INDEX('RAW DATA'!$S:$S,'Row Index'!AD23)))</f>
        <v>55.8177050628271</v>
      </c>
      <c r="AE305" s="17" t="n">
        <f aca="false">IF('Row Index'!AE23="","✗",IF(INDEX('RAW DATA'!$S:$S,'Row Index'!AE23)="",IF(INDEX('RAW DATA'!$AF:$AF,'Row Index'!AE23)="",INDEX('RAW DATA'!$L:$L,'Row Index'!AE23),INDEX('RAW DATA'!$AF:$AF,'Row Index'!AE23)),INDEX('RAW DATA'!$S:$S,'Row Index'!AE23)))</f>
        <v>55.0111271828099</v>
      </c>
      <c r="AF305" s="17" t="n">
        <f aca="false">IF('Row Index'!AF23="","✗",IF(INDEX('RAW DATA'!$S:$S,'Row Index'!AF23)="",IF(INDEX('RAW DATA'!$AF:$AF,'Row Index'!AF23)="",INDEX('RAW DATA'!$L:$L,'Row Index'!AF23),INDEX('RAW DATA'!$AF:$AF,'Row Index'!AF23)),INDEX('RAW DATA'!$S:$S,'Row Index'!AF23)))</f>
        <v>60.0622729345215</v>
      </c>
      <c r="AG305" s="17" t="n">
        <f aca="false">IF('Row Index'!AG23="","✗",IF(INDEX('RAW DATA'!$S:$S,'Row Index'!AG23)="",IF(INDEX('RAW DATA'!$AF:$AF,'Row Index'!AG23)="",INDEX('RAW DATA'!$L:$L,'Row Index'!AG23),INDEX('RAW DATA'!$AF:$AF,'Row Index'!AG23)),INDEX('RAW DATA'!$S:$S,'Row Index'!AG23)))</f>
        <v>55.9140130127651</v>
      </c>
      <c r="AH305" s="17" t="n">
        <f aca="false">IF('Row Index'!AH23="","✗",IF(INDEX('RAW DATA'!$S:$S,'Row Index'!AH23)="",IF(INDEX('RAW DATA'!$AF:$AF,'Row Index'!AH23)="",INDEX('RAW DATA'!$L:$L,'Row Index'!AH23),INDEX('RAW DATA'!$AF:$AF,'Row Index'!AH23)),INDEX('RAW DATA'!$S:$S,'Row Index'!AH23)))</f>
        <v>58.5422868407755</v>
      </c>
      <c r="AI305" s="17" t="n">
        <f aca="false">IF('Row Index'!AI23="","✗",IF(INDEX('RAW DATA'!$S:$S,'Row Index'!AI23)="",IF(INDEX('RAW DATA'!$AF:$AF,'Row Index'!AI23)="",INDEX('RAW DATA'!$L:$L,'Row Index'!AI23),INDEX('RAW DATA'!$AF:$AF,'Row Index'!AI23)),INDEX('RAW DATA'!$S:$S,'Row Index'!AI23)))</f>
        <v>62.7418776844254</v>
      </c>
      <c r="AJ305" s="17" t="n">
        <f aca="false">IF('Row Index'!AJ23="","✗",IF(INDEX('RAW DATA'!$S:$S,'Row Index'!AJ23)="",IF(INDEX('RAW DATA'!$AF:$AF,'Row Index'!AJ23)="",INDEX('RAW DATA'!$L:$L,'Row Index'!AJ23),INDEX('RAW DATA'!$AF:$AF,'Row Index'!AJ23)),INDEX('RAW DATA'!$S:$S,'Row Index'!AJ23)))</f>
        <v>60.7671218700204</v>
      </c>
      <c r="AK305" s="17" t="n">
        <f aca="false">IF('Row Index'!AK23="","✗",IF(INDEX('RAW DATA'!$S:$S,'Row Index'!AK23)="",IF(INDEX('RAW DATA'!$AF:$AF,'Row Index'!AK23)="",INDEX('RAW DATA'!$L:$L,'Row Index'!AK23),INDEX('RAW DATA'!$AF:$AF,'Row Index'!AK23)),INDEX('RAW DATA'!$S:$S,'Row Index'!AK23)))</f>
        <v>63.2322643414133</v>
      </c>
      <c r="AL305" s="17" t="n">
        <f aca="false">IF('Row Index'!AL23="","✗",IF(INDEX('RAW DATA'!$S:$S,'Row Index'!AL23)="",IF(INDEX('RAW DATA'!$AF:$AF,'Row Index'!AL23)="",INDEX('RAW DATA'!$L:$L,'Row Index'!AL23),INDEX('RAW DATA'!$AF:$AF,'Row Index'!AL23)),INDEX('RAW DATA'!$S:$S,'Row Index'!AL23)))</f>
        <v>65.2619989382441</v>
      </c>
      <c r="AM305" s="17" t="n">
        <f aca="false">IF('Row Index'!AM23="","✗",IF(INDEX('RAW DATA'!$S:$S,'Row Index'!AM23)="",IF(INDEX('RAW DATA'!$AF:$AF,'Row Index'!AM23)="",INDEX('RAW DATA'!$L:$L,'Row Index'!AM23),INDEX('RAW DATA'!$AF:$AF,'Row Index'!AM23)),INDEX('RAW DATA'!$S:$S,'Row Index'!AM23)))</f>
        <v>66.3611135234302</v>
      </c>
      <c r="AN305" s="17" t="n">
        <f aca="false">IF('Row Index'!AN23="","✗",IF(INDEX('RAW DATA'!$S:$S,'Row Index'!AN23)="",IF(INDEX('RAW DATA'!$AF:$AF,'Row Index'!AN23)="",INDEX('RAW DATA'!$L:$L,'Row Index'!AN23),INDEX('RAW DATA'!$AF:$AF,'Row Index'!AN23)),INDEX('RAW DATA'!$S:$S,'Row Index'!AN23)))</f>
        <v>65.7368249149019</v>
      </c>
      <c r="AO305" s="17" t="n">
        <f aca="false">IF('Row Index'!AO23="","✗",IF(INDEX('RAW DATA'!$S:$S,'Row Index'!AO23)="",IF(INDEX('RAW DATA'!$AF:$AF,'Row Index'!AO23)="",INDEX('RAW DATA'!$L:$L,'Row Index'!AO23),INDEX('RAW DATA'!$AF:$AF,'Row Index'!AO23)),INDEX('RAW DATA'!$S:$S,'Row Index'!AO23)))</f>
        <v>68.6558424168852</v>
      </c>
      <c r="AP305" s="29" t="n">
        <f aca="false">IF('Row Index'!AP23="","✗",IF(INDEX('RAW DATA'!$S:$S,'Row Index'!AP23)="",IF(INDEX('RAW DATA'!$AF:$AF,'Row Index'!AP23)="",INDEX('RAW DATA'!$L:$L,'Row Index'!AP23),INDEX('RAW DATA'!$AF:$AF,'Row Index'!AP23)),INDEX('RAW DATA'!$S:$S,'Row Index'!AP23)))</f>
        <v>69.1297190796416</v>
      </c>
      <c r="AQ305" s="17" t="n">
        <f aca="false">IF('Row Index'!AQ23="","✗",IF(INDEX('RAW DATA'!$S:$S,'Row Index'!AQ23)="",IF(INDEX('RAW DATA'!$AF:$AF,'Row Index'!AQ23)="",INDEX('RAW DATA'!$L:$L,'Row Index'!AQ23),INDEX('RAW DATA'!$AF:$AF,'Row Index'!AQ23)),INDEX('RAW DATA'!$S:$S,'Row Index'!AQ23)))</f>
        <v>69.3762425542379</v>
      </c>
    </row>
    <row r="306" customFormat="false" ht="15" hidden="false" customHeight="false" outlineLevel="0" collapsed="false">
      <c r="A306" s="15" t="s">
        <v>219</v>
      </c>
      <c r="B306" s="16" t="s">
        <v>153</v>
      </c>
      <c r="C306" s="17" t="n">
        <f aca="false">IF('Row Index'!C24="","✗",IF(INDEX('RAW DATA'!$S:$S,'Row Index'!C24)="",IF(INDEX('RAW DATA'!$AF:$AF,'Row Index'!C24)="",INDEX('RAW DATA'!$L:$L,'Row Index'!C24),INDEX('RAW DATA'!$AF:$AF,'Row Index'!C24)),INDEX('RAW DATA'!$S:$S,'Row Index'!C24)))</f>
        <v>36.5159451582204</v>
      </c>
      <c r="D306" s="17" t="n">
        <f aca="false">IF('Row Index'!D24="","✗",IF(INDEX('RAW DATA'!$S:$S,'Row Index'!D24)="",IF(INDEX('RAW DATA'!$AF:$AF,'Row Index'!D24)="",INDEX('RAW DATA'!$L:$L,'Row Index'!D24),INDEX('RAW DATA'!$AF:$AF,'Row Index'!D24)),INDEX('RAW DATA'!$S:$S,'Row Index'!D24)))</f>
        <v>34.3697262944687</v>
      </c>
      <c r="E306" s="17" t="n">
        <f aca="false">IF('Row Index'!E24="","✗",IF(INDEX('RAW DATA'!$S:$S,'Row Index'!E24)="",IF(INDEX('RAW DATA'!$AF:$AF,'Row Index'!E24)="",INDEX('RAW DATA'!$L:$L,'Row Index'!E24),INDEX('RAW DATA'!$AF:$AF,'Row Index'!E24)),INDEX('RAW DATA'!$S:$S,'Row Index'!E24)))</f>
        <v>38.341045674035</v>
      </c>
      <c r="F306" s="17" t="n">
        <f aca="false">IF('Row Index'!F24="","✗",IF(INDEX('RAW DATA'!$S:$S,'Row Index'!F24)="",IF(INDEX('RAW DATA'!$AF:$AF,'Row Index'!F24)="",INDEX('RAW DATA'!$L:$L,'Row Index'!F24),INDEX('RAW DATA'!$AF:$AF,'Row Index'!F24)),INDEX('RAW DATA'!$S:$S,'Row Index'!F24)))</f>
        <v>33.1099418049469</v>
      </c>
      <c r="G306" s="26" t="str">
        <f aca="false">IF('Row Index'!G24="","✗",IF(INDEX('RAW DATA'!$S:$S,'Row Index'!G24)="",IF(INDEX('RAW DATA'!$AF:$AF,'Row Index'!G24)="",INDEX('RAW DATA'!$L:$L,'Row Index'!G24),INDEX('RAW DATA'!$AF:$AF,'Row Index'!G24)),INDEX('RAW DATA'!$S:$S,'Row Index'!G24)))</f>
        <v>✗</v>
      </c>
      <c r="H306" s="17" t="n">
        <f aca="false">IF('Row Index'!H24="","✗",IF(INDEX('RAW DATA'!$S:$S,'Row Index'!H24)="",IF(INDEX('RAW DATA'!$AF:$AF,'Row Index'!H24)="",INDEX('RAW DATA'!$L:$L,'Row Index'!H24),INDEX('RAW DATA'!$AF:$AF,'Row Index'!H24)),INDEX('RAW DATA'!$S:$S,'Row Index'!H24)))</f>
        <v>40.0006706580248</v>
      </c>
      <c r="I306" s="17" t="n">
        <f aca="false">IF('Row Index'!I24="","✗",IF(INDEX('RAW DATA'!$S:$S,'Row Index'!I24)="",IF(INDEX('RAW DATA'!$AF:$AF,'Row Index'!I24)="",INDEX('RAW DATA'!$L:$L,'Row Index'!I24),INDEX('RAW DATA'!$AF:$AF,'Row Index'!I24)),INDEX('RAW DATA'!$S:$S,'Row Index'!I24)))</f>
        <v>45.3567264348914</v>
      </c>
      <c r="J306" s="17" t="n">
        <f aca="false">IF('Row Index'!J24="","✗",IF(INDEX('RAW DATA'!$S:$S,'Row Index'!J24)="",IF(INDEX('RAW DATA'!$AF:$AF,'Row Index'!J24)="",INDEX('RAW DATA'!$L:$L,'Row Index'!J24),INDEX('RAW DATA'!$AF:$AF,'Row Index'!J24)),INDEX('RAW DATA'!$S:$S,'Row Index'!J24)))</f>
        <v>38.8555300421169</v>
      </c>
      <c r="K306" s="17" t="n">
        <f aca="false">IF('Row Index'!K24="","✗",IF(INDEX('RAW DATA'!$S:$S,'Row Index'!K24)="",IF(INDEX('RAW DATA'!$AF:$AF,'Row Index'!K24)="",INDEX('RAW DATA'!$L:$L,'Row Index'!K24),INDEX('RAW DATA'!$AF:$AF,'Row Index'!K24)),INDEX('RAW DATA'!$S:$S,'Row Index'!K24)))</f>
        <v>50.5722039957712</v>
      </c>
      <c r="L306" s="17" t="n">
        <f aca="false">IF('Row Index'!L24="","✗",IF(INDEX('RAW DATA'!$S:$S,'Row Index'!L24)="",IF(INDEX('RAW DATA'!$AF:$AF,'Row Index'!L24)="",INDEX('RAW DATA'!$L:$L,'Row Index'!L24),INDEX('RAW DATA'!$AF:$AF,'Row Index'!L24)),INDEX('RAW DATA'!$S:$S,'Row Index'!L24)))</f>
        <v>37.1728804558759</v>
      </c>
      <c r="M306" s="17" t="n">
        <f aca="false">IF('Row Index'!M24="","✗",IF(INDEX('RAW DATA'!$S:$S,'Row Index'!M24)="",IF(INDEX('RAW DATA'!$AF:$AF,'Row Index'!M24)="",INDEX('RAW DATA'!$L:$L,'Row Index'!M24),INDEX('RAW DATA'!$AF:$AF,'Row Index'!M24)),INDEX('RAW DATA'!$S:$S,'Row Index'!M24)))</f>
        <v>49.8148705492859</v>
      </c>
      <c r="N306" s="17" t="n">
        <f aca="false">IF('Row Index'!N24="","✗",IF(INDEX('RAW DATA'!$S:$S,'Row Index'!N24)="",IF(INDEX('RAW DATA'!$AF:$AF,'Row Index'!N24)="",INDEX('RAW DATA'!$L:$L,'Row Index'!N24),INDEX('RAW DATA'!$AF:$AF,'Row Index'!N24)),INDEX('RAW DATA'!$S:$S,'Row Index'!N24)))</f>
        <v>49.342097634071</v>
      </c>
      <c r="O306" s="17" t="n">
        <f aca="false">IF('Row Index'!O24="","✗",IF(INDEX('RAW DATA'!$S:$S,'Row Index'!O24)="",IF(INDEX('RAW DATA'!$AF:$AF,'Row Index'!O24)="",INDEX('RAW DATA'!$L:$L,'Row Index'!O24),INDEX('RAW DATA'!$AF:$AF,'Row Index'!O24)),INDEX('RAW DATA'!$S:$S,'Row Index'!O24)))</f>
        <v>47.0213539497882</v>
      </c>
      <c r="P306" s="17" t="n">
        <f aca="false">IF('Row Index'!P24="","✗",IF(INDEX('RAW DATA'!$S:$S,'Row Index'!P24)="",IF(INDEX('RAW DATA'!$AF:$AF,'Row Index'!P24)="",INDEX('RAW DATA'!$L:$L,'Row Index'!P24),INDEX('RAW DATA'!$AF:$AF,'Row Index'!P24)),INDEX('RAW DATA'!$S:$S,'Row Index'!P24)))</f>
        <v>46.8760863068172</v>
      </c>
      <c r="Q306" s="17" t="n">
        <f aca="false">IF('Row Index'!Q24="","✗",IF(INDEX('RAW DATA'!$S:$S,'Row Index'!Q24)="",IF(INDEX('RAW DATA'!$AF:$AF,'Row Index'!Q24)="",INDEX('RAW DATA'!$L:$L,'Row Index'!Q24),INDEX('RAW DATA'!$AF:$AF,'Row Index'!Q24)),INDEX('RAW DATA'!$S:$S,'Row Index'!Q24)))</f>
        <v>48.300670622318</v>
      </c>
      <c r="R306" s="17" t="n">
        <f aca="false">IF('Row Index'!R24="","✗",IF(INDEX('RAW DATA'!$S:$S,'Row Index'!R24)="",IF(INDEX('RAW DATA'!$AF:$AF,'Row Index'!R24)="",INDEX('RAW DATA'!$L:$L,'Row Index'!R24),INDEX('RAW DATA'!$AF:$AF,'Row Index'!R24)),INDEX('RAW DATA'!$S:$S,'Row Index'!R24)))</f>
        <v>46.2295685539493</v>
      </c>
      <c r="S306" s="29" t="n">
        <f aca="false">IF('Row Index'!S24="","✗",IF(INDEX('RAW DATA'!$S:$S,'Row Index'!S24)="",IF(INDEX('RAW DATA'!$AF:$AF,'Row Index'!S24)="",INDEX('RAW DATA'!$L:$L,'Row Index'!S24),INDEX('RAW DATA'!$AF:$AF,'Row Index'!S24)),INDEX('RAW DATA'!$S:$S,'Row Index'!S24)))</f>
        <v>45.8015975312949</v>
      </c>
      <c r="T306" s="17" t="n">
        <f aca="false">IF('Row Index'!T24="","✗",IF(INDEX('RAW DATA'!$S:$S,'Row Index'!T24)="",IF(INDEX('RAW DATA'!$AF:$AF,'Row Index'!T24)="",INDEX('RAW DATA'!$L:$L,'Row Index'!T24),INDEX('RAW DATA'!$AF:$AF,'Row Index'!T24)),INDEX('RAW DATA'!$S:$S,'Row Index'!T24)))</f>
        <v>48.7951726636805</v>
      </c>
      <c r="U306" s="17" t="n">
        <f aca="false">IF('Row Index'!U24="","✗",IF(INDEX('RAW DATA'!$S:$S,'Row Index'!U24)="",IF(INDEX('RAW DATA'!$AF:$AF,'Row Index'!U24)="",INDEX('RAW DATA'!$L:$L,'Row Index'!U24),INDEX('RAW DATA'!$AF:$AF,'Row Index'!U24)),INDEX('RAW DATA'!$S:$S,'Row Index'!U24)))</f>
        <v>49.8248838003747</v>
      </c>
      <c r="V306" s="18" t="n">
        <f aca="false">IF('Row Index'!V24="","✗",IF(INDEX('RAW DATA'!$S:$S,'Row Index'!V24)="",IF(INDEX('RAW DATA'!$AF:$AF,'Row Index'!V24)="",INDEX('RAW DATA'!$L:$L,'Row Index'!V24),INDEX('RAW DATA'!$AF:$AF,'Row Index'!V24)),INDEX('RAW DATA'!$S:$S,'Row Index'!V24)))</f>
        <v>48.4215589175688</v>
      </c>
      <c r="W306" s="29" t="n">
        <f aca="false">IF('Row Index'!W24="","✗",IF(INDEX('RAW DATA'!$S:$S,'Row Index'!W24)="",IF(INDEX('RAW DATA'!$AF:$AF,'Row Index'!W24)="",INDEX('RAW DATA'!$L:$L,'Row Index'!W24),INDEX('RAW DATA'!$AF:$AF,'Row Index'!W24)),INDEX('RAW DATA'!$S:$S,'Row Index'!W24)))</f>
        <v>47.5332825964245</v>
      </c>
      <c r="X306" s="17" t="n">
        <f aca="false">IF('Row Index'!X24="","✗",IF(INDEX('RAW DATA'!$S:$S,'Row Index'!X24)="",IF(INDEX('RAW DATA'!$AF:$AF,'Row Index'!X24)="",INDEX('RAW DATA'!$L:$L,'Row Index'!X24),INDEX('RAW DATA'!$AF:$AF,'Row Index'!X24)),INDEX('RAW DATA'!$S:$S,'Row Index'!X24)))</f>
        <v>48.7898661522304</v>
      </c>
      <c r="Y306" s="17" t="n">
        <f aca="false">IF('Row Index'!Y24="","✗",IF(INDEX('RAW DATA'!$S:$S,'Row Index'!Y24)="",IF(INDEX('RAW DATA'!$AF:$AF,'Row Index'!Y24)="",INDEX('RAW DATA'!$L:$L,'Row Index'!Y24),INDEX('RAW DATA'!$AF:$AF,'Row Index'!Y24)),INDEX('RAW DATA'!$S:$S,'Row Index'!Y24)))</f>
        <v>49.7031661021255</v>
      </c>
      <c r="Z306" s="18" t="n">
        <f aca="false">IF('Row Index'!Z24="","✗",IF(INDEX('RAW DATA'!$S:$S,'Row Index'!Z24)="",IF(INDEX('RAW DATA'!$AF:$AF,'Row Index'!Z24)="",INDEX('RAW DATA'!$L:$L,'Row Index'!Z24),INDEX('RAW DATA'!$AF:$AF,'Row Index'!Z24)),INDEX('RAW DATA'!$S:$S,'Row Index'!Z24)))</f>
        <v>51.9984324805006</v>
      </c>
      <c r="AA306" s="19" t="str">
        <f aca="false">IF('Row Index'!AA24="","⏳",IF(INDEX('RAW DATA'!$S:$S,'Row Index'!AA24)="",IF(INDEX('RAW DATA'!$AF:$AF,'Row Index'!AA24)="",INDEX('RAW DATA'!$L:$L,'Row Index'!AA24),INDEX('RAW DATA'!$AF:$AF,'Row Index'!AA24)),INDEX('RAW DATA'!$S:$S,'Row Index'!AA24)))</f>
        <v>⏳</v>
      </c>
      <c r="AB306" s="17" t="n">
        <f aca="false">IF('Row Index'!AB24="","✗",IF(INDEX('RAW DATA'!$S:$S,'Row Index'!AB24)="",IF(INDEX('RAW DATA'!$AF:$AF,'Row Index'!AB24)="",INDEX('RAW DATA'!$L:$L,'Row Index'!AB24),INDEX('RAW DATA'!$AF:$AF,'Row Index'!AB24)),INDEX('RAW DATA'!$S:$S,'Row Index'!AB24)))</f>
        <v>51.5464925453476</v>
      </c>
      <c r="AC306" s="17" t="n">
        <f aca="false">IF('Row Index'!AC24="","✗",IF(INDEX('RAW DATA'!$S:$S,'Row Index'!AC24)="",IF(INDEX('RAW DATA'!$AF:$AF,'Row Index'!AC24)="",INDEX('RAW DATA'!$L:$L,'Row Index'!AC24),INDEX('RAW DATA'!$AF:$AF,'Row Index'!AC24)),INDEX('RAW DATA'!$S:$S,'Row Index'!AC24)))</f>
        <v>50.2907271437943</v>
      </c>
      <c r="AD306" s="17" t="n">
        <f aca="false">IF('Row Index'!AD24="","✗",IF(INDEX('RAW DATA'!$S:$S,'Row Index'!AD24)="",IF(INDEX('RAW DATA'!$AF:$AF,'Row Index'!AD24)="",INDEX('RAW DATA'!$L:$L,'Row Index'!AD24),INDEX('RAW DATA'!$AF:$AF,'Row Index'!AD24)),INDEX('RAW DATA'!$S:$S,'Row Index'!AD24)))</f>
        <v>51.8115844145198</v>
      </c>
      <c r="AE306" s="17" t="n">
        <f aca="false">IF('Row Index'!AE24="","✗",IF(INDEX('RAW DATA'!$S:$S,'Row Index'!AE24)="",IF(INDEX('RAW DATA'!$AF:$AF,'Row Index'!AE24)="",INDEX('RAW DATA'!$L:$L,'Row Index'!AE24),INDEX('RAW DATA'!$AF:$AF,'Row Index'!AE24)),INDEX('RAW DATA'!$S:$S,'Row Index'!AE24)))</f>
        <v>50.6114461526852</v>
      </c>
      <c r="AF306" s="17" t="n">
        <f aca="false">IF('Row Index'!AF24="","✗",IF(INDEX('RAW DATA'!$S:$S,'Row Index'!AF24)="",IF(INDEX('RAW DATA'!$AF:$AF,'Row Index'!AF24)="",INDEX('RAW DATA'!$L:$L,'Row Index'!AF24),INDEX('RAW DATA'!$AF:$AF,'Row Index'!AF24)),INDEX('RAW DATA'!$S:$S,'Row Index'!AF24)))</f>
        <v>52.4332899155248</v>
      </c>
      <c r="AG306" s="17" t="n">
        <f aca="false">IF('Row Index'!AG24="","✗",IF(INDEX('RAW DATA'!$S:$S,'Row Index'!AG24)="",IF(INDEX('RAW DATA'!$AF:$AF,'Row Index'!AG24)="",INDEX('RAW DATA'!$L:$L,'Row Index'!AG24),INDEX('RAW DATA'!$AF:$AF,'Row Index'!AG24)),INDEX('RAW DATA'!$S:$S,'Row Index'!AG24)))</f>
        <v>49.9639868702449</v>
      </c>
      <c r="AH306" s="17" t="n">
        <f aca="false">IF('Row Index'!AH24="","✗",IF(INDEX('RAW DATA'!$S:$S,'Row Index'!AH24)="",IF(INDEX('RAW DATA'!$AF:$AF,'Row Index'!AH24)="",INDEX('RAW DATA'!$L:$L,'Row Index'!AH24),INDEX('RAW DATA'!$AF:$AF,'Row Index'!AH24)),INDEX('RAW DATA'!$S:$S,'Row Index'!AH24)))</f>
        <v>53.2972046979561</v>
      </c>
      <c r="AI306" s="17" t="n">
        <f aca="false">IF('Row Index'!AI24="","✗",IF(INDEX('RAW DATA'!$S:$S,'Row Index'!AI24)="",IF(INDEX('RAW DATA'!$AF:$AF,'Row Index'!AI24)="",INDEX('RAW DATA'!$L:$L,'Row Index'!AI24),INDEX('RAW DATA'!$AF:$AF,'Row Index'!AI24)),INDEX('RAW DATA'!$S:$S,'Row Index'!AI24)))</f>
        <v>52.1449314414962</v>
      </c>
      <c r="AJ306" s="17" t="n">
        <f aca="false">IF('Row Index'!AJ24="","✗",IF(INDEX('RAW DATA'!$S:$S,'Row Index'!AJ24)="",IF(INDEX('RAW DATA'!$AF:$AF,'Row Index'!AJ24)="",INDEX('RAW DATA'!$L:$L,'Row Index'!AJ24),INDEX('RAW DATA'!$AF:$AF,'Row Index'!AJ24)),INDEX('RAW DATA'!$S:$S,'Row Index'!AJ24)))</f>
        <v>51.8978849878287</v>
      </c>
      <c r="AK306" s="17" t="n">
        <f aca="false">IF('Row Index'!AK24="","✗",IF(INDEX('RAW DATA'!$S:$S,'Row Index'!AK24)="",IF(INDEX('RAW DATA'!$AF:$AF,'Row Index'!AK24)="",INDEX('RAW DATA'!$L:$L,'Row Index'!AK24),INDEX('RAW DATA'!$AF:$AF,'Row Index'!AK24)),INDEX('RAW DATA'!$S:$S,'Row Index'!AK24)))</f>
        <v>59.356323665748</v>
      </c>
      <c r="AL306" s="17" t="n">
        <f aca="false">IF('Row Index'!AL24="","✗",IF(INDEX('RAW DATA'!$S:$S,'Row Index'!AL24)="",IF(INDEX('RAW DATA'!$AF:$AF,'Row Index'!AL24)="",INDEX('RAW DATA'!$L:$L,'Row Index'!AL24),INDEX('RAW DATA'!$AF:$AF,'Row Index'!AL24)),INDEX('RAW DATA'!$S:$S,'Row Index'!AL24)))</f>
        <v>62.6863238474528</v>
      </c>
      <c r="AM306" s="17" t="n">
        <f aca="false">IF('Row Index'!AM24="","✗",IF(INDEX('RAW DATA'!$S:$S,'Row Index'!AM24)="",IF(INDEX('RAW DATA'!$AF:$AF,'Row Index'!AM24)="",INDEX('RAW DATA'!$L:$L,'Row Index'!AM24),INDEX('RAW DATA'!$AF:$AF,'Row Index'!AM24)),INDEX('RAW DATA'!$S:$S,'Row Index'!AM24)))</f>
        <v>63.7834015540455</v>
      </c>
      <c r="AN306" s="17" t="n">
        <f aca="false">IF('Row Index'!AN24="","✗",IF(INDEX('RAW DATA'!$S:$S,'Row Index'!AN24)="",IF(INDEX('RAW DATA'!$AF:$AF,'Row Index'!AN24)="",INDEX('RAW DATA'!$L:$L,'Row Index'!AN24),INDEX('RAW DATA'!$AF:$AF,'Row Index'!AN24)),INDEX('RAW DATA'!$S:$S,'Row Index'!AN24)))</f>
        <v>64.2483605964541</v>
      </c>
      <c r="AO306" s="17" t="n">
        <f aca="false">IF('Row Index'!AO24="","✗",IF(INDEX('RAW DATA'!$S:$S,'Row Index'!AO24)="",IF(INDEX('RAW DATA'!$AF:$AF,'Row Index'!AO24)="",INDEX('RAW DATA'!$L:$L,'Row Index'!AO24),INDEX('RAW DATA'!$AF:$AF,'Row Index'!AO24)),INDEX('RAW DATA'!$S:$S,'Row Index'!AO24)))</f>
        <v>67.3657861005762</v>
      </c>
      <c r="AP306" s="17" t="n">
        <f aca="false">IF('Row Index'!AP24="","✗",IF(INDEX('RAW DATA'!$S:$S,'Row Index'!AP24)="",IF(INDEX('RAW DATA'!$AF:$AF,'Row Index'!AP24)="",INDEX('RAW DATA'!$L:$L,'Row Index'!AP24),INDEX('RAW DATA'!$AF:$AF,'Row Index'!AP24)),INDEX('RAW DATA'!$S:$S,'Row Index'!AP24)))</f>
        <v>67.3190096095072</v>
      </c>
      <c r="AQ306" s="17" t="n">
        <f aca="false">IF('Row Index'!AQ24="","✗",IF(INDEX('RAW DATA'!$S:$S,'Row Index'!AQ24)="",IF(INDEX('RAW DATA'!$AF:$AF,'Row Index'!AQ24)="",INDEX('RAW DATA'!$L:$L,'Row Index'!AQ24),INDEX('RAW DATA'!$AF:$AF,'Row Index'!AQ24)),INDEX('RAW DATA'!$S:$S,'Row Index'!AQ24)))</f>
        <v>68.4153065445174</v>
      </c>
    </row>
    <row r="307" customFormat="false" ht="15" hidden="false" customHeight="false" outlineLevel="0" collapsed="false">
      <c r="A307" s="15" t="s">
        <v>222</v>
      </c>
      <c r="B307" s="16" t="s">
        <v>153</v>
      </c>
      <c r="C307" s="17" t="n">
        <f aca="false">IF('Row Index'!C25="","✗",IF(INDEX('RAW DATA'!$S:$S,'Row Index'!C25)="",IF(INDEX('RAW DATA'!$AF:$AF,'Row Index'!C25)="",INDEX('RAW DATA'!$L:$L,'Row Index'!C25),INDEX('RAW DATA'!$AF:$AF,'Row Index'!C25)),INDEX('RAW DATA'!$S:$S,'Row Index'!C25)))</f>
        <v>33.4292549484179</v>
      </c>
      <c r="D307" s="17" t="n">
        <f aca="false">IF('Row Index'!D25="","✗",IF(INDEX('RAW DATA'!$S:$S,'Row Index'!D25)="",IF(INDEX('RAW DATA'!$AF:$AF,'Row Index'!D25)="",INDEX('RAW DATA'!$L:$L,'Row Index'!D25),INDEX('RAW DATA'!$AF:$AF,'Row Index'!D25)),INDEX('RAW DATA'!$S:$S,'Row Index'!D25)))</f>
        <v>32.8525803033379</v>
      </c>
      <c r="E307" s="17" t="n">
        <f aca="false">IF('Row Index'!E25="","✗",IF(INDEX('RAW DATA'!$S:$S,'Row Index'!E25)="",IF(INDEX('RAW DATA'!$AF:$AF,'Row Index'!E25)="",INDEX('RAW DATA'!$L:$L,'Row Index'!E25),INDEX('RAW DATA'!$AF:$AF,'Row Index'!E25)),INDEX('RAW DATA'!$S:$S,'Row Index'!E25)))</f>
        <v>37.0055181354787</v>
      </c>
      <c r="F307" s="17" t="n">
        <f aca="false">IF('Row Index'!F25="","✗",IF(INDEX('RAW DATA'!$S:$S,'Row Index'!F25)="",IF(INDEX('RAW DATA'!$AF:$AF,'Row Index'!F25)="",INDEX('RAW DATA'!$L:$L,'Row Index'!F25),INDEX('RAW DATA'!$AF:$AF,'Row Index'!F25)),INDEX('RAW DATA'!$S:$S,'Row Index'!F25)))</f>
        <v>33.9573699308182</v>
      </c>
      <c r="G307" s="18" t="n">
        <f aca="false">IF('Row Index'!G25="","✗",IF(INDEX('RAW DATA'!$S:$S,'Row Index'!G25)="",IF(INDEX('RAW DATA'!$AF:$AF,'Row Index'!G25)="",INDEX('RAW DATA'!$L:$L,'Row Index'!G25),INDEX('RAW DATA'!$AF:$AF,'Row Index'!G25)),INDEX('RAW DATA'!$S:$S,'Row Index'!G25)))</f>
        <v>43.9512019040388</v>
      </c>
      <c r="H307" s="17" t="n">
        <f aca="false">IF('Row Index'!H25="","✗",IF(INDEX('RAW DATA'!$S:$S,'Row Index'!H25)="",IF(INDEX('RAW DATA'!$AF:$AF,'Row Index'!H25)="",INDEX('RAW DATA'!$L:$L,'Row Index'!H25),INDEX('RAW DATA'!$AF:$AF,'Row Index'!H25)),INDEX('RAW DATA'!$S:$S,'Row Index'!H25)))</f>
        <v>39.4823947857899</v>
      </c>
      <c r="I307" s="17" t="n">
        <f aca="false">IF('Row Index'!I25="","✗",IF(INDEX('RAW DATA'!$S:$S,'Row Index'!I25)="",IF(INDEX('RAW DATA'!$AF:$AF,'Row Index'!I25)="",INDEX('RAW DATA'!$L:$L,'Row Index'!I25),INDEX('RAW DATA'!$AF:$AF,'Row Index'!I25)),INDEX('RAW DATA'!$S:$S,'Row Index'!I25)))</f>
        <v>43.53830099071</v>
      </c>
      <c r="J307" s="17" t="n">
        <f aca="false">IF('Row Index'!J25="","✗",IF(INDEX('RAW DATA'!$S:$S,'Row Index'!J25)="",IF(INDEX('RAW DATA'!$AF:$AF,'Row Index'!J25)="",INDEX('RAW DATA'!$L:$L,'Row Index'!J25),INDEX('RAW DATA'!$AF:$AF,'Row Index'!J25)),INDEX('RAW DATA'!$S:$S,'Row Index'!J25)))</f>
        <v>37.5935570155771</v>
      </c>
      <c r="K307" s="17" t="n">
        <f aca="false">IF('Row Index'!K25="","✗",IF(INDEX('RAW DATA'!$S:$S,'Row Index'!K25)="",IF(INDEX('RAW DATA'!$AF:$AF,'Row Index'!K25)="",INDEX('RAW DATA'!$L:$L,'Row Index'!K25),INDEX('RAW DATA'!$AF:$AF,'Row Index'!K25)),INDEX('RAW DATA'!$S:$S,'Row Index'!K25)))</f>
        <v>47.3124209432507</v>
      </c>
      <c r="L307" s="17" t="n">
        <f aca="false">IF('Row Index'!L25="","✗",IF(INDEX('RAW DATA'!$S:$S,'Row Index'!L25)="",IF(INDEX('RAW DATA'!$AF:$AF,'Row Index'!L25)="",INDEX('RAW DATA'!$L:$L,'Row Index'!L25),INDEX('RAW DATA'!$AF:$AF,'Row Index'!L25)),INDEX('RAW DATA'!$S:$S,'Row Index'!L25)))</f>
        <v>37.5493443030701</v>
      </c>
      <c r="M307" s="17" t="n">
        <f aca="false">IF('Row Index'!M25="","✗",IF(INDEX('RAW DATA'!$S:$S,'Row Index'!M25)="",IF(INDEX('RAW DATA'!$AF:$AF,'Row Index'!M25)="",INDEX('RAW DATA'!$L:$L,'Row Index'!M25),INDEX('RAW DATA'!$AF:$AF,'Row Index'!M25)),INDEX('RAW DATA'!$S:$S,'Row Index'!M25)))</f>
        <v>45.4983904187939</v>
      </c>
      <c r="N307" s="17" t="n">
        <f aca="false">IF('Row Index'!N25="","✗",IF(INDEX('RAW DATA'!$S:$S,'Row Index'!N25)="",IF(INDEX('RAW DATA'!$AF:$AF,'Row Index'!N25)="",INDEX('RAW DATA'!$L:$L,'Row Index'!N25),INDEX('RAW DATA'!$AF:$AF,'Row Index'!N25)),INDEX('RAW DATA'!$S:$S,'Row Index'!N25)))</f>
        <v>47.2190358616574</v>
      </c>
      <c r="O307" s="17" t="n">
        <f aca="false">IF('Row Index'!O25="","✗",IF(INDEX('RAW DATA'!$S:$S,'Row Index'!O25)="",IF(INDEX('RAW DATA'!$AF:$AF,'Row Index'!O25)="",INDEX('RAW DATA'!$L:$L,'Row Index'!O25),INDEX('RAW DATA'!$AF:$AF,'Row Index'!O25)),INDEX('RAW DATA'!$S:$S,'Row Index'!O25)))</f>
        <v>45.1096714642404</v>
      </c>
      <c r="P307" s="17" t="n">
        <f aca="false">IF('Row Index'!P25="","✗",IF(INDEX('RAW DATA'!$S:$S,'Row Index'!P25)="",IF(INDEX('RAW DATA'!$AF:$AF,'Row Index'!P25)="",INDEX('RAW DATA'!$L:$L,'Row Index'!P25),INDEX('RAW DATA'!$AF:$AF,'Row Index'!P25)),INDEX('RAW DATA'!$S:$S,'Row Index'!P25)))</f>
        <v>46.2910354372408</v>
      </c>
      <c r="Q307" s="17" t="n">
        <f aca="false">IF('Row Index'!Q25="","✗",IF(INDEX('RAW DATA'!$S:$S,'Row Index'!Q25)="",IF(INDEX('RAW DATA'!$AF:$AF,'Row Index'!Q25)="",INDEX('RAW DATA'!$L:$L,'Row Index'!Q25),INDEX('RAW DATA'!$AF:$AF,'Row Index'!Q25)),INDEX('RAW DATA'!$S:$S,'Row Index'!Q25)))</f>
        <v>44.0699009014873</v>
      </c>
      <c r="R307" s="17" t="n">
        <f aca="false">IF('Row Index'!R25="","✗",IF(INDEX('RAW DATA'!$S:$S,'Row Index'!R25)="",IF(INDEX('RAW DATA'!$AF:$AF,'Row Index'!R25)="",INDEX('RAW DATA'!$L:$L,'Row Index'!R25),INDEX('RAW DATA'!$AF:$AF,'Row Index'!R25)),INDEX('RAW DATA'!$S:$S,'Row Index'!R25)))</f>
        <v>44.6510486823712</v>
      </c>
      <c r="S307" s="17" t="n">
        <f aca="false">IF('Row Index'!S25="","✗",IF(INDEX('RAW DATA'!$S:$S,'Row Index'!S25)="",IF(INDEX('RAW DATA'!$AF:$AF,'Row Index'!S25)="",INDEX('RAW DATA'!$L:$L,'Row Index'!S25),INDEX('RAW DATA'!$AF:$AF,'Row Index'!S25)),INDEX('RAW DATA'!$S:$S,'Row Index'!S25)))</f>
        <v>43.9520320403776</v>
      </c>
      <c r="T307" s="17" t="n">
        <f aca="false">IF('Row Index'!T25="","✗",IF(INDEX('RAW DATA'!$S:$S,'Row Index'!T25)="",IF(INDEX('RAW DATA'!$AF:$AF,'Row Index'!T25)="",INDEX('RAW DATA'!$L:$L,'Row Index'!T25),INDEX('RAW DATA'!$AF:$AF,'Row Index'!T25)),INDEX('RAW DATA'!$S:$S,'Row Index'!T25)))</f>
        <v>47.8954704531917</v>
      </c>
      <c r="U307" s="17" t="n">
        <f aca="false">IF('Row Index'!U25="","✗",IF(INDEX('RAW DATA'!$S:$S,'Row Index'!U25)="",IF(INDEX('RAW DATA'!$AF:$AF,'Row Index'!U25)="",INDEX('RAW DATA'!$L:$L,'Row Index'!U25),INDEX('RAW DATA'!$AF:$AF,'Row Index'!U25)),INDEX('RAW DATA'!$S:$S,'Row Index'!U25)))</f>
        <v>49.0462140914351</v>
      </c>
      <c r="V307" s="18" t="n">
        <f aca="false">IF('Row Index'!V25="","✗",IF(INDEX('RAW DATA'!$S:$S,'Row Index'!V25)="",IF(INDEX('RAW DATA'!$AF:$AF,'Row Index'!V25)="",INDEX('RAW DATA'!$L:$L,'Row Index'!V25),INDEX('RAW DATA'!$AF:$AF,'Row Index'!V25)),INDEX('RAW DATA'!$S:$S,'Row Index'!V25)))</f>
        <v>49.942748105365</v>
      </c>
      <c r="W307" s="17" t="n">
        <f aca="false">IF('Row Index'!W25="","✗",IF(INDEX('RAW DATA'!$S:$S,'Row Index'!W25)="",IF(INDEX('RAW DATA'!$AF:$AF,'Row Index'!W25)="",INDEX('RAW DATA'!$L:$L,'Row Index'!W25),INDEX('RAW DATA'!$AF:$AF,'Row Index'!W25)),INDEX('RAW DATA'!$S:$S,'Row Index'!W25)))</f>
        <v>46.174400136098</v>
      </c>
      <c r="X307" s="17" t="n">
        <f aca="false">IF('Row Index'!X25="","✗",IF(INDEX('RAW DATA'!$S:$S,'Row Index'!X25)="",IF(INDEX('RAW DATA'!$AF:$AF,'Row Index'!X25)="",INDEX('RAW DATA'!$L:$L,'Row Index'!X25),INDEX('RAW DATA'!$AF:$AF,'Row Index'!X25)),INDEX('RAW DATA'!$S:$S,'Row Index'!X25)))</f>
        <v>47.8047058840363</v>
      </c>
      <c r="Y307" s="17" t="n">
        <f aca="false">IF('Row Index'!Y25="","✗",IF(INDEX('RAW DATA'!$S:$S,'Row Index'!Y25)="",IF(INDEX('RAW DATA'!$AF:$AF,'Row Index'!Y25)="",INDEX('RAW DATA'!$L:$L,'Row Index'!Y25),INDEX('RAW DATA'!$AF:$AF,'Row Index'!Y25)),INDEX('RAW DATA'!$S:$S,'Row Index'!Y25)))</f>
        <v>46.8373226240947</v>
      </c>
      <c r="Z307" s="38" t="n">
        <f aca="false">IF('Row Index'!Z25="","✗",IF(INDEX('RAW DATA'!$S:$S,'Row Index'!Z25)="",IF(INDEX('RAW DATA'!$AF:$AF,'Row Index'!Z25)="",INDEX('RAW DATA'!$L:$L,'Row Index'!Z25),INDEX('RAW DATA'!$AF:$AF,'Row Index'!Z25)),INDEX('RAW DATA'!$S:$S,'Row Index'!Z25)))</f>
        <v>51.2591006767507</v>
      </c>
      <c r="AA307" s="19" t="str">
        <f aca="false">IF('Row Index'!AA25="","⏳",IF(INDEX('RAW DATA'!$S:$S,'Row Index'!AA25)="",IF(INDEX('RAW DATA'!$AF:$AF,'Row Index'!AA25)="",INDEX('RAW DATA'!$L:$L,'Row Index'!AA25),INDEX('RAW DATA'!$AF:$AF,'Row Index'!AA25)),INDEX('RAW DATA'!$S:$S,'Row Index'!AA25)))</f>
        <v>⏳</v>
      </c>
      <c r="AB307" s="17" t="n">
        <f aca="false">IF('Row Index'!AB25="","✗",IF(INDEX('RAW DATA'!$S:$S,'Row Index'!AB25)="",IF(INDEX('RAW DATA'!$AF:$AF,'Row Index'!AB25)="",INDEX('RAW DATA'!$L:$L,'Row Index'!AB25),INDEX('RAW DATA'!$AF:$AF,'Row Index'!AB25)),INDEX('RAW DATA'!$S:$S,'Row Index'!AB25)))</f>
        <v>47.6610847705823</v>
      </c>
      <c r="AC307" s="17" t="n">
        <f aca="false">IF('Row Index'!AC25="","✗",IF(INDEX('RAW DATA'!$S:$S,'Row Index'!AC25)="",IF(INDEX('RAW DATA'!$AF:$AF,'Row Index'!AC25)="",INDEX('RAW DATA'!$L:$L,'Row Index'!AC25),INDEX('RAW DATA'!$AF:$AF,'Row Index'!AC25)),INDEX('RAW DATA'!$S:$S,'Row Index'!AC25)))</f>
        <v>48.8344475134729</v>
      </c>
      <c r="AD307" s="17" t="n">
        <f aca="false">IF('Row Index'!AD25="","✗",IF(INDEX('RAW DATA'!$S:$S,'Row Index'!AD25)="",IF(INDEX('RAW DATA'!$AF:$AF,'Row Index'!AD25)="",INDEX('RAW DATA'!$L:$L,'Row Index'!AD25),INDEX('RAW DATA'!$AF:$AF,'Row Index'!AD25)),INDEX('RAW DATA'!$S:$S,'Row Index'!AD25)))</f>
        <v>48.5335878159864</v>
      </c>
      <c r="AE307" s="17" t="n">
        <f aca="false">IF('Row Index'!AE25="","✗",IF(INDEX('RAW DATA'!$S:$S,'Row Index'!AE25)="",IF(INDEX('RAW DATA'!$AF:$AF,'Row Index'!AE25)="",INDEX('RAW DATA'!$L:$L,'Row Index'!AE25),INDEX('RAW DATA'!$AF:$AF,'Row Index'!AE25)),INDEX('RAW DATA'!$S:$S,'Row Index'!AE25)))</f>
        <v>50.0499542805879</v>
      </c>
      <c r="AF307" s="17" t="n">
        <f aca="false">IF('Row Index'!AF25="","✗",IF(INDEX('RAW DATA'!$S:$S,'Row Index'!AF25)="",IF(INDEX('RAW DATA'!$AF:$AF,'Row Index'!AF25)="",INDEX('RAW DATA'!$L:$L,'Row Index'!AF25),INDEX('RAW DATA'!$AF:$AF,'Row Index'!AF25)),INDEX('RAW DATA'!$S:$S,'Row Index'!AF25)))</f>
        <v>51.6476087069574</v>
      </c>
      <c r="AG307" s="17" t="n">
        <f aca="false">IF('Row Index'!AG25="","✗",IF(INDEX('RAW DATA'!$S:$S,'Row Index'!AG25)="",IF(INDEX('RAW DATA'!$AF:$AF,'Row Index'!AG25)="",INDEX('RAW DATA'!$L:$L,'Row Index'!AG25),INDEX('RAW DATA'!$AF:$AF,'Row Index'!AG25)),INDEX('RAW DATA'!$S:$S,'Row Index'!AG25)))</f>
        <v>46.6625533243517</v>
      </c>
      <c r="AH307" s="17" t="n">
        <f aca="false">IF('Row Index'!AH25="","✗",IF(INDEX('RAW DATA'!$S:$S,'Row Index'!AH25)="",IF(INDEX('RAW DATA'!$AF:$AF,'Row Index'!AH25)="",INDEX('RAW DATA'!$L:$L,'Row Index'!AH25),INDEX('RAW DATA'!$AF:$AF,'Row Index'!AH25)),INDEX('RAW DATA'!$S:$S,'Row Index'!AH25)))</f>
        <v>52.1616705832859</v>
      </c>
      <c r="AI307" s="17" t="n">
        <f aca="false">IF('Row Index'!AI25="","✗",IF(INDEX('RAW DATA'!$S:$S,'Row Index'!AI25)="",IF(INDEX('RAW DATA'!$AF:$AF,'Row Index'!AI25)="",INDEX('RAW DATA'!$L:$L,'Row Index'!AI25),INDEX('RAW DATA'!$AF:$AF,'Row Index'!AI25)),INDEX('RAW DATA'!$S:$S,'Row Index'!AI25)))</f>
        <v>50.5797549242749</v>
      </c>
      <c r="AJ307" s="17" t="n">
        <f aca="false">IF('Row Index'!AJ25="","✗",IF(INDEX('RAW DATA'!$S:$S,'Row Index'!AJ25)="",IF(INDEX('RAW DATA'!$AF:$AF,'Row Index'!AJ25)="",INDEX('RAW DATA'!$L:$L,'Row Index'!AJ25),INDEX('RAW DATA'!$AF:$AF,'Row Index'!AJ25)),INDEX('RAW DATA'!$S:$S,'Row Index'!AJ25)))</f>
        <v>50.7639291021425</v>
      </c>
      <c r="AK307" s="17" t="n">
        <f aca="false">IF('Row Index'!AK25="","✗",IF(INDEX('RAW DATA'!$S:$S,'Row Index'!AK25)="",IF(INDEX('RAW DATA'!$AF:$AF,'Row Index'!AK25)="",INDEX('RAW DATA'!$L:$L,'Row Index'!AK25),INDEX('RAW DATA'!$AF:$AF,'Row Index'!AK25)),INDEX('RAW DATA'!$S:$S,'Row Index'!AK25)))</f>
        <v>49.8221310670901</v>
      </c>
      <c r="AL307" s="17" t="n">
        <f aca="false">IF('Row Index'!AL25="","✗",IF(INDEX('RAW DATA'!$S:$S,'Row Index'!AL25)="",IF(INDEX('RAW DATA'!$AF:$AF,'Row Index'!AL25)="",INDEX('RAW DATA'!$L:$L,'Row Index'!AL25),INDEX('RAW DATA'!$AF:$AF,'Row Index'!AL25)),INDEX('RAW DATA'!$S:$S,'Row Index'!AL25)))</f>
        <v>60.7944475698151</v>
      </c>
      <c r="AM307" s="17" t="n">
        <f aca="false">IF('Row Index'!AM25="","✗",IF(INDEX('RAW DATA'!$S:$S,'Row Index'!AM25)="",IF(INDEX('RAW DATA'!$AF:$AF,'Row Index'!AM25)="",INDEX('RAW DATA'!$L:$L,'Row Index'!AM25),INDEX('RAW DATA'!$AF:$AF,'Row Index'!AM25)),INDEX('RAW DATA'!$S:$S,'Row Index'!AM25)))</f>
        <v>63.8153591232376</v>
      </c>
      <c r="AN307" s="17" t="n">
        <f aca="false">IF('Row Index'!AN25="","✗",IF(INDEX('RAW DATA'!$S:$S,'Row Index'!AN25)="",IF(INDEX('RAW DATA'!$AF:$AF,'Row Index'!AN25)="",INDEX('RAW DATA'!$L:$L,'Row Index'!AN25),INDEX('RAW DATA'!$AF:$AF,'Row Index'!AN25)),INDEX('RAW DATA'!$S:$S,'Row Index'!AN25)))</f>
        <v>64.1432030677971</v>
      </c>
      <c r="AO307" s="17" t="n">
        <f aca="false">IF('Row Index'!AO25="","✗",IF(INDEX('RAW DATA'!$S:$S,'Row Index'!AO25)="",IF(INDEX('RAW DATA'!$AF:$AF,'Row Index'!AO25)="",INDEX('RAW DATA'!$L:$L,'Row Index'!AO25),INDEX('RAW DATA'!$AF:$AF,'Row Index'!AO25)),INDEX('RAW DATA'!$S:$S,'Row Index'!AO25)))</f>
        <v>66.9415441131992</v>
      </c>
      <c r="AP307" s="17" t="n">
        <f aca="false">IF('Row Index'!AP25="","✗",IF(INDEX('RAW DATA'!$S:$S,'Row Index'!AP25)="",IF(INDEX('RAW DATA'!$AF:$AF,'Row Index'!AP25)="",INDEX('RAW DATA'!$L:$L,'Row Index'!AP25),INDEX('RAW DATA'!$AF:$AF,'Row Index'!AP25)),INDEX('RAW DATA'!$S:$S,'Row Index'!AP25)))</f>
        <v>67.4655230240827</v>
      </c>
      <c r="AQ307" s="17" t="n">
        <f aca="false">IF('Row Index'!AQ25="","✗",IF(INDEX('RAW DATA'!$S:$S,'Row Index'!AQ25)="",IF(INDEX('RAW DATA'!$AF:$AF,'Row Index'!AQ25)="",INDEX('RAW DATA'!$L:$L,'Row Index'!AQ25),INDEX('RAW DATA'!$AF:$AF,'Row Index'!AQ25)),INDEX('RAW DATA'!$S:$S,'Row Index'!AQ25)))</f>
        <v>67.5621194551191</v>
      </c>
    </row>
    <row r="308" customFormat="false" ht="15" hidden="false" customHeight="false" outlineLevel="0" collapsed="false">
      <c r="A308" s="15" t="s">
        <v>225</v>
      </c>
      <c r="B308" s="16" t="s">
        <v>153</v>
      </c>
      <c r="C308" s="17" t="n">
        <f aca="false">IF('Row Index'!C26="","✗",IF(INDEX('RAW DATA'!$S:$S,'Row Index'!C26)="",IF(INDEX('RAW DATA'!$AF:$AF,'Row Index'!C26)="",INDEX('RAW DATA'!$L:$L,'Row Index'!C26),INDEX('RAW DATA'!$AF:$AF,'Row Index'!C26)),INDEX('RAW DATA'!$S:$S,'Row Index'!C26)))</f>
        <v>34.1729066967233</v>
      </c>
      <c r="D308" s="17" t="n">
        <f aca="false">IF('Row Index'!D26="","✗",IF(INDEX('RAW DATA'!$S:$S,'Row Index'!D26)="",IF(INDEX('RAW DATA'!$AF:$AF,'Row Index'!D26)="",INDEX('RAW DATA'!$L:$L,'Row Index'!D26),INDEX('RAW DATA'!$AF:$AF,'Row Index'!D26)),INDEX('RAW DATA'!$S:$S,'Row Index'!D26)))</f>
        <v>32.3569450378418</v>
      </c>
      <c r="E308" s="17" t="n">
        <f aca="false">IF('Row Index'!E26="","✗",IF(INDEX('RAW DATA'!$S:$S,'Row Index'!E26)="",IF(INDEX('RAW DATA'!$AF:$AF,'Row Index'!E26)="",INDEX('RAW DATA'!$L:$L,'Row Index'!E26),INDEX('RAW DATA'!$AF:$AF,'Row Index'!E26)),INDEX('RAW DATA'!$S:$S,'Row Index'!E26)))</f>
        <v>34.7115913537832</v>
      </c>
      <c r="F308" s="17" t="n">
        <f aca="false">IF('Row Index'!F26="","✗",IF(INDEX('RAW DATA'!$S:$S,'Row Index'!F26)="",IF(INDEX('RAW DATA'!$AF:$AF,'Row Index'!F26)="",INDEX('RAW DATA'!$L:$L,'Row Index'!F26),INDEX('RAW DATA'!$AF:$AF,'Row Index'!F26)),INDEX('RAW DATA'!$S:$S,'Row Index'!F26)))</f>
        <v>35.2713052417114</v>
      </c>
      <c r="G308" s="18" t="n">
        <f aca="false">IF('Row Index'!G26="","✗",IF(INDEX('RAW DATA'!$S:$S,'Row Index'!G26)="",IF(INDEX('RAW DATA'!$AF:$AF,'Row Index'!G26)="",INDEX('RAW DATA'!$L:$L,'Row Index'!G26),INDEX('RAW DATA'!$AF:$AF,'Row Index'!G26)),INDEX('RAW DATA'!$S:$S,'Row Index'!G26)))</f>
        <v>34.5148072322349</v>
      </c>
      <c r="H308" s="17" t="n">
        <f aca="false">IF('Row Index'!H26="","✗",IF(INDEX('RAW DATA'!$S:$S,'Row Index'!H26)="",IF(INDEX('RAW DATA'!$AF:$AF,'Row Index'!H26)="",INDEX('RAW DATA'!$L:$L,'Row Index'!H26),INDEX('RAW DATA'!$AF:$AF,'Row Index'!H26)),INDEX('RAW DATA'!$S:$S,'Row Index'!H26)))</f>
        <v>35.5231624447848</v>
      </c>
      <c r="I308" s="17" t="n">
        <f aca="false">IF('Row Index'!I26="","✗",IF(INDEX('RAW DATA'!$S:$S,'Row Index'!I26)="",IF(INDEX('RAW DATA'!$AF:$AF,'Row Index'!I26)="",INDEX('RAW DATA'!$L:$L,'Row Index'!I26),INDEX('RAW DATA'!$AF:$AF,'Row Index'!I26)),INDEX('RAW DATA'!$S:$S,'Row Index'!I26)))</f>
        <v>35.6734048300966</v>
      </c>
      <c r="J308" s="17" t="n">
        <f aca="false">IF('Row Index'!J26="","✗",IF(INDEX('RAW DATA'!$S:$S,'Row Index'!J26)="",IF(INDEX('RAW DATA'!$AF:$AF,'Row Index'!J26)="",INDEX('RAW DATA'!$L:$L,'Row Index'!J26),INDEX('RAW DATA'!$AF:$AF,'Row Index'!J26)),INDEX('RAW DATA'!$S:$S,'Row Index'!J26)))</f>
        <v>34.3253305787164</v>
      </c>
      <c r="K308" s="17" t="n">
        <f aca="false">IF('Row Index'!K26="","✗",IF(INDEX('RAW DATA'!$S:$S,'Row Index'!K26)="",IF(INDEX('RAW DATA'!$AF:$AF,'Row Index'!K26)="",INDEX('RAW DATA'!$L:$L,'Row Index'!K26),INDEX('RAW DATA'!$AF:$AF,'Row Index'!K26)),INDEX('RAW DATA'!$S:$S,'Row Index'!K26)))</f>
        <v>37.8963900854103</v>
      </c>
      <c r="L308" s="17" t="n">
        <f aca="false">IF('Row Index'!L26="","✗",IF(INDEX('RAW DATA'!$S:$S,'Row Index'!L26)="",IF(INDEX('RAW DATA'!$AF:$AF,'Row Index'!L26)="",INDEX('RAW DATA'!$L:$L,'Row Index'!L26),INDEX('RAW DATA'!$AF:$AF,'Row Index'!L26)),INDEX('RAW DATA'!$S:$S,'Row Index'!L26)))</f>
        <v>34.9101247975392</v>
      </c>
      <c r="M308" s="17" t="n">
        <f aca="false">IF('Row Index'!M26="","✗",IF(INDEX('RAW DATA'!$S:$S,'Row Index'!M26)="",IF(INDEX('RAW DATA'!$AF:$AF,'Row Index'!M26)="",INDEX('RAW DATA'!$L:$L,'Row Index'!M26),INDEX('RAW DATA'!$AF:$AF,'Row Index'!M26)),INDEX('RAW DATA'!$S:$S,'Row Index'!M26)))</f>
        <v>38.949545800973</v>
      </c>
      <c r="N308" s="17" t="n">
        <f aca="false">IF('Row Index'!N26="","✗",IF(INDEX('RAW DATA'!$S:$S,'Row Index'!N26)="",IF(INDEX('RAW DATA'!$AF:$AF,'Row Index'!N26)="",INDEX('RAW DATA'!$L:$L,'Row Index'!N26),INDEX('RAW DATA'!$AF:$AF,'Row Index'!N26)),INDEX('RAW DATA'!$S:$S,'Row Index'!N26)))</f>
        <v>37.1666420843877</v>
      </c>
      <c r="O308" s="17" t="n">
        <f aca="false">IF('Row Index'!O26="","✗",IF(INDEX('RAW DATA'!$S:$S,'Row Index'!O26)="",IF(INDEX('RAW DATA'!$AF:$AF,'Row Index'!O26)="",INDEX('RAW DATA'!$L:$L,'Row Index'!O26),INDEX('RAW DATA'!$AF:$AF,'Row Index'!O26)),INDEX('RAW DATA'!$S:$S,'Row Index'!O26)))</f>
        <v>39.5443936106614</v>
      </c>
      <c r="P308" s="17" t="n">
        <f aca="false">IF('Row Index'!P26="","✗",IF(INDEX('RAW DATA'!$S:$S,'Row Index'!P26)="",IF(INDEX('RAW DATA'!$AF:$AF,'Row Index'!P26)="",INDEX('RAW DATA'!$L:$L,'Row Index'!P26),INDEX('RAW DATA'!$AF:$AF,'Row Index'!P26)),INDEX('RAW DATA'!$S:$S,'Row Index'!P26)))</f>
        <v>38.7173642064361</v>
      </c>
      <c r="Q308" s="17" t="n">
        <f aca="false">IF('Row Index'!Q26="","✗",IF(INDEX('RAW DATA'!$S:$S,'Row Index'!Q26)="",IF(INDEX('RAW DATA'!$AF:$AF,'Row Index'!Q26)="",INDEX('RAW DATA'!$L:$L,'Row Index'!Q26),INDEX('RAW DATA'!$AF:$AF,'Row Index'!Q26)),INDEX('RAW DATA'!$S:$S,'Row Index'!Q26)))</f>
        <v>42.5721893399675</v>
      </c>
      <c r="R308" s="17" t="n">
        <f aca="false">IF('Row Index'!R26="","✗",IF(INDEX('RAW DATA'!$S:$S,'Row Index'!R26)="",IF(INDEX('RAW DATA'!$AF:$AF,'Row Index'!R26)="",INDEX('RAW DATA'!$L:$L,'Row Index'!R26),INDEX('RAW DATA'!$AF:$AF,'Row Index'!R26)),INDEX('RAW DATA'!$S:$S,'Row Index'!R26)))</f>
        <v>39.4772300435262</v>
      </c>
      <c r="S308" s="17" t="n">
        <f aca="false">IF('Row Index'!S26="","✗",IF(INDEX('RAW DATA'!$S:$S,'Row Index'!S26)="",IF(INDEX('RAW DATA'!$AF:$AF,'Row Index'!S26)="",INDEX('RAW DATA'!$L:$L,'Row Index'!S26),INDEX('RAW DATA'!$AF:$AF,'Row Index'!S26)),INDEX('RAW DATA'!$S:$S,'Row Index'!S26)))</f>
        <v>42.1345819600986</v>
      </c>
      <c r="T308" s="17" t="n">
        <f aca="false">IF('Row Index'!T26="","✗",IF(INDEX('RAW DATA'!$S:$S,'Row Index'!T26)="",IF(INDEX('RAW DATA'!$AF:$AF,'Row Index'!T26)="",INDEX('RAW DATA'!$L:$L,'Row Index'!T26),INDEX('RAW DATA'!$AF:$AF,'Row Index'!T26)),INDEX('RAW DATA'!$S:$S,'Row Index'!T26)))</f>
        <v>45.2064226926383</v>
      </c>
      <c r="U308" s="17" t="n">
        <f aca="false">IF('Row Index'!U26="","✗",IF(INDEX('RAW DATA'!$S:$S,'Row Index'!U26)="",IF(INDEX('RAW DATA'!$AF:$AF,'Row Index'!U26)="",INDEX('RAW DATA'!$L:$L,'Row Index'!U26),INDEX('RAW DATA'!$AF:$AF,'Row Index'!U26)),INDEX('RAW DATA'!$S:$S,'Row Index'!U26)))</f>
        <v>45.9003493402906</v>
      </c>
      <c r="V308" s="18" t="n">
        <f aca="false">IF('Row Index'!V26="","✗",IF(INDEX('RAW DATA'!$S:$S,'Row Index'!V26)="",IF(INDEX('RAW DATA'!$AF:$AF,'Row Index'!V26)="",INDEX('RAW DATA'!$L:$L,'Row Index'!V26),INDEX('RAW DATA'!$AF:$AF,'Row Index'!V26)),INDEX('RAW DATA'!$S:$S,'Row Index'!V26)))</f>
        <v>44.4535545884517</v>
      </c>
      <c r="W308" s="17" t="n">
        <f aca="false">IF('Row Index'!W26="","✗",IF(INDEX('RAW DATA'!$S:$S,'Row Index'!W26)="",IF(INDEX('RAW DATA'!$AF:$AF,'Row Index'!W26)="",INDEX('RAW DATA'!$L:$L,'Row Index'!W26),INDEX('RAW DATA'!$AF:$AF,'Row Index'!W26)),INDEX('RAW DATA'!$S:$S,'Row Index'!W26)))</f>
        <v>44.7857194475483</v>
      </c>
      <c r="X308" s="17" t="n">
        <f aca="false">IF('Row Index'!X26="","✗",IF(INDEX('RAW DATA'!$S:$S,'Row Index'!X26)="",IF(INDEX('RAW DATA'!$AF:$AF,'Row Index'!X26)="",INDEX('RAW DATA'!$L:$L,'Row Index'!X26),INDEX('RAW DATA'!$AF:$AF,'Row Index'!X26)),INDEX('RAW DATA'!$S:$S,'Row Index'!X26)))</f>
        <v>47.3664230361061</v>
      </c>
      <c r="Y308" s="17" t="n">
        <f aca="false">IF('Row Index'!Y26="","✗",IF(INDEX('RAW DATA'!$S:$S,'Row Index'!Y26)="",IF(INDEX('RAW DATA'!$AF:$AF,'Row Index'!Y26)="",INDEX('RAW DATA'!$L:$L,'Row Index'!Y26),INDEX('RAW DATA'!$AF:$AF,'Row Index'!Y26)),INDEX('RAW DATA'!$S:$S,'Row Index'!Y26)))</f>
        <v>45.2225184607048</v>
      </c>
      <c r="Z308" s="18" t="n">
        <f aca="false">IF('Row Index'!Z26="","✗",IF(INDEX('RAW DATA'!$S:$S,'Row Index'!Z26)="",IF(INDEX('RAW DATA'!$AF:$AF,'Row Index'!Z26)="",INDEX('RAW DATA'!$L:$L,'Row Index'!Z26),INDEX('RAW DATA'!$AF:$AF,'Row Index'!Z26)),INDEX('RAW DATA'!$S:$S,'Row Index'!Z26)))</f>
        <v>49.0260852080637</v>
      </c>
      <c r="AA308" s="19" t="str">
        <f aca="false">IF('Row Index'!AA26="","⏳",IF(INDEX('RAW DATA'!$S:$S,'Row Index'!AA26)="",IF(INDEX('RAW DATA'!$AF:$AF,'Row Index'!AA26)="",INDEX('RAW DATA'!$L:$L,'Row Index'!AA26),INDEX('RAW DATA'!$AF:$AF,'Row Index'!AA26)),INDEX('RAW DATA'!$S:$S,'Row Index'!AA26)))</f>
        <v>⏳</v>
      </c>
      <c r="AB308" s="17" t="n">
        <f aca="false">IF('Row Index'!AB26="","✗",IF(INDEX('RAW DATA'!$S:$S,'Row Index'!AB26)="",IF(INDEX('RAW DATA'!$AF:$AF,'Row Index'!AB26)="",INDEX('RAW DATA'!$L:$L,'Row Index'!AB26),INDEX('RAW DATA'!$AF:$AF,'Row Index'!AB26)),INDEX('RAW DATA'!$S:$S,'Row Index'!AB26)))</f>
        <v>46.8014629516167</v>
      </c>
      <c r="AC308" s="17" t="n">
        <f aca="false">IF('Row Index'!AC26="","✗",IF(INDEX('RAW DATA'!$S:$S,'Row Index'!AC26)="",IF(INDEX('RAW DATA'!$AF:$AF,'Row Index'!AC26)="",INDEX('RAW DATA'!$L:$L,'Row Index'!AC26),INDEX('RAW DATA'!$AF:$AF,'Row Index'!AC26)),INDEX('RAW DATA'!$S:$S,'Row Index'!AC26)))</f>
        <v>47.9070734954567</v>
      </c>
      <c r="AD308" s="17" t="n">
        <f aca="false">IF('Row Index'!AD26="","✗",IF(INDEX('RAW DATA'!$S:$S,'Row Index'!AD26)="",IF(INDEX('RAW DATA'!$AF:$AF,'Row Index'!AD26)="",INDEX('RAW DATA'!$L:$L,'Row Index'!AD26),INDEX('RAW DATA'!$AF:$AF,'Row Index'!AD26)),INDEX('RAW DATA'!$S:$S,'Row Index'!AD26)))</f>
        <v>48.7203250560219</v>
      </c>
      <c r="AE308" s="17" t="n">
        <f aca="false">IF('Row Index'!AE26="","✗",IF(INDEX('RAW DATA'!$S:$S,'Row Index'!AE26)="",IF(INDEX('RAW DATA'!$AF:$AF,'Row Index'!AE26)="",INDEX('RAW DATA'!$L:$L,'Row Index'!AE26),INDEX('RAW DATA'!$AF:$AF,'Row Index'!AE26)),INDEX('RAW DATA'!$S:$S,'Row Index'!AE26)))</f>
        <v>49.0508192912454</v>
      </c>
      <c r="AF308" s="17" t="n">
        <f aca="false">IF('Row Index'!AF26="","✗",IF(INDEX('RAW DATA'!$S:$S,'Row Index'!AF26)="",IF(INDEX('RAW DATA'!$AF:$AF,'Row Index'!AF26)="",INDEX('RAW DATA'!$L:$L,'Row Index'!AF26),INDEX('RAW DATA'!$AF:$AF,'Row Index'!AF26)),INDEX('RAW DATA'!$S:$S,'Row Index'!AF26)))</f>
        <v>51.9876555326598</v>
      </c>
      <c r="AG308" s="17" t="n">
        <f aca="false">IF('Row Index'!AG26="","✗",IF(INDEX('RAW DATA'!$S:$S,'Row Index'!AG26)="",IF(INDEX('RAW DATA'!$AF:$AF,'Row Index'!AG26)="",INDEX('RAW DATA'!$L:$L,'Row Index'!AG26),INDEX('RAW DATA'!$AF:$AF,'Row Index'!AG26)),INDEX('RAW DATA'!$S:$S,'Row Index'!AG26)))</f>
        <v>48.7293185948061</v>
      </c>
      <c r="AH308" s="17" t="n">
        <f aca="false">IF('Row Index'!AH26="","✗",IF(INDEX('RAW DATA'!$S:$S,'Row Index'!AH26)="",IF(INDEX('RAW DATA'!$AF:$AF,'Row Index'!AH26)="",INDEX('RAW DATA'!$L:$L,'Row Index'!AH26),INDEX('RAW DATA'!$AF:$AF,'Row Index'!AH26)),INDEX('RAW DATA'!$S:$S,'Row Index'!AH26)))</f>
        <v>53.5137092608478</v>
      </c>
      <c r="AI308" s="17" t="n">
        <f aca="false">IF('Row Index'!AI26="","✗",IF(INDEX('RAW DATA'!$S:$S,'Row Index'!AI26)="",IF(INDEX('RAW DATA'!$AF:$AF,'Row Index'!AI26)="",INDEX('RAW DATA'!$L:$L,'Row Index'!AI26),INDEX('RAW DATA'!$AF:$AF,'Row Index'!AI26)),INDEX('RAW DATA'!$S:$S,'Row Index'!AI26)))</f>
        <v>56.4169981491871</v>
      </c>
      <c r="AJ308" s="17" t="n">
        <f aca="false">IF('Row Index'!AJ26="","✗",IF(INDEX('RAW DATA'!$S:$S,'Row Index'!AJ26)="",IF(INDEX('RAW DATA'!$AF:$AF,'Row Index'!AJ26)="",INDEX('RAW DATA'!$L:$L,'Row Index'!AJ26),INDEX('RAW DATA'!$AF:$AF,'Row Index'!AJ26)),INDEX('RAW DATA'!$S:$S,'Row Index'!AJ26)))</f>
        <v>56.8677069234007</v>
      </c>
      <c r="AK308" s="17" t="n">
        <f aca="false">IF('Row Index'!AK26="","✗",IF(INDEX('RAW DATA'!$S:$S,'Row Index'!AK26)="",IF(INDEX('RAW DATA'!$AF:$AF,'Row Index'!AK26)="",INDEX('RAW DATA'!$L:$L,'Row Index'!AK26),INDEX('RAW DATA'!$AF:$AF,'Row Index'!AK26)),INDEX('RAW DATA'!$S:$S,'Row Index'!AK26)))</f>
        <v>58.590718952318</v>
      </c>
      <c r="AL308" s="17" t="n">
        <f aca="false">IF('Row Index'!AL26="","✗",IF(INDEX('RAW DATA'!$S:$S,'Row Index'!AL26)="",IF(INDEX('RAW DATA'!$AF:$AF,'Row Index'!AL26)="",INDEX('RAW DATA'!$L:$L,'Row Index'!AL26),INDEX('RAW DATA'!$AF:$AF,'Row Index'!AL26)),INDEX('RAW DATA'!$S:$S,'Row Index'!AL26)))</f>
        <v>59.6290091825975</v>
      </c>
      <c r="AM308" s="17" t="n">
        <f aca="false">IF('Row Index'!AM26="","✗",IF(INDEX('RAW DATA'!$S:$S,'Row Index'!AM26)="",IF(INDEX('RAW DATA'!$AF:$AF,'Row Index'!AM26)="",INDEX('RAW DATA'!$L:$L,'Row Index'!AM26),INDEX('RAW DATA'!$AF:$AF,'Row Index'!AM26)),INDEX('RAW DATA'!$S:$S,'Row Index'!AM26)))</f>
        <v>63.2012864222353</v>
      </c>
      <c r="AN308" s="17" t="n">
        <f aca="false">IF('Row Index'!AN26="","✗",IF(INDEX('RAW DATA'!$S:$S,'Row Index'!AN26)="",IF(INDEX('RAW DATA'!$AF:$AF,'Row Index'!AN26)="",INDEX('RAW DATA'!$L:$L,'Row Index'!AN26),INDEX('RAW DATA'!$AF:$AF,'Row Index'!AN26)),INDEX('RAW DATA'!$S:$S,'Row Index'!AN26)))</f>
        <v>62.8061321553686</v>
      </c>
      <c r="AO308" s="17" t="n">
        <f aca="false">IF('Row Index'!AO26="","✗",IF(INDEX('RAW DATA'!$S:$S,'Row Index'!AO26)="",IF(INDEX('RAW DATA'!$AF:$AF,'Row Index'!AO26)="",INDEX('RAW DATA'!$L:$L,'Row Index'!AO26),INDEX('RAW DATA'!$AF:$AF,'Row Index'!AO26)),INDEX('RAW DATA'!$S:$S,'Row Index'!AO26)))</f>
        <v>66.7219506197637</v>
      </c>
      <c r="AP308" s="17" t="n">
        <f aca="false">IF('Row Index'!AP26="","✗",IF(INDEX('RAW DATA'!$S:$S,'Row Index'!AP26)="",IF(INDEX('RAW DATA'!$AF:$AF,'Row Index'!AP26)="",INDEX('RAW DATA'!$L:$L,'Row Index'!AP26),INDEX('RAW DATA'!$AF:$AF,'Row Index'!AP26)),INDEX('RAW DATA'!$S:$S,'Row Index'!AP26)))</f>
        <v>67.3173764376964</v>
      </c>
      <c r="AQ308" s="17" t="n">
        <f aca="false">IF('Row Index'!AQ26="","✗",IF(INDEX('RAW DATA'!$S:$S,'Row Index'!AQ26)="",IF(INDEX('RAW DATA'!$AF:$AF,'Row Index'!AQ26)="",INDEX('RAW DATA'!$L:$L,'Row Index'!AQ26),INDEX('RAW DATA'!$AF:$AF,'Row Index'!AQ26)),INDEX('RAW DATA'!$S:$S,'Row Index'!AQ26)))</f>
        <v>67.0927823626845</v>
      </c>
    </row>
    <row r="309" customFormat="false" ht="15" hidden="false" customHeight="false" outlineLevel="0" collapsed="false">
      <c r="A309" s="15" t="s">
        <v>228</v>
      </c>
      <c r="B309" s="16" t="s">
        <v>153</v>
      </c>
      <c r="C309" s="17" t="n">
        <f aca="false">IF('Row Index'!C27="","✗",IF(INDEX('RAW DATA'!$S:$S,'Row Index'!C27)="",IF(INDEX('RAW DATA'!$AF:$AF,'Row Index'!C27)="",INDEX('RAW DATA'!$L:$L,'Row Index'!C27),INDEX('RAW DATA'!$AF:$AF,'Row Index'!C27)),INDEX('RAW DATA'!$S:$S,'Row Index'!C27)))</f>
        <v>45.4907694279523</v>
      </c>
      <c r="D309" s="17" t="n">
        <f aca="false">IF('Row Index'!D27="","✗",IF(INDEX('RAW DATA'!$S:$S,'Row Index'!D27)="",IF(INDEX('RAW DATA'!$AF:$AF,'Row Index'!D27)="",INDEX('RAW DATA'!$L:$L,'Row Index'!D27),INDEX('RAW DATA'!$AF:$AF,'Row Index'!D27)),INDEX('RAW DATA'!$S:$S,'Row Index'!D27)))</f>
        <v>40.7827781232055</v>
      </c>
      <c r="E309" s="29" t="n">
        <f aca="false">IF('Row Index'!E27="","✗",IF(INDEX('RAW DATA'!$S:$S,'Row Index'!E27)="",IF(INDEX('RAW DATA'!$AF:$AF,'Row Index'!E27)="",INDEX('RAW DATA'!$L:$L,'Row Index'!E27),INDEX('RAW DATA'!$AF:$AF,'Row Index'!E27)),INDEX('RAW DATA'!$S:$S,'Row Index'!E27)))</f>
        <v>46.4886610717444</v>
      </c>
      <c r="F309" s="17" t="n">
        <f aca="false">IF('Row Index'!F27="","✗",IF(INDEX('RAW DATA'!$S:$S,'Row Index'!F27)="",IF(INDEX('RAW DATA'!$AF:$AF,'Row Index'!F27)="",INDEX('RAW DATA'!$L:$L,'Row Index'!F27),INDEX('RAW DATA'!$AF:$AF,'Row Index'!F27)),INDEX('RAW DATA'!$S:$S,'Row Index'!F27)))</f>
        <v>40.1997577641519</v>
      </c>
      <c r="G309" s="38" t="n">
        <f aca="false">IF('Row Index'!G27="","✗",IF(INDEX('RAW DATA'!$S:$S,'Row Index'!G27)="",IF(INDEX('RAW DATA'!$AF:$AF,'Row Index'!G27)="",INDEX('RAW DATA'!$L:$L,'Row Index'!G27),INDEX('RAW DATA'!$AF:$AF,'Row Index'!G27)),INDEX('RAW DATA'!$S:$S,'Row Index'!G27)))</f>
        <v>45.96036481055</v>
      </c>
      <c r="H309" s="29" t="n">
        <f aca="false">IF('Row Index'!H27="","✗",IF(INDEX('RAW DATA'!$S:$S,'Row Index'!H27)="",IF(INDEX('RAW DATA'!$AF:$AF,'Row Index'!H27)="",INDEX('RAW DATA'!$L:$L,'Row Index'!H27),INDEX('RAW DATA'!$AF:$AF,'Row Index'!H27)),INDEX('RAW DATA'!$S:$S,'Row Index'!H27)))</f>
        <v>46.2490106673011</v>
      </c>
      <c r="I309" s="17" t="n">
        <f aca="false">IF('Row Index'!I27="","✗",IF(INDEX('RAW DATA'!$S:$S,'Row Index'!I27)="",IF(INDEX('RAW DATA'!$AF:$AF,'Row Index'!I27)="",INDEX('RAW DATA'!$L:$L,'Row Index'!I27),INDEX('RAW DATA'!$AF:$AF,'Row Index'!I27)),INDEX('RAW DATA'!$S:$S,'Row Index'!I27)))</f>
        <v>45.9525840880402</v>
      </c>
      <c r="J309" s="17" t="n">
        <f aca="false">IF('Row Index'!J27="","✗",IF(INDEX('RAW DATA'!$S:$S,'Row Index'!J27)="",IF(INDEX('RAW DATA'!$AF:$AF,'Row Index'!J27)="",INDEX('RAW DATA'!$L:$L,'Row Index'!J27),INDEX('RAW DATA'!$AF:$AF,'Row Index'!J27)),INDEX('RAW DATA'!$S:$S,'Row Index'!J27)))</f>
        <v>41.698846600207</v>
      </c>
      <c r="K309" s="17" t="n">
        <f aca="false">IF('Row Index'!K27="","✗",IF(INDEX('RAW DATA'!$S:$S,'Row Index'!K27)="",IF(INDEX('RAW DATA'!$AF:$AF,'Row Index'!K27)="",INDEX('RAW DATA'!$L:$L,'Row Index'!K27),INDEX('RAW DATA'!$AF:$AF,'Row Index'!K27)),INDEX('RAW DATA'!$S:$S,'Row Index'!K27)))</f>
        <v>47.6196401593909</v>
      </c>
      <c r="L309" s="17" t="n">
        <f aca="false">IF('Row Index'!L27="","✗",IF(INDEX('RAW DATA'!$S:$S,'Row Index'!L27)="",IF(INDEX('RAW DATA'!$AF:$AF,'Row Index'!L27)="",INDEX('RAW DATA'!$L:$L,'Row Index'!L27),INDEX('RAW DATA'!$AF:$AF,'Row Index'!L27)),INDEX('RAW DATA'!$S:$S,'Row Index'!L27)))</f>
        <v>37.9444108775045</v>
      </c>
      <c r="M309" s="17" t="n">
        <f aca="false">IF('Row Index'!M27="","✗",IF(INDEX('RAW DATA'!$S:$S,'Row Index'!M27)="",IF(INDEX('RAW DATA'!$AF:$AF,'Row Index'!M27)="",INDEX('RAW DATA'!$L:$L,'Row Index'!M27),INDEX('RAW DATA'!$AF:$AF,'Row Index'!M27)),INDEX('RAW DATA'!$S:$S,'Row Index'!M27)))</f>
        <v>50.1608627701125</v>
      </c>
      <c r="N309" s="17" t="n">
        <f aca="false">IF('Row Index'!N27="","✗",IF(INDEX('RAW DATA'!$S:$S,'Row Index'!N27)="",IF(INDEX('RAW DATA'!$AF:$AF,'Row Index'!N27)="",INDEX('RAW DATA'!$L:$L,'Row Index'!N27),INDEX('RAW DATA'!$AF:$AF,'Row Index'!N27)),INDEX('RAW DATA'!$S:$S,'Row Index'!N27)))</f>
        <v>49.2998278668131</v>
      </c>
      <c r="O309" s="17" t="n">
        <f aca="false">IF('Row Index'!O27="","✗",IF(INDEX('RAW DATA'!$S:$S,'Row Index'!O27)="",IF(INDEX('RAW DATA'!$AF:$AF,'Row Index'!O27)="",INDEX('RAW DATA'!$L:$L,'Row Index'!O27),INDEX('RAW DATA'!$AF:$AF,'Row Index'!O27)),INDEX('RAW DATA'!$S:$S,'Row Index'!O27)))</f>
        <v>49.2803613639667</v>
      </c>
      <c r="P309" s="17" t="n">
        <f aca="false">IF('Row Index'!P27="","✗",IF(INDEX('RAW DATA'!$S:$S,'Row Index'!P27)="",IF(INDEX('RAW DATA'!$AF:$AF,'Row Index'!P27)="",INDEX('RAW DATA'!$L:$L,'Row Index'!P27),INDEX('RAW DATA'!$AF:$AF,'Row Index'!P27)),INDEX('RAW DATA'!$S:$S,'Row Index'!P27)))</f>
        <v>47.6096973641386</v>
      </c>
      <c r="Q309" s="17" t="n">
        <f aca="false">IF('Row Index'!Q27="","✗",IF(INDEX('RAW DATA'!$S:$S,'Row Index'!Q27)="",IF(INDEX('RAW DATA'!$AF:$AF,'Row Index'!Q27)="",INDEX('RAW DATA'!$L:$L,'Row Index'!Q27),INDEX('RAW DATA'!$AF:$AF,'Row Index'!Q27)),INDEX('RAW DATA'!$S:$S,'Row Index'!Q27)))</f>
        <v>49.5640701895206</v>
      </c>
      <c r="R309" s="17" t="n">
        <f aca="false">IF('Row Index'!R27="","✗",IF(INDEX('RAW DATA'!$S:$S,'Row Index'!R27)="",IF(INDEX('RAW DATA'!$AF:$AF,'Row Index'!R27)="",INDEX('RAW DATA'!$L:$L,'Row Index'!R27),INDEX('RAW DATA'!$AF:$AF,'Row Index'!R27)),INDEX('RAW DATA'!$S:$S,'Row Index'!R27)))</f>
        <v>46.050021933654</v>
      </c>
      <c r="S309" s="17" t="n">
        <f aca="false">IF('Row Index'!S27="","✗",IF(INDEX('RAW DATA'!$S:$S,'Row Index'!S27)="",IF(INDEX('RAW DATA'!$AF:$AF,'Row Index'!S27)="",INDEX('RAW DATA'!$L:$L,'Row Index'!S27),INDEX('RAW DATA'!$AF:$AF,'Row Index'!S27)),INDEX('RAW DATA'!$S:$S,'Row Index'!S27)))</f>
        <v>49.5067465465937</v>
      </c>
      <c r="T309" s="17" t="n">
        <f aca="false">IF('Row Index'!T27="","✗",IF(INDEX('RAW DATA'!$S:$S,'Row Index'!T27)="",IF(INDEX('RAW DATA'!$AF:$AF,'Row Index'!T27)="",INDEX('RAW DATA'!$L:$L,'Row Index'!T27),INDEX('RAW DATA'!$AF:$AF,'Row Index'!T27)),INDEX('RAW DATA'!$S:$S,'Row Index'!T27)))</f>
        <v>48.6761258612949</v>
      </c>
      <c r="U309" s="17" t="n">
        <f aca="false">IF('Row Index'!U27="","✗",IF(INDEX('RAW DATA'!$S:$S,'Row Index'!U27)="",IF(INDEX('RAW DATA'!$AF:$AF,'Row Index'!U27)="",INDEX('RAW DATA'!$L:$L,'Row Index'!U27),INDEX('RAW DATA'!$AF:$AF,'Row Index'!U27)),INDEX('RAW DATA'!$S:$S,'Row Index'!U27)))</f>
        <v>51.5089282513472</v>
      </c>
      <c r="V309" s="18" t="n">
        <f aca="false">IF('Row Index'!V27="","✗",IF(INDEX('RAW DATA'!$S:$S,'Row Index'!V27)="",IF(INDEX('RAW DATA'!$AF:$AF,'Row Index'!V27)="",INDEX('RAW DATA'!$L:$L,'Row Index'!V27),INDEX('RAW DATA'!$AF:$AF,'Row Index'!V27)),INDEX('RAW DATA'!$S:$S,'Row Index'!V27)))</f>
        <v>50.4196403348139</v>
      </c>
      <c r="W309" s="29" t="n">
        <f aca="false">IF('Row Index'!W27="","✗",IF(INDEX('RAW DATA'!$S:$S,'Row Index'!W27)="",IF(INDEX('RAW DATA'!$AF:$AF,'Row Index'!W27)="",INDEX('RAW DATA'!$L:$L,'Row Index'!W27),INDEX('RAW DATA'!$AF:$AF,'Row Index'!W27)),INDEX('RAW DATA'!$S:$S,'Row Index'!W27)))</f>
        <v>48.2767171959278</v>
      </c>
      <c r="X309" s="17" t="n">
        <f aca="false">IF('Row Index'!X27="","✗",IF(INDEX('RAW DATA'!$S:$S,'Row Index'!X27)="",IF(INDEX('RAW DATA'!$AF:$AF,'Row Index'!X27)="",INDEX('RAW DATA'!$L:$L,'Row Index'!X27),INDEX('RAW DATA'!$AF:$AF,'Row Index'!X27)),INDEX('RAW DATA'!$S:$S,'Row Index'!X27)))</f>
        <v>52.3159806299513</v>
      </c>
      <c r="Y309" s="17" t="n">
        <f aca="false">IF('Row Index'!Y27="","✗",IF(INDEX('RAW DATA'!$S:$S,'Row Index'!Y27)="",IF(INDEX('RAW DATA'!$AF:$AF,'Row Index'!Y27)="",INDEX('RAW DATA'!$L:$L,'Row Index'!Y27),INDEX('RAW DATA'!$AF:$AF,'Row Index'!Y27)),INDEX('RAW DATA'!$S:$S,'Row Index'!Y27)))</f>
        <v>50.952620931518</v>
      </c>
      <c r="Z309" s="18" t="n">
        <f aca="false">IF('Row Index'!Z27="","✗",IF(INDEX('RAW DATA'!$S:$S,'Row Index'!Z27)="",IF(INDEX('RAW DATA'!$AF:$AF,'Row Index'!Z27)="",INDEX('RAW DATA'!$L:$L,'Row Index'!Z27),INDEX('RAW DATA'!$AF:$AF,'Row Index'!Z27)),INDEX('RAW DATA'!$S:$S,'Row Index'!Z27)))</f>
        <v>50.9826123000144</v>
      </c>
      <c r="AA309" s="19" t="str">
        <f aca="false">IF('Row Index'!AA27="","⏳",IF(INDEX('RAW DATA'!$S:$S,'Row Index'!AA27)="",IF(INDEX('RAW DATA'!$AF:$AF,'Row Index'!AA27)="",INDEX('RAW DATA'!$L:$L,'Row Index'!AA27),INDEX('RAW DATA'!$AF:$AF,'Row Index'!AA27)),INDEX('RAW DATA'!$S:$S,'Row Index'!AA27)))</f>
        <v>⏳</v>
      </c>
      <c r="AB309" s="17" t="n">
        <f aca="false">IF('Row Index'!AB27="","✗",IF(INDEX('RAW DATA'!$S:$S,'Row Index'!AB27)="",IF(INDEX('RAW DATA'!$AF:$AF,'Row Index'!AB27)="",INDEX('RAW DATA'!$L:$L,'Row Index'!AB27),INDEX('RAW DATA'!$AF:$AF,'Row Index'!AB27)),INDEX('RAW DATA'!$S:$S,'Row Index'!AB27)))</f>
        <v>48.731346721126</v>
      </c>
      <c r="AC309" s="17" t="n">
        <f aca="false">IF('Row Index'!AC27="","✗",IF(INDEX('RAW DATA'!$S:$S,'Row Index'!AC27)="",IF(INDEX('RAW DATA'!$AF:$AF,'Row Index'!AC27)="",INDEX('RAW DATA'!$L:$L,'Row Index'!AC27),INDEX('RAW DATA'!$AF:$AF,'Row Index'!AC27)),INDEX('RAW DATA'!$S:$S,'Row Index'!AC27)))</f>
        <v>48.2278791667334</v>
      </c>
      <c r="AD309" s="17" t="n">
        <f aca="false">IF('Row Index'!AD27="","✗",IF(INDEX('RAW DATA'!$S:$S,'Row Index'!AD27)="",IF(INDEX('RAW DATA'!$AF:$AF,'Row Index'!AD27)="",INDEX('RAW DATA'!$L:$L,'Row Index'!AD27),INDEX('RAW DATA'!$AF:$AF,'Row Index'!AD27)),INDEX('RAW DATA'!$S:$S,'Row Index'!AD27)))</f>
        <v>49.7406329872491</v>
      </c>
      <c r="AE309" s="17" t="n">
        <f aca="false">IF('Row Index'!AE27="","✗",IF(INDEX('RAW DATA'!$S:$S,'Row Index'!AE27)="",IF(INDEX('RAW DATA'!$AF:$AF,'Row Index'!AE27)="",INDEX('RAW DATA'!$L:$L,'Row Index'!AE27),INDEX('RAW DATA'!$AF:$AF,'Row Index'!AE27)),INDEX('RAW DATA'!$S:$S,'Row Index'!AE27)))</f>
        <v>49.9024694570839</v>
      </c>
      <c r="AF309" s="17" t="n">
        <f aca="false">IF('Row Index'!AF27="","✗",IF(INDEX('RAW DATA'!$S:$S,'Row Index'!AF27)="",IF(INDEX('RAW DATA'!$AF:$AF,'Row Index'!AF27)="",INDEX('RAW DATA'!$L:$L,'Row Index'!AF27),INDEX('RAW DATA'!$AF:$AF,'Row Index'!AF27)),INDEX('RAW DATA'!$S:$S,'Row Index'!AF27)))</f>
        <v>53.6466233484898</v>
      </c>
      <c r="AG309" s="17" t="n">
        <f aca="false">IF('Row Index'!AG27="","✗",IF(INDEX('RAW DATA'!$S:$S,'Row Index'!AG27)="",IF(INDEX('RAW DATA'!$AF:$AF,'Row Index'!AG27)="",INDEX('RAW DATA'!$L:$L,'Row Index'!AG27),INDEX('RAW DATA'!$AF:$AF,'Row Index'!AG27)),INDEX('RAW DATA'!$S:$S,'Row Index'!AG27)))</f>
        <v>51.0288377469303</v>
      </c>
      <c r="AH309" s="17" t="n">
        <f aca="false">IF('Row Index'!AH27="","✗",IF(INDEX('RAW DATA'!$S:$S,'Row Index'!AH27)="",IF(INDEX('RAW DATA'!$AF:$AF,'Row Index'!AH27)="",INDEX('RAW DATA'!$L:$L,'Row Index'!AH27),INDEX('RAW DATA'!$AF:$AF,'Row Index'!AH27)),INDEX('RAW DATA'!$S:$S,'Row Index'!AH27)))</f>
        <v>51.6016008198768</v>
      </c>
      <c r="AI309" s="17" t="n">
        <f aca="false">IF('Row Index'!AI27="","✗",IF(INDEX('RAW DATA'!$S:$S,'Row Index'!AI27)="",IF(INDEX('RAW DATA'!$AF:$AF,'Row Index'!AI27)="",INDEX('RAW DATA'!$L:$L,'Row Index'!AI27),INDEX('RAW DATA'!$AF:$AF,'Row Index'!AI27)),INDEX('RAW DATA'!$S:$S,'Row Index'!AI27)))</f>
        <v>55.239258447475</v>
      </c>
      <c r="AJ309" s="17" t="n">
        <f aca="false">IF('Row Index'!AJ27="","✗",IF(INDEX('RAW DATA'!$S:$S,'Row Index'!AJ27)="",IF(INDEX('RAW DATA'!$AF:$AF,'Row Index'!AJ27)="",INDEX('RAW DATA'!$L:$L,'Row Index'!AJ27),INDEX('RAW DATA'!$AF:$AF,'Row Index'!AJ27)),INDEX('RAW DATA'!$S:$S,'Row Index'!AJ27)))</f>
        <v>56.7170335538627</v>
      </c>
      <c r="AK309" s="17" t="n">
        <f aca="false">IF('Row Index'!AK27="","✗",IF(INDEX('RAW DATA'!$S:$S,'Row Index'!AK27)="",IF(INDEX('RAW DATA'!$AF:$AF,'Row Index'!AK27)="",INDEX('RAW DATA'!$L:$L,'Row Index'!AK27),INDEX('RAW DATA'!$AF:$AF,'Row Index'!AK27)),INDEX('RAW DATA'!$S:$S,'Row Index'!AK27)))</f>
        <v>57.7452473487854</v>
      </c>
      <c r="AL309" s="17" t="n">
        <f aca="false">IF('Row Index'!AL27="","✗",IF(INDEX('RAW DATA'!$S:$S,'Row Index'!AL27)="",IF(INDEX('RAW DATA'!$AF:$AF,'Row Index'!AL27)="",INDEX('RAW DATA'!$L:$L,'Row Index'!AL27),INDEX('RAW DATA'!$AF:$AF,'Row Index'!AL27)),INDEX('RAW DATA'!$S:$S,'Row Index'!AL27)))</f>
        <v>59.8473346952163</v>
      </c>
      <c r="AM309" s="17" t="n">
        <f aca="false">IF('Row Index'!AM27="","✗",IF(INDEX('RAW DATA'!$S:$S,'Row Index'!AM27)="",IF(INDEX('RAW DATA'!$AF:$AF,'Row Index'!AM27)="",INDEX('RAW DATA'!$L:$L,'Row Index'!AM27),INDEX('RAW DATA'!$AF:$AF,'Row Index'!AM27)),INDEX('RAW DATA'!$S:$S,'Row Index'!AM27)))</f>
        <v>63.2367458102175</v>
      </c>
      <c r="AN309" s="17" t="n">
        <f aca="false">IF('Row Index'!AN27="","✗",IF(INDEX('RAW DATA'!$S:$S,'Row Index'!AN27)="",IF(INDEX('RAW DATA'!$AF:$AF,'Row Index'!AN27)="",INDEX('RAW DATA'!$L:$L,'Row Index'!AN27),INDEX('RAW DATA'!$AF:$AF,'Row Index'!AN27)),INDEX('RAW DATA'!$S:$S,'Row Index'!AN27)))</f>
        <v>63.7826687748237</v>
      </c>
      <c r="AO309" s="17" t="n">
        <f aca="false">IF('Row Index'!AO27="","✗",IF(INDEX('RAW DATA'!$S:$S,'Row Index'!AO27)="",IF(INDEX('RAW DATA'!$AF:$AF,'Row Index'!AO27)="",INDEX('RAW DATA'!$L:$L,'Row Index'!AO27),INDEX('RAW DATA'!$AF:$AF,'Row Index'!AO27)),INDEX('RAW DATA'!$S:$S,'Row Index'!AO27)))</f>
        <v>66.5795893309041</v>
      </c>
      <c r="AP309" s="17" t="n">
        <f aca="false">IF('Row Index'!AP27="","✗",IF(INDEX('RAW DATA'!$S:$S,'Row Index'!AP27)="",IF(INDEX('RAW DATA'!$AF:$AF,'Row Index'!AP27)="",INDEX('RAW DATA'!$L:$L,'Row Index'!AP27),INDEX('RAW DATA'!$AF:$AF,'Row Index'!AP27)),INDEX('RAW DATA'!$S:$S,'Row Index'!AP27)))</f>
        <v>67.2674829343441</v>
      </c>
      <c r="AQ309" s="17" t="n">
        <f aca="false">IF('Row Index'!AQ27="","✗",IF(INDEX('RAW DATA'!$S:$S,'Row Index'!AQ27)="",IF(INDEX('RAW DATA'!$AF:$AF,'Row Index'!AQ27)="",INDEX('RAW DATA'!$L:$L,'Row Index'!AQ27),INDEX('RAW DATA'!$AF:$AF,'Row Index'!AQ27)),INDEX('RAW DATA'!$S:$S,'Row Index'!AQ27)))</f>
        <v>67.7229240441397</v>
      </c>
    </row>
    <row r="310" customFormat="false" ht="15" hidden="false" customHeight="false" outlineLevel="0" collapsed="false">
      <c r="A310" s="15" t="s">
        <v>231</v>
      </c>
      <c r="B310" s="16" t="s">
        <v>153</v>
      </c>
      <c r="C310" s="17" t="n">
        <f aca="false">IF('Row Index'!C28="","✗",IF(INDEX('RAW DATA'!$S:$S,'Row Index'!C28)="",IF(INDEX('RAW DATA'!$AF:$AF,'Row Index'!C28)="",INDEX('RAW DATA'!$L:$L,'Row Index'!C28),INDEX('RAW DATA'!$AF:$AF,'Row Index'!C28)),INDEX('RAW DATA'!$S:$S,'Row Index'!C28)))</f>
        <v>49.2276865847431</v>
      </c>
      <c r="D310" s="17" t="n">
        <f aca="false">IF('Row Index'!D28="","✗",IF(INDEX('RAW DATA'!$S:$S,'Row Index'!D28)="",IF(INDEX('RAW DATA'!$AF:$AF,'Row Index'!D28)="",INDEX('RAW DATA'!$L:$L,'Row Index'!D28),INDEX('RAW DATA'!$AF:$AF,'Row Index'!D28)),INDEX('RAW DATA'!$S:$S,'Row Index'!D28)))</f>
        <v>43.7609123234212</v>
      </c>
      <c r="E310" s="17" t="n">
        <f aca="false">IF('Row Index'!E28="","✗",IF(INDEX('RAW DATA'!$S:$S,'Row Index'!E28)="",IF(INDEX('RAW DATA'!$AF:$AF,'Row Index'!E28)="",INDEX('RAW DATA'!$L:$L,'Row Index'!E28),INDEX('RAW DATA'!$AF:$AF,'Row Index'!E28)),INDEX('RAW DATA'!$S:$S,'Row Index'!E28)))</f>
        <v>52.2288806297251</v>
      </c>
      <c r="F310" s="17" t="n">
        <f aca="false">IF('Row Index'!F28="","✗",IF(INDEX('RAW DATA'!$S:$S,'Row Index'!F28)="",IF(INDEX('RAW DATA'!$AF:$AF,'Row Index'!F28)="",INDEX('RAW DATA'!$L:$L,'Row Index'!F28),INDEX('RAW DATA'!$AF:$AF,'Row Index'!F28)),INDEX('RAW DATA'!$S:$S,'Row Index'!F28)))</f>
        <v>44.9729782882372</v>
      </c>
      <c r="G310" s="18" t="n">
        <f aca="false">IF('Row Index'!G28="","✗",IF(INDEX('RAW DATA'!$S:$S,'Row Index'!G28)="",IF(INDEX('RAW DATA'!$AF:$AF,'Row Index'!G28)="",INDEX('RAW DATA'!$L:$L,'Row Index'!G28),INDEX('RAW DATA'!$AF:$AF,'Row Index'!G28)),INDEX('RAW DATA'!$S:$S,'Row Index'!G28)))</f>
        <v>51.0974710940483</v>
      </c>
      <c r="H310" s="17" t="n">
        <f aca="false">IF('Row Index'!H28="","✗",IF(INDEX('RAW DATA'!$S:$S,'Row Index'!H28)="",IF(INDEX('RAW DATA'!$AF:$AF,'Row Index'!H28)="",INDEX('RAW DATA'!$L:$L,'Row Index'!H28),INDEX('RAW DATA'!$AF:$AF,'Row Index'!H28)),INDEX('RAW DATA'!$S:$S,'Row Index'!H28)))</f>
        <v>50.7051811186647</v>
      </c>
      <c r="I310" s="17" t="n">
        <f aca="false">IF('Row Index'!I28="","✗",IF(INDEX('RAW DATA'!$S:$S,'Row Index'!I28)="",IF(INDEX('RAW DATA'!$AF:$AF,'Row Index'!I28)="",INDEX('RAW DATA'!$L:$L,'Row Index'!I28),INDEX('RAW DATA'!$AF:$AF,'Row Index'!I28)),INDEX('RAW DATA'!$S:$S,'Row Index'!I28)))</f>
        <v>49.7994285636718</v>
      </c>
      <c r="J310" s="17" t="n">
        <f aca="false">IF('Row Index'!J28="","✗",IF(INDEX('RAW DATA'!$S:$S,'Row Index'!J28)="",IF(INDEX('RAW DATA'!$AF:$AF,'Row Index'!J28)="",INDEX('RAW DATA'!$L:$L,'Row Index'!J28),INDEX('RAW DATA'!$AF:$AF,'Row Index'!J28)),INDEX('RAW DATA'!$S:$S,'Row Index'!J28)))</f>
        <v>43.2530378312502</v>
      </c>
      <c r="K310" s="17" t="n">
        <f aca="false">IF('Row Index'!K28="","✗",IF(INDEX('RAW DATA'!$S:$S,'Row Index'!K28)="",IF(INDEX('RAW DATA'!$AF:$AF,'Row Index'!K28)="",INDEX('RAW DATA'!$L:$L,'Row Index'!K28),INDEX('RAW DATA'!$AF:$AF,'Row Index'!K28)),INDEX('RAW DATA'!$S:$S,'Row Index'!K28)))</f>
        <v>52.7886295318604</v>
      </c>
      <c r="L310" s="17" t="n">
        <f aca="false">IF('Row Index'!L28="","✗",IF(INDEX('RAW DATA'!$S:$S,'Row Index'!L28)="",IF(INDEX('RAW DATA'!$AF:$AF,'Row Index'!L28)="",INDEX('RAW DATA'!$L:$L,'Row Index'!L28),INDEX('RAW DATA'!$AF:$AF,'Row Index'!L28)),INDEX('RAW DATA'!$S:$S,'Row Index'!L28)))</f>
        <v>43.6058929255125</v>
      </c>
      <c r="M310" s="17" t="n">
        <f aca="false">IF('Row Index'!M28="","✗",IF(INDEX('RAW DATA'!$S:$S,'Row Index'!M28)="",IF(INDEX('RAW DATA'!$AF:$AF,'Row Index'!M28)="",INDEX('RAW DATA'!$L:$L,'Row Index'!M28),INDEX('RAW DATA'!$AF:$AF,'Row Index'!M28)),INDEX('RAW DATA'!$S:$S,'Row Index'!M28)))</f>
        <v>51.9515275593853</v>
      </c>
      <c r="N310" s="17" t="n">
        <f aca="false">IF('Row Index'!N28="","✗",IF(INDEX('RAW DATA'!$S:$S,'Row Index'!N28)="",IF(INDEX('RAW DATA'!$AF:$AF,'Row Index'!N28)="",INDEX('RAW DATA'!$L:$L,'Row Index'!N28),INDEX('RAW DATA'!$AF:$AF,'Row Index'!N28)),INDEX('RAW DATA'!$S:$S,'Row Index'!N28)))</f>
        <v>45.6215152468776</v>
      </c>
      <c r="O310" s="17" t="n">
        <f aca="false">IF('Row Index'!O28="","✗",IF(INDEX('RAW DATA'!$S:$S,'Row Index'!O28)="",IF(INDEX('RAW DATA'!$AF:$AF,'Row Index'!O28)="",INDEX('RAW DATA'!$L:$L,'Row Index'!O28),INDEX('RAW DATA'!$AF:$AF,'Row Index'!O28)),INDEX('RAW DATA'!$S:$S,'Row Index'!O28)))</f>
        <v>47.4908688889215</v>
      </c>
      <c r="P310" s="17" t="n">
        <f aca="false">IF('Row Index'!P28="","✗",IF(INDEX('RAW DATA'!$S:$S,'Row Index'!P28)="",IF(INDEX('RAW DATA'!$AF:$AF,'Row Index'!P28)="",INDEX('RAW DATA'!$L:$L,'Row Index'!P28),INDEX('RAW DATA'!$AF:$AF,'Row Index'!P28)),INDEX('RAW DATA'!$S:$S,'Row Index'!P28)))</f>
        <v>46.0308519870366</v>
      </c>
      <c r="Q310" s="17" t="n">
        <f aca="false">IF('Row Index'!Q28="","✗",IF(INDEX('RAW DATA'!$S:$S,'Row Index'!Q28)="",IF(INDEX('RAW DATA'!$AF:$AF,'Row Index'!Q28)="",INDEX('RAW DATA'!$L:$L,'Row Index'!Q28),INDEX('RAW DATA'!$AF:$AF,'Row Index'!Q28)),INDEX('RAW DATA'!$S:$S,'Row Index'!Q28)))</f>
        <v>47.7007919226674</v>
      </c>
      <c r="R310" s="17" t="n">
        <f aca="false">IF('Row Index'!R28="","✗",IF(INDEX('RAW DATA'!$S:$S,'Row Index'!R28)="",IF(INDEX('RAW DATA'!$AF:$AF,'Row Index'!R28)="",INDEX('RAW DATA'!$L:$L,'Row Index'!R28),INDEX('RAW DATA'!$AF:$AF,'Row Index'!R28)),INDEX('RAW DATA'!$S:$S,'Row Index'!R28)))</f>
        <v>44.3792372636071</v>
      </c>
      <c r="S310" s="17" t="n">
        <f aca="false">IF('Row Index'!S28="","✗",IF(INDEX('RAW DATA'!$S:$S,'Row Index'!S28)="",IF(INDEX('RAW DATA'!$AF:$AF,'Row Index'!S28)="",INDEX('RAW DATA'!$L:$L,'Row Index'!S28),INDEX('RAW DATA'!$AF:$AF,'Row Index'!S28)),INDEX('RAW DATA'!$S:$S,'Row Index'!S28)))</f>
        <v>48.8517997882542</v>
      </c>
      <c r="T310" s="17" t="n">
        <f aca="false">IF('Row Index'!T28="","✗",IF(INDEX('RAW DATA'!$S:$S,'Row Index'!T28)="",IF(INDEX('RAW DATA'!$AF:$AF,'Row Index'!T28)="",INDEX('RAW DATA'!$L:$L,'Row Index'!T28),INDEX('RAW DATA'!$AF:$AF,'Row Index'!T28)),INDEX('RAW DATA'!$S:$S,'Row Index'!T28)))</f>
        <v>51.2435806152135</v>
      </c>
      <c r="U310" s="17" t="n">
        <f aca="false">IF('Row Index'!U28="","✗",IF(INDEX('RAW DATA'!$S:$S,'Row Index'!U28)="",IF(INDEX('RAW DATA'!$AF:$AF,'Row Index'!U28)="",INDEX('RAW DATA'!$L:$L,'Row Index'!U28),INDEX('RAW DATA'!$AF:$AF,'Row Index'!U28)),INDEX('RAW DATA'!$S:$S,'Row Index'!U28)))</f>
        <v>50.9628047500079</v>
      </c>
      <c r="V310" s="18" t="n">
        <f aca="false">IF('Row Index'!V28="","✗",IF(INDEX('RAW DATA'!$S:$S,'Row Index'!V28)="",IF(INDEX('RAW DATA'!$AF:$AF,'Row Index'!V28)="",INDEX('RAW DATA'!$L:$L,'Row Index'!V28),INDEX('RAW DATA'!$AF:$AF,'Row Index'!V28)),INDEX('RAW DATA'!$S:$S,'Row Index'!V28)))</f>
        <v>51.6608237645305</v>
      </c>
      <c r="W310" s="17" t="n">
        <f aca="false">IF('Row Index'!W28="","✗",IF(INDEX('RAW DATA'!$S:$S,'Row Index'!W28)="",IF(INDEX('RAW DATA'!$AF:$AF,'Row Index'!W28)="",INDEX('RAW DATA'!$L:$L,'Row Index'!W28),INDEX('RAW DATA'!$AF:$AF,'Row Index'!W28)),INDEX('RAW DATA'!$S:$S,'Row Index'!W28)))</f>
        <v>50.5244742532141</v>
      </c>
      <c r="X310" s="17" t="n">
        <f aca="false">IF('Row Index'!X28="","✗",IF(INDEX('RAW DATA'!$S:$S,'Row Index'!X28)="",IF(INDEX('RAW DATA'!$AF:$AF,'Row Index'!X28)="",INDEX('RAW DATA'!$L:$L,'Row Index'!X28),INDEX('RAW DATA'!$AF:$AF,'Row Index'!X28)),INDEX('RAW DATA'!$S:$S,'Row Index'!X28)))</f>
        <v>52.9250875816775</v>
      </c>
      <c r="Y310" s="17" t="n">
        <f aca="false">IF('Row Index'!Y28="","✗",IF(INDEX('RAW DATA'!$S:$S,'Row Index'!Y28)="",IF(INDEX('RAW DATA'!$AF:$AF,'Row Index'!Y28)="",INDEX('RAW DATA'!$L:$L,'Row Index'!Y28),INDEX('RAW DATA'!$AF:$AF,'Row Index'!Y28)),INDEX('RAW DATA'!$S:$S,'Row Index'!Y28)))</f>
        <v>52.0562297180093</v>
      </c>
      <c r="Z310" s="18" t="n">
        <f aca="false">IF('Row Index'!Z28="","✗",IF(INDEX('RAW DATA'!$S:$S,'Row Index'!Z28)="",IF(INDEX('RAW DATA'!$AF:$AF,'Row Index'!Z28)="",INDEX('RAW DATA'!$L:$L,'Row Index'!Z28),INDEX('RAW DATA'!$AF:$AF,'Row Index'!Z28)),INDEX('RAW DATA'!$S:$S,'Row Index'!Z28)))</f>
        <v>53.5382693134625</v>
      </c>
      <c r="AA310" s="19" t="str">
        <f aca="false">IF('Row Index'!AA28="","⏳",IF(INDEX('RAW DATA'!$S:$S,'Row Index'!AA28)="",IF(INDEX('RAW DATA'!$AF:$AF,'Row Index'!AA28)="",INDEX('RAW DATA'!$L:$L,'Row Index'!AA28),INDEX('RAW DATA'!$AF:$AF,'Row Index'!AA28)),INDEX('RAW DATA'!$S:$S,'Row Index'!AA28)))</f>
        <v>⏳</v>
      </c>
      <c r="AB310" s="17" t="n">
        <f aca="false">IF('Row Index'!AB28="","✗",IF(INDEX('RAW DATA'!$S:$S,'Row Index'!AB28)="",IF(INDEX('RAW DATA'!$AF:$AF,'Row Index'!AB28)="",INDEX('RAW DATA'!$L:$L,'Row Index'!AB28),INDEX('RAW DATA'!$AF:$AF,'Row Index'!AB28)),INDEX('RAW DATA'!$S:$S,'Row Index'!AB28)))</f>
        <v>51.1802506081782</v>
      </c>
      <c r="AC310" s="17" t="n">
        <f aca="false">IF('Row Index'!AC28="","✗",IF(INDEX('RAW DATA'!$S:$S,'Row Index'!AC28)="",IF(INDEX('RAW DATA'!$AF:$AF,'Row Index'!AC28)="",INDEX('RAW DATA'!$L:$L,'Row Index'!AC28),INDEX('RAW DATA'!$AF:$AF,'Row Index'!AC28)),INDEX('RAW DATA'!$S:$S,'Row Index'!AC28)))</f>
        <v>51.1100091984791</v>
      </c>
      <c r="AD310" s="17" t="n">
        <f aca="false">IF('Row Index'!AD28="","✗",IF(INDEX('RAW DATA'!$S:$S,'Row Index'!AD28)="",IF(INDEX('RAW DATA'!$AF:$AF,'Row Index'!AD28)="",INDEX('RAW DATA'!$L:$L,'Row Index'!AD28),INDEX('RAW DATA'!$AF:$AF,'Row Index'!AD28)),INDEX('RAW DATA'!$S:$S,'Row Index'!AD28)))</f>
        <v>53.1563484540782</v>
      </c>
      <c r="AE310" s="17" t="n">
        <f aca="false">IF('Row Index'!AE28="","✗",IF(INDEX('RAW DATA'!$S:$S,'Row Index'!AE28)="",IF(INDEX('RAW DATA'!$AF:$AF,'Row Index'!AE28)="",INDEX('RAW DATA'!$L:$L,'Row Index'!AE28),INDEX('RAW DATA'!$AF:$AF,'Row Index'!AE28)),INDEX('RAW DATA'!$S:$S,'Row Index'!AE28)))</f>
        <v>53.27671939802</v>
      </c>
      <c r="AF310" s="17" t="n">
        <f aca="false">IF('Row Index'!AF28="","✗",IF(INDEX('RAW DATA'!$S:$S,'Row Index'!AF28)="",IF(INDEX('RAW DATA'!$AF:$AF,'Row Index'!AF28)="",INDEX('RAW DATA'!$L:$L,'Row Index'!AF28),INDEX('RAW DATA'!$AF:$AF,'Row Index'!AF28)),INDEX('RAW DATA'!$S:$S,'Row Index'!AF28)))</f>
        <v>56.3421973459819</v>
      </c>
      <c r="AG310" s="17" t="n">
        <f aca="false">IF('Row Index'!AG28="","✗",IF(INDEX('RAW DATA'!$S:$S,'Row Index'!AG28)="",IF(INDEX('RAW DATA'!$AF:$AF,'Row Index'!AG28)="",INDEX('RAW DATA'!$L:$L,'Row Index'!AG28),INDEX('RAW DATA'!$AF:$AF,'Row Index'!AG28)),INDEX('RAW DATA'!$S:$S,'Row Index'!AG28)))</f>
        <v>52.3331642566478</v>
      </c>
      <c r="AH310" s="17" t="n">
        <f aca="false">IF('Row Index'!AH28="","✗",IF(INDEX('RAW DATA'!$S:$S,'Row Index'!AH28)="",IF(INDEX('RAW DATA'!$AF:$AF,'Row Index'!AH28)="",INDEX('RAW DATA'!$L:$L,'Row Index'!AH28),INDEX('RAW DATA'!$AF:$AF,'Row Index'!AH28)),INDEX('RAW DATA'!$S:$S,'Row Index'!AH28)))</f>
        <v>56.5371903915536</v>
      </c>
      <c r="AI310" s="17" t="n">
        <f aca="false">IF('Row Index'!AI28="","✗",IF(INDEX('RAW DATA'!$S:$S,'Row Index'!AI28)="",IF(INDEX('RAW DATA'!$AF:$AF,'Row Index'!AI28)="",INDEX('RAW DATA'!$L:$L,'Row Index'!AI28),INDEX('RAW DATA'!$AF:$AF,'Row Index'!AI28)),INDEX('RAW DATA'!$S:$S,'Row Index'!AI28)))</f>
        <v>59.9375714453581</v>
      </c>
      <c r="AJ310" s="17" t="n">
        <f aca="false">IF('Row Index'!AJ28="","✗",IF(INDEX('RAW DATA'!$S:$S,'Row Index'!AJ28)="",IF(INDEX('RAW DATA'!$AF:$AF,'Row Index'!AJ28)="",INDEX('RAW DATA'!$L:$L,'Row Index'!AJ28),INDEX('RAW DATA'!$AF:$AF,'Row Index'!AJ28)),INDEX('RAW DATA'!$S:$S,'Row Index'!AJ28)))</f>
        <v>59.0581982136803</v>
      </c>
      <c r="AK310" s="17" t="n">
        <f aca="false">IF('Row Index'!AK28="","✗",IF(INDEX('RAW DATA'!$S:$S,'Row Index'!AK28)="",IF(INDEX('RAW DATA'!$AF:$AF,'Row Index'!AK28)="",INDEX('RAW DATA'!$L:$L,'Row Index'!AK28),INDEX('RAW DATA'!$AF:$AF,'Row Index'!AK28)),INDEX('RAW DATA'!$S:$S,'Row Index'!AK28)))</f>
        <v>58.8801935495248</v>
      </c>
      <c r="AL310" s="17" t="n">
        <f aca="false">IF('Row Index'!AL28="","✗",IF(INDEX('RAW DATA'!$S:$S,'Row Index'!AL28)="",IF(INDEX('RAW DATA'!$AF:$AF,'Row Index'!AL28)="",INDEX('RAW DATA'!$L:$L,'Row Index'!AL28),INDEX('RAW DATA'!$AF:$AF,'Row Index'!AL28)),INDEX('RAW DATA'!$S:$S,'Row Index'!AL28)))</f>
        <v>62.2422589943206</v>
      </c>
      <c r="AM310" s="17" t="n">
        <f aca="false">IF('Row Index'!AM28="","✗",IF(INDEX('RAW DATA'!$S:$S,'Row Index'!AM28)="",IF(INDEX('RAW DATA'!$AF:$AF,'Row Index'!AM28)="",INDEX('RAW DATA'!$L:$L,'Row Index'!AM28),INDEX('RAW DATA'!$AF:$AF,'Row Index'!AM28)),INDEX('RAW DATA'!$S:$S,'Row Index'!AM28)))</f>
        <v>63.5310808987522</v>
      </c>
      <c r="AN310" s="17" t="n">
        <f aca="false">IF('Row Index'!AN28="","✗",IF(INDEX('RAW DATA'!$S:$S,'Row Index'!AN28)="",IF(INDEX('RAW DATA'!$AF:$AF,'Row Index'!AN28)="",INDEX('RAW DATA'!$L:$L,'Row Index'!AN28),INDEX('RAW DATA'!$AF:$AF,'Row Index'!AN28)),INDEX('RAW DATA'!$S:$S,'Row Index'!AN28)))</f>
        <v>63.9772072506338</v>
      </c>
      <c r="AO310" s="17" t="n">
        <f aca="false">IF('Row Index'!AO28="","✗",IF(INDEX('RAW DATA'!$S:$S,'Row Index'!AO28)="",IF(INDEX('RAW DATA'!$AF:$AF,'Row Index'!AO28)="",INDEX('RAW DATA'!$L:$L,'Row Index'!AO28),INDEX('RAW DATA'!$AF:$AF,'Row Index'!AO28)),INDEX('RAW DATA'!$S:$S,'Row Index'!AO28)))</f>
        <v>66.7199513927551</v>
      </c>
      <c r="AP310" s="17" t="n">
        <f aca="false">IF('Row Index'!AP28="","✗",IF(INDEX('RAW DATA'!$S:$S,'Row Index'!AP28)="",IF(INDEX('RAW DATA'!$AF:$AF,'Row Index'!AP28)="",INDEX('RAW DATA'!$L:$L,'Row Index'!AP28),INDEX('RAW DATA'!$AF:$AF,'Row Index'!AP28)),INDEX('RAW DATA'!$S:$S,'Row Index'!AP28)))</f>
        <v>67.2494899980393</v>
      </c>
      <c r="AQ310" s="17" t="n">
        <f aca="false">IF('Row Index'!AQ28="","✗",IF(INDEX('RAW DATA'!$S:$S,'Row Index'!AQ28)="",IF(INDEX('RAW DATA'!$AF:$AF,'Row Index'!AQ28)="",INDEX('RAW DATA'!$L:$L,'Row Index'!AQ28),INDEX('RAW DATA'!$AF:$AF,'Row Index'!AQ28)),INDEX('RAW DATA'!$S:$S,'Row Index'!AQ28)))</f>
        <v>67.8006914090507</v>
      </c>
    </row>
    <row r="311" customFormat="false" ht="15" hidden="false" customHeight="false" outlineLevel="0" collapsed="false">
      <c r="A311" s="15" t="s">
        <v>234</v>
      </c>
      <c r="B311" s="16" t="s">
        <v>153</v>
      </c>
      <c r="C311" s="17" t="n">
        <f aca="false">IF('Row Index'!C29="","✗",IF(INDEX('RAW DATA'!$S:$S,'Row Index'!C29)="",IF(INDEX('RAW DATA'!$AF:$AF,'Row Index'!C29)="",INDEX('RAW DATA'!$L:$L,'Row Index'!C29),INDEX('RAW DATA'!$AF:$AF,'Row Index'!C29)),INDEX('RAW DATA'!$S:$S,'Row Index'!C29)))</f>
        <v>51.8830869755096</v>
      </c>
      <c r="D311" s="29" t="n">
        <f aca="false">IF('Row Index'!D29="","✗",IF(INDEX('RAW DATA'!$S:$S,'Row Index'!D29)="",IF(INDEX('RAW DATA'!$AF:$AF,'Row Index'!D29)="",INDEX('RAW DATA'!$L:$L,'Row Index'!D29),INDEX('RAW DATA'!$AF:$AF,'Row Index'!D29)),INDEX('RAW DATA'!$S:$S,'Row Index'!D29)))</f>
        <v>42.2427840358653</v>
      </c>
      <c r="E311" s="17" t="n">
        <f aca="false">IF('Row Index'!E29="","✗",IF(INDEX('RAW DATA'!$S:$S,'Row Index'!E29)="",IF(INDEX('RAW DATA'!$AF:$AF,'Row Index'!E29)="",INDEX('RAW DATA'!$L:$L,'Row Index'!E29),INDEX('RAW DATA'!$AF:$AF,'Row Index'!E29)),INDEX('RAW DATA'!$S:$S,'Row Index'!E29)))</f>
        <v>52.3054614164536</v>
      </c>
      <c r="F311" s="17" t="n">
        <f aca="false">IF('Row Index'!F29="","✗",IF(INDEX('RAW DATA'!$S:$S,'Row Index'!F29)="",IF(INDEX('RAW DATA'!$AF:$AF,'Row Index'!F29)="",INDEX('RAW DATA'!$L:$L,'Row Index'!F29),INDEX('RAW DATA'!$AF:$AF,'Row Index'!F29)),INDEX('RAW DATA'!$S:$S,'Row Index'!F29)))</f>
        <v>40.8576769107045</v>
      </c>
      <c r="G311" s="18" t="n">
        <f aca="false">IF('Row Index'!G29="","✗",IF(INDEX('RAW DATA'!$S:$S,'Row Index'!G29)="",IF(INDEX('RAW DATA'!$AF:$AF,'Row Index'!G29)="",INDEX('RAW DATA'!$L:$L,'Row Index'!G29),INDEX('RAW DATA'!$AF:$AF,'Row Index'!G29)),INDEX('RAW DATA'!$S:$S,'Row Index'!G29)))</f>
        <v>52.0459561469009</v>
      </c>
      <c r="H311" s="29" t="n">
        <f aca="false">IF('Row Index'!H29="","✗",IF(INDEX('RAW DATA'!$S:$S,'Row Index'!H29)="",IF(INDEX('RAW DATA'!$AF:$AF,'Row Index'!H29)="",INDEX('RAW DATA'!$L:$L,'Row Index'!H29),INDEX('RAW DATA'!$AF:$AF,'Row Index'!H29)),INDEX('RAW DATA'!$S:$S,'Row Index'!H29)))</f>
        <v>49.638952994284</v>
      </c>
      <c r="I311" s="17" t="n">
        <f aca="false">IF('Row Index'!I29="","✗",IF(INDEX('RAW DATA'!$S:$S,'Row Index'!I29)="",IF(INDEX('RAW DATA'!$AF:$AF,'Row Index'!I29)="",INDEX('RAW DATA'!$L:$L,'Row Index'!I29),INDEX('RAW DATA'!$AF:$AF,'Row Index'!I29)),INDEX('RAW DATA'!$S:$S,'Row Index'!I29)))</f>
        <v>48.5262678283703</v>
      </c>
      <c r="J311" s="17" t="n">
        <f aca="false">IF('Row Index'!J29="","✗",IF(INDEX('RAW DATA'!$S:$S,'Row Index'!J29)="",IF(INDEX('RAW DATA'!$AF:$AF,'Row Index'!J29)="",INDEX('RAW DATA'!$L:$L,'Row Index'!J29),INDEX('RAW DATA'!$AF:$AF,'Row Index'!J29)),INDEX('RAW DATA'!$S:$S,'Row Index'!J29)))</f>
        <v>44.076290949444</v>
      </c>
      <c r="K311" s="17" t="n">
        <f aca="false">IF('Row Index'!K29="","✗",IF(INDEX('RAW DATA'!$S:$S,'Row Index'!K29)="",IF(INDEX('RAW DATA'!$AF:$AF,'Row Index'!K29)="",INDEX('RAW DATA'!$L:$L,'Row Index'!K29),INDEX('RAW DATA'!$AF:$AF,'Row Index'!K29)),INDEX('RAW DATA'!$S:$S,'Row Index'!K29)))</f>
        <v>47.4815453238385</v>
      </c>
      <c r="L311" s="26" t="str">
        <f aca="false">IF('Row Index'!L29="","✗",IF(INDEX('RAW DATA'!$S:$S,'Row Index'!L29)="",IF(INDEX('RAW DATA'!$AF:$AF,'Row Index'!L29)="",INDEX('RAW DATA'!$L:$L,'Row Index'!L29),INDEX('RAW DATA'!$AF:$AF,'Row Index'!L29)),INDEX('RAW DATA'!$S:$S,'Row Index'!L29)))</f>
        <v>✗⇲</v>
      </c>
      <c r="M311" s="17" t="n">
        <f aca="false">IF('Row Index'!M29="","✗",IF(INDEX('RAW DATA'!$S:$S,'Row Index'!M29)="",IF(INDEX('RAW DATA'!$AF:$AF,'Row Index'!M29)="",INDEX('RAW DATA'!$L:$L,'Row Index'!M29),INDEX('RAW DATA'!$AF:$AF,'Row Index'!M29)),INDEX('RAW DATA'!$S:$S,'Row Index'!M29)))</f>
        <v>45.5665630653414</v>
      </c>
      <c r="N311" s="17" t="n">
        <f aca="false">IF('Row Index'!N29="","✗",IF(INDEX('RAW DATA'!$S:$S,'Row Index'!N29)="",IF(INDEX('RAW DATA'!$AF:$AF,'Row Index'!N29)="",INDEX('RAW DATA'!$L:$L,'Row Index'!N29),INDEX('RAW DATA'!$AF:$AF,'Row Index'!N29)),INDEX('RAW DATA'!$S:$S,'Row Index'!N29)))</f>
        <v>47.8302552363086</v>
      </c>
      <c r="O311" s="17" t="n">
        <f aca="false">IF('Row Index'!O29="","✗",IF(INDEX('RAW DATA'!$S:$S,'Row Index'!O29)="",IF(INDEX('RAW DATA'!$AF:$AF,'Row Index'!O29)="",INDEX('RAW DATA'!$L:$L,'Row Index'!O29),INDEX('RAW DATA'!$AF:$AF,'Row Index'!O29)),INDEX('RAW DATA'!$S:$S,'Row Index'!O29)))</f>
        <v>42.9596721091528</v>
      </c>
      <c r="P311" s="17" t="n">
        <f aca="false">IF('Row Index'!P29="","✗",IF(INDEX('RAW DATA'!$S:$S,'Row Index'!P29)="",IF(INDEX('RAW DATA'!$AF:$AF,'Row Index'!P29)="",INDEX('RAW DATA'!$L:$L,'Row Index'!P29),INDEX('RAW DATA'!$AF:$AF,'Row Index'!P29)),INDEX('RAW DATA'!$S:$S,'Row Index'!P29)))</f>
        <v>47.3600970996562</v>
      </c>
      <c r="Q311" s="17" t="n">
        <f aca="false">IF('Row Index'!Q29="","✗",IF(INDEX('RAW DATA'!$S:$S,'Row Index'!Q29)="",IF(INDEX('RAW DATA'!$AF:$AF,'Row Index'!Q29)="",INDEX('RAW DATA'!$L:$L,'Row Index'!Q29),INDEX('RAW DATA'!$AF:$AF,'Row Index'!Q29)),INDEX('RAW DATA'!$S:$S,'Row Index'!Q29)))</f>
        <v>44.333540296147</v>
      </c>
      <c r="R311" s="17" t="n">
        <f aca="false">IF('Row Index'!R29="","✗",IF(INDEX('RAW DATA'!$S:$S,'Row Index'!R29)="",IF(INDEX('RAW DATA'!$AF:$AF,'Row Index'!R29)="",INDEX('RAW DATA'!$L:$L,'Row Index'!R29),INDEX('RAW DATA'!$AF:$AF,'Row Index'!R29)),INDEX('RAW DATA'!$S:$S,'Row Index'!R29)))</f>
        <v>45.7666693507689</v>
      </c>
      <c r="S311" s="17" t="n">
        <f aca="false">IF('Row Index'!S29="","✗",IF(INDEX('RAW DATA'!$S:$S,'Row Index'!S29)="",IF(INDEX('RAW DATA'!$AF:$AF,'Row Index'!S29)="",INDEX('RAW DATA'!$L:$L,'Row Index'!S29),INDEX('RAW DATA'!$AF:$AF,'Row Index'!S29)),INDEX('RAW DATA'!$S:$S,'Row Index'!S29)))</f>
        <v>45.6829471573819</v>
      </c>
      <c r="T311" s="17" t="n">
        <f aca="false">IF('Row Index'!T29="","✗",IF(INDEX('RAW DATA'!$S:$S,'Row Index'!T29)="",IF(INDEX('RAW DATA'!$AF:$AF,'Row Index'!T29)="",INDEX('RAW DATA'!$L:$L,'Row Index'!T29),INDEX('RAW DATA'!$AF:$AF,'Row Index'!T29)),INDEX('RAW DATA'!$S:$S,'Row Index'!T29)))</f>
        <v>45.8138016969851</v>
      </c>
      <c r="U311" s="17" t="n">
        <f aca="false">IF('Row Index'!U29="","✗",IF(INDEX('RAW DATA'!$S:$S,'Row Index'!U29)="",IF(INDEX('RAW DATA'!$AF:$AF,'Row Index'!U29)="",INDEX('RAW DATA'!$L:$L,'Row Index'!U29),INDEX('RAW DATA'!$AF:$AF,'Row Index'!U29)),INDEX('RAW DATA'!$S:$S,'Row Index'!U29)))</f>
        <v>45.8034866350412</v>
      </c>
      <c r="V311" s="18" t="n">
        <f aca="false">IF('Row Index'!V29="","✗",IF(INDEX('RAW DATA'!$S:$S,'Row Index'!V29)="",IF(INDEX('RAW DATA'!$AF:$AF,'Row Index'!V29)="",INDEX('RAW DATA'!$L:$L,'Row Index'!V29),INDEX('RAW DATA'!$AF:$AF,'Row Index'!V29)),INDEX('RAW DATA'!$S:$S,'Row Index'!V29)))</f>
        <v>42.9558685557311</v>
      </c>
      <c r="W311" s="17" t="n">
        <f aca="false">IF('Row Index'!W29="","✗",IF(INDEX('RAW DATA'!$S:$S,'Row Index'!W29)="",IF(INDEX('RAW DATA'!$AF:$AF,'Row Index'!W29)="",INDEX('RAW DATA'!$L:$L,'Row Index'!W29),INDEX('RAW DATA'!$AF:$AF,'Row Index'!W29)),INDEX('RAW DATA'!$S:$S,'Row Index'!W29)))</f>
        <v>47.6385521297809</v>
      </c>
      <c r="X311" s="17" t="n">
        <f aca="false">IF('Row Index'!X29="","✗",IF(INDEX('RAW DATA'!$S:$S,'Row Index'!X29)="",IF(INDEX('RAW DATA'!$AF:$AF,'Row Index'!X29)="",INDEX('RAW DATA'!$L:$L,'Row Index'!X29),INDEX('RAW DATA'!$AF:$AF,'Row Index'!X29)),INDEX('RAW DATA'!$S:$S,'Row Index'!X29)))</f>
        <v>45.9102832948675</v>
      </c>
      <c r="Y311" s="17" t="n">
        <f aca="false">IF('Row Index'!Y29="","✗",IF(INDEX('RAW DATA'!$S:$S,'Row Index'!Y29)="",IF(INDEX('RAW DATA'!$AF:$AF,'Row Index'!Y29)="",INDEX('RAW DATA'!$L:$L,'Row Index'!Y29),INDEX('RAW DATA'!$AF:$AF,'Row Index'!Y29)),INDEX('RAW DATA'!$S:$S,'Row Index'!Y29)))</f>
        <v>46.6011591064743</v>
      </c>
      <c r="Z311" s="38" t="n">
        <f aca="false">IF('Row Index'!Z29="","✗",IF(INDEX('RAW DATA'!$S:$S,'Row Index'!Z29)="",IF(INDEX('RAW DATA'!$AF:$AF,'Row Index'!Z29)="",INDEX('RAW DATA'!$L:$L,'Row Index'!Z29),INDEX('RAW DATA'!$AF:$AF,'Row Index'!Z29)),INDEX('RAW DATA'!$S:$S,'Row Index'!Z29)))</f>
        <v>54.1171092931795</v>
      </c>
      <c r="AA311" s="19" t="str">
        <f aca="false">IF('Row Index'!AA29="","⏳",IF(INDEX('RAW DATA'!$S:$S,'Row Index'!AA29)="",IF(INDEX('RAW DATA'!$AF:$AF,'Row Index'!AA29)="",INDEX('RAW DATA'!$L:$L,'Row Index'!AA29),INDEX('RAW DATA'!$AF:$AF,'Row Index'!AA29)),INDEX('RAW DATA'!$S:$S,'Row Index'!AA29)))</f>
        <v>⏳</v>
      </c>
      <c r="AB311" s="17" t="n">
        <f aca="false">IF('Row Index'!AB29="","✗",IF(INDEX('RAW DATA'!$S:$S,'Row Index'!AB29)="",IF(INDEX('RAW DATA'!$AF:$AF,'Row Index'!AB29)="",INDEX('RAW DATA'!$L:$L,'Row Index'!AB29),INDEX('RAW DATA'!$AF:$AF,'Row Index'!AB29)),INDEX('RAW DATA'!$S:$S,'Row Index'!AB29)))</f>
        <v>49.8769924513226</v>
      </c>
      <c r="AC311" s="17" t="n">
        <f aca="false">IF('Row Index'!AC29="","✗",IF(INDEX('RAW DATA'!$S:$S,'Row Index'!AC29)="",IF(INDEX('RAW DATA'!$AF:$AF,'Row Index'!AC29)="",INDEX('RAW DATA'!$L:$L,'Row Index'!AC29),INDEX('RAW DATA'!$AF:$AF,'Row Index'!AC29)),INDEX('RAW DATA'!$S:$S,'Row Index'!AC29)))</f>
        <v>49.4429488686856</v>
      </c>
      <c r="AD311" s="17" t="n">
        <f aca="false">IF('Row Index'!AD29="","✗",IF(INDEX('RAW DATA'!$S:$S,'Row Index'!AD29)="",IF(INDEX('RAW DATA'!$AF:$AF,'Row Index'!AD29)="",INDEX('RAW DATA'!$L:$L,'Row Index'!AD29),INDEX('RAW DATA'!$AF:$AF,'Row Index'!AD29)),INDEX('RAW DATA'!$S:$S,'Row Index'!AD29)))</f>
        <v>50.1575148251909</v>
      </c>
      <c r="AE311" s="17" t="n">
        <f aca="false">IF('Row Index'!AE29="","✗",IF(INDEX('RAW DATA'!$S:$S,'Row Index'!AE29)="",IF(INDEX('RAW DATA'!$AF:$AF,'Row Index'!AE29)="",INDEX('RAW DATA'!$L:$L,'Row Index'!AE29),INDEX('RAW DATA'!$AF:$AF,'Row Index'!AE29)),INDEX('RAW DATA'!$S:$S,'Row Index'!AE29)))</f>
        <v>49.9435219067104</v>
      </c>
      <c r="AF311" s="17" t="n">
        <f aca="false">IF('Row Index'!AF29="","✗",IF(INDEX('RAW DATA'!$S:$S,'Row Index'!AF29)="",IF(INDEX('RAW DATA'!$AF:$AF,'Row Index'!AF29)="",INDEX('RAW DATA'!$L:$L,'Row Index'!AF29),INDEX('RAW DATA'!$AF:$AF,'Row Index'!AF29)),INDEX('RAW DATA'!$S:$S,'Row Index'!AF29)))</f>
        <v>52.7956944891174</v>
      </c>
      <c r="AG311" s="17" t="n">
        <f aca="false">IF('Row Index'!AG29="","✗",IF(INDEX('RAW DATA'!$S:$S,'Row Index'!AG29)="",IF(INDEX('RAW DATA'!$AF:$AF,'Row Index'!AG29)="",INDEX('RAW DATA'!$L:$L,'Row Index'!AG29),INDEX('RAW DATA'!$AF:$AF,'Row Index'!AG29)),INDEX('RAW DATA'!$S:$S,'Row Index'!AG29)))</f>
        <v>50.5140779374709</v>
      </c>
      <c r="AH311" s="17" t="n">
        <f aca="false">IF('Row Index'!AH29="","✗",IF(INDEX('RAW DATA'!$S:$S,'Row Index'!AH29)="",IF(INDEX('RAW DATA'!$AF:$AF,'Row Index'!AH29)="",INDEX('RAW DATA'!$L:$L,'Row Index'!AH29),INDEX('RAW DATA'!$AF:$AF,'Row Index'!AH29)),INDEX('RAW DATA'!$S:$S,'Row Index'!AH29)))</f>
        <v>60.3074604116484</v>
      </c>
      <c r="AI311" s="17" t="n">
        <f aca="false">IF('Row Index'!AI29="","✗",IF(INDEX('RAW DATA'!$S:$S,'Row Index'!AI29)="",IF(INDEX('RAW DATA'!$AF:$AF,'Row Index'!AI29)="",INDEX('RAW DATA'!$L:$L,'Row Index'!AI29),INDEX('RAW DATA'!$AF:$AF,'Row Index'!AI29)),INDEX('RAW DATA'!$S:$S,'Row Index'!AI29)))</f>
        <v>59.3309539147838</v>
      </c>
      <c r="AJ311" s="17" t="n">
        <f aca="false">IF('Row Index'!AJ29="","✗",IF(INDEX('RAW DATA'!$S:$S,'Row Index'!AJ29)="",IF(INDEX('RAW DATA'!$AF:$AF,'Row Index'!AJ29)="",INDEX('RAW DATA'!$L:$L,'Row Index'!AJ29),INDEX('RAW DATA'!$AF:$AF,'Row Index'!AJ29)),INDEX('RAW DATA'!$S:$S,'Row Index'!AJ29)))</f>
        <v>63.1324921122824</v>
      </c>
      <c r="AK311" s="17" t="n">
        <f aca="false">IF('Row Index'!AK29="","✗",IF(INDEX('RAW DATA'!$S:$S,'Row Index'!AK29)="",IF(INDEX('RAW DATA'!$AF:$AF,'Row Index'!AK29)="",INDEX('RAW DATA'!$L:$L,'Row Index'!AK29),INDEX('RAW DATA'!$AF:$AF,'Row Index'!AK29)),INDEX('RAW DATA'!$S:$S,'Row Index'!AK29)))</f>
        <v>64.0827369463489</v>
      </c>
      <c r="AL311" s="17" t="n">
        <f aca="false">IF('Row Index'!AL29="","✗",IF(INDEX('RAW DATA'!$S:$S,'Row Index'!AL29)="",IF(INDEX('RAW DATA'!$AF:$AF,'Row Index'!AL29)="",INDEX('RAW DATA'!$L:$L,'Row Index'!AL29),INDEX('RAW DATA'!$AF:$AF,'Row Index'!AL29)),INDEX('RAW DATA'!$S:$S,'Row Index'!AL29)))</f>
        <v>65.0205392701392</v>
      </c>
      <c r="AM311" s="17" t="n">
        <f aca="false">IF('Row Index'!AM29="","✗",IF(INDEX('RAW DATA'!$S:$S,'Row Index'!AM29)="",IF(INDEX('RAW DATA'!$AF:$AF,'Row Index'!AM29)="",INDEX('RAW DATA'!$L:$L,'Row Index'!AM29),INDEX('RAW DATA'!$AF:$AF,'Row Index'!AM29)),INDEX('RAW DATA'!$S:$S,'Row Index'!AM29)))</f>
        <v>66.5301039800596</v>
      </c>
      <c r="AN311" s="17" t="n">
        <f aca="false">IF('Row Index'!AN29="","✗",IF(INDEX('RAW DATA'!$S:$S,'Row Index'!AN29)="",IF(INDEX('RAW DATA'!$AF:$AF,'Row Index'!AN29)="",INDEX('RAW DATA'!$L:$L,'Row Index'!AN29),INDEX('RAW DATA'!$AF:$AF,'Row Index'!AN29)),INDEX('RAW DATA'!$S:$S,'Row Index'!AN29)))</f>
        <v>65.9646547407868</v>
      </c>
      <c r="AO311" s="17" t="n">
        <f aca="false">IF('Row Index'!AO29="","✗",IF(INDEX('RAW DATA'!$S:$S,'Row Index'!AO29)="",IF(INDEX('RAW DATA'!$AF:$AF,'Row Index'!AO29)="",INDEX('RAW DATA'!$L:$L,'Row Index'!AO29),INDEX('RAW DATA'!$AF:$AF,'Row Index'!AO29)),INDEX('RAW DATA'!$S:$S,'Row Index'!AO29)))</f>
        <v>68.5897048013031</v>
      </c>
      <c r="AP311" s="17" t="n">
        <f aca="false">IF('Row Index'!AP29="","✗",IF(INDEX('RAW DATA'!$S:$S,'Row Index'!AP29)="",IF(INDEX('RAW DATA'!$AF:$AF,'Row Index'!AP29)="",INDEX('RAW DATA'!$L:$L,'Row Index'!AP29),INDEX('RAW DATA'!$AF:$AF,'Row Index'!AP29)),INDEX('RAW DATA'!$S:$S,'Row Index'!AP29)))</f>
        <v>70.7744018294445</v>
      </c>
      <c r="AQ311" s="17" t="n">
        <f aca="false">IF('Row Index'!AQ29="","✗",IF(INDEX('RAW DATA'!$S:$S,'Row Index'!AQ29)="",IF(INDEX('RAW DATA'!$AF:$AF,'Row Index'!AQ29)="",INDEX('RAW DATA'!$L:$L,'Row Index'!AQ29),INDEX('RAW DATA'!$AF:$AF,'Row Index'!AQ29)),INDEX('RAW DATA'!$S:$S,'Row Index'!AQ29)))</f>
        <v>68.8474592502077</v>
      </c>
    </row>
    <row r="312" customFormat="false" ht="15" hidden="false" customHeight="false" outlineLevel="0" collapsed="false">
      <c r="A312" s="15" t="s">
        <v>237</v>
      </c>
      <c r="B312" s="16" t="s">
        <v>153</v>
      </c>
      <c r="C312" s="17" t="n">
        <f aca="false">IF('Row Index'!C30="","✗",IF(INDEX('RAW DATA'!$S:$S,'Row Index'!C30)="",IF(INDEX('RAW DATA'!$AF:$AF,'Row Index'!C30)="",INDEX('RAW DATA'!$L:$L,'Row Index'!C30),INDEX('RAW DATA'!$AF:$AF,'Row Index'!C30)),INDEX('RAW DATA'!$S:$S,'Row Index'!C30)))</f>
        <v>52.4067440116115</v>
      </c>
      <c r="D312" s="17" t="n">
        <f aca="false">IF('Row Index'!D30="","✗",IF(INDEX('RAW DATA'!$S:$S,'Row Index'!D30)="",IF(INDEX('RAW DATA'!$AF:$AF,'Row Index'!D30)="",INDEX('RAW DATA'!$L:$L,'Row Index'!D30),INDEX('RAW DATA'!$AF:$AF,'Row Index'!D30)),INDEX('RAW DATA'!$S:$S,'Row Index'!D30)))</f>
        <v>44.3346570301825</v>
      </c>
      <c r="E312" s="17" t="n">
        <f aca="false">IF('Row Index'!E30="","✗",IF(INDEX('RAW DATA'!$S:$S,'Row Index'!E30)="",IF(INDEX('RAW DATA'!$AF:$AF,'Row Index'!E30)="",INDEX('RAW DATA'!$L:$L,'Row Index'!E30),INDEX('RAW DATA'!$AF:$AF,'Row Index'!E30)),INDEX('RAW DATA'!$S:$S,'Row Index'!E30)))</f>
        <v>53.386096396223</v>
      </c>
      <c r="F312" s="17" t="n">
        <f aca="false">IF('Row Index'!F30="","✗",IF(INDEX('RAW DATA'!$S:$S,'Row Index'!F30)="",IF(INDEX('RAW DATA'!$AF:$AF,'Row Index'!F30)="",INDEX('RAW DATA'!$L:$L,'Row Index'!F30),INDEX('RAW DATA'!$AF:$AF,'Row Index'!F30)),INDEX('RAW DATA'!$S:$S,'Row Index'!F30)))</f>
        <v>39.8141032500044</v>
      </c>
      <c r="G312" s="18" t="n">
        <f aca="false">IF('Row Index'!G30="","✗",IF(INDEX('RAW DATA'!$S:$S,'Row Index'!G30)="",IF(INDEX('RAW DATA'!$AF:$AF,'Row Index'!G30)="",INDEX('RAW DATA'!$L:$L,'Row Index'!G30),INDEX('RAW DATA'!$AF:$AF,'Row Index'!G30)),INDEX('RAW DATA'!$S:$S,'Row Index'!G30)))</f>
        <v>54.2090090770414</v>
      </c>
      <c r="H312" s="17" t="n">
        <f aca="false">IF('Row Index'!H30="","✗",IF(INDEX('RAW DATA'!$S:$S,'Row Index'!H30)="",IF(INDEX('RAW DATA'!$AF:$AF,'Row Index'!H30)="",INDEX('RAW DATA'!$L:$L,'Row Index'!H30),INDEX('RAW DATA'!$AF:$AF,'Row Index'!H30)),INDEX('RAW DATA'!$S:$S,'Row Index'!H30)))</f>
        <v>48.6182836757184</v>
      </c>
      <c r="I312" s="17" t="n">
        <f aca="false">IF('Row Index'!I30="","✗",IF(INDEX('RAW DATA'!$S:$S,'Row Index'!I30)="",IF(INDEX('RAW DATA'!$AF:$AF,'Row Index'!I30)="",INDEX('RAW DATA'!$L:$L,'Row Index'!I30),INDEX('RAW DATA'!$AF:$AF,'Row Index'!I30)),INDEX('RAW DATA'!$S:$S,'Row Index'!I30)))</f>
        <v>48.3221320786794</v>
      </c>
      <c r="J312" s="17" t="n">
        <f aca="false">IF('Row Index'!J30="","✗",IF(INDEX('RAW DATA'!$S:$S,'Row Index'!J30)="",IF(INDEX('RAW DATA'!$AF:$AF,'Row Index'!J30)="",INDEX('RAW DATA'!$L:$L,'Row Index'!J30),INDEX('RAW DATA'!$AF:$AF,'Row Index'!J30)),INDEX('RAW DATA'!$S:$S,'Row Index'!J30)))</f>
        <v>37.4454482426433</v>
      </c>
      <c r="K312" s="17" t="n">
        <f aca="false">IF('Row Index'!K30="","✗",IF(INDEX('RAW DATA'!$S:$S,'Row Index'!K30)="",IF(INDEX('RAW DATA'!$AF:$AF,'Row Index'!K30)="",INDEX('RAW DATA'!$L:$L,'Row Index'!K30),INDEX('RAW DATA'!$AF:$AF,'Row Index'!K30)),INDEX('RAW DATA'!$S:$S,'Row Index'!K30)))</f>
        <v>50.7452446777927</v>
      </c>
      <c r="L312" s="17" t="n">
        <f aca="false">IF('Row Index'!L30="","✗",IF(INDEX('RAW DATA'!$S:$S,'Row Index'!L30)="",IF(INDEX('RAW DATA'!$AF:$AF,'Row Index'!L30)="",INDEX('RAW DATA'!$L:$L,'Row Index'!L30),INDEX('RAW DATA'!$AF:$AF,'Row Index'!L30)),INDEX('RAW DATA'!$S:$S,'Row Index'!L30)))</f>
        <v>42.3440939199806</v>
      </c>
      <c r="M312" s="17" t="n">
        <f aca="false">IF('Row Index'!M30="","✗",IF(INDEX('RAW DATA'!$S:$S,'Row Index'!M30)="",IF(INDEX('RAW DATA'!$AF:$AF,'Row Index'!M30)="",INDEX('RAW DATA'!$L:$L,'Row Index'!M30),INDEX('RAW DATA'!$AF:$AF,'Row Index'!M30)),INDEX('RAW DATA'!$S:$S,'Row Index'!M30)))</f>
        <v>48.1053062490487</v>
      </c>
      <c r="N312" s="17" t="n">
        <f aca="false">IF('Row Index'!N30="","✗",IF(INDEX('RAW DATA'!$S:$S,'Row Index'!N30)="",IF(INDEX('RAW DATA'!$AF:$AF,'Row Index'!N30)="",INDEX('RAW DATA'!$L:$L,'Row Index'!N30),INDEX('RAW DATA'!$AF:$AF,'Row Index'!N30)),INDEX('RAW DATA'!$S:$S,'Row Index'!N30)))</f>
        <v>48.255472171772</v>
      </c>
      <c r="O312" s="17" t="n">
        <f aca="false">IF('Row Index'!O30="","✗",IF(INDEX('RAW DATA'!$S:$S,'Row Index'!O30)="",IF(INDEX('RAW DATA'!$AF:$AF,'Row Index'!O30)="",INDEX('RAW DATA'!$L:$L,'Row Index'!O30),INDEX('RAW DATA'!$AF:$AF,'Row Index'!O30)),INDEX('RAW DATA'!$S:$S,'Row Index'!O30)))</f>
        <v>44.5051787302131</v>
      </c>
      <c r="P312" s="17" t="n">
        <f aca="false">IF('Row Index'!P30="","✗",IF(INDEX('RAW DATA'!$S:$S,'Row Index'!P30)="",IF(INDEX('RAW DATA'!$AF:$AF,'Row Index'!P30)="",INDEX('RAW DATA'!$L:$L,'Row Index'!P30),INDEX('RAW DATA'!$AF:$AF,'Row Index'!P30)),INDEX('RAW DATA'!$S:$S,'Row Index'!P30)))</f>
        <v>45.3907297039559</v>
      </c>
      <c r="Q312" s="17" t="n">
        <f aca="false">IF('Row Index'!Q30="","✗",IF(INDEX('RAW DATA'!$S:$S,'Row Index'!Q30)="",IF(INDEX('RAW DATA'!$AF:$AF,'Row Index'!Q30)="",INDEX('RAW DATA'!$L:$L,'Row Index'!Q30),INDEX('RAW DATA'!$AF:$AF,'Row Index'!Q30)),INDEX('RAW DATA'!$S:$S,'Row Index'!Q30)))</f>
        <v>44.9441420930981</v>
      </c>
      <c r="R312" s="17" t="n">
        <f aca="false">IF('Row Index'!R30="","✗",IF(INDEX('RAW DATA'!$S:$S,'Row Index'!R30)="",IF(INDEX('RAW DATA'!$AF:$AF,'Row Index'!R30)="",INDEX('RAW DATA'!$L:$L,'Row Index'!R30),INDEX('RAW DATA'!$AF:$AF,'Row Index'!R30)),INDEX('RAW DATA'!$S:$S,'Row Index'!R30)))</f>
        <v>45.2072179703783</v>
      </c>
      <c r="S312" s="17" t="n">
        <f aca="false">IF('Row Index'!S30="","✗",IF(INDEX('RAW DATA'!$S:$S,'Row Index'!S30)="",IF(INDEX('RAW DATA'!$AF:$AF,'Row Index'!S30)="",INDEX('RAW DATA'!$L:$L,'Row Index'!S30),INDEX('RAW DATA'!$AF:$AF,'Row Index'!S30)),INDEX('RAW DATA'!$S:$S,'Row Index'!S30)))</f>
        <v>45.8152837315946</v>
      </c>
      <c r="T312" s="17" t="n">
        <f aca="false">IF('Row Index'!T30="","✗",IF(INDEX('RAW DATA'!$S:$S,'Row Index'!T30)="",IF(INDEX('RAW DATA'!$AF:$AF,'Row Index'!T30)="",INDEX('RAW DATA'!$L:$L,'Row Index'!T30),INDEX('RAW DATA'!$AF:$AF,'Row Index'!T30)),INDEX('RAW DATA'!$S:$S,'Row Index'!T30)))</f>
        <v>46.4067580702381</v>
      </c>
      <c r="U312" s="17" t="n">
        <f aca="false">IF('Row Index'!U30="","✗",IF(INDEX('RAW DATA'!$S:$S,'Row Index'!U30)="",IF(INDEX('RAW DATA'!$AF:$AF,'Row Index'!U30)="",INDEX('RAW DATA'!$L:$L,'Row Index'!U30),INDEX('RAW DATA'!$AF:$AF,'Row Index'!U30)),INDEX('RAW DATA'!$S:$S,'Row Index'!U30)))</f>
        <v>45.8854866021539</v>
      </c>
      <c r="V312" s="18" t="n">
        <f aca="false">IF('Row Index'!V30="","✗",IF(INDEX('RAW DATA'!$S:$S,'Row Index'!V30)="",IF(INDEX('RAW DATA'!$AF:$AF,'Row Index'!V30)="",INDEX('RAW DATA'!$L:$L,'Row Index'!V30),INDEX('RAW DATA'!$AF:$AF,'Row Index'!V30)),INDEX('RAW DATA'!$S:$S,'Row Index'!V30)))</f>
        <v>45.7267735286049</v>
      </c>
      <c r="W312" s="17" t="n">
        <f aca="false">IF('Row Index'!W30="","✗",IF(INDEX('RAW DATA'!$S:$S,'Row Index'!W30)="",IF(INDEX('RAW DATA'!$AF:$AF,'Row Index'!W30)="",INDEX('RAW DATA'!$L:$L,'Row Index'!W30),INDEX('RAW DATA'!$AF:$AF,'Row Index'!W30)),INDEX('RAW DATA'!$S:$S,'Row Index'!W30)))</f>
        <v>49.1602743101285</v>
      </c>
      <c r="X312" s="17" t="n">
        <f aca="false">IF('Row Index'!X30="","✗",IF(INDEX('RAW DATA'!$S:$S,'Row Index'!X30)="",IF(INDEX('RAW DATA'!$AF:$AF,'Row Index'!X30)="",INDEX('RAW DATA'!$L:$L,'Row Index'!X30),INDEX('RAW DATA'!$AF:$AF,'Row Index'!X30)),INDEX('RAW DATA'!$S:$S,'Row Index'!X30)))</f>
        <v>46.3978891147897</v>
      </c>
      <c r="Y312" s="17" t="n">
        <f aca="false">IF('Row Index'!Y30="","✗",IF(INDEX('RAW DATA'!$S:$S,'Row Index'!Y30)="",IF(INDEX('RAW DATA'!$AF:$AF,'Row Index'!Y30)="",INDEX('RAW DATA'!$L:$L,'Row Index'!Y30),INDEX('RAW DATA'!$AF:$AF,'Row Index'!Y30)),INDEX('RAW DATA'!$S:$S,'Row Index'!Y30)))</f>
        <v>44.9499976723282</v>
      </c>
      <c r="Z312" s="18" t="n">
        <f aca="false">IF('Row Index'!Z30="","✗",IF(INDEX('RAW DATA'!$S:$S,'Row Index'!Z30)="",IF(INDEX('RAW DATA'!$AF:$AF,'Row Index'!Z30)="",INDEX('RAW DATA'!$L:$L,'Row Index'!Z30),INDEX('RAW DATA'!$AF:$AF,'Row Index'!Z30)),INDEX('RAW DATA'!$S:$S,'Row Index'!Z30)))</f>
        <v>49.8558784798615</v>
      </c>
      <c r="AA312" s="19" t="str">
        <f aca="false">IF('Row Index'!AA30="","⏳",IF(INDEX('RAW DATA'!$S:$S,'Row Index'!AA30)="",IF(INDEX('RAW DATA'!$AF:$AF,'Row Index'!AA30)="",INDEX('RAW DATA'!$L:$L,'Row Index'!AA30),INDEX('RAW DATA'!$AF:$AF,'Row Index'!AA30)),INDEX('RAW DATA'!$S:$S,'Row Index'!AA30)))</f>
        <v>⏳</v>
      </c>
      <c r="AB312" s="17" t="n">
        <f aca="false">IF('Row Index'!AB30="","✗",IF(INDEX('RAW DATA'!$S:$S,'Row Index'!AB30)="",IF(INDEX('RAW DATA'!$AF:$AF,'Row Index'!AB30)="",INDEX('RAW DATA'!$L:$L,'Row Index'!AB30),INDEX('RAW DATA'!$AF:$AF,'Row Index'!AB30)),INDEX('RAW DATA'!$S:$S,'Row Index'!AB30)))</f>
        <v>48.4981883558207</v>
      </c>
      <c r="AC312" s="17" t="n">
        <f aca="false">IF('Row Index'!AC30="","✗",IF(INDEX('RAW DATA'!$S:$S,'Row Index'!AC30)="",IF(INDEX('RAW DATA'!$AF:$AF,'Row Index'!AC30)="",INDEX('RAW DATA'!$L:$L,'Row Index'!AC30),INDEX('RAW DATA'!$AF:$AF,'Row Index'!AC30)),INDEX('RAW DATA'!$S:$S,'Row Index'!AC30)))</f>
        <v>47.8139445124128</v>
      </c>
      <c r="AD312" s="17" t="n">
        <f aca="false">IF('Row Index'!AD30="","✗",IF(INDEX('RAW DATA'!$S:$S,'Row Index'!AD30)="",IF(INDEX('RAW DATA'!$AF:$AF,'Row Index'!AD30)="",INDEX('RAW DATA'!$L:$L,'Row Index'!AD30),INDEX('RAW DATA'!$AF:$AF,'Row Index'!AD30)),INDEX('RAW DATA'!$S:$S,'Row Index'!AD30)))</f>
        <v>46.7314414303768</v>
      </c>
      <c r="AE312" s="17" t="n">
        <f aca="false">IF('Row Index'!AE30="","✗",IF(INDEX('RAW DATA'!$S:$S,'Row Index'!AE30)="",IF(INDEX('RAW DATA'!$AF:$AF,'Row Index'!AE30)="",INDEX('RAW DATA'!$L:$L,'Row Index'!AE30),INDEX('RAW DATA'!$AF:$AF,'Row Index'!AE30)),INDEX('RAW DATA'!$S:$S,'Row Index'!AE30)))</f>
        <v>49.4866641144525</v>
      </c>
      <c r="AF312" s="17" t="n">
        <f aca="false">IF('Row Index'!AF30="","✗",IF(INDEX('RAW DATA'!$S:$S,'Row Index'!AF30)="",IF(INDEX('RAW DATA'!$AF:$AF,'Row Index'!AF30)="",INDEX('RAW DATA'!$L:$L,'Row Index'!AF30),INDEX('RAW DATA'!$AF:$AF,'Row Index'!AF30)),INDEX('RAW DATA'!$S:$S,'Row Index'!AF30)))</f>
        <v>58.4733093080471</v>
      </c>
      <c r="AG312" s="17" t="n">
        <f aca="false">IF('Row Index'!AG30="","✗",IF(INDEX('RAW DATA'!$S:$S,'Row Index'!AG30)="",IF(INDEX('RAW DATA'!$AF:$AF,'Row Index'!AG30)="",INDEX('RAW DATA'!$L:$L,'Row Index'!AG30),INDEX('RAW DATA'!$AF:$AF,'Row Index'!AG30)),INDEX('RAW DATA'!$S:$S,'Row Index'!AG30)))</f>
        <v>57.6081966071684</v>
      </c>
      <c r="AH312" s="17" t="n">
        <f aca="false">IF('Row Index'!AH30="","✗",IF(INDEX('RAW DATA'!$S:$S,'Row Index'!AH30)="",IF(INDEX('RAW DATA'!$AF:$AF,'Row Index'!AH30)="",INDEX('RAW DATA'!$L:$L,'Row Index'!AH30),INDEX('RAW DATA'!$AF:$AF,'Row Index'!AH30)),INDEX('RAW DATA'!$S:$S,'Row Index'!AH30)))</f>
        <v>59.9582805548941</v>
      </c>
      <c r="AI312" s="17" t="n">
        <f aca="false">IF('Row Index'!AI30="","✗",IF(INDEX('RAW DATA'!$S:$S,'Row Index'!AI30)="",IF(INDEX('RAW DATA'!$AF:$AF,'Row Index'!AI30)="",INDEX('RAW DATA'!$L:$L,'Row Index'!AI30),INDEX('RAW DATA'!$AF:$AF,'Row Index'!AI30)),INDEX('RAW DATA'!$S:$S,'Row Index'!AI30)))</f>
        <v>62.499171484501</v>
      </c>
      <c r="AJ312" s="17" t="n">
        <f aca="false">IF('Row Index'!AJ30="","✗",IF(INDEX('RAW DATA'!$S:$S,'Row Index'!AJ30)="",IF(INDEX('RAW DATA'!$AF:$AF,'Row Index'!AJ30)="",INDEX('RAW DATA'!$L:$L,'Row Index'!AJ30),INDEX('RAW DATA'!$AF:$AF,'Row Index'!AJ30)),INDEX('RAW DATA'!$S:$S,'Row Index'!AJ30)))</f>
        <v>63.2016011583795</v>
      </c>
      <c r="AK312" s="17" t="n">
        <f aca="false">IF('Row Index'!AK30="","✗",IF(INDEX('RAW DATA'!$S:$S,'Row Index'!AK30)="",IF(INDEX('RAW DATA'!$AF:$AF,'Row Index'!AK30)="",INDEX('RAW DATA'!$L:$L,'Row Index'!AK30),INDEX('RAW DATA'!$AF:$AF,'Row Index'!AK30)),INDEX('RAW DATA'!$S:$S,'Row Index'!AK30)))</f>
        <v>64.2572317182127</v>
      </c>
      <c r="AL312" s="17" t="n">
        <f aca="false">IF('Row Index'!AL30="","✗",IF(INDEX('RAW DATA'!$S:$S,'Row Index'!AL30)="",IF(INDEX('RAW DATA'!$AF:$AF,'Row Index'!AL30)="",INDEX('RAW DATA'!$L:$L,'Row Index'!AL30),INDEX('RAW DATA'!$AF:$AF,'Row Index'!AL30)),INDEX('RAW DATA'!$S:$S,'Row Index'!AL30)))</f>
        <v>66.1721698932063</v>
      </c>
      <c r="AM312" s="17" t="n">
        <f aca="false">IF('Row Index'!AM30="","✗",IF(INDEX('RAW DATA'!$S:$S,'Row Index'!AM30)="",IF(INDEX('RAW DATA'!$AF:$AF,'Row Index'!AM30)="",INDEX('RAW DATA'!$L:$L,'Row Index'!AM30),INDEX('RAW DATA'!$AF:$AF,'Row Index'!AM30)),INDEX('RAW DATA'!$S:$S,'Row Index'!AM30)))</f>
        <v>67.4926366946572</v>
      </c>
      <c r="AN312" s="17" t="n">
        <f aca="false">IF('Row Index'!AN30="","✗",IF(INDEX('RAW DATA'!$S:$S,'Row Index'!AN30)="",IF(INDEX('RAW DATA'!$AF:$AF,'Row Index'!AN30)="",INDEX('RAW DATA'!$L:$L,'Row Index'!AN30),INDEX('RAW DATA'!$AF:$AF,'Row Index'!AN30)),INDEX('RAW DATA'!$S:$S,'Row Index'!AN30)))</f>
        <v>67.479769499023</v>
      </c>
      <c r="AO312" s="17" t="n">
        <f aca="false">IF('Row Index'!AO30="","✗",IF(INDEX('RAW DATA'!$S:$S,'Row Index'!AO30)="",IF(INDEX('RAW DATA'!$AF:$AF,'Row Index'!AO30)="",INDEX('RAW DATA'!$L:$L,'Row Index'!AO30),INDEX('RAW DATA'!$AF:$AF,'Row Index'!AO30)),INDEX('RAW DATA'!$S:$S,'Row Index'!AO30)))</f>
        <v>68.9665231646015</v>
      </c>
      <c r="AP312" s="17" t="n">
        <f aca="false">IF('Row Index'!AP30="","✗",IF(INDEX('RAW DATA'!$S:$S,'Row Index'!AP30)="",IF(INDEX('RAW DATA'!$AF:$AF,'Row Index'!AP30)="",INDEX('RAW DATA'!$L:$L,'Row Index'!AP30),INDEX('RAW DATA'!$AF:$AF,'Row Index'!AP30)),INDEX('RAW DATA'!$S:$S,'Row Index'!AP30)))</f>
        <v>71.4597603354194</v>
      </c>
      <c r="AQ312" s="17" t="n">
        <f aca="false">IF('Row Index'!AQ30="","✗",IF(INDEX('RAW DATA'!$S:$S,'Row Index'!AQ30)="",IF(INDEX('RAW DATA'!$AF:$AF,'Row Index'!AQ30)="",INDEX('RAW DATA'!$L:$L,'Row Index'!AQ30),INDEX('RAW DATA'!$AF:$AF,'Row Index'!AQ30)),INDEX('RAW DATA'!$S:$S,'Row Index'!AQ30)))</f>
        <v>69.7125385720806</v>
      </c>
    </row>
    <row r="313" customFormat="false" ht="15" hidden="false" customHeight="false" outlineLevel="0" collapsed="false">
      <c r="A313" s="15" t="s">
        <v>240</v>
      </c>
      <c r="B313" s="16" t="s">
        <v>153</v>
      </c>
      <c r="C313" s="17" t="n">
        <f aca="false">IF('Row Index'!C31="","✗",IF(INDEX('RAW DATA'!$S:$S,'Row Index'!C31)="",IF(INDEX('RAW DATA'!$AF:$AF,'Row Index'!C31)="",INDEX('RAW DATA'!$L:$L,'Row Index'!C31),INDEX('RAW DATA'!$AF:$AF,'Row Index'!C31)),INDEX('RAW DATA'!$S:$S,'Row Index'!C31)))</f>
        <v>51.7609443414907</v>
      </c>
      <c r="D313" s="17" t="n">
        <f aca="false">IF('Row Index'!D31="","✗",IF(INDEX('RAW DATA'!$S:$S,'Row Index'!D31)="",IF(INDEX('RAW DATA'!$AF:$AF,'Row Index'!D31)="",INDEX('RAW DATA'!$L:$L,'Row Index'!D31),INDEX('RAW DATA'!$AF:$AF,'Row Index'!D31)),INDEX('RAW DATA'!$S:$S,'Row Index'!D31)))</f>
        <v>41.1848321390444</v>
      </c>
      <c r="E313" s="17" t="n">
        <f aca="false">IF('Row Index'!E31="","✗",IF(INDEX('RAW DATA'!$S:$S,'Row Index'!E31)="",IF(INDEX('RAW DATA'!$AF:$AF,'Row Index'!E31)="",INDEX('RAW DATA'!$L:$L,'Row Index'!E31),INDEX('RAW DATA'!$AF:$AF,'Row Index'!E31)),INDEX('RAW DATA'!$S:$S,'Row Index'!E31)))</f>
        <v>53.0539445503635</v>
      </c>
      <c r="F313" s="17" t="n">
        <f aca="false">IF('Row Index'!F31="","✗",IF(INDEX('RAW DATA'!$S:$S,'Row Index'!F31)="",IF(INDEX('RAW DATA'!$AF:$AF,'Row Index'!F31)="",INDEX('RAW DATA'!$L:$L,'Row Index'!F31),INDEX('RAW DATA'!$AF:$AF,'Row Index'!F31)),INDEX('RAW DATA'!$S:$S,'Row Index'!F31)))</f>
        <v>41.2498364470726</v>
      </c>
      <c r="G313" s="18" t="n">
        <f aca="false">IF('Row Index'!G31="","✗",IF(INDEX('RAW DATA'!$S:$S,'Row Index'!G31)="",IF(INDEX('RAW DATA'!$AF:$AF,'Row Index'!G31)="",INDEX('RAW DATA'!$L:$L,'Row Index'!G31),INDEX('RAW DATA'!$AF:$AF,'Row Index'!G31)),INDEX('RAW DATA'!$S:$S,'Row Index'!G31)))</f>
        <v>52.5375280010071</v>
      </c>
      <c r="H313" s="17" t="n">
        <f aca="false">IF('Row Index'!H31="","✗",IF(INDEX('RAW DATA'!$S:$S,'Row Index'!H31)="",IF(INDEX('RAW DATA'!$AF:$AF,'Row Index'!H31)="",INDEX('RAW DATA'!$L:$L,'Row Index'!H31),INDEX('RAW DATA'!$AF:$AF,'Row Index'!H31)),INDEX('RAW DATA'!$S:$S,'Row Index'!H31)))</f>
        <v>48.908409425842</v>
      </c>
      <c r="I313" s="17" t="n">
        <f aca="false">IF('Row Index'!I31="","✗",IF(INDEX('RAW DATA'!$S:$S,'Row Index'!I31)="",IF(INDEX('RAW DATA'!$AF:$AF,'Row Index'!I31)="",INDEX('RAW DATA'!$L:$L,'Row Index'!I31),INDEX('RAW DATA'!$AF:$AF,'Row Index'!I31)),INDEX('RAW DATA'!$S:$S,'Row Index'!I31)))</f>
        <v>49.2243014588648</v>
      </c>
      <c r="J313" s="17" t="n">
        <f aca="false">IF('Row Index'!J31="","✗",IF(INDEX('RAW DATA'!$S:$S,'Row Index'!J31)="",IF(INDEX('RAW DATA'!$AF:$AF,'Row Index'!J31)="",INDEX('RAW DATA'!$L:$L,'Row Index'!J31),INDEX('RAW DATA'!$AF:$AF,'Row Index'!J31)),INDEX('RAW DATA'!$S:$S,'Row Index'!J31)))</f>
        <v>44.5649924416993</v>
      </c>
      <c r="K313" s="17" t="n">
        <f aca="false">IF('Row Index'!K31="","✗",IF(INDEX('RAW DATA'!$S:$S,'Row Index'!K31)="",IF(INDEX('RAW DATA'!$AF:$AF,'Row Index'!K31)="",INDEX('RAW DATA'!$L:$L,'Row Index'!K31),INDEX('RAW DATA'!$AF:$AF,'Row Index'!K31)),INDEX('RAW DATA'!$S:$S,'Row Index'!K31)))</f>
        <v>44.4870402776224</v>
      </c>
      <c r="L313" s="17" t="n">
        <f aca="false">IF('Row Index'!L31="","✗",IF(INDEX('RAW DATA'!$S:$S,'Row Index'!L31)="",IF(INDEX('RAW DATA'!$AF:$AF,'Row Index'!L31)="",INDEX('RAW DATA'!$L:$L,'Row Index'!L31),INDEX('RAW DATA'!$AF:$AF,'Row Index'!L31)),INDEX('RAW DATA'!$S:$S,'Row Index'!L31)))</f>
        <v>42.6644102555854</v>
      </c>
      <c r="M313" s="17" t="n">
        <f aca="false">IF('Row Index'!M31="","✗",IF(INDEX('RAW DATA'!$S:$S,'Row Index'!M31)="",IF(INDEX('RAW DATA'!$AF:$AF,'Row Index'!M31)="",INDEX('RAW DATA'!$L:$L,'Row Index'!M31),INDEX('RAW DATA'!$AF:$AF,'Row Index'!M31)),INDEX('RAW DATA'!$S:$S,'Row Index'!M31)))</f>
        <v>48.7290769955766</v>
      </c>
      <c r="N313" s="17" t="n">
        <f aca="false">IF('Row Index'!N31="","✗",IF(INDEX('RAW DATA'!$S:$S,'Row Index'!N31)="",IF(INDEX('RAW DATA'!$AF:$AF,'Row Index'!N31)="",INDEX('RAW DATA'!$L:$L,'Row Index'!N31),INDEX('RAW DATA'!$AF:$AF,'Row Index'!N31)),INDEX('RAW DATA'!$S:$S,'Row Index'!N31)))</f>
        <v>51.0432410992629</v>
      </c>
      <c r="O313" s="17" t="n">
        <f aca="false">IF('Row Index'!O31="","✗",IF(INDEX('RAW DATA'!$S:$S,'Row Index'!O31)="",IF(INDEX('RAW DATA'!$AF:$AF,'Row Index'!O31)="",INDEX('RAW DATA'!$L:$L,'Row Index'!O31),INDEX('RAW DATA'!$AF:$AF,'Row Index'!O31)),INDEX('RAW DATA'!$S:$S,'Row Index'!O31)))</f>
        <v>46.1058018108667</v>
      </c>
      <c r="P313" s="17" t="n">
        <f aca="false">IF('Row Index'!P31="","✗",IF(INDEX('RAW DATA'!$S:$S,'Row Index'!P31)="",IF(INDEX('RAW DATA'!$AF:$AF,'Row Index'!P31)="",INDEX('RAW DATA'!$L:$L,'Row Index'!P31),INDEX('RAW DATA'!$AF:$AF,'Row Index'!P31)),INDEX('RAW DATA'!$S:$S,'Row Index'!P31)))</f>
        <v>41.6945159800731</v>
      </c>
      <c r="Q313" s="17" t="n">
        <f aca="false">IF('Row Index'!Q31="","✗",IF(INDEX('RAW DATA'!$S:$S,'Row Index'!Q31)="",IF(INDEX('RAW DATA'!$AF:$AF,'Row Index'!Q31)="",INDEX('RAW DATA'!$L:$L,'Row Index'!Q31),INDEX('RAW DATA'!$AF:$AF,'Row Index'!Q31)),INDEX('RAW DATA'!$S:$S,'Row Index'!Q31)))</f>
        <v>44.5095251948809</v>
      </c>
      <c r="R313" s="17" t="n">
        <f aca="false">IF('Row Index'!R31="","✗",IF(INDEX('RAW DATA'!$S:$S,'Row Index'!R31)="",IF(INDEX('RAW DATA'!$AF:$AF,'Row Index'!R31)="",INDEX('RAW DATA'!$L:$L,'Row Index'!R31),INDEX('RAW DATA'!$AF:$AF,'Row Index'!R31)),INDEX('RAW DATA'!$S:$S,'Row Index'!R31)))</f>
        <v>48.7735305131331</v>
      </c>
      <c r="S313" s="29" t="n">
        <f aca="false">IF('Row Index'!S31="","✗",IF(INDEX('RAW DATA'!$S:$S,'Row Index'!S31)="",IF(INDEX('RAW DATA'!$AF:$AF,'Row Index'!S31)="",INDEX('RAW DATA'!$L:$L,'Row Index'!S31),INDEX('RAW DATA'!$AF:$AF,'Row Index'!S31)),INDEX('RAW DATA'!$S:$S,'Row Index'!S31)))</f>
        <v>45.1322695332142</v>
      </c>
      <c r="T313" s="17" t="n">
        <f aca="false">IF('Row Index'!T31="","✗",IF(INDEX('RAW DATA'!$S:$S,'Row Index'!T31)="",IF(INDEX('RAW DATA'!$AF:$AF,'Row Index'!T31)="",INDEX('RAW DATA'!$L:$L,'Row Index'!T31),INDEX('RAW DATA'!$AF:$AF,'Row Index'!T31)),INDEX('RAW DATA'!$S:$S,'Row Index'!T31)))</f>
        <v>46.0846474901973</v>
      </c>
      <c r="U313" s="17" t="n">
        <f aca="false">IF('Row Index'!U31="","✗",IF(INDEX('RAW DATA'!$S:$S,'Row Index'!U31)="",IF(INDEX('RAW DATA'!$AF:$AF,'Row Index'!U31)="",INDEX('RAW DATA'!$L:$L,'Row Index'!U31),INDEX('RAW DATA'!$AF:$AF,'Row Index'!U31)),INDEX('RAW DATA'!$S:$S,'Row Index'!U31)))</f>
        <v>46.2870301175499</v>
      </c>
      <c r="V313" s="18" t="n">
        <f aca="false">IF('Row Index'!V31="","✗",IF(INDEX('RAW DATA'!$S:$S,'Row Index'!V31)="",IF(INDEX('RAW DATA'!$AF:$AF,'Row Index'!V31)="",INDEX('RAW DATA'!$L:$L,'Row Index'!V31),INDEX('RAW DATA'!$AF:$AF,'Row Index'!V31)),INDEX('RAW DATA'!$S:$S,'Row Index'!V31)))</f>
        <v>46.2576874284123</v>
      </c>
      <c r="W313" s="17" t="n">
        <f aca="false">IF('Row Index'!W31="","✗",IF(INDEX('RAW DATA'!$S:$S,'Row Index'!W31)="",IF(INDEX('RAW DATA'!$AF:$AF,'Row Index'!W31)="",INDEX('RAW DATA'!$L:$L,'Row Index'!W31),INDEX('RAW DATA'!$AF:$AF,'Row Index'!W31)),INDEX('RAW DATA'!$S:$S,'Row Index'!W31)))</f>
        <v>47.1792678695398</v>
      </c>
      <c r="X313" s="17" t="n">
        <f aca="false">IF('Row Index'!X31="","✗",IF(INDEX('RAW DATA'!$S:$S,'Row Index'!X31)="",IF(INDEX('RAW DATA'!$AF:$AF,'Row Index'!X31)="",INDEX('RAW DATA'!$L:$L,'Row Index'!X31),INDEX('RAW DATA'!$AF:$AF,'Row Index'!X31)),INDEX('RAW DATA'!$S:$S,'Row Index'!X31)))</f>
        <v>49.3160962308119</v>
      </c>
      <c r="Y313" s="17" t="n">
        <f aca="false">IF('Row Index'!Y31="","✗",IF(INDEX('RAW DATA'!$S:$S,'Row Index'!Y31)="",IF(INDEX('RAW DATA'!$AF:$AF,'Row Index'!Y31)="",INDEX('RAW DATA'!$L:$L,'Row Index'!Y31),INDEX('RAW DATA'!$AF:$AF,'Row Index'!Y31)),INDEX('RAW DATA'!$S:$S,'Row Index'!Y31)))</f>
        <v>50.9115438772683</v>
      </c>
      <c r="Z313" s="38" t="n">
        <f aca="false">IF('Row Index'!Z31="","✗",IF(INDEX('RAW DATA'!$S:$S,'Row Index'!Z31)="",IF(INDEX('RAW DATA'!$AF:$AF,'Row Index'!Z31)="",INDEX('RAW DATA'!$L:$L,'Row Index'!Z31),INDEX('RAW DATA'!$AF:$AF,'Row Index'!Z31)),INDEX('RAW DATA'!$S:$S,'Row Index'!Z31)))</f>
        <v>55.0260598533263</v>
      </c>
      <c r="AA313" s="19" t="str">
        <f aca="false">IF('Row Index'!AA31="","⏳",IF(INDEX('RAW DATA'!$S:$S,'Row Index'!AA31)="",IF(INDEX('RAW DATA'!$AF:$AF,'Row Index'!AA31)="",INDEX('RAW DATA'!$L:$L,'Row Index'!AA31),INDEX('RAW DATA'!$AF:$AF,'Row Index'!AA31)),INDEX('RAW DATA'!$S:$S,'Row Index'!AA31)))</f>
        <v>⏳</v>
      </c>
      <c r="AB313" s="17" t="n">
        <f aca="false">IF('Row Index'!AB31="","✗",IF(INDEX('RAW DATA'!$S:$S,'Row Index'!AB31)="",IF(INDEX('RAW DATA'!$AF:$AF,'Row Index'!AB31)="",INDEX('RAW DATA'!$L:$L,'Row Index'!AB31),INDEX('RAW DATA'!$AF:$AF,'Row Index'!AB31)),INDEX('RAW DATA'!$S:$S,'Row Index'!AB31)))</f>
        <v>53.4855672267858</v>
      </c>
      <c r="AC313" s="17" t="n">
        <f aca="false">IF('Row Index'!AC31="","✗",IF(INDEX('RAW DATA'!$S:$S,'Row Index'!AC31)="",IF(INDEX('RAW DATA'!$AF:$AF,'Row Index'!AC31)="",INDEX('RAW DATA'!$L:$L,'Row Index'!AC31),INDEX('RAW DATA'!$AF:$AF,'Row Index'!AC31)),INDEX('RAW DATA'!$S:$S,'Row Index'!AC31)))</f>
        <v>55.8311119185293</v>
      </c>
      <c r="AD313" s="17" t="n">
        <f aca="false">IF('Row Index'!AD31="","✗",IF(INDEX('RAW DATA'!$S:$S,'Row Index'!AD31)="",IF(INDEX('RAW DATA'!$AF:$AF,'Row Index'!AD31)="",INDEX('RAW DATA'!$L:$L,'Row Index'!AD31),INDEX('RAW DATA'!$AF:$AF,'Row Index'!AD31)),INDEX('RAW DATA'!$S:$S,'Row Index'!AD31)))</f>
        <v>55.3056936769541</v>
      </c>
      <c r="AE313" s="17" t="n">
        <f aca="false">IF('Row Index'!AE31="","✗",IF(INDEX('RAW DATA'!$S:$S,'Row Index'!AE31)="",IF(INDEX('RAW DATA'!$AF:$AF,'Row Index'!AE31)="",INDEX('RAW DATA'!$L:$L,'Row Index'!AE31),INDEX('RAW DATA'!$AF:$AF,'Row Index'!AE31)),INDEX('RAW DATA'!$S:$S,'Row Index'!AE31)))</f>
        <v>58.1795820003099</v>
      </c>
      <c r="AF313" s="17" t="n">
        <f aca="false">IF('Row Index'!AF31="","✗",IF(INDEX('RAW DATA'!$S:$S,'Row Index'!AF31)="",IF(INDEX('RAW DATA'!$AF:$AF,'Row Index'!AF31)="",INDEX('RAW DATA'!$L:$L,'Row Index'!AF31),INDEX('RAW DATA'!$AF:$AF,'Row Index'!AF31)),INDEX('RAW DATA'!$S:$S,'Row Index'!AF31)))</f>
        <v>61.6717664415243</v>
      </c>
      <c r="AG313" s="17" t="n">
        <f aca="false">IF('Row Index'!AG31="","✗",IF(INDEX('RAW DATA'!$S:$S,'Row Index'!AG31)="",IF(INDEX('RAW DATA'!$AF:$AF,'Row Index'!AG31)="",INDEX('RAW DATA'!$L:$L,'Row Index'!AG31),INDEX('RAW DATA'!$AF:$AF,'Row Index'!AG31)),INDEX('RAW DATA'!$S:$S,'Row Index'!AG31)))</f>
        <v>59.010428880213</v>
      </c>
      <c r="AH313" s="17" t="n">
        <f aca="false">IF('Row Index'!AH31="","✗",IF(INDEX('RAW DATA'!$S:$S,'Row Index'!AH31)="",IF(INDEX('RAW DATA'!$AF:$AF,'Row Index'!AH31)="",INDEX('RAW DATA'!$L:$L,'Row Index'!AH31),INDEX('RAW DATA'!$AF:$AF,'Row Index'!AH31)),INDEX('RAW DATA'!$S:$S,'Row Index'!AH31)))</f>
        <v>62.0039540963474</v>
      </c>
      <c r="AI313" s="17" t="n">
        <f aca="false">IF('Row Index'!AI31="","✗",IF(INDEX('RAW DATA'!$S:$S,'Row Index'!AI31)="",IF(INDEX('RAW DATA'!$AF:$AF,'Row Index'!AI31)="",INDEX('RAW DATA'!$L:$L,'Row Index'!AI31),INDEX('RAW DATA'!$AF:$AF,'Row Index'!AI31)),INDEX('RAW DATA'!$S:$S,'Row Index'!AI31)))</f>
        <v>62.8129930190128</v>
      </c>
      <c r="AJ313" s="17" t="n">
        <f aca="false">IF('Row Index'!AJ31="","✗",IF(INDEX('RAW DATA'!$S:$S,'Row Index'!AJ31)="",IF(INDEX('RAW DATA'!$AF:$AF,'Row Index'!AJ31)="",INDEX('RAW DATA'!$L:$L,'Row Index'!AJ31),INDEX('RAW DATA'!$AF:$AF,'Row Index'!AJ31)),INDEX('RAW DATA'!$S:$S,'Row Index'!AJ31)))</f>
        <v>64.824670324352</v>
      </c>
      <c r="AK313" s="17" t="n">
        <f aca="false">IF('Row Index'!AK31="","✗",IF(INDEX('RAW DATA'!$S:$S,'Row Index'!AK31)="",IF(INDEX('RAW DATA'!$AF:$AF,'Row Index'!AK31)="",INDEX('RAW DATA'!$L:$L,'Row Index'!AK31),INDEX('RAW DATA'!$AF:$AF,'Row Index'!AK31)),INDEX('RAW DATA'!$S:$S,'Row Index'!AK31)))</f>
        <v>65.7433552434696</v>
      </c>
      <c r="AL313" s="17" t="n">
        <f aca="false">IF('Row Index'!AL31="","✗",IF(INDEX('RAW DATA'!$S:$S,'Row Index'!AL31)="",IF(INDEX('RAW DATA'!$AF:$AF,'Row Index'!AL31)="",INDEX('RAW DATA'!$L:$L,'Row Index'!AL31),INDEX('RAW DATA'!$AF:$AF,'Row Index'!AL31)),INDEX('RAW DATA'!$S:$S,'Row Index'!AL31)))</f>
        <v>67.4723081337468</v>
      </c>
      <c r="AM313" s="17" t="n">
        <f aca="false">IF('Row Index'!AM31="","✗",IF(INDEX('RAW DATA'!$S:$S,'Row Index'!AM31)="",IF(INDEX('RAW DATA'!$AF:$AF,'Row Index'!AM31)="",INDEX('RAW DATA'!$L:$L,'Row Index'!AM31),INDEX('RAW DATA'!$AF:$AF,'Row Index'!AM31)),INDEX('RAW DATA'!$S:$S,'Row Index'!AM31)))</f>
        <v>66.4377353655587</v>
      </c>
      <c r="AN313" s="17" t="n">
        <f aca="false">IF('Row Index'!AN31="","✗",IF(INDEX('RAW DATA'!$S:$S,'Row Index'!AN31)="",IF(INDEX('RAW DATA'!$AF:$AF,'Row Index'!AN31)="",INDEX('RAW DATA'!$L:$L,'Row Index'!AN31),INDEX('RAW DATA'!$AF:$AF,'Row Index'!AN31)),INDEX('RAW DATA'!$S:$S,'Row Index'!AN31)))</f>
        <v>67.1503002267373</v>
      </c>
      <c r="AO313" s="17" t="n">
        <f aca="false">IF('Row Index'!AO31="","✗",IF(INDEX('RAW DATA'!$S:$S,'Row Index'!AO31)="",IF(INDEX('RAW DATA'!$AF:$AF,'Row Index'!AO31)="",INDEX('RAW DATA'!$L:$L,'Row Index'!AO31),INDEX('RAW DATA'!$AF:$AF,'Row Index'!AO31)),INDEX('RAW DATA'!$S:$S,'Row Index'!AO31)))</f>
        <v>69.6104472328356</v>
      </c>
      <c r="AP313" s="17" t="n">
        <f aca="false">IF('Row Index'!AP31="","✗",IF(INDEX('RAW DATA'!$S:$S,'Row Index'!AP31)="",IF(INDEX('RAW DATA'!$AF:$AF,'Row Index'!AP31)="",INDEX('RAW DATA'!$L:$L,'Row Index'!AP31),INDEX('RAW DATA'!$AF:$AF,'Row Index'!AP31)),INDEX('RAW DATA'!$S:$S,'Row Index'!AP31)))</f>
        <v>69.7452785750905</v>
      </c>
      <c r="AQ313" s="17" t="n">
        <f aca="false">IF('Row Index'!AQ31="","✗",IF(INDEX('RAW DATA'!$S:$S,'Row Index'!AQ31)="",IF(INDEX('RAW DATA'!$AF:$AF,'Row Index'!AQ31)="",INDEX('RAW DATA'!$L:$L,'Row Index'!AQ31),INDEX('RAW DATA'!$AF:$AF,'Row Index'!AQ31)),INDEX('RAW DATA'!$S:$S,'Row Index'!AQ31)))</f>
        <v>69.4523076270132</v>
      </c>
    </row>
    <row r="315" customFormat="false" ht="23.85" hidden="false" customHeight="false" outlineLevel="0" collapsed="false">
      <c r="A315" s="9" t="s">
        <v>5404</v>
      </c>
      <c r="B315" s="9" t="s">
        <v>248</v>
      </c>
      <c r="C315" s="9" t="s">
        <v>147</v>
      </c>
      <c r="D315" s="9" t="s">
        <v>365</v>
      </c>
      <c r="E315" s="9" t="s">
        <v>497</v>
      </c>
      <c r="F315" s="9" t="s">
        <v>628</v>
      </c>
      <c r="G315" s="9" t="s">
        <v>763</v>
      </c>
      <c r="H315" s="9" t="s">
        <v>902</v>
      </c>
      <c r="I315" s="9" t="s">
        <v>1037</v>
      </c>
      <c r="J315" s="9" t="s">
        <v>1143</v>
      </c>
      <c r="K315" s="9" t="s">
        <v>1275</v>
      </c>
      <c r="L315" s="9" t="s">
        <v>1411</v>
      </c>
      <c r="M315" s="9" t="s">
        <v>1628</v>
      </c>
      <c r="N315" s="9" t="s">
        <v>1760</v>
      </c>
      <c r="O315" s="9" t="s">
        <v>1895</v>
      </c>
      <c r="P315" s="9" t="s">
        <v>2027</v>
      </c>
      <c r="Q315" s="9" t="s">
        <v>2154</v>
      </c>
      <c r="R315" s="9" t="s">
        <v>2285</v>
      </c>
      <c r="S315" s="9" t="s">
        <v>2413</v>
      </c>
      <c r="T315" s="9" t="s">
        <v>2544</v>
      </c>
      <c r="U315" s="9" t="s">
        <v>2676</v>
      </c>
      <c r="V315" s="9" t="s">
        <v>2806</v>
      </c>
      <c r="W315" s="9" t="s">
        <v>2933</v>
      </c>
      <c r="X315" s="9" t="s">
        <v>3066</v>
      </c>
      <c r="Y315" s="9" t="s">
        <v>3201</v>
      </c>
      <c r="Z315" s="9" t="s">
        <v>3330</v>
      </c>
      <c r="AA315" s="9" t="s">
        <v>5405</v>
      </c>
      <c r="AB315" s="9" t="s">
        <v>3465</v>
      </c>
      <c r="AC315" s="9" t="s">
        <v>3592</v>
      </c>
      <c r="AD315" s="9" t="s">
        <v>3719</v>
      </c>
      <c r="AE315" s="9" t="s">
        <v>3846</v>
      </c>
      <c r="AF315" s="9" t="s">
        <v>3975</v>
      </c>
      <c r="AG315" s="9" t="s">
        <v>4103</v>
      </c>
      <c r="AH315" s="9" t="s">
        <v>5406</v>
      </c>
      <c r="AI315" s="9" t="s">
        <v>4360</v>
      </c>
      <c r="AJ315" s="9" t="s">
        <v>4488</v>
      </c>
      <c r="AK315" s="9" t="s">
        <v>4617</v>
      </c>
      <c r="AL315" s="9" t="s">
        <v>4746</v>
      </c>
      <c r="AM315" s="9" t="s">
        <v>4855</v>
      </c>
      <c r="AN315" s="9" t="s">
        <v>4963</v>
      </c>
      <c r="AO315" s="9" t="s">
        <v>5072</v>
      </c>
      <c r="AP315" s="9" t="s">
        <v>5184</v>
      </c>
      <c r="AQ315" s="9" t="s">
        <v>5293</v>
      </c>
    </row>
    <row r="316" customFormat="false" ht="15" hidden="false" customHeight="false" outlineLevel="0" collapsed="false">
      <c r="A316" s="32" t="s">
        <v>247</v>
      </c>
      <c r="B316" s="33" t="s">
        <v>248</v>
      </c>
      <c r="C316" s="17" t="n">
        <f aca="false">IF('Row Index'!C32="","✗",IF(INDEX('RAW DATA'!$S:$S,'Row Index'!C32)="",IF(INDEX('RAW DATA'!$AF:$AF,'Row Index'!C32)="",INDEX('RAW DATA'!$L:$L,'Row Index'!C32),INDEX('RAW DATA'!$AF:$AF,'Row Index'!C32)),INDEX('RAW DATA'!$S:$S,'Row Index'!C32)))</f>
        <v>37.2730991797205</v>
      </c>
      <c r="D316" s="17" t="n">
        <f aca="false">IF('Row Index'!D32="","✗",IF(INDEX('RAW DATA'!$S:$S,'Row Index'!D32)="",IF(INDEX('RAW DATA'!$AF:$AF,'Row Index'!D32)="",INDEX('RAW DATA'!$L:$L,'Row Index'!D32),INDEX('RAW DATA'!$AF:$AF,'Row Index'!D32)),INDEX('RAW DATA'!$S:$S,'Row Index'!D32)))</f>
        <v>37.3408053229455</v>
      </c>
      <c r="E316" s="17" t="n">
        <f aca="false">IF('Row Index'!E32="","✗",IF(INDEX('RAW DATA'!$S:$S,'Row Index'!E32)="",IF(INDEX('RAW DATA'!$AF:$AF,'Row Index'!E32)="",INDEX('RAW DATA'!$L:$L,'Row Index'!E32),INDEX('RAW DATA'!$AF:$AF,'Row Index'!E32)),INDEX('RAW DATA'!$S:$S,'Row Index'!E32)))</f>
        <v>36.9360250823925</v>
      </c>
      <c r="F316" s="17" t="n">
        <f aca="false">IF('Row Index'!F32="","✗",IF(INDEX('RAW DATA'!$S:$S,'Row Index'!F32)="",IF(INDEX('RAW DATA'!$AF:$AF,'Row Index'!F32)="",INDEX('RAW DATA'!$L:$L,'Row Index'!F32),INDEX('RAW DATA'!$AF:$AF,'Row Index'!F32)),INDEX('RAW DATA'!$S:$S,'Row Index'!F32)))</f>
        <v>33.1389726086362</v>
      </c>
      <c r="G316" s="18" t="n">
        <f aca="false">IF('Row Index'!G32="","✗",IF(INDEX('RAW DATA'!$S:$S,'Row Index'!G32)="",IF(INDEX('RAW DATA'!$AF:$AF,'Row Index'!G32)="",INDEX('RAW DATA'!$L:$L,'Row Index'!G32),INDEX('RAW DATA'!$AF:$AF,'Row Index'!G32)),INDEX('RAW DATA'!$S:$S,'Row Index'!G32)))</f>
        <v>41.4664795347949</v>
      </c>
      <c r="H316" s="17" t="n">
        <f aca="false">IF('Row Index'!H32="","✗",IF(INDEX('RAW DATA'!$S:$S,'Row Index'!H32)="",IF(INDEX('RAW DATA'!$AF:$AF,'Row Index'!H32)="",INDEX('RAW DATA'!$L:$L,'Row Index'!H32),INDEX('RAW DATA'!$AF:$AF,'Row Index'!H32)),INDEX('RAW DATA'!$S:$S,'Row Index'!H32)))</f>
        <v>37.8494852228368</v>
      </c>
      <c r="I316" s="17" t="n">
        <f aca="false">IF('Row Index'!I32="","✗",IF(INDEX('RAW DATA'!$S:$S,'Row Index'!I32)="",IF(INDEX('RAW DATA'!$AF:$AF,'Row Index'!I32)="",INDEX('RAW DATA'!$L:$L,'Row Index'!I32),INDEX('RAW DATA'!$AF:$AF,'Row Index'!I32)),INDEX('RAW DATA'!$S:$S,'Row Index'!I32)))</f>
        <v>37.8292168867053</v>
      </c>
      <c r="J316" s="17" t="n">
        <f aca="false">IF('Row Index'!J32="","✗",IF(INDEX('RAW DATA'!$S:$S,'Row Index'!J32)="",IF(INDEX('RAW DATA'!$AF:$AF,'Row Index'!J32)="",INDEX('RAW DATA'!$L:$L,'Row Index'!J32),INDEX('RAW DATA'!$AF:$AF,'Row Index'!J32)),INDEX('RAW DATA'!$S:$S,'Row Index'!J32)))</f>
        <v>36.6661941575257</v>
      </c>
      <c r="K316" s="17" t="n">
        <f aca="false">IF('Row Index'!K32="","✗",IF(INDEX('RAW DATA'!$S:$S,'Row Index'!K32)="",IF(INDEX('RAW DATA'!$AF:$AF,'Row Index'!K32)="",INDEX('RAW DATA'!$L:$L,'Row Index'!K32),INDEX('RAW DATA'!$AF:$AF,'Row Index'!K32)),INDEX('RAW DATA'!$S:$S,'Row Index'!K32)))</f>
        <v>43.7762173319098</v>
      </c>
      <c r="L316" s="17" t="n">
        <f aca="false">IF('Row Index'!L32="","✗",IF(INDEX('RAW DATA'!$S:$S,'Row Index'!L32)="",IF(INDEX('RAW DATA'!$AF:$AF,'Row Index'!L32)="",INDEX('RAW DATA'!$L:$L,'Row Index'!L32),INDEX('RAW DATA'!$AF:$AF,'Row Index'!L32)),INDEX('RAW DATA'!$S:$S,'Row Index'!L32)))</f>
        <v>39.0300802357789</v>
      </c>
      <c r="M316" s="17" t="n">
        <f aca="false">IF('Row Index'!M32="","✗",IF(INDEX('RAW DATA'!$S:$S,'Row Index'!M32)="",IF(INDEX('RAW DATA'!$AF:$AF,'Row Index'!M32)="",INDEX('RAW DATA'!$L:$L,'Row Index'!M32),INDEX('RAW DATA'!$AF:$AF,'Row Index'!M32)),INDEX('RAW DATA'!$S:$S,'Row Index'!M32)))</f>
        <v>40.4621746016303</v>
      </c>
      <c r="N316" s="29" t="n">
        <f aca="false">IF('Row Index'!N32="","✗",IF(INDEX('RAW DATA'!$S:$S,'Row Index'!N32)="",IF(INDEX('RAW DATA'!$AF:$AF,'Row Index'!N32)="",INDEX('RAW DATA'!$L:$L,'Row Index'!N32),INDEX('RAW DATA'!$AF:$AF,'Row Index'!N32)),INDEX('RAW DATA'!$S:$S,'Row Index'!N32)))</f>
        <v>44.1744688933253</v>
      </c>
      <c r="O316" s="17" t="n">
        <f aca="false">IF('Row Index'!O32="","✗",IF(INDEX('RAW DATA'!$S:$S,'Row Index'!O32)="",IF(INDEX('RAW DATA'!$AF:$AF,'Row Index'!O32)="",INDEX('RAW DATA'!$L:$L,'Row Index'!O32),INDEX('RAW DATA'!$AF:$AF,'Row Index'!O32)),INDEX('RAW DATA'!$S:$S,'Row Index'!O32)))</f>
        <v>41.0025492276893</v>
      </c>
      <c r="P316" s="17" t="n">
        <f aca="false">IF('Row Index'!P32="","✗",IF(INDEX('RAW DATA'!$S:$S,'Row Index'!P32)="",IF(INDEX('RAW DATA'!$AF:$AF,'Row Index'!P32)="",INDEX('RAW DATA'!$L:$L,'Row Index'!P32),INDEX('RAW DATA'!$AF:$AF,'Row Index'!P32)),INDEX('RAW DATA'!$S:$S,'Row Index'!P32)))</f>
        <v>41.5298915018457</v>
      </c>
      <c r="Q316" s="29" t="n">
        <f aca="false">IF('Row Index'!Q32="","✗",IF(INDEX('RAW DATA'!$S:$S,'Row Index'!Q32)="",IF(INDEX('RAW DATA'!$AF:$AF,'Row Index'!Q32)="",INDEX('RAW DATA'!$L:$L,'Row Index'!Q32),INDEX('RAW DATA'!$AF:$AF,'Row Index'!Q32)),INDEX('RAW DATA'!$S:$S,'Row Index'!Q32)))</f>
        <v>42.4054492664106</v>
      </c>
      <c r="R316" s="17" t="n">
        <f aca="false">IF('Row Index'!R32="","✗",IF(INDEX('RAW DATA'!$S:$S,'Row Index'!R32)="",IF(INDEX('RAW DATA'!$AF:$AF,'Row Index'!R32)="",INDEX('RAW DATA'!$L:$L,'Row Index'!R32),INDEX('RAW DATA'!$AF:$AF,'Row Index'!R32)),INDEX('RAW DATA'!$S:$S,'Row Index'!R32)))</f>
        <v>43.9681120243779</v>
      </c>
      <c r="S316" s="17" t="n">
        <f aca="false">IF('Row Index'!S32="","✗",IF(INDEX('RAW DATA'!$S:$S,'Row Index'!S32)="",IF(INDEX('RAW DATA'!$AF:$AF,'Row Index'!S32)="",INDEX('RAW DATA'!$L:$L,'Row Index'!S32),INDEX('RAW DATA'!$AF:$AF,'Row Index'!S32)),INDEX('RAW DATA'!$S:$S,'Row Index'!S32)))</f>
        <v>45.0937261840434</v>
      </c>
      <c r="T316" s="17" t="n">
        <f aca="false">IF('Row Index'!T32="","✗",IF(INDEX('RAW DATA'!$S:$S,'Row Index'!T32)="",IF(INDEX('RAW DATA'!$AF:$AF,'Row Index'!T32)="",INDEX('RAW DATA'!$L:$L,'Row Index'!T32),INDEX('RAW DATA'!$AF:$AF,'Row Index'!T32)),INDEX('RAW DATA'!$S:$S,'Row Index'!T32)))</f>
        <v>46.4200073021259</v>
      </c>
      <c r="U316" s="17" t="n">
        <f aca="false">IF('Row Index'!U32="","✗",IF(INDEX('RAW DATA'!$S:$S,'Row Index'!U32)="",IF(INDEX('RAW DATA'!$AF:$AF,'Row Index'!U32)="",INDEX('RAW DATA'!$L:$L,'Row Index'!U32),INDEX('RAW DATA'!$AF:$AF,'Row Index'!U32)),INDEX('RAW DATA'!$S:$S,'Row Index'!U32)))</f>
        <v>47.6523584465852</v>
      </c>
      <c r="V316" s="17" t="n">
        <f aca="false">IF('Row Index'!V32="","✗",IF(INDEX('RAW DATA'!$S:$S,'Row Index'!V32)="",IF(INDEX('RAW DATA'!$AF:$AF,'Row Index'!V32)="",INDEX('RAW DATA'!$L:$L,'Row Index'!V32),INDEX('RAW DATA'!$AF:$AF,'Row Index'!V32)),INDEX('RAW DATA'!$S:$S,'Row Index'!V32)))</f>
        <v>46.0845447765456</v>
      </c>
      <c r="W316" s="29" t="n">
        <f aca="false">IF('Row Index'!W32="","✗",IF(INDEX('RAW DATA'!$S:$S,'Row Index'!W32)="",IF(INDEX('RAW DATA'!$AF:$AF,'Row Index'!W32)="",INDEX('RAW DATA'!$L:$L,'Row Index'!W32),INDEX('RAW DATA'!$AF:$AF,'Row Index'!W32)),INDEX('RAW DATA'!$S:$S,'Row Index'!W32)))</f>
        <v>44.9794812450227</v>
      </c>
      <c r="X316" s="38" t="n">
        <f aca="false">IF('Row Index'!X32="","✗",IF(INDEX('RAW DATA'!$S:$S,'Row Index'!X32)="",IF(INDEX('RAW DATA'!$AF:$AF,'Row Index'!X32)="",INDEX('RAW DATA'!$L:$L,'Row Index'!X32),INDEX('RAW DATA'!$AF:$AF,'Row Index'!X32)),INDEX('RAW DATA'!$S:$S,'Row Index'!X32)))</f>
        <v>51.1827336698524</v>
      </c>
      <c r="Y316" s="17" t="n">
        <f aca="false">IF('Row Index'!Y32="","✗",IF(INDEX('RAW DATA'!$S:$S,'Row Index'!Y32)="",IF(INDEX('RAW DATA'!$AF:$AF,'Row Index'!Y32)="",INDEX('RAW DATA'!$L:$L,'Row Index'!Y32),INDEX('RAW DATA'!$AF:$AF,'Row Index'!Y32)),INDEX('RAW DATA'!$S:$S,'Row Index'!Y32)))</f>
        <v>49.2378113856214</v>
      </c>
      <c r="Z316" s="18" t="n">
        <f aca="false">IF('Row Index'!Z32="","✗",IF(INDEX('RAW DATA'!$S:$S,'Row Index'!Z32)="",IF(INDEX('RAW DATA'!$AF:$AF,'Row Index'!Z32)="",INDEX('RAW DATA'!$L:$L,'Row Index'!Z32),INDEX('RAW DATA'!$AF:$AF,'Row Index'!Z32)),INDEX('RAW DATA'!$S:$S,'Row Index'!Z32)))</f>
        <v>52.179483994166</v>
      </c>
      <c r="AA316" s="19" t="str">
        <f aca="false">IF('Row Index'!AA32="","⏳",IF(INDEX('RAW DATA'!$S:$S,'Row Index'!AA32)="",IF(INDEX('RAW DATA'!$AF:$AF,'Row Index'!AA32)="",INDEX('RAW DATA'!$L:$L,'Row Index'!AA32),INDEX('RAW DATA'!$AF:$AF,'Row Index'!AA32)),INDEX('RAW DATA'!$S:$S,'Row Index'!AA32)))</f>
        <v>⏳</v>
      </c>
      <c r="AB316" s="17" t="n">
        <f aca="false">IF('Row Index'!AB32="","✗",IF(INDEX('RAW DATA'!$S:$S,'Row Index'!AB32)="",IF(INDEX('RAW DATA'!$AF:$AF,'Row Index'!AB32)="",INDEX('RAW DATA'!$L:$L,'Row Index'!AB32),INDEX('RAW DATA'!$AF:$AF,'Row Index'!AB32)),INDEX('RAW DATA'!$S:$S,'Row Index'!AB32)))</f>
        <v>52.468073925899</v>
      </c>
      <c r="AC316" s="17" t="n">
        <f aca="false">IF('Row Index'!AC32="","✗",IF(INDEX('RAW DATA'!$S:$S,'Row Index'!AC32)="",IF(INDEX('RAW DATA'!$AF:$AF,'Row Index'!AC32)="",INDEX('RAW DATA'!$L:$L,'Row Index'!AC32),INDEX('RAW DATA'!$AF:$AF,'Row Index'!AC32)),INDEX('RAW DATA'!$S:$S,'Row Index'!AC32)))</f>
        <v>53.8950189416339</v>
      </c>
      <c r="AD316" s="17" t="n">
        <f aca="false">IF('Row Index'!AD32="","✗",IF(INDEX('RAW DATA'!$S:$S,'Row Index'!AD32)="",IF(INDEX('RAW DATA'!$AF:$AF,'Row Index'!AD32)="",INDEX('RAW DATA'!$L:$L,'Row Index'!AD32),INDEX('RAW DATA'!$AF:$AF,'Row Index'!AD32)),INDEX('RAW DATA'!$S:$S,'Row Index'!AD32)))</f>
        <v>53.6650417461437</v>
      </c>
      <c r="AE316" s="17" t="n">
        <f aca="false">IF('Row Index'!AE32="","✗",IF(INDEX('RAW DATA'!$S:$S,'Row Index'!AE32)="",IF(INDEX('RAW DATA'!$AF:$AF,'Row Index'!AE32)="",INDEX('RAW DATA'!$L:$L,'Row Index'!AE32),INDEX('RAW DATA'!$AF:$AF,'Row Index'!AE32)),INDEX('RAW DATA'!$S:$S,'Row Index'!AE32)))</f>
        <v>53.9447523008365</v>
      </c>
      <c r="AF316" s="17" t="n">
        <f aca="false">IF('Row Index'!AF32="","✗",IF(INDEX('RAW DATA'!$S:$S,'Row Index'!AF32)="",IF(INDEX('RAW DATA'!$AF:$AF,'Row Index'!AF32)="",INDEX('RAW DATA'!$L:$L,'Row Index'!AF32),INDEX('RAW DATA'!$AF:$AF,'Row Index'!AF32)),INDEX('RAW DATA'!$S:$S,'Row Index'!AF32)))</f>
        <v>58.3258830217565</v>
      </c>
      <c r="AG316" s="17" t="n">
        <f aca="false">IF('Row Index'!AG32="","✗",IF(INDEX('RAW DATA'!$S:$S,'Row Index'!AG32)="",IF(INDEX('RAW DATA'!$AF:$AF,'Row Index'!AG32)="",INDEX('RAW DATA'!$L:$L,'Row Index'!AG32),INDEX('RAW DATA'!$AF:$AF,'Row Index'!AG32)),INDEX('RAW DATA'!$S:$S,'Row Index'!AG32)))</f>
        <v>57.1183287393808</v>
      </c>
      <c r="AH316" s="17" t="n">
        <f aca="false">IF('Row Index'!AH32="","✗",IF(INDEX('RAW DATA'!$S:$S,'Row Index'!AH32)="",IF(INDEX('RAW DATA'!$AF:$AF,'Row Index'!AH32)="",INDEX('RAW DATA'!$L:$L,'Row Index'!AH32),INDEX('RAW DATA'!$AF:$AF,'Row Index'!AH32)),INDEX('RAW DATA'!$S:$S,'Row Index'!AH32)))</f>
        <v>58.9425370933233</v>
      </c>
      <c r="AI316" s="17" t="n">
        <f aca="false">IF('Row Index'!AI32="","✗",IF(INDEX('RAW DATA'!$S:$S,'Row Index'!AI32)="",IF(INDEX('RAW DATA'!$AF:$AF,'Row Index'!AI32)="",INDEX('RAW DATA'!$L:$L,'Row Index'!AI32),INDEX('RAW DATA'!$AF:$AF,'Row Index'!AI32)),INDEX('RAW DATA'!$S:$S,'Row Index'!AI32)))</f>
        <v>61.4055402517072</v>
      </c>
      <c r="AJ316" s="17" t="n">
        <f aca="false">IF('Row Index'!AJ32="","✗",IF(INDEX('RAW DATA'!$S:$S,'Row Index'!AJ32)="",IF(INDEX('RAW DATA'!$AF:$AF,'Row Index'!AJ32)="",INDEX('RAW DATA'!$L:$L,'Row Index'!AJ32),INDEX('RAW DATA'!$AF:$AF,'Row Index'!AJ32)),INDEX('RAW DATA'!$S:$S,'Row Index'!AJ32)))</f>
        <v>61.7719087854004</v>
      </c>
      <c r="AK316" s="17" t="n">
        <f aca="false">IF('Row Index'!AK32="","✗",IF(INDEX('RAW DATA'!$S:$S,'Row Index'!AK32)="",IF(INDEX('RAW DATA'!$AF:$AF,'Row Index'!AK32)="",INDEX('RAW DATA'!$L:$L,'Row Index'!AK32),INDEX('RAW DATA'!$AF:$AF,'Row Index'!AK32)),INDEX('RAW DATA'!$S:$S,'Row Index'!AK32)))</f>
        <v>63.0798103594218</v>
      </c>
      <c r="AL316" s="29" t="n">
        <f aca="false">IF('Row Index'!AL32="","✗",IF(INDEX('RAW DATA'!$S:$S,'Row Index'!AL32)="",IF(INDEX('RAW DATA'!$AF:$AF,'Row Index'!AL32)="",INDEX('RAW DATA'!$L:$L,'Row Index'!AL32),INDEX('RAW DATA'!$AF:$AF,'Row Index'!AL32)),INDEX('RAW DATA'!$S:$S,'Row Index'!AL32)))</f>
        <v>65.9069045241465</v>
      </c>
      <c r="AM316" s="29" t="n">
        <f aca="false">IF('Row Index'!AM32="","✗",IF(INDEX('RAW DATA'!$S:$S,'Row Index'!AM32)="",IF(INDEX('RAW DATA'!$AF:$AF,'Row Index'!AM32)="",INDEX('RAW DATA'!$L:$L,'Row Index'!AM32),INDEX('RAW DATA'!$AF:$AF,'Row Index'!AM32)),INDEX('RAW DATA'!$S:$S,'Row Index'!AM32)))</f>
        <v>65.8992466482132</v>
      </c>
      <c r="AN316" s="17" t="n">
        <f aca="false">IF('Row Index'!AN32="","✗",IF(INDEX('RAW DATA'!$S:$S,'Row Index'!AN32)="",IF(INDEX('RAW DATA'!$AF:$AF,'Row Index'!AN32)="",INDEX('RAW DATA'!$L:$L,'Row Index'!AN32),INDEX('RAW DATA'!$AF:$AF,'Row Index'!AN32)),INDEX('RAW DATA'!$S:$S,'Row Index'!AN32)))</f>
        <v>66.5460266184584</v>
      </c>
      <c r="AO316" s="17" t="n">
        <f aca="false">IF('Row Index'!AO32="","✗",IF(INDEX('RAW DATA'!$S:$S,'Row Index'!AO32)="",IF(INDEX('RAW DATA'!$AF:$AF,'Row Index'!AO32)="",INDEX('RAW DATA'!$L:$L,'Row Index'!AO32),INDEX('RAW DATA'!$AF:$AF,'Row Index'!AO32)),INDEX('RAW DATA'!$S:$S,'Row Index'!AO32)))</f>
        <v>68.0614016593985</v>
      </c>
      <c r="AP316" s="17" t="n">
        <f aca="false">IF('Row Index'!AP32="","✗",IF(INDEX('RAW DATA'!$S:$S,'Row Index'!AP32)="",IF(INDEX('RAW DATA'!$AF:$AF,'Row Index'!AP32)="",INDEX('RAW DATA'!$L:$L,'Row Index'!AP32),INDEX('RAW DATA'!$AF:$AF,'Row Index'!AP32)),INDEX('RAW DATA'!$S:$S,'Row Index'!AP32)))</f>
        <v>68.0550660545084</v>
      </c>
      <c r="AQ316" s="17" t="n">
        <f aca="false">IF('Row Index'!AQ32="","✗",IF(INDEX('RAW DATA'!$S:$S,'Row Index'!AQ32)="",IF(INDEX('RAW DATA'!$AF:$AF,'Row Index'!AQ32)="",INDEX('RAW DATA'!$L:$L,'Row Index'!AQ32),INDEX('RAW DATA'!$AF:$AF,'Row Index'!AQ32)),INDEX('RAW DATA'!$S:$S,'Row Index'!AQ32)))</f>
        <v>68.5868344092322</v>
      </c>
    </row>
    <row r="317" customFormat="false" ht="15" hidden="false" customHeight="false" outlineLevel="0" collapsed="false">
      <c r="A317" s="32" t="s">
        <v>251</v>
      </c>
      <c r="B317" s="33" t="s">
        <v>248</v>
      </c>
      <c r="C317" s="17" t="n">
        <f aca="false">IF('Row Index'!C33="","✗",IF(INDEX('RAW DATA'!$S:$S,'Row Index'!C33)="",IF(INDEX('RAW DATA'!$AF:$AF,'Row Index'!C33)="",INDEX('RAW DATA'!$L:$L,'Row Index'!C33),INDEX('RAW DATA'!$AF:$AF,'Row Index'!C33)),INDEX('RAW DATA'!$S:$S,'Row Index'!C33)))</f>
        <v>32.9310988051982</v>
      </c>
      <c r="D317" s="17" t="n">
        <f aca="false">IF('Row Index'!D33="","✗",IF(INDEX('RAW DATA'!$S:$S,'Row Index'!D33)="",IF(INDEX('RAW DATA'!$AF:$AF,'Row Index'!D33)="",INDEX('RAW DATA'!$L:$L,'Row Index'!D33),INDEX('RAW DATA'!$AF:$AF,'Row Index'!D33)),INDEX('RAW DATA'!$S:$S,'Row Index'!D33)))</f>
        <v>35.417318704986</v>
      </c>
      <c r="E317" s="17" t="n">
        <f aca="false">IF('Row Index'!E33="","✗",IF(INDEX('RAW DATA'!$S:$S,'Row Index'!E33)="",IF(INDEX('RAW DATA'!$AF:$AF,'Row Index'!E33)="",INDEX('RAW DATA'!$L:$L,'Row Index'!E33),INDEX('RAW DATA'!$AF:$AF,'Row Index'!E33)),INDEX('RAW DATA'!$S:$S,'Row Index'!E33)))</f>
        <v>35.5373059544728</v>
      </c>
      <c r="F317" s="17" t="n">
        <f aca="false">IF('Row Index'!F33="","✗",IF(INDEX('RAW DATA'!$S:$S,'Row Index'!F33)="",IF(INDEX('RAW DATA'!$AF:$AF,'Row Index'!F33)="",INDEX('RAW DATA'!$L:$L,'Row Index'!F33),INDEX('RAW DATA'!$AF:$AF,'Row Index'!F33)),INDEX('RAW DATA'!$S:$S,'Row Index'!F33)))</f>
        <v>32.7812210685098</v>
      </c>
      <c r="G317" s="38" t="n">
        <f aca="false">IF('Row Index'!G33="","✗",IF(INDEX('RAW DATA'!$S:$S,'Row Index'!G33)="",IF(INDEX('RAW DATA'!$AF:$AF,'Row Index'!G33)="",INDEX('RAW DATA'!$L:$L,'Row Index'!G33),INDEX('RAW DATA'!$AF:$AF,'Row Index'!G33)),INDEX('RAW DATA'!$S:$S,'Row Index'!G33)))</f>
        <v>37.0055371388919</v>
      </c>
      <c r="H317" s="17" t="n">
        <f aca="false">IF('Row Index'!H33="","✗",IF(INDEX('RAW DATA'!$S:$S,'Row Index'!H33)="",IF(INDEX('RAW DATA'!$AF:$AF,'Row Index'!H33)="",INDEX('RAW DATA'!$L:$L,'Row Index'!H33),INDEX('RAW DATA'!$AF:$AF,'Row Index'!H33)),INDEX('RAW DATA'!$S:$S,'Row Index'!H33)))</f>
        <v>36.4364742602981</v>
      </c>
      <c r="I317" s="17" t="n">
        <f aca="false">IF('Row Index'!I33="","✗",IF(INDEX('RAW DATA'!$S:$S,'Row Index'!I33)="",IF(INDEX('RAW DATA'!$AF:$AF,'Row Index'!I33)="",INDEX('RAW DATA'!$L:$L,'Row Index'!I33),INDEX('RAW DATA'!$AF:$AF,'Row Index'!I33)),INDEX('RAW DATA'!$S:$S,'Row Index'!I33)))</f>
        <v>36.4757169187626</v>
      </c>
      <c r="J317" s="17" t="n">
        <f aca="false">IF('Row Index'!J33="","✗",IF(INDEX('RAW DATA'!$S:$S,'Row Index'!J33)="",IF(INDEX('RAW DATA'!$AF:$AF,'Row Index'!J33)="",INDEX('RAW DATA'!$L:$L,'Row Index'!J33),INDEX('RAW DATA'!$AF:$AF,'Row Index'!J33)),INDEX('RAW DATA'!$S:$S,'Row Index'!J33)))</f>
        <v>36.0745691712992</v>
      </c>
      <c r="K317" s="17" t="n">
        <f aca="false">IF('Row Index'!K33="","✗",IF(INDEX('RAW DATA'!$S:$S,'Row Index'!K33)="",IF(INDEX('RAW DATA'!$AF:$AF,'Row Index'!K33)="",INDEX('RAW DATA'!$L:$L,'Row Index'!K33),INDEX('RAW DATA'!$AF:$AF,'Row Index'!K33)),INDEX('RAW DATA'!$S:$S,'Row Index'!K33)))</f>
        <v>38.9539823901198</v>
      </c>
      <c r="L317" s="17" t="n">
        <f aca="false">IF('Row Index'!L33="","✗",IF(INDEX('RAW DATA'!$S:$S,'Row Index'!L33)="",IF(INDEX('RAW DATA'!$AF:$AF,'Row Index'!L33)="",INDEX('RAW DATA'!$L:$L,'Row Index'!L33),INDEX('RAW DATA'!$AF:$AF,'Row Index'!L33)),INDEX('RAW DATA'!$S:$S,'Row Index'!L33)))</f>
        <v>37.2308617121622</v>
      </c>
      <c r="M317" s="17" t="n">
        <f aca="false">IF('Row Index'!M33="","✗",IF(INDEX('RAW DATA'!$S:$S,'Row Index'!M33)="",IF(INDEX('RAW DATA'!$AF:$AF,'Row Index'!M33)="",INDEX('RAW DATA'!$L:$L,'Row Index'!M33),INDEX('RAW DATA'!$AF:$AF,'Row Index'!M33)),INDEX('RAW DATA'!$S:$S,'Row Index'!M33)))</f>
        <v>42.2220163694191</v>
      </c>
      <c r="N317" s="29" t="n">
        <f aca="false">IF('Row Index'!N33="","✗",IF(INDEX('RAW DATA'!$S:$S,'Row Index'!N33)="",IF(INDEX('RAW DATA'!$AF:$AF,'Row Index'!N33)="",INDEX('RAW DATA'!$L:$L,'Row Index'!N33),INDEX('RAW DATA'!$AF:$AF,'Row Index'!N33)),INDEX('RAW DATA'!$S:$S,'Row Index'!N33)))</f>
        <v>41.7107255054722</v>
      </c>
      <c r="O317" s="29" t="n">
        <f aca="false">IF('Row Index'!O33="","✗",IF(INDEX('RAW DATA'!$S:$S,'Row Index'!O33)="",IF(INDEX('RAW DATA'!$AF:$AF,'Row Index'!O33)="",INDEX('RAW DATA'!$L:$L,'Row Index'!O33),INDEX('RAW DATA'!$AF:$AF,'Row Index'!O33)),INDEX('RAW DATA'!$S:$S,'Row Index'!O33)))</f>
        <v>39.3631913038675</v>
      </c>
      <c r="P317" s="17" t="n">
        <f aca="false">IF('Row Index'!P33="","✗",IF(INDEX('RAW DATA'!$S:$S,'Row Index'!P33)="",IF(INDEX('RAW DATA'!$AF:$AF,'Row Index'!P33)="",INDEX('RAW DATA'!$L:$L,'Row Index'!P33),INDEX('RAW DATA'!$AF:$AF,'Row Index'!P33)),INDEX('RAW DATA'!$S:$S,'Row Index'!P33)))</f>
        <v>39.6719455048459</v>
      </c>
      <c r="Q317" s="17" t="n">
        <f aca="false">IF('Row Index'!Q33="","✗",IF(INDEX('RAW DATA'!$S:$S,'Row Index'!Q33)="",IF(INDEX('RAW DATA'!$AF:$AF,'Row Index'!Q33)="",INDEX('RAW DATA'!$L:$L,'Row Index'!Q33),INDEX('RAW DATA'!$AF:$AF,'Row Index'!Q33)),INDEX('RAW DATA'!$S:$S,'Row Index'!Q33)))</f>
        <v>41.6922080785469</v>
      </c>
      <c r="R317" s="17" t="n">
        <f aca="false">IF('Row Index'!R33="","✗",IF(INDEX('RAW DATA'!$S:$S,'Row Index'!R33)="",IF(INDEX('RAW DATA'!$AF:$AF,'Row Index'!R33)="",INDEX('RAW DATA'!$L:$L,'Row Index'!R33),INDEX('RAW DATA'!$AF:$AF,'Row Index'!R33)),INDEX('RAW DATA'!$S:$S,'Row Index'!R33)))</f>
        <v>41.8176287731595</v>
      </c>
      <c r="S317" s="17" t="n">
        <f aca="false">IF('Row Index'!S33="","✗",IF(INDEX('RAW DATA'!$S:$S,'Row Index'!S33)="",IF(INDEX('RAW DATA'!$AF:$AF,'Row Index'!S33)="",INDEX('RAW DATA'!$L:$L,'Row Index'!S33),INDEX('RAW DATA'!$AF:$AF,'Row Index'!S33)),INDEX('RAW DATA'!$S:$S,'Row Index'!S33)))</f>
        <v>43.4194643385752</v>
      </c>
      <c r="T317" s="17" t="n">
        <f aca="false">IF('Row Index'!T33="","✗",IF(INDEX('RAW DATA'!$S:$S,'Row Index'!T33)="",IF(INDEX('RAW DATA'!$AF:$AF,'Row Index'!T33)="",INDEX('RAW DATA'!$L:$L,'Row Index'!T33),INDEX('RAW DATA'!$AF:$AF,'Row Index'!T33)),INDEX('RAW DATA'!$S:$S,'Row Index'!T33)))</f>
        <v>43.4458852200679</v>
      </c>
      <c r="U317" s="17" t="n">
        <f aca="false">IF('Row Index'!U33="","✗",IF(INDEX('RAW DATA'!$S:$S,'Row Index'!U33)="",IF(INDEX('RAW DATA'!$AF:$AF,'Row Index'!U33)="",INDEX('RAW DATA'!$L:$L,'Row Index'!U33),INDEX('RAW DATA'!$AF:$AF,'Row Index'!U33)),INDEX('RAW DATA'!$S:$S,'Row Index'!U33)))</f>
        <v>45.3222270537273</v>
      </c>
      <c r="V317" s="17" t="n">
        <f aca="false">IF('Row Index'!V33="","✗",IF(INDEX('RAW DATA'!$S:$S,'Row Index'!V33)="",IF(INDEX('RAW DATA'!$AF:$AF,'Row Index'!V33)="",INDEX('RAW DATA'!$L:$L,'Row Index'!V33),INDEX('RAW DATA'!$AF:$AF,'Row Index'!V33)),INDEX('RAW DATA'!$S:$S,'Row Index'!V33)))</f>
        <v>45.8573389538922</v>
      </c>
      <c r="W317" s="17" t="n">
        <f aca="false">IF('Row Index'!W33="","✗",IF(INDEX('RAW DATA'!$S:$S,'Row Index'!W33)="",IF(INDEX('RAW DATA'!$AF:$AF,'Row Index'!W33)="",INDEX('RAW DATA'!$L:$L,'Row Index'!W33),INDEX('RAW DATA'!$AF:$AF,'Row Index'!W33)),INDEX('RAW DATA'!$S:$S,'Row Index'!W33)))</f>
        <v>45.5635114167261</v>
      </c>
      <c r="X317" s="18" t="n">
        <f aca="false">IF('Row Index'!X33="","✗",IF(INDEX('RAW DATA'!$S:$S,'Row Index'!X33)="",IF(INDEX('RAW DATA'!$AF:$AF,'Row Index'!X33)="",INDEX('RAW DATA'!$L:$L,'Row Index'!X33),INDEX('RAW DATA'!$AF:$AF,'Row Index'!X33)),INDEX('RAW DATA'!$S:$S,'Row Index'!X33)))</f>
        <v>47.0742901124403</v>
      </c>
      <c r="Y317" s="17" t="n">
        <f aca="false">IF('Row Index'!Y33="","✗",IF(INDEX('RAW DATA'!$S:$S,'Row Index'!Y33)="",IF(INDEX('RAW DATA'!$AF:$AF,'Row Index'!Y33)="",INDEX('RAW DATA'!$L:$L,'Row Index'!Y33),INDEX('RAW DATA'!$AF:$AF,'Row Index'!Y33)),INDEX('RAW DATA'!$S:$S,'Row Index'!Y33)))</f>
        <v>47.6036757522309</v>
      </c>
      <c r="Z317" s="18" t="n">
        <f aca="false">IF('Row Index'!Z33="","✗",IF(INDEX('RAW DATA'!$S:$S,'Row Index'!Z33)="",IF(INDEX('RAW DATA'!$AF:$AF,'Row Index'!Z33)="",INDEX('RAW DATA'!$L:$L,'Row Index'!Z33),INDEX('RAW DATA'!$AF:$AF,'Row Index'!Z33)),INDEX('RAW DATA'!$S:$S,'Row Index'!Z33)))</f>
        <v>50.2160507988484</v>
      </c>
      <c r="AA317" s="19" t="str">
        <f aca="false">IF('Row Index'!AA33="","⏳",IF(INDEX('RAW DATA'!$S:$S,'Row Index'!AA33)="",IF(INDEX('RAW DATA'!$AF:$AF,'Row Index'!AA33)="",INDEX('RAW DATA'!$L:$L,'Row Index'!AA33),INDEX('RAW DATA'!$AF:$AF,'Row Index'!AA33)),INDEX('RAW DATA'!$S:$S,'Row Index'!AA33)))</f>
        <v>⏳</v>
      </c>
      <c r="AB317" s="17" t="n">
        <f aca="false">IF('Row Index'!AB33="","✗",IF(INDEX('RAW DATA'!$S:$S,'Row Index'!AB33)="",IF(INDEX('RAW DATA'!$AF:$AF,'Row Index'!AB33)="",INDEX('RAW DATA'!$L:$L,'Row Index'!AB33),INDEX('RAW DATA'!$AF:$AF,'Row Index'!AB33)),INDEX('RAW DATA'!$S:$S,'Row Index'!AB33)))</f>
        <v>52.2675109832682</v>
      </c>
      <c r="AC317" s="17" t="n">
        <f aca="false">IF('Row Index'!AC33="","✗",IF(INDEX('RAW DATA'!$S:$S,'Row Index'!AC33)="",IF(INDEX('RAW DATA'!$AF:$AF,'Row Index'!AC33)="",INDEX('RAW DATA'!$L:$L,'Row Index'!AC33),INDEX('RAW DATA'!$AF:$AF,'Row Index'!AC33)),INDEX('RAW DATA'!$S:$S,'Row Index'!AC33)))</f>
        <v>53.1174368262132</v>
      </c>
      <c r="AD317" s="17" t="n">
        <f aca="false">IF('Row Index'!AD33="","✗",IF(INDEX('RAW DATA'!$S:$S,'Row Index'!AD33)="",IF(INDEX('RAW DATA'!$AF:$AF,'Row Index'!AD33)="",INDEX('RAW DATA'!$L:$L,'Row Index'!AD33),INDEX('RAW DATA'!$AF:$AF,'Row Index'!AD33)),INDEX('RAW DATA'!$S:$S,'Row Index'!AD33)))</f>
        <v>51.91097659706</v>
      </c>
      <c r="AE317" s="17" t="n">
        <f aca="false">IF('Row Index'!AE33="","✗",IF(INDEX('RAW DATA'!$S:$S,'Row Index'!AE33)="",IF(INDEX('RAW DATA'!$AF:$AF,'Row Index'!AE33)="",INDEX('RAW DATA'!$L:$L,'Row Index'!AE33),INDEX('RAW DATA'!$AF:$AF,'Row Index'!AE33)),INDEX('RAW DATA'!$S:$S,'Row Index'!AE33)))</f>
        <v>53.4524329653957</v>
      </c>
      <c r="AF317" s="17" t="n">
        <f aca="false">IF('Row Index'!AF33="","✗",IF(INDEX('RAW DATA'!$S:$S,'Row Index'!AF33)="",IF(INDEX('RAW DATA'!$AF:$AF,'Row Index'!AF33)="",INDEX('RAW DATA'!$L:$L,'Row Index'!AF33),INDEX('RAW DATA'!$AF:$AF,'Row Index'!AF33)),INDEX('RAW DATA'!$S:$S,'Row Index'!AF33)))</f>
        <v>57.1094709765792</v>
      </c>
      <c r="AG317" s="17" t="n">
        <f aca="false">IF('Row Index'!AG33="","✗",IF(INDEX('RAW DATA'!$S:$S,'Row Index'!AG33)="",IF(INDEX('RAW DATA'!$AF:$AF,'Row Index'!AG33)="",INDEX('RAW DATA'!$L:$L,'Row Index'!AG33),INDEX('RAW DATA'!$AF:$AF,'Row Index'!AG33)),INDEX('RAW DATA'!$S:$S,'Row Index'!AG33)))</f>
        <v>55.5159054199151</v>
      </c>
      <c r="AH317" s="17" t="n">
        <f aca="false">IF('Row Index'!AH33="","✗",IF(INDEX('RAW DATA'!$S:$S,'Row Index'!AH33)="",IF(INDEX('RAW DATA'!$AF:$AF,'Row Index'!AH33)="",INDEX('RAW DATA'!$L:$L,'Row Index'!AH33),INDEX('RAW DATA'!$AF:$AF,'Row Index'!AH33)),INDEX('RAW DATA'!$S:$S,'Row Index'!AH33)))</f>
        <v>59.6054001969027</v>
      </c>
      <c r="AI317" s="17" t="n">
        <f aca="false">IF('Row Index'!AI33="","✗",IF(INDEX('RAW DATA'!$S:$S,'Row Index'!AI33)="",IF(INDEX('RAW DATA'!$AF:$AF,'Row Index'!AI33)="",INDEX('RAW DATA'!$L:$L,'Row Index'!AI33),INDEX('RAW DATA'!$AF:$AF,'Row Index'!AI33)),INDEX('RAW DATA'!$S:$S,'Row Index'!AI33)))</f>
        <v>60.3179553030104</v>
      </c>
      <c r="AJ317" s="17" t="n">
        <f aca="false">IF('Row Index'!AJ33="","✗",IF(INDEX('RAW DATA'!$S:$S,'Row Index'!AJ33)="",IF(INDEX('RAW DATA'!$AF:$AF,'Row Index'!AJ33)="",INDEX('RAW DATA'!$L:$L,'Row Index'!AJ33),INDEX('RAW DATA'!$AF:$AF,'Row Index'!AJ33)),INDEX('RAW DATA'!$S:$S,'Row Index'!AJ33)))</f>
        <v>61.2280406067622</v>
      </c>
      <c r="AK317" s="17" t="n">
        <f aca="false">IF('Row Index'!AK33="","✗",IF(INDEX('RAW DATA'!$S:$S,'Row Index'!AK33)="",IF(INDEX('RAW DATA'!$AF:$AF,'Row Index'!AK33)="",INDEX('RAW DATA'!$L:$L,'Row Index'!AK33),INDEX('RAW DATA'!$AF:$AF,'Row Index'!AK33)),INDEX('RAW DATA'!$S:$S,'Row Index'!AK33)))</f>
        <v>63.2070579839669</v>
      </c>
      <c r="AL317" s="29" t="n">
        <f aca="false">IF('Row Index'!AL33="","✗",IF(INDEX('RAW DATA'!$S:$S,'Row Index'!AL33)="",IF(INDEX('RAW DATA'!$AF:$AF,'Row Index'!AL33)="",INDEX('RAW DATA'!$L:$L,'Row Index'!AL33),INDEX('RAW DATA'!$AF:$AF,'Row Index'!AL33)),INDEX('RAW DATA'!$S:$S,'Row Index'!AL33)))</f>
        <v>65.1631004101459</v>
      </c>
      <c r="AM317" s="17" t="n">
        <f aca="false">IF('Row Index'!AM33="","✗",IF(INDEX('RAW DATA'!$S:$S,'Row Index'!AM33)="",IF(INDEX('RAW DATA'!$AF:$AF,'Row Index'!AM33)="",INDEX('RAW DATA'!$L:$L,'Row Index'!AM33),INDEX('RAW DATA'!$AF:$AF,'Row Index'!AM33)),INDEX('RAW DATA'!$S:$S,'Row Index'!AM33)))</f>
        <v>65.4511604025945</v>
      </c>
      <c r="AN317" s="17" t="n">
        <f aca="false">IF('Row Index'!AN33="","✗",IF(INDEX('RAW DATA'!$S:$S,'Row Index'!AN33)="",IF(INDEX('RAW DATA'!$AF:$AF,'Row Index'!AN33)="",INDEX('RAW DATA'!$L:$L,'Row Index'!AN33),INDEX('RAW DATA'!$AF:$AF,'Row Index'!AN33)),INDEX('RAW DATA'!$S:$S,'Row Index'!AN33)))</f>
        <v>66.4331333175748</v>
      </c>
      <c r="AO317" s="17" t="n">
        <f aca="false">IF('Row Index'!AO33="","✗",IF(INDEX('RAW DATA'!$S:$S,'Row Index'!AO33)="",IF(INDEX('RAW DATA'!$AF:$AF,'Row Index'!AO33)="",INDEX('RAW DATA'!$L:$L,'Row Index'!AO33),INDEX('RAW DATA'!$AF:$AF,'Row Index'!AO33)),INDEX('RAW DATA'!$S:$S,'Row Index'!AO33)))</f>
        <v>67.6654029746499</v>
      </c>
      <c r="AP317" s="17" t="n">
        <f aca="false">IF('Row Index'!AP33="","✗",IF(INDEX('RAW DATA'!$S:$S,'Row Index'!AP33)="",IF(INDEX('RAW DATA'!$AF:$AF,'Row Index'!AP33)="",INDEX('RAW DATA'!$L:$L,'Row Index'!AP33),INDEX('RAW DATA'!$AF:$AF,'Row Index'!AP33)),INDEX('RAW DATA'!$S:$S,'Row Index'!AP33)))</f>
        <v>68.619854822847</v>
      </c>
      <c r="AQ317" s="17" t="n">
        <f aca="false">IF('Row Index'!AQ33="","✗",IF(INDEX('RAW DATA'!$S:$S,'Row Index'!AQ33)="",IF(INDEX('RAW DATA'!$AF:$AF,'Row Index'!AQ33)="",INDEX('RAW DATA'!$L:$L,'Row Index'!AQ33),INDEX('RAW DATA'!$AF:$AF,'Row Index'!AQ33)),INDEX('RAW DATA'!$S:$S,'Row Index'!AQ33)))</f>
        <v>68.4866291172329</v>
      </c>
    </row>
    <row r="318" customFormat="false" ht="15" hidden="false" customHeight="false" outlineLevel="0" collapsed="false">
      <c r="A318" s="32" t="s">
        <v>254</v>
      </c>
      <c r="B318" s="33" t="s">
        <v>248</v>
      </c>
      <c r="C318" s="17" t="n">
        <f aca="false">IF('Row Index'!C34="","✗",IF(INDEX('RAW DATA'!$S:$S,'Row Index'!C34)="",IF(INDEX('RAW DATA'!$AF:$AF,'Row Index'!C34)="",INDEX('RAW DATA'!$L:$L,'Row Index'!C34),INDEX('RAW DATA'!$AF:$AF,'Row Index'!C34)),INDEX('RAW DATA'!$S:$S,'Row Index'!C34)))</f>
        <v>34.0185214504242</v>
      </c>
      <c r="D318" s="17" t="n">
        <f aca="false">IF('Row Index'!D34="","✗",IF(INDEX('RAW DATA'!$S:$S,'Row Index'!D34)="",IF(INDEX('RAW DATA'!$AF:$AF,'Row Index'!D34)="",INDEX('RAW DATA'!$L:$L,'Row Index'!D34),INDEX('RAW DATA'!$AF:$AF,'Row Index'!D34)),INDEX('RAW DATA'!$S:$S,'Row Index'!D34)))</f>
        <v>36.2279002426045</v>
      </c>
      <c r="E318" s="17" t="n">
        <f aca="false">IF('Row Index'!E34="","✗",IF(INDEX('RAW DATA'!$S:$S,'Row Index'!E34)="",IF(INDEX('RAW DATA'!$AF:$AF,'Row Index'!E34)="",INDEX('RAW DATA'!$L:$L,'Row Index'!E34),INDEX('RAW DATA'!$AF:$AF,'Row Index'!E34)),INDEX('RAW DATA'!$S:$S,'Row Index'!E34)))</f>
        <v>36.2664541829438</v>
      </c>
      <c r="F318" s="17" t="n">
        <f aca="false">IF('Row Index'!F34="","✗",IF(INDEX('RAW DATA'!$S:$S,'Row Index'!F34)="",IF(INDEX('RAW DATA'!$AF:$AF,'Row Index'!F34)="",INDEX('RAW DATA'!$L:$L,'Row Index'!F34),INDEX('RAW DATA'!$AF:$AF,'Row Index'!F34)),INDEX('RAW DATA'!$S:$S,'Row Index'!F34)))</f>
        <v>35.4293207470746</v>
      </c>
      <c r="G318" s="18" t="n">
        <f aca="false">IF('Row Index'!G34="","✗",IF(INDEX('RAW DATA'!$S:$S,'Row Index'!G34)="",IF(INDEX('RAW DATA'!$AF:$AF,'Row Index'!G34)="",INDEX('RAW DATA'!$L:$L,'Row Index'!G34),INDEX('RAW DATA'!$AF:$AF,'Row Index'!G34)),INDEX('RAW DATA'!$S:$S,'Row Index'!G34)))</f>
        <v>37.3287049924203</v>
      </c>
      <c r="H318" s="17" t="n">
        <f aca="false">IF('Row Index'!H34="","✗",IF(INDEX('RAW DATA'!$S:$S,'Row Index'!H34)="",IF(INDEX('RAW DATA'!$AF:$AF,'Row Index'!H34)="",INDEX('RAW DATA'!$L:$L,'Row Index'!H34),INDEX('RAW DATA'!$AF:$AF,'Row Index'!H34)),INDEX('RAW DATA'!$S:$S,'Row Index'!H34)))</f>
        <v>36.9955661289541</v>
      </c>
      <c r="I318" s="17" t="n">
        <f aca="false">IF('Row Index'!I34="","✗",IF(INDEX('RAW DATA'!$S:$S,'Row Index'!I34)="",IF(INDEX('RAW DATA'!$AF:$AF,'Row Index'!I34)="",INDEX('RAW DATA'!$L:$L,'Row Index'!I34),INDEX('RAW DATA'!$AF:$AF,'Row Index'!I34)),INDEX('RAW DATA'!$S:$S,'Row Index'!I34)))</f>
        <v>37.213031177951</v>
      </c>
      <c r="J318" s="17" t="n">
        <f aca="false">IF('Row Index'!J34="","✗",IF(INDEX('RAW DATA'!$S:$S,'Row Index'!J34)="",IF(INDEX('RAW DATA'!$AF:$AF,'Row Index'!J34)="",INDEX('RAW DATA'!$L:$L,'Row Index'!J34),INDEX('RAW DATA'!$AF:$AF,'Row Index'!J34)),INDEX('RAW DATA'!$S:$S,'Row Index'!J34)))</f>
        <v>37.2515824562942</v>
      </c>
      <c r="K318" s="17" t="n">
        <f aca="false">IF('Row Index'!K34="","✗",IF(INDEX('RAW DATA'!$S:$S,'Row Index'!K34)="",IF(INDEX('RAW DATA'!$AF:$AF,'Row Index'!K34)="",INDEX('RAW DATA'!$L:$L,'Row Index'!K34),INDEX('RAW DATA'!$AF:$AF,'Row Index'!K34)),INDEX('RAW DATA'!$S:$S,'Row Index'!K34)))</f>
        <v>38.3412422669867</v>
      </c>
      <c r="L318" s="17" t="n">
        <f aca="false">IF('Row Index'!L34="","✗",IF(INDEX('RAW DATA'!$S:$S,'Row Index'!L34)="",IF(INDEX('RAW DATA'!$AF:$AF,'Row Index'!L34)="",INDEX('RAW DATA'!$L:$L,'Row Index'!L34),INDEX('RAW DATA'!$AF:$AF,'Row Index'!L34)),INDEX('RAW DATA'!$S:$S,'Row Index'!L34)))</f>
        <v>37.8988704365687</v>
      </c>
      <c r="M318" s="17" t="n">
        <f aca="false">IF('Row Index'!M34="","✗",IF(INDEX('RAW DATA'!$S:$S,'Row Index'!M34)="",IF(INDEX('RAW DATA'!$AF:$AF,'Row Index'!M34)="",INDEX('RAW DATA'!$L:$L,'Row Index'!M34),INDEX('RAW DATA'!$AF:$AF,'Row Index'!M34)),INDEX('RAW DATA'!$S:$S,'Row Index'!M34)))</f>
        <v>42.4127120996893</v>
      </c>
      <c r="N318" s="17" t="n">
        <f aca="false">IF('Row Index'!N34="","✗",IF(INDEX('RAW DATA'!$S:$S,'Row Index'!N34)="",IF(INDEX('RAW DATA'!$AF:$AF,'Row Index'!N34)="",INDEX('RAW DATA'!$L:$L,'Row Index'!N34),INDEX('RAW DATA'!$AF:$AF,'Row Index'!N34)),INDEX('RAW DATA'!$S:$S,'Row Index'!N34)))</f>
        <v>41.8673358020476</v>
      </c>
      <c r="O318" s="29" t="n">
        <f aca="false">IF('Row Index'!O34="","✗",IF(INDEX('RAW DATA'!$S:$S,'Row Index'!O34)="",IF(INDEX('RAW DATA'!$AF:$AF,'Row Index'!O34)="",INDEX('RAW DATA'!$L:$L,'Row Index'!O34),INDEX('RAW DATA'!$AF:$AF,'Row Index'!O34)),INDEX('RAW DATA'!$S:$S,'Row Index'!O34)))</f>
        <v>42.8406414770946</v>
      </c>
      <c r="P318" s="17" t="n">
        <f aca="false">IF('Row Index'!P34="","✗",IF(INDEX('RAW DATA'!$S:$S,'Row Index'!P34)="",IF(INDEX('RAW DATA'!$AF:$AF,'Row Index'!P34)="",INDEX('RAW DATA'!$L:$L,'Row Index'!P34),INDEX('RAW DATA'!$AF:$AF,'Row Index'!P34)),INDEX('RAW DATA'!$S:$S,'Row Index'!P34)))</f>
        <v>41.4798699107385</v>
      </c>
      <c r="Q318" s="17" t="n">
        <f aca="false">IF('Row Index'!Q34="","✗",IF(INDEX('RAW DATA'!$S:$S,'Row Index'!Q34)="",IF(INDEX('RAW DATA'!$AF:$AF,'Row Index'!Q34)="",INDEX('RAW DATA'!$L:$L,'Row Index'!Q34),INDEX('RAW DATA'!$AF:$AF,'Row Index'!Q34)),INDEX('RAW DATA'!$S:$S,'Row Index'!Q34)))</f>
        <v>42.9491730859066</v>
      </c>
      <c r="R318" s="17" t="n">
        <f aca="false">IF('Row Index'!R34="","✗",IF(INDEX('RAW DATA'!$S:$S,'Row Index'!R34)="",IF(INDEX('RAW DATA'!$AF:$AF,'Row Index'!R34)="",INDEX('RAW DATA'!$L:$L,'Row Index'!R34),INDEX('RAW DATA'!$AF:$AF,'Row Index'!R34)),INDEX('RAW DATA'!$S:$S,'Row Index'!R34)))</f>
        <v>43.7502659698164</v>
      </c>
      <c r="S318" s="17" t="n">
        <f aca="false">IF('Row Index'!S34="","✗",IF(INDEX('RAW DATA'!$S:$S,'Row Index'!S34)="",IF(INDEX('RAW DATA'!$AF:$AF,'Row Index'!S34)="",INDEX('RAW DATA'!$L:$L,'Row Index'!S34),INDEX('RAW DATA'!$AF:$AF,'Row Index'!S34)),INDEX('RAW DATA'!$S:$S,'Row Index'!S34)))</f>
        <v>45.4923487099311</v>
      </c>
      <c r="T318" s="17" t="n">
        <f aca="false">IF('Row Index'!T34="","✗",IF(INDEX('RAW DATA'!$S:$S,'Row Index'!T34)="",IF(INDEX('RAW DATA'!$AF:$AF,'Row Index'!T34)="",INDEX('RAW DATA'!$L:$L,'Row Index'!T34),INDEX('RAW DATA'!$AF:$AF,'Row Index'!T34)),INDEX('RAW DATA'!$S:$S,'Row Index'!T34)))</f>
        <v>43.8451484086065</v>
      </c>
      <c r="U318" s="17" t="n">
        <f aca="false">IF('Row Index'!U34="","✗",IF(INDEX('RAW DATA'!$S:$S,'Row Index'!U34)="",IF(INDEX('RAW DATA'!$AF:$AF,'Row Index'!U34)="",INDEX('RAW DATA'!$L:$L,'Row Index'!U34),INDEX('RAW DATA'!$AF:$AF,'Row Index'!U34)),INDEX('RAW DATA'!$S:$S,'Row Index'!U34)))</f>
        <v>45.4364662425381</v>
      </c>
      <c r="V318" s="17" t="n">
        <f aca="false">IF('Row Index'!V34="","✗",IF(INDEX('RAW DATA'!$S:$S,'Row Index'!V34)="",IF(INDEX('RAW DATA'!$AF:$AF,'Row Index'!V34)="",INDEX('RAW DATA'!$L:$L,'Row Index'!V34),INDEX('RAW DATA'!$AF:$AF,'Row Index'!V34)),INDEX('RAW DATA'!$S:$S,'Row Index'!V34)))</f>
        <v>47.7260562826686</v>
      </c>
      <c r="W318" s="17" t="n">
        <f aca="false">IF('Row Index'!W34="","✗",IF(INDEX('RAW DATA'!$S:$S,'Row Index'!W34)="",IF(INDEX('RAW DATA'!$AF:$AF,'Row Index'!W34)="",INDEX('RAW DATA'!$L:$L,'Row Index'!W34),INDEX('RAW DATA'!$AF:$AF,'Row Index'!W34)),INDEX('RAW DATA'!$S:$S,'Row Index'!W34)))</f>
        <v>46.8642658545773</v>
      </c>
      <c r="X318" s="18" t="n">
        <f aca="false">IF('Row Index'!X34="","✗",IF(INDEX('RAW DATA'!$S:$S,'Row Index'!X34)="",IF(INDEX('RAW DATA'!$AF:$AF,'Row Index'!X34)="",INDEX('RAW DATA'!$L:$L,'Row Index'!X34),INDEX('RAW DATA'!$AF:$AF,'Row Index'!X34)),INDEX('RAW DATA'!$S:$S,'Row Index'!X34)))</f>
        <v>48.8262018241375</v>
      </c>
      <c r="Y318" s="17" t="n">
        <f aca="false">IF('Row Index'!Y34="","✗",IF(INDEX('RAW DATA'!$S:$S,'Row Index'!Y34)="",IF(INDEX('RAW DATA'!$AF:$AF,'Row Index'!Y34)="",INDEX('RAW DATA'!$L:$L,'Row Index'!Y34),INDEX('RAW DATA'!$AF:$AF,'Row Index'!Y34)),INDEX('RAW DATA'!$S:$S,'Row Index'!Y34)))</f>
        <v>47.861794525963</v>
      </c>
      <c r="Z318" s="18" t="n">
        <f aca="false">IF('Row Index'!Z34="","✗",IF(INDEX('RAW DATA'!$S:$S,'Row Index'!Z34)="",IF(INDEX('RAW DATA'!$AF:$AF,'Row Index'!Z34)="",INDEX('RAW DATA'!$L:$L,'Row Index'!Z34),INDEX('RAW DATA'!$AF:$AF,'Row Index'!Z34)),INDEX('RAW DATA'!$S:$S,'Row Index'!Z34)))</f>
        <v>50.4024947727253</v>
      </c>
      <c r="AA318" s="19" t="str">
        <f aca="false">IF('Row Index'!AA34="","⏳",IF(INDEX('RAW DATA'!$S:$S,'Row Index'!AA34)="",IF(INDEX('RAW DATA'!$AF:$AF,'Row Index'!AA34)="",INDEX('RAW DATA'!$L:$L,'Row Index'!AA34),INDEX('RAW DATA'!$AF:$AF,'Row Index'!AA34)),INDEX('RAW DATA'!$S:$S,'Row Index'!AA34)))</f>
        <v>⏳</v>
      </c>
      <c r="AB318" s="17" t="n">
        <f aca="false">IF('Row Index'!AB34="","✗",IF(INDEX('RAW DATA'!$S:$S,'Row Index'!AB34)="",IF(INDEX('RAW DATA'!$AF:$AF,'Row Index'!AB34)="",INDEX('RAW DATA'!$L:$L,'Row Index'!AB34),INDEX('RAW DATA'!$AF:$AF,'Row Index'!AB34)),INDEX('RAW DATA'!$S:$S,'Row Index'!AB34)))</f>
        <v>52.7594423860505</v>
      </c>
      <c r="AC318" s="17" t="n">
        <f aca="false">IF('Row Index'!AC34="","✗",IF(INDEX('RAW DATA'!$S:$S,'Row Index'!AC34)="",IF(INDEX('RAW DATA'!$AF:$AF,'Row Index'!AC34)="",INDEX('RAW DATA'!$L:$L,'Row Index'!AC34),INDEX('RAW DATA'!$AF:$AF,'Row Index'!AC34)),INDEX('RAW DATA'!$S:$S,'Row Index'!AC34)))</f>
        <v>53.8585485193851</v>
      </c>
      <c r="AD318" s="17" t="n">
        <f aca="false">IF('Row Index'!AD34="","✗",IF(INDEX('RAW DATA'!$S:$S,'Row Index'!AD34)="",IF(INDEX('RAW DATA'!$AF:$AF,'Row Index'!AD34)="",INDEX('RAW DATA'!$L:$L,'Row Index'!AD34),INDEX('RAW DATA'!$AF:$AF,'Row Index'!AD34)),INDEX('RAW DATA'!$S:$S,'Row Index'!AD34)))</f>
        <v>53.6271443637387</v>
      </c>
      <c r="AE318" s="17" t="n">
        <f aca="false">IF('Row Index'!AE34="","✗",IF(INDEX('RAW DATA'!$S:$S,'Row Index'!AE34)="",IF(INDEX('RAW DATA'!$AF:$AF,'Row Index'!AE34)="",INDEX('RAW DATA'!$L:$L,'Row Index'!AE34),INDEX('RAW DATA'!$AF:$AF,'Row Index'!AE34)),INDEX('RAW DATA'!$S:$S,'Row Index'!AE34)))</f>
        <v>53.9464589708954</v>
      </c>
      <c r="AF318" s="17" t="n">
        <f aca="false">IF('Row Index'!AF34="","✗",IF(INDEX('RAW DATA'!$S:$S,'Row Index'!AF34)="",IF(INDEX('RAW DATA'!$AF:$AF,'Row Index'!AF34)="",INDEX('RAW DATA'!$L:$L,'Row Index'!AF34),INDEX('RAW DATA'!$AF:$AF,'Row Index'!AF34)),INDEX('RAW DATA'!$S:$S,'Row Index'!AF34)))</f>
        <v>57.4711493516869</v>
      </c>
      <c r="AG318" s="17" t="n">
        <f aca="false">IF('Row Index'!AG34="","✗",IF(INDEX('RAW DATA'!$S:$S,'Row Index'!AG34)="",IF(INDEX('RAW DATA'!$AF:$AF,'Row Index'!AG34)="",INDEX('RAW DATA'!$L:$L,'Row Index'!AG34),INDEX('RAW DATA'!$AF:$AF,'Row Index'!AG34)),INDEX('RAW DATA'!$S:$S,'Row Index'!AG34)))</f>
        <v>55.1906015622117</v>
      </c>
      <c r="AH318" s="17" t="n">
        <f aca="false">IF('Row Index'!AH34="","✗",IF(INDEX('RAW DATA'!$S:$S,'Row Index'!AH34)="",IF(INDEX('RAW DATA'!$AF:$AF,'Row Index'!AH34)="",INDEX('RAW DATA'!$L:$L,'Row Index'!AH34),INDEX('RAW DATA'!$AF:$AF,'Row Index'!AH34)),INDEX('RAW DATA'!$S:$S,'Row Index'!AH34)))</f>
        <v>58.6918794894053</v>
      </c>
      <c r="AI318" s="17" t="n">
        <f aca="false">IF('Row Index'!AI34="","✗",IF(INDEX('RAW DATA'!$S:$S,'Row Index'!AI34)="",IF(INDEX('RAW DATA'!$AF:$AF,'Row Index'!AI34)="",INDEX('RAW DATA'!$L:$L,'Row Index'!AI34),INDEX('RAW DATA'!$AF:$AF,'Row Index'!AI34)),INDEX('RAW DATA'!$S:$S,'Row Index'!AI34)))</f>
        <v>59.9394238786976</v>
      </c>
      <c r="AJ318" s="17" t="n">
        <f aca="false">IF('Row Index'!AJ34="","✗",IF(INDEX('RAW DATA'!$S:$S,'Row Index'!AJ34)="",IF(INDEX('RAW DATA'!$AF:$AF,'Row Index'!AJ34)="",INDEX('RAW DATA'!$L:$L,'Row Index'!AJ34),INDEX('RAW DATA'!$AF:$AF,'Row Index'!AJ34)),INDEX('RAW DATA'!$S:$S,'Row Index'!AJ34)))</f>
        <v>60.7124587843657</v>
      </c>
      <c r="AK318" s="17" t="n">
        <f aca="false">IF('Row Index'!AK34="","✗",IF(INDEX('RAW DATA'!$S:$S,'Row Index'!AK34)="",IF(INDEX('RAW DATA'!$AF:$AF,'Row Index'!AK34)="",INDEX('RAW DATA'!$L:$L,'Row Index'!AK34),INDEX('RAW DATA'!$AF:$AF,'Row Index'!AK34)),INDEX('RAW DATA'!$S:$S,'Row Index'!AK34)))</f>
        <v>61.5525271228549</v>
      </c>
      <c r="AL318" s="17" t="n">
        <f aca="false">IF('Row Index'!AL34="","✗",IF(INDEX('RAW DATA'!$S:$S,'Row Index'!AL34)="",IF(INDEX('RAW DATA'!$AF:$AF,'Row Index'!AL34)="",INDEX('RAW DATA'!$L:$L,'Row Index'!AL34),INDEX('RAW DATA'!$AF:$AF,'Row Index'!AL34)),INDEX('RAW DATA'!$S:$S,'Row Index'!AL34)))</f>
        <v>64.3922448530838</v>
      </c>
      <c r="AM318" s="17" t="n">
        <f aca="false">IF('Row Index'!AM34="","✗",IF(INDEX('RAW DATA'!$S:$S,'Row Index'!AM34)="",IF(INDEX('RAW DATA'!$AF:$AF,'Row Index'!AM34)="",INDEX('RAW DATA'!$L:$L,'Row Index'!AM34),INDEX('RAW DATA'!$AF:$AF,'Row Index'!AM34)),INDEX('RAW DATA'!$S:$S,'Row Index'!AM34)))</f>
        <v>64.7476230722745</v>
      </c>
      <c r="AN318" s="17" t="n">
        <f aca="false">IF('Row Index'!AN34="","✗",IF(INDEX('RAW DATA'!$S:$S,'Row Index'!AN34)="",IF(INDEX('RAW DATA'!$AF:$AF,'Row Index'!AN34)="",INDEX('RAW DATA'!$L:$L,'Row Index'!AN34),INDEX('RAW DATA'!$AF:$AF,'Row Index'!AN34)),INDEX('RAW DATA'!$S:$S,'Row Index'!AN34)))</f>
        <v>66.455883329009</v>
      </c>
      <c r="AO318" s="17" t="n">
        <f aca="false">IF('Row Index'!AO34="","✗",IF(INDEX('RAW DATA'!$S:$S,'Row Index'!AO34)="",IF(INDEX('RAW DATA'!$AF:$AF,'Row Index'!AO34)="",INDEX('RAW DATA'!$L:$L,'Row Index'!AO34),INDEX('RAW DATA'!$AF:$AF,'Row Index'!AO34)),INDEX('RAW DATA'!$S:$S,'Row Index'!AO34)))</f>
        <v>67.5666238153018</v>
      </c>
      <c r="AP318" s="17" t="n">
        <f aca="false">IF('Row Index'!AP34="","✗",IF(INDEX('RAW DATA'!$S:$S,'Row Index'!AP34)="",IF(INDEX('RAW DATA'!$AF:$AF,'Row Index'!AP34)="",INDEX('RAW DATA'!$L:$L,'Row Index'!AP34),INDEX('RAW DATA'!$AF:$AF,'Row Index'!AP34)),INDEX('RAW DATA'!$S:$S,'Row Index'!AP34)))</f>
        <v>67.9527860814342</v>
      </c>
      <c r="AQ318" s="17" t="n">
        <f aca="false">IF('Row Index'!AQ34="","✗",IF(INDEX('RAW DATA'!$S:$S,'Row Index'!AQ34)="",IF(INDEX('RAW DATA'!$AF:$AF,'Row Index'!AQ34)="",INDEX('RAW DATA'!$L:$L,'Row Index'!AQ34),INDEX('RAW DATA'!$AF:$AF,'Row Index'!AQ34)),INDEX('RAW DATA'!$S:$S,'Row Index'!AQ34)))</f>
        <v>68.4502224839043</v>
      </c>
    </row>
    <row r="319" customFormat="false" ht="15" hidden="false" customHeight="false" outlineLevel="0" collapsed="false">
      <c r="A319" s="32" t="s">
        <v>257</v>
      </c>
      <c r="B319" s="33" t="s">
        <v>248</v>
      </c>
      <c r="C319" s="17" t="n">
        <f aca="false">IF('Row Index'!C35="","✗",IF(INDEX('RAW DATA'!$S:$S,'Row Index'!C35)="",IF(INDEX('RAW DATA'!$AF:$AF,'Row Index'!C35)="",INDEX('RAW DATA'!$L:$L,'Row Index'!C35),INDEX('RAW DATA'!$AF:$AF,'Row Index'!C35)),INDEX('RAW DATA'!$S:$S,'Row Index'!C35)))</f>
        <v>36.0497816307132</v>
      </c>
      <c r="D319" s="17" t="n">
        <f aca="false">IF('Row Index'!D35="","✗",IF(INDEX('RAW DATA'!$S:$S,'Row Index'!D35)="",IF(INDEX('RAW DATA'!$AF:$AF,'Row Index'!D35)="",INDEX('RAW DATA'!$L:$L,'Row Index'!D35),INDEX('RAW DATA'!$AF:$AF,'Row Index'!D35)),INDEX('RAW DATA'!$S:$S,'Row Index'!D35)))</f>
        <v>34.2295763332803</v>
      </c>
      <c r="E319" s="17" t="n">
        <f aca="false">IF('Row Index'!E35="","✗",IF(INDEX('RAW DATA'!$S:$S,'Row Index'!E35)="",IF(INDEX('RAW DATA'!$AF:$AF,'Row Index'!E35)="",INDEX('RAW DATA'!$L:$L,'Row Index'!E35),INDEX('RAW DATA'!$AF:$AF,'Row Index'!E35)),INDEX('RAW DATA'!$S:$S,'Row Index'!E35)))</f>
        <v>35.5719358997799</v>
      </c>
      <c r="F319" s="17" t="n">
        <f aca="false">IF('Row Index'!F35="","✗",IF(INDEX('RAW DATA'!$S:$S,'Row Index'!F35)="",IF(INDEX('RAW DATA'!$AF:$AF,'Row Index'!F35)="",INDEX('RAW DATA'!$L:$L,'Row Index'!F35),INDEX('RAW DATA'!$AF:$AF,'Row Index'!F35)),INDEX('RAW DATA'!$S:$S,'Row Index'!F35)))</f>
        <v>32.3311836271326</v>
      </c>
      <c r="G319" s="18" t="n">
        <f aca="false">IF('Row Index'!G35="","✗",IF(INDEX('RAW DATA'!$S:$S,'Row Index'!G35)="",IF(INDEX('RAW DATA'!$AF:$AF,'Row Index'!G35)="",INDEX('RAW DATA'!$L:$L,'Row Index'!G35),INDEX('RAW DATA'!$AF:$AF,'Row Index'!G35)),INDEX('RAW DATA'!$S:$S,'Row Index'!G35)))</f>
        <v>36.0858844963363</v>
      </c>
      <c r="H319" s="17" t="n">
        <f aca="false">IF('Row Index'!H35="","✗",IF(INDEX('RAW DATA'!$S:$S,'Row Index'!H35)="",IF(INDEX('RAW DATA'!$AF:$AF,'Row Index'!H35)="",INDEX('RAW DATA'!$L:$L,'Row Index'!H35),INDEX('RAW DATA'!$AF:$AF,'Row Index'!H35)),INDEX('RAW DATA'!$S:$S,'Row Index'!H35)))</f>
        <v>36.0491654279023</v>
      </c>
      <c r="I319" s="17" t="n">
        <f aca="false">IF('Row Index'!I35="","✗",IF(INDEX('RAW DATA'!$S:$S,'Row Index'!I35)="",IF(INDEX('RAW DATA'!$AF:$AF,'Row Index'!I35)="",INDEX('RAW DATA'!$L:$L,'Row Index'!I35),INDEX('RAW DATA'!$AF:$AF,'Row Index'!I35)),INDEX('RAW DATA'!$S:$S,'Row Index'!I35)))</f>
        <v>36.2225621969876</v>
      </c>
      <c r="J319" s="17" t="n">
        <f aca="false">IF('Row Index'!J35="","✗",IF(INDEX('RAW DATA'!$S:$S,'Row Index'!J35)="",IF(INDEX('RAW DATA'!$AF:$AF,'Row Index'!J35)="",INDEX('RAW DATA'!$L:$L,'Row Index'!J35),INDEX('RAW DATA'!$AF:$AF,'Row Index'!J35)),INDEX('RAW DATA'!$S:$S,'Row Index'!J35)))</f>
        <v>37.0067903050052</v>
      </c>
      <c r="K319" s="17" t="n">
        <f aca="false">IF('Row Index'!K35="","✗",IF(INDEX('RAW DATA'!$S:$S,'Row Index'!K35)="",IF(INDEX('RAW DATA'!$AF:$AF,'Row Index'!K35)="",INDEX('RAW DATA'!$L:$L,'Row Index'!K35),INDEX('RAW DATA'!$AF:$AF,'Row Index'!K35)),INDEX('RAW DATA'!$S:$S,'Row Index'!K35)))</f>
        <v>39.7233681880885</v>
      </c>
      <c r="L319" s="17" t="n">
        <f aca="false">IF('Row Index'!L35="","✗",IF(INDEX('RAW DATA'!$S:$S,'Row Index'!L35)="",IF(INDEX('RAW DATA'!$AF:$AF,'Row Index'!L35)="",INDEX('RAW DATA'!$L:$L,'Row Index'!L35),INDEX('RAW DATA'!$AF:$AF,'Row Index'!L35)),INDEX('RAW DATA'!$S:$S,'Row Index'!L35)))</f>
        <v>36.3370189301135</v>
      </c>
      <c r="M319" s="17" t="n">
        <f aca="false">IF('Row Index'!M35="","✗",IF(INDEX('RAW DATA'!$S:$S,'Row Index'!M35)="",IF(INDEX('RAW DATA'!$AF:$AF,'Row Index'!M35)="",INDEX('RAW DATA'!$L:$L,'Row Index'!M35),INDEX('RAW DATA'!$AF:$AF,'Row Index'!M35)),INDEX('RAW DATA'!$S:$S,'Row Index'!M35)))</f>
        <v>41.6865230283687</v>
      </c>
      <c r="N319" s="17" t="n">
        <f aca="false">IF('Row Index'!N35="","✗",IF(INDEX('RAW DATA'!$S:$S,'Row Index'!N35)="",IF(INDEX('RAW DATA'!$AF:$AF,'Row Index'!N35)="",INDEX('RAW DATA'!$L:$L,'Row Index'!N35),INDEX('RAW DATA'!$AF:$AF,'Row Index'!N35)),INDEX('RAW DATA'!$S:$S,'Row Index'!N35)))</f>
        <v>40.5457255745094</v>
      </c>
      <c r="O319" s="17" t="n">
        <f aca="false">IF('Row Index'!O35="","✗",IF(INDEX('RAW DATA'!$S:$S,'Row Index'!O35)="",IF(INDEX('RAW DATA'!$AF:$AF,'Row Index'!O35)="",INDEX('RAW DATA'!$L:$L,'Row Index'!O35),INDEX('RAW DATA'!$AF:$AF,'Row Index'!O35)),INDEX('RAW DATA'!$S:$S,'Row Index'!O35)))</f>
        <v>41.310761736492</v>
      </c>
      <c r="P319" s="17" t="n">
        <f aca="false">IF('Row Index'!P35="","✗",IF(INDEX('RAW DATA'!$S:$S,'Row Index'!P35)="",IF(INDEX('RAW DATA'!$AF:$AF,'Row Index'!P35)="",INDEX('RAW DATA'!$L:$L,'Row Index'!P35),INDEX('RAW DATA'!$AF:$AF,'Row Index'!P35)),INDEX('RAW DATA'!$S:$S,'Row Index'!P35)))</f>
        <v>42.9973956252049</v>
      </c>
      <c r="Q319" s="17" t="n">
        <f aca="false">IF('Row Index'!Q35="","✗",IF(INDEX('RAW DATA'!$S:$S,'Row Index'!Q35)="",IF(INDEX('RAW DATA'!$AF:$AF,'Row Index'!Q35)="",INDEX('RAW DATA'!$L:$L,'Row Index'!Q35),INDEX('RAW DATA'!$AF:$AF,'Row Index'!Q35)),INDEX('RAW DATA'!$S:$S,'Row Index'!Q35)))</f>
        <v>43.4719566008624</v>
      </c>
      <c r="R319" s="17" t="n">
        <f aca="false">IF('Row Index'!R35="","✗",IF(INDEX('RAW DATA'!$S:$S,'Row Index'!R35)="",IF(INDEX('RAW DATA'!$AF:$AF,'Row Index'!R35)="",INDEX('RAW DATA'!$L:$L,'Row Index'!R35),INDEX('RAW DATA'!$AF:$AF,'Row Index'!R35)),INDEX('RAW DATA'!$S:$S,'Row Index'!R35)))</f>
        <v>43.8668149036516</v>
      </c>
      <c r="S319" s="17" t="n">
        <f aca="false">IF('Row Index'!S35="","✗",IF(INDEX('RAW DATA'!$S:$S,'Row Index'!S35)="",IF(INDEX('RAW DATA'!$AF:$AF,'Row Index'!S35)="",INDEX('RAW DATA'!$L:$L,'Row Index'!S35),INDEX('RAW DATA'!$AF:$AF,'Row Index'!S35)),INDEX('RAW DATA'!$S:$S,'Row Index'!S35)))</f>
        <v>44.1755235419729</v>
      </c>
      <c r="T319" s="17" t="n">
        <f aca="false">IF('Row Index'!T35="","✗",IF(INDEX('RAW DATA'!$S:$S,'Row Index'!T35)="",IF(INDEX('RAW DATA'!$AF:$AF,'Row Index'!T35)="",INDEX('RAW DATA'!$L:$L,'Row Index'!T35),INDEX('RAW DATA'!$AF:$AF,'Row Index'!T35)),INDEX('RAW DATA'!$S:$S,'Row Index'!T35)))</f>
        <v>46.117901313555</v>
      </c>
      <c r="U319" s="17" t="n">
        <f aca="false">IF('Row Index'!U35="","✗",IF(INDEX('RAW DATA'!$S:$S,'Row Index'!U35)="",IF(INDEX('RAW DATA'!$AF:$AF,'Row Index'!U35)="",INDEX('RAW DATA'!$L:$L,'Row Index'!U35),INDEX('RAW DATA'!$AF:$AF,'Row Index'!U35)),INDEX('RAW DATA'!$S:$S,'Row Index'!U35)))</f>
        <v>46.3652347682859</v>
      </c>
      <c r="V319" s="17" t="n">
        <f aca="false">IF('Row Index'!V35="","✗",IF(INDEX('RAW DATA'!$S:$S,'Row Index'!V35)="",IF(INDEX('RAW DATA'!$AF:$AF,'Row Index'!V35)="",INDEX('RAW DATA'!$L:$L,'Row Index'!V35),INDEX('RAW DATA'!$AF:$AF,'Row Index'!V35)),INDEX('RAW DATA'!$S:$S,'Row Index'!V35)))</f>
        <v>47.3898710049972</v>
      </c>
      <c r="W319" s="17" t="n">
        <f aca="false">IF('Row Index'!W35="","✗",IF(INDEX('RAW DATA'!$S:$S,'Row Index'!W35)="",IF(INDEX('RAW DATA'!$AF:$AF,'Row Index'!W35)="",INDEX('RAW DATA'!$L:$L,'Row Index'!W35),INDEX('RAW DATA'!$AF:$AF,'Row Index'!W35)),INDEX('RAW DATA'!$S:$S,'Row Index'!W35)))</f>
        <v>47.6721164206532</v>
      </c>
      <c r="X319" s="38" t="n">
        <f aca="false">IF('Row Index'!X35="","✗",IF(INDEX('RAW DATA'!$S:$S,'Row Index'!X35)="",IF(INDEX('RAW DATA'!$AF:$AF,'Row Index'!X35)="",INDEX('RAW DATA'!$L:$L,'Row Index'!X35),INDEX('RAW DATA'!$AF:$AF,'Row Index'!X35)),INDEX('RAW DATA'!$S:$S,'Row Index'!X35)))</f>
        <v>51.7803119285529</v>
      </c>
      <c r="Y319" s="17" t="n">
        <f aca="false">IF('Row Index'!Y35="","✗",IF(INDEX('RAW DATA'!$S:$S,'Row Index'!Y35)="",IF(INDEX('RAW DATA'!$AF:$AF,'Row Index'!Y35)="",INDEX('RAW DATA'!$L:$L,'Row Index'!Y35),INDEX('RAW DATA'!$AF:$AF,'Row Index'!Y35)),INDEX('RAW DATA'!$S:$S,'Row Index'!Y35)))</f>
        <v>49.3386780272901</v>
      </c>
      <c r="Z319" s="18" t="n">
        <f aca="false">IF('Row Index'!Z35="","✗",IF(INDEX('RAW DATA'!$S:$S,'Row Index'!Z35)="",IF(INDEX('RAW DATA'!$AF:$AF,'Row Index'!Z35)="",INDEX('RAW DATA'!$L:$L,'Row Index'!Z35),INDEX('RAW DATA'!$AF:$AF,'Row Index'!Z35)),INDEX('RAW DATA'!$S:$S,'Row Index'!Z35)))</f>
        <v>50.9222276060849</v>
      </c>
      <c r="AA319" s="19" t="str">
        <f aca="false">IF('Row Index'!AA35="","⏳",IF(INDEX('RAW DATA'!$S:$S,'Row Index'!AA35)="",IF(INDEX('RAW DATA'!$AF:$AF,'Row Index'!AA35)="",INDEX('RAW DATA'!$L:$L,'Row Index'!AA35),INDEX('RAW DATA'!$AF:$AF,'Row Index'!AA35)),INDEX('RAW DATA'!$S:$S,'Row Index'!AA35)))</f>
        <v>⏳</v>
      </c>
      <c r="AB319" s="17" t="n">
        <f aca="false">IF('Row Index'!AB35="","✗",IF(INDEX('RAW DATA'!$S:$S,'Row Index'!AB35)="",IF(INDEX('RAW DATA'!$AF:$AF,'Row Index'!AB35)="",INDEX('RAW DATA'!$L:$L,'Row Index'!AB35),INDEX('RAW DATA'!$AF:$AF,'Row Index'!AB35)),INDEX('RAW DATA'!$S:$S,'Row Index'!AB35)))</f>
        <v>53.2775871992374</v>
      </c>
      <c r="AC319" s="17" t="n">
        <f aca="false">IF('Row Index'!AC35="","✗",IF(INDEX('RAW DATA'!$S:$S,'Row Index'!AC35)="",IF(INDEX('RAW DATA'!$AF:$AF,'Row Index'!AC35)="",INDEX('RAW DATA'!$L:$L,'Row Index'!AC35),INDEX('RAW DATA'!$AF:$AF,'Row Index'!AC35)),INDEX('RAW DATA'!$S:$S,'Row Index'!AC35)))</f>
        <v>53.3407831849935</v>
      </c>
      <c r="AD319" s="17" t="n">
        <f aca="false">IF('Row Index'!AD35="","✗",IF(INDEX('RAW DATA'!$S:$S,'Row Index'!AD35)="",IF(INDEX('RAW DATA'!$AF:$AF,'Row Index'!AD35)="",INDEX('RAW DATA'!$L:$L,'Row Index'!AD35),INDEX('RAW DATA'!$AF:$AF,'Row Index'!AD35)),INDEX('RAW DATA'!$S:$S,'Row Index'!AD35)))</f>
        <v>54.0382208297195</v>
      </c>
      <c r="AE319" s="17" t="n">
        <f aca="false">IF('Row Index'!AE35="","✗",IF(INDEX('RAW DATA'!$S:$S,'Row Index'!AE35)="",IF(INDEX('RAW DATA'!$AF:$AF,'Row Index'!AE35)="",INDEX('RAW DATA'!$L:$L,'Row Index'!AE35),INDEX('RAW DATA'!$AF:$AF,'Row Index'!AE35)),INDEX('RAW DATA'!$S:$S,'Row Index'!AE35)))</f>
        <v>54.622474015069</v>
      </c>
      <c r="AF319" s="17" t="n">
        <f aca="false">IF('Row Index'!AF35="","✗",IF(INDEX('RAW DATA'!$S:$S,'Row Index'!AF35)="",IF(INDEX('RAW DATA'!$AF:$AF,'Row Index'!AF35)="",INDEX('RAW DATA'!$L:$L,'Row Index'!AF35),INDEX('RAW DATA'!$AF:$AF,'Row Index'!AF35)),INDEX('RAW DATA'!$S:$S,'Row Index'!AF35)))</f>
        <v>58.4506956841536</v>
      </c>
      <c r="AG319" s="17" t="n">
        <f aca="false">IF('Row Index'!AG35="","✗",IF(INDEX('RAW DATA'!$S:$S,'Row Index'!AG35)="",IF(INDEX('RAW DATA'!$AF:$AF,'Row Index'!AG35)="",INDEX('RAW DATA'!$L:$L,'Row Index'!AG35),INDEX('RAW DATA'!$AF:$AF,'Row Index'!AG35)),INDEX('RAW DATA'!$S:$S,'Row Index'!AG35)))</f>
        <v>56.5254199761682</v>
      </c>
      <c r="AH319" s="17" t="n">
        <f aca="false">IF('Row Index'!AH35="","✗",IF(INDEX('RAW DATA'!$S:$S,'Row Index'!AH35)="",IF(INDEX('RAW DATA'!$AF:$AF,'Row Index'!AH35)="",INDEX('RAW DATA'!$L:$L,'Row Index'!AH35),INDEX('RAW DATA'!$AF:$AF,'Row Index'!AH35)),INDEX('RAW DATA'!$S:$S,'Row Index'!AH35)))</f>
        <v>58.5368076989782</v>
      </c>
      <c r="AI319" s="17" t="n">
        <f aca="false">IF('Row Index'!AI35="","✗",IF(INDEX('RAW DATA'!$S:$S,'Row Index'!AI35)="",IF(INDEX('RAW DATA'!$AF:$AF,'Row Index'!AI35)="",INDEX('RAW DATA'!$L:$L,'Row Index'!AI35),INDEX('RAW DATA'!$AF:$AF,'Row Index'!AI35)),INDEX('RAW DATA'!$S:$S,'Row Index'!AI35)))</f>
        <v>59.9175268544938</v>
      </c>
      <c r="AJ319" s="17" t="n">
        <f aca="false">IF('Row Index'!AJ35="","✗",IF(INDEX('RAW DATA'!$S:$S,'Row Index'!AJ35)="",IF(INDEX('RAW DATA'!$AF:$AF,'Row Index'!AJ35)="",INDEX('RAW DATA'!$L:$L,'Row Index'!AJ35),INDEX('RAW DATA'!$AF:$AF,'Row Index'!AJ35)),INDEX('RAW DATA'!$S:$S,'Row Index'!AJ35)))</f>
        <v>61.6455689257589</v>
      </c>
      <c r="AK319" s="17" t="n">
        <f aca="false">IF('Row Index'!AK35="","✗",IF(INDEX('RAW DATA'!$S:$S,'Row Index'!AK35)="",IF(INDEX('RAW DATA'!$AF:$AF,'Row Index'!AK35)="",INDEX('RAW DATA'!$L:$L,'Row Index'!AK35),INDEX('RAW DATA'!$AF:$AF,'Row Index'!AK35)),INDEX('RAW DATA'!$S:$S,'Row Index'!AK35)))</f>
        <v>62.1779899013005</v>
      </c>
      <c r="AL319" s="29" t="n">
        <f aca="false">IF('Row Index'!AL35="","✗",IF(INDEX('RAW DATA'!$S:$S,'Row Index'!AL35)="",IF(INDEX('RAW DATA'!$AF:$AF,'Row Index'!AL35)="",INDEX('RAW DATA'!$L:$L,'Row Index'!AL35),INDEX('RAW DATA'!$AF:$AF,'Row Index'!AL35)),INDEX('RAW DATA'!$S:$S,'Row Index'!AL35)))</f>
        <v>64.4946043732928</v>
      </c>
      <c r="AM319" s="17" t="n">
        <f aca="false">IF('Row Index'!AM35="","✗",IF(INDEX('RAW DATA'!$S:$S,'Row Index'!AM35)="",IF(INDEX('RAW DATA'!$AF:$AF,'Row Index'!AM35)="",INDEX('RAW DATA'!$L:$L,'Row Index'!AM35),INDEX('RAW DATA'!$AF:$AF,'Row Index'!AM35)),INDEX('RAW DATA'!$S:$S,'Row Index'!AM35)))</f>
        <v>65.9746320341076</v>
      </c>
      <c r="AN319" s="17" t="n">
        <f aca="false">IF('Row Index'!AN35="","✗",IF(INDEX('RAW DATA'!$S:$S,'Row Index'!AN35)="",IF(INDEX('RAW DATA'!$AF:$AF,'Row Index'!AN35)="",INDEX('RAW DATA'!$L:$L,'Row Index'!AN35),INDEX('RAW DATA'!$AF:$AF,'Row Index'!AN35)),INDEX('RAW DATA'!$S:$S,'Row Index'!AN35)))</f>
        <v>66.7469826969862</v>
      </c>
      <c r="AO319" s="17" t="n">
        <f aca="false">IF('Row Index'!AO35="","✗",IF(INDEX('RAW DATA'!$S:$S,'Row Index'!AO35)="",IF(INDEX('RAW DATA'!$AF:$AF,'Row Index'!AO35)="",INDEX('RAW DATA'!$L:$L,'Row Index'!AO35),INDEX('RAW DATA'!$AF:$AF,'Row Index'!AO35)),INDEX('RAW DATA'!$S:$S,'Row Index'!AO35)))</f>
        <v>67.3832740110609</v>
      </c>
      <c r="AP319" s="17" t="n">
        <f aca="false">IF('Row Index'!AP35="","✗",IF(INDEX('RAW DATA'!$S:$S,'Row Index'!AP35)="",IF(INDEX('RAW DATA'!$AF:$AF,'Row Index'!AP35)="",INDEX('RAW DATA'!$L:$L,'Row Index'!AP35),INDEX('RAW DATA'!$AF:$AF,'Row Index'!AP35)),INDEX('RAW DATA'!$S:$S,'Row Index'!AP35)))</f>
        <v>67.4621929778645</v>
      </c>
      <c r="AQ319" s="17" t="n">
        <f aca="false">IF('Row Index'!AQ35="","✗",IF(INDEX('RAW DATA'!$S:$S,'Row Index'!AQ35)="",IF(INDEX('RAW DATA'!$AF:$AF,'Row Index'!AQ35)="",INDEX('RAW DATA'!$L:$L,'Row Index'!AQ35),INDEX('RAW DATA'!$AF:$AF,'Row Index'!AQ35)),INDEX('RAW DATA'!$S:$S,'Row Index'!AQ35)))</f>
        <v>68.552228113897</v>
      </c>
    </row>
    <row r="320" customFormat="false" ht="15" hidden="false" customHeight="false" outlineLevel="0" collapsed="false">
      <c r="A320" s="32" t="s">
        <v>260</v>
      </c>
      <c r="B320" s="33" t="s">
        <v>248</v>
      </c>
      <c r="C320" s="17" t="n">
        <f aca="false">IF('Row Index'!C36="","✗",IF(INDEX('RAW DATA'!$S:$S,'Row Index'!C36)="",IF(INDEX('RAW DATA'!$AF:$AF,'Row Index'!C36)="",INDEX('RAW DATA'!$L:$L,'Row Index'!C36),INDEX('RAW DATA'!$AF:$AF,'Row Index'!C36)),INDEX('RAW DATA'!$S:$S,'Row Index'!C36)))</f>
        <v>36.7947490262101</v>
      </c>
      <c r="D320" s="17" t="n">
        <f aca="false">IF('Row Index'!D36="","✗",IF(INDEX('RAW DATA'!$S:$S,'Row Index'!D36)="",IF(INDEX('RAW DATA'!$AF:$AF,'Row Index'!D36)="",INDEX('RAW DATA'!$L:$L,'Row Index'!D36),INDEX('RAW DATA'!$AF:$AF,'Row Index'!D36)),INDEX('RAW DATA'!$S:$S,'Row Index'!D36)))</f>
        <v>36.9267514643263</v>
      </c>
      <c r="E320" s="17" t="n">
        <f aca="false">IF('Row Index'!E36="","✗",IF(INDEX('RAW DATA'!$S:$S,'Row Index'!E36)="",IF(INDEX('RAW DATA'!$AF:$AF,'Row Index'!E36)="",INDEX('RAW DATA'!$L:$L,'Row Index'!E36),INDEX('RAW DATA'!$AF:$AF,'Row Index'!E36)),INDEX('RAW DATA'!$S:$S,'Row Index'!E36)))</f>
        <v>38.7922378412883</v>
      </c>
      <c r="F320" s="17" t="n">
        <f aca="false">IF('Row Index'!F36="","✗",IF(INDEX('RAW DATA'!$S:$S,'Row Index'!F36)="",IF(INDEX('RAW DATA'!$AF:$AF,'Row Index'!F36)="",INDEX('RAW DATA'!$L:$L,'Row Index'!F36),INDEX('RAW DATA'!$AF:$AF,'Row Index'!F36)),INDEX('RAW DATA'!$S:$S,'Row Index'!F36)))</f>
        <v>33.4259405591909</v>
      </c>
      <c r="G320" s="18" t="n">
        <f aca="false">IF('Row Index'!G36="","✗",IF(INDEX('RAW DATA'!$S:$S,'Row Index'!G36)="",IF(INDEX('RAW DATA'!$AF:$AF,'Row Index'!G36)="",INDEX('RAW DATA'!$L:$L,'Row Index'!G36),INDEX('RAW DATA'!$AF:$AF,'Row Index'!G36)),INDEX('RAW DATA'!$S:$S,'Row Index'!G36)))</f>
        <v>38.0460867759348</v>
      </c>
      <c r="H320" s="17" t="n">
        <f aca="false">IF('Row Index'!H36="","✗",IF(INDEX('RAW DATA'!$S:$S,'Row Index'!H36)="",IF(INDEX('RAW DATA'!$AF:$AF,'Row Index'!H36)="",INDEX('RAW DATA'!$L:$L,'Row Index'!H36),INDEX('RAW DATA'!$AF:$AF,'Row Index'!H36)),INDEX('RAW DATA'!$S:$S,'Row Index'!H36)))</f>
        <v>36.0800427761488</v>
      </c>
      <c r="I320" s="17" t="n">
        <f aca="false">IF('Row Index'!I36="","✗",IF(INDEX('RAW DATA'!$S:$S,'Row Index'!I36)="",IF(INDEX('RAW DATA'!$AF:$AF,'Row Index'!I36)="",INDEX('RAW DATA'!$L:$L,'Row Index'!I36),INDEX('RAW DATA'!$AF:$AF,'Row Index'!I36)),INDEX('RAW DATA'!$S:$S,'Row Index'!I36)))</f>
        <v>38.4163925024703</v>
      </c>
      <c r="J320" s="17" t="n">
        <f aca="false">IF('Row Index'!J36="","✗",IF(INDEX('RAW DATA'!$S:$S,'Row Index'!J36)="",IF(INDEX('RAW DATA'!$AF:$AF,'Row Index'!J36)="",INDEX('RAW DATA'!$L:$L,'Row Index'!J36),INDEX('RAW DATA'!$AF:$AF,'Row Index'!J36)),INDEX('RAW DATA'!$S:$S,'Row Index'!J36)))</f>
        <v>38.5701629399256</v>
      </c>
      <c r="K320" s="17" t="n">
        <f aca="false">IF('Row Index'!K36="","✗",IF(INDEX('RAW DATA'!$S:$S,'Row Index'!K36)="",IF(INDEX('RAW DATA'!$AF:$AF,'Row Index'!K36)="",INDEX('RAW DATA'!$L:$L,'Row Index'!K36),INDEX('RAW DATA'!$AF:$AF,'Row Index'!K36)),INDEX('RAW DATA'!$S:$S,'Row Index'!K36)))</f>
        <v>42.6239053281971</v>
      </c>
      <c r="L320" s="17" t="n">
        <f aca="false">IF('Row Index'!L36="","✗",IF(INDEX('RAW DATA'!$S:$S,'Row Index'!L36)="",IF(INDEX('RAW DATA'!$AF:$AF,'Row Index'!L36)="",INDEX('RAW DATA'!$L:$L,'Row Index'!L36),INDEX('RAW DATA'!$AF:$AF,'Row Index'!L36)),INDEX('RAW DATA'!$S:$S,'Row Index'!L36)))</f>
        <v>38.9615388453804</v>
      </c>
      <c r="M320" s="17" t="n">
        <f aca="false">IF('Row Index'!M36="","✗",IF(INDEX('RAW DATA'!$S:$S,'Row Index'!M36)="",IF(INDEX('RAW DATA'!$AF:$AF,'Row Index'!M36)="",INDEX('RAW DATA'!$L:$L,'Row Index'!M36),INDEX('RAW DATA'!$AF:$AF,'Row Index'!M36)),INDEX('RAW DATA'!$S:$S,'Row Index'!M36)))</f>
        <v>42.3501135143049</v>
      </c>
      <c r="N320" s="17" t="n">
        <f aca="false">IF('Row Index'!N36="","✗",IF(INDEX('RAW DATA'!$S:$S,'Row Index'!N36)="",IF(INDEX('RAW DATA'!$AF:$AF,'Row Index'!N36)="",INDEX('RAW DATA'!$L:$L,'Row Index'!N36),INDEX('RAW DATA'!$AF:$AF,'Row Index'!N36)),INDEX('RAW DATA'!$S:$S,'Row Index'!N36)))</f>
        <v>42.9208834406022</v>
      </c>
      <c r="O320" s="17" t="n">
        <f aca="false">IF('Row Index'!O36="","✗",IF(INDEX('RAW DATA'!$S:$S,'Row Index'!O36)="",IF(INDEX('RAW DATA'!$AF:$AF,'Row Index'!O36)="",INDEX('RAW DATA'!$L:$L,'Row Index'!O36),INDEX('RAW DATA'!$AF:$AF,'Row Index'!O36)),INDEX('RAW DATA'!$S:$S,'Row Index'!O36)))</f>
        <v>43.5424762944444</v>
      </c>
      <c r="P320" s="17" t="n">
        <f aca="false">IF('Row Index'!P36="","✗",IF(INDEX('RAW DATA'!$S:$S,'Row Index'!P36)="",IF(INDEX('RAW DATA'!$AF:$AF,'Row Index'!P36)="",INDEX('RAW DATA'!$L:$L,'Row Index'!P36),INDEX('RAW DATA'!$AF:$AF,'Row Index'!P36)),INDEX('RAW DATA'!$S:$S,'Row Index'!P36)))</f>
        <v>44.403385976257</v>
      </c>
      <c r="Q320" s="17" t="n">
        <f aca="false">IF('Row Index'!Q36="","✗",IF(INDEX('RAW DATA'!$S:$S,'Row Index'!Q36)="",IF(INDEX('RAW DATA'!$AF:$AF,'Row Index'!Q36)="",INDEX('RAW DATA'!$L:$L,'Row Index'!Q36),INDEX('RAW DATA'!$AF:$AF,'Row Index'!Q36)),INDEX('RAW DATA'!$S:$S,'Row Index'!Q36)))</f>
        <v>44.421019127517</v>
      </c>
      <c r="R320" s="17" t="n">
        <f aca="false">IF('Row Index'!R36="","✗",IF(INDEX('RAW DATA'!$S:$S,'Row Index'!R36)="",IF(INDEX('RAW DATA'!$AF:$AF,'Row Index'!R36)="",INDEX('RAW DATA'!$L:$L,'Row Index'!R36),INDEX('RAW DATA'!$AF:$AF,'Row Index'!R36)),INDEX('RAW DATA'!$S:$S,'Row Index'!R36)))</f>
        <v>44.6316065059445</v>
      </c>
      <c r="S320" s="17" t="n">
        <f aca="false">IF('Row Index'!S36="","✗",IF(INDEX('RAW DATA'!$S:$S,'Row Index'!S36)="",IF(INDEX('RAW DATA'!$AF:$AF,'Row Index'!S36)="",INDEX('RAW DATA'!$L:$L,'Row Index'!S36),INDEX('RAW DATA'!$AF:$AF,'Row Index'!S36)),INDEX('RAW DATA'!$S:$S,'Row Index'!S36)))</f>
        <v>47.050795826629</v>
      </c>
      <c r="T320" s="17" t="n">
        <f aca="false">IF('Row Index'!T36="","✗",IF(INDEX('RAW DATA'!$S:$S,'Row Index'!T36)="",IF(INDEX('RAW DATA'!$AF:$AF,'Row Index'!T36)="",INDEX('RAW DATA'!$L:$L,'Row Index'!T36),INDEX('RAW DATA'!$AF:$AF,'Row Index'!T36)),INDEX('RAW DATA'!$S:$S,'Row Index'!T36)))</f>
        <v>46.6780154779838</v>
      </c>
      <c r="U320" s="17" t="n">
        <f aca="false">IF('Row Index'!U36="","✗",IF(INDEX('RAW DATA'!$S:$S,'Row Index'!U36)="",IF(INDEX('RAW DATA'!$AF:$AF,'Row Index'!U36)="",INDEX('RAW DATA'!$L:$L,'Row Index'!U36),INDEX('RAW DATA'!$AF:$AF,'Row Index'!U36)),INDEX('RAW DATA'!$S:$S,'Row Index'!U36)))</f>
        <v>47.6687101131688</v>
      </c>
      <c r="V320" s="17" t="n">
        <f aca="false">IF('Row Index'!V36="","✗",IF(INDEX('RAW DATA'!$S:$S,'Row Index'!V36)="",IF(INDEX('RAW DATA'!$AF:$AF,'Row Index'!V36)="",INDEX('RAW DATA'!$L:$L,'Row Index'!V36),INDEX('RAW DATA'!$AF:$AF,'Row Index'!V36)),INDEX('RAW DATA'!$S:$S,'Row Index'!V36)))</f>
        <v>48.624991236307</v>
      </c>
      <c r="W320" s="17" t="n">
        <f aca="false">IF('Row Index'!W36="","✗",IF(INDEX('RAW DATA'!$S:$S,'Row Index'!W36)="",IF(INDEX('RAW DATA'!$AF:$AF,'Row Index'!W36)="",INDEX('RAW DATA'!$L:$L,'Row Index'!W36),INDEX('RAW DATA'!$AF:$AF,'Row Index'!W36)),INDEX('RAW DATA'!$S:$S,'Row Index'!W36)))</f>
        <v>47.6215938868859</v>
      </c>
      <c r="X320" s="38" t="n">
        <f aca="false">IF('Row Index'!X36="","✗",IF(INDEX('RAW DATA'!$S:$S,'Row Index'!X36)="",IF(INDEX('RAW DATA'!$AF:$AF,'Row Index'!X36)="",INDEX('RAW DATA'!$L:$L,'Row Index'!X36),INDEX('RAW DATA'!$AF:$AF,'Row Index'!X36)),INDEX('RAW DATA'!$S:$S,'Row Index'!X36)))</f>
        <v>49.9291861764724</v>
      </c>
      <c r="Y320" s="17" t="n">
        <f aca="false">IF('Row Index'!Y36="","✗",IF(INDEX('RAW DATA'!$S:$S,'Row Index'!Y36)="",IF(INDEX('RAW DATA'!$AF:$AF,'Row Index'!Y36)="",INDEX('RAW DATA'!$L:$L,'Row Index'!Y36),INDEX('RAW DATA'!$AF:$AF,'Row Index'!Y36)),INDEX('RAW DATA'!$S:$S,'Row Index'!Y36)))</f>
        <v>49.3008394867233</v>
      </c>
      <c r="Z320" s="18" t="n">
        <f aca="false">IF('Row Index'!Z36="","✗",IF(INDEX('RAW DATA'!$S:$S,'Row Index'!Z36)="",IF(INDEX('RAW DATA'!$AF:$AF,'Row Index'!Z36)="",INDEX('RAW DATA'!$L:$L,'Row Index'!Z36),INDEX('RAW DATA'!$AF:$AF,'Row Index'!Z36)),INDEX('RAW DATA'!$S:$S,'Row Index'!Z36)))</f>
        <v>51.124562867706</v>
      </c>
      <c r="AA320" s="19" t="str">
        <f aca="false">IF('Row Index'!AA36="","⏳",IF(INDEX('RAW DATA'!$S:$S,'Row Index'!AA36)="",IF(INDEX('RAW DATA'!$AF:$AF,'Row Index'!AA36)="",INDEX('RAW DATA'!$L:$L,'Row Index'!AA36),INDEX('RAW DATA'!$AF:$AF,'Row Index'!AA36)),INDEX('RAW DATA'!$S:$S,'Row Index'!AA36)))</f>
        <v>⏳</v>
      </c>
      <c r="AB320" s="17" t="n">
        <f aca="false">IF('Row Index'!AB36="","✗",IF(INDEX('RAW DATA'!$S:$S,'Row Index'!AB36)="",IF(INDEX('RAW DATA'!$AF:$AF,'Row Index'!AB36)="",INDEX('RAW DATA'!$L:$L,'Row Index'!AB36),INDEX('RAW DATA'!$AF:$AF,'Row Index'!AB36)),INDEX('RAW DATA'!$S:$S,'Row Index'!AB36)))</f>
        <v>52.6214335396304</v>
      </c>
      <c r="AC320" s="17" t="n">
        <f aca="false">IF('Row Index'!AC36="","✗",IF(INDEX('RAW DATA'!$S:$S,'Row Index'!AC36)="",IF(INDEX('RAW DATA'!$AF:$AF,'Row Index'!AC36)="",INDEX('RAW DATA'!$L:$L,'Row Index'!AC36),INDEX('RAW DATA'!$AF:$AF,'Row Index'!AC36)),INDEX('RAW DATA'!$S:$S,'Row Index'!AC36)))</f>
        <v>54.932324356503</v>
      </c>
      <c r="AD320" s="17" t="n">
        <f aca="false">IF('Row Index'!AD36="","✗",IF(INDEX('RAW DATA'!$S:$S,'Row Index'!AD36)="",IF(INDEX('RAW DATA'!$AF:$AF,'Row Index'!AD36)="",INDEX('RAW DATA'!$L:$L,'Row Index'!AD36),INDEX('RAW DATA'!$AF:$AF,'Row Index'!AD36)),INDEX('RAW DATA'!$S:$S,'Row Index'!AD36)))</f>
        <v>53.8393574494582</v>
      </c>
      <c r="AE320" s="17" t="n">
        <f aca="false">IF('Row Index'!AE36="","✗",IF(INDEX('RAW DATA'!$S:$S,'Row Index'!AE36)="",IF(INDEX('RAW DATA'!$AF:$AF,'Row Index'!AE36)="",INDEX('RAW DATA'!$L:$L,'Row Index'!AE36),INDEX('RAW DATA'!$AF:$AF,'Row Index'!AE36)),INDEX('RAW DATA'!$S:$S,'Row Index'!AE36)))</f>
        <v>57.4386416511873</v>
      </c>
      <c r="AF320" s="29" t="n">
        <f aca="false">IF('Row Index'!AF36="","✗",IF(INDEX('RAW DATA'!$S:$S,'Row Index'!AF36)="",IF(INDEX('RAW DATA'!$AF:$AF,'Row Index'!AF36)="",INDEX('RAW DATA'!$L:$L,'Row Index'!AF36),INDEX('RAW DATA'!$AF:$AF,'Row Index'!AF36)),INDEX('RAW DATA'!$S:$S,'Row Index'!AF36)))</f>
        <v>58.2244342938645</v>
      </c>
      <c r="AG320" s="17" t="n">
        <f aca="false">IF('Row Index'!AG36="","✗",IF(INDEX('RAW DATA'!$S:$S,'Row Index'!AG36)="",IF(INDEX('RAW DATA'!$AF:$AF,'Row Index'!AG36)="",INDEX('RAW DATA'!$L:$L,'Row Index'!AG36),INDEX('RAW DATA'!$AF:$AF,'Row Index'!AG36)),INDEX('RAW DATA'!$S:$S,'Row Index'!AG36)))</f>
        <v>57.1809742948882</v>
      </c>
      <c r="AH320" s="17" t="n">
        <f aca="false">IF('Row Index'!AH36="","✗",IF(INDEX('RAW DATA'!$S:$S,'Row Index'!AH36)="",IF(INDEX('RAW DATA'!$AF:$AF,'Row Index'!AH36)="",INDEX('RAW DATA'!$L:$L,'Row Index'!AH36),INDEX('RAW DATA'!$AF:$AF,'Row Index'!AH36)),INDEX('RAW DATA'!$S:$S,'Row Index'!AH36)))</f>
        <v>59.3504095705157</v>
      </c>
      <c r="AI320" s="17" t="n">
        <f aca="false">IF('Row Index'!AI36="","✗",IF(INDEX('RAW DATA'!$S:$S,'Row Index'!AI36)="",IF(INDEX('RAW DATA'!$AF:$AF,'Row Index'!AI36)="",INDEX('RAW DATA'!$L:$L,'Row Index'!AI36),INDEX('RAW DATA'!$AF:$AF,'Row Index'!AI36)),INDEX('RAW DATA'!$S:$S,'Row Index'!AI36)))</f>
        <v>61.5413940333762</v>
      </c>
      <c r="AJ320" s="17" t="n">
        <f aca="false">IF('Row Index'!AJ36="","✗",IF(INDEX('RAW DATA'!$S:$S,'Row Index'!AJ36)="",IF(INDEX('RAW DATA'!$AF:$AF,'Row Index'!AJ36)="",INDEX('RAW DATA'!$L:$L,'Row Index'!AJ36),INDEX('RAW DATA'!$AF:$AF,'Row Index'!AJ36)),INDEX('RAW DATA'!$S:$S,'Row Index'!AJ36)))</f>
        <v>62.1273388018075</v>
      </c>
      <c r="AK320" s="17" t="n">
        <f aca="false">IF('Row Index'!AK36="","✗",IF(INDEX('RAW DATA'!$S:$S,'Row Index'!AK36)="",IF(INDEX('RAW DATA'!$AF:$AF,'Row Index'!AK36)="",INDEX('RAW DATA'!$L:$L,'Row Index'!AK36),INDEX('RAW DATA'!$AF:$AF,'Row Index'!AK36)),INDEX('RAW DATA'!$S:$S,'Row Index'!AK36)))</f>
        <v>62.809559252204</v>
      </c>
      <c r="AL320" s="17" t="n">
        <f aca="false">IF('Row Index'!AL36="","✗",IF(INDEX('RAW DATA'!$S:$S,'Row Index'!AL36)="",IF(INDEX('RAW DATA'!$AF:$AF,'Row Index'!AL36)="",INDEX('RAW DATA'!$L:$L,'Row Index'!AL36),INDEX('RAW DATA'!$AF:$AF,'Row Index'!AL36)),INDEX('RAW DATA'!$S:$S,'Row Index'!AL36)))</f>
        <v>65.3501865646478</v>
      </c>
      <c r="AM320" s="17" t="n">
        <f aca="false">IF('Row Index'!AM36="","✗",IF(INDEX('RAW DATA'!$S:$S,'Row Index'!AM36)="",IF(INDEX('RAW DATA'!$AF:$AF,'Row Index'!AM36)="",INDEX('RAW DATA'!$L:$L,'Row Index'!AM36),INDEX('RAW DATA'!$AF:$AF,'Row Index'!AM36)),INDEX('RAW DATA'!$S:$S,'Row Index'!AM36)))</f>
        <v>62.7501125335693</v>
      </c>
      <c r="AN320" s="17" t="n">
        <f aca="false">IF('Row Index'!AN36="","✗",IF(INDEX('RAW DATA'!$S:$S,'Row Index'!AN36)="",IF(INDEX('RAW DATA'!$AF:$AF,'Row Index'!AN36)="",INDEX('RAW DATA'!$L:$L,'Row Index'!AN36),INDEX('RAW DATA'!$AF:$AF,'Row Index'!AN36)),INDEX('RAW DATA'!$S:$S,'Row Index'!AN36)))</f>
        <v>66.712903713688</v>
      </c>
      <c r="AO320" s="17" t="n">
        <f aca="false">IF('Row Index'!AO36="","✗",IF(INDEX('RAW DATA'!$S:$S,'Row Index'!AO36)="",IF(INDEX('RAW DATA'!$AF:$AF,'Row Index'!AO36)="",INDEX('RAW DATA'!$L:$L,'Row Index'!AO36),INDEX('RAW DATA'!$AF:$AF,'Row Index'!AO36)),INDEX('RAW DATA'!$S:$S,'Row Index'!AO36)))</f>
        <v>67.5622210318465</v>
      </c>
      <c r="AP320" s="17" t="n">
        <f aca="false">IF('Row Index'!AP36="","✗",IF(INDEX('RAW DATA'!$S:$S,'Row Index'!AP36)="",IF(INDEX('RAW DATA'!$AF:$AF,'Row Index'!AP36)="",INDEX('RAW DATA'!$L:$L,'Row Index'!AP36),INDEX('RAW DATA'!$AF:$AF,'Row Index'!AP36)),INDEX('RAW DATA'!$S:$S,'Row Index'!AP36)))</f>
        <v>67.8886634852203</v>
      </c>
      <c r="AQ320" s="17" t="n">
        <f aca="false">IF('Row Index'!AQ36="","✗",IF(INDEX('RAW DATA'!$S:$S,'Row Index'!AQ36)="",IF(INDEX('RAW DATA'!$AF:$AF,'Row Index'!AQ36)="",INDEX('RAW DATA'!$L:$L,'Row Index'!AQ36),INDEX('RAW DATA'!$AF:$AF,'Row Index'!AQ36)),INDEX('RAW DATA'!$S:$S,'Row Index'!AQ36)))</f>
        <v>67.5743260460104</v>
      </c>
    </row>
    <row r="321" customFormat="false" ht="15" hidden="false" customHeight="false" outlineLevel="0" collapsed="false">
      <c r="A321" s="32" t="s">
        <v>267</v>
      </c>
      <c r="B321" s="33" t="s">
        <v>248</v>
      </c>
      <c r="C321" s="17" t="n">
        <f aca="false">IF('Row Index'!C37="","✗",IF(INDEX('RAW DATA'!$S:$S,'Row Index'!C37)="",IF(INDEX('RAW DATA'!$AF:$AF,'Row Index'!C37)="",INDEX('RAW DATA'!$L:$L,'Row Index'!C37),INDEX('RAW DATA'!$AF:$AF,'Row Index'!C37)),INDEX('RAW DATA'!$S:$S,'Row Index'!C37)))</f>
        <v>36.0802483383971</v>
      </c>
      <c r="D321" s="17" t="n">
        <f aca="false">IF('Row Index'!D37="","✗",IF(INDEX('RAW DATA'!$S:$S,'Row Index'!D37)="",IF(INDEX('RAW DATA'!$AF:$AF,'Row Index'!D37)="",INDEX('RAW DATA'!$L:$L,'Row Index'!D37),INDEX('RAW DATA'!$AF:$AF,'Row Index'!D37)),INDEX('RAW DATA'!$S:$S,'Row Index'!D37)))</f>
        <v>37.927458406182</v>
      </c>
      <c r="E321" s="17" t="n">
        <f aca="false">IF('Row Index'!E37="","✗",IF(INDEX('RAW DATA'!$S:$S,'Row Index'!E37)="",IF(INDEX('RAW DATA'!$AF:$AF,'Row Index'!E37)="",INDEX('RAW DATA'!$L:$L,'Row Index'!E37),INDEX('RAW DATA'!$AF:$AF,'Row Index'!E37)),INDEX('RAW DATA'!$S:$S,'Row Index'!E37)))</f>
        <v>40.9489115791649</v>
      </c>
      <c r="F321" s="17" t="n">
        <f aca="false">IF('Row Index'!F37="","✗",IF(INDEX('RAW DATA'!$S:$S,'Row Index'!F37)="",IF(INDEX('RAW DATA'!$AF:$AF,'Row Index'!F37)="",INDEX('RAW DATA'!$L:$L,'Row Index'!F37),INDEX('RAW DATA'!$AF:$AF,'Row Index'!F37)),INDEX('RAW DATA'!$S:$S,'Row Index'!F37)))</f>
        <v>33.2328381726864</v>
      </c>
      <c r="G321" s="18" t="n">
        <f aca="false">IF('Row Index'!G37="","✗",IF(INDEX('RAW DATA'!$S:$S,'Row Index'!G37)="",IF(INDEX('RAW DATA'!$AF:$AF,'Row Index'!G37)="",INDEX('RAW DATA'!$L:$L,'Row Index'!G37),INDEX('RAW DATA'!$AF:$AF,'Row Index'!G37)),INDEX('RAW DATA'!$S:$S,'Row Index'!G37)))</f>
        <v>34.7628952287818</v>
      </c>
      <c r="H321" s="17" t="n">
        <f aca="false">IF('Row Index'!H37="","✗",IF(INDEX('RAW DATA'!$S:$S,'Row Index'!H37)="",IF(INDEX('RAW DATA'!$AF:$AF,'Row Index'!H37)="",INDEX('RAW DATA'!$L:$L,'Row Index'!H37),INDEX('RAW DATA'!$AF:$AF,'Row Index'!H37)),INDEX('RAW DATA'!$S:$S,'Row Index'!H37)))</f>
        <v>39.3261396148913</v>
      </c>
      <c r="I321" s="17" t="n">
        <f aca="false">IF('Row Index'!I37="","✗",IF(INDEX('RAW DATA'!$S:$S,'Row Index'!I37)="",IF(INDEX('RAW DATA'!$AF:$AF,'Row Index'!I37)="",INDEX('RAW DATA'!$L:$L,'Row Index'!I37),INDEX('RAW DATA'!$AF:$AF,'Row Index'!I37)),INDEX('RAW DATA'!$S:$S,'Row Index'!I37)))</f>
        <v>39.2000133454225</v>
      </c>
      <c r="J321" s="17" t="n">
        <f aca="false">IF('Row Index'!J37="","✗",IF(INDEX('RAW DATA'!$S:$S,'Row Index'!J37)="",IF(INDEX('RAW DATA'!$AF:$AF,'Row Index'!J37)="",INDEX('RAW DATA'!$L:$L,'Row Index'!J37),INDEX('RAW DATA'!$AF:$AF,'Row Index'!J37)),INDEX('RAW DATA'!$S:$S,'Row Index'!J37)))</f>
        <v>39.3884508529022</v>
      </c>
      <c r="K321" s="26" t="str">
        <f aca="false">IF('Row Index'!K37="","✗",IF(INDEX('RAW DATA'!$S:$S,'Row Index'!K37)="",IF(INDEX('RAW DATA'!$AF:$AF,'Row Index'!K37)="",INDEX('RAW DATA'!$L:$L,'Row Index'!K37),INDEX('RAW DATA'!$AF:$AF,'Row Index'!K37)),INDEX('RAW DATA'!$S:$S,'Row Index'!K37)))</f>
        <v>✗⇲</v>
      </c>
      <c r="L321" s="17" t="n">
        <f aca="false">IF('Row Index'!L37="","✗",IF(INDEX('RAW DATA'!$S:$S,'Row Index'!L37)="",IF(INDEX('RAW DATA'!$AF:$AF,'Row Index'!L37)="",INDEX('RAW DATA'!$L:$L,'Row Index'!L37),INDEX('RAW DATA'!$AF:$AF,'Row Index'!L37)),INDEX('RAW DATA'!$S:$S,'Row Index'!L37)))</f>
        <v>39.1143003724098</v>
      </c>
      <c r="M321" s="17" t="n">
        <f aca="false">IF('Row Index'!M37="","✗",IF(INDEX('RAW DATA'!$S:$S,'Row Index'!M37)="",IF(INDEX('RAW DATA'!$AF:$AF,'Row Index'!M37)="",INDEX('RAW DATA'!$L:$L,'Row Index'!M37),INDEX('RAW DATA'!$AF:$AF,'Row Index'!M37)),INDEX('RAW DATA'!$S:$S,'Row Index'!M37)))</f>
        <v>44.1550283802469</v>
      </c>
      <c r="N321" s="36" t="str">
        <f aca="false">IF('Row Index'!N37="","✗",IF(INDEX('RAW DATA'!$S:$S,'Row Index'!N37)="",IF(INDEX('RAW DATA'!$AF:$AF,'Row Index'!N37)="",INDEX('RAW DATA'!$L:$L,'Row Index'!N37),INDEX('RAW DATA'!$AF:$AF,'Row Index'!N37)),INDEX('RAW DATA'!$S:$S,'Row Index'!N37)))</f>
        <v>◐⇲</v>
      </c>
      <c r="O321" s="29" t="n">
        <f aca="false">IF('Row Index'!O37="","✗",IF(INDEX('RAW DATA'!$S:$S,'Row Index'!O37)="",IF(INDEX('RAW DATA'!$AF:$AF,'Row Index'!O37)="",INDEX('RAW DATA'!$L:$L,'Row Index'!O37),INDEX('RAW DATA'!$AF:$AF,'Row Index'!O37)),INDEX('RAW DATA'!$S:$S,'Row Index'!O37)))</f>
        <v>44.9603152715799</v>
      </c>
      <c r="P321" s="17" t="n">
        <f aca="false">IF('Row Index'!P37="","✗",IF(INDEX('RAW DATA'!$S:$S,'Row Index'!P37)="",IF(INDEX('RAW DATA'!$AF:$AF,'Row Index'!P37)="",INDEX('RAW DATA'!$L:$L,'Row Index'!P37),INDEX('RAW DATA'!$AF:$AF,'Row Index'!P37)),INDEX('RAW DATA'!$S:$S,'Row Index'!P37)))</f>
        <v>43.5379557617924</v>
      </c>
      <c r="Q321" s="17" t="n">
        <f aca="false">IF('Row Index'!Q37="","✗",IF(INDEX('RAW DATA'!$S:$S,'Row Index'!Q37)="",IF(INDEX('RAW DATA'!$AF:$AF,'Row Index'!Q37)="",INDEX('RAW DATA'!$L:$L,'Row Index'!Q37),INDEX('RAW DATA'!$AF:$AF,'Row Index'!Q37)),INDEX('RAW DATA'!$S:$S,'Row Index'!Q37)))</f>
        <v>46.8063480242462</v>
      </c>
      <c r="R321" s="17" t="n">
        <f aca="false">IF('Row Index'!R37="","✗",IF(INDEX('RAW DATA'!$S:$S,'Row Index'!R37)="",IF(INDEX('RAW DATA'!$AF:$AF,'Row Index'!R37)="",INDEX('RAW DATA'!$L:$L,'Row Index'!R37),INDEX('RAW DATA'!$AF:$AF,'Row Index'!R37)),INDEX('RAW DATA'!$S:$S,'Row Index'!R37)))</f>
        <v>45.1277188760333</v>
      </c>
      <c r="S321" s="17" t="n">
        <f aca="false">IF('Row Index'!S37="","✗",IF(INDEX('RAW DATA'!$S:$S,'Row Index'!S37)="",IF(INDEX('RAW DATA'!$AF:$AF,'Row Index'!S37)="",INDEX('RAW DATA'!$L:$L,'Row Index'!S37),INDEX('RAW DATA'!$AF:$AF,'Row Index'!S37)),INDEX('RAW DATA'!$S:$S,'Row Index'!S37)))</f>
        <v>45.9987486857564</v>
      </c>
      <c r="T321" s="17" t="n">
        <f aca="false">IF('Row Index'!T37="","✗",IF(INDEX('RAW DATA'!$S:$S,'Row Index'!T37)="",IF(INDEX('RAW DATA'!$AF:$AF,'Row Index'!T37)="",INDEX('RAW DATA'!$L:$L,'Row Index'!T37),INDEX('RAW DATA'!$AF:$AF,'Row Index'!T37)),INDEX('RAW DATA'!$S:$S,'Row Index'!T37)))</f>
        <v>46.5865536903251</v>
      </c>
      <c r="U321" s="17" t="n">
        <f aca="false">IF('Row Index'!U37="","✗",IF(INDEX('RAW DATA'!$S:$S,'Row Index'!U37)="",IF(INDEX('RAW DATA'!$AF:$AF,'Row Index'!U37)="",INDEX('RAW DATA'!$L:$L,'Row Index'!U37),INDEX('RAW DATA'!$AF:$AF,'Row Index'!U37)),INDEX('RAW DATA'!$S:$S,'Row Index'!U37)))</f>
        <v>49.9580076760003</v>
      </c>
      <c r="V321" s="17" t="n">
        <f aca="false">IF('Row Index'!V37="","✗",IF(INDEX('RAW DATA'!$S:$S,'Row Index'!V37)="",IF(INDEX('RAW DATA'!$AF:$AF,'Row Index'!V37)="",INDEX('RAW DATA'!$L:$L,'Row Index'!V37),INDEX('RAW DATA'!$AF:$AF,'Row Index'!V37)),INDEX('RAW DATA'!$S:$S,'Row Index'!V37)))</f>
        <v>50.8558487446172</v>
      </c>
      <c r="W321" s="17" t="n">
        <f aca="false">IF('Row Index'!W37="","✗",IF(INDEX('RAW DATA'!$S:$S,'Row Index'!W37)="",IF(INDEX('RAW DATA'!$AF:$AF,'Row Index'!W37)="",INDEX('RAW DATA'!$L:$L,'Row Index'!W37),INDEX('RAW DATA'!$AF:$AF,'Row Index'!W37)),INDEX('RAW DATA'!$S:$S,'Row Index'!W37)))</f>
        <v>49.7309355144228</v>
      </c>
      <c r="X321" s="38" t="n">
        <f aca="false">IF('Row Index'!X37="","✗",IF(INDEX('RAW DATA'!$S:$S,'Row Index'!X37)="",IF(INDEX('RAW DATA'!$AF:$AF,'Row Index'!X37)="",INDEX('RAW DATA'!$L:$L,'Row Index'!X37),INDEX('RAW DATA'!$AF:$AF,'Row Index'!X37)),INDEX('RAW DATA'!$S:$S,'Row Index'!X37)))</f>
        <v>50.9773373009679</v>
      </c>
      <c r="Y321" s="17" t="n">
        <f aca="false">IF('Row Index'!Y37="","✗",IF(INDEX('RAW DATA'!$S:$S,'Row Index'!Y37)="",IF(INDEX('RAW DATA'!$AF:$AF,'Row Index'!Y37)="",INDEX('RAW DATA'!$L:$L,'Row Index'!Y37),INDEX('RAW DATA'!$AF:$AF,'Row Index'!Y37)),INDEX('RAW DATA'!$S:$S,'Row Index'!Y37)))</f>
        <v>52.0278677728098</v>
      </c>
      <c r="Z321" s="18" t="n">
        <f aca="false">IF('Row Index'!Z37="","✗",IF(INDEX('RAW DATA'!$S:$S,'Row Index'!Z37)="",IF(INDEX('RAW DATA'!$AF:$AF,'Row Index'!Z37)="",INDEX('RAW DATA'!$L:$L,'Row Index'!Z37),INDEX('RAW DATA'!$AF:$AF,'Row Index'!Z37)),INDEX('RAW DATA'!$S:$S,'Row Index'!Z37)))</f>
        <v>52.1598717977834</v>
      </c>
      <c r="AA321" s="19" t="str">
        <f aca="false">IF('Row Index'!AA37="","⏳",IF(INDEX('RAW DATA'!$S:$S,'Row Index'!AA37)="",IF(INDEX('RAW DATA'!$AF:$AF,'Row Index'!AA37)="",INDEX('RAW DATA'!$L:$L,'Row Index'!AA37),INDEX('RAW DATA'!$AF:$AF,'Row Index'!AA37)),INDEX('RAW DATA'!$S:$S,'Row Index'!AA37)))</f>
        <v>⏳</v>
      </c>
      <c r="AB321" s="17" t="n">
        <f aca="false">IF('Row Index'!AB37="","✗",IF(INDEX('RAW DATA'!$S:$S,'Row Index'!AB37)="",IF(INDEX('RAW DATA'!$AF:$AF,'Row Index'!AB37)="",INDEX('RAW DATA'!$L:$L,'Row Index'!AB37),INDEX('RAW DATA'!$AF:$AF,'Row Index'!AB37)),INDEX('RAW DATA'!$S:$S,'Row Index'!AB37)))</f>
        <v>53.9623016944926</v>
      </c>
      <c r="AC321" s="17" t="n">
        <f aca="false">IF('Row Index'!AC37="","✗",IF(INDEX('RAW DATA'!$S:$S,'Row Index'!AC37)="",IF(INDEX('RAW DATA'!$AF:$AF,'Row Index'!AC37)="",INDEX('RAW DATA'!$L:$L,'Row Index'!AC37),INDEX('RAW DATA'!$AF:$AF,'Row Index'!AC37)),INDEX('RAW DATA'!$S:$S,'Row Index'!AC37)))</f>
        <v>55.7744504987243</v>
      </c>
      <c r="AD321" s="17" t="n">
        <f aca="false">IF('Row Index'!AD37="","✗",IF(INDEX('RAW DATA'!$S:$S,'Row Index'!AD37)="",IF(INDEX('RAW DATA'!$AF:$AF,'Row Index'!AD37)="",INDEX('RAW DATA'!$L:$L,'Row Index'!AD37),INDEX('RAW DATA'!$AF:$AF,'Row Index'!AD37)),INDEX('RAW DATA'!$S:$S,'Row Index'!AD37)))</f>
        <v>54.7783696424393</v>
      </c>
      <c r="AE321" s="29" t="n">
        <f aca="false">IF('Row Index'!AE37="","✗",IF(INDEX('RAW DATA'!$S:$S,'Row Index'!AE37)="",IF(INDEX('RAW DATA'!$AF:$AF,'Row Index'!AE37)="",INDEX('RAW DATA'!$L:$L,'Row Index'!AE37),INDEX('RAW DATA'!$AF:$AF,'Row Index'!AE37)),INDEX('RAW DATA'!$S:$S,'Row Index'!AE37)))</f>
        <v>57.2220499504282</v>
      </c>
      <c r="AF321" s="29" t="n">
        <f aca="false">IF('Row Index'!AF37="","✗",IF(INDEX('RAW DATA'!$S:$S,'Row Index'!AF37)="",IF(INDEX('RAW DATA'!$AF:$AF,'Row Index'!AF37)="",INDEX('RAW DATA'!$L:$L,'Row Index'!AF37),INDEX('RAW DATA'!$AF:$AF,'Row Index'!AF37)),INDEX('RAW DATA'!$S:$S,'Row Index'!AF37)))</f>
        <v>59.6372748320648</v>
      </c>
      <c r="AG321" s="17" t="n">
        <f aca="false">IF('Row Index'!AG37="","✗",IF(INDEX('RAW DATA'!$S:$S,'Row Index'!AG37)="",IF(INDEX('RAW DATA'!$AF:$AF,'Row Index'!AG37)="",INDEX('RAW DATA'!$L:$L,'Row Index'!AG37),INDEX('RAW DATA'!$AF:$AF,'Row Index'!AG37)),INDEX('RAW DATA'!$S:$S,'Row Index'!AG37)))</f>
        <v>58.9040757895754</v>
      </c>
      <c r="AH321" s="17" t="n">
        <f aca="false">IF('Row Index'!AH37="","✗",IF(INDEX('RAW DATA'!$S:$S,'Row Index'!AH37)="",IF(INDEX('RAW DATA'!$AF:$AF,'Row Index'!AH37)="",INDEX('RAW DATA'!$L:$L,'Row Index'!AH37),INDEX('RAW DATA'!$AF:$AF,'Row Index'!AH37)),INDEX('RAW DATA'!$S:$S,'Row Index'!AH37)))</f>
        <v>61.3952720133823</v>
      </c>
      <c r="AI321" s="17" t="n">
        <f aca="false">IF('Row Index'!AI37="","✗",IF(INDEX('RAW DATA'!$S:$S,'Row Index'!AI37)="",IF(INDEX('RAW DATA'!$AF:$AF,'Row Index'!AI37)="",INDEX('RAW DATA'!$L:$L,'Row Index'!AI37),INDEX('RAW DATA'!$AF:$AF,'Row Index'!AI37)),INDEX('RAW DATA'!$S:$S,'Row Index'!AI37)))</f>
        <v>62.3223305306093</v>
      </c>
      <c r="AJ321" s="29" t="n">
        <f aca="false">IF('Row Index'!AJ37="","✗",IF(INDEX('RAW DATA'!$S:$S,'Row Index'!AJ37)="",IF(INDEX('RAW DATA'!$AF:$AF,'Row Index'!AJ37)="",INDEX('RAW DATA'!$L:$L,'Row Index'!AJ37),INDEX('RAW DATA'!$AF:$AF,'Row Index'!AJ37)),INDEX('RAW DATA'!$S:$S,'Row Index'!AJ37)))</f>
        <v>63.2806160643348</v>
      </c>
      <c r="AK321" s="17" t="n">
        <f aca="false">IF('Row Index'!AK37="","✗",IF(INDEX('RAW DATA'!$S:$S,'Row Index'!AK37)="",IF(INDEX('RAW DATA'!$AF:$AF,'Row Index'!AK37)="",INDEX('RAW DATA'!$L:$L,'Row Index'!AK37),INDEX('RAW DATA'!$AF:$AF,'Row Index'!AK37)),INDEX('RAW DATA'!$S:$S,'Row Index'!AK37)))</f>
        <v>64.1408284120441</v>
      </c>
      <c r="AL321" s="29" t="n">
        <f aca="false">IF('Row Index'!AL37="","✗",IF(INDEX('RAW DATA'!$S:$S,'Row Index'!AL37)="",IF(INDEX('RAW DATA'!$AF:$AF,'Row Index'!AL37)="",INDEX('RAW DATA'!$L:$L,'Row Index'!AL37),INDEX('RAW DATA'!$AF:$AF,'Row Index'!AL37)),INDEX('RAW DATA'!$S:$S,'Row Index'!AL37)))</f>
        <v>66.5755654149514</v>
      </c>
      <c r="AM321" s="17" t="n">
        <f aca="false">IF('Row Index'!AM37="","✗",IF(INDEX('RAW DATA'!$S:$S,'Row Index'!AM37)="",IF(INDEX('RAW DATA'!$AF:$AF,'Row Index'!AM37)="",INDEX('RAW DATA'!$L:$L,'Row Index'!AM37),INDEX('RAW DATA'!$AF:$AF,'Row Index'!AM37)),INDEX('RAW DATA'!$S:$S,'Row Index'!AM37)))</f>
        <v>64.5240218152904</v>
      </c>
      <c r="AN321" s="17" t="n">
        <f aca="false">IF('Row Index'!AN37="","✗",IF(INDEX('RAW DATA'!$S:$S,'Row Index'!AN37)="",IF(INDEX('RAW DATA'!$AF:$AF,'Row Index'!AN37)="",INDEX('RAW DATA'!$L:$L,'Row Index'!AN37),INDEX('RAW DATA'!$AF:$AF,'Row Index'!AN37)),INDEX('RAW DATA'!$S:$S,'Row Index'!AN37)))</f>
        <v>66.8349055003583</v>
      </c>
      <c r="AO321" s="17" t="n">
        <f aca="false">IF('Row Index'!AO37="","✗",IF(INDEX('RAW DATA'!$S:$S,'Row Index'!AO37)="",IF(INDEX('RAW DATA'!$AF:$AF,'Row Index'!AO37)="",INDEX('RAW DATA'!$L:$L,'Row Index'!AO37),INDEX('RAW DATA'!$AF:$AF,'Row Index'!AO37)),INDEX('RAW DATA'!$S:$S,'Row Index'!AO37)))</f>
        <v>67.8031081224524</v>
      </c>
      <c r="AP321" s="29" t="n">
        <f aca="false">IF('Row Index'!AP37="","✗",IF(INDEX('RAW DATA'!$S:$S,'Row Index'!AP37)="",IF(INDEX('RAW DATA'!$AF:$AF,'Row Index'!AP37)="",INDEX('RAW DATA'!$L:$L,'Row Index'!AP37),INDEX('RAW DATA'!$AF:$AF,'Row Index'!AP37)),INDEX('RAW DATA'!$S:$S,'Row Index'!AP37)))</f>
        <v>68.0746996729128</v>
      </c>
      <c r="AQ321" s="17" t="n">
        <f aca="false">IF('Row Index'!AQ37="","✗",IF(INDEX('RAW DATA'!$S:$S,'Row Index'!AQ37)="",IF(INDEX('RAW DATA'!$AF:$AF,'Row Index'!AQ37)="",INDEX('RAW DATA'!$L:$L,'Row Index'!AQ37),INDEX('RAW DATA'!$AF:$AF,'Row Index'!AQ37)),INDEX('RAW DATA'!$S:$S,'Row Index'!AQ37)))</f>
        <v>68.6335284520709</v>
      </c>
    </row>
    <row r="322" customFormat="false" ht="15" hidden="false" customHeight="false" outlineLevel="0" collapsed="false">
      <c r="A322" s="32" t="s">
        <v>271</v>
      </c>
      <c r="B322" s="33" t="s">
        <v>248</v>
      </c>
      <c r="C322" s="17" t="n">
        <f aca="false">IF('Row Index'!C38="","✗",IF(INDEX('RAW DATA'!$S:$S,'Row Index'!C38)="",IF(INDEX('RAW DATA'!$AF:$AF,'Row Index'!C38)="",INDEX('RAW DATA'!$L:$L,'Row Index'!C38),INDEX('RAW DATA'!$AF:$AF,'Row Index'!C38)),INDEX('RAW DATA'!$S:$S,'Row Index'!C38)))</f>
        <v>32.2232155291806</v>
      </c>
      <c r="D322" s="17" t="n">
        <f aca="false">IF('Row Index'!D38="","✗",IF(INDEX('RAW DATA'!$S:$S,'Row Index'!D38)="",IF(INDEX('RAW DATA'!$AF:$AF,'Row Index'!D38)="",INDEX('RAW DATA'!$L:$L,'Row Index'!D38),INDEX('RAW DATA'!$AF:$AF,'Row Index'!D38)),INDEX('RAW DATA'!$S:$S,'Row Index'!D38)))</f>
        <v>34.2301222658136</v>
      </c>
      <c r="E322" s="17" t="n">
        <f aca="false">IF('Row Index'!E38="","✗",IF(INDEX('RAW DATA'!$S:$S,'Row Index'!E38)="",IF(INDEX('RAW DATA'!$AF:$AF,'Row Index'!E38)="",INDEX('RAW DATA'!$L:$L,'Row Index'!E38),INDEX('RAW DATA'!$AF:$AF,'Row Index'!E38)),INDEX('RAW DATA'!$S:$S,'Row Index'!E38)))</f>
        <v>34.0654122356624</v>
      </c>
      <c r="F322" s="17" t="n">
        <f aca="false">IF('Row Index'!F38="","✗",IF(INDEX('RAW DATA'!$S:$S,'Row Index'!F38)="",IF(INDEX('RAW DATA'!$AF:$AF,'Row Index'!F38)="",INDEX('RAW DATA'!$L:$L,'Row Index'!F38),INDEX('RAW DATA'!$AF:$AF,'Row Index'!F38)),INDEX('RAW DATA'!$S:$S,'Row Index'!F38)))</f>
        <v>30.6206409573314</v>
      </c>
      <c r="G322" s="18" t="n">
        <f aca="false">IF('Row Index'!G38="","✗",IF(INDEX('RAW DATA'!$S:$S,'Row Index'!G38)="",IF(INDEX('RAW DATA'!$AF:$AF,'Row Index'!G38)="",INDEX('RAW DATA'!$L:$L,'Row Index'!G38),INDEX('RAW DATA'!$AF:$AF,'Row Index'!G38)),INDEX('RAW DATA'!$S:$S,'Row Index'!G38)))</f>
        <v>34.6230932354105</v>
      </c>
      <c r="H322" s="17" t="n">
        <f aca="false">IF('Row Index'!H38="","✗",IF(INDEX('RAW DATA'!$S:$S,'Row Index'!H38)="",IF(INDEX('RAW DATA'!$AF:$AF,'Row Index'!H38)="",INDEX('RAW DATA'!$L:$L,'Row Index'!H38),INDEX('RAW DATA'!$AF:$AF,'Row Index'!H38)),INDEX('RAW DATA'!$S:$S,'Row Index'!H38)))</f>
        <v>34.6995962183078</v>
      </c>
      <c r="I322" s="17" t="n">
        <f aca="false">IF('Row Index'!I38="","✗",IF(INDEX('RAW DATA'!$S:$S,'Row Index'!I38)="",IF(INDEX('RAW DATA'!$AF:$AF,'Row Index'!I38)="",INDEX('RAW DATA'!$L:$L,'Row Index'!I38),INDEX('RAW DATA'!$AF:$AF,'Row Index'!I38)),INDEX('RAW DATA'!$S:$S,'Row Index'!I38)))</f>
        <v>34.6377955469076</v>
      </c>
      <c r="J322" s="17" t="n">
        <f aca="false">IF('Row Index'!J38="","✗",IF(INDEX('RAW DATA'!$S:$S,'Row Index'!J38)="",IF(INDEX('RAW DATA'!$AF:$AF,'Row Index'!J38)="",INDEX('RAW DATA'!$L:$L,'Row Index'!J38),INDEX('RAW DATA'!$AF:$AF,'Row Index'!J38)),INDEX('RAW DATA'!$S:$S,'Row Index'!J38)))</f>
        <v>34.2738934870766</v>
      </c>
      <c r="K322" s="17" t="n">
        <f aca="false">IF('Row Index'!K38="","✗",IF(INDEX('RAW DATA'!$S:$S,'Row Index'!K38)="",IF(INDEX('RAW DATA'!$AF:$AF,'Row Index'!K38)="",INDEX('RAW DATA'!$L:$L,'Row Index'!K38),INDEX('RAW DATA'!$AF:$AF,'Row Index'!K38)),INDEX('RAW DATA'!$S:$S,'Row Index'!K38)))</f>
        <v>38.0502486313895</v>
      </c>
      <c r="L322" s="17" t="n">
        <f aca="false">IF('Row Index'!L38="","✗",IF(INDEX('RAW DATA'!$S:$S,'Row Index'!L38)="",IF(INDEX('RAW DATA'!$AF:$AF,'Row Index'!L38)="",INDEX('RAW DATA'!$L:$L,'Row Index'!L38),INDEX('RAW DATA'!$AF:$AF,'Row Index'!L38)),INDEX('RAW DATA'!$S:$S,'Row Index'!L38)))</f>
        <v>35.1107535397113</v>
      </c>
      <c r="M322" s="17" t="n">
        <f aca="false">IF('Row Index'!M38="","✗",IF(INDEX('RAW DATA'!$S:$S,'Row Index'!M38)="",IF(INDEX('RAW DATA'!$AF:$AF,'Row Index'!M38)="",INDEX('RAW DATA'!$L:$L,'Row Index'!M38),INDEX('RAW DATA'!$AF:$AF,'Row Index'!M38)),INDEX('RAW DATA'!$S:$S,'Row Index'!M38)))</f>
        <v>38.0977210408702</v>
      </c>
      <c r="N322" s="17" t="n">
        <f aca="false">IF('Row Index'!N38="","✗",IF(INDEX('RAW DATA'!$S:$S,'Row Index'!N38)="",IF(INDEX('RAW DATA'!$AF:$AF,'Row Index'!N38)="",INDEX('RAW DATA'!$L:$L,'Row Index'!N38),INDEX('RAW DATA'!$AF:$AF,'Row Index'!N38)),INDEX('RAW DATA'!$S:$S,'Row Index'!N38)))</f>
        <v>39.2235598490144</v>
      </c>
      <c r="O322" s="29" t="n">
        <f aca="false">IF('Row Index'!O38="","✗",IF(INDEX('RAW DATA'!$S:$S,'Row Index'!O38)="",IF(INDEX('RAW DATA'!$AF:$AF,'Row Index'!O38)="",INDEX('RAW DATA'!$L:$L,'Row Index'!O38),INDEX('RAW DATA'!$AF:$AF,'Row Index'!O38)),INDEX('RAW DATA'!$S:$S,'Row Index'!O38)))</f>
        <v>39.1710494450933</v>
      </c>
      <c r="P322" s="17" t="n">
        <f aca="false">IF('Row Index'!P38="","✗",IF(INDEX('RAW DATA'!$S:$S,'Row Index'!P38)="",IF(INDEX('RAW DATA'!$AF:$AF,'Row Index'!P38)="",INDEX('RAW DATA'!$L:$L,'Row Index'!P38),INDEX('RAW DATA'!$AF:$AF,'Row Index'!P38)),INDEX('RAW DATA'!$S:$S,'Row Index'!P38)))</f>
        <v>39.026588590534</v>
      </c>
      <c r="Q322" s="17" t="n">
        <f aca="false">IF('Row Index'!Q38="","✗",IF(INDEX('RAW DATA'!$S:$S,'Row Index'!Q38)="",IF(INDEX('RAW DATA'!$AF:$AF,'Row Index'!Q38)="",INDEX('RAW DATA'!$L:$L,'Row Index'!Q38),INDEX('RAW DATA'!$AF:$AF,'Row Index'!Q38)),INDEX('RAW DATA'!$S:$S,'Row Index'!Q38)))</f>
        <v>38.8551084560741</v>
      </c>
      <c r="R322" s="17" t="n">
        <f aca="false">IF('Row Index'!R38="","✗",IF(INDEX('RAW DATA'!$S:$S,'Row Index'!R38)="",IF(INDEX('RAW DATA'!$AF:$AF,'Row Index'!R38)="",INDEX('RAW DATA'!$L:$L,'Row Index'!R38),INDEX('RAW DATA'!$AF:$AF,'Row Index'!R38)),INDEX('RAW DATA'!$S:$S,'Row Index'!R38)))</f>
        <v>40.3962520735373</v>
      </c>
      <c r="S322" s="17" t="n">
        <f aca="false">IF('Row Index'!S38="","✗",IF(INDEX('RAW DATA'!$S:$S,'Row Index'!S38)="",IF(INDEX('RAW DATA'!$AF:$AF,'Row Index'!S38)="",INDEX('RAW DATA'!$L:$L,'Row Index'!S38),INDEX('RAW DATA'!$AF:$AF,'Row Index'!S38)),INDEX('RAW DATA'!$S:$S,'Row Index'!S38)))</f>
        <v>43.1642376112834</v>
      </c>
      <c r="T322" s="17" t="n">
        <f aca="false">IF('Row Index'!T38="","✗",IF(INDEX('RAW DATA'!$S:$S,'Row Index'!T38)="",IF(INDEX('RAW DATA'!$AF:$AF,'Row Index'!T38)="",INDEX('RAW DATA'!$L:$L,'Row Index'!T38),INDEX('RAW DATA'!$AF:$AF,'Row Index'!T38)),INDEX('RAW DATA'!$S:$S,'Row Index'!T38)))</f>
        <v>41.3823387747851</v>
      </c>
      <c r="U322" s="17" t="n">
        <f aca="false">IF('Row Index'!U38="","✗",IF(INDEX('RAW DATA'!$S:$S,'Row Index'!U38)="",IF(INDEX('RAW DATA'!$AF:$AF,'Row Index'!U38)="",INDEX('RAW DATA'!$L:$L,'Row Index'!U38),INDEX('RAW DATA'!$AF:$AF,'Row Index'!U38)),INDEX('RAW DATA'!$S:$S,'Row Index'!U38)))</f>
        <v>42.5482088565228</v>
      </c>
      <c r="V322" s="17" t="n">
        <f aca="false">IF('Row Index'!V38="","✗",IF(INDEX('RAW DATA'!$S:$S,'Row Index'!V38)="",IF(INDEX('RAW DATA'!$AF:$AF,'Row Index'!V38)="",INDEX('RAW DATA'!$L:$L,'Row Index'!V38),INDEX('RAW DATA'!$AF:$AF,'Row Index'!V38)),INDEX('RAW DATA'!$S:$S,'Row Index'!V38)))</f>
        <v>42.4771933467949</v>
      </c>
      <c r="W322" s="17" t="n">
        <f aca="false">IF('Row Index'!W38="","✗",IF(INDEX('RAW DATA'!$S:$S,'Row Index'!W38)="",IF(INDEX('RAW DATA'!$AF:$AF,'Row Index'!W38)="",INDEX('RAW DATA'!$L:$L,'Row Index'!W38),INDEX('RAW DATA'!$AF:$AF,'Row Index'!W38)),INDEX('RAW DATA'!$S:$S,'Row Index'!W38)))</f>
        <v>43.5612976673839</v>
      </c>
      <c r="X322" s="38" t="n">
        <f aca="false">IF('Row Index'!X38="","✗",IF(INDEX('RAW DATA'!$S:$S,'Row Index'!X38)="",IF(INDEX('RAW DATA'!$AF:$AF,'Row Index'!X38)="",INDEX('RAW DATA'!$L:$L,'Row Index'!X38),INDEX('RAW DATA'!$AF:$AF,'Row Index'!X38)),INDEX('RAW DATA'!$S:$S,'Row Index'!X38)))</f>
        <v>44.0269814014211</v>
      </c>
      <c r="Y322" s="17" t="n">
        <f aca="false">IF('Row Index'!Y38="","✗",IF(INDEX('RAW DATA'!$S:$S,'Row Index'!Y38)="",IF(INDEX('RAW DATA'!$AF:$AF,'Row Index'!Y38)="",INDEX('RAW DATA'!$L:$L,'Row Index'!Y38),INDEX('RAW DATA'!$AF:$AF,'Row Index'!Y38)),INDEX('RAW DATA'!$S:$S,'Row Index'!Y38)))</f>
        <v>44.477462607608</v>
      </c>
      <c r="Z322" s="18" t="n">
        <f aca="false">IF('Row Index'!Z38="","✗",IF(INDEX('RAW DATA'!$S:$S,'Row Index'!Z38)="",IF(INDEX('RAW DATA'!$AF:$AF,'Row Index'!Z38)="",INDEX('RAW DATA'!$L:$L,'Row Index'!Z38),INDEX('RAW DATA'!$AF:$AF,'Row Index'!Z38)),INDEX('RAW DATA'!$S:$S,'Row Index'!Z38)))</f>
        <v>45.9094071923183</v>
      </c>
      <c r="AA322" s="19" t="str">
        <f aca="false">IF('Row Index'!AA38="","⏳",IF(INDEX('RAW DATA'!$S:$S,'Row Index'!AA38)="",IF(INDEX('RAW DATA'!$AF:$AF,'Row Index'!AA38)="",INDEX('RAW DATA'!$L:$L,'Row Index'!AA38),INDEX('RAW DATA'!$AF:$AF,'Row Index'!AA38)),INDEX('RAW DATA'!$S:$S,'Row Index'!AA38)))</f>
        <v>⏳</v>
      </c>
      <c r="AB322" s="17" t="n">
        <f aca="false">IF('Row Index'!AB38="","✗",IF(INDEX('RAW DATA'!$S:$S,'Row Index'!AB38)="",IF(INDEX('RAW DATA'!$AF:$AF,'Row Index'!AB38)="",INDEX('RAW DATA'!$L:$L,'Row Index'!AB38),INDEX('RAW DATA'!$AF:$AF,'Row Index'!AB38)),INDEX('RAW DATA'!$S:$S,'Row Index'!AB38)))</f>
        <v>46.3040229516536</v>
      </c>
      <c r="AC322" s="29" t="n">
        <f aca="false">IF('Row Index'!AC38="","✗",IF(INDEX('RAW DATA'!$S:$S,'Row Index'!AC38)="",IF(INDEX('RAW DATA'!$AF:$AF,'Row Index'!AC38)="",INDEX('RAW DATA'!$L:$L,'Row Index'!AC38),INDEX('RAW DATA'!$AF:$AF,'Row Index'!AC38)),INDEX('RAW DATA'!$S:$S,'Row Index'!AC38)))</f>
        <v>51.0846532900399</v>
      </c>
      <c r="AD322" s="17" t="n">
        <f aca="false">IF('Row Index'!AD38="","✗",IF(INDEX('RAW DATA'!$S:$S,'Row Index'!AD38)="",IF(INDEX('RAW DATA'!$AF:$AF,'Row Index'!AD38)="",INDEX('RAW DATA'!$L:$L,'Row Index'!AD38),INDEX('RAW DATA'!$AF:$AF,'Row Index'!AD38)),INDEX('RAW DATA'!$S:$S,'Row Index'!AD38)))</f>
        <v>49.346334556972</v>
      </c>
      <c r="AE322" s="17" t="n">
        <f aca="false">IF('Row Index'!AE38="","✗",IF(INDEX('RAW DATA'!$S:$S,'Row Index'!AE38)="",IF(INDEX('RAW DATA'!$AF:$AF,'Row Index'!AE38)="",INDEX('RAW DATA'!$L:$L,'Row Index'!AE38),INDEX('RAW DATA'!$AF:$AF,'Row Index'!AE38)),INDEX('RAW DATA'!$S:$S,'Row Index'!AE38)))</f>
        <v>50.6805951207819</v>
      </c>
      <c r="AF322" s="17" t="n">
        <f aca="false">IF('Row Index'!AF38="","✗",IF(INDEX('RAW DATA'!$S:$S,'Row Index'!AF38)="",IF(INDEX('RAW DATA'!$AF:$AF,'Row Index'!AF38)="",INDEX('RAW DATA'!$L:$L,'Row Index'!AF38),INDEX('RAW DATA'!$AF:$AF,'Row Index'!AF38)),INDEX('RAW DATA'!$S:$S,'Row Index'!AF38)))</f>
        <v>54.5313653337593</v>
      </c>
      <c r="AG322" s="17" t="n">
        <f aca="false">IF('Row Index'!AG38="","✗",IF(INDEX('RAW DATA'!$S:$S,'Row Index'!AG38)="",IF(INDEX('RAW DATA'!$AF:$AF,'Row Index'!AG38)="",INDEX('RAW DATA'!$L:$L,'Row Index'!AG38),INDEX('RAW DATA'!$AF:$AF,'Row Index'!AG38)),INDEX('RAW DATA'!$S:$S,'Row Index'!AG38)))</f>
        <v>51.6569722067244</v>
      </c>
      <c r="AH322" s="17" t="n">
        <f aca="false">IF('Row Index'!AH38="","✗",IF(INDEX('RAW DATA'!$S:$S,'Row Index'!AH38)="",IF(INDEX('RAW DATA'!$AF:$AF,'Row Index'!AH38)="",INDEX('RAW DATA'!$L:$L,'Row Index'!AH38),INDEX('RAW DATA'!$AF:$AF,'Row Index'!AH38)),INDEX('RAW DATA'!$S:$S,'Row Index'!AH38)))</f>
        <v>53.94529240704</v>
      </c>
      <c r="AI322" s="17" t="n">
        <f aca="false">IF('Row Index'!AI38="","✗",IF(INDEX('RAW DATA'!$S:$S,'Row Index'!AI38)="",IF(INDEX('RAW DATA'!$AF:$AF,'Row Index'!AI38)="",INDEX('RAW DATA'!$L:$L,'Row Index'!AI38),INDEX('RAW DATA'!$AF:$AF,'Row Index'!AI38)),INDEX('RAW DATA'!$S:$S,'Row Index'!AI38)))</f>
        <v>55.6885634853457</v>
      </c>
      <c r="AJ322" s="17" t="n">
        <f aca="false">IF('Row Index'!AJ38="","✗",IF(INDEX('RAW DATA'!$S:$S,'Row Index'!AJ38)="",IF(INDEX('RAW DATA'!$AF:$AF,'Row Index'!AJ38)="",INDEX('RAW DATA'!$L:$L,'Row Index'!AJ38),INDEX('RAW DATA'!$AF:$AF,'Row Index'!AJ38)),INDEX('RAW DATA'!$S:$S,'Row Index'!AJ38)))</f>
        <v>56.4431023756839</v>
      </c>
      <c r="AK322" s="17" t="n">
        <f aca="false">IF('Row Index'!AK38="","✗",IF(INDEX('RAW DATA'!$S:$S,'Row Index'!AK38)="",IF(INDEX('RAW DATA'!$AF:$AF,'Row Index'!AK38)="",INDEX('RAW DATA'!$L:$L,'Row Index'!AK38),INDEX('RAW DATA'!$AF:$AF,'Row Index'!AK38)),INDEX('RAW DATA'!$S:$S,'Row Index'!AK38)))</f>
        <v>58.0453142131033</v>
      </c>
      <c r="AL322" s="17" t="n">
        <f aca="false">IF('Row Index'!AL38="","✗",IF(INDEX('RAW DATA'!$S:$S,'Row Index'!AL38)="",IF(INDEX('RAW DATA'!$AF:$AF,'Row Index'!AL38)="",INDEX('RAW DATA'!$L:$L,'Row Index'!AL38),INDEX('RAW DATA'!$AF:$AF,'Row Index'!AL38)),INDEX('RAW DATA'!$S:$S,'Row Index'!AL38)))</f>
        <v>61.0884970447968</v>
      </c>
      <c r="AM322" s="17" t="n">
        <f aca="false">IF('Row Index'!AM38="","✗",IF(INDEX('RAW DATA'!$S:$S,'Row Index'!AM38)="",IF(INDEX('RAW DATA'!$AF:$AF,'Row Index'!AM38)="",INDEX('RAW DATA'!$L:$L,'Row Index'!AM38),INDEX('RAW DATA'!$AF:$AF,'Row Index'!AM38)),INDEX('RAW DATA'!$S:$S,'Row Index'!AM38)))</f>
        <v>63.7469820408006</v>
      </c>
      <c r="AN322" s="17" t="n">
        <f aca="false">IF('Row Index'!AN38="","✗",IF(INDEX('RAW DATA'!$S:$S,'Row Index'!AN38)="",IF(INDEX('RAW DATA'!$AF:$AF,'Row Index'!AN38)="",INDEX('RAW DATA'!$L:$L,'Row Index'!AN38),INDEX('RAW DATA'!$AF:$AF,'Row Index'!AN38)),INDEX('RAW DATA'!$S:$S,'Row Index'!AN38)))</f>
        <v>63.9922752779969</v>
      </c>
      <c r="AO322" s="17" t="n">
        <f aca="false">IF('Row Index'!AO38="","✗",IF(INDEX('RAW DATA'!$S:$S,'Row Index'!AO38)="",IF(INDEX('RAW DATA'!$AF:$AF,'Row Index'!AO38)="",INDEX('RAW DATA'!$L:$L,'Row Index'!AO38),INDEX('RAW DATA'!$AF:$AF,'Row Index'!AO38)),INDEX('RAW DATA'!$S:$S,'Row Index'!AO38)))</f>
        <v>65.9143751961608</v>
      </c>
      <c r="AP322" s="29" t="n">
        <f aca="false">IF('Row Index'!AP38="","✗",IF(INDEX('RAW DATA'!$S:$S,'Row Index'!AP38)="",IF(INDEX('RAW DATA'!$AF:$AF,'Row Index'!AP38)="",INDEX('RAW DATA'!$L:$L,'Row Index'!AP38),INDEX('RAW DATA'!$AF:$AF,'Row Index'!AP38)),INDEX('RAW DATA'!$S:$S,'Row Index'!AP38)))</f>
        <v>66.5147324738968</v>
      </c>
      <c r="AQ322" s="17" t="n">
        <f aca="false">IF('Row Index'!AQ38="","✗",IF(INDEX('RAW DATA'!$S:$S,'Row Index'!AQ38)="",IF(INDEX('RAW DATA'!$AF:$AF,'Row Index'!AQ38)="",INDEX('RAW DATA'!$L:$L,'Row Index'!AQ38),INDEX('RAW DATA'!$AF:$AF,'Row Index'!AQ38)),INDEX('RAW DATA'!$S:$S,'Row Index'!AQ38)))</f>
        <v>66.7264702825697</v>
      </c>
    </row>
    <row r="323" customFormat="false" ht="15" hidden="false" customHeight="false" outlineLevel="0" collapsed="false">
      <c r="A323" s="32" t="s">
        <v>274</v>
      </c>
      <c r="B323" s="33" t="s">
        <v>248</v>
      </c>
      <c r="C323" s="17" t="n">
        <f aca="false">IF('Row Index'!C39="","✗",IF(INDEX('RAW DATA'!$S:$S,'Row Index'!C39)="",IF(INDEX('RAW DATA'!$AF:$AF,'Row Index'!C39)="",INDEX('RAW DATA'!$L:$L,'Row Index'!C39),INDEX('RAW DATA'!$AF:$AF,'Row Index'!C39)),INDEX('RAW DATA'!$S:$S,'Row Index'!C39)))</f>
        <v>31.632237289267</v>
      </c>
      <c r="D323" s="17" t="n">
        <f aca="false">IF('Row Index'!D39="","✗",IF(INDEX('RAW DATA'!$S:$S,'Row Index'!D39)="",IF(INDEX('RAW DATA'!$AF:$AF,'Row Index'!D39)="",INDEX('RAW DATA'!$L:$L,'Row Index'!D39),INDEX('RAW DATA'!$AF:$AF,'Row Index'!D39)),INDEX('RAW DATA'!$S:$S,'Row Index'!D39)))</f>
        <v>32.2813820239744</v>
      </c>
      <c r="E323" s="17" t="n">
        <f aca="false">IF('Row Index'!E39="","✗",IF(INDEX('RAW DATA'!$S:$S,'Row Index'!E39)="",IF(INDEX('RAW DATA'!$AF:$AF,'Row Index'!E39)="",INDEX('RAW DATA'!$L:$L,'Row Index'!E39),INDEX('RAW DATA'!$AF:$AF,'Row Index'!E39)),INDEX('RAW DATA'!$S:$S,'Row Index'!E39)))</f>
        <v>33.1574132672699</v>
      </c>
      <c r="F323" s="17" t="n">
        <f aca="false">IF('Row Index'!F39="","✗",IF(INDEX('RAW DATA'!$S:$S,'Row Index'!F39)="",IF(INDEX('RAW DATA'!$AF:$AF,'Row Index'!F39)="",INDEX('RAW DATA'!$L:$L,'Row Index'!F39),INDEX('RAW DATA'!$AF:$AF,'Row Index'!F39)),INDEX('RAW DATA'!$S:$S,'Row Index'!F39)))</f>
        <v>31.2846974717231</v>
      </c>
      <c r="G323" s="18" t="n">
        <f aca="false">IF('Row Index'!G39="","✗",IF(INDEX('RAW DATA'!$S:$S,'Row Index'!G39)="",IF(INDEX('RAW DATA'!$AF:$AF,'Row Index'!G39)="",INDEX('RAW DATA'!$L:$L,'Row Index'!G39),INDEX('RAW DATA'!$AF:$AF,'Row Index'!G39)),INDEX('RAW DATA'!$S:$S,'Row Index'!G39)))</f>
        <v>34.0565746974554</v>
      </c>
      <c r="H323" s="17" t="n">
        <f aca="false">IF('Row Index'!H39="","✗",IF(INDEX('RAW DATA'!$S:$S,'Row Index'!H39)="",IF(INDEX('RAW DATA'!$AF:$AF,'Row Index'!H39)="",INDEX('RAW DATA'!$L:$L,'Row Index'!H39),INDEX('RAW DATA'!$AF:$AF,'Row Index'!H39)),INDEX('RAW DATA'!$S:$S,'Row Index'!H39)))</f>
        <v>33.6589836407528</v>
      </c>
      <c r="I323" s="17" t="n">
        <f aca="false">IF('Row Index'!I39="","✗",IF(INDEX('RAW DATA'!$S:$S,'Row Index'!I39)="",IF(INDEX('RAW DATA'!$AF:$AF,'Row Index'!I39)="",INDEX('RAW DATA'!$L:$L,'Row Index'!I39),INDEX('RAW DATA'!$AF:$AF,'Row Index'!I39)),INDEX('RAW DATA'!$S:$S,'Row Index'!I39)))</f>
        <v>33.3493844463475</v>
      </c>
      <c r="J323" s="17" t="n">
        <f aca="false">IF('Row Index'!J39="","✗",IF(INDEX('RAW DATA'!$S:$S,'Row Index'!J39)="",IF(INDEX('RAW DATA'!$AF:$AF,'Row Index'!J39)="",INDEX('RAW DATA'!$L:$L,'Row Index'!J39),INDEX('RAW DATA'!$AF:$AF,'Row Index'!J39)),INDEX('RAW DATA'!$S:$S,'Row Index'!J39)))</f>
        <v>35.9166259409247</v>
      </c>
      <c r="K323" s="17" t="n">
        <f aca="false">IF('Row Index'!K39="","✗",IF(INDEX('RAW DATA'!$S:$S,'Row Index'!K39)="",IF(INDEX('RAW DATA'!$AF:$AF,'Row Index'!K39)="",INDEX('RAW DATA'!$L:$L,'Row Index'!K39),INDEX('RAW DATA'!$AF:$AF,'Row Index'!K39)),INDEX('RAW DATA'!$S:$S,'Row Index'!K39)))</f>
        <v>38.2736926822747</v>
      </c>
      <c r="L323" s="17" t="n">
        <f aca="false">IF('Row Index'!L39="","✗",IF(INDEX('RAW DATA'!$S:$S,'Row Index'!L39)="",IF(INDEX('RAW DATA'!$AF:$AF,'Row Index'!L39)="",INDEX('RAW DATA'!$L:$L,'Row Index'!L39),INDEX('RAW DATA'!$AF:$AF,'Row Index'!L39)),INDEX('RAW DATA'!$S:$S,'Row Index'!L39)))</f>
        <v>37.1702708466058</v>
      </c>
      <c r="M323" s="17" t="n">
        <f aca="false">IF('Row Index'!M39="","✗",IF(INDEX('RAW DATA'!$S:$S,'Row Index'!M39)="",IF(INDEX('RAW DATA'!$AF:$AF,'Row Index'!M39)="",INDEX('RAW DATA'!$L:$L,'Row Index'!M39),INDEX('RAW DATA'!$AF:$AF,'Row Index'!M39)),INDEX('RAW DATA'!$S:$S,'Row Index'!M39)))</f>
        <v>38.1572766552273</v>
      </c>
      <c r="N323" s="17" t="n">
        <f aca="false">IF('Row Index'!N39="","✗",IF(INDEX('RAW DATA'!$S:$S,'Row Index'!N39)="",IF(INDEX('RAW DATA'!$AF:$AF,'Row Index'!N39)="",INDEX('RAW DATA'!$L:$L,'Row Index'!N39),INDEX('RAW DATA'!$AF:$AF,'Row Index'!N39)),INDEX('RAW DATA'!$S:$S,'Row Index'!N39)))</f>
        <v>41.8638860343811</v>
      </c>
      <c r="O323" s="29" t="n">
        <f aca="false">IF('Row Index'!O39="","✗",IF(INDEX('RAW DATA'!$S:$S,'Row Index'!O39)="",IF(INDEX('RAW DATA'!$AF:$AF,'Row Index'!O39)="",INDEX('RAW DATA'!$L:$L,'Row Index'!O39),INDEX('RAW DATA'!$AF:$AF,'Row Index'!O39)),INDEX('RAW DATA'!$S:$S,'Row Index'!O39)))</f>
        <v>40.2313609759217</v>
      </c>
      <c r="P323" s="17" t="n">
        <f aca="false">IF('Row Index'!P39="","✗",IF(INDEX('RAW DATA'!$S:$S,'Row Index'!P39)="",IF(INDEX('RAW DATA'!$AF:$AF,'Row Index'!P39)="",INDEX('RAW DATA'!$L:$L,'Row Index'!P39),INDEX('RAW DATA'!$AF:$AF,'Row Index'!P39)),INDEX('RAW DATA'!$S:$S,'Row Index'!P39)))</f>
        <v>36.4549382996541</v>
      </c>
      <c r="Q323" s="17" t="n">
        <f aca="false">IF('Row Index'!Q39="","✗",IF(INDEX('RAW DATA'!$S:$S,'Row Index'!Q39)="",IF(INDEX('RAW DATA'!$AF:$AF,'Row Index'!Q39)="",INDEX('RAW DATA'!$L:$L,'Row Index'!Q39),INDEX('RAW DATA'!$AF:$AF,'Row Index'!Q39)),INDEX('RAW DATA'!$S:$S,'Row Index'!Q39)))</f>
        <v>38.7895558102987</v>
      </c>
      <c r="R323" s="17" t="n">
        <f aca="false">IF('Row Index'!R39="","✗",IF(INDEX('RAW DATA'!$S:$S,'Row Index'!R39)="",IF(INDEX('RAW DATA'!$AF:$AF,'Row Index'!R39)="",INDEX('RAW DATA'!$L:$L,'Row Index'!R39),INDEX('RAW DATA'!$AF:$AF,'Row Index'!R39)),INDEX('RAW DATA'!$S:$S,'Row Index'!R39)))</f>
        <v>39.3383414456771</v>
      </c>
      <c r="S323" s="17" t="n">
        <f aca="false">IF('Row Index'!S39="","✗",IF(INDEX('RAW DATA'!$S:$S,'Row Index'!S39)="",IF(INDEX('RAW DATA'!$AF:$AF,'Row Index'!S39)="",INDEX('RAW DATA'!$L:$L,'Row Index'!S39),INDEX('RAW DATA'!$AF:$AF,'Row Index'!S39)),INDEX('RAW DATA'!$S:$S,'Row Index'!S39)))</f>
        <v>40.8697593291368</v>
      </c>
      <c r="T323" s="17" t="n">
        <f aca="false">IF('Row Index'!T39="","✗",IF(INDEX('RAW DATA'!$S:$S,'Row Index'!T39)="",IF(INDEX('RAW DATA'!$AF:$AF,'Row Index'!T39)="",INDEX('RAW DATA'!$L:$L,'Row Index'!T39),INDEX('RAW DATA'!$AF:$AF,'Row Index'!T39)),INDEX('RAW DATA'!$S:$S,'Row Index'!T39)))</f>
        <v>40.5181666425525</v>
      </c>
      <c r="U323" s="17" t="n">
        <f aca="false">IF('Row Index'!U39="","✗",IF(INDEX('RAW DATA'!$S:$S,'Row Index'!U39)="",IF(INDEX('RAW DATA'!$AF:$AF,'Row Index'!U39)="",INDEX('RAW DATA'!$L:$L,'Row Index'!U39),INDEX('RAW DATA'!$AF:$AF,'Row Index'!U39)),INDEX('RAW DATA'!$S:$S,'Row Index'!U39)))</f>
        <v>42.4253194629828</v>
      </c>
      <c r="V323" s="17" t="n">
        <f aca="false">IF('Row Index'!V39="","✗",IF(INDEX('RAW DATA'!$S:$S,'Row Index'!V39)="",IF(INDEX('RAW DATA'!$AF:$AF,'Row Index'!V39)="",INDEX('RAW DATA'!$L:$L,'Row Index'!V39),INDEX('RAW DATA'!$AF:$AF,'Row Index'!V39)),INDEX('RAW DATA'!$S:$S,'Row Index'!V39)))</f>
        <v>42.7685443354091</v>
      </c>
      <c r="W323" s="17" t="n">
        <f aca="false">IF('Row Index'!W39="","✗",IF(INDEX('RAW DATA'!$S:$S,'Row Index'!W39)="",IF(INDEX('RAW DATA'!$AF:$AF,'Row Index'!W39)="",INDEX('RAW DATA'!$L:$L,'Row Index'!W39),INDEX('RAW DATA'!$AF:$AF,'Row Index'!W39)),INDEX('RAW DATA'!$S:$S,'Row Index'!W39)))</f>
        <v>42.203659491584</v>
      </c>
      <c r="X323" s="38" t="n">
        <f aca="false">IF('Row Index'!X39="","✗",IF(INDEX('RAW DATA'!$S:$S,'Row Index'!X39)="",IF(INDEX('RAW DATA'!$AF:$AF,'Row Index'!X39)="",INDEX('RAW DATA'!$L:$L,'Row Index'!X39),INDEX('RAW DATA'!$AF:$AF,'Row Index'!X39)),INDEX('RAW DATA'!$S:$S,'Row Index'!X39)))</f>
        <v>43.500299806448</v>
      </c>
      <c r="Y323" s="17" t="n">
        <f aca="false">IF('Row Index'!Y39="","✗",IF(INDEX('RAW DATA'!$S:$S,'Row Index'!Y39)="",IF(INDEX('RAW DATA'!$AF:$AF,'Row Index'!Y39)="",INDEX('RAW DATA'!$L:$L,'Row Index'!Y39),INDEX('RAW DATA'!$AF:$AF,'Row Index'!Y39)),INDEX('RAW DATA'!$S:$S,'Row Index'!Y39)))</f>
        <v>44.367717636094</v>
      </c>
      <c r="Z323" s="18" t="n">
        <f aca="false">IF('Row Index'!Z39="","✗",IF(INDEX('RAW DATA'!$S:$S,'Row Index'!Z39)="",IF(INDEX('RAW DATA'!$AF:$AF,'Row Index'!Z39)="",INDEX('RAW DATA'!$L:$L,'Row Index'!Z39),INDEX('RAW DATA'!$AF:$AF,'Row Index'!Z39)),INDEX('RAW DATA'!$S:$S,'Row Index'!Z39)))</f>
        <v>45.4300411029798</v>
      </c>
      <c r="AA323" s="19" t="str">
        <f aca="false">IF('Row Index'!AA39="","⏳",IF(INDEX('RAW DATA'!$S:$S,'Row Index'!AA39)="",IF(INDEX('RAW DATA'!$AF:$AF,'Row Index'!AA39)="",INDEX('RAW DATA'!$L:$L,'Row Index'!AA39),INDEX('RAW DATA'!$AF:$AF,'Row Index'!AA39)),INDEX('RAW DATA'!$S:$S,'Row Index'!AA39)))</f>
        <v>⏳</v>
      </c>
      <c r="AB323" s="17" t="n">
        <f aca="false">IF('Row Index'!AB39="","✗",IF(INDEX('RAW DATA'!$S:$S,'Row Index'!AB39)="",IF(INDEX('RAW DATA'!$AF:$AF,'Row Index'!AB39)="",INDEX('RAW DATA'!$L:$L,'Row Index'!AB39),INDEX('RAW DATA'!$AF:$AF,'Row Index'!AB39)),INDEX('RAW DATA'!$S:$S,'Row Index'!AB39)))</f>
        <v>46.6006812204354</v>
      </c>
      <c r="AC323" s="17" t="n">
        <f aca="false">IF('Row Index'!AC39="","✗",IF(INDEX('RAW DATA'!$S:$S,'Row Index'!AC39)="",IF(INDEX('RAW DATA'!$AF:$AF,'Row Index'!AC39)="",INDEX('RAW DATA'!$L:$L,'Row Index'!AC39),INDEX('RAW DATA'!$AF:$AF,'Row Index'!AC39)),INDEX('RAW DATA'!$S:$S,'Row Index'!AC39)))</f>
        <v>46.8560003936291</v>
      </c>
      <c r="AD323" s="17" t="n">
        <f aca="false">IF('Row Index'!AD39="","✗",IF(INDEX('RAW DATA'!$S:$S,'Row Index'!AD39)="",IF(INDEX('RAW DATA'!$AF:$AF,'Row Index'!AD39)="",INDEX('RAW DATA'!$L:$L,'Row Index'!AD39),INDEX('RAW DATA'!$AF:$AF,'Row Index'!AD39)),INDEX('RAW DATA'!$S:$S,'Row Index'!AD39)))</f>
        <v>47.432122278542</v>
      </c>
      <c r="AE323" s="17" t="n">
        <f aca="false">IF('Row Index'!AE39="","✗",IF(INDEX('RAW DATA'!$S:$S,'Row Index'!AE39)="",IF(INDEX('RAW DATA'!$AF:$AF,'Row Index'!AE39)="",INDEX('RAW DATA'!$L:$L,'Row Index'!AE39),INDEX('RAW DATA'!$AF:$AF,'Row Index'!AE39)),INDEX('RAW DATA'!$S:$S,'Row Index'!AE39)))</f>
        <v>50.6101510463997</v>
      </c>
      <c r="AF323" s="29" t="n">
        <f aca="false">IF('Row Index'!AF39="","✗",IF(INDEX('RAW DATA'!$S:$S,'Row Index'!AF39)="",IF(INDEX('RAW DATA'!$AF:$AF,'Row Index'!AF39)="",INDEX('RAW DATA'!$L:$L,'Row Index'!AF39),INDEX('RAW DATA'!$AF:$AF,'Row Index'!AF39)),INDEX('RAW DATA'!$S:$S,'Row Index'!AF39)))</f>
        <v>53.122540773084</v>
      </c>
      <c r="AG323" s="17" t="n">
        <f aca="false">IF('Row Index'!AG39="","✗",IF(INDEX('RAW DATA'!$S:$S,'Row Index'!AG39)="",IF(INDEX('RAW DATA'!$AF:$AF,'Row Index'!AG39)="",INDEX('RAW DATA'!$L:$L,'Row Index'!AG39),INDEX('RAW DATA'!$AF:$AF,'Row Index'!AG39)),INDEX('RAW DATA'!$S:$S,'Row Index'!AG39)))</f>
        <v>51.5107611877994</v>
      </c>
      <c r="AH323" s="17" t="n">
        <f aca="false">IF('Row Index'!AH39="","✗",IF(INDEX('RAW DATA'!$S:$S,'Row Index'!AH39)="",IF(INDEX('RAW DATA'!$AF:$AF,'Row Index'!AH39)="",INDEX('RAW DATA'!$L:$L,'Row Index'!AH39),INDEX('RAW DATA'!$AF:$AF,'Row Index'!AH39)),INDEX('RAW DATA'!$S:$S,'Row Index'!AH39)))</f>
        <v>54.4204394565539</v>
      </c>
      <c r="AI323" s="17" t="n">
        <f aca="false">IF('Row Index'!AI39="","✗",IF(INDEX('RAW DATA'!$S:$S,'Row Index'!AI39)="",IF(INDEX('RAW DATA'!$AF:$AF,'Row Index'!AI39)="",INDEX('RAW DATA'!$L:$L,'Row Index'!AI39),INDEX('RAW DATA'!$AF:$AF,'Row Index'!AI39)),INDEX('RAW DATA'!$S:$S,'Row Index'!AI39)))</f>
        <v>56.1017683806867</v>
      </c>
      <c r="AJ323" s="17" t="n">
        <f aca="false">IF('Row Index'!AJ39="","✗",IF(INDEX('RAW DATA'!$S:$S,'Row Index'!AJ39)="",IF(INDEX('RAW DATA'!$AF:$AF,'Row Index'!AJ39)="",INDEX('RAW DATA'!$L:$L,'Row Index'!AJ39),INDEX('RAW DATA'!$AF:$AF,'Row Index'!AJ39)),INDEX('RAW DATA'!$S:$S,'Row Index'!AJ39)))</f>
        <v>57.05318597249</v>
      </c>
      <c r="AK323" s="17" t="n">
        <f aca="false">IF('Row Index'!AK39="","✗",IF(INDEX('RAW DATA'!$S:$S,'Row Index'!AK39)="",IF(INDEX('RAW DATA'!$AF:$AF,'Row Index'!AK39)="",INDEX('RAW DATA'!$L:$L,'Row Index'!AK39),INDEX('RAW DATA'!$AF:$AF,'Row Index'!AK39)),INDEX('RAW DATA'!$S:$S,'Row Index'!AK39)))</f>
        <v>60.1175485230749</v>
      </c>
      <c r="AL323" s="29" t="n">
        <f aca="false">IF('Row Index'!AL39="","✗",IF(INDEX('RAW DATA'!$S:$S,'Row Index'!AL39)="",IF(INDEX('RAW DATA'!$AF:$AF,'Row Index'!AL39)="",INDEX('RAW DATA'!$L:$L,'Row Index'!AL39),INDEX('RAW DATA'!$AF:$AF,'Row Index'!AL39)),INDEX('RAW DATA'!$S:$S,'Row Index'!AL39)))</f>
        <v>61.8234514359459</v>
      </c>
      <c r="AM323" s="17" t="n">
        <f aca="false">IF('Row Index'!AM39="","✗",IF(INDEX('RAW DATA'!$S:$S,'Row Index'!AM39)="",IF(INDEX('RAW DATA'!$AF:$AF,'Row Index'!AM39)="",INDEX('RAW DATA'!$L:$L,'Row Index'!AM39),INDEX('RAW DATA'!$AF:$AF,'Row Index'!AM39)),INDEX('RAW DATA'!$S:$S,'Row Index'!AM39)))</f>
        <v>62.7468751576742</v>
      </c>
      <c r="AN323" s="17" t="n">
        <f aca="false">IF('Row Index'!AN39="","✗",IF(INDEX('RAW DATA'!$S:$S,'Row Index'!AN39)="",IF(INDEX('RAW DATA'!$AF:$AF,'Row Index'!AN39)="",INDEX('RAW DATA'!$L:$L,'Row Index'!AN39),INDEX('RAW DATA'!$AF:$AF,'Row Index'!AN39)),INDEX('RAW DATA'!$S:$S,'Row Index'!AN39)))</f>
        <v>62.6716377277303</v>
      </c>
      <c r="AO323" s="17" t="n">
        <f aca="false">IF('Row Index'!AO39="","✗",IF(INDEX('RAW DATA'!$S:$S,'Row Index'!AO39)="",IF(INDEX('RAW DATA'!$AF:$AF,'Row Index'!AO39)="",INDEX('RAW DATA'!$L:$L,'Row Index'!AO39),INDEX('RAW DATA'!$AF:$AF,'Row Index'!AO39)),INDEX('RAW DATA'!$S:$S,'Row Index'!AO39)))</f>
        <v>64.6288130165244</v>
      </c>
      <c r="AP323" s="29" t="n">
        <f aca="false">IF('Row Index'!AP39="","✗",IF(INDEX('RAW DATA'!$S:$S,'Row Index'!AP39)="",IF(INDEX('RAW DATA'!$AF:$AF,'Row Index'!AP39)="",INDEX('RAW DATA'!$L:$L,'Row Index'!AP39),INDEX('RAW DATA'!$AF:$AF,'Row Index'!AP39)),INDEX('RAW DATA'!$S:$S,'Row Index'!AP39)))</f>
        <v>66.0517582148151</v>
      </c>
      <c r="AQ323" s="17" t="n">
        <f aca="false">IF('Row Index'!AQ39="","✗",IF(INDEX('RAW DATA'!$S:$S,'Row Index'!AQ39)="",IF(INDEX('RAW DATA'!$AF:$AF,'Row Index'!AQ39)="",INDEX('RAW DATA'!$L:$L,'Row Index'!AQ39),INDEX('RAW DATA'!$AF:$AF,'Row Index'!AQ39)),INDEX('RAW DATA'!$S:$S,'Row Index'!AQ39)))</f>
        <v>66.3565071234922</v>
      </c>
    </row>
    <row r="324" customFormat="false" ht="15" hidden="false" customHeight="false" outlineLevel="0" collapsed="false">
      <c r="A324" s="32" t="s">
        <v>277</v>
      </c>
      <c r="B324" s="33" t="s">
        <v>248</v>
      </c>
      <c r="C324" s="17" t="n">
        <f aca="false">IF('Row Index'!C40="","✗",IF(INDEX('RAW DATA'!$S:$S,'Row Index'!C40)="",IF(INDEX('RAW DATA'!$AF:$AF,'Row Index'!C40)="",INDEX('RAW DATA'!$L:$L,'Row Index'!C40),INDEX('RAW DATA'!$AF:$AF,'Row Index'!C40)),INDEX('RAW DATA'!$S:$S,'Row Index'!C40)))</f>
        <v>30.6335088775195</v>
      </c>
      <c r="D324" s="17" t="n">
        <f aca="false">IF('Row Index'!D40="","✗",IF(INDEX('RAW DATA'!$S:$S,'Row Index'!D40)="",IF(INDEX('RAW DATA'!$AF:$AF,'Row Index'!D40)="",INDEX('RAW DATA'!$L:$L,'Row Index'!D40),INDEX('RAW DATA'!$AF:$AF,'Row Index'!D40)),INDEX('RAW DATA'!$S:$S,'Row Index'!D40)))</f>
        <v>32.4656832157709</v>
      </c>
      <c r="E324" s="17" t="n">
        <f aca="false">IF('Row Index'!E40="","✗",IF(INDEX('RAW DATA'!$S:$S,'Row Index'!E40)="",IF(INDEX('RAW DATA'!$AF:$AF,'Row Index'!E40)="",INDEX('RAW DATA'!$L:$L,'Row Index'!E40),INDEX('RAW DATA'!$AF:$AF,'Row Index'!E40)),INDEX('RAW DATA'!$S:$S,'Row Index'!E40)))</f>
        <v>33.0926213385158</v>
      </c>
      <c r="F324" s="29" t="n">
        <f aca="false">IF('Row Index'!F40="","✗",IF(INDEX('RAW DATA'!$S:$S,'Row Index'!F40)="",IF(INDEX('RAW DATA'!$AF:$AF,'Row Index'!F40)="",INDEX('RAW DATA'!$L:$L,'Row Index'!F40),INDEX('RAW DATA'!$AF:$AF,'Row Index'!F40)),INDEX('RAW DATA'!$S:$S,'Row Index'!F40)))</f>
        <v>30.3126376222656</v>
      </c>
      <c r="G324" s="18" t="n">
        <f aca="false">IF('Row Index'!G40="","✗",IF(INDEX('RAW DATA'!$S:$S,'Row Index'!G40)="",IF(INDEX('RAW DATA'!$AF:$AF,'Row Index'!G40)="",INDEX('RAW DATA'!$L:$L,'Row Index'!G40),INDEX('RAW DATA'!$AF:$AF,'Row Index'!G40)),INDEX('RAW DATA'!$S:$S,'Row Index'!G40)))</f>
        <v>35.267593538906</v>
      </c>
      <c r="H324" s="17" t="n">
        <f aca="false">IF('Row Index'!H40="","✗",IF(INDEX('RAW DATA'!$S:$S,'Row Index'!H40)="",IF(INDEX('RAW DATA'!$AF:$AF,'Row Index'!H40)="",INDEX('RAW DATA'!$L:$L,'Row Index'!H40),INDEX('RAW DATA'!$AF:$AF,'Row Index'!H40)),INDEX('RAW DATA'!$S:$S,'Row Index'!H40)))</f>
        <v>34.0460104062556</v>
      </c>
      <c r="I324" s="17" t="n">
        <f aca="false">IF('Row Index'!I40="","✗",IF(INDEX('RAW DATA'!$S:$S,'Row Index'!I40)="",IF(INDEX('RAW DATA'!$AF:$AF,'Row Index'!I40)="",INDEX('RAW DATA'!$L:$L,'Row Index'!I40),INDEX('RAW DATA'!$AF:$AF,'Row Index'!I40)),INDEX('RAW DATA'!$S:$S,'Row Index'!I40)))</f>
        <v>32.3897258554378</v>
      </c>
      <c r="J324" s="17" t="n">
        <f aca="false">IF('Row Index'!J40="","✗",IF(INDEX('RAW DATA'!$S:$S,'Row Index'!J40)="",IF(INDEX('RAW DATA'!$AF:$AF,'Row Index'!J40)="",INDEX('RAW DATA'!$L:$L,'Row Index'!J40),INDEX('RAW DATA'!$AF:$AF,'Row Index'!J40)),INDEX('RAW DATA'!$S:$S,'Row Index'!J40)))</f>
        <v>35.6942974715559</v>
      </c>
      <c r="K324" s="17" t="n">
        <f aca="false">IF('Row Index'!K40="","✗",IF(INDEX('RAW DATA'!$S:$S,'Row Index'!K40)="",IF(INDEX('RAW DATA'!$AF:$AF,'Row Index'!K40)="",INDEX('RAW DATA'!$L:$L,'Row Index'!K40),INDEX('RAW DATA'!$AF:$AF,'Row Index'!K40)),INDEX('RAW DATA'!$S:$S,'Row Index'!K40)))</f>
        <v>37.2719428956218</v>
      </c>
      <c r="L324" s="17" t="n">
        <f aca="false">IF('Row Index'!L40="","✗",IF(INDEX('RAW DATA'!$S:$S,'Row Index'!L40)="",IF(INDEX('RAW DATA'!$AF:$AF,'Row Index'!L40)="",INDEX('RAW DATA'!$L:$L,'Row Index'!L40),INDEX('RAW DATA'!$AF:$AF,'Row Index'!L40)),INDEX('RAW DATA'!$S:$S,'Row Index'!L40)))</f>
        <v>35.0441793910279</v>
      </c>
      <c r="M324" s="17" t="n">
        <f aca="false">IF('Row Index'!M40="","✗",IF(INDEX('RAW DATA'!$S:$S,'Row Index'!M40)="",IF(INDEX('RAW DATA'!$AF:$AF,'Row Index'!M40)="",INDEX('RAW DATA'!$L:$L,'Row Index'!M40),INDEX('RAW DATA'!$AF:$AF,'Row Index'!M40)),INDEX('RAW DATA'!$S:$S,'Row Index'!M40)))</f>
        <v>37.6785920929923</v>
      </c>
      <c r="N324" s="17" t="n">
        <f aca="false">IF('Row Index'!N40="","✗",IF(INDEX('RAW DATA'!$S:$S,'Row Index'!N40)="",IF(INDEX('RAW DATA'!$AF:$AF,'Row Index'!N40)="",INDEX('RAW DATA'!$L:$L,'Row Index'!N40),INDEX('RAW DATA'!$AF:$AF,'Row Index'!N40)),INDEX('RAW DATA'!$S:$S,'Row Index'!N40)))</f>
        <v>38.9663610827051</v>
      </c>
      <c r="O324" s="29" t="n">
        <f aca="false">IF('Row Index'!O40="","✗",IF(INDEX('RAW DATA'!$S:$S,'Row Index'!O40)="",IF(INDEX('RAW DATA'!$AF:$AF,'Row Index'!O40)="",INDEX('RAW DATA'!$L:$L,'Row Index'!O40),INDEX('RAW DATA'!$AF:$AF,'Row Index'!O40)),INDEX('RAW DATA'!$S:$S,'Row Index'!O40)))</f>
        <v>39.4762365607468</v>
      </c>
      <c r="P324" s="17" t="n">
        <f aca="false">IF('Row Index'!P40="","✗",IF(INDEX('RAW DATA'!$S:$S,'Row Index'!P40)="",IF(INDEX('RAW DATA'!$AF:$AF,'Row Index'!P40)="",INDEX('RAW DATA'!$L:$L,'Row Index'!P40),INDEX('RAW DATA'!$AF:$AF,'Row Index'!P40)),INDEX('RAW DATA'!$S:$S,'Row Index'!P40)))</f>
        <v>37.3249455290513</v>
      </c>
      <c r="Q324" s="17" t="n">
        <f aca="false">IF('Row Index'!Q40="","✗",IF(INDEX('RAW DATA'!$S:$S,'Row Index'!Q40)="",IF(INDEX('RAW DATA'!$AF:$AF,'Row Index'!Q40)="",INDEX('RAW DATA'!$L:$L,'Row Index'!Q40),INDEX('RAW DATA'!$AF:$AF,'Row Index'!Q40)),INDEX('RAW DATA'!$S:$S,'Row Index'!Q40)))</f>
        <v>38.5120333898352</v>
      </c>
      <c r="R324" s="17" t="n">
        <f aca="false">IF('Row Index'!R40="","✗",IF(INDEX('RAW DATA'!$S:$S,'Row Index'!R40)="",IF(INDEX('RAW DATA'!$AF:$AF,'Row Index'!R40)="",INDEX('RAW DATA'!$L:$L,'Row Index'!R40),INDEX('RAW DATA'!$AF:$AF,'Row Index'!R40)),INDEX('RAW DATA'!$S:$S,'Row Index'!R40)))</f>
        <v>41.7875987097642</v>
      </c>
      <c r="S324" s="17" t="n">
        <f aca="false">IF('Row Index'!S40="","✗",IF(INDEX('RAW DATA'!$S:$S,'Row Index'!S40)="",IF(INDEX('RAW DATA'!$AF:$AF,'Row Index'!S40)="",INDEX('RAW DATA'!$L:$L,'Row Index'!S40),INDEX('RAW DATA'!$AF:$AF,'Row Index'!S40)),INDEX('RAW DATA'!$S:$S,'Row Index'!S40)))</f>
        <v>39.4807896948977</v>
      </c>
      <c r="T324" s="17" t="n">
        <f aca="false">IF('Row Index'!T40="","✗",IF(INDEX('RAW DATA'!$S:$S,'Row Index'!T40)="",IF(INDEX('RAW DATA'!$AF:$AF,'Row Index'!T40)="",INDEX('RAW DATA'!$L:$L,'Row Index'!T40),INDEX('RAW DATA'!$AF:$AF,'Row Index'!T40)),INDEX('RAW DATA'!$S:$S,'Row Index'!T40)))</f>
        <v>40.9227813027834</v>
      </c>
      <c r="U324" s="17" t="n">
        <f aca="false">IF('Row Index'!U40="","✗",IF(INDEX('RAW DATA'!$S:$S,'Row Index'!U40)="",IF(INDEX('RAW DATA'!$AF:$AF,'Row Index'!U40)="",INDEX('RAW DATA'!$L:$L,'Row Index'!U40),INDEX('RAW DATA'!$AF:$AF,'Row Index'!U40)),INDEX('RAW DATA'!$S:$S,'Row Index'!U40)))</f>
        <v>42.8906795831741</v>
      </c>
      <c r="V324" s="17" t="n">
        <f aca="false">IF('Row Index'!V40="","✗",IF(INDEX('RAW DATA'!$S:$S,'Row Index'!V40)="",IF(INDEX('RAW DATA'!$AF:$AF,'Row Index'!V40)="",INDEX('RAW DATA'!$L:$L,'Row Index'!V40),INDEX('RAW DATA'!$AF:$AF,'Row Index'!V40)),INDEX('RAW DATA'!$S:$S,'Row Index'!V40)))</f>
        <v>44.2059481673353</v>
      </c>
      <c r="W324" s="17" t="n">
        <f aca="false">IF('Row Index'!W40="","✗",IF(INDEX('RAW DATA'!$S:$S,'Row Index'!W40)="",IF(INDEX('RAW DATA'!$AF:$AF,'Row Index'!W40)="",INDEX('RAW DATA'!$L:$L,'Row Index'!W40),INDEX('RAW DATA'!$AF:$AF,'Row Index'!W40)),INDEX('RAW DATA'!$S:$S,'Row Index'!W40)))</f>
        <v>43.3829697082002</v>
      </c>
      <c r="X324" s="18" t="n">
        <f aca="false">IF('Row Index'!X40="","✗",IF(INDEX('RAW DATA'!$S:$S,'Row Index'!X40)="",IF(INDEX('RAW DATA'!$AF:$AF,'Row Index'!X40)="",INDEX('RAW DATA'!$L:$L,'Row Index'!X40),INDEX('RAW DATA'!$AF:$AF,'Row Index'!X40)),INDEX('RAW DATA'!$S:$S,'Row Index'!X40)))</f>
        <v>44.468829437782</v>
      </c>
      <c r="Y324" s="17" t="n">
        <f aca="false">IF('Row Index'!Y40="","✗",IF(INDEX('RAW DATA'!$S:$S,'Row Index'!Y40)="",IF(INDEX('RAW DATA'!$AF:$AF,'Row Index'!Y40)="",INDEX('RAW DATA'!$L:$L,'Row Index'!Y40),INDEX('RAW DATA'!$AF:$AF,'Row Index'!Y40)),INDEX('RAW DATA'!$S:$S,'Row Index'!Y40)))</f>
        <v>44.6528563525284</v>
      </c>
      <c r="Z324" s="18" t="n">
        <f aca="false">IF('Row Index'!Z40="","✗",IF(INDEX('RAW DATA'!$S:$S,'Row Index'!Z40)="",IF(INDEX('RAW DATA'!$AF:$AF,'Row Index'!Z40)="",INDEX('RAW DATA'!$L:$L,'Row Index'!Z40),INDEX('RAW DATA'!$AF:$AF,'Row Index'!Z40)),INDEX('RAW DATA'!$S:$S,'Row Index'!Z40)))</f>
        <v>45.9812014788174</v>
      </c>
      <c r="AA324" s="19" t="str">
        <f aca="false">IF('Row Index'!AA40="","⏳",IF(INDEX('RAW DATA'!$S:$S,'Row Index'!AA40)="",IF(INDEX('RAW DATA'!$AF:$AF,'Row Index'!AA40)="",INDEX('RAW DATA'!$L:$L,'Row Index'!AA40),INDEX('RAW DATA'!$AF:$AF,'Row Index'!AA40)),INDEX('RAW DATA'!$S:$S,'Row Index'!AA40)))</f>
        <v>⏳</v>
      </c>
      <c r="AB324" s="17" t="n">
        <f aca="false">IF('Row Index'!AB40="","✗",IF(INDEX('RAW DATA'!$S:$S,'Row Index'!AB40)="",IF(INDEX('RAW DATA'!$AF:$AF,'Row Index'!AB40)="",INDEX('RAW DATA'!$L:$L,'Row Index'!AB40),INDEX('RAW DATA'!$AF:$AF,'Row Index'!AB40)),INDEX('RAW DATA'!$S:$S,'Row Index'!AB40)))</f>
        <v>47.0362390590799</v>
      </c>
      <c r="AC324" s="17" t="n">
        <f aca="false">IF('Row Index'!AC40="","✗",IF(INDEX('RAW DATA'!$S:$S,'Row Index'!AC40)="",IF(INDEX('RAW DATA'!$AF:$AF,'Row Index'!AC40)="",INDEX('RAW DATA'!$L:$L,'Row Index'!AC40),INDEX('RAW DATA'!$AF:$AF,'Row Index'!AC40)),INDEX('RAW DATA'!$S:$S,'Row Index'!AC40)))</f>
        <v>48.7875886215082</v>
      </c>
      <c r="AD324" s="17" t="n">
        <f aca="false">IF('Row Index'!AD40="","✗",IF(INDEX('RAW DATA'!$S:$S,'Row Index'!AD40)="",IF(INDEX('RAW DATA'!$AF:$AF,'Row Index'!AD40)="",INDEX('RAW DATA'!$L:$L,'Row Index'!AD40),INDEX('RAW DATA'!$AF:$AF,'Row Index'!AD40)),INDEX('RAW DATA'!$S:$S,'Row Index'!AD40)))</f>
        <v>49.3920136098629</v>
      </c>
      <c r="AE324" s="17" t="n">
        <f aca="false">IF('Row Index'!AE40="","✗",IF(INDEX('RAW DATA'!$S:$S,'Row Index'!AE40)="",IF(INDEX('RAW DATA'!$AF:$AF,'Row Index'!AE40)="",INDEX('RAW DATA'!$L:$L,'Row Index'!AE40),INDEX('RAW DATA'!$AF:$AF,'Row Index'!AE40)),INDEX('RAW DATA'!$S:$S,'Row Index'!AE40)))</f>
        <v>50.3128545234646</v>
      </c>
      <c r="AF324" s="17" t="n">
        <f aca="false">IF('Row Index'!AF40="","✗",IF(INDEX('RAW DATA'!$S:$S,'Row Index'!AF40)="",IF(INDEX('RAW DATA'!$AF:$AF,'Row Index'!AF40)="",INDEX('RAW DATA'!$L:$L,'Row Index'!AF40),INDEX('RAW DATA'!$AF:$AF,'Row Index'!AF40)),INDEX('RAW DATA'!$S:$S,'Row Index'!AF40)))</f>
        <v>54.0158305472595</v>
      </c>
      <c r="AG324" s="17" t="n">
        <f aca="false">IF('Row Index'!AG40="","✗",IF(INDEX('RAW DATA'!$S:$S,'Row Index'!AG40)="",IF(INDEX('RAW DATA'!$AF:$AF,'Row Index'!AG40)="",INDEX('RAW DATA'!$L:$L,'Row Index'!AG40),INDEX('RAW DATA'!$AF:$AF,'Row Index'!AG40)),INDEX('RAW DATA'!$S:$S,'Row Index'!AG40)))</f>
        <v>51.2849032281437</v>
      </c>
      <c r="AH324" s="17" t="n">
        <f aca="false">IF('Row Index'!AH40="","✗",IF(INDEX('RAW DATA'!$S:$S,'Row Index'!AH40)="",IF(INDEX('RAW DATA'!$AF:$AF,'Row Index'!AH40)="",INDEX('RAW DATA'!$L:$L,'Row Index'!AH40),INDEX('RAW DATA'!$AF:$AF,'Row Index'!AH40)),INDEX('RAW DATA'!$S:$S,'Row Index'!AH40)))</f>
        <v>54.2622447184227</v>
      </c>
      <c r="AI324" s="17" t="n">
        <f aca="false">IF('Row Index'!AI40="","✗",IF(INDEX('RAW DATA'!$S:$S,'Row Index'!AI40)="",IF(INDEX('RAW DATA'!$AF:$AF,'Row Index'!AI40)="",INDEX('RAW DATA'!$L:$L,'Row Index'!AI40),INDEX('RAW DATA'!$AF:$AF,'Row Index'!AI40)),INDEX('RAW DATA'!$S:$S,'Row Index'!AI40)))</f>
        <v>56.8975842729266</v>
      </c>
      <c r="AJ324" s="17" t="n">
        <f aca="false">IF('Row Index'!AJ40="","✗",IF(INDEX('RAW DATA'!$S:$S,'Row Index'!AJ40)="",IF(INDEX('RAW DATA'!$AF:$AF,'Row Index'!AJ40)="",INDEX('RAW DATA'!$L:$L,'Row Index'!AJ40),INDEX('RAW DATA'!$AF:$AF,'Row Index'!AJ40)),INDEX('RAW DATA'!$S:$S,'Row Index'!AJ40)))</f>
        <v>56.8760136738956</v>
      </c>
      <c r="AK324" s="17" t="n">
        <f aca="false">IF('Row Index'!AK40="","✗",IF(INDEX('RAW DATA'!$S:$S,'Row Index'!AK40)="",IF(INDEX('RAW DATA'!$AF:$AF,'Row Index'!AK40)="",INDEX('RAW DATA'!$L:$L,'Row Index'!AK40),INDEX('RAW DATA'!$AF:$AF,'Row Index'!AK40)),INDEX('RAW DATA'!$S:$S,'Row Index'!AK40)))</f>
        <v>58.1507227172852</v>
      </c>
      <c r="AL324" s="17" t="n">
        <f aca="false">IF('Row Index'!AL40="","✗",IF(INDEX('RAW DATA'!$S:$S,'Row Index'!AL40)="",IF(INDEX('RAW DATA'!$AF:$AF,'Row Index'!AL40)="",INDEX('RAW DATA'!$L:$L,'Row Index'!AL40),INDEX('RAW DATA'!$AF:$AF,'Row Index'!AL40)),INDEX('RAW DATA'!$S:$S,'Row Index'!AL40)))</f>
        <v>61.6171460054891</v>
      </c>
      <c r="AM324" s="17" t="n">
        <f aca="false">IF('Row Index'!AM40="","✗",IF(INDEX('RAW DATA'!$S:$S,'Row Index'!AM40)="",IF(INDEX('RAW DATA'!$AF:$AF,'Row Index'!AM40)="",INDEX('RAW DATA'!$L:$L,'Row Index'!AM40),INDEX('RAW DATA'!$AF:$AF,'Row Index'!AM40)),INDEX('RAW DATA'!$S:$S,'Row Index'!AM40)))</f>
        <v>62.4320732663405</v>
      </c>
      <c r="AN324" s="17" t="n">
        <f aca="false">IF('Row Index'!AN40="","✗",IF(INDEX('RAW DATA'!$S:$S,'Row Index'!AN40)="",IF(INDEX('RAW DATA'!$AF:$AF,'Row Index'!AN40)="",INDEX('RAW DATA'!$L:$L,'Row Index'!AN40),INDEX('RAW DATA'!$AF:$AF,'Row Index'!AN40)),INDEX('RAW DATA'!$S:$S,'Row Index'!AN40)))</f>
        <v>63.2208126446927</v>
      </c>
      <c r="AO324" s="17" t="n">
        <f aca="false">IF('Row Index'!AO40="","✗",IF(INDEX('RAW DATA'!$S:$S,'Row Index'!AO40)="",IF(INDEX('RAW DATA'!$AF:$AF,'Row Index'!AO40)="",INDEX('RAW DATA'!$L:$L,'Row Index'!AO40),INDEX('RAW DATA'!$AF:$AF,'Row Index'!AO40)),INDEX('RAW DATA'!$S:$S,'Row Index'!AO40)))</f>
        <v>64.7628753202122</v>
      </c>
      <c r="AP324" s="29" t="n">
        <f aca="false">IF('Row Index'!AP40="","✗",IF(INDEX('RAW DATA'!$S:$S,'Row Index'!AP40)="",IF(INDEX('RAW DATA'!$AF:$AF,'Row Index'!AP40)="",INDEX('RAW DATA'!$L:$L,'Row Index'!AP40),INDEX('RAW DATA'!$AF:$AF,'Row Index'!AP40)),INDEX('RAW DATA'!$S:$S,'Row Index'!AP40)))</f>
        <v>65.7817207454625</v>
      </c>
      <c r="AQ324" s="17" t="n">
        <f aca="false">IF('Row Index'!AQ40="","✗",IF(INDEX('RAW DATA'!$S:$S,'Row Index'!AQ40)="",IF(INDEX('RAW DATA'!$AF:$AF,'Row Index'!AQ40)="",INDEX('RAW DATA'!$L:$L,'Row Index'!AQ40),INDEX('RAW DATA'!$AF:$AF,'Row Index'!AQ40)),INDEX('RAW DATA'!$S:$S,'Row Index'!AQ40)))</f>
        <v>67.3014367225369</v>
      </c>
    </row>
    <row r="325" customFormat="false" ht="15" hidden="false" customHeight="false" outlineLevel="0" collapsed="false">
      <c r="A325" s="32" t="s">
        <v>280</v>
      </c>
      <c r="B325" s="33" t="s">
        <v>248</v>
      </c>
      <c r="C325" s="17" t="n">
        <f aca="false">IF('Row Index'!C41="","✗",IF(INDEX('RAW DATA'!$S:$S,'Row Index'!C41)="",IF(INDEX('RAW DATA'!$AF:$AF,'Row Index'!C41)="",INDEX('RAW DATA'!$L:$L,'Row Index'!C41),INDEX('RAW DATA'!$AF:$AF,'Row Index'!C41)),INDEX('RAW DATA'!$S:$S,'Row Index'!C41)))</f>
        <v>31.9590675480226</v>
      </c>
      <c r="D325" s="17" t="n">
        <f aca="false">IF('Row Index'!D41="","✗",IF(INDEX('RAW DATA'!$S:$S,'Row Index'!D41)="",IF(INDEX('RAW DATA'!$AF:$AF,'Row Index'!D41)="",INDEX('RAW DATA'!$L:$L,'Row Index'!D41),INDEX('RAW DATA'!$AF:$AF,'Row Index'!D41)),INDEX('RAW DATA'!$S:$S,'Row Index'!D41)))</f>
        <v>33.7902728691679</v>
      </c>
      <c r="E325" s="17" t="n">
        <f aca="false">IF('Row Index'!E41="","✗",IF(INDEX('RAW DATA'!$S:$S,'Row Index'!E41)="",IF(INDEX('RAW DATA'!$AF:$AF,'Row Index'!E41)="",INDEX('RAW DATA'!$L:$L,'Row Index'!E41),INDEX('RAW DATA'!$AF:$AF,'Row Index'!E41)),INDEX('RAW DATA'!$S:$S,'Row Index'!E41)))</f>
        <v>36.0665758525856</v>
      </c>
      <c r="F325" s="17" t="n">
        <f aca="false">IF('Row Index'!F41="","✗",IF(INDEX('RAW DATA'!$S:$S,'Row Index'!F41)="",IF(INDEX('RAW DATA'!$AF:$AF,'Row Index'!F41)="",INDEX('RAW DATA'!$L:$L,'Row Index'!F41),INDEX('RAW DATA'!$AF:$AF,'Row Index'!F41)),INDEX('RAW DATA'!$S:$S,'Row Index'!F41)))</f>
        <v>33.7115181411373</v>
      </c>
      <c r="G325" s="18" t="n">
        <f aca="false">IF('Row Index'!G41="","✗",IF(INDEX('RAW DATA'!$S:$S,'Row Index'!G41)="",IF(INDEX('RAW DATA'!$AF:$AF,'Row Index'!G41)="",INDEX('RAW DATA'!$L:$L,'Row Index'!G41),INDEX('RAW DATA'!$AF:$AF,'Row Index'!G41)),INDEX('RAW DATA'!$S:$S,'Row Index'!G41)))</f>
        <v>37.7072719499662</v>
      </c>
      <c r="H325" s="17" t="n">
        <f aca="false">IF('Row Index'!H41="","✗",IF(INDEX('RAW DATA'!$S:$S,'Row Index'!H41)="",IF(INDEX('RAW DATA'!$AF:$AF,'Row Index'!H41)="",INDEX('RAW DATA'!$L:$L,'Row Index'!H41),INDEX('RAW DATA'!$AF:$AF,'Row Index'!H41)),INDEX('RAW DATA'!$S:$S,'Row Index'!H41)))</f>
        <v>35.3355276263536</v>
      </c>
      <c r="I325" s="17" t="n">
        <f aca="false">IF('Row Index'!I41="","✗",IF(INDEX('RAW DATA'!$S:$S,'Row Index'!I41)="",IF(INDEX('RAW DATA'!$AF:$AF,'Row Index'!I41)="",INDEX('RAW DATA'!$L:$L,'Row Index'!I41),INDEX('RAW DATA'!$AF:$AF,'Row Index'!I41)),INDEX('RAW DATA'!$S:$S,'Row Index'!I41)))</f>
        <v>34.0810324386557</v>
      </c>
      <c r="J325" s="29" t="n">
        <f aca="false">IF('Row Index'!J41="","✗",IF(INDEX('RAW DATA'!$S:$S,'Row Index'!J41)="",IF(INDEX('RAW DATA'!$AF:$AF,'Row Index'!J41)="",INDEX('RAW DATA'!$L:$L,'Row Index'!J41),INDEX('RAW DATA'!$AF:$AF,'Row Index'!J41)),INDEX('RAW DATA'!$S:$S,'Row Index'!J41)))</f>
        <v>34.7936400908477</v>
      </c>
      <c r="K325" s="17" t="n">
        <f aca="false">IF('Row Index'!K41="","✗",IF(INDEX('RAW DATA'!$S:$S,'Row Index'!K41)="",IF(INDEX('RAW DATA'!$AF:$AF,'Row Index'!K41)="",INDEX('RAW DATA'!$L:$L,'Row Index'!K41),INDEX('RAW DATA'!$AF:$AF,'Row Index'!K41)),INDEX('RAW DATA'!$S:$S,'Row Index'!K41)))</f>
        <v>39.7837420097033</v>
      </c>
      <c r="L325" s="17" t="n">
        <f aca="false">IF('Row Index'!L41="","✗",IF(INDEX('RAW DATA'!$S:$S,'Row Index'!L41)="",IF(INDEX('RAW DATA'!$AF:$AF,'Row Index'!L41)="",INDEX('RAW DATA'!$L:$L,'Row Index'!L41),INDEX('RAW DATA'!$AF:$AF,'Row Index'!L41)),INDEX('RAW DATA'!$S:$S,'Row Index'!L41)))</f>
        <v>35.6752197931525</v>
      </c>
      <c r="M325" s="17" t="n">
        <f aca="false">IF('Row Index'!M41="","✗",IF(INDEX('RAW DATA'!$S:$S,'Row Index'!M41)="",IF(INDEX('RAW DATA'!$AF:$AF,'Row Index'!M41)="",INDEX('RAW DATA'!$L:$L,'Row Index'!M41),INDEX('RAW DATA'!$AF:$AF,'Row Index'!M41)),INDEX('RAW DATA'!$S:$S,'Row Index'!M41)))</f>
        <v>39.1798941320624</v>
      </c>
      <c r="N325" s="17" t="n">
        <f aca="false">IF('Row Index'!N41="","✗",IF(INDEX('RAW DATA'!$S:$S,'Row Index'!N41)="",IF(INDEX('RAW DATA'!$AF:$AF,'Row Index'!N41)="",INDEX('RAW DATA'!$L:$L,'Row Index'!N41),INDEX('RAW DATA'!$AF:$AF,'Row Index'!N41)),INDEX('RAW DATA'!$S:$S,'Row Index'!N41)))</f>
        <v>40.7201566457647</v>
      </c>
      <c r="O325" s="29" t="n">
        <f aca="false">IF('Row Index'!O41="","✗",IF(INDEX('RAW DATA'!$S:$S,'Row Index'!O41)="",IF(INDEX('RAW DATA'!$AF:$AF,'Row Index'!O41)="",INDEX('RAW DATA'!$L:$L,'Row Index'!O41),INDEX('RAW DATA'!$AF:$AF,'Row Index'!O41)),INDEX('RAW DATA'!$S:$S,'Row Index'!O41)))</f>
        <v>41.1611271163372</v>
      </c>
      <c r="P325" s="17" t="n">
        <f aca="false">IF('Row Index'!P41="","✗",IF(INDEX('RAW DATA'!$S:$S,'Row Index'!P41)="",IF(INDEX('RAW DATA'!$AF:$AF,'Row Index'!P41)="",INDEX('RAW DATA'!$L:$L,'Row Index'!P41),INDEX('RAW DATA'!$AF:$AF,'Row Index'!P41)),INDEX('RAW DATA'!$S:$S,'Row Index'!P41)))</f>
        <v>37.0199780146599</v>
      </c>
      <c r="Q325" s="17" t="n">
        <f aca="false">IF('Row Index'!Q41="","✗",IF(INDEX('RAW DATA'!$S:$S,'Row Index'!Q41)="",IF(INDEX('RAW DATA'!$AF:$AF,'Row Index'!Q41)="",INDEX('RAW DATA'!$L:$L,'Row Index'!Q41),INDEX('RAW DATA'!$AF:$AF,'Row Index'!Q41)),INDEX('RAW DATA'!$S:$S,'Row Index'!Q41)))</f>
        <v>40.6787133852086</v>
      </c>
      <c r="R325" s="17" t="n">
        <f aca="false">IF('Row Index'!R41="","✗",IF(INDEX('RAW DATA'!$S:$S,'Row Index'!R41)="",IF(INDEX('RAW DATA'!$AF:$AF,'Row Index'!R41)="",INDEX('RAW DATA'!$L:$L,'Row Index'!R41),INDEX('RAW DATA'!$AF:$AF,'Row Index'!R41)),INDEX('RAW DATA'!$S:$S,'Row Index'!R41)))</f>
        <v>40.7801452919677</v>
      </c>
      <c r="S325" s="17" t="n">
        <f aca="false">IF('Row Index'!S41="","✗",IF(INDEX('RAW DATA'!$S:$S,'Row Index'!S41)="",IF(INDEX('RAW DATA'!$AF:$AF,'Row Index'!S41)="",INDEX('RAW DATA'!$L:$L,'Row Index'!S41),INDEX('RAW DATA'!$AF:$AF,'Row Index'!S41)),INDEX('RAW DATA'!$S:$S,'Row Index'!S41)))</f>
        <v>42.002486091276</v>
      </c>
      <c r="T325" s="17" t="n">
        <f aca="false">IF('Row Index'!T41="","✗",IF(INDEX('RAW DATA'!$S:$S,'Row Index'!T41)="",IF(INDEX('RAW DATA'!$AF:$AF,'Row Index'!T41)="",INDEX('RAW DATA'!$L:$L,'Row Index'!T41),INDEX('RAW DATA'!$AF:$AF,'Row Index'!T41)),INDEX('RAW DATA'!$S:$S,'Row Index'!T41)))</f>
        <v>40.8832362381003</v>
      </c>
      <c r="U325" s="29" t="n">
        <f aca="false">IF('Row Index'!U41="","✗",IF(INDEX('RAW DATA'!$S:$S,'Row Index'!U41)="",IF(INDEX('RAW DATA'!$AF:$AF,'Row Index'!U41)="",INDEX('RAW DATA'!$L:$L,'Row Index'!U41),INDEX('RAW DATA'!$AF:$AF,'Row Index'!U41)),INDEX('RAW DATA'!$S:$S,'Row Index'!U41)))</f>
        <v>45.1820531690712</v>
      </c>
      <c r="V325" s="17" t="n">
        <f aca="false">IF('Row Index'!V41="","✗",IF(INDEX('RAW DATA'!$S:$S,'Row Index'!V41)="",IF(INDEX('RAW DATA'!$AF:$AF,'Row Index'!V41)="",INDEX('RAW DATA'!$L:$L,'Row Index'!V41),INDEX('RAW DATA'!$AF:$AF,'Row Index'!V41)),INDEX('RAW DATA'!$S:$S,'Row Index'!V41)))</f>
        <v>45.9885241553992</v>
      </c>
      <c r="W325" s="17" t="n">
        <f aca="false">IF('Row Index'!W41="","✗",IF(INDEX('RAW DATA'!$S:$S,'Row Index'!W41)="",IF(INDEX('RAW DATA'!$AF:$AF,'Row Index'!W41)="",INDEX('RAW DATA'!$L:$L,'Row Index'!W41),INDEX('RAW DATA'!$AF:$AF,'Row Index'!W41)),INDEX('RAW DATA'!$S:$S,'Row Index'!W41)))</f>
        <v>44.1646341832966</v>
      </c>
      <c r="X325" s="38" t="n">
        <f aca="false">IF('Row Index'!X41="","✗",IF(INDEX('RAW DATA'!$S:$S,'Row Index'!X41)="",IF(INDEX('RAW DATA'!$AF:$AF,'Row Index'!X41)="",INDEX('RAW DATA'!$L:$L,'Row Index'!X41),INDEX('RAW DATA'!$AF:$AF,'Row Index'!X41)),INDEX('RAW DATA'!$S:$S,'Row Index'!X41)))</f>
        <v>46.652677116366</v>
      </c>
      <c r="Y325" s="17" t="n">
        <f aca="false">IF('Row Index'!Y41="","✗",IF(INDEX('RAW DATA'!$S:$S,'Row Index'!Y41)="",IF(INDEX('RAW DATA'!$AF:$AF,'Row Index'!Y41)="",INDEX('RAW DATA'!$L:$L,'Row Index'!Y41),INDEX('RAW DATA'!$AF:$AF,'Row Index'!Y41)),INDEX('RAW DATA'!$S:$S,'Row Index'!Y41)))</f>
        <v>47.283860031083</v>
      </c>
      <c r="Z325" s="18" t="n">
        <f aca="false">IF('Row Index'!Z41="","✗",IF(INDEX('RAW DATA'!$S:$S,'Row Index'!Z41)="",IF(INDEX('RAW DATA'!$AF:$AF,'Row Index'!Z41)="",INDEX('RAW DATA'!$L:$L,'Row Index'!Z41),INDEX('RAW DATA'!$AF:$AF,'Row Index'!Z41)),INDEX('RAW DATA'!$S:$S,'Row Index'!Z41)))</f>
        <v>47.7160724148472</v>
      </c>
      <c r="AA325" s="19" t="str">
        <f aca="false">IF('Row Index'!AA41="","⏳",IF(INDEX('RAW DATA'!$S:$S,'Row Index'!AA41)="",IF(INDEX('RAW DATA'!$AF:$AF,'Row Index'!AA41)="",INDEX('RAW DATA'!$L:$L,'Row Index'!AA41),INDEX('RAW DATA'!$AF:$AF,'Row Index'!AA41)),INDEX('RAW DATA'!$S:$S,'Row Index'!AA41)))</f>
        <v>⏳</v>
      </c>
      <c r="AB325" s="17" t="n">
        <f aca="false">IF('Row Index'!AB41="","✗",IF(INDEX('RAW DATA'!$S:$S,'Row Index'!AB41)="",IF(INDEX('RAW DATA'!$AF:$AF,'Row Index'!AB41)="",INDEX('RAW DATA'!$L:$L,'Row Index'!AB41),INDEX('RAW DATA'!$AF:$AF,'Row Index'!AB41)),INDEX('RAW DATA'!$S:$S,'Row Index'!AB41)))</f>
        <v>48.4813992661542</v>
      </c>
      <c r="AC325" s="17" t="n">
        <f aca="false">IF('Row Index'!AC41="","✗",IF(INDEX('RAW DATA'!$S:$S,'Row Index'!AC41)="",IF(INDEX('RAW DATA'!$AF:$AF,'Row Index'!AC41)="",INDEX('RAW DATA'!$L:$L,'Row Index'!AC41),INDEX('RAW DATA'!$AF:$AF,'Row Index'!AC41)),INDEX('RAW DATA'!$S:$S,'Row Index'!AC41)))</f>
        <v>51.2957479455578</v>
      </c>
      <c r="AD325" s="17" t="n">
        <f aca="false">IF('Row Index'!AD41="","✗",IF(INDEX('RAW DATA'!$S:$S,'Row Index'!AD41)="",IF(INDEX('RAW DATA'!$AF:$AF,'Row Index'!AD41)="",INDEX('RAW DATA'!$L:$L,'Row Index'!AD41),INDEX('RAW DATA'!$AF:$AF,'Row Index'!AD41)),INDEX('RAW DATA'!$S:$S,'Row Index'!AD41)))</f>
        <v>51.3694341519411</v>
      </c>
      <c r="AE325" s="37" t="n">
        <f aca="false">IF('Row Index'!AE41="","✗",IF(INDEX('RAW DATA'!$S:$S,'Row Index'!AE41)="",IF(INDEX('RAW DATA'!$AF:$AF,'Row Index'!AE41)="",INDEX('RAW DATA'!$L:$L,'Row Index'!AE41),INDEX('RAW DATA'!$AF:$AF,'Row Index'!AE41)),INDEX('RAW DATA'!$S:$S,'Row Index'!AE41)))</f>
        <v>51.8873795700073</v>
      </c>
      <c r="AF325" s="17" t="n">
        <f aca="false">IF('Row Index'!AF41="","✗",IF(INDEX('RAW DATA'!$S:$S,'Row Index'!AF41)="",IF(INDEX('RAW DATA'!$AF:$AF,'Row Index'!AF41)="",INDEX('RAW DATA'!$L:$L,'Row Index'!AF41),INDEX('RAW DATA'!$AF:$AF,'Row Index'!AF41)),INDEX('RAW DATA'!$S:$S,'Row Index'!AF41)))</f>
        <v>54.8571348319951</v>
      </c>
      <c r="AG325" s="17" t="n">
        <f aca="false">IF('Row Index'!AG41="","✗",IF(INDEX('RAW DATA'!$S:$S,'Row Index'!AG41)="",IF(INDEX('RAW DATA'!$AF:$AF,'Row Index'!AG41)="",INDEX('RAW DATA'!$L:$L,'Row Index'!AG41),INDEX('RAW DATA'!$AF:$AF,'Row Index'!AG41)),INDEX('RAW DATA'!$S:$S,'Row Index'!AG41)))</f>
        <v>53.1860043253307</v>
      </c>
      <c r="AH325" s="17" t="n">
        <f aca="false">IF('Row Index'!AH41="","✗",IF(INDEX('RAW DATA'!$S:$S,'Row Index'!AH41)="",IF(INDEX('RAW DATA'!$AF:$AF,'Row Index'!AH41)="",INDEX('RAW DATA'!$L:$L,'Row Index'!AH41),INDEX('RAW DATA'!$AF:$AF,'Row Index'!AH41)),INDEX('RAW DATA'!$S:$S,'Row Index'!AH41)))</f>
        <v>56.4997332307481</v>
      </c>
      <c r="AI325" s="17" t="n">
        <f aca="false">IF('Row Index'!AI41="","✗",IF(INDEX('RAW DATA'!$S:$S,'Row Index'!AI41)="",IF(INDEX('RAW DATA'!$AF:$AF,'Row Index'!AI41)="",INDEX('RAW DATA'!$L:$L,'Row Index'!AI41),INDEX('RAW DATA'!$AF:$AF,'Row Index'!AI41)),INDEX('RAW DATA'!$S:$S,'Row Index'!AI41)))</f>
        <v>58.6452577491332</v>
      </c>
      <c r="AJ325" s="17" t="n">
        <f aca="false">IF('Row Index'!AJ41="","✗",IF(INDEX('RAW DATA'!$S:$S,'Row Index'!AJ41)="",IF(INDEX('RAW DATA'!$AF:$AF,'Row Index'!AJ41)="",INDEX('RAW DATA'!$L:$L,'Row Index'!AJ41),INDEX('RAW DATA'!$AF:$AF,'Row Index'!AJ41)),INDEX('RAW DATA'!$S:$S,'Row Index'!AJ41)))</f>
        <v>58.6700981621244</v>
      </c>
      <c r="AK325" s="17" t="n">
        <f aca="false">IF('Row Index'!AK41="","✗",IF(INDEX('RAW DATA'!$S:$S,'Row Index'!AK41)="",IF(INDEX('RAW DATA'!$AF:$AF,'Row Index'!AK41)="",INDEX('RAW DATA'!$L:$L,'Row Index'!AK41),INDEX('RAW DATA'!$AF:$AF,'Row Index'!AK41)),INDEX('RAW DATA'!$S:$S,'Row Index'!AK41)))</f>
        <v>59.3010715346739</v>
      </c>
      <c r="AL325" s="17" t="n">
        <f aca="false">IF('Row Index'!AL41="","✗",IF(INDEX('RAW DATA'!$S:$S,'Row Index'!AL41)="",IF(INDEX('RAW DATA'!$AF:$AF,'Row Index'!AL41)="",INDEX('RAW DATA'!$L:$L,'Row Index'!AL41),INDEX('RAW DATA'!$AF:$AF,'Row Index'!AL41)),INDEX('RAW DATA'!$S:$S,'Row Index'!AL41)))</f>
        <v>62.6129127220563</v>
      </c>
      <c r="AM325" s="17" t="n">
        <f aca="false">IF('Row Index'!AM41="","✗",IF(INDEX('RAW DATA'!$S:$S,'Row Index'!AM41)="",IF(INDEX('RAW DATA'!$AF:$AF,'Row Index'!AM41)="",INDEX('RAW DATA'!$L:$L,'Row Index'!AM41),INDEX('RAW DATA'!$AF:$AF,'Row Index'!AM41)),INDEX('RAW DATA'!$S:$S,'Row Index'!AM41)))</f>
        <v>63.2977173958493</v>
      </c>
      <c r="AN325" s="17" t="n">
        <f aca="false">IF('Row Index'!AN41="","✗",IF(INDEX('RAW DATA'!$S:$S,'Row Index'!AN41)="",IF(INDEX('RAW DATA'!$AF:$AF,'Row Index'!AN41)="",INDEX('RAW DATA'!$L:$L,'Row Index'!AN41),INDEX('RAW DATA'!$AF:$AF,'Row Index'!AN41)),INDEX('RAW DATA'!$S:$S,'Row Index'!AN41)))</f>
        <v>64.1451388863273</v>
      </c>
      <c r="AO325" s="17" t="n">
        <f aca="false">IF('Row Index'!AO41="","✗",IF(INDEX('RAW DATA'!$S:$S,'Row Index'!AO41)="",IF(INDEX('RAW DATA'!$AF:$AF,'Row Index'!AO41)="",INDEX('RAW DATA'!$L:$L,'Row Index'!AO41),INDEX('RAW DATA'!$AF:$AF,'Row Index'!AO41)),INDEX('RAW DATA'!$S:$S,'Row Index'!AO41)))</f>
        <v>66.5922178336884</v>
      </c>
      <c r="AP325" s="17" t="n">
        <f aca="false">IF('Row Index'!AP41="","✗",IF(INDEX('RAW DATA'!$S:$S,'Row Index'!AP41)="",IF(INDEX('RAW DATA'!$AF:$AF,'Row Index'!AP41)="",INDEX('RAW DATA'!$L:$L,'Row Index'!AP41),INDEX('RAW DATA'!$AF:$AF,'Row Index'!AP41)),INDEX('RAW DATA'!$S:$S,'Row Index'!AP41)))</f>
        <v>66.7034405113979</v>
      </c>
      <c r="AQ325" s="18" t="n">
        <f aca="false">IF('Row Index'!AQ41="","✗",IF(INDEX('RAW DATA'!$S:$S,'Row Index'!AQ41)="",IF(INDEX('RAW DATA'!$AF:$AF,'Row Index'!AQ41)="",INDEX('RAW DATA'!$L:$L,'Row Index'!AQ41),INDEX('RAW DATA'!$AF:$AF,'Row Index'!AQ41)),INDEX('RAW DATA'!$S:$S,'Row Index'!AQ41)))</f>
        <v>67.6435624480878</v>
      </c>
    </row>
    <row r="326" customFormat="false" ht="15" hidden="false" customHeight="false" outlineLevel="0" collapsed="false">
      <c r="A326" s="32" t="s">
        <v>283</v>
      </c>
      <c r="B326" s="33" t="s">
        <v>248</v>
      </c>
      <c r="C326" s="17" t="n">
        <f aca="false">IF('Row Index'!C42="","✗",IF(INDEX('RAW DATA'!$S:$S,'Row Index'!C42)="",IF(INDEX('RAW DATA'!$AF:$AF,'Row Index'!C42)="",INDEX('RAW DATA'!$L:$L,'Row Index'!C42),INDEX('RAW DATA'!$AF:$AF,'Row Index'!C42)),INDEX('RAW DATA'!$S:$S,'Row Index'!C42)))</f>
        <v>35.1833737725338</v>
      </c>
      <c r="D326" s="17" t="n">
        <f aca="false">IF('Row Index'!D42="","✗",IF(INDEX('RAW DATA'!$S:$S,'Row Index'!D42)="",IF(INDEX('RAW DATA'!$AF:$AF,'Row Index'!D42)="",INDEX('RAW DATA'!$L:$L,'Row Index'!D42),INDEX('RAW DATA'!$AF:$AF,'Row Index'!D42)),INDEX('RAW DATA'!$S:$S,'Row Index'!D42)))</f>
        <v>35.5335518796766</v>
      </c>
      <c r="E326" s="17" t="n">
        <f aca="false">IF('Row Index'!E42="","✗",IF(INDEX('RAW DATA'!$S:$S,'Row Index'!E42)="",IF(INDEX('RAW DATA'!$AF:$AF,'Row Index'!E42)="",INDEX('RAW DATA'!$L:$L,'Row Index'!E42),INDEX('RAW DATA'!$AF:$AF,'Row Index'!E42)),INDEX('RAW DATA'!$S:$S,'Row Index'!E42)))</f>
        <v>38.1883334069619</v>
      </c>
      <c r="F326" s="17" t="n">
        <f aca="false">IF('Row Index'!F42="","✗",IF(INDEX('RAW DATA'!$S:$S,'Row Index'!F42)="",IF(INDEX('RAW DATA'!$AF:$AF,'Row Index'!F42)="",INDEX('RAW DATA'!$L:$L,'Row Index'!F42),INDEX('RAW DATA'!$AF:$AF,'Row Index'!F42)),INDEX('RAW DATA'!$S:$S,'Row Index'!F42)))</f>
        <v>35.113167828857</v>
      </c>
      <c r="G326" s="18" t="n">
        <f aca="false">IF('Row Index'!G42="","✗",IF(INDEX('RAW DATA'!$S:$S,'Row Index'!G42)="",IF(INDEX('RAW DATA'!$AF:$AF,'Row Index'!G42)="",INDEX('RAW DATA'!$L:$L,'Row Index'!G42),INDEX('RAW DATA'!$AF:$AF,'Row Index'!G42)),INDEX('RAW DATA'!$S:$S,'Row Index'!G42)))</f>
        <v>37.0282799980334</v>
      </c>
      <c r="H326" s="17" t="n">
        <f aca="false">IF('Row Index'!H42="","✗",IF(INDEX('RAW DATA'!$S:$S,'Row Index'!H42)="",IF(INDEX('RAW DATA'!$AF:$AF,'Row Index'!H42)="",INDEX('RAW DATA'!$L:$L,'Row Index'!H42),INDEX('RAW DATA'!$AF:$AF,'Row Index'!H42)),INDEX('RAW DATA'!$S:$S,'Row Index'!H42)))</f>
        <v>38.7931691943771</v>
      </c>
      <c r="I326" s="17" t="n">
        <f aca="false">IF('Row Index'!I42="","✗",IF(INDEX('RAW DATA'!$S:$S,'Row Index'!I42)="",IF(INDEX('RAW DATA'!$AF:$AF,'Row Index'!I42)="",INDEX('RAW DATA'!$L:$L,'Row Index'!I42),INDEX('RAW DATA'!$AF:$AF,'Row Index'!I42)),INDEX('RAW DATA'!$S:$S,'Row Index'!I42)))</f>
        <v>37.4311541669565</v>
      </c>
      <c r="J326" s="17" t="n">
        <f aca="false">IF('Row Index'!J42="","✗",IF(INDEX('RAW DATA'!$S:$S,'Row Index'!J42)="",IF(INDEX('RAW DATA'!$AF:$AF,'Row Index'!J42)="",INDEX('RAW DATA'!$L:$L,'Row Index'!J42),INDEX('RAW DATA'!$AF:$AF,'Row Index'!J42)),INDEX('RAW DATA'!$S:$S,'Row Index'!J42)))</f>
        <v>38.151197429231</v>
      </c>
      <c r="K326" s="17" t="n">
        <f aca="false">IF('Row Index'!K42="","✗",IF(INDEX('RAW DATA'!$S:$S,'Row Index'!K42)="",IF(INDEX('RAW DATA'!$AF:$AF,'Row Index'!K42)="",INDEX('RAW DATA'!$L:$L,'Row Index'!K42),INDEX('RAW DATA'!$AF:$AF,'Row Index'!K42)),INDEX('RAW DATA'!$S:$S,'Row Index'!K42)))</f>
        <v>41.7947997682308</v>
      </c>
      <c r="L326" s="26" t="str">
        <f aca="false">IF('Row Index'!L42="","✗",IF(INDEX('RAW DATA'!$S:$S,'Row Index'!L42)="",IF(INDEX('RAW DATA'!$AF:$AF,'Row Index'!L42)="",INDEX('RAW DATA'!$L:$L,'Row Index'!L42),INDEX('RAW DATA'!$AF:$AF,'Row Index'!L42)),INDEX('RAW DATA'!$S:$S,'Row Index'!L42)))</f>
        <v>✗⇲</v>
      </c>
      <c r="M326" s="29" t="n">
        <f aca="false">IF('Row Index'!M42="","✗",IF(INDEX('RAW DATA'!$S:$S,'Row Index'!M42)="",IF(INDEX('RAW DATA'!$AF:$AF,'Row Index'!M42)="",INDEX('RAW DATA'!$L:$L,'Row Index'!M42),INDEX('RAW DATA'!$AF:$AF,'Row Index'!M42)),INDEX('RAW DATA'!$S:$S,'Row Index'!M42)))</f>
        <v>42.4947935332913</v>
      </c>
      <c r="N326" s="29" t="n">
        <f aca="false">IF('Row Index'!N42="","✗",IF(INDEX('RAW DATA'!$S:$S,'Row Index'!N42)="",IF(INDEX('RAW DATA'!$AF:$AF,'Row Index'!N42)="",INDEX('RAW DATA'!$L:$L,'Row Index'!N42),INDEX('RAW DATA'!$AF:$AF,'Row Index'!N42)),INDEX('RAW DATA'!$S:$S,'Row Index'!N42)))</f>
        <v>43.2972095170362</v>
      </c>
      <c r="O326" s="17" t="n">
        <f aca="false">IF('Row Index'!O42="","✗",IF(INDEX('RAW DATA'!$S:$S,'Row Index'!O42)="",IF(INDEX('RAW DATA'!$AF:$AF,'Row Index'!O42)="",INDEX('RAW DATA'!$L:$L,'Row Index'!O42),INDEX('RAW DATA'!$AF:$AF,'Row Index'!O42)),INDEX('RAW DATA'!$S:$S,'Row Index'!O42)))</f>
        <v>45.9859013764755</v>
      </c>
      <c r="P326" s="17" t="n">
        <f aca="false">IF('Row Index'!P42="","✗",IF(INDEX('RAW DATA'!$S:$S,'Row Index'!P42)="",IF(INDEX('RAW DATA'!$AF:$AF,'Row Index'!P42)="",INDEX('RAW DATA'!$L:$L,'Row Index'!P42),INDEX('RAW DATA'!$AF:$AF,'Row Index'!P42)),INDEX('RAW DATA'!$S:$S,'Row Index'!P42)))</f>
        <v>41.2271353258536</v>
      </c>
      <c r="Q326" s="17" t="n">
        <f aca="false">IF('Row Index'!Q42="","✗",IF(INDEX('RAW DATA'!$S:$S,'Row Index'!Q42)="",IF(INDEX('RAW DATA'!$AF:$AF,'Row Index'!Q42)="",INDEX('RAW DATA'!$L:$L,'Row Index'!Q42),INDEX('RAW DATA'!$AF:$AF,'Row Index'!Q42)),INDEX('RAW DATA'!$S:$S,'Row Index'!Q42)))</f>
        <v>42.5229878906203</v>
      </c>
      <c r="R326" s="17" t="n">
        <f aca="false">IF('Row Index'!R42="","✗",IF(INDEX('RAW DATA'!$S:$S,'Row Index'!R42)="",IF(INDEX('RAW DATA'!$AF:$AF,'Row Index'!R42)="",INDEX('RAW DATA'!$L:$L,'Row Index'!R42),INDEX('RAW DATA'!$AF:$AF,'Row Index'!R42)),INDEX('RAW DATA'!$S:$S,'Row Index'!R42)))</f>
        <v>44.6024858770199</v>
      </c>
      <c r="S326" s="17" t="n">
        <f aca="false">IF('Row Index'!S42="","✗",IF(INDEX('RAW DATA'!$S:$S,'Row Index'!S42)="",IF(INDEX('RAW DATA'!$AF:$AF,'Row Index'!S42)="",INDEX('RAW DATA'!$L:$L,'Row Index'!S42),INDEX('RAW DATA'!$AF:$AF,'Row Index'!S42)),INDEX('RAW DATA'!$S:$S,'Row Index'!S42)))</f>
        <v>44.9963690441359</v>
      </c>
      <c r="T326" s="17" t="n">
        <f aca="false">IF('Row Index'!T42="","✗",IF(INDEX('RAW DATA'!$S:$S,'Row Index'!T42)="",IF(INDEX('RAW DATA'!$AF:$AF,'Row Index'!T42)="",INDEX('RAW DATA'!$L:$L,'Row Index'!T42),INDEX('RAW DATA'!$AF:$AF,'Row Index'!T42)),INDEX('RAW DATA'!$S:$S,'Row Index'!T42)))</f>
        <v>43.0188371989009</v>
      </c>
      <c r="U326" s="17" t="n">
        <f aca="false">IF('Row Index'!U42="","✗",IF(INDEX('RAW DATA'!$S:$S,'Row Index'!U42)="",IF(INDEX('RAW DATA'!$AF:$AF,'Row Index'!U42)="",INDEX('RAW DATA'!$L:$L,'Row Index'!U42),INDEX('RAW DATA'!$AF:$AF,'Row Index'!U42)),INDEX('RAW DATA'!$S:$S,'Row Index'!U42)))</f>
        <v>47.6388830055675</v>
      </c>
      <c r="V326" s="17" t="n">
        <f aca="false">IF('Row Index'!V42="","✗",IF(INDEX('RAW DATA'!$S:$S,'Row Index'!V42)="",IF(INDEX('RAW DATA'!$AF:$AF,'Row Index'!V42)="",INDEX('RAW DATA'!$L:$L,'Row Index'!V42),INDEX('RAW DATA'!$AF:$AF,'Row Index'!V42)),INDEX('RAW DATA'!$S:$S,'Row Index'!V42)))</f>
        <v>48.7477341224157</v>
      </c>
      <c r="W326" s="17" t="n">
        <f aca="false">IF('Row Index'!W42="","✗",IF(INDEX('RAW DATA'!$S:$S,'Row Index'!W42)="",IF(INDEX('RAW DATA'!$AF:$AF,'Row Index'!W42)="",INDEX('RAW DATA'!$L:$L,'Row Index'!W42),INDEX('RAW DATA'!$AF:$AF,'Row Index'!W42)),INDEX('RAW DATA'!$S:$S,'Row Index'!W42)))</f>
        <v>46.2722434098714</v>
      </c>
      <c r="X326" s="38" t="n">
        <f aca="false">IF('Row Index'!X42="","✗",IF(INDEX('RAW DATA'!$S:$S,'Row Index'!X42)="",IF(INDEX('RAW DATA'!$AF:$AF,'Row Index'!X42)="",INDEX('RAW DATA'!$L:$L,'Row Index'!X42),INDEX('RAW DATA'!$AF:$AF,'Row Index'!X42)),INDEX('RAW DATA'!$S:$S,'Row Index'!X42)))</f>
        <v>49.5888342930828</v>
      </c>
      <c r="Y326" s="17" t="n">
        <f aca="false">IF('Row Index'!Y42="","✗",IF(INDEX('RAW DATA'!$S:$S,'Row Index'!Y42)="",IF(INDEX('RAW DATA'!$AF:$AF,'Row Index'!Y42)="",INDEX('RAW DATA'!$L:$L,'Row Index'!Y42),INDEX('RAW DATA'!$AF:$AF,'Row Index'!Y42)),INDEX('RAW DATA'!$S:$S,'Row Index'!Y42)))</f>
        <v>49.4279027182386</v>
      </c>
      <c r="Z326" s="18" t="n">
        <f aca="false">IF('Row Index'!Z42="","✗",IF(INDEX('RAW DATA'!$S:$S,'Row Index'!Z42)="",IF(INDEX('RAW DATA'!$AF:$AF,'Row Index'!Z42)="",INDEX('RAW DATA'!$L:$L,'Row Index'!Z42),INDEX('RAW DATA'!$AF:$AF,'Row Index'!Z42)),INDEX('RAW DATA'!$S:$S,'Row Index'!Z42)))</f>
        <v>49.1912446694593</v>
      </c>
      <c r="AA326" s="19" t="str">
        <f aca="false">IF('Row Index'!AA42="","⏳",IF(INDEX('RAW DATA'!$S:$S,'Row Index'!AA42)="",IF(INDEX('RAW DATA'!$AF:$AF,'Row Index'!AA42)="",INDEX('RAW DATA'!$L:$L,'Row Index'!AA42),INDEX('RAW DATA'!$AF:$AF,'Row Index'!AA42)),INDEX('RAW DATA'!$S:$S,'Row Index'!AA42)))</f>
        <v>⏳</v>
      </c>
      <c r="AB326" s="17" t="n">
        <f aca="false">IF('Row Index'!AB42="","✗",IF(INDEX('RAW DATA'!$S:$S,'Row Index'!AB42)="",IF(INDEX('RAW DATA'!$AF:$AF,'Row Index'!AB42)="",INDEX('RAW DATA'!$L:$L,'Row Index'!AB42),INDEX('RAW DATA'!$AF:$AF,'Row Index'!AB42)),INDEX('RAW DATA'!$S:$S,'Row Index'!AB42)))</f>
        <v>49.9160464235281</v>
      </c>
      <c r="AC326" s="17" t="n">
        <f aca="false">IF('Row Index'!AC42="","✗",IF(INDEX('RAW DATA'!$S:$S,'Row Index'!AC42)="",IF(INDEX('RAW DATA'!$AF:$AF,'Row Index'!AC42)="",INDEX('RAW DATA'!$L:$L,'Row Index'!AC42),INDEX('RAW DATA'!$AF:$AF,'Row Index'!AC42)),INDEX('RAW DATA'!$S:$S,'Row Index'!AC42)))</f>
        <v>51.1805196049561</v>
      </c>
      <c r="AD326" s="17" t="n">
        <f aca="false">IF('Row Index'!AD42="","✗",IF(INDEX('RAW DATA'!$S:$S,'Row Index'!AD42)="",IF(INDEX('RAW DATA'!$AF:$AF,'Row Index'!AD42)="",INDEX('RAW DATA'!$L:$L,'Row Index'!AD42),INDEX('RAW DATA'!$AF:$AF,'Row Index'!AD42)),INDEX('RAW DATA'!$S:$S,'Row Index'!AD42)))</f>
        <v>52.2653491261463</v>
      </c>
      <c r="AE326" s="17" t="n">
        <f aca="false">IF('Row Index'!AE42="","✗",IF(INDEX('RAW DATA'!$S:$S,'Row Index'!AE42)="",IF(INDEX('RAW DATA'!$AF:$AF,'Row Index'!AE42)="",INDEX('RAW DATA'!$L:$L,'Row Index'!AE42),INDEX('RAW DATA'!$AF:$AF,'Row Index'!AE42)),INDEX('RAW DATA'!$S:$S,'Row Index'!AE42)))</f>
        <v>55.7942748406921</v>
      </c>
      <c r="AF326" s="17" t="n">
        <f aca="false">IF('Row Index'!AF42="","✗",IF(INDEX('RAW DATA'!$S:$S,'Row Index'!AF42)="",IF(INDEX('RAW DATA'!$AF:$AF,'Row Index'!AF42)="",INDEX('RAW DATA'!$L:$L,'Row Index'!AF42),INDEX('RAW DATA'!$AF:$AF,'Row Index'!AF42)),INDEX('RAW DATA'!$S:$S,'Row Index'!AF42)))</f>
        <v>56.0004961658365</v>
      </c>
      <c r="AG326" s="17" t="n">
        <f aca="false">IF('Row Index'!AG42="","✗",IF(INDEX('RAW DATA'!$S:$S,'Row Index'!AG42)="",IF(INDEX('RAW DATA'!$AF:$AF,'Row Index'!AG42)="",INDEX('RAW DATA'!$L:$L,'Row Index'!AG42),INDEX('RAW DATA'!$AF:$AF,'Row Index'!AG42)),INDEX('RAW DATA'!$S:$S,'Row Index'!AG42)))</f>
        <v>54.9974297420539</v>
      </c>
      <c r="AH326" s="17" t="n">
        <f aca="false">IF('Row Index'!AH42="","✗",IF(INDEX('RAW DATA'!$S:$S,'Row Index'!AH42)="",IF(INDEX('RAW DATA'!$AF:$AF,'Row Index'!AH42)="",INDEX('RAW DATA'!$L:$L,'Row Index'!AH42),INDEX('RAW DATA'!$AF:$AF,'Row Index'!AH42)),INDEX('RAW DATA'!$S:$S,'Row Index'!AH42)))</f>
        <v>57.0891144025987</v>
      </c>
      <c r="AI326" s="17" t="n">
        <f aca="false">IF('Row Index'!AI42="","✗",IF(INDEX('RAW DATA'!$S:$S,'Row Index'!AI42)="",IF(INDEX('RAW DATA'!$AF:$AF,'Row Index'!AI42)="",INDEX('RAW DATA'!$L:$L,'Row Index'!AI42),INDEX('RAW DATA'!$AF:$AF,'Row Index'!AI42)),INDEX('RAW DATA'!$S:$S,'Row Index'!AI42)))</f>
        <v>58.3725822330655</v>
      </c>
      <c r="AJ326" s="17" t="n">
        <f aca="false">IF('Row Index'!AJ42="","✗",IF(INDEX('RAW DATA'!$S:$S,'Row Index'!AJ42)="",IF(INDEX('RAW DATA'!$AF:$AF,'Row Index'!AJ42)="",INDEX('RAW DATA'!$L:$L,'Row Index'!AJ42),INDEX('RAW DATA'!$AF:$AF,'Row Index'!AJ42)),INDEX('RAW DATA'!$S:$S,'Row Index'!AJ42)))</f>
        <v>60.7691731547861</v>
      </c>
      <c r="AK326" s="17" t="n">
        <f aca="false">IF('Row Index'!AK42="","✗",IF(INDEX('RAW DATA'!$S:$S,'Row Index'!AK42)="",IF(INDEX('RAW DATA'!$AF:$AF,'Row Index'!AK42)="",INDEX('RAW DATA'!$L:$L,'Row Index'!AK42),INDEX('RAW DATA'!$AF:$AF,'Row Index'!AK42)),INDEX('RAW DATA'!$S:$S,'Row Index'!AK42)))</f>
        <v>61.6975059859479</v>
      </c>
      <c r="AL326" s="17" t="n">
        <f aca="false">IF('Row Index'!AL42="","✗",IF(INDEX('RAW DATA'!$S:$S,'Row Index'!AL42)="",IF(INDEX('RAW DATA'!$AF:$AF,'Row Index'!AL42)="",INDEX('RAW DATA'!$L:$L,'Row Index'!AL42),INDEX('RAW DATA'!$AF:$AF,'Row Index'!AL42)),INDEX('RAW DATA'!$S:$S,'Row Index'!AL42)))</f>
        <v>64.5674089239129</v>
      </c>
      <c r="AM326" s="17" t="n">
        <f aca="false">IF('Row Index'!AM42="","✗",IF(INDEX('RAW DATA'!$S:$S,'Row Index'!AM42)="",IF(INDEX('RAW DATA'!$AF:$AF,'Row Index'!AM42)="",INDEX('RAW DATA'!$L:$L,'Row Index'!AM42),INDEX('RAW DATA'!$AF:$AF,'Row Index'!AM42)),INDEX('RAW DATA'!$S:$S,'Row Index'!AM42)))</f>
        <v>64.4936305891051</v>
      </c>
      <c r="AN326" s="17" t="n">
        <f aca="false">IF('Row Index'!AN42="","✗",IF(INDEX('RAW DATA'!$S:$S,'Row Index'!AN42)="",IF(INDEX('RAW DATA'!$AF:$AF,'Row Index'!AN42)="",INDEX('RAW DATA'!$L:$L,'Row Index'!AN42),INDEX('RAW DATA'!$AF:$AF,'Row Index'!AN42)),INDEX('RAW DATA'!$S:$S,'Row Index'!AN42)))</f>
        <v>65.5435843052849</v>
      </c>
      <c r="AO326" s="17" t="n">
        <f aca="false">IF('Row Index'!AO42="","✗",IF(INDEX('RAW DATA'!$S:$S,'Row Index'!AO42)="",IF(INDEX('RAW DATA'!$AF:$AF,'Row Index'!AO42)="",INDEX('RAW DATA'!$L:$L,'Row Index'!AO42),INDEX('RAW DATA'!$AF:$AF,'Row Index'!AO42)),INDEX('RAW DATA'!$S:$S,'Row Index'!AO42)))</f>
        <v>66.4191429783043</v>
      </c>
      <c r="AP326" s="29" t="n">
        <f aca="false">IF('Row Index'!AP42="","✗",IF(INDEX('RAW DATA'!$S:$S,'Row Index'!AP42)="",IF(INDEX('RAW DATA'!$AF:$AF,'Row Index'!AP42)="",INDEX('RAW DATA'!$L:$L,'Row Index'!AP42),INDEX('RAW DATA'!$AF:$AF,'Row Index'!AP42)),INDEX('RAW DATA'!$S:$S,'Row Index'!AP42)))</f>
        <v>66.6427568775013</v>
      </c>
      <c r="AQ326" s="17" t="n">
        <f aca="false">IF('Row Index'!AQ42="","✗",IF(INDEX('RAW DATA'!$S:$S,'Row Index'!AQ42)="",IF(INDEX('RAW DATA'!$AF:$AF,'Row Index'!AQ42)="",INDEX('RAW DATA'!$L:$L,'Row Index'!AQ42),INDEX('RAW DATA'!$AF:$AF,'Row Index'!AQ42)),INDEX('RAW DATA'!$S:$S,'Row Index'!AQ42)))</f>
        <v>66.987780679449</v>
      </c>
    </row>
    <row r="327" customFormat="false" ht="15" hidden="false" customHeight="false" outlineLevel="0" collapsed="false">
      <c r="A327" s="32" t="s">
        <v>286</v>
      </c>
      <c r="B327" s="33" t="s">
        <v>248</v>
      </c>
      <c r="C327" s="17" t="n">
        <f aca="false">IF('Row Index'!C43="","✗",IF(INDEX('RAW DATA'!$S:$S,'Row Index'!C43)="",IF(INDEX('RAW DATA'!$AF:$AF,'Row Index'!C43)="",INDEX('RAW DATA'!$L:$L,'Row Index'!C43),INDEX('RAW DATA'!$AF:$AF,'Row Index'!C43)),INDEX('RAW DATA'!$S:$S,'Row Index'!C43)))</f>
        <v>34.4772941255932</v>
      </c>
      <c r="D327" s="17" t="n">
        <f aca="false">IF('Row Index'!D43="","✗",IF(INDEX('RAW DATA'!$S:$S,'Row Index'!D43)="",IF(INDEX('RAW DATA'!$AF:$AF,'Row Index'!D43)="",INDEX('RAW DATA'!$L:$L,'Row Index'!D43),INDEX('RAW DATA'!$AF:$AF,'Row Index'!D43)),INDEX('RAW DATA'!$S:$S,'Row Index'!D43)))</f>
        <v>34.5591793828028</v>
      </c>
      <c r="E327" s="17" t="n">
        <f aca="false">IF('Row Index'!E43="","✗",IF(INDEX('RAW DATA'!$S:$S,'Row Index'!E43)="",IF(INDEX('RAW DATA'!$AF:$AF,'Row Index'!E43)="",INDEX('RAW DATA'!$L:$L,'Row Index'!E43),INDEX('RAW DATA'!$AF:$AF,'Row Index'!E43)),INDEX('RAW DATA'!$S:$S,'Row Index'!E43)))</f>
        <v>36.6683939483243</v>
      </c>
      <c r="F327" s="17" t="n">
        <f aca="false">IF('Row Index'!F43="","✗",IF(INDEX('RAW DATA'!$S:$S,'Row Index'!F43)="",IF(INDEX('RAW DATA'!$AF:$AF,'Row Index'!F43)="",INDEX('RAW DATA'!$L:$L,'Row Index'!F43),INDEX('RAW DATA'!$AF:$AF,'Row Index'!F43)),INDEX('RAW DATA'!$S:$S,'Row Index'!F43)))</f>
        <v>34.845001744418</v>
      </c>
      <c r="G327" s="18" t="n">
        <f aca="false">IF('Row Index'!G43="","✗",IF(INDEX('RAW DATA'!$S:$S,'Row Index'!G43)="",IF(INDEX('RAW DATA'!$AF:$AF,'Row Index'!G43)="",INDEX('RAW DATA'!$L:$L,'Row Index'!G43),INDEX('RAW DATA'!$AF:$AF,'Row Index'!G43)),INDEX('RAW DATA'!$S:$S,'Row Index'!G43)))</f>
        <v>35.2252757792255</v>
      </c>
      <c r="H327" s="17" t="n">
        <f aca="false">IF('Row Index'!H43="","✗",IF(INDEX('RAW DATA'!$S:$S,'Row Index'!H43)="",IF(INDEX('RAW DATA'!$AF:$AF,'Row Index'!H43)="",INDEX('RAW DATA'!$L:$L,'Row Index'!H43),INDEX('RAW DATA'!$AF:$AF,'Row Index'!H43)),INDEX('RAW DATA'!$S:$S,'Row Index'!H43)))</f>
        <v>37.492152339961</v>
      </c>
      <c r="I327" s="17" t="n">
        <f aca="false">IF('Row Index'!I43="","✗",IF(INDEX('RAW DATA'!$S:$S,'Row Index'!I43)="",IF(INDEX('RAW DATA'!$AF:$AF,'Row Index'!I43)="",INDEX('RAW DATA'!$L:$L,'Row Index'!I43),INDEX('RAW DATA'!$AF:$AF,'Row Index'!I43)),INDEX('RAW DATA'!$S:$S,'Row Index'!I43)))</f>
        <v>37.1114714303336</v>
      </c>
      <c r="J327" s="17" t="n">
        <f aca="false">IF('Row Index'!J43="","✗",IF(INDEX('RAW DATA'!$S:$S,'Row Index'!J43)="",IF(INDEX('RAW DATA'!$AF:$AF,'Row Index'!J43)="",INDEX('RAW DATA'!$L:$L,'Row Index'!J43),INDEX('RAW DATA'!$AF:$AF,'Row Index'!J43)),INDEX('RAW DATA'!$S:$S,'Row Index'!J43)))</f>
        <v>36.5822158278786</v>
      </c>
      <c r="K327" s="17" t="n">
        <f aca="false">IF('Row Index'!K43="","✗",IF(INDEX('RAW DATA'!$S:$S,'Row Index'!K43)="",IF(INDEX('RAW DATA'!$AF:$AF,'Row Index'!K43)="",INDEX('RAW DATA'!$L:$L,'Row Index'!K43),INDEX('RAW DATA'!$AF:$AF,'Row Index'!K43)),INDEX('RAW DATA'!$S:$S,'Row Index'!K43)))</f>
        <v>40.1463726482617</v>
      </c>
      <c r="L327" s="17" t="n">
        <f aca="false">IF('Row Index'!L43="","✗",IF(INDEX('RAW DATA'!$S:$S,'Row Index'!L43)="",IF(INDEX('RAW DATA'!$AF:$AF,'Row Index'!L43)="",INDEX('RAW DATA'!$L:$L,'Row Index'!L43),INDEX('RAW DATA'!$AF:$AF,'Row Index'!L43)),INDEX('RAW DATA'!$S:$S,'Row Index'!L43)))</f>
        <v>37.1981196813442</v>
      </c>
      <c r="M327" s="17" t="n">
        <f aca="false">IF('Row Index'!M43="","✗",IF(INDEX('RAW DATA'!$S:$S,'Row Index'!M43)="",IF(INDEX('RAW DATA'!$AF:$AF,'Row Index'!M43)="",INDEX('RAW DATA'!$L:$L,'Row Index'!M43),INDEX('RAW DATA'!$AF:$AF,'Row Index'!M43)),INDEX('RAW DATA'!$S:$S,'Row Index'!M43)))</f>
        <v>40.9508367415525</v>
      </c>
      <c r="N327" s="17" t="n">
        <f aca="false">IF('Row Index'!N43="","✗",IF(INDEX('RAW DATA'!$S:$S,'Row Index'!N43)="",IF(INDEX('RAW DATA'!$AF:$AF,'Row Index'!N43)="",INDEX('RAW DATA'!$L:$L,'Row Index'!N43),INDEX('RAW DATA'!$AF:$AF,'Row Index'!N43)),INDEX('RAW DATA'!$S:$S,'Row Index'!N43)))</f>
        <v>39.8393816501898</v>
      </c>
      <c r="O327" s="17" t="n">
        <f aca="false">IF('Row Index'!O43="","✗",IF(INDEX('RAW DATA'!$S:$S,'Row Index'!O43)="",IF(INDEX('RAW DATA'!$AF:$AF,'Row Index'!O43)="",INDEX('RAW DATA'!$L:$L,'Row Index'!O43),INDEX('RAW DATA'!$AF:$AF,'Row Index'!O43)),INDEX('RAW DATA'!$S:$S,'Row Index'!O43)))</f>
        <v>40.6981948503884</v>
      </c>
      <c r="P327" s="17" t="n">
        <f aca="false">IF('Row Index'!P43="","✗",IF(INDEX('RAW DATA'!$S:$S,'Row Index'!P43)="",IF(INDEX('RAW DATA'!$AF:$AF,'Row Index'!P43)="",INDEX('RAW DATA'!$L:$L,'Row Index'!P43),INDEX('RAW DATA'!$AF:$AF,'Row Index'!P43)),INDEX('RAW DATA'!$S:$S,'Row Index'!P43)))</f>
        <v>39.1406778961857</v>
      </c>
      <c r="Q327" s="17" t="n">
        <f aca="false">IF('Row Index'!Q43="","✗",IF(INDEX('RAW DATA'!$S:$S,'Row Index'!Q43)="",IF(INDEX('RAW DATA'!$AF:$AF,'Row Index'!Q43)="",INDEX('RAW DATA'!$L:$L,'Row Index'!Q43),INDEX('RAW DATA'!$AF:$AF,'Row Index'!Q43)),INDEX('RAW DATA'!$S:$S,'Row Index'!Q43)))</f>
        <v>41.1115417935067</v>
      </c>
      <c r="R327" s="17" t="n">
        <f aca="false">IF('Row Index'!R43="","✗",IF(INDEX('RAW DATA'!$S:$S,'Row Index'!R43)="",IF(INDEX('RAW DATA'!$AF:$AF,'Row Index'!R43)="",INDEX('RAW DATA'!$L:$L,'Row Index'!R43),INDEX('RAW DATA'!$AF:$AF,'Row Index'!R43)),INDEX('RAW DATA'!$S:$S,'Row Index'!R43)))</f>
        <v>40.9357677895579</v>
      </c>
      <c r="S327" s="17" t="n">
        <f aca="false">IF('Row Index'!S43="","✗",IF(INDEX('RAW DATA'!$S:$S,'Row Index'!S43)="",IF(INDEX('RAW DATA'!$AF:$AF,'Row Index'!S43)="",INDEX('RAW DATA'!$L:$L,'Row Index'!S43),INDEX('RAW DATA'!$AF:$AF,'Row Index'!S43)),INDEX('RAW DATA'!$S:$S,'Row Index'!S43)))</f>
        <v>43.5601962911439</v>
      </c>
      <c r="T327" s="17" t="n">
        <f aca="false">IF('Row Index'!T43="","✗",IF(INDEX('RAW DATA'!$S:$S,'Row Index'!T43)="",IF(INDEX('RAW DATA'!$AF:$AF,'Row Index'!T43)="",INDEX('RAW DATA'!$L:$L,'Row Index'!T43),INDEX('RAW DATA'!$AF:$AF,'Row Index'!T43)),INDEX('RAW DATA'!$S:$S,'Row Index'!T43)))</f>
        <v>44.397784624025</v>
      </c>
      <c r="U327" s="17" t="n">
        <f aca="false">IF('Row Index'!U43="","✗",IF(INDEX('RAW DATA'!$S:$S,'Row Index'!U43)="",IF(INDEX('RAW DATA'!$AF:$AF,'Row Index'!U43)="",INDEX('RAW DATA'!$L:$L,'Row Index'!U43),INDEX('RAW DATA'!$AF:$AF,'Row Index'!U43)),INDEX('RAW DATA'!$S:$S,'Row Index'!U43)))</f>
        <v>43.4202758738256</v>
      </c>
      <c r="V327" s="17" t="n">
        <f aca="false">IF('Row Index'!V43="","✗",IF(INDEX('RAW DATA'!$S:$S,'Row Index'!V43)="",IF(INDEX('RAW DATA'!$AF:$AF,'Row Index'!V43)="",INDEX('RAW DATA'!$L:$L,'Row Index'!V43),INDEX('RAW DATA'!$AF:$AF,'Row Index'!V43)),INDEX('RAW DATA'!$S:$S,'Row Index'!V43)))</f>
        <v>46.2845203500745</v>
      </c>
      <c r="W327" s="17" t="n">
        <f aca="false">IF('Row Index'!W43="","✗",IF(INDEX('RAW DATA'!$S:$S,'Row Index'!W43)="",IF(INDEX('RAW DATA'!$AF:$AF,'Row Index'!W43)="",INDEX('RAW DATA'!$L:$L,'Row Index'!W43),INDEX('RAW DATA'!$AF:$AF,'Row Index'!W43)),INDEX('RAW DATA'!$S:$S,'Row Index'!W43)))</f>
        <v>44.4324997734385</v>
      </c>
      <c r="X327" s="17" t="n">
        <f aca="false">IF('Row Index'!X43="","✗",IF(INDEX('RAW DATA'!$S:$S,'Row Index'!X43)="",IF(INDEX('RAW DATA'!$AF:$AF,'Row Index'!X43)="",INDEX('RAW DATA'!$L:$L,'Row Index'!X43),INDEX('RAW DATA'!$AF:$AF,'Row Index'!X43)),INDEX('RAW DATA'!$S:$S,'Row Index'!X43)))</f>
        <v>46.2365752506837</v>
      </c>
      <c r="Y327" s="17" t="n">
        <f aca="false">IF('Row Index'!Y43="","✗",IF(INDEX('RAW DATA'!$S:$S,'Row Index'!Y43)="",IF(INDEX('RAW DATA'!$AF:$AF,'Row Index'!Y43)="",INDEX('RAW DATA'!$L:$L,'Row Index'!Y43),INDEX('RAW DATA'!$AF:$AF,'Row Index'!Y43)),INDEX('RAW DATA'!$S:$S,'Row Index'!Y43)))</f>
        <v>45.456128483047</v>
      </c>
      <c r="Z327" s="18" t="n">
        <f aca="false">IF('Row Index'!Z43="","✗",IF(INDEX('RAW DATA'!$S:$S,'Row Index'!Z43)="",IF(INDEX('RAW DATA'!$AF:$AF,'Row Index'!Z43)="",INDEX('RAW DATA'!$L:$L,'Row Index'!Z43),INDEX('RAW DATA'!$AF:$AF,'Row Index'!Z43)),INDEX('RAW DATA'!$S:$S,'Row Index'!Z43)))</f>
        <v>50.616610420588</v>
      </c>
      <c r="AA327" s="19" t="str">
        <f aca="false">IF('Row Index'!AA43="","⏳",IF(INDEX('RAW DATA'!$S:$S,'Row Index'!AA43)="",IF(INDEX('RAW DATA'!$AF:$AF,'Row Index'!AA43)="",INDEX('RAW DATA'!$L:$L,'Row Index'!AA43),INDEX('RAW DATA'!$AF:$AF,'Row Index'!AA43)),INDEX('RAW DATA'!$S:$S,'Row Index'!AA43)))</f>
        <v>⏳</v>
      </c>
      <c r="AB327" s="17" t="n">
        <f aca="false">IF('Row Index'!AB43="","✗",IF(INDEX('RAW DATA'!$S:$S,'Row Index'!AB43)="",IF(INDEX('RAW DATA'!$AF:$AF,'Row Index'!AB43)="",INDEX('RAW DATA'!$L:$L,'Row Index'!AB43),INDEX('RAW DATA'!$AF:$AF,'Row Index'!AB43)),INDEX('RAW DATA'!$S:$S,'Row Index'!AB43)))</f>
        <v>48.3955229599917</v>
      </c>
      <c r="AC327" s="17" t="n">
        <f aca="false">IF('Row Index'!AC43="","✗",IF(INDEX('RAW DATA'!$S:$S,'Row Index'!AC43)="",IF(INDEX('RAW DATA'!$AF:$AF,'Row Index'!AC43)="",INDEX('RAW DATA'!$L:$L,'Row Index'!AC43),INDEX('RAW DATA'!$AF:$AF,'Row Index'!AC43)),INDEX('RAW DATA'!$S:$S,'Row Index'!AC43)))</f>
        <v>50.6715883772518</v>
      </c>
      <c r="AD327" s="17" t="n">
        <f aca="false">IF('Row Index'!AD43="","✗",IF(INDEX('RAW DATA'!$S:$S,'Row Index'!AD43)="",IF(INDEX('RAW DATA'!$AF:$AF,'Row Index'!AD43)="",INDEX('RAW DATA'!$L:$L,'Row Index'!AD43),INDEX('RAW DATA'!$AF:$AF,'Row Index'!AD43)),INDEX('RAW DATA'!$S:$S,'Row Index'!AD43)))</f>
        <v>49.8961198755411</v>
      </c>
      <c r="AE327" s="17" t="n">
        <f aca="false">IF('Row Index'!AE43="","✗",IF(INDEX('RAW DATA'!$S:$S,'Row Index'!AE43)="",IF(INDEX('RAW DATA'!$AF:$AF,'Row Index'!AE43)="",INDEX('RAW DATA'!$L:$L,'Row Index'!AE43),INDEX('RAW DATA'!$AF:$AF,'Row Index'!AE43)),INDEX('RAW DATA'!$S:$S,'Row Index'!AE43)))</f>
        <v>51.9000870849537</v>
      </c>
      <c r="AF327" s="17" t="n">
        <f aca="false">IF('Row Index'!AF43="","✗",IF(INDEX('RAW DATA'!$S:$S,'Row Index'!AF43)="",IF(INDEX('RAW DATA'!$AF:$AF,'Row Index'!AF43)="",INDEX('RAW DATA'!$L:$L,'Row Index'!AF43),INDEX('RAW DATA'!$AF:$AF,'Row Index'!AF43)),INDEX('RAW DATA'!$S:$S,'Row Index'!AF43)))</f>
        <v>55.1540970754413</v>
      </c>
      <c r="AG327" s="17" t="n">
        <f aca="false">IF('Row Index'!AG43="","✗",IF(INDEX('RAW DATA'!$S:$S,'Row Index'!AG43)="",IF(INDEX('RAW DATA'!$AF:$AF,'Row Index'!AG43)="",INDEX('RAW DATA'!$L:$L,'Row Index'!AG43),INDEX('RAW DATA'!$AF:$AF,'Row Index'!AG43)),INDEX('RAW DATA'!$S:$S,'Row Index'!AG43)))</f>
        <v>53.7347633559871</v>
      </c>
      <c r="AH327" s="17" t="n">
        <f aca="false">IF('Row Index'!AH43="","✗",IF(INDEX('RAW DATA'!$S:$S,'Row Index'!AH43)="",IF(INDEX('RAW DATA'!$AF:$AF,'Row Index'!AH43)="",INDEX('RAW DATA'!$L:$L,'Row Index'!AH43),INDEX('RAW DATA'!$AF:$AF,'Row Index'!AH43)),INDEX('RAW DATA'!$S:$S,'Row Index'!AH43)))</f>
        <v>55.3471339567045</v>
      </c>
      <c r="AI327" s="17" t="n">
        <f aca="false">IF('Row Index'!AI43="","✗",IF(INDEX('RAW DATA'!$S:$S,'Row Index'!AI43)="",IF(INDEX('RAW DATA'!$AF:$AF,'Row Index'!AI43)="",INDEX('RAW DATA'!$L:$L,'Row Index'!AI43),INDEX('RAW DATA'!$AF:$AF,'Row Index'!AI43)),INDEX('RAW DATA'!$S:$S,'Row Index'!AI43)))</f>
        <v>57.6992967806179</v>
      </c>
      <c r="AJ327" s="17" t="n">
        <f aca="false">IF('Row Index'!AJ43="","✗",IF(INDEX('RAW DATA'!$S:$S,'Row Index'!AJ43)="",IF(INDEX('RAW DATA'!$AF:$AF,'Row Index'!AJ43)="",INDEX('RAW DATA'!$L:$L,'Row Index'!AJ43),INDEX('RAW DATA'!$AF:$AF,'Row Index'!AJ43)),INDEX('RAW DATA'!$S:$S,'Row Index'!AJ43)))</f>
        <v>58.1596921029659</v>
      </c>
      <c r="AK327" s="17" t="n">
        <f aca="false">IF('Row Index'!AK43="","✗",IF(INDEX('RAW DATA'!$S:$S,'Row Index'!AK43)="",IF(INDEX('RAW DATA'!$AF:$AF,'Row Index'!AK43)="",INDEX('RAW DATA'!$L:$L,'Row Index'!AK43),INDEX('RAW DATA'!$AF:$AF,'Row Index'!AK43)),INDEX('RAW DATA'!$S:$S,'Row Index'!AK43)))</f>
        <v>59.2667241663425</v>
      </c>
      <c r="AL327" s="17" t="n">
        <f aca="false">IF('Row Index'!AL43="","✗",IF(INDEX('RAW DATA'!$S:$S,'Row Index'!AL43)="",IF(INDEX('RAW DATA'!$AF:$AF,'Row Index'!AL43)="",INDEX('RAW DATA'!$L:$L,'Row Index'!AL43),INDEX('RAW DATA'!$AF:$AF,'Row Index'!AL43)),INDEX('RAW DATA'!$S:$S,'Row Index'!AL43)))</f>
        <v>63.3183072992349</v>
      </c>
      <c r="AM327" s="17" t="n">
        <f aca="false">IF('Row Index'!AM43="","✗",IF(INDEX('RAW DATA'!$S:$S,'Row Index'!AM43)="",IF(INDEX('RAW DATA'!$AF:$AF,'Row Index'!AM43)="",INDEX('RAW DATA'!$L:$L,'Row Index'!AM43),INDEX('RAW DATA'!$AF:$AF,'Row Index'!AM43)),INDEX('RAW DATA'!$S:$S,'Row Index'!AM43)))</f>
        <v>63.8349717678026</v>
      </c>
      <c r="AN327" s="17" t="n">
        <f aca="false">IF('Row Index'!AN43="","✗",IF(INDEX('RAW DATA'!$S:$S,'Row Index'!AN43)="",IF(INDEX('RAW DATA'!$AF:$AF,'Row Index'!AN43)="",INDEX('RAW DATA'!$L:$L,'Row Index'!AN43),INDEX('RAW DATA'!$AF:$AF,'Row Index'!AN43)),INDEX('RAW DATA'!$S:$S,'Row Index'!AN43)))</f>
        <v>63.9101553982936</v>
      </c>
      <c r="AO327" s="17" t="n">
        <f aca="false">IF('Row Index'!AO43="","✗",IF(INDEX('RAW DATA'!$S:$S,'Row Index'!AO43)="",IF(INDEX('RAW DATA'!$AF:$AF,'Row Index'!AO43)="",INDEX('RAW DATA'!$L:$L,'Row Index'!AO43),INDEX('RAW DATA'!$AF:$AF,'Row Index'!AO43)),INDEX('RAW DATA'!$S:$S,'Row Index'!AO43)))</f>
        <v>64.037004086095</v>
      </c>
      <c r="AP327" s="17" t="n">
        <f aca="false">IF('Row Index'!AP43="","✗",IF(INDEX('RAW DATA'!$S:$S,'Row Index'!AP43)="",IF(INDEX('RAW DATA'!$AF:$AF,'Row Index'!AP43)="",INDEX('RAW DATA'!$L:$L,'Row Index'!AP43),INDEX('RAW DATA'!$AF:$AF,'Row Index'!AP43)),INDEX('RAW DATA'!$S:$S,'Row Index'!AP43)))</f>
        <v>68.855882590009</v>
      </c>
      <c r="AQ327" s="17" t="n">
        <f aca="false">IF('Row Index'!AQ43="","✗",IF(INDEX('RAW DATA'!$S:$S,'Row Index'!AQ43)="",IF(INDEX('RAW DATA'!$AF:$AF,'Row Index'!AQ43)="",INDEX('RAW DATA'!$L:$L,'Row Index'!AQ43),INDEX('RAW DATA'!$AF:$AF,'Row Index'!AQ43)),INDEX('RAW DATA'!$S:$S,'Row Index'!AQ43)))</f>
        <v>68.2109525441514</v>
      </c>
    </row>
    <row r="328" customFormat="false" ht="15" hidden="false" customHeight="false" outlineLevel="0" collapsed="false">
      <c r="A328" s="32" t="s">
        <v>289</v>
      </c>
      <c r="B328" s="33" t="s">
        <v>248</v>
      </c>
      <c r="C328" s="17" t="n">
        <f aca="false">IF('Row Index'!C44="","✗",IF(INDEX('RAW DATA'!$S:$S,'Row Index'!C44)="",IF(INDEX('RAW DATA'!$AF:$AF,'Row Index'!C44)="",INDEX('RAW DATA'!$L:$L,'Row Index'!C44),INDEX('RAW DATA'!$AF:$AF,'Row Index'!C44)),INDEX('RAW DATA'!$S:$S,'Row Index'!C44)))</f>
        <v>33.5464494388752</v>
      </c>
      <c r="D328" s="17" t="n">
        <f aca="false">IF('Row Index'!D44="","✗",IF(INDEX('RAW DATA'!$S:$S,'Row Index'!D44)="",IF(INDEX('RAW DATA'!$AF:$AF,'Row Index'!D44)="",INDEX('RAW DATA'!$L:$L,'Row Index'!D44),INDEX('RAW DATA'!$AF:$AF,'Row Index'!D44)),INDEX('RAW DATA'!$S:$S,'Row Index'!D44)))</f>
        <v>33.9888759512622</v>
      </c>
      <c r="E328" s="17" t="n">
        <f aca="false">IF('Row Index'!E44="","✗",IF(INDEX('RAW DATA'!$S:$S,'Row Index'!E44)="",IF(INDEX('RAW DATA'!$AF:$AF,'Row Index'!E44)="",INDEX('RAW DATA'!$L:$L,'Row Index'!E44),INDEX('RAW DATA'!$AF:$AF,'Row Index'!E44)),INDEX('RAW DATA'!$S:$S,'Row Index'!E44)))</f>
        <v>35.5393574051823</v>
      </c>
      <c r="F328" s="17" t="n">
        <f aca="false">IF('Row Index'!F44="","✗",IF(INDEX('RAW DATA'!$S:$S,'Row Index'!F44)="",IF(INDEX('RAW DATA'!$AF:$AF,'Row Index'!F44)="",INDEX('RAW DATA'!$L:$L,'Row Index'!F44),INDEX('RAW DATA'!$AF:$AF,'Row Index'!F44)),INDEX('RAW DATA'!$S:$S,'Row Index'!F44)))</f>
        <v>35.427575868458</v>
      </c>
      <c r="G328" s="18" t="n">
        <f aca="false">IF('Row Index'!G44="","✗",IF(INDEX('RAW DATA'!$S:$S,'Row Index'!G44)="",IF(INDEX('RAW DATA'!$AF:$AF,'Row Index'!G44)="",INDEX('RAW DATA'!$L:$L,'Row Index'!G44),INDEX('RAW DATA'!$AF:$AF,'Row Index'!G44)),INDEX('RAW DATA'!$S:$S,'Row Index'!G44)))</f>
        <v>36.501209117486</v>
      </c>
      <c r="H328" s="17" t="n">
        <f aca="false">IF('Row Index'!H44="","✗",IF(INDEX('RAW DATA'!$S:$S,'Row Index'!H44)="",IF(INDEX('RAW DATA'!$AF:$AF,'Row Index'!H44)="",INDEX('RAW DATA'!$L:$L,'Row Index'!H44),INDEX('RAW DATA'!$AF:$AF,'Row Index'!H44)),INDEX('RAW DATA'!$S:$S,'Row Index'!H44)))</f>
        <v>35.8102918561633</v>
      </c>
      <c r="I328" s="17" t="n">
        <f aca="false">IF('Row Index'!I44="","✗",IF(INDEX('RAW DATA'!$S:$S,'Row Index'!I44)="",IF(INDEX('RAW DATA'!$AF:$AF,'Row Index'!I44)="",INDEX('RAW DATA'!$L:$L,'Row Index'!I44),INDEX('RAW DATA'!$AF:$AF,'Row Index'!I44)),INDEX('RAW DATA'!$S:$S,'Row Index'!I44)))</f>
        <v>34.4310746586133</v>
      </c>
      <c r="J328" s="17" t="n">
        <f aca="false">IF('Row Index'!J44="","✗",IF(INDEX('RAW DATA'!$S:$S,'Row Index'!J44)="",IF(INDEX('RAW DATA'!$AF:$AF,'Row Index'!J44)="",INDEX('RAW DATA'!$L:$L,'Row Index'!J44),INDEX('RAW DATA'!$AF:$AF,'Row Index'!J44)),INDEX('RAW DATA'!$S:$S,'Row Index'!J44)))</f>
        <v>35.138921379078</v>
      </c>
      <c r="K328" s="17" t="n">
        <f aca="false">IF('Row Index'!K44="","✗",IF(INDEX('RAW DATA'!$S:$S,'Row Index'!K44)="",IF(INDEX('RAW DATA'!$AF:$AF,'Row Index'!K44)="",INDEX('RAW DATA'!$L:$L,'Row Index'!K44),INDEX('RAW DATA'!$AF:$AF,'Row Index'!K44)),INDEX('RAW DATA'!$S:$S,'Row Index'!K44)))</f>
        <v>38.0952925560655</v>
      </c>
      <c r="L328" s="17" t="n">
        <f aca="false">IF('Row Index'!L44="","✗",IF(INDEX('RAW DATA'!$S:$S,'Row Index'!L44)="",IF(INDEX('RAW DATA'!$AF:$AF,'Row Index'!L44)="",INDEX('RAW DATA'!$L:$L,'Row Index'!L44),INDEX('RAW DATA'!$AF:$AF,'Row Index'!L44)),INDEX('RAW DATA'!$S:$S,'Row Index'!L44)))</f>
        <v>41.3541021020242</v>
      </c>
      <c r="M328" s="17" t="n">
        <f aca="false">IF('Row Index'!M44="","✗",IF(INDEX('RAW DATA'!$S:$S,'Row Index'!M44)="",IF(INDEX('RAW DATA'!$AF:$AF,'Row Index'!M44)="",INDEX('RAW DATA'!$L:$L,'Row Index'!M44),INDEX('RAW DATA'!$AF:$AF,'Row Index'!M44)),INDEX('RAW DATA'!$S:$S,'Row Index'!M44)))</f>
        <v>38.9041775085506</v>
      </c>
      <c r="N328" s="17" t="n">
        <f aca="false">IF('Row Index'!N44="","✗",IF(INDEX('RAW DATA'!$S:$S,'Row Index'!N44)="",IF(INDEX('RAW DATA'!$AF:$AF,'Row Index'!N44)="",INDEX('RAW DATA'!$L:$L,'Row Index'!N44),INDEX('RAW DATA'!$AF:$AF,'Row Index'!N44)),INDEX('RAW DATA'!$S:$S,'Row Index'!N44)))</f>
        <v>40.9605608133566</v>
      </c>
      <c r="O328" s="17" t="n">
        <f aca="false">IF('Row Index'!O44="","✗",IF(INDEX('RAW DATA'!$S:$S,'Row Index'!O44)="",IF(INDEX('RAW DATA'!$AF:$AF,'Row Index'!O44)="",INDEX('RAW DATA'!$L:$L,'Row Index'!O44),INDEX('RAW DATA'!$AF:$AF,'Row Index'!O44)),INDEX('RAW DATA'!$S:$S,'Row Index'!O44)))</f>
        <v>39.47997196971</v>
      </c>
      <c r="P328" s="17" t="n">
        <f aca="false">IF('Row Index'!P44="","✗",IF(INDEX('RAW DATA'!$S:$S,'Row Index'!P44)="",IF(INDEX('RAW DATA'!$AF:$AF,'Row Index'!P44)="",INDEX('RAW DATA'!$L:$L,'Row Index'!P44),INDEX('RAW DATA'!$AF:$AF,'Row Index'!P44)),INDEX('RAW DATA'!$S:$S,'Row Index'!P44)))</f>
        <v>36.5857170291063</v>
      </c>
      <c r="Q328" s="17" t="n">
        <f aca="false">IF('Row Index'!Q44="","✗",IF(INDEX('RAW DATA'!$S:$S,'Row Index'!Q44)="",IF(INDEX('RAW DATA'!$AF:$AF,'Row Index'!Q44)="",INDEX('RAW DATA'!$L:$L,'Row Index'!Q44),INDEX('RAW DATA'!$AF:$AF,'Row Index'!Q44)),INDEX('RAW DATA'!$S:$S,'Row Index'!Q44)))</f>
        <v>37.5133729301935</v>
      </c>
      <c r="R328" s="17" t="n">
        <f aca="false">IF('Row Index'!R44="","✗",IF(INDEX('RAW DATA'!$S:$S,'Row Index'!R44)="",IF(INDEX('RAW DATA'!$AF:$AF,'Row Index'!R44)="",INDEX('RAW DATA'!$L:$L,'Row Index'!R44),INDEX('RAW DATA'!$AF:$AF,'Row Index'!R44)),INDEX('RAW DATA'!$S:$S,'Row Index'!R44)))</f>
        <v>40.7957196205978</v>
      </c>
      <c r="S328" s="17" t="n">
        <f aca="false">IF('Row Index'!S44="","✗",IF(INDEX('RAW DATA'!$S:$S,'Row Index'!S44)="",IF(INDEX('RAW DATA'!$AF:$AF,'Row Index'!S44)="",INDEX('RAW DATA'!$L:$L,'Row Index'!S44),INDEX('RAW DATA'!$AF:$AF,'Row Index'!S44)),INDEX('RAW DATA'!$S:$S,'Row Index'!S44)))</f>
        <v>40.759007875212</v>
      </c>
      <c r="T328" s="17" t="n">
        <f aca="false">IF('Row Index'!T44="","✗",IF(INDEX('RAW DATA'!$S:$S,'Row Index'!T44)="",IF(INDEX('RAW DATA'!$AF:$AF,'Row Index'!T44)="",INDEX('RAW DATA'!$L:$L,'Row Index'!T44),INDEX('RAW DATA'!$AF:$AF,'Row Index'!T44)),INDEX('RAW DATA'!$S:$S,'Row Index'!T44)))</f>
        <v>38.5764798650578</v>
      </c>
      <c r="U328" s="17" t="n">
        <f aca="false">IF('Row Index'!U44="","✗",IF(INDEX('RAW DATA'!$S:$S,'Row Index'!U44)="",IF(INDEX('RAW DATA'!$AF:$AF,'Row Index'!U44)="",INDEX('RAW DATA'!$L:$L,'Row Index'!U44),INDEX('RAW DATA'!$AF:$AF,'Row Index'!U44)),INDEX('RAW DATA'!$S:$S,'Row Index'!U44)))</f>
        <v>41.8995932252241</v>
      </c>
      <c r="V328" s="17" t="n">
        <f aca="false">IF('Row Index'!V44="","✗",IF(INDEX('RAW DATA'!$S:$S,'Row Index'!V44)="",IF(INDEX('RAW DATA'!$AF:$AF,'Row Index'!V44)="",INDEX('RAW DATA'!$L:$L,'Row Index'!V44),INDEX('RAW DATA'!$AF:$AF,'Row Index'!V44)),INDEX('RAW DATA'!$S:$S,'Row Index'!V44)))</f>
        <v>42.930163100632</v>
      </c>
      <c r="W328" s="17" t="n">
        <f aca="false">IF('Row Index'!W44="","✗",IF(INDEX('RAW DATA'!$S:$S,'Row Index'!W44)="",IF(INDEX('RAW DATA'!$AF:$AF,'Row Index'!W44)="",INDEX('RAW DATA'!$L:$L,'Row Index'!W44),INDEX('RAW DATA'!$AF:$AF,'Row Index'!W44)),INDEX('RAW DATA'!$S:$S,'Row Index'!W44)))</f>
        <v>43.077246574164</v>
      </c>
      <c r="X328" s="29" t="n">
        <f aca="false">IF('Row Index'!X44="","✗",IF(INDEX('RAW DATA'!$S:$S,'Row Index'!X44)="",IF(INDEX('RAW DATA'!$AF:$AF,'Row Index'!X44)="",INDEX('RAW DATA'!$L:$L,'Row Index'!X44),INDEX('RAW DATA'!$AF:$AF,'Row Index'!X44)),INDEX('RAW DATA'!$S:$S,'Row Index'!X44)))</f>
        <v>45.9478672436385</v>
      </c>
      <c r="Y328" s="17" t="n">
        <f aca="false">IF('Row Index'!Y44="","✗",IF(INDEX('RAW DATA'!$S:$S,'Row Index'!Y44)="",IF(INDEX('RAW DATA'!$AF:$AF,'Row Index'!Y44)="",INDEX('RAW DATA'!$L:$L,'Row Index'!Y44),INDEX('RAW DATA'!$AF:$AF,'Row Index'!Y44)),INDEX('RAW DATA'!$S:$S,'Row Index'!Y44)))</f>
        <v>45.5242069590472</v>
      </c>
      <c r="Z328" s="18" t="n">
        <f aca="false">IF('Row Index'!Z44="","✗",IF(INDEX('RAW DATA'!$S:$S,'Row Index'!Z44)="",IF(INDEX('RAW DATA'!$AF:$AF,'Row Index'!Z44)="",INDEX('RAW DATA'!$L:$L,'Row Index'!Z44),INDEX('RAW DATA'!$AF:$AF,'Row Index'!Z44)),INDEX('RAW DATA'!$S:$S,'Row Index'!Z44)))</f>
        <v>46.2527929708403</v>
      </c>
      <c r="AA328" s="19" t="str">
        <f aca="false">IF('Row Index'!AA44="","⏳",IF(INDEX('RAW DATA'!$S:$S,'Row Index'!AA44)="",IF(INDEX('RAW DATA'!$AF:$AF,'Row Index'!AA44)="",INDEX('RAW DATA'!$L:$L,'Row Index'!AA44),INDEX('RAW DATA'!$AF:$AF,'Row Index'!AA44)),INDEX('RAW DATA'!$S:$S,'Row Index'!AA44)))</f>
        <v>⏳</v>
      </c>
      <c r="AB328" s="17" t="n">
        <f aca="false">IF('Row Index'!AB44="","✗",IF(INDEX('RAW DATA'!$S:$S,'Row Index'!AB44)="",IF(INDEX('RAW DATA'!$AF:$AF,'Row Index'!AB44)="",INDEX('RAW DATA'!$L:$L,'Row Index'!AB44),INDEX('RAW DATA'!$AF:$AF,'Row Index'!AB44)),INDEX('RAW DATA'!$S:$S,'Row Index'!AB44)))</f>
        <v>45.9806013611812</v>
      </c>
      <c r="AC328" s="17" t="n">
        <f aca="false">IF('Row Index'!AC44="","✗",IF(INDEX('RAW DATA'!$S:$S,'Row Index'!AC44)="",IF(INDEX('RAW DATA'!$AF:$AF,'Row Index'!AC44)="",INDEX('RAW DATA'!$L:$L,'Row Index'!AC44),INDEX('RAW DATA'!$AF:$AF,'Row Index'!AC44)),INDEX('RAW DATA'!$S:$S,'Row Index'!AC44)))</f>
        <v>47.8961540507342</v>
      </c>
      <c r="AD328" s="17" t="n">
        <f aca="false">IF('Row Index'!AD44="","✗",IF(INDEX('RAW DATA'!$S:$S,'Row Index'!AD44)="",IF(INDEX('RAW DATA'!$AF:$AF,'Row Index'!AD44)="",INDEX('RAW DATA'!$L:$L,'Row Index'!AD44),INDEX('RAW DATA'!$AF:$AF,'Row Index'!AD44)),INDEX('RAW DATA'!$S:$S,'Row Index'!AD44)))</f>
        <v>46.7896824369712</v>
      </c>
      <c r="AE328" s="17" t="n">
        <f aca="false">IF('Row Index'!AE44="","✗",IF(INDEX('RAW DATA'!$S:$S,'Row Index'!AE44)="",IF(INDEX('RAW DATA'!$AF:$AF,'Row Index'!AE44)="",INDEX('RAW DATA'!$L:$L,'Row Index'!AE44),INDEX('RAW DATA'!$AF:$AF,'Row Index'!AE44)),INDEX('RAW DATA'!$S:$S,'Row Index'!AE44)))</f>
        <v>48.616664033035</v>
      </c>
      <c r="AF328" s="17" t="n">
        <f aca="false">IF('Row Index'!AF44="","✗",IF(INDEX('RAW DATA'!$S:$S,'Row Index'!AF44)="",IF(INDEX('RAW DATA'!$AF:$AF,'Row Index'!AF44)="",INDEX('RAW DATA'!$L:$L,'Row Index'!AF44),INDEX('RAW DATA'!$AF:$AF,'Row Index'!AF44)),INDEX('RAW DATA'!$S:$S,'Row Index'!AF44)))</f>
        <v>50.9949831192185</v>
      </c>
      <c r="AG328" s="17" t="n">
        <f aca="false">IF('Row Index'!AG44="","✗",IF(INDEX('RAW DATA'!$S:$S,'Row Index'!AG44)="",IF(INDEX('RAW DATA'!$AF:$AF,'Row Index'!AG44)="",INDEX('RAW DATA'!$L:$L,'Row Index'!AG44),INDEX('RAW DATA'!$AF:$AF,'Row Index'!AG44)),INDEX('RAW DATA'!$S:$S,'Row Index'!AG44)))</f>
        <v>52.5847706142737</v>
      </c>
      <c r="AH328" s="17" t="n">
        <f aca="false">IF('Row Index'!AH44="","✗",IF(INDEX('RAW DATA'!$S:$S,'Row Index'!AH44)="",IF(INDEX('RAW DATA'!$AF:$AF,'Row Index'!AH44)="",INDEX('RAW DATA'!$L:$L,'Row Index'!AH44),INDEX('RAW DATA'!$AF:$AF,'Row Index'!AH44)),INDEX('RAW DATA'!$S:$S,'Row Index'!AH44)))</f>
        <v>52.3261413940531</v>
      </c>
      <c r="AI328" s="17" t="n">
        <f aca="false">IF('Row Index'!AI44="","✗",IF(INDEX('RAW DATA'!$S:$S,'Row Index'!AI44)="",IF(INDEX('RAW DATA'!$AF:$AF,'Row Index'!AI44)="",INDEX('RAW DATA'!$L:$L,'Row Index'!AI44),INDEX('RAW DATA'!$AF:$AF,'Row Index'!AI44)),INDEX('RAW DATA'!$S:$S,'Row Index'!AI44)))</f>
        <v>53.7782076084646</v>
      </c>
      <c r="AJ328" s="17" t="n">
        <f aca="false">IF('Row Index'!AJ44="","✗",IF(INDEX('RAW DATA'!$S:$S,'Row Index'!AJ44)="",IF(INDEX('RAW DATA'!$AF:$AF,'Row Index'!AJ44)="",INDEX('RAW DATA'!$L:$L,'Row Index'!AJ44),INDEX('RAW DATA'!$AF:$AF,'Row Index'!AJ44)),INDEX('RAW DATA'!$S:$S,'Row Index'!AJ44)))</f>
        <v>54.5787650198307</v>
      </c>
      <c r="AK328" s="17" t="n">
        <f aca="false">IF('Row Index'!AK44="","✗",IF(INDEX('RAW DATA'!$S:$S,'Row Index'!AK44)="",IF(INDEX('RAW DATA'!$AF:$AF,'Row Index'!AK44)="",INDEX('RAW DATA'!$L:$L,'Row Index'!AK44),INDEX('RAW DATA'!$AF:$AF,'Row Index'!AK44)),INDEX('RAW DATA'!$S:$S,'Row Index'!AK44)))</f>
        <v>56.3663406977258</v>
      </c>
      <c r="AL328" s="36" t="str">
        <f aca="false">IF('Row Index'!AL44="","✗",IF(INDEX('RAW DATA'!$S:$S,'Row Index'!AL44)="",IF(INDEX('RAW DATA'!$AF:$AF,'Row Index'!AL44)="",INDEX('RAW DATA'!$L:$L,'Row Index'!AL44),INDEX('RAW DATA'!$AF:$AF,'Row Index'!AL44)),INDEX('RAW DATA'!$S:$S,'Row Index'!AL44)))</f>
        <v>◐⇲</v>
      </c>
      <c r="AM328" s="17" t="n">
        <f aca="false">IF('Row Index'!AM44="","✗",IF(INDEX('RAW DATA'!$S:$S,'Row Index'!AM44)="",IF(INDEX('RAW DATA'!$AF:$AF,'Row Index'!AM44)="",INDEX('RAW DATA'!$L:$L,'Row Index'!AM44),INDEX('RAW DATA'!$AF:$AF,'Row Index'!AM44)),INDEX('RAW DATA'!$S:$S,'Row Index'!AM44)))</f>
        <v>61.1132568400154</v>
      </c>
      <c r="AN328" s="17" t="n">
        <f aca="false">IF('Row Index'!AN44="","✗",IF(INDEX('RAW DATA'!$S:$S,'Row Index'!AN44)="",IF(INDEX('RAW DATA'!$AF:$AF,'Row Index'!AN44)="",INDEX('RAW DATA'!$L:$L,'Row Index'!AN44),INDEX('RAW DATA'!$AF:$AF,'Row Index'!AN44)),INDEX('RAW DATA'!$S:$S,'Row Index'!AN44)))</f>
        <v>61.9352248792022</v>
      </c>
      <c r="AO328" s="17" t="n">
        <f aca="false">IF('Row Index'!AO44="","✗",IF(INDEX('RAW DATA'!$S:$S,'Row Index'!AO44)="",IF(INDEX('RAW DATA'!$AF:$AF,'Row Index'!AO44)="",INDEX('RAW DATA'!$L:$L,'Row Index'!AO44),INDEX('RAW DATA'!$AF:$AF,'Row Index'!AO44)),INDEX('RAW DATA'!$S:$S,'Row Index'!AO44)))</f>
        <v>64.9689471591075</v>
      </c>
      <c r="AP328" s="17" t="n">
        <f aca="false">IF('Row Index'!AP44="","✗",IF(INDEX('RAW DATA'!$S:$S,'Row Index'!AP44)="",IF(INDEX('RAW DATA'!$AF:$AF,'Row Index'!AP44)="",INDEX('RAW DATA'!$L:$L,'Row Index'!AP44),INDEX('RAW DATA'!$AF:$AF,'Row Index'!AP44)),INDEX('RAW DATA'!$S:$S,'Row Index'!AP44)))</f>
        <v>65.2575788424351</v>
      </c>
      <c r="AQ328" s="17" t="n">
        <f aca="false">IF('Row Index'!AQ44="","✗",IF(INDEX('RAW DATA'!$S:$S,'Row Index'!AQ44)="",IF(INDEX('RAW DATA'!$AF:$AF,'Row Index'!AQ44)="",INDEX('RAW DATA'!$L:$L,'Row Index'!AQ44),INDEX('RAW DATA'!$AF:$AF,'Row Index'!AQ44)),INDEX('RAW DATA'!$S:$S,'Row Index'!AQ44)))</f>
        <v>65.3588701631074</v>
      </c>
    </row>
    <row r="329" customFormat="false" ht="15" hidden="false" customHeight="false" outlineLevel="0" collapsed="false">
      <c r="A329" s="32" t="s">
        <v>292</v>
      </c>
      <c r="B329" s="33" t="s">
        <v>248</v>
      </c>
      <c r="C329" s="17" t="n">
        <f aca="false">IF('Row Index'!C45="","✗",IF(INDEX('RAW DATA'!$S:$S,'Row Index'!C45)="",IF(INDEX('RAW DATA'!$AF:$AF,'Row Index'!C45)="",INDEX('RAW DATA'!$L:$L,'Row Index'!C45),INDEX('RAW DATA'!$AF:$AF,'Row Index'!C45)),INDEX('RAW DATA'!$S:$S,'Row Index'!C45)))</f>
        <v>31.1411395365345</v>
      </c>
      <c r="D329" s="17" t="n">
        <f aca="false">IF('Row Index'!D45="","✗",IF(INDEX('RAW DATA'!$S:$S,'Row Index'!D45)="",IF(INDEX('RAW DATA'!$AF:$AF,'Row Index'!D45)="",INDEX('RAW DATA'!$L:$L,'Row Index'!D45),INDEX('RAW DATA'!$AF:$AF,'Row Index'!D45)),INDEX('RAW DATA'!$S:$S,'Row Index'!D45)))</f>
        <v>34.1952625696098</v>
      </c>
      <c r="E329" s="17" t="n">
        <f aca="false">IF('Row Index'!E45="","✗",IF(INDEX('RAW DATA'!$S:$S,'Row Index'!E45)="",IF(INDEX('RAW DATA'!$AF:$AF,'Row Index'!E45)="",INDEX('RAW DATA'!$L:$L,'Row Index'!E45),INDEX('RAW DATA'!$AF:$AF,'Row Index'!E45)),INDEX('RAW DATA'!$S:$S,'Row Index'!E45)))</f>
        <v>35.4471698911299</v>
      </c>
      <c r="F329" s="17" t="n">
        <f aca="false">IF('Row Index'!F45="","✗",IF(INDEX('RAW DATA'!$S:$S,'Row Index'!F45)="",IF(INDEX('RAW DATA'!$AF:$AF,'Row Index'!F45)="",INDEX('RAW DATA'!$L:$L,'Row Index'!F45),INDEX('RAW DATA'!$AF:$AF,'Row Index'!F45)),INDEX('RAW DATA'!$S:$S,'Row Index'!F45)))</f>
        <v>32.7395451150483</v>
      </c>
      <c r="G329" s="18" t="n">
        <f aca="false">IF('Row Index'!G45="","✗",IF(INDEX('RAW DATA'!$S:$S,'Row Index'!G45)="",IF(INDEX('RAW DATA'!$AF:$AF,'Row Index'!G45)="",INDEX('RAW DATA'!$L:$L,'Row Index'!G45),INDEX('RAW DATA'!$AF:$AF,'Row Index'!G45)),INDEX('RAW DATA'!$S:$S,'Row Index'!G45)))</f>
        <v>37.2505556434912</v>
      </c>
      <c r="H329" s="17" t="n">
        <f aca="false">IF('Row Index'!H45="","✗",IF(INDEX('RAW DATA'!$S:$S,'Row Index'!H45)="",IF(INDEX('RAW DATA'!$AF:$AF,'Row Index'!H45)="",INDEX('RAW DATA'!$L:$L,'Row Index'!H45),INDEX('RAW DATA'!$AF:$AF,'Row Index'!H45)),INDEX('RAW DATA'!$S:$S,'Row Index'!H45)))</f>
        <v>36.3577315932785</v>
      </c>
      <c r="I329" s="17" t="n">
        <f aca="false">IF('Row Index'!I45="","✗",IF(INDEX('RAW DATA'!$S:$S,'Row Index'!I45)="",IF(INDEX('RAW DATA'!$AF:$AF,'Row Index'!I45)="",INDEX('RAW DATA'!$L:$L,'Row Index'!I45),INDEX('RAW DATA'!$AF:$AF,'Row Index'!I45)),INDEX('RAW DATA'!$S:$S,'Row Index'!I45)))</f>
        <v>35.552774938556</v>
      </c>
      <c r="J329" s="17" t="n">
        <f aca="false">IF('Row Index'!J45="","✗",IF(INDEX('RAW DATA'!$S:$S,'Row Index'!J45)="",IF(INDEX('RAW DATA'!$AF:$AF,'Row Index'!J45)="",INDEX('RAW DATA'!$L:$L,'Row Index'!J45),INDEX('RAW DATA'!$AF:$AF,'Row Index'!J45)),INDEX('RAW DATA'!$S:$S,'Row Index'!J45)))</f>
        <v>36.8243146079849</v>
      </c>
      <c r="K329" s="17" t="n">
        <f aca="false">IF('Row Index'!K45="","✗",IF(INDEX('RAW DATA'!$S:$S,'Row Index'!K45)="",IF(INDEX('RAW DATA'!$AF:$AF,'Row Index'!K45)="",INDEX('RAW DATA'!$L:$L,'Row Index'!K45),INDEX('RAW DATA'!$AF:$AF,'Row Index'!K45)),INDEX('RAW DATA'!$S:$S,'Row Index'!K45)))</f>
        <v>38.5633884214554</v>
      </c>
      <c r="L329" s="17" t="n">
        <f aca="false">IF('Row Index'!L45="","✗",IF(INDEX('RAW DATA'!$S:$S,'Row Index'!L45)="",IF(INDEX('RAW DATA'!$AF:$AF,'Row Index'!L45)="",INDEX('RAW DATA'!$L:$L,'Row Index'!L45),INDEX('RAW DATA'!$AF:$AF,'Row Index'!L45)),INDEX('RAW DATA'!$S:$S,'Row Index'!L45)))</f>
        <v>37.549297405767</v>
      </c>
      <c r="M329" s="17" t="n">
        <f aca="false">IF('Row Index'!M45="","✗",IF(INDEX('RAW DATA'!$S:$S,'Row Index'!M45)="",IF(INDEX('RAW DATA'!$AF:$AF,'Row Index'!M45)="",INDEX('RAW DATA'!$L:$L,'Row Index'!M45),INDEX('RAW DATA'!$AF:$AF,'Row Index'!M45)),INDEX('RAW DATA'!$S:$S,'Row Index'!M45)))</f>
        <v>40.2087255865401</v>
      </c>
      <c r="N329" s="17" t="n">
        <f aca="false">IF('Row Index'!N45="","✗",IF(INDEX('RAW DATA'!$S:$S,'Row Index'!N45)="",IF(INDEX('RAW DATA'!$AF:$AF,'Row Index'!N45)="",INDEX('RAW DATA'!$L:$L,'Row Index'!N45),INDEX('RAW DATA'!$AF:$AF,'Row Index'!N45)),INDEX('RAW DATA'!$S:$S,'Row Index'!N45)))</f>
        <v>39.1371432968984</v>
      </c>
      <c r="O329" s="17" t="n">
        <f aca="false">IF('Row Index'!O45="","✗",IF(INDEX('RAW DATA'!$S:$S,'Row Index'!O45)="",IF(INDEX('RAW DATA'!$AF:$AF,'Row Index'!O45)="",INDEX('RAW DATA'!$L:$L,'Row Index'!O45),INDEX('RAW DATA'!$AF:$AF,'Row Index'!O45)),INDEX('RAW DATA'!$S:$S,'Row Index'!O45)))</f>
        <v>38.704501345699</v>
      </c>
      <c r="P329" s="17" t="n">
        <f aca="false">IF('Row Index'!P45="","✗",IF(INDEX('RAW DATA'!$S:$S,'Row Index'!P45)="",IF(INDEX('RAW DATA'!$AF:$AF,'Row Index'!P45)="",INDEX('RAW DATA'!$L:$L,'Row Index'!P45),INDEX('RAW DATA'!$AF:$AF,'Row Index'!P45)),INDEX('RAW DATA'!$S:$S,'Row Index'!P45)))</f>
        <v>39.1859252327624</v>
      </c>
      <c r="Q329" s="17" t="n">
        <f aca="false">IF('Row Index'!Q45="","✗",IF(INDEX('RAW DATA'!$S:$S,'Row Index'!Q45)="",IF(INDEX('RAW DATA'!$AF:$AF,'Row Index'!Q45)="",INDEX('RAW DATA'!$L:$L,'Row Index'!Q45),INDEX('RAW DATA'!$AF:$AF,'Row Index'!Q45)),INDEX('RAW DATA'!$S:$S,'Row Index'!Q45)))</f>
        <v>40.7918808033197</v>
      </c>
      <c r="R329" s="17" t="n">
        <f aca="false">IF('Row Index'!R45="","✗",IF(INDEX('RAW DATA'!$S:$S,'Row Index'!R45)="",IF(INDEX('RAW DATA'!$AF:$AF,'Row Index'!R45)="",INDEX('RAW DATA'!$L:$L,'Row Index'!R45),INDEX('RAW DATA'!$AF:$AF,'Row Index'!R45)),INDEX('RAW DATA'!$S:$S,'Row Index'!R45)))</f>
        <v>42.1329706113285</v>
      </c>
      <c r="S329" s="17" t="n">
        <f aca="false">IF('Row Index'!S45="","✗",IF(INDEX('RAW DATA'!$S:$S,'Row Index'!S45)="",IF(INDEX('RAW DATA'!$AF:$AF,'Row Index'!S45)="",INDEX('RAW DATA'!$L:$L,'Row Index'!S45),INDEX('RAW DATA'!$AF:$AF,'Row Index'!S45)),INDEX('RAW DATA'!$S:$S,'Row Index'!S45)))</f>
        <v>44.0240773300626</v>
      </c>
      <c r="T329" s="17" t="n">
        <f aca="false">IF('Row Index'!T45="","✗",IF(INDEX('RAW DATA'!$S:$S,'Row Index'!T45)="",IF(INDEX('RAW DATA'!$AF:$AF,'Row Index'!T45)="",INDEX('RAW DATA'!$L:$L,'Row Index'!T45),INDEX('RAW DATA'!$AF:$AF,'Row Index'!T45)),INDEX('RAW DATA'!$S:$S,'Row Index'!T45)))</f>
        <v>42.4225838301217</v>
      </c>
      <c r="U329" s="17" t="n">
        <f aca="false">IF('Row Index'!U45="","✗",IF(INDEX('RAW DATA'!$S:$S,'Row Index'!U45)="",IF(INDEX('RAW DATA'!$AF:$AF,'Row Index'!U45)="",INDEX('RAW DATA'!$L:$L,'Row Index'!U45),INDEX('RAW DATA'!$AF:$AF,'Row Index'!U45)),INDEX('RAW DATA'!$S:$S,'Row Index'!U45)))</f>
        <v>46.5843863945626</v>
      </c>
      <c r="V329" s="17" t="n">
        <f aca="false">IF('Row Index'!V45="","✗",IF(INDEX('RAW DATA'!$S:$S,'Row Index'!V45)="",IF(INDEX('RAW DATA'!$AF:$AF,'Row Index'!V45)="",INDEX('RAW DATA'!$L:$L,'Row Index'!V45),INDEX('RAW DATA'!$AF:$AF,'Row Index'!V45)),INDEX('RAW DATA'!$S:$S,'Row Index'!V45)))</f>
        <v>47.4129189497941</v>
      </c>
      <c r="W329" s="17" t="n">
        <f aca="false">IF('Row Index'!W45="","✗",IF(INDEX('RAW DATA'!$S:$S,'Row Index'!W45)="",IF(INDEX('RAW DATA'!$AF:$AF,'Row Index'!W45)="",INDEX('RAW DATA'!$L:$L,'Row Index'!W45),INDEX('RAW DATA'!$AF:$AF,'Row Index'!W45)),INDEX('RAW DATA'!$S:$S,'Row Index'!W45)))</f>
        <v>44.7819138953863</v>
      </c>
      <c r="X329" s="17" t="n">
        <f aca="false">IF('Row Index'!X45="","✗",IF(INDEX('RAW DATA'!$S:$S,'Row Index'!X45)="",IF(INDEX('RAW DATA'!$AF:$AF,'Row Index'!X45)="",INDEX('RAW DATA'!$L:$L,'Row Index'!X45),INDEX('RAW DATA'!$AF:$AF,'Row Index'!X45)),INDEX('RAW DATA'!$S:$S,'Row Index'!X45)))</f>
        <v>44.8622122650282</v>
      </c>
      <c r="Y329" s="17" t="n">
        <f aca="false">IF('Row Index'!Y45="","✗",IF(INDEX('RAW DATA'!$S:$S,'Row Index'!Y45)="",IF(INDEX('RAW DATA'!$AF:$AF,'Row Index'!Y45)="",INDEX('RAW DATA'!$L:$L,'Row Index'!Y45),INDEX('RAW DATA'!$AF:$AF,'Row Index'!Y45)),INDEX('RAW DATA'!$S:$S,'Row Index'!Y45)))</f>
        <v>45.5413369420105</v>
      </c>
      <c r="Z329" s="18" t="n">
        <f aca="false">IF('Row Index'!Z45="","✗",IF(INDEX('RAW DATA'!$S:$S,'Row Index'!Z45)="",IF(INDEX('RAW DATA'!$AF:$AF,'Row Index'!Z45)="",INDEX('RAW DATA'!$L:$L,'Row Index'!Z45),INDEX('RAW DATA'!$AF:$AF,'Row Index'!Z45)),INDEX('RAW DATA'!$S:$S,'Row Index'!Z45)))</f>
        <v>47.295890201906</v>
      </c>
      <c r="AA329" s="19" t="str">
        <f aca="false">IF('Row Index'!AA45="","⏳",IF(INDEX('RAW DATA'!$S:$S,'Row Index'!AA45)="",IF(INDEX('RAW DATA'!$AF:$AF,'Row Index'!AA45)="",INDEX('RAW DATA'!$L:$L,'Row Index'!AA45),INDEX('RAW DATA'!$AF:$AF,'Row Index'!AA45)),INDEX('RAW DATA'!$S:$S,'Row Index'!AA45)))</f>
        <v>⏳</v>
      </c>
      <c r="AB329" s="17" t="n">
        <f aca="false">IF('Row Index'!AB45="","✗",IF(INDEX('RAW DATA'!$S:$S,'Row Index'!AB45)="",IF(INDEX('RAW DATA'!$AF:$AF,'Row Index'!AB45)="",INDEX('RAW DATA'!$L:$L,'Row Index'!AB45),INDEX('RAW DATA'!$AF:$AF,'Row Index'!AB45)),INDEX('RAW DATA'!$S:$S,'Row Index'!AB45)))</f>
        <v>47.9393387459995</v>
      </c>
      <c r="AC329" s="17" t="n">
        <f aca="false">IF('Row Index'!AC45="","✗",IF(INDEX('RAW DATA'!$S:$S,'Row Index'!AC45)="",IF(INDEX('RAW DATA'!$AF:$AF,'Row Index'!AC45)="",INDEX('RAW DATA'!$L:$L,'Row Index'!AC45),INDEX('RAW DATA'!$AF:$AF,'Row Index'!AC45)),INDEX('RAW DATA'!$S:$S,'Row Index'!AC45)))</f>
        <v>49.3163410850934</v>
      </c>
      <c r="AD329" s="17" t="n">
        <f aca="false">IF('Row Index'!AD45="","✗",IF(INDEX('RAW DATA'!$S:$S,'Row Index'!AD45)="",IF(INDEX('RAW DATA'!$AF:$AF,'Row Index'!AD45)="",INDEX('RAW DATA'!$L:$L,'Row Index'!AD45),INDEX('RAW DATA'!$AF:$AF,'Row Index'!AD45)),INDEX('RAW DATA'!$S:$S,'Row Index'!AD45)))</f>
        <v>49.963893102791</v>
      </c>
      <c r="AE329" s="17" t="n">
        <f aca="false">IF('Row Index'!AE45="","✗",IF(INDEX('RAW DATA'!$S:$S,'Row Index'!AE45)="",IF(INDEX('RAW DATA'!$AF:$AF,'Row Index'!AE45)="",INDEX('RAW DATA'!$L:$L,'Row Index'!AE45),INDEX('RAW DATA'!$AF:$AF,'Row Index'!AE45)),INDEX('RAW DATA'!$S:$S,'Row Index'!AE45)))</f>
        <v>52.4163267144786</v>
      </c>
      <c r="AF329" s="17" t="n">
        <f aca="false">IF('Row Index'!AF45="","✗",IF(INDEX('RAW DATA'!$S:$S,'Row Index'!AF45)="",IF(INDEX('RAW DATA'!$AF:$AF,'Row Index'!AF45)="",INDEX('RAW DATA'!$L:$L,'Row Index'!AF45),INDEX('RAW DATA'!$AF:$AF,'Row Index'!AF45)),INDEX('RAW DATA'!$S:$S,'Row Index'!AF45)))</f>
        <v>53.6234849668589</v>
      </c>
      <c r="AG329" s="17" t="n">
        <f aca="false">IF('Row Index'!AG45="","✗",IF(INDEX('RAW DATA'!$S:$S,'Row Index'!AG45)="",IF(INDEX('RAW DATA'!$AF:$AF,'Row Index'!AG45)="",INDEX('RAW DATA'!$L:$L,'Row Index'!AG45),INDEX('RAW DATA'!$AF:$AF,'Row Index'!AG45)),INDEX('RAW DATA'!$S:$S,'Row Index'!AG45)))</f>
        <v>52.9631464943526</v>
      </c>
      <c r="AH329" s="17" t="n">
        <f aca="false">IF('Row Index'!AH45="","✗",IF(INDEX('RAW DATA'!$S:$S,'Row Index'!AH45)="",IF(INDEX('RAW DATA'!$AF:$AF,'Row Index'!AH45)="",INDEX('RAW DATA'!$L:$L,'Row Index'!AH45),INDEX('RAW DATA'!$AF:$AF,'Row Index'!AH45)),INDEX('RAW DATA'!$S:$S,'Row Index'!AH45)))</f>
        <v>55.5607823221435</v>
      </c>
      <c r="AI329" s="17" t="n">
        <f aca="false">IF('Row Index'!AI45="","✗",IF(INDEX('RAW DATA'!$S:$S,'Row Index'!AI45)="",IF(INDEX('RAW DATA'!$AF:$AF,'Row Index'!AI45)="",INDEX('RAW DATA'!$L:$L,'Row Index'!AI45),INDEX('RAW DATA'!$AF:$AF,'Row Index'!AI45)),INDEX('RAW DATA'!$S:$S,'Row Index'!AI45)))</f>
        <v>57.7502641181481</v>
      </c>
      <c r="AJ329" s="17" t="n">
        <f aca="false">IF('Row Index'!AJ45="","✗",IF(INDEX('RAW DATA'!$S:$S,'Row Index'!AJ45)="",IF(INDEX('RAW DATA'!$AF:$AF,'Row Index'!AJ45)="",INDEX('RAW DATA'!$L:$L,'Row Index'!AJ45),INDEX('RAW DATA'!$AF:$AF,'Row Index'!AJ45)),INDEX('RAW DATA'!$S:$S,'Row Index'!AJ45)))</f>
        <v>59.2189124776556</v>
      </c>
      <c r="AK329" s="17" t="n">
        <f aca="false">IF('Row Index'!AK45="","✗",IF(INDEX('RAW DATA'!$S:$S,'Row Index'!AK45)="",IF(INDEX('RAW DATA'!$AF:$AF,'Row Index'!AK45)="",INDEX('RAW DATA'!$L:$L,'Row Index'!AK45),INDEX('RAW DATA'!$AF:$AF,'Row Index'!AK45)),INDEX('RAW DATA'!$S:$S,'Row Index'!AK45)))</f>
        <v>60.2803840532838</v>
      </c>
      <c r="AL329" s="17" t="n">
        <f aca="false">IF('Row Index'!AL45="","✗",IF(INDEX('RAW DATA'!$S:$S,'Row Index'!AL45)="",IF(INDEX('RAW DATA'!$AF:$AF,'Row Index'!AL45)="",INDEX('RAW DATA'!$L:$L,'Row Index'!AL45),INDEX('RAW DATA'!$AF:$AF,'Row Index'!AL45)),INDEX('RAW DATA'!$S:$S,'Row Index'!AL45)))</f>
        <v>63.0172809151628</v>
      </c>
      <c r="AM329" s="17" t="n">
        <f aca="false">IF('Row Index'!AM45="","✗",IF(INDEX('RAW DATA'!$S:$S,'Row Index'!AM45)="",IF(INDEX('RAW DATA'!$AF:$AF,'Row Index'!AM45)="",INDEX('RAW DATA'!$L:$L,'Row Index'!AM45),INDEX('RAW DATA'!$AF:$AF,'Row Index'!AM45)),INDEX('RAW DATA'!$S:$S,'Row Index'!AM45)))</f>
        <v>64.2041776130349</v>
      </c>
      <c r="AN329" s="17" t="n">
        <f aca="false">IF('Row Index'!AN45="","✗",IF(INDEX('RAW DATA'!$S:$S,'Row Index'!AN45)="",IF(INDEX('RAW DATA'!$AF:$AF,'Row Index'!AN45)="",INDEX('RAW DATA'!$L:$L,'Row Index'!AN45),INDEX('RAW DATA'!$AF:$AF,'Row Index'!AN45)),INDEX('RAW DATA'!$S:$S,'Row Index'!AN45)))</f>
        <v>64.0868985359085</v>
      </c>
      <c r="AO329" s="17" t="n">
        <f aca="false">IF('Row Index'!AO45="","✗",IF(INDEX('RAW DATA'!$S:$S,'Row Index'!AO45)="",IF(INDEX('RAW DATA'!$AF:$AF,'Row Index'!AO45)="",INDEX('RAW DATA'!$L:$L,'Row Index'!AO45),INDEX('RAW DATA'!$AF:$AF,'Row Index'!AO45)),INDEX('RAW DATA'!$S:$S,'Row Index'!AO45)))</f>
        <v>65.294094479769</v>
      </c>
      <c r="AP329" s="17" t="n">
        <f aca="false">IF('Row Index'!AP45="","✗",IF(INDEX('RAW DATA'!$S:$S,'Row Index'!AP45)="",IF(INDEX('RAW DATA'!$AF:$AF,'Row Index'!AP45)="",INDEX('RAW DATA'!$L:$L,'Row Index'!AP45),INDEX('RAW DATA'!$AF:$AF,'Row Index'!AP45)),INDEX('RAW DATA'!$S:$S,'Row Index'!AP45)))</f>
        <v>66.2516726733381</v>
      </c>
      <c r="AQ329" s="17" t="n">
        <f aca="false">IF('Row Index'!AQ45="","✗",IF(INDEX('RAW DATA'!$S:$S,'Row Index'!AQ45)="",IF(INDEX('RAW DATA'!$AF:$AF,'Row Index'!AQ45)="",INDEX('RAW DATA'!$L:$L,'Row Index'!AQ45),INDEX('RAW DATA'!$AF:$AF,'Row Index'!AQ45)),INDEX('RAW DATA'!$S:$S,'Row Index'!AQ45)))</f>
        <v>66.144273877282</v>
      </c>
    </row>
    <row r="330" customFormat="false" ht="15" hidden="false" customHeight="false" outlineLevel="0" collapsed="false">
      <c r="A330" s="32" t="s">
        <v>295</v>
      </c>
      <c r="B330" s="33" t="s">
        <v>248</v>
      </c>
      <c r="C330" s="17" t="n">
        <f aca="false">IF('Row Index'!C46="","✗",IF(INDEX('RAW DATA'!$S:$S,'Row Index'!C46)="",IF(INDEX('RAW DATA'!$AF:$AF,'Row Index'!C46)="",INDEX('RAW DATA'!$L:$L,'Row Index'!C46),INDEX('RAW DATA'!$AF:$AF,'Row Index'!C46)),INDEX('RAW DATA'!$S:$S,'Row Index'!C46)))</f>
        <v>30.9928279738745</v>
      </c>
      <c r="D330" s="17" t="n">
        <f aca="false">IF('Row Index'!D46="","✗",IF(INDEX('RAW DATA'!$S:$S,'Row Index'!D46)="",IF(INDEX('RAW DATA'!$AF:$AF,'Row Index'!D46)="",INDEX('RAW DATA'!$L:$L,'Row Index'!D46),INDEX('RAW DATA'!$AF:$AF,'Row Index'!D46)),INDEX('RAW DATA'!$S:$S,'Row Index'!D46)))</f>
        <v>35.4252031365205</v>
      </c>
      <c r="E330" s="17" t="n">
        <f aca="false">IF('Row Index'!E46="","✗",IF(INDEX('RAW DATA'!$S:$S,'Row Index'!E46)="",IF(INDEX('RAW DATA'!$AF:$AF,'Row Index'!E46)="",INDEX('RAW DATA'!$L:$L,'Row Index'!E46),INDEX('RAW DATA'!$AF:$AF,'Row Index'!E46)),INDEX('RAW DATA'!$S:$S,'Row Index'!E46)))</f>
        <v>37.8301022132925</v>
      </c>
      <c r="F330" s="17" t="n">
        <f aca="false">IF('Row Index'!F46="","✗",IF(INDEX('RAW DATA'!$S:$S,'Row Index'!F46)="",IF(INDEX('RAW DATA'!$AF:$AF,'Row Index'!F46)="",INDEX('RAW DATA'!$L:$L,'Row Index'!F46),INDEX('RAW DATA'!$AF:$AF,'Row Index'!F46)),INDEX('RAW DATA'!$S:$S,'Row Index'!F46)))</f>
        <v>32.7450131079643</v>
      </c>
      <c r="G330" s="18" t="n">
        <f aca="false">IF('Row Index'!G46="","✗",IF(INDEX('RAW DATA'!$S:$S,'Row Index'!G46)="",IF(INDEX('RAW DATA'!$AF:$AF,'Row Index'!G46)="",INDEX('RAW DATA'!$L:$L,'Row Index'!G46),INDEX('RAW DATA'!$AF:$AF,'Row Index'!G46)),INDEX('RAW DATA'!$S:$S,'Row Index'!G46)))</f>
        <v>37.4547878033134</v>
      </c>
      <c r="H330" s="17" t="n">
        <f aca="false">IF('Row Index'!H46="","✗",IF(INDEX('RAW DATA'!$S:$S,'Row Index'!H46)="",IF(INDEX('RAW DATA'!$AF:$AF,'Row Index'!H46)="",INDEX('RAW DATA'!$L:$L,'Row Index'!H46),INDEX('RAW DATA'!$AF:$AF,'Row Index'!H46)),INDEX('RAW DATA'!$S:$S,'Row Index'!H46)))</f>
        <v>34.8857821487536</v>
      </c>
      <c r="I330" s="17" t="n">
        <f aca="false">IF('Row Index'!I46="","✗",IF(INDEX('RAW DATA'!$S:$S,'Row Index'!I46)="",IF(INDEX('RAW DATA'!$AF:$AF,'Row Index'!I46)="",INDEX('RAW DATA'!$L:$L,'Row Index'!I46),INDEX('RAW DATA'!$AF:$AF,'Row Index'!I46)),INDEX('RAW DATA'!$S:$S,'Row Index'!I46)))</f>
        <v>34.7890960801785</v>
      </c>
      <c r="J330" s="17" t="n">
        <f aca="false">IF('Row Index'!J46="","✗",IF(INDEX('RAW DATA'!$S:$S,'Row Index'!J46)="",IF(INDEX('RAW DATA'!$AF:$AF,'Row Index'!J46)="",INDEX('RAW DATA'!$L:$L,'Row Index'!J46),INDEX('RAW DATA'!$AF:$AF,'Row Index'!J46)),INDEX('RAW DATA'!$S:$S,'Row Index'!J46)))</f>
        <v>35.4639643702357</v>
      </c>
      <c r="K330" s="17" t="n">
        <f aca="false">IF('Row Index'!K46="","✗",IF(INDEX('RAW DATA'!$S:$S,'Row Index'!K46)="",IF(INDEX('RAW DATA'!$AF:$AF,'Row Index'!K46)="",INDEX('RAW DATA'!$L:$L,'Row Index'!K46),INDEX('RAW DATA'!$AF:$AF,'Row Index'!K46)),INDEX('RAW DATA'!$S:$S,'Row Index'!K46)))</f>
        <v>37.7852537265653</v>
      </c>
      <c r="L330" s="17" t="n">
        <f aca="false">IF('Row Index'!L46="","✗",IF(INDEX('RAW DATA'!$S:$S,'Row Index'!L46)="",IF(INDEX('RAW DATA'!$AF:$AF,'Row Index'!L46)="",INDEX('RAW DATA'!$L:$L,'Row Index'!L46),INDEX('RAW DATA'!$AF:$AF,'Row Index'!L46)),INDEX('RAW DATA'!$S:$S,'Row Index'!L46)))</f>
        <v>38.2724754297065</v>
      </c>
      <c r="M330" s="17" t="n">
        <f aca="false">IF('Row Index'!M46="","✗",IF(INDEX('RAW DATA'!$S:$S,'Row Index'!M46)="",IF(INDEX('RAW DATA'!$AF:$AF,'Row Index'!M46)="",INDEX('RAW DATA'!$L:$L,'Row Index'!M46),INDEX('RAW DATA'!$AF:$AF,'Row Index'!M46)),INDEX('RAW DATA'!$S:$S,'Row Index'!M46)))</f>
        <v>39.578816446911</v>
      </c>
      <c r="N330" s="17" t="n">
        <f aca="false">IF('Row Index'!N46="","✗",IF(INDEX('RAW DATA'!$S:$S,'Row Index'!N46)="",IF(INDEX('RAW DATA'!$AF:$AF,'Row Index'!N46)="",INDEX('RAW DATA'!$L:$L,'Row Index'!N46),INDEX('RAW DATA'!$AF:$AF,'Row Index'!N46)),INDEX('RAW DATA'!$S:$S,'Row Index'!N46)))</f>
        <v>40.2366275123928</v>
      </c>
      <c r="O330" s="17" t="n">
        <f aca="false">IF('Row Index'!O46="","✗",IF(INDEX('RAW DATA'!$S:$S,'Row Index'!O46)="",IF(INDEX('RAW DATA'!$AF:$AF,'Row Index'!O46)="",INDEX('RAW DATA'!$L:$L,'Row Index'!O46),INDEX('RAW DATA'!$AF:$AF,'Row Index'!O46)),INDEX('RAW DATA'!$S:$S,'Row Index'!O46)))</f>
        <v>38.8703852272064</v>
      </c>
      <c r="P330" s="17" t="n">
        <f aca="false">IF('Row Index'!P46="","✗",IF(INDEX('RAW DATA'!$S:$S,'Row Index'!P46)="",IF(INDEX('RAW DATA'!$AF:$AF,'Row Index'!P46)="",INDEX('RAW DATA'!$L:$L,'Row Index'!P46),INDEX('RAW DATA'!$AF:$AF,'Row Index'!P46)),INDEX('RAW DATA'!$S:$S,'Row Index'!P46)))</f>
        <v>40.9817556194231</v>
      </c>
      <c r="Q330" s="17" t="n">
        <f aca="false">IF('Row Index'!Q46="","✗",IF(INDEX('RAW DATA'!$S:$S,'Row Index'!Q46)="",IF(INDEX('RAW DATA'!$AF:$AF,'Row Index'!Q46)="",INDEX('RAW DATA'!$L:$L,'Row Index'!Q46),INDEX('RAW DATA'!$AF:$AF,'Row Index'!Q46)),INDEX('RAW DATA'!$S:$S,'Row Index'!Q46)))</f>
        <v>40.0671879078853</v>
      </c>
      <c r="R330" s="17" t="n">
        <f aca="false">IF('Row Index'!R46="","✗",IF(INDEX('RAW DATA'!$S:$S,'Row Index'!R46)="",IF(INDEX('RAW DATA'!$AF:$AF,'Row Index'!R46)="",INDEX('RAW DATA'!$L:$L,'Row Index'!R46),INDEX('RAW DATA'!$AF:$AF,'Row Index'!R46)),INDEX('RAW DATA'!$S:$S,'Row Index'!R46)))</f>
        <v>44.1368587243146</v>
      </c>
      <c r="S330" s="17" t="n">
        <f aca="false">IF('Row Index'!S46="","✗",IF(INDEX('RAW DATA'!$S:$S,'Row Index'!S46)="",IF(INDEX('RAW DATA'!$AF:$AF,'Row Index'!S46)="",INDEX('RAW DATA'!$L:$L,'Row Index'!S46),INDEX('RAW DATA'!$AF:$AF,'Row Index'!S46)),INDEX('RAW DATA'!$S:$S,'Row Index'!S46)))</f>
        <v>42.1400070378785</v>
      </c>
      <c r="T330" s="17" t="n">
        <f aca="false">IF('Row Index'!T46="","✗",IF(INDEX('RAW DATA'!$S:$S,'Row Index'!T46)="",IF(INDEX('RAW DATA'!$AF:$AF,'Row Index'!T46)="",INDEX('RAW DATA'!$L:$L,'Row Index'!T46),INDEX('RAW DATA'!$AF:$AF,'Row Index'!T46)),INDEX('RAW DATA'!$S:$S,'Row Index'!T46)))</f>
        <v>40.9191326679328</v>
      </c>
      <c r="U330" s="17" t="n">
        <f aca="false">IF('Row Index'!U46="","✗",IF(INDEX('RAW DATA'!$S:$S,'Row Index'!U46)="",IF(INDEX('RAW DATA'!$AF:$AF,'Row Index'!U46)="",INDEX('RAW DATA'!$L:$L,'Row Index'!U46),INDEX('RAW DATA'!$AF:$AF,'Row Index'!U46)),INDEX('RAW DATA'!$S:$S,'Row Index'!U46)))</f>
        <v>43.8878314882065</v>
      </c>
      <c r="V330" s="17" t="n">
        <f aca="false">IF('Row Index'!V46="","✗",IF(INDEX('RAW DATA'!$S:$S,'Row Index'!V46)="",IF(INDEX('RAW DATA'!$AF:$AF,'Row Index'!V46)="",INDEX('RAW DATA'!$L:$L,'Row Index'!V46),INDEX('RAW DATA'!$AF:$AF,'Row Index'!V46)),INDEX('RAW DATA'!$S:$S,'Row Index'!V46)))</f>
        <v>45.859593910333</v>
      </c>
      <c r="W330" s="17" t="n">
        <f aca="false">IF('Row Index'!W46="","✗",IF(INDEX('RAW DATA'!$S:$S,'Row Index'!W46)="",IF(INDEX('RAW DATA'!$AF:$AF,'Row Index'!W46)="",INDEX('RAW DATA'!$L:$L,'Row Index'!W46),INDEX('RAW DATA'!$AF:$AF,'Row Index'!W46)),INDEX('RAW DATA'!$S:$S,'Row Index'!W46)))</f>
        <v>43.7951114185792</v>
      </c>
      <c r="X330" s="17" t="n">
        <f aca="false">IF('Row Index'!X46="","✗",IF(INDEX('RAW DATA'!$S:$S,'Row Index'!X46)="",IF(INDEX('RAW DATA'!$AF:$AF,'Row Index'!X46)="",INDEX('RAW DATA'!$L:$L,'Row Index'!X46),INDEX('RAW DATA'!$AF:$AF,'Row Index'!X46)),INDEX('RAW DATA'!$S:$S,'Row Index'!X46)))</f>
        <v>46.0440533815669</v>
      </c>
      <c r="Y330" s="17" t="n">
        <f aca="false">IF('Row Index'!Y46="","✗",IF(INDEX('RAW DATA'!$S:$S,'Row Index'!Y46)="",IF(INDEX('RAW DATA'!$AF:$AF,'Row Index'!Y46)="",INDEX('RAW DATA'!$L:$L,'Row Index'!Y46),INDEX('RAW DATA'!$AF:$AF,'Row Index'!Y46)),INDEX('RAW DATA'!$S:$S,'Row Index'!Y46)))</f>
        <v>46.8154860753862</v>
      </c>
      <c r="Z330" s="18" t="n">
        <f aca="false">IF('Row Index'!Z46="","✗",IF(INDEX('RAW DATA'!$S:$S,'Row Index'!Z46)="",IF(INDEX('RAW DATA'!$AF:$AF,'Row Index'!Z46)="",INDEX('RAW DATA'!$L:$L,'Row Index'!Z46),INDEX('RAW DATA'!$AF:$AF,'Row Index'!Z46)),INDEX('RAW DATA'!$S:$S,'Row Index'!Z46)))</f>
        <v>46.6859586378479</v>
      </c>
      <c r="AA330" s="19" t="str">
        <f aca="false">IF('Row Index'!AA46="","⏳",IF(INDEX('RAW DATA'!$S:$S,'Row Index'!AA46)="",IF(INDEX('RAW DATA'!$AF:$AF,'Row Index'!AA46)="",INDEX('RAW DATA'!$L:$L,'Row Index'!AA46),INDEX('RAW DATA'!$AF:$AF,'Row Index'!AA46)),INDEX('RAW DATA'!$S:$S,'Row Index'!AA46)))</f>
        <v>⏳</v>
      </c>
      <c r="AB330" s="17" t="n">
        <f aca="false">IF('Row Index'!AB46="","✗",IF(INDEX('RAW DATA'!$S:$S,'Row Index'!AB46)="",IF(INDEX('RAW DATA'!$AF:$AF,'Row Index'!AB46)="",INDEX('RAW DATA'!$L:$L,'Row Index'!AB46),INDEX('RAW DATA'!$AF:$AF,'Row Index'!AB46)),INDEX('RAW DATA'!$S:$S,'Row Index'!AB46)))</f>
        <v>46.9375727224637</v>
      </c>
      <c r="AC330" s="17" t="n">
        <f aca="false">IF('Row Index'!AC46="","✗",IF(INDEX('RAW DATA'!$S:$S,'Row Index'!AC46)="",IF(INDEX('RAW DATA'!$AF:$AF,'Row Index'!AC46)="",INDEX('RAW DATA'!$L:$L,'Row Index'!AC46),INDEX('RAW DATA'!$AF:$AF,'Row Index'!AC46)),INDEX('RAW DATA'!$S:$S,'Row Index'!AC46)))</f>
        <v>50.457338265631</v>
      </c>
      <c r="AD330" s="17" t="n">
        <f aca="false">IF('Row Index'!AD46="","✗",IF(INDEX('RAW DATA'!$S:$S,'Row Index'!AD46)="",IF(INDEX('RAW DATA'!$AF:$AF,'Row Index'!AD46)="",INDEX('RAW DATA'!$L:$L,'Row Index'!AD46),INDEX('RAW DATA'!$AF:$AF,'Row Index'!AD46)),INDEX('RAW DATA'!$S:$S,'Row Index'!AD46)))</f>
        <v>50.4591229396142</v>
      </c>
      <c r="AE330" s="17" t="n">
        <f aca="false">IF('Row Index'!AE46="","✗",IF(INDEX('RAW DATA'!$S:$S,'Row Index'!AE46)="",IF(INDEX('RAW DATA'!$AF:$AF,'Row Index'!AE46)="",INDEX('RAW DATA'!$L:$L,'Row Index'!AE46),INDEX('RAW DATA'!$AF:$AF,'Row Index'!AE46)),INDEX('RAW DATA'!$S:$S,'Row Index'!AE46)))</f>
        <v>50.6381830018647</v>
      </c>
      <c r="AF330" s="17" t="n">
        <f aca="false">IF('Row Index'!AF46="","✗",IF(INDEX('RAW DATA'!$S:$S,'Row Index'!AF46)="",IF(INDEX('RAW DATA'!$AF:$AF,'Row Index'!AF46)="",INDEX('RAW DATA'!$L:$L,'Row Index'!AF46),INDEX('RAW DATA'!$AF:$AF,'Row Index'!AF46)),INDEX('RAW DATA'!$S:$S,'Row Index'!AF46)))</f>
        <v>53.4993045545883</v>
      </c>
      <c r="AG330" s="17" t="n">
        <f aca="false">IF('Row Index'!AG46="","✗",IF(INDEX('RAW DATA'!$S:$S,'Row Index'!AG46)="",IF(INDEX('RAW DATA'!$AF:$AF,'Row Index'!AG46)="",INDEX('RAW DATA'!$L:$L,'Row Index'!AG46),INDEX('RAW DATA'!$AF:$AF,'Row Index'!AG46)),INDEX('RAW DATA'!$S:$S,'Row Index'!AG46)))</f>
        <v>52.8013036878051</v>
      </c>
      <c r="AH330" s="17" t="n">
        <f aca="false">IF('Row Index'!AH46="","✗",IF(INDEX('RAW DATA'!$S:$S,'Row Index'!AH46)="",IF(INDEX('RAW DATA'!$AF:$AF,'Row Index'!AH46)="",INDEX('RAW DATA'!$L:$L,'Row Index'!AH46),INDEX('RAW DATA'!$AF:$AF,'Row Index'!AH46)),INDEX('RAW DATA'!$S:$S,'Row Index'!AH46)))</f>
        <v>55.1321864587643</v>
      </c>
      <c r="AI330" s="17" t="n">
        <f aca="false">IF('Row Index'!AI46="","✗",IF(INDEX('RAW DATA'!$S:$S,'Row Index'!AI46)="",IF(INDEX('RAW DATA'!$AF:$AF,'Row Index'!AI46)="",INDEX('RAW DATA'!$L:$L,'Row Index'!AI46),INDEX('RAW DATA'!$AF:$AF,'Row Index'!AI46)),INDEX('RAW DATA'!$S:$S,'Row Index'!AI46)))</f>
        <v>57.4434511084744</v>
      </c>
      <c r="AJ330" s="17" t="n">
        <f aca="false">IF('Row Index'!AJ46="","✗",IF(INDEX('RAW DATA'!$S:$S,'Row Index'!AJ46)="",IF(INDEX('RAW DATA'!$AF:$AF,'Row Index'!AJ46)="",INDEX('RAW DATA'!$L:$L,'Row Index'!AJ46),INDEX('RAW DATA'!$AF:$AF,'Row Index'!AJ46)),INDEX('RAW DATA'!$S:$S,'Row Index'!AJ46)))</f>
        <v>57.7101252456596</v>
      </c>
      <c r="AK330" s="17" t="n">
        <f aca="false">IF('Row Index'!AK46="","✗",IF(INDEX('RAW DATA'!$S:$S,'Row Index'!AK46)="",IF(INDEX('RAW DATA'!$AF:$AF,'Row Index'!AK46)="",INDEX('RAW DATA'!$L:$L,'Row Index'!AK46),INDEX('RAW DATA'!$AF:$AF,'Row Index'!AK46)),INDEX('RAW DATA'!$S:$S,'Row Index'!AK46)))</f>
        <v>59.0302820048859</v>
      </c>
      <c r="AL330" s="17" t="n">
        <f aca="false">IF('Row Index'!AL46="","✗",IF(INDEX('RAW DATA'!$S:$S,'Row Index'!AL46)="",IF(INDEX('RAW DATA'!$AF:$AF,'Row Index'!AL46)="",INDEX('RAW DATA'!$L:$L,'Row Index'!AL46),INDEX('RAW DATA'!$AF:$AF,'Row Index'!AL46)),INDEX('RAW DATA'!$S:$S,'Row Index'!AL46)))</f>
        <v>61.7260260897028</v>
      </c>
      <c r="AM330" s="17" t="n">
        <f aca="false">IF('Row Index'!AM46="","✗",IF(INDEX('RAW DATA'!$S:$S,'Row Index'!AM46)="",IF(INDEX('RAW DATA'!$AF:$AF,'Row Index'!AM46)="",INDEX('RAW DATA'!$L:$L,'Row Index'!AM46),INDEX('RAW DATA'!$AF:$AF,'Row Index'!AM46)),INDEX('RAW DATA'!$S:$S,'Row Index'!AM46)))</f>
        <v>62.8084153994952</v>
      </c>
      <c r="AN330" s="17" t="n">
        <f aca="false">IF('Row Index'!AN46="","✗",IF(INDEX('RAW DATA'!$S:$S,'Row Index'!AN46)="",IF(INDEX('RAW DATA'!$AF:$AF,'Row Index'!AN46)="",INDEX('RAW DATA'!$L:$L,'Row Index'!AN46),INDEX('RAW DATA'!$AF:$AF,'Row Index'!AN46)),INDEX('RAW DATA'!$S:$S,'Row Index'!AN46)))</f>
        <v>63.3812197913035</v>
      </c>
      <c r="AO330" s="18" t="n">
        <f aca="false">IF('Row Index'!AO46="","✗",IF(INDEX('RAW DATA'!$S:$S,'Row Index'!AO46)="",IF(INDEX('RAW DATA'!$AF:$AF,'Row Index'!AO46)="",INDEX('RAW DATA'!$L:$L,'Row Index'!AO46),INDEX('RAW DATA'!$AF:$AF,'Row Index'!AO46)),INDEX('RAW DATA'!$S:$S,'Row Index'!AO46)))</f>
        <v>67.1968448310195</v>
      </c>
      <c r="AP330" s="17" t="n">
        <f aca="false">IF('Row Index'!AP46="","✗",IF(INDEX('RAW DATA'!$S:$S,'Row Index'!AP46)="",IF(INDEX('RAW DATA'!$AF:$AF,'Row Index'!AP46)="",INDEX('RAW DATA'!$L:$L,'Row Index'!AP46),INDEX('RAW DATA'!$AF:$AF,'Row Index'!AP46)),INDEX('RAW DATA'!$S:$S,'Row Index'!AP46)))</f>
        <v>65.9838827121746</v>
      </c>
      <c r="AQ330" s="17" t="n">
        <f aca="false">IF('Row Index'!AQ46="","✗",IF(INDEX('RAW DATA'!$S:$S,'Row Index'!AQ46)="",IF(INDEX('RAW DATA'!$AF:$AF,'Row Index'!AQ46)="",INDEX('RAW DATA'!$L:$L,'Row Index'!AQ46),INDEX('RAW DATA'!$AF:$AF,'Row Index'!AQ46)),INDEX('RAW DATA'!$S:$S,'Row Index'!AQ46)))</f>
        <v>65.6544051606395</v>
      </c>
    </row>
    <row r="331" customFormat="false" ht="15" hidden="false" customHeight="false" outlineLevel="0" collapsed="false">
      <c r="A331" s="32" t="s">
        <v>298</v>
      </c>
      <c r="B331" s="33" t="s">
        <v>248</v>
      </c>
      <c r="C331" s="17" t="n">
        <f aca="false">IF('Row Index'!C47="","✗",IF(INDEX('RAW DATA'!$S:$S,'Row Index'!C47)="",IF(INDEX('RAW DATA'!$AF:$AF,'Row Index'!C47)="",INDEX('RAW DATA'!$L:$L,'Row Index'!C47),INDEX('RAW DATA'!$AF:$AF,'Row Index'!C47)),INDEX('RAW DATA'!$S:$S,'Row Index'!C47)))</f>
        <v>31.6871572147083</v>
      </c>
      <c r="D331" s="17" t="n">
        <f aca="false">IF('Row Index'!D47="","✗",IF(INDEX('RAW DATA'!$S:$S,'Row Index'!D47)="",IF(INDEX('RAW DATA'!$AF:$AF,'Row Index'!D47)="",INDEX('RAW DATA'!$L:$L,'Row Index'!D47),INDEX('RAW DATA'!$AF:$AF,'Row Index'!D47)),INDEX('RAW DATA'!$S:$S,'Row Index'!D47)))</f>
        <v>33.8823806859086</v>
      </c>
      <c r="E331" s="17" t="n">
        <f aca="false">IF('Row Index'!E47="","✗",IF(INDEX('RAW DATA'!$S:$S,'Row Index'!E47)="",IF(INDEX('RAW DATA'!$AF:$AF,'Row Index'!E47)="",INDEX('RAW DATA'!$L:$L,'Row Index'!E47),INDEX('RAW DATA'!$AF:$AF,'Row Index'!E47)),INDEX('RAW DATA'!$S:$S,'Row Index'!E47)))</f>
        <v>35.613162640371</v>
      </c>
      <c r="F331" s="17" t="n">
        <f aca="false">IF('Row Index'!F47="","✗",IF(INDEX('RAW DATA'!$S:$S,'Row Index'!F47)="",IF(INDEX('RAW DATA'!$AF:$AF,'Row Index'!F47)="",INDEX('RAW DATA'!$L:$L,'Row Index'!F47),INDEX('RAW DATA'!$AF:$AF,'Row Index'!F47)),INDEX('RAW DATA'!$S:$S,'Row Index'!F47)))</f>
        <v>35.349201280933</v>
      </c>
      <c r="G331" s="18" t="n">
        <f aca="false">IF('Row Index'!G47="","✗",IF(INDEX('RAW DATA'!$S:$S,'Row Index'!G47)="",IF(INDEX('RAW DATA'!$AF:$AF,'Row Index'!G47)="",INDEX('RAW DATA'!$L:$L,'Row Index'!G47),INDEX('RAW DATA'!$AF:$AF,'Row Index'!G47)),INDEX('RAW DATA'!$S:$S,'Row Index'!G47)))</f>
        <v>36.5252657580544</v>
      </c>
      <c r="H331" s="17" t="n">
        <f aca="false">IF('Row Index'!H47="","✗",IF(INDEX('RAW DATA'!$S:$S,'Row Index'!H47)="",IF(INDEX('RAW DATA'!$AF:$AF,'Row Index'!H47)="",INDEX('RAW DATA'!$L:$L,'Row Index'!H47),INDEX('RAW DATA'!$AF:$AF,'Row Index'!H47)),INDEX('RAW DATA'!$S:$S,'Row Index'!H47)))</f>
        <v>34.8157793959485</v>
      </c>
      <c r="I331" s="17" t="n">
        <f aca="false">IF('Row Index'!I47="","✗",IF(INDEX('RAW DATA'!$S:$S,'Row Index'!I47)="",IF(INDEX('RAW DATA'!$AF:$AF,'Row Index'!I47)="",INDEX('RAW DATA'!$L:$L,'Row Index'!I47),INDEX('RAW DATA'!$AF:$AF,'Row Index'!I47)),INDEX('RAW DATA'!$S:$S,'Row Index'!I47)))</f>
        <v>37.0419710198366</v>
      </c>
      <c r="J331" s="17" t="n">
        <f aca="false">IF('Row Index'!J47="","✗",IF(INDEX('RAW DATA'!$S:$S,'Row Index'!J47)="",IF(INDEX('RAW DATA'!$AF:$AF,'Row Index'!J47)="",INDEX('RAW DATA'!$L:$L,'Row Index'!J47),INDEX('RAW DATA'!$AF:$AF,'Row Index'!J47)),INDEX('RAW DATA'!$S:$S,'Row Index'!J47)))</f>
        <v>36.8223888548853</v>
      </c>
      <c r="K331" s="17" t="n">
        <f aca="false">IF('Row Index'!K47="","✗",IF(INDEX('RAW DATA'!$S:$S,'Row Index'!K47)="",IF(INDEX('RAW DATA'!$AF:$AF,'Row Index'!K47)="",INDEX('RAW DATA'!$L:$L,'Row Index'!K47),INDEX('RAW DATA'!$AF:$AF,'Row Index'!K47)),INDEX('RAW DATA'!$S:$S,'Row Index'!K47)))</f>
        <v>39.3548123143003</v>
      </c>
      <c r="L331" s="17" t="n">
        <f aca="false">IF('Row Index'!L47="","✗",IF(INDEX('RAW DATA'!$S:$S,'Row Index'!L47)="",IF(INDEX('RAW DATA'!$AF:$AF,'Row Index'!L47)="",INDEX('RAW DATA'!$L:$L,'Row Index'!L47),INDEX('RAW DATA'!$AF:$AF,'Row Index'!L47)),INDEX('RAW DATA'!$S:$S,'Row Index'!L47)))</f>
        <v>39.1739280382792</v>
      </c>
      <c r="M331" s="17" t="n">
        <f aca="false">IF('Row Index'!M47="","✗",IF(INDEX('RAW DATA'!$S:$S,'Row Index'!M47)="",IF(INDEX('RAW DATA'!$AF:$AF,'Row Index'!M47)="",INDEX('RAW DATA'!$L:$L,'Row Index'!M47),INDEX('RAW DATA'!$AF:$AF,'Row Index'!M47)),INDEX('RAW DATA'!$S:$S,'Row Index'!M47)))</f>
        <v>40.5027369691415</v>
      </c>
      <c r="N331" s="17" t="n">
        <f aca="false">IF('Row Index'!N47="","✗",IF(INDEX('RAW DATA'!$S:$S,'Row Index'!N47)="",IF(INDEX('RAW DATA'!$AF:$AF,'Row Index'!N47)="",INDEX('RAW DATA'!$L:$L,'Row Index'!N47),INDEX('RAW DATA'!$AF:$AF,'Row Index'!N47)),INDEX('RAW DATA'!$S:$S,'Row Index'!N47)))</f>
        <v>39.530818791823</v>
      </c>
      <c r="O331" s="17" t="n">
        <f aca="false">IF('Row Index'!O47="","✗",IF(INDEX('RAW DATA'!$S:$S,'Row Index'!O47)="",IF(INDEX('RAW DATA'!$AF:$AF,'Row Index'!O47)="",INDEX('RAW DATA'!$L:$L,'Row Index'!O47),INDEX('RAW DATA'!$AF:$AF,'Row Index'!O47)),INDEX('RAW DATA'!$S:$S,'Row Index'!O47)))</f>
        <v>41.5971865633017</v>
      </c>
      <c r="P331" s="17" t="n">
        <f aca="false">IF('Row Index'!P47="","✗",IF(INDEX('RAW DATA'!$S:$S,'Row Index'!P47)="",IF(INDEX('RAW DATA'!$AF:$AF,'Row Index'!P47)="",INDEX('RAW DATA'!$L:$L,'Row Index'!P47),INDEX('RAW DATA'!$AF:$AF,'Row Index'!P47)),INDEX('RAW DATA'!$S:$S,'Row Index'!P47)))</f>
        <v>42.1201889042932</v>
      </c>
      <c r="Q331" s="17" t="n">
        <f aca="false">IF('Row Index'!Q47="","✗",IF(INDEX('RAW DATA'!$S:$S,'Row Index'!Q47)="",IF(INDEX('RAW DATA'!$AF:$AF,'Row Index'!Q47)="",INDEX('RAW DATA'!$L:$L,'Row Index'!Q47),INDEX('RAW DATA'!$AF:$AF,'Row Index'!Q47)),INDEX('RAW DATA'!$S:$S,'Row Index'!Q47)))</f>
        <v>43.9433504414169</v>
      </c>
      <c r="R331" s="29" t="n">
        <f aca="false">IF('Row Index'!R47="","✗",IF(INDEX('RAW DATA'!$S:$S,'Row Index'!R47)="",IF(INDEX('RAW DATA'!$AF:$AF,'Row Index'!R47)="",INDEX('RAW DATA'!$L:$L,'Row Index'!R47),INDEX('RAW DATA'!$AF:$AF,'Row Index'!R47)),INDEX('RAW DATA'!$S:$S,'Row Index'!R47)))</f>
        <v>46.3569053058592</v>
      </c>
      <c r="S331" s="17" t="n">
        <f aca="false">IF('Row Index'!S47="","✗",IF(INDEX('RAW DATA'!$S:$S,'Row Index'!S47)="",IF(INDEX('RAW DATA'!$AF:$AF,'Row Index'!S47)="",INDEX('RAW DATA'!$L:$L,'Row Index'!S47),INDEX('RAW DATA'!$AF:$AF,'Row Index'!S47)),INDEX('RAW DATA'!$S:$S,'Row Index'!S47)))</f>
        <v>43.2292207620758</v>
      </c>
      <c r="T331" s="17" t="n">
        <f aca="false">IF('Row Index'!T47="","✗",IF(INDEX('RAW DATA'!$S:$S,'Row Index'!T47)="",IF(INDEX('RAW DATA'!$AF:$AF,'Row Index'!T47)="",INDEX('RAW DATA'!$L:$L,'Row Index'!T47),INDEX('RAW DATA'!$AF:$AF,'Row Index'!T47)),INDEX('RAW DATA'!$S:$S,'Row Index'!T47)))</f>
        <v>43.5595309995564</v>
      </c>
      <c r="U331" s="17" t="n">
        <f aca="false">IF('Row Index'!U47="","✗",IF(INDEX('RAW DATA'!$S:$S,'Row Index'!U47)="",IF(INDEX('RAW DATA'!$AF:$AF,'Row Index'!U47)="",INDEX('RAW DATA'!$L:$L,'Row Index'!U47),INDEX('RAW DATA'!$AF:$AF,'Row Index'!U47)),INDEX('RAW DATA'!$S:$S,'Row Index'!U47)))</f>
        <v>50.2015968943049</v>
      </c>
      <c r="V331" s="17" t="n">
        <f aca="false">IF('Row Index'!V47="","✗",IF(INDEX('RAW DATA'!$S:$S,'Row Index'!V47)="",IF(INDEX('RAW DATA'!$AF:$AF,'Row Index'!V47)="",INDEX('RAW DATA'!$L:$L,'Row Index'!V47),INDEX('RAW DATA'!$AF:$AF,'Row Index'!V47)),INDEX('RAW DATA'!$S:$S,'Row Index'!V47)))</f>
        <v>48.683239510265</v>
      </c>
      <c r="W331" s="17" t="n">
        <f aca="false">IF('Row Index'!W47="","✗",IF(INDEX('RAW DATA'!$S:$S,'Row Index'!W47)="",IF(INDEX('RAW DATA'!$AF:$AF,'Row Index'!W47)="",INDEX('RAW DATA'!$L:$L,'Row Index'!W47),INDEX('RAW DATA'!$AF:$AF,'Row Index'!W47)),INDEX('RAW DATA'!$S:$S,'Row Index'!W47)))</f>
        <v>48.6878501288819</v>
      </c>
      <c r="X331" s="17" t="n">
        <f aca="false">IF('Row Index'!X47="","✗",IF(INDEX('RAW DATA'!$S:$S,'Row Index'!X47)="",IF(INDEX('RAW DATA'!$AF:$AF,'Row Index'!X47)="",INDEX('RAW DATA'!$L:$L,'Row Index'!X47),INDEX('RAW DATA'!$AF:$AF,'Row Index'!X47)),INDEX('RAW DATA'!$S:$S,'Row Index'!X47)))</f>
        <v>50.4610866337548</v>
      </c>
      <c r="Y331" s="17" t="n">
        <f aca="false">IF('Row Index'!Y47="","✗",IF(INDEX('RAW DATA'!$S:$S,'Row Index'!Y47)="",IF(INDEX('RAW DATA'!$AF:$AF,'Row Index'!Y47)="",INDEX('RAW DATA'!$L:$L,'Row Index'!Y47),INDEX('RAW DATA'!$AF:$AF,'Row Index'!Y47)),INDEX('RAW DATA'!$S:$S,'Row Index'!Y47)))</f>
        <v>52.3604029044568</v>
      </c>
      <c r="Z331" s="18" t="n">
        <f aca="false">IF('Row Index'!Z47="","✗",IF(INDEX('RAW DATA'!$S:$S,'Row Index'!Z47)="",IF(INDEX('RAW DATA'!$AF:$AF,'Row Index'!Z47)="",INDEX('RAW DATA'!$L:$L,'Row Index'!Z47),INDEX('RAW DATA'!$AF:$AF,'Row Index'!Z47)),INDEX('RAW DATA'!$S:$S,'Row Index'!Z47)))</f>
        <v>52.0454095545998</v>
      </c>
      <c r="AA331" s="19" t="str">
        <f aca="false">IF('Row Index'!AA47="","⏳",IF(INDEX('RAW DATA'!$S:$S,'Row Index'!AA47)="",IF(INDEX('RAW DATA'!$AF:$AF,'Row Index'!AA47)="",INDEX('RAW DATA'!$L:$L,'Row Index'!AA47),INDEX('RAW DATA'!$AF:$AF,'Row Index'!AA47)),INDEX('RAW DATA'!$S:$S,'Row Index'!AA47)))</f>
        <v>⏳</v>
      </c>
      <c r="AB331" s="17" t="n">
        <f aca="false">IF('Row Index'!AB47="","✗",IF(INDEX('RAW DATA'!$S:$S,'Row Index'!AB47)="",IF(INDEX('RAW DATA'!$AF:$AF,'Row Index'!AB47)="",INDEX('RAW DATA'!$L:$L,'Row Index'!AB47),INDEX('RAW DATA'!$AF:$AF,'Row Index'!AB47)),INDEX('RAW DATA'!$S:$S,'Row Index'!AB47)))</f>
        <v>52.8568923073789</v>
      </c>
      <c r="AC331" s="17" t="n">
        <f aca="false">IF('Row Index'!AC47="","✗",IF(INDEX('RAW DATA'!$S:$S,'Row Index'!AC47)="",IF(INDEX('RAW DATA'!$AF:$AF,'Row Index'!AC47)="",INDEX('RAW DATA'!$L:$L,'Row Index'!AC47),INDEX('RAW DATA'!$AF:$AF,'Row Index'!AC47)),INDEX('RAW DATA'!$S:$S,'Row Index'!AC47)))</f>
        <v>54.145844178349</v>
      </c>
      <c r="AD331" s="17" t="n">
        <f aca="false">IF('Row Index'!AD47="","✗",IF(INDEX('RAW DATA'!$S:$S,'Row Index'!AD47)="",IF(INDEX('RAW DATA'!$AF:$AF,'Row Index'!AD47)="",INDEX('RAW DATA'!$L:$L,'Row Index'!AD47),INDEX('RAW DATA'!$AF:$AF,'Row Index'!AD47)),INDEX('RAW DATA'!$S:$S,'Row Index'!AD47)))</f>
        <v>55.5872544238909</v>
      </c>
      <c r="AE331" s="17" t="n">
        <f aca="false">IF('Row Index'!AE47="","✗",IF(INDEX('RAW DATA'!$S:$S,'Row Index'!AE47)="",IF(INDEX('RAW DATA'!$AF:$AF,'Row Index'!AE47)="",INDEX('RAW DATA'!$L:$L,'Row Index'!AE47),INDEX('RAW DATA'!$AF:$AF,'Row Index'!AE47)),INDEX('RAW DATA'!$S:$S,'Row Index'!AE47)))</f>
        <v>57.061153279366</v>
      </c>
      <c r="AF331" s="17" t="n">
        <f aca="false">IF('Row Index'!AF47="","✗",IF(INDEX('RAW DATA'!$S:$S,'Row Index'!AF47)="",IF(INDEX('RAW DATA'!$AF:$AF,'Row Index'!AF47)="",INDEX('RAW DATA'!$L:$L,'Row Index'!AF47),INDEX('RAW DATA'!$AF:$AF,'Row Index'!AF47)),INDEX('RAW DATA'!$S:$S,'Row Index'!AF47)))</f>
        <v>58.4371286565607</v>
      </c>
      <c r="AG331" s="17" t="n">
        <f aca="false">IF('Row Index'!AG47="","✗",IF(INDEX('RAW DATA'!$S:$S,'Row Index'!AG47)="",IF(INDEX('RAW DATA'!$AF:$AF,'Row Index'!AG47)="",INDEX('RAW DATA'!$L:$L,'Row Index'!AG47),INDEX('RAW DATA'!$AF:$AF,'Row Index'!AG47)),INDEX('RAW DATA'!$S:$S,'Row Index'!AG47)))</f>
        <v>59.2482010664256</v>
      </c>
      <c r="AH331" s="17" t="n">
        <f aca="false">IF('Row Index'!AH47="","✗",IF(INDEX('RAW DATA'!$S:$S,'Row Index'!AH47)="",IF(INDEX('RAW DATA'!$AF:$AF,'Row Index'!AH47)="",INDEX('RAW DATA'!$L:$L,'Row Index'!AH47),INDEX('RAW DATA'!$AF:$AF,'Row Index'!AH47)),INDEX('RAW DATA'!$S:$S,'Row Index'!AH47)))</f>
        <v>61.3052892556122</v>
      </c>
      <c r="AI331" s="17" t="n">
        <f aca="false">IF('Row Index'!AI47="","✗",IF(INDEX('RAW DATA'!$S:$S,'Row Index'!AI47)="",IF(INDEX('RAW DATA'!$AF:$AF,'Row Index'!AI47)="",INDEX('RAW DATA'!$L:$L,'Row Index'!AI47),INDEX('RAW DATA'!$AF:$AF,'Row Index'!AI47)),INDEX('RAW DATA'!$S:$S,'Row Index'!AI47)))</f>
        <v>60.8058082760788</v>
      </c>
      <c r="AJ331" s="17" t="n">
        <f aca="false">IF('Row Index'!AJ47="","✗",IF(INDEX('RAW DATA'!$S:$S,'Row Index'!AJ47)="",IF(INDEX('RAW DATA'!$AF:$AF,'Row Index'!AJ47)="",INDEX('RAW DATA'!$L:$L,'Row Index'!AJ47),INDEX('RAW DATA'!$AF:$AF,'Row Index'!AJ47)),INDEX('RAW DATA'!$S:$S,'Row Index'!AJ47)))</f>
        <v>63.1358114675711</v>
      </c>
      <c r="AK331" s="17" t="n">
        <f aca="false">IF('Row Index'!AK47="","✗",IF(INDEX('RAW DATA'!$S:$S,'Row Index'!AK47)="",IF(INDEX('RAW DATA'!$AF:$AF,'Row Index'!AK47)="",INDEX('RAW DATA'!$L:$L,'Row Index'!AK47),INDEX('RAW DATA'!$AF:$AF,'Row Index'!AK47)),INDEX('RAW DATA'!$S:$S,'Row Index'!AK47)))</f>
        <v>63.4294772305992</v>
      </c>
      <c r="AL331" s="17" t="n">
        <f aca="false">IF('Row Index'!AL47="","✗",IF(INDEX('RAW DATA'!$S:$S,'Row Index'!AL47)="",IF(INDEX('RAW DATA'!$AF:$AF,'Row Index'!AL47)="",INDEX('RAW DATA'!$L:$L,'Row Index'!AL47),INDEX('RAW DATA'!$AF:$AF,'Row Index'!AL47)),INDEX('RAW DATA'!$S:$S,'Row Index'!AL47)))</f>
        <v>64.3844334581588</v>
      </c>
      <c r="AM331" s="17" t="n">
        <f aca="false">IF('Row Index'!AM47="","✗",IF(INDEX('RAW DATA'!$S:$S,'Row Index'!AM47)="",IF(INDEX('RAW DATA'!$AF:$AF,'Row Index'!AM47)="",INDEX('RAW DATA'!$L:$L,'Row Index'!AM47),INDEX('RAW DATA'!$AF:$AF,'Row Index'!AM47)),INDEX('RAW DATA'!$S:$S,'Row Index'!AM47)))</f>
        <v>65.9656681038993</v>
      </c>
      <c r="AN331" s="17" t="n">
        <f aca="false">IF('Row Index'!AN47="","✗",IF(INDEX('RAW DATA'!$S:$S,'Row Index'!AN47)="",IF(INDEX('RAW DATA'!$AF:$AF,'Row Index'!AN47)="",INDEX('RAW DATA'!$L:$L,'Row Index'!AN47),INDEX('RAW DATA'!$AF:$AF,'Row Index'!AN47)),INDEX('RAW DATA'!$S:$S,'Row Index'!AN47)))</f>
        <v>66.2116375171979</v>
      </c>
      <c r="AO331" s="17" t="n">
        <f aca="false">IF('Row Index'!AO47="","✗",IF(INDEX('RAW DATA'!$S:$S,'Row Index'!AO47)="",IF(INDEX('RAW DATA'!$AF:$AF,'Row Index'!AO47)="",INDEX('RAW DATA'!$L:$L,'Row Index'!AO47),INDEX('RAW DATA'!$AF:$AF,'Row Index'!AO47)),INDEX('RAW DATA'!$S:$S,'Row Index'!AO47)))</f>
        <v>65.6952414207339</v>
      </c>
      <c r="AP331" s="17" t="n">
        <f aca="false">IF('Row Index'!AP47="","✗",IF(INDEX('RAW DATA'!$S:$S,'Row Index'!AP47)="",IF(INDEX('RAW DATA'!$AF:$AF,'Row Index'!AP47)="",INDEX('RAW DATA'!$L:$L,'Row Index'!AP47),INDEX('RAW DATA'!$AF:$AF,'Row Index'!AP47)),INDEX('RAW DATA'!$S:$S,'Row Index'!AP47)))</f>
        <v>67.0513397048236</v>
      </c>
      <c r="AQ331" s="17" t="n">
        <f aca="false">IF('Row Index'!AQ47="","✗",IF(INDEX('RAW DATA'!$S:$S,'Row Index'!AQ47)="",IF(INDEX('RAW DATA'!$AF:$AF,'Row Index'!AQ47)="",INDEX('RAW DATA'!$L:$L,'Row Index'!AQ47),INDEX('RAW DATA'!$AF:$AF,'Row Index'!AQ47)),INDEX('RAW DATA'!$S:$S,'Row Index'!AQ47)))</f>
        <v>67.543154600308</v>
      </c>
    </row>
    <row r="332" customFormat="false" ht="15" hidden="false" customHeight="false" outlineLevel="0" collapsed="false">
      <c r="A332" s="32" t="s">
        <v>301</v>
      </c>
      <c r="B332" s="33" t="s">
        <v>248</v>
      </c>
      <c r="C332" s="17" t="n">
        <f aca="false">IF('Row Index'!C48="","✗",IF(INDEX('RAW DATA'!$S:$S,'Row Index'!C48)="",IF(INDEX('RAW DATA'!$AF:$AF,'Row Index'!C48)="",INDEX('RAW DATA'!$L:$L,'Row Index'!C48),INDEX('RAW DATA'!$AF:$AF,'Row Index'!C48)),INDEX('RAW DATA'!$S:$S,'Row Index'!C48)))</f>
        <v>32.8115489827877</v>
      </c>
      <c r="D332" s="17" t="n">
        <f aca="false">IF('Row Index'!D48="","✗",IF(INDEX('RAW DATA'!$S:$S,'Row Index'!D48)="",IF(INDEX('RAW DATA'!$AF:$AF,'Row Index'!D48)="",INDEX('RAW DATA'!$L:$L,'Row Index'!D48),INDEX('RAW DATA'!$AF:$AF,'Row Index'!D48)),INDEX('RAW DATA'!$S:$S,'Row Index'!D48)))</f>
        <v>34.4761090873274</v>
      </c>
      <c r="E332" s="17" t="n">
        <f aca="false">IF('Row Index'!E48="","✗",IF(INDEX('RAW DATA'!$S:$S,'Row Index'!E48)="",IF(INDEX('RAW DATA'!$AF:$AF,'Row Index'!E48)="",INDEX('RAW DATA'!$L:$L,'Row Index'!E48),INDEX('RAW DATA'!$AF:$AF,'Row Index'!E48)),INDEX('RAW DATA'!$S:$S,'Row Index'!E48)))</f>
        <v>36.8794762719074</v>
      </c>
      <c r="F332" s="17" t="n">
        <f aca="false">IF('Row Index'!F48="","✗",IF(INDEX('RAW DATA'!$S:$S,'Row Index'!F48)="",IF(INDEX('RAW DATA'!$AF:$AF,'Row Index'!F48)="",INDEX('RAW DATA'!$L:$L,'Row Index'!F48),INDEX('RAW DATA'!$AF:$AF,'Row Index'!F48)),INDEX('RAW DATA'!$S:$S,'Row Index'!F48)))</f>
        <v>33.2720738577694</v>
      </c>
      <c r="G332" s="18" t="n">
        <f aca="false">IF('Row Index'!G48="","✗",IF(INDEX('RAW DATA'!$S:$S,'Row Index'!G48)="",IF(INDEX('RAW DATA'!$AF:$AF,'Row Index'!G48)="",INDEX('RAW DATA'!$L:$L,'Row Index'!G48),INDEX('RAW DATA'!$AF:$AF,'Row Index'!G48)),INDEX('RAW DATA'!$S:$S,'Row Index'!G48)))</f>
        <v>43.7925834702642</v>
      </c>
      <c r="H332" s="17" t="n">
        <f aca="false">IF('Row Index'!H48="","✗",IF(INDEX('RAW DATA'!$S:$S,'Row Index'!H48)="",IF(INDEX('RAW DATA'!$AF:$AF,'Row Index'!H48)="",INDEX('RAW DATA'!$L:$L,'Row Index'!H48),INDEX('RAW DATA'!$AF:$AF,'Row Index'!H48)),INDEX('RAW DATA'!$S:$S,'Row Index'!H48)))</f>
        <v>35.1091342028488</v>
      </c>
      <c r="I332" s="17" t="n">
        <f aca="false">IF('Row Index'!I48="","✗",IF(INDEX('RAW DATA'!$S:$S,'Row Index'!I48)="",IF(INDEX('RAW DATA'!$AF:$AF,'Row Index'!I48)="",INDEX('RAW DATA'!$L:$L,'Row Index'!I48),INDEX('RAW DATA'!$AF:$AF,'Row Index'!I48)),INDEX('RAW DATA'!$S:$S,'Row Index'!I48)))</f>
        <v>36.696717915489</v>
      </c>
      <c r="J332" s="17" t="n">
        <f aca="false">IF('Row Index'!J48="","✗",IF(INDEX('RAW DATA'!$S:$S,'Row Index'!J48)="",IF(INDEX('RAW DATA'!$AF:$AF,'Row Index'!J48)="",INDEX('RAW DATA'!$L:$L,'Row Index'!J48),INDEX('RAW DATA'!$AF:$AF,'Row Index'!J48)),INDEX('RAW DATA'!$S:$S,'Row Index'!J48)))</f>
        <v>36.6973234992244</v>
      </c>
      <c r="K332" s="17" t="n">
        <f aca="false">IF('Row Index'!K48="","✗",IF(INDEX('RAW DATA'!$S:$S,'Row Index'!K48)="",IF(INDEX('RAW DATA'!$AF:$AF,'Row Index'!K48)="",INDEX('RAW DATA'!$L:$L,'Row Index'!K48),INDEX('RAW DATA'!$AF:$AF,'Row Index'!K48)),INDEX('RAW DATA'!$S:$S,'Row Index'!K48)))</f>
        <v>40.1213548936458</v>
      </c>
      <c r="L332" s="17" t="n">
        <f aca="false">IF('Row Index'!L48="","✗",IF(INDEX('RAW DATA'!$S:$S,'Row Index'!L48)="",IF(INDEX('RAW DATA'!$AF:$AF,'Row Index'!L48)="",INDEX('RAW DATA'!$L:$L,'Row Index'!L48),INDEX('RAW DATA'!$AF:$AF,'Row Index'!L48)),INDEX('RAW DATA'!$S:$S,'Row Index'!L48)))</f>
        <v>38.1800766205979</v>
      </c>
      <c r="M332" s="17" t="n">
        <f aca="false">IF('Row Index'!M48="","✗",IF(INDEX('RAW DATA'!$S:$S,'Row Index'!M48)="",IF(INDEX('RAW DATA'!$AF:$AF,'Row Index'!M48)="",INDEX('RAW DATA'!$L:$L,'Row Index'!M48),INDEX('RAW DATA'!$AF:$AF,'Row Index'!M48)),INDEX('RAW DATA'!$S:$S,'Row Index'!M48)))</f>
        <v>39.8589113236951</v>
      </c>
      <c r="N332" s="17" t="n">
        <f aca="false">IF('Row Index'!N48="","✗",IF(INDEX('RAW DATA'!$S:$S,'Row Index'!N48)="",IF(INDEX('RAW DATA'!$AF:$AF,'Row Index'!N48)="",INDEX('RAW DATA'!$L:$L,'Row Index'!N48),INDEX('RAW DATA'!$AF:$AF,'Row Index'!N48)),INDEX('RAW DATA'!$S:$S,'Row Index'!N48)))</f>
        <v>39.5378441144953</v>
      </c>
      <c r="O332" s="17" t="n">
        <f aca="false">IF('Row Index'!O48="","✗",IF(INDEX('RAW DATA'!$S:$S,'Row Index'!O48)="",IF(INDEX('RAW DATA'!$AF:$AF,'Row Index'!O48)="",INDEX('RAW DATA'!$L:$L,'Row Index'!O48),INDEX('RAW DATA'!$AF:$AF,'Row Index'!O48)),INDEX('RAW DATA'!$S:$S,'Row Index'!O48)))</f>
        <v>39.2316750165425</v>
      </c>
      <c r="P332" s="17" t="n">
        <f aca="false">IF('Row Index'!P48="","✗",IF(INDEX('RAW DATA'!$S:$S,'Row Index'!P48)="",IF(INDEX('RAW DATA'!$AF:$AF,'Row Index'!P48)="",INDEX('RAW DATA'!$L:$L,'Row Index'!P48),INDEX('RAW DATA'!$AF:$AF,'Row Index'!P48)),INDEX('RAW DATA'!$S:$S,'Row Index'!P48)))</f>
        <v>39.5726080624932</v>
      </c>
      <c r="Q332" s="17" t="n">
        <f aca="false">IF('Row Index'!Q48="","✗",IF(INDEX('RAW DATA'!$S:$S,'Row Index'!Q48)="",IF(INDEX('RAW DATA'!$AF:$AF,'Row Index'!Q48)="",INDEX('RAW DATA'!$L:$L,'Row Index'!Q48),INDEX('RAW DATA'!$AF:$AF,'Row Index'!Q48)),INDEX('RAW DATA'!$S:$S,'Row Index'!Q48)))</f>
        <v>41.1776825440668</v>
      </c>
      <c r="R332" s="26" t="str">
        <f aca="false">IF('Row Index'!R48="","✗",IF(INDEX('RAW DATA'!$S:$S,'Row Index'!R48)="",IF(INDEX('RAW DATA'!$AF:$AF,'Row Index'!R48)="",INDEX('RAW DATA'!$L:$L,'Row Index'!R48),INDEX('RAW DATA'!$AF:$AF,'Row Index'!R48)),INDEX('RAW DATA'!$S:$S,'Row Index'!R48)))</f>
        <v>✗⇲</v>
      </c>
      <c r="S332" s="17" t="n">
        <f aca="false">IF('Row Index'!S48="","✗",IF(INDEX('RAW DATA'!$S:$S,'Row Index'!S48)="",IF(INDEX('RAW DATA'!$AF:$AF,'Row Index'!S48)="",INDEX('RAW DATA'!$L:$L,'Row Index'!S48),INDEX('RAW DATA'!$AF:$AF,'Row Index'!S48)),INDEX('RAW DATA'!$S:$S,'Row Index'!S48)))</f>
        <v>44.2171519169522</v>
      </c>
      <c r="T332" s="17" t="n">
        <f aca="false">IF('Row Index'!T48="","✗",IF(INDEX('RAW DATA'!$S:$S,'Row Index'!T48)="",IF(INDEX('RAW DATA'!$AF:$AF,'Row Index'!T48)="",INDEX('RAW DATA'!$L:$L,'Row Index'!T48),INDEX('RAW DATA'!$AF:$AF,'Row Index'!T48)),INDEX('RAW DATA'!$S:$S,'Row Index'!T48)))</f>
        <v>42.1645689158926</v>
      </c>
      <c r="U332" s="17" t="n">
        <f aca="false">IF('Row Index'!U48="","✗",IF(INDEX('RAW DATA'!$S:$S,'Row Index'!U48)="",IF(INDEX('RAW DATA'!$AF:$AF,'Row Index'!U48)="",INDEX('RAW DATA'!$L:$L,'Row Index'!U48),INDEX('RAW DATA'!$AF:$AF,'Row Index'!U48)),INDEX('RAW DATA'!$S:$S,'Row Index'!U48)))</f>
        <v>45.9374687018969</v>
      </c>
      <c r="V332" s="17" t="n">
        <f aca="false">IF('Row Index'!V48="","✗",IF(INDEX('RAW DATA'!$S:$S,'Row Index'!V48)="",IF(INDEX('RAW DATA'!$AF:$AF,'Row Index'!V48)="",INDEX('RAW DATA'!$L:$L,'Row Index'!V48),INDEX('RAW DATA'!$AF:$AF,'Row Index'!V48)),INDEX('RAW DATA'!$S:$S,'Row Index'!V48)))</f>
        <v>45.3910766000133</v>
      </c>
      <c r="W332" s="17" t="n">
        <f aca="false">IF('Row Index'!W48="","✗",IF(INDEX('RAW DATA'!$S:$S,'Row Index'!W48)="",IF(INDEX('RAW DATA'!$AF:$AF,'Row Index'!W48)="",INDEX('RAW DATA'!$L:$L,'Row Index'!W48),INDEX('RAW DATA'!$AF:$AF,'Row Index'!W48)),INDEX('RAW DATA'!$S:$S,'Row Index'!W48)))</f>
        <v>45.6488319147102</v>
      </c>
      <c r="X332" s="17" t="n">
        <f aca="false">IF('Row Index'!X48="","✗",IF(INDEX('RAW DATA'!$S:$S,'Row Index'!X48)="",IF(INDEX('RAW DATA'!$AF:$AF,'Row Index'!X48)="",INDEX('RAW DATA'!$L:$L,'Row Index'!X48),INDEX('RAW DATA'!$AF:$AF,'Row Index'!X48)),INDEX('RAW DATA'!$S:$S,'Row Index'!X48)))</f>
        <v>46.4914719855304</v>
      </c>
      <c r="Y332" s="17" t="n">
        <f aca="false">IF('Row Index'!Y48="","✗",IF(INDEX('RAW DATA'!$S:$S,'Row Index'!Y48)="",IF(INDEX('RAW DATA'!$AF:$AF,'Row Index'!Y48)="",INDEX('RAW DATA'!$L:$L,'Row Index'!Y48),INDEX('RAW DATA'!$AF:$AF,'Row Index'!Y48)),INDEX('RAW DATA'!$S:$S,'Row Index'!Y48)))</f>
        <v>48.6411200742109</v>
      </c>
      <c r="Z332" s="18" t="n">
        <f aca="false">IF('Row Index'!Z48="","✗",IF(INDEX('RAW DATA'!$S:$S,'Row Index'!Z48)="",IF(INDEX('RAW DATA'!$AF:$AF,'Row Index'!Z48)="",INDEX('RAW DATA'!$L:$L,'Row Index'!Z48),INDEX('RAW DATA'!$AF:$AF,'Row Index'!Z48)),INDEX('RAW DATA'!$S:$S,'Row Index'!Z48)))</f>
        <v>48.1517548833511</v>
      </c>
      <c r="AA332" s="19" t="str">
        <f aca="false">IF('Row Index'!AA48="","⏳",IF(INDEX('RAW DATA'!$S:$S,'Row Index'!AA48)="",IF(INDEX('RAW DATA'!$AF:$AF,'Row Index'!AA48)="",INDEX('RAW DATA'!$L:$L,'Row Index'!AA48),INDEX('RAW DATA'!$AF:$AF,'Row Index'!AA48)),INDEX('RAW DATA'!$S:$S,'Row Index'!AA48)))</f>
        <v>⏳</v>
      </c>
      <c r="AB332" s="17" t="n">
        <f aca="false">IF('Row Index'!AB48="","✗",IF(INDEX('RAW DATA'!$S:$S,'Row Index'!AB48)="",IF(INDEX('RAW DATA'!$AF:$AF,'Row Index'!AB48)="",INDEX('RAW DATA'!$L:$L,'Row Index'!AB48),INDEX('RAW DATA'!$AF:$AF,'Row Index'!AB48)),INDEX('RAW DATA'!$S:$S,'Row Index'!AB48)))</f>
        <v>49.2608963571681</v>
      </c>
      <c r="AC332" s="17" t="n">
        <f aca="false">IF('Row Index'!AC48="","✗",IF(INDEX('RAW DATA'!$S:$S,'Row Index'!AC48)="",IF(INDEX('RAW DATA'!$AF:$AF,'Row Index'!AC48)="",INDEX('RAW DATA'!$L:$L,'Row Index'!AC48),INDEX('RAW DATA'!$AF:$AF,'Row Index'!AC48)),INDEX('RAW DATA'!$S:$S,'Row Index'!AC48)))</f>
        <v>51.4095001254476</v>
      </c>
      <c r="AD332" s="17" t="n">
        <f aca="false">IF('Row Index'!AD48="","✗",IF(INDEX('RAW DATA'!$S:$S,'Row Index'!AD48)="",IF(INDEX('RAW DATA'!$AF:$AF,'Row Index'!AD48)="",INDEX('RAW DATA'!$L:$L,'Row Index'!AD48),INDEX('RAW DATA'!$AF:$AF,'Row Index'!AD48)),INDEX('RAW DATA'!$S:$S,'Row Index'!AD48)))</f>
        <v>52.3101649247005</v>
      </c>
      <c r="AE332" s="17" t="n">
        <f aca="false">IF('Row Index'!AE48="","✗",IF(INDEX('RAW DATA'!$S:$S,'Row Index'!AE48)="",IF(INDEX('RAW DATA'!$AF:$AF,'Row Index'!AE48)="",INDEX('RAW DATA'!$L:$L,'Row Index'!AE48),INDEX('RAW DATA'!$AF:$AF,'Row Index'!AE48)),INDEX('RAW DATA'!$S:$S,'Row Index'!AE48)))</f>
        <v>52.5966950623949</v>
      </c>
      <c r="AF332" s="17" t="n">
        <f aca="false">IF('Row Index'!AF48="","✗",IF(INDEX('RAW DATA'!$S:$S,'Row Index'!AF48)="",IF(INDEX('RAW DATA'!$AF:$AF,'Row Index'!AF48)="",INDEX('RAW DATA'!$L:$L,'Row Index'!AF48),INDEX('RAW DATA'!$AF:$AF,'Row Index'!AF48)),INDEX('RAW DATA'!$S:$S,'Row Index'!AF48)))</f>
        <v>55.470716177077</v>
      </c>
      <c r="AG332" s="17" t="n">
        <f aca="false">IF('Row Index'!AG48="","✗",IF(INDEX('RAW DATA'!$S:$S,'Row Index'!AG48)="",IF(INDEX('RAW DATA'!$AF:$AF,'Row Index'!AG48)="",INDEX('RAW DATA'!$L:$L,'Row Index'!AG48),INDEX('RAW DATA'!$AF:$AF,'Row Index'!AG48)),INDEX('RAW DATA'!$S:$S,'Row Index'!AG48)))</f>
        <v>55.0229981643053</v>
      </c>
      <c r="AH332" s="17" t="n">
        <f aca="false">IF('Row Index'!AH48="","✗",IF(INDEX('RAW DATA'!$S:$S,'Row Index'!AH48)="",IF(INDEX('RAW DATA'!$AF:$AF,'Row Index'!AH48)="",INDEX('RAW DATA'!$L:$L,'Row Index'!AH48),INDEX('RAW DATA'!$AF:$AF,'Row Index'!AH48)),INDEX('RAW DATA'!$S:$S,'Row Index'!AH48)))</f>
        <v>56.9434900437</v>
      </c>
      <c r="AI332" s="17" t="n">
        <f aca="false">IF('Row Index'!AI48="","✗",IF(INDEX('RAW DATA'!$S:$S,'Row Index'!AI48)="",IF(INDEX('RAW DATA'!$AF:$AF,'Row Index'!AI48)="",INDEX('RAW DATA'!$L:$L,'Row Index'!AI48),INDEX('RAW DATA'!$AF:$AF,'Row Index'!AI48)),INDEX('RAW DATA'!$S:$S,'Row Index'!AI48)))</f>
        <v>58.9290158861674</v>
      </c>
      <c r="AJ332" s="17" t="n">
        <f aca="false">IF('Row Index'!AJ48="","✗",IF(INDEX('RAW DATA'!$S:$S,'Row Index'!AJ48)="",IF(INDEX('RAW DATA'!$AF:$AF,'Row Index'!AJ48)="",INDEX('RAW DATA'!$L:$L,'Row Index'!AJ48),INDEX('RAW DATA'!$AF:$AF,'Row Index'!AJ48)),INDEX('RAW DATA'!$S:$S,'Row Index'!AJ48)))</f>
        <v>60.3373488068528</v>
      </c>
      <c r="AK332" s="17" t="n">
        <f aca="false">IF('Row Index'!AK48="","✗",IF(INDEX('RAW DATA'!$S:$S,'Row Index'!AK48)="",IF(INDEX('RAW DATA'!$AF:$AF,'Row Index'!AK48)="",INDEX('RAW DATA'!$L:$L,'Row Index'!AK48),INDEX('RAW DATA'!$AF:$AF,'Row Index'!AK48)),INDEX('RAW DATA'!$S:$S,'Row Index'!AK48)))</f>
        <v>60.0779799580875</v>
      </c>
      <c r="AL332" s="17" t="n">
        <f aca="false">IF('Row Index'!AL48="","✗",IF(INDEX('RAW DATA'!$S:$S,'Row Index'!AL48)="",IF(INDEX('RAW DATA'!$AF:$AF,'Row Index'!AL48)="",INDEX('RAW DATA'!$L:$L,'Row Index'!AL48),INDEX('RAW DATA'!$AF:$AF,'Row Index'!AL48)),INDEX('RAW DATA'!$S:$S,'Row Index'!AL48)))</f>
        <v>63.3695182465825</v>
      </c>
      <c r="AM332" s="17" t="n">
        <f aca="false">IF('Row Index'!AM48="","✗",IF(INDEX('RAW DATA'!$S:$S,'Row Index'!AM48)="",IF(INDEX('RAW DATA'!$AF:$AF,'Row Index'!AM48)="",INDEX('RAW DATA'!$L:$L,'Row Index'!AM48),INDEX('RAW DATA'!$AF:$AF,'Row Index'!AM48)),INDEX('RAW DATA'!$S:$S,'Row Index'!AM48)))</f>
        <v>64.0083277065268</v>
      </c>
      <c r="AN332" s="17" t="n">
        <f aca="false">IF('Row Index'!AN48="","✗",IF(INDEX('RAW DATA'!$S:$S,'Row Index'!AN48)="",IF(INDEX('RAW DATA'!$AF:$AF,'Row Index'!AN48)="",INDEX('RAW DATA'!$L:$L,'Row Index'!AN48),INDEX('RAW DATA'!$AF:$AF,'Row Index'!AN48)),INDEX('RAW DATA'!$S:$S,'Row Index'!AN48)))</f>
        <v>64.5156633295359</v>
      </c>
      <c r="AO332" s="17" t="n">
        <f aca="false">IF('Row Index'!AO48="","✗",IF(INDEX('RAW DATA'!$S:$S,'Row Index'!AO48)="",IF(INDEX('RAW DATA'!$AF:$AF,'Row Index'!AO48)="",INDEX('RAW DATA'!$L:$L,'Row Index'!AO48),INDEX('RAW DATA'!$AF:$AF,'Row Index'!AO48)),INDEX('RAW DATA'!$S:$S,'Row Index'!AO48)))</f>
        <v>66.964379155603</v>
      </c>
      <c r="AP332" s="17" t="n">
        <f aca="false">IF('Row Index'!AP48="","✗",IF(INDEX('RAW DATA'!$S:$S,'Row Index'!AP48)="",IF(INDEX('RAW DATA'!$AF:$AF,'Row Index'!AP48)="",INDEX('RAW DATA'!$L:$L,'Row Index'!AP48),INDEX('RAW DATA'!$AF:$AF,'Row Index'!AP48)),INDEX('RAW DATA'!$S:$S,'Row Index'!AP48)))</f>
        <v>66.274322088901</v>
      </c>
      <c r="AQ332" s="17" t="n">
        <f aca="false">IF('Row Index'!AQ48="","✗",IF(INDEX('RAW DATA'!$S:$S,'Row Index'!AQ48)="",IF(INDEX('RAW DATA'!$AF:$AF,'Row Index'!AQ48)="",INDEX('RAW DATA'!$L:$L,'Row Index'!AQ48),INDEX('RAW DATA'!$AF:$AF,'Row Index'!AQ48)),INDEX('RAW DATA'!$S:$S,'Row Index'!AQ48)))</f>
        <v>66.563374940432</v>
      </c>
    </row>
    <row r="333" customFormat="false" ht="15" hidden="false" customHeight="false" outlineLevel="0" collapsed="false">
      <c r="A333" s="32" t="s">
        <v>304</v>
      </c>
      <c r="B333" s="33" t="s">
        <v>248</v>
      </c>
      <c r="C333" s="17" t="n">
        <f aca="false">IF('Row Index'!C49="","✗",IF(INDEX('RAW DATA'!$S:$S,'Row Index'!C49)="",IF(INDEX('RAW DATA'!$AF:$AF,'Row Index'!C49)="",INDEX('RAW DATA'!$L:$L,'Row Index'!C49),INDEX('RAW DATA'!$AF:$AF,'Row Index'!C49)),INDEX('RAW DATA'!$S:$S,'Row Index'!C49)))</f>
        <v>38.7535059103303</v>
      </c>
      <c r="D333" s="17" t="n">
        <f aca="false">IF('Row Index'!D49="","✗",IF(INDEX('RAW DATA'!$S:$S,'Row Index'!D49)="",IF(INDEX('RAW DATA'!$AF:$AF,'Row Index'!D49)="",INDEX('RAW DATA'!$L:$L,'Row Index'!D49),INDEX('RAW DATA'!$AF:$AF,'Row Index'!D49)),INDEX('RAW DATA'!$S:$S,'Row Index'!D49)))</f>
        <v>39.8562922041591</v>
      </c>
      <c r="E333" s="17" t="n">
        <f aca="false">IF('Row Index'!E49="","✗",IF(INDEX('RAW DATA'!$S:$S,'Row Index'!E49)="",IF(INDEX('RAW DATA'!$AF:$AF,'Row Index'!E49)="",INDEX('RAW DATA'!$L:$L,'Row Index'!E49),INDEX('RAW DATA'!$AF:$AF,'Row Index'!E49)),INDEX('RAW DATA'!$S:$S,'Row Index'!E49)))</f>
        <v>41.9084403235913</v>
      </c>
      <c r="F333" s="17" t="n">
        <f aca="false">IF('Row Index'!F49="","✗",IF(INDEX('RAW DATA'!$S:$S,'Row Index'!F49)="",IF(INDEX('RAW DATA'!$AF:$AF,'Row Index'!F49)="",INDEX('RAW DATA'!$L:$L,'Row Index'!F49),INDEX('RAW DATA'!$AF:$AF,'Row Index'!F49)),INDEX('RAW DATA'!$S:$S,'Row Index'!F49)))</f>
        <v>37.5547159220072</v>
      </c>
      <c r="G333" s="18" t="n">
        <f aca="false">IF('Row Index'!G49="","✗",IF(INDEX('RAW DATA'!$S:$S,'Row Index'!G49)="",IF(INDEX('RAW DATA'!$AF:$AF,'Row Index'!G49)="",INDEX('RAW DATA'!$L:$L,'Row Index'!G49),INDEX('RAW DATA'!$AF:$AF,'Row Index'!G49)),INDEX('RAW DATA'!$S:$S,'Row Index'!G49)))</f>
        <v>43.4952784078805</v>
      </c>
      <c r="H333" s="17" t="n">
        <f aca="false">IF('Row Index'!H49="","✗",IF(INDEX('RAW DATA'!$S:$S,'Row Index'!H49)="",IF(INDEX('RAW DATA'!$AF:$AF,'Row Index'!H49)="",INDEX('RAW DATA'!$L:$L,'Row Index'!H49),INDEX('RAW DATA'!$AF:$AF,'Row Index'!H49)),INDEX('RAW DATA'!$S:$S,'Row Index'!H49)))</f>
        <v>37.5812031007326</v>
      </c>
      <c r="I333" s="17" t="n">
        <f aca="false">IF('Row Index'!I49="","✗",IF(INDEX('RAW DATA'!$S:$S,'Row Index'!I49)="",IF(INDEX('RAW DATA'!$AF:$AF,'Row Index'!I49)="",INDEX('RAW DATA'!$L:$L,'Row Index'!I49),INDEX('RAW DATA'!$AF:$AF,'Row Index'!I49)),INDEX('RAW DATA'!$S:$S,'Row Index'!I49)))</f>
        <v>43.1731712996546</v>
      </c>
      <c r="J333" s="17" t="n">
        <f aca="false">IF('Row Index'!J49="","✗",IF(INDEX('RAW DATA'!$S:$S,'Row Index'!J49)="",IF(INDEX('RAW DATA'!$AF:$AF,'Row Index'!J49)="",INDEX('RAW DATA'!$L:$L,'Row Index'!J49),INDEX('RAW DATA'!$AF:$AF,'Row Index'!J49)),INDEX('RAW DATA'!$S:$S,'Row Index'!J49)))</f>
        <v>41.3757447460481</v>
      </c>
      <c r="K333" s="17" t="n">
        <f aca="false">IF('Row Index'!K49="","✗",IF(INDEX('RAW DATA'!$S:$S,'Row Index'!K49)="",IF(INDEX('RAW DATA'!$AF:$AF,'Row Index'!K49)="",INDEX('RAW DATA'!$L:$L,'Row Index'!K49),INDEX('RAW DATA'!$AF:$AF,'Row Index'!K49)),INDEX('RAW DATA'!$S:$S,'Row Index'!K49)))</f>
        <v>46.8531291044033</v>
      </c>
      <c r="L333" s="17" t="n">
        <f aca="false">IF('Row Index'!L49="","✗",IF(INDEX('RAW DATA'!$S:$S,'Row Index'!L49)="",IF(INDEX('RAW DATA'!$AF:$AF,'Row Index'!L49)="",INDEX('RAW DATA'!$L:$L,'Row Index'!L49),INDEX('RAW DATA'!$AF:$AF,'Row Index'!L49)),INDEX('RAW DATA'!$S:$S,'Row Index'!L49)))</f>
        <v>47.1997773477524</v>
      </c>
      <c r="M333" s="17" t="n">
        <f aca="false">IF('Row Index'!M49="","✗",IF(INDEX('RAW DATA'!$S:$S,'Row Index'!M49)="",IF(INDEX('RAW DATA'!$AF:$AF,'Row Index'!M49)="",INDEX('RAW DATA'!$L:$L,'Row Index'!M49),INDEX('RAW DATA'!$AF:$AF,'Row Index'!M49)),INDEX('RAW DATA'!$S:$S,'Row Index'!M49)))</f>
        <v>47.0810323677092</v>
      </c>
      <c r="N333" s="17" t="n">
        <f aca="false">IF('Row Index'!N49="","✗",IF(INDEX('RAW DATA'!$S:$S,'Row Index'!N49)="",IF(INDEX('RAW DATA'!$AF:$AF,'Row Index'!N49)="",INDEX('RAW DATA'!$L:$L,'Row Index'!N49),INDEX('RAW DATA'!$AF:$AF,'Row Index'!N49)),INDEX('RAW DATA'!$S:$S,'Row Index'!N49)))</f>
        <v>46.0204824303379</v>
      </c>
      <c r="O333" s="17" t="n">
        <f aca="false">IF('Row Index'!O49="","✗",IF(INDEX('RAW DATA'!$S:$S,'Row Index'!O49)="",IF(INDEX('RAW DATA'!$AF:$AF,'Row Index'!O49)="",INDEX('RAW DATA'!$L:$L,'Row Index'!O49),INDEX('RAW DATA'!$AF:$AF,'Row Index'!O49)),INDEX('RAW DATA'!$S:$S,'Row Index'!O49)))</f>
        <v>48.2636224033989</v>
      </c>
      <c r="P333" s="17" t="n">
        <f aca="false">IF('Row Index'!P49="","✗",IF(INDEX('RAW DATA'!$S:$S,'Row Index'!P49)="",IF(INDEX('RAW DATA'!$AF:$AF,'Row Index'!P49)="",INDEX('RAW DATA'!$L:$L,'Row Index'!P49),INDEX('RAW DATA'!$AF:$AF,'Row Index'!P49)),INDEX('RAW DATA'!$S:$S,'Row Index'!P49)))</f>
        <v>48.1789627220299</v>
      </c>
      <c r="Q333" s="17" t="n">
        <f aca="false">IF('Row Index'!Q49="","✗",IF(INDEX('RAW DATA'!$S:$S,'Row Index'!Q49)="",IF(INDEX('RAW DATA'!$AF:$AF,'Row Index'!Q49)="",INDEX('RAW DATA'!$L:$L,'Row Index'!Q49),INDEX('RAW DATA'!$AF:$AF,'Row Index'!Q49)),INDEX('RAW DATA'!$S:$S,'Row Index'!Q49)))</f>
        <v>48.993251830528</v>
      </c>
      <c r="R333" s="17" t="n">
        <f aca="false">IF('Row Index'!R49="","✗",IF(INDEX('RAW DATA'!$S:$S,'Row Index'!R49)="",IF(INDEX('RAW DATA'!$AF:$AF,'Row Index'!R49)="",INDEX('RAW DATA'!$L:$L,'Row Index'!R49),INDEX('RAW DATA'!$AF:$AF,'Row Index'!R49)),INDEX('RAW DATA'!$S:$S,'Row Index'!R49)))</f>
        <v>49.6827159578626</v>
      </c>
      <c r="S333" s="29" t="n">
        <f aca="false">IF('Row Index'!S49="","✗",IF(INDEX('RAW DATA'!$S:$S,'Row Index'!S49)="",IF(INDEX('RAW DATA'!$AF:$AF,'Row Index'!S49)="",INDEX('RAW DATA'!$L:$L,'Row Index'!S49),INDEX('RAW DATA'!$AF:$AF,'Row Index'!S49)),INDEX('RAW DATA'!$S:$S,'Row Index'!S49)))</f>
        <v>52.6158871879636</v>
      </c>
      <c r="T333" s="17" t="n">
        <f aca="false">IF('Row Index'!T49="","✗",IF(INDEX('RAW DATA'!$S:$S,'Row Index'!T49)="",IF(INDEX('RAW DATA'!$AF:$AF,'Row Index'!T49)="",INDEX('RAW DATA'!$L:$L,'Row Index'!T49),INDEX('RAW DATA'!$AF:$AF,'Row Index'!T49)),INDEX('RAW DATA'!$S:$S,'Row Index'!T49)))</f>
        <v>51.7986981517936</v>
      </c>
      <c r="U333" s="17" t="n">
        <f aca="false">IF('Row Index'!U49="","✗",IF(INDEX('RAW DATA'!$S:$S,'Row Index'!U49)="",IF(INDEX('RAW DATA'!$AF:$AF,'Row Index'!U49)="",INDEX('RAW DATA'!$L:$L,'Row Index'!U49),INDEX('RAW DATA'!$AF:$AF,'Row Index'!U49)),INDEX('RAW DATA'!$S:$S,'Row Index'!U49)))</f>
        <v>52.7653109935692</v>
      </c>
      <c r="V333" s="17" t="n">
        <f aca="false">IF('Row Index'!V49="","✗",IF(INDEX('RAW DATA'!$S:$S,'Row Index'!V49)="",IF(INDEX('RAW DATA'!$AF:$AF,'Row Index'!V49)="",INDEX('RAW DATA'!$L:$L,'Row Index'!V49),INDEX('RAW DATA'!$AF:$AF,'Row Index'!V49)),INDEX('RAW DATA'!$S:$S,'Row Index'!V49)))</f>
        <v>53.4820437719455</v>
      </c>
      <c r="W333" s="29" t="n">
        <f aca="false">IF('Row Index'!W49="","✗",IF(INDEX('RAW DATA'!$S:$S,'Row Index'!W49)="",IF(INDEX('RAW DATA'!$AF:$AF,'Row Index'!W49)="",INDEX('RAW DATA'!$L:$L,'Row Index'!W49),INDEX('RAW DATA'!$AF:$AF,'Row Index'!W49)),INDEX('RAW DATA'!$S:$S,'Row Index'!W49)))</f>
        <v>55.8488154892151</v>
      </c>
      <c r="X333" s="17" t="n">
        <f aca="false">IF('Row Index'!X49="","✗",IF(INDEX('RAW DATA'!$S:$S,'Row Index'!X49)="",IF(INDEX('RAW DATA'!$AF:$AF,'Row Index'!X49)="",INDEX('RAW DATA'!$L:$L,'Row Index'!X49),INDEX('RAW DATA'!$AF:$AF,'Row Index'!X49)),INDEX('RAW DATA'!$S:$S,'Row Index'!X49)))</f>
        <v>56.0319336854165</v>
      </c>
      <c r="Y333" s="17" t="n">
        <f aca="false">IF('Row Index'!Y49="","✗",IF(INDEX('RAW DATA'!$S:$S,'Row Index'!Y49)="",IF(INDEX('RAW DATA'!$AF:$AF,'Row Index'!Y49)="",INDEX('RAW DATA'!$L:$L,'Row Index'!Y49),INDEX('RAW DATA'!$AF:$AF,'Row Index'!Y49)),INDEX('RAW DATA'!$S:$S,'Row Index'!Y49)))</f>
        <v>55.9312353320057</v>
      </c>
      <c r="Z333" s="18" t="n">
        <f aca="false">IF('Row Index'!Z49="","✗",IF(INDEX('RAW DATA'!$S:$S,'Row Index'!Z49)="",IF(INDEX('RAW DATA'!$AF:$AF,'Row Index'!Z49)="",INDEX('RAW DATA'!$L:$L,'Row Index'!Z49),INDEX('RAW DATA'!$AF:$AF,'Row Index'!Z49)),INDEX('RAW DATA'!$S:$S,'Row Index'!Z49)))</f>
        <v>58.2557317885447</v>
      </c>
      <c r="AA333" s="19" t="str">
        <f aca="false">IF('Row Index'!AA49="","⏳",IF(INDEX('RAW DATA'!$S:$S,'Row Index'!AA49)="",IF(INDEX('RAW DATA'!$AF:$AF,'Row Index'!AA49)="",INDEX('RAW DATA'!$L:$L,'Row Index'!AA49),INDEX('RAW DATA'!$AF:$AF,'Row Index'!AA49)),INDEX('RAW DATA'!$S:$S,'Row Index'!AA49)))</f>
        <v>⏳</v>
      </c>
      <c r="AB333" s="17" t="n">
        <f aca="false">IF('Row Index'!AB49="","✗",IF(INDEX('RAW DATA'!$S:$S,'Row Index'!AB49)="",IF(INDEX('RAW DATA'!$AF:$AF,'Row Index'!AB49)="",INDEX('RAW DATA'!$L:$L,'Row Index'!AB49),INDEX('RAW DATA'!$AF:$AF,'Row Index'!AB49)),INDEX('RAW DATA'!$S:$S,'Row Index'!AB49)))</f>
        <v>59.7827562966057</v>
      </c>
      <c r="AC333" s="17" t="n">
        <f aca="false">IF('Row Index'!AC49="","✗",IF(INDEX('RAW DATA'!$S:$S,'Row Index'!AC49)="",IF(INDEX('RAW DATA'!$AF:$AF,'Row Index'!AC49)="",INDEX('RAW DATA'!$L:$L,'Row Index'!AC49),INDEX('RAW DATA'!$AF:$AF,'Row Index'!AC49)),INDEX('RAW DATA'!$S:$S,'Row Index'!AC49)))</f>
        <v>61.4981903642889</v>
      </c>
      <c r="AD333" s="17" t="n">
        <f aca="false">IF('Row Index'!AD49="","✗",IF(INDEX('RAW DATA'!$S:$S,'Row Index'!AD49)="",IF(INDEX('RAW DATA'!$AF:$AF,'Row Index'!AD49)="",INDEX('RAW DATA'!$L:$L,'Row Index'!AD49),INDEX('RAW DATA'!$AF:$AF,'Row Index'!AD49)),INDEX('RAW DATA'!$S:$S,'Row Index'!AD49)))</f>
        <v>61.0798957424458</v>
      </c>
      <c r="AE333" s="17" t="n">
        <f aca="false">IF('Row Index'!AE49="","✗",IF(INDEX('RAW DATA'!$S:$S,'Row Index'!AE49)="",IF(INDEX('RAW DATA'!$AF:$AF,'Row Index'!AE49)="",INDEX('RAW DATA'!$L:$L,'Row Index'!AE49),INDEX('RAW DATA'!$AF:$AF,'Row Index'!AE49)),INDEX('RAW DATA'!$S:$S,'Row Index'!AE49)))</f>
        <v>62.8707684360198</v>
      </c>
      <c r="AF333" s="17" t="n">
        <f aca="false">IF('Row Index'!AF49="","✗",IF(INDEX('RAW DATA'!$S:$S,'Row Index'!AF49)="",IF(INDEX('RAW DATA'!$AF:$AF,'Row Index'!AF49)="",INDEX('RAW DATA'!$L:$L,'Row Index'!AF49),INDEX('RAW DATA'!$AF:$AF,'Row Index'!AF49)),INDEX('RAW DATA'!$S:$S,'Row Index'!AF49)))</f>
        <v>64.4794228038248</v>
      </c>
      <c r="AG333" s="17" t="n">
        <f aca="false">IF('Row Index'!AG49="","✗",IF(INDEX('RAW DATA'!$S:$S,'Row Index'!AG49)="",IF(INDEX('RAW DATA'!$AF:$AF,'Row Index'!AG49)="",INDEX('RAW DATA'!$L:$L,'Row Index'!AG49),INDEX('RAW DATA'!$AF:$AF,'Row Index'!AG49)),INDEX('RAW DATA'!$S:$S,'Row Index'!AG49)))</f>
        <v>64.1629059543905</v>
      </c>
      <c r="AH333" s="17" t="n">
        <f aca="false">IF('Row Index'!AH49="","✗",IF(INDEX('RAW DATA'!$S:$S,'Row Index'!AH49)="",IF(INDEX('RAW DATA'!$AF:$AF,'Row Index'!AH49)="",INDEX('RAW DATA'!$L:$L,'Row Index'!AH49),INDEX('RAW DATA'!$AF:$AF,'Row Index'!AH49)),INDEX('RAW DATA'!$S:$S,'Row Index'!AH49)))</f>
        <v>66.292220461495</v>
      </c>
      <c r="AI333" s="17" t="n">
        <f aca="false">IF('Row Index'!AI49="","✗",IF(INDEX('RAW DATA'!$S:$S,'Row Index'!AI49)="",IF(INDEX('RAW DATA'!$AF:$AF,'Row Index'!AI49)="",INDEX('RAW DATA'!$L:$L,'Row Index'!AI49),INDEX('RAW DATA'!$AF:$AF,'Row Index'!AI49)),INDEX('RAW DATA'!$S:$S,'Row Index'!AI49)))</f>
        <v>65.6712705932948</v>
      </c>
      <c r="AJ333" s="17" t="n">
        <f aca="false">IF('Row Index'!AJ49="","✗",IF(INDEX('RAW DATA'!$S:$S,'Row Index'!AJ49)="",IF(INDEX('RAW DATA'!$AF:$AF,'Row Index'!AJ49)="",INDEX('RAW DATA'!$L:$L,'Row Index'!AJ49),INDEX('RAW DATA'!$AF:$AF,'Row Index'!AJ49)),INDEX('RAW DATA'!$S:$S,'Row Index'!AJ49)))</f>
        <v>67.111028366118</v>
      </c>
      <c r="AK333" s="17" t="n">
        <f aca="false">IF('Row Index'!AK49="","✗",IF(INDEX('RAW DATA'!$S:$S,'Row Index'!AK49)="",IF(INDEX('RAW DATA'!$AF:$AF,'Row Index'!AK49)="",INDEX('RAW DATA'!$L:$L,'Row Index'!AK49),INDEX('RAW DATA'!$AF:$AF,'Row Index'!AK49)),INDEX('RAW DATA'!$S:$S,'Row Index'!AK49)))</f>
        <v>67.9883083139692</v>
      </c>
      <c r="AL333" s="17" t="n">
        <f aca="false">IF('Row Index'!AL49="","✗",IF(INDEX('RAW DATA'!$S:$S,'Row Index'!AL49)="",IF(INDEX('RAW DATA'!$AF:$AF,'Row Index'!AL49)="",INDEX('RAW DATA'!$L:$L,'Row Index'!AL49),INDEX('RAW DATA'!$AF:$AF,'Row Index'!AL49)),INDEX('RAW DATA'!$S:$S,'Row Index'!AL49)))</f>
        <v>69.310909617834</v>
      </c>
      <c r="AM333" s="17" t="n">
        <f aca="false">IF('Row Index'!AM49="","✗",IF(INDEX('RAW DATA'!$S:$S,'Row Index'!AM49)="",IF(INDEX('RAW DATA'!$AF:$AF,'Row Index'!AM49)="",INDEX('RAW DATA'!$L:$L,'Row Index'!AM49),INDEX('RAW DATA'!$AF:$AF,'Row Index'!AM49)),INDEX('RAW DATA'!$S:$S,'Row Index'!AM49)))</f>
        <v>68.4979824269914</v>
      </c>
      <c r="AN333" s="17" t="n">
        <f aca="false">IF('Row Index'!AN49="","✗",IF(INDEX('RAW DATA'!$S:$S,'Row Index'!AN49)="",IF(INDEX('RAW DATA'!$AF:$AF,'Row Index'!AN49)="",INDEX('RAW DATA'!$L:$L,'Row Index'!AN49),INDEX('RAW DATA'!$AF:$AF,'Row Index'!AN49)),INDEX('RAW DATA'!$S:$S,'Row Index'!AN49)))</f>
        <v>69.2533713800249</v>
      </c>
      <c r="AO333" s="17" t="n">
        <f aca="false">IF('Row Index'!AO49="","✗",IF(INDEX('RAW DATA'!$S:$S,'Row Index'!AO49)="",IF(INDEX('RAW DATA'!$AF:$AF,'Row Index'!AO49)="",INDEX('RAW DATA'!$L:$L,'Row Index'!AO49),INDEX('RAW DATA'!$AF:$AF,'Row Index'!AO49)),INDEX('RAW DATA'!$S:$S,'Row Index'!AO49)))</f>
        <v>69.6205373290645</v>
      </c>
      <c r="AP333" s="17" t="n">
        <f aca="false">IF('Row Index'!AP49="","✗",IF(INDEX('RAW DATA'!$S:$S,'Row Index'!AP49)="",IF(INDEX('RAW DATA'!$AF:$AF,'Row Index'!AP49)="",INDEX('RAW DATA'!$L:$L,'Row Index'!AP49),INDEX('RAW DATA'!$AF:$AF,'Row Index'!AP49)),INDEX('RAW DATA'!$S:$S,'Row Index'!AP49)))</f>
        <v>69.2663772069111</v>
      </c>
      <c r="AQ333" s="17" t="n">
        <f aca="false">IF('Row Index'!AQ49="","✗",IF(INDEX('RAW DATA'!$S:$S,'Row Index'!AQ49)="",IF(INDEX('RAW DATA'!$AF:$AF,'Row Index'!AQ49)="",INDEX('RAW DATA'!$L:$L,'Row Index'!AQ49),INDEX('RAW DATA'!$AF:$AF,'Row Index'!AQ49)),INDEX('RAW DATA'!$S:$S,'Row Index'!AQ49)))</f>
        <v>69.2919016070008</v>
      </c>
    </row>
    <row r="334" customFormat="false" ht="15" hidden="false" customHeight="false" outlineLevel="0" collapsed="false">
      <c r="A334" s="32" t="s">
        <v>307</v>
      </c>
      <c r="B334" s="33" t="s">
        <v>248</v>
      </c>
      <c r="C334" s="17" t="n">
        <f aca="false">IF('Row Index'!C50="","✗",IF(INDEX('RAW DATA'!$S:$S,'Row Index'!C50)="",IF(INDEX('RAW DATA'!$AF:$AF,'Row Index'!C50)="",INDEX('RAW DATA'!$L:$L,'Row Index'!C50),INDEX('RAW DATA'!$AF:$AF,'Row Index'!C50)),INDEX('RAW DATA'!$S:$S,'Row Index'!C50)))</f>
        <v>37.8530648948062</v>
      </c>
      <c r="D334" s="17" t="n">
        <f aca="false">IF('Row Index'!D50="","✗",IF(INDEX('RAW DATA'!$S:$S,'Row Index'!D50)="",IF(INDEX('RAW DATA'!$AF:$AF,'Row Index'!D50)="",INDEX('RAW DATA'!$L:$L,'Row Index'!D50),INDEX('RAW DATA'!$AF:$AF,'Row Index'!D50)),INDEX('RAW DATA'!$S:$S,'Row Index'!D50)))</f>
        <v>39.6472827382596</v>
      </c>
      <c r="E334" s="17" t="n">
        <f aca="false">IF('Row Index'!E50="","✗",IF(INDEX('RAW DATA'!$S:$S,'Row Index'!E50)="",IF(INDEX('RAW DATA'!$AF:$AF,'Row Index'!E50)="",INDEX('RAW DATA'!$L:$L,'Row Index'!E50),INDEX('RAW DATA'!$AF:$AF,'Row Index'!E50)),INDEX('RAW DATA'!$S:$S,'Row Index'!E50)))</f>
        <v>42.060383111183</v>
      </c>
      <c r="F334" s="17" t="n">
        <f aca="false">IF('Row Index'!F50="","✗",IF(INDEX('RAW DATA'!$S:$S,'Row Index'!F50)="",IF(INDEX('RAW DATA'!$AF:$AF,'Row Index'!F50)="",INDEX('RAW DATA'!$L:$L,'Row Index'!F50),INDEX('RAW DATA'!$AF:$AF,'Row Index'!F50)),INDEX('RAW DATA'!$S:$S,'Row Index'!F50)))</f>
        <v>38.2219144591621</v>
      </c>
      <c r="G334" s="18" t="n">
        <f aca="false">IF('Row Index'!G50="","✗",IF(INDEX('RAW DATA'!$S:$S,'Row Index'!G50)="",IF(INDEX('RAW DATA'!$AF:$AF,'Row Index'!G50)="",INDEX('RAW DATA'!$L:$L,'Row Index'!G50),INDEX('RAW DATA'!$AF:$AF,'Row Index'!G50)),INDEX('RAW DATA'!$S:$S,'Row Index'!G50)))</f>
        <v>39.7050764117621</v>
      </c>
      <c r="H334" s="17" t="n">
        <f aca="false">IF('Row Index'!H50="","✗",IF(INDEX('RAW DATA'!$S:$S,'Row Index'!H50)="",IF(INDEX('RAW DATA'!$AF:$AF,'Row Index'!H50)="",INDEX('RAW DATA'!$L:$L,'Row Index'!H50),INDEX('RAW DATA'!$AF:$AF,'Row Index'!H50)),INDEX('RAW DATA'!$S:$S,'Row Index'!H50)))</f>
        <v>38.8312068902748</v>
      </c>
      <c r="I334" s="17" t="n">
        <f aca="false">IF('Row Index'!I50="","✗",IF(INDEX('RAW DATA'!$S:$S,'Row Index'!I50)="",IF(INDEX('RAW DATA'!$AF:$AF,'Row Index'!I50)="",INDEX('RAW DATA'!$L:$L,'Row Index'!I50),INDEX('RAW DATA'!$AF:$AF,'Row Index'!I50)),INDEX('RAW DATA'!$S:$S,'Row Index'!I50)))</f>
        <v>44.7784640471597</v>
      </c>
      <c r="J334" s="17" t="n">
        <f aca="false">IF('Row Index'!J50="","✗",IF(INDEX('RAW DATA'!$S:$S,'Row Index'!J50)="",IF(INDEX('RAW DATA'!$AF:$AF,'Row Index'!J50)="",INDEX('RAW DATA'!$L:$L,'Row Index'!J50),INDEX('RAW DATA'!$AF:$AF,'Row Index'!J50)),INDEX('RAW DATA'!$S:$S,'Row Index'!J50)))</f>
        <v>42.7239454406266</v>
      </c>
      <c r="K334" s="17" t="n">
        <f aca="false">IF('Row Index'!K50="","✗",IF(INDEX('RAW DATA'!$S:$S,'Row Index'!K50)="",IF(INDEX('RAW DATA'!$AF:$AF,'Row Index'!K50)="",INDEX('RAW DATA'!$L:$L,'Row Index'!K50),INDEX('RAW DATA'!$AF:$AF,'Row Index'!K50)),INDEX('RAW DATA'!$S:$S,'Row Index'!K50)))</f>
        <v>45.3946310382483</v>
      </c>
      <c r="L334" s="17" t="n">
        <f aca="false">IF('Row Index'!L50="","✗",IF(INDEX('RAW DATA'!$S:$S,'Row Index'!L50)="",IF(INDEX('RAW DATA'!$AF:$AF,'Row Index'!L50)="",INDEX('RAW DATA'!$L:$L,'Row Index'!L50),INDEX('RAW DATA'!$AF:$AF,'Row Index'!L50)),INDEX('RAW DATA'!$S:$S,'Row Index'!L50)))</f>
        <v>43.1052709240762</v>
      </c>
      <c r="M334" s="17" t="n">
        <f aca="false">IF('Row Index'!M50="","✗",IF(INDEX('RAW DATA'!$S:$S,'Row Index'!M50)="",IF(INDEX('RAW DATA'!$AF:$AF,'Row Index'!M50)="",INDEX('RAW DATA'!$L:$L,'Row Index'!M50),INDEX('RAW DATA'!$AF:$AF,'Row Index'!M50)),INDEX('RAW DATA'!$S:$S,'Row Index'!M50)))</f>
        <v>48.1962636438197</v>
      </c>
      <c r="N334" s="17" t="n">
        <f aca="false">IF('Row Index'!N50="","✗",IF(INDEX('RAW DATA'!$S:$S,'Row Index'!N50)="",IF(INDEX('RAW DATA'!$AF:$AF,'Row Index'!N50)="",INDEX('RAW DATA'!$L:$L,'Row Index'!N50),INDEX('RAW DATA'!$AF:$AF,'Row Index'!N50)),INDEX('RAW DATA'!$S:$S,'Row Index'!N50)))</f>
        <v>48.0324145088833</v>
      </c>
      <c r="O334" s="17" t="n">
        <f aca="false">IF('Row Index'!O50="","✗",IF(INDEX('RAW DATA'!$S:$S,'Row Index'!O50)="",IF(INDEX('RAW DATA'!$AF:$AF,'Row Index'!O50)="",INDEX('RAW DATA'!$L:$L,'Row Index'!O50),INDEX('RAW DATA'!$AF:$AF,'Row Index'!O50)),INDEX('RAW DATA'!$S:$S,'Row Index'!O50)))</f>
        <v>46.2230385751435</v>
      </c>
      <c r="P334" s="29" t="n">
        <f aca="false">IF('Row Index'!P50="","✗",IF(INDEX('RAW DATA'!$S:$S,'Row Index'!P50)="",IF(INDEX('RAW DATA'!$AF:$AF,'Row Index'!P50)="",INDEX('RAW DATA'!$L:$L,'Row Index'!P50),INDEX('RAW DATA'!$AF:$AF,'Row Index'!P50)),INDEX('RAW DATA'!$S:$S,'Row Index'!P50)))</f>
        <v>50.057830462603</v>
      </c>
      <c r="Q334" s="17" t="n">
        <f aca="false">IF('Row Index'!Q50="","✗",IF(INDEX('RAW DATA'!$S:$S,'Row Index'!Q50)="",IF(INDEX('RAW DATA'!$AF:$AF,'Row Index'!Q50)="",INDEX('RAW DATA'!$L:$L,'Row Index'!Q50),INDEX('RAW DATA'!$AF:$AF,'Row Index'!Q50)),INDEX('RAW DATA'!$S:$S,'Row Index'!Q50)))</f>
        <v>48.037466619781</v>
      </c>
      <c r="R334" s="17" t="n">
        <f aca="false">IF('Row Index'!R50="","✗",IF(INDEX('RAW DATA'!$S:$S,'Row Index'!R50)="",IF(INDEX('RAW DATA'!$AF:$AF,'Row Index'!R50)="",INDEX('RAW DATA'!$L:$L,'Row Index'!R50),INDEX('RAW DATA'!$AF:$AF,'Row Index'!R50)),INDEX('RAW DATA'!$S:$S,'Row Index'!R50)))</f>
        <v>49.0562646110164</v>
      </c>
      <c r="S334" s="17" t="n">
        <f aca="false">IF('Row Index'!S50="","✗",IF(INDEX('RAW DATA'!$S:$S,'Row Index'!S50)="",IF(INDEX('RAW DATA'!$AF:$AF,'Row Index'!S50)="",INDEX('RAW DATA'!$L:$L,'Row Index'!S50),INDEX('RAW DATA'!$AF:$AF,'Row Index'!S50)),INDEX('RAW DATA'!$S:$S,'Row Index'!S50)))</f>
        <v>51.2306926673737</v>
      </c>
      <c r="T334" s="17" t="n">
        <f aca="false">IF('Row Index'!T50="","✗",IF(INDEX('RAW DATA'!$S:$S,'Row Index'!T50)="",IF(INDEX('RAW DATA'!$AF:$AF,'Row Index'!T50)="",INDEX('RAW DATA'!$L:$L,'Row Index'!T50),INDEX('RAW DATA'!$AF:$AF,'Row Index'!T50)),INDEX('RAW DATA'!$S:$S,'Row Index'!T50)))</f>
        <v>53.9727867578723</v>
      </c>
      <c r="U334" s="17" t="n">
        <f aca="false">IF('Row Index'!U50="","✗",IF(INDEX('RAW DATA'!$S:$S,'Row Index'!U50)="",IF(INDEX('RAW DATA'!$AF:$AF,'Row Index'!U50)="",INDEX('RAW DATA'!$L:$L,'Row Index'!U50),INDEX('RAW DATA'!$AF:$AF,'Row Index'!U50)),INDEX('RAW DATA'!$S:$S,'Row Index'!U50)))</f>
        <v>50.6470635614897</v>
      </c>
      <c r="V334" s="17" t="n">
        <f aca="false">IF('Row Index'!V50="","✗",IF(INDEX('RAW DATA'!$S:$S,'Row Index'!V50)="",IF(INDEX('RAW DATA'!$AF:$AF,'Row Index'!V50)="",INDEX('RAW DATA'!$L:$L,'Row Index'!V50),INDEX('RAW DATA'!$AF:$AF,'Row Index'!V50)),INDEX('RAW DATA'!$S:$S,'Row Index'!V50)))</f>
        <v>51.4362252511181</v>
      </c>
      <c r="W334" s="17" t="n">
        <f aca="false">IF('Row Index'!W50="","✗",IF(INDEX('RAW DATA'!$S:$S,'Row Index'!W50)="",IF(INDEX('RAW DATA'!$AF:$AF,'Row Index'!W50)="",INDEX('RAW DATA'!$L:$L,'Row Index'!W50),INDEX('RAW DATA'!$AF:$AF,'Row Index'!W50)),INDEX('RAW DATA'!$S:$S,'Row Index'!W50)))</f>
        <v>52.3053845637716</v>
      </c>
      <c r="X334" s="17" t="n">
        <f aca="false">IF('Row Index'!X50="","✗",IF(INDEX('RAW DATA'!$S:$S,'Row Index'!X50)="",IF(INDEX('RAW DATA'!$AF:$AF,'Row Index'!X50)="",INDEX('RAW DATA'!$L:$L,'Row Index'!X50),INDEX('RAW DATA'!$AF:$AF,'Row Index'!X50)),INDEX('RAW DATA'!$S:$S,'Row Index'!X50)))</f>
        <v>52.732098321906</v>
      </c>
      <c r="Y334" s="29" t="n">
        <f aca="false">IF('Row Index'!Y50="","✗",IF(INDEX('RAW DATA'!$S:$S,'Row Index'!Y50)="",IF(INDEX('RAW DATA'!$AF:$AF,'Row Index'!Y50)="",INDEX('RAW DATA'!$L:$L,'Row Index'!Y50),INDEX('RAW DATA'!$AF:$AF,'Row Index'!Y50)),INDEX('RAW DATA'!$S:$S,'Row Index'!Y50)))</f>
        <v>55.2700080094413</v>
      </c>
      <c r="Z334" s="18" t="n">
        <f aca="false">IF('Row Index'!Z50="","✗",IF(INDEX('RAW DATA'!$S:$S,'Row Index'!Z50)="",IF(INDEX('RAW DATA'!$AF:$AF,'Row Index'!Z50)="",INDEX('RAW DATA'!$L:$L,'Row Index'!Z50),INDEX('RAW DATA'!$AF:$AF,'Row Index'!Z50)),INDEX('RAW DATA'!$S:$S,'Row Index'!Z50)))</f>
        <v>55.2301423320393</v>
      </c>
      <c r="AA334" s="19" t="str">
        <f aca="false">IF('Row Index'!AA50="","⏳",IF(INDEX('RAW DATA'!$S:$S,'Row Index'!AA50)="",IF(INDEX('RAW DATA'!$AF:$AF,'Row Index'!AA50)="",INDEX('RAW DATA'!$L:$L,'Row Index'!AA50),INDEX('RAW DATA'!$AF:$AF,'Row Index'!AA50)),INDEX('RAW DATA'!$S:$S,'Row Index'!AA50)))</f>
        <v>⏳</v>
      </c>
      <c r="AB334" s="17" t="n">
        <f aca="false">IF('Row Index'!AB50="","✗",IF(INDEX('RAW DATA'!$S:$S,'Row Index'!AB50)="",IF(INDEX('RAW DATA'!$AF:$AF,'Row Index'!AB50)="",INDEX('RAW DATA'!$L:$L,'Row Index'!AB50),INDEX('RAW DATA'!$AF:$AF,'Row Index'!AB50)),INDEX('RAW DATA'!$S:$S,'Row Index'!AB50)))</f>
        <v>55.2562708077512</v>
      </c>
      <c r="AC334" s="17" t="n">
        <f aca="false">IF('Row Index'!AC50="","✗",IF(INDEX('RAW DATA'!$S:$S,'Row Index'!AC50)="",IF(INDEX('RAW DATA'!$AF:$AF,'Row Index'!AC50)="",INDEX('RAW DATA'!$L:$L,'Row Index'!AC50),INDEX('RAW DATA'!$AF:$AF,'Row Index'!AC50)),INDEX('RAW DATA'!$S:$S,'Row Index'!AC50)))</f>
        <v>57.29426786219</v>
      </c>
      <c r="AD334" s="17" t="n">
        <f aca="false">IF('Row Index'!AD50="","✗",IF(INDEX('RAW DATA'!$S:$S,'Row Index'!AD50)="",IF(INDEX('RAW DATA'!$AF:$AF,'Row Index'!AD50)="",INDEX('RAW DATA'!$L:$L,'Row Index'!AD50),INDEX('RAW DATA'!$AF:$AF,'Row Index'!AD50)),INDEX('RAW DATA'!$S:$S,'Row Index'!AD50)))</f>
        <v>56.7028273129793</v>
      </c>
      <c r="AE334" s="17" t="n">
        <f aca="false">IF('Row Index'!AE50="","✗",IF(INDEX('RAW DATA'!$S:$S,'Row Index'!AE50)="",IF(INDEX('RAW DATA'!$AF:$AF,'Row Index'!AE50)="",INDEX('RAW DATA'!$L:$L,'Row Index'!AE50),INDEX('RAW DATA'!$AF:$AF,'Row Index'!AE50)),INDEX('RAW DATA'!$S:$S,'Row Index'!AE50)))</f>
        <v>58.866745741471</v>
      </c>
      <c r="AF334" s="17" t="n">
        <f aca="false">IF('Row Index'!AF50="","✗",IF(INDEX('RAW DATA'!$S:$S,'Row Index'!AF50)="",IF(INDEX('RAW DATA'!$AF:$AF,'Row Index'!AF50)="",INDEX('RAW DATA'!$L:$L,'Row Index'!AF50),INDEX('RAW DATA'!$AF:$AF,'Row Index'!AF50)),INDEX('RAW DATA'!$S:$S,'Row Index'!AF50)))</f>
        <v>60.9398316497337</v>
      </c>
      <c r="AG334" s="17" t="n">
        <f aca="false">IF('Row Index'!AG50="","✗",IF(INDEX('RAW DATA'!$S:$S,'Row Index'!AG50)="",IF(INDEX('RAW DATA'!$AF:$AF,'Row Index'!AG50)="",INDEX('RAW DATA'!$L:$L,'Row Index'!AG50),INDEX('RAW DATA'!$AF:$AF,'Row Index'!AG50)),INDEX('RAW DATA'!$S:$S,'Row Index'!AG50)))</f>
        <v>60.6821161038167</v>
      </c>
      <c r="AH334" s="17" t="n">
        <f aca="false">IF('Row Index'!AH50="","✗",IF(INDEX('RAW DATA'!$S:$S,'Row Index'!AH50)="",IF(INDEX('RAW DATA'!$AF:$AF,'Row Index'!AH50)="",INDEX('RAW DATA'!$L:$L,'Row Index'!AH50),INDEX('RAW DATA'!$AF:$AF,'Row Index'!AH50)),INDEX('RAW DATA'!$S:$S,'Row Index'!AH50)))</f>
        <v>63.0987082522383</v>
      </c>
      <c r="AI334" s="17" t="n">
        <f aca="false">IF('Row Index'!AI50="","✗",IF(INDEX('RAW DATA'!$S:$S,'Row Index'!AI50)="",IF(INDEX('RAW DATA'!$AF:$AF,'Row Index'!AI50)="",INDEX('RAW DATA'!$L:$L,'Row Index'!AI50),INDEX('RAW DATA'!$AF:$AF,'Row Index'!AI50)),INDEX('RAW DATA'!$S:$S,'Row Index'!AI50)))</f>
        <v>64.5077509751084</v>
      </c>
      <c r="AJ334" s="17" t="n">
        <f aca="false">IF('Row Index'!AJ50="","✗",IF(INDEX('RAW DATA'!$S:$S,'Row Index'!AJ50)="",IF(INDEX('RAW DATA'!$AF:$AF,'Row Index'!AJ50)="",INDEX('RAW DATA'!$L:$L,'Row Index'!AJ50),INDEX('RAW DATA'!$AF:$AF,'Row Index'!AJ50)),INDEX('RAW DATA'!$S:$S,'Row Index'!AJ50)))</f>
        <v>65.3096773556107</v>
      </c>
      <c r="AK334" s="17" t="n">
        <f aca="false">IF('Row Index'!AK50="","✗",IF(INDEX('RAW DATA'!$S:$S,'Row Index'!AK50)="",IF(INDEX('RAW DATA'!$AF:$AF,'Row Index'!AK50)="",INDEX('RAW DATA'!$L:$L,'Row Index'!AK50),INDEX('RAW DATA'!$AF:$AF,'Row Index'!AK50)),INDEX('RAW DATA'!$S:$S,'Row Index'!AK50)))</f>
        <v>65.3981622326719</v>
      </c>
      <c r="AL334" s="17" t="n">
        <f aca="false">IF('Row Index'!AL50="","✗",IF(INDEX('RAW DATA'!$S:$S,'Row Index'!AL50)="",IF(INDEX('RAW DATA'!$AF:$AF,'Row Index'!AL50)="",INDEX('RAW DATA'!$L:$L,'Row Index'!AL50),INDEX('RAW DATA'!$AF:$AF,'Row Index'!AL50)),INDEX('RAW DATA'!$S:$S,'Row Index'!AL50)))</f>
        <v>67.5666888432865</v>
      </c>
      <c r="AM334" s="17" t="n">
        <f aca="false">IF('Row Index'!AM50="","✗",IF(INDEX('RAW DATA'!$S:$S,'Row Index'!AM50)="",IF(INDEX('RAW DATA'!$AF:$AF,'Row Index'!AM50)="",INDEX('RAW DATA'!$L:$L,'Row Index'!AM50),INDEX('RAW DATA'!$AF:$AF,'Row Index'!AM50)),INDEX('RAW DATA'!$S:$S,'Row Index'!AM50)))</f>
        <v>67.7821374204294</v>
      </c>
      <c r="AN334" s="17" t="n">
        <f aca="false">IF('Row Index'!AN50="","✗",IF(INDEX('RAW DATA'!$S:$S,'Row Index'!AN50)="",IF(INDEX('RAW DATA'!$AF:$AF,'Row Index'!AN50)="",INDEX('RAW DATA'!$L:$L,'Row Index'!AN50),INDEX('RAW DATA'!$AF:$AF,'Row Index'!AN50)),INDEX('RAW DATA'!$S:$S,'Row Index'!AN50)))</f>
        <v>67.7518936757081</v>
      </c>
      <c r="AO334" s="17" t="n">
        <f aca="false">IF('Row Index'!AO50="","✗",IF(INDEX('RAW DATA'!$S:$S,'Row Index'!AO50)="",IF(INDEX('RAW DATA'!$AF:$AF,'Row Index'!AO50)="",INDEX('RAW DATA'!$L:$L,'Row Index'!AO50),INDEX('RAW DATA'!$AF:$AF,'Row Index'!AO50)),INDEX('RAW DATA'!$S:$S,'Row Index'!AO50)))</f>
        <v>69.456312132973</v>
      </c>
      <c r="AP334" s="17" t="n">
        <f aca="false">IF('Row Index'!AP50="","✗",IF(INDEX('RAW DATA'!$S:$S,'Row Index'!AP50)="",IF(INDEX('RAW DATA'!$AF:$AF,'Row Index'!AP50)="",INDEX('RAW DATA'!$L:$L,'Row Index'!AP50),INDEX('RAW DATA'!$AF:$AF,'Row Index'!AP50)),INDEX('RAW DATA'!$S:$S,'Row Index'!AP50)))</f>
        <v>69.0588092508142</v>
      </c>
      <c r="AQ334" s="17" t="n">
        <f aca="false">IF('Row Index'!AQ50="","✗",IF(INDEX('RAW DATA'!$S:$S,'Row Index'!AQ50)="",IF(INDEX('RAW DATA'!$AF:$AF,'Row Index'!AQ50)="",INDEX('RAW DATA'!$L:$L,'Row Index'!AQ50),INDEX('RAW DATA'!$AF:$AF,'Row Index'!AQ50)),INDEX('RAW DATA'!$S:$S,'Row Index'!AQ50)))</f>
        <v>68.7126343474404</v>
      </c>
    </row>
    <row r="335" customFormat="false" ht="15" hidden="false" customHeight="false" outlineLevel="0" collapsed="false">
      <c r="A335" s="32" t="s">
        <v>310</v>
      </c>
      <c r="B335" s="33" t="s">
        <v>248</v>
      </c>
      <c r="C335" s="17" t="n">
        <f aca="false">IF('Row Index'!C51="","✗",IF(INDEX('RAW DATA'!$S:$S,'Row Index'!C51)="",IF(INDEX('RAW DATA'!$AF:$AF,'Row Index'!C51)="",INDEX('RAW DATA'!$L:$L,'Row Index'!C51),INDEX('RAW DATA'!$AF:$AF,'Row Index'!C51)),INDEX('RAW DATA'!$S:$S,'Row Index'!C51)))</f>
        <v>35.5682101430831</v>
      </c>
      <c r="D335" s="17" t="n">
        <f aca="false">IF('Row Index'!D51="","✗",IF(INDEX('RAW DATA'!$S:$S,'Row Index'!D51)="",IF(INDEX('RAW DATA'!$AF:$AF,'Row Index'!D51)="",INDEX('RAW DATA'!$L:$L,'Row Index'!D51),INDEX('RAW DATA'!$AF:$AF,'Row Index'!D51)),INDEX('RAW DATA'!$S:$S,'Row Index'!D51)))</f>
        <v>35.6425922249394</v>
      </c>
      <c r="E335" s="17" t="n">
        <f aca="false">IF('Row Index'!E51="","✗",IF(INDEX('RAW DATA'!$S:$S,'Row Index'!E51)="",IF(INDEX('RAW DATA'!$AF:$AF,'Row Index'!E51)="",INDEX('RAW DATA'!$L:$L,'Row Index'!E51),INDEX('RAW DATA'!$AF:$AF,'Row Index'!E51)),INDEX('RAW DATA'!$S:$S,'Row Index'!E51)))</f>
        <v>38.233746086919</v>
      </c>
      <c r="F335" s="17" t="n">
        <f aca="false">IF('Row Index'!F51="","✗",IF(INDEX('RAW DATA'!$S:$S,'Row Index'!F51)="",IF(INDEX('RAW DATA'!$AF:$AF,'Row Index'!F51)="",INDEX('RAW DATA'!$L:$L,'Row Index'!F51),INDEX('RAW DATA'!$AF:$AF,'Row Index'!F51)),INDEX('RAW DATA'!$S:$S,'Row Index'!F51)))</f>
        <v>34.8953413429692</v>
      </c>
      <c r="G335" s="18" t="n">
        <f aca="false">IF('Row Index'!G51="","✗",IF(INDEX('RAW DATA'!$S:$S,'Row Index'!G51)="",IF(INDEX('RAW DATA'!$AF:$AF,'Row Index'!G51)="",INDEX('RAW DATA'!$L:$L,'Row Index'!G51),INDEX('RAW DATA'!$AF:$AF,'Row Index'!G51)),INDEX('RAW DATA'!$S:$S,'Row Index'!G51)))</f>
        <v>39.33629287935</v>
      </c>
      <c r="H335" s="17" t="n">
        <f aca="false">IF('Row Index'!H51="","✗",IF(INDEX('RAW DATA'!$S:$S,'Row Index'!H51)="",IF(INDEX('RAW DATA'!$AF:$AF,'Row Index'!H51)="",INDEX('RAW DATA'!$L:$L,'Row Index'!H51),INDEX('RAW DATA'!$AF:$AF,'Row Index'!H51)),INDEX('RAW DATA'!$S:$S,'Row Index'!H51)))</f>
        <v>36.4854856843458</v>
      </c>
      <c r="I335" s="17" t="n">
        <f aca="false">IF('Row Index'!I51="","✗",IF(INDEX('RAW DATA'!$S:$S,'Row Index'!I51)="",IF(INDEX('RAW DATA'!$AF:$AF,'Row Index'!I51)="",INDEX('RAW DATA'!$L:$L,'Row Index'!I51),INDEX('RAW DATA'!$AF:$AF,'Row Index'!I51)),INDEX('RAW DATA'!$S:$S,'Row Index'!I51)))</f>
        <v>40.2772790844314</v>
      </c>
      <c r="J335" s="17" t="n">
        <f aca="false">IF('Row Index'!J51="","✗",IF(INDEX('RAW DATA'!$S:$S,'Row Index'!J51)="",IF(INDEX('RAW DATA'!$AF:$AF,'Row Index'!J51)="",INDEX('RAW DATA'!$L:$L,'Row Index'!J51),INDEX('RAW DATA'!$AF:$AF,'Row Index'!J51)),INDEX('RAW DATA'!$S:$S,'Row Index'!J51)))</f>
        <v>39.5262960373664</v>
      </c>
      <c r="K335" s="17" t="n">
        <f aca="false">IF('Row Index'!K51="","✗",IF(INDEX('RAW DATA'!$S:$S,'Row Index'!K51)="",IF(INDEX('RAW DATA'!$AF:$AF,'Row Index'!K51)="",INDEX('RAW DATA'!$L:$L,'Row Index'!K51),INDEX('RAW DATA'!$AF:$AF,'Row Index'!K51)),INDEX('RAW DATA'!$S:$S,'Row Index'!K51)))</f>
        <v>42.3592373959419</v>
      </c>
      <c r="L335" s="17" t="n">
        <f aca="false">IF('Row Index'!L51="","✗",IF(INDEX('RAW DATA'!$S:$S,'Row Index'!L51)="",IF(INDEX('RAW DATA'!$AF:$AF,'Row Index'!L51)="",INDEX('RAW DATA'!$L:$L,'Row Index'!L51),INDEX('RAW DATA'!$AF:$AF,'Row Index'!L51)),INDEX('RAW DATA'!$S:$S,'Row Index'!L51)))</f>
        <v>39.8503306196448</v>
      </c>
      <c r="M335" s="17" t="n">
        <f aca="false">IF('Row Index'!M51="","✗",IF(INDEX('RAW DATA'!$S:$S,'Row Index'!M51)="",IF(INDEX('RAW DATA'!$AF:$AF,'Row Index'!M51)="",INDEX('RAW DATA'!$L:$L,'Row Index'!M51),INDEX('RAW DATA'!$AF:$AF,'Row Index'!M51)),INDEX('RAW DATA'!$S:$S,'Row Index'!M51)))</f>
        <v>46.5423371591454</v>
      </c>
      <c r="N335" s="17" t="n">
        <f aca="false">IF('Row Index'!N51="","✗",IF(INDEX('RAW DATA'!$S:$S,'Row Index'!N51)="",IF(INDEX('RAW DATA'!$AF:$AF,'Row Index'!N51)="",INDEX('RAW DATA'!$L:$L,'Row Index'!N51),INDEX('RAW DATA'!$AF:$AF,'Row Index'!N51)),INDEX('RAW DATA'!$S:$S,'Row Index'!N51)))</f>
        <v>43.0537321060252</v>
      </c>
      <c r="O335" s="17" t="n">
        <f aca="false">IF('Row Index'!O51="","✗",IF(INDEX('RAW DATA'!$S:$S,'Row Index'!O51)="",IF(INDEX('RAW DATA'!$AF:$AF,'Row Index'!O51)="",INDEX('RAW DATA'!$L:$L,'Row Index'!O51),INDEX('RAW DATA'!$AF:$AF,'Row Index'!O51)),INDEX('RAW DATA'!$S:$S,'Row Index'!O51)))</f>
        <v>42.88299510179</v>
      </c>
      <c r="P335" s="17" t="n">
        <f aca="false">IF('Row Index'!P51="","✗",IF(INDEX('RAW DATA'!$S:$S,'Row Index'!P51)="",IF(INDEX('RAW DATA'!$AF:$AF,'Row Index'!P51)="",INDEX('RAW DATA'!$L:$L,'Row Index'!P51),INDEX('RAW DATA'!$AF:$AF,'Row Index'!P51)),INDEX('RAW DATA'!$S:$S,'Row Index'!P51)))</f>
        <v>42.4139043447344</v>
      </c>
      <c r="Q335" s="17" t="n">
        <f aca="false">IF('Row Index'!Q51="","✗",IF(INDEX('RAW DATA'!$S:$S,'Row Index'!Q51)="",IF(INDEX('RAW DATA'!$AF:$AF,'Row Index'!Q51)="",INDEX('RAW DATA'!$L:$L,'Row Index'!Q51),INDEX('RAW DATA'!$AF:$AF,'Row Index'!Q51)),INDEX('RAW DATA'!$S:$S,'Row Index'!Q51)))</f>
        <v>43.8949778527727</v>
      </c>
      <c r="R335" s="17" t="n">
        <f aca="false">IF('Row Index'!R51="","✗",IF(INDEX('RAW DATA'!$S:$S,'Row Index'!R51)="",IF(INDEX('RAW DATA'!$AF:$AF,'Row Index'!R51)="",INDEX('RAW DATA'!$L:$L,'Row Index'!R51),INDEX('RAW DATA'!$AF:$AF,'Row Index'!R51)),INDEX('RAW DATA'!$S:$S,'Row Index'!R51)))</f>
        <v>45.9851692860685</v>
      </c>
      <c r="S335" s="17" t="n">
        <f aca="false">IF('Row Index'!S51="","✗",IF(INDEX('RAW DATA'!$S:$S,'Row Index'!S51)="",IF(INDEX('RAW DATA'!$AF:$AF,'Row Index'!S51)="",INDEX('RAW DATA'!$L:$L,'Row Index'!S51),INDEX('RAW DATA'!$AF:$AF,'Row Index'!S51)),INDEX('RAW DATA'!$S:$S,'Row Index'!S51)))</f>
        <v>47.5936093199854</v>
      </c>
      <c r="T335" s="17" t="n">
        <f aca="false">IF('Row Index'!T51="","✗",IF(INDEX('RAW DATA'!$S:$S,'Row Index'!T51)="",IF(INDEX('RAW DATA'!$AF:$AF,'Row Index'!T51)="",INDEX('RAW DATA'!$L:$L,'Row Index'!T51),INDEX('RAW DATA'!$AF:$AF,'Row Index'!T51)),INDEX('RAW DATA'!$S:$S,'Row Index'!T51)))</f>
        <v>46.6165317592432</v>
      </c>
      <c r="U335" s="17" t="n">
        <f aca="false">IF('Row Index'!U51="","✗",IF(INDEX('RAW DATA'!$S:$S,'Row Index'!U51)="",IF(INDEX('RAW DATA'!$AF:$AF,'Row Index'!U51)="",INDEX('RAW DATA'!$L:$L,'Row Index'!U51),INDEX('RAW DATA'!$AF:$AF,'Row Index'!U51)),INDEX('RAW DATA'!$S:$S,'Row Index'!U51)))</f>
        <v>47.5732235001846</v>
      </c>
      <c r="V335" s="17" t="n">
        <f aca="false">IF('Row Index'!V51="","✗",IF(INDEX('RAW DATA'!$S:$S,'Row Index'!V51)="",IF(INDEX('RAW DATA'!$AF:$AF,'Row Index'!V51)="",INDEX('RAW DATA'!$L:$L,'Row Index'!V51),INDEX('RAW DATA'!$AF:$AF,'Row Index'!V51)),INDEX('RAW DATA'!$S:$S,'Row Index'!V51)))</f>
        <v>48.4039173507544</v>
      </c>
      <c r="W335" s="17" t="n">
        <f aca="false">IF('Row Index'!W51="","✗",IF(INDEX('RAW DATA'!$S:$S,'Row Index'!W51)="",IF(INDEX('RAW DATA'!$AF:$AF,'Row Index'!W51)="",INDEX('RAW DATA'!$L:$L,'Row Index'!W51),INDEX('RAW DATA'!$AF:$AF,'Row Index'!W51)),INDEX('RAW DATA'!$S:$S,'Row Index'!W51)))</f>
        <v>51.1429309020209</v>
      </c>
      <c r="X335" s="17" t="n">
        <f aca="false">IF('Row Index'!X51="","✗",IF(INDEX('RAW DATA'!$S:$S,'Row Index'!X51)="",IF(INDEX('RAW DATA'!$AF:$AF,'Row Index'!X51)="",INDEX('RAW DATA'!$L:$L,'Row Index'!X51),INDEX('RAW DATA'!$AF:$AF,'Row Index'!X51)),INDEX('RAW DATA'!$S:$S,'Row Index'!X51)))</f>
        <v>49.5931652776291</v>
      </c>
      <c r="Y335" s="17" t="n">
        <f aca="false">IF('Row Index'!Y51="","✗",IF(INDEX('RAW DATA'!$S:$S,'Row Index'!Y51)="",IF(INDEX('RAW DATA'!$AF:$AF,'Row Index'!Y51)="",INDEX('RAW DATA'!$L:$L,'Row Index'!Y51),INDEX('RAW DATA'!$AF:$AF,'Row Index'!Y51)),INDEX('RAW DATA'!$S:$S,'Row Index'!Y51)))</f>
        <v>50.0530077994899</v>
      </c>
      <c r="Z335" s="18" t="n">
        <f aca="false">IF('Row Index'!Z51="","✗",IF(INDEX('RAW DATA'!$S:$S,'Row Index'!Z51)="",IF(INDEX('RAW DATA'!$AF:$AF,'Row Index'!Z51)="",INDEX('RAW DATA'!$L:$L,'Row Index'!Z51),INDEX('RAW DATA'!$AF:$AF,'Row Index'!Z51)),INDEX('RAW DATA'!$S:$S,'Row Index'!Z51)))</f>
        <v>51.4316871360342</v>
      </c>
      <c r="AA335" s="19" t="str">
        <f aca="false">IF('Row Index'!AA51="","⏳",IF(INDEX('RAW DATA'!$S:$S,'Row Index'!AA51)="",IF(INDEX('RAW DATA'!$AF:$AF,'Row Index'!AA51)="",INDEX('RAW DATA'!$L:$L,'Row Index'!AA51),INDEX('RAW DATA'!$AF:$AF,'Row Index'!AA51)),INDEX('RAW DATA'!$S:$S,'Row Index'!AA51)))</f>
        <v>⏳</v>
      </c>
      <c r="AB335" s="17" t="n">
        <f aca="false">IF('Row Index'!AB51="","✗",IF(INDEX('RAW DATA'!$S:$S,'Row Index'!AB51)="",IF(INDEX('RAW DATA'!$AF:$AF,'Row Index'!AB51)="",INDEX('RAW DATA'!$L:$L,'Row Index'!AB51),INDEX('RAW DATA'!$AF:$AF,'Row Index'!AB51)),INDEX('RAW DATA'!$S:$S,'Row Index'!AB51)))</f>
        <v>52.3116444992712</v>
      </c>
      <c r="AC335" s="17" t="n">
        <f aca="false">IF('Row Index'!AC51="","✗",IF(INDEX('RAW DATA'!$S:$S,'Row Index'!AC51)="",IF(INDEX('RAW DATA'!$AF:$AF,'Row Index'!AC51)="",INDEX('RAW DATA'!$L:$L,'Row Index'!AC51),INDEX('RAW DATA'!$AF:$AF,'Row Index'!AC51)),INDEX('RAW DATA'!$S:$S,'Row Index'!AC51)))</f>
        <v>55.0100717611321</v>
      </c>
      <c r="AD335" s="17" t="n">
        <f aca="false">IF('Row Index'!AD51="","✗",IF(INDEX('RAW DATA'!$S:$S,'Row Index'!AD51)="",IF(INDEX('RAW DATA'!$AF:$AF,'Row Index'!AD51)="",INDEX('RAW DATA'!$L:$L,'Row Index'!AD51),INDEX('RAW DATA'!$AF:$AF,'Row Index'!AD51)),INDEX('RAW DATA'!$S:$S,'Row Index'!AD51)))</f>
        <v>54.8651700676522</v>
      </c>
      <c r="AE335" s="17" t="n">
        <f aca="false">IF('Row Index'!AE51="","✗",IF(INDEX('RAW DATA'!$S:$S,'Row Index'!AE51)="",IF(INDEX('RAW DATA'!$AF:$AF,'Row Index'!AE51)="",INDEX('RAW DATA'!$L:$L,'Row Index'!AE51),INDEX('RAW DATA'!$AF:$AF,'Row Index'!AE51)),INDEX('RAW DATA'!$S:$S,'Row Index'!AE51)))</f>
        <v>56.1782807324557</v>
      </c>
      <c r="AF335" s="17" t="n">
        <f aca="false">IF('Row Index'!AF51="","✗",IF(INDEX('RAW DATA'!$S:$S,'Row Index'!AF51)="",IF(INDEX('RAW DATA'!$AF:$AF,'Row Index'!AF51)="",INDEX('RAW DATA'!$L:$L,'Row Index'!AF51),INDEX('RAW DATA'!$AF:$AF,'Row Index'!AF51)),INDEX('RAW DATA'!$S:$S,'Row Index'!AF51)))</f>
        <v>58.4745085701137</v>
      </c>
      <c r="AG335" s="17" t="n">
        <f aca="false">IF('Row Index'!AG51="","✗",IF(INDEX('RAW DATA'!$S:$S,'Row Index'!AG51)="",IF(INDEX('RAW DATA'!$AF:$AF,'Row Index'!AG51)="",INDEX('RAW DATA'!$L:$L,'Row Index'!AG51),INDEX('RAW DATA'!$AF:$AF,'Row Index'!AG51)),INDEX('RAW DATA'!$S:$S,'Row Index'!AG51)))</f>
        <v>58.3304206266303</v>
      </c>
      <c r="AH335" s="17" t="n">
        <f aca="false">IF('Row Index'!AH51="","✗",IF(INDEX('RAW DATA'!$S:$S,'Row Index'!AH51)="",IF(INDEX('RAW DATA'!$AF:$AF,'Row Index'!AH51)="",INDEX('RAW DATA'!$L:$L,'Row Index'!AH51),INDEX('RAW DATA'!$AF:$AF,'Row Index'!AH51)),INDEX('RAW DATA'!$S:$S,'Row Index'!AH51)))</f>
        <v>60.4813190045701</v>
      </c>
      <c r="AI335" s="17" t="n">
        <f aca="false">IF('Row Index'!AI51="","✗",IF(INDEX('RAW DATA'!$S:$S,'Row Index'!AI51)="",IF(INDEX('RAW DATA'!$AF:$AF,'Row Index'!AI51)="",INDEX('RAW DATA'!$L:$L,'Row Index'!AI51),INDEX('RAW DATA'!$AF:$AF,'Row Index'!AI51)),INDEX('RAW DATA'!$S:$S,'Row Index'!AI51)))</f>
        <v>60.909436802337</v>
      </c>
      <c r="AJ335" s="17" t="n">
        <f aca="false">IF('Row Index'!AJ51="","✗",IF(INDEX('RAW DATA'!$S:$S,'Row Index'!AJ51)="",IF(INDEX('RAW DATA'!$AF:$AF,'Row Index'!AJ51)="",INDEX('RAW DATA'!$L:$L,'Row Index'!AJ51),INDEX('RAW DATA'!$AF:$AF,'Row Index'!AJ51)),INDEX('RAW DATA'!$S:$S,'Row Index'!AJ51)))</f>
        <v>63.1822393764454</v>
      </c>
      <c r="AK335" s="17" t="n">
        <f aca="false">IF('Row Index'!AK51="","✗",IF(INDEX('RAW DATA'!$S:$S,'Row Index'!AK51)="",IF(INDEX('RAW DATA'!$AF:$AF,'Row Index'!AK51)="",INDEX('RAW DATA'!$L:$L,'Row Index'!AK51),INDEX('RAW DATA'!$AF:$AF,'Row Index'!AK51)),INDEX('RAW DATA'!$S:$S,'Row Index'!AK51)))</f>
        <v>62.9635917206927</v>
      </c>
      <c r="AL335" s="17" t="n">
        <f aca="false">IF('Row Index'!AL51="","✗",IF(INDEX('RAW DATA'!$S:$S,'Row Index'!AL51)="",IF(INDEX('RAW DATA'!$AF:$AF,'Row Index'!AL51)="",INDEX('RAW DATA'!$L:$L,'Row Index'!AL51),INDEX('RAW DATA'!$AF:$AF,'Row Index'!AL51)),INDEX('RAW DATA'!$S:$S,'Row Index'!AL51)))</f>
        <v>66.3136758104388</v>
      </c>
      <c r="AM335" s="17" t="n">
        <f aca="false">IF('Row Index'!AM51="","✗",IF(INDEX('RAW DATA'!$S:$S,'Row Index'!AM51)="",IF(INDEX('RAW DATA'!$AF:$AF,'Row Index'!AM51)="",INDEX('RAW DATA'!$L:$L,'Row Index'!AM51),INDEX('RAW DATA'!$AF:$AF,'Row Index'!AM51)),INDEX('RAW DATA'!$S:$S,'Row Index'!AM51)))</f>
        <v>66.8396261660312</v>
      </c>
      <c r="AN335" s="17" t="n">
        <f aca="false">IF('Row Index'!AN51="","✗",IF(INDEX('RAW DATA'!$S:$S,'Row Index'!AN51)="",IF(INDEX('RAW DATA'!$AF:$AF,'Row Index'!AN51)="",INDEX('RAW DATA'!$L:$L,'Row Index'!AN51),INDEX('RAW DATA'!$AF:$AF,'Row Index'!AN51)),INDEX('RAW DATA'!$S:$S,'Row Index'!AN51)))</f>
        <v>67.0067397619118</v>
      </c>
      <c r="AO335" s="17" t="n">
        <f aca="false">IF('Row Index'!AO51="","✗",IF(INDEX('RAW DATA'!$S:$S,'Row Index'!AO51)="",IF(INDEX('RAW DATA'!$AF:$AF,'Row Index'!AO51)="",INDEX('RAW DATA'!$L:$L,'Row Index'!AO51),INDEX('RAW DATA'!$AF:$AF,'Row Index'!AO51)),INDEX('RAW DATA'!$S:$S,'Row Index'!AO51)))</f>
        <v>68.2175018561887</v>
      </c>
      <c r="AP335" s="17" t="n">
        <f aca="false">IF('Row Index'!AP51="","✗",IF(INDEX('RAW DATA'!$S:$S,'Row Index'!AP51)="",IF(INDEX('RAW DATA'!$AF:$AF,'Row Index'!AP51)="",INDEX('RAW DATA'!$L:$L,'Row Index'!AP51),INDEX('RAW DATA'!$AF:$AF,'Row Index'!AP51)),INDEX('RAW DATA'!$S:$S,'Row Index'!AP51)))</f>
        <v>68.4279127390245</v>
      </c>
      <c r="AQ335" s="17" t="n">
        <f aca="false">IF('Row Index'!AQ51="","✗",IF(INDEX('RAW DATA'!$S:$S,'Row Index'!AQ51)="",IF(INDEX('RAW DATA'!$AF:$AF,'Row Index'!AQ51)="",INDEX('RAW DATA'!$L:$L,'Row Index'!AQ51),INDEX('RAW DATA'!$AF:$AF,'Row Index'!AQ51)),INDEX('RAW DATA'!$S:$S,'Row Index'!AQ51)))</f>
        <v>68.5092902122437</v>
      </c>
    </row>
    <row r="336" customFormat="false" ht="15" hidden="false" customHeight="false" outlineLevel="0" collapsed="false">
      <c r="A336" s="32" t="s">
        <v>313</v>
      </c>
      <c r="B336" s="33" t="s">
        <v>248</v>
      </c>
      <c r="C336" s="17" t="n">
        <f aca="false">IF('Row Index'!C52="","✗",IF(INDEX('RAW DATA'!$S:$S,'Row Index'!C52)="",IF(INDEX('RAW DATA'!$AF:$AF,'Row Index'!C52)="",INDEX('RAW DATA'!$L:$L,'Row Index'!C52),INDEX('RAW DATA'!$AF:$AF,'Row Index'!C52)),INDEX('RAW DATA'!$S:$S,'Row Index'!C52)))</f>
        <v>34.6750378196561</v>
      </c>
      <c r="D336" s="17" t="n">
        <f aca="false">IF('Row Index'!D52="","✗",IF(INDEX('RAW DATA'!$S:$S,'Row Index'!D52)="",IF(INDEX('RAW DATA'!$AF:$AF,'Row Index'!D52)="",INDEX('RAW DATA'!$L:$L,'Row Index'!D52),INDEX('RAW DATA'!$AF:$AF,'Row Index'!D52)),INDEX('RAW DATA'!$S:$S,'Row Index'!D52)))</f>
        <v>35.8011504732929</v>
      </c>
      <c r="E336" s="17" t="n">
        <f aca="false">IF('Row Index'!E52="","✗",IF(INDEX('RAW DATA'!$S:$S,'Row Index'!E52)="",IF(INDEX('RAW DATA'!$AF:$AF,'Row Index'!E52)="",INDEX('RAW DATA'!$L:$L,'Row Index'!E52),INDEX('RAW DATA'!$AF:$AF,'Row Index'!E52)),INDEX('RAW DATA'!$S:$S,'Row Index'!E52)))</f>
        <v>38.8171640237817</v>
      </c>
      <c r="F336" s="17" t="n">
        <f aca="false">IF('Row Index'!F52="","✗",IF(INDEX('RAW DATA'!$S:$S,'Row Index'!F52)="",IF(INDEX('RAW DATA'!$AF:$AF,'Row Index'!F52)="",INDEX('RAW DATA'!$L:$L,'Row Index'!F52),INDEX('RAW DATA'!$AF:$AF,'Row Index'!F52)),INDEX('RAW DATA'!$S:$S,'Row Index'!F52)))</f>
        <v>35.3550157789971</v>
      </c>
      <c r="G336" s="18" t="n">
        <f aca="false">IF('Row Index'!G52="","✗",IF(INDEX('RAW DATA'!$S:$S,'Row Index'!G52)="",IF(INDEX('RAW DATA'!$AF:$AF,'Row Index'!G52)="",INDEX('RAW DATA'!$L:$L,'Row Index'!G52),INDEX('RAW DATA'!$AF:$AF,'Row Index'!G52)),INDEX('RAW DATA'!$S:$S,'Row Index'!G52)))</f>
        <v>39.2653058764348</v>
      </c>
      <c r="H336" s="17" t="n">
        <f aca="false">IF('Row Index'!H52="","✗",IF(INDEX('RAW DATA'!$S:$S,'Row Index'!H52)="",IF(INDEX('RAW DATA'!$AF:$AF,'Row Index'!H52)="",INDEX('RAW DATA'!$L:$L,'Row Index'!H52),INDEX('RAW DATA'!$AF:$AF,'Row Index'!H52)),INDEX('RAW DATA'!$S:$S,'Row Index'!H52)))</f>
        <v>35.0532630633523</v>
      </c>
      <c r="I336" s="17" t="n">
        <f aca="false">IF('Row Index'!I52="","✗",IF(INDEX('RAW DATA'!$S:$S,'Row Index'!I52)="",IF(INDEX('RAW DATA'!$AF:$AF,'Row Index'!I52)="",INDEX('RAW DATA'!$L:$L,'Row Index'!I52),INDEX('RAW DATA'!$AF:$AF,'Row Index'!I52)),INDEX('RAW DATA'!$S:$S,'Row Index'!I52)))</f>
        <v>40.5732974343651</v>
      </c>
      <c r="J336" s="17" t="n">
        <f aca="false">IF('Row Index'!J52="","✗",IF(INDEX('RAW DATA'!$S:$S,'Row Index'!J52)="",IF(INDEX('RAW DATA'!$AF:$AF,'Row Index'!J52)="",INDEX('RAW DATA'!$L:$L,'Row Index'!J52),INDEX('RAW DATA'!$AF:$AF,'Row Index'!J52)),INDEX('RAW DATA'!$S:$S,'Row Index'!J52)))</f>
        <v>39.2939198417159</v>
      </c>
      <c r="K336" s="17" t="n">
        <f aca="false">IF('Row Index'!K52="","✗",IF(INDEX('RAW DATA'!$S:$S,'Row Index'!K52)="",IF(INDEX('RAW DATA'!$AF:$AF,'Row Index'!K52)="",INDEX('RAW DATA'!$L:$L,'Row Index'!K52),INDEX('RAW DATA'!$AF:$AF,'Row Index'!K52)),INDEX('RAW DATA'!$S:$S,'Row Index'!K52)))</f>
        <v>41.829212762998</v>
      </c>
      <c r="L336" s="17" t="n">
        <f aca="false">IF('Row Index'!L52="","✗",IF(INDEX('RAW DATA'!$S:$S,'Row Index'!L52)="",IF(INDEX('RAW DATA'!$AF:$AF,'Row Index'!L52)="",INDEX('RAW DATA'!$L:$L,'Row Index'!L52),INDEX('RAW DATA'!$AF:$AF,'Row Index'!L52)),INDEX('RAW DATA'!$S:$S,'Row Index'!L52)))</f>
        <v>39.9938745247977</v>
      </c>
      <c r="M336" s="17" t="n">
        <f aca="false">IF('Row Index'!M52="","✗",IF(INDEX('RAW DATA'!$S:$S,'Row Index'!M52)="",IF(INDEX('RAW DATA'!$AF:$AF,'Row Index'!M52)="",INDEX('RAW DATA'!$L:$L,'Row Index'!M52),INDEX('RAW DATA'!$AF:$AF,'Row Index'!M52)),INDEX('RAW DATA'!$S:$S,'Row Index'!M52)))</f>
        <v>44.5819742956143</v>
      </c>
      <c r="N336" s="17" t="n">
        <f aca="false">IF('Row Index'!N52="","✗",IF(INDEX('RAW DATA'!$S:$S,'Row Index'!N52)="",IF(INDEX('RAW DATA'!$AF:$AF,'Row Index'!N52)="",INDEX('RAW DATA'!$L:$L,'Row Index'!N52),INDEX('RAW DATA'!$AF:$AF,'Row Index'!N52)),INDEX('RAW DATA'!$S:$S,'Row Index'!N52)))</f>
        <v>41.7248601959285</v>
      </c>
      <c r="O336" s="17" t="n">
        <f aca="false">IF('Row Index'!O52="","✗",IF(INDEX('RAW DATA'!$S:$S,'Row Index'!O52)="",IF(INDEX('RAW DATA'!$AF:$AF,'Row Index'!O52)="",INDEX('RAW DATA'!$L:$L,'Row Index'!O52),INDEX('RAW DATA'!$AF:$AF,'Row Index'!O52)),INDEX('RAW DATA'!$S:$S,'Row Index'!O52)))</f>
        <v>42.3273230702411</v>
      </c>
      <c r="P336" s="17" t="n">
        <f aca="false">IF('Row Index'!P52="","✗",IF(INDEX('RAW DATA'!$S:$S,'Row Index'!P52)="",IF(INDEX('RAW DATA'!$AF:$AF,'Row Index'!P52)="",INDEX('RAW DATA'!$L:$L,'Row Index'!P52),INDEX('RAW DATA'!$AF:$AF,'Row Index'!P52)),INDEX('RAW DATA'!$S:$S,'Row Index'!P52)))</f>
        <v>42.1982438700652</v>
      </c>
      <c r="Q336" s="17" t="n">
        <f aca="false">IF('Row Index'!Q52="","✗",IF(INDEX('RAW DATA'!$S:$S,'Row Index'!Q52)="",IF(INDEX('RAW DATA'!$AF:$AF,'Row Index'!Q52)="",INDEX('RAW DATA'!$L:$L,'Row Index'!Q52),INDEX('RAW DATA'!$AF:$AF,'Row Index'!Q52)),INDEX('RAW DATA'!$S:$S,'Row Index'!Q52)))</f>
        <v>44.8234670424431</v>
      </c>
      <c r="R336" s="17" t="n">
        <f aca="false">IF('Row Index'!R52="","✗",IF(INDEX('RAW DATA'!$S:$S,'Row Index'!R52)="",IF(INDEX('RAW DATA'!$AF:$AF,'Row Index'!R52)="",INDEX('RAW DATA'!$L:$L,'Row Index'!R52),INDEX('RAW DATA'!$AF:$AF,'Row Index'!R52)),INDEX('RAW DATA'!$S:$S,'Row Index'!R52)))</f>
        <v>48.2513878922925</v>
      </c>
      <c r="S336" s="17" t="n">
        <f aca="false">IF('Row Index'!S52="","✗",IF(INDEX('RAW DATA'!$S:$S,'Row Index'!S52)="",IF(INDEX('RAW DATA'!$AF:$AF,'Row Index'!S52)="",INDEX('RAW DATA'!$L:$L,'Row Index'!S52),INDEX('RAW DATA'!$AF:$AF,'Row Index'!S52)),INDEX('RAW DATA'!$S:$S,'Row Index'!S52)))</f>
        <v>46.0860867762614</v>
      </c>
      <c r="T336" s="17" t="n">
        <f aca="false">IF('Row Index'!T52="","✗",IF(INDEX('RAW DATA'!$S:$S,'Row Index'!T52)="",IF(INDEX('RAW DATA'!$AF:$AF,'Row Index'!T52)="",INDEX('RAW DATA'!$L:$L,'Row Index'!T52),INDEX('RAW DATA'!$AF:$AF,'Row Index'!T52)),INDEX('RAW DATA'!$S:$S,'Row Index'!T52)))</f>
        <v>45.8851790474269</v>
      </c>
      <c r="U336" s="17" t="n">
        <f aca="false">IF('Row Index'!U52="","✗",IF(INDEX('RAW DATA'!$S:$S,'Row Index'!U52)="",IF(INDEX('RAW DATA'!$AF:$AF,'Row Index'!U52)="",INDEX('RAW DATA'!$L:$L,'Row Index'!U52),INDEX('RAW DATA'!$AF:$AF,'Row Index'!U52)),INDEX('RAW DATA'!$S:$S,'Row Index'!U52)))</f>
        <v>47.3200163289165</v>
      </c>
      <c r="V336" s="17" t="n">
        <f aca="false">IF('Row Index'!V52="","✗",IF(INDEX('RAW DATA'!$S:$S,'Row Index'!V52)="",IF(INDEX('RAW DATA'!$AF:$AF,'Row Index'!V52)="",INDEX('RAW DATA'!$L:$L,'Row Index'!V52),INDEX('RAW DATA'!$AF:$AF,'Row Index'!V52)),INDEX('RAW DATA'!$S:$S,'Row Index'!V52)))</f>
        <v>48.9292552548683</v>
      </c>
      <c r="W336" s="17" t="n">
        <f aca="false">IF('Row Index'!W52="","✗",IF(INDEX('RAW DATA'!$S:$S,'Row Index'!W52)="",IF(INDEX('RAW DATA'!$AF:$AF,'Row Index'!W52)="",INDEX('RAW DATA'!$L:$L,'Row Index'!W52),INDEX('RAW DATA'!$AF:$AF,'Row Index'!W52)),INDEX('RAW DATA'!$S:$S,'Row Index'!W52)))</f>
        <v>48.3115808785603</v>
      </c>
      <c r="X336" s="29" t="n">
        <f aca="false">IF('Row Index'!X52="","✗",IF(INDEX('RAW DATA'!$S:$S,'Row Index'!X52)="",IF(INDEX('RAW DATA'!$AF:$AF,'Row Index'!X52)="",INDEX('RAW DATA'!$L:$L,'Row Index'!X52),INDEX('RAW DATA'!$AF:$AF,'Row Index'!X52)),INDEX('RAW DATA'!$S:$S,'Row Index'!X52)))</f>
        <v>52.2017524590565</v>
      </c>
      <c r="Y336" s="17" t="n">
        <f aca="false">IF('Row Index'!Y52="","✗",IF(INDEX('RAW DATA'!$S:$S,'Row Index'!Y52)="",IF(INDEX('RAW DATA'!$AF:$AF,'Row Index'!Y52)="",INDEX('RAW DATA'!$L:$L,'Row Index'!Y52),INDEX('RAW DATA'!$AF:$AF,'Row Index'!Y52)),INDEX('RAW DATA'!$S:$S,'Row Index'!Y52)))</f>
        <v>49.4737190391378</v>
      </c>
      <c r="Z336" s="18" t="n">
        <f aca="false">IF('Row Index'!Z52="","✗",IF(INDEX('RAW DATA'!$S:$S,'Row Index'!Z52)="",IF(INDEX('RAW DATA'!$AF:$AF,'Row Index'!Z52)="",INDEX('RAW DATA'!$L:$L,'Row Index'!Z52),INDEX('RAW DATA'!$AF:$AF,'Row Index'!Z52)),INDEX('RAW DATA'!$S:$S,'Row Index'!Z52)))</f>
        <v>52.1397201827884</v>
      </c>
      <c r="AA336" s="19" t="str">
        <f aca="false">IF('Row Index'!AA52="","⏳",IF(INDEX('RAW DATA'!$S:$S,'Row Index'!AA52)="",IF(INDEX('RAW DATA'!$AF:$AF,'Row Index'!AA52)="",INDEX('RAW DATA'!$L:$L,'Row Index'!AA52),INDEX('RAW DATA'!$AF:$AF,'Row Index'!AA52)),INDEX('RAW DATA'!$S:$S,'Row Index'!AA52)))</f>
        <v>⏳</v>
      </c>
      <c r="AB336" s="17" t="n">
        <f aca="false">IF('Row Index'!AB52="","✗",IF(INDEX('RAW DATA'!$S:$S,'Row Index'!AB52)="",IF(INDEX('RAW DATA'!$AF:$AF,'Row Index'!AB52)="",INDEX('RAW DATA'!$L:$L,'Row Index'!AB52),INDEX('RAW DATA'!$AF:$AF,'Row Index'!AB52)),INDEX('RAW DATA'!$S:$S,'Row Index'!AB52)))</f>
        <v>52.5803870859999</v>
      </c>
      <c r="AC336" s="17" t="n">
        <f aca="false">IF('Row Index'!AC52="","✗",IF(INDEX('RAW DATA'!$S:$S,'Row Index'!AC52)="",IF(INDEX('RAW DATA'!$AF:$AF,'Row Index'!AC52)="",INDEX('RAW DATA'!$L:$L,'Row Index'!AC52),INDEX('RAW DATA'!$AF:$AF,'Row Index'!AC52)),INDEX('RAW DATA'!$S:$S,'Row Index'!AC52)))</f>
        <v>54.5029685674328</v>
      </c>
      <c r="AD336" s="17" t="n">
        <f aca="false">IF('Row Index'!AD52="","✗",IF(INDEX('RAW DATA'!$S:$S,'Row Index'!AD52)="",IF(INDEX('RAW DATA'!$AF:$AF,'Row Index'!AD52)="",INDEX('RAW DATA'!$L:$L,'Row Index'!AD52),INDEX('RAW DATA'!$AF:$AF,'Row Index'!AD52)),INDEX('RAW DATA'!$S:$S,'Row Index'!AD52)))</f>
        <v>53.40677426854</v>
      </c>
      <c r="AE336" s="17" t="n">
        <f aca="false">IF('Row Index'!AE52="","✗",IF(INDEX('RAW DATA'!$S:$S,'Row Index'!AE52)="",IF(INDEX('RAW DATA'!$AF:$AF,'Row Index'!AE52)="",INDEX('RAW DATA'!$L:$L,'Row Index'!AE52),INDEX('RAW DATA'!$AF:$AF,'Row Index'!AE52)),INDEX('RAW DATA'!$S:$S,'Row Index'!AE52)))</f>
        <v>56.3262409514515</v>
      </c>
      <c r="AF336" s="17" t="n">
        <f aca="false">IF('Row Index'!AF52="","✗",IF(INDEX('RAW DATA'!$S:$S,'Row Index'!AF52)="",IF(INDEX('RAW DATA'!$AF:$AF,'Row Index'!AF52)="",INDEX('RAW DATA'!$L:$L,'Row Index'!AF52),INDEX('RAW DATA'!$AF:$AF,'Row Index'!AF52)),INDEX('RAW DATA'!$S:$S,'Row Index'!AF52)))</f>
        <v>58.6938524367997</v>
      </c>
      <c r="AG336" s="17" t="n">
        <f aca="false">IF('Row Index'!AG52="","✗",IF(INDEX('RAW DATA'!$S:$S,'Row Index'!AG52)="",IF(INDEX('RAW DATA'!$AF:$AF,'Row Index'!AG52)="",INDEX('RAW DATA'!$L:$L,'Row Index'!AG52),INDEX('RAW DATA'!$AF:$AF,'Row Index'!AG52)),INDEX('RAW DATA'!$S:$S,'Row Index'!AG52)))</f>
        <v>58.7385371741197</v>
      </c>
      <c r="AH336" s="17" t="n">
        <f aca="false">IF('Row Index'!AH52="","✗",IF(INDEX('RAW DATA'!$S:$S,'Row Index'!AH52)="",IF(INDEX('RAW DATA'!$AF:$AF,'Row Index'!AH52)="",INDEX('RAW DATA'!$L:$L,'Row Index'!AH52),INDEX('RAW DATA'!$AF:$AF,'Row Index'!AH52)),INDEX('RAW DATA'!$S:$S,'Row Index'!AH52)))</f>
        <v>61.0788744309369</v>
      </c>
      <c r="AI336" s="17" t="n">
        <f aca="false">IF('Row Index'!AI52="","✗",IF(INDEX('RAW DATA'!$S:$S,'Row Index'!AI52)="",IF(INDEX('RAW DATA'!$AF:$AF,'Row Index'!AI52)="",INDEX('RAW DATA'!$L:$L,'Row Index'!AI52),INDEX('RAW DATA'!$AF:$AF,'Row Index'!AI52)),INDEX('RAW DATA'!$S:$S,'Row Index'!AI52)))</f>
        <v>62.4856695264416</v>
      </c>
      <c r="AJ336" s="17" t="n">
        <f aca="false">IF('Row Index'!AJ52="","✗",IF(INDEX('RAW DATA'!$S:$S,'Row Index'!AJ52)="",IF(INDEX('RAW DATA'!$AF:$AF,'Row Index'!AJ52)="",INDEX('RAW DATA'!$L:$L,'Row Index'!AJ52),INDEX('RAW DATA'!$AF:$AF,'Row Index'!AJ52)),INDEX('RAW DATA'!$S:$S,'Row Index'!AJ52)))</f>
        <v>64.3718247706329</v>
      </c>
      <c r="AK336" s="17" t="n">
        <f aca="false">IF('Row Index'!AK52="","✗",IF(INDEX('RAW DATA'!$S:$S,'Row Index'!AK52)="",IF(INDEX('RAW DATA'!$AF:$AF,'Row Index'!AK52)="",INDEX('RAW DATA'!$L:$L,'Row Index'!AK52),INDEX('RAW DATA'!$AF:$AF,'Row Index'!AK52)),INDEX('RAW DATA'!$S:$S,'Row Index'!AK52)))</f>
        <v>64.5672743919175</v>
      </c>
      <c r="AL336" s="29" t="n">
        <f aca="false">IF('Row Index'!AL52="","✗",IF(INDEX('RAW DATA'!$S:$S,'Row Index'!AL52)="",IF(INDEX('RAW DATA'!$AF:$AF,'Row Index'!AL52)="",INDEX('RAW DATA'!$L:$L,'Row Index'!AL52),INDEX('RAW DATA'!$AF:$AF,'Row Index'!AL52)),INDEX('RAW DATA'!$S:$S,'Row Index'!AL52)))</f>
        <v>66.6063042635722</v>
      </c>
      <c r="AM336" s="17" t="n">
        <f aca="false">IF('Row Index'!AM52="","✗",IF(INDEX('RAW DATA'!$S:$S,'Row Index'!AM52)="",IF(INDEX('RAW DATA'!$AF:$AF,'Row Index'!AM52)="",INDEX('RAW DATA'!$L:$L,'Row Index'!AM52),INDEX('RAW DATA'!$AF:$AF,'Row Index'!AM52)),INDEX('RAW DATA'!$S:$S,'Row Index'!AM52)))</f>
        <v>66.9750930378912</v>
      </c>
      <c r="AN336" s="17" t="n">
        <f aca="false">IF('Row Index'!AN52="","✗",IF(INDEX('RAW DATA'!$S:$S,'Row Index'!AN52)="",IF(INDEX('RAW DATA'!$AF:$AF,'Row Index'!AN52)="",INDEX('RAW DATA'!$L:$L,'Row Index'!AN52),INDEX('RAW DATA'!$AF:$AF,'Row Index'!AN52)),INDEX('RAW DATA'!$S:$S,'Row Index'!AN52)))</f>
        <v>66.8163211048499</v>
      </c>
      <c r="AO336" s="29" t="n">
        <f aca="false">IF('Row Index'!AO52="","✗",IF(INDEX('RAW DATA'!$S:$S,'Row Index'!AO52)="",IF(INDEX('RAW DATA'!$AF:$AF,'Row Index'!AO52)="",INDEX('RAW DATA'!$L:$L,'Row Index'!AO52),INDEX('RAW DATA'!$AF:$AF,'Row Index'!AO52)),INDEX('RAW DATA'!$S:$S,'Row Index'!AO52)))</f>
        <v>68.6591673215655</v>
      </c>
      <c r="AP336" s="17" t="n">
        <f aca="false">IF('Row Index'!AP52="","✗",IF(INDEX('RAW DATA'!$S:$S,'Row Index'!AP52)="",IF(INDEX('RAW DATA'!$AF:$AF,'Row Index'!AP52)="",INDEX('RAW DATA'!$L:$L,'Row Index'!AP52),INDEX('RAW DATA'!$AF:$AF,'Row Index'!AP52)),INDEX('RAW DATA'!$S:$S,'Row Index'!AP52)))</f>
        <v>68.9456069269676</v>
      </c>
      <c r="AQ336" s="17" t="n">
        <f aca="false">IF('Row Index'!AQ52="","✗",IF(INDEX('RAW DATA'!$S:$S,'Row Index'!AQ52)="",IF(INDEX('RAW DATA'!$AF:$AF,'Row Index'!AQ52)="",INDEX('RAW DATA'!$L:$L,'Row Index'!AQ52),INDEX('RAW DATA'!$AF:$AF,'Row Index'!AQ52)),INDEX('RAW DATA'!$S:$S,'Row Index'!AQ52)))</f>
        <v>68.285770316322</v>
      </c>
    </row>
    <row r="337" customFormat="false" ht="15" hidden="false" customHeight="false" outlineLevel="0" collapsed="false">
      <c r="A337" s="32" t="s">
        <v>316</v>
      </c>
      <c r="B337" s="33" t="s">
        <v>248</v>
      </c>
      <c r="C337" s="17" t="n">
        <f aca="false">IF('Row Index'!C53="","✗",IF(INDEX('RAW DATA'!$S:$S,'Row Index'!C53)="",IF(INDEX('RAW DATA'!$AF:$AF,'Row Index'!C53)="",INDEX('RAW DATA'!$L:$L,'Row Index'!C53),INDEX('RAW DATA'!$AF:$AF,'Row Index'!C53)),INDEX('RAW DATA'!$S:$S,'Row Index'!C53)))</f>
        <v>33.8703923158421</v>
      </c>
      <c r="D337" s="17" t="n">
        <f aca="false">IF('Row Index'!D53="","✗",IF(INDEX('RAW DATA'!$S:$S,'Row Index'!D53)="",IF(INDEX('RAW DATA'!$AF:$AF,'Row Index'!D53)="",INDEX('RAW DATA'!$L:$L,'Row Index'!D53),INDEX('RAW DATA'!$AF:$AF,'Row Index'!D53)),INDEX('RAW DATA'!$S:$S,'Row Index'!D53)))</f>
        <v>36.5262544711535</v>
      </c>
      <c r="E337" s="17" t="n">
        <f aca="false">IF('Row Index'!E53="","✗",IF(INDEX('RAW DATA'!$S:$S,'Row Index'!E53)="",IF(INDEX('RAW DATA'!$AF:$AF,'Row Index'!E53)="",INDEX('RAW DATA'!$L:$L,'Row Index'!E53),INDEX('RAW DATA'!$AF:$AF,'Row Index'!E53)),INDEX('RAW DATA'!$S:$S,'Row Index'!E53)))</f>
        <v>37.4396027344527</v>
      </c>
      <c r="F337" s="17" t="n">
        <f aca="false">IF('Row Index'!F53="","✗",IF(INDEX('RAW DATA'!$S:$S,'Row Index'!F53)="",IF(INDEX('RAW DATA'!$AF:$AF,'Row Index'!F53)="",INDEX('RAW DATA'!$L:$L,'Row Index'!F53),INDEX('RAW DATA'!$AF:$AF,'Row Index'!F53)),INDEX('RAW DATA'!$S:$S,'Row Index'!F53)))</f>
        <v>36.5501224146538</v>
      </c>
      <c r="G337" s="18" t="n">
        <f aca="false">IF('Row Index'!G53="","✗",IF(INDEX('RAW DATA'!$S:$S,'Row Index'!G53)="",IF(INDEX('RAW DATA'!$AF:$AF,'Row Index'!G53)="",INDEX('RAW DATA'!$L:$L,'Row Index'!G53),INDEX('RAW DATA'!$AF:$AF,'Row Index'!G53)),INDEX('RAW DATA'!$S:$S,'Row Index'!G53)))</f>
        <v>41.4553340061264</v>
      </c>
      <c r="H337" s="17" t="n">
        <f aca="false">IF('Row Index'!H53="","✗",IF(INDEX('RAW DATA'!$S:$S,'Row Index'!H53)="",IF(INDEX('RAW DATA'!$AF:$AF,'Row Index'!H53)="",INDEX('RAW DATA'!$L:$L,'Row Index'!H53),INDEX('RAW DATA'!$AF:$AF,'Row Index'!H53)),INDEX('RAW DATA'!$S:$S,'Row Index'!H53)))</f>
        <v>35.4794303481692</v>
      </c>
      <c r="I337" s="17" t="n">
        <f aca="false">IF('Row Index'!I53="","✗",IF(INDEX('RAW DATA'!$S:$S,'Row Index'!I53)="",IF(INDEX('RAW DATA'!$AF:$AF,'Row Index'!I53)="",INDEX('RAW DATA'!$L:$L,'Row Index'!I53),INDEX('RAW DATA'!$AF:$AF,'Row Index'!I53)),INDEX('RAW DATA'!$S:$S,'Row Index'!I53)))</f>
        <v>39.6660030258292</v>
      </c>
      <c r="J337" s="17" t="n">
        <f aca="false">IF('Row Index'!J53="","✗",IF(INDEX('RAW DATA'!$S:$S,'Row Index'!J53)="",IF(INDEX('RAW DATA'!$AF:$AF,'Row Index'!J53)="",INDEX('RAW DATA'!$L:$L,'Row Index'!J53),INDEX('RAW DATA'!$AF:$AF,'Row Index'!J53)),INDEX('RAW DATA'!$S:$S,'Row Index'!J53)))</f>
        <v>39.8740057806904</v>
      </c>
      <c r="K337" s="17" t="n">
        <f aca="false">IF('Row Index'!K53="","✗",IF(INDEX('RAW DATA'!$S:$S,'Row Index'!K53)="",IF(INDEX('RAW DATA'!$AF:$AF,'Row Index'!K53)="",INDEX('RAW DATA'!$L:$L,'Row Index'!K53),INDEX('RAW DATA'!$AF:$AF,'Row Index'!K53)),INDEX('RAW DATA'!$S:$S,'Row Index'!K53)))</f>
        <v>43.7156880618911</v>
      </c>
      <c r="L337" s="17" t="n">
        <f aca="false">IF('Row Index'!L53="","✗",IF(INDEX('RAW DATA'!$S:$S,'Row Index'!L53)="",IF(INDEX('RAW DATA'!$AF:$AF,'Row Index'!L53)="",INDEX('RAW DATA'!$L:$L,'Row Index'!L53),INDEX('RAW DATA'!$AF:$AF,'Row Index'!L53)),INDEX('RAW DATA'!$S:$S,'Row Index'!L53)))</f>
        <v>39.5328910429701</v>
      </c>
      <c r="M337" s="17" t="n">
        <f aca="false">IF('Row Index'!M53="","✗",IF(INDEX('RAW DATA'!$S:$S,'Row Index'!M53)="",IF(INDEX('RAW DATA'!$AF:$AF,'Row Index'!M53)="",INDEX('RAW DATA'!$L:$L,'Row Index'!M53),INDEX('RAW DATA'!$AF:$AF,'Row Index'!M53)),INDEX('RAW DATA'!$S:$S,'Row Index'!M53)))</f>
        <v>43.7204093675306</v>
      </c>
      <c r="N337" s="17" t="n">
        <f aca="false">IF('Row Index'!N53="","✗",IF(INDEX('RAW DATA'!$S:$S,'Row Index'!N53)="",IF(INDEX('RAW DATA'!$AF:$AF,'Row Index'!N53)="",INDEX('RAW DATA'!$L:$L,'Row Index'!N53),INDEX('RAW DATA'!$AF:$AF,'Row Index'!N53)),INDEX('RAW DATA'!$S:$S,'Row Index'!N53)))</f>
        <v>41.5029133415601</v>
      </c>
      <c r="O337" s="17" t="n">
        <f aca="false">IF('Row Index'!O53="","✗",IF(INDEX('RAW DATA'!$S:$S,'Row Index'!O53)="",IF(INDEX('RAW DATA'!$AF:$AF,'Row Index'!O53)="",INDEX('RAW DATA'!$L:$L,'Row Index'!O53),INDEX('RAW DATA'!$AF:$AF,'Row Index'!O53)),INDEX('RAW DATA'!$S:$S,'Row Index'!O53)))</f>
        <v>42.1188639029108</v>
      </c>
      <c r="P337" s="17" t="n">
        <f aca="false">IF('Row Index'!P53="","✗",IF(INDEX('RAW DATA'!$S:$S,'Row Index'!P53)="",IF(INDEX('RAW DATA'!$AF:$AF,'Row Index'!P53)="",INDEX('RAW DATA'!$L:$L,'Row Index'!P53),INDEX('RAW DATA'!$AF:$AF,'Row Index'!P53)),INDEX('RAW DATA'!$S:$S,'Row Index'!P53)))</f>
        <v>41.7716141137589</v>
      </c>
      <c r="Q337" s="17" t="n">
        <f aca="false">IF('Row Index'!Q53="","✗",IF(INDEX('RAW DATA'!$S:$S,'Row Index'!Q53)="",IF(INDEX('RAW DATA'!$AF:$AF,'Row Index'!Q53)="",INDEX('RAW DATA'!$L:$L,'Row Index'!Q53),INDEX('RAW DATA'!$AF:$AF,'Row Index'!Q53)),INDEX('RAW DATA'!$S:$S,'Row Index'!Q53)))</f>
        <v>43.2969701584758</v>
      </c>
      <c r="R337" s="17" t="n">
        <f aca="false">IF('Row Index'!R53="","✗",IF(INDEX('RAW DATA'!$S:$S,'Row Index'!R53)="",IF(INDEX('RAW DATA'!$AF:$AF,'Row Index'!R53)="",INDEX('RAW DATA'!$L:$L,'Row Index'!R53),INDEX('RAW DATA'!$AF:$AF,'Row Index'!R53)),INDEX('RAW DATA'!$S:$S,'Row Index'!R53)))</f>
        <v>45.3545212580956</v>
      </c>
      <c r="S337" s="17" t="n">
        <f aca="false">IF('Row Index'!S53="","✗",IF(INDEX('RAW DATA'!$S:$S,'Row Index'!S53)="",IF(INDEX('RAW DATA'!$AF:$AF,'Row Index'!S53)="",INDEX('RAW DATA'!$L:$L,'Row Index'!S53),INDEX('RAW DATA'!$AF:$AF,'Row Index'!S53)),INDEX('RAW DATA'!$S:$S,'Row Index'!S53)))</f>
        <v>48.310503480718</v>
      </c>
      <c r="T337" s="17" t="n">
        <f aca="false">IF('Row Index'!T53="","✗",IF(INDEX('RAW DATA'!$S:$S,'Row Index'!T53)="",IF(INDEX('RAW DATA'!$AF:$AF,'Row Index'!T53)="",INDEX('RAW DATA'!$L:$L,'Row Index'!T53),INDEX('RAW DATA'!$AF:$AF,'Row Index'!T53)),INDEX('RAW DATA'!$S:$S,'Row Index'!T53)))</f>
        <v>46.5570132917816</v>
      </c>
      <c r="U337" s="17" t="n">
        <f aca="false">IF('Row Index'!U53="","✗",IF(INDEX('RAW DATA'!$S:$S,'Row Index'!U53)="",IF(INDEX('RAW DATA'!$AF:$AF,'Row Index'!U53)="",INDEX('RAW DATA'!$L:$L,'Row Index'!U53),INDEX('RAW DATA'!$AF:$AF,'Row Index'!U53)),INDEX('RAW DATA'!$S:$S,'Row Index'!U53)))</f>
        <v>47.3817184793705</v>
      </c>
      <c r="V337" s="17" t="n">
        <f aca="false">IF('Row Index'!V53="","✗",IF(INDEX('RAW DATA'!$S:$S,'Row Index'!V53)="",IF(INDEX('RAW DATA'!$AF:$AF,'Row Index'!V53)="",INDEX('RAW DATA'!$L:$L,'Row Index'!V53),INDEX('RAW DATA'!$AF:$AF,'Row Index'!V53)),INDEX('RAW DATA'!$S:$S,'Row Index'!V53)))</f>
        <v>47.5085103712178</v>
      </c>
      <c r="W337" s="17" t="n">
        <f aca="false">IF('Row Index'!W53="","✗",IF(INDEX('RAW DATA'!$S:$S,'Row Index'!W53)="",IF(INDEX('RAW DATA'!$AF:$AF,'Row Index'!W53)="",INDEX('RAW DATA'!$L:$L,'Row Index'!W53),INDEX('RAW DATA'!$AF:$AF,'Row Index'!W53)),INDEX('RAW DATA'!$S:$S,'Row Index'!W53)))</f>
        <v>49.0837574944731</v>
      </c>
      <c r="X337" s="17" t="n">
        <f aca="false">IF('Row Index'!X53="","✗",IF(INDEX('RAW DATA'!$S:$S,'Row Index'!X53)="",IF(INDEX('RAW DATA'!$AF:$AF,'Row Index'!X53)="",INDEX('RAW DATA'!$L:$L,'Row Index'!X53),INDEX('RAW DATA'!$AF:$AF,'Row Index'!X53)),INDEX('RAW DATA'!$S:$S,'Row Index'!X53)))</f>
        <v>50.768454688027</v>
      </c>
      <c r="Y337" s="17" t="n">
        <f aca="false">IF('Row Index'!Y53="","✗",IF(INDEX('RAW DATA'!$S:$S,'Row Index'!Y53)="",IF(INDEX('RAW DATA'!$AF:$AF,'Row Index'!Y53)="",INDEX('RAW DATA'!$L:$L,'Row Index'!Y53),INDEX('RAW DATA'!$AF:$AF,'Row Index'!Y53)),INDEX('RAW DATA'!$S:$S,'Row Index'!Y53)))</f>
        <v>52.2207767634616</v>
      </c>
      <c r="Z337" s="18" t="n">
        <f aca="false">IF('Row Index'!Z53="","✗",IF(INDEX('RAW DATA'!$S:$S,'Row Index'!Z53)="",IF(INDEX('RAW DATA'!$AF:$AF,'Row Index'!Z53)="",INDEX('RAW DATA'!$L:$L,'Row Index'!Z53),INDEX('RAW DATA'!$AF:$AF,'Row Index'!Z53)),INDEX('RAW DATA'!$S:$S,'Row Index'!Z53)))</f>
        <v>53.3018971679514</v>
      </c>
      <c r="AA337" s="19" t="str">
        <f aca="false">IF('Row Index'!AA53="","⏳",IF(INDEX('RAW DATA'!$S:$S,'Row Index'!AA53)="",IF(INDEX('RAW DATA'!$AF:$AF,'Row Index'!AA53)="",INDEX('RAW DATA'!$L:$L,'Row Index'!AA53),INDEX('RAW DATA'!$AF:$AF,'Row Index'!AA53)),INDEX('RAW DATA'!$S:$S,'Row Index'!AA53)))</f>
        <v>⏳</v>
      </c>
      <c r="AB337" s="17" t="n">
        <f aca="false">IF('Row Index'!AB53="","✗",IF(INDEX('RAW DATA'!$S:$S,'Row Index'!AB53)="",IF(INDEX('RAW DATA'!$AF:$AF,'Row Index'!AB53)="",INDEX('RAW DATA'!$L:$L,'Row Index'!AB53),INDEX('RAW DATA'!$AF:$AF,'Row Index'!AB53)),INDEX('RAW DATA'!$S:$S,'Row Index'!AB53)))</f>
        <v>52.6717916309734</v>
      </c>
      <c r="AC337" s="17" t="n">
        <f aca="false">IF('Row Index'!AC53="","✗",IF(INDEX('RAW DATA'!$S:$S,'Row Index'!AC53)="",IF(INDEX('RAW DATA'!$AF:$AF,'Row Index'!AC53)="",INDEX('RAW DATA'!$L:$L,'Row Index'!AC53),INDEX('RAW DATA'!$AF:$AF,'Row Index'!AC53)),INDEX('RAW DATA'!$S:$S,'Row Index'!AC53)))</f>
        <v>52.0277043759977</v>
      </c>
      <c r="AD337" s="17" t="n">
        <f aca="false">IF('Row Index'!AD53="","✗",IF(INDEX('RAW DATA'!$S:$S,'Row Index'!AD53)="",IF(INDEX('RAW DATA'!$AF:$AF,'Row Index'!AD53)="",INDEX('RAW DATA'!$L:$L,'Row Index'!AD53),INDEX('RAW DATA'!$AF:$AF,'Row Index'!AD53)),INDEX('RAW DATA'!$S:$S,'Row Index'!AD53)))</f>
        <v>52.8457976343372</v>
      </c>
      <c r="AE337" s="17" t="n">
        <f aca="false">IF('Row Index'!AE53="","✗",IF(INDEX('RAW DATA'!$S:$S,'Row Index'!AE53)="",IF(INDEX('RAW DATA'!$AF:$AF,'Row Index'!AE53)="",INDEX('RAW DATA'!$L:$L,'Row Index'!AE53),INDEX('RAW DATA'!$AF:$AF,'Row Index'!AE53)),INDEX('RAW DATA'!$S:$S,'Row Index'!AE53)))</f>
        <v>54.1674772171077</v>
      </c>
      <c r="AF337" s="17" t="n">
        <f aca="false">IF('Row Index'!AF53="","✗",IF(INDEX('RAW DATA'!$S:$S,'Row Index'!AF53)="",IF(INDEX('RAW DATA'!$AF:$AF,'Row Index'!AF53)="",INDEX('RAW DATA'!$L:$L,'Row Index'!AF53),INDEX('RAW DATA'!$AF:$AF,'Row Index'!AF53)),INDEX('RAW DATA'!$S:$S,'Row Index'!AF53)))</f>
        <v>56.1833730991845</v>
      </c>
      <c r="AG337" s="17" t="n">
        <f aca="false">IF('Row Index'!AG53="","✗",IF(INDEX('RAW DATA'!$S:$S,'Row Index'!AG53)="",IF(INDEX('RAW DATA'!$AF:$AF,'Row Index'!AG53)="",INDEX('RAW DATA'!$L:$L,'Row Index'!AG53),INDEX('RAW DATA'!$AF:$AF,'Row Index'!AG53)),INDEX('RAW DATA'!$S:$S,'Row Index'!AG53)))</f>
        <v>57.8524687882696</v>
      </c>
      <c r="AH337" s="17" t="n">
        <f aca="false">IF('Row Index'!AH53="","✗",IF(INDEX('RAW DATA'!$S:$S,'Row Index'!AH53)="",IF(INDEX('RAW DATA'!$AF:$AF,'Row Index'!AH53)="",INDEX('RAW DATA'!$L:$L,'Row Index'!AH53),INDEX('RAW DATA'!$AF:$AF,'Row Index'!AH53)),INDEX('RAW DATA'!$S:$S,'Row Index'!AH53)))</f>
        <v>59.376594240835</v>
      </c>
      <c r="AI337" s="17" t="n">
        <f aca="false">IF('Row Index'!AI53="","✗",IF(INDEX('RAW DATA'!$S:$S,'Row Index'!AI53)="",IF(INDEX('RAW DATA'!$AF:$AF,'Row Index'!AI53)="",INDEX('RAW DATA'!$L:$L,'Row Index'!AI53),INDEX('RAW DATA'!$AF:$AF,'Row Index'!AI53)),INDEX('RAW DATA'!$S:$S,'Row Index'!AI53)))</f>
        <v>60.3008234429407</v>
      </c>
      <c r="AJ337" s="17" t="n">
        <f aca="false">IF('Row Index'!AJ53="","✗",IF(INDEX('RAW DATA'!$S:$S,'Row Index'!AJ53)="",IF(INDEX('RAW DATA'!$AF:$AF,'Row Index'!AJ53)="",INDEX('RAW DATA'!$L:$L,'Row Index'!AJ53),INDEX('RAW DATA'!$AF:$AF,'Row Index'!AJ53)),INDEX('RAW DATA'!$S:$S,'Row Index'!AJ53)))</f>
        <v>62.8519452491902</v>
      </c>
      <c r="AK337" s="17" t="n">
        <f aca="false">IF('Row Index'!AK53="","✗",IF(INDEX('RAW DATA'!$S:$S,'Row Index'!AK53)="",IF(INDEX('RAW DATA'!$AF:$AF,'Row Index'!AK53)="",INDEX('RAW DATA'!$L:$L,'Row Index'!AK53),INDEX('RAW DATA'!$AF:$AF,'Row Index'!AK53)),INDEX('RAW DATA'!$S:$S,'Row Index'!AK53)))</f>
        <v>63.2724985690443</v>
      </c>
      <c r="AL337" s="17" t="n">
        <f aca="false">IF('Row Index'!AL53="","✗",IF(INDEX('RAW DATA'!$S:$S,'Row Index'!AL53)="",IF(INDEX('RAW DATA'!$AF:$AF,'Row Index'!AL53)="",INDEX('RAW DATA'!$L:$L,'Row Index'!AL53),INDEX('RAW DATA'!$AF:$AF,'Row Index'!AL53)),INDEX('RAW DATA'!$S:$S,'Row Index'!AL53)))</f>
        <v>64.863617444867</v>
      </c>
      <c r="AM337" s="17" t="n">
        <f aca="false">IF('Row Index'!AM53="","✗",IF(INDEX('RAW DATA'!$S:$S,'Row Index'!AM53)="",IF(INDEX('RAW DATA'!$AF:$AF,'Row Index'!AM53)="",INDEX('RAW DATA'!$L:$L,'Row Index'!AM53),INDEX('RAW DATA'!$AF:$AF,'Row Index'!AM53)),INDEX('RAW DATA'!$S:$S,'Row Index'!AM53)))</f>
        <v>66.1033587668301</v>
      </c>
      <c r="AN337" s="17" t="n">
        <f aca="false">IF('Row Index'!AN53="","✗",IF(INDEX('RAW DATA'!$S:$S,'Row Index'!AN53)="",IF(INDEX('RAW DATA'!$AF:$AF,'Row Index'!AN53)="",INDEX('RAW DATA'!$L:$L,'Row Index'!AN53),INDEX('RAW DATA'!$AF:$AF,'Row Index'!AN53)),INDEX('RAW DATA'!$S:$S,'Row Index'!AN53)))</f>
        <v>65.8910621284769</v>
      </c>
      <c r="AO337" s="17" t="n">
        <f aca="false">IF('Row Index'!AO53="","✗",IF(INDEX('RAW DATA'!$S:$S,'Row Index'!AO53)="",IF(INDEX('RAW DATA'!$AF:$AF,'Row Index'!AO53)="",INDEX('RAW DATA'!$L:$L,'Row Index'!AO53),INDEX('RAW DATA'!$AF:$AF,'Row Index'!AO53)),INDEX('RAW DATA'!$S:$S,'Row Index'!AO53)))</f>
        <v>66.956932892086</v>
      </c>
      <c r="AP337" s="17" t="n">
        <f aca="false">IF('Row Index'!AP53="","✗",IF(INDEX('RAW DATA'!$S:$S,'Row Index'!AP53)="",IF(INDEX('RAW DATA'!$AF:$AF,'Row Index'!AP53)="",INDEX('RAW DATA'!$L:$L,'Row Index'!AP53),INDEX('RAW DATA'!$AF:$AF,'Row Index'!AP53)),INDEX('RAW DATA'!$S:$S,'Row Index'!AP53)))</f>
        <v>67.8266973983462</v>
      </c>
      <c r="AQ337" s="17" t="n">
        <f aca="false">IF('Row Index'!AQ53="","✗",IF(INDEX('RAW DATA'!$S:$S,'Row Index'!AQ53)="",IF(INDEX('RAW DATA'!$AF:$AF,'Row Index'!AQ53)="",INDEX('RAW DATA'!$L:$L,'Row Index'!AQ53),INDEX('RAW DATA'!$AF:$AF,'Row Index'!AQ53)),INDEX('RAW DATA'!$S:$S,'Row Index'!AQ53)))</f>
        <v>68.2739401920506</v>
      </c>
    </row>
    <row r="338" customFormat="false" ht="15" hidden="false" customHeight="false" outlineLevel="0" collapsed="false">
      <c r="A338" s="32" t="s">
        <v>319</v>
      </c>
      <c r="B338" s="33" t="s">
        <v>248</v>
      </c>
      <c r="C338" s="17" t="n">
        <f aca="false">IF('Row Index'!C54="","✗",IF(INDEX('RAW DATA'!$S:$S,'Row Index'!C54)="",IF(INDEX('RAW DATA'!$AF:$AF,'Row Index'!C54)="",INDEX('RAW DATA'!$L:$L,'Row Index'!C54),INDEX('RAW DATA'!$AF:$AF,'Row Index'!C54)),INDEX('RAW DATA'!$S:$S,'Row Index'!C54)))</f>
        <v>36.6334586375938</v>
      </c>
      <c r="D338" s="17" t="n">
        <f aca="false">IF('Row Index'!D54="","✗",IF(INDEX('RAW DATA'!$S:$S,'Row Index'!D54)="",IF(INDEX('RAW DATA'!$AF:$AF,'Row Index'!D54)="",INDEX('RAW DATA'!$L:$L,'Row Index'!D54),INDEX('RAW DATA'!$AF:$AF,'Row Index'!D54)),INDEX('RAW DATA'!$S:$S,'Row Index'!D54)))</f>
        <v>37.0861757346868</v>
      </c>
      <c r="E338" s="17" t="n">
        <f aca="false">IF('Row Index'!E54="","✗",IF(INDEX('RAW DATA'!$S:$S,'Row Index'!E54)="",IF(INDEX('RAW DATA'!$AF:$AF,'Row Index'!E54)="",INDEX('RAW DATA'!$L:$L,'Row Index'!E54),INDEX('RAW DATA'!$AF:$AF,'Row Index'!E54)),INDEX('RAW DATA'!$S:$S,'Row Index'!E54)))</f>
        <v>38.9150608730151</v>
      </c>
      <c r="F338" s="17" t="n">
        <f aca="false">IF('Row Index'!F54="","✗",IF(INDEX('RAW DATA'!$S:$S,'Row Index'!F54)="",IF(INDEX('RAW DATA'!$AF:$AF,'Row Index'!F54)="",INDEX('RAW DATA'!$L:$L,'Row Index'!F54),INDEX('RAW DATA'!$AF:$AF,'Row Index'!F54)),INDEX('RAW DATA'!$S:$S,'Row Index'!F54)))</f>
        <v>35.8224020016763</v>
      </c>
      <c r="G338" s="26" t="str">
        <f aca="false">IF('Row Index'!G54="","✗",IF(INDEX('RAW DATA'!$S:$S,'Row Index'!G54)="",IF(INDEX('RAW DATA'!$AF:$AF,'Row Index'!G54)="",INDEX('RAW DATA'!$L:$L,'Row Index'!G54),INDEX('RAW DATA'!$AF:$AF,'Row Index'!G54)),INDEX('RAW DATA'!$S:$S,'Row Index'!G54)))</f>
        <v>✗</v>
      </c>
      <c r="H338" s="17" t="n">
        <f aca="false">IF('Row Index'!H54="","✗",IF(INDEX('RAW DATA'!$S:$S,'Row Index'!H54)="",IF(INDEX('RAW DATA'!$AF:$AF,'Row Index'!H54)="",INDEX('RAW DATA'!$L:$L,'Row Index'!H54),INDEX('RAW DATA'!$AF:$AF,'Row Index'!H54)),INDEX('RAW DATA'!$S:$S,'Row Index'!H54)))</f>
        <v>37.0982396366978</v>
      </c>
      <c r="I338" s="17" t="n">
        <f aca="false">IF('Row Index'!I54="","✗",IF(INDEX('RAW DATA'!$S:$S,'Row Index'!I54)="",IF(INDEX('RAW DATA'!$AF:$AF,'Row Index'!I54)="",INDEX('RAW DATA'!$L:$L,'Row Index'!I54),INDEX('RAW DATA'!$AF:$AF,'Row Index'!I54)),INDEX('RAW DATA'!$S:$S,'Row Index'!I54)))</f>
        <v>41.801580771312</v>
      </c>
      <c r="J338" s="17" t="n">
        <f aca="false">IF('Row Index'!J54="","✗",IF(INDEX('RAW DATA'!$S:$S,'Row Index'!J54)="",IF(INDEX('RAW DATA'!$AF:$AF,'Row Index'!J54)="",INDEX('RAW DATA'!$L:$L,'Row Index'!J54),INDEX('RAW DATA'!$AF:$AF,'Row Index'!J54)),INDEX('RAW DATA'!$S:$S,'Row Index'!J54)))</f>
        <v>39.0820573986466</v>
      </c>
      <c r="K338" s="37" t="n">
        <f aca="false">IF('Row Index'!K54="","✗",IF(INDEX('RAW DATA'!$S:$S,'Row Index'!K54)="",IF(INDEX('RAW DATA'!$AF:$AF,'Row Index'!K54)="",INDEX('RAW DATA'!$L:$L,'Row Index'!K54),INDEX('RAW DATA'!$AF:$AF,'Row Index'!K54)),INDEX('RAW DATA'!$S:$S,'Row Index'!K54)))</f>
        <v>40.293980883782</v>
      </c>
      <c r="L338" s="17" t="n">
        <f aca="false">IF('Row Index'!L54="","✗",IF(INDEX('RAW DATA'!$S:$S,'Row Index'!L54)="",IF(INDEX('RAW DATA'!$AF:$AF,'Row Index'!L54)="",INDEX('RAW DATA'!$L:$L,'Row Index'!L54),INDEX('RAW DATA'!$AF:$AF,'Row Index'!L54)),INDEX('RAW DATA'!$S:$S,'Row Index'!L54)))</f>
        <v>39.7945608931736</v>
      </c>
      <c r="M338" s="17" t="n">
        <f aca="false">IF('Row Index'!M54="","✗",IF(INDEX('RAW DATA'!$S:$S,'Row Index'!M54)="",IF(INDEX('RAW DATA'!$AF:$AF,'Row Index'!M54)="",INDEX('RAW DATA'!$L:$L,'Row Index'!M54),INDEX('RAW DATA'!$AF:$AF,'Row Index'!M54)),INDEX('RAW DATA'!$S:$S,'Row Index'!M54)))</f>
        <v>44.2815591183535</v>
      </c>
      <c r="N338" s="17" t="n">
        <f aca="false">IF('Row Index'!N54="","✗",IF(INDEX('RAW DATA'!$S:$S,'Row Index'!N54)="",IF(INDEX('RAW DATA'!$AF:$AF,'Row Index'!N54)="",INDEX('RAW DATA'!$L:$L,'Row Index'!N54),INDEX('RAW DATA'!$AF:$AF,'Row Index'!N54)),INDEX('RAW DATA'!$S:$S,'Row Index'!N54)))</f>
        <v>41.9014520451777</v>
      </c>
      <c r="O338" s="17" t="n">
        <f aca="false">IF('Row Index'!O54="","✗",IF(INDEX('RAW DATA'!$S:$S,'Row Index'!O54)="",IF(INDEX('RAW DATA'!$AF:$AF,'Row Index'!O54)="",INDEX('RAW DATA'!$L:$L,'Row Index'!O54),INDEX('RAW DATA'!$AF:$AF,'Row Index'!O54)),INDEX('RAW DATA'!$S:$S,'Row Index'!O54)))</f>
        <v>42.869819702231</v>
      </c>
      <c r="P338" s="17" t="n">
        <f aca="false">IF('Row Index'!P54="","✗",IF(INDEX('RAW DATA'!$S:$S,'Row Index'!P54)="",IF(INDEX('RAW DATA'!$AF:$AF,'Row Index'!P54)="",INDEX('RAW DATA'!$L:$L,'Row Index'!P54),INDEX('RAW DATA'!$AF:$AF,'Row Index'!P54)),INDEX('RAW DATA'!$S:$S,'Row Index'!P54)))</f>
        <v>42.2397732147084</v>
      </c>
      <c r="Q338" s="17" t="n">
        <f aca="false">IF('Row Index'!Q54="","✗",IF(INDEX('RAW DATA'!$S:$S,'Row Index'!Q54)="",IF(INDEX('RAW DATA'!$AF:$AF,'Row Index'!Q54)="",INDEX('RAW DATA'!$L:$L,'Row Index'!Q54),INDEX('RAW DATA'!$AF:$AF,'Row Index'!Q54)),INDEX('RAW DATA'!$S:$S,'Row Index'!Q54)))</f>
        <v>43.9246759632996</v>
      </c>
      <c r="R338" s="17" t="n">
        <f aca="false">IF('Row Index'!R54="","✗",IF(INDEX('RAW DATA'!$S:$S,'Row Index'!R54)="",IF(INDEX('RAW DATA'!$AF:$AF,'Row Index'!R54)="",INDEX('RAW DATA'!$L:$L,'Row Index'!R54),INDEX('RAW DATA'!$AF:$AF,'Row Index'!R54)),INDEX('RAW DATA'!$S:$S,'Row Index'!R54)))</f>
        <v>45.9987938258551</v>
      </c>
      <c r="S338" s="17" t="n">
        <f aca="false">IF('Row Index'!S54="","✗",IF(INDEX('RAW DATA'!$S:$S,'Row Index'!S54)="",IF(INDEX('RAW DATA'!$AF:$AF,'Row Index'!S54)="",INDEX('RAW DATA'!$L:$L,'Row Index'!S54),INDEX('RAW DATA'!$AF:$AF,'Row Index'!S54)),INDEX('RAW DATA'!$S:$S,'Row Index'!S54)))</f>
        <v>46.8109609849632</v>
      </c>
      <c r="T338" s="17" t="n">
        <f aca="false">IF('Row Index'!T54="","✗",IF(INDEX('RAW DATA'!$S:$S,'Row Index'!T54)="",IF(INDEX('RAW DATA'!$AF:$AF,'Row Index'!T54)="",INDEX('RAW DATA'!$L:$L,'Row Index'!T54),INDEX('RAW DATA'!$AF:$AF,'Row Index'!T54)),INDEX('RAW DATA'!$S:$S,'Row Index'!T54)))</f>
        <v>45.9963840589336</v>
      </c>
      <c r="U338" s="17" t="n">
        <f aca="false">IF('Row Index'!U54="","✗",IF(INDEX('RAW DATA'!$S:$S,'Row Index'!U54)="",IF(INDEX('RAW DATA'!$AF:$AF,'Row Index'!U54)="",INDEX('RAW DATA'!$L:$L,'Row Index'!U54),INDEX('RAW DATA'!$AF:$AF,'Row Index'!U54)),INDEX('RAW DATA'!$S:$S,'Row Index'!U54)))</f>
        <v>48.0337487285128</v>
      </c>
      <c r="V338" s="17" t="n">
        <f aca="false">IF('Row Index'!V54="","✗",IF(INDEX('RAW DATA'!$S:$S,'Row Index'!V54)="",IF(INDEX('RAW DATA'!$AF:$AF,'Row Index'!V54)="",INDEX('RAW DATA'!$L:$L,'Row Index'!V54),INDEX('RAW DATA'!$AF:$AF,'Row Index'!V54)),INDEX('RAW DATA'!$S:$S,'Row Index'!V54)))</f>
        <v>48.8493164911154</v>
      </c>
      <c r="W338" s="17" t="n">
        <f aca="false">IF('Row Index'!W54="","✗",IF(INDEX('RAW DATA'!$S:$S,'Row Index'!W54)="",IF(INDEX('RAW DATA'!$AF:$AF,'Row Index'!W54)="",INDEX('RAW DATA'!$L:$L,'Row Index'!W54),INDEX('RAW DATA'!$AF:$AF,'Row Index'!W54)),INDEX('RAW DATA'!$S:$S,'Row Index'!W54)))</f>
        <v>49.2289576310089</v>
      </c>
      <c r="X338" s="37" t="n">
        <f aca="false">IF('Row Index'!X54="","✗",IF(INDEX('RAW DATA'!$S:$S,'Row Index'!X54)="",IF(INDEX('RAW DATA'!$AF:$AF,'Row Index'!X54)="",INDEX('RAW DATA'!$L:$L,'Row Index'!X54),INDEX('RAW DATA'!$AF:$AF,'Row Index'!X54)),INDEX('RAW DATA'!$S:$S,'Row Index'!X54)))</f>
        <v>48.6170898456574</v>
      </c>
      <c r="Y338" s="17" t="n">
        <f aca="false">IF('Row Index'!Y54="","✗",IF(INDEX('RAW DATA'!$S:$S,'Row Index'!Y54)="",IF(INDEX('RAW DATA'!$AF:$AF,'Row Index'!Y54)="",INDEX('RAW DATA'!$L:$L,'Row Index'!Y54),INDEX('RAW DATA'!$AF:$AF,'Row Index'!Y54)),INDEX('RAW DATA'!$S:$S,'Row Index'!Y54)))</f>
        <v>50.2585807241835</v>
      </c>
      <c r="Z338" s="18" t="n">
        <f aca="false">IF('Row Index'!Z54="","✗",IF(INDEX('RAW DATA'!$S:$S,'Row Index'!Z54)="",IF(INDEX('RAW DATA'!$AF:$AF,'Row Index'!Z54)="",INDEX('RAW DATA'!$L:$L,'Row Index'!Z54),INDEX('RAW DATA'!$AF:$AF,'Row Index'!Z54)),INDEX('RAW DATA'!$S:$S,'Row Index'!Z54)))</f>
        <v>52.1102525176474</v>
      </c>
      <c r="AA338" s="19" t="str">
        <f aca="false">IF('Row Index'!AA54="","⏳",IF(INDEX('RAW DATA'!$S:$S,'Row Index'!AA54)="",IF(INDEX('RAW DATA'!$AF:$AF,'Row Index'!AA54)="",INDEX('RAW DATA'!$L:$L,'Row Index'!AA54),INDEX('RAW DATA'!$AF:$AF,'Row Index'!AA54)),INDEX('RAW DATA'!$S:$S,'Row Index'!AA54)))</f>
        <v>⏳</v>
      </c>
      <c r="AB338" s="17" t="n">
        <f aca="false">IF('Row Index'!AB54="","✗",IF(INDEX('RAW DATA'!$S:$S,'Row Index'!AB54)="",IF(INDEX('RAW DATA'!$AF:$AF,'Row Index'!AB54)="",INDEX('RAW DATA'!$L:$L,'Row Index'!AB54),INDEX('RAW DATA'!$AF:$AF,'Row Index'!AB54)),INDEX('RAW DATA'!$S:$S,'Row Index'!AB54)))</f>
        <v>51.7156824821588</v>
      </c>
      <c r="AC338" s="17" t="n">
        <f aca="false">IF('Row Index'!AC54="","✗",IF(INDEX('RAW DATA'!$S:$S,'Row Index'!AC54)="",IF(INDEX('RAW DATA'!$AF:$AF,'Row Index'!AC54)="",INDEX('RAW DATA'!$L:$L,'Row Index'!AC54),INDEX('RAW DATA'!$AF:$AF,'Row Index'!AC54)),INDEX('RAW DATA'!$S:$S,'Row Index'!AC54)))</f>
        <v>50.9345004405924</v>
      </c>
      <c r="AD338" s="17" t="n">
        <f aca="false">IF('Row Index'!AD54="","✗",IF(INDEX('RAW DATA'!$S:$S,'Row Index'!AD54)="",IF(INDEX('RAW DATA'!$AF:$AF,'Row Index'!AD54)="",INDEX('RAW DATA'!$L:$L,'Row Index'!AD54),INDEX('RAW DATA'!$AF:$AF,'Row Index'!AD54)),INDEX('RAW DATA'!$S:$S,'Row Index'!AD54)))</f>
        <v>52.6439331695772</v>
      </c>
      <c r="AE338" s="17" t="n">
        <f aca="false">IF('Row Index'!AE54="","✗",IF(INDEX('RAW DATA'!$S:$S,'Row Index'!AE54)="",IF(INDEX('RAW DATA'!$AF:$AF,'Row Index'!AE54)="",INDEX('RAW DATA'!$L:$L,'Row Index'!AE54),INDEX('RAW DATA'!$AF:$AF,'Row Index'!AE54)),INDEX('RAW DATA'!$S:$S,'Row Index'!AE54)))</f>
        <v>53.0052316581712</v>
      </c>
      <c r="AF338" s="17" t="n">
        <f aca="false">IF('Row Index'!AF54="","✗",IF(INDEX('RAW DATA'!$S:$S,'Row Index'!AF54)="",IF(INDEX('RAW DATA'!$AF:$AF,'Row Index'!AF54)="",INDEX('RAW DATA'!$L:$L,'Row Index'!AF54),INDEX('RAW DATA'!$AF:$AF,'Row Index'!AF54)),INDEX('RAW DATA'!$S:$S,'Row Index'!AF54)))</f>
        <v>56.5438023238745</v>
      </c>
      <c r="AG338" s="17" t="n">
        <f aca="false">IF('Row Index'!AG54="","✗",IF(INDEX('RAW DATA'!$S:$S,'Row Index'!AG54)="",IF(INDEX('RAW DATA'!$AF:$AF,'Row Index'!AG54)="",INDEX('RAW DATA'!$L:$L,'Row Index'!AG54),INDEX('RAW DATA'!$AF:$AF,'Row Index'!AG54)),INDEX('RAW DATA'!$S:$S,'Row Index'!AG54)))</f>
        <v>55.2836416390707</v>
      </c>
      <c r="AH338" s="17" t="n">
        <f aca="false">IF('Row Index'!AH54="","✗",IF(INDEX('RAW DATA'!$S:$S,'Row Index'!AH54)="",IF(INDEX('RAW DATA'!$AF:$AF,'Row Index'!AH54)="",INDEX('RAW DATA'!$L:$L,'Row Index'!AH54),INDEX('RAW DATA'!$AF:$AF,'Row Index'!AH54)),INDEX('RAW DATA'!$S:$S,'Row Index'!AH54)))</f>
        <v>57.1697671782014</v>
      </c>
      <c r="AI338" s="17" t="n">
        <f aca="false">IF('Row Index'!AI54="","✗",IF(INDEX('RAW DATA'!$S:$S,'Row Index'!AI54)="",IF(INDEX('RAW DATA'!$AF:$AF,'Row Index'!AI54)="",INDEX('RAW DATA'!$L:$L,'Row Index'!AI54),INDEX('RAW DATA'!$AF:$AF,'Row Index'!AI54)),INDEX('RAW DATA'!$S:$S,'Row Index'!AI54)))</f>
        <v>58.6428644836125</v>
      </c>
      <c r="AJ338" s="17" t="n">
        <f aca="false">IF('Row Index'!AJ54="","✗",IF(INDEX('RAW DATA'!$S:$S,'Row Index'!AJ54)="",IF(INDEX('RAW DATA'!$AF:$AF,'Row Index'!AJ54)="",INDEX('RAW DATA'!$L:$L,'Row Index'!AJ54),INDEX('RAW DATA'!$AF:$AF,'Row Index'!AJ54)),INDEX('RAW DATA'!$S:$S,'Row Index'!AJ54)))</f>
        <v>60.9309480927253</v>
      </c>
      <c r="AK338" s="17" t="n">
        <f aca="false">IF('Row Index'!AK54="","✗",IF(INDEX('RAW DATA'!$S:$S,'Row Index'!AK54)="",IF(INDEX('RAW DATA'!$AF:$AF,'Row Index'!AK54)="",INDEX('RAW DATA'!$L:$L,'Row Index'!AK54),INDEX('RAW DATA'!$AF:$AF,'Row Index'!AK54)),INDEX('RAW DATA'!$S:$S,'Row Index'!AK54)))</f>
        <v>61.9078108765567</v>
      </c>
      <c r="AL338" s="17" t="n">
        <f aca="false">IF('Row Index'!AL54="","✗",IF(INDEX('RAW DATA'!$S:$S,'Row Index'!AL54)="",IF(INDEX('RAW DATA'!$AF:$AF,'Row Index'!AL54)="",INDEX('RAW DATA'!$L:$L,'Row Index'!AL54),INDEX('RAW DATA'!$AF:$AF,'Row Index'!AL54)),INDEX('RAW DATA'!$S:$S,'Row Index'!AL54)))</f>
        <v>64.0082624279292</v>
      </c>
      <c r="AM338" s="17" t="n">
        <f aca="false">IF('Row Index'!AM54="","✗",IF(INDEX('RAW DATA'!$S:$S,'Row Index'!AM54)="",IF(INDEX('RAW DATA'!$AF:$AF,'Row Index'!AM54)="",INDEX('RAW DATA'!$L:$L,'Row Index'!AM54),INDEX('RAW DATA'!$AF:$AF,'Row Index'!AM54)),INDEX('RAW DATA'!$S:$S,'Row Index'!AM54)))</f>
        <v>65.1080448127395</v>
      </c>
      <c r="AN338" s="17" t="n">
        <f aca="false">IF('Row Index'!AN54="","✗",IF(INDEX('RAW DATA'!$S:$S,'Row Index'!AN54)="",IF(INDEX('RAW DATA'!$AF:$AF,'Row Index'!AN54)="",INDEX('RAW DATA'!$L:$L,'Row Index'!AN54),INDEX('RAW DATA'!$AF:$AF,'Row Index'!AN54)),INDEX('RAW DATA'!$S:$S,'Row Index'!AN54)))</f>
        <v>65.3809397113175</v>
      </c>
      <c r="AO338" s="17" t="n">
        <f aca="false">IF('Row Index'!AO54="","✗",IF(INDEX('RAW DATA'!$S:$S,'Row Index'!AO54)="",IF(INDEX('RAW DATA'!$AF:$AF,'Row Index'!AO54)="",INDEX('RAW DATA'!$L:$L,'Row Index'!AO54),INDEX('RAW DATA'!$AF:$AF,'Row Index'!AO54)),INDEX('RAW DATA'!$S:$S,'Row Index'!AO54)))</f>
        <v>66.4793074000332</v>
      </c>
      <c r="AP338" s="17" t="n">
        <f aca="false">IF('Row Index'!AP54="","✗",IF(INDEX('RAW DATA'!$S:$S,'Row Index'!AP54)="",IF(INDEX('RAW DATA'!$AF:$AF,'Row Index'!AP54)="",INDEX('RAW DATA'!$L:$L,'Row Index'!AP54),INDEX('RAW DATA'!$AF:$AF,'Row Index'!AP54)),INDEX('RAW DATA'!$S:$S,'Row Index'!AP54)))</f>
        <v>68.3847629846506</v>
      </c>
      <c r="AQ338" s="17" t="n">
        <f aca="false">IF('Row Index'!AQ54="","✗",IF(INDEX('RAW DATA'!$S:$S,'Row Index'!AQ54)="",IF(INDEX('RAW DATA'!$AF:$AF,'Row Index'!AQ54)="",INDEX('RAW DATA'!$L:$L,'Row Index'!AQ54),INDEX('RAW DATA'!$AF:$AF,'Row Index'!AQ54)),INDEX('RAW DATA'!$S:$S,'Row Index'!AQ54)))</f>
        <v>67.5555082566316</v>
      </c>
    </row>
    <row r="341" customFormat="false" ht="15" hidden="false" customHeight="false" outlineLevel="0" collapsed="false">
      <c r="A341" s="3" t="s">
        <v>5412</v>
      </c>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row>
    <row r="342" customFormat="false" ht="23.85" hidden="false" customHeight="false" outlineLevel="0" collapsed="false">
      <c r="A342" s="9" t="s">
        <v>5404</v>
      </c>
      <c r="B342" s="9" t="s">
        <v>153</v>
      </c>
      <c r="C342" s="9" t="s">
        <v>147</v>
      </c>
      <c r="D342" s="9" t="s">
        <v>365</v>
      </c>
      <c r="E342" s="9" t="s">
        <v>497</v>
      </c>
      <c r="F342" s="9" t="s">
        <v>628</v>
      </c>
      <c r="G342" s="9" t="s">
        <v>763</v>
      </c>
      <c r="H342" s="9" t="s">
        <v>902</v>
      </c>
      <c r="I342" s="9" t="s">
        <v>1037</v>
      </c>
      <c r="J342" s="9" t="s">
        <v>1143</v>
      </c>
      <c r="K342" s="9" t="s">
        <v>1275</v>
      </c>
      <c r="L342" s="9" t="s">
        <v>1411</v>
      </c>
      <c r="M342" s="9" t="s">
        <v>1628</v>
      </c>
      <c r="N342" s="9" t="s">
        <v>1760</v>
      </c>
      <c r="O342" s="9" t="s">
        <v>1895</v>
      </c>
      <c r="P342" s="9" t="s">
        <v>2027</v>
      </c>
      <c r="Q342" s="9" t="s">
        <v>2154</v>
      </c>
      <c r="R342" s="9" t="s">
        <v>2285</v>
      </c>
      <c r="S342" s="9" t="s">
        <v>2413</v>
      </c>
      <c r="T342" s="9" t="s">
        <v>2544</v>
      </c>
      <c r="U342" s="9" t="s">
        <v>2676</v>
      </c>
      <c r="V342" s="9" t="s">
        <v>2806</v>
      </c>
      <c r="W342" s="9" t="s">
        <v>2933</v>
      </c>
      <c r="X342" s="9" t="s">
        <v>3066</v>
      </c>
      <c r="Y342" s="9" t="s">
        <v>3201</v>
      </c>
      <c r="Z342" s="9" t="s">
        <v>3330</v>
      </c>
      <c r="AA342" s="9" t="s">
        <v>5405</v>
      </c>
      <c r="AB342" s="9" t="s">
        <v>3465</v>
      </c>
      <c r="AC342" s="9" t="s">
        <v>3592</v>
      </c>
      <c r="AD342" s="9" t="s">
        <v>3719</v>
      </c>
      <c r="AE342" s="9" t="s">
        <v>3846</v>
      </c>
      <c r="AF342" s="9" t="s">
        <v>3975</v>
      </c>
      <c r="AG342" s="9" t="s">
        <v>4103</v>
      </c>
      <c r="AH342" s="9" t="s">
        <v>5406</v>
      </c>
      <c r="AI342" s="9" t="s">
        <v>4360</v>
      </c>
      <c r="AJ342" s="9" t="s">
        <v>4488</v>
      </c>
      <c r="AK342" s="9" t="s">
        <v>4617</v>
      </c>
      <c r="AL342" s="9" t="s">
        <v>4746</v>
      </c>
      <c r="AM342" s="9" t="s">
        <v>4855</v>
      </c>
      <c r="AN342" s="9" t="s">
        <v>4963</v>
      </c>
      <c r="AO342" s="9" t="s">
        <v>5072</v>
      </c>
      <c r="AP342" s="9" t="s">
        <v>5184</v>
      </c>
      <c r="AQ342" s="9" t="s">
        <v>5293</v>
      </c>
    </row>
    <row r="343" customFormat="false" ht="15" hidden="false" customHeight="false" outlineLevel="0" collapsed="false">
      <c r="A343" s="15" t="s">
        <v>151</v>
      </c>
      <c r="B343" s="16" t="s">
        <v>153</v>
      </c>
      <c r="C343" s="17" t="n">
        <f aca="false">IF('Row Index'!C5="","✗",IF(INDEX('RAW DATA'!$T:$T,'Row Index'!C5)="",INDEX('RAW DATA'!$L:$L,'Row Index'!C5),INDEX('RAW DATA'!$T:$T,'Row Index'!C5)))</f>
        <v>36.176292103313</v>
      </c>
      <c r="D343" s="17" t="n">
        <f aca="false">IF('Row Index'!D5="","✗",IF(INDEX('RAW DATA'!$T:$T,'Row Index'!D5)="",INDEX('RAW DATA'!$L:$L,'Row Index'!D5),INDEX('RAW DATA'!$T:$T,'Row Index'!D5)))</f>
        <v>32.8725461123244</v>
      </c>
      <c r="E343" s="17" t="n">
        <f aca="false">IF('Row Index'!E5="","✗",IF(INDEX('RAW DATA'!$T:$T,'Row Index'!E5)="",INDEX('RAW DATA'!$L:$L,'Row Index'!E5),INDEX('RAW DATA'!$T:$T,'Row Index'!E5)))</f>
        <v>37.128324176471</v>
      </c>
      <c r="F343" s="17" t="n">
        <f aca="false">IF('Row Index'!F5="","✗",IF(INDEX('RAW DATA'!$T:$T,'Row Index'!F5)="",INDEX('RAW DATA'!$L:$L,'Row Index'!F5),INDEX('RAW DATA'!$T:$T,'Row Index'!F5)))</f>
        <v>34.6041831970215</v>
      </c>
      <c r="G343" s="17" t="n">
        <f aca="false">IF('Row Index'!G5="","✗",IF(INDEX('RAW DATA'!$T:$T,'Row Index'!G5)="",INDEX('RAW DATA'!$L:$L,'Row Index'!G5),INDEX('RAW DATA'!$T:$T,'Row Index'!G5)))</f>
        <v>36.0356700015736</v>
      </c>
      <c r="H343" s="17" t="n">
        <f aca="false">IF('Row Index'!H5="","✗",IF(INDEX('RAW DATA'!$T:$T,'Row Index'!H5)="",INDEX('RAW DATA'!$L:$L,'Row Index'!H5),INDEX('RAW DATA'!$T:$T,'Row Index'!H5)))</f>
        <v>33.8412910030333</v>
      </c>
      <c r="I343" s="17" t="n">
        <f aca="false">IF('Row Index'!I5="","✗",IF(INDEX('RAW DATA'!$T:$T,'Row Index'!I5)="",INDEX('RAW DATA'!$L:$L,'Row Index'!I5),INDEX('RAW DATA'!$T:$T,'Row Index'!I5)))</f>
        <v>36.5851795441595</v>
      </c>
      <c r="J343" s="17" t="n">
        <f aca="false">IF('Row Index'!J5="","✗",IF(INDEX('RAW DATA'!$T:$T,'Row Index'!J5)="",INDEX('RAW DATA'!$L:$L,'Row Index'!J5),INDEX('RAW DATA'!$T:$T,'Row Index'!J5)))</f>
        <v>34.8719712958278</v>
      </c>
      <c r="K343" s="17" t="n">
        <f aca="false">IF('Row Index'!K5="","✗",IF(INDEX('RAW DATA'!$T:$T,'Row Index'!K5)="",INDEX('RAW DATA'!$L:$L,'Row Index'!K5),INDEX('RAW DATA'!$T:$T,'Row Index'!K5)))</f>
        <v>37.4798362627057</v>
      </c>
      <c r="L343" s="17" t="n">
        <f aca="false">IF('Row Index'!L5="","✗",IF(INDEX('RAW DATA'!$T:$T,'Row Index'!L5)="",INDEX('RAW DATA'!$L:$L,'Row Index'!L5),INDEX('RAW DATA'!$T:$T,'Row Index'!L5)))</f>
        <v>35.6237976001141</v>
      </c>
      <c r="M343" s="17" t="n">
        <f aca="false">IF('Row Index'!M5="","✗",IF(INDEX('RAW DATA'!$T:$T,'Row Index'!M5)="",INDEX('RAW DATA'!$L:$L,'Row Index'!M5),INDEX('RAW DATA'!$T:$T,'Row Index'!M5)))</f>
        <v>35.7986637038895</v>
      </c>
      <c r="N343" s="17" t="n">
        <f aca="false">IF('Row Index'!N5="","✗",IF(INDEX('RAW DATA'!$T:$T,'Row Index'!N5)="",INDEX('RAW DATA'!$L:$L,'Row Index'!N5),INDEX('RAW DATA'!$T:$T,'Row Index'!N5)))</f>
        <v>36.6067846287709</v>
      </c>
      <c r="O343" s="17" t="n">
        <f aca="false">IF('Row Index'!O5="","✗",IF(INDEX('RAW DATA'!$T:$T,'Row Index'!O5)="",INDEX('RAW DATA'!$L:$L,'Row Index'!O5),INDEX('RAW DATA'!$T:$T,'Row Index'!O5)))</f>
        <v>38.4909172622432</v>
      </c>
      <c r="P343" s="17" t="n">
        <f aca="false">IF('Row Index'!P5="","✗",IF(INDEX('RAW DATA'!$T:$T,'Row Index'!P5)="",INDEX('RAW DATA'!$L:$L,'Row Index'!P5),INDEX('RAW DATA'!$T:$T,'Row Index'!P5)))</f>
        <v>38.6720588009095</v>
      </c>
      <c r="Q343" s="17" t="n">
        <f aca="false">IF('Row Index'!Q5="","✗",IF(INDEX('RAW DATA'!$T:$T,'Row Index'!Q5)="",INDEX('RAW DATA'!$L:$L,'Row Index'!Q5),INDEX('RAW DATA'!$T:$T,'Row Index'!Q5)))</f>
        <v>39.0811303845367</v>
      </c>
      <c r="R343" s="17" t="n">
        <f aca="false">IF('Row Index'!R5="","✗",IF(INDEX('RAW DATA'!$T:$T,'Row Index'!R5)="",INDEX('RAW DATA'!$L:$L,'Row Index'!R5),INDEX('RAW DATA'!$T:$T,'Row Index'!R5)))</f>
        <v>37.122131001343</v>
      </c>
      <c r="S343" s="17" t="n">
        <f aca="false">IF('Row Index'!S5="","✗",IF(INDEX('RAW DATA'!$T:$T,'Row Index'!S5)="",INDEX('RAW DATA'!$L:$L,'Row Index'!S5),INDEX('RAW DATA'!$T:$T,'Row Index'!S5)))</f>
        <v>39.4619661475883</v>
      </c>
      <c r="T343" s="17" t="n">
        <f aca="false">IF('Row Index'!T5="","✗",IF(INDEX('RAW DATA'!$T:$T,'Row Index'!T5)="",INDEX('RAW DATA'!$L:$L,'Row Index'!T5),INDEX('RAW DATA'!$T:$T,'Row Index'!T5)))</f>
        <v>36.4161670049509</v>
      </c>
      <c r="U343" s="17" t="n">
        <f aca="false">IF('Row Index'!U5="","✗",IF(INDEX('RAW DATA'!$T:$T,'Row Index'!U5)="",INDEX('RAW DATA'!$L:$L,'Row Index'!U5),INDEX('RAW DATA'!$T:$T,'Row Index'!U5)))</f>
        <v>39.9501859298487</v>
      </c>
      <c r="V343" s="17" t="n">
        <f aca="false">IF('Row Index'!V5="","✗",IF(INDEX('RAW DATA'!$T:$T,'Row Index'!V5)="",INDEX('RAW DATA'!$L:$L,'Row Index'!V5),INDEX('RAW DATA'!$T:$T,'Row Index'!V5)))</f>
        <v>40.7291100061792</v>
      </c>
      <c r="W343" s="17" t="n">
        <f aca="false">IF('Row Index'!W5="","✗",IF(INDEX('RAW DATA'!$T:$T,'Row Index'!W5)="",INDEX('RAW DATA'!$L:$L,'Row Index'!W5),INDEX('RAW DATA'!$T:$T,'Row Index'!W5)))</f>
        <v>37.7150166396395</v>
      </c>
      <c r="X343" s="17" t="n">
        <f aca="false">IF('Row Index'!X5="","✗",IF(INDEX('RAW DATA'!$T:$T,'Row Index'!X5)="",INDEX('RAW DATA'!$L:$L,'Row Index'!X5),INDEX('RAW DATA'!$T:$T,'Row Index'!X5)))</f>
        <v>42.4520210528558</v>
      </c>
      <c r="Y343" s="17" t="n">
        <f aca="false">IF('Row Index'!Y5="","✗",IF(INDEX('RAW DATA'!$T:$T,'Row Index'!Y5)="",INDEX('RAW DATA'!$L:$L,'Row Index'!Y5),INDEX('RAW DATA'!$T:$T,'Row Index'!Y5)))</f>
        <v>40.5403994903419</v>
      </c>
      <c r="Z343" s="17" t="n">
        <f aca="false">IF('Row Index'!Z5="","✗",IF(INDEX('RAW DATA'!$T:$T,'Row Index'!Z5)="",INDEX('RAW DATA'!$L:$L,'Row Index'!Z5),INDEX('RAW DATA'!$T:$T,'Row Index'!Z5)))</f>
        <v>44.8660573250663</v>
      </c>
      <c r="AA343" s="19" t="str">
        <f aca="false">IF('Row Index'!AA5="","⏳",IF(INDEX('RAW DATA'!$T:$T,'Row Index'!AA5)="",INDEX('RAW DATA'!$L:$L,'Row Index'!AA5),INDEX('RAW DATA'!$T:$T,'Row Index'!AA5)))</f>
        <v>⏳</v>
      </c>
      <c r="AB343" s="17" t="n">
        <f aca="false">IF('Row Index'!AB5="","✗",IF(INDEX('RAW DATA'!$T:$T,'Row Index'!AB5)="",INDEX('RAW DATA'!$L:$L,'Row Index'!AB5),INDEX('RAW DATA'!$T:$T,'Row Index'!AB5)))</f>
        <v>43.6193845652908</v>
      </c>
      <c r="AC343" s="17" t="n">
        <f aca="false">IF('Row Index'!AC5="","✗",IF(INDEX('RAW DATA'!$T:$T,'Row Index'!AC5)="",INDEX('RAW DATA'!$L:$L,'Row Index'!AC5),INDEX('RAW DATA'!$T:$T,'Row Index'!AC5)))</f>
        <v>43.5547811734191</v>
      </c>
      <c r="AD343" s="17" t="n">
        <f aca="false">IF('Row Index'!AD5="","✗",IF(INDEX('RAW DATA'!$T:$T,'Row Index'!AD5)="",INDEX('RAW DATA'!$L:$L,'Row Index'!AD5),INDEX('RAW DATA'!$T:$T,'Row Index'!AD5)))</f>
        <v>46.9771549131382</v>
      </c>
      <c r="AE343" s="17" t="n">
        <f aca="false">IF('Row Index'!AE5="","✗",IF(INDEX('RAW DATA'!$T:$T,'Row Index'!AE5)="",INDEX('RAW DATA'!$L:$L,'Row Index'!AE5),INDEX('RAW DATA'!$T:$T,'Row Index'!AE5)))</f>
        <v>47.5515983201988</v>
      </c>
      <c r="AF343" s="17" t="n">
        <f aca="false">IF('Row Index'!AF5="","✗",IF(INDEX('RAW DATA'!$T:$T,'Row Index'!AF5)="",INDEX('RAW DATA'!$L:$L,'Row Index'!AF5),INDEX('RAW DATA'!$T:$T,'Row Index'!AF5)))</f>
        <v>54.310737841232</v>
      </c>
      <c r="AG343" s="17" t="n">
        <f aca="false">IF('Row Index'!AG5="","✗",IF(INDEX('RAW DATA'!$T:$T,'Row Index'!AG5)="",INDEX('RAW DATA'!$L:$L,'Row Index'!AG5),INDEX('RAW DATA'!$T:$T,'Row Index'!AG5)))</f>
        <v>50.9418810604077</v>
      </c>
      <c r="AH343" s="17" t="n">
        <f aca="false">IF('Row Index'!AH5="","✗",IF(INDEX('RAW DATA'!$T:$T,'Row Index'!AH5)="",INDEX('RAW DATA'!$L:$L,'Row Index'!AH5),INDEX('RAW DATA'!$T:$T,'Row Index'!AH5)))</f>
        <v>58.0056539113974</v>
      </c>
      <c r="AI343" s="17" t="n">
        <f aca="false">IF('Row Index'!AI5="","✗",IF(INDEX('RAW DATA'!$T:$T,'Row Index'!AI5)="",INDEX('RAW DATA'!$L:$L,'Row Index'!AI5),INDEX('RAW DATA'!$T:$T,'Row Index'!AI5)))</f>
        <v>63.1615153532955</v>
      </c>
      <c r="AJ343" s="17" t="n">
        <f aca="false">IF('Row Index'!AJ5="","✗",IF(INDEX('RAW DATA'!$T:$T,'Row Index'!AJ5)="",INDEX('RAW DATA'!$L:$L,'Row Index'!AJ5),INDEX('RAW DATA'!$T:$T,'Row Index'!AJ5)))</f>
        <v>63.4355924511838</v>
      </c>
      <c r="AK343" s="17" t="n">
        <f aca="false">IF('Row Index'!AK5="","✗",IF(INDEX('RAW DATA'!$T:$T,'Row Index'!AK5)="",INDEX('RAW DATA'!$L:$L,'Row Index'!AK5),INDEX('RAW DATA'!$T:$T,'Row Index'!AK5)))</f>
        <v>65.0222111981023</v>
      </c>
      <c r="AL343" s="17" t="n">
        <f aca="false">IF('Row Index'!AL5="","✗",IF(INDEX('RAW DATA'!$T:$T,'Row Index'!AL5)="",INDEX('RAW DATA'!$L:$L,'Row Index'!AL5),INDEX('RAW DATA'!$T:$T,'Row Index'!AL5)))</f>
        <v>65.0377092974495</v>
      </c>
      <c r="AM343" s="17" t="n">
        <f aca="false">IF('Row Index'!AM5="","✗",IF(INDEX('RAW DATA'!$T:$T,'Row Index'!AM5)="",INDEX('RAW DATA'!$L:$L,'Row Index'!AM5),INDEX('RAW DATA'!$T:$T,'Row Index'!AM5)))</f>
        <v>68.2672220071762</v>
      </c>
      <c r="AN343" s="17" t="n">
        <f aca="false">IF('Row Index'!AN5="","✗",IF(INDEX('RAW DATA'!$T:$T,'Row Index'!AN5)="",INDEX('RAW DATA'!$L:$L,'Row Index'!AN5),INDEX('RAW DATA'!$T:$T,'Row Index'!AN5)))</f>
        <v>69.769330022118</v>
      </c>
      <c r="AO343" s="17" t="n">
        <f aca="false">IF('Row Index'!AO5="","✗",IF(INDEX('RAW DATA'!$T:$T,'Row Index'!AO5)="",INDEX('RAW DATA'!$L:$L,'Row Index'!AO5),INDEX('RAW DATA'!$T:$T,'Row Index'!AO5)))</f>
        <v>69.6803689082992</v>
      </c>
      <c r="AP343" s="17" t="n">
        <f aca="false">IF('Row Index'!AP5="","✗",IF(INDEX('RAW DATA'!$T:$T,'Row Index'!AP5)="",INDEX('RAW DATA'!$L:$L,'Row Index'!AP5),INDEX('RAW DATA'!$T:$T,'Row Index'!AP5)))</f>
        <v>70.9775158958366</v>
      </c>
      <c r="AQ343" s="17" t="n">
        <f aca="false">IF('Row Index'!AQ5="","✗",IF(INDEX('RAW DATA'!$T:$T,'Row Index'!AQ5)="",INDEX('RAW DATA'!$L:$L,'Row Index'!AQ5),INDEX('RAW DATA'!$T:$T,'Row Index'!AQ5)))</f>
        <v>71.0668608057558</v>
      </c>
    </row>
    <row r="344" customFormat="false" ht="15" hidden="false" customHeight="false" outlineLevel="0" collapsed="false">
      <c r="A344" s="15" t="s">
        <v>160</v>
      </c>
      <c r="B344" s="16" t="s">
        <v>153</v>
      </c>
      <c r="C344" s="17" t="n">
        <f aca="false">IF('Row Index'!C6="","✗",IF(INDEX('RAW DATA'!$T:$T,'Row Index'!C6)="",INDEX('RAW DATA'!$L:$L,'Row Index'!C6),INDEX('RAW DATA'!$T:$T,'Row Index'!C6)))</f>
        <v>34.3792689011529</v>
      </c>
      <c r="D344" s="17" t="n">
        <f aca="false">IF('Row Index'!D6="","✗",IF(INDEX('RAW DATA'!$T:$T,'Row Index'!D6)="",INDEX('RAW DATA'!$L:$L,'Row Index'!D6),INDEX('RAW DATA'!$T:$T,'Row Index'!D6)))</f>
        <v>32.3522340125579</v>
      </c>
      <c r="E344" s="17" t="n">
        <f aca="false">IF('Row Index'!E6="","✗",IF(INDEX('RAW DATA'!$T:$T,'Row Index'!E6)="",INDEX('RAW DATA'!$L:$L,'Row Index'!E6),INDEX('RAW DATA'!$T:$T,'Row Index'!E6)))</f>
        <v>35.6708301127382</v>
      </c>
      <c r="F344" s="17" t="n">
        <f aca="false">IF('Row Index'!F6="","✗",IF(INDEX('RAW DATA'!$T:$T,'Row Index'!F6)="",INDEX('RAW DATA'!$L:$L,'Row Index'!F6),INDEX('RAW DATA'!$T:$T,'Row Index'!F6)))</f>
        <v>33.7822344024854</v>
      </c>
      <c r="G344" s="17" t="n">
        <f aca="false">IF('Row Index'!G6="","✗",IF(INDEX('RAW DATA'!$T:$T,'Row Index'!G6)="",INDEX('RAW DATA'!$L:$L,'Row Index'!G6),INDEX('RAW DATA'!$T:$T,'Row Index'!G6)))</f>
        <v>32.93019851228</v>
      </c>
      <c r="H344" s="17" t="n">
        <f aca="false">IF('Row Index'!H6="","✗",IF(INDEX('RAW DATA'!$T:$T,'Row Index'!H6)="",INDEX('RAW DATA'!$L:$L,'Row Index'!H6),INDEX('RAW DATA'!$T:$T,'Row Index'!H6)))</f>
        <v>33.2093900236322</v>
      </c>
      <c r="I344" s="17" t="n">
        <f aca="false">IF('Row Index'!I6="","✗",IF(INDEX('RAW DATA'!$T:$T,'Row Index'!I6)="",INDEX('RAW DATA'!$L:$L,'Row Index'!I6),INDEX('RAW DATA'!$T:$T,'Row Index'!I6)))</f>
        <v>36.8698859242527</v>
      </c>
      <c r="J344" s="17" t="n">
        <f aca="false">IF('Row Index'!J6="","✗",IF(INDEX('RAW DATA'!$T:$T,'Row Index'!J6)="",INDEX('RAW DATA'!$L:$L,'Row Index'!J6),INDEX('RAW DATA'!$T:$T,'Row Index'!J6)))</f>
        <v>33.5852330463512</v>
      </c>
      <c r="K344" s="17" t="n">
        <f aca="false">IF('Row Index'!K6="","✗",IF(INDEX('RAW DATA'!$T:$T,'Row Index'!K6)="",INDEX('RAW DATA'!$L:$L,'Row Index'!K6),INDEX('RAW DATA'!$T:$T,'Row Index'!K6)))</f>
        <v>39.2383155507173</v>
      </c>
      <c r="L344" s="17" t="n">
        <f aca="false">IF('Row Index'!L6="","✗",IF(INDEX('RAW DATA'!$T:$T,'Row Index'!L6)="",INDEX('RAW DATA'!$L:$L,'Row Index'!L6),INDEX('RAW DATA'!$T:$T,'Row Index'!L6)))</f>
        <v>35.3283629232599</v>
      </c>
      <c r="M344" s="17" t="n">
        <f aca="false">IF('Row Index'!M6="","✗",IF(INDEX('RAW DATA'!$T:$T,'Row Index'!M6)="",INDEX('RAW DATA'!$L:$L,'Row Index'!M6),INDEX('RAW DATA'!$T:$T,'Row Index'!M6)))</f>
        <v>37.487092865884</v>
      </c>
      <c r="N344" s="17" t="n">
        <f aca="false">IF('Row Index'!N6="","✗",IF(INDEX('RAW DATA'!$T:$T,'Row Index'!N6)="",INDEX('RAW DATA'!$L:$L,'Row Index'!N6),INDEX('RAW DATA'!$T:$T,'Row Index'!N6)))</f>
        <v>38.5777383357306</v>
      </c>
      <c r="O344" s="17" t="n">
        <f aca="false">IF('Row Index'!O6="","✗",IF(INDEX('RAW DATA'!$T:$T,'Row Index'!O6)="",INDEX('RAW DATA'!$L:$L,'Row Index'!O6),INDEX('RAW DATA'!$T:$T,'Row Index'!O6)))</f>
        <v>39.4850486117959</v>
      </c>
      <c r="P344" s="17" t="n">
        <f aca="false">IF('Row Index'!P6="","✗",IF(INDEX('RAW DATA'!$T:$T,'Row Index'!P6)="",INDEX('RAW DATA'!$L:$L,'Row Index'!P6),INDEX('RAW DATA'!$T:$T,'Row Index'!P6)))</f>
        <v>38.5140567936143</v>
      </c>
      <c r="Q344" s="17" t="n">
        <f aca="false">IF('Row Index'!Q6="","✗",IF(INDEX('RAW DATA'!$T:$T,'Row Index'!Q6)="",INDEX('RAW DATA'!$L:$L,'Row Index'!Q6),INDEX('RAW DATA'!$T:$T,'Row Index'!Q6)))</f>
        <v>39.029639345515</v>
      </c>
      <c r="R344" s="17" t="n">
        <f aca="false">IF('Row Index'!R6="","✗",IF(INDEX('RAW DATA'!$T:$T,'Row Index'!R6)="",INDEX('RAW DATA'!$L:$L,'Row Index'!R6),INDEX('RAW DATA'!$T:$T,'Row Index'!R6)))</f>
        <v>36.5599488967504</v>
      </c>
      <c r="S344" s="17" t="n">
        <f aca="false">IF('Row Index'!S6="","✗",IF(INDEX('RAW DATA'!$T:$T,'Row Index'!S6)="",INDEX('RAW DATA'!$L:$L,'Row Index'!S6),INDEX('RAW DATA'!$T:$T,'Row Index'!S6)))</f>
        <v>37.7099689857571</v>
      </c>
      <c r="T344" s="17" t="n">
        <f aca="false">IF('Row Index'!T6="","✗",IF(INDEX('RAW DATA'!$T:$T,'Row Index'!T6)="",INDEX('RAW DATA'!$L:$L,'Row Index'!T6),INDEX('RAW DATA'!$T:$T,'Row Index'!T6)))</f>
        <v>36.2113357921118</v>
      </c>
      <c r="U344" s="17" t="n">
        <f aca="false">IF('Row Index'!U6="","✗",IF(INDEX('RAW DATA'!$T:$T,'Row Index'!U6)="",INDEX('RAW DATA'!$L:$L,'Row Index'!U6),INDEX('RAW DATA'!$T:$T,'Row Index'!U6)))</f>
        <v>40.4964044372525</v>
      </c>
      <c r="V344" s="17" t="n">
        <f aca="false">IF('Row Index'!V6="","✗",IF(INDEX('RAW DATA'!$T:$T,'Row Index'!V6)="",INDEX('RAW DATA'!$L:$L,'Row Index'!V6),INDEX('RAW DATA'!$T:$T,'Row Index'!V6)))</f>
        <v>40.5799139158359</v>
      </c>
      <c r="W344" s="17" t="n">
        <f aca="false">IF('Row Index'!W6="","✗",IF(INDEX('RAW DATA'!$T:$T,'Row Index'!W6)="",INDEX('RAW DATA'!$L:$L,'Row Index'!W6),INDEX('RAW DATA'!$T:$T,'Row Index'!W6)))</f>
        <v>37.8375395499877</v>
      </c>
      <c r="X344" s="17" t="n">
        <f aca="false">IF('Row Index'!X6="","✗",IF(INDEX('RAW DATA'!$T:$T,'Row Index'!X6)="",INDEX('RAW DATA'!$L:$L,'Row Index'!X6),INDEX('RAW DATA'!$T:$T,'Row Index'!X6)))</f>
        <v>43.0601748044072</v>
      </c>
      <c r="Y344" s="17" t="n">
        <f aca="false">IF('Row Index'!Y6="","✗",IF(INDEX('RAW DATA'!$T:$T,'Row Index'!Y6)="",INDEX('RAW DATA'!$L:$L,'Row Index'!Y6),INDEX('RAW DATA'!$T:$T,'Row Index'!Y6)))</f>
        <v>39.9690279810043</v>
      </c>
      <c r="Z344" s="17" t="n">
        <f aca="false">IF('Row Index'!Z6="","✗",IF(INDEX('RAW DATA'!$T:$T,'Row Index'!Z6)="",INDEX('RAW DATA'!$L:$L,'Row Index'!Z6),INDEX('RAW DATA'!$T:$T,'Row Index'!Z6)))</f>
        <v>44.0859081934264</v>
      </c>
      <c r="AA344" s="19" t="str">
        <f aca="false">IF('Row Index'!AA6="","⏳",IF(INDEX('RAW DATA'!$T:$T,'Row Index'!AA6)="",INDEX('RAW DATA'!$L:$L,'Row Index'!AA6),INDEX('RAW DATA'!$T:$T,'Row Index'!AA6)))</f>
        <v>⏳</v>
      </c>
      <c r="AB344" s="17" t="n">
        <f aca="false">IF('Row Index'!AB6="","✗",IF(INDEX('RAW DATA'!$T:$T,'Row Index'!AB6)="",INDEX('RAW DATA'!$L:$L,'Row Index'!AB6),INDEX('RAW DATA'!$T:$T,'Row Index'!AB6)))</f>
        <v>45.5212673542496</v>
      </c>
      <c r="AC344" s="17" t="n">
        <f aca="false">IF('Row Index'!AC6="","✗",IF(INDEX('RAW DATA'!$T:$T,'Row Index'!AC6)="",INDEX('RAW DATA'!$L:$L,'Row Index'!AC6),INDEX('RAW DATA'!$T:$T,'Row Index'!AC6)))</f>
        <v>44.2861324057375</v>
      </c>
      <c r="AD344" s="17" t="n">
        <f aca="false">IF('Row Index'!AD6="","✗",IF(INDEX('RAW DATA'!$T:$T,'Row Index'!AD6)="",INDEX('RAW DATA'!$L:$L,'Row Index'!AD6),INDEX('RAW DATA'!$T:$T,'Row Index'!AD6)))</f>
        <v>47.0646244906774</v>
      </c>
      <c r="AE344" s="17" t="n">
        <f aca="false">IF('Row Index'!AE6="","✗",IF(INDEX('RAW DATA'!$T:$T,'Row Index'!AE6)="",INDEX('RAW DATA'!$L:$L,'Row Index'!AE6),INDEX('RAW DATA'!$T:$T,'Row Index'!AE6)))</f>
        <v>49.0699083501702</v>
      </c>
      <c r="AF344" s="17" t="n">
        <f aca="false">IF('Row Index'!AF6="","✗",IF(INDEX('RAW DATA'!$T:$T,'Row Index'!AF6)="",INDEX('RAW DATA'!$L:$L,'Row Index'!AF6),INDEX('RAW DATA'!$T:$T,'Row Index'!AF6)))</f>
        <v>53.9887647470759</v>
      </c>
      <c r="AG344" s="17" t="n">
        <f aca="false">IF('Row Index'!AG6="","✗",IF(INDEX('RAW DATA'!$T:$T,'Row Index'!AG6)="",INDEX('RAW DATA'!$L:$L,'Row Index'!AG6),INDEX('RAW DATA'!$T:$T,'Row Index'!AG6)))</f>
        <v>51.4139881422309</v>
      </c>
      <c r="AH344" s="17" t="n">
        <f aca="false">IF('Row Index'!AH6="","✗",IF(INDEX('RAW DATA'!$T:$T,'Row Index'!AH6)="",INDEX('RAW DATA'!$L:$L,'Row Index'!AH6),INDEX('RAW DATA'!$T:$T,'Row Index'!AH6)))</f>
        <v>59.9900188670248</v>
      </c>
      <c r="AI344" s="17" t="n">
        <f aca="false">IF('Row Index'!AI6="","✗",IF(INDEX('RAW DATA'!$T:$T,'Row Index'!AI6)="",INDEX('RAW DATA'!$L:$L,'Row Index'!AI6),INDEX('RAW DATA'!$T:$T,'Row Index'!AI6)))</f>
        <v>63.4901656363229</v>
      </c>
      <c r="AJ344" s="17" t="n">
        <f aca="false">IF('Row Index'!AJ6="","✗",IF(INDEX('RAW DATA'!$T:$T,'Row Index'!AJ6)="",INDEX('RAW DATA'!$L:$L,'Row Index'!AJ6),INDEX('RAW DATA'!$T:$T,'Row Index'!AJ6)))</f>
        <v>63.5613073150397</v>
      </c>
      <c r="AK344" s="17" t="n">
        <f aca="false">IF('Row Index'!AK6="","✗",IF(INDEX('RAW DATA'!$T:$T,'Row Index'!AK6)="",INDEX('RAW DATA'!$L:$L,'Row Index'!AK6),INDEX('RAW DATA'!$T:$T,'Row Index'!AK6)))</f>
        <v>65.1093719603007</v>
      </c>
      <c r="AL344" s="17" t="n">
        <f aca="false">IF('Row Index'!AL6="","✗",IF(INDEX('RAW DATA'!$T:$T,'Row Index'!AL6)="",INDEX('RAW DATA'!$L:$L,'Row Index'!AL6),INDEX('RAW DATA'!$T:$T,'Row Index'!AL6)))</f>
        <v>65.0582416681372</v>
      </c>
      <c r="AM344" s="17" t="n">
        <f aca="false">IF('Row Index'!AM6="","✗",IF(INDEX('RAW DATA'!$T:$T,'Row Index'!AM6)="",INDEX('RAW DATA'!$L:$L,'Row Index'!AM6),INDEX('RAW DATA'!$T:$T,'Row Index'!AM6)))</f>
        <v>68.0833437982851</v>
      </c>
      <c r="AN344" s="17" t="n">
        <f aca="false">IF('Row Index'!AN6="","✗",IF(INDEX('RAW DATA'!$T:$T,'Row Index'!AN6)="",INDEX('RAW DATA'!$L:$L,'Row Index'!AN6),INDEX('RAW DATA'!$T:$T,'Row Index'!AN6)))</f>
        <v>67.9531767608166</v>
      </c>
      <c r="AO344" s="17" t="n">
        <f aca="false">IF('Row Index'!AO6="","✗",IF(INDEX('RAW DATA'!$T:$T,'Row Index'!AO6)="",INDEX('RAW DATA'!$L:$L,'Row Index'!AO6),INDEX('RAW DATA'!$T:$T,'Row Index'!AO6)))</f>
        <v>69.605754876102</v>
      </c>
      <c r="AP344" s="17" t="n">
        <f aca="false">IF('Row Index'!AP6="","✗",IF(INDEX('RAW DATA'!$T:$T,'Row Index'!AP6)="",INDEX('RAW DATA'!$L:$L,'Row Index'!AP6),INDEX('RAW DATA'!$T:$T,'Row Index'!AP6)))</f>
        <v>70.7228513199346</v>
      </c>
      <c r="AQ344" s="17" t="n">
        <f aca="false">IF('Row Index'!AQ6="","✗",IF(INDEX('RAW DATA'!$T:$T,'Row Index'!AQ6)="",INDEX('RAW DATA'!$L:$L,'Row Index'!AQ6),INDEX('RAW DATA'!$T:$T,'Row Index'!AQ6)))</f>
        <v>71.6370151813075</v>
      </c>
    </row>
    <row r="345" customFormat="false" ht="15" hidden="false" customHeight="false" outlineLevel="0" collapsed="false">
      <c r="A345" s="15" t="s">
        <v>166</v>
      </c>
      <c r="B345" s="16" t="s">
        <v>153</v>
      </c>
      <c r="C345" s="17" t="n">
        <f aca="false">IF('Row Index'!C7="","✗",IF(INDEX('RAW DATA'!$T:$T,'Row Index'!C7)="",INDEX('RAW DATA'!$L:$L,'Row Index'!C7),INDEX('RAW DATA'!$T:$T,'Row Index'!C7)))</f>
        <v>35.8047051240585</v>
      </c>
      <c r="D345" s="17" t="n">
        <f aca="false">IF('Row Index'!D7="","✗",IF(INDEX('RAW DATA'!$T:$T,'Row Index'!D7)="",INDEX('RAW DATA'!$L:$L,'Row Index'!D7),INDEX('RAW DATA'!$T:$T,'Row Index'!D7)))</f>
        <v>33.3129395580929</v>
      </c>
      <c r="E345" s="17" t="n">
        <f aca="false">IF('Row Index'!E7="","✗",IF(INDEX('RAW DATA'!$T:$T,'Row Index'!E7)="",INDEX('RAW DATA'!$L:$L,'Row Index'!E7),INDEX('RAW DATA'!$T:$T,'Row Index'!E7)))</f>
        <v>35.4923508935563</v>
      </c>
      <c r="F345" s="17" t="n">
        <f aca="false">IF('Row Index'!F7="","✗",IF(INDEX('RAW DATA'!$T:$T,'Row Index'!F7)="",INDEX('RAW DATA'!$L:$L,'Row Index'!F7),INDEX('RAW DATA'!$T:$T,'Row Index'!F7)))</f>
        <v>34.1219185698784</v>
      </c>
      <c r="G345" s="17" t="n">
        <f aca="false">IF('Row Index'!G7="","✗",IF(INDEX('RAW DATA'!$T:$T,'Row Index'!G7)="",INDEX('RAW DATA'!$L:$L,'Row Index'!G7),INDEX('RAW DATA'!$T:$T,'Row Index'!G7)))</f>
        <v>32.0739092579945</v>
      </c>
      <c r="H345" s="17" t="n">
        <f aca="false">IF('Row Index'!H7="","✗",IF(INDEX('RAW DATA'!$T:$T,'Row Index'!H7)="",INDEX('RAW DATA'!$L:$L,'Row Index'!H7),INDEX('RAW DATA'!$T:$T,'Row Index'!H7)))</f>
        <v>32.6578758830637</v>
      </c>
      <c r="I345" s="17" t="n">
        <f aca="false">IF('Row Index'!I7="","✗",IF(INDEX('RAW DATA'!$T:$T,'Row Index'!I7)="",INDEX('RAW DATA'!$L:$L,'Row Index'!I7),INDEX('RAW DATA'!$T:$T,'Row Index'!I7)))</f>
        <v>36.0878720431663</v>
      </c>
      <c r="J345" s="17" t="n">
        <f aca="false">IF('Row Index'!J7="","✗",IF(INDEX('RAW DATA'!$T:$T,'Row Index'!J7)="",INDEX('RAW DATA'!$L:$L,'Row Index'!J7),INDEX('RAW DATA'!$T:$T,'Row Index'!J7)))</f>
        <v>33.2509655021903</v>
      </c>
      <c r="K345" s="17" t="n">
        <f aca="false">IF('Row Index'!K7="","✗",IF(INDEX('RAW DATA'!$T:$T,'Row Index'!K7)="",INDEX('RAW DATA'!$L:$L,'Row Index'!K7),INDEX('RAW DATA'!$T:$T,'Row Index'!K7)))</f>
        <v>37.2513100803992</v>
      </c>
      <c r="L345" s="17" t="n">
        <f aca="false">IF('Row Index'!L7="","✗",IF(INDEX('RAW DATA'!$T:$T,'Row Index'!L7)="",INDEX('RAW DATA'!$L:$L,'Row Index'!L7),INDEX('RAW DATA'!$T:$T,'Row Index'!L7)))</f>
        <v>34.9182003104042</v>
      </c>
      <c r="M345" s="17" t="n">
        <f aca="false">IF('Row Index'!M7="","✗",IF(INDEX('RAW DATA'!$T:$T,'Row Index'!M7)="",INDEX('RAW DATA'!$L:$L,'Row Index'!M7),INDEX('RAW DATA'!$T:$T,'Row Index'!M7)))</f>
        <v>35.6564527235707</v>
      </c>
      <c r="N345" s="17" t="n">
        <f aca="false">IF('Row Index'!N7="","✗",IF(INDEX('RAW DATA'!$T:$T,'Row Index'!N7)="",INDEX('RAW DATA'!$L:$L,'Row Index'!N7),INDEX('RAW DATA'!$T:$T,'Row Index'!N7)))</f>
        <v>36.6924940564391</v>
      </c>
      <c r="O345" s="17" t="n">
        <f aca="false">IF('Row Index'!O7="","✗",IF(INDEX('RAW DATA'!$T:$T,'Row Index'!O7)="",INDEX('RAW DATA'!$L:$L,'Row Index'!O7),INDEX('RAW DATA'!$T:$T,'Row Index'!O7)))</f>
        <v>37.3224853752531</v>
      </c>
      <c r="P345" s="17" t="n">
        <f aca="false">IF('Row Index'!P7="","✗",IF(INDEX('RAW DATA'!$T:$T,'Row Index'!P7)="",INDEX('RAW DATA'!$L:$L,'Row Index'!P7),INDEX('RAW DATA'!$T:$T,'Row Index'!P7)))</f>
        <v>38.243127988557</v>
      </c>
      <c r="Q345" s="17" t="n">
        <f aca="false">IF('Row Index'!Q7="","✗",IF(INDEX('RAW DATA'!$T:$T,'Row Index'!Q7)="",INDEX('RAW DATA'!$L:$L,'Row Index'!Q7),INDEX('RAW DATA'!$T:$T,'Row Index'!Q7)))</f>
        <v>38.5146773853133</v>
      </c>
      <c r="R345" s="17" t="n">
        <f aca="false">IF('Row Index'!R7="","✗",IF(INDEX('RAW DATA'!$T:$T,'Row Index'!R7)="",INDEX('RAW DATA'!$L:$L,'Row Index'!R7),INDEX('RAW DATA'!$T:$T,'Row Index'!R7)))</f>
        <v>36.0888734230066</v>
      </c>
      <c r="S345" s="17" t="n">
        <f aca="false">IF('Row Index'!S7="","✗",IF(INDEX('RAW DATA'!$T:$T,'Row Index'!S7)="",INDEX('RAW DATA'!$L:$L,'Row Index'!S7),INDEX('RAW DATA'!$T:$T,'Row Index'!S7)))</f>
        <v>36.8506327882951</v>
      </c>
      <c r="T345" s="17" t="n">
        <f aca="false">IF('Row Index'!T7="","✗",IF(INDEX('RAW DATA'!$T:$T,'Row Index'!T7)="",INDEX('RAW DATA'!$L:$L,'Row Index'!T7),INDEX('RAW DATA'!$T:$T,'Row Index'!T7)))</f>
        <v>35.867122455337</v>
      </c>
      <c r="U345" s="17" t="n">
        <f aca="false">IF('Row Index'!U7="","✗",IF(INDEX('RAW DATA'!$T:$T,'Row Index'!U7)="",INDEX('RAW DATA'!$L:$L,'Row Index'!U7),INDEX('RAW DATA'!$T:$T,'Row Index'!U7)))</f>
        <v>38.9700707960696</v>
      </c>
      <c r="V345" s="17" t="n">
        <f aca="false">IF('Row Index'!V7="","✗",IF(INDEX('RAW DATA'!$T:$T,'Row Index'!V7)="",INDEX('RAW DATA'!$L:$L,'Row Index'!V7),INDEX('RAW DATA'!$T:$T,'Row Index'!V7)))</f>
        <v>39.2925449899379</v>
      </c>
      <c r="W345" s="17" t="n">
        <f aca="false">IF('Row Index'!W7="","✗",IF(INDEX('RAW DATA'!$T:$T,'Row Index'!W7)="",INDEX('RAW DATA'!$L:$L,'Row Index'!W7),INDEX('RAW DATA'!$T:$T,'Row Index'!W7)))</f>
        <v>37.1476457096001</v>
      </c>
      <c r="X345" s="17" t="n">
        <f aca="false">IF('Row Index'!X7="","✗",IF(INDEX('RAW DATA'!$T:$T,'Row Index'!X7)="",INDEX('RAW DATA'!$L:$L,'Row Index'!X7),INDEX('RAW DATA'!$T:$T,'Row Index'!X7)))</f>
        <v>40.8892442157535</v>
      </c>
      <c r="Y345" s="17" t="n">
        <f aca="false">IF('Row Index'!Y7="","✗",IF(INDEX('RAW DATA'!$T:$T,'Row Index'!Y7)="",INDEX('RAW DATA'!$L:$L,'Row Index'!Y7),INDEX('RAW DATA'!$T:$T,'Row Index'!Y7)))</f>
        <v>39.9219976639692</v>
      </c>
      <c r="Z345" s="17" t="n">
        <f aca="false">IF('Row Index'!Z7="","✗",IF(INDEX('RAW DATA'!$T:$T,'Row Index'!Z7)="",INDEX('RAW DATA'!$L:$L,'Row Index'!Z7),INDEX('RAW DATA'!$T:$T,'Row Index'!Z7)))</f>
        <v>42.7166345306094</v>
      </c>
      <c r="AA345" s="19" t="str">
        <f aca="false">IF('Row Index'!AA7="","⏳",IF(INDEX('RAW DATA'!$T:$T,'Row Index'!AA7)="",INDEX('RAW DATA'!$L:$L,'Row Index'!AA7),INDEX('RAW DATA'!$T:$T,'Row Index'!AA7)))</f>
        <v>⏳</v>
      </c>
      <c r="AB345" s="17" t="n">
        <f aca="false">IF('Row Index'!AB7="","✗",IF(INDEX('RAW DATA'!$T:$T,'Row Index'!AB7)="",INDEX('RAW DATA'!$L:$L,'Row Index'!AB7),INDEX('RAW DATA'!$T:$T,'Row Index'!AB7)))</f>
        <v>42.274170102944</v>
      </c>
      <c r="AC345" s="17" t="n">
        <f aca="false">IF('Row Index'!AC7="","✗",IF(INDEX('RAW DATA'!$T:$T,'Row Index'!AC7)="",INDEX('RAW DATA'!$L:$L,'Row Index'!AC7),INDEX('RAW DATA'!$T:$T,'Row Index'!AC7)))</f>
        <v>42.8245361526105</v>
      </c>
      <c r="AD345" s="17" t="n">
        <f aca="false">IF('Row Index'!AD7="","✗",IF(INDEX('RAW DATA'!$T:$T,'Row Index'!AD7)="",INDEX('RAW DATA'!$L:$L,'Row Index'!AD7),INDEX('RAW DATA'!$T:$T,'Row Index'!AD7)))</f>
        <v>46.4261973747255</v>
      </c>
      <c r="AE345" s="17" t="n">
        <f aca="false">IF('Row Index'!AE7="","✗",IF(INDEX('RAW DATA'!$T:$T,'Row Index'!AE7)="",INDEX('RAW DATA'!$L:$L,'Row Index'!AE7),INDEX('RAW DATA'!$T:$T,'Row Index'!AE7)))</f>
        <v>49.2839363320286</v>
      </c>
      <c r="AF345" s="17" t="n">
        <f aca="false">IF('Row Index'!AF7="","✗",IF(INDEX('RAW DATA'!$T:$T,'Row Index'!AF7)="",INDEX('RAW DATA'!$L:$L,'Row Index'!AF7),INDEX('RAW DATA'!$T:$T,'Row Index'!AF7)))</f>
        <v>53.7446305528688</v>
      </c>
      <c r="AG345" s="17" t="n">
        <f aca="false">IF('Row Index'!AG7="","✗",IF(INDEX('RAW DATA'!$T:$T,'Row Index'!AG7)="",INDEX('RAW DATA'!$L:$L,'Row Index'!AG7),INDEX('RAW DATA'!$T:$T,'Row Index'!AG7)))</f>
        <v>50.1857004123312</v>
      </c>
      <c r="AH345" s="17" t="n">
        <f aca="false">IF('Row Index'!AH7="","✗",IF(INDEX('RAW DATA'!$T:$T,'Row Index'!AH7)="",INDEX('RAW DATA'!$L:$L,'Row Index'!AH7),INDEX('RAW DATA'!$T:$T,'Row Index'!AH7)))</f>
        <v>59.448754551828</v>
      </c>
      <c r="AI345" s="17" t="n">
        <f aca="false">IF('Row Index'!AI7="","✗",IF(INDEX('RAW DATA'!$T:$T,'Row Index'!AI7)="",INDEX('RAW DATA'!$L:$L,'Row Index'!AI7),INDEX('RAW DATA'!$T:$T,'Row Index'!AI7)))</f>
        <v>63.6508567565042</v>
      </c>
      <c r="AJ345" s="17" t="n">
        <f aca="false">IF('Row Index'!AJ7="","✗",IF(INDEX('RAW DATA'!$T:$T,'Row Index'!AJ7)="",INDEX('RAW DATA'!$L:$L,'Row Index'!AJ7),INDEX('RAW DATA'!$T:$T,'Row Index'!AJ7)))</f>
        <v>63.4094177998032</v>
      </c>
      <c r="AK345" s="17" t="n">
        <f aca="false">IF('Row Index'!AK7="","✗",IF(INDEX('RAW DATA'!$T:$T,'Row Index'!AK7)="",INDEX('RAW DATA'!$L:$L,'Row Index'!AK7),INDEX('RAW DATA'!$T:$T,'Row Index'!AK7)))</f>
        <v>64.7802217083842</v>
      </c>
      <c r="AL345" s="17" t="n">
        <f aca="false">IF('Row Index'!AL7="","✗",IF(INDEX('RAW DATA'!$T:$T,'Row Index'!AL7)="",INDEX('RAW DATA'!$L:$L,'Row Index'!AL7),INDEX('RAW DATA'!$T:$T,'Row Index'!AL7)))</f>
        <v>64.817281993058</v>
      </c>
      <c r="AM345" s="17" t="n">
        <f aca="false">IF('Row Index'!AM7="","✗",IF(INDEX('RAW DATA'!$T:$T,'Row Index'!AM7)="",INDEX('RAW DATA'!$L:$L,'Row Index'!AM7),INDEX('RAW DATA'!$T:$T,'Row Index'!AM7)))</f>
        <v>69.343858289921</v>
      </c>
      <c r="AN345" s="17" t="n">
        <f aca="false">IF('Row Index'!AN7="","✗",IF(INDEX('RAW DATA'!$T:$T,'Row Index'!AN7)="",INDEX('RAW DATA'!$L:$L,'Row Index'!AN7),INDEX('RAW DATA'!$T:$T,'Row Index'!AN7)))</f>
        <v>68.5222354145741</v>
      </c>
      <c r="AO345" s="17" t="n">
        <f aca="false">IF('Row Index'!AO7="","✗",IF(INDEX('RAW DATA'!$T:$T,'Row Index'!AO7)="",INDEX('RAW DATA'!$L:$L,'Row Index'!AO7),INDEX('RAW DATA'!$T:$T,'Row Index'!AO7)))</f>
        <v>68.8000606280406</v>
      </c>
      <c r="AP345" s="17" t="n">
        <f aca="false">IF('Row Index'!AP7="","✗",IF(INDEX('RAW DATA'!$T:$T,'Row Index'!AP7)="",INDEX('RAW DATA'!$L:$L,'Row Index'!AP7),INDEX('RAW DATA'!$T:$T,'Row Index'!AP7)))</f>
        <v>70.0696992663867</v>
      </c>
      <c r="AQ345" s="17" t="n">
        <f aca="false">IF('Row Index'!AQ7="","✗",IF(INDEX('RAW DATA'!$T:$T,'Row Index'!AQ7)="",INDEX('RAW DATA'!$L:$L,'Row Index'!AQ7),INDEX('RAW DATA'!$T:$T,'Row Index'!AQ7)))</f>
        <v>70.7399816160433</v>
      </c>
    </row>
    <row r="346" customFormat="false" ht="15" hidden="false" customHeight="false" outlineLevel="0" collapsed="false">
      <c r="A346" s="15" t="s">
        <v>169</v>
      </c>
      <c r="B346" s="16" t="s">
        <v>153</v>
      </c>
      <c r="C346" s="17" t="n">
        <f aca="false">IF('Row Index'!C8="","✗",IF(INDEX('RAW DATA'!$T:$T,'Row Index'!C8)="",INDEX('RAW DATA'!$L:$L,'Row Index'!C8),INDEX('RAW DATA'!$T:$T,'Row Index'!C8)))</f>
        <v>33.4815165512784</v>
      </c>
      <c r="D346" s="17" t="n">
        <f aca="false">IF('Row Index'!D8="","✗",IF(INDEX('RAW DATA'!$T:$T,'Row Index'!D8)="",INDEX('RAW DATA'!$L:$L,'Row Index'!D8),INDEX('RAW DATA'!$T:$T,'Row Index'!D8)))</f>
        <v>32.2782373501426</v>
      </c>
      <c r="E346" s="17" t="n">
        <f aca="false">IF('Row Index'!E8="","✗",IF(INDEX('RAW DATA'!$T:$T,'Row Index'!E8)="",INDEX('RAW DATA'!$L:$L,'Row Index'!E8),INDEX('RAW DATA'!$T:$T,'Row Index'!E8)))</f>
        <v>34.0028800964356</v>
      </c>
      <c r="F346" s="17" t="n">
        <f aca="false">IF('Row Index'!F8="","✗",IF(INDEX('RAW DATA'!$T:$T,'Row Index'!F8)="",INDEX('RAW DATA'!$L:$L,'Row Index'!F8),INDEX('RAW DATA'!$T:$T,'Row Index'!F8)))</f>
        <v>33.0155372619629</v>
      </c>
      <c r="G346" s="17" t="n">
        <f aca="false">IF('Row Index'!G8="","✗",IF(INDEX('RAW DATA'!$T:$T,'Row Index'!G8)="",INDEX('RAW DATA'!$L:$L,'Row Index'!G8),INDEX('RAW DATA'!$T:$T,'Row Index'!G8)))</f>
        <v>32.0668724954913</v>
      </c>
      <c r="H346" s="17" t="n">
        <f aca="false">IF('Row Index'!H8="","✗",IF(INDEX('RAW DATA'!$T:$T,'Row Index'!H8)="",INDEX('RAW DATA'!$L:$L,'Row Index'!H8),INDEX('RAW DATA'!$T:$T,'Row Index'!H8)))</f>
        <v>32.7029537256362</v>
      </c>
      <c r="I346" s="17" t="n">
        <f aca="false">IF('Row Index'!I8="","✗",IF(INDEX('RAW DATA'!$T:$T,'Row Index'!I8)="",INDEX('RAW DATA'!$L:$L,'Row Index'!I8),INDEX('RAW DATA'!$T:$T,'Row Index'!I8)))</f>
        <v>34.4190292358398</v>
      </c>
      <c r="J346" s="17" t="n">
        <f aca="false">IF('Row Index'!J8="","✗",IF(INDEX('RAW DATA'!$T:$T,'Row Index'!J8)="",INDEX('RAW DATA'!$L:$L,'Row Index'!J8),INDEX('RAW DATA'!$T:$T,'Row Index'!J8)))</f>
        <v>34.0286431909561</v>
      </c>
      <c r="K346" s="17" t="n">
        <f aca="false">IF('Row Index'!K8="","✗",IF(INDEX('RAW DATA'!$T:$T,'Row Index'!K8)="",INDEX('RAW DATA'!$L:$L,'Row Index'!K8),INDEX('RAW DATA'!$T:$T,'Row Index'!K8)))</f>
        <v>37.3800768335182</v>
      </c>
      <c r="L346" s="17" t="n">
        <f aca="false">IF('Row Index'!L8="","✗",IF(INDEX('RAW DATA'!$T:$T,'Row Index'!L8)="",INDEX('RAW DATA'!$L:$L,'Row Index'!L8),INDEX('RAW DATA'!$T:$T,'Row Index'!L8)))</f>
        <v>35.0957986944916</v>
      </c>
      <c r="M346" s="17" t="n">
        <f aca="false">IF('Row Index'!M8="","✗",IF(INDEX('RAW DATA'!$T:$T,'Row Index'!M8)="",INDEX('RAW DATA'!$L:$L,'Row Index'!M8),INDEX('RAW DATA'!$T:$T,'Row Index'!M8)))</f>
        <v>35.6974170235173</v>
      </c>
      <c r="N346" s="17" t="n">
        <f aca="false">IF('Row Index'!N8="","✗",IF(INDEX('RAW DATA'!$T:$T,'Row Index'!N8)="",INDEX('RAW DATA'!$L:$L,'Row Index'!N8),INDEX('RAW DATA'!$T:$T,'Row Index'!N8)))</f>
        <v>36.6472211657667</v>
      </c>
      <c r="O346" s="17" t="n">
        <f aca="false">IF('Row Index'!O8="","✗",IF(INDEX('RAW DATA'!$T:$T,'Row Index'!O8)="",INDEX('RAW DATA'!$L:$L,'Row Index'!O8),INDEX('RAW DATA'!$T:$T,'Row Index'!O8)))</f>
        <v>37.0698550915835</v>
      </c>
      <c r="P346" s="17" t="n">
        <f aca="false">IF('Row Index'!P8="","✗",IF(INDEX('RAW DATA'!$T:$T,'Row Index'!P8)="",INDEX('RAW DATA'!$L:$L,'Row Index'!P8),INDEX('RAW DATA'!$T:$T,'Row Index'!P8)))</f>
        <v>37.4651631576724</v>
      </c>
      <c r="Q346" s="17" t="n">
        <f aca="false">IF('Row Index'!Q8="","✗",IF(INDEX('RAW DATA'!$T:$T,'Row Index'!Q8)="",INDEX('RAW DATA'!$L:$L,'Row Index'!Q8),INDEX('RAW DATA'!$T:$T,'Row Index'!Q8)))</f>
        <v>37.711291222432</v>
      </c>
      <c r="R346" s="17" t="n">
        <f aca="false">IF('Row Index'!R8="","✗",IF(INDEX('RAW DATA'!$T:$T,'Row Index'!R8)="",INDEX('RAW DATA'!$L:$L,'Row Index'!R8),INDEX('RAW DATA'!$T:$T,'Row Index'!R8)))</f>
        <v>36.4452652344155</v>
      </c>
      <c r="S346" s="17" t="n">
        <f aca="false">IF('Row Index'!S8="","✗",IF(INDEX('RAW DATA'!$T:$T,'Row Index'!S8)="",INDEX('RAW DATA'!$L:$L,'Row Index'!S8),INDEX('RAW DATA'!$T:$T,'Row Index'!S8)))</f>
        <v>37.5168525626836</v>
      </c>
      <c r="T346" s="17" t="n">
        <f aca="false">IF('Row Index'!T8="","✗",IF(INDEX('RAW DATA'!$T:$T,'Row Index'!T8)="",INDEX('RAW DATA'!$L:$L,'Row Index'!T8),INDEX('RAW DATA'!$T:$T,'Row Index'!T8)))</f>
        <v>36.7320348621246</v>
      </c>
      <c r="U346" s="17" t="n">
        <f aca="false">IF('Row Index'!U8="","✗",IF(INDEX('RAW DATA'!$T:$T,'Row Index'!U8)="",INDEX('RAW DATA'!$L:$L,'Row Index'!U8),INDEX('RAW DATA'!$T:$T,'Row Index'!U8)))</f>
        <v>38.7163558766082</v>
      </c>
      <c r="V346" s="17" t="n">
        <f aca="false">IF('Row Index'!V8="","✗",IF(INDEX('RAW DATA'!$T:$T,'Row Index'!V8)="",INDEX('RAW DATA'!$L:$L,'Row Index'!V8),INDEX('RAW DATA'!$T:$T,'Row Index'!V8)))</f>
        <v>39.7540044177811</v>
      </c>
      <c r="W346" s="17" t="n">
        <f aca="false">IF('Row Index'!W8="","✗",IF(INDEX('RAW DATA'!$T:$T,'Row Index'!W8)="",INDEX('RAW DATA'!$L:$L,'Row Index'!W8),INDEX('RAW DATA'!$T:$T,'Row Index'!W8)))</f>
        <v>37.4662080401901</v>
      </c>
      <c r="X346" s="17" t="n">
        <f aca="false">IF('Row Index'!X8="","✗",IF(INDEX('RAW DATA'!$T:$T,'Row Index'!X8)="",INDEX('RAW DATA'!$L:$L,'Row Index'!X8),INDEX('RAW DATA'!$T:$T,'Row Index'!X8)))</f>
        <v>42.2961597437032</v>
      </c>
      <c r="Y346" s="17" t="n">
        <f aca="false">IF('Row Index'!Y8="","✗",IF(INDEX('RAW DATA'!$T:$T,'Row Index'!Y8)="",INDEX('RAW DATA'!$L:$L,'Row Index'!Y8),INDEX('RAW DATA'!$T:$T,'Row Index'!Y8)))</f>
        <v>40.3370952757592</v>
      </c>
      <c r="Z346" s="17" t="n">
        <f aca="false">IF('Row Index'!Z8="","✗",IF(INDEX('RAW DATA'!$T:$T,'Row Index'!Z8)="",INDEX('RAW DATA'!$L:$L,'Row Index'!Z8),INDEX('RAW DATA'!$T:$T,'Row Index'!Z8)))</f>
        <v>44.8040507820291</v>
      </c>
      <c r="AA346" s="19" t="str">
        <f aca="false">IF('Row Index'!AA8="","⏳",IF(INDEX('RAW DATA'!$T:$T,'Row Index'!AA8)="",INDEX('RAW DATA'!$L:$L,'Row Index'!AA8),INDEX('RAW DATA'!$T:$T,'Row Index'!AA8)))</f>
        <v>⏳</v>
      </c>
      <c r="AB346" s="17" t="n">
        <f aca="false">IF('Row Index'!AB8="","✗",IF(INDEX('RAW DATA'!$T:$T,'Row Index'!AB8)="",INDEX('RAW DATA'!$L:$L,'Row Index'!AB8),INDEX('RAW DATA'!$T:$T,'Row Index'!AB8)))</f>
        <v>45.9270014972824</v>
      </c>
      <c r="AC346" s="17" t="n">
        <f aca="false">IF('Row Index'!AC8="","✗",IF(INDEX('RAW DATA'!$T:$T,'Row Index'!AC8)="",INDEX('RAW DATA'!$L:$L,'Row Index'!AC8),INDEX('RAW DATA'!$T:$T,'Row Index'!AC8)))</f>
        <v>44.3208738100913</v>
      </c>
      <c r="AD346" s="17" t="n">
        <f aca="false">IF('Row Index'!AD8="","✗",IF(INDEX('RAW DATA'!$T:$T,'Row Index'!AD8)="",INDEX('RAW DATA'!$L:$L,'Row Index'!AD8),INDEX('RAW DATA'!$T:$T,'Row Index'!AD8)))</f>
        <v>50.0865713543433</v>
      </c>
      <c r="AE346" s="17" t="n">
        <f aca="false">IF('Row Index'!AE8="","✗",IF(INDEX('RAW DATA'!$T:$T,'Row Index'!AE8)="",INDEX('RAW DATA'!$L:$L,'Row Index'!AE8),INDEX('RAW DATA'!$T:$T,'Row Index'!AE8)))</f>
        <v>50.1869302270606</v>
      </c>
      <c r="AF346" s="17" t="n">
        <f aca="false">IF('Row Index'!AF8="","✗",IF(INDEX('RAW DATA'!$T:$T,'Row Index'!AF8)="",INDEX('RAW DATA'!$L:$L,'Row Index'!AF8),INDEX('RAW DATA'!$T:$T,'Row Index'!AF8)))</f>
        <v>58.7968981192844</v>
      </c>
      <c r="AG346" s="17" t="n">
        <f aca="false">IF('Row Index'!AG8="","✗",IF(INDEX('RAW DATA'!$T:$T,'Row Index'!AG8)="",INDEX('RAW DATA'!$L:$L,'Row Index'!AG8),INDEX('RAW DATA'!$T:$T,'Row Index'!AG8)))</f>
        <v>55.7443549759669</v>
      </c>
      <c r="AH346" s="17" t="n">
        <f aca="false">IF('Row Index'!AH8="","✗",IF(INDEX('RAW DATA'!$T:$T,'Row Index'!AH8)="",INDEX('RAW DATA'!$L:$L,'Row Index'!AH8),INDEX('RAW DATA'!$T:$T,'Row Index'!AH8)))</f>
        <v>59.8252182933889</v>
      </c>
      <c r="AI346" s="17" t="n">
        <f aca="false">IF('Row Index'!AI8="","✗",IF(INDEX('RAW DATA'!$T:$T,'Row Index'!AI8)="",INDEX('RAW DATA'!$L:$L,'Row Index'!AI8),INDEX('RAW DATA'!$T:$T,'Row Index'!AI8)))</f>
        <v>64.8506925724812</v>
      </c>
      <c r="AJ346" s="17" t="n">
        <f aca="false">IF('Row Index'!AJ8="","✗",IF(INDEX('RAW DATA'!$T:$T,'Row Index'!AJ8)="",INDEX('RAW DATA'!$L:$L,'Row Index'!AJ8),INDEX('RAW DATA'!$T:$T,'Row Index'!AJ8)))</f>
        <v>64.0682689630743</v>
      </c>
      <c r="AK346" s="17" t="n">
        <f aca="false">IF('Row Index'!AK8="","✗",IF(INDEX('RAW DATA'!$T:$T,'Row Index'!AK8)="",INDEX('RAW DATA'!$L:$L,'Row Index'!AK8),INDEX('RAW DATA'!$T:$T,'Row Index'!AK8)))</f>
        <v>65.7970902001978</v>
      </c>
      <c r="AL346" s="17" t="n">
        <f aca="false">IF('Row Index'!AL8="","✗",IF(INDEX('RAW DATA'!$T:$T,'Row Index'!AL8)="",INDEX('RAW DATA'!$L:$L,'Row Index'!AL8),INDEX('RAW DATA'!$T:$T,'Row Index'!AL8)))</f>
        <v>67.2800046452863</v>
      </c>
      <c r="AM346" s="17" t="n">
        <f aca="false">IF('Row Index'!AM8="","✗",IF(INDEX('RAW DATA'!$T:$T,'Row Index'!AM8)="",INDEX('RAW DATA'!$L:$L,'Row Index'!AM8),INDEX('RAW DATA'!$T:$T,'Row Index'!AM8)))</f>
        <v>69.8848780539141</v>
      </c>
      <c r="AN346" s="17" t="n">
        <f aca="false">IF('Row Index'!AN8="","✗",IF(INDEX('RAW DATA'!$T:$T,'Row Index'!AN8)="",INDEX('RAW DATA'!$L:$L,'Row Index'!AN8),INDEX('RAW DATA'!$T:$T,'Row Index'!AN8)))</f>
        <v>70.2129350328129</v>
      </c>
      <c r="AO346" s="17" t="n">
        <f aca="false">IF('Row Index'!AO8="","✗",IF(INDEX('RAW DATA'!$T:$T,'Row Index'!AO8)="",INDEX('RAW DATA'!$L:$L,'Row Index'!AO8),INDEX('RAW DATA'!$T:$T,'Row Index'!AO8)))</f>
        <v>69.7470230012769</v>
      </c>
      <c r="AP346" s="17" t="n">
        <f aca="false">IF('Row Index'!AP8="","✗",IF(INDEX('RAW DATA'!$T:$T,'Row Index'!AP8)="",INDEX('RAW DATA'!$L:$L,'Row Index'!AP8),INDEX('RAW DATA'!$T:$T,'Row Index'!AP8)))</f>
        <v>70.846846016551</v>
      </c>
      <c r="AQ346" s="17" t="n">
        <f aca="false">IF('Row Index'!AQ8="","✗",IF(INDEX('RAW DATA'!$T:$T,'Row Index'!AQ8)="",INDEX('RAW DATA'!$L:$L,'Row Index'!AQ8),INDEX('RAW DATA'!$T:$T,'Row Index'!AQ8)))</f>
        <v>70.999027201042</v>
      </c>
    </row>
    <row r="347" customFormat="false" ht="15" hidden="false" customHeight="false" outlineLevel="0" collapsed="false">
      <c r="A347" s="15" t="s">
        <v>173</v>
      </c>
      <c r="B347" s="16" t="s">
        <v>153</v>
      </c>
      <c r="C347" s="17" t="n">
        <f aca="false">IF('Row Index'!C9="","✗",IF(INDEX('RAW DATA'!$T:$T,'Row Index'!C9)="",INDEX('RAW DATA'!$L:$L,'Row Index'!C9),INDEX('RAW DATA'!$T:$T,'Row Index'!C9)))</f>
        <v>36.4194838071817</v>
      </c>
      <c r="D347" s="17" t="n">
        <f aca="false">IF('Row Index'!D9="","✗",IF(INDEX('RAW DATA'!$T:$T,'Row Index'!D9)="",INDEX('RAW DATA'!$L:$L,'Row Index'!D9),INDEX('RAW DATA'!$T:$T,'Row Index'!D9)))</f>
        <v>32.8490133435314</v>
      </c>
      <c r="E347" s="17" t="n">
        <f aca="false">IF('Row Index'!E9="","✗",IF(INDEX('RAW DATA'!$T:$T,'Row Index'!E9)="",INDEX('RAW DATA'!$L:$L,'Row Index'!E9),INDEX('RAW DATA'!$T:$T,'Row Index'!E9)))</f>
        <v>35.6937614413367</v>
      </c>
      <c r="F347" s="17" t="n">
        <f aca="false">IF('Row Index'!F9="","✗",IF(INDEX('RAW DATA'!$T:$T,'Row Index'!F9)="",INDEX('RAW DATA'!$L:$L,'Row Index'!F9),INDEX('RAW DATA'!$T:$T,'Row Index'!F9)))</f>
        <v>34.0631695740326</v>
      </c>
      <c r="G347" s="17" t="n">
        <f aca="false">IF('Row Index'!G9="","✗",IF(INDEX('RAW DATA'!$T:$T,'Row Index'!G9)="",INDEX('RAW DATA'!$L:$L,'Row Index'!G9),INDEX('RAW DATA'!$T:$T,'Row Index'!G9)))</f>
        <v>34.7513192515542</v>
      </c>
      <c r="H347" s="17" t="n">
        <f aca="false">IF('Row Index'!H9="","✗",IF(INDEX('RAW DATA'!$T:$T,'Row Index'!H9)="",INDEX('RAW DATA'!$L:$L,'Row Index'!H9),INDEX('RAW DATA'!$T:$T,'Row Index'!H9)))</f>
        <v>33.7328231081155</v>
      </c>
      <c r="I347" s="17" t="n">
        <f aca="false">IF('Row Index'!I9="","✗",IF(INDEX('RAW DATA'!$T:$T,'Row Index'!I9)="",INDEX('RAW DATA'!$L:$L,'Row Index'!I9),INDEX('RAW DATA'!$T:$T,'Row Index'!I9)))</f>
        <v>38.1469346798429</v>
      </c>
      <c r="J347" s="17" t="n">
        <f aca="false">IF('Row Index'!J9="","✗",IF(INDEX('RAW DATA'!$T:$T,'Row Index'!J9)="",INDEX('RAW DATA'!$L:$L,'Row Index'!J9),INDEX('RAW DATA'!$T:$T,'Row Index'!J9)))</f>
        <v>34.4889322960444</v>
      </c>
      <c r="K347" s="17" t="n">
        <f aca="false">IF('Row Index'!K9="","✗",IF(INDEX('RAW DATA'!$T:$T,'Row Index'!K9)="",INDEX('RAW DATA'!$L:$L,'Row Index'!K9),INDEX('RAW DATA'!$T:$T,'Row Index'!K9)))</f>
        <v>38.2491900734868</v>
      </c>
      <c r="L347" s="17" t="n">
        <f aca="false">IF('Row Index'!L9="","✗",IF(INDEX('RAW DATA'!$T:$T,'Row Index'!L9)="",INDEX('RAW DATA'!$L:$L,'Row Index'!L9),INDEX('RAW DATA'!$T:$T,'Row Index'!L9)))</f>
        <v>36.4514706247375</v>
      </c>
      <c r="M347" s="17" t="n">
        <f aca="false">IF('Row Index'!M9="","✗",IF(INDEX('RAW DATA'!$T:$T,'Row Index'!M9)="",INDEX('RAW DATA'!$L:$L,'Row Index'!M9),INDEX('RAW DATA'!$T:$T,'Row Index'!M9)))</f>
        <v>36.8871008192693</v>
      </c>
      <c r="N347" s="17" t="n">
        <f aca="false">IF('Row Index'!N9="","✗",IF(INDEX('RAW DATA'!$T:$T,'Row Index'!N9)="",INDEX('RAW DATA'!$L:$L,'Row Index'!N9),INDEX('RAW DATA'!$T:$T,'Row Index'!N9)))</f>
        <v>38.3963260778043</v>
      </c>
      <c r="O347" s="17" t="n">
        <f aca="false">IF('Row Index'!O9="","✗",IF(INDEX('RAW DATA'!$T:$T,'Row Index'!O9)="",INDEX('RAW DATA'!$L:$L,'Row Index'!O9),INDEX('RAW DATA'!$T:$T,'Row Index'!O9)))</f>
        <v>39.4603466307037</v>
      </c>
      <c r="P347" s="17" t="n">
        <f aca="false">IF('Row Index'!P9="","✗",IF(INDEX('RAW DATA'!$T:$T,'Row Index'!P9)="",INDEX('RAW DATA'!$L:$L,'Row Index'!P9),INDEX('RAW DATA'!$T:$T,'Row Index'!P9)))</f>
        <v>38.8222564570794</v>
      </c>
      <c r="Q347" s="17" t="n">
        <f aca="false">IF('Row Index'!Q9="","✗",IF(INDEX('RAW DATA'!$T:$T,'Row Index'!Q9)="",INDEX('RAW DATA'!$L:$L,'Row Index'!Q9),INDEX('RAW DATA'!$T:$T,'Row Index'!Q9)))</f>
        <v>38.6283955126594</v>
      </c>
      <c r="R347" s="17" t="n">
        <f aca="false">IF('Row Index'!R9="","✗",IF(INDEX('RAW DATA'!$T:$T,'Row Index'!R9)="",INDEX('RAW DATA'!$L:$L,'Row Index'!R9),INDEX('RAW DATA'!$T:$T,'Row Index'!R9)))</f>
        <v>36.3512934304365</v>
      </c>
      <c r="S347" s="17" t="n">
        <f aca="false">IF('Row Index'!S9="","✗",IF(INDEX('RAW DATA'!$T:$T,'Row Index'!S9)="",INDEX('RAW DATA'!$L:$L,'Row Index'!S9),INDEX('RAW DATA'!$T:$T,'Row Index'!S9)))</f>
        <v>37.2620947640863</v>
      </c>
      <c r="T347" s="17" t="n">
        <f aca="false">IF('Row Index'!T9="","✗",IF(INDEX('RAW DATA'!$T:$T,'Row Index'!T9)="",INDEX('RAW DATA'!$L:$L,'Row Index'!T9),INDEX('RAW DATA'!$T:$T,'Row Index'!T9)))</f>
        <v>36.5752251172811</v>
      </c>
      <c r="U347" s="17" t="n">
        <f aca="false">IF('Row Index'!U9="","✗",IF(INDEX('RAW DATA'!$T:$T,'Row Index'!U9)="",INDEX('RAW DATA'!$L:$L,'Row Index'!U9),INDEX('RAW DATA'!$T:$T,'Row Index'!U9)))</f>
        <v>39.3113071458897</v>
      </c>
      <c r="V347" s="17" t="n">
        <f aca="false">IF('Row Index'!V9="","✗",IF(INDEX('RAW DATA'!$T:$T,'Row Index'!V9)="",INDEX('RAW DATA'!$L:$L,'Row Index'!V9),INDEX('RAW DATA'!$T:$T,'Row Index'!V9)))</f>
        <v>39.6050435329362</v>
      </c>
      <c r="W347" s="17" t="n">
        <f aca="false">IF('Row Index'!W9="","✗",IF(INDEX('RAW DATA'!$T:$T,'Row Index'!W9)="",INDEX('RAW DATA'!$L:$L,'Row Index'!W9),INDEX('RAW DATA'!$T:$T,'Row Index'!W9)))</f>
        <v>37.1179879208089</v>
      </c>
      <c r="X347" s="17" t="n">
        <f aca="false">IF('Row Index'!X9="","✗",IF(INDEX('RAW DATA'!$T:$T,'Row Index'!X9)="",INDEX('RAW DATA'!$L:$L,'Row Index'!X9),INDEX('RAW DATA'!$T:$T,'Row Index'!X9)))</f>
        <v>41.9504703258076</v>
      </c>
      <c r="Y347" s="17" t="n">
        <f aca="false">IF('Row Index'!Y9="","✗",IF(INDEX('RAW DATA'!$T:$T,'Row Index'!Y9)="",INDEX('RAW DATA'!$L:$L,'Row Index'!Y9),INDEX('RAW DATA'!$T:$T,'Row Index'!Y9)))</f>
        <v>40.8371135325643</v>
      </c>
      <c r="Z347" s="17" t="n">
        <f aca="false">IF('Row Index'!Z9="","✗",IF(INDEX('RAW DATA'!$T:$T,'Row Index'!Z9)="",INDEX('RAW DATA'!$L:$L,'Row Index'!Z9),INDEX('RAW DATA'!$T:$T,'Row Index'!Z9)))</f>
        <v>44.2442432534144</v>
      </c>
      <c r="AA347" s="19" t="str">
        <f aca="false">IF('Row Index'!AA9="","⏳",IF(INDEX('RAW DATA'!$T:$T,'Row Index'!AA9)="",INDEX('RAW DATA'!$L:$L,'Row Index'!AA9),INDEX('RAW DATA'!$T:$T,'Row Index'!AA9)))</f>
        <v>⏳</v>
      </c>
      <c r="AB347" s="17" t="n">
        <f aca="false">IF('Row Index'!AB9="","✗",IF(INDEX('RAW DATA'!$T:$T,'Row Index'!AB9)="",INDEX('RAW DATA'!$L:$L,'Row Index'!AB9),INDEX('RAW DATA'!$T:$T,'Row Index'!AB9)))</f>
        <v>43.9833591915938</v>
      </c>
      <c r="AC347" s="17" t="n">
        <f aca="false">IF('Row Index'!AC9="","✗",IF(INDEX('RAW DATA'!$T:$T,'Row Index'!AC9)="",INDEX('RAW DATA'!$L:$L,'Row Index'!AC9),INDEX('RAW DATA'!$T:$T,'Row Index'!AC9)))</f>
        <v>42.7252529850094</v>
      </c>
      <c r="AD347" s="17" t="n">
        <f aca="false">IF('Row Index'!AD9="","✗",IF(INDEX('RAW DATA'!$T:$T,'Row Index'!AD9)="",INDEX('RAW DATA'!$L:$L,'Row Index'!AD9),INDEX('RAW DATA'!$T:$T,'Row Index'!AD9)))</f>
        <v>46.322969163727</v>
      </c>
      <c r="AE347" s="17" t="n">
        <f aca="false">IF('Row Index'!AE9="","✗",IF(INDEX('RAW DATA'!$T:$T,'Row Index'!AE9)="",INDEX('RAW DATA'!$L:$L,'Row Index'!AE9),INDEX('RAW DATA'!$T:$T,'Row Index'!AE9)))</f>
        <v>49.6016148662919</v>
      </c>
      <c r="AF347" s="17" t="n">
        <f aca="false">IF('Row Index'!AF9="","✗",IF(INDEX('RAW DATA'!$T:$T,'Row Index'!AF9)="",INDEX('RAW DATA'!$L:$L,'Row Index'!AF9),INDEX('RAW DATA'!$T:$T,'Row Index'!AF9)))</f>
        <v>53.4300817557272</v>
      </c>
      <c r="AG347" s="17" t="n">
        <f aca="false">IF('Row Index'!AG9="","✗",IF(INDEX('RAW DATA'!$T:$T,'Row Index'!AG9)="",INDEX('RAW DATA'!$L:$L,'Row Index'!AG9),INDEX('RAW DATA'!$T:$T,'Row Index'!AG9)))</f>
        <v>50.4062149907222</v>
      </c>
      <c r="AH347" s="17" t="n">
        <f aca="false">IF('Row Index'!AH9="","✗",IF(INDEX('RAW DATA'!$T:$T,'Row Index'!AH9)="",INDEX('RAW DATA'!$L:$L,'Row Index'!AH9),INDEX('RAW DATA'!$T:$T,'Row Index'!AH9)))</f>
        <v>59.3695303908564</v>
      </c>
      <c r="AI347" s="17" t="n">
        <f aca="false">IF('Row Index'!AI9="","✗",IF(INDEX('RAW DATA'!$T:$T,'Row Index'!AI9)="",INDEX('RAW DATA'!$L:$L,'Row Index'!AI9),INDEX('RAW DATA'!$T:$T,'Row Index'!AI9)))</f>
        <v>63.7046686260716</v>
      </c>
      <c r="AJ347" s="17" t="n">
        <f aca="false">IF('Row Index'!AJ9="","✗",IF(INDEX('RAW DATA'!$T:$T,'Row Index'!AJ9)="",INDEX('RAW DATA'!$L:$L,'Row Index'!AJ9),INDEX('RAW DATA'!$T:$T,'Row Index'!AJ9)))</f>
        <v>64.0059421901795</v>
      </c>
      <c r="AK347" s="17" t="n">
        <f aca="false">IF('Row Index'!AK9="","✗",IF(INDEX('RAW DATA'!$T:$T,'Row Index'!AK9)="",INDEX('RAW DATA'!$L:$L,'Row Index'!AK9),INDEX('RAW DATA'!$T:$T,'Row Index'!AK9)))</f>
        <v>65.4010343398061</v>
      </c>
      <c r="AL347" s="17" t="n">
        <f aca="false">IF('Row Index'!AL9="","✗",IF(INDEX('RAW DATA'!$T:$T,'Row Index'!AL9)="",INDEX('RAW DATA'!$L:$L,'Row Index'!AL9),INDEX('RAW DATA'!$T:$T,'Row Index'!AL9)))</f>
        <v>65.2907143358053</v>
      </c>
      <c r="AM347" s="17" t="n">
        <f aca="false">IF('Row Index'!AM9="","✗",IF(INDEX('RAW DATA'!$T:$T,'Row Index'!AM9)="",INDEX('RAW DATA'!$L:$L,'Row Index'!AM9),INDEX('RAW DATA'!$T:$T,'Row Index'!AM9)))</f>
        <v>68.4930838600441</v>
      </c>
      <c r="AN347" s="17" t="n">
        <f aca="false">IF('Row Index'!AN9="","✗",IF(INDEX('RAW DATA'!$T:$T,'Row Index'!AN9)="",INDEX('RAW DATA'!$L:$L,'Row Index'!AN9),INDEX('RAW DATA'!$T:$T,'Row Index'!AN9)))</f>
        <v>68.6769652383057</v>
      </c>
      <c r="AO347" s="17" t="n">
        <f aca="false">IF('Row Index'!AO9="","✗",IF(INDEX('RAW DATA'!$T:$T,'Row Index'!AO9)="",INDEX('RAW DATA'!$L:$L,'Row Index'!AO9),INDEX('RAW DATA'!$T:$T,'Row Index'!AO9)))</f>
        <v>68.9747857075141</v>
      </c>
      <c r="AP347" s="17" t="n">
        <f aca="false">IF('Row Index'!AP9="","✗",IF(INDEX('RAW DATA'!$T:$T,'Row Index'!AP9)="",INDEX('RAW DATA'!$L:$L,'Row Index'!AP9),INDEX('RAW DATA'!$T:$T,'Row Index'!AP9)))</f>
        <v>70.5344485093043</v>
      </c>
      <c r="AQ347" s="17" t="n">
        <f aca="false">IF('Row Index'!AQ9="","✗",IF(INDEX('RAW DATA'!$T:$T,'Row Index'!AQ9)="",INDEX('RAW DATA'!$L:$L,'Row Index'!AQ9),INDEX('RAW DATA'!$T:$T,'Row Index'!AQ9)))</f>
        <v>71.2367313648633</v>
      </c>
    </row>
    <row r="348" customFormat="false" ht="15" hidden="false" customHeight="false" outlineLevel="0" collapsed="false">
      <c r="A348" s="15" t="s">
        <v>176</v>
      </c>
      <c r="B348" s="16" t="s">
        <v>153</v>
      </c>
      <c r="C348" s="17" t="n">
        <f aca="false">IF('Row Index'!C10="","✗",IF(INDEX('RAW DATA'!$T:$T,'Row Index'!C10)="",INDEX('RAW DATA'!$L:$L,'Row Index'!C10),INDEX('RAW DATA'!$T:$T,'Row Index'!C10)))</f>
        <v>34.2147241987489</v>
      </c>
      <c r="D348" s="17" t="n">
        <f aca="false">IF('Row Index'!D10="","✗",IF(INDEX('RAW DATA'!$T:$T,'Row Index'!D10)="",INDEX('RAW DATA'!$L:$L,'Row Index'!D10),INDEX('RAW DATA'!$T:$T,'Row Index'!D10)))</f>
        <v>33.0375798592604</v>
      </c>
      <c r="E348" s="17" t="n">
        <f aca="false">IF('Row Index'!E10="","✗",IF(INDEX('RAW DATA'!$T:$T,'Row Index'!E10)="",INDEX('RAW DATA'!$L:$L,'Row Index'!E10),INDEX('RAW DATA'!$T:$T,'Row Index'!E10)))</f>
        <v>35.0255889892578</v>
      </c>
      <c r="F348" s="17" t="n">
        <f aca="false">IF('Row Index'!F10="","✗",IF(INDEX('RAW DATA'!$T:$T,'Row Index'!F10)="",INDEX('RAW DATA'!$L:$L,'Row Index'!F10),INDEX('RAW DATA'!$T:$T,'Row Index'!F10)))</f>
        <v>33.9397811889648</v>
      </c>
      <c r="G348" s="17" t="n">
        <f aca="false">IF('Row Index'!G10="","✗",IF(INDEX('RAW DATA'!$T:$T,'Row Index'!G10)="",INDEX('RAW DATA'!$L:$L,'Row Index'!G10),INDEX('RAW DATA'!$T:$T,'Row Index'!G10)))</f>
        <v>32.4839893127373</v>
      </c>
      <c r="H348" s="17" t="n">
        <f aca="false">IF('Row Index'!H10="","✗",IF(INDEX('RAW DATA'!$T:$T,'Row Index'!H10)="",INDEX('RAW DATA'!$L:$L,'Row Index'!H10),INDEX('RAW DATA'!$T:$T,'Row Index'!H10)))</f>
        <v>33.2498444800815</v>
      </c>
      <c r="I348" s="17" t="n">
        <f aca="false">IF('Row Index'!I10="","✗",IF(INDEX('RAW DATA'!$T:$T,'Row Index'!I10)="",INDEX('RAW DATA'!$L:$L,'Row Index'!I10),INDEX('RAW DATA'!$T:$T,'Row Index'!I10)))</f>
        <v>36.8982872991073</v>
      </c>
      <c r="J348" s="17" t="n">
        <f aca="false">IF('Row Index'!J10="","✗",IF(INDEX('RAW DATA'!$T:$T,'Row Index'!J10)="",INDEX('RAW DATA'!$L:$L,'Row Index'!J10),INDEX('RAW DATA'!$T:$T,'Row Index'!J10)))</f>
        <v>33.7880623680215</v>
      </c>
      <c r="K348" s="17" t="n">
        <f aca="false">IF('Row Index'!K10="","✗",IF(INDEX('RAW DATA'!$T:$T,'Row Index'!K10)="",INDEX('RAW DATA'!$L:$L,'Row Index'!K10),INDEX('RAW DATA'!$T:$T,'Row Index'!K10)))</f>
        <v>38.9923961954051</v>
      </c>
      <c r="L348" s="17" t="n">
        <f aca="false">IF('Row Index'!L10="","✗",IF(INDEX('RAW DATA'!$T:$T,'Row Index'!L10)="",INDEX('RAW DATA'!$L:$L,'Row Index'!L10),INDEX('RAW DATA'!$T:$T,'Row Index'!L10)))</f>
        <v>34.072560151975</v>
      </c>
      <c r="M348" s="17" t="n">
        <f aca="false">IF('Row Index'!M10="","✗",IF(INDEX('RAW DATA'!$T:$T,'Row Index'!M10)="",INDEX('RAW DATA'!$L:$L,'Row Index'!M10),INDEX('RAW DATA'!$T:$T,'Row Index'!M10)))</f>
        <v>36.8358649998479</v>
      </c>
      <c r="N348" s="17" t="n">
        <f aca="false">IF('Row Index'!N10="","✗",IF(INDEX('RAW DATA'!$T:$T,'Row Index'!N10)="",INDEX('RAW DATA'!$L:$L,'Row Index'!N10),INDEX('RAW DATA'!$T:$T,'Row Index'!N10)))</f>
        <v>39.0664873685278</v>
      </c>
      <c r="O348" s="17" t="n">
        <f aca="false">IF('Row Index'!O10="","✗",IF(INDEX('RAW DATA'!$T:$T,'Row Index'!O10)="",INDEX('RAW DATA'!$L:$L,'Row Index'!O10),INDEX('RAW DATA'!$T:$T,'Row Index'!O10)))</f>
        <v>39.9315004358179</v>
      </c>
      <c r="P348" s="17" t="n">
        <f aca="false">IF('Row Index'!P10="","✗",IF(INDEX('RAW DATA'!$T:$T,'Row Index'!P10)="",INDEX('RAW DATA'!$L:$L,'Row Index'!P10),INDEX('RAW DATA'!$T:$T,'Row Index'!P10)))</f>
        <v>39.8418604482795</v>
      </c>
      <c r="Q348" s="17" t="n">
        <f aca="false">IF('Row Index'!Q10="","✗",IF(INDEX('RAW DATA'!$T:$T,'Row Index'!Q10)="",INDEX('RAW DATA'!$L:$L,'Row Index'!Q10),INDEX('RAW DATA'!$T:$T,'Row Index'!Q10)))</f>
        <v>39.6466858316792</v>
      </c>
      <c r="R348" s="17" t="n">
        <f aca="false">IF('Row Index'!R10="","✗",IF(INDEX('RAW DATA'!$T:$T,'Row Index'!R10)="",INDEX('RAW DATA'!$L:$L,'Row Index'!R10),INDEX('RAW DATA'!$T:$T,'Row Index'!R10)))</f>
        <v>37.2177238464356</v>
      </c>
      <c r="S348" s="17" t="n">
        <f aca="false">IF('Row Index'!S10="","✗",IF(INDEX('RAW DATA'!$T:$T,'Row Index'!S10)="",INDEX('RAW DATA'!$L:$L,'Row Index'!S10),INDEX('RAW DATA'!$T:$T,'Row Index'!S10)))</f>
        <v>38.3309640943979</v>
      </c>
      <c r="T348" s="17" t="n">
        <f aca="false">IF('Row Index'!T10="","✗",IF(INDEX('RAW DATA'!$T:$T,'Row Index'!T10)="",INDEX('RAW DATA'!$L:$L,'Row Index'!T10),INDEX('RAW DATA'!$T:$T,'Row Index'!T10)))</f>
        <v>37.0743076608808</v>
      </c>
      <c r="U348" s="17" t="n">
        <f aca="false">IF('Row Index'!U10="","✗",IF(INDEX('RAW DATA'!$T:$T,'Row Index'!U10)="",INDEX('RAW DATA'!$L:$L,'Row Index'!U10),INDEX('RAW DATA'!$T:$T,'Row Index'!U10)))</f>
        <v>41.5674348015261</v>
      </c>
      <c r="V348" s="17" t="n">
        <f aca="false">IF('Row Index'!V10="","✗",IF(INDEX('RAW DATA'!$T:$T,'Row Index'!V10)="",INDEX('RAW DATA'!$L:$L,'Row Index'!V10),INDEX('RAW DATA'!$T:$T,'Row Index'!V10)))</f>
        <v>42.8216417647433</v>
      </c>
      <c r="W348" s="17" t="n">
        <f aca="false">IF('Row Index'!W10="","✗",IF(INDEX('RAW DATA'!$T:$T,'Row Index'!W10)="",INDEX('RAW DATA'!$L:$L,'Row Index'!W10),INDEX('RAW DATA'!$T:$T,'Row Index'!W10)))</f>
        <v>37.6259733726802</v>
      </c>
      <c r="X348" s="17" t="n">
        <f aca="false">IF('Row Index'!X10="","✗",IF(INDEX('RAW DATA'!$T:$T,'Row Index'!X10)="",INDEX('RAW DATA'!$L:$L,'Row Index'!X10),INDEX('RAW DATA'!$T:$T,'Row Index'!X10)))</f>
        <v>43.6645845249732</v>
      </c>
      <c r="Y348" s="17" t="n">
        <f aca="false">IF('Row Index'!Y10="","✗",IF(INDEX('RAW DATA'!$T:$T,'Row Index'!Y10)="",INDEX('RAW DATA'!$L:$L,'Row Index'!Y10),INDEX('RAW DATA'!$T:$T,'Row Index'!Y10)))</f>
        <v>41.7652110290014</v>
      </c>
      <c r="Z348" s="17" t="n">
        <f aca="false">IF('Row Index'!Z10="","✗",IF(INDEX('RAW DATA'!$T:$T,'Row Index'!Z10)="",INDEX('RAW DATA'!$L:$L,'Row Index'!Z10),INDEX('RAW DATA'!$T:$T,'Row Index'!Z10)))</f>
        <v>45.859110033278</v>
      </c>
      <c r="AA348" s="19" t="str">
        <f aca="false">IF('Row Index'!AA10="","⏳",IF(INDEX('RAW DATA'!$T:$T,'Row Index'!AA10)="",INDEX('RAW DATA'!$L:$L,'Row Index'!AA10),INDEX('RAW DATA'!$T:$T,'Row Index'!AA10)))</f>
        <v>⏳</v>
      </c>
      <c r="AB348" s="17" t="n">
        <f aca="false">IF('Row Index'!AB10="","✗",IF(INDEX('RAW DATA'!$T:$T,'Row Index'!AB10)="",INDEX('RAW DATA'!$L:$L,'Row Index'!AB10),INDEX('RAW DATA'!$T:$T,'Row Index'!AB10)))</f>
        <v>50.6283643122195</v>
      </c>
      <c r="AC348" s="17" t="n">
        <f aca="false">IF('Row Index'!AC10="","✗",IF(INDEX('RAW DATA'!$T:$T,'Row Index'!AC10)="",INDEX('RAW DATA'!$L:$L,'Row Index'!AC10),INDEX('RAW DATA'!$T:$T,'Row Index'!AC10)))</f>
        <v>50.5484189937587</v>
      </c>
      <c r="AD348" s="17" t="n">
        <f aca="false">IF('Row Index'!AD10="","✗",IF(INDEX('RAW DATA'!$T:$T,'Row Index'!AD10)="",INDEX('RAW DATA'!$L:$L,'Row Index'!AD10),INDEX('RAW DATA'!$T:$T,'Row Index'!AD10)))</f>
        <v>56.309896585406</v>
      </c>
      <c r="AE348" s="17" t="n">
        <f aca="false">IF('Row Index'!AE10="","✗",IF(INDEX('RAW DATA'!$T:$T,'Row Index'!AE10)="",INDEX('RAW DATA'!$L:$L,'Row Index'!AE10),INDEX('RAW DATA'!$T:$T,'Row Index'!AE10)))</f>
        <v>51.2599652767611</v>
      </c>
      <c r="AF348" s="17" t="n">
        <f aca="false">IF('Row Index'!AF10="","✗",IF(INDEX('RAW DATA'!$T:$T,'Row Index'!AF10)="",INDEX('RAW DATA'!$L:$L,'Row Index'!AF10),INDEX('RAW DATA'!$T:$T,'Row Index'!AF10)))</f>
        <v>59.8086700054643</v>
      </c>
      <c r="AG348" s="17" t="n">
        <f aca="false">IF('Row Index'!AG10="","✗",IF(INDEX('RAW DATA'!$T:$T,'Row Index'!AG10)="",INDEX('RAW DATA'!$L:$L,'Row Index'!AG10),INDEX('RAW DATA'!$T:$T,'Row Index'!AG10)))</f>
        <v>58.6164379976431</v>
      </c>
      <c r="AH348" s="17" t="n">
        <f aca="false">IF('Row Index'!AH10="","✗",IF(INDEX('RAW DATA'!$T:$T,'Row Index'!AH10)="",INDEX('RAW DATA'!$L:$L,'Row Index'!AH10),INDEX('RAW DATA'!$T:$T,'Row Index'!AH10)))</f>
        <v>60.4557442256134</v>
      </c>
      <c r="AI348" s="17" t="n">
        <f aca="false">IF('Row Index'!AI10="","✗",IF(INDEX('RAW DATA'!$T:$T,'Row Index'!AI10)="",INDEX('RAW DATA'!$L:$L,'Row Index'!AI10),INDEX('RAW DATA'!$T:$T,'Row Index'!AI10)))</f>
        <v>66.3629608154297</v>
      </c>
      <c r="AJ348" s="17" t="n">
        <f aca="false">IF('Row Index'!AJ10="","✗",IF(INDEX('RAW DATA'!$T:$T,'Row Index'!AJ10)="",INDEX('RAW DATA'!$L:$L,'Row Index'!AJ10),INDEX('RAW DATA'!$T:$T,'Row Index'!AJ10)))</f>
        <v>64.7798714871945</v>
      </c>
      <c r="AK348" s="17" t="n">
        <f aca="false">IF('Row Index'!AK10="","✗",IF(INDEX('RAW DATA'!$T:$T,'Row Index'!AK10)="",INDEX('RAW DATA'!$L:$L,'Row Index'!AK10),INDEX('RAW DATA'!$T:$T,'Row Index'!AK10)))</f>
        <v>67.4532394888177</v>
      </c>
      <c r="AL348" s="17" t="n">
        <f aca="false">IF('Row Index'!AL10="","✗",IF(INDEX('RAW DATA'!$T:$T,'Row Index'!AL10)="",INDEX('RAW DATA'!$L:$L,'Row Index'!AL10),INDEX('RAW DATA'!$T:$T,'Row Index'!AL10)))</f>
        <v>65.9548315053345</v>
      </c>
      <c r="AM348" s="17" t="n">
        <f aca="false">IF('Row Index'!AM10="","✗",IF(INDEX('RAW DATA'!$T:$T,'Row Index'!AM10)="",INDEX('RAW DATA'!$L:$L,'Row Index'!AM10),INDEX('RAW DATA'!$T:$T,'Row Index'!AM10)))</f>
        <v>70.3030559883973</v>
      </c>
      <c r="AN348" s="17" t="n">
        <f aca="false">IF('Row Index'!AN10="","✗",IF(INDEX('RAW DATA'!$T:$T,'Row Index'!AN10)="",INDEX('RAW DATA'!$L:$L,'Row Index'!AN10),INDEX('RAW DATA'!$T:$T,'Row Index'!AN10)))</f>
        <v>68.9974619666453</v>
      </c>
      <c r="AO348" s="17" t="n">
        <f aca="false">IF('Row Index'!AO10="","✗",IF(INDEX('RAW DATA'!$T:$T,'Row Index'!AO10)="",INDEX('RAW DATA'!$L:$L,'Row Index'!AO10),INDEX('RAW DATA'!$T:$T,'Row Index'!AO10)))</f>
        <v>70.4581851310221</v>
      </c>
      <c r="AP348" s="17" t="n">
        <f aca="false">IF('Row Index'!AP10="","✗",IF(INDEX('RAW DATA'!$T:$T,'Row Index'!AP10)="",INDEX('RAW DATA'!$L:$L,'Row Index'!AP10),INDEX('RAW DATA'!$T:$T,'Row Index'!AP10)))</f>
        <v>71.9994714821996</v>
      </c>
      <c r="AQ348" s="17" t="n">
        <f aca="false">IF('Row Index'!AQ10="","✗",IF(INDEX('RAW DATA'!$T:$T,'Row Index'!AQ10)="",INDEX('RAW DATA'!$L:$L,'Row Index'!AQ10),INDEX('RAW DATA'!$T:$T,'Row Index'!AQ10)))</f>
        <v>72.0085587945231</v>
      </c>
    </row>
    <row r="349" customFormat="false" ht="15" hidden="false" customHeight="false" outlineLevel="0" collapsed="false">
      <c r="A349" s="15" t="s">
        <v>179</v>
      </c>
      <c r="B349" s="16" t="s">
        <v>153</v>
      </c>
      <c r="C349" s="17" t="n">
        <f aca="false">IF('Row Index'!C11="","✗",IF(INDEX('RAW DATA'!$T:$T,'Row Index'!C11)="",INDEX('RAW DATA'!$L:$L,'Row Index'!C11),INDEX('RAW DATA'!$T:$T,'Row Index'!C11)))</f>
        <v>34.5372509699048</v>
      </c>
      <c r="D349" s="17" t="n">
        <f aca="false">IF('Row Index'!D11="","✗",IF(INDEX('RAW DATA'!$T:$T,'Row Index'!D11)="",INDEX('RAW DATA'!$L:$L,'Row Index'!D11),INDEX('RAW DATA'!$T:$T,'Row Index'!D11)))</f>
        <v>32.6240139231638</v>
      </c>
      <c r="E349" s="17" t="n">
        <f aca="false">IF('Row Index'!E11="","✗",IF(INDEX('RAW DATA'!$T:$T,'Row Index'!E11)="",INDEX('RAW DATA'!$L:$L,'Row Index'!E11),INDEX('RAW DATA'!$T:$T,'Row Index'!E11)))</f>
        <v>35.5663341142121</v>
      </c>
      <c r="F349" s="17" t="n">
        <f aca="false">IF('Row Index'!F11="","✗",IF(INDEX('RAW DATA'!$T:$T,'Row Index'!F11)="",INDEX('RAW DATA'!$L:$L,'Row Index'!F11),INDEX('RAW DATA'!$T:$T,'Row Index'!F11)))</f>
        <v>33.8341026306152</v>
      </c>
      <c r="G349" s="17" t="n">
        <f aca="false">IF('Row Index'!G11="","✗",IF(INDEX('RAW DATA'!$T:$T,'Row Index'!G11)="",INDEX('RAW DATA'!$L:$L,'Row Index'!G11),INDEX('RAW DATA'!$T:$T,'Row Index'!G11)))</f>
        <v>32.7699576953786</v>
      </c>
      <c r="H349" s="17" t="n">
        <f aca="false">IF('Row Index'!H11="","✗",IF(INDEX('RAW DATA'!$T:$T,'Row Index'!H11)="",INDEX('RAW DATA'!$L:$L,'Row Index'!H11),INDEX('RAW DATA'!$T:$T,'Row Index'!H11)))</f>
        <v>33.6771483691993</v>
      </c>
      <c r="I349" s="17" t="n">
        <f aca="false">IF('Row Index'!I11="","✗",IF(INDEX('RAW DATA'!$T:$T,'Row Index'!I11)="",INDEX('RAW DATA'!$L:$L,'Row Index'!I11),INDEX('RAW DATA'!$T:$T,'Row Index'!I11)))</f>
        <v>35.6751105905359</v>
      </c>
      <c r="J349" s="17" t="n">
        <f aca="false">IF('Row Index'!J11="","✗",IF(INDEX('RAW DATA'!$T:$T,'Row Index'!J11)="",INDEX('RAW DATA'!$L:$L,'Row Index'!J11),INDEX('RAW DATA'!$T:$T,'Row Index'!J11)))</f>
        <v>33.9611908278037</v>
      </c>
      <c r="K349" s="17" t="n">
        <f aca="false">IF('Row Index'!K11="","✗",IF(INDEX('RAW DATA'!$T:$T,'Row Index'!K11)="",INDEX('RAW DATA'!$L:$L,'Row Index'!K11),INDEX('RAW DATA'!$T:$T,'Row Index'!K11)))</f>
        <v>37.0371626030655</v>
      </c>
      <c r="L349" s="17" t="n">
        <f aca="false">IF('Row Index'!L11="","✗",IF(INDEX('RAW DATA'!$T:$T,'Row Index'!L11)="",INDEX('RAW DATA'!$L:$L,'Row Index'!L11),INDEX('RAW DATA'!$T:$T,'Row Index'!L11)))</f>
        <v>34.8622119894052</v>
      </c>
      <c r="M349" s="17" t="n">
        <f aca="false">IF('Row Index'!M11="","✗",IF(INDEX('RAW DATA'!$T:$T,'Row Index'!M11)="",INDEX('RAW DATA'!$L:$L,'Row Index'!M11),INDEX('RAW DATA'!$T:$T,'Row Index'!M11)))</f>
        <v>34.9838294356926</v>
      </c>
      <c r="N349" s="17" t="n">
        <f aca="false">IF('Row Index'!N11="","✗",IF(INDEX('RAW DATA'!$T:$T,'Row Index'!N11)="",INDEX('RAW DATA'!$L:$L,'Row Index'!N11),INDEX('RAW DATA'!$T:$T,'Row Index'!N11)))</f>
        <v>37.5627788509262</v>
      </c>
      <c r="O349" s="17" t="n">
        <f aca="false">IF('Row Index'!O11="","✗",IF(INDEX('RAW DATA'!$T:$T,'Row Index'!O11)="",INDEX('RAW DATA'!$L:$L,'Row Index'!O11),INDEX('RAW DATA'!$T:$T,'Row Index'!O11)))</f>
        <v>38.8772465886926</v>
      </c>
      <c r="P349" s="17" t="n">
        <f aca="false">IF('Row Index'!P11="","✗",IF(INDEX('RAW DATA'!$T:$T,'Row Index'!P11)="",INDEX('RAW DATA'!$L:$L,'Row Index'!P11),INDEX('RAW DATA'!$T:$T,'Row Index'!P11)))</f>
        <v>38.759972838219</v>
      </c>
      <c r="Q349" s="17" t="n">
        <f aca="false">IF('Row Index'!Q11="","✗",IF(INDEX('RAW DATA'!$T:$T,'Row Index'!Q11)="",INDEX('RAW DATA'!$L:$L,'Row Index'!Q11),INDEX('RAW DATA'!$T:$T,'Row Index'!Q11)))</f>
        <v>39.7223675645154</v>
      </c>
      <c r="R349" s="17" t="n">
        <f aca="false">IF('Row Index'!R11="","✗",IF(INDEX('RAW DATA'!$T:$T,'Row Index'!R11)="",INDEX('RAW DATA'!$L:$L,'Row Index'!R11),INDEX('RAW DATA'!$T:$T,'Row Index'!R11)))</f>
        <v>37.8795148932201</v>
      </c>
      <c r="S349" s="17" t="n">
        <f aca="false">IF('Row Index'!S11="","✗",IF(INDEX('RAW DATA'!$T:$T,'Row Index'!S11)="",INDEX('RAW DATA'!$L:$L,'Row Index'!S11),INDEX('RAW DATA'!$T:$T,'Row Index'!S11)))</f>
        <v>38.8135887234004</v>
      </c>
      <c r="T349" s="17" t="n">
        <f aca="false">IF('Row Index'!T11="","✗",IF(INDEX('RAW DATA'!$T:$T,'Row Index'!T11)="",INDEX('RAW DATA'!$L:$L,'Row Index'!T11),INDEX('RAW DATA'!$T:$T,'Row Index'!T11)))</f>
        <v>37.7497395177643</v>
      </c>
      <c r="U349" s="17" t="n">
        <f aca="false">IF('Row Index'!U11="","✗",IF(INDEX('RAW DATA'!$T:$T,'Row Index'!U11)="",INDEX('RAW DATA'!$L:$L,'Row Index'!U11),INDEX('RAW DATA'!$T:$T,'Row Index'!U11)))</f>
        <v>40.9532365298748</v>
      </c>
      <c r="V349" s="17" t="n">
        <f aca="false">IF('Row Index'!V11="","✗",IF(INDEX('RAW DATA'!$T:$T,'Row Index'!V11)="",INDEX('RAW DATA'!$L:$L,'Row Index'!V11),INDEX('RAW DATA'!$T:$T,'Row Index'!V11)))</f>
        <v>41.9878912378712</v>
      </c>
      <c r="W349" s="17" t="n">
        <f aca="false">IF('Row Index'!W11="","✗",IF(INDEX('RAW DATA'!$T:$T,'Row Index'!W11)="",INDEX('RAW DATA'!$L:$L,'Row Index'!W11),INDEX('RAW DATA'!$T:$T,'Row Index'!W11)))</f>
        <v>37.7227972497364</v>
      </c>
      <c r="X349" s="17" t="n">
        <f aca="false">IF('Row Index'!X11="","✗",IF(INDEX('RAW DATA'!$T:$T,'Row Index'!X11)="",INDEX('RAW DATA'!$L:$L,'Row Index'!X11),INDEX('RAW DATA'!$T:$T,'Row Index'!X11)))</f>
        <v>44.826003929774</v>
      </c>
      <c r="Y349" s="17" t="n">
        <f aca="false">IF('Row Index'!Y11="","✗",IF(INDEX('RAW DATA'!$T:$T,'Row Index'!Y11)="",INDEX('RAW DATA'!$L:$L,'Row Index'!Y11),INDEX('RAW DATA'!$T:$T,'Row Index'!Y11)))</f>
        <v>42.5765026082991</v>
      </c>
      <c r="Z349" s="17" t="n">
        <f aca="false">IF('Row Index'!Z11="","✗",IF(INDEX('RAW DATA'!$T:$T,'Row Index'!Z11)="",INDEX('RAW DATA'!$L:$L,'Row Index'!Z11),INDEX('RAW DATA'!$T:$T,'Row Index'!Z11)))</f>
        <v>46.5848977699155</v>
      </c>
      <c r="AA349" s="19" t="str">
        <f aca="false">IF('Row Index'!AA11="","⏳",IF(INDEX('RAW DATA'!$T:$T,'Row Index'!AA11)="",INDEX('RAW DATA'!$L:$L,'Row Index'!AA11),INDEX('RAW DATA'!$T:$T,'Row Index'!AA11)))</f>
        <v>⏳</v>
      </c>
      <c r="AB349" s="17" t="n">
        <f aca="false">IF('Row Index'!AB11="","✗",IF(INDEX('RAW DATA'!$T:$T,'Row Index'!AB11)="",INDEX('RAW DATA'!$L:$L,'Row Index'!AB11),INDEX('RAW DATA'!$T:$T,'Row Index'!AB11)))</f>
        <v>47.89402814327</v>
      </c>
      <c r="AC349" s="17" t="n">
        <f aca="false">IF('Row Index'!AC11="","✗",IF(INDEX('RAW DATA'!$T:$T,'Row Index'!AC11)="",INDEX('RAW DATA'!$L:$L,'Row Index'!AC11),INDEX('RAW DATA'!$T:$T,'Row Index'!AC11)))</f>
        <v>47.0922552614223</v>
      </c>
      <c r="AD349" s="17" t="n">
        <f aca="false">IF('Row Index'!AD11="","✗",IF(INDEX('RAW DATA'!$T:$T,'Row Index'!AD11)="",INDEX('RAW DATA'!$L:$L,'Row Index'!AD11),INDEX('RAW DATA'!$T:$T,'Row Index'!AD11)))</f>
        <v>54.4419273736221</v>
      </c>
      <c r="AE349" s="17" t="n">
        <f aca="false">IF('Row Index'!AE11="","✗",IF(INDEX('RAW DATA'!$T:$T,'Row Index'!AE11)="",INDEX('RAW DATA'!$L:$L,'Row Index'!AE11),INDEX('RAW DATA'!$T:$T,'Row Index'!AE11)))</f>
        <v>53.8520348671736</v>
      </c>
      <c r="AF349" s="17" t="n">
        <f aca="false">IF('Row Index'!AF11="","✗",IF(INDEX('RAW DATA'!$T:$T,'Row Index'!AF11)="",INDEX('RAW DATA'!$L:$L,'Row Index'!AF11),INDEX('RAW DATA'!$T:$T,'Row Index'!AF11)))</f>
        <v>62.2723028064456</v>
      </c>
      <c r="AG349" s="17" t="n">
        <f aca="false">IF('Row Index'!AG11="","✗",IF(INDEX('RAW DATA'!$T:$T,'Row Index'!AG11)="",INDEX('RAW DATA'!$L:$L,'Row Index'!AG11),INDEX('RAW DATA'!$T:$T,'Row Index'!AG11)))</f>
        <v>58.9133510159879</v>
      </c>
      <c r="AH349" s="17" t="n">
        <f aca="false">IF('Row Index'!AH11="","✗",IF(INDEX('RAW DATA'!$T:$T,'Row Index'!AH11)="",INDEX('RAW DATA'!$L:$L,'Row Index'!AH11),INDEX('RAW DATA'!$T:$T,'Row Index'!AH11)))</f>
        <v>58.9534836964352</v>
      </c>
      <c r="AI349" s="17" t="n">
        <f aca="false">IF('Row Index'!AI11="","✗",IF(INDEX('RAW DATA'!$T:$T,'Row Index'!AI11)="",INDEX('RAW DATA'!$L:$L,'Row Index'!AI11),INDEX('RAW DATA'!$T:$T,'Row Index'!AI11)))</f>
        <v>66.8119514087696</v>
      </c>
      <c r="AJ349" s="17" t="n">
        <f aca="false">IF('Row Index'!AJ11="","✗",IF(INDEX('RAW DATA'!$T:$T,'Row Index'!AJ11)="",INDEX('RAW DATA'!$L:$L,'Row Index'!AJ11),INDEX('RAW DATA'!$T:$T,'Row Index'!AJ11)))</f>
        <v>65.092063112683</v>
      </c>
      <c r="AK349" s="17" t="n">
        <f aca="false">IF('Row Index'!AK11="","✗",IF(INDEX('RAW DATA'!$T:$T,'Row Index'!AK11)="",INDEX('RAW DATA'!$L:$L,'Row Index'!AK11),INDEX('RAW DATA'!$T:$T,'Row Index'!AK11)))</f>
        <v>67.0390514252286</v>
      </c>
      <c r="AL349" s="17" t="n">
        <f aca="false">IF('Row Index'!AL11="","✗",IF(INDEX('RAW DATA'!$T:$T,'Row Index'!AL11)="",INDEX('RAW DATA'!$L:$L,'Row Index'!AL11),INDEX('RAW DATA'!$T:$T,'Row Index'!AL11)))</f>
        <v>67.2649974212332</v>
      </c>
      <c r="AM349" s="17" t="n">
        <f aca="false">IF('Row Index'!AM11="","✗",IF(INDEX('RAW DATA'!$T:$T,'Row Index'!AM11)="",INDEX('RAW DATA'!$L:$L,'Row Index'!AM11),INDEX('RAW DATA'!$T:$T,'Row Index'!AM11)))</f>
        <v>69.8029347580814</v>
      </c>
      <c r="AN349" s="17" t="n">
        <f aca="false">IF('Row Index'!AN11="","✗",IF(INDEX('RAW DATA'!$T:$T,'Row Index'!AN11)="",INDEX('RAW DATA'!$L:$L,'Row Index'!AN11),INDEX('RAW DATA'!$T:$T,'Row Index'!AN11)))</f>
        <v>68.9041918684264</v>
      </c>
      <c r="AO349" s="17" t="n">
        <f aca="false">IF('Row Index'!AO11="","✗",IF(INDEX('RAW DATA'!$T:$T,'Row Index'!AO11)="",INDEX('RAW DATA'!$L:$L,'Row Index'!AO11),INDEX('RAW DATA'!$T:$T,'Row Index'!AO11)))</f>
        <v>70.6234895426399</v>
      </c>
      <c r="AP349" s="17" t="n">
        <f aca="false">IF('Row Index'!AP11="","✗",IF(INDEX('RAW DATA'!$T:$T,'Row Index'!AP11)="",INDEX('RAW DATA'!$L:$L,'Row Index'!AP11),INDEX('RAW DATA'!$T:$T,'Row Index'!AP11)))</f>
        <v>72.1832493117739</v>
      </c>
      <c r="AQ349" s="17" t="n">
        <f aca="false">IF('Row Index'!AQ11="","✗",IF(INDEX('RAW DATA'!$T:$T,'Row Index'!AQ11)="",INDEX('RAW DATA'!$L:$L,'Row Index'!AQ11),INDEX('RAW DATA'!$T:$T,'Row Index'!AQ11)))</f>
        <v>71.6691131964252</v>
      </c>
    </row>
    <row r="350" customFormat="false" ht="15" hidden="false" customHeight="false" outlineLevel="0" collapsed="false">
      <c r="A350" s="15" t="s">
        <v>183</v>
      </c>
      <c r="B350" s="16" t="s">
        <v>153</v>
      </c>
      <c r="C350" s="17" t="n">
        <f aca="false">IF('Row Index'!C12="","✗",IF(INDEX('RAW DATA'!$T:$T,'Row Index'!C12)="",INDEX('RAW DATA'!$L:$L,'Row Index'!C12),INDEX('RAW DATA'!$T:$T,'Row Index'!C12)))</f>
        <v>33.2992238174289</v>
      </c>
      <c r="D350" s="17" t="n">
        <f aca="false">IF('Row Index'!D12="","✗",IF(INDEX('RAW DATA'!$T:$T,'Row Index'!D12)="",INDEX('RAW DATA'!$L:$L,'Row Index'!D12),INDEX('RAW DATA'!$T:$T,'Row Index'!D12)))</f>
        <v>32.3783513748882</v>
      </c>
      <c r="E350" s="17" t="n">
        <f aca="false">IF('Row Index'!E12="","✗",IF(INDEX('RAW DATA'!$T:$T,'Row Index'!E12)="",INDEX('RAW DATA'!$L:$L,'Row Index'!E12),INDEX('RAW DATA'!$T:$T,'Row Index'!E12)))</f>
        <v>33.4190292358398</v>
      </c>
      <c r="F350" s="17" t="n">
        <f aca="false">IF('Row Index'!F12="","✗",IF(INDEX('RAW DATA'!$T:$T,'Row Index'!F12)="",INDEX('RAW DATA'!$L:$L,'Row Index'!F12),INDEX('RAW DATA'!$T:$T,'Row Index'!F12)))</f>
        <v>32.6852240532619</v>
      </c>
      <c r="G350" s="17" t="n">
        <f aca="false">IF('Row Index'!G12="","✗",IF(INDEX('RAW DATA'!$T:$T,'Row Index'!G12)="",INDEX('RAW DATA'!$L:$L,'Row Index'!G12),INDEX('RAW DATA'!$T:$T,'Row Index'!G12)))</f>
        <v>31.3334627129582</v>
      </c>
      <c r="H350" s="17" t="n">
        <f aca="false">IF('Row Index'!H12="","✗",IF(INDEX('RAW DATA'!$T:$T,'Row Index'!H12)="",INDEX('RAW DATA'!$L:$L,'Row Index'!H12),INDEX('RAW DATA'!$T:$T,'Row Index'!H12)))</f>
        <v>33.2822835397435</v>
      </c>
      <c r="I350" s="17" t="n">
        <f aca="false">IF('Row Index'!I12="","✗",IF(INDEX('RAW DATA'!$T:$T,'Row Index'!I12)="",INDEX('RAW DATA'!$L:$L,'Row Index'!I12),INDEX('RAW DATA'!$T:$T,'Row Index'!I12)))</f>
        <v>32.5006942749023</v>
      </c>
      <c r="J350" s="17" t="n">
        <f aca="false">IF('Row Index'!J12="","✗",IF(INDEX('RAW DATA'!$T:$T,'Row Index'!J12)="",INDEX('RAW DATA'!$L:$L,'Row Index'!J12),INDEX('RAW DATA'!$T:$T,'Row Index'!J12)))</f>
        <v>33.9357819715556</v>
      </c>
      <c r="K350" s="17" t="n">
        <f aca="false">IF('Row Index'!K12="","✗",IF(INDEX('RAW DATA'!$T:$T,'Row Index'!K12)="",INDEX('RAW DATA'!$L:$L,'Row Index'!K12),INDEX('RAW DATA'!$T:$T,'Row Index'!K12)))</f>
        <v>36.2466130083779</v>
      </c>
      <c r="L350" s="17" t="n">
        <f aca="false">IF('Row Index'!L12="","✗",IF(INDEX('RAW DATA'!$T:$T,'Row Index'!L12)="",INDEX('RAW DATA'!$L:$L,'Row Index'!L12),INDEX('RAW DATA'!$T:$T,'Row Index'!L12)))</f>
        <v>33.2983941485931</v>
      </c>
      <c r="M350" s="17" t="n">
        <f aca="false">IF('Row Index'!M12="","✗",IF(INDEX('RAW DATA'!$T:$T,'Row Index'!M12)="",INDEX('RAW DATA'!$L:$L,'Row Index'!M12),INDEX('RAW DATA'!$T:$T,'Row Index'!M12)))</f>
        <v>34.4106730434792</v>
      </c>
      <c r="N350" s="17" t="n">
        <f aca="false">IF('Row Index'!N12="","✗",IF(INDEX('RAW DATA'!$T:$T,'Row Index'!N12)="",INDEX('RAW DATA'!$L:$L,'Row Index'!N12),INDEX('RAW DATA'!$T:$T,'Row Index'!N12)))</f>
        <v>36.6185359391412</v>
      </c>
      <c r="O350" s="17" t="n">
        <f aca="false">IF('Row Index'!O12="","✗",IF(INDEX('RAW DATA'!$T:$T,'Row Index'!O12)="",INDEX('RAW DATA'!$L:$L,'Row Index'!O12),INDEX('RAW DATA'!$T:$T,'Row Index'!O12)))</f>
        <v>37.2471762716167</v>
      </c>
      <c r="P350" s="17" t="n">
        <f aca="false">IF('Row Index'!P12="","✗",IF(INDEX('RAW DATA'!$T:$T,'Row Index'!P12)="",INDEX('RAW DATA'!$L:$L,'Row Index'!P12),INDEX('RAW DATA'!$T:$T,'Row Index'!P12)))</f>
        <v>36.5259106934956</v>
      </c>
      <c r="Q350" s="17" t="n">
        <f aca="false">IF('Row Index'!Q12="","✗",IF(INDEX('RAW DATA'!$T:$T,'Row Index'!Q12)="",INDEX('RAW DATA'!$L:$L,'Row Index'!Q12),INDEX('RAW DATA'!$T:$T,'Row Index'!Q12)))</f>
        <v>36.7358097187172</v>
      </c>
      <c r="R350" s="17" t="n">
        <f aca="false">IF('Row Index'!R12="","✗",IF(INDEX('RAW DATA'!$T:$T,'Row Index'!R12)="",INDEX('RAW DATA'!$L:$L,'Row Index'!R12),INDEX('RAW DATA'!$T:$T,'Row Index'!R12)))</f>
        <v>35.529217603569</v>
      </c>
      <c r="S350" s="17" t="n">
        <f aca="false">IF('Row Index'!S12="","✗",IF(INDEX('RAW DATA'!$T:$T,'Row Index'!S12)="",INDEX('RAW DATA'!$L:$L,'Row Index'!S12),INDEX('RAW DATA'!$T:$T,'Row Index'!S12)))</f>
        <v>36.3537228129266</v>
      </c>
      <c r="T350" s="17" t="n">
        <f aca="false">IF('Row Index'!T12="","✗",IF(INDEX('RAW DATA'!$T:$T,'Row Index'!T12)="",INDEX('RAW DATA'!$L:$L,'Row Index'!T12),INDEX('RAW DATA'!$T:$T,'Row Index'!T12)))</f>
        <v>35.1884011112533</v>
      </c>
      <c r="U350" s="17" t="n">
        <f aca="false">IF('Row Index'!U12="","✗",IF(INDEX('RAW DATA'!$T:$T,'Row Index'!U12)="",INDEX('RAW DATA'!$L:$L,'Row Index'!U12),INDEX('RAW DATA'!$T:$T,'Row Index'!U12)))</f>
        <v>38.4610242278115</v>
      </c>
      <c r="V350" s="17" t="n">
        <f aca="false">IF('Row Index'!V12="","✗",IF(INDEX('RAW DATA'!$T:$T,'Row Index'!V12)="",INDEX('RAW DATA'!$L:$L,'Row Index'!V12),INDEX('RAW DATA'!$T:$T,'Row Index'!V12)))</f>
        <v>38.1563988813978</v>
      </c>
      <c r="W350" s="17" t="n">
        <f aca="false">IF('Row Index'!W12="","✗",IF(INDEX('RAW DATA'!$T:$T,'Row Index'!W12)="",INDEX('RAW DATA'!$L:$L,'Row Index'!W12),INDEX('RAW DATA'!$T:$T,'Row Index'!W12)))</f>
        <v>36.4182475397069</v>
      </c>
      <c r="X350" s="17" t="n">
        <f aca="false">IF('Row Index'!X12="","✗",IF(INDEX('RAW DATA'!$T:$T,'Row Index'!X12)="",INDEX('RAW DATA'!$L:$L,'Row Index'!X12),INDEX('RAW DATA'!$T:$T,'Row Index'!X12)))</f>
        <v>41.5376632852163</v>
      </c>
      <c r="Y350" s="17" t="n">
        <f aca="false">IF('Row Index'!Y12="","✗",IF(INDEX('RAW DATA'!$T:$T,'Row Index'!Y12)="",INDEX('RAW DATA'!$L:$L,'Row Index'!Y12),INDEX('RAW DATA'!$T:$T,'Row Index'!Y12)))</f>
        <v>39.0766148939845</v>
      </c>
      <c r="Z350" s="17" t="n">
        <f aca="false">IF('Row Index'!Z12="","✗",IF(INDEX('RAW DATA'!$T:$T,'Row Index'!Z12)="",INDEX('RAW DATA'!$L:$L,'Row Index'!Z12),INDEX('RAW DATA'!$T:$T,'Row Index'!Z12)))</f>
        <v>42.8686299992455</v>
      </c>
      <c r="AA350" s="19" t="str">
        <f aca="false">IF('Row Index'!AA12="","⏳",IF(INDEX('RAW DATA'!$T:$T,'Row Index'!AA12)="",INDEX('RAW DATA'!$L:$L,'Row Index'!AA12),INDEX('RAW DATA'!$T:$T,'Row Index'!AA12)))</f>
        <v>⏳</v>
      </c>
      <c r="AB350" s="17" t="n">
        <f aca="false">IF('Row Index'!AB12="","✗",IF(INDEX('RAW DATA'!$T:$T,'Row Index'!AB12)="",INDEX('RAW DATA'!$L:$L,'Row Index'!AB12),INDEX('RAW DATA'!$T:$T,'Row Index'!AB12)))</f>
        <v>43.581507822583</v>
      </c>
      <c r="AC350" s="17" t="n">
        <f aca="false">IF('Row Index'!AC12="","✗",IF(INDEX('RAW DATA'!$T:$T,'Row Index'!AC12)="",INDEX('RAW DATA'!$L:$L,'Row Index'!AC12),INDEX('RAW DATA'!$T:$T,'Row Index'!AC12)))</f>
        <v>42.1760564714122</v>
      </c>
      <c r="AD350" s="17" t="n">
        <f aca="false">IF('Row Index'!AD12="","✗",IF(INDEX('RAW DATA'!$T:$T,'Row Index'!AD12)="",INDEX('RAW DATA'!$L:$L,'Row Index'!AD12),INDEX('RAW DATA'!$T:$T,'Row Index'!AD12)))</f>
        <v>46.234487172973</v>
      </c>
      <c r="AE350" s="17" t="n">
        <f aca="false">IF('Row Index'!AE12="","✗",IF(INDEX('RAW DATA'!$T:$T,'Row Index'!AE12)="",INDEX('RAW DATA'!$L:$L,'Row Index'!AE12),INDEX('RAW DATA'!$T:$T,'Row Index'!AE12)))</f>
        <v>46.3316746795752</v>
      </c>
      <c r="AF350" s="17" t="n">
        <f aca="false">IF('Row Index'!AF12="","✗",IF(INDEX('RAW DATA'!$T:$T,'Row Index'!AF12)="",INDEX('RAW DATA'!$L:$L,'Row Index'!AF12),INDEX('RAW DATA'!$T:$T,'Row Index'!AF12)))</f>
        <v>54.5984446178684</v>
      </c>
      <c r="AG350" s="17" t="n">
        <f aca="false">IF('Row Index'!AG12="","✗",IF(INDEX('RAW DATA'!$T:$T,'Row Index'!AG12)="",INDEX('RAW DATA'!$L:$L,'Row Index'!AG12),INDEX('RAW DATA'!$T:$T,'Row Index'!AG12)))</f>
        <v>50.4687318153206</v>
      </c>
      <c r="AH350" s="17" t="n">
        <f aca="false">IF('Row Index'!AH12="","✗",IF(INDEX('RAW DATA'!$T:$T,'Row Index'!AH12)="",INDEX('RAW DATA'!$L:$L,'Row Index'!AH12),INDEX('RAW DATA'!$T:$T,'Row Index'!AH12)))</f>
        <v>58.4107380022024</v>
      </c>
      <c r="AI350" s="17" t="n">
        <f aca="false">IF('Row Index'!AI12="","✗",IF(INDEX('RAW DATA'!$T:$T,'Row Index'!AI12)="",INDEX('RAW DATA'!$L:$L,'Row Index'!AI12),INDEX('RAW DATA'!$T:$T,'Row Index'!AI12)))</f>
        <v>62.8392638030962</v>
      </c>
      <c r="AJ350" s="17" t="n">
        <f aca="false">IF('Row Index'!AJ12="","✗",IF(INDEX('RAW DATA'!$T:$T,'Row Index'!AJ12)="",INDEX('RAW DATA'!$L:$L,'Row Index'!AJ12),INDEX('RAW DATA'!$T:$T,'Row Index'!AJ12)))</f>
        <v>62.2425334021237</v>
      </c>
      <c r="AK350" s="17" t="n">
        <f aca="false">IF('Row Index'!AK12="","✗",IF(INDEX('RAW DATA'!$T:$T,'Row Index'!AK12)="",INDEX('RAW DATA'!$L:$L,'Row Index'!AK12),INDEX('RAW DATA'!$T:$T,'Row Index'!AK12)))</f>
        <v>64.7777556146524</v>
      </c>
      <c r="AL350" s="17" t="n">
        <f aca="false">IF('Row Index'!AL12="","✗",IF(INDEX('RAW DATA'!$T:$T,'Row Index'!AL12)="",INDEX('RAW DATA'!$L:$L,'Row Index'!AL12),INDEX('RAW DATA'!$T:$T,'Row Index'!AL12)))</f>
        <v>64.3050662877885</v>
      </c>
      <c r="AM350" s="17" t="n">
        <f aca="false">IF('Row Index'!AM12="","✗",IF(INDEX('RAW DATA'!$T:$T,'Row Index'!AM12)="",INDEX('RAW DATA'!$L:$L,'Row Index'!AM12),INDEX('RAW DATA'!$T:$T,'Row Index'!AM12)))</f>
        <v>67.4267021525869</v>
      </c>
      <c r="AN350" s="17" t="n">
        <f aca="false">IF('Row Index'!AN12="","✗",IF(INDEX('RAW DATA'!$T:$T,'Row Index'!AN12)="",INDEX('RAW DATA'!$L:$L,'Row Index'!AN12),INDEX('RAW DATA'!$T:$T,'Row Index'!AN12)))</f>
        <v>67.5711094544123</v>
      </c>
      <c r="AO350" s="17" t="n">
        <f aca="false">IF('Row Index'!AO12="","✗",IF(INDEX('RAW DATA'!$T:$T,'Row Index'!AO12)="",INDEX('RAW DATA'!$L:$L,'Row Index'!AO12),INDEX('RAW DATA'!$T:$T,'Row Index'!AO12)))</f>
        <v>68.1386355154247</v>
      </c>
      <c r="AP350" s="17" t="n">
        <f aca="false">IF('Row Index'!AP12="","✗",IF(INDEX('RAW DATA'!$T:$T,'Row Index'!AP12)="",INDEX('RAW DATA'!$L:$L,'Row Index'!AP12),INDEX('RAW DATA'!$T:$T,'Row Index'!AP12)))</f>
        <v>69.202715150586</v>
      </c>
      <c r="AQ350" s="17" t="n">
        <f aca="false">IF('Row Index'!AQ12="","✗",IF(INDEX('RAW DATA'!$T:$T,'Row Index'!AQ12)="",INDEX('RAW DATA'!$L:$L,'Row Index'!AQ12),INDEX('RAW DATA'!$T:$T,'Row Index'!AQ12)))</f>
        <v>69.8178109951234</v>
      </c>
    </row>
    <row r="351" customFormat="false" ht="15" hidden="false" customHeight="false" outlineLevel="0" collapsed="false">
      <c r="A351" s="15" t="s">
        <v>186</v>
      </c>
      <c r="B351" s="16" t="s">
        <v>153</v>
      </c>
      <c r="C351" s="17" t="n">
        <f aca="false">IF('Row Index'!C13="","✗",IF(INDEX('RAW DATA'!$T:$T,'Row Index'!C13)="",INDEX('RAW DATA'!$L:$L,'Row Index'!C13),INDEX('RAW DATA'!$T:$T,'Row Index'!C13)))</f>
        <v>31.6672050786704</v>
      </c>
      <c r="D351" s="17" t="n">
        <f aca="false">IF('Row Index'!D13="","✗",IF(INDEX('RAW DATA'!$T:$T,'Row Index'!D13)="",INDEX('RAW DATA'!$L:$L,'Row Index'!D13),INDEX('RAW DATA'!$T:$T,'Row Index'!D13)))</f>
        <v>31.2111909450693</v>
      </c>
      <c r="E351" s="17" t="n">
        <f aca="false">IF('Row Index'!E13="","✗",IF(INDEX('RAW DATA'!$T:$T,'Row Index'!E13)="",INDEX('RAW DATA'!$L:$L,'Row Index'!E13),INDEX('RAW DATA'!$T:$T,'Row Index'!E13)))</f>
        <v>32.2113817359486</v>
      </c>
      <c r="F351" s="17" t="n">
        <f aca="false">IF('Row Index'!F13="","✗",IF(INDEX('RAW DATA'!$T:$T,'Row Index'!F13)="",INDEX('RAW DATA'!$L:$L,'Row Index'!F13),INDEX('RAW DATA'!$T:$T,'Row Index'!F13)))</f>
        <v>32.4022013845637</v>
      </c>
      <c r="G351" s="17" t="n">
        <f aca="false">IF('Row Index'!G13="","✗",IF(INDEX('RAW DATA'!$T:$T,'Row Index'!G13)="",INDEX('RAW DATA'!$L:$L,'Row Index'!G13),INDEX('RAW DATA'!$T:$T,'Row Index'!G13)))</f>
        <v>31.1423537246315</v>
      </c>
      <c r="H351" s="17" t="n">
        <f aca="false">IF('Row Index'!H13="","✗",IF(INDEX('RAW DATA'!$T:$T,'Row Index'!H13)="",INDEX('RAW DATA'!$L:$L,'Row Index'!H13),INDEX('RAW DATA'!$T:$T,'Row Index'!H13)))</f>
        <v>33.6784212496438</v>
      </c>
      <c r="I351" s="17" t="n">
        <f aca="false">IF('Row Index'!I13="","✗",IF(INDEX('RAW DATA'!$T:$T,'Row Index'!I13)="",INDEX('RAW DATA'!$L:$L,'Row Index'!I13),INDEX('RAW DATA'!$T:$T,'Row Index'!I13)))</f>
        <v>31.9513122578761</v>
      </c>
      <c r="J351" s="17" t="n">
        <f aca="false">IF('Row Index'!J13="","✗",IF(INDEX('RAW DATA'!$T:$T,'Row Index'!J13)="",INDEX('RAW DATA'!$L:$L,'Row Index'!J13),INDEX('RAW DATA'!$T:$T,'Row Index'!J13)))</f>
        <v>31.3454846363794</v>
      </c>
      <c r="K351" s="17" t="n">
        <f aca="false">IF('Row Index'!K13="","✗",IF(INDEX('RAW DATA'!$T:$T,'Row Index'!K13)="",INDEX('RAW DATA'!$L:$L,'Row Index'!K13),INDEX('RAW DATA'!$T:$T,'Row Index'!K13)))</f>
        <v>35.2867158217418</v>
      </c>
      <c r="L351" s="17" t="n">
        <f aca="false">IF('Row Index'!L13="","✗",IF(INDEX('RAW DATA'!$T:$T,'Row Index'!L13)="",INDEX('RAW DATA'!$L:$L,'Row Index'!L13),INDEX('RAW DATA'!$T:$T,'Row Index'!L13)))</f>
        <v>33.0004168950326</v>
      </c>
      <c r="M351" s="17" t="n">
        <f aca="false">IF('Row Index'!M13="","✗",IF(INDEX('RAW DATA'!$T:$T,'Row Index'!M13)="",INDEX('RAW DATA'!$L:$L,'Row Index'!M13),INDEX('RAW DATA'!$T:$T,'Row Index'!M13)))</f>
        <v>33.1311214804604</v>
      </c>
      <c r="N351" s="17" t="n">
        <f aca="false">IF('Row Index'!N13="","✗",IF(INDEX('RAW DATA'!$T:$T,'Row Index'!N13)="",INDEX('RAW DATA'!$L:$L,'Row Index'!N13),INDEX('RAW DATA'!$T:$T,'Row Index'!N13)))</f>
        <v>35.5133049642205</v>
      </c>
      <c r="O351" s="17" t="n">
        <f aca="false">IF('Row Index'!O13="","✗",IF(INDEX('RAW DATA'!$T:$T,'Row Index'!O13)="",INDEX('RAW DATA'!$L:$L,'Row Index'!O13),INDEX('RAW DATA'!$T:$T,'Row Index'!O13)))</f>
        <v>33.9587123964192</v>
      </c>
      <c r="P351" s="17" t="n">
        <f aca="false">IF('Row Index'!P13="","✗",IF(INDEX('RAW DATA'!$T:$T,'Row Index'!P13)="",INDEX('RAW DATA'!$L:$L,'Row Index'!P13),INDEX('RAW DATA'!$T:$T,'Row Index'!P13)))</f>
        <v>34.7337591700125</v>
      </c>
      <c r="Q351" s="17" t="n">
        <f aca="false">IF('Row Index'!Q13="","✗",IF(INDEX('RAW DATA'!$T:$T,'Row Index'!Q13)="",INDEX('RAW DATA'!$L:$L,'Row Index'!Q13),INDEX('RAW DATA'!$T:$T,'Row Index'!Q13)))</f>
        <v>34.6263041236462</v>
      </c>
      <c r="R351" s="17" t="n">
        <f aca="false">IF('Row Index'!R13="","✗",IF(INDEX('RAW DATA'!$T:$T,'Row Index'!R13)="",INDEX('RAW DATA'!$L:$L,'Row Index'!R13),INDEX('RAW DATA'!$T:$T,'Row Index'!R13)))</f>
        <v>34.2728584436308</v>
      </c>
      <c r="S351" s="17" t="n">
        <f aca="false">IF('Row Index'!S13="","✗",IF(INDEX('RAW DATA'!$T:$T,'Row Index'!S13)="",INDEX('RAW DATA'!$L:$L,'Row Index'!S13),INDEX('RAW DATA'!$T:$T,'Row Index'!S13)))</f>
        <v>34.4712978049488</v>
      </c>
      <c r="T351" s="17" t="n">
        <f aca="false">IF('Row Index'!T13="","✗",IF(INDEX('RAW DATA'!$T:$T,'Row Index'!T13)="",INDEX('RAW DATA'!$L:$L,'Row Index'!T13),INDEX('RAW DATA'!$T:$T,'Row Index'!T13)))</f>
        <v>33.6847735868561</v>
      </c>
      <c r="U351" s="17" t="n">
        <f aca="false">IF('Row Index'!U13="","✗",IF(INDEX('RAW DATA'!$T:$T,'Row Index'!U13)="",INDEX('RAW DATA'!$L:$L,'Row Index'!U13),INDEX('RAW DATA'!$T:$T,'Row Index'!U13)))</f>
        <v>35.6866343489471</v>
      </c>
      <c r="V351" s="17" t="n">
        <f aca="false">IF('Row Index'!V13="","✗",IF(INDEX('RAW DATA'!$T:$T,'Row Index'!V13)="",INDEX('RAW DATA'!$L:$L,'Row Index'!V13),INDEX('RAW DATA'!$T:$T,'Row Index'!V13)))</f>
        <v>35.5200243257695</v>
      </c>
      <c r="W351" s="17" t="n">
        <f aca="false">IF('Row Index'!W13="","✗",IF(INDEX('RAW DATA'!$T:$T,'Row Index'!W13)="",INDEX('RAW DATA'!$L:$L,'Row Index'!W13),INDEX('RAW DATA'!$T:$T,'Row Index'!W13)))</f>
        <v>33.6694844499047</v>
      </c>
      <c r="X351" s="17" t="n">
        <f aca="false">IF('Row Index'!X13="","✗",IF(INDEX('RAW DATA'!$T:$T,'Row Index'!X13)="",INDEX('RAW DATA'!$L:$L,'Row Index'!X13),INDEX('RAW DATA'!$T:$T,'Row Index'!X13)))</f>
        <v>39.2356635417993</v>
      </c>
      <c r="Y351" s="17" t="n">
        <f aca="false">IF('Row Index'!Y13="","✗",IF(INDEX('RAW DATA'!$T:$T,'Row Index'!Y13)="",INDEX('RAW DATA'!$L:$L,'Row Index'!Y13),INDEX('RAW DATA'!$T:$T,'Row Index'!Y13)))</f>
        <v>36.4972052758213</v>
      </c>
      <c r="Z351" s="17" t="n">
        <f aca="false">IF('Row Index'!Z13="","✗",IF(INDEX('RAW DATA'!$T:$T,'Row Index'!Z13)="",INDEX('RAW DATA'!$L:$L,'Row Index'!Z13),INDEX('RAW DATA'!$T:$T,'Row Index'!Z13)))</f>
        <v>38.1117856480578</v>
      </c>
      <c r="AA351" s="19" t="str">
        <f aca="false">IF('Row Index'!AA13="","⏳",IF(INDEX('RAW DATA'!$T:$T,'Row Index'!AA13)="",INDEX('RAW DATA'!$L:$L,'Row Index'!AA13),INDEX('RAW DATA'!$T:$T,'Row Index'!AA13)))</f>
        <v>⏳</v>
      </c>
      <c r="AB351" s="17" t="n">
        <f aca="false">IF('Row Index'!AB13="","✗",IF(INDEX('RAW DATA'!$T:$T,'Row Index'!AB13)="",INDEX('RAW DATA'!$L:$L,'Row Index'!AB13),INDEX('RAW DATA'!$T:$T,'Row Index'!AB13)))</f>
        <v>35.475244887592</v>
      </c>
      <c r="AC351" s="17" t="n">
        <f aca="false">IF('Row Index'!AC13="","✗",IF(INDEX('RAW DATA'!$T:$T,'Row Index'!AC13)="",INDEX('RAW DATA'!$L:$L,'Row Index'!AC13),INDEX('RAW DATA'!$T:$T,'Row Index'!AC13)))</f>
        <v>36.595689792012</v>
      </c>
      <c r="AD351" s="17" t="n">
        <f aca="false">IF('Row Index'!AD13="","✗",IF(INDEX('RAW DATA'!$T:$T,'Row Index'!AD13)="",INDEX('RAW DATA'!$L:$L,'Row Index'!AD13),INDEX('RAW DATA'!$T:$T,'Row Index'!AD13)))</f>
        <v>38.4970886216979</v>
      </c>
      <c r="AE351" s="17" t="n">
        <f aca="false">IF('Row Index'!AE13="","✗",IF(INDEX('RAW DATA'!$T:$T,'Row Index'!AE13)="",INDEX('RAW DATA'!$L:$L,'Row Index'!AE13),INDEX('RAW DATA'!$T:$T,'Row Index'!AE13)))</f>
        <v>38.6593762787445</v>
      </c>
      <c r="AF351" s="17" t="n">
        <f aca="false">IF('Row Index'!AF13="","✗",IF(INDEX('RAW DATA'!$T:$T,'Row Index'!AF13)="",INDEX('RAW DATA'!$L:$L,'Row Index'!AF13),INDEX('RAW DATA'!$T:$T,'Row Index'!AF13)))</f>
        <v>44.0024448225848</v>
      </c>
      <c r="AG351" s="17" t="n">
        <f aca="false">IF('Row Index'!AG13="","✗",IF(INDEX('RAW DATA'!$T:$T,'Row Index'!AG13)="",INDEX('RAW DATA'!$L:$L,'Row Index'!AG13),INDEX('RAW DATA'!$T:$T,'Row Index'!AG13)))</f>
        <v>39.601330819052</v>
      </c>
      <c r="AH351" s="17" t="n">
        <f aca="false">IF('Row Index'!AH13="","✗",IF(INDEX('RAW DATA'!$T:$T,'Row Index'!AH13)="",INDEX('RAW DATA'!$L:$L,'Row Index'!AH13),INDEX('RAW DATA'!$T:$T,'Row Index'!AH13)))</f>
        <v>44.8767523300496</v>
      </c>
      <c r="AI351" s="17" t="n">
        <f aca="false">IF('Row Index'!AI13="","✗",IF(INDEX('RAW DATA'!$T:$T,'Row Index'!AI13)="",INDEX('RAW DATA'!$L:$L,'Row Index'!AI13),INDEX('RAW DATA'!$T:$T,'Row Index'!AI13)))</f>
        <v>48.9632190991811</v>
      </c>
      <c r="AJ351" s="17" t="n">
        <f aca="false">IF('Row Index'!AJ13="","✗",IF(INDEX('RAW DATA'!$T:$T,'Row Index'!AJ13)="",INDEX('RAW DATA'!$L:$L,'Row Index'!AJ13),INDEX('RAW DATA'!$T:$T,'Row Index'!AJ13)))</f>
        <v>45.5414182886625</v>
      </c>
      <c r="AK351" s="17" t="n">
        <f aca="false">IF('Row Index'!AK13="","✗",IF(INDEX('RAW DATA'!$T:$T,'Row Index'!AK13)="",INDEX('RAW DATA'!$L:$L,'Row Index'!AK13),INDEX('RAW DATA'!$T:$T,'Row Index'!AK13)))</f>
        <v>51.3948309607379</v>
      </c>
      <c r="AL351" s="17" t="n">
        <f aca="false">IF('Row Index'!AL13="","✗",IF(INDEX('RAW DATA'!$T:$T,'Row Index'!AL13)="",INDEX('RAW DATA'!$L:$L,'Row Index'!AL13),INDEX('RAW DATA'!$T:$T,'Row Index'!AL13)))</f>
        <v>51.9453307193241</v>
      </c>
      <c r="AM351" s="17" t="n">
        <f aca="false">IF('Row Index'!AM13="","✗",IF(INDEX('RAW DATA'!$T:$T,'Row Index'!AM13)="",INDEX('RAW DATA'!$L:$L,'Row Index'!AM13),INDEX('RAW DATA'!$T:$T,'Row Index'!AM13)))</f>
        <v>59.3877416364615</v>
      </c>
      <c r="AN351" s="17" t="n">
        <f aca="false">IF('Row Index'!AN13="","✗",IF(INDEX('RAW DATA'!$T:$T,'Row Index'!AN13)="",INDEX('RAW DATA'!$L:$L,'Row Index'!AN13),INDEX('RAW DATA'!$T:$T,'Row Index'!AN13)))</f>
        <v>60.6684224914633</v>
      </c>
      <c r="AO351" s="17" t="n">
        <f aca="false">IF('Row Index'!AO13="","✗",IF(INDEX('RAW DATA'!$T:$T,'Row Index'!AO13)="",INDEX('RAW DATA'!$L:$L,'Row Index'!AO13),INDEX('RAW DATA'!$T:$T,'Row Index'!AO13)))</f>
        <v>64.5727568229584</v>
      </c>
      <c r="AP351" s="17" t="n">
        <f aca="false">IF('Row Index'!AP13="","✗",IF(INDEX('RAW DATA'!$T:$T,'Row Index'!AP13)="",INDEX('RAW DATA'!$L:$L,'Row Index'!AP13),INDEX('RAW DATA'!$T:$T,'Row Index'!AP13)))</f>
        <v>67.2106509352808</v>
      </c>
      <c r="AQ351" s="17" t="n">
        <f aca="false">IF('Row Index'!AQ13="","✗",IF(INDEX('RAW DATA'!$T:$T,'Row Index'!AQ13)="",INDEX('RAW DATA'!$L:$L,'Row Index'!AQ13),INDEX('RAW DATA'!$T:$T,'Row Index'!AQ13)))</f>
        <v>68.2215621694469</v>
      </c>
    </row>
    <row r="352" customFormat="false" ht="15" hidden="false" customHeight="false" outlineLevel="0" collapsed="false">
      <c r="A352" s="15" t="s">
        <v>189</v>
      </c>
      <c r="B352" s="16" t="s">
        <v>153</v>
      </c>
      <c r="C352" s="17" t="n">
        <f aca="false">IF('Row Index'!C14="","✗",IF(INDEX('RAW DATA'!$T:$T,'Row Index'!C14)="",INDEX('RAW DATA'!$L:$L,'Row Index'!C14),INDEX('RAW DATA'!$T:$T,'Row Index'!C14)))</f>
        <v>32.9637710971432</v>
      </c>
      <c r="D352" s="17" t="n">
        <f aca="false">IF('Row Index'!D14="","✗",IF(INDEX('RAW DATA'!$T:$T,'Row Index'!D14)="",INDEX('RAW DATA'!$L:$L,'Row Index'!D14),INDEX('RAW DATA'!$T:$T,'Row Index'!D14)))</f>
        <v>31.9761354177276</v>
      </c>
      <c r="E352" s="17" t="n">
        <f aca="false">IF('Row Index'!E14="","✗",IF(INDEX('RAW DATA'!$T:$T,'Row Index'!E14)="",INDEX('RAW DATA'!$L:$L,'Row Index'!E14),INDEX('RAW DATA'!$T:$T,'Row Index'!E14)))</f>
        <v>32.4624196696463</v>
      </c>
      <c r="F352" s="17" t="n">
        <f aca="false">IF('Row Index'!F14="","✗",IF(INDEX('RAW DATA'!$T:$T,'Row Index'!F14)="",INDEX('RAW DATA'!$L:$L,'Row Index'!F14),INDEX('RAW DATA'!$T:$T,'Row Index'!F14)))</f>
        <v>30.3456661231738</v>
      </c>
      <c r="G352" s="17" t="n">
        <f aca="false">IF('Row Index'!G14="","✗",IF(INDEX('RAW DATA'!$T:$T,'Row Index'!G14)="",INDEX('RAW DATA'!$L:$L,'Row Index'!G14),INDEX('RAW DATA'!$T:$T,'Row Index'!G14)))</f>
        <v>31.4186960885017</v>
      </c>
      <c r="H352" s="17" t="n">
        <f aca="false">IF('Row Index'!H14="","✗",IF(INDEX('RAW DATA'!$T:$T,'Row Index'!H14)="",INDEX('RAW DATA'!$L:$L,'Row Index'!H14),INDEX('RAW DATA'!$T:$T,'Row Index'!H14)))</f>
        <v>33.1075386402775</v>
      </c>
      <c r="I352" s="17" t="n">
        <f aca="false">IF('Row Index'!I14="","✗",IF(INDEX('RAW DATA'!$T:$T,'Row Index'!I14)="",INDEX('RAW DATA'!$L:$L,'Row Index'!I14),INDEX('RAW DATA'!$T:$T,'Row Index'!I14)))</f>
        <v>33.3003967486809</v>
      </c>
      <c r="J352" s="17" t="n">
        <f aca="false">IF('Row Index'!J14="","✗",IF(INDEX('RAW DATA'!$T:$T,'Row Index'!J14)="",INDEX('RAW DATA'!$L:$L,'Row Index'!J14),INDEX('RAW DATA'!$T:$T,'Row Index'!J14)))</f>
        <v>32.4152383712709</v>
      </c>
      <c r="K352" s="17" t="n">
        <f aca="false">IF('Row Index'!K14="","✗",IF(INDEX('RAW DATA'!$T:$T,'Row Index'!K14)="",INDEX('RAW DATA'!$L:$L,'Row Index'!K14),INDEX('RAW DATA'!$T:$T,'Row Index'!K14)))</f>
        <v>36.104123209859</v>
      </c>
      <c r="L352" s="17" t="n">
        <f aca="false">IF('Row Index'!L14="","✗",IF(INDEX('RAW DATA'!$T:$T,'Row Index'!L14)="",INDEX('RAW DATA'!$L:$L,'Row Index'!L14),INDEX('RAW DATA'!$T:$T,'Row Index'!L14)))</f>
        <v>33.4020722607448</v>
      </c>
      <c r="M352" s="17" t="n">
        <f aca="false">IF('Row Index'!M14="","✗",IF(INDEX('RAW DATA'!$T:$T,'Row Index'!M14)="",INDEX('RAW DATA'!$L:$L,'Row Index'!M14),INDEX('RAW DATA'!$T:$T,'Row Index'!M14)))</f>
        <v>35.8372415819371</v>
      </c>
      <c r="N352" s="17" t="n">
        <f aca="false">IF('Row Index'!N14="","✗",IF(INDEX('RAW DATA'!$T:$T,'Row Index'!N14)="",INDEX('RAW DATA'!$L:$L,'Row Index'!N14),INDEX('RAW DATA'!$T:$T,'Row Index'!N14)))</f>
        <v>36.7798336049363</v>
      </c>
      <c r="O352" s="17" t="n">
        <f aca="false">IF('Row Index'!O14="","✗",IF(INDEX('RAW DATA'!$T:$T,'Row Index'!O14)="",INDEX('RAW DATA'!$L:$L,'Row Index'!O14),INDEX('RAW DATA'!$T:$T,'Row Index'!O14)))</f>
        <v>39.7011300138417</v>
      </c>
      <c r="P352" s="17" t="n">
        <f aca="false">IF('Row Index'!P14="","✗",IF(INDEX('RAW DATA'!$T:$T,'Row Index'!P14)="",INDEX('RAW DATA'!$L:$L,'Row Index'!P14),INDEX('RAW DATA'!$T:$T,'Row Index'!P14)))</f>
        <v>34.7527650900969</v>
      </c>
      <c r="Q352" s="17" t="n">
        <f aca="false">IF('Row Index'!Q14="","✗",IF(INDEX('RAW DATA'!$T:$T,'Row Index'!Q14)="",INDEX('RAW DATA'!$L:$L,'Row Index'!Q14),INDEX('RAW DATA'!$T:$T,'Row Index'!Q14)))</f>
        <v>38.0881535783676</v>
      </c>
      <c r="R352" s="17" t="n">
        <f aca="false">IF('Row Index'!R14="","✗",IF(INDEX('RAW DATA'!$T:$T,'Row Index'!R14)="",INDEX('RAW DATA'!$L:$L,'Row Index'!R14),INDEX('RAW DATA'!$T:$T,'Row Index'!R14)))</f>
        <v>35.3938770718662</v>
      </c>
      <c r="S352" s="17" t="n">
        <f aca="false">IF('Row Index'!S14="","✗",IF(INDEX('RAW DATA'!$T:$T,'Row Index'!S14)="",INDEX('RAW DATA'!$L:$L,'Row Index'!S14),INDEX('RAW DATA'!$T:$T,'Row Index'!S14)))</f>
        <v>41.5476728476657</v>
      </c>
      <c r="T352" s="17" t="n">
        <f aca="false">IF('Row Index'!T14="","✗",IF(INDEX('RAW DATA'!$T:$T,'Row Index'!T14)="",INDEX('RAW DATA'!$L:$L,'Row Index'!T14),INDEX('RAW DATA'!$T:$T,'Row Index'!T14)))</f>
        <v>34.9229381799141</v>
      </c>
      <c r="U352" s="17" t="n">
        <f aca="false">IF('Row Index'!U14="","✗",IF(INDEX('RAW DATA'!$T:$T,'Row Index'!U14)="",INDEX('RAW DATA'!$L:$L,'Row Index'!U14),INDEX('RAW DATA'!$T:$T,'Row Index'!U14)))</f>
        <v>44.5882495178474</v>
      </c>
      <c r="V352" s="17" t="n">
        <f aca="false">IF('Row Index'!V14="","✗",IF(INDEX('RAW DATA'!$T:$T,'Row Index'!V14)="",INDEX('RAW DATA'!$L:$L,'Row Index'!V14),INDEX('RAW DATA'!$T:$T,'Row Index'!V14)))</f>
        <v>48.3854504158979</v>
      </c>
      <c r="W352" s="17" t="n">
        <f aca="false">IF('Row Index'!W14="","✗",IF(INDEX('RAW DATA'!$T:$T,'Row Index'!W14)="",INDEX('RAW DATA'!$L:$L,'Row Index'!W14),INDEX('RAW DATA'!$T:$T,'Row Index'!W14)))</f>
        <v>40.7105382857677</v>
      </c>
      <c r="X352" s="17" t="n">
        <f aca="false">IF('Row Index'!X14="","✗",IF(INDEX('RAW DATA'!$T:$T,'Row Index'!X14)="",INDEX('RAW DATA'!$L:$L,'Row Index'!X14),INDEX('RAW DATA'!$T:$T,'Row Index'!X14)))</f>
        <v>49.3253240587191</v>
      </c>
      <c r="Y352" s="17" t="n">
        <f aca="false">IF('Row Index'!Y14="","✗",IF(INDEX('RAW DATA'!$T:$T,'Row Index'!Y14)="",INDEX('RAW DATA'!$L:$L,'Row Index'!Y14),INDEX('RAW DATA'!$T:$T,'Row Index'!Y14)))</f>
        <v>48.9246695401776</v>
      </c>
      <c r="Z352" s="17" t="n">
        <f aca="false">IF('Row Index'!Z14="","✗",IF(INDEX('RAW DATA'!$T:$T,'Row Index'!Z14)="",INDEX('RAW DATA'!$L:$L,'Row Index'!Z14),INDEX('RAW DATA'!$T:$T,'Row Index'!Z14)))</f>
        <v>38.9516239162043</v>
      </c>
      <c r="AA352" s="19" t="str">
        <f aca="false">IF('Row Index'!AA14="","⏳",IF(INDEX('RAW DATA'!$T:$T,'Row Index'!AA14)="",INDEX('RAW DATA'!$L:$L,'Row Index'!AA14),INDEX('RAW DATA'!$T:$T,'Row Index'!AA14)))</f>
        <v>⏳</v>
      </c>
      <c r="AB352" s="17" t="n">
        <f aca="false">IF('Row Index'!AB14="","✗",IF(INDEX('RAW DATA'!$T:$T,'Row Index'!AB14)="",INDEX('RAW DATA'!$L:$L,'Row Index'!AB14),INDEX('RAW DATA'!$T:$T,'Row Index'!AB14)))</f>
        <v>48.7419414961453</v>
      </c>
      <c r="AC352" s="17" t="n">
        <f aca="false">IF('Row Index'!AC14="","✗",IF(INDEX('RAW DATA'!$T:$T,'Row Index'!AC14)="",INDEX('RAW DATA'!$L:$L,'Row Index'!AC14),INDEX('RAW DATA'!$T:$T,'Row Index'!AC14)))</f>
        <v>46.5877861310343</v>
      </c>
      <c r="AD352" s="17" t="n">
        <f aca="false">IF('Row Index'!AD14="","✗",IF(INDEX('RAW DATA'!$T:$T,'Row Index'!AD14)="",INDEX('RAW DATA'!$L:$L,'Row Index'!AD14),INDEX('RAW DATA'!$T:$T,'Row Index'!AD14)))</f>
        <v>51.080191797225</v>
      </c>
      <c r="AE352" s="17" t="n">
        <f aca="false">IF('Row Index'!AE14="","✗",IF(INDEX('RAW DATA'!$T:$T,'Row Index'!AE14)="",INDEX('RAW DATA'!$L:$L,'Row Index'!AE14),INDEX('RAW DATA'!$T:$T,'Row Index'!AE14)))</f>
        <v>50.833870208291</v>
      </c>
      <c r="AF352" s="17" t="n">
        <f aca="false">IF('Row Index'!AF14="","✗",IF(INDEX('RAW DATA'!$T:$T,'Row Index'!AF14)="",INDEX('RAW DATA'!$L:$L,'Row Index'!AF14),INDEX('RAW DATA'!$T:$T,'Row Index'!AF14)))</f>
        <v>56.4648949001254</v>
      </c>
      <c r="AG352" s="17" t="n">
        <f aca="false">IF('Row Index'!AG14="","✗",IF(INDEX('RAW DATA'!$T:$T,'Row Index'!AG14)="",INDEX('RAW DATA'!$L:$L,'Row Index'!AG14),INDEX('RAW DATA'!$T:$T,'Row Index'!AG14)))</f>
        <v>51.6981642586101</v>
      </c>
      <c r="AH352" s="17" t="n">
        <f aca="false">IF('Row Index'!AH14="","✗",IF(INDEX('RAW DATA'!$T:$T,'Row Index'!AH14)="",INDEX('RAW DATA'!$L:$L,'Row Index'!AH14),INDEX('RAW DATA'!$T:$T,'Row Index'!AH14)))</f>
        <v>54.2265421517359</v>
      </c>
      <c r="AI352" s="17" t="n">
        <f aca="false">IF('Row Index'!AI14="","✗",IF(INDEX('RAW DATA'!$T:$T,'Row Index'!AI14)="",INDEX('RAW DATA'!$L:$L,'Row Index'!AI14),INDEX('RAW DATA'!$T:$T,'Row Index'!AI14)))</f>
        <v>62.4279564143843</v>
      </c>
      <c r="AJ352" s="17" t="n">
        <f aca="false">IF('Row Index'!AJ14="","✗",IF(INDEX('RAW DATA'!$T:$T,'Row Index'!AJ14)="",INDEX('RAW DATA'!$L:$L,'Row Index'!AJ14),INDEX('RAW DATA'!$T:$T,'Row Index'!AJ14)))</f>
        <v>61.6753503034837</v>
      </c>
      <c r="AK352" s="17" t="n">
        <f aca="false">IF('Row Index'!AK14="","✗",IF(INDEX('RAW DATA'!$T:$T,'Row Index'!AK14)="",INDEX('RAW DATA'!$L:$L,'Row Index'!AK14),INDEX('RAW DATA'!$T:$T,'Row Index'!AK14)))</f>
        <v>63.323330390144</v>
      </c>
      <c r="AL352" s="17" t="n">
        <f aca="false">IF('Row Index'!AL14="","✗",IF(INDEX('RAW DATA'!$T:$T,'Row Index'!AL14)="",INDEX('RAW DATA'!$L:$L,'Row Index'!AL14),INDEX('RAW DATA'!$T:$T,'Row Index'!AL14)))</f>
        <v>64.1059547407167</v>
      </c>
      <c r="AM352" s="17" t="n">
        <f aca="false">IF('Row Index'!AM14="","✗",IF(INDEX('RAW DATA'!$T:$T,'Row Index'!AM14)="",INDEX('RAW DATA'!$L:$L,'Row Index'!AM14),INDEX('RAW DATA'!$T:$T,'Row Index'!AM14)))</f>
        <v>65.8806755295864</v>
      </c>
      <c r="AN352" s="17" t="n">
        <f aca="false">IF('Row Index'!AN14="","✗",IF(INDEX('RAW DATA'!$T:$T,'Row Index'!AN14)="",INDEX('RAW DATA'!$L:$L,'Row Index'!AN14),INDEX('RAW DATA'!$T:$T,'Row Index'!AN14)))</f>
        <v>67.0939786652917</v>
      </c>
      <c r="AO352" s="17" t="n">
        <f aca="false">IF('Row Index'!AO14="","✗",IF(INDEX('RAW DATA'!$T:$T,'Row Index'!AO14)="",INDEX('RAW DATA'!$L:$L,'Row Index'!AO14),INDEX('RAW DATA'!$T:$T,'Row Index'!AO14)))</f>
        <v>67.9056500816297</v>
      </c>
      <c r="AP352" s="17" t="n">
        <f aca="false">IF('Row Index'!AP14="","✗",IF(INDEX('RAW DATA'!$T:$T,'Row Index'!AP14)="",INDEX('RAW DATA'!$L:$L,'Row Index'!AP14),INDEX('RAW DATA'!$T:$T,'Row Index'!AP14)))</f>
        <v>69.1192654335578</v>
      </c>
      <c r="AQ352" s="17" t="n">
        <f aca="false">IF('Row Index'!AQ14="","✗",IF(INDEX('RAW DATA'!$T:$T,'Row Index'!AQ14)="",INDEX('RAW DATA'!$L:$L,'Row Index'!AQ14),INDEX('RAW DATA'!$T:$T,'Row Index'!AQ14)))</f>
        <v>69.2687081185358</v>
      </c>
    </row>
    <row r="353" customFormat="false" ht="15" hidden="false" customHeight="false" outlineLevel="0" collapsed="false">
      <c r="A353" s="15" t="s">
        <v>192</v>
      </c>
      <c r="B353" s="16" t="s">
        <v>153</v>
      </c>
      <c r="C353" s="17" t="n">
        <f aca="false">IF('Row Index'!C15="","✗",IF(INDEX('RAW DATA'!$T:$T,'Row Index'!C15)="",INDEX('RAW DATA'!$L:$L,'Row Index'!C15),INDEX('RAW DATA'!$T:$T,'Row Index'!C15)))</f>
        <v>30.2187328919291</v>
      </c>
      <c r="D353" s="17" t="n">
        <f aca="false">IF('Row Index'!D15="","✗",IF(INDEX('RAW DATA'!$T:$T,'Row Index'!D15)="",INDEX('RAW DATA'!$L:$L,'Row Index'!D15),INDEX('RAW DATA'!$T:$T,'Row Index'!D15)))</f>
        <v>31.2530647034101</v>
      </c>
      <c r="E353" s="17" t="n">
        <f aca="false">IF('Row Index'!E15="","✗",IF(INDEX('RAW DATA'!$T:$T,'Row Index'!E15)="",INDEX('RAW DATA'!$L:$L,'Row Index'!E15),INDEX('RAW DATA'!$T:$T,'Row Index'!E15)))</f>
        <v>31.7912039280474</v>
      </c>
      <c r="F353" s="17" t="n">
        <f aca="false">IF('Row Index'!F15="","✗",IF(INDEX('RAW DATA'!$T:$T,'Row Index'!F15)="",INDEX('RAW DATA'!$L:$L,'Row Index'!F15),INDEX('RAW DATA'!$T:$T,'Row Index'!F15)))</f>
        <v>30.5742744008197</v>
      </c>
      <c r="G353" s="17" t="n">
        <f aca="false">IF('Row Index'!G15="","✗",IF(INDEX('RAW DATA'!$T:$T,'Row Index'!G15)="",INDEX('RAW DATA'!$L:$L,'Row Index'!G15),INDEX('RAW DATA'!$T:$T,'Row Index'!G15)))</f>
        <v>31.3247299347233</v>
      </c>
      <c r="H353" s="17" t="n">
        <f aca="false">IF('Row Index'!H15="","✗",IF(INDEX('RAW DATA'!$T:$T,'Row Index'!H15)="",INDEX('RAW DATA'!$L:$L,'Row Index'!H15),INDEX('RAW DATA'!$T:$T,'Row Index'!H15)))</f>
        <v>32.8662185379904</v>
      </c>
      <c r="I353" s="17" t="n">
        <f aca="false">IF('Row Index'!I15="","✗",IF(INDEX('RAW DATA'!$T:$T,'Row Index'!I15)="",INDEX('RAW DATA'!$L:$L,'Row Index'!I15),INDEX('RAW DATA'!$T:$T,'Row Index'!I15)))</f>
        <v>30.8190106761967</v>
      </c>
      <c r="J353" s="17" t="n">
        <f aca="false">IF('Row Index'!J15="","✗",IF(INDEX('RAW DATA'!$T:$T,'Row Index'!J15)="",INDEX('RAW DATA'!$L:$L,'Row Index'!J15),INDEX('RAW DATA'!$T:$T,'Row Index'!J15)))</f>
        <v>31.6155248276698</v>
      </c>
      <c r="K353" s="17" t="n">
        <f aca="false">IF('Row Index'!K15="","✗",IF(INDEX('RAW DATA'!$T:$T,'Row Index'!K15)="",INDEX('RAW DATA'!$L:$L,'Row Index'!K15),INDEX('RAW DATA'!$T:$T,'Row Index'!K15)))</f>
        <v>34.7634333372335</v>
      </c>
      <c r="L353" s="17" t="n">
        <f aca="false">IF('Row Index'!L15="","✗",IF(INDEX('RAW DATA'!$T:$T,'Row Index'!L15)="",INDEX('RAW DATA'!$L:$L,'Row Index'!L15),INDEX('RAW DATA'!$T:$T,'Row Index'!L15)))</f>
        <v>31.9327645746288</v>
      </c>
      <c r="M353" s="17" t="n">
        <f aca="false">IF('Row Index'!M15="","✗",IF(INDEX('RAW DATA'!$T:$T,'Row Index'!M15)="",INDEX('RAW DATA'!$L:$L,'Row Index'!M15),INDEX('RAW DATA'!$T:$T,'Row Index'!M15)))</f>
        <v>33.4847367737989</v>
      </c>
      <c r="N353" s="17" t="n">
        <f aca="false">IF('Row Index'!N15="","✗",IF(INDEX('RAW DATA'!$T:$T,'Row Index'!N15)="",INDEX('RAW DATA'!$L:$L,'Row Index'!N15),INDEX('RAW DATA'!$T:$T,'Row Index'!N15)))</f>
        <v>37.4592907504516</v>
      </c>
      <c r="O353" s="17" t="n">
        <f aca="false">IF('Row Index'!O15="","✗",IF(INDEX('RAW DATA'!$T:$T,'Row Index'!O15)="",INDEX('RAW DATA'!$L:$L,'Row Index'!O15),INDEX('RAW DATA'!$T:$T,'Row Index'!O15)))</f>
        <v>41.5066645296319</v>
      </c>
      <c r="P353" s="17" t="n">
        <f aca="false">IF('Row Index'!P15="","✗",IF(INDEX('RAW DATA'!$T:$T,'Row Index'!P15)="",INDEX('RAW DATA'!$L:$L,'Row Index'!P15),INDEX('RAW DATA'!$T:$T,'Row Index'!P15)))</f>
        <v>42.2918027304318</v>
      </c>
      <c r="Q353" s="17" t="n">
        <f aca="false">IF('Row Index'!Q15="","✗",IF(INDEX('RAW DATA'!$T:$T,'Row Index'!Q15)="",INDEX('RAW DATA'!$L:$L,'Row Index'!Q15),INDEX('RAW DATA'!$T:$T,'Row Index'!Q15)))</f>
        <v>41.149128673911</v>
      </c>
      <c r="R353" s="17" t="n">
        <f aca="false">IF('Row Index'!R15="","✗",IF(INDEX('RAW DATA'!$T:$T,'Row Index'!R15)="",INDEX('RAW DATA'!$L:$L,'Row Index'!R15),INDEX('RAW DATA'!$T:$T,'Row Index'!R15)))</f>
        <v>38.0633963732317</v>
      </c>
      <c r="S353" s="17" t="n">
        <f aca="false">IF('Row Index'!S15="","✗",IF(INDEX('RAW DATA'!$T:$T,'Row Index'!S15)="",INDEX('RAW DATA'!$L:$L,'Row Index'!S15),INDEX('RAW DATA'!$T:$T,'Row Index'!S15)))</f>
        <v>40.2907296744138</v>
      </c>
      <c r="T353" s="17" t="n">
        <f aca="false">IF('Row Index'!T15="","✗",IF(INDEX('RAW DATA'!$T:$T,'Row Index'!T15)="",INDEX('RAW DATA'!$L:$L,'Row Index'!T15),INDEX('RAW DATA'!$T:$T,'Row Index'!T15)))</f>
        <v>35.9941730099411</v>
      </c>
      <c r="U353" s="17" t="n">
        <f aca="false">IF('Row Index'!U15="","✗",IF(INDEX('RAW DATA'!$T:$T,'Row Index'!U15)="",INDEX('RAW DATA'!$L:$L,'Row Index'!U15),INDEX('RAW DATA'!$T:$T,'Row Index'!U15)))</f>
        <v>40.6514697538861</v>
      </c>
      <c r="V353" s="17" t="n">
        <f aca="false">IF('Row Index'!V15="","✗",IF(INDEX('RAW DATA'!$T:$T,'Row Index'!V15)="",INDEX('RAW DATA'!$L:$L,'Row Index'!V15),INDEX('RAW DATA'!$T:$T,'Row Index'!V15)))</f>
        <v>40.0186958602413</v>
      </c>
      <c r="W353" s="17" t="n">
        <f aca="false">IF('Row Index'!W15="","✗",IF(INDEX('RAW DATA'!$T:$T,'Row Index'!W15)="",INDEX('RAW DATA'!$L:$L,'Row Index'!W15),INDEX('RAW DATA'!$T:$T,'Row Index'!W15)))</f>
        <v>38.1518516540527</v>
      </c>
      <c r="X353" s="17" t="n">
        <f aca="false">IF('Row Index'!X15="","✗",IF(INDEX('RAW DATA'!$T:$T,'Row Index'!X15)="",INDEX('RAW DATA'!$L:$L,'Row Index'!X15),INDEX('RAW DATA'!$T:$T,'Row Index'!X15)))</f>
        <v>40.9467753338939</v>
      </c>
      <c r="Y353" s="17" t="n">
        <f aca="false">IF('Row Index'!Y15="","✗",IF(INDEX('RAW DATA'!$T:$T,'Row Index'!Y15)="",INDEX('RAW DATA'!$L:$L,'Row Index'!Y15),INDEX('RAW DATA'!$T:$T,'Row Index'!Y15)))</f>
        <v>41.8628381695723</v>
      </c>
      <c r="Z353" s="17" t="n">
        <f aca="false">IF('Row Index'!Z15="","✗",IF(INDEX('RAW DATA'!$T:$T,'Row Index'!Z15)="",INDEX('RAW DATA'!$L:$L,'Row Index'!Z15),INDEX('RAW DATA'!$T:$T,'Row Index'!Z15)))</f>
        <v>45.2014755306159</v>
      </c>
      <c r="AA353" s="19" t="str">
        <f aca="false">IF('Row Index'!AA15="","⏳",IF(INDEX('RAW DATA'!$T:$T,'Row Index'!AA15)="",INDEX('RAW DATA'!$L:$L,'Row Index'!AA15),INDEX('RAW DATA'!$T:$T,'Row Index'!AA15)))</f>
        <v>⏳</v>
      </c>
      <c r="AB353" s="17" t="n">
        <f aca="false">IF('Row Index'!AB15="","✗",IF(INDEX('RAW DATA'!$T:$T,'Row Index'!AB15)="",INDEX('RAW DATA'!$L:$L,'Row Index'!AB15),INDEX('RAW DATA'!$T:$T,'Row Index'!AB15)))</f>
        <v>45.2196307804802</v>
      </c>
      <c r="AC353" s="17" t="n">
        <f aca="false">IF('Row Index'!AC15="","✗",IF(INDEX('RAW DATA'!$T:$T,'Row Index'!AC15)="",INDEX('RAW DATA'!$L:$L,'Row Index'!AC15),INDEX('RAW DATA'!$T:$T,'Row Index'!AC15)))</f>
        <v>44.7660601972782</v>
      </c>
      <c r="AD353" s="17" t="n">
        <f aca="false">IF('Row Index'!AD15="","✗",IF(INDEX('RAW DATA'!$T:$T,'Row Index'!AD15)="",INDEX('RAW DATA'!$L:$L,'Row Index'!AD15),INDEX('RAW DATA'!$T:$T,'Row Index'!AD15)))</f>
        <v>48.3323680632921</v>
      </c>
      <c r="AE353" s="17" t="n">
        <f aca="false">IF('Row Index'!AE15="","✗",IF(INDEX('RAW DATA'!$T:$T,'Row Index'!AE15)="",INDEX('RAW DATA'!$L:$L,'Row Index'!AE15),INDEX('RAW DATA'!$T:$T,'Row Index'!AE15)))</f>
        <v>48.6614762440335</v>
      </c>
      <c r="AF353" s="17" t="n">
        <f aca="false">IF('Row Index'!AF15="","✗",IF(INDEX('RAW DATA'!$T:$T,'Row Index'!AF15)="",INDEX('RAW DATA'!$L:$L,'Row Index'!AF15),INDEX('RAW DATA'!$T:$T,'Row Index'!AF15)))</f>
        <v>53.1213880398183</v>
      </c>
      <c r="AG353" s="17" t="n">
        <f aca="false">IF('Row Index'!AG15="","✗",IF(INDEX('RAW DATA'!$T:$T,'Row Index'!AG15)="",INDEX('RAW DATA'!$L:$L,'Row Index'!AG15),INDEX('RAW DATA'!$T:$T,'Row Index'!AG15)))</f>
        <v>46.2997123568</v>
      </c>
      <c r="AH353" s="17" t="n">
        <f aca="false">IF('Row Index'!AH15="","✗",IF(INDEX('RAW DATA'!$T:$T,'Row Index'!AH15)="",INDEX('RAW DATA'!$L:$L,'Row Index'!AH15),INDEX('RAW DATA'!$T:$T,'Row Index'!AH15)))</f>
        <v>47.6111933326135</v>
      </c>
      <c r="AI353" s="17" t="n">
        <f aca="false">IF('Row Index'!AI15="","✗",IF(INDEX('RAW DATA'!$T:$T,'Row Index'!AI15)="",INDEX('RAW DATA'!$L:$L,'Row Index'!AI15),INDEX('RAW DATA'!$T:$T,'Row Index'!AI15)))</f>
        <v>53.1956676004099</v>
      </c>
      <c r="AJ353" s="17" t="n">
        <f aca="false">IF('Row Index'!AJ15="","✗",IF(INDEX('RAW DATA'!$T:$T,'Row Index'!AJ15)="",INDEX('RAW DATA'!$L:$L,'Row Index'!AJ15),INDEX('RAW DATA'!$T:$T,'Row Index'!AJ15)))</f>
        <v>49.910340536813</v>
      </c>
      <c r="AK353" s="17" t="n">
        <f aca="false">IF('Row Index'!AK15="","✗",IF(INDEX('RAW DATA'!$T:$T,'Row Index'!AK15)="",INDEX('RAW DATA'!$L:$L,'Row Index'!AK15),INDEX('RAW DATA'!$T:$T,'Row Index'!AK15)))</f>
        <v>54.4665846180764</v>
      </c>
      <c r="AL353" s="17" t="n">
        <f aca="false">IF('Row Index'!AL15="","✗",IF(INDEX('RAW DATA'!$T:$T,'Row Index'!AL15)="",INDEX('RAW DATA'!$L:$L,'Row Index'!AL15),INDEX('RAW DATA'!$T:$T,'Row Index'!AL15)))</f>
        <v>55.4537480943991</v>
      </c>
      <c r="AM353" s="17" t="n">
        <f aca="false">IF('Row Index'!AM15="","✗",IF(INDEX('RAW DATA'!$T:$T,'Row Index'!AM15)="",INDEX('RAW DATA'!$L:$L,'Row Index'!AM15),INDEX('RAW DATA'!$T:$T,'Row Index'!AM15)))</f>
        <v>55.060834717425</v>
      </c>
      <c r="AN353" s="17" t="n">
        <f aca="false">IF('Row Index'!AN15="","✗",IF(INDEX('RAW DATA'!$T:$T,'Row Index'!AN15)="",INDEX('RAW DATA'!$L:$L,'Row Index'!AN15),INDEX('RAW DATA'!$T:$T,'Row Index'!AN15)))</f>
        <v>62.2256352893767</v>
      </c>
      <c r="AO353" s="17" t="n">
        <f aca="false">IF('Row Index'!AO15="","✗",IF(INDEX('RAW DATA'!$T:$T,'Row Index'!AO15)="",INDEX('RAW DATA'!$L:$L,'Row Index'!AO15),INDEX('RAW DATA'!$T:$T,'Row Index'!AO15)))</f>
        <v>63.8428008930405</v>
      </c>
      <c r="AP353" s="17" t="n">
        <f aca="false">IF('Row Index'!AP15="","✗",IF(INDEX('RAW DATA'!$T:$T,'Row Index'!AP15)="",INDEX('RAW DATA'!$L:$L,'Row Index'!AP15),INDEX('RAW DATA'!$T:$T,'Row Index'!AP15)))</f>
        <v>65.7501162622132</v>
      </c>
      <c r="AQ353" s="17" t="n">
        <f aca="false">IF('Row Index'!AQ15="","✗",IF(INDEX('RAW DATA'!$T:$T,'Row Index'!AQ15)="",INDEX('RAW DATA'!$L:$L,'Row Index'!AQ15),INDEX('RAW DATA'!$T:$T,'Row Index'!AQ15)))</f>
        <v>66.7122566695106</v>
      </c>
    </row>
    <row r="354" customFormat="false" ht="15" hidden="false" customHeight="false" outlineLevel="0" collapsed="false">
      <c r="A354" s="15" t="s">
        <v>195</v>
      </c>
      <c r="B354" s="16" t="s">
        <v>153</v>
      </c>
      <c r="C354" s="17" t="n">
        <f aca="false">IF('Row Index'!C16="","✗",IF(INDEX('RAW DATA'!$T:$T,'Row Index'!C16)="",INDEX('RAW DATA'!$L:$L,'Row Index'!C16),INDEX('RAW DATA'!$T:$T,'Row Index'!C16)))</f>
        <v>29.4311437378782</v>
      </c>
      <c r="D354" s="17" t="n">
        <f aca="false">IF('Row Index'!D16="","✗",IF(INDEX('RAW DATA'!$T:$T,'Row Index'!D16)="",INDEX('RAW DATA'!$L:$L,'Row Index'!D16),INDEX('RAW DATA'!$T:$T,'Row Index'!D16)))</f>
        <v>31.3720281961802</v>
      </c>
      <c r="E354" s="17" t="n">
        <f aca="false">IF('Row Index'!E16="","✗",IF(INDEX('RAW DATA'!$T:$T,'Row Index'!E16)="",INDEX('RAW DATA'!$L:$L,'Row Index'!E16),INDEX('RAW DATA'!$T:$T,'Row Index'!E16)))</f>
        <v>31.2542301057023</v>
      </c>
      <c r="F354" s="17" t="n">
        <f aca="false">IF('Row Index'!F16="","✗",IF(INDEX('RAW DATA'!$T:$T,'Row Index'!F16)="",INDEX('RAW DATA'!$L:$L,'Row Index'!F16),INDEX('RAW DATA'!$T:$T,'Row Index'!F16)))</f>
        <v>30.1148326925124</v>
      </c>
      <c r="G354" s="17" t="n">
        <f aca="false">IF('Row Index'!G16="","✗",IF(INDEX('RAW DATA'!$T:$T,'Row Index'!G16)="",INDEX('RAW DATA'!$L:$L,'Row Index'!G16),INDEX('RAW DATA'!$T:$T,'Row Index'!G16)))</f>
        <v>30.0302821957397</v>
      </c>
      <c r="H354" s="17" t="n">
        <f aca="false">IF('Row Index'!H16="","✗",IF(INDEX('RAW DATA'!$T:$T,'Row Index'!H16)="",INDEX('RAW DATA'!$L:$L,'Row Index'!H16),INDEX('RAW DATA'!$T:$T,'Row Index'!H16)))</f>
        <v>31.8979716122272</v>
      </c>
      <c r="I354" s="17" t="n">
        <f aca="false">IF('Row Index'!I16="","✗",IF(INDEX('RAW DATA'!$T:$T,'Row Index'!I16)="",INDEX('RAW DATA'!$L:$L,'Row Index'!I16),INDEX('RAW DATA'!$T:$T,'Row Index'!I16)))</f>
        <v>30.205724217025</v>
      </c>
      <c r="J354" s="17" t="n">
        <f aca="false">IF('Row Index'!J16="","✗",IF(INDEX('RAW DATA'!$T:$T,'Row Index'!J16)="",INDEX('RAW DATA'!$L:$L,'Row Index'!J16),INDEX('RAW DATA'!$T:$T,'Row Index'!J16)))</f>
        <v>30.8686251585494</v>
      </c>
      <c r="K354" s="17" t="n">
        <f aca="false">IF('Row Index'!K16="","✗",IF(INDEX('RAW DATA'!$T:$T,'Row Index'!K16)="",INDEX('RAW DATA'!$L:$L,'Row Index'!K16),INDEX('RAW DATA'!$T:$T,'Row Index'!K16)))</f>
        <v>33.9223060998749</v>
      </c>
      <c r="L354" s="17" t="n">
        <f aca="false">IF('Row Index'!L16="","✗",IF(INDEX('RAW DATA'!$T:$T,'Row Index'!L16)="",INDEX('RAW DATA'!$L:$L,'Row Index'!L16),INDEX('RAW DATA'!$T:$T,'Row Index'!L16)))</f>
        <v>31.2613967109742</v>
      </c>
      <c r="M354" s="17" t="n">
        <f aca="false">IF('Row Index'!M16="","✗",IF(INDEX('RAW DATA'!$T:$T,'Row Index'!M16)="",INDEX('RAW DATA'!$L:$L,'Row Index'!M16),INDEX('RAW DATA'!$T:$T,'Row Index'!M16)))</f>
        <v>31.9211222124473</v>
      </c>
      <c r="N354" s="17" t="n">
        <f aca="false">IF('Row Index'!N16="","✗",IF(INDEX('RAW DATA'!$T:$T,'Row Index'!N16)="",INDEX('RAW DATA'!$L:$L,'Row Index'!N16),INDEX('RAW DATA'!$T:$T,'Row Index'!N16)))</f>
        <v>34.327484143094</v>
      </c>
      <c r="O354" s="17" t="n">
        <f aca="false">IF('Row Index'!O16="","✗",IF(INDEX('RAW DATA'!$T:$T,'Row Index'!O16)="",INDEX('RAW DATA'!$L:$L,'Row Index'!O16),INDEX('RAW DATA'!$T:$T,'Row Index'!O16)))</f>
        <v>33.1948535564273</v>
      </c>
      <c r="P354" s="17" t="n">
        <f aca="false">IF('Row Index'!P16="","✗",IF(INDEX('RAW DATA'!$T:$T,'Row Index'!P16)="",INDEX('RAW DATA'!$L:$L,'Row Index'!P16),INDEX('RAW DATA'!$T:$T,'Row Index'!P16)))</f>
        <v>33.5523761755796</v>
      </c>
      <c r="Q354" s="17" t="n">
        <f aca="false">IF('Row Index'!Q16="","✗",IF(INDEX('RAW DATA'!$T:$T,'Row Index'!Q16)="",INDEX('RAW DATA'!$L:$L,'Row Index'!Q16),INDEX('RAW DATA'!$T:$T,'Row Index'!Q16)))</f>
        <v>33.4980682462091</v>
      </c>
      <c r="R354" s="17" t="n">
        <f aca="false">IF('Row Index'!R16="","✗",IF(INDEX('RAW DATA'!$T:$T,'Row Index'!R16)="",INDEX('RAW DATA'!$L:$L,'Row Index'!R16),INDEX('RAW DATA'!$T:$T,'Row Index'!R16)))</f>
        <v>33.9092818116852</v>
      </c>
      <c r="S354" s="17" t="n">
        <f aca="false">IF('Row Index'!S16="","✗",IF(INDEX('RAW DATA'!$T:$T,'Row Index'!S16)="",INDEX('RAW DATA'!$L:$L,'Row Index'!S16),INDEX('RAW DATA'!$T:$T,'Row Index'!S16)))</f>
        <v>32.9859746301531</v>
      </c>
      <c r="T354" s="17" t="n">
        <f aca="false">IF('Row Index'!T16="","✗",IF(INDEX('RAW DATA'!$T:$T,'Row Index'!T16)="",INDEX('RAW DATA'!$L:$L,'Row Index'!T16),INDEX('RAW DATA'!$T:$T,'Row Index'!T16)))</f>
        <v>32.7731918979954</v>
      </c>
      <c r="U354" s="17" t="n">
        <f aca="false">IF('Row Index'!U16="","✗",IF(INDEX('RAW DATA'!$T:$T,'Row Index'!U16)="",INDEX('RAW DATA'!$L:$L,'Row Index'!U16),INDEX('RAW DATA'!$T:$T,'Row Index'!U16)))</f>
        <v>34.682466799891</v>
      </c>
      <c r="V354" s="17" t="n">
        <f aca="false">IF('Row Index'!V16="","✗",IF(INDEX('RAW DATA'!$T:$T,'Row Index'!V16)="",INDEX('RAW DATA'!$L:$L,'Row Index'!V16),INDEX('RAW DATA'!$T:$T,'Row Index'!V16)))</f>
        <v>33.816943409535</v>
      </c>
      <c r="W354" s="17" t="n">
        <f aca="false">IF('Row Index'!W16="","✗",IF(INDEX('RAW DATA'!$T:$T,'Row Index'!W16)="",INDEX('RAW DATA'!$L:$L,'Row Index'!W16),INDEX('RAW DATA'!$T:$T,'Row Index'!W16)))</f>
        <v>32.6382994905868</v>
      </c>
      <c r="X354" s="17" t="n">
        <f aca="false">IF('Row Index'!X16="","✗",IF(INDEX('RAW DATA'!$T:$T,'Row Index'!X16)="",INDEX('RAW DATA'!$L:$L,'Row Index'!X16),INDEX('RAW DATA'!$T:$T,'Row Index'!X16)))</f>
        <v>35.9903326317501</v>
      </c>
      <c r="Y354" s="17" t="n">
        <f aca="false">IF('Row Index'!Y16="","✗",IF(INDEX('RAW DATA'!$T:$T,'Row Index'!Y16)="",INDEX('RAW DATA'!$L:$L,'Row Index'!Y16),INDEX('RAW DATA'!$T:$T,'Row Index'!Y16)))</f>
        <v>35.8400515969996</v>
      </c>
      <c r="Z354" s="17" t="n">
        <f aca="false">IF('Row Index'!Z16="","✗",IF(INDEX('RAW DATA'!$T:$T,'Row Index'!Z16)="",INDEX('RAW DATA'!$L:$L,'Row Index'!Z16),INDEX('RAW DATA'!$T:$T,'Row Index'!Z16)))</f>
        <v>36.9434102828402</v>
      </c>
      <c r="AA354" s="19" t="str">
        <f aca="false">IF('Row Index'!AA16="","⏳",IF(INDEX('RAW DATA'!$T:$T,'Row Index'!AA16)="",INDEX('RAW DATA'!$L:$L,'Row Index'!AA16),INDEX('RAW DATA'!$T:$T,'Row Index'!AA16)))</f>
        <v>⏳</v>
      </c>
      <c r="AB354" s="17" t="n">
        <f aca="false">IF('Row Index'!AB16="","✗",IF(INDEX('RAW DATA'!$T:$T,'Row Index'!AB16)="",INDEX('RAW DATA'!$L:$L,'Row Index'!AB16),INDEX('RAW DATA'!$T:$T,'Row Index'!AB16)))</f>
        <v>37.5980990834272</v>
      </c>
      <c r="AC354" s="17" t="n">
        <f aca="false">IF('Row Index'!AC16="","✗",IF(INDEX('RAW DATA'!$T:$T,'Row Index'!AC16)="",INDEX('RAW DATA'!$L:$L,'Row Index'!AC16),INDEX('RAW DATA'!$T:$T,'Row Index'!AC16)))</f>
        <v>37.1080999923395</v>
      </c>
      <c r="AD354" s="17" t="n">
        <f aca="false">IF('Row Index'!AD16="","✗",IF(INDEX('RAW DATA'!$T:$T,'Row Index'!AD16)="",INDEX('RAW DATA'!$L:$L,'Row Index'!AD16),INDEX('RAW DATA'!$T:$T,'Row Index'!AD16)))</f>
        <v>41.1499282492633</v>
      </c>
      <c r="AE354" s="17" t="n">
        <f aca="false">IF('Row Index'!AE16="","✗",IF(INDEX('RAW DATA'!$T:$T,'Row Index'!AE16)="",INDEX('RAW DATA'!$L:$L,'Row Index'!AE16),INDEX('RAW DATA'!$T:$T,'Row Index'!AE16)))</f>
        <v>39.5249290783217</v>
      </c>
      <c r="AF354" s="17" t="n">
        <f aca="false">IF('Row Index'!AF16="","✗",IF(INDEX('RAW DATA'!$T:$T,'Row Index'!AF16)="",INDEX('RAW DATA'!$L:$L,'Row Index'!AF16),INDEX('RAW DATA'!$T:$T,'Row Index'!AF16)))</f>
        <v>44.6647135818413</v>
      </c>
      <c r="AG354" s="17" t="n">
        <f aca="false">IF('Row Index'!AG16="","✗",IF(INDEX('RAW DATA'!$T:$T,'Row Index'!AG16)="",INDEX('RAW DATA'!$L:$L,'Row Index'!AG16),INDEX('RAW DATA'!$T:$T,'Row Index'!AG16)))</f>
        <v>39.7312472968834</v>
      </c>
      <c r="AH354" s="17" t="n">
        <f aca="false">IF('Row Index'!AH16="","✗",IF(INDEX('RAW DATA'!$T:$T,'Row Index'!AH16)="",INDEX('RAW DATA'!$L:$L,'Row Index'!AH16),INDEX('RAW DATA'!$T:$T,'Row Index'!AH16)))</f>
        <v>42.9785823931191</v>
      </c>
      <c r="AI354" s="17" t="n">
        <f aca="false">IF('Row Index'!AI16="","✗",IF(INDEX('RAW DATA'!$T:$T,'Row Index'!AI16)="",INDEX('RAW DATA'!$L:$L,'Row Index'!AI16),INDEX('RAW DATA'!$T:$T,'Row Index'!AI16)))</f>
        <v>56.9962211627425</v>
      </c>
      <c r="AJ354" s="17" t="n">
        <f aca="false">IF('Row Index'!AJ16="","✗",IF(INDEX('RAW DATA'!$T:$T,'Row Index'!AJ16)="",INDEX('RAW DATA'!$L:$L,'Row Index'!AJ16),INDEX('RAW DATA'!$T:$T,'Row Index'!AJ16)))</f>
        <v>48.5507472140523</v>
      </c>
      <c r="AK354" s="17" t="n">
        <f aca="false">IF('Row Index'!AK16="","✗",IF(INDEX('RAW DATA'!$T:$T,'Row Index'!AK16)="",INDEX('RAW DATA'!$L:$L,'Row Index'!AK16),INDEX('RAW DATA'!$T:$T,'Row Index'!AK16)))</f>
        <v>56.5345281687537</v>
      </c>
      <c r="AL354" s="17" t="n">
        <f aca="false">IF('Row Index'!AL16="","✗",IF(INDEX('RAW DATA'!$T:$T,'Row Index'!AL16)="",INDEX('RAW DATA'!$L:$L,'Row Index'!AL16),INDEX('RAW DATA'!$T:$T,'Row Index'!AL16)))</f>
        <v>54.4101336436953</v>
      </c>
      <c r="AM354" s="17" t="n">
        <f aca="false">IF('Row Index'!AM16="","✗",IF(INDEX('RAW DATA'!$T:$T,'Row Index'!AM16)="",INDEX('RAW DATA'!$L:$L,'Row Index'!AM16),INDEX('RAW DATA'!$T:$T,'Row Index'!AM16)))</f>
        <v>57.1197985716377</v>
      </c>
      <c r="AN354" s="17" t="n">
        <f aca="false">IF('Row Index'!AN16="","✗",IF(INDEX('RAW DATA'!$T:$T,'Row Index'!AN16)="",INDEX('RAW DATA'!$L:$L,'Row Index'!AN16),INDEX('RAW DATA'!$T:$T,'Row Index'!AN16)))</f>
        <v>58.3862749129205</v>
      </c>
      <c r="AO354" s="17" t="n">
        <f aca="false">IF('Row Index'!AO16="","✗",IF(INDEX('RAW DATA'!$T:$T,'Row Index'!AO16)="",INDEX('RAW DATA'!$L:$L,'Row Index'!AO16),INDEX('RAW DATA'!$T:$T,'Row Index'!AO16)))</f>
        <v>63.1722713968797</v>
      </c>
      <c r="AP354" s="17" t="n">
        <f aca="false">IF('Row Index'!AP16="","✗",IF(INDEX('RAW DATA'!$T:$T,'Row Index'!AP16)="",INDEX('RAW DATA'!$L:$L,'Row Index'!AP16),INDEX('RAW DATA'!$T:$T,'Row Index'!AP16)))</f>
        <v>65.3417225035663</v>
      </c>
      <c r="AQ354" s="17" t="n">
        <f aca="false">IF('Row Index'!AQ16="","✗",IF(INDEX('RAW DATA'!$T:$T,'Row Index'!AQ16)="",INDEX('RAW DATA'!$L:$L,'Row Index'!AQ16),INDEX('RAW DATA'!$T:$T,'Row Index'!AQ16)))</f>
        <v>66.2467856148648</v>
      </c>
    </row>
    <row r="355" customFormat="false" ht="15" hidden="false" customHeight="false" outlineLevel="0" collapsed="false">
      <c r="A355" s="15" t="s">
        <v>198</v>
      </c>
      <c r="B355" s="16" t="s">
        <v>153</v>
      </c>
      <c r="C355" s="17" t="n">
        <f aca="false">IF('Row Index'!C17="","✗",IF(INDEX('RAW DATA'!$T:$T,'Row Index'!C17)="",INDEX('RAW DATA'!$L:$L,'Row Index'!C17),INDEX('RAW DATA'!$T:$T,'Row Index'!C17)))</f>
        <v>30.088553756214</v>
      </c>
      <c r="D355" s="17" t="n">
        <f aca="false">IF('Row Index'!D17="","✗",IF(INDEX('RAW DATA'!$T:$T,'Row Index'!D17)="",INDEX('RAW DATA'!$L:$L,'Row Index'!D17),INDEX('RAW DATA'!$T:$T,'Row Index'!D17)))</f>
        <v>30.5347811804523</v>
      </c>
      <c r="E355" s="17" t="n">
        <f aca="false">IF('Row Index'!E17="","✗",IF(INDEX('RAW DATA'!$T:$T,'Row Index'!E17)="",INDEX('RAW DATA'!$L:$L,'Row Index'!E17),INDEX('RAW DATA'!$T:$T,'Row Index'!E17)))</f>
        <v>31.9726329911386</v>
      </c>
      <c r="F355" s="17" t="n">
        <f aca="false">IF('Row Index'!F17="","✗",IF(INDEX('RAW DATA'!$T:$T,'Row Index'!F17)="",INDEX('RAW DATA'!$L:$L,'Row Index'!F17),INDEX('RAW DATA'!$T:$T,'Row Index'!F17)))</f>
        <v>30.004012776038</v>
      </c>
      <c r="G355" s="17" t="n">
        <f aca="false">IF('Row Index'!G17="","✗",IF(INDEX('RAW DATA'!$T:$T,'Row Index'!G17)="",INDEX('RAW DATA'!$L:$L,'Row Index'!G17),INDEX('RAW DATA'!$T:$T,'Row Index'!G17)))</f>
        <v>31.3801335938791</v>
      </c>
      <c r="H355" s="17" t="n">
        <f aca="false">IF('Row Index'!H17="","✗",IF(INDEX('RAW DATA'!$T:$T,'Row Index'!H17)="",INDEX('RAW DATA'!$L:$L,'Row Index'!H17),INDEX('RAW DATA'!$T:$T,'Row Index'!H17)))</f>
        <v>32.441830692853</v>
      </c>
      <c r="I355" s="17" t="n">
        <f aca="false">IF('Row Index'!I17="","✗",IF(INDEX('RAW DATA'!$T:$T,'Row Index'!I17)="",INDEX('RAW DATA'!$L:$L,'Row Index'!I17),INDEX('RAW DATA'!$T:$T,'Row Index'!I17)))</f>
        <v>30.7152540961323</v>
      </c>
      <c r="J355" s="17" t="n">
        <f aca="false">IF('Row Index'!J17="","✗",IF(INDEX('RAW DATA'!$T:$T,'Row Index'!J17)="",INDEX('RAW DATA'!$L:$L,'Row Index'!J17),INDEX('RAW DATA'!$T:$T,'Row Index'!J17)))</f>
        <v>31.0631833862422</v>
      </c>
      <c r="K355" s="17" t="n">
        <f aca="false">IF('Row Index'!K17="","✗",IF(INDEX('RAW DATA'!$T:$T,'Row Index'!K17)="",INDEX('RAW DATA'!$L:$L,'Row Index'!K17),INDEX('RAW DATA'!$T:$T,'Row Index'!K17)))</f>
        <v>33.8824692940935</v>
      </c>
      <c r="L355" s="17" t="n">
        <f aca="false">IF('Row Index'!L17="","✗",IF(INDEX('RAW DATA'!$T:$T,'Row Index'!L17)="",INDEX('RAW DATA'!$L:$L,'Row Index'!L17),INDEX('RAW DATA'!$T:$T,'Row Index'!L17)))</f>
        <v>31.1940813577717</v>
      </c>
      <c r="M355" s="17" t="n">
        <f aca="false">IF('Row Index'!M17="","✗",IF(INDEX('RAW DATA'!$T:$T,'Row Index'!M17)="",INDEX('RAW DATA'!$L:$L,'Row Index'!M17),INDEX('RAW DATA'!$T:$T,'Row Index'!M17)))</f>
        <v>32.0617857889336</v>
      </c>
      <c r="N355" s="17" t="n">
        <f aca="false">IF('Row Index'!N17="","✗",IF(INDEX('RAW DATA'!$T:$T,'Row Index'!N17)="",INDEX('RAW DATA'!$L:$L,'Row Index'!N17),INDEX('RAW DATA'!$T:$T,'Row Index'!N17)))</f>
        <v>33.3771018981934</v>
      </c>
      <c r="O355" s="17" t="n">
        <f aca="false">IF('Row Index'!O17="","✗",IF(INDEX('RAW DATA'!$T:$T,'Row Index'!O17)="",INDEX('RAW DATA'!$L:$L,'Row Index'!O17),INDEX('RAW DATA'!$T:$T,'Row Index'!O17)))</f>
        <v>33.552161414562</v>
      </c>
      <c r="P355" s="17" t="n">
        <f aca="false">IF('Row Index'!P17="","✗",IF(INDEX('RAW DATA'!$T:$T,'Row Index'!P17)="",INDEX('RAW DATA'!$L:$L,'Row Index'!P17),INDEX('RAW DATA'!$T:$T,'Row Index'!P17)))</f>
        <v>33.0803489130674</v>
      </c>
      <c r="Q355" s="17" t="n">
        <f aca="false">IF('Row Index'!Q17="","✗",IF(INDEX('RAW DATA'!$T:$T,'Row Index'!Q17)="",INDEX('RAW DATA'!$L:$L,'Row Index'!Q17),INDEX('RAW DATA'!$T:$T,'Row Index'!Q17)))</f>
        <v>32.8058942063271</v>
      </c>
      <c r="R355" s="17" t="n">
        <f aca="false">IF('Row Index'!R17="","✗",IF(INDEX('RAW DATA'!$T:$T,'Row Index'!R17)="",INDEX('RAW DATA'!$L:$L,'Row Index'!R17),INDEX('RAW DATA'!$T:$T,'Row Index'!R17)))</f>
        <v>33.2008720064468</v>
      </c>
      <c r="S355" s="17" t="n">
        <f aca="false">IF('Row Index'!S17="","✗",IF(INDEX('RAW DATA'!$T:$T,'Row Index'!S17)="",INDEX('RAW DATA'!$L:$L,'Row Index'!S17),INDEX('RAW DATA'!$T:$T,'Row Index'!S17)))</f>
        <v>32.9016172175337</v>
      </c>
      <c r="T355" s="17" t="n">
        <f aca="false">IF('Row Index'!T17="","✗",IF(INDEX('RAW DATA'!$T:$T,'Row Index'!T17)="",INDEX('RAW DATA'!$L:$L,'Row Index'!T17),INDEX('RAW DATA'!$T:$T,'Row Index'!T17)))</f>
        <v>33.2940374825203</v>
      </c>
      <c r="U355" s="17" t="n">
        <f aca="false">IF('Row Index'!U17="","✗",IF(INDEX('RAW DATA'!$T:$T,'Row Index'!U17)="",INDEX('RAW DATA'!$L:$L,'Row Index'!U17),INDEX('RAW DATA'!$T:$T,'Row Index'!U17)))</f>
        <v>34.8634275244004</v>
      </c>
      <c r="V355" s="17" t="n">
        <f aca="false">IF('Row Index'!V17="","✗",IF(INDEX('RAW DATA'!$T:$T,'Row Index'!V17)="",INDEX('RAW DATA'!$L:$L,'Row Index'!V17),INDEX('RAW DATA'!$T:$T,'Row Index'!V17)))</f>
        <v>33.4877214299979</v>
      </c>
      <c r="W355" s="17" t="n">
        <f aca="false">IF('Row Index'!W17="","✗",IF(INDEX('RAW DATA'!$T:$T,'Row Index'!W17)="",INDEX('RAW DATA'!$L:$L,'Row Index'!W17),INDEX('RAW DATA'!$T:$T,'Row Index'!W17)))</f>
        <v>32.4706711928573</v>
      </c>
      <c r="X355" s="17" t="n">
        <f aca="false">IF('Row Index'!X17="","✗",IF(INDEX('RAW DATA'!$T:$T,'Row Index'!X17)="",INDEX('RAW DATA'!$L:$L,'Row Index'!X17),INDEX('RAW DATA'!$T:$T,'Row Index'!X17)))</f>
        <v>34.2894538787776</v>
      </c>
      <c r="Y355" s="17" t="n">
        <f aca="false">IF('Row Index'!Y17="","✗",IF(INDEX('RAW DATA'!$T:$T,'Row Index'!Y17)="",INDEX('RAW DATA'!$L:$L,'Row Index'!Y17),INDEX('RAW DATA'!$T:$T,'Row Index'!Y17)))</f>
        <v>35.2588554821141</v>
      </c>
      <c r="Z355" s="17" t="n">
        <f aca="false">IF('Row Index'!Z17="","✗",IF(INDEX('RAW DATA'!$T:$T,'Row Index'!Z17)="",INDEX('RAW DATA'!$L:$L,'Row Index'!Z17),INDEX('RAW DATA'!$T:$T,'Row Index'!Z17)))</f>
        <v>36.4805315245579</v>
      </c>
      <c r="AA355" s="19" t="str">
        <f aca="false">IF('Row Index'!AA17="","⏳",IF(INDEX('RAW DATA'!$T:$T,'Row Index'!AA17)="",INDEX('RAW DATA'!$L:$L,'Row Index'!AA17),INDEX('RAW DATA'!$T:$T,'Row Index'!AA17)))</f>
        <v>⏳</v>
      </c>
      <c r="AB355" s="17" t="n">
        <f aca="false">IF('Row Index'!AB17="","✗",IF(INDEX('RAW DATA'!$T:$T,'Row Index'!AB17)="",INDEX('RAW DATA'!$L:$L,'Row Index'!AB17),INDEX('RAW DATA'!$T:$T,'Row Index'!AB17)))</f>
        <v>35.468800468792</v>
      </c>
      <c r="AC355" s="17" t="n">
        <f aca="false">IF('Row Index'!AC17="","✗",IF(INDEX('RAW DATA'!$T:$T,'Row Index'!AC17)="",INDEX('RAW DATA'!$L:$L,'Row Index'!AC17),INDEX('RAW DATA'!$T:$T,'Row Index'!AC17)))</f>
        <v>34.7201908342588</v>
      </c>
      <c r="AD355" s="17" t="n">
        <f aca="false">IF('Row Index'!AD17="","✗",IF(INDEX('RAW DATA'!$T:$T,'Row Index'!AD17)="",INDEX('RAW DATA'!$L:$L,'Row Index'!AD17),INDEX('RAW DATA'!$T:$T,'Row Index'!AD17)))</f>
        <v>37.7361052521997</v>
      </c>
      <c r="AE355" s="17" t="n">
        <f aca="false">IF('Row Index'!AE17="","✗",IF(INDEX('RAW DATA'!$T:$T,'Row Index'!AE17)="",INDEX('RAW DATA'!$L:$L,'Row Index'!AE17),INDEX('RAW DATA'!$T:$T,'Row Index'!AE17)))</f>
        <v>38.0837531735604</v>
      </c>
      <c r="AF355" s="17" t="n">
        <f aca="false">IF('Row Index'!AF17="","✗",IF(INDEX('RAW DATA'!$T:$T,'Row Index'!AF17)="",INDEX('RAW DATA'!$L:$L,'Row Index'!AF17),INDEX('RAW DATA'!$T:$T,'Row Index'!AF17)))</f>
        <v>42.1980276309349</v>
      </c>
      <c r="AG355" s="17" t="n">
        <f aca="false">IF('Row Index'!AG17="","✗",IF(INDEX('RAW DATA'!$T:$T,'Row Index'!AG17)="",INDEX('RAW DATA'!$L:$L,'Row Index'!AG17),INDEX('RAW DATA'!$T:$T,'Row Index'!AG17)))</f>
        <v>38.2434864084978</v>
      </c>
      <c r="AH355" s="17" t="n">
        <f aca="false">IF('Row Index'!AH17="","✗",IF(INDEX('RAW DATA'!$T:$T,'Row Index'!AH17)="",INDEX('RAW DATA'!$L:$L,'Row Index'!AH17),INDEX('RAW DATA'!$T:$T,'Row Index'!AH17)))</f>
        <v>42.7940927117032</v>
      </c>
      <c r="AI355" s="17" t="n">
        <f aca="false">IF('Row Index'!AI17="","✗",IF(INDEX('RAW DATA'!$T:$T,'Row Index'!AI17)="",INDEX('RAW DATA'!$L:$L,'Row Index'!AI17),INDEX('RAW DATA'!$T:$T,'Row Index'!AI17)))</f>
        <v>47.350814133237</v>
      </c>
      <c r="AJ355" s="17" t="n">
        <f aca="false">IF('Row Index'!AJ17="","✗",IF(INDEX('RAW DATA'!$T:$T,'Row Index'!AJ17)="",INDEX('RAW DATA'!$L:$L,'Row Index'!AJ17),INDEX('RAW DATA'!$T:$T,'Row Index'!AJ17)))</f>
        <v>42.3328201278671</v>
      </c>
      <c r="AK355" s="17" t="n">
        <f aca="false">IF('Row Index'!AK17="","✗",IF(INDEX('RAW DATA'!$T:$T,'Row Index'!AK17)="",INDEX('RAW DATA'!$L:$L,'Row Index'!AK17),INDEX('RAW DATA'!$T:$T,'Row Index'!AK17)))</f>
        <v>47.8852507868696</v>
      </c>
      <c r="AL355" s="17" t="n">
        <f aca="false">IF('Row Index'!AL17="","✗",IF(INDEX('RAW DATA'!$T:$T,'Row Index'!AL17)="",INDEX('RAW DATA'!$L:$L,'Row Index'!AL17),INDEX('RAW DATA'!$T:$T,'Row Index'!AL17)))</f>
        <v>48.3357602748246</v>
      </c>
      <c r="AM355" s="17" t="n">
        <f aca="false">IF('Row Index'!AM17="","✗",IF(INDEX('RAW DATA'!$T:$T,'Row Index'!AM17)="",INDEX('RAW DATA'!$L:$L,'Row Index'!AM17),INDEX('RAW DATA'!$T:$T,'Row Index'!AM17)))</f>
        <v>55.3409393004103</v>
      </c>
      <c r="AN355" s="17" t="n">
        <f aca="false">IF('Row Index'!AN17="","✗",IF(INDEX('RAW DATA'!$T:$T,'Row Index'!AN17)="",INDEX('RAW DATA'!$L:$L,'Row Index'!AN17),INDEX('RAW DATA'!$T:$T,'Row Index'!AN17)))</f>
        <v>57.7857650539842</v>
      </c>
      <c r="AO355" s="17" t="n">
        <f aca="false">IF('Row Index'!AO17="","✗",IF(INDEX('RAW DATA'!$T:$T,'Row Index'!AO17)="",INDEX('RAW DATA'!$L:$L,'Row Index'!AO17),INDEX('RAW DATA'!$T:$T,'Row Index'!AO17)))</f>
        <v>61.8783929359808</v>
      </c>
      <c r="AP355" s="17" t="n">
        <f aca="false">IF('Row Index'!AP17="","✗",IF(INDEX('RAW DATA'!$T:$T,'Row Index'!AP17)="",INDEX('RAW DATA'!$L:$L,'Row Index'!AP17),INDEX('RAW DATA'!$T:$T,'Row Index'!AP17)))</f>
        <v>64.3136894315691</v>
      </c>
      <c r="AQ355" s="17" t="n">
        <f aca="false">IF('Row Index'!AQ17="","✗",IF(INDEX('RAW DATA'!$T:$T,'Row Index'!AQ17)="",INDEX('RAW DATA'!$L:$L,'Row Index'!AQ17),INDEX('RAW DATA'!$T:$T,'Row Index'!AQ17)))</f>
        <v>64.5859396218362</v>
      </c>
    </row>
    <row r="356" customFormat="false" ht="15" hidden="false" customHeight="false" outlineLevel="0" collapsed="false">
      <c r="A356" s="15" t="s">
        <v>201</v>
      </c>
      <c r="B356" s="16" t="s">
        <v>153</v>
      </c>
      <c r="C356" s="17" t="n">
        <f aca="false">IF('Row Index'!C18="","✗",IF(INDEX('RAW DATA'!$T:$T,'Row Index'!C18)="",INDEX('RAW DATA'!$L:$L,'Row Index'!C18),INDEX('RAW DATA'!$T:$T,'Row Index'!C18)))</f>
        <v>29.5891910572647</v>
      </c>
      <c r="D356" s="17" t="n">
        <f aca="false">IF('Row Index'!D18="","✗",IF(INDEX('RAW DATA'!$T:$T,'Row Index'!D18)="",INDEX('RAW DATA'!$L:$L,'Row Index'!D18),INDEX('RAW DATA'!$T:$T,'Row Index'!D18)))</f>
        <v>30.7881149923406</v>
      </c>
      <c r="E356" s="17" t="n">
        <f aca="false">IF('Row Index'!E18="","✗",IF(INDEX('RAW DATA'!$T:$T,'Row Index'!E18)="",INDEX('RAW DATA'!$L:$L,'Row Index'!E18),INDEX('RAW DATA'!$T:$T,'Row Index'!E18)))</f>
        <v>32.2939595086032</v>
      </c>
      <c r="F356" s="17" t="n">
        <f aca="false">IF('Row Index'!F18="","✗",IF(INDEX('RAW DATA'!$T:$T,'Row Index'!F18)="",INDEX('RAW DATA'!$L:$L,'Row Index'!F18),INDEX('RAW DATA'!$T:$T,'Row Index'!F18)))</f>
        <v>29.9472579072613</v>
      </c>
      <c r="G356" s="17" t="n">
        <f aca="false">IF('Row Index'!G18="","✗",IF(INDEX('RAW DATA'!$T:$T,'Row Index'!G18)="",INDEX('RAW DATA'!$L:$L,'Row Index'!G18),INDEX('RAW DATA'!$T:$T,'Row Index'!G18)))</f>
        <v>31.1374729468931</v>
      </c>
      <c r="H356" s="17" t="n">
        <f aca="false">IF('Row Index'!H18="","✗",IF(INDEX('RAW DATA'!$T:$T,'Row Index'!H18)="",INDEX('RAW DATA'!$L:$L,'Row Index'!H18),INDEX('RAW DATA'!$T:$T,'Row Index'!H18)))</f>
        <v>31.4361552056731</v>
      </c>
      <c r="I356" s="17" t="n">
        <f aca="false">IF('Row Index'!I18="","✗",IF(INDEX('RAW DATA'!$T:$T,'Row Index'!I18)="",INDEX('RAW DATA'!$L:$L,'Row Index'!I18),INDEX('RAW DATA'!$T:$T,'Row Index'!I18)))</f>
        <v>30.1861914679021</v>
      </c>
      <c r="J356" s="17" t="n">
        <f aca="false">IF('Row Index'!J18="","✗",IF(INDEX('RAW DATA'!$T:$T,'Row Index'!J18)="",INDEX('RAW DATA'!$L:$L,'Row Index'!J18),INDEX('RAW DATA'!$T:$T,'Row Index'!J18)))</f>
        <v>31.5276276594536</v>
      </c>
      <c r="K356" s="17" t="n">
        <f aca="false">IF('Row Index'!K18="","✗",IF(INDEX('RAW DATA'!$T:$T,'Row Index'!K18)="",INDEX('RAW DATA'!$L:$L,'Row Index'!K18),INDEX('RAW DATA'!$T:$T,'Row Index'!K18)))</f>
        <v>35.5752675419195</v>
      </c>
      <c r="L356" s="17" t="n">
        <f aca="false">IF('Row Index'!L18="","✗",IF(INDEX('RAW DATA'!$T:$T,'Row Index'!L18)="",INDEX('RAW DATA'!$L:$L,'Row Index'!L18),INDEX('RAW DATA'!$T:$T,'Row Index'!L18)))</f>
        <v>31.4461546068634</v>
      </c>
      <c r="M356" s="17" t="n">
        <f aca="false">IF('Row Index'!M18="","✗",IF(INDEX('RAW DATA'!$T:$T,'Row Index'!M18)="",INDEX('RAW DATA'!$L:$L,'Row Index'!M18),INDEX('RAW DATA'!$T:$T,'Row Index'!M18)))</f>
        <v>33.1626165420162</v>
      </c>
      <c r="N356" s="17" t="n">
        <f aca="false">IF('Row Index'!N18="","✗",IF(INDEX('RAW DATA'!$T:$T,'Row Index'!N18)="",INDEX('RAW DATA'!$L:$L,'Row Index'!N18),INDEX('RAW DATA'!$T:$T,'Row Index'!N18)))</f>
        <v>34.3553973821762</v>
      </c>
      <c r="O356" s="17" t="n">
        <f aca="false">IF('Row Index'!O18="","✗",IF(INDEX('RAW DATA'!$T:$T,'Row Index'!O18)="",INDEX('RAW DATA'!$L:$L,'Row Index'!O18),INDEX('RAW DATA'!$T:$T,'Row Index'!O18)))</f>
        <v>33.5922953149764</v>
      </c>
      <c r="P356" s="17" t="n">
        <f aca="false">IF('Row Index'!P18="","✗",IF(INDEX('RAW DATA'!$T:$T,'Row Index'!P18)="",INDEX('RAW DATA'!$L:$L,'Row Index'!P18),INDEX('RAW DATA'!$T:$T,'Row Index'!P18)))</f>
        <v>33.5368873625264</v>
      </c>
      <c r="Q356" s="17" t="n">
        <f aca="false">IF('Row Index'!Q18="","✗",IF(INDEX('RAW DATA'!$T:$T,'Row Index'!Q18)="",INDEX('RAW DATA'!$L:$L,'Row Index'!Q18),INDEX('RAW DATA'!$T:$T,'Row Index'!Q18)))</f>
        <v>33.5736575326802</v>
      </c>
      <c r="R356" s="17" t="n">
        <f aca="false">IF('Row Index'!R18="","✗",IF(INDEX('RAW DATA'!$T:$T,'Row Index'!R18)="",INDEX('RAW DATA'!$L:$L,'Row Index'!R18),INDEX('RAW DATA'!$T:$T,'Row Index'!R18)))</f>
        <v>33.5914537984867</v>
      </c>
      <c r="S356" s="17" t="n">
        <f aca="false">IF('Row Index'!S18="","✗",IF(INDEX('RAW DATA'!$T:$T,'Row Index'!S18)="",INDEX('RAW DATA'!$L:$L,'Row Index'!S18),INDEX('RAW DATA'!$T:$T,'Row Index'!S18)))</f>
        <v>32.5902278627103</v>
      </c>
      <c r="T356" s="17" t="n">
        <f aca="false">IF('Row Index'!T18="","✗",IF(INDEX('RAW DATA'!$T:$T,'Row Index'!T18)="",INDEX('RAW DATA'!$L:$L,'Row Index'!T18),INDEX('RAW DATA'!$T:$T,'Row Index'!T18)))</f>
        <v>33.0401909972527</v>
      </c>
      <c r="U356" s="17" t="n">
        <f aca="false">IF('Row Index'!U18="","✗",IF(INDEX('RAW DATA'!$T:$T,'Row Index'!U18)="",INDEX('RAW DATA'!$L:$L,'Row Index'!U18),INDEX('RAW DATA'!$T:$T,'Row Index'!U18)))</f>
        <v>33.8370830774659</v>
      </c>
      <c r="V356" s="17" t="n">
        <f aca="false">IF('Row Index'!V18="","✗",IF(INDEX('RAW DATA'!$T:$T,'Row Index'!V18)="",INDEX('RAW DATA'!$L:$L,'Row Index'!V18),INDEX('RAW DATA'!$T:$T,'Row Index'!V18)))</f>
        <v>33.9598733488865</v>
      </c>
      <c r="W356" s="17" t="n">
        <f aca="false">IF('Row Index'!W18="","✗",IF(INDEX('RAW DATA'!$T:$T,'Row Index'!W18)="",INDEX('RAW DATA'!$L:$L,'Row Index'!W18),INDEX('RAW DATA'!$T:$T,'Row Index'!W18)))</f>
        <v>32.8120897930963</v>
      </c>
      <c r="X356" s="17" t="n">
        <f aca="false">IF('Row Index'!X18="","✗",IF(INDEX('RAW DATA'!$T:$T,'Row Index'!X18)="",INDEX('RAW DATA'!$L:$L,'Row Index'!X18),INDEX('RAW DATA'!$T:$T,'Row Index'!X18)))</f>
        <v>33.486181548652</v>
      </c>
      <c r="Y356" s="17" t="n">
        <f aca="false">IF('Row Index'!Y18="","✗",IF(INDEX('RAW DATA'!$T:$T,'Row Index'!Y18)="",INDEX('RAW DATA'!$L:$L,'Row Index'!Y18),INDEX('RAW DATA'!$T:$T,'Row Index'!Y18)))</f>
        <v>35.109055987286</v>
      </c>
      <c r="Z356" s="17" t="n">
        <f aca="false">IF('Row Index'!Z18="","✗",IF(INDEX('RAW DATA'!$T:$T,'Row Index'!Z18)="",INDEX('RAW DATA'!$L:$L,'Row Index'!Z18),INDEX('RAW DATA'!$T:$T,'Row Index'!Z18)))</f>
        <v>35.9856570067571</v>
      </c>
      <c r="AA356" s="19" t="str">
        <f aca="false">IF('Row Index'!AA18="","⏳",IF(INDEX('RAW DATA'!$T:$T,'Row Index'!AA18)="",INDEX('RAW DATA'!$L:$L,'Row Index'!AA18),INDEX('RAW DATA'!$T:$T,'Row Index'!AA18)))</f>
        <v>⏳</v>
      </c>
      <c r="AB356" s="17" t="n">
        <f aca="false">IF('Row Index'!AB18="","✗",IF(INDEX('RAW DATA'!$T:$T,'Row Index'!AB18)="",INDEX('RAW DATA'!$L:$L,'Row Index'!AB18),INDEX('RAW DATA'!$T:$T,'Row Index'!AB18)))</f>
        <v>34.9526826927211</v>
      </c>
      <c r="AC356" s="17" t="n">
        <f aca="false">IF('Row Index'!AC18="","✗",IF(INDEX('RAW DATA'!$T:$T,'Row Index'!AC18)="",INDEX('RAW DATA'!$L:$L,'Row Index'!AC18),INDEX('RAW DATA'!$T:$T,'Row Index'!AC18)))</f>
        <v>35.9919075219978</v>
      </c>
      <c r="AD356" s="17" t="n">
        <f aca="false">IF('Row Index'!AD18="","✗",IF(INDEX('RAW DATA'!$T:$T,'Row Index'!AD18)="",INDEX('RAW DATA'!$L:$L,'Row Index'!AD18),INDEX('RAW DATA'!$T:$T,'Row Index'!AD18)))</f>
        <v>37.7368904948235</v>
      </c>
      <c r="AE356" s="17" t="n">
        <f aca="false">IF('Row Index'!AE18="","✗",IF(INDEX('RAW DATA'!$T:$T,'Row Index'!AE18)="",INDEX('RAW DATA'!$L:$L,'Row Index'!AE18),INDEX('RAW DATA'!$T:$T,'Row Index'!AE18)))</f>
        <v>38.7620393582704</v>
      </c>
      <c r="AF356" s="17" t="n">
        <f aca="false">IF('Row Index'!AF18="","✗",IF(INDEX('RAW DATA'!$T:$T,'Row Index'!AF18)="",INDEX('RAW DATA'!$L:$L,'Row Index'!AF18),INDEX('RAW DATA'!$T:$T,'Row Index'!AF18)))</f>
        <v>42.4327952633059</v>
      </c>
      <c r="AG356" s="17" t="n">
        <f aca="false">IF('Row Index'!AG18="","✗",IF(INDEX('RAW DATA'!$T:$T,'Row Index'!AG18)="",INDEX('RAW DATA'!$L:$L,'Row Index'!AG18),INDEX('RAW DATA'!$T:$T,'Row Index'!AG18)))</f>
        <v>37.3817540441183</v>
      </c>
      <c r="AH356" s="17" t="n">
        <f aca="false">IF('Row Index'!AH18="","✗",IF(INDEX('RAW DATA'!$T:$T,'Row Index'!AH18)="",INDEX('RAW DATA'!$L:$L,'Row Index'!AH18),INDEX('RAW DATA'!$T:$T,'Row Index'!AH18)))</f>
        <v>43.460850541345</v>
      </c>
      <c r="AI356" s="17" t="n">
        <f aca="false">IF('Row Index'!AI18="","✗",IF(INDEX('RAW DATA'!$T:$T,'Row Index'!AI18)="",INDEX('RAW DATA'!$L:$L,'Row Index'!AI18),INDEX('RAW DATA'!$T:$T,'Row Index'!AI18)))</f>
        <v>46.957478236357</v>
      </c>
      <c r="AJ356" s="17" t="n">
        <f aca="false">IF('Row Index'!AJ18="","✗",IF(INDEX('RAW DATA'!$T:$T,'Row Index'!AJ18)="",INDEX('RAW DATA'!$L:$L,'Row Index'!AJ18),INDEX('RAW DATA'!$T:$T,'Row Index'!AJ18)))</f>
        <v>45.2059726196474</v>
      </c>
      <c r="AK356" s="17" t="n">
        <f aca="false">IF('Row Index'!AK18="","✗",IF(INDEX('RAW DATA'!$T:$T,'Row Index'!AK18)="",INDEX('RAW DATA'!$L:$L,'Row Index'!AK18),INDEX('RAW DATA'!$T:$T,'Row Index'!AK18)))</f>
        <v>50.3601262525194</v>
      </c>
      <c r="AL356" s="17" t="n">
        <f aca="false">IF('Row Index'!AL18="","✗",IF(INDEX('RAW DATA'!$T:$T,'Row Index'!AL18)="",INDEX('RAW DATA'!$L:$L,'Row Index'!AL18),INDEX('RAW DATA'!$T:$T,'Row Index'!AL18)))</f>
        <v>52.9027587364925</v>
      </c>
      <c r="AM356" s="17" t="n">
        <f aca="false">IF('Row Index'!AM18="","✗",IF(INDEX('RAW DATA'!$T:$T,'Row Index'!AM18)="",INDEX('RAW DATA'!$L:$L,'Row Index'!AM18),INDEX('RAW DATA'!$T:$T,'Row Index'!AM18)))</f>
        <v>57.4011884022519</v>
      </c>
      <c r="AN356" s="17" t="n">
        <f aca="false">IF('Row Index'!AN18="","✗",IF(INDEX('RAW DATA'!$T:$T,'Row Index'!AN18)="",INDEX('RAW DATA'!$L:$L,'Row Index'!AN18),INDEX('RAW DATA'!$T:$T,'Row Index'!AN18)))</f>
        <v>58.6596958492968</v>
      </c>
      <c r="AO356" s="17" t="n">
        <f aca="false">IF('Row Index'!AO18="","✗",IF(INDEX('RAW DATA'!$T:$T,'Row Index'!AO18)="",INDEX('RAW DATA'!$L:$L,'Row Index'!AO18),INDEX('RAW DATA'!$T:$T,'Row Index'!AO18)))</f>
        <v>63.7655264573151</v>
      </c>
      <c r="AP356" s="17" t="n">
        <f aca="false">IF('Row Index'!AP18="","✗",IF(INDEX('RAW DATA'!$T:$T,'Row Index'!AP18)="",INDEX('RAW DATA'!$L:$L,'Row Index'!AP18),INDEX('RAW DATA'!$T:$T,'Row Index'!AP18)))</f>
        <v>64.3628177906904</v>
      </c>
      <c r="AQ356" s="17" t="n">
        <f aca="false">IF('Row Index'!AQ18="","✗",IF(INDEX('RAW DATA'!$T:$T,'Row Index'!AQ18)="",INDEX('RAW DATA'!$L:$L,'Row Index'!AQ18),INDEX('RAW DATA'!$T:$T,'Row Index'!AQ18)))</f>
        <v>65.9618347814323</v>
      </c>
    </row>
    <row r="357" customFormat="false" ht="15" hidden="false" customHeight="false" outlineLevel="0" collapsed="false">
      <c r="A357" s="15" t="s">
        <v>204</v>
      </c>
      <c r="B357" s="16" t="s">
        <v>153</v>
      </c>
      <c r="C357" s="17" t="n">
        <f aca="false">IF('Row Index'!C19="","✗",IF(INDEX('RAW DATA'!$T:$T,'Row Index'!C19)="",INDEX('RAW DATA'!$L:$L,'Row Index'!C19),INDEX('RAW DATA'!$T:$T,'Row Index'!C19)))</f>
        <v>31.8217550759689</v>
      </c>
      <c r="D357" s="17" t="n">
        <f aca="false">IF('Row Index'!D19="","✗",IF(INDEX('RAW DATA'!$T:$T,'Row Index'!D19)="",INDEX('RAW DATA'!$L:$L,'Row Index'!D19),INDEX('RAW DATA'!$T:$T,'Row Index'!D19)))</f>
        <v>32.7482732475378</v>
      </c>
      <c r="E357" s="17" t="n">
        <f aca="false">IF('Row Index'!E19="","✗",IF(INDEX('RAW DATA'!$T:$T,'Row Index'!E19)="",INDEX('RAW DATA'!$L:$L,'Row Index'!E19),INDEX('RAW DATA'!$T:$T,'Row Index'!E19)))</f>
        <v>32.4027923885578</v>
      </c>
      <c r="F357" s="17" t="n">
        <f aca="false">IF('Row Index'!F19="","✗",IF(INDEX('RAW DATA'!$T:$T,'Row Index'!F19)="",INDEX('RAW DATA'!$L:$L,'Row Index'!F19),INDEX('RAW DATA'!$T:$T,'Row Index'!F19)))</f>
        <v>31.1192076492504</v>
      </c>
      <c r="G357" s="17" t="n">
        <f aca="false">IF('Row Index'!G19="","✗",IF(INDEX('RAW DATA'!$T:$T,'Row Index'!G19)="",INDEX('RAW DATA'!$L:$L,'Row Index'!G19),INDEX('RAW DATA'!$T:$T,'Row Index'!G19)))</f>
        <v>30.2575842003482</v>
      </c>
      <c r="H357" s="17" t="n">
        <f aca="false">IF('Row Index'!H19="","✗",IF(INDEX('RAW DATA'!$T:$T,'Row Index'!H19)="",INDEX('RAW DATA'!$L:$L,'Row Index'!H19),INDEX('RAW DATA'!$T:$T,'Row Index'!H19)))</f>
        <v>31.3939816883432</v>
      </c>
      <c r="I357" s="17" t="n">
        <f aca="false">IF('Row Index'!I19="","✗",IF(INDEX('RAW DATA'!$T:$T,'Row Index'!I19)="",INDEX('RAW DATA'!$L:$L,'Row Index'!I19),INDEX('RAW DATA'!$T:$T,'Row Index'!I19)))</f>
        <v>30.0028123631216</v>
      </c>
      <c r="J357" s="17" t="n">
        <f aca="false">IF('Row Index'!J19="","✗",IF(INDEX('RAW DATA'!$T:$T,'Row Index'!J19)="",INDEX('RAW DATA'!$L:$L,'Row Index'!J19),INDEX('RAW DATA'!$T:$T,'Row Index'!J19)))</f>
        <v>30.499528358805</v>
      </c>
      <c r="K357" s="17" t="n">
        <f aca="false">IF('Row Index'!K19="","✗",IF(INDEX('RAW DATA'!$T:$T,'Row Index'!K19)="",INDEX('RAW DATA'!$L:$L,'Row Index'!K19),INDEX('RAW DATA'!$T:$T,'Row Index'!K19)))</f>
        <v>34.4975970158322</v>
      </c>
      <c r="L357" s="17" t="n">
        <f aca="false">IF('Row Index'!L19="","✗",IF(INDEX('RAW DATA'!$T:$T,'Row Index'!L19)="",INDEX('RAW DATA'!$L:$L,'Row Index'!L19),INDEX('RAW DATA'!$T:$T,'Row Index'!L19)))</f>
        <v>31.549631765171</v>
      </c>
      <c r="M357" s="17" t="n">
        <f aca="false">IF('Row Index'!M19="","✗",IF(INDEX('RAW DATA'!$T:$T,'Row Index'!M19)="",INDEX('RAW DATA'!$L:$L,'Row Index'!M19),INDEX('RAW DATA'!$T:$T,'Row Index'!M19)))</f>
        <v>32.2111625671387</v>
      </c>
      <c r="N357" s="17" t="n">
        <f aca="false">IF('Row Index'!N19="","✗",IF(INDEX('RAW DATA'!$T:$T,'Row Index'!N19)="",INDEX('RAW DATA'!$L:$L,'Row Index'!N19),INDEX('RAW DATA'!$T:$T,'Row Index'!N19)))</f>
        <v>33.869142393389</v>
      </c>
      <c r="O357" s="17" t="n">
        <f aca="false">IF('Row Index'!O19="","✗",IF(INDEX('RAW DATA'!$T:$T,'Row Index'!O19)="",INDEX('RAW DATA'!$L:$L,'Row Index'!O19),INDEX('RAW DATA'!$T:$T,'Row Index'!O19)))</f>
        <v>32.758497686772</v>
      </c>
      <c r="P357" s="17" t="n">
        <f aca="false">IF('Row Index'!P19="","✗",IF(INDEX('RAW DATA'!$T:$T,'Row Index'!P19)="",INDEX('RAW DATA'!$L:$L,'Row Index'!P19),INDEX('RAW DATA'!$T:$T,'Row Index'!P19)))</f>
        <v>33.6939554674022</v>
      </c>
      <c r="Q357" s="17" t="n">
        <f aca="false">IF('Row Index'!Q19="","✗",IF(INDEX('RAW DATA'!$T:$T,'Row Index'!Q19)="",INDEX('RAW DATA'!$L:$L,'Row Index'!Q19),INDEX('RAW DATA'!$T:$T,'Row Index'!Q19)))</f>
        <v>32.4204183501737</v>
      </c>
      <c r="R357" s="17" t="n">
        <f aca="false">IF('Row Index'!R19="","✗",IF(INDEX('RAW DATA'!$T:$T,'Row Index'!R19)="",INDEX('RAW DATA'!$L:$L,'Row Index'!R19),INDEX('RAW DATA'!$T:$T,'Row Index'!R19)))</f>
        <v>33.6077585875641</v>
      </c>
      <c r="S357" s="17" t="n">
        <f aca="false">IF('Row Index'!S19="","✗",IF(INDEX('RAW DATA'!$T:$T,'Row Index'!S19)="",INDEX('RAW DATA'!$L:$L,'Row Index'!S19),INDEX('RAW DATA'!$T:$T,'Row Index'!S19)))</f>
        <v>33.1287298274432</v>
      </c>
      <c r="T357" s="17" t="n">
        <f aca="false">IF('Row Index'!T19="","✗",IF(INDEX('RAW DATA'!$T:$T,'Row Index'!T19)="",INDEX('RAW DATA'!$L:$L,'Row Index'!T19),INDEX('RAW DATA'!$T:$T,'Row Index'!T19)))</f>
        <v>32.1831278525569</v>
      </c>
      <c r="U357" s="17" t="n">
        <f aca="false">IF('Row Index'!U19="","✗",IF(INDEX('RAW DATA'!$T:$T,'Row Index'!U19)="",INDEX('RAW DATA'!$L:$L,'Row Index'!U19),INDEX('RAW DATA'!$T:$T,'Row Index'!U19)))</f>
        <v>34.253221529496</v>
      </c>
      <c r="V357" s="26" t="str">
        <f aca="false">IF('Row Index'!V19="","✗",IF(INDEX('RAW DATA'!$T:$T,'Row Index'!V19)="",INDEX('RAW DATA'!$L:$L,'Row Index'!V19),INDEX('RAW DATA'!$T:$T,'Row Index'!V19)))</f>
        <v>✗</v>
      </c>
      <c r="W357" s="17" t="n">
        <f aca="false">IF('Row Index'!W19="","✗",IF(INDEX('RAW DATA'!$T:$T,'Row Index'!W19)="",INDEX('RAW DATA'!$L:$L,'Row Index'!W19),INDEX('RAW DATA'!$T:$T,'Row Index'!W19)))</f>
        <v>32.1339905443008</v>
      </c>
      <c r="X357" s="17" t="n">
        <f aca="false">IF('Row Index'!X19="","✗",IF(INDEX('RAW DATA'!$T:$T,'Row Index'!X19)="",INDEX('RAW DATA'!$L:$L,'Row Index'!X19),INDEX('RAW DATA'!$T:$T,'Row Index'!X19)))</f>
        <v>34.7135983949729</v>
      </c>
      <c r="Y357" s="17" t="n">
        <f aca="false">IF('Row Index'!Y19="","✗",IF(INDEX('RAW DATA'!$T:$T,'Row Index'!Y19)="",INDEX('RAW DATA'!$L:$L,'Row Index'!Y19),INDEX('RAW DATA'!$T:$T,'Row Index'!Y19)))</f>
        <v>35.2962847458787</v>
      </c>
      <c r="Z357" s="17" t="n">
        <f aca="false">IF('Row Index'!Z19="","✗",IF(INDEX('RAW DATA'!$T:$T,'Row Index'!Z19)="",INDEX('RAW DATA'!$L:$L,'Row Index'!Z19),INDEX('RAW DATA'!$T:$T,'Row Index'!Z19)))</f>
        <v>36.0740721705498</v>
      </c>
      <c r="AA357" s="19" t="str">
        <f aca="false">IF('Row Index'!AA19="","⏳",IF(INDEX('RAW DATA'!$T:$T,'Row Index'!AA19)="",INDEX('RAW DATA'!$L:$L,'Row Index'!AA19),INDEX('RAW DATA'!$T:$T,'Row Index'!AA19)))</f>
        <v>⏳</v>
      </c>
      <c r="AB357" s="17" t="n">
        <f aca="false">IF('Row Index'!AB19="","✗",IF(INDEX('RAW DATA'!$T:$T,'Row Index'!AB19)="",INDEX('RAW DATA'!$L:$L,'Row Index'!AB19),INDEX('RAW DATA'!$T:$T,'Row Index'!AB19)))</f>
        <v>35.4876865781548</v>
      </c>
      <c r="AC357" s="17" t="n">
        <f aca="false">IF('Row Index'!AC19="","✗",IF(INDEX('RAW DATA'!$T:$T,'Row Index'!AC19)="",INDEX('RAW DATA'!$L:$L,'Row Index'!AC19),INDEX('RAW DATA'!$T:$T,'Row Index'!AC19)))</f>
        <v>34.8507722658714</v>
      </c>
      <c r="AD357" s="17" t="n">
        <f aca="false">IF('Row Index'!AD19="","✗",IF(INDEX('RAW DATA'!$T:$T,'Row Index'!AD19)="",INDEX('RAW DATA'!$L:$L,'Row Index'!AD19),INDEX('RAW DATA'!$T:$T,'Row Index'!AD19)))</f>
        <v>38.610907784286</v>
      </c>
      <c r="AE357" s="17" t="n">
        <f aca="false">IF('Row Index'!AE19="","✗",IF(INDEX('RAW DATA'!$T:$T,'Row Index'!AE19)="",INDEX('RAW DATA'!$L:$L,'Row Index'!AE19),INDEX('RAW DATA'!$T:$T,'Row Index'!AE19)))</f>
        <v>38.7742454085381</v>
      </c>
      <c r="AF357" s="17" t="n">
        <f aca="false">IF('Row Index'!AF19="","✗",IF(INDEX('RAW DATA'!$T:$T,'Row Index'!AF19)="",INDEX('RAW DATA'!$L:$L,'Row Index'!AF19),INDEX('RAW DATA'!$T:$T,'Row Index'!AF19)))</f>
        <v>42.4663634479708</v>
      </c>
      <c r="AG357" s="17" t="n">
        <f aca="false">IF('Row Index'!AG19="","✗",IF(INDEX('RAW DATA'!$T:$T,'Row Index'!AG19)="",INDEX('RAW DATA'!$L:$L,'Row Index'!AG19),INDEX('RAW DATA'!$T:$T,'Row Index'!AG19)))</f>
        <v>38.3162360607323</v>
      </c>
      <c r="AH357" s="17" t="n">
        <f aca="false">IF('Row Index'!AH19="","✗",IF(INDEX('RAW DATA'!$T:$T,'Row Index'!AH19)="",INDEX('RAW DATA'!$L:$L,'Row Index'!AH19),INDEX('RAW DATA'!$T:$T,'Row Index'!AH19)))</f>
        <v>43.4497340792563</v>
      </c>
      <c r="AI357" s="17" t="n">
        <f aca="false">IF('Row Index'!AI19="","✗",IF(INDEX('RAW DATA'!$T:$T,'Row Index'!AI19)="",INDEX('RAW DATA'!$L:$L,'Row Index'!AI19),INDEX('RAW DATA'!$T:$T,'Row Index'!AI19)))</f>
        <v>47.0704674647933</v>
      </c>
      <c r="AJ357" s="17" t="n">
        <f aca="false">IF('Row Index'!AJ19="","✗",IF(INDEX('RAW DATA'!$T:$T,'Row Index'!AJ19)="",INDEX('RAW DATA'!$L:$L,'Row Index'!AJ19),INDEX('RAW DATA'!$T:$T,'Row Index'!AJ19)))</f>
        <v>44.5979044659997</v>
      </c>
      <c r="AK357" s="17" t="n">
        <f aca="false">IF('Row Index'!AK19="","✗",IF(INDEX('RAW DATA'!$T:$T,'Row Index'!AK19)="",INDEX('RAW DATA'!$L:$L,'Row Index'!AK19),INDEX('RAW DATA'!$T:$T,'Row Index'!AK19)))</f>
        <v>52.7562992048386</v>
      </c>
      <c r="AL357" s="17" t="n">
        <f aca="false">IF('Row Index'!AL19="","✗",IF(INDEX('RAW DATA'!$T:$T,'Row Index'!AL19)="",INDEX('RAW DATA'!$L:$L,'Row Index'!AL19),INDEX('RAW DATA'!$T:$T,'Row Index'!AL19)))</f>
        <v>53.2614570541738</v>
      </c>
      <c r="AM357" s="17" t="n">
        <f aca="false">IF('Row Index'!AM19="","✗",IF(INDEX('RAW DATA'!$T:$T,'Row Index'!AM19)="",INDEX('RAW DATA'!$L:$L,'Row Index'!AM19),INDEX('RAW DATA'!$T:$T,'Row Index'!AM19)))</f>
        <v>59.3053582122538</v>
      </c>
      <c r="AN357" s="17" t="n">
        <f aca="false">IF('Row Index'!AN19="","✗",IF(INDEX('RAW DATA'!$T:$T,'Row Index'!AN19)="",INDEX('RAW DATA'!$L:$L,'Row Index'!AN19),INDEX('RAW DATA'!$T:$T,'Row Index'!AN19)))</f>
        <v>60.5600105607115</v>
      </c>
      <c r="AO357" s="17" t="n">
        <f aca="false">IF('Row Index'!AO19="","✗",IF(INDEX('RAW DATA'!$T:$T,'Row Index'!AO19)="",INDEX('RAW DATA'!$L:$L,'Row Index'!AO19),INDEX('RAW DATA'!$T:$T,'Row Index'!AO19)))</f>
        <v>63.6974227847673</v>
      </c>
      <c r="AP357" s="17" t="n">
        <f aca="false">IF('Row Index'!AP19="","✗",IF(INDEX('RAW DATA'!$T:$T,'Row Index'!AP19)="",INDEX('RAW DATA'!$L:$L,'Row Index'!AP19),INDEX('RAW DATA'!$T:$T,'Row Index'!AP19)))</f>
        <v>64.5373675448306</v>
      </c>
      <c r="AQ357" s="17" t="n">
        <f aca="false">IF('Row Index'!AQ19="","✗",IF(INDEX('RAW DATA'!$T:$T,'Row Index'!AQ19)="",INDEX('RAW DATA'!$L:$L,'Row Index'!AQ19),INDEX('RAW DATA'!$T:$T,'Row Index'!AQ19)))</f>
        <v>66.2546418585944</v>
      </c>
    </row>
    <row r="358" customFormat="false" ht="15" hidden="false" customHeight="false" outlineLevel="0" collapsed="false">
      <c r="A358" s="15" t="s">
        <v>207</v>
      </c>
      <c r="B358" s="16" t="s">
        <v>153</v>
      </c>
      <c r="C358" s="17" t="n">
        <f aca="false">IF('Row Index'!C20="","✗",IF(INDEX('RAW DATA'!$T:$T,'Row Index'!C20)="",INDEX('RAW DATA'!$L:$L,'Row Index'!C20),INDEX('RAW DATA'!$T:$T,'Row Index'!C20)))</f>
        <v>30.2136120782009</v>
      </c>
      <c r="D358" s="17" t="n">
        <f aca="false">IF('Row Index'!D20="","✗",IF(INDEX('RAW DATA'!$T:$T,'Row Index'!D20)="",INDEX('RAW DATA'!$L:$L,'Row Index'!D20),INDEX('RAW DATA'!$T:$T,'Row Index'!D20)))</f>
        <v>32.7690229695484</v>
      </c>
      <c r="E358" s="17" t="n">
        <f aca="false">IF('Row Index'!E20="","✗",IF(INDEX('RAW DATA'!$T:$T,'Row Index'!E20)="",INDEX('RAW DATA'!$L:$L,'Row Index'!E20),INDEX('RAW DATA'!$T:$T,'Row Index'!E20)))</f>
        <v>32.0717294442708</v>
      </c>
      <c r="F358" s="17" t="n">
        <f aca="false">IF('Row Index'!F20="","✗",IF(INDEX('RAW DATA'!$T:$T,'Row Index'!F20)="",INDEX('RAW DATA'!$L:$L,'Row Index'!F20),INDEX('RAW DATA'!$T:$T,'Row Index'!F20)))</f>
        <v>30.776864894604</v>
      </c>
      <c r="G358" s="17" t="n">
        <f aca="false">IF('Row Index'!G20="","✗",IF(INDEX('RAW DATA'!$T:$T,'Row Index'!G20)="",INDEX('RAW DATA'!$L:$L,'Row Index'!G20),INDEX('RAW DATA'!$T:$T,'Row Index'!G20)))</f>
        <v>31.8287390794826</v>
      </c>
      <c r="H358" s="17" t="n">
        <f aca="false">IF('Row Index'!H20="","✗",IF(INDEX('RAW DATA'!$T:$T,'Row Index'!H20)="",INDEX('RAW DATA'!$L:$L,'Row Index'!H20),INDEX('RAW DATA'!$T:$T,'Row Index'!H20)))</f>
        <v>31.9797506549934</v>
      </c>
      <c r="I358" s="17" t="n">
        <f aca="false">IF('Row Index'!I20="","✗",IF(INDEX('RAW DATA'!$T:$T,'Row Index'!I20)="",INDEX('RAW DATA'!$L:$L,'Row Index'!I20),INDEX('RAW DATA'!$T:$T,'Row Index'!I20)))</f>
        <v>31.9299658141867</v>
      </c>
      <c r="J358" s="17" t="n">
        <f aca="false">IF('Row Index'!J20="","✗",IF(INDEX('RAW DATA'!$T:$T,'Row Index'!J20)="",INDEX('RAW DATA'!$L:$L,'Row Index'!J20),INDEX('RAW DATA'!$T:$T,'Row Index'!J20)))</f>
        <v>32.2809987528958</v>
      </c>
      <c r="K358" s="17" t="n">
        <f aca="false">IF('Row Index'!K20="","✗",IF(INDEX('RAW DATA'!$T:$T,'Row Index'!K20)="",INDEX('RAW DATA'!$L:$L,'Row Index'!K20),INDEX('RAW DATA'!$T:$T,'Row Index'!K20)))</f>
        <v>34.9276501268701</v>
      </c>
      <c r="L358" s="17" t="n">
        <f aca="false">IF('Row Index'!L20="","✗",IF(INDEX('RAW DATA'!$T:$T,'Row Index'!L20)="",INDEX('RAW DATA'!$L:$L,'Row Index'!L20),INDEX('RAW DATA'!$T:$T,'Row Index'!L20)))</f>
        <v>31.7263054129128</v>
      </c>
      <c r="M358" s="17" t="n">
        <f aca="false">IF('Row Index'!M20="","✗",IF(INDEX('RAW DATA'!$T:$T,'Row Index'!M20)="",INDEX('RAW DATA'!$L:$L,'Row Index'!M20),INDEX('RAW DATA'!$T:$T,'Row Index'!M20)))</f>
        <v>33.6657191744838</v>
      </c>
      <c r="N358" s="17" t="n">
        <f aca="false">IF('Row Index'!N20="","✗",IF(INDEX('RAW DATA'!$T:$T,'Row Index'!N20)="",INDEX('RAW DATA'!$L:$L,'Row Index'!N20),INDEX('RAW DATA'!$T:$T,'Row Index'!N20)))</f>
        <v>35.2613658822836</v>
      </c>
      <c r="O358" s="17" t="n">
        <f aca="false">IF('Row Index'!O20="","✗",IF(INDEX('RAW DATA'!$T:$T,'Row Index'!O20)="",INDEX('RAW DATA'!$L:$L,'Row Index'!O20),INDEX('RAW DATA'!$T:$T,'Row Index'!O20)))</f>
        <v>32.8917471870335</v>
      </c>
      <c r="P358" s="17" t="n">
        <f aca="false">IF('Row Index'!P20="","✗",IF(INDEX('RAW DATA'!$T:$T,'Row Index'!P20)="",INDEX('RAW DATA'!$L:$L,'Row Index'!P20),INDEX('RAW DATA'!$T:$T,'Row Index'!P20)))</f>
        <v>33.4233365726556</v>
      </c>
      <c r="Q358" s="17" t="n">
        <f aca="false">IF('Row Index'!Q20="","✗",IF(INDEX('RAW DATA'!$T:$T,'Row Index'!Q20)="",INDEX('RAW DATA'!$L:$L,'Row Index'!Q20),INDEX('RAW DATA'!$T:$T,'Row Index'!Q20)))</f>
        <v>33.8932269295587</v>
      </c>
      <c r="R358" s="17" t="str">
        <f aca="false">IF('Row Index'!R20="","✗",IF(INDEX('RAW DATA'!$T:$T,'Row Index'!R20)="",INDEX('RAW DATA'!$L:$L,'Row Index'!R20),INDEX('RAW DATA'!$T:$T,'Row Index'!R20)))</f>
        <v>✗⇲</v>
      </c>
      <c r="S358" s="17" t="n">
        <f aca="false">IF('Row Index'!S20="","✗",IF(INDEX('RAW DATA'!$T:$T,'Row Index'!S20)="",INDEX('RAW DATA'!$L:$L,'Row Index'!S20),INDEX('RAW DATA'!$T:$T,'Row Index'!S20)))</f>
        <v>33.5978200409694</v>
      </c>
      <c r="T358" s="17" t="n">
        <f aca="false">IF('Row Index'!T20="","✗",IF(INDEX('RAW DATA'!$T:$T,'Row Index'!T20)="",INDEX('RAW DATA'!$L:$L,'Row Index'!T20),INDEX('RAW DATA'!$T:$T,'Row Index'!T20)))</f>
        <v>34.0021771831405</v>
      </c>
      <c r="U358" s="17" t="n">
        <f aca="false">IF('Row Index'!U20="","✗",IF(INDEX('RAW DATA'!$T:$T,'Row Index'!U20)="",INDEX('RAW DATA'!$L:$L,'Row Index'!U20),INDEX('RAW DATA'!$T:$T,'Row Index'!U20)))</f>
        <v>35.1903464272194</v>
      </c>
      <c r="V358" s="17" t="n">
        <f aca="false">IF('Row Index'!V20="","✗",IF(INDEX('RAW DATA'!$T:$T,'Row Index'!V20)="",INDEX('RAW DATA'!$L:$L,'Row Index'!V20),INDEX('RAW DATA'!$T:$T,'Row Index'!V20)))</f>
        <v>34.9721652252607</v>
      </c>
      <c r="W358" s="17" t="n">
        <f aca="false">IF('Row Index'!W20="","✗",IF(INDEX('RAW DATA'!$T:$T,'Row Index'!W20)="",INDEX('RAW DATA'!$L:$L,'Row Index'!W20),INDEX('RAW DATA'!$T:$T,'Row Index'!W20)))</f>
        <v>34.2525365973757</v>
      </c>
      <c r="X358" s="17" t="n">
        <f aca="false">IF('Row Index'!X20="","✗",IF(INDEX('RAW DATA'!$T:$T,'Row Index'!X20)="",INDEX('RAW DATA'!$L:$L,'Row Index'!X20),INDEX('RAW DATA'!$T:$T,'Row Index'!X20)))</f>
        <v>35.5551653965232</v>
      </c>
      <c r="Y358" s="17" t="n">
        <f aca="false">IF('Row Index'!Y20="","✗",IF(INDEX('RAW DATA'!$T:$T,'Row Index'!Y20)="",INDEX('RAW DATA'!$L:$L,'Row Index'!Y20),INDEX('RAW DATA'!$T:$T,'Row Index'!Y20)))</f>
        <v>35.5055216006969</v>
      </c>
      <c r="Z358" s="17" t="n">
        <f aca="false">IF('Row Index'!Z20="","✗",IF(INDEX('RAW DATA'!$T:$T,'Row Index'!Z20)="",INDEX('RAW DATA'!$L:$L,'Row Index'!Z20),INDEX('RAW DATA'!$T:$T,'Row Index'!Z20)))</f>
        <v>37.888627390339</v>
      </c>
      <c r="AA358" s="19" t="str">
        <f aca="false">IF('Row Index'!AA20="","⏳",IF(INDEX('RAW DATA'!$T:$T,'Row Index'!AA20)="",INDEX('RAW DATA'!$L:$L,'Row Index'!AA20),INDEX('RAW DATA'!$T:$T,'Row Index'!AA20)))</f>
        <v>⏳</v>
      </c>
      <c r="AB358" s="17" t="n">
        <f aca="false">IF('Row Index'!AB20="","✗",IF(INDEX('RAW DATA'!$T:$T,'Row Index'!AB20)="",INDEX('RAW DATA'!$L:$L,'Row Index'!AB20),INDEX('RAW DATA'!$T:$T,'Row Index'!AB20)))</f>
        <v>38.6550177102322</v>
      </c>
      <c r="AC358" s="17" t="n">
        <f aca="false">IF('Row Index'!AC20="","✗",IF(INDEX('RAW DATA'!$T:$T,'Row Index'!AC20)="",INDEX('RAW DATA'!$L:$L,'Row Index'!AC20),INDEX('RAW DATA'!$T:$T,'Row Index'!AC20)))</f>
        <v>38.1518529400252</v>
      </c>
      <c r="AD358" s="17" t="n">
        <f aca="false">IF('Row Index'!AD20="","✗",IF(INDEX('RAW DATA'!$T:$T,'Row Index'!AD20)="",INDEX('RAW DATA'!$L:$L,'Row Index'!AD20),INDEX('RAW DATA'!$T:$T,'Row Index'!AD20)))</f>
        <v>40.6959160345648</v>
      </c>
      <c r="AE358" s="17" t="n">
        <f aca="false">IF('Row Index'!AE20="","✗",IF(INDEX('RAW DATA'!$T:$T,'Row Index'!AE20)="",INDEX('RAW DATA'!$L:$L,'Row Index'!AE20),INDEX('RAW DATA'!$T:$T,'Row Index'!AE20)))</f>
        <v>41.1713944157143</v>
      </c>
      <c r="AF358" s="17" t="n">
        <f aca="false">IF('Row Index'!AF20="","✗",IF(INDEX('RAW DATA'!$T:$T,'Row Index'!AF20)="",INDEX('RAW DATA'!$L:$L,'Row Index'!AF20),INDEX('RAW DATA'!$T:$T,'Row Index'!AF20)))</f>
        <v>41.4612105721123</v>
      </c>
      <c r="AG358" s="17" t="n">
        <f aca="false">IF('Row Index'!AG20="","✗",IF(INDEX('RAW DATA'!$T:$T,'Row Index'!AG20)="",INDEX('RAW DATA'!$L:$L,'Row Index'!AG20),INDEX('RAW DATA'!$T:$T,'Row Index'!AG20)))</f>
        <v>40.346754290713</v>
      </c>
      <c r="AH358" s="17" t="n">
        <f aca="false">IF('Row Index'!AH20="","✗",IF(INDEX('RAW DATA'!$T:$T,'Row Index'!AH20)="",INDEX('RAW DATA'!$L:$L,'Row Index'!AH20),INDEX('RAW DATA'!$T:$T,'Row Index'!AH20)))</f>
        <v>45.7510133149387</v>
      </c>
      <c r="AI358" s="17" t="n">
        <f aca="false">IF('Row Index'!AI20="","✗",IF(INDEX('RAW DATA'!$T:$T,'Row Index'!AI20)="",INDEX('RAW DATA'!$L:$L,'Row Index'!AI20),INDEX('RAW DATA'!$T:$T,'Row Index'!AI20)))</f>
        <v>51.3846017884126</v>
      </c>
      <c r="AJ358" s="17" t="n">
        <f aca="false">IF('Row Index'!AJ20="","✗",IF(INDEX('RAW DATA'!$T:$T,'Row Index'!AJ20)="",INDEX('RAW DATA'!$L:$L,'Row Index'!AJ20),INDEX('RAW DATA'!$T:$T,'Row Index'!AJ20)))</f>
        <v>50.493771275595</v>
      </c>
      <c r="AK358" s="17" t="n">
        <f aca="false">IF('Row Index'!AK20="","✗",IF(INDEX('RAW DATA'!$T:$T,'Row Index'!AK20)="",INDEX('RAW DATA'!$L:$L,'Row Index'!AK20),INDEX('RAW DATA'!$T:$T,'Row Index'!AK20)))</f>
        <v>57.6628511306138</v>
      </c>
      <c r="AL358" s="17" t="n">
        <f aca="false">IF('Row Index'!AL20="","✗",IF(INDEX('RAW DATA'!$T:$T,'Row Index'!AL20)="",INDEX('RAW DATA'!$L:$L,'Row Index'!AL20),INDEX('RAW DATA'!$T:$T,'Row Index'!AL20)))</f>
        <v>58.3300886438003</v>
      </c>
      <c r="AM358" s="17" t="n">
        <f aca="false">IF('Row Index'!AM20="","✗",IF(INDEX('RAW DATA'!$T:$T,'Row Index'!AM20)="",INDEX('RAW DATA'!$L:$L,'Row Index'!AM20),INDEX('RAW DATA'!$T:$T,'Row Index'!AM20)))</f>
        <v>62.7192128597547</v>
      </c>
      <c r="AN358" s="17" t="n">
        <f aca="false">IF('Row Index'!AN20="","✗",IF(INDEX('RAW DATA'!$T:$T,'Row Index'!AN20)="",INDEX('RAW DATA'!$L:$L,'Row Index'!AN20),INDEX('RAW DATA'!$T:$T,'Row Index'!AN20)))</f>
        <v>63.2771051673583</v>
      </c>
      <c r="AO358" s="17" t="n">
        <f aca="false">IF('Row Index'!AO20="","✗",IF(INDEX('RAW DATA'!$T:$T,'Row Index'!AO20)="",INDEX('RAW DATA'!$L:$L,'Row Index'!AO20),INDEX('RAW DATA'!$T:$T,'Row Index'!AO20)))</f>
        <v>65.8627783051656</v>
      </c>
      <c r="AP358" s="17" t="n">
        <f aca="false">IF('Row Index'!AP20="","✗",IF(INDEX('RAW DATA'!$T:$T,'Row Index'!AP20)="",INDEX('RAW DATA'!$L:$L,'Row Index'!AP20),INDEX('RAW DATA'!$T:$T,'Row Index'!AP20)))</f>
        <v>66.2645012438632</v>
      </c>
      <c r="AQ358" s="17" t="n">
        <f aca="false">IF('Row Index'!AQ20="","✗",IF(INDEX('RAW DATA'!$T:$T,'Row Index'!AQ20)="",INDEX('RAW DATA'!$L:$L,'Row Index'!AQ20),INDEX('RAW DATA'!$T:$T,'Row Index'!AQ20)))</f>
        <v>67.3615139664828</v>
      </c>
    </row>
    <row r="359" customFormat="false" ht="15" hidden="false" customHeight="false" outlineLevel="0" collapsed="false">
      <c r="A359" s="15" t="s">
        <v>210</v>
      </c>
      <c r="B359" s="16" t="s">
        <v>153</v>
      </c>
      <c r="C359" s="17" t="n">
        <f aca="false">IF('Row Index'!C21="","✗",IF(INDEX('RAW DATA'!$T:$T,'Row Index'!C21)="",INDEX('RAW DATA'!$L:$L,'Row Index'!C21),INDEX('RAW DATA'!$T:$T,'Row Index'!C21)))</f>
        <v>30.2617987117957</v>
      </c>
      <c r="D359" s="17" t="n">
        <f aca="false">IF('Row Index'!D21="","✗",IF(INDEX('RAW DATA'!$T:$T,'Row Index'!D21)="",INDEX('RAW DATA'!$L:$L,'Row Index'!D21),INDEX('RAW DATA'!$T:$T,'Row Index'!D21)))</f>
        <v>31.5104322815263</v>
      </c>
      <c r="E359" s="17" t="n">
        <f aca="false">IF('Row Index'!E21="","✗",IF(INDEX('RAW DATA'!$T:$T,'Row Index'!E21)="",INDEX('RAW DATA'!$L:$L,'Row Index'!E21),INDEX('RAW DATA'!$T:$T,'Row Index'!E21)))</f>
        <v>32.2933441886846</v>
      </c>
      <c r="F359" s="17" t="n">
        <f aca="false">IF('Row Index'!F21="","✗",IF(INDEX('RAW DATA'!$T:$T,'Row Index'!F21)="",INDEX('RAW DATA'!$L:$L,'Row Index'!F21),INDEX('RAW DATA'!$T:$T,'Row Index'!F21)))</f>
        <v>29.2962004282424</v>
      </c>
      <c r="G359" s="17" t="n">
        <f aca="false">IF('Row Index'!G21="","✗",IF(INDEX('RAW DATA'!$T:$T,'Row Index'!G21)="",INDEX('RAW DATA'!$L:$L,'Row Index'!G21),INDEX('RAW DATA'!$T:$T,'Row Index'!G21)))</f>
        <v>31.0177487890581</v>
      </c>
      <c r="H359" s="17" t="n">
        <f aca="false">IF('Row Index'!H21="","✗",IF(INDEX('RAW DATA'!$T:$T,'Row Index'!H21)="",INDEX('RAW DATA'!$L:$L,'Row Index'!H21),INDEX('RAW DATA'!$T:$T,'Row Index'!H21)))</f>
        <v>32.3959494943261</v>
      </c>
      <c r="I359" s="17" t="n">
        <f aca="false">IF('Row Index'!I21="","✗",IF(INDEX('RAW DATA'!$T:$T,'Row Index'!I21)="",INDEX('RAW DATA'!$L:$L,'Row Index'!I21),INDEX('RAW DATA'!$T:$T,'Row Index'!I21)))</f>
        <v>32.0150808627088</v>
      </c>
      <c r="J359" s="17" t="n">
        <f aca="false">IF('Row Index'!J21="","✗",IF(INDEX('RAW DATA'!$T:$T,'Row Index'!J21)="",INDEX('RAW DATA'!$L:$L,'Row Index'!J21),INDEX('RAW DATA'!$T:$T,'Row Index'!J21)))</f>
        <v>31.6717000522805</v>
      </c>
      <c r="K359" s="17" t="n">
        <f aca="false">IF('Row Index'!K21="","✗",IF(INDEX('RAW DATA'!$T:$T,'Row Index'!K21)="",INDEX('RAW DATA'!$L:$L,'Row Index'!K21),INDEX('RAW DATA'!$T:$T,'Row Index'!K21)))</f>
        <v>38.9548525872742</v>
      </c>
      <c r="L359" s="17" t="n">
        <f aca="false">IF('Row Index'!L21="","✗",IF(INDEX('RAW DATA'!$T:$T,'Row Index'!L21)="",INDEX('RAW DATA'!$L:$L,'Row Index'!L21),INDEX('RAW DATA'!$T:$T,'Row Index'!L21)))</f>
        <v>33.1849320026862</v>
      </c>
      <c r="M359" s="17" t="n">
        <f aca="false">IF('Row Index'!M21="","✗",IF(INDEX('RAW DATA'!$T:$T,'Row Index'!M21)="",INDEX('RAW DATA'!$L:$L,'Row Index'!M21),INDEX('RAW DATA'!$T:$T,'Row Index'!M21)))</f>
        <v>38.8226170250203</v>
      </c>
      <c r="N359" s="17" t="n">
        <f aca="false">IF('Row Index'!N21="","✗",IF(INDEX('RAW DATA'!$T:$T,'Row Index'!N21)="",INDEX('RAW DATA'!$L:$L,'Row Index'!N21),INDEX('RAW DATA'!$T:$T,'Row Index'!N21)))</f>
        <v>39.2625874714227</v>
      </c>
      <c r="O359" s="17" t="n">
        <f aca="false">IF('Row Index'!O21="","✗",IF(INDEX('RAW DATA'!$T:$T,'Row Index'!O21)="",INDEX('RAW DATA'!$L:$L,'Row Index'!O21),INDEX('RAW DATA'!$T:$T,'Row Index'!O21)))</f>
        <v>41.3102110459566</v>
      </c>
      <c r="P359" s="17" t="n">
        <f aca="false">IF('Row Index'!P21="","✗",IF(INDEX('RAW DATA'!$T:$T,'Row Index'!P21)="",INDEX('RAW DATA'!$L:$L,'Row Index'!P21),INDEX('RAW DATA'!$T:$T,'Row Index'!P21)))</f>
        <v>44.8755819850012</v>
      </c>
      <c r="Q359" s="17" t="n">
        <f aca="false">IF('Row Index'!Q21="","✗",IF(INDEX('RAW DATA'!$T:$T,'Row Index'!Q21)="",INDEX('RAW DATA'!$L:$L,'Row Index'!Q21),INDEX('RAW DATA'!$T:$T,'Row Index'!Q21)))</f>
        <v>43.0856505254636</v>
      </c>
      <c r="R359" s="17" t="n">
        <f aca="false">IF('Row Index'!R21="","✗",IF(INDEX('RAW DATA'!$T:$T,'Row Index'!R21)="",INDEX('RAW DATA'!$L:$L,'Row Index'!R21),INDEX('RAW DATA'!$T:$T,'Row Index'!R21)))</f>
        <v>44.2006911818383</v>
      </c>
      <c r="S359" s="17" t="n">
        <f aca="false">IF('Row Index'!S21="","✗",IF(INDEX('RAW DATA'!$T:$T,'Row Index'!S21)="",INDEX('RAW DATA'!$L:$L,'Row Index'!S21),INDEX('RAW DATA'!$T:$T,'Row Index'!S21)))</f>
        <v>41.1282674687072</v>
      </c>
      <c r="T359" s="17" t="n">
        <f aca="false">IF('Row Index'!T21="","✗",IF(INDEX('RAW DATA'!$T:$T,'Row Index'!T21)="",INDEX('RAW DATA'!$L:$L,'Row Index'!T21),INDEX('RAW DATA'!$T:$T,'Row Index'!T21)))</f>
        <v>44.032676045226</v>
      </c>
      <c r="U359" s="17" t="n">
        <f aca="false">IF('Row Index'!U21="","✗",IF(INDEX('RAW DATA'!$T:$T,'Row Index'!U21)="",INDEX('RAW DATA'!$L:$L,'Row Index'!U21),INDEX('RAW DATA'!$T:$T,'Row Index'!U21)))</f>
        <v>47.9329661985258</v>
      </c>
      <c r="V359" s="17" t="n">
        <f aca="false">IF('Row Index'!V21="","✗",IF(INDEX('RAW DATA'!$T:$T,'Row Index'!V21)="",INDEX('RAW DATA'!$L:$L,'Row Index'!V21),INDEX('RAW DATA'!$T:$T,'Row Index'!V21)))</f>
        <v>46.1459379229289</v>
      </c>
      <c r="W359" s="17" t="n">
        <f aca="false">IF('Row Index'!W21="","✗",IF(INDEX('RAW DATA'!$T:$T,'Row Index'!W21)="",INDEX('RAW DATA'!$L:$L,'Row Index'!W21),INDEX('RAW DATA'!$T:$T,'Row Index'!W21)))</f>
        <v>43.8112633693365</v>
      </c>
      <c r="X359" s="17" t="n">
        <f aca="false">IF('Row Index'!X21="","✗",IF(INDEX('RAW DATA'!$T:$T,'Row Index'!X21)="",INDEX('RAW DATA'!$L:$L,'Row Index'!X21),INDEX('RAW DATA'!$T:$T,'Row Index'!X21)))</f>
        <v>47.7817397746254</v>
      </c>
      <c r="Y359" s="17" t="n">
        <f aca="false">IF('Row Index'!Y21="","✗",IF(INDEX('RAW DATA'!$T:$T,'Row Index'!Y21)="",INDEX('RAW DATA'!$L:$L,'Row Index'!Y21),INDEX('RAW DATA'!$T:$T,'Row Index'!Y21)))</f>
        <v>48.4562740460507</v>
      </c>
      <c r="Z359" s="17" t="n">
        <f aca="false">IF('Row Index'!Z21="","✗",IF(INDEX('RAW DATA'!$T:$T,'Row Index'!Z21)="",INDEX('RAW DATA'!$L:$L,'Row Index'!Z21),INDEX('RAW DATA'!$T:$T,'Row Index'!Z21)))</f>
        <v>49.6126277743983</v>
      </c>
      <c r="AA359" s="19" t="str">
        <f aca="false">IF('Row Index'!AA21="","⏳",IF(INDEX('RAW DATA'!$T:$T,'Row Index'!AA21)="",INDEX('RAW DATA'!$L:$L,'Row Index'!AA21),INDEX('RAW DATA'!$T:$T,'Row Index'!AA21)))</f>
        <v>⏳</v>
      </c>
      <c r="AB359" s="17" t="n">
        <f aca="false">IF('Row Index'!AB21="","✗",IF(INDEX('RAW DATA'!$T:$T,'Row Index'!AB21)="",INDEX('RAW DATA'!$L:$L,'Row Index'!AB21),INDEX('RAW DATA'!$T:$T,'Row Index'!AB21)))</f>
        <v>49.4814796447754</v>
      </c>
      <c r="AC359" s="17" t="n">
        <f aca="false">IF('Row Index'!AC21="","✗",IF(INDEX('RAW DATA'!$T:$T,'Row Index'!AC21)="",INDEX('RAW DATA'!$L:$L,'Row Index'!AC21),INDEX('RAW DATA'!$T:$T,'Row Index'!AC21)))</f>
        <v>47.869956472076</v>
      </c>
      <c r="AD359" s="17" t="n">
        <f aca="false">IF('Row Index'!AD21="","✗",IF(INDEX('RAW DATA'!$T:$T,'Row Index'!AD21)="",INDEX('RAW DATA'!$L:$L,'Row Index'!AD21),INDEX('RAW DATA'!$T:$T,'Row Index'!AD21)))</f>
        <v>51.0906522842787</v>
      </c>
      <c r="AE359" s="17" t="n">
        <f aca="false">IF('Row Index'!AE21="","✗",IF(INDEX('RAW DATA'!$T:$T,'Row Index'!AE21)="",INDEX('RAW DATA'!$L:$L,'Row Index'!AE21),INDEX('RAW DATA'!$T:$T,'Row Index'!AE21)))</f>
        <v>48.1846490992345</v>
      </c>
      <c r="AF359" s="26" t="str">
        <f aca="false">IF('Row Index'!AF21="","✗",IF(INDEX('RAW DATA'!$T:$T,'Row Index'!AF21)="",INDEX('RAW DATA'!$L:$L,'Row Index'!AF21),INDEX('RAW DATA'!$T:$T,'Row Index'!AF21)))</f>
        <v>✗</v>
      </c>
      <c r="AG359" s="17" t="n">
        <f aca="false">IF('Row Index'!AG21="","✗",IF(INDEX('RAW DATA'!$T:$T,'Row Index'!AG21)="",INDEX('RAW DATA'!$L:$L,'Row Index'!AG21),INDEX('RAW DATA'!$T:$T,'Row Index'!AG21)))</f>
        <v>47.8305941887622</v>
      </c>
      <c r="AH359" s="17" t="n">
        <f aca="false">IF('Row Index'!AH21="","✗",IF(INDEX('RAW DATA'!$T:$T,'Row Index'!AH21)="",INDEX('RAW DATA'!$L:$L,'Row Index'!AH21),INDEX('RAW DATA'!$T:$T,'Row Index'!AH21)))</f>
        <v>52.9488614551227</v>
      </c>
      <c r="AI359" s="17" t="n">
        <f aca="false">IF('Row Index'!AI21="","✗",IF(INDEX('RAW DATA'!$T:$T,'Row Index'!AI21)="",INDEX('RAW DATA'!$L:$L,'Row Index'!AI21),INDEX('RAW DATA'!$T:$T,'Row Index'!AI21)))</f>
        <v>59.5707870612107</v>
      </c>
      <c r="AJ359" s="17" t="n">
        <f aca="false">IF('Row Index'!AJ21="","✗",IF(INDEX('RAW DATA'!$T:$T,'Row Index'!AJ21)="",INDEX('RAW DATA'!$L:$L,'Row Index'!AJ21),INDEX('RAW DATA'!$T:$T,'Row Index'!AJ21)))</f>
        <v>57.1909078596206</v>
      </c>
      <c r="AK359" s="17" t="n">
        <f aca="false">IF('Row Index'!AK21="","✗",IF(INDEX('RAW DATA'!$T:$T,'Row Index'!AK21)="",INDEX('RAW DATA'!$L:$L,'Row Index'!AK21),INDEX('RAW DATA'!$T:$T,'Row Index'!AK21)))</f>
        <v>60.4660565782359</v>
      </c>
      <c r="AL359" s="17" t="n">
        <f aca="false">IF('Row Index'!AL21="","✗",IF(INDEX('RAW DATA'!$T:$T,'Row Index'!AL21)="",INDEX('RAW DATA'!$L:$L,'Row Index'!AL21),INDEX('RAW DATA'!$T:$T,'Row Index'!AL21)))</f>
        <v>63.6133145161685</v>
      </c>
      <c r="AM359" s="17" t="n">
        <f aca="false">IF('Row Index'!AM21="","✗",IF(INDEX('RAW DATA'!$T:$T,'Row Index'!AM21)="",INDEX('RAW DATA'!$L:$L,'Row Index'!AM21),INDEX('RAW DATA'!$T:$T,'Row Index'!AM21)))</f>
        <v>63.9791160741943</v>
      </c>
      <c r="AN359" s="17" t="n">
        <f aca="false">IF('Row Index'!AN21="","✗",IF(INDEX('RAW DATA'!$T:$T,'Row Index'!AN21)="",INDEX('RAW DATA'!$L:$L,'Row Index'!AN21),INDEX('RAW DATA'!$T:$T,'Row Index'!AN21)))</f>
        <v>65.8552730369165</v>
      </c>
      <c r="AO359" s="17" t="n">
        <f aca="false">IF('Row Index'!AO21="","✗",IF(INDEX('RAW DATA'!$T:$T,'Row Index'!AO21)="",INDEX('RAW DATA'!$L:$L,'Row Index'!AO21),INDEX('RAW DATA'!$T:$T,'Row Index'!AO21)))</f>
        <v>67.5222374450874</v>
      </c>
      <c r="AP359" s="17" t="n">
        <f aca="false">IF('Row Index'!AP21="","✗",IF(INDEX('RAW DATA'!$T:$T,'Row Index'!AP21)="",INDEX('RAW DATA'!$L:$L,'Row Index'!AP21),INDEX('RAW DATA'!$T:$T,'Row Index'!AP21)))</f>
        <v>70.4697266795153</v>
      </c>
      <c r="AQ359" s="17" t="n">
        <f aca="false">IF('Row Index'!AQ21="","✗",IF(INDEX('RAW DATA'!$T:$T,'Row Index'!AQ21)="",INDEX('RAW DATA'!$L:$L,'Row Index'!AQ21),INDEX('RAW DATA'!$T:$T,'Row Index'!AQ21)))</f>
        <v>69.6994283350503</v>
      </c>
    </row>
    <row r="360" customFormat="false" ht="15" hidden="false" customHeight="false" outlineLevel="0" collapsed="false">
      <c r="A360" s="15" t="s">
        <v>213</v>
      </c>
      <c r="B360" s="16" t="s">
        <v>153</v>
      </c>
      <c r="C360" s="17" t="n">
        <f aca="false">IF('Row Index'!C22="","✗",IF(INDEX('RAW DATA'!$T:$T,'Row Index'!C22)="",INDEX('RAW DATA'!$L:$L,'Row Index'!C22),INDEX('RAW DATA'!$T:$T,'Row Index'!C22)))</f>
        <v>30.5280724250134</v>
      </c>
      <c r="D360" s="17" t="n">
        <f aca="false">IF('Row Index'!D22="","✗",IF(INDEX('RAW DATA'!$T:$T,'Row Index'!D22)="",INDEX('RAW DATA'!$L:$L,'Row Index'!D22),INDEX('RAW DATA'!$T:$T,'Row Index'!D22)))</f>
        <v>31.7934865006642</v>
      </c>
      <c r="E360" s="17" t="n">
        <f aca="false">IF('Row Index'!E22="","✗",IF(INDEX('RAW DATA'!$T:$T,'Row Index'!E22)="",INDEX('RAW DATA'!$L:$L,'Row Index'!E22),INDEX('RAW DATA'!$T:$T,'Row Index'!E22)))</f>
        <v>32.2613521629353</v>
      </c>
      <c r="F360" s="17" t="n">
        <f aca="false">IF('Row Index'!F22="","✗",IF(INDEX('RAW DATA'!$T:$T,'Row Index'!F22)="",INDEX('RAW DATA'!$L:$L,'Row Index'!F22),INDEX('RAW DATA'!$T:$T,'Row Index'!F22)))</f>
        <v>29.7789936457709</v>
      </c>
      <c r="G360" s="17" t="n">
        <f aca="false">IF('Row Index'!G22="","✗",IF(INDEX('RAW DATA'!$T:$T,'Row Index'!G22)="",INDEX('RAW DATA'!$L:$L,'Row Index'!G22),INDEX('RAW DATA'!$T:$T,'Row Index'!G22)))</f>
        <v>30.9117015577378</v>
      </c>
      <c r="H360" s="17" t="n">
        <f aca="false">IF('Row Index'!H22="","✗",IF(INDEX('RAW DATA'!$T:$T,'Row Index'!H22)="",INDEX('RAW DATA'!$L:$L,'Row Index'!H22),INDEX('RAW DATA'!$T:$T,'Row Index'!H22)))</f>
        <v>31.1267456757738</v>
      </c>
      <c r="I360" s="17" t="n">
        <f aca="false">IF('Row Index'!I22="","✗",IF(INDEX('RAW DATA'!$T:$T,'Row Index'!I22)="",INDEX('RAW DATA'!$L:$L,'Row Index'!I22),INDEX('RAW DATA'!$T:$T,'Row Index'!I22)))</f>
        <v>34.5550295886744</v>
      </c>
      <c r="J360" s="17" t="n">
        <f aca="false">IF('Row Index'!J22="","✗",IF(INDEX('RAW DATA'!$T:$T,'Row Index'!J22)="",INDEX('RAW DATA'!$L:$L,'Row Index'!J22),INDEX('RAW DATA'!$T:$T,'Row Index'!J22)))</f>
        <v>30.6145875094688</v>
      </c>
      <c r="K360" s="17" t="n">
        <f aca="false">IF('Row Index'!K22="","✗",IF(INDEX('RAW DATA'!$T:$T,'Row Index'!K22)="",INDEX('RAW DATA'!$L:$L,'Row Index'!K22),INDEX('RAW DATA'!$T:$T,'Row Index'!K22)))</f>
        <v>36.9452461752934</v>
      </c>
      <c r="L360" s="17" t="n">
        <f aca="false">IF('Row Index'!L22="","✗",IF(INDEX('RAW DATA'!$T:$T,'Row Index'!L22)="",INDEX('RAW DATA'!$L:$L,'Row Index'!L22),INDEX('RAW DATA'!$T:$T,'Row Index'!L22)))</f>
        <v>31.0402820327111</v>
      </c>
      <c r="M360" s="17" t="n">
        <f aca="false">IF('Row Index'!M22="","✗",IF(INDEX('RAW DATA'!$T:$T,'Row Index'!M22)="",INDEX('RAW DATA'!$L:$L,'Row Index'!M22),INDEX('RAW DATA'!$T:$T,'Row Index'!M22)))</f>
        <v>34.2948984793121</v>
      </c>
      <c r="N360" s="17" t="n">
        <f aca="false">IF('Row Index'!N22="","✗",IF(INDEX('RAW DATA'!$T:$T,'Row Index'!N22)="",INDEX('RAW DATA'!$L:$L,'Row Index'!N22),INDEX('RAW DATA'!$T:$T,'Row Index'!N22)))</f>
        <v>34.8932607834108</v>
      </c>
      <c r="O360" s="17" t="n">
        <f aca="false">IF('Row Index'!O22="","✗",IF(INDEX('RAW DATA'!$T:$T,'Row Index'!O22)="",INDEX('RAW DATA'!$L:$L,'Row Index'!O22),INDEX('RAW DATA'!$T:$T,'Row Index'!O22)))</f>
        <v>34.1632568513591</v>
      </c>
      <c r="P360" s="17" t="n">
        <f aca="false">IF('Row Index'!P22="","✗",IF(INDEX('RAW DATA'!$T:$T,'Row Index'!P22)="",INDEX('RAW DATA'!$L:$L,'Row Index'!P22),INDEX('RAW DATA'!$T:$T,'Row Index'!P22)))</f>
        <v>34.1819344565377</v>
      </c>
      <c r="Q360" s="17" t="n">
        <f aca="false">IF('Row Index'!Q22="","✗",IF(INDEX('RAW DATA'!$T:$T,'Row Index'!Q22)="",INDEX('RAW DATA'!$L:$L,'Row Index'!Q22),INDEX('RAW DATA'!$T:$T,'Row Index'!Q22)))</f>
        <v>34.9690558868553</v>
      </c>
      <c r="R360" s="17" t="n">
        <f aca="false">IF('Row Index'!R22="","✗",IF(INDEX('RAW DATA'!$T:$T,'Row Index'!R22)="",INDEX('RAW DATA'!$L:$L,'Row Index'!R22),INDEX('RAW DATA'!$T:$T,'Row Index'!R22)))</f>
        <v>33.3952170017308</v>
      </c>
      <c r="S360" s="17" t="n">
        <f aca="false">IF('Row Index'!S22="","✗",IF(INDEX('RAW DATA'!$T:$T,'Row Index'!S22)="",INDEX('RAW DATA'!$L:$L,'Row Index'!S22),INDEX('RAW DATA'!$T:$T,'Row Index'!S22)))</f>
        <v>35.4786382513513</v>
      </c>
      <c r="T360" s="17" t="n">
        <f aca="false">IF('Row Index'!T22="","✗",IF(INDEX('RAW DATA'!$T:$T,'Row Index'!T22)="",INDEX('RAW DATA'!$L:$L,'Row Index'!T22),INDEX('RAW DATA'!$T:$T,'Row Index'!T22)))</f>
        <v>35.1237347775721</v>
      </c>
      <c r="U360" s="17" t="n">
        <f aca="false">IF('Row Index'!U22="","✗",IF(INDEX('RAW DATA'!$T:$T,'Row Index'!U22)="",INDEX('RAW DATA'!$L:$L,'Row Index'!U22),INDEX('RAW DATA'!$T:$T,'Row Index'!U22)))</f>
        <v>37.9772528815467</v>
      </c>
      <c r="V360" s="17" t="n">
        <f aca="false">IF('Row Index'!V22="","✗",IF(INDEX('RAW DATA'!$T:$T,'Row Index'!V22)="",INDEX('RAW DATA'!$L:$L,'Row Index'!V22),INDEX('RAW DATA'!$T:$T,'Row Index'!V22)))</f>
        <v>37.6073285207187</v>
      </c>
      <c r="W360" s="17" t="n">
        <f aca="false">IF('Row Index'!W22="","✗",IF(INDEX('RAW DATA'!$T:$T,'Row Index'!W22)="",INDEX('RAW DATA'!$L:$L,'Row Index'!W22),INDEX('RAW DATA'!$T:$T,'Row Index'!W22)))</f>
        <v>35.4402620590963</v>
      </c>
      <c r="X360" s="17" t="n">
        <f aca="false">IF('Row Index'!X22="","✗",IF(INDEX('RAW DATA'!$T:$T,'Row Index'!X22)="",INDEX('RAW DATA'!$L:$L,'Row Index'!X22),INDEX('RAW DATA'!$T:$T,'Row Index'!X22)))</f>
        <v>39.678683767502</v>
      </c>
      <c r="Y360" s="17" t="n">
        <f aca="false">IF('Row Index'!Y22="","✗",IF(INDEX('RAW DATA'!$T:$T,'Row Index'!Y22)="",INDEX('RAW DATA'!$L:$L,'Row Index'!Y22),INDEX('RAW DATA'!$T:$T,'Row Index'!Y22)))</f>
        <v>38.6409725973221</v>
      </c>
      <c r="Z360" s="17" t="n">
        <f aca="false">IF('Row Index'!Z22="","✗",IF(INDEX('RAW DATA'!$T:$T,'Row Index'!Z22)="",INDEX('RAW DATA'!$L:$L,'Row Index'!Z22),INDEX('RAW DATA'!$T:$T,'Row Index'!Z22)))</f>
        <v>42.9740826531957</v>
      </c>
      <c r="AA360" s="19" t="str">
        <f aca="false">IF('Row Index'!AA22="","⏳",IF(INDEX('RAW DATA'!$T:$T,'Row Index'!AA22)="",INDEX('RAW DATA'!$L:$L,'Row Index'!AA22),INDEX('RAW DATA'!$T:$T,'Row Index'!AA22)))</f>
        <v>⏳</v>
      </c>
      <c r="AB360" s="17" t="n">
        <f aca="false">IF('Row Index'!AB22="","✗",IF(INDEX('RAW DATA'!$T:$T,'Row Index'!AB22)="",INDEX('RAW DATA'!$L:$L,'Row Index'!AB22),INDEX('RAW DATA'!$T:$T,'Row Index'!AB22)))</f>
        <v>43.1926717378553</v>
      </c>
      <c r="AC360" s="17" t="n">
        <f aca="false">IF('Row Index'!AC22="","✗",IF(INDEX('RAW DATA'!$T:$T,'Row Index'!AC22)="",INDEX('RAW DATA'!$L:$L,'Row Index'!AC22),INDEX('RAW DATA'!$T:$T,'Row Index'!AC22)))</f>
        <v>39.4586063759534</v>
      </c>
      <c r="AD360" s="17" t="n">
        <f aca="false">IF('Row Index'!AD22="","✗",IF(INDEX('RAW DATA'!$T:$T,'Row Index'!AD22)="",INDEX('RAW DATA'!$L:$L,'Row Index'!AD22),INDEX('RAW DATA'!$T:$T,'Row Index'!AD22)))</f>
        <v>50.8370833894487</v>
      </c>
      <c r="AE360" s="17" t="n">
        <f aca="false">IF('Row Index'!AE22="","✗",IF(INDEX('RAW DATA'!$T:$T,'Row Index'!AE22)="",INDEX('RAW DATA'!$L:$L,'Row Index'!AE22),INDEX('RAW DATA'!$T:$T,'Row Index'!AE22)))</f>
        <v>49.0479098302893</v>
      </c>
      <c r="AF360" s="17" t="n">
        <f aca="false">IF('Row Index'!AF22="","✗",IF(INDEX('RAW DATA'!$T:$T,'Row Index'!AF22)="",INDEX('RAW DATA'!$L:$L,'Row Index'!AF22),INDEX('RAW DATA'!$T:$T,'Row Index'!AF22)))</f>
        <v>51.1046884191915</v>
      </c>
      <c r="AG360" s="17" t="n">
        <f aca="false">IF('Row Index'!AG22="","✗",IF(INDEX('RAW DATA'!$T:$T,'Row Index'!AG22)="",INDEX('RAW DATA'!$L:$L,'Row Index'!AG22),INDEX('RAW DATA'!$T:$T,'Row Index'!AG22)))</f>
        <v>47.1690558705605</v>
      </c>
      <c r="AH360" s="17" t="n">
        <f aca="false">IF('Row Index'!AH22="","✗",IF(INDEX('RAW DATA'!$T:$T,'Row Index'!AH22)="",INDEX('RAW DATA'!$L:$L,'Row Index'!AH22),INDEX('RAW DATA'!$T:$T,'Row Index'!AH22)))</f>
        <v>52.1895961243126</v>
      </c>
      <c r="AI360" s="17" t="n">
        <f aca="false">IF('Row Index'!AI22="","✗",IF(INDEX('RAW DATA'!$T:$T,'Row Index'!AI22)="",INDEX('RAW DATA'!$L:$L,'Row Index'!AI22),INDEX('RAW DATA'!$T:$T,'Row Index'!AI22)))</f>
        <v>58.4759552830472</v>
      </c>
      <c r="AJ360" s="17" t="n">
        <f aca="false">IF('Row Index'!AJ22="","✗",IF(INDEX('RAW DATA'!$T:$T,'Row Index'!AJ22)="",INDEX('RAW DATA'!$L:$L,'Row Index'!AJ22),INDEX('RAW DATA'!$T:$T,'Row Index'!AJ22)))</f>
        <v>54.7704357166405</v>
      </c>
      <c r="AK360" s="17" t="n">
        <f aca="false">IF('Row Index'!AK22="","✗",IF(INDEX('RAW DATA'!$T:$T,'Row Index'!AK22)="",INDEX('RAW DATA'!$L:$L,'Row Index'!AK22),INDEX('RAW DATA'!$T:$T,'Row Index'!AK22)))</f>
        <v>61.437705906601</v>
      </c>
      <c r="AL360" s="17" t="n">
        <f aca="false">IF('Row Index'!AL22="","✗",IF(INDEX('RAW DATA'!$T:$T,'Row Index'!AL22)="",INDEX('RAW DATA'!$L:$L,'Row Index'!AL22),INDEX('RAW DATA'!$T:$T,'Row Index'!AL22)))</f>
        <v>62.0039229751915</v>
      </c>
      <c r="AM360" s="17" t="n">
        <f aca="false">IF('Row Index'!AM22="","✗",IF(INDEX('RAW DATA'!$T:$T,'Row Index'!AM22)="",INDEX('RAW DATA'!$L:$L,'Row Index'!AM22),INDEX('RAW DATA'!$T:$T,'Row Index'!AM22)))</f>
        <v>63.7311465313414</v>
      </c>
      <c r="AN360" s="17" t="n">
        <f aca="false">IF('Row Index'!AN22="","✗",IF(INDEX('RAW DATA'!$T:$T,'Row Index'!AN22)="",INDEX('RAW DATA'!$L:$L,'Row Index'!AN22),INDEX('RAW DATA'!$T:$T,'Row Index'!AN22)))</f>
        <v>64.2062235506097</v>
      </c>
      <c r="AO360" s="17" t="n">
        <f aca="false">IF('Row Index'!AO22="","✗",IF(INDEX('RAW DATA'!$T:$T,'Row Index'!AO22)="",INDEX('RAW DATA'!$L:$L,'Row Index'!AO22),INDEX('RAW DATA'!$T:$T,'Row Index'!AO22)))</f>
        <v>66.8824329348132</v>
      </c>
      <c r="AP360" s="17" t="n">
        <f aca="false">IF('Row Index'!AP22="","✗",IF(INDEX('RAW DATA'!$T:$T,'Row Index'!AP22)="",INDEX('RAW DATA'!$L:$L,'Row Index'!AP22),INDEX('RAW DATA'!$T:$T,'Row Index'!AP22)))</f>
        <v>68.4767140323068</v>
      </c>
      <c r="AQ360" s="17" t="n">
        <f aca="false">IF('Row Index'!AQ22="","✗",IF(INDEX('RAW DATA'!$T:$T,'Row Index'!AQ22)="",INDEX('RAW DATA'!$L:$L,'Row Index'!AQ22),INDEX('RAW DATA'!$T:$T,'Row Index'!AQ22)))</f>
        <v>69.8901308274457</v>
      </c>
    </row>
    <row r="361" customFormat="false" ht="15" hidden="false" customHeight="false" outlineLevel="0" collapsed="false">
      <c r="A361" s="15" t="s">
        <v>216</v>
      </c>
      <c r="B361" s="16" t="s">
        <v>153</v>
      </c>
      <c r="C361" s="17" t="n">
        <f aca="false">IF('Row Index'!C23="","✗",IF(INDEX('RAW DATA'!$T:$T,'Row Index'!C23)="",INDEX('RAW DATA'!$L:$L,'Row Index'!C23),INDEX('RAW DATA'!$T:$T,'Row Index'!C23)))</f>
        <v>29.3329931973802</v>
      </c>
      <c r="D361" s="17" t="n">
        <f aca="false">IF('Row Index'!D23="","✗",IF(INDEX('RAW DATA'!$T:$T,'Row Index'!D23)="",INDEX('RAW DATA'!$L:$L,'Row Index'!D23),INDEX('RAW DATA'!$T:$T,'Row Index'!D23)))</f>
        <v>30.8899355298855</v>
      </c>
      <c r="E361" s="17" t="n">
        <f aca="false">IF('Row Index'!E23="","✗",IF(INDEX('RAW DATA'!$T:$T,'Row Index'!E23)="",INDEX('RAW DATA'!$L:$L,'Row Index'!E23),INDEX('RAW DATA'!$T:$T,'Row Index'!E23)))</f>
        <v>30.717941320703</v>
      </c>
      <c r="F361" s="17" t="n">
        <f aca="false">IF('Row Index'!F23="","✗",IF(INDEX('RAW DATA'!$T:$T,'Row Index'!F23)="",INDEX('RAW DATA'!$L:$L,'Row Index'!F23),INDEX('RAW DATA'!$T:$T,'Row Index'!F23)))</f>
        <v>29.5681972899463</v>
      </c>
      <c r="G361" s="17" t="n">
        <f aca="false">IF('Row Index'!G23="","✗",IF(INDEX('RAW DATA'!$T:$T,'Row Index'!G23)="",INDEX('RAW DATA'!$L:$L,'Row Index'!G23),INDEX('RAW DATA'!$T:$T,'Row Index'!G23)))</f>
        <v>30.5441230998882</v>
      </c>
      <c r="H361" s="17" t="n">
        <f aca="false">IF('Row Index'!H23="","✗",IF(INDEX('RAW DATA'!$T:$T,'Row Index'!H23)="",INDEX('RAW DATA'!$L:$L,'Row Index'!H23),INDEX('RAW DATA'!$T:$T,'Row Index'!H23)))</f>
        <v>32.0196196946793</v>
      </c>
      <c r="I361" s="17" t="n">
        <f aca="false">IF('Row Index'!I23="","✗",IF(INDEX('RAW DATA'!$T:$T,'Row Index'!I23)="",INDEX('RAW DATA'!$L:$L,'Row Index'!I23),INDEX('RAW DATA'!$T:$T,'Row Index'!I23)))</f>
        <v>29.9486228145409</v>
      </c>
      <c r="J361" s="17" t="n">
        <f aca="false">IF('Row Index'!J23="","✗",IF(INDEX('RAW DATA'!$T:$T,'Row Index'!J23)="",INDEX('RAW DATA'!$L:$L,'Row Index'!J23),INDEX('RAW DATA'!$T:$T,'Row Index'!J23)))</f>
        <v>30.4118393793714</v>
      </c>
      <c r="K361" s="17" t="n">
        <f aca="false">IF('Row Index'!K23="","✗",IF(INDEX('RAW DATA'!$T:$T,'Row Index'!K23)="",INDEX('RAW DATA'!$L:$L,'Row Index'!K23),INDEX('RAW DATA'!$T:$T,'Row Index'!K23)))</f>
        <v>33.1010273074453</v>
      </c>
      <c r="L361" s="17" t="n">
        <f aca="false">IF('Row Index'!L23="","✗",IF(INDEX('RAW DATA'!$T:$T,'Row Index'!L23)="",INDEX('RAW DATA'!$L:$L,'Row Index'!L23),INDEX('RAW DATA'!$T:$T,'Row Index'!L23)))</f>
        <v>30.5430934415341</v>
      </c>
      <c r="M361" s="17" t="n">
        <f aca="false">IF('Row Index'!M23="","✗",IF(INDEX('RAW DATA'!$T:$T,'Row Index'!M23)="",INDEX('RAW DATA'!$L:$L,'Row Index'!M23),INDEX('RAW DATA'!$T:$T,'Row Index'!M23)))</f>
        <v>33.7093862827562</v>
      </c>
      <c r="N361" s="17" t="n">
        <f aca="false">IF('Row Index'!N23="","✗",IF(INDEX('RAW DATA'!$T:$T,'Row Index'!N23)="",INDEX('RAW DATA'!$L:$L,'Row Index'!N23),INDEX('RAW DATA'!$T:$T,'Row Index'!N23)))</f>
        <v>32.9384878281745</v>
      </c>
      <c r="O361" s="17" t="n">
        <f aca="false">IF('Row Index'!O23="","✗",IF(INDEX('RAW DATA'!$T:$T,'Row Index'!O23)="",INDEX('RAW DATA'!$L:$L,'Row Index'!O23),INDEX('RAW DATA'!$T:$T,'Row Index'!O23)))</f>
        <v>31.8768389518321</v>
      </c>
      <c r="P361" s="17" t="n">
        <f aca="false">IF('Row Index'!P23="","✗",IF(INDEX('RAW DATA'!$T:$T,'Row Index'!P23)="",INDEX('RAW DATA'!$L:$L,'Row Index'!P23),INDEX('RAW DATA'!$T:$T,'Row Index'!P23)))</f>
        <v>32.8430184813188</v>
      </c>
      <c r="Q361" s="17" t="n">
        <f aca="false">IF('Row Index'!Q23="","✗",IF(INDEX('RAW DATA'!$T:$T,'Row Index'!Q23)="",INDEX('RAW DATA'!$L:$L,'Row Index'!Q23),INDEX('RAW DATA'!$T:$T,'Row Index'!Q23)))</f>
        <v>33.2315613731009</v>
      </c>
      <c r="R361" s="17" t="n">
        <f aca="false">IF('Row Index'!R23="","✗",IF(INDEX('RAW DATA'!$T:$T,'Row Index'!R23)="",INDEX('RAW DATA'!$L:$L,'Row Index'!R23),INDEX('RAW DATA'!$T:$T,'Row Index'!R23)))</f>
        <v>32.8556134069416</v>
      </c>
      <c r="S361" s="17" t="n">
        <f aca="false">IF('Row Index'!S23="","✗",IF(INDEX('RAW DATA'!$T:$T,'Row Index'!S23)="",INDEX('RAW DATA'!$L:$L,'Row Index'!S23),INDEX('RAW DATA'!$T:$T,'Row Index'!S23)))</f>
        <v>32.8860352134651</v>
      </c>
      <c r="T361" s="17" t="n">
        <f aca="false">IF('Row Index'!T23="","✗",IF(INDEX('RAW DATA'!$T:$T,'Row Index'!T23)="",INDEX('RAW DATA'!$L:$L,'Row Index'!T23),INDEX('RAW DATA'!$T:$T,'Row Index'!T23)))</f>
        <v>32.0522562822188</v>
      </c>
      <c r="U361" s="17" t="n">
        <f aca="false">IF('Row Index'!U23="","✗",IF(INDEX('RAW DATA'!$T:$T,'Row Index'!U23)="",INDEX('RAW DATA'!$L:$L,'Row Index'!U23),INDEX('RAW DATA'!$T:$T,'Row Index'!U23)))</f>
        <v>33.8623097296957</v>
      </c>
      <c r="V361" s="17" t="n">
        <f aca="false">IF('Row Index'!V23="","✗",IF(INDEX('RAW DATA'!$T:$T,'Row Index'!V23)="",INDEX('RAW DATA'!$L:$L,'Row Index'!V23),INDEX('RAW DATA'!$T:$T,'Row Index'!V23)))</f>
        <v>34.5473586898821</v>
      </c>
      <c r="W361" s="17" t="n">
        <f aca="false">IF('Row Index'!W23="","✗",IF(INDEX('RAW DATA'!$T:$T,'Row Index'!W23)="",INDEX('RAW DATA'!$L:$L,'Row Index'!W23),INDEX('RAW DATA'!$T:$T,'Row Index'!W23)))</f>
        <v>33.1549938613205</v>
      </c>
      <c r="X361" s="17" t="n">
        <f aca="false">IF('Row Index'!X23="","✗",IF(INDEX('RAW DATA'!$T:$T,'Row Index'!X23)="",INDEX('RAW DATA'!$L:$L,'Row Index'!X23),INDEX('RAW DATA'!$T:$T,'Row Index'!X23)))</f>
        <v>36.4203323954735</v>
      </c>
      <c r="Y361" s="17" t="n">
        <f aca="false">IF('Row Index'!Y23="","✗",IF(INDEX('RAW DATA'!$T:$T,'Row Index'!Y23)="",INDEX('RAW DATA'!$L:$L,'Row Index'!Y23),INDEX('RAW DATA'!$T:$T,'Row Index'!Y23)))</f>
        <v>34.0963338022014</v>
      </c>
      <c r="Z361" s="17" t="n">
        <f aca="false">IF('Row Index'!Z23="","✗",IF(INDEX('RAW DATA'!$T:$T,'Row Index'!Z23)="",INDEX('RAW DATA'!$L:$L,'Row Index'!Z23),INDEX('RAW DATA'!$T:$T,'Row Index'!Z23)))</f>
        <v>36.9028068377914</v>
      </c>
      <c r="AA361" s="19" t="str">
        <f aca="false">IF('Row Index'!AA23="","⏳",IF(INDEX('RAW DATA'!$T:$T,'Row Index'!AA23)="",INDEX('RAW DATA'!$L:$L,'Row Index'!AA23),INDEX('RAW DATA'!$T:$T,'Row Index'!AA23)))</f>
        <v>⏳</v>
      </c>
      <c r="AB361" s="17" t="n">
        <f aca="false">IF('Row Index'!AB23="","✗",IF(INDEX('RAW DATA'!$T:$T,'Row Index'!AB23)="",INDEX('RAW DATA'!$L:$L,'Row Index'!AB23),INDEX('RAW DATA'!$T:$T,'Row Index'!AB23)))</f>
        <v>38.069656497286</v>
      </c>
      <c r="AC361" s="17" t="n">
        <f aca="false">IF('Row Index'!AC23="","✗",IF(INDEX('RAW DATA'!$T:$T,'Row Index'!AC23)="",INDEX('RAW DATA'!$L:$L,'Row Index'!AC23),INDEX('RAW DATA'!$T:$T,'Row Index'!AC23)))</f>
        <v>36.7475287851976</v>
      </c>
      <c r="AD361" s="17" t="n">
        <f aca="false">IF('Row Index'!AD23="","✗",IF(INDEX('RAW DATA'!$T:$T,'Row Index'!AD23)="",INDEX('RAW DATA'!$L:$L,'Row Index'!AD23),INDEX('RAW DATA'!$T:$T,'Row Index'!AD23)))</f>
        <v>39.9493980300806</v>
      </c>
      <c r="AE361" s="17" t="n">
        <f aca="false">IF('Row Index'!AE23="","✗",IF(INDEX('RAW DATA'!$T:$T,'Row Index'!AE23)="",INDEX('RAW DATA'!$L:$L,'Row Index'!AE23),INDEX('RAW DATA'!$T:$T,'Row Index'!AE23)))</f>
        <v>40.6367311004824</v>
      </c>
      <c r="AF361" s="17" t="n">
        <f aca="false">IF('Row Index'!AF23="","✗",IF(INDEX('RAW DATA'!$T:$T,'Row Index'!AF23)="",INDEX('RAW DATA'!$L:$L,'Row Index'!AF23),INDEX('RAW DATA'!$T:$T,'Row Index'!AF23)))</f>
        <v>47.2207143091555</v>
      </c>
      <c r="AG361" s="17" t="n">
        <f aca="false">IF('Row Index'!AG23="","✗",IF(INDEX('RAW DATA'!$T:$T,'Row Index'!AG23)="",INDEX('RAW DATA'!$L:$L,'Row Index'!AG23),INDEX('RAW DATA'!$T:$T,'Row Index'!AG23)))</f>
        <v>40.4586434190383</v>
      </c>
      <c r="AH361" s="17" t="n">
        <f aca="false">IF('Row Index'!AH23="","✗",IF(INDEX('RAW DATA'!$T:$T,'Row Index'!AH23)="",INDEX('RAW DATA'!$L:$L,'Row Index'!AH23),INDEX('RAW DATA'!$T:$T,'Row Index'!AH23)))</f>
        <v>45.1324973344306</v>
      </c>
      <c r="AI361" s="17" t="n">
        <f aca="false">IF('Row Index'!AI23="","✗",IF(INDEX('RAW DATA'!$T:$T,'Row Index'!AI23)="",INDEX('RAW DATA'!$L:$L,'Row Index'!AI23),INDEX('RAW DATA'!$T:$T,'Row Index'!AI23)))</f>
        <v>56.3573182171158</v>
      </c>
      <c r="AJ361" s="17" t="n">
        <f aca="false">IF('Row Index'!AJ23="","✗",IF(INDEX('RAW DATA'!$T:$T,'Row Index'!AJ23)="",INDEX('RAW DATA'!$L:$L,'Row Index'!AJ23),INDEX('RAW DATA'!$T:$T,'Row Index'!AJ23)))</f>
        <v>53.0652429610449</v>
      </c>
      <c r="AK361" s="17" t="n">
        <f aca="false">IF('Row Index'!AK23="","✗",IF(INDEX('RAW DATA'!$T:$T,'Row Index'!AK23)="",INDEX('RAW DATA'!$L:$L,'Row Index'!AK23),INDEX('RAW DATA'!$T:$T,'Row Index'!AK23)))</f>
        <v>57.9356965127281</v>
      </c>
      <c r="AL361" s="17" t="n">
        <f aca="false">IF('Row Index'!AL23="","✗",IF(INDEX('RAW DATA'!$T:$T,'Row Index'!AL23)="",INDEX('RAW DATA'!$L:$L,'Row Index'!AL23),INDEX('RAW DATA'!$T:$T,'Row Index'!AL23)))</f>
        <v>59.3917606811369</v>
      </c>
      <c r="AM361" s="17" t="n">
        <f aca="false">IF('Row Index'!AM23="","✗",IF(INDEX('RAW DATA'!$T:$T,'Row Index'!AM23)="",INDEX('RAW DATA'!$L:$L,'Row Index'!AM23),INDEX('RAW DATA'!$T:$T,'Row Index'!AM23)))</f>
        <v>63.2309730366811</v>
      </c>
      <c r="AN361" s="17" t="n">
        <f aca="false">IF('Row Index'!AN23="","✗",IF(INDEX('RAW DATA'!$T:$T,'Row Index'!AN23)="",INDEX('RAW DATA'!$L:$L,'Row Index'!AN23),INDEX('RAW DATA'!$T:$T,'Row Index'!AN23)))</f>
        <v>63.5790939061379</v>
      </c>
      <c r="AO361" s="17" t="n">
        <f aca="false">IF('Row Index'!AO23="","✗",IF(INDEX('RAW DATA'!$T:$T,'Row Index'!AO23)="",INDEX('RAW DATA'!$L:$L,'Row Index'!AO23),INDEX('RAW DATA'!$T:$T,'Row Index'!AO23)))</f>
        <v>65.5358164017753</v>
      </c>
      <c r="AP361" s="17" t="n">
        <f aca="false">IF('Row Index'!AP23="","✗",IF(INDEX('RAW DATA'!$T:$T,'Row Index'!AP23)="",INDEX('RAW DATA'!$L:$L,'Row Index'!AP23),INDEX('RAW DATA'!$T:$T,'Row Index'!AP23)))</f>
        <v>66.4670342851255</v>
      </c>
      <c r="AQ361" s="17" t="n">
        <f aca="false">IF('Row Index'!AQ23="","✗",IF(INDEX('RAW DATA'!$T:$T,'Row Index'!AQ23)="",INDEX('RAW DATA'!$L:$L,'Row Index'!AQ23),INDEX('RAW DATA'!$T:$T,'Row Index'!AQ23)))</f>
        <v>66.5049732299078</v>
      </c>
    </row>
    <row r="362" customFormat="false" ht="15" hidden="false" customHeight="false" outlineLevel="0" collapsed="false">
      <c r="A362" s="15" t="s">
        <v>219</v>
      </c>
      <c r="B362" s="16" t="s">
        <v>153</v>
      </c>
      <c r="C362" s="17" t="n">
        <f aca="false">IF('Row Index'!C24="","✗",IF(INDEX('RAW DATA'!$T:$T,'Row Index'!C24)="",INDEX('RAW DATA'!$L:$L,'Row Index'!C24),INDEX('RAW DATA'!$T:$T,'Row Index'!C24)))</f>
        <v>29.1304027367157</v>
      </c>
      <c r="D362" s="17" t="n">
        <f aca="false">IF('Row Index'!D24="","✗",IF(INDEX('RAW DATA'!$T:$T,'Row Index'!D24)="",INDEX('RAW DATA'!$L:$L,'Row Index'!D24),INDEX('RAW DATA'!$T:$T,'Row Index'!D24)))</f>
        <v>31.7881392640225</v>
      </c>
      <c r="E362" s="17" t="n">
        <f aca="false">IF('Row Index'!E24="","✗",IF(INDEX('RAW DATA'!$T:$T,'Row Index'!E24)="",INDEX('RAW DATA'!$L:$L,'Row Index'!E24),INDEX('RAW DATA'!$T:$T,'Row Index'!E24)))</f>
        <v>30.7636941259489</v>
      </c>
      <c r="F362" s="17" t="n">
        <f aca="false">IF('Row Index'!F24="","✗",IF(INDEX('RAW DATA'!$T:$T,'Row Index'!F24)="",INDEX('RAW DATA'!$L:$L,'Row Index'!F24),INDEX('RAW DATA'!$T:$T,'Row Index'!F24)))</f>
        <v>29.2346698261886</v>
      </c>
      <c r="G362" s="26" t="str">
        <f aca="false">IF('Row Index'!G24="","✗",IF(INDEX('RAW DATA'!$T:$T,'Row Index'!G24)="",INDEX('RAW DATA'!$L:$L,'Row Index'!G24),INDEX('RAW DATA'!$T:$T,'Row Index'!G24)))</f>
        <v>✗</v>
      </c>
      <c r="H362" s="17" t="n">
        <f aca="false">IF('Row Index'!H24="","✗",IF(INDEX('RAW DATA'!$T:$T,'Row Index'!H24)="",INDEX('RAW DATA'!$L:$L,'Row Index'!H24),INDEX('RAW DATA'!$T:$T,'Row Index'!H24)))</f>
        <v>32.2350650552961</v>
      </c>
      <c r="I362" s="17" t="n">
        <f aca="false">IF('Row Index'!I24="","✗",IF(INDEX('RAW DATA'!$T:$T,'Row Index'!I24)="",INDEX('RAW DATA'!$L:$L,'Row Index'!I24),INDEX('RAW DATA'!$T:$T,'Row Index'!I24)))</f>
        <v>29.6662974812784</v>
      </c>
      <c r="J362" s="17" t="n">
        <f aca="false">IF('Row Index'!J24="","✗",IF(INDEX('RAW DATA'!$T:$T,'Row Index'!J24)="",INDEX('RAW DATA'!$L:$L,'Row Index'!J24),INDEX('RAW DATA'!$T:$T,'Row Index'!J24)))</f>
        <v>31.4095918315679</v>
      </c>
      <c r="K362" s="17" t="n">
        <f aca="false">IF('Row Index'!K24="","✗",IF(INDEX('RAW DATA'!$T:$T,'Row Index'!K24)="",INDEX('RAW DATA'!$L:$L,'Row Index'!K24),INDEX('RAW DATA'!$T:$T,'Row Index'!K24)))</f>
        <v>32.6864132536196</v>
      </c>
      <c r="L362" s="17" t="n">
        <f aca="false">IF('Row Index'!L24="","✗",IF(INDEX('RAW DATA'!$T:$T,'Row Index'!L24)="",INDEX('RAW DATA'!$L:$L,'Row Index'!L24),INDEX('RAW DATA'!$T:$T,'Row Index'!L24)))</f>
        <v>30.2276074124588</v>
      </c>
      <c r="M362" s="17" t="n">
        <f aca="false">IF('Row Index'!M24="","✗",IF(INDEX('RAW DATA'!$T:$T,'Row Index'!M24)="",INDEX('RAW DATA'!$L:$L,'Row Index'!M24),INDEX('RAW DATA'!$T:$T,'Row Index'!M24)))</f>
        <v>32.5245182126856</v>
      </c>
      <c r="N362" s="17" t="n">
        <f aca="false">IF('Row Index'!N24="","✗",IF(INDEX('RAW DATA'!$T:$T,'Row Index'!N24)="",INDEX('RAW DATA'!$L:$L,'Row Index'!N24),INDEX('RAW DATA'!$T:$T,'Row Index'!N24)))</f>
        <v>32.2981324289886</v>
      </c>
      <c r="O362" s="17" t="n">
        <f aca="false">IF('Row Index'!O24="","✗",IF(INDEX('RAW DATA'!$T:$T,'Row Index'!O24)="",INDEX('RAW DATA'!$L:$L,'Row Index'!O24),INDEX('RAW DATA'!$T:$T,'Row Index'!O24)))</f>
        <v>30.3654133137507</v>
      </c>
      <c r="P362" s="17" t="n">
        <f aca="false">IF('Row Index'!P24="","✗",IF(INDEX('RAW DATA'!$T:$T,'Row Index'!P24)="",INDEX('RAW DATA'!$L:$L,'Row Index'!P24),INDEX('RAW DATA'!$T:$T,'Row Index'!P24)))</f>
        <v>32.1778382901388</v>
      </c>
      <c r="Q362" s="17" t="n">
        <f aca="false">IF('Row Index'!Q24="","✗",IF(INDEX('RAW DATA'!$T:$T,'Row Index'!Q24)="",INDEX('RAW DATA'!$L:$L,'Row Index'!Q24),INDEX('RAW DATA'!$T:$T,'Row Index'!Q24)))</f>
        <v>31.9875791172927</v>
      </c>
      <c r="R362" s="17" t="n">
        <f aca="false">IF('Row Index'!R24="","✗",IF(INDEX('RAW DATA'!$T:$T,'Row Index'!R24)="",INDEX('RAW DATA'!$L:$L,'Row Index'!R24),INDEX('RAW DATA'!$T:$T,'Row Index'!R24)))</f>
        <v>32.6573107062313</v>
      </c>
      <c r="S362" s="17" t="n">
        <f aca="false">IF('Row Index'!S24="","✗",IF(INDEX('RAW DATA'!$T:$T,'Row Index'!S24)="",INDEX('RAW DATA'!$L:$L,'Row Index'!S24),INDEX('RAW DATA'!$T:$T,'Row Index'!S24)))</f>
        <v>33.5746790860364</v>
      </c>
      <c r="T362" s="17" t="n">
        <f aca="false">IF('Row Index'!T24="","✗",IF(INDEX('RAW DATA'!$T:$T,'Row Index'!T24)="",INDEX('RAW DATA'!$L:$L,'Row Index'!T24),INDEX('RAW DATA'!$T:$T,'Row Index'!T24)))</f>
        <v>33.3906538964405</v>
      </c>
      <c r="U362" s="17" t="n">
        <f aca="false">IF('Row Index'!U24="","✗",IF(INDEX('RAW DATA'!$T:$T,'Row Index'!U24)="",INDEX('RAW DATA'!$L:$L,'Row Index'!U24),INDEX('RAW DATA'!$T:$T,'Row Index'!U24)))</f>
        <v>33.8162655025817</v>
      </c>
      <c r="V362" s="17" t="n">
        <f aca="false">IF('Row Index'!V24="","✗",IF(INDEX('RAW DATA'!$T:$T,'Row Index'!V24)="",INDEX('RAW DATA'!$L:$L,'Row Index'!V24),INDEX('RAW DATA'!$T:$T,'Row Index'!V24)))</f>
        <v>31.9531257459614</v>
      </c>
      <c r="W362" s="17" t="n">
        <f aca="false">IF('Row Index'!W24="","✗",IF(INDEX('RAW DATA'!$T:$T,'Row Index'!W24)="",INDEX('RAW DATA'!$L:$L,'Row Index'!W24),INDEX('RAW DATA'!$T:$T,'Row Index'!W24)))</f>
        <v>30.8099742693516</v>
      </c>
      <c r="X362" s="17" t="n">
        <f aca="false">IF('Row Index'!X24="","✗",IF(INDEX('RAW DATA'!$T:$T,'Row Index'!X24)="",INDEX('RAW DATA'!$L:$L,'Row Index'!X24),INDEX('RAW DATA'!$T:$T,'Row Index'!X24)))</f>
        <v>34.5870878755753</v>
      </c>
      <c r="Y362" s="17" t="n">
        <f aca="false">IF('Row Index'!Y24="","✗",IF(INDEX('RAW DATA'!$T:$T,'Row Index'!Y24)="",INDEX('RAW DATA'!$L:$L,'Row Index'!Y24),INDEX('RAW DATA'!$T:$T,'Row Index'!Y24)))</f>
        <v>34.4508604416542</v>
      </c>
      <c r="Z362" s="17" t="n">
        <f aca="false">IF('Row Index'!Z24="","✗",IF(INDEX('RAW DATA'!$T:$T,'Row Index'!Z24)="",INDEX('RAW DATA'!$L:$L,'Row Index'!Z24),INDEX('RAW DATA'!$T:$T,'Row Index'!Z24)))</f>
        <v>36.0271374344143</v>
      </c>
      <c r="AA362" s="19" t="str">
        <f aca="false">IF('Row Index'!AA24="","⏳",IF(INDEX('RAW DATA'!$T:$T,'Row Index'!AA24)="",INDEX('RAW DATA'!$L:$L,'Row Index'!AA24),INDEX('RAW DATA'!$T:$T,'Row Index'!AA24)))</f>
        <v>⏳</v>
      </c>
      <c r="AB362" s="17" t="n">
        <f aca="false">IF('Row Index'!AB24="","✗",IF(INDEX('RAW DATA'!$T:$T,'Row Index'!AB24)="",INDEX('RAW DATA'!$L:$L,'Row Index'!AB24),INDEX('RAW DATA'!$T:$T,'Row Index'!AB24)))</f>
        <v>35.80799060922</v>
      </c>
      <c r="AC362" s="17" t="n">
        <f aca="false">IF('Row Index'!AC24="","✗",IF(INDEX('RAW DATA'!$T:$T,'Row Index'!AC24)="",INDEX('RAW DATA'!$L:$L,'Row Index'!AC24),INDEX('RAW DATA'!$T:$T,'Row Index'!AC24)))</f>
        <v>32.9516045904372</v>
      </c>
      <c r="AD362" s="17" t="n">
        <f aca="false">IF('Row Index'!AD24="","✗",IF(INDEX('RAW DATA'!$T:$T,'Row Index'!AD24)="",INDEX('RAW DATA'!$L:$L,'Row Index'!AD24),INDEX('RAW DATA'!$T:$T,'Row Index'!AD24)))</f>
        <v>33.3071291602359</v>
      </c>
      <c r="AE362" s="17" t="n">
        <f aca="false">IF('Row Index'!AE24="","✗",IF(INDEX('RAW DATA'!$T:$T,'Row Index'!AE24)="",INDEX('RAW DATA'!$L:$L,'Row Index'!AE24),INDEX('RAW DATA'!$T:$T,'Row Index'!AE24)))</f>
        <v>35.4884246318124</v>
      </c>
      <c r="AF362" s="17" t="n">
        <f aca="false">IF('Row Index'!AF24="","✗",IF(INDEX('RAW DATA'!$T:$T,'Row Index'!AF24)="",INDEX('RAW DATA'!$L:$L,'Row Index'!AF24),INDEX('RAW DATA'!$T:$T,'Row Index'!AF24)))</f>
        <v>35.2805540198138</v>
      </c>
      <c r="AG362" s="17" t="n">
        <f aca="false">IF('Row Index'!AG24="","✗",IF(INDEX('RAW DATA'!$T:$T,'Row Index'!AG24)="",INDEX('RAW DATA'!$L:$L,'Row Index'!AG24),INDEX('RAW DATA'!$T:$T,'Row Index'!AG24)))</f>
        <v>34.6855926337972</v>
      </c>
      <c r="AH362" s="17" t="n">
        <f aca="false">IF('Row Index'!AH24="","✗",IF(INDEX('RAW DATA'!$T:$T,'Row Index'!AH24)="",INDEX('RAW DATA'!$L:$L,'Row Index'!AH24),INDEX('RAW DATA'!$T:$T,'Row Index'!AH24)))</f>
        <v>37.0534477373745</v>
      </c>
      <c r="AI362" s="17" t="n">
        <f aca="false">IF('Row Index'!AI24="","✗",IF(INDEX('RAW DATA'!$T:$T,'Row Index'!AI24)="",INDEX('RAW DATA'!$L:$L,'Row Index'!AI24),INDEX('RAW DATA'!$T:$T,'Row Index'!AI24)))</f>
        <v>37.6407590504973</v>
      </c>
      <c r="AJ362" s="17" t="n">
        <f aca="false">IF('Row Index'!AJ24="","✗",IF(INDEX('RAW DATA'!$T:$T,'Row Index'!AJ24)="",INDEX('RAW DATA'!$L:$L,'Row Index'!AJ24),INDEX('RAW DATA'!$T:$T,'Row Index'!AJ24)))</f>
        <v>38.2248860798975</v>
      </c>
      <c r="AK362" s="17" t="n">
        <f aca="false">IF('Row Index'!AK24="","✗",IF(INDEX('RAW DATA'!$T:$T,'Row Index'!AK24)="",INDEX('RAW DATA'!$L:$L,'Row Index'!AK24),INDEX('RAW DATA'!$T:$T,'Row Index'!AK24)))</f>
        <v>51.6133115946866</v>
      </c>
      <c r="AL362" s="17" t="n">
        <f aca="false">IF('Row Index'!AL24="","✗",IF(INDEX('RAW DATA'!$T:$T,'Row Index'!AL24)="",INDEX('RAW DATA'!$L:$L,'Row Index'!AL24),INDEX('RAW DATA'!$T:$T,'Row Index'!AL24)))</f>
        <v>58.0279131798018</v>
      </c>
      <c r="AM362" s="17" t="n">
        <f aca="false">IF('Row Index'!AM24="","✗",IF(INDEX('RAW DATA'!$T:$T,'Row Index'!AM24)="",INDEX('RAW DATA'!$L:$L,'Row Index'!AM24),INDEX('RAW DATA'!$T:$T,'Row Index'!AM24)))</f>
        <v>59.8250286921785</v>
      </c>
      <c r="AN362" s="17" t="n">
        <f aca="false">IF('Row Index'!AN24="","✗",IF(INDEX('RAW DATA'!$T:$T,'Row Index'!AN24)="",INDEX('RAW DATA'!$L:$L,'Row Index'!AN24),INDEX('RAW DATA'!$T:$T,'Row Index'!AN24)))</f>
        <v>61.9617201759996</v>
      </c>
      <c r="AO362" s="17" t="n">
        <f aca="false">IF('Row Index'!AO24="","✗",IF(INDEX('RAW DATA'!$T:$T,'Row Index'!AO24)="",INDEX('RAW DATA'!$L:$L,'Row Index'!AO24),INDEX('RAW DATA'!$T:$T,'Row Index'!AO24)))</f>
        <v>64.9631237981446</v>
      </c>
      <c r="AP362" s="17" t="n">
        <f aca="false">IF('Row Index'!AP24="","✗",IF(INDEX('RAW DATA'!$T:$T,'Row Index'!AP24)="",INDEX('RAW DATA'!$L:$L,'Row Index'!AP24),INDEX('RAW DATA'!$T:$T,'Row Index'!AP24)))</f>
        <v>65.3010438657852</v>
      </c>
      <c r="AQ362" s="17" t="n">
        <f aca="false">IF('Row Index'!AQ24="","✗",IF(INDEX('RAW DATA'!$T:$T,'Row Index'!AQ24)="",INDEX('RAW DATA'!$L:$L,'Row Index'!AQ24),INDEX('RAW DATA'!$T:$T,'Row Index'!AQ24)))</f>
        <v>66.4646295292701</v>
      </c>
    </row>
    <row r="363" customFormat="false" ht="15" hidden="false" customHeight="false" outlineLevel="0" collapsed="false">
      <c r="A363" s="15" t="s">
        <v>222</v>
      </c>
      <c r="B363" s="16" t="s">
        <v>153</v>
      </c>
      <c r="C363" s="17" t="n">
        <f aca="false">IF('Row Index'!C25="","✗",IF(INDEX('RAW DATA'!$T:$T,'Row Index'!C25)="",INDEX('RAW DATA'!$L:$L,'Row Index'!C25),INDEX('RAW DATA'!$T:$T,'Row Index'!C25)))</f>
        <v>28.3616977255131</v>
      </c>
      <c r="D363" s="17" t="n">
        <f aca="false">IF('Row Index'!D25="","✗",IF(INDEX('RAW DATA'!$T:$T,'Row Index'!D25)="",INDEX('RAW DATA'!$L:$L,'Row Index'!D25),INDEX('RAW DATA'!$T:$T,'Row Index'!D25)))</f>
        <v>30.3975341235663</v>
      </c>
      <c r="E363" s="17" t="n">
        <f aca="false">IF('Row Index'!E25="","✗",IF(INDEX('RAW DATA'!$T:$T,'Row Index'!E25)="",INDEX('RAW DATA'!$L:$L,'Row Index'!E25),INDEX('RAW DATA'!$T:$T,'Row Index'!E25)))</f>
        <v>31.5146401813662</v>
      </c>
      <c r="F363" s="17" t="n">
        <f aca="false">IF('Row Index'!F25="","✗",IF(INDEX('RAW DATA'!$T:$T,'Row Index'!F25)="",INDEX('RAW DATA'!$L:$L,'Row Index'!F25),INDEX('RAW DATA'!$T:$T,'Row Index'!F25)))</f>
        <v>29.03957681289</v>
      </c>
      <c r="G363" s="17" t="n">
        <f aca="false">IF('Row Index'!G25="","✗",IF(INDEX('RAW DATA'!$T:$T,'Row Index'!G25)="",INDEX('RAW DATA'!$L:$L,'Row Index'!G25),INDEX('RAW DATA'!$T:$T,'Row Index'!G25)))</f>
        <v>31.2546426535908</v>
      </c>
      <c r="H363" s="17" t="n">
        <f aca="false">IF('Row Index'!H25="","✗",IF(INDEX('RAW DATA'!$T:$T,'Row Index'!H25)="",INDEX('RAW DATA'!$L:$L,'Row Index'!H25),INDEX('RAW DATA'!$T:$T,'Row Index'!H25)))</f>
        <v>32.4893496323003</v>
      </c>
      <c r="I363" s="17" t="n">
        <f aca="false">IF('Row Index'!I25="","✗",IF(INDEX('RAW DATA'!$T:$T,'Row Index'!I25)="",INDEX('RAW DATA'!$L:$L,'Row Index'!I25),INDEX('RAW DATA'!$T:$T,'Row Index'!I25)))</f>
        <v>29.1926038493214</v>
      </c>
      <c r="J363" s="17" t="n">
        <f aca="false">IF('Row Index'!J25="","✗",IF(INDEX('RAW DATA'!$T:$T,'Row Index'!J25)="",INDEX('RAW DATA'!$L:$L,'Row Index'!J25),INDEX('RAW DATA'!$T:$T,'Row Index'!J25)))</f>
        <v>31.8940777856957</v>
      </c>
      <c r="K363" s="17" t="n">
        <f aca="false">IF('Row Index'!K25="","✗",IF(INDEX('RAW DATA'!$T:$T,'Row Index'!K25)="",INDEX('RAW DATA'!$L:$L,'Row Index'!K25),INDEX('RAW DATA'!$T:$T,'Row Index'!K25)))</f>
        <v>33.2905957933757</v>
      </c>
      <c r="L363" s="17" t="n">
        <f aca="false">IF('Row Index'!L25="","✗",IF(INDEX('RAW DATA'!$T:$T,'Row Index'!L25)="",INDEX('RAW DATA'!$L:$L,'Row Index'!L25),INDEX('RAW DATA'!$T:$T,'Row Index'!L25)))</f>
        <v>31.1165363775055</v>
      </c>
      <c r="M363" s="17" t="n">
        <f aca="false">IF('Row Index'!M25="","✗",IF(INDEX('RAW DATA'!$T:$T,'Row Index'!M25)="",INDEX('RAW DATA'!$L:$L,'Row Index'!M25),INDEX('RAW DATA'!$T:$T,'Row Index'!M25)))</f>
        <v>34.8844119622408</v>
      </c>
      <c r="N363" s="17" t="n">
        <f aca="false">IF('Row Index'!N25="","✗",IF(INDEX('RAW DATA'!$T:$T,'Row Index'!N25)="",INDEX('RAW DATA'!$L:$L,'Row Index'!N25),INDEX('RAW DATA'!$T:$T,'Row Index'!N25)))</f>
        <v>34.5018924827664</v>
      </c>
      <c r="O363" s="17" t="n">
        <f aca="false">IF('Row Index'!O25="","✗",IF(INDEX('RAW DATA'!$T:$T,'Row Index'!O25)="",INDEX('RAW DATA'!$L:$L,'Row Index'!O25),INDEX('RAW DATA'!$T:$T,'Row Index'!O25)))</f>
        <v>37.0608126966609</v>
      </c>
      <c r="P363" s="17" t="n">
        <f aca="false">IF('Row Index'!P25="","✗",IF(INDEX('RAW DATA'!$T:$T,'Row Index'!P25)="",INDEX('RAW DATA'!$L:$L,'Row Index'!P25),INDEX('RAW DATA'!$T:$T,'Row Index'!P25)))</f>
        <v>34.805974555933</v>
      </c>
      <c r="Q363" s="17" t="n">
        <f aca="false">IF('Row Index'!Q25="","✗",IF(INDEX('RAW DATA'!$T:$T,'Row Index'!Q25)="",INDEX('RAW DATA'!$L:$L,'Row Index'!Q25),INDEX('RAW DATA'!$T:$T,'Row Index'!Q25)))</f>
        <v>37.555757626757</v>
      </c>
      <c r="R363" s="17" t="n">
        <f aca="false">IF('Row Index'!R25="","✗",IF(INDEX('RAW DATA'!$T:$T,'Row Index'!R25)="",INDEX('RAW DATA'!$L:$L,'Row Index'!R25),INDEX('RAW DATA'!$T:$T,'Row Index'!R25)))</f>
        <v>36.7075793901322</v>
      </c>
      <c r="S363" s="17" t="n">
        <f aca="false">IF('Row Index'!S25="","✗",IF(INDEX('RAW DATA'!$T:$T,'Row Index'!S25)="",INDEX('RAW DATA'!$L:$L,'Row Index'!S25),INDEX('RAW DATA'!$T:$T,'Row Index'!S25)))</f>
        <v>37.8492595839919</v>
      </c>
      <c r="T363" s="17" t="n">
        <f aca="false">IF('Row Index'!T25="","✗",IF(INDEX('RAW DATA'!$T:$T,'Row Index'!T25)="",INDEX('RAW DATA'!$L:$L,'Row Index'!T25),INDEX('RAW DATA'!$T:$T,'Row Index'!T25)))</f>
        <v>40.4438179053755</v>
      </c>
      <c r="U363" s="17" t="n">
        <f aca="false">IF('Row Index'!U25="","✗",IF(INDEX('RAW DATA'!$T:$T,'Row Index'!U25)="",INDEX('RAW DATA'!$L:$L,'Row Index'!U25),INDEX('RAW DATA'!$T:$T,'Row Index'!U25)))</f>
        <v>43.5109608054432</v>
      </c>
      <c r="V363" s="17" t="n">
        <f aca="false">IF('Row Index'!V25="","✗",IF(INDEX('RAW DATA'!$T:$T,'Row Index'!V25)="",INDEX('RAW DATA'!$L:$L,'Row Index'!V25),INDEX('RAW DATA'!$T:$T,'Row Index'!V25)))</f>
        <v>45.1356730450804</v>
      </c>
      <c r="W363" s="17" t="n">
        <f aca="false">IF('Row Index'!W25="","✗",IF(INDEX('RAW DATA'!$T:$T,'Row Index'!W25)="",INDEX('RAW DATA'!$L:$L,'Row Index'!W25),INDEX('RAW DATA'!$T:$T,'Row Index'!W25)))</f>
        <v>33.9639748246272</v>
      </c>
      <c r="X363" s="17" t="n">
        <f aca="false">IF('Row Index'!X25="","✗",IF(INDEX('RAW DATA'!$T:$T,'Row Index'!X25)="",INDEX('RAW DATA'!$L:$L,'Row Index'!X25),INDEX('RAW DATA'!$T:$T,'Row Index'!X25)))</f>
        <v>34.1245759326745</v>
      </c>
      <c r="Y363" s="17" t="n">
        <f aca="false">IF('Row Index'!Y25="","✗",IF(INDEX('RAW DATA'!$T:$T,'Row Index'!Y25)="",INDEX('RAW DATA'!$L:$L,'Row Index'!Y25),INDEX('RAW DATA'!$T:$T,'Row Index'!Y25)))</f>
        <v>34.2071318338546</v>
      </c>
      <c r="Z363" s="17" t="n">
        <f aca="false">IF('Row Index'!Z25="","✗",IF(INDEX('RAW DATA'!$T:$T,'Row Index'!Z25)="",INDEX('RAW DATA'!$L:$L,'Row Index'!Z25),INDEX('RAW DATA'!$T:$T,'Row Index'!Z25)))</f>
        <v>36.3388031661833</v>
      </c>
      <c r="AA363" s="19" t="str">
        <f aca="false">IF('Row Index'!AA25="","⏳",IF(INDEX('RAW DATA'!$T:$T,'Row Index'!AA25)="",INDEX('RAW DATA'!$L:$L,'Row Index'!AA25),INDEX('RAW DATA'!$T:$T,'Row Index'!AA25)))</f>
        <v>⏳</v>
      </c>
      <c r="AB363" s="17" t="n">
        <f aca="false">IF('Row Index'!AB25="","✗",IF(INDEX('RAW DATA'!$T:$T,'Row Index'!AB25)="",INDEX('RAW DATA'!$L:$L,'Row Index'!AB25),INDEX('RAW DATA'!$T:$T,'Row Index'!AB25)))</f>
        <v>35.6436950270712</v>
      </c>
      <c r="AC363" s="17" t="n">
        <f aca="false">IF('Row Index'!AC25="","✗",IF(INDEX('RAW DATA'!$T:$T,'Row Index'!AC25)="",INDEX('RAW DATA'!$L:$L,'Row Index'!AC25),INDEX('RAW DATA'!$T:$T,'Row Index'!AC25)))</f>
        <v>35.1639319900721</v>
      </c>
      <c r="AD363" s="17" t="n">
        <f aca="false">IF('Row Index'!AD25="","✗",IF(INDEX('RAW DATA'!$T:$T,'Row Index'!AD25)="",INDEX('RAW DATA'!$L:$L,'Row Index'!AD25),INDEX('RAW DATA'!$T:$T,'Row Index'!AD25)))</f>
        <v>34.0157514079593</v>
      </c>
      <c r="AE363" s="17" t="n">
        <f aca="false">IF('Row Index'!AE25="","✗",IF(INDEX('RAW DATA'!$T:$T,'Row Index'!AE25)="",INDEX('RAW DATA'!$L:$L,'Row Index'!AE25),INDEX('RAW DATA'!$T:$T,'Row Index'!AE25)))</f>
        <v>35.8661655929853</v>
      </c>
      <c r="AF363" s="17" t="n">
        <f aca="false">IF('Row Index'!AF25="","✗",IF(INDEX('RAW DATA'!$T:$T,'Row Index'!AF25)="",INDEX('RAW DATA'!$L:$L,'Row Index'!AF25),INDEX('RAW DATA'!$T:$T,'Row Index'!AF25)))</f>
        <v>38.0377601408599</v>
      </c>
      <c r="AG363" s="17" t="n">
        <f aca="false">IF('Row Index'!AG25="","✗",IF(INDEX('RAW DATA'!$T:$T,'Row Index'!AG25)="",INDEX('RAW DATA'!$L:$L,'Row Index'!AG25),INDEX('RAW DATA'!$T:$T,'Row Index'!AG25)))</f>
        <v>34.5263227499314</v>
      </c>
      <c r="AH363" s="17" t="n">
        <f aca="false">IF('Row Index'!AH25="","✗",IF(INDEX('RAW DATA'!$T:$T,'Row Index'!AH25)="",INDEX('RAW DATA'!$L:$L,'Row Index'!AH25),INDEX('RAW DATA'!$T:$T,'Row Index'!AH25)))</f>
        <v>37.0773536466906</v>
      </c>
      <c r="AI363" s="17" t="n">
        <f aca="false">IF('Row Index'!AI25="","✗",IF(INDEX('RAW DATA'!$T:$T,'Row Index'!AI25)="",INDEX('RAW DATA'!$L:$L,'Row Index'!AI25),INDEX('RAW DATA'!$T:$T,'Row Index'!AI25)))</f>
        <v>37.0727225774058</v>
      </c>
      <c r="AJ363" s="17" t="n">
        <f aca="false">IF('Row Index'!AJ25="","✗",IF(INDEX('RAW DATA'!$T:$T,'Row Index'!AJ25)="",INDEX('RAW DATA'!$L:$L,'Row Index'!AJ25),INDEX('RAW DATA'!$T:$T,'Row Index'!AJ25)))</f>
        <v>36.6680260089243</v>
      </c>
      <c r="AK363" s="17" t="n">
        <f aca="false">IF('Row Index'!AK25="","✗",IF(INDEX('RAW DATA'!$T:$T,'Row Index'!AK25)="",INDEX('RAW DATA'!$L:$L,'Row Index'!AK25),INDEX('RAW DATA'!$T:$T,'Row Index'!AK25)))</f>
        <v>37.9847166688323</v>
      </c>
      <c r="AL363" s="17" t="n">
        <f aca="false">IF('Row Index'!AL25="","✗",IF(INDEX('RAW DATA'!$T:$T,'Row Index'!AL25)="",INDEX('RAW DATA'!$L:$L,'Row Index'!AL25),INDEX('RAW DATA'!$T:$T,'Row Index'!AL25)))</f>
        <v>54.0035545786649</v>
      </c>
      <c r="AM363" s="17" t="n">
        <f aca="false">IF('Row Index'!AM25="","✗",IF(INDEX('RAW DATA'!$T:$T,'Row Index'!AM25)="",INDEX('RAW DATA'!$L:$L,'Row Index'!AM25),INDEX('RAW DATA'!$T:$T,'Row Index'!AM25)))</f>
        <v>60.2764930918819</v>
      </c>
      <c r="AN363" s="17" t="n">
        <f aca="false">IF('Row Index'!AN25="","✗",IF(INDEX('RAW DATA'!$T:$T,'Row Index'!AN25)="",INDEX('RAW DATA'!$L:$L,'Row Index'!AN25),INDEX('RAW DATA'!$T:$T,'Row Index'!AN25)))</f>
        <v>61.4055570201598</v>
      </c>
      <c r="AO363" s="17" t="n">
        <f aca="false">IF('Row Index'!AO25="","✗",IF(INDEX('RAW DATA'!$T:$T,'Row Index'!AO25)="",INDEX('RAW DATA'!$L:$L,'Row Index'!AO25),INDEX('RAW DATA'!$T:$T,'Row Index'!AO25)))</f>
        <v>64.5639064349946</v>
      </c>
      <c r="AP363" s="17" t="n">
        <f aca="false">IF('Row Index'!AP25="","✗",IF(INDEX('RAW DATA'!$T:$T,'Row Index'!AP25)="",INDEX('RAW DATA'!$L:$L,'Row Index'!AP25),INDEX('RAW DATA'!$T:$T,'Row Index'!AP25)))</f>
        <v>65.1308959923969</v>
      </c>
      <c r="AQ363" s="17" t="n">
        <f aca="false">IF('Row Index'!AQ25="","✗",IF(INDEX('RAW DATA'!$T:$T,'Row Index'!AQ25)="",INDEX('RAW DATA'!$L:$L,'Row Index'!AQ25),INDEX('RAW DATA'!$T:$T,'Row Index'!AQ25)))</f>
        <v>65.6815844409734</v>
      </c>
    </row>
    <row r="364" customFormat="false" ht="15" hidden="false" customHeight="false" outlineLevel="0" collapsed="false">
      <c r="A364" s="15" t="s">
        <v>225</v>
      </c>
      <c r="B364" s="16" t="s">
        <v>153</v>
      </c>
      <c r="C364" s="17" t="n">
        <f aca="false">IF('Row Index'!C26="","✗",IF(INDEX('RAW DATA'!$T:$T,'Row Index'!C26)="",INDEX('RAW DATA'!$L:$L,'Row Index'!C26),INDEX('RAW DATA'!$T:$T,'Row Index'!C26)))</f>
        <v>28.9277979900371</v>
      </c>
      <c r="D364" s="17" t="n">
        <f aca="false">IF('Row Index'!D26="","✗",IF(INDEX('RAW DATA'!$T:$T,'Row Index'!D26)="",INDEX('RAW DATA'!$L:$L,'Row Index'!D26),INDEX('RAW DATA'!$T:$T,'Row Index'!D26)))</f>
        <v>30.3015507228157</v>
      </c>
      <c r="E364" s="17" t="n">
        <f aca="false">IF('Row Index'!E26="","✗",IF(INDEX('RAW DATA'!$T:$T,'Row Index'!E26)="",INDEX('RAW DATA'!$L:$L,'Row Index'!E26),INDEX('RAW DATA'!$T:$T,'Row Index'!E26)))</f>
        <v>31.0503438776445</v>
      </c>
      <c r="F364" s="17" t="n">
        <f aca="false">IF('Row Index'!F26="","✗",IF(INDEX('RAW DATA'!$T:$T,'Row Index'!F26)="",INDEX('RAW DATA'!$L:$L,'Row Index'!F26),INDEX('RAW DATA'!$T:$T,'Row Index'!F26)))</f>
        <v>28.1035638591911</v>
      </c>
      <c r="G364" s="17" t="n">
        <f aca="false">IF('Row Index'!G26="","✗",IF(INDEX('RAW DATA'!$T:$T,'Row Index'!G26)="",INDEX('RAW DATA'!$L:$L,'Row Index'!G26),INDEX('RAW DATA'!$T:$T,'Row Index'!G26)))</f>
        <v>30.5471301971162</v>
      </c>
      <c r="H364" s="17" t="n">
        <f aca="false">IF('Row Index'!H26="","✗",IF(INDEX('RAW DATA'!$T:$T,'Row Index'!H26)="",INDEX('RAW DATA'!$L:$L,'Row Index'!H26),INDEX('RAW DATA'!$T:$T,'Row Index'!H26)))</f>
        <v>31.5683794768086</v>
      </c>
      <c r="I364" s="17" t="n">
        <f aca="false">IF('Row Index'!I26="","✗",IF(INDEX('RAW DATA'!$T:$T,'Row Index'!I26)="",INDEX('RAW DATA'!$L:$L,'Row Index'!I26),INDEX('RAW DATA'!$T:$T,'Row Index'!I26)))</f>
        <v>29.0985661884952</v>
      </c>
      <c r="J364" s="17" t="n">
        <f aca="false">IF('Row Index'!J26="","✗",IF(INDEX('RAW DATA'!$T:$T,'Row Index'!J26)="",INDEX('RAW DATA'!$L:$L,'Row Index'!J26),INDEX('RAW DATA'!$T:$T,'Row Index'!J26)))</f>
        <v>30.9995779825982</v>
      </c>
      <c r="K364" s="17" t="n">
        <f aca="false">IF('Row Index'!K26="","✗",IF(INDEX('RAW DATA'!$T:$T,'Row Index'!K26)="",INDEX('RAW DATA'!$L:$L,'Row Index'!K26),INDEX('RAW DATA'!$T:$T,'Row Index'!K26)))</f>
        <v>32.4681988272793</v>
      </c>
      <c r="L364" s="17" t="n">
        <f aca="false">IF('Row Index'!L26="","✗",IF(INDEX('RAW DATA'!$T:$T,'Row Index'!L26)="",INDEX('RAW DATA'!$L:$L,'Row Index'!L26),INDEX('RAW DATA'!$T:$T,'Row Index'!L26)))</f>
        <v>31.2986149486594</v>
      </c>
      <c r="M364" s="17" t="n">
        <f aca="false">IF('Row Index'!M26="","✗",IF(INDEX('RAW DATA'!$T:$T,'Row Index'!M26)="",INDEX('RAW DATA'!$L:$L,'Row Index'!M26),INDEX('RAW DATA'!$T:$T,'Row Index'!M26)))</f>
        <v>33.1505265843898</v>
      </c>
      <c r="N364" s="17" t="n">
        <f aca="false">IF('Row Index'!N26="","✗",IF(INDEX('RAW DATA'!$T:$T,'Row Index'!N26)="",INDEX('RAW DATA'!$L:$L,'Row Index'!N26),INDEX('RAW DATA'!$T:$T,'Row Index'!N26)))</f>
        <v>32.0437499968059</v>
      </c>
      <c r="O364" s="17" t="n">
        <f aca="false">IF('Row Index'!O26="","✗",IF(INDEX('RAW DATA'!$T:$T,'Row Index'!O26)="",INDEX('RAW DATA'!$L:$L,'Row Index'!O26),INDEX('RAW DATA'!$T:$T,'Row Index'!O26)))</f>
        <v>31.8160754001513</v>
      </c>
      <c r="P364" s="17" t="n">
        <f aca="false">IF('Row Index'!P26="","✗",IF(INDEX('RAW DATA'!$T:$T,'Row Index'!P26)="",INDEX('RAW DATA'!$L:$L,'Row Index'!P26),INDEX('RAW DATA'!$T:$T,'Row Index'!P26)))</f>
        <v>32.1162880535133</v>
      </c>
      <c r="Q364" s="17" t="n">
        <f aca="false">IF('Row Index'!Q26="","✗",IF(INDEX('RAW DATA'!$T:$T,'Row Index'!Q26)="",INDEX('RAW DATA'!$L:$L,'Row Index'!Q26),INDEX('RAW DATA'!$T:$T,'Row Index'!Q26)))</f>
        <v>32.4708337041346</v>
      </c>
      <c r="R364" s="17" t="n">
        <f aca="false">IF('Row Index'!R26="","✗",IF(INDEX('RAW DATA'!$T:$T,'Row Index'!R26)="",INDEX('RAW DATA'!$L:$L,'Row Index'!R26),INDEX('RAW DATA'!$T:$T,'Row Index'!R26)))</f>
        <v>32.4993860553577</v>
      </c>
      <c r="S364" s="17" t="n">
        <f aca="false">IF('Row Index'!S26="","✗",IF(INDEX('RAW DATA'!$T:$T,'Row Index'!S26)="",INDEX('RAW DATA'!$L:$L,'Row Index'!S26),INDEX('RAW DATA'!$T:$T,'Row Index'!S26)))</f>
        <v>34.3922978773367</v>
      </c>
      <c r="T364" s="17" t="n">
        <f aca="false">IF('Row Index'!T26="","✗",IF(INDEX('RAW DATA'!$T:$T,'Row Index'!T26)="",INDEX('RAW DATA'!$L:$L,'Row Index'!T26),INDEX('RAW DATA'!$T:$T,'Row Index'!T26)))</f>
        <v>32.0885247349655</v>
      </c>
      <c r="U364" s="17" t="n">
        <f aca="false">IF('Row Index'!U26="","✗",IF(INDEX('RAW DATA'!$T:$T,'Row Index'!U26)="",INDEX('RAW DATA'!$L:$L,'Row Index'!U26),INDEX('RAW DATA'!$T:$T,'Row Index'!U26)))</f>
        <v>35.1997566285504</v>
      </c>
      <c r="V364" s="17" t="n">
        <f aca="false">IF('Row Index'!V26="","✗",IF(INDEX('RAW DATA'!$T:$T,'Row Index'!V26)="",INDEX('RAW DATA'!$L:$L,'Row Index'!V26),INDEX('RAW DATA'!$T:$T,'Row Index'!V26)))</f>
        <v>35.0645964757414</v>
      </c>
      <c r="W364" s="17" t="n">
        <f aca="false">IF('Row Index'!W26="","✗",IF(INDEX('RAW DATA'!$T:$T,'Row Index'!W26)="",INDEX('RAW DATA'!$L:$L,'Row Index'!W26),INDEX('RAW DATA'!$T:$T,'Row Index'!W26)))</f>
        <v>32.1243711266507</v>
      </c>
      <c r="X364" s="17" t="n">
        <f aca="false">IF('Row Index'!X26="","✗",IF(INDEX('RAW DATA'!$T:$T,'Row Index'!X26)="",INDEX('RAW DATA'!$L:$L,'Row Index'!X26),INDEX('RAW DATA'!$T:$T,'Row Index'!X26)))</f>
        <v>35.7461602672758</v>
      </c>
      <c r="Y364" s="17" t="n">
        <f aca="false">IF('Row Index'!Y26="","✗",IF(INDEX('RAW DATA'!$T:$T,'Row Index'!Y26)="",INDEX('RAW DATA'!$L:$L,'Row Index'!Y26),INDEX('RAW DATA'!$T:$T,'Row Index'!Y26)))</f>
        <v>34.1792156108936</v>
      </c>
      <c r="Z364" s="17" t="n">
        <f aca="false">IF('Row Index'!Z26="","✗",IF(INDEX('RAW DATA'!$T:$T,'Row Index'!Z26)="",INDEX('RAW DATA'!$L:$L,'Row Index'!Z26),INDEX('RAW DATA'!$T:$T,'Row Index'!Z26)))</f>
        <v>36.3202102739586</v>
      </c>
      <c r="AA364" s="19" t="str">
        <f aca="false">IF('Row Index'!AA26="","⏳",IF(INDEX('RAW DATA'!$T:$T,'Row Index'!AA26)="",INDEX('RAW DATA'!$L:$L,'Row Index'!AA26),INDEX('RAW DATA'!$T:$T,'Row Index'!AA26)))</f>
        <v>⏳</v>
      </c>
      <c r="AB364" s="17" t="n">
        <f aca="false">IF('Row Index'!AB26="","✗",IF(INDEX('RAW DATA'!$T:$T,'Row Index'!AB26)="",INDEX('RAW DATA'!$L:$L,'Row Index'!AB26),INDEX('RAW DATA'!$T:$T,'Row Index'!AB26)))</f>
        <v>37.898108512412</v>
      </c>
      <c r="AC364" s="17" t="n">
        <f aca="false">IF('Row Index'!AC26="","✗",IF(INDEX('RAW DATA'!$T:$T,'Row Index'!AC26)="",INDEX('RAW DATA'!$L:$L,'Row Index'!AC26),INDEX('RAW DATA'!$T:$T,'Row Index'!AC26)))</f>
        <v>35.3832008685469</v>
      </c>
      <c r="AD364" s="17" t="n">
        <f aca="false">IF('Row Index'!AD26="","✗",IF(INDEX('RAW DATA'!$T:$T,'Row Index'!AD26)="",INDEX('RAW DATA'!$L:$L,'Row Index'!AD26),INDEX('RAW DATA'!$T:$T,'Row Index'!AD26)))</f>
        <v>38.3795981856041</v>
      </c>
      <c r="AE364" s="17" t="n">
        <f aca="false">IF('Row Index'!AE26="","✗",IF(INDEX('RAW DATA'!$T:$T,'Row Index'!AE26)="",INDEX('RAW DATA'!$L:$L,'Row Index'!AE26),INDEX('RAW DATA'!$T:$T,'Row Index'!AE26)))</f>
        <v>38.6312204095361</v>
      </c>
      <c r="AF364" s="17" t="n">
        <f aca="false">IF('Row Index'!AF26="","✗",IF(INDEX('RAW DATA'!$T:$T,'Row Index'!AF26)="",INDEX('RAW DATA'!$L:$L,'Row Index'!AF26),INDEX('RAW DATA'!$T:$T,'Row Index'!AF26)))</f>
        <v>43.1969469491115</v>
      </c>
      <c r="AG364" s="17" t="n">
        <f aca="false">IF('Row Index'!AG26="","✗",IF(INDEX('RAW DATA'!$T:$T,'Row Index'!AG26)="",INDEX('RAW DATA'!$L:$L,'Row Index'!AG26),INDEX('RAW DATA'!$T:$T,'Row Index'!AG26)))</f>
        <v>38.1024479635113</v>
      </c>
      <c r="AH364" s="17" t="n">
        <f aca="false">IF('Row Index'!AH26="","✗",IF(INDEX('RAW DATA'!$T:$T,'Row Index'!AH26)="",INDEX('RAW DATA'!$L:$L,'Row Index'!AH26),INDEX('RAW DATA'!$T:$T,'Row Index'!AH26)))</f>
        <v>42.8008526823009</v>
      </c>
      <c r="AI364" s="17" t="n">
        <f aca="false">IF('Row Index'!AI26="","✗",IF(INDEX('RAW DATA'!$T:$T,'Row Index'!AI26)="",INDEX('RAW DATA'!$L:$L,'Row Index'!AI26),INDEX('RAW DATA'!$T:$T,'Row Index'!AI26)))</f>
        <v>50.9265070574566</v>
      </c>
      <c r="AJ364" s="17" t="n">
        <f aca="false">IF('Row Index'!AJ26="","✗",IF(INDEX('RAW DATA'!$T:$T,'Row Index'!AJ26)="",INDEX('RAW DATA'!$L:$L,'Row Index'!AJ26),INDEX('RAW DATA'!$T:$T,'Row Index'!AJ26)))</f>
        <v>51.1889707163564</v>
      </c>
      <c r="AK364" s="17" t="n">
        <f aca="false">IF('Row Index'!AK26="","✗",IF(INDEX('RAW DATA'!$T:$T,'Row Index'!AK26)="",INDEX('RAW DATA'!$L:$L,'Row Index'!AK26),INDEX('RAW DATA'!$T:$T,'Row Index'!AK26)))</f>
        <v>55.8987421913118</v>
      </c>
      <c r="AL364" s="17" t="n">
        <f aca="false">IF('Row Index'!AL26="","✗",IF(INDEX('RAW DATA'!$T:$T,'Row Index'!AL26)="",INDEX('RAW DATA'!$L:$L,'Row Index'!AL26),INDEX('RAW DATA'!$T:$T,'Row Index'!AL26)))</f>
        <v>55.7370498878315</v>
      </c>
      <c r="AM364" s="17" t="n">
        <f aca="false">IF('Row Index'!AM26="","✗",IF(INDEX('RAW DATA'!$T:$T,'Row Index'!AM26)="",INDEX('RAW DATA'!$L:$L,'Row Index'!AM26),INDEX('RAW DATA'!$T:$T,'Row Index'!AM26)))</f>
        <v>61.2855617902988</v>
      </c>
      <c r="AN364" s="17" t="n">
        <f aca="false">IF('Row Index'!AN26="","✗",IF(INDEX('RAW DATA'!$T:$T,'Row Index'!AN26)="",INDEX('RAW DATA'!$L:$L,'Row Index'!AN26),INDEX('RAW DATA'!$T:$T,'Row Index'!AN26)))</f>
        <v>60.4160284620771</v>
      </c>
      <c r="AO364" s="17" t="n">
        <f aca="false">IF('Row Index'!AO26="","✗",IF(INDEX('RAW DATA'!$T:$T,'Row Index'!AO26)="",INDEX('RAW DATA'!$L:$L,'Row Index'!AO26),INDEX('RAW DATA'!$T:$T,'Row Index'!AO26)))</f>
        <v>64.6851529832156</v>
      </c>
      <c r="AP364" s="17" t="n">
        <f aca="false">IF('Row Index'!AP26="","✗",IF(INDEX('RAW DATA'!$T:$T,'Row Index'!AP26)="",INDEX('RAW DATA'!$L:$L,'Row Index'!AP26),INDEX('RAW DATA'!$T:$T,'Row Index'!AP26)))</f>
        <v>65.5093698283811</v>
      </c>
      <c r="AQ364" s="17" t="n">
        <f aca="false">IF('Row Index'!AQ26="","✗",IF(INDEX('RAW DATA'!$T:$T,'Row Index'!AQ26)="",INDEX('RAW DATA'!$L:$L,'Row Index'!AQ26),INDEX('RAW DATA'!$T:$T,'Row Index'!AQ26)))</f>
        <v>65.8046467152242</v>
      </c>
    </row>
    <row r="365" customFormat="false" ht="15" hidden="false" customHeight="false" outlineLevel="0" collapsed="false">
      <c r="A365" s="15" t="s">
        <v>228</v>
      </c>
      <c r="B365" s="16" t="s">
        <v>153</v>
      </c>
      <c r="C365" s="17" t="n">
        <f aca="false">IF('Row Index'!C27="","✗",IF(INDEX('RAW DATA'!$T:$T,'Row Index'!C27)="",INDEX('RAW DATA'!$L:$L,'Row Index'!C27),INDEX('RAW DATA'!$T:$T,'Row Index'!C27)))</f>
        <v>28.7818619449976</v>
      </c>
      <c r="D365" s="17" t="n">
        <f aca="false">IF('Row Index'!D27="","✗",IF(INDEX('RAW DATA'!$T:$T,'Row Index'!D27)="",INDEX('RAW DATA'!$L:$L,'Row Index'!D27),INDEX('RAW DATA'!$T:$T,'Row Index'!D27)))</f>
        <v>29.9934806823731</v>
      </c>
      <c r="E365" s="17" t="n">
        <f aca="false">IF('Row Index'!E27="","✗",IF(INDEX('RAW DATA'!$T:$T,'Row Index'!E27)="",INDEX('RAW DATA'!$L:$L,'Row Index'!E27),INDEX('RAW DATA'!$T:$T,'Row Index'!E27)))</f>
        <v>30.5323879929649</v>
      </c>
      <c r="F365" s="17" t="n">
        <f aca="false">IF('Row Index'!F27="","✗",IF(INDEX('RAW DATA'!$T:$T,'Row Index'!F27)="",INDEX('RAW DATA'!$L:$L,'Row Index'!F27),INDEX('RAW DATA'!$T:$T,'Row Index'!F27)))</f>
        <v>28.8953240034076</v>
      </c>
      <c r="G365" s="17" t="n">
        <f aca="false">IF('Row Index'!G27="","✗",IF(INDEX('RAW DATA'!$T:$T,'Row Index'!G27)="",INDEX('RAW DATA'!$L:$L,'Row Index'!G27),INDEX('RAW DATA'!$T:$T,'Row Index'!G27)))</f>
        <v>30.246324747993</v>
      </c>
      <c r="H365" s="17" t="n">
        <f aca="false">IF('Row Index'!H27="","✗",IF(INDEX('RAW DATA'!$T:$T,'Row Index'!H27)="",INDEX('RAW DATA'!$L:$L,'Row Index'!H27),INDEX('RAW DATA'!$T:$T,'Row Index'!H27)))</f>
        <v>32.0457510974078</v>
      </c>
      <c r="I365" s="17" t="n">
        <f aca="false">IF('Row Index'!I27="","✗",IF(INDEX('RAW DATA'!$T:$T,'Row Index'!I27)="",INDEX('RAW DATA'!$L:$L,'Row Index'!I27),INDEX('RAW DATA'!$T:$T,'Row Index'!I27)))</f>
        <v>28.8065046695711</v>
      </c>
      <c r="J365" s="17" t="n">
        <f aca="false">IF('Row Index'!J27="","✗",IF(INDEX('RAW DATA'!$T:$T,'Row Index'!J27)="",INDEX('RAW DATA'!$L:$L,'Row Index'!J27),INDEX('RAW DATA'!$T:$T,'Row Index'!J27)))</f>
        <v>31.4649335636334</v>
      </c>
      <c r="K365" s="17" t="n">
        <f aca="false">IF('Row Index'!K27="","✗",IF(INDEX('RAW DATA'!$T:$T,'Row Index'!K27)="",INDEX('RAW DATA'!$L:$L,'Row Index'!K27),INDEX('RAW DATA'!$T:$T,'Row Index'!K27)))</f>
        <v>31.6812141450697</v>
      </c>
      <c r="L365" s="17" t="n">
        <f aca="false">IF('Row Index'!L27="","✗",IF(INDEX('RAW DATA'!$T:$T,'Row Index'!L27)="",INDEX('RAW DATA'!$L:$L,'Row Index'!L27),INDEX('RAW DATA'!$T:$T,'Row Index'!L27)))</f>
        <v>30.5308471130181</v>
      </c>
      <c r="M365" s="17" t="n">
        <f aca="false">IF('Row Index'!M27="","✗",IF(INDEX('RAW DATA'!$T:$T,'Row Index'!M27)="",INDEX('RAW DATA'!$L:$L,'Row Index'!M27),INDEX('RAW DATA'!$T:$T,'Row Index'!M27)))</f>
        <v>32.2869703325896</v>
      </c>
      <c r="N365" s="17" t="n">
        <f aca="false">IF('Row Index'!N27="","✗",IF(INDEX('RAW DATA'!$T:$T,'Row Index'!N27)="",INDEX('RAW DATA'!$L:$L,'Row Index'!N27),INDEX('RAW DATA'!$T:$T,'Row Index'!N27)))</f>
        <v>31.6309478013807</v>
      </c>
      <c r="O365" s="17" t="n">
        <f aca="false">IF('Row Index'!O27="","✗",IF(INDEX('RAW DATA'!$T:$T,'Row Index'!O27)="",INDEX('RAW DATA'!$L:$L,'Row Index'!O27),INDEX('RAW DATA'!$T:$T,'Row Index'!O27)))</f>
        <v>31.0119773688098</v>
      </c>
      <c r="P365" s="17" t="n">
        <f aca="false">IF('Row Index'!P27="","✗",IF(INDEX('RAW DATA'!$T:$T,'Row Index'!P27)="",INDEX('RAW DATA'!$L:$L,'Row Index'!P27),INDEX('RAW DATA'!$T:$T,'Row Index'!P27)))</f>
        <v>31.4448334924553</v>
      </c>
      <c r="Q365" s="17" t="n">
        <f aca="false">IF('Row Index'!Q27="","✗",IF(INDEX('RAW DATA'!$T:$T,'Row Index'!Q27)="",INDEX('RAW DATA'!$L:$L,'Row Index'!Q27),INDEX('RAW DATA'!$T:$T,'Row Index'!Q27)))</f>
        <v>32.526964101018</v>
      </c>
      <c r="R365" s="17" t="n">
        <f aca="false">IF('Row Index'!R27="","✗",IF(INDEX('RAW DATA'!$T:$T,'Row Index'!R27)="",INDEX('RAW DATA'!$L:$L,'Row Index'!R27),INDEX('RAW DATA'!$T:$T,'Row Index'!R27)))</f>
        <v>32.054749779095</v>
      </c>
      <c r="S365" s="17" t="n">
        <f aca="false">IF('Row Index'!S27="","✗",IF(INDEX('RAW DATA'!$T:$T,'Row Index'!S27)="",INDEX('RAW DATA'!$L:$L,'Row Index'!S27),INDEX('RAW DATA'!$T:$T,'Row Index'!S27)))</f>
        <v>32.4386282564808</v>
      </c>
      <c r="T365" s="17" t="n">
        <f aca="false">IF('Row Index'!T27="","✗",IF(INDEX('RAW DATA'!$T:$T,'Row Index'!T27)="",INDEX('RAW DATA'!$L:$L,'Row Index'!T27),INDEX('RAW DATA'!$T:$T,'Row Index'!T27)))</f>
        <v>33.3380773765064</v>
      </c>
      <c r="U365" s="17" t="n">
        <f aca="false">IF('Row Index'!U27="","✗",IF(INDEX('RAW DATA'!$T:$T,'Row Index'!U27)="",INDEX('RAW DATA'!$L:$L,'Row Index'!U27),INDEX('RAW DATA'!$T:$T,'Row Index'!U27)))</f>
        <v>34.8273229025505</v>
      </c>
      <c r="V365" s="17" t="n">
        <f aca="false">IF('Row Index'!V27="","✗",IF(INDEX('RAW DATA'!$T:$T,'Row Index'!V27)="",INDEX('RAW DATA'!$L:$L,'Row Index'!V27),INDEX('RAW DATA'!$T:$T,'Row Index'!V27)))</f>
        <v>35.55035735124</v>
      </c>
      <c r="W365" s="17" t="n">
        <f aca="false">IF('Row Index'!W27="","✗",IF(INDEX('RAW DATA'!$T:$T,'Row Index'!W27)="",INDEX('RAW DATA'!$L:$L,'Row Index'!W27),INDEX('RAW DATA'!$T:$T,'Row Index'!W27)))</f>
        <v>32.738097890904</v>
      </c>
      <c r="X365" s="17" t="n">
        <f aca="false">IF('Row Index'!X27="","✗",IF(INDEX('RAW DATA'!$T:$T,'Row Index'!X27)="",INDEX('RAW DATA'!$L:$L,'Row Index'!X27),INDEX('RAW DATA'!$T:$T,'Row Index'!X27)))</f>
        <v>34.8949754963094</v>
      </c>
      <c r="Y365" s="17" t="n">
        <f aca="false">IF('Row Index'!Y27="","✗",IF(INDEX('RAW DATA'!$T:$T,'Row Index'!Y27)="",INDEX('RAW DATA'!$L:$L,'Row Index'!Y27),INDEX('RAW DATA'!$T:$T,'Row Index'!Y27)))</f>
        <v>34.6781275506234</v>
      </c>
      <c r="Z365" s="17" t="n">
        <f aca="false">IF('Row Index'!Z27="","✗",IF(INDEX('RAW DATA'!$T:$T,'Row Index'!Z27)="",INDEX('RAW DATA'!$L:$L,'Row Index'!Z27),INDEX('RAW DATA'!$T:$T,'Row Index'!Z27)))</f>
        <v>35.8566863576753</v>
      </c>
      <c r="AA365" s="19" t="str">
        <f aca="false">IF('Row Index'!AA27="","⏳",IF(INDEX('RAW DATA'!$T:$T,'Row Index'!AA27)="",INDEX('RAW DATA'!$L:$L,'Row Index'!AA27),INDEX('RAW DATA'!$T:$T,'Row Index'!AA27)))</f>
        <v>⏳</v>
      </c>
      <c r="AB365" s="17" t="n">
        <f aca="false">IF('Row Index'!AB27="","✗",IF(INDEX('RAW DATA'!$T:$T,'Row Index'!AB27)="",INDEX('RAW DATA'!$L:$L,'Row Index'!AB27),INDEX('RAW DATA'!$T:$T,'Row Index'!AB27)))</f>
        <v>35.7451493295225</v>
      </c>
      <c r="AC365" s="17" t="n">
        <f aca="false">IF('Row Index'!AC27="","✗",IF(INDEX('RAW DATA'!$T:$T,'Row Index'!AC27)="",INDEX('RAW DATA'!$L:$L,'Row Index'!AC27),INDEX('RAW DATA'!$T:$T,'Row Index'!AC27)))</f>
        <v>35.5965724353564</v>
      </c>
      <c r="AD365" s="17" t="n">
        <f aca="false">IF('Row Index'!AD27="","✗",IF(INDEX('RAW DATA'!$T:$T,'Row Index'!AD27)="",INDEX('RAW DATA'!$L:$L,'Row Index'!AD27),INDEX('RAW DATA'!$T:$T,'Row Index'!AD27)))</f>
        <v>36.7532624992164</v>
      </c>
      <c r="AE365" s="17" t="n">
        <f aca="false">IF('Row Index'!AE27="","✗",IF(INDEX('RAW DATA'!$T:$T,'Row Index'!AE27)="",INDEX('RAW DATA'!$L:$L,'Row Index'!AE27),INDEX('RAW DATA'!$T:$T,'Row Index'!AE27)))</f>
        <v>37.975218331158</v>
      </c>
      <c r="AF365" s="17" t="n">
        <f aca="false">IF('Row Index'!AF27="","✗",IF(INDEX('RAW DATA'!$T:$T,'Row Index'!AF27)="",INDEX('RAW DATA'!$L:$L,'Row Index'!AF27),INDEX('RAW DATA'!$T:$T,'Row Index'!AF27)))</f>
        <v>41.0001143225454</v>
      </c>
      <c r="AG365" s="17" t="n">
        <f aca="false">IF('Row Index'!AG27="","✗",IF(INDEX('RAW DATA'!$T:$T,'Row Index'!AG27)="",INDEX('RAW DATA'!$L:$L,'Row Index'!AG27),INDEX('RAW DATA'!$T:$T,'Row Index'!AG27)))</f>
        <v>38.5209010319731</v>
      </c>
      <c r="AH365" s="17" t="n">
        <f aca="false">IF('Row Index'!AH27="","✗",IF(INDEX('RAW DATA'!$T:$T,'Row Index'!AH27)="",INDEX('RAW DATA'!$L:$L,'Row Index'!AH27),INDEX('RAW DATA'!$T:$T,'Row Index'!AH27)))</f>
        <v>41.4299014698991</v>
      </c>
      <c r="AI365" s="17" t="n">
        <f aca="false">IF('Row Index'!AI27="","✗",IF(INDEX('RAW DATA'!$T:$T,'Row Index'!AI27)="",INDEX('RAW DATA'!$L:$L,'Row Index'!AI27),INDEX('RAW DATA'!$T:$T,'Row Index'!AI27)))</f>
        <v>48.5152643076998</v>
      </c>
      <c r="AJ365" s="17" t="n">
        <f aca="false">IF('Row Index'!AJ27="","✗",IF(INDEX('RAW DATA'!$T:$T,'Row Index'!AJ27)="",INDEX('RAW DATA'!$L:$L,'Row Index'!AJ27),INDEX('RAW DATA'!$T:$T,'Row Index'!AJ27)))</f>
        <v>49.0236141663431</v>
      </c>
      <c r="AK365" s="17" t="n">
        <f aca="false">IF('Row Index'!AK27="","✗",IF(INDEX('RAW DATA'!$T:$T,'Row Index'!AK27)="",INDEX('RAW DATA'!$L:$L,'Row Index'!AK27),INDEX('RAW DATA'!$T:$T,'Row Index'!AK27)))</f>
        <v>54.4656805650155</v>
      </c>
      <c r="AL365" s="17" t="n">
        <f aca="false">IF('Row Index'!AL27="","✗",IF(INDEX('RAW DATA'!$T:$T,'Row Index'!AL27)="",INDEX('RAW DATA'!$L:$L,'Row Index'!AL27),INDEX('RAW DATA'!$T:$T,'Row Index'!AL27)))</f>
        <v>55.4155688967169</v>
      </c>
      <c r="AM365" s="17" t="n">
        <f aca="false">IF('Row Index'!AM27="","✗",IF(INDEX('RAW DATA'!$T:$T,'Row Index'!AM27)="",INDEX('RAW DATA'!$L:$L,'Row Index'!AM27),INDEX('RAW DATA'!$T:$T,'Row Index'!AM27)))</f>
        <v>60.4906052257131</v>
      </c>
      <c r="AN365" s="17" t="n">
        <f aca="false">IF('Row Index'!AN27="","✗",IF(INDEX('RAW DATA'!$T:$T,'Row Index'!AN27)="",INDEX('RAW DATA'!$L:$L,'Row Index'!AN27),INDEX('RAW DATA'!$T:$T,'Row Index'!AN27)))</f>
        <v>60.9786239099303</v>
      </c>
      <c r="AO365" s="17" t="n">
        <f aca="false">IF('Row Index'!AO27="","✗",IF(INDEX('RAW DATA'!$T:$T,'Row Index'!AO27)="",INDEX('RAW DATA'!$L:$L,'Row Index'!AO27),INDEX('RAW DATA'!$T:$T,'Row Index'!AO27)))</f>
        <v>64.1577930547957</v>
      </c>
      <c r="AP365" s="17" t="n">
        <f aca="false">IF('Row Index'!AP27="","✗",IF(INDEX('RAW DATA'!$T:$T,'Row Index'!AP27)="",INDEX('RAW DATA'!$L:$L,'Row Index'!AP27),INDEX('RAW DATA'!$T:$T,'Row Index'!AP27)))</f>
        <v>64.6034180310184</v>
      </c>
      <c r="AQ365" s="17" t="n">
        <f aca="false">IF('Row Index'!AQ27="","✗",IF(INDEX('RAW DATA'!$T:$T,'Row Index'!AQ27)="",INDEX('RAW DATA'!$L:$L,'Row Index'!AQ27),INDEX('RAW DATA'!$T:$T,'Row Index'!AQ27)))</f>
        <v>65.6473620549654</v>
      </c>
    </row>
    <row r="366" customFormat="false" ht="15" hidden="false" customHeight="false" outlineLevel="0" collapsed="false">
      <c r="A366" s="15" t="s">
        <v>231</v>
      </c>
      <c r="B366" s="16" t="s">
        <v>153</v>
      </c>
      <c r="C366" s="17" t="n">
        <f aca="false">IF('Row Index'!C28="","✗",IF(INDEX('RAW DATA'!$T:$T,'Row Index'!C28)="",INDEX('RAW DATA'!$L:$L,'Row Index'!C28),INDEX('RAW DATA'!$T:$T,'Row Index'!C28)))</f>
        <v>28.847666195235</v>
      </c>
      <c r="D366" s="17" t="n">
        <f aca="false">IF('Row Index'!D28="","✗",IF(INDEX('RAW DATA'!$T:$T,'Row Index'!D28)="",INDEX('RAW DATA'!$L:$L,'Row Index'!D28),INDEX('RAW DATA'!$T:$T,'Row Index'!D28)))</f>
        <v>30.2793789147623</v>
      </c>
      <c r="E366" s="17" t="n">
        <f aca="false">IF('Row Index'!E28="","✗",IF(INDEX('RAW DATA'!$T:$T,'Row Index'!E28)="",INDEX('RAW DATA'!$L:$L,'Row Index'!E28),INDEX('RAW DATA'!$T:$T,'Row Index'!E28)))</f>
        <v>32.1103790179257</v>
      </c>
      <c r="F366" s="17" t="n">
        <f aca="false">IF('Row Index'!F28="","✗",IF(INDEX('RAW DATA'!$T:$T,'Row Index'!F28)="",INDEX('RAW DATA'!$L:$L,'Row Index'!F28),INDEX('RAW DATA'!$T:$T,'Row Index'!F28)))</f>
        <v>29.032378599872</v>
      </c>
      <c r="G366" s="17" t="n">
        <f aca="false">IF('Row Index'!G28="","✗",IF(INDEX('RAW DATA'!$T:$T,'Row Index'!G28)="",INDEX('RAW DATA'!$L:$L,'Row Index'!G28),INDEX('RAW DATA'!$T:$T,'Row Index'!G28)))</f>
        <v>31.8895113475867</v>
      </c>
      <c r="H366" s="17" t="n">
        <f aca="false">IF('Row Index'!H28="","✗",IF(INDEX('RAW DATA'!$T:$T,'Row Index'!H28)="",INDEX('RAW DATA'!$L:$L,'Row Index'!H28),INDEX('RAW DATA'!$T:$T,'Row Index'!H28)))</f>
        <v>32.3481442489156</v>
      </c>
      <c r="I366" s="17" t="n">
        <f aca="false">IF('Row Index'!I28="","✗",IF(INDEX('RAW DATA'!$T:$T,'Row Index'!I28)="",INDEX('RAW DATA'!$L:$L,'Row Index'!I28),INDEX('RAW DATA'!$T:$T,'Row Index'!I28)))</f>
        <v>30.191859084518</v>
      </c>
      <c r="J366" s="17" t="n">
        <f aca="false">IF('Row Index'!J28="","✗",IF(INDEX('RAW DATA'!$T:$T,'Row Index'!J28)="",INDEX('RAW DATA'!$L:$L,'Row Index'!J28),INDEX('RAW DATA'!$T:$T,'Row Index'!J28)))</f>
        <v>30.1826939420385</v>
      </c>
      <c r="K366" s="17" t="n">
        <f aca="false">IF('Row Index'!K28="","✗",IF(INDEX('RAW DATA'!$T:$T,'Row Index'!K28)="",INDEX('RAW DATA'!$L:$L,'Row Index'!K28),INDEX('RAW DATA'!$T:$T,'Row Index'!K28)))</f>
        <v>33.6279702493686</v>
      </c>
      <c r="L366" s="17" t="n">
        <f aca="false">IF('Row Index'!L28="","✗",IF(INDEX('RAW DATA'!$T:$T,'Row Index'!L28)="",INDEX('RAW DATA'!$L:$L,'Row Index'!L28),INDEX('RAW DATA'!$T:$T,'Row Index'!L28)))</f>
        <v>30.935615111041</v>
      </c>
      <c r="M366" s="17" t="n">
        <f aca="false">IF('Row Index'!M28="","✗",IF(INDEX('RAW DATA'!$T:$T,'Row Index'!M28)="",INDEX('RAW DATA'!$L:$L,'Row Index'!M28),INDEX('RAW DATA'!$T:$T,'Row Index'!M28)))</f>
        <v>33.5972589814278</v>
      </c>
      <c r="N366" s="17" t="n">
        <f aca="false">IF('Row Index'!N28="","✗",IF(INDEX('RAW DATA'!$T:$T,'Row Index'!N28)="",INDEX('RAW DATA'!$L:$L,'Row Index'!N28),INDEX('RAW DATA'!$T:$T,'Row Index'!N28)))</f>
        <v>32.6958629274326</v>
      </c>
      <c r="O366" s="17" t="n">
        <f aca="false">IF('Row Index'!O28="","✗",IF(INDEX('RAW DATA'!$T:$T,'Row Index'!O28)="",INDEX('RAW DATA'!$L:$L,'Row Index'!O28),INDEX('RAW DATA'!$T:$T,'Row Index'!O28)))</f>
        <v>31.6846442866664</v>
      </c>
      <c r="P366" s="17" t="n">
        <f aca="false">IF('Row Index'!P28="","✗",IF(INDEX('RAW DATA'!$T:$T,'Row Index'!P28)="",INDEX('RAW DATA'!$L:$L,'Row Index'!P28),INDEX('RAW DATA'!$T:$T,'Row Index'!P28)))</f>
        <v>31.5855920608934</v>
      </c>
      <c r="Q366" s="17" t="n">
        <f aca="false">IF('Row Index'!Q28="","✗",IF(INDEX('RAW DATA'!$T:$T,'Row Index'!Q28)="",INDEX('RAW DATA'!$L:$L,'Row Index'!Q28),INDEX('RAW DATA'!$T:$T,'Row Index'!Q28)))</f>
        <v>32.1664378995067</v>
      </c>
      <c r="R366" s="17" t="n">
        <f aca="false">IF('Row Index'!R28="","✗",IF(INDEX('RAW DATA'!$T:$T,'Row Index'!R28)="",INDEX('RAW DATA'!$L:$L,'Row Index'!R28),INDEX('RAW DATA'!$T:$T,'Row Index'!R28)))</f>
        <v>31.7795464976803</v>
      </c>
      <c r="S366" s="17" t="n">
        <f aca="false">IF('Row Index'!S28="","✗",IF(INDEX('RAW DATA'!$T:$T,'Row Index'!S28)="",INDEX('RAW DATA'!$L:$L,'Row Index'!S28),INDEX('RAW DATA'!$T:$T,'Row Index'!S28)))</f>
        <v>32.4797344593407</v>
      </c>
      <c r="T366" s="17" t="n">
        <f aca="false">IF('Row Index'!T28="","✗",IF(INDEX('RAW DATA'!$T:$T,'Row Index'!T28)="",INDEX('RAW DATA'!$L:$L,'Row Index'!T28),INDEX('RAW DATA'!$T:$T,'Row Index'!T28)))</f>
        <v>33.1101270236079</v>
      </c>
      <c r="U366" s="17" t="n">
        <f aca="false">IF('Row Index'!U28="","✗",IF(INDEX('RAW DATA'!$T:$T,'Row Index'!U28)="",INDEX('RAW DATA'!$L:$L,'Row Index'!U28),INDEX('RAW DATA'!$T:$T,'Row Index'!U28)))</f>
        <v>33.1152702228176</v>
      </c>
      <c r="V366" s="17" t="n">
        <f aca="false">IF('Row Index'!V28="","✗",IF(INDEX('RAW DATA'!$T:$T,'Row Index'!V28)="",INDEX('RAW DATA'!$L:$L,'Row Index'!V28),INDEX('RAW DATA'!$T:$T,'Row Index'!V28)))</f>
        <v>33.2648982492364</v>
      </c>
      <c r="W366" s="17" t="n">
        <f aca="false">IF('Row Index'!W28="","✗",IF(INDEX('RAW DATA'!$T:$T,'Row Index'!W28)="",INDEX('RAW DATA'!$L:$L,'Row Index'!W28),INDEX('RAW DATA'!$T:$T,'Row Index'!W28)))</f>
        <v>32.663320362377</v>
      </c>
      <c r="X366" s="17" t="n">
        <f aca="false">IF('Row Index'!X28="","✗",IF(INDEX('RAW DATA'!$T:$T,'Row Index'!X28)="",INDEX('RAW DATA'!$L:$L,'Row Index'!X28),INDEX('RAW DATA'!$T:$T,'Row Index'!X28)))</f>
        <v>34.3492596595185</v>
      </c>
      <c r="Y366" s="17" t="n">
        <f aca="false">IF('Row Index'!Y28="","✗",IF(INDEX('RAW DATA'!$T:$T,'Row Index'!Y28)="",INDEX('RAW DATA'!$L:$L,'Row Index'!Y28),INDEX('RAW DATA'!$T:$T,'Row Index'!Y28)))</f>
        <v>34.643683371126</v>
      </c>
      <c r="Z366" s="17" t="n">
        <f aca="false">IF('Row Index'!Z28="","✗",IF(INDEX('RAW DATA'!$T:$T,'Row Index'!Z28)="",INDEX('RAW DATA'!$L:$L,'Row Index'!Z28),INDEX('RAW DATA'!$T:$T,'Row Index'!Z28)))</f>
        <v>36.1513910117991</v>
      </c>
      <c r="AA366" s="19" t="str">
        <f aca="false">IF('Row Index'!AA28="","⏳",IF(INDEX('RAW DATA'!$T:$T,'Row Index'!AA28)="",INDEX('RAW DATA'!$L:$L,'Row Index'!AA28),INDEX('RAW DATA'!$T:$T,'Row Index'!AA28)))</f>
        <v>⏳</v>
      </c>
      <c r="AB366" s="17" t="n">
        <f aca="false">IF('Row Index'!AB28="","✗",IF(INDEX('RAW DATA'!$T:$T,'Row Index'!AB28)="",INDEX('RAW DATA'!$L:$L,'Row Index'!AB28),INDEX('RAW DATA'!$T:$T,'Row Index'!AB28)))</f>
        <v>37.6249845979018</v>
      </c>
      <c r="AC366" s="17" t="n">
        <f aca="false">IF('Row Index'!AC28="","✗",IF(INDEX('RAW DATA'!$T:$T,'Row Index'!AC28)="",INDEX('RAW DATA'!$L:$L,'Row Index'!AC28),INDEX('RAW DATA'!$T:$T,'Row Index'!AC28)))</f>
        <v>37.4136333456905</v>
      </c>
      <c r="AD366" s="17" t="n">
        <f aca="false">IF('Row Index'!AD28="","✗",IF(INDEX('RAW DATA'!$T:$T,'Row Index'!AD28)="",INDEX('RAW DATA'!$L:$L,'Row Index'!AD28),INDEX('RAW DATA'!$T:$T,'Row Index'!AD28)))</f>
        <v>39.3881076071981</v>
      </c>
      <c r="AE366" s="17" t="n">
        <f aca="false">IF('Row Index'!AE28="","✗",IF(INDEX('RAW DATA'!$T:$T,'Row Index'!AE28)="",INDEX('RAW DATA'!$L:$L,'Row Index'!AE28),INDEX('RAW DATA'!$T:$T,'Row Index'!AE28)))</f>
        <v>39.3288858882518</v>
      </c>
      <c r="AF366" s="17" t="n">
        <f aca="false">IF('Row Index'!AF28="","✗",IF(INDEX('RAW DATA'!$T:$T,'Row Index'!AF28)="",INDEX('RAW DATA'!$L:$L,'Row Index'!AF28),INDEX('RAW DATA'!$T:$T,'Row Index'!AF28)))</f>
        <v>49.638323587069</v>
      </c>
      <c r="AG366" s="17" t="n">
        <f aca="false">IF('Row Index'!AG28="","✗",IF(INDEX('RAW DATA'!$T:$T,'Row Index'!AG28)="",INDEX('RAW DATA'!$L:$L,'Row Index'!AG28),INDEX('RAW DATA'!$T:$T,'Row Index'!AG28)))</f>
        <v>41.0909352029953</v>
      </c>
      <c r="AH366" s="17" t="n">
        <f aca="false">IF('Row Index'!AH28="","✗",IF(INDEX('RAW DATA'!$T:$T,'Row Index'!AH28)="",INDEX('RAW DATA'!$L:$L,'Row Index'!AH28),INDEX('RAW DATA'!$T:$T,'Row Index'!AH28)))</f>
        <v>47.2225257052636</v>
      </c>
      <c r="AI366" s="17" t="n">
        <f aca="false">IF('Row Index'!AI28="","✗",IF(INDEX('RAW DATA'!$T:$T,'Row Index'!AI28)="",INDEX('RAW DATA'!$L:$L,'Row Index'!AI28),INDEX('RAW DATA'!$T:$T,'Row Index'!AI28)))</f>
        <v>56.7818315070277</v>
      </c>
      <c r="AJ366" s="17" t="n">
        <f aca="false">IF('Row Index'!AJ28="","✗",IF(INDEX('RAW DATA'!$T:$T,'Row Index'!AJ28)="",INDEX('RAW DATA'!$L:$L,'Row Index'!AJ28),INDEX('RAW DATA'!$T:$T,'Row Index'!AJ28)))</f>
        <v>51.9398967321257</v>
      </c>
      <c r="AK366" s="17" t="n">
        <f aca="false">IF('Row Index'!AK28="","✗",IF(INDEX('RAW DATA'!$T:$T,'Row Index'!AK28)="",INDEX('RAW DATA'!$L:$L,'Row Index'!AK28),INDEX('RAW DATA'!$T:$T,'Row Index'!AK28)))</f>
        <v>55.6098523624855</v>
      </c>
      <c r="AL366" s="17" t="n">
        <f aca="false">IF('Row Index'!AL28="","✗",IF(INDEX('RAW DATA'!$T:$T,'Row Index'!AL28)="",INDEX('RAW DATA'!$L:$L,'Row Index'!AL28),INDEX('RAW DATA'!$T:$T,'Row Index'!AL28)))</f>
        <v>58.8450570042179</v>
      </c>
      <c r="AM366" s="17" t="n">
        <f aca="false">IF('Row Index'!AM28="","✗",IF(INDEX('RAW DATA'!$T:$T,'Row Index'!AM28)="",INDEX('RAW DATA'!$L:$L,'Row Index'!AM28),INDEX('RAW DATA'!$T:$T,'Row Index'!AM28)))</f>
        <v>62.0352981770157</v>
      </c>
      <c r="AN366" s="17" t="n">
        <f aca="false">IF('Row Index'!AN28="","✗",IF(INDEX('RAW DATA'!$T:$T,'Row Index'!AN28)="",INDEX('RAW DATA'!$L:$L,'Row Index'!AN28),INDEX('RAW DATA'!$T:$T,'Row Index'!AN28)))</f>
        <v>62.0992297836024</v>
      </c>
      <c r="AO366" s="17" t="n">
        <f aca="false">IF('Row Index'!AO28="","✗",IF(INDEX('RAW DATA'!$T:$T,'Row Index'!AO28)="",INDEX('RAW DATA'!$L:$L,'Row Index'!AO28),INDEX('RAW DATA'!$T:$T,'Row Index'!AO28)))</f>
        <v>65.1067262585095</v>
      </c>
      <c r="AP366" s="17" t="n">
        <f aca="false">IF('Row Index'!AP28="","✗",IF(INDEX('RAW DATA'!$T:$T,'Row Index'!AP28)="",INDEX('RAW DATA'!$L:$L,'Row Index'!AP28),INDEX('RAW DATA'!$T:$T,'Row Index'!AP28)))</f>
        <v>65.4947719176078</v>
      </c>
      <c r="AQ366" s="17" t="n">
        <f aca="false">IF('Row Index'!AQ28="","✗",IF(INDEX('RAW DATA'!$T:$T,'Row Index'!AQ28)="",INDEX('RAW DATA'!$L:$L,'Row Index'!AQ28),INDEX('RAW DATA'!$T:$T,'Row Index'!AQ28)))</f>
        <v>66.0735032327534</v>
      </c>
    </row>
    <row r="367" customFormat="false" ht="15" hidden="false" customHeight="false" outlineLevel="0" collapsed="false">
      <c r="A367" s="15" t="s">
        <v>234</v>
      </c>
      <c r="B367" s="16" t="s">
        <v>153</v>
      </c>
      <c r="C367" s="17" t="n">
        <f aca="false">IF('Row Index'!C29="","✗",IF(INDEX('RAW DATA'!$T:$T,'Row Index'!C29)="",INDEX('RAW DATA'!$L:$L,'Row Index'!C29),INDEX('RAW DATA'!$T:$T,'Row Index'!C29)))</f>
        <v>30.4298177352221</v>
      </c>
      <c r="D367" s="17" t="n">
        <f aca="false">IF('Row Index'!D29="","✗",IF(INDEX('RAW DATA'!$T:$T,'Row Index'!D29)="",INDEX('RAW DATA'!$L:$L,'Row Index'!D29),INDEX('RAW DATA'!$T:$T,'Row Index'!D29)))</f>
        <v>30.895167759769</v>
      </c>
      <c r="E367" s="17" t="n">
        <f aca="false">IF('Row Index'!E29="","✗",IF(INDEX('RAW DATA'!$T:$T,'Row Index'!E29)="",INDEX('RAW DATA'!$L:$L,'Row Index'!E29),INDEX('RAW DATA'!$T:$T,'Row Index'!E29)))</f>
        <v>32.1926703425443</v>
      </c>
      <c r="F367" s="17" t="n">
        <f aca="false">IF('Row Index'!F29="","✗",IF(INDEX('RAW DATA'!$T:$T,'Row Index'!F29)="",INDEX('RAW DATA'!$L:$L,'Row Index'!F29),INDEX('RAW DATA'!$T:$T,'Row Index'!F29)))</f>
        <v>30.5464437332504</v>
      </c>
      <c r="G367" s="17" t="n">
        <f aca="false">IF('Row Index'!G29="","✗",IF(INDEX('RAW DATA'!$T:$T,'Row Index'!G29)="",INDEX('RAW DATA'!$L:$L,'Row Index'!G29),INDEX('RAW DATA'!$T:$T,'Row Index'!G29)))</f>
        <v>31.5282402586191</v>
      </c>
      <c r="H367" s="17" t="n">
        <f aca="false">IF('Row Index'!H29="","✗",IF(INDEX('RAW DATA'!$T:$T,'Row Index'!H29)="",INDEX('RAW DATA'!$L:$L,'Row Index'!H29),INDEX('RAW DATA'!$T:$T,'Row Index'!H29)))</f>
        <v>32.9964827983981</v>
      </c>
      <c r="I367" s="17" t="n">
        <f aca="false">IF('Row Index'!I29="","✗",IF(INDEX('RAW DATA'!$T:$T,'Row Index'!I29)="",INDEX('RAW DATA'!$L:$L,'Row Index'!I29),INDEX('RAW DATA'!$T:$T,'Row Index'!I29)))</f>
        <v>29.3021099071599</v>
      </c>
      <c r="J367" s="17" t="n">
        <f aca="false">IF('Row Index'!J29="","✗",IF(INDEX('RAW DATA'!$T:$T,'Row Index'!J29)="",INDEX('RAW DATA'!$L:$L,'Row Index'!J29),INDEX('RAW DATA'!$T:$T,'Row Index'!J29)))</f>
        <v>31.5386258273295</v>
      </c>
      <c r="K367" s="17" t="n">
        <f aca="false">IF('Row Index'!K29="","✗",IF(INDEX('RAW DATA'!$T:$T,'Row Index'!K29)="",INDEX('RAW DATA'!$L:$L,'Row Index'!K29),INDEX('RAW DATA'!$T:$T,'Row Index'!K29)))</f>
        <v>35.3584362004152</v>
      </c>
      <c r="L367" s="17" t="str">
        <f aca="false">IF('Row Index'!L29="","✗",IF(INDEX('RAW DATA'!$T:$T,'Row Index'!L29)="",INDEX('RAW DATA'!$L:$L,'Row Index'!L29),INDEX('RAW DATA'!$T:$T,'Row Index'!L29)))</f>
        <v>✗⇲</v>
      </c>
      <c r="M367" s="17" t="n">
        <f aca="false">IF('Row Index'!M29="","✗",IF(INDEX('RAW DATA'!$T:$T,'Row Index'!M29)="",INDEX('RAW DATA'!$L:$L,'Row Index'!M29),INDEX('RAW DATA'!$T:$T,'Row Index'!M29)))</f>
        <v>35.9766103060789</v>
      </c>
      <c r="N367" s="17" t="n">
        <f aca="false">IF('Row Index'!N29="","✗",IF(INDEX('RAW DATA'!$T:$T,'Row Index'!N29)="",INDEX('RAW DATA'!$L:$L,'Row Index'!N29),INDEX('RAW DATA'!$T:$T,'Row Index'!N29)))</f>
        <v>35.8320260436847</v>
      </c>
      <c r="O367" s="17" t="n">
        <f aca="false">IF('Row Index'!O29="","✗",IF(INDEX('RAW DATA'!$T:$T,'Row Index'!O29)="",INDEX('RAW DATA'!$L:$L,'Row Index'!O29),INDEX('RAW DATA'!$T:$T,'Row Index'!O29)))</f>
        <v>34.8122393518627</v>
      </c>
      <c r="P367" s="17" t="n">
        <f aca="false">IF('Row Index'!P29="","✗",IF(INDEX('RAW DATA'!$T:$T,'Row Index'!P29)="",INDEX('RAW DATA'!$L:$L,'Row Index'!P29),INDEX('RAW DATA'!$T:$T,'Row Index'!P29)))</f>
        <v>35.1178943166132</v>
      </c>
      <c r="Q367" s="17" t="n">
        <f aca="false">IF('Row Index'!Q29="","✗",IF(INDEX('RAW DATA'!$T:$T,'Row Index'!Q29)="",INDEX('RAW DATA'!$L:$L,'Row Index'!Q29),INDEX('RAW DATA'!$T:$T,'Row Index'!Q29)))</f>
        <v>34.8769942500883</v>
      </c>
      <c r="R367" s="17" t="n">
        <f aca="false">IF('Row Index'!R29="","✗",IF(INDEX('RAW DATA'!$T:$T,'Row Index'!R29)="",INDEX('RAW DATA'!$L:$L,'Row Index'!R29),INDEX('RAW DATA'!$T:$T,'Row Index'!R29)))</f>
        <v>36.1030458469198</v>
      </c>
      <c r="S367" s="17" t="n">
        <f aca="false">IF('Row Index'!S29="","✗",IF(INDEX('RAW DATA'!$T:$T,'Row Index'!S29)="",INDEX('RAW DATA'!$L:$L,'Row Index'!S29),INDEX('RAW DATA'!$T:$T,'Row Index'!S29)))</f>
        <v>35.9863645202606</v>
      </c>
      <c r="T367" s="17" t="n">
        <f aca="false">IF('Row Index'!T29="","✗",IF(INDEX('RAW DATA'!$T:$T,'Row Index'!T29)="",INDEX('RAW DATA'!$L:$L,'Row Index'!T29),INDEX('RAW DATA'!$T:$T,'Row Index'!T29)))</f>
        <v>35.5851916328022</v>
      </c>
      <c r="U367" s="17" t="n">
        <f aca="false">IF('Row Index'!U29="","✗",IF(INDEX('RAW DATA'!$T:$T,'Row Index'!U29)="",INDEX('RAW DATA'!$L:$L,'Row Index'!U29),INDEX('RAW DATA'!$T:$T,'Row Index'!U29)))</f>
        <v>34.50476147256</v>
      </c>
      <c r="V367" s="17" t="n">
        <f aca="false">IF('Row Index'!V29="","✗",IF(INDEX('RAW DATA'!$T:$T,'Row Index'!V29)="",INDEX('RAW DATA'!$L:$L,'Row Index'!V29),INDEX('RAW DATA'!$T:$T,'Row Index'!V29)))</f>
        <v>34.8450585409777</v>
      </c>
      <c r="W367" s="17" t="n">
        <f aca="false">IF('Row Index'!W29="","✗",IF(INDEX('RAW DATA'!$T:$T,'Row Index'!W29)="",INDEX('RAW DATA'!$L:$L,'Row Index'!W29),INDEX('RAW DATA'!$T:$T,'Row Index'!W29)))</f>
        <v>33.3120834786992</v>
      </c>
      <c r="X367" s="17" t="n">
        <f aca="false">IF('Row Index'!X29="","✗",IF(INDEX('RAW DATA'!$T:$T,'Row Index'!X29)="",INDEX('RAW DATA'!$L:$L,'Row Index'!X29),INDEX('RAW DATA'!$T:$T,'Row Index'!X29)))</f>
        <v>34.0931238607301</v>
      </c>
      <c r="Y367" s="17" t="n">
        <f aca="false">IF('Row Index'!Y29="","✗",IF(INDEX('RAW DATA'!$T:$T,'Row Index'!Y29)="",INDEX('RAW DATA'!$L:$L,'Row Index'!Y29),INDEX('RAW DATA'!$T:$T,'Row Index'!Y29)))</f>
        <v>34.9702489845091</v>
      </c>
      <c r="Z367" s="17" t="n">
        <f aca="false">IF('Row Index'!Z29="","✗",IF(INDEX('RAW DATA'!$T:$T,'Row Index'!Z29)="",INDEX('RAW DATA'!$L:$L,'Row Index'!Z29),INDEX('RAW DATA'!$T:$T,'Row Index'!Z29)))</f>
        <v>34.6382915944404</v>
      </c>
      <c r="AA367" s="19" t="str">
        <f aca="false">IF('Row Index'!AA29="","⏳",IF(INDEX('RAW DATA'!$T:$T,'Row Index'!AA29)="",INDEX('RAW DATA'!$L:$L,'Row Index'!AA29),INDEX('RAW DATA'!$T:$T,'Row Index'!AA29)))</f>
        <v>⏳</v>
      </c>
      <c r="AB367" s="17" t="n">
        <f aca="false">IF('Row Index'!AB29="","✗",IF(INDEX('RAW DATA'!$T:$T,'Row Index'!AB29)="",INDEX('RAW DATA'!$L:$L,'Row Index'!AB29),INDEX('RAW DATA'!$T:$T,'Row Index'!AB29)))</f>
        <v>32.6800594813167</v>
      </c>
      <c r="AC367" s="17" t="n">
        <f aca="false">IF('Row Index'!AC29="","✗",IF(INDEX('RAW DATA'!$T:$T,'Row Index'!AC29)="",INDEX('RAW DATA'!$L:$L,'Row Index'!AC29),INDEX('RAW DATA'!$T:$T,'Row Index'!AC29)))</f>
        <v>34.9775629972323</v>
      </c>
      <c r="AD367" s="17" t="n">
        <f aca="false">IF('Row Index'!AD29="","✗",IF(INDEX('RAW DATA'!$T:$T,'Row Index'!AD29)="",INDEX('RAW DATA'!$L:$L,'Row Index'!AD29),INDEX('RAW DATA'!$T:$T,'Row Index'!AD29)))</f>
        <v>34.3763800398502</v>
      </c>
      <c r="AE367" s="17" t="n">
        <f aca="false">IF('Row Index'!AE29="","✗",IF(INDEX('RAW DATA'!$T:$T,'Row Index'!AE29)="",INDEX('RAW DATA'!$L:$L,'Row Index'!AE29),INDEX('RAW DATA'!$T:$T,'Row Index'!AE29)))</f>
        <v>36.0626627478321</v>
      </c>
      <c r="AF367" s="17" t="n">
        <f aca="false">IF('Row Index'!AF29="","✗",IF(INDEX('RAW DATA'!$T:$T,'Row Index'!AF29)="",INDEX('RAW DATA'!$L:$L,'Row Index'!AF29),INDEX('RAW DATA'!$T:$T,'Row Index'!AF29)))</f>
        <v>37.6885502748223</v>
      </c>
      <c r="AG367" s="17" t="n">
        <f aca="false">IF('Row Index'!AG29="","✗",IF(INDEX('RAW DATA'!$T:$T,'Row Index'!AG29)="",INDEX('RAW DATA'!$L:$L,'Row Index'!AG29),INDEX('RAW DATA'!$T:$T,'Row Index'!AG29)))</f>
        <v>37.7733830298103</v>
      </c>
      <c r="AH367" s="17" t="n">
        <f aca="false">IF('Row Index'!AH29="","✗",IF(INDEX('RAW DATA'!$T:$T,'Row Index'!AH29)="",INDEX('RAW DATA'!$L:$L,'Row Index'!AH29),INDEX('RAW DATA'!$T:$T,'Row Index'!AH29)))</f>
        <v>56.1778917344442</v>
      </c>
      <c r="AI367" s="17" t="n">
        <f aca="false">IF('Row Index'!AI29="","✗",IF(INDEX('RAW DATA'!$T:$T,'Row Index'!AI29)="",INDEX('RAW DATA'!$L:$L,'Row Index'!AI29),INDEX('RAW DATA'!$T:$T,'Row Index'!AI29)))</f>
        <v>56.2165179903384</v>
      </c>
      <c r="AJ367" s="17" t="n">
        <f aca="false">IF('Row Index'!AJ29="","✗",IF(INDEX('RAW DATA'!$T:$T,'Row Index'!AJ29)="",INDEX('RAW DATA'!$L:$L,'Row Index'!AJ29),INDEX('RAW DATA'!$T:$T,'Row Index'!AJ29)))</f>
        <v>60.905143601963</v>
      </c>
      <c r="AK367" s="17" t="n">
        <f aca="false">IF('Row Index'!AK29="","✗",IF(INDEX('RAW DATA'!$T:$T,'Row Index'!AK29)="",INDEX('RAW DATA'!$L:$L,'Row Index'!AK29),INDEX('RAW DATA'!$T:$T,'Row Index'!AK29)))</f>
        <v>62.2571101513673</v>
      </c>
      <c r="AL367" s="17" t="n">
        <f aca="false">IF('Row Index'!AL29="","✗",IF(INDEX('RAW DATA'!$T:$T,'Row Index'!AL29)="",INDEX('RAW DATA'!$L:$L,'Row Index'!AL29),INDEX('RAW DATA'!$T:$T,'Row Index'!AL29)))</f>
        <v>63.2017354988824</v>
      </c>
      <c r="AM367" s="17" t="n">
        <f aca="false">IF('Row Index'!AM29="","✗",IF(INDEX('RAW DATA'!$T:$T,'Row Index'!AM29)="",INDEX('RAW DATA'!$L:$L,'Row Index'!AM29),INDEX('RAW DATA'!$T:$T,'Row Index'!AM29)))</f>
        <v>64.9141899238802</v>
      </c>
      <c r="AN367" s="17" t="n">
        <f aca="false">IF('Row Index'!AN29="","✗",IF(INDEX('RAW DATA'!$T:$T,'Row Index'!AN29)="",INDEX('RAW DATA'!$L:$L,'Row Index'!AN29),INDEX('RAW DATA'!$T:$T,'Row Index'!AN29)))</f>
        <v>64.5667789255784</v>
      </c>
      <c r="AO367" s="17" t="n">
        <f aca="false">IF('Row Index'!AO29="","✗",IF(INDEX('RAW DATA'!$T:$T,'Row Index'!AO29)="",INDEX('RAW DATA'!$L:$L,'Row Index'!AO29),INDEX('RAW DATA'!$T:$T,'Row Index'!AO29)))</f>
        <v>67.0387754147706</v>
      </c>
      <c r="AP367" s="17" t="n">
        <f aca="false">IF('Row Index'!AP29="","✗",IF(INDEX('RAW DATA'!$T:$T,'Row Index'!AP29)="",INDEX('RAW DATA'!$L:$L,'Row Index'!AP29),INDEX('RAW DATA'!$T:$T,'Row Index'!AP29)))</f>
        <v>68.8840864023856</v>
      </c>
      <c r="AQ367" s="17" t="n">
        <f aca="false">IF('Row Index'!AQ29="","✗",IF(INDEX('RAW DATA'!$T:$T,'Row Index'!AQ29)="",INDEX('RAW DATA'!$L:$L,'Row Index'!AQ29),INDEX('RAW DATA'!$T:$T,'Row Index'!AQ29)))</f>
        <v>67.1606874170438</v>
      </c>
    </row>
    <row r="368" customFormat="false" ht="15" hidden="false" customHeight="false" outlineLevel="0" collapsed="false">
      <c r="A368" s="15" t="s">
        <v>237</v>
      </c>
      <c r="B368" s="16" t="s">
        <v>153</v>
      </c>
      <c r="C368" s="17" t="n">
        <f aca="false">IF('Row Index'!C30="","✗",IF(INDEX('RAW DATA'!$T:$T,'Row Index'!C30)="",INDEX('RAW DATA'!$L:$L,'Row Index'!C30),INDEX('RAW DATA'!$T:$T,'Row Index'!C30)))</f>
        <v>32.8293922297685</v>
      </c>
      <c r="D368" s="17" t="n">
        <f aca="false">IF('Row Index'!D30="","✗",IF(INDEX('RAW DATA'!$T:$T,'Row Index'!D30)="",INDEX('RAW DATA'!$L:$L,'Row Index'!D30),INDEX('RAW DATA'!$T:$T,'Row Index'!D30)))</f>
        <v>31.1288064252649</v>
      </c>
      <c r="E368" s="17" t="n">
        <f aca="false">IF('Row Index'!E30="","✗",IF(INDEX('RAW DATA'!$T:$T,'Row Index'!E30)="",INDEX('RAW DATA'!$L:$L,'Row Index'!E30),INDEX('RAW DATA'!$T:$T,'Row Index'!E30)))</f>
        <v>33.2116365504672</v>
      </c>
      <c r="F368" s="17" t="n">
        <f aca="false">IF('Row Index'!F30="","✗",IF(INDEX('RAW DATA'!$T:$T,'Row Index'!F30)="",INDEX('RAW DATA'!$L:$L,'Row Index'!F30),INDEX('RAW DATA'!$T:$T,'Row Index'!F30)))</f>
        <v>30.3238748442387</v>
      </c>
      <c r="G368" s="17" t="n">
        <f aca="false">IF('Row Index'!G30="","✗",IF(INDEX('RAW DATA'!$T:$T,'Row Index'!G30)="",INDEX('RAW DATA'!$L:$L,'Row Index'!G30),INDEX('RAW DATA'!$T:$T,'Row Index'!G30)))</f>
        <v>33.9651914571564</v>
      </c>
      <c r="H368" s="17" t="n">
        <f aca="false">IF('Row Index'!H30="","✗",IF(INDEX('RAW DATA'!$T:$T,'Row Index'!H30)="",INDEX('RAW DATA'!$L:$L,'Row Index'!H30),INDEX('RAW DATA'!$T:$T,'Row Index'!H30)))</f>
        <v>33.1455826127794</v>
      </c>
      <c r="I368" s="17" t="n">
        <f aca="false">IF('Row Index'!I30="","✗",IF(INDEX('RAW DATA'!$T:$T,'Row Index'!I30)="",INDEX('RAW DATA'!$L:$L,'Row Index'!I30),INDEX('RAW DATA'!$T:$T,'Row Index'!I30)))</f>
        <v>32.8227773790655</v>
      </c>
      <c r="J368" s="17" t="n">
        <f aca="false">IF('Row Index'!J30="","✗",IF(INDEX('RAW DATA'!$T:$T,'Row Index'!J30)="",INDEX('RAW DATA'!$L:$L,'Row Index'!J30),INDEX('RAW DATA'!$T:$T,'Row Index'!J30)))</f>
        <v>32.5263907326685</v>
      </c>
      <c r="K368" s="17" t="n">
        <f aca="false">IF('Row Index'!K30="","✗",IF(INDEX('RAW DATA'!$T:$T,'Row Index'!K30)="",INDEX('RAW DATA'!$L:$L,'Row Index'!K30),INDEX('RAW DATA'!$T:$T,'Row Index'!K30)))</f>
        <v>36.8071853411281</v>
      </c>
      <c r="L368" s="17" t="n">
        <f aca="false">IF('Row Index'!L30="","✗",IF(INDEX('RAW DATA'!$T:$T,'Row Index'!L30)="",INDEX('RAW DATA'!$L:$L,'Row Index'!L30),INDEX('RAW DATA'!$T:$T,'Row Index'!L30)))</f>
        <v>32.157701779244</v>
      </c>
      <c r="M368" s="17" t="n">
        <f aca="false">IF('Row Index'!M30="","✗",IF(INDEX('RAW DATA'!$T:$T,'Row Index'!M30)="",INDEX('RAW DATA'!$L:$L,'Row Index'!M30),INDEX('RAW DATA'!$T:$T,'Row Index'!M30)))</f>
        <v>38.5536102036265</v>
      </c>
      <c r="N368" s="17" t="n">
        <f aca="false">IF('Row Index'!N30="","✗",IF(INDEX('RAW DATA'!$T:$T,'Row Index'!N30)="",INDEX('RAW DATA'!$L:$L,'Row Index'!N30),INDEX('RAW DATA'!$T:$T,'Row Index'!N30)))</f>
        <v>34.7355851753036</v>
      </c>
      <c r="O368" s="17" t="n">
        <f aca="false">IF('Row Index'!O30="","✗",IF(INDEX('RAW DATA'!$T:$T,'Row Index'!O30)="",INDEX('RAW DATA'!$L:$L,'Row Index'!O30),INDEX('RAW DATA'!$T:$T,'Row Index'!O30)))</f>
        <v>35.8757540885433</v>
      </c>
      <c r="P368" s="17" t="n">
        <f aca="false">IF('Row Index'!P30="","✗",IF(INDEX('RAW DATA'!$T:$T,'Row Index'!P30)="",INDEX('RAW DATA'!$L:$L,'Row Index'!P30),INDEX('RAW DATA'!$T:$T,'Row Index'!P30)))</f>
        <v>37.0532715573269</v>
      </c>
      <c r="Q368" s="17" t="n">
        <f aca="false">IF('Row Index'!Q30="","✗",IF(INDEX('RAW DATA'!$T:$T,'Row Index'!Q30)="",INDEX('RAW DATA'!$L:$L,'Row Index'!Q30),INDEX('RAW DATA'!$T:$T,'Row Index'!Q30)))</f>
        <v>36.4049293061771</v>
      </c>
      <c r="R368" s="17" t="n">
        <f aca="false">IF('Row Index'!R30="","✗",IF(INDEX('RAW DATA'!$T:$T,'Row Index'!R30)="",INDEX('RAW DATA'!$L:$L,'Row Index'!R30),INDEX('RAW DATA'!$T:$T,'Row Index'!R30)))</f>
        <v>36.702290357679</v>
      </c>
      <c r="S368" s="17" t="n">
        <f aca="false">IF('Row Index'!S30="","✗",IF(INDEX('RAW DATA'!$T:$T,'Row Index'!S30)="",INDEX('RAW DATA'!$L:$L,'Row Index'!S30),INDEX('RAW DATA'!$T:$T,'Row Index'!S30)))</f>
        <v>35.9184807401756</v>
      </c>
      <c r="T368" s="17" t="n">
        <f aca="false">IF('Row Index'!T30="","✗",IF(INDEX('RAW DATA'!$T:$T,'Row Index'!T30)="",INDEX('RAW DATA'!$L:$L,'Row Index'!T30),INDEX('RAW DATA'!$T:$T,'Row Index'!T30)))</f>
        <v>34.778994636625</v>
      </c>
      <c r="U368" s="17" t="n">
        <f aca="false">IF('Row Index'!U30="","✗",IF(INDEX('RAW DATA'!$T:$T,'Row Index'!U30)="",INDEX('RAW DATA'!$L:$L,'Row Index'!U30),INDEX('RAW DATA'!$T:$T,'Row Index'!U30)))</f>
        <v>35.4908230850938</v>
      </c>
      <c r="V368" s="17" t="n">
        <f aca="false">IF('Row Index'!V30="","✗",IF(INDEX('RAW DATA'!$T:$T,'Row Index'!V30)="",INDEX('RAW DATA'!$L:$L,'Row Index'!V30),INDEX('RAW DATA'!$T:$T,'Row Index'!V30)))</f>
        <v>35.2702233458117</v>
      </c>
      <c r="W368" s="17" t="n">
        <f aca="false">IF('Row Index'!W30="","✗",IF(INDEX('RAW DATA'!$T:$T,'Row Index'!W30)="",INDEX('RAW DATA'!$L:$L,'Row Index'!W30),INDEX('RAW DATA'!$T:$T,'Row Index'!W30)))</f>
        <v>35.2826331209357</v>
      </c>
      <c r="X368" s="17" t="n">
        <f aca="false">IF('Row Index'!X30="","✗",IF(INDEX('RAW DATA'!$T:$T,'Row Index'!X30)="",INDEX('RAW DATA'!$L:$L,'Row Index'!X30),INDEX('RAW DATA'!$T:$T,'Row Index'!X30)))</f>
        <v>35.2483737765172</v>
      </c>
      <c r="Y368" s="17" t="n">
        <f aca="false">IF('Row Index'!Y30="","✗",IF(INDEX('RAW DATA'!$T:$T,'Row Index'!Y30)="",INDEX('RAW DATA'!$L:$L,'Row Index'!Y30),INDEX('RAW DATA'!$T:$T,'Row Index'!Y30)))</f>
        <v>35.830323298785</v>
      </c>
      <c r="Z368" s="17" t="n">
        <f aca="false">IF('Row Index'!Z30="","✗",IF(INDEX('RAW DATA'!$T:$T,'Row Index'!Z30)="",INDEX('RAW DATA'!$L:$L,'Row Index'!Z30),INDEX('RAW DATA'!$T:$T,'Row Index'!Z30)))</f>
        <v>35.7452008807936</v>
      </c>
      <c r="AA368" s="19" t="str">
        <f aca="false">IF('Row Index'!AA30="","⏳",IF(INDEX('RAW DATA'!$T:$T,'Row Index'!AA30)="",INDEX('RAW DATA'!$L:$L,'Row Index'!AA30),INDEX('RAW DATA'!$T:$T,'Row Index'!AA30)))</f>
        <v>⏳</v>
      </c>
      <c r="AB368" s="17" t="n">
        <f aca="false">IF('Row Index'!AB30="","✗",IF(INDEX('RAW DATA'!$T:$T,'Row Index'!AB30)="",INDEX('RAW DATA'!$L:$L,'Row Index'!AB30),INDEX('RAW DATA'!$T:$T,'Row Index'!AB30)))</f>
        <v>34.3501307309539</v>
      </c>
      <c r="AC368" s="17" t="n">
        <f aca="false">IF('Row Index'!AC30="","✗",IF(INDEX('RAW DATA'!$T:$T,'Row Index'!AC30)="",INDEX('RAW DATA'!$L:$L,'Row Index'!AC30),INDEX('RAW DATA'!$T:$T,'Row Index'!AC30)))</f>
        <v>35.8878388223574</v>
      </c>
      <c r="AD368" s="17" t="n">
        <f aca="false">IF('Row Index'!AD30="","✗",IF(INDEX('RAW DATA'!$T:$T,'Row Index'!AD30)="",INDEX('RAW DATA'!$L:$L,'Row Index'!AD30),INDEX('RAW DATA'!$T:$T,'Row Index'!AD30)))</f>
        <v>34.1927619043869</v>
      </c>
      <c r="AE368" s="17" t="n">
        <f aca="false">IF('Row Index'!AE30="","✗",IF(INDEX('RAW DATA'!$T:$T,'Row Index'!AE30)="",INDEX('RAW DATA'!$L:$L,'Row Index'!AE30),INDEX('RAW DATA'!$T:$T,'Row Index'!AE30)))</f>
        <v>37.0305172015456</v>
      </c>
      <c r="AF368" s="17" t="n">
        <f aca="false">IF('Row Index'!AF30="","✗",IF(INDEX('RAW DATA'!$T:$T,'Row Index'!AF30)="",INDEX('RAW DATA'!$L:$L,'Row Index'!AF30),INDEX('RAW DATA'!$T:$T,'Row Index'!AF30)))</f>
        <v>53.3122717551815</v>
      </c>
      <c r="AG368" s="17" t="n">
        <f aca="false">IF('Row Index'!AG30="","✗",IF(INDEX('RAW DATA'!$T:$T,'Row Index'!AG30)="",INDEX('RAW DATA'!$L:$L,'Row Index'!AG30),INDEX('RAW DATA'!$T:$T,'Row Index'!AG30)))</f>
        <v>53.1452819995505</v>
      </c>
      <c r="AH368" s="17" t="n">
        <f aca="false">IF('Row Index'!AH30="","✗",IF(INDEX('RAW DATA'!$T:$T,'Row Index'!AH30)="",INDEX('RAW DATA'!$L:$L,'Row Index'!AH30),INDEX('RAW DATA'!$T:$T,'Row Index'!AH30)))</f>
        <v>57.4019598469932</v>
      </c>
      <c r="AI368" s="17" t="n">
        <f aca="false">IF('Row Index'!AI30="","✗",IF(INDEX('RAW DATA'!$T:$T,'Row Index'!AI30)="",INDEX('RAW DATA'!$L:$L,'Row Index'!AI30),INDEX('RAW DATA'!$T:$T,'Row Index'!AI30)))</f>
        <v>61.0460852497481</v>
      </c>
      <c r="AJ368" s="17" t="n">
        <f aca="false">IF('Row Index'!AJ30="","✗",IF(INDEX('RAW DATA'!$T:$T,'Row Index'!AJ30)="",INDEX('RAW DATA'!$L:$L,'Row Index'!AJ30),INDEX('RAW DATA'!$T:$T,'Row Index'!AJ30)))</f>
        <v>61.4791264550186</v>
      </c>
      <c r="AK368" s="17" t="n">
        <f aca="false">IF('Row Index'!AK30="","✗",IF(INDEX('RAW DATA'!$T:$T,'Row Index'!AK30)="",INDEX('RAW DATA'!$L:$L,'Row Index'!AK30),INDEX('RAW DATA'!$T:$T,'Row Index'!AK30)))</f>
        <v>62.7204854828762</v>
      </c>
      <c r="AL368" s="17" t="n">
        <f aca="false">IF('Row Index'!AL30="","✗",IF(INDEX('RAW DATA'!$T:$T,'Row Index'!AL30)="",INDEX('RAW DATA'!$L:$L,'Row Index'!AL30),INDEX('RAW DATA'!$T:$T,'Row Index'!AL30)))</f>
        <v>64.7210596498575</v>
      </c>
      <c r="AM368" s="17" t="n">
        <f aca="false">IF('Row Index'!AM30="","✗",IF(INDEX('RAW DATA'!$T:$T,'Row Index'!AM30)="",INDEX('RAW DATA'!$L:$L,'Row Index'!AM30),INDEX('RAW DATA'!$T:$T,'Row Index'!AM30)))</f>
        <v>66.0827055287404</v>
      </c>
      <c r="AN368" s="17" t="n">
        <f aca="false">IF('Row Index'!AN30="","✗",IF(INDEX('RAW DATA'!$T:$T,'Row Index'!AN30)="",INDEX('RAW DATA'!$L:$L,'Row Index'!AN30),INDEX('RAW DATA'!$T:$T,'Row Index'!AN30)))</f>
        <v>66.3335748236598</v>
      </c>
      <c r="AO368" s="17" t="n">
        <f aca="false">IF('Row Index'!AO30="","✗",IF(INDEX('RAW DATA'!$T:$T,'Row Index'!AO30)="",INDEX('RAW DATA'!$L:$L,'Row Index'!AO30),INDEX('RAW DATA'!$T:$T,'Row Index'!AO30)))</f>
        <v>67.6256982140063</v>
      </c>
      <c r="AP368" s="17" t="n">
        <f aca="false">IF('Row Index'!AP30="","✗",IF(INDEX('RAW DATA'!$T:$T,'Row Index'!AP30)="",INDEX('RAW DATA'!$L:$L,'Row Index'!AP30),INDEX('RAW DATA'!$T:$T,'Row Index'!AP30)))</f>
        <v>69.5135353806993</v>
      </c>
      <c r="AQ368" s="17" t="n">
        <f aca="false">IF('Row Index'!AQ30="","✗",IF(INDEX('RAW DATA'!$T:$T,'Row Index'!AQ30)="",INDEX('RAW DATA'!$L:$L,'Row Index'!AQ30),INDEX('RAW DATA'!$T:$T,'Row Index'!AQ30)))</f>
        <v>67.7811912172987</v>
      </c>
    </row>
    <row r="369" customFormat="false" ht="15" hidden="false" customHeight="false" outlineLevel="0" collapsed="false">
      <c r="A369" s="15" t="s">
        <v>240</v>
      </c>
      <c r="B369" s="16" t="s">
        <v>153</v>
      </c>
      <c r="C369" s="17" t="n">
        <f aca="false">IF('Row Index'!C31="","✗",IF(INDEX('RAW DATA'!$T:$T,'Row Index'!C31)="",INDEX('RAW DATA'!$L:$L,'Row Index'!C31),INDEX('RAW DATA'!$T:$T,'Row Index'!C31)))</f>
        <v>29.4755093386888</v>
      </c>
      <c r="D369" s="17" t="n">
        <f aca="false">IF('Row Index'!D31="","✗",IF(INDEX('RAW DATA'!$T:$T,'Row Index'!D31)="",INDEX('RAW DATA'!$L:$L,'Row Index'!D31),INDEX('RAW DATA'!$T:$T,'Row Index'!D31)))</f>
        <v>31.3310209140116</v>
      </c>
      <c r="E369" s="17" t="n">
        <f aca="false">IF('Row Index'!E31="","✗",IF(INDEX('RAW DATA'!$T:$T,'Row Index'!E31)="",INDEX('RAW DATA'!$L:$L,'Row Index'!E31),INDEX('RAW DATA'!$T:$T,'Row Index'!E31)))</f>
        <v>30.8614815844501</v>
      </c>
      <c r="F369" s="17" t="n">
        <f aca="false">IF('Row Index'!F31="","✗",IF(INDEX('RAW DATA'!$T:$T,'Row Index'!F31)="",INDEX('RAW DATA'!$L:$L,'Row Index'!F31),INDEX('RAW DATA'!$T:$T,'Row Index'!F31)))</f>
        <v>29.2784333930271</v>
      </c>
      <c r="G369" s="17" t="n">
        <f aca="false">IF('Row Index'!G31="","✗",IF(INDEX('RAW DATA'!$T:$T,'Row Index'!G31)="",INDEX('RAW DATA'!$L:$L,'Row Index'!G31),INDEX('RAW DATA'!$T:$T,'Row Index'!G31)))</f>
        <v>31.5557732748295</v>
      </c>
      <c r="H369" s="17" t="n">
        <f aca="false">IF('Row Index'!H31="","✗",IF(INDEX('RAW DATA'!$T:$T,'Row Index'!H31)="",INDEX('RAW DATA'!$L:$L,'Row Index'!H31),INDEX('RAW DATA'!$T:$T,'Row Index'!H31)))</f>
        <v>33.0710254187133</v>
      </c>
      <c r="I369" s="17" t="n">
        <f aca="false">IF('Row Index'!I31="","✗",IF(INDEX('RAW DATA'!$T:$T,'Row Index'!I31)="",INDEX('RAW DATA'!$L:$L,'Row Index'!I31),INDEX('RAW DATA'!$T:$T,'Row Index'!I31)))</f>
        <v>30.6831008189367</v>
      </c>
      <c r="J369" s="17" t="n">
        <f aca="false">IF('Row Index'!J31="","✗",IF(INDEX('RAW DATA'!$T:$T,'Row Index'!J31)="",INDEX('RAW DATA'!$L:$L,'Row Index'!J31),INDEX('RAW DATA'!$T:$T,'Row Index'!J31)))</f>
        <v>31.8865766523304</v>
      </c>
      <c r="K369" s="17" t="n">
        <f aca="false">IF('Row Index'!K31="","✗",IF(INDEX('RAW DATA'!$T:$T,'Row Index'!K31)="",INDEX('RAW DATA'!$L:$L,'Row Index'!K31),INDEX('RAW DATA'!$T:$T,'Row Index'!K31)))</f>
        <v>38.8286424712927</v>
      </c>
      <c r="L369" s="17" t="n">
        <f aca="false">IF('Row Index'!L31="","✗",IF(INDEX('RAW DATA'!$T:$T,'Row Index'!L31)="",INDEX('RAW DATA'!$L:$L,'Row Index'!L31),INDEX('RAW DATA'!$T:$T,'Row Index'!L31)))</f>
        <v>32.332319638604</v>
      </c>
      <c r="M369" s="17" t="n">
        <f aca="false">IF('Row Index'!M31="","✗",IF(INDEX('RAW DATA'!$T:$T,'Row Index'!M31)="",INDEX('RAW DATA'!$L:$L,'Row Index'!M31),INDEX('RAW DATA'!$T:$T,'Row Index'!M31)))</f>
        <v>43.2306932940833</v>
      </c>
      <c r="N369" s="17" t="n">
        <f aca="false">IF('Row Index'!N31="","✗",IF(INDEX('RAW DATA'!$T:$T,'Row Index'!N31)="",INDEX('RAW DATA'!$L:$L,'Row Index'!N31),INDEX('RAW DATA'!$T:$T,'Row Index'!N31)))</f>
        <v>41.4110801046306</v>
      </c>
      <c r="O369" s="17" t="n">
        <f aca="false">IF('Row Index'!O31="","✗",IF(INDEX('RAW DATA'!$T:$T,'Row Index'!O31)="",INDEX('RAW DATA'!$L:$L,'Row Index'!O31),INDEX('RAW DATA'!$T:$T,'Row Index'!O31)))</f>
        <v>42.7228701099813</v>
      </c>
      <c r="P369" s="17" t="n">
        <f aca="false">IF('Row Index'!P31="","✗",IF(INDEX('RAW DATA'!$T:$T,'Row Index'!P31)="",INDEX('RAW DATA'!$L:$L,'Row Index'!P31),INDEX('RAW DATA'!$T:$T,'Row Index'!P31)))</f>
        <v>36.8231979940101</v>
      </c>
      <c r="Q369" s="17" t="n">
        <f aca="false">IF('Row Index'!Q31="","✗",IF(INDEX('RAW DATA'!$T:$T,'Row Index'!Q31)="",INDEX('RAW DATA'!$L:$L,'Row Index'!Q31),INDEX('RAW DATA'!$T:$T,'Row Index'!Q31)))</f>
        <v>40.9454467344909</v>
      </c>
      <c r="R369" s="17" t="n">
        <f aca="false">IF('Row Index'!R31="","✗",IF(INDEX('RAW DATA'!$T:$T,'Row Index'!R31)="",INDEX('RAW DATA'!$L:$L,'Row Index'!R31),INDEX('RAW DATA'!$T:$T,'Row Index'!R31)))</f>
        <v>43.8711489946642</v>
      </c>
      <c r="S369" s="17" t="n">
        <f aca="false">IF('Row Index'!S31="","✗",IF(INDEX('RAW DATA'!$T:$T,'Row Index'!S31)="",INDEX('RAW DATA'!$L:$L,'Row Index'!S31),INDEX('RAW DATA'!$T:$T,'Row Index'!S31)))</f>
        <v>44.185270334654</v>
      </c>
      <c r="T369" s="17" t="n">
        <f aca="false">IF('Row Index'!T31="","✗",IF(INDEX('RAW DATA'!$T:$T,'Row Index'!T31)="",INDEX('RAW DATA'!$L:$L,'Row Index'!T31),INDEX('RAW DATA'!$T:$T,'Row Index'!T31)))</f>
        <v>40.2210542937725</v>
      </c>
      <c r="U369" s="17" t="n">
        <f aca="false">IF('Row Index'!U31="","✗",IF(INDEX('RAW DATA'!$T:$T,'Row Index'!U31)="",INDEX('RAW DATA'!$L:$L,'Row Index'!U31),INDEX('RAW DATA'!$T:$T,'Row Index'!U31)))</f>
        <v>42.640319521514</v>
      </c>
      <c r="V369" s="17" t="n">
        <f aca="false">IF('Row Index'!V31="","✗",IF(INDEX('RAW DATA'!$T:$T,'Row Index'!V31)="",INDEX('RAW DATA'!$L:$L,'Row Index'!V31),INDEX('RAW DATA'!$T:$T,'Row Index'!V31)))</f>
        <v>41.4109273906646</v>
      </c>
      <c r="W369" s="17" t="n">
        <f aca="false">IF('Row Index'!W31="","✗",IF(INDEX('RAW DATA'!$T:$T,'Row Index'!W31)="",INDEX('RAW DATA'!$L:$L,'Row Index'!W31),INDEX('RAW DATA'!$T:$T,'Row Index'!W31)))</f>
        <v>43.1322877859338</v>
      </c>
      <c r="X369" s="17" t="n">
        <f aca="false">IF('Row Index'!X31="","✗",IF(INDEX('RAW DATA'!$T:$T,'Row Index'!X31)="",INDEX('RAW DATA'!$L:$L,'Row Index'!X31),INDEX('RAW DATA'!$T:$T,'Row Index'!X31)))</f>
        <v>46.3964613372373</v>
      </c>
      <c r="Y369" s="17" t="n">
        <f aca="false">IF('Row Index'!Y31="","✗",IF(INDEX('RAW DATA'!$T:$T,'Row Index'!Y31)="",INDEX('RAW DATA'!$L:$L,'Row Index'!Y31),INDEX('RAW DATA'!$T:$T,'Row Index'!Y31)))</f>
        <v>44.9290532513966</v>
      </c>
      <c r="Z369" s="17" t="n">
        <f aca="false">IF('Row Index'!Z31="","✗",IF(INDEX('RAW DATA'!$T:$T,'Row Index'!Z31)="",INDEX('RAW DATA'!$L:$L,'Row Index'!Z31),INDEX('RAW DATA'!$T:$T,'Row Index'!Z31)))</f>
        <v>52.0716067028425</v>
      </c>
      <c r="AA369" s="19" t="str">
        <f aca="false">IF('Row Index'!AA31="","⏳",IF(INDEX('RAW DATA'!$T:$T,'Row Index'!AA31)="",INDEX('RAW DATA'!$L:$L,'Row Index'!AA31),INDEX('RAW DATA'!$T:$T,'Row Index'!AA31)))</f>
        <v>⏳</v>
      </c>
      <c r="AB369" s="17" t="n">
        <f aca="false">IF('Row Index'!AB31="","✗",IF(INDEX('RAW DATA'!$T:$T,'Row Index'!AB31)="",INDEX('RAW DATA'!$L:$L,'Row Index'!AB31),INDEX('RAW DATA'!$T:$T,'Row Index'!AB31)))</f>
        <v>51.1155383861466</v>
      </c>
      <c r="AC369" s="17" t="n">
        <f aca="false">IF('Row Index'!AC31="","✗",IF(INDEX('RAW DATA'!$T:$T,'Row Index'!AC31)="",INDEX('RAW DATA'!$L:$L,'Row Index'!AC31),INDEX('RAW DATA'!$T:$T,'Row Index'!AC31)))</f>
        <v>51.7039226792764</v>
      </c>
      <c r="AD369" s="17" t="n">
        <f aca="false">IF('Row Index'!AD31="","✗",IF(INDEX('RAW DATA'!$T:$T,'Row Index'!AD31)="",INDEX('RAW DATA'!$L:$L,'Row Index'!AD31),INDEX('RAW DATA'!$T:$T,'Row Index'!AD31)))</f>
        <v>53.099257079441</v>
      </c>
      <c r="AE369" s="17" t="n">
        <f aca="false">IF('Row Index'!AE31="","✗",IF(INDEX('RAW DATA'!$T:$T,'Row Index'!AE31)="",INDEX('RAW DATA'!$L:$L,'Row Index'!AE31),INDEX('RAW DATA'!$T:$T,'Row Index'!AE31)))</f>
        <v>55.2318995351231</v>
      </c>
      <c r="AF369" s="17" t="n">
        <f aca="false">IF('Row Index'!AF31="","✗",IF(INDEX('RAW DATA'!$T:$T,'Row Index'!AF31)="",INDEX('RAW DATA'!$L:$L,'Row Index'!AF31),INDEX('RAW DATA'!$T:$T,'Row Index'!AF31)))</f>
        <v>59.2963361096804</v>
      </c>
      <c r="AG369" s="17" t="n">
        <f aca="false">IF('Row Index'!AG31="","✗",IF(INDEX('RAW DATA'!$T:$T,'Row Index'!AG31)="",INDEX('RAW DATA'!$L:$L,'Row Index'!AG31),INDEX('RAW DATA'!$T:$T,'Row Index'!AG31)))</f>
        <v>57.1742983901455</v>
      </c>
      <c r="AH369" s="17" t="n">
        <f aca="false">IF('Row Index'!AH31="","✗",IF(INDEX('RAW DATA'!$T:$T,'Row Index'!AH31)="",INDEX('RAW DATA'!$L:$L,'Row Index'!AH31),INDEX('RAW DATA'!$T:$T,'Row Index'!AH31)))</f>
        <v>60.7672815348755</v>
      </c>
      <c r="AI369" s="17" t="n">
        <f aca="false">IF('Row Index'!AI31="","✗",IF(INDEX('RAW DATA'!$T:$T,'Row Index'!AI31)="",INDEX('RAW DATA'!$L:$L,'Row Index'!AI31),INDEX('RAW DATA'!$T:$T,'Row Index'!AI31)))</f>
        <v>62.1245360620302</v>
      </c>
      <c r="AJ369" s="17" t="n">
        <f aca="false">IF('Row Index'!AJ31="","✗",IF(INDEX('RAW DATA'!$T:$T,'Row Index'!AJ31)="",INDEX('RAW DATA'!$L:$L,'Row Index'!AJ31),INDEX('RAW DATA'!$T:$T,'Row Index'!AJ31)))</f>
        <v>64.1954436660093</v>
      </c>
      <c r="AK369" s="17" t="n">
        <f aca="false">IF('Row Index'!AK31="","✗",IF(INDEX('RAW DATA'!$T:$T,'Row Index'!AK31)="",INDEX('RAW DATA'!$L:$L,'Row Index'!AK31),INDEX('RAW DATA'!$T:$T,'Row Index'!AK31)))</f>
        <v>64.7181960424352</v>
      </c>
      <c r="AL369" s="17" t="n">
        <f aca="false">IF('Row Index'!AL31="","✗",IF(INDEX('RAW DATA'!$T:$T,'Row Index'!AL31)="",INDEX('RAW DATA'!$L:$L,'Row Index'!AL31),INDEX('RAW DATA'!$T:$T,'Row Index'!AL31)))</f>
        <v>66.6132883130085</v>
      </c>
      <c r="AM369" s="17" t="n">
        <f aca="false">IF('Row Index'!AM31="","✗",IF(INDEX('RAW DATA'!$T:$T,'Row Index'!AM31)="",INDEX('RAW DATA'!$L:$L,'Row Index'!AM31),INDEX('RAW DATA'!$T:$T,'Row Index'!AM31)))</f>
        <v>66.0599337979683</v>
      </c>
      <c r="AN369" s="17" t="n">
        <f aca="false">IF('Row Index'!AN31="","✗",IF(INDEX('RAW DATA'!$T:$T,'Row Index'!AN31)="",INDEX('RAW DATA'!$L:$L,'Row Index'!AN31),INDEX('RAW DATA'!$T:$T,'Row Index'!AN31)))</f>
        <v>66.0972311963619</v>
      </c>
      <c r="AO369" s="17" t="n">
        <f aca="false">IF('Row Index'!AO31="","✗",IF(INDEX('RAW DATA'!$T:$T,'Row Index'!AO31)="",INDEX('RAW DATA'!$L:$L,'Row Index'!AO31),INDEX('RAW DATA'!$T:$T,'Row Index'!AO31)))</f>
        <v>68.2793032398194</v>
      </c>
      <c r="AP369" s="17" t="n">
        <f aca="false">IF('Row Index'!AP31="","✗",IF(INDEX('RAW DATA'!$T:$T,'Row Index'!AP31)="",INDEX('RAW DATA'!$L:$L,'Row Index'!AP31),INDEX('RAW DATA'!$T:$T,'Row Index'!AP31)))</f>
        <v>68.3818628264892</v>
      </c>
      <c r="AQ369" s="17" t="n">
        <f aca="false">IF('Row Index'!AQ31="","✗",IF(INDEX('RAW DATA'!$T:$T,'Row Index'!AQ31)="",INDEX('RAW DATA'!$L:$L,'Row Index'!AQ31),INDEX('RAW DATA'!$T:$T,'Row Index'!AQ31)))</f>
        <v>68.1112814749771</v>
      </c>
    </row>
    <row r="371" customFormat="false" ht="23.85" hidden="false" customHeight="false" outlineLevel="0" collapsed="false">
      <c r="A371" s="9" t="s">
        <v>5404</v>
      </c>
      <c r="B371" s="9" t="s">
        <v>248</v>
      </c>
      <c r="C371" s="9" t="s">
        <v>147</v>
      </c>
      <c r="D371" s="9" t="s">
        <v>365</v>
      </c>
      <c r="E371" s="9" t="s">
        <v>497</v>
      </c>
      <c r="F371" s="9" t="s">
        <v>628</v>
      </c>
      <c r="G371" s="9" t="s">
        <v>763</v>
      </c>
      <c r="H371" s="9" t="s">
        <v>902</v>
      </c>
      <c r="I371" s="9" t="s">
        <v>1037</v>
      </c>
      <c r="J371" s="9" t="s">
        <v>1143</v>
      </c>
      <c r="K371" s="9" t="s">
        <v>1275</v>
      </c>
      <c r="L371" s="9" t="s">
        <v>1411</v>
      </c>
      <c r="M371" s="9" t="s">
        <v>1628</v>
      </c>
      <c r="N371" s="9" t="s">
        <v>1760</v>
      </c>
      <c r="O371" s="9" t="s">
        <v>1895</v>
      </c>
      <c r="P371" s="9" t="s">
        <v>2027</v>
      </c>
      <c r="Q371" s="9" t="s">
        <v>2154</v>
      </c>
      <c r="R371" s="9" t="s">
        <v>2285</v>
      </c>
      <c r="S371" s="9" t="s">
        <v>2413</v>
      </c>
      <c r="T371" s="9" t="s">
        <v>2544</v>
      </c>
      <c r="U371" s="9" t="s">
        <v>2676</v>
      </c>
      <c r="V371" s="9" t="s">
        <v>2806</v>
      </c>
      <c r="W371" s="9" t="s">
        <v>2933</v>
      </c>
      <c r="X371" s="9" t="s">
        <v>3066</v>
      </c>
      <c r="Y371" s="9" t="s">
        <v>3201</v>
      </c>
      <c r="Z371" s="9" t="s">
        <v>3330</v>
      </c>
      <c r="AA371" s="9" t="s">
        <v>5405</v>
      </c>
      <c r="AB371" s="9" t="s">
        <v>3465</v>
      </c>
      <c r="AC371" s="9" t="s">
        <v>3592</v>
      </c>
      <c r="AD371" s="9" t="s">
        <v>3719</v>
      </c>
      <c r="AE371" s="9" t="s">
        <v>3846</v>
      </c>
      <c r="AF371" s="9" t="s">
        <v>3975</v>
      </c>
      <c r="AG371" s="9" t="s">
        <v>4103</v>
      </c>
      <c r="AH371" s="9" t="s">
        <v>5406</v>
      </c>
      <c r="AI371" s="9" t="s">
        <v>4360</v>
      </c>
      <c r="AJ371" s="9" t="s">
        <v>4488</v>
      </c>
      <c r="AK371" s="9" t="s">
        <v>4617</v>
      </c>
      <c r="AL371" s="9" t="s">
        <v>4746</v>
      </c>
      <c r="AM371" s="9" t="s">
        <v>4855</v>
      </c>
      <c r="AN371" s="9" t="s">
        <v>4963</v>
      </c>
      <c r="AO371" s="9" t="s">
        <v>5072</v>
      </c>
      <c r="AP371" s="9" t="s">
        <v>5184</v>
      </c>
      <c r="AQ371" s="9" t="s">
        <v>5293</v>
      </c>
    </row>
    <row r="372" customFormat="false" ht="15" hidden="false" customHeight="false" outlineLevel="0" collapsed="false">
      <c r="A372" s="32" t="s">
        <v>247</v>
      </c>
      <c r="B372" s="33" t="s">
        <v>248</v>
      </c>
      <c r="C372" s="17" t="n">
        <f aca="false">IF('Row Index'!C32="","✗",IF(INDEX('RAW DATA'!$T:$T,'Row Index'!C32)="",INDEX('RAW DATA'!$L:$L,'Row Index'!C32),INDEX('RAW DATA'!$T:$T,'Row Index'!C32)))</f>
        <v>31.6353786973999</v>
      </c>
      <c r="D372" s="17" t="n">
        <f aca="false">IF('Row Index'!D32="","✗",IF(INDEX('RAW DATA'!$T:$T,'Row Index'!D32)="",INDEX('RAW DATA'!$L:$L,'Row Index'!D32),INDEX('RAW DATA'!$T:$T,'Row Index'!D32)))</f>
        <v>33.2238065711949</v>
      </c>
      <c r="E372" s="17" t="n">
        <f aca="false">IF('Row Index'!E32="","✗",IF(INDEX('RAW DATA'!$T:$T,'Row Index'!E32)="",INDEX('RAW DATA'!$L:$L,'Row Index'!E32),INDEX('RAW DATA'!$T:$T,'Row Index'!E32)))</f>
        <v>34.0439364064511</v>
      </c>
      <c r="F372" s="17" t="n">
        <f aca="false">IF('Row Index'!F32="","✗",IF(INDEX('RAW DATA'!$T:$T,'Row Index'!F32)="",INDEX('RAW DATA'!$L:$L,'Row Index'!F32),INDEX('RAW DATA'!$T:$T,'Row Index'!F32)))</f>
        <v>29.7889824912423</v>
      </c>
      <c r="G372" s="17" t="n">
        <f aca="false">IF('Row Index'!G32="","✗",IF(INDEX('RAW DATA'!$T:$T,'Row Index'!G32)="",INDEX('RAW DATA'!$L:$L,'Row Index'!G32),INDEX('RAW DATA'!$T:$T,'Row Index'!G32)))</f>
        <v>35.3022695591659</v>
      </c>
      <c r="H372" s="17" t="n">
        <f aca="false">IF('Row Index'!H32="","✗",IF(INDEX('RAW DATA'!$T:$T,'Row Index'!H32)="",INDEX('RAW DATA'!$L:$L,'Row Index'!H32),INDEX('RAW DATA'!$T:$T,'Row Index'!H32)))</f>
        <v>33.6105679163705</v>
      </c>
      <c r="I372" s="17" t="n">
        <f aca="false">IF('Row Index'!I32="","✗",IF(INDEX('RAW DATA'!$T:$T,'Row Index'!I32)="",INDEX('RAW DATA'!$L:$L,'Row Index'!I32),INDEX('RAW DATA'!$T:$T,'Row Index'!I32)))</f>
        <v>33.0099080572088</v>
      </c>
      <c r="J372" s="17" t="n">
        <f aca="false">IF('Row Index'!J32="","✗",IF(INDEX('RAW DATA'!$T:$T,'Row Index'!J32)="",INDEX('RAW DATA'!$L:$L,'Row Index'!J32),INDEX('RAW DATA'!$T:$T,'Row Index'!J32)))</f>
        <v>31.5003785015941</v>
      </c>
      <c r="K372" s="17" t="n">
        <f aca="false">IF('Row Index'!K32="","✗",IF(INDEX('RAW DATA'!$T:$T,'Row Index'!K32)="",INDEX('RAW DATA'!$L:$L,'Row Index'!K32),INDEX('RAW DATA'!$T:$T,'Row Index'!K32)))</f>
        <v>37.6294996229068</v>
      </c>
      <c r="L372" s="17" t="n">
        <f aca="false">IF('Row Index'!L32="","✗",IF(INDEX('RAW DATA'!$T:$T,'Row Index'!L32)="",INDEX('RAW DATA'!$L:$L,'Row Index'!L32),INDEX('RAW DATA'!$T:$T,'Row Index'!L32)))</f>
        <v>32.7974363605425</v>
      </c>
      <c r="M372" s="17" t="n">
        <f aca="false">IF('Row Index'!M32="","✗",IF(INDEX('RAW DATA'!$T:$T,'Row Index'!M32)="",INDEX('RAW DATA'!$L:$L,'Row Index'!M32),INDEX('RAW DATA'!$T:$T,'Row Index'!M32)))</f>
        <v>34.1523907387986</v>
      </c>
      <c r="N372" s="17" t="n">
        <f aca="false">IF('Row Index'!N32="","✗",IF(INDEX('RAW DATA'!$T:$T,'Row Index'!N32)="",INDEX('RAW DATA'!$L:$L,'Row Index'!N32),INDEX('RAW DATA'!$T:$T,'Row Index'!N32)))</f>
        <v>36.2852404809841</v>
      </c>
      <c r="O372" s="17" t="n">
        <f aca="false">IF('Row Index'!O32="","✗",IF(INDEX('RAW DATA'!$T:$T,'Row Index'!O32)="",INDEX('RAW DATA'!$L:$L,'Row Index'!O32),INDEX('RAW DATA'!$T:$T,'Row Index'!O32)))</f>
        <v>35.6629976940481</v>
      </c>
      <c r="P372" s="17" t="n">
        <f aca="false">IF('Row Index'!P32="","✗",IF(INDEX('RAW DATA'!$T:$T,'Row Index'!P32)="",INDEX('RAW DATA'!$L:$L,'Row Index'!P32),INDEX('RAW DATA'!$T:$T,'Row Index'!P32)))</f>
        <v>35.9157669472126</v>
      </c>
      <c r="Q372" s="17" t="n">
        <f aca="false">IF('Row Index'!Q32="","✗",IF(INDEX('RAW DATA'!$T:$T,'Row Index'!Q32)="",INDEX('RAW DATA'!$L:$L,'Row Index'!Q32),INDEX('RAW DATA'!$T:$T,'Row Index'!Q32)))</f>
        <v>36.6110304365259</v>
      </c>
      <c r="R372" s="17" t="n">
        <f aca="false">IF('Row Index'!R32="","✗",IF(INDEX('RAW DATA'!$T:$T,'Row Index'!R32)="",INDEX('RAW DATA'!$L:$L,'Row Index'!R32),INDEX('RAW DATA'!$T:$T,'Row Index'!R32)))</f>
        <v>37.2048793275107</v>
      </c>
      <c r="S372" s="17" t="n">
        <f aca="false">IF('Row Index'!S32="","✗",IF(INDEX('RAW DATA'!$T:$T,'Row Index'!S32)="",INDEX('RAW DATA'!$L:$L,'Row Index'!S32),INDEX('RAW DATA'!$T:$T,'Row Index'!S32)))</f>
        <v>37.8216915686551</v>
      </c>
      <c r="T372" s="17" t="n">
        <f aca="false">IF('Row Index'!T32="","✗",IF(INDEX('RAW DATA'!$T:$T,'Row Index'!T32)="",INDEX('RAW DATA'!$L:$L,'Row Index'!T32),INDEX('RAW DATA'!$T:$T,'Row Index'!T32)))</f>
        <v>37.2622051795174</v>
      </c>
      <c r="U372" s="17" t="n">
        <f aca="false">IF('Row Index'!U32="","✗",IF(INDEX('RAW DATA'!$T:$T,'Row Index'!U32)="",INDEX('RAW DATA'!$L:$L,'Row Index'!U32),INDEX('RAW DATA'!$T:$T,'Row Index'!U32)))</f>
        <v>38.2989761474417</v>
      </c>
      <c r="V372" s="17" t="n">
        <f aca="false">IF('Row Index'!V32="","✗",IF(INDEX('RAW DATA'!$T:$T,'Row Index'!V32)="",INDEX('RAW DATA'!$L:$L,'Row Index'!V32),INDEX('RAW DATA'!$T:$T,'Row Index'!V32)))</f>
        <v>38.4299254146376</v>
      </c>
      <c r="W372" s="17" t="n">
        <f aca="false">IF('Row Index'!W32="","✗",IF(INDEX('RAW DATA'!$T:$T,'Row Index'!W32)="",INDEX('RAW DATA'!$L:$L,'Row Index'!W32),INDEX('RAW DATA'!$T:$T,'Row Index'!W32)))</f>
        <v>37.9935037540413</v>
      </c>
      <c r="X372" s="17" t="n">
        <f aca="false">IF('Row Index'!X32="","✗",IF(INDEX('RAW DATA'!$T:$T,'Row Index'!X32)="",INDEX('RAW DATA'!$L:$L,'Row Index'!X32),INDEX('RAW DATA'!$T:$T,'Row Index'!X32)))</f>
        <v>39.469650526718</v>
      </c>
      <c r="Y372" s="17" t="n">
        <f aca="false">IF('Row Index'!Y32="","✗",IF(INDEX('RAW DATA'!$T:$T,'Row Index'!Y32)="",INDEX('RAW DATA'!$L:$L,'Row Index'!Y32),INDEX('RAW DATA'!$T:$T,'Row Index'!Y32)))</f>
        <v>39.8880051863069</v>
      </c>
      <c r="Z372" s="17" t="n">
        <f aca="false">IF('Row Index'!Z32="","✗",IF(INDEX('RAW DATA'!$T:$T,'Row Index'!Z32)="",INDEX('RAW DATA'!$L:$L,'Row Index'!Z32),INDEX('RAW DATA'!$T:$T,'Row Index'!Z32)))</f>
        <v>40.5816128157378</v>
      </c>
      <c r="AA372" s="19" t="str">
        <f aca="false">IF('Row Index'!AA32="","⏳",IF(INDEX('RAW DATA'!$T:$T,'Row Index'!AA32)="",INDEX('RAW DATA'!$L:$L,'Row Index'!AA32),INDEX('RAW DATA'!$T:$T,'Row Index'!AA32)))</f>
        <v>⏳</v>
      </c>
      <c r="AB372" s="17" t="n">
        <f aca="false">IF('Row Index'!AB32="","✗",IF(INDEX('RAW DATA'!$T:$T,'Row Index'!AB32)="",INDEX('RAW DATA'!$L:$L,'Row Index'!AB32),INDEX('RAW DATA'!$T:$T,'Row Index'!AB32)))</f>
        <v>41.982976129066</v>
      </c>
      <c r="AC372" s="17" t="n">
        <f aca="false">IF('Row Index'!AC32="","✗",IF(INDEX('RAW DATA'!$T:$T,'Row Index'!AC32)="",INDEX('RAW DATA'!$L:$L,'Row Index'!AC32),INDEX('RAW DATA'!$T:$T,'Row Index'!AC32)))</f>
        <v>42.61410894066</v>
      </c>
      <c r="AD372" s="17" t="n">
        <f aca="false">IF('Row Index'!AD32="","✗",IF(INDEX('RAW DATA'!$T:$T,'Row Index'!AD32)="",INDEX('RAW DATA'!$L:$L,'Row Index'!AD32),INDEX('RAW DATA'!$T:$T,'Row Index'!AD32)))</f>
        <v>43.9409793086006</v>
      </c>
      <c r="AE372" s="17" t="n">
        <f aca="false">IF('Row Index'!AE32="","✗",IF(INDEX('RAW DATA'!$T:$T,'Row Index'!AE32)="",INDEX('RAW DATA'!$L:$L,'Row Index'!AE32),INDEX('RAW DATA'!$T:$T,'Row Index'!AE32)))</f>
        <v>44.4349261830721</v>
      </c>
      <c r="AF372" s="17" t="n">
        <f aca="false">IF('Row Index'!AF32="","✗",IF(INDEX('RAW DATA'!$T:$T,'Row Index'!AF32)="",INDEX('RAW DATA'!$L:$L,'Row Index'!AF32),INDEX('RAW DATA'!$T:$T,'Row Index'!AF32)))</f>
        <v>48.0786320965821</v>
      </c>
      <c r="AG372" s="17" t="n">
        <f aca="false">IF('Row Index'!AG32="","✗",IF(INDEX('RAW DATA'!$T:$T,'Row Index'!AG32)="",INDEX('RAW DATA'!$L:$L,'Row Index'!AG32),INDEX('RAW DATA'!$T:$T,'Row Index'!AG32)))</f>
        <v>46.8778737409829</v>
      </c>
      <c r="AH372" s="17" t="n">
        <f aca="false">IF('Row Index'!AH32="","✗",IF(INDEX('RAW DATA'!$T:$T,'Row Index'!AH32)="",INDEX('RAW DATA'!$L:$L,'Row Index'!AH32),INDEX('RAW DATA'!$T:$T,'Row Index'!AH32)))</f>
        <v>51.2540318086258</v>
      </c>
      <c r="AI372" s="17" t="n">
        <f aca="false">IF('Row Index'!AI32="","✗",IF(INDEX('RAW DATA'!$T:$T,'Row Index'!AI32)="",INDEX('RAW DATA'!$L:$L,'Row Index'!AI32),INDEX('RAW DATA'!$T:$T,'Row Index'!AI32)))</f>
        <v>55.5225535759087</v>
      </c>
      <c r="AJ372" s="17" t="n">
        <f aca="false">IF('Row Index'!AJ32="","✗",IF(INDEX('RAW DATA'!$T:$T,'Row Index'!AJ32)="",INDEX('RAW DATA'!$L:$L,'Row Index'!AJ32),INDEX('RAW DATA'!$T:$T,'Row Index'!AJ32)))</f>
        <v>57.8816627688779</v>
      </c>
      <c r="AK372" s="17" t="n">
        <f aca="false">IF('Row Index'!AK32="","✗",IF(INDEX('RAW DATA'!$T:$T,'Row Index'!AK32)="",INDEX('RAW DATA'!$L:$L,'Row Index'!AK32),INDEX('RAW DATA'!$T:$T,'Row Index'!AK32)))</f>
        <v>60.2005001945364</v>
      </c>
      <c r="AL372" s="17" t="n">
        <f aca="false">IF('Row Index'!AL32="","✗",IF(INDEX('RAW DATA'!$T:$T,'Row Index'!AL32)="",INDEX('RAW DATA'!$L:$L,'Row Index'!AL32),INDEX('RAW DATA'!$T:$T,'Row Index'!AL32)))</f>
        <v>62.914142188338</v>
      </c>
      <c r="AM372" s="17" t="n">
        <f aca="false">IF('Row Index'!AM32="","✗",IF(INDEX('RAW DATA'!$T:$T,'Row Index'!AM32)="",INDEX('RAW DATA'!$L:$L,'Row Index'!AM32),INDEX('RAW DATA'!$T:$T,'Row Index'!AM32)))</f>
        <v>63.8448686565043</v>
      </c>
      <c r="AN372" s="17" t="n">
        <f aca="false">IF('Row Index'!AN32="","✗",IF(INDEX('RAW DATA'!$T:$T,'Row Index'!AN32)="",INDEX('RAW DATA'!$L:$L,'Row Index'!AN32),INDEX('RAW DATA'!$T:$T,'Row Index'!AN32)))</f>
        <v>64.8211886926656</v>
      </c>
      <c r="AO372" s="17" t="n">
        <f aca="false">IF('Row Index'!AO32="","✗",IF(INDEX('RAW DATA'!$T:$T,'Row Index'!AO32)="",INDEX('RAW DATA'!$L:$L,'Row Index'!AO32),INDEX('RAW DATA'!$T:$T,'Row Index'!AO32)))</f>
        <v>66.5986120635966</v>
      </c>
      <c r="AP372" s="17" t="n">
        <f aca="false">IF('Row Index'!AP32="","✗",IF(INDEX('RAW DATA'!$T:$T,'Row Index'!AP32)="",INDEX('RAW DATA'!$L:$L,'Row Index'!AP32),INDEX('RAW DATA'!$T:$T,'Row Index'!AP32)))</f>
        <v>66.6572430438005</v>
      </c>
      <c r="AQ372" s="17" t="n">
        <f aca="false">IF('Row Index'!AQ32="","✗",IF(INDEX('RAW DATA'!$T:$T,'Row Index'!AQ32)="",INDEX('RAW DATA'!$L:$L,'Row Index'!AQ32),INDEX('RAW DATA'!$T:$T,'Row Index'!AQ32)))</f>
        <v>67.1202613830566</v>
      </c>
    </row>
    <row r="373" customFormat="false" ht="15" hidden="false" customHeight="false" outlineLevel="0" collapsed="false">
      <c r="A373" s="32" t="s">
        <v>251</v>
      </c>
      <c r="B373" s="33" t="s">
        <v>248</v>
      </c>
      <c r="C373" s="17" t="n">
        <f aca="false">IF('Row Index'!C33="","✗",IF(INDEX('RAW DATA'!$T:$T,'Row Index'!C33)="",INDEX('RAW DATA'!$L:$L,'Row Index'!C33),INDEX('RAW DATA'!$T:$T,'Row Index'!C33)))</f>
        <v>28.7302017591125</v>
      </c>
      <c r="D373" s="17" t="n">
        <f aca="false">IF('Row Index'!D33="","✗",IF(INDEX('RAW DATA'!$T:$T,'Row Index'!D33)="",INDEX('RAW DATA'!$L:$L,'Row Index'!D33),INDEX('RAW DATA'!$T:$T,'Row Index'!D33)))</f>
        <v>30.9075580303682</v>
      </c>
      <c r="E373" s="17" t="n">
        <f aca="false">IF('Row Index'!E33="","✗",IF(INDEX('RAW DATA'!$T:$T,'Row Index'!E33)="",INDEX('RAW DATA'!$L:$L,'Row Index'!E33),INDEX('RAW DATA'!$T:$T,'Row Index'!E33)))</f>
        <v>31.0412728926082</v>
      </c>
      <c r="F373" s="17" t="n">
        <f aca="false">IF('Row Index'!F33="","✗",IF(INDEX('RAW DATA'!$T:$T,'Row Index'!F33)="",INDEX('RAW DATA'!$L:$L,'Row Index'!F33),INDEX('RAW DATA'!$T:$T,'Row Index'!F33)))</f>
        <v>28.6232911826279</v>
      </c>
      <c r="G373" s="17" t="n">
        <f aca="false">IF('Row Index'!G33="","✗",IF(INDEX('RAW DATA'!$T:$T,'Row Index'!G33)="",INDEX('RAW DATA'!$L:$L,'Row Index'!G33),INDEX('RAW DATA'!$T:$T,'Row Index'!G33)))</f>
        <v>31.5041429473487</v>
      </c>
      <c r="H373" s="17" t="n">
        <f aca="false">IF('Row Index'!H33="","✗",IF(INDEX('RAW DATA'!$T:$T,'Row Index'!H33)="",INDEX('RAW DATA'!$L:$L,'Row Index'!H33),INDEX('RAW DATA'!$T:$T,'Row Index'!H33)))</f>
        <v>32.5958213138227</v>
      </c>
      <c r="I373" s="17" t="n">
        <f aca="false">IF('Row Index'!I33="","✗",IF(INDEX('RAW DATA'!$T:$T,'Row Index'!I33)="",INDEX('RAW DATA'!$L:$L,'Row Index'!I33),INDEX('RAW DATA'!$T:$T,'Row Index'!I33)))</f>
        <v>31.0284274748495</v>
      </c>
      <c r="J373" s="17" t="n">
        <f aca="false">IF('Row Index'!J33="","✗",IF(INDEX('RAW DATA'!$T:$T,'Row Index'!J33)="",INDEX('RAW DATA'!$L:$L,'Row Index'!J33),INDEX('RAW DATA'!$T:$T,'Row Index'!J33)))</f>
        <v>31.2884221478961</v>
      </c>
      <c r="K373" s="17" t="n">
        <f aca="false">IF('Row Index'!K33="","✗",IF(INDEX('RAW DATA'!$T:$T,'Row Index'!K33)="",INDEX('RAW DATA'!$L:$L,'Row Index'!K33),INDEX('RAW DATA'!$T:$T,'Row Index'!K33)))</f>
        <v>33.7033999970858</v>
      </c>
      <c r="L373" s="17" t="n">
        <f aca="false">IF('Row Index'!L33="","✗",IF(INDEX('RAW DATA'!$T:$T,'Row Index'!L33)="",INDEX('RAW DATA'!$L:$L,'Row Index'!L33),INDEX('RAW DATA'!$T:$T,'Row Index'!L33)))</f>
        <v>32.4504780386819</v>
      </c>
      <c r="M373" s="17" t="n">
        <f aca="false">IF('Row Index'!M33="","✗",IF(INDEX('RAW DATA'!$T:$T,'Row Index'!M33)="",INDEX('RAW DATA'!$L:$L,'Row Index'!M33),INDEX('RAW DATA'!$T:$T,'Row Index'!M33)))</f>
        <v>35.1334162566952</v>
      </c>
      <c r="N373" s="17" t="n">
        <f aca="false">IF('Row Index'!N33="","✗",IF(INDEX('RAW DATA'!$T:$T,'Row Index'!N33)="",INDEX('RAW DATA'!$L:$L,'Row Index'!N33),INDEX('RAW DATA'!$T:$T,'Row Index'!N33)))</f>
        <v>33.9953597135729</v>
      </c>
      <c r="O373" s="17" t="n">
        <f aca="false">IF('Row Index'!O33="","✗",IF(INDEX('RAW DATA'!$T:$T,'Row Index'!O33)="",INDEX('RAW DATA'!$L:$L,'Row Index'!O33),INDEX('RAW DATA'!$T:$T,'Row Index'!O33)))</f>
        <v>33.656165494977</v>
      </c>
      <c r="P373" s="17" t="n">
        <f aca="false">IF('Row Index'!P33="","✗",IF(INDEX('RAW DATA'!$T:$T,'Row Index'!P33)="",INDEX('RAW DATA'!$L:$L,'Row Index'!P33),INDEX('RAW DATA'!$T:$T,'Row Index'!P33)))</f>
        <v>33.3444591915758</v>
      </c>
      <c r="Q373" s="17" t="n">
        <f aca="false">IF('Row Index'!Q33="","✗",IF(INDEX('RAW DATA'!$T:$T,'Row Index'!Q33)="",INDEX('RAW DATA'!$L:$L,'Row Index'!Q33),INDEX('RAW DATA'!$T:$T,'Row Index'!Q33)))</f>
        <v>34.2174559145244</v>
      </c>
      <c r="R373" s="17" t="n">
        <f aca="false">IF('Row Index'!R33="","✗",IF(INDEX('RAW DATA'!$T:$T,'Row Index'!R33)="",INDEX('RAW DATA'!$L:$L,'Row Index'!R33),INDEX('RAW DATA'!$T:$T,'Row Index'!R33)))</f>
        <v>35.3328605175588</v>
      </c>
      <c r="S373" s="17" t="n">
        <f aca="false">IF('Row Index'!S33="","✗",IF(INDEX('RAW DATA'!$T:$T,'Row Index'!S33)="",INDEX('RAW DATA'!$L:$L,'Row Index'!S33),INDEX('RAW DATA'!$T:$T,'Row Index'!S33)))</f>
        <v>34.5257255137468</v>
      </c>
      <c r="T373" s="17" t="n">
        <f aca="false">IF('Row Index'!T33="","✗",IF(INDEX('RAW DATA'!$T:$T,'Row Index'!T33)="",INDEX('RAW DATA'!$L:$L,'Row Index'!T33),INDEX('RAW DATA'!$T:$T,'Row Index'!T33)))</f>
        <v>34.1086094572818</v>
      </c>
      <c r="U373" s="17" t="n">
        <f aca="false">IF('Row Index'!U33="","✗",IF(INDEX('RAW DATA'!$T:$T,'Row Index'!U33)="",INDEX('RAW DATA'!$L:$L,'Row Index'!U33),INDEX('RAW DATA'!$T:$T,'Row Index'!U33)))</f>
        <v>37.0426784307893</v>
      </c>
      <c r="V373" s="17" t="n">
        <f aca="false">IF('Row Index'!V33="","✗",IF(INDEX('RAW DATA'!$T:$T,'Row Index'!V33)="",INDEX('RAW DATA'!$L:$L,'Row Index'!V33),INDEX('RAW DATA'!$T:$T,'Row Index'!V33)))</f>
        <v>37.0162906226826</v>
      </c>
      <c r="W373" s="17" t="n">
        <f aca="false">IF('Row Index'!W33="","✗",IF(INDEX('RAW DATA'!$T:$T,'Row Index'!W33)="",INDEX('RAW DATA'!$L:$L,'Row Index'!W33),INDEX('RAW DATA'!$T:$T,'Row Index'!W33)))</f>
        <v>35.7787474059721</v>
      </c>
      <c r="X373" s="17" t="n">
        <f aca="false">IF('Row Index'!X33="","✗",IF(INDEX('RAW DATA'!$T:$T,'Row Index'!X33)="",INDEX('RAW DATA'!$L:$L,'Row Index'!X33),INDEX('RAW DATA'!$T:$T,'Row Index'!X33)))</f>
        <v>37.6727897017865</v>
      </c>
      <c r="Y373" s="17" t="n">
        <f aca="false">IF('Row Index'!Y33="","✗",IF(INDEX('RAW DATA'!$T:$T,'Row Index'!Y33)="",INDEX('RAW DATA'!$L:$L,'Row Index'!Y33),INDEX('RAW DATA'!$T:$T,'Row Index'!Y33)))</f>
        <v>39.0960260097862</v>
      </c>
      <c r="Z373" s="17" t="n">
        <f aca="false">IF('Row Index'!Z33="","✗",IF(INDEX('RAW DATA'!$T:$T,'Row Index'!Z33)="",INDEX('RAW DATA'!$L:$L,'Row Index'!Z33),INDEX('RAW DATA'!$T:$T,'Row Index'!Z33)))</f>
        <v>38.6812245741305</v>
      </c>
      <c r="AA373" s="19" t="str">
        <f aca="false">IF('Row Index'!AA33="","⏳",IF(INDEX('RAW DATA'!$T:$T,'Row Index'!AA33)="",INDEX('RAW DATA'!$L:$L,'Row Index'!AA33),INDEX('RAW DATA'!$T:$T,'Row Index'!AA33)))</f>
        <v>⏳</v>
      </c>
      <c r="AB373" s="17" t="n">
        <f aca="false">IF('Row Index'!AB33="","✗",IF(INDEX('RAW DATA'!$T:$T,'Row Index'!AB33)="",INDEX('RAW DATA'!$L:$L,'Row Index'!AB33),INDEX('RAW DATA'!$T:$T,'Row Index'!AB33)))</f>
        <v>40.1962442302156</v>
      </c>
      <c r="AC373" s="17" t="n">
        <f aca="false">IF('Row Index'!AC33="","✗",IF(INDEX('RAW DATA'!$T:$T,'Row Index'!AC33)="",INDEX('RAW DATA'!$L:$L,'Row Index'!AC33),INDEX('RAW DATA'!$T:$T,'Row Index'!AC33)))</f>
        <v>41.55745860192</v>
      </c>
      <c r="AD373" s="17" t="n">
        <f aca="false">IF('Row Index'!AD33="","✗",IF(INDEX('RAW DATA'!$T:$T,'Row Index'!AD33)="",INDEX('RAW DATA'!$L:$L,'Row Index'!AD33),INDEX('RAW DATA'!$T:$T,'Row Index'!AD33)))</f>
        <v>43.3640650456059</v>
      </c>
      <c r="AE373" s="17" t="n">
        <f aca="false">IF('Row Index'!AE33="","✗",IF(INDEX('RAW DATA'!$T:$T,'Row Index'!AE33)="",INDEX('RAW DATA'!$L:$L,'Row Index'!AE33),INDEX('RAW DATA'!$T:$T,'Row Index'!AE33)))</f>
        <v>44.3183579000334</v>
      </c>
      <c r="AF373" s="17" t="n">
        <f aca="false">IF('Row Index'!AF33="","✗",IF(INDEX('RAW DATA'!$T:$T,'Row Index'!AF33)="",INDEX('RAW DATA'!$L:$L,'Row Index'!AF33),INDEX('RAW DATA'!$T:$T,'Row Index'!AF33)))</f>
        <v>48.6072679498077</v>
      </c>
      <c r="AG373" s="17" t="n">
        <f aca="false">IF('Row Index'!AG33="","✗",IF(INDEX('RAW DATA'!$T:$T,'Row Index'!AG33)="",INDEX('RAW DATA'!$L:$L,'Row Index'!AG33),INDEX('RAW DATA'!$T:$T,'Row Index'!AG33)))</f>
        <v>46.9844030305203</v>
      </c>
      <c r="AH373" s="17" t="n">
        <f aca="false">IF('Row Index'!AH33="","✗",IF(INDEX('RAW DATA'!$T:$T,'Row Index'!AH33)="",INDEX('RAW DATA'!$L:$L,'Row Index'!AH33),INDEX('RAW DATA'!$T:$T,'Row Index'!AH33)))</f>
        <v>52.5858082218243</v>
      </c>
      <c r="AI373" s="17" t="n">
        <f aca="false">IF('Row Index'!AI33="","✗",IF(INDEX('RAW DATA'!$T:$T,'Row Index'!AI33)="",INDEX('RAW DATA'!$L:$L,'Row Index'!AI33),INDEX('RAW DATA'!$T:$T,'Row Index'!AI33)))</f>
        <v>55.711081647886</v>
      </c>
      <c r="AJ373" s="17" t="n">
        <f aca="false">IF('Row Index'!AJ33="","✗",IF(INDEX('RAW DATA'!$T:$T,'Row Index'!AJ33)="",INDEX('RAW DATA'!$L:$L,'Row Index'!AJ33),INDEX('RAW DATA'!$T:$T,'Row Index'!AJ33)))</f>
        <v>57.4340200298032</v>
      </c>
      <c r="AK373" s="17" t="n">
        <f aca="false">IF('Row Index'!AK33="","✗",IF(INDEX('RAW DATA'!$T:$T,'Row Index'!AK33)="",INDEX('RAW DATA'!$L:$L,'Row Index'!AK33),INDEX('RAW DATA'!$T:$T,'Row Index'!AK33)))</f>
        <v>60.4826125953637</v>
      </c>
      <c r="AL373" s="17" t="n">
        <f aca="false">IF('Row Index'!AL33="","✗",IF(INDEX('RAW DATA'!$T:$T,'Row Index'!AL33)="",INDEX('RAW DATA'!$L:$L,'Row Index'!AL33),INDEX('RAW DATA'!$T:$T,'Row Index'!AL33)))</f>
        <v>62.1558225714723</v>
      </c>
      <c r="AM373" s="17" t="n">
        <f aca="false">IF('Row Index'!AM33="","✗",IF(INDEX('RAW DATA'!$T:$T,'Row Index'!AM33)="",INDEX('RAW DATA'!$L:$L,'Row Index'!AM33),INDEX('RAW DATA'!$T:$T,'Row Index'!AM33)))</f>
        <v>63.8534376567491</v>
      </c>
      <c r="AN373" s="17" t="n">
        <f aca="false">IF('Row Index'!AN33="","✗",IF(INDEX('RAW DATA'!$T:$T,'Row Index'!AN33)="",INDEX('RAW DATA'!$L:$L,'Row Index'!AN33),INDEX('RAW DATA'!$T:$T,'Row Index'!AN33)))</f>
        <v>64.6507808581233</v>
      </c>
      <c r="AO373" s="17" t="n">
        <f aca="false">IF('Row Index'!AO33="","✗",IF(INDEX('RAW DATA'!$T:$T,'Row Index'!AO33)="",INDEX('RAW DATA'!$L:$L,'Row Index'!AO33),INDEX('RAW DATA'!$T:$T,'Row Index'!AO33)))</f>
        <v>66.4884179338852</v>
      </c>
      <c r="AP373" s="17" t="n">
        <f aca="false">IF('Row Index'!AP33="","✗",IF(INDEX('RAW DATA'!$T:$T,'Row Index'!AP33)="",INDEX('RAW DATA'!$L:$L,'Row Index'!AP33),INDEX('RAW DATA'!$T:$T,'Row Index'!AP33)))</f>
        <v>66.7866950964479</v>
      </c>
      <c r="AQ373" s="17" t="n">
        <f aca="false">IF('Row Index'!AQ33="","✗",IF(INDEX('RAW DATA'!$T:$T,'Row Index'!AQ33)="",INDEX('RAW DATA'!$L:$L,'Row Index'!AQ33),INDEX('RAW DATA'!$T:$T,'Row Index'!AQ33)))</f>
        <v>66.767088650363</v>
      </c>
    </row>
    <row r="374" customFormat="false" ht="15" hidden="false" customHeight="false" outlineLevel="0" collapsed="false">
      <c r="A374" s="32" t="s">
        <v>254</v>
      </c>
      <c r="B374" s="33" t="s">
        <v>248</v>
      </c>
      <c r="C374" s="17" t="n">
        <f aca="false">IF('Row Index'!C34="","✗",IF(INDEX('RAW DATA'!$T:$T,'Row Index'!C34)="",INDEX('RAW DATA'!$L:$L,'Row Index'!C34),INDEX('RAW DATA'!$T:$T,'Row Index'!C34)))</f>
        <v>30.4728954053419</v>
      </c>
      <c r="D374" s="17" t="n">
        <f aca="false">IF('Row Index'!D34="","✗",IF(INDEX('RAW DATA'!$T:$T,'Row Index'!D34)="",INDEX('RAW DATA'!$L:$L,'Row Index'!D34),INDEX('RAW DATA'!$T:$T,'Row Index'!D34)))</f>
        <v>31.5030409169347</v>
      </c>
      <c r="E374" s="17" t="n">
        <f aca="false">IF('Row Index'!E34="","✗",IF(INDEX('RAW DATA'!$T:$T,'Row Index'!E34)="",INDEX('RAW DATA'!$L:$L,'Row Index'!E34),INDEX('RAW DATA'!$T:$T,'Row Index'!E34)))</f>
        <v>34.5431391323175</v>
      </c>
      <c r="F374" s="17" t="n">
        <f aca="false">IF('Row Index'!F34="","✗",IF(INDEX('RAW DATA'!$T:$T,'Row Index'!F34)="",INDEX('RAW DATA'!$L:$L,'Row Index'!F34),INDEX('RAW DATA'!$T:$T,'Row Index'!F34)))</f>
        <v>29.106380755966</v>
      </c>
      <c r="G374" s="17" t="n">
        <f aca="false">IF('Row Index'!G34="","✗",IF(INDEX('RAW DATA'!$T:$T,'Row Index'!G34)="",INDEX('RAW DATA'!$L:$L,'Row Index'!G34),INDEX('RAW DATA'!$T:$T,'Row Index'!G34)))</f>
        <v>34.8370371289395</v>
      </c>
      <c r="H374" s="17" t="n">
        <f aca="false">IF('Row Index'!H34="","✗",IF(INDEX('RAW DATA'!$T:$T,'Row Index'!H34)="",INDEX('RAW DATA'!$L:$L,'Row Index'!H34),INDEX('RAW DATA'!$T:$T,'Row Index'!H34)))</f>
        <v>33.3194581850651</v>
      </c>
      <c r="I374" s="17" t="n">
        <f aca="false">IF('Row Index'!I34="","✗",IF(INDEX('RAW DATA'!$T:$T,'Row Index'!I34)="",INDEX('RAW DATA'!$L:$L,'Row Index'!I34),INDEX('RAW DATA'!$T:$T,'Row Index'!I34)))</f>
        <v>35.3180811669587</v>
      </c>
      <c r="J374" s="17" t="n">
        <f aca="false">IF('Row Index'!J34="","✗",IF(INDEX('RAW DATA'!$T:$T,'Row Index'!J34)="",INDEX('RAW DATA'!$L:$L,'Row Index'!J34),INDEX('RAW DATA'!$T:$T,'Row Index'!J34)))</f>
        <v>33.0324640228418</v>
      </c>
      <c r="K374" s="17" t="n">
        <f aca="false">IF('Row Index'!K34="","✗",IF(INDEX('RAW DATA'!$T:$T,'Row Index'!K34)="",INDEX('RAW DATA'!$L:$L,'Row Index'!K34),INDEX('RAW DATA'!$T:$T,'Row Index'!K34)))</f>
        <v>36.5394961285687</v>
      </c>
      <c r="L374" s="17" t="n">
        <f aca="false">IF('Row Index'!L34="","✗",IF(INDEX('RAW DATA'!$T:$T,'Row Index'!L34)="",INDEX('RAW DATA'!$L:$L,'Row Index'!L34),INDEX('RAW DATA'!$T:$T,'Row Index'!L34)))</f>
        <v>33.0597098201816</v>
      </c>
      <c r="M374" s="17" t="n">
        <f aca="false">IF('Row Index'!M34="","✗",IF(INDEX('RAW DATA'!$T:$T,'Row Index'!M34)="",INDEX('RAW DATA'!$L:$L,'Row Index'!M34),INDEX('RAW DATA'!$T:$T,'Row Index'!M34)))</f>
        <v>37.889372047429</v>
      </c>
      <c r="N374" s="17" t="n">
        <f aca="false">IF('Row Index'!N34="","✗",IF(INDEX('RAW DATA'!$T:$T,'Row Index'!N34)="",INDEX('RAW DATA'!$L:$L,'Row Index'!N34),INDEX('RAW DATA'!$T:$T,'Row Index'!N34)))</f>
        <v>36.8564433962624</v>
      </c>
      <c r="O374" s="17" t="n">
        <f aca="false">IF('Row Index'!O34="","✗",IF(INDEX('RAW DATA'!$T:$T,'Row Index'!O34)="",INDEX('RAW DATA'!$L:$L,'Row Index'!O34),INDEX('RAW DATA'!$T:$T,'Row Index'!O34)))</f>
        <v>36.7984427646721</v>
      </c>
      <c r="P374" s="17" t="n">
        <f aca="false">IF('Row Index'!P34="","✗",IF(INDEX('RAW DATA'!$T:$T,'Row Index'!P34)="",INDEX('RAW DATA'!$L:$L,'Row Index'!P34),INDEX('RAW DATA'!$T:$T,'Row Index'!P34)))</f>
        <v>35.1062007385745</v>
      </c>
      <c r="Q374" s="17" t="n">
        <f aca="false">IF('Row Index'!Q34="","✗",IF(INDEX('RAW DATA'!$T:$T,'Row Index'!Q34)="",INDEX('RAW DATA'!$L:$L,'Row Index'!Q34),INDEX('RAW DATA'!$T:$T,'Row Index'!Q34)))</f>
        <v>37.8234223930009</v>
      </c>
      <c r="R374" s="17" t="n">
        <f aca="false">IF('Row Index'!R34="","✗",IF(INDEX('RAW DATA'!$T:$T,'Row Index'!R34)="",INDEX('RAW DATA'!$L:$L,'Row Index'!R34),INDEX('RAW DATA'!$T:$T,'Row Index'!R34)))</f>
        <v>36.3823445777595</v>
      </c>
      <c r="S374" s="17" t="n">
        <f aca="false">IF('Row Index'!S34="","✗",IF(INDEX('RAW DATA'!$T:$T,'Row Index'!S34)="",INDEX('RAW DATA'!$L:$L,'Row Index'!S34),INDEX('RAW DATA'!$T:$T,'Row Index'!S34)))</f>
        <v>36.5434552503316</v>
      </c>
      <c r="T374" s="17" t="n">
        <f aca="false">IF('Row Index'!T34="","✗",IF(INDEX('RAW DATA'!$T:$T,'Row Index'!T34)="",INDEX('RAW DATA'!$L:$L,'Row Index'!T34),INDEX('RAW DATA'!$T:$T,'Row Index'!T34)))</f>
        <v>34.9793308424697</v>
      </c>
      <c r="U374" s="17" t="n">
        <f aca="false">IF('Row Index'!U34="","✗",IF(INDEX('RAW DATA'!$T:$T,'Row Index'!U34)="",INDEX('RAW DATA'!$L:$L,'Row Index'!U34),INDEX('RAW DATA'!$T:$T,'Row Index'!U34)))</f>
        <v>37.7683096944483</v>
      </c>
      <c r="V374" s="17" t="n">
        <f aca="false">IF('Row Index'!V34="","✗",IF(INDEX('RAW DATA'!$T:$T,'Row Index'!V34)="",INDEX('RAW DATA'!$L:$L,'Row Index'!V34),INDEX('RAW DATA'!$T:$T,'Row Index'!V34)))</f>
        <v>37.9689071542712</v>
      </c>
      <c r="W374" s="17" t="n">
        <f aca="false">IF('Row Index'!W34="","✗",IF(INDEX('RAW DATA'!$T:$T,'Row Index'!W34)="",INDEX('RAW DATA'!$L:$L,'Row Index'!W34),INDEX('RAW DATA'!$T:$T,'Row Index'!W34)))</f>
        <v>36.4396960598896</v>
      </c>
      <c r="X374" s="17" t="n">
        <f aca="false">IF('Row Index'!X34="","✗",IF(INDEX('RAW DATA'!$T:$T,'Row Index'!X34)="",INDEX('RAW DATA'!$L:$L,'Row Index'!X34),INDEX('RAW DATA'!$T:$T,'Row Index'!X34)))</f>
        <v>39.7827087519943</v>
      </c>
      <c r="Y374" s="17" t="n">
        <f aca="false">IF('Row Index'!Y34="","✗",IF(INDEX('RAW DATA'!$T:$T,'Row Index'!Y34)="",INDEX('RAW DATA'!$L:$L,'Row Index'!Y34),INDEX('RAW DATA'!$T:$T,'Row Index'!Y34)))</f>
        <v>38.0163084431032</v>
      </c>
      <c r="Z374" s="17" t="n">
        <f aca="false">IF('Row Index'!Z34="","✗",IF(INDEX('RAW DATA'!$T:$T,'Row Index'!Z34)="",INDEX('RAW DATA'!$L:$L,'Row Index'!Z34),INDEX('RAW DATA'!$T:$T,'Row Index'!Z34)))</f>
        <v>38.3232195904389</v>
      </c>
      <c r="AA374" s="19" t="str">
        <f aca="false">IF('Row Index'!AA34="","⏳",IF(INDEX('RAW DATA'!$T:$T,'Row Index'!AA34)="",INDEX('RAW DATA'!$L:$L,'Row Index'!AA34),INDEX('RAW DATA'!$T:$T,'Row Index'!AA34)))</f>
        <v>⏳</v>
      </c>
      <c r="AB374" s="17" t="n">
        <f aca="false">IF('Row Index'!AB34="","✗",IF(INDEX('RAW DATA'!$T:$T,'Row Index'!AB34)="",INDEX('RAW DATA'!$L:$L,'Row Index'!AB34),INDEX('RAW DATA'!$T:$T,'Row Index'!AB34)))</f>
        <v>41.9431303155055</v>
      </c>
      <c r="AC374" s="17" t="n">
        <f aca="false">IF('Row Index'!AC34="","✗",IF(INDEX('RAW DATA'!$T:$T,'Row Index'!AC34)="",INDEX('RAW DATA'!$L:$L,'Row Index'!AC34),INDEX('RAW DATA'!$T:$T,'Row Index'!AC34)))</f>
        <v>41.7111236866863</v>
      </c>
      <c r="AD374" s="17" t="n">
        <f aca="false">IF('Row Index'!AD34="","✗",IF(INDEX('RAW DATA'!$T:$T,'Row Index'!AD34)="",INDEX('RAW DATA'!$L:$L,'Row Index'!AD34),INDEX('RAW DATA'!$T:$T,'Row Index'!AD34)))</f>
        <v>43.3994588096789</v>
      </c>
      <c r="AE374" s="17" t="n">
        <f aca="false">IF('Row Index'!AE34="","✗",IF(INDEX('RAW DATA'!$T:$T,'Row Index'!AE34)="",INDEX('RAW DATA'!$L:$L,'Row Index'!AE34),INDEX('RAW DATA'!$T:$T,'Row Index'!AE34)))</f>
        <v>43.8446548902267</v>
      </c>
      <c r="AF374" s="17" t="n">
        <f aca="false">IF('Row Index'!AF34="","✗",IF(INDEX('RAW DATA'!$T:$T,'Row Index'!AF34)="",INDEX('RAW DATA'!$L:$L,'Row Index'!AF34),INDEX('RAW DATA'!$T:$T,'Row Index'!AF34)))</f>
        <v>47.679078461593</v>
      </c>
      <c r="AG374" s="17" t="n">
        <f aca="false">IF('Row Index'!AG34="","✗",IF(INDEX('RAW DATA'!$T:$T,'Row Index'!AG34)="",INDEX('RAW DATA'!$L:$L,'Row Index'!AG34),INDEX('RAW DATA'!$T:$T,'Row Index'!AG34)))</f>
        <v>44.984614425188</v>
      </c>
      <c r="AH374" s="17" t="n">
        <f aca="false">IF('Row Index'!AH34="","✗",IF(INDEX('RAW DATA'!$T:$T,'Row Index'!AH34)="",INDEX('RAW DATA'!$L:$L,'Row Index'!AH34),INDEX('RAW DATA'!$T:$T,'Row Index'!AH34)))</f>
        <v>49.7623591213065</v>
      </c>
      <c r="AI374" s="17" t="n">
        <f aca="false">IF('Row Index'!AI34="","✗",IF(INDEX('RAW DATA'!$T:$T,'Row Index'!AI34)="",INDEX('RAW DATA'!$L:$L,'Row Index'!AI34),INDEX('RAW DATA'!$T:$T,'Row Index'!AI34)))</f>
        <v>53.3552016906398</v>
      </c>
      <c r="AJ374" s="17" t="n">
        <f aca="false">IF('Row Index'!AJ34="","✗",IF(INDEX('RAW DATA'!$T:$T,'Row Index'!AJ34)="",INDEX('RAW DATA'!$L:$L,'Row Index'!AJ34),INDEX('RAW DATA'!$T:$T,'Row Index'!AJ34)))</f>
        <v>56.407002071854</v>
      </c>
      <c r="AK374" s="17" t="n">
        <f aca="false">IF('Row Index'!AK34="","✗",IF(INDEX('RAW DATA'!$T:$T,'Row Index'!AK34)="",INDEX('RAW DATA'!$L:$L,'Row Index'!AK34),INDEX('RAW DATA'!$T:$T,'Row Index'!AK34)))</f>
        <v>58.6254290344841</v>
      </c>
      <c r="AL374" s="17" t="n">
        <f aca="false">IF('Row Index'!AL34="","✗",IF(INDEX('RAW DATA'!$T:$T,'Row Index'!AL34)="",INDEX('RAW DATA'!$L:$L,'Row Index'!AL34),INDEX('RAW DATA'!$T:$T,'Row Index'!AL34)))</f>
        <v>61.7122518597841</v>
      </c>
      <c r="AM374" s="17" t="n">
        <f aca="false">IF('Row Index'!AM34="","✗",IF(INDEX('RAW DATA'!$T:$T,'Row Index'!AM34)="",INDEX('RAW DATA'!$L:$L,'Row Index'!AM34),INDEX('RAW DATA'!$T:$T,'Row Index'!AM34)))</f>
        <v>63.2507641033225</v>
      </c>
      <c r="AN374" s="17" t="n">
        <f aca="false">IF('Row Index'!AN34="","✗",IF(INDEX('RAW DATA'!$T:$T,'Row Index'!AN34)="",INDEX('RAW DATA'!$L:$L,'Row Index'!AN34),INDEX('RAW DATA'!$T:$T,'Row Index'!AN34)))</f>
        <v>64.4264449767919</v>
      </c>
      <c r="AO374" s="17" t="n">
        <f aca="false">IF('Row Index'!AO34="","✗",IF(INDEX('RAW DATA'!$T:$T,'Row Index'!AO34)="",INDEX('RAW DATA'!$L:$L,'Row Index'!AO34),INDEX('RAW DATA'!$T:$T,'Row Index'!AO34)))</f>
        <v>66.0719004438557</v>
      </c>
      <c r="AP374" s="17" t="n">
        <f aca="false">IF('Row Index'!AP34="","✗",IF(INDEX('RAW DATA'!$T:$T,'Row Index'!AP34)="",INDEX('RAW DATA'!$L:$L,'Row Index'!AP34),INDEX('RAW DATA'!$T:$T,'Row Index'!AP34)))</f>
        <v>66.3351599382828</v>
      </c>
      <c r="AQ374" s="17" t="n">
        <f aca="false">IF('Row Index'!AQ34="","✗",IF(INDEX('RAW DATA'!$T:$T,'Row Index'!AQ34)="",INDEX('RAW DATA'!$L:$L,'Row Index'!AQ34),INDEX('RAW DATA'!$T:$T,'Row Index'!AQ34)))</f>
        <v>66.2118455410309</v>
      </c>
    </row>
    <row r="375" customFormat="false" ht="15" hidden="false" customHeight="false" outlineLevel="0" collapsed="false">
      <c r="A375" s="32" t="s">
        <v>257</v>
      </c>
      <c r="B375" s="33" t="s">
        <v>248</v>
      </c>
      <c r="C375" s="17" t="n">
        <f aca="false">IF('Row Index'!C35="","✗",IF(INDEX('RAW DATA'!$T:$T,'Row Index'!C35)="",INDEX('RAW DATA'!$L:$L,'Row Index'!C35),INDEX('RAW DATA'!$T:$T,'Row Index'!C35)))</f>
        <v>29.6057243390864</v>
      </c>
      <c r="D375" s="17" t="n">
        <f aca="false">IF('Row Index'!D35="","✗",IF(INDEX('RAW DATA'!$T:$T,'Row Index'!D35)="",INDEX('RAW DATA'!$L:$L,'Row Index'!D35),INDEX('RAW DATA'!$T:$T,'Row Index'!D35)))</f>
        <v>30.5544583992344</v>
      </c>
      <c r="E375" s="17" t="n">
        <f aca="false">IF('Row Index'!E35="","✗",IF(INDEX('RAW DATA'!$T:$T,'Row Index'!E35)="",INDEX('RAW DATA'!$L:$L,'Row Index'!E35),INDEX('RAW DATA'!$T:$T,'Row Index'!E35)))</f>
        <v>31.5273324282842</v>
      </c>
      <c r="F375" s="17" t="n">
        <f aca="false">IF('Row Index'!F35="","✗",IF(INDEX('RAW DATA'!$T:$T,'Row Index'!F35)="",INDEX('RAW DATA'!$L:$L,'Row Index'!F35),INDEX('RAW DATA'!$T:$T,'Row Index'!F35)))</f>
        <v>28.5052299079496</v>
      </c>
      <c r="G375" s="17" t="n">
        <f aca="false">IF('Row Index'!G35="","✗",IF(INDEX('RAW DATA'!$T:$T,'Row Index'!G35)="",INDEX('RAW DATA'!$L:$L,'Row Index'!G35),INDEX('RAW DATA'!$T:$T,'Row Index'!G35)))</f>
        <v>31.0862589774393</v>
      </c>
      <c r="H375" s="17" t="n">
        <f aca="false">IF('Row Index'!H35="","✗",IF(INDEX('RAW DATA'!$T:$T,'Row Index'!H35)="",INDEX('RAW DATA'!$L:$L,'Row Index'!H35),INDEX('RAW DATA'!$T:$T,'Row Index'!H35)))</f>
        <v>31.8059762763696</v>
      </c>
      <c r="I375" s="17" t="n">
        <f aca="false">IF('Row Index'!I35="","✗",IF(INDEX('RAW DATA'!$T:$T,'Row Index'!I35)="",INDEX('RAW DATA'!$L:$L,'Row Index'!I35),INDEX('RAW DATA'!$T:$T,'Row Index'!I35)))</f>
        <v>30.5327778241906</v>
      </c>
      <c r="J375" s="17" t="n">
        <f aca="false">IF('Row Index'!J35="","✗",IF(INDEX('RAW DATA'!$T:$T,'Row Index'!J35)="",INDEX('RAW DATA'!$L:$L,'Row Index'!J35),INDEX('RAW DATA'!$T:$T,'Row Index'!J35)))</f>
        <v>31.6883958760687</v>
      </c>
      <c r="K375" s="17" t="n">
        <f aca="false">IF('Row Index'!K35="","✗",IF(INDEX('RAW DATA'!$T:$T,'Row Index'!K35)="",INDEX('RAW DATA'!$L:$L,'Row Index'!K35),INDEX('RAW DATA'!$T:$T,'Row Index'!K35)))</f>
        <v>33.4777666924263</v>
      </c>
      <c r="L375" s="17" t="n">
        <f aca="false">IF('Row Index'!L35="","✗",IF(INDEX('RAW DATA'!$T:$T,'Row Index'!L35)="",INDEX('RAW DATA'!$L:$L,'Row Index'!L35),INDEX('RAW DATA'!$T:$T,'Row Index'!L35)))</f>
        <v>30.8781378071885</v>
      </c>
      <c r="M375" s="17" t="n">
        <f aca="false">IF('Row Index'!M35="","✗",IF(INDEX('RAW DATA'!$T:$T,'Row Index'!M35)="",INDEX('RAW DATA'!$L:$L,'Row Index'!M35),INDEX('RAW DATA'!$T:$T,'Row Index'!M35)))</f>
        <v>34.3392114716609</v>
      </c>
      <c r="N375" s="17" t="n">
        <f aca="false">IF('Row Index'!N35="","✗",IF(INDEX('RAW DATA'!$T:$T,'Row Index'!N35)="",INDEX('RAW DATA'!$L:$L,'Row Index'!N35),INDEX('RAW DATA'!$T:$T,'Row Index'!N35)))</f>
        <v>33.445087547348</v>
      </c>
      <c r="O375" s="17" t="n">
        <f aca="false">IF('Row Index'!O35="","✗",IF(INDEX('RAW DATA'!$T:$T,'Row Index'!O35)="",INDEX('RAW DATA'!$L:$L,'Row Index'!O35),INDEX('RAW DATA'!$T:$T,'Row Index'!O35)))</f>
        <v>33.0819194168794</v>
      </c>
      <c r="P375" s="17" t="n">
        <f aca="false">IF('Row Index'!P35="","✗",IF(INDEX('RAW DATA'!$T:$T,'Row Index'!P35)="",INDEX('RAW DATA'!$L:$L,'Row Index'!P35),INDEX('RAW DATA'!$T:$T,'Row Index'!P35)))</f>
        <v>33.2080236922863</v>
      </c>
      <c r="Q375" s="17" t="n">
        <f aca="false">IF('Row Index'!Q35="","✗",IF(INDEX('RAW DATA'!$T:$T,'Row Index'!Q35)="",INDEX('RAW DATA'!$L:$L,'Row Index'!Q35),INDEX('RAW DATA'!$T:$T,'Row Index'!Q35)))</f>
        <v>34.8488632733638</v>
      </c>
      <c r="R375" s="17" t="n">
        <f aca="false">IF('Row Index'!R35="","✗",IF(INDEX('RAW DATA'!$T:$T,'Row Index'!R35)="",INDEX('RAW DATA'!$L:$L,'Row Index'!R35),INDEX('RAW DATA'!$T:$T,'Row Index'!R35)))</f>
        <v>35.9528188970742</v>
      </c>
      <c r="S375" s="17" t="n">
        <f aca="false">IF('Row Index'!S35="","✗",IF(INDEX('RAW DATA'!$T:$T,'Row Index'!S35)="",INDEX('RAW DATA'!$L:$L,'Row Index'!S35),INDEX('RAW DATA'!$T:$T,'Row Index'!S35)))</f>
        <v>34.719001303043</v>
      </c>
      <c r="T375" s="17" t="n">
        <f aca="false">IF('Row Index'!T35="","✗",IF(INDEX('RAW DATA'!$T:$T,'Row Index'!T35)="",INDEX('RAW DATA'!$L:$L,'Row Index'!T35),INDEX('RAW DATA'!$T:$T,'Row Index'!T35)))</f>
        <v>34.6892132598877</v>
      </c>
      <c r="U375" s="17" t="n">
        <f aca="false">IF('Row Index'!U35="","✗",IF(INDEX('RAW DATA'!$T:$T,'Row Index'!U35)="",INDEX('RAW DATA'!$L:$L,'Row Index'!U35),INDEX('RAW DATA'!$T:$T,'Row Index'!U35)))</f>
        <v>37.8471512033002</v>
      </c>
      <c r="V375" s="17" t="n">
        <f aca="false">IF('Row Index'!V35="","✗",IF(INDEX('RAW DATA'!$T:$T,'Row Index'!V35)="",INDEX('RAW DATA'!$L:$L,'Row Index'!V35),INDEX('RAW DATA'!$T:$T,'Row Index'!V35)))</f>
        <v>38.0736558696457</v>
      </c>
      <c r="W375" s="17" t="n">
        <f aca="false">IF('Row Index'!W35="","✗",IF(INDEX('RAW DATA'!$T:$T,'Row Index'!W35)="",INDEX('RAW DATA'!$L:$L,'Row Index'!W35),INDEX('RAW DATA'!$T:$T,'Row Index'!W35)))</f>
        <v>36.1435637968379</v>
      </c>
      <c r="X375" s="17" t="n">
        <f aca="false">IF('Row Index'!X35="","✗",IF(INDEX('RAW DATA'!$T:$T,'Row Index'!X35)="",INDEX('RAW DATA'!$L:$L,'Row Index'!X35),INDEX('RAW DATA'!$T:$T,'Row Index'!X35)))</f>
        <v>39.9947047212046</v>
      </c>
      <c r="Y375" s="17" t="n">
        <f aca="false">IF('Row Index'!Y35="","✗",IF(INDEX('RAW DATA'!$T:$T,'Row Index'!Y35)="",INDEX('RAW DATA'!$L:$L,'Row Index'!Y35),INDEX('RAW DATA'!$T:$T,'Row Index'!Y35)))</f>
        <v>40.8904392700766</v>
      </c>
      <c r="Z375" s="17" t="n">
        <f aca="false">IF('Row Index'!Z35="","✗",IF(INDEX('RAW DATA'!$T:$T,'Row Index'!Z35)="",INDEX('RAW DATA'!$L:$L,'Row Index'!Z35),INDEX('RAW DATA'!$T:$T,'Row Index'!Z35)))</f>
        <v>41.3647547522432</v>
      </c>
      <c r="AA375" s="19" t="str">
        <f aca="false">IF('Row Index'!AA35="","⏳",IF(INDEX('RAW DATA'!$T:$T,'Row Index'!AA35)="",INDEX('RAW DATA'!$L:$L,'Row Index'!AA35),INDEX('RAW DATA'!$T:$T,'Row Index'!AA35)))</f>
        <v>⏳</v>
      </c>
      <c r="AB375" s="17" t="n">
        <f aca="false">IF('Row Index'!AB35="","✗",IF(INDEX('RAW DATA'!$T:$T,'Row Index'!AB35)="",INDEX('RAW DATA'!$L:$L,'Row Index'!AB35),INDEX('RAW DATA'!$T:$T,'Row Index'!AB35)))</f>
        <v>42.8680102951116</v>
      </c>
      <c r="AC375" s="17" t="n">
        <f aca="false">IF('Row Index'!AC35="","✗",IF(INDEX('RAW DATA'!$T:$T,'Row Index'!AC35)="",INDEX('RAW DATA'!$L:$L,'Row Index'!AC35),INDEX('RAW DATA'!$T:$T,'Row Index'!AC35)))</f>
        <v>43.4811335066635</v>
      </c>
      <c r="AD375" s="17" t="n">
        <f aca="false">IF('Row Index'!AD35="","✗",IF(INDEX('RAW DATA'!$T:$T,'Row Index'!AD35)="",INDEX('RAW DATA'!$L:$L,'Row Index'!AD35),INDEX('RAW DATA'!$T:$T,'Row Index'!AD35)))</f>
        <v>45.1364115645761</v>
      </c>
      <c r="AE375" s="17" t="n">
        <f aca="false">IF('Row Index'!AE35="","✗",IF(INDEX('RAW DATA'!$T:$T,'Row Index'!AE35)="",INDEX('RAW DATA'!$L:$L,'Row Index'!AE35),INDEX('RAW DATA'!$T:$T,'Row Index'!AE35)))</f>
        <v>46.0050676135129</v>
      </c>
      <c r="AF375" s="17" t="n">
        <f aca="false">IF('Row Index'!AF35="","✗",IF(INDEX('RAW DATA'!$T:$T,'Row Index'!AF35)="",INDEX('RAW DATA'!$L:$L,'Row Index'!AF35),INDEX('RAW DATA'!$T:$T,'Row Index'!AF35)))</f>
        <v>51.0014677108882</v>
      </c>
      <c r="AG375" s="17" t="n">
        <f aca="false">IF('Row Index'!AG35="","✗",IF(INDEX('RAW DATA'!$T:$T,'Row Index'!AG35)="",INDEX('RAW DATA'!$L:$L,'Row Index'!AG35),INDEX('RAW DATA'!$T:$T,'Row Index'!AG35)))</f>
        <v>49.4467272114383</v>
      </c>
      <c r="AH375" s="17" t="n">
        <f aca="false">IF('Row Index'!AH35="","✗",IF(INDEX('RAW DATA'!$T:$T,'Row Index'!AH35)="",INDEX('RAW DATA'!$L:$L,'Row Index'!AH35),INDEX('RAW DATA'!$T:$T,'Row Index'!AH35)))</f>
        <v>54.2778240397586</v>
      </c>
      <c r="AI375" s="17" t="n">
        <f aca="false">IF('Row Index'!AI35="","✗",IF(INDEX('RAW DATA'!$T:$T,'Row Index'!AI35)="",INDEX('RAW DATA'!$L:$L,'Row Index'!AI35),INDEX('RAW DATA'!$T:$T,'Row Index'!AI35)))</f>
        <v>56.8579408799815</v>
      </c>
      <c r="AJ375" s="17" t="n">
        <f aca="false">IF('Row Index'!AJ35="","✗",IF(INDEX('RAW DATA'!$T:$T,'Row Index'!AJ35)="",INDEX('RAW DATA'!$L:$L,'Row Index'!AJ35),INDEX('RAW DATA'!$T:$T,'Row Index'!AJ35)))</f>
        <v>59.239044276488</v>
      </c>
      <c r="AK375" s="17" t="n">
        <f aca="false">IF('Row Index'!AK35="","✗",IF(INDEX('RAW DATA'!$T:$T,'Row Index'!AK35)="",INDEX('RAW DATA'!$L:$L,'Row Index'!AK35),INDEX('RAW DATA'!$T:$T,'Row Index'!AK35)))</f>
        <v>60.1490769768091</v>
      </c>
      <c r="AL375" s="17" t="n">
        <f aca="false">IF('Row Index'!AL35="","✗",IF(INDEX('RAW DATA'!$T:$T,'Row Index'!AL35)="",INDEX('RAW DATA'!$L:$L,'Row Index'!AL35),INDEX('RAW DATA'!$T:$T,'Row Index'!AL35)))</f>
        <v>62.8655795713044</v>
      </c>
      <c r="AM375" s="17" t="n">
        <f aca="false">IF('Row Index'!AM35="","✗",IF(INDEX('RAW DATA'!$T:$T,'Row Index'!AM35)="",INDEX('RAW DATA'!$L:$L,'Row Index'!AM35),INDEX('RAW DATA'!$T:$T,'Row Index'!AM35)))</f>
        <v>64.5542528434242</v>
      </c>
      <c r="AN375" s="17" t="n">
        <f aca="false">IF('Row Index'!AN35="","✗",IF(INDEX('RAW DATA'!$T:$T,'Row Index'!AN35)="",INDEX('RAW DATA'!$L:$L,'Row Index'!AN35),INDEX('RAW DATA'!$T:$T,'Row Index'!AN35)))</f>
        <v>64.8880309456759</v>
      </c>
      <c r="AO375" s="17" t="n">
        <f aca="false">IF('Row Index'!AO35="","✗",IF(INDEX('RAW DATA'!$T:$T,'Row Index'!AO35)="",INDEX('RAW DATA'!$L:$L,'Row Index'!AO35),INDEX('RAW DATA'!$T:$T,'Row Index'!AO35)))</f>
        <v>66.3747964724311</v>
      </c>
      <c r="AP375" s="17" t="n">
        <f aca="false">IF('Row Index'!AP35="","✗",IF(INDEX('RAW DATA'!$T:$T,'Row Index'!AP35)="",INDEX('RAW DATA'!$L:$L,'Row Index'!AP35),INDEX('RAW DATA'!$T:$T,'Row Index'!AP35)))</f>
        <v>66.2437963944994</v>
      </c>
      <c r="AQ375" s="17" t="n">
        <f aca="false">IF('Row Index'!AQ35="","✗",IF(INDEX('RAW DATA'!$T:$T,'Row Index'!AQ35)="",INDEX('RAW DATA'!$L:$L,'Row Index'!AQ35),INDEX('RAW DATA'!$T:$T,'Row Index'!AQ35)))</f>
        <v>67.233044173005</v>
      </c>
    </row>
    <row r="376" customFormat="false" ht="15" hidden="false" customHeight="false" outlineLevel="0" collapsed="false">
      <c r="A376" s="32" t="s">
        <v>260</v>
      </c>
      <c r="B376" s="33" t="s">
        <v>248</v>
      </c>
      <c r="C376" s="17" t="n">
        <f aca="false">IF('Row Index'!C36="","✗",IF(INDEX('RAW DATA'!$T:$T,'Row Index'!C36)="",INDEX('RAW DATA'!$L:$L,'Row Index'!C36),INDEX('RAW DATA'!$T:$T,'Row Index'!C36)))</f>
        <v>30.9221865704001</v>
      </c>
      <c r="D376" s="17" t="n">
        <f aca="false">IF('Row Index'!D36="","✗",IF(INDEX('RAW DATA'!$T:$T,'Row Index'!D36)="",INDEX('RAW DATA'!$L:$L,'Row Index'!D36),INDEX('RAW DATA'!$T:$T,'Row Index'!D36)))</f>
        <v>33.952862937353</v>
      </c>
      <c r="E376" s="17" t="n">
        <f aca="false">IF('Row Index'!E36="","✗",IF(INDEX('RAW DATA'!$T:$T,'Row Index'!E36)="",INDEX('RAW DATA'!$L:$L,'Row Index'!E36),INDEX('RAW DATA'!$T:$T,'Row Index'!E36)))</f>
        <v>36.397557858513</v>
      </c>
      <c r="F376" s="17" t="n">
        <f aca="false">IF('Row Index'!F36="","✗",IF(INDEX('RAW DATA'!$T:$T,'Row Index'!F36)="",INDEX('RAW DATA'!$L:$L,'Row Index'!F36),INDEX('RAW DATA'!$T:$T,'Row Index'!F36)))</f>
        <v>30.5590977014227</v>
      </c>
      <c r="G376" s="17" t="n">
        <f aca="false">IF('Row Index'!G36="","✗",IF(INDEX('RAW DATA'!$T:$T,'Row Index'!G36)="",INDEX('RAW DATA'!$L:$L,'Row Index'!G36),INDEX('RAW DATA'!$T:$T,'Row Index'!G36)))</f>
        <v>36.0687437166086</v>
      </c>
      <c r="H376" s="17" t="n">
        <f aca="false">IF('Row Index'!H36="","✗",IF(INDEX('RAW DATA'!$T:$T,'Row Index'!H36)="",INDEX('RAW DATA'!$L:$L,'Row Index'!H36),INDEX('RAW DATA'!$T:$T,'Row Index'!H36)))</f>
        <v>33.1209473955353</v>
      </c>
      <c r="I376" s="17" t="n">
        <f aca="false">IF('Row Index'!I36="","✗",IF(INDEX('RAW DATA'!$T:$T,'Row Index'!I36)="",INDEX('RAW DATA'!$L:$L,'Row Index'!I36),INDEX('RAW DATA'!$T:$T,'Row Index'!I36)))</f>
        <v>35.3484252440805</v>
      </c>
      <c r="J376" s="17" t="n">
        <f aca="false">IF('Row Index'!J36="","✗",IF(INDEX('RAW DATA'!$T:$T,'Row Index'!J36)="",INDEX('RAW DATA'!$L:$L,'Row Index'!J36),INDEX('RAW DATA'!$T:$T,'Row Index'!J36)))</f>
        <v>32.60071519027</v>
      </c>
      <c r="K376" s="17" t="n">
        <f aca="false">IF('Row Index'!K36="","✗",IF(INDEX('RAW DATA'!$T:$T,'Row Index'!K36)="",INDEX('RAW DATA'!$L:$L,'Row Index'!K36),INDEX('RAW DATA'!$T:$T,'Row Index'!K36)))</f>
        <v>38.7704991110427</v>
      </c>
      <c r="L376" s="17" t="n">
        <f aca="false">IF('Row Index'!L36="","✗",IF(INDEX('RAW DATA'!$T:$T,'Row Index'!L36)="",INDEX('RAW DATA'!$L:$L,'Row Index'!L36),INDEX('RAW DATA'!$T:$T,'Row Index'!L36)))</f>
        <v>34.2695854502402</v>
      </c>
      <c r="M376" s="17" t="n">
        <f aca="false">IF('Row Index'!M36="","✗",IF(INDEX('RAW DATA'!$T:$T,'Row Index'!M36)="",INDEX('RAW DATA'!$L:$L,'Row Index'!M36),INDEX('RAW DATA'!$T:$T,'Row Index'!M36)))</f>
        <v>37.5966494591937</v>
      </c>
      <c r="N376" s="17" t="n">
        <f aca="false">IF('Row Index'!N36="","✗",IF(INDEX('RAW DATA'!$T:$T,'Row Index'!N36)="",INDEX('RAW DATA'!$L:$L,'Row Index'!N36),INDEX('RAW DATA'!$T:$T,'Row Index'!N36)))</f>
        <v>37.9362703195175</v>
      </c>
      <c r="O376" s="17" t="n">
        <f aca="false">IF('Row Index'!O36="","✗",IF(INDEX('RAW DATA'!$T:$T,'Row Index'!O36)="",INDEX('RAW DATA'!$L:$L,'Row Index'!O36),INDEX('RAW DATA'!$T:$T,'Row Index'!O36)))</f>
        <v>37.2505333347083</v>
      </c>
      <c r="P376" s="17" t="n">
        <f aca="false">IF('Row Index'!P36="","✗",IF(INDEX('RAW DATA'!$T:$T,'Row Index'!P36)="",INDEX('RAW DATA'!$L:$L,'Row Index'!P36),INDEX('RAW DATA'!$T:$T,'Row Index'!P36)))</f>
        <v>36.0592920844047</v>
      </c>
      <c r="Q376" s="17" t="n">
        <f aca="false">IF('Row Index'!Q36="","✗",IF(INDEX('RAW DATA'!$T:$T,'Row Index'!Q36)="",INDEX('RAW DATA'!$L:$L,'Row Index'!Q36),INDEX('RAW DATA'!$T:$T,'Row Index'!Q36)))</f>
        <v>37.578941781294</v>
      </c>
      <c r="R376" s="17" t="n">
        <f aca="false">IF('Row Index'!R36="","✗",IF(INDEX('RAW DATA'!$T:$T,'Row Index'!R36)="",INDEX('RAW DATA'!$L:$L,'Row Index'!R36),INDEX('RAW DATA'!$T:$T,'Row Index'!R36)))</f>
        <v>37.8997219687748</v>
      </c>
      <c r="S376" s="17" t="n">
        <f aca="false">IF('Row Index'!S36="","✗",IF(INDEX('RAW DATA'!$T:$T,'Row Index'!S36)="",INDEX('RAW DATA'!$L:$L,'Row Index'!S36),INDEX('RAW DATA'!$T:$T,'Row Index'!S36)))</f>
        <v>37.5656343162803</v>
      </c>
      <c r="T376" s="17" t="n">
        <f aca="false">IF('Row Index'!T36="","✗",IF(INDEX('RAW DATA'!$T:$T,'Row Index'!T36)="",INDEX('RAW DATA'!$L:$L,'Row Index'!T36),INDEX('RAW DATA'!$T:$T,'Row Index'!T36)))</f>
        <v>37.0847077818217</v>
      </c>
      <c r="U376" s="17" t="n">
        <f aca="false">IF('Row Index'!U36="","✗",IF(INDEX('RAW DATA'!$T:$T,'Row Index'!U36)="",INDEX('RAW DATA'!$L:$L,'Row Index'!U36),INDEX('RAW DATA'!$T:$T,'Row Index'!U36)))</f>
        <v>39.2942755774621</v>
      </c>
      <c r="V376" s="17" t="n">
        <f aca="false">IF('Row Index'!V36="","✗",IF(INDEX('RAW DATA'!$T:$T,'Row Index'!V36)="",INDEX('RAW DATA'!$L:$L,'Row Index'!V36),INDEX('RAW DATA'!$T:$T,'Row Index'!V36)))</f>
        <v>39.403519205887</v>
      </c>
      <c r="W376" s="17" t="n">
        <f aca="false">IF('Row Index'!W36="","✗",IF(INDEX('RAW DATA'!$T:$T,'Row Index'!W36)="",INDEX('RAW DATA'!$L:$L,'Row Index'!W36),INDEX('RAW DATA'!$T:$T,'Row Index'!W36)))</f>
        <v>38.1439033138261</v>
      </c>
      <c r="X376" s="17" t="n">
        <f aca="false">IF('Row Index'!X36="","✗",IF(INDEX('RAW DATA'!$T:$T,'Row Index'!X36)="",INDEX('RAW DATA'!$L:$L,'Row Index'!X36),INDEX('RAW DATA'!$T:$T,'Row Index'!X36)))</f>
        <v>39.6614711030905</v>
      </c>
      <c r="Y376" s="17" t="n">
        <f aca="false">IF('Row Index'!Y36="","✗",IF(INDEX('RAW DATA'!$T:$T,'Row Index'!Y36)="",INDEX('RAW DATA'!$L:$L,'Row Index'!Y36),INDEX('RAW DATA'!$T:$T,'Row Index'!Y36)))</f>
        <v>40.1893670682638</v>
      </c>
      <c r="Z376" s="17" t="n">
        <f aca="false">IF('Row Index'!Z36="","✗",IF(INDEX('RAW DATA'!$T:$T,'Row Index'!Z36)="",INDEX('RAW DATA'!$L:$L,'Row Index'!Z36),INDEX('RAW DATA'!$T:$T,'Row Index'!Z36)))</f>
        <v>40.2517386456107</v>
      </c>
      <c r="AA376" s="19" t="str">
        <f aca="false">IF('Row Index'!AA36="","⏳",IF(INDEX('RAW DATA'!$T:$T,'Row Index'!AA36)="",INDEX('RAW DATA'!$L:$L,'Row Index'!AA36),INDEX('RAW DATA'!$T:$T,'Row Index'!AA36)))</f>
        <v>⏳</v>
      </c>
      <c r="AB376" s="17" t="n">
        <f aca="false">IF('Row Index'!AB36="","✗",IF(INDEX('RAW DATA'!$T:$T,'Row Index'!AB36)="",INDEX('RAW DATA'!$L:$L,'Row Index'!AB36),INDEX('RAW DATA'!$T:$T,'Row Index'!AB36)))</f>
        <v>41.812164855316</v>
      </c>
      <c r="AC376" s="17" t="n">
        <f aca="false">IF('Row Index'!AC36="","✗",IF(INDEX('RAW DATA'!$T:$T,'Row Index'!AC36)="",INDEX('RAW DATA'!$L:$L,'Row Index'!AC36),INDEX('RAW DATA'!$T:$T,'Row Index'!AC36)))</f>
        <v>42.6100594248454</v>
      </c>
      <c r="AD376" s="17" t="n">
        <f aca="false">IF('Row Index'!AD36="","✗",IF(INDEX('RAW DATA'!$T:$T,'Row Index'!AD36)="",INDEX('RAW DATA'!$L:$L,'Row Index'!AD36),INDEX('RAW DATA'!$T:$T,'Row Index'!AD36)))</f>
        <v>44.8711389873451</v>
      </c>
      <c r="AE376" s="17" t="n">
        <f aca="false">IF('Row Index'!AE36="","✗",IF(INDEX('RAW DATA'!$T:$T,'Row Index'!AE36)="",INDEX('RAW DATA'!$L:$L,'Row Index'!AE36),INDEX('RAW DATA'!$T:$T,'Row Index'!AE36)))</f>
        <v>46.6727673751393</v>
      </c>
      <c r="AF376" s="17" t="n">
        <f aca="false">IF('Row Index'!AF36="","✗",IF(INDEX('RAW DATA'!$T:$T,'Row Index'!AF36)="",INDEX('RAW DATA'!$L:$L,'Row Index'!AF36),INDEX('RAW DATA'!$T:$T,'Row Index'!AF36)))</f>
        <v>50.3207990898647</v>
      </c>
      <c r="AG376" s="17" t="n">
        <f aca="false">IF('Row Index'!AG36="","✗",IF(INDEX('RAW DATA'!$T:$T,'Row Index'!AG36)="",INDEX('RAW DATA'!$L:$L,'Row Index'!AG36),INDEX('RAW DATA'!$T:$T,'Row Index'!AG36)))</f>
        <v>49.339987675138</v>
      </c>
      <c r="AH376" s="17" t="n">
        <f aca="false">IF('Row Index'!AH36="","✗",IF(INDEX('RAW DATA'!$T:$T,'Row Index'!AH36)="",INDEX('RAW DATA'!$L:$L,'Row Index'!AH36),INDEX('RAW DATA'!$T:$T,'Row Index'!AH36)))</f>
        <v>54.7040984258459</v>
      </c>
      <c r="AI376" s="17" t="n">
        <f aca="false">IF('Row Index'!AI36="","✗",IF(INDEX('RAW DATA'!$T:$T,'Row Index'!AI36)="",INDEX('RAW DATA'!$L:$L,'Row Index'!AI36),INDEX('RAW DATA'!$T:$T,'Row Index'!AI36)))</f>
        <v>58.5827148176454</v>
      </c>
      <c r="AJ376" s="17" t="n">
        <f aca="false">IF('Row Index'!AJ36="","✗",IF(INDEX('RAW DATA'!$T:$T,'Row Index'!AJ36)="",INDEX('RAW DATA'!$L:$L,'Row Index'!AJ36),INDEX('RAW DATA'!$T:$T,'Row Index'!AJ36)))</f>
        <v>59.8263453935781</v>
      </c>
      <c r="AK376" s="17" t="n">
        <f aca="false">IF('Row Index'!AK36="","✗",IF(INDEX('RAW DATA'!$T:$T,'Row Index'!AK36)="",INDEX('RAW DATA'!$L:$L,'Row Index'!AK36),INDEX('RAW DATA'!$T:$T,'Row Index'!AK36)))</f>
        <v>60.4695254381669</v>
      </c>
      <c r="AL376" s="17" t="n">
        <f aca="false">IF('Row Index'!AL36="","✗",IF(INDEX('RAW DATA'!$T:$T,'Row Index'!AL36)="",INDEX('RAW DATA'!$L:$L,'Row Index'!AL36),INDEX('RAW DATA'!$T:$T,'Row Index'!AL36)))</f>
        <v>63.4441176993309</v>
      </c>
      <c r="AM376" s="17" t="n">
        <f aca="false">IF('Row Index'!AM36="","✗",IF(INDEX('RAW DATA'!$T:$T,'Row Index'!AM36)="",INDEX('RAW DATA'!$L:$L,'Row Index'!AM36),INDEX('RAW DATA'!$T:$T,'Row Index'!AM36)))</f>
        <v>60.7502723551444</v>
      </c>
      <c r="AN376" s="17" t="n">
        <f aca="false">IF('Row Index'!AN36="","✗",IF(INDEX('RAW DATA'!$T:$T,'Row Index'!AN36)="",INDEX('RAW DATA'!$L:$L,'Row Index'!AN36),INDEX('RAW DATA'!$T:$T,'Row Index'!AN36)))</f>
        <v>65.2078975539398</v>
      </c>
      <c r="AO376" s="17" t="n">
        <f aca="false">IF('Row Index'!AO36="","✗",IF(INDEX('RAW DATA'!$T:$T,'Row Index'!AO36)="",INDEX('RAW DATA'!$L:$L,'Row Index'!AO36),INDEX('RAW DATA'!$T:$T,'Row Index'!AO36)))</f>
        <v>66.6481722662412</v>
      </c>
      <c r="AP376" s="17" t="n">
        <f aca="false">IF('Row Index'!AP36="","✗",IF(INDEX('RAW DATA'!$T:$T,'Row Index'!AP36)="",INDEX('RAW DATA'!$L:$L,'Row Index'!AP36),INDEX('RAW DATA'!$T:$T,'Row Index'!AP36)))</f>
        <v>66.6498052707277</v>
      </c>
      <c r="AQ376" s="17" t="n">
        <f aca="false">IF('Row Index'!AQ36="","✗",IF(INDEX('RAW DATA'!$T:$T,'Row Index'!AQ36)="",INDEX('RAW DATA'!$L:$L,'Row Index'!AQ36),INDEX('RAW DATA'!$T:$T,'Row Index'!AQ36)))</f>
        <v>66.119266491103</v>
      </c>
    </row>
    <row r="377" customFormat="false" ht="15" hidden="false" customHeight="false" outlineLevel="0" collapsed="false">
      <c r="A377" s="32" t="s">
        <v>267</v>
      </c>
      <c r="B377" s="33" t="s">
        <v>248</v>
      </c>
      <c r="C377" s="17" t="n">
        <f aca="false">IF('Row Index'!C37="","✗",IF(INDEX('RAW DATA'!$T:$T,'Row Index'!C37)="",INDEX('RAW DATA'!$L:$L,'Row Index'!C37),INDEX('RAW DATA'!$T:$T,'Row Index'!C37)))</f>
        <v>29.5559895189339</v>
      </c>
      <c r="D377" s="17" t="n">
        <f aca="false">IF('Row Index'!D37="","✗",IF(INDEX('RAW DATA'!$T:$T,'Row Index'!D37)="",INDEX('RAW DATA'!$L:$L,'Row Index'!D37),INDEX('RAW DATA'!$T:$T,'Row Index'!D37)))</f>
        <v>31.6924381839142</v>
      </c>
      <c r="E377" s="17" t="n">
        <f aca="false">IF('Row Index'!E37="","✗",IF(INDEX('RAW DATA'!$T:$T,'Row Index'!E37)="",INDEX('RAW DATA'!$L:$L,'Row Index'!E37),INDEX('RAW DATA'!$T:$T,'Row Index'!E37)))</f>
        <v>32.7513460060908</v>
      </c>
      <c r="F377" s="17" t="n">
        <f aca="false">IF('Row Index'!F37="","✗",IF(INDEX('RAW DATA'!$T:$T,'Row Index'!F37)="",INDEX('RAW DATA'!$L:$L,'Row Index'!F37),INDEX('RAW DATA'!$T:$T,'Row Index'!F37)))</f>
        <v>29.2320250763518</v>
      </c>
      <c r="G377" s="17" t="n">
        <f aca="false">IF('Row Index'!G37="","✗",IF(INDEX('RAW DATA'!$T:$T,'Row Index'!G37)="",INDEX('RAW DATA'!$L:$L,'Row Index'!G37),INDEX('RAW DATA'!$T:$T,'Row Index'!G37)))</f>
        <v>31.4809636594209</v>
      </c>
      <c r="H377" s="17" t="n">
        <f aca="false">IF('Row Index'!H37="","✗",IF(INDEX('RAW DATA'!$T:$T,'Row Index'!H37)="",INDEX('RAW DATA'!$L:$L,'Row Index'!H37),INDEX('RAW DATA'!$T:$T,'Row Index'!H37)))</f>
        <v>33.3215571642706</v>
      </c>
      <c r="I377" s="17" t="n">
        <f aca="false">IF('Row Index'!I37="","✗",IF(INDEX('RAW DATA'!$T:$T,'Row Index'!I37)="",INDEX('RAW DATA'!$L:$L,'Row Index'!I37),INDEX('RAW DATA'!$T:$T,'Row Index'!I37)))</f>
        <v>31.5045727205169</v>
      </c>
      <c r="J377" s="17" t="n">
        <f aca="false">IF('Row Index'!J37="","✗",IF(INDEX('RAW DATA'!$T:$T,'Row Index'!J37)="",INDEX('RAW DATA'!$L:$L,'Row Index'!J37),INDEX('RAW DATA'!$T:$T,'Row Index'!J37)))</f>
        <v>32.4869581643446</v>
      </c>
      <c r="K377" s="17" t="str">
        <f aca="false">IF('Row Index'!K37="","✗",IF(INDEX('RAW DATA'!$T:$T,'Row Index'!K37)="",INDEX('RAW DATA'!$L:$L,'Row Index'!K37),INDEX('RAW DATA'!$T:$T,'Row Index'!K37)))</f>
        <v>✗⇲</v>
      </c>
      <c r="L377" s="17" t="n">
        <f aca="false">IF('Row Index'!L37="","✗",IF(INDEX('RAW DATA'!$T:$T,'Row Index'!L37)="",INDEX('RAW DATA'!$L:$L,'Row Index'!L37),INDEX('RAW DATA'!$T:$T,'Row Index'!L37)))</f>
        <v>32.3072154839314</v>
      </c>
      <c r="M377" s="17" t="n">
        <f aca="false">IF('Row Index'!M37="","✗",IF(INDEX('RAW DATA'!$T:$T,'Row Index'!M37)="",INDEX('RAW DATA'!$L:$L,'Row Index'!M37),INDEX('RAW DATA'!$T:$T,'Row Index'!M37)))</f>
        <v>34.4604311148397</v>
      </c>
      <c r="N377" s="17" t="n">
        <f aca="false">IF('Row Index'!N37="","✗",IF(INDEX('RAW DATA'!$T:$T,'Row Index'!N37)="",INDEX('RAW DATA'!$L:$L,'Row Index'!N37),INDEX('RAW DATA'!$T:$T,'Row Index'!N37)))</f>
        <v>33.6696686712779</v>
      </c>
      <c r="O377" s="17" t="n">
        <f aca="false">IF('Row Index'!O37="","✗",IF(INDEX('RAW DATA'!$T:$T,'Row Index'!O37)="",INDEX('RAW DATA'!$L:$L,'Row Index'!O37),INDEX('RAW DATA'!$T:$T,'Row Index'!O37)))</f>
        <v>34.5026515484244</v>
      </c>
      <c r="P377" s="17" t="n">
        <f aca="false">IF('Row Index'!P37="","✗",IF(INDEX('RAW DATA'!$T:$T,'Row Index'!P37)="",INDEX('RAW DATA'!$L:$L,'Row Index'!P37),INDEX('RAW DATA'!$T:$T,'Row Index'!P37)))</f>
        <v>33.6442981006166</v>
      </c>
      <c r="Q377" s="17" t="n">
        <f aca="false">IF('Row Index'!Q37="","✗",IF(INDEX('RAW DATA'!$T:$T,'Row Index'!Q37)="",INDEX('RAW DATA'!$L:$L,'Row Index'!Q37),INDEX('RAW DATA'!$T:$T,'Row Index'!Q37)))</f>
        <v>35.0546592844896</v>
      </c>
      <c r="R377" s="17" t="n">
        <f aca="false">IF('Row Index'!R37="","✗",IF(INDEX('RAW DATA'!$T:$T,'Row Index'!R37)="",INDEX('RAW DATA'!$L:$L,'Row Index'!R37),INDEX('RAW DATA'!$T:$T,'Row Index'!R37)))</f>
        <v>35.3129387414846</v>
      </c>
      <c r="S377" s="17" t="n">
        <f aca="false">IF('Row Index'!S37="","✗",IF(INDEX('RAW DATA'!$T:$T,'Row Index'!S37)="",INDEX('RAW DATA'!$L:$L,'Row Index'!S37),INDEX('RAW DATA'!$T:$T,'Row Index'!S37)))</f>
        <v>35.5762735289176</v>
      </c>
      <c r="T377" s="17" t="n">
        <f aca="false">IF('Row Index'!T37="","✗",IF(INDEX('RAW DATA'!$T:$T,'Row Index'!T37)="",INDEX('RAW DATA'!$L:$L,'Row Index'!T37),INDEX('RAW DATA'!$T:$T,'Row Index'!T37)))</f>
        <v>34.8513419342249</v>
      </c>
      <c r="U377" s="17" t="n">
        <f aca="false">IF('Row Index'!U37="","✗",IF(INDEX('RAW DATA'!$T:$T,'Row Index'!U37)="",INDEX('RAW DATA'!$L:$L,'Row Index'!U37),INDEX('RAW DATA'!$T:$T,'Row Index'!U37)))</f>
        <v>38.0907343289984</v>
      </c>
      <c r="V377" s="17" t="n">
        <f aca="false">IF('Row Index'!V37="","✗",IF(INDEX('RAW DATA'!$T:$T,'Row Index'!V37)="",INDEX('RAW DATA'!$L:$L,'Row Index'!V37),INDEX('RAW DATA'!$T:$T,'Row Index'!V37)))</f>
        <v>38.8395336044834</v>
      </c>
      <c r="W377" s="17" t="n">
        <f aca="false">IF('Row Index'!W37="","✗",IF(INDEX('RAW DATA'!$T:$T,'Row Index'!W37)="",INDEX('RAW DATA'!$L:$L,'Row Index'!W37),INDEX('RAW DATA'!$T:$T,'Row Index'!W37)))</f>
        <v>36.931621833356</v>
      </c>
      <c r="X377" s="17" t="n">
        <f aca="false">IF('Row Index'!X37="","✗",IF(INDEX('RAW DATA'!$T:$T,'Row Index'!X37)="",INDEX('RAW DATA'!$L:$L,'Row Index'!X37),INDEX('RAW DATA'!$T:$T,'Row Index'!X37)))</f>
        <v>39.2345493906733</v>
      </c>
      <c r="Y377" s="17" t="n">
        <f aca="false">IF('Row Index'!Y37="","✗",IF(INDEX('RAW DATA'!$T:$T,'Row Index'!Y37)="",INDEX('RAW DATA'!$L:$L,'Row Index'!Y37),INDEX('RAW DATA'!$T:$T,'Row Index'!Y37)))</f>
        <v>40.3922831780827</v>
      </c>
      <c r="Z377" s="17" t="n">
        <f aca="false">IF('Row Index'!Z37="","✗",IF(INDEX('RAW DATA'!$T:$T,'Row Index'!Z37)="",INDEX('RAW DATA'!$L:$L,'Row Index'!Z37),INDEX('RAW DATA'!$T:$T,'Row Index'!Z37)))</f>
        <v>40.7650796861461</v>
      </c>
      <c r="AA377" s="19" t="str">
        <f aca="false">IF('Row Index'!AA37="","⏳",IF(INDEX('RAW DATA'!$T:$T,'Row Index'!AA37)="",INDEX('RAW DATA'!$L:$L,'Row Index'!AA37),INDEX('RAW DATA'!$T:$T,'Row Index'!AA37)))</f>
        <v>⏳</v>
      </c>
      <c r="AB377" s="17" t="n">
        <f aca="false">IF('Row Index'!AB37="","✗",IF(INDEX('RAW DATA'!$T:$T,'Row Index'!AB37)="",INDEX('RAW DATA'!$L:$L,'Row Index'!AB37),INDEX('RAW DATA'!$T:$T,'Row Index'!AB37)))</f>
        <v>44.0505613224506</v>
      </c>
      <c r="AC377" s="17" t="n">
        <f aca="false">IF('Row Index'!AC37="","✗",IF(INDEX('RAW DATA'!$T:$T,'Row Index'!AC37)="",INDEX('RAW DATA'!$L:$L,'Row Index'!AC37),INDEX('RAW DATA'!$T:$T,'Row Index'!AC37)))</f>
        <v>45.9161095211926</v>
      </c>
      <c r="AD377" s="17" t="n">
        <f aca="false">IF('Row Index'!AD37="","✗",IF(INDEX('RAW DATA'!$T:$T,'Row Index'!AD37)="",INDEX('RAW DATA'!$L:$L,'Row Index'!AD37),INDEX('RAW DATA'!$T:$T,'Row Index'!AD37)))</f>
        <v>47.2358689614221</v>
      </c>
      <c r="AE377" s="17" t="n">
        <f aca="false">IF('Row Index'!AE37="","✗",IF(INDEX('RAW DATA'!$T:$T,'Row Index'!AE37)="",INDEX('RAW DATA'!$L:$L,'Row Index'!AE37),INDEX('RAW DATA'!$T:$T,'Row Index'!AE37)))</f>
        <v>49.9057904418268</v>
      </c>
      <c r="AF377" s="17" t="n">
        <f aca="false">IF('Row Index'!AF37="","✗",IF(INDEX('RAW DATA'!$T:$T,'Row Index'!AF37)="",INDEX('RAW DATA'!$L:$L,'Row Index'!AF37),INDEX('RAW DATA'!$T:$T,'Row Index'!AF37)))</f>
        <v>53.3672877399682</v>
      </c>
      <c r="AG377" s="17" t="n">
        <f aca="false">IF('Row Index'!AG37="","✗",IF(INDEX('RAW DATA'!$T:$T,'Row Index'!AG37)="",INDEX('RAW DATA'!$L:$L,'Row Index'!AG37),INDEX('RAW DATA'!$T:$T,'Row Index'!AG37)))</f>
        <v>54.301175633628</v>
      </c>
      <c r="AH377" s="17" t="n">
        <f aca="false">IF('Row Index'!AH37="","✗",IF(INDEX('RAW DATA'!$T:$T,'Row Index'!AH37)="",INDEX('RAW DATA'!$L:$L,'Row Index'!AH37),INDEX('RAW DATA'!$T:$T,'Row Index'!AH37)))</f>
        <v>58.002724245586</v>
      </c>
      <c r="AI377" s="17" t="n">
        <f aca="false">IF('Row Index'!AI37="","✗",IF(INDEX('RAW DATA'!$T:$T,'Row Index'!AI37)="",INDEX('RAW DATA'!$L:$L,'Row Index'!AI37),INDEX('RAW DATA'!$T:$T,'Row Index'!AI37)))</f>
        <v>60.0824128029668</v>
      </c>
      <c r="AJ377" s="17" t="n">
        <f aca="false">IF('Row Index'!AJ37="","✗",IF(INDEX('RAW DATA'!$T:$T,'Row Index'!AJ37)="",INDEX('RAW DATA'!$L:$L,'Row Index'!AJ37),INDEX('RAW DATA'!$T:$T,'Row Index'!AJ37)))</f>
        <v>60.995326548158</v>
      </c>
      <c r="AK377" s="17" t="n">
        <f aca="false">IF('Row Index'!AK37="","✗",IF(INDEX('RAW DATA'!$T:$T,'Row Index'!AK37)="",INDEX('RAW DATA'!$L:$L,'Row Index'!AK37),INDEX('RAW DATA'!$T:$T,'Row Index'!AK37)))</f>
        <v>62.1885661966122</v>
      </c>
      <c r="AL377" s="17" t="n">
        <f aca="false">IF('Row Index'!AL37="","✗",IF(INDEX('RAW DATA'!$T:$T,'Row Index'!AL37)="",INDEX('RAW DATA'!$L:$L,'Row Index'!AL37),INDEX('RAW DATA'!$T:$T,'Row Index'!AL37)))</f>
        <v>64.9327641968605</v>
      </c>
      <c r="AM377" s="17" t="n">
        <f aca="false">IF('Row Index'!AM37="","✗",IF(INDEX('RAW DATA'!$T:$T,'Row Index'!AM37)="",INDEX('RAW DATA'!$L:$L,'Row Index'!AM37),INDEX('RAW DATA'!$T:$T,'Row Index'!AM37)))</f>
        <v>62.5427510214244</v>
      </c>
      <c r="AN377" s="17" t="n">
        <f aca="false">IF('Row Index'!AN37="","✗",IF(INDEX('RAW DATA'!$T:$T,'Row Index'!AN37)="",INDEX('RAW DATA'!$L:$L,'Row Index'!AN37),INDEX('RAW DATA'!$T:$T,'Row Index'!AN37)))</f>
        <v>65.0843685746295</v>
      </c>
      <c r="AO377" s="17" t="n">
        <f aca="false">IF('Row Index'!AO37="","✗",IF(INDEX('RAW DATA'!$T:$T,'Row Index'!AO37)="",INDEX('RAW DATA'!$L:$L,'Row Index'!AO37),INDEX('RAW DATA'!$T:$T,'Row Index'!AO37)))</f>
        <v>65.5014788904792</v>
      </c>
      <c r="AP377" s="17" t="n">
        <f aca="false">IF('Row Index'!AP37="","✗",IF(INDEX('RAW DATA'!$T:$T,'Row Index'!AP37)="",INDEX('RAW DATA'!$L:$L,'Row Index'!AP37),INDEX('RAW DATA'!$T:$T,'Row Index'!AP37)))</f>
        <v>66.6017213599281</v>
      </c>
      <c r="AQ377" s="17" t="n">
        <f aca="false">IF('Row Index'!AQ37="","✗",IF(INDEX('RAW DATA'!$T:$T,'Row Index'!AQ37)="",INDEX('RAW DATA'!$L:$L,'Row Index'!AQ37),INDEX('RAW DATA'!$T:$T,'Row Index'!AQ37)))</f>
        <v>67.0307229970653</v>
      </c>
    </row>
    <row r="378" customFormat="false" ht="15" hidden="false" customHeight="false" outlineLevel="0" collapsed="false">
      <c r="A378" s="32" t="s">
        <v>271</v>
      </c>
      <c r="B378" s="33" t="s">
        <v>248</v>
      </c>
      <c r="C378" s="17" t="n">
        <f aca="false">IF('Row Index'!C38="","✗",IF(INDEX('RAW DATA'!$T:$T,'Row Index'!C38)="",INDEX('RAW DATA'!$L:$L,'Row Index'!C38),INDEX('RAW DATA'!$T:$T,'Row Index'!C38)))</f>
        <v>29.558210640979</v>
      </c>
      <c r="D378" s="17" t="n">
        <f aca="false">IF('Row Index'!D38="","✗",IF(INDEX('RAW DATA'!$T:$T,'Row Index'!D38)="",INDEX('RAW DATA'!$L:$L,'Row Index'!D38),INDEX('RAW DATA'!$T:$T,'Row Index'!D38)))</f>
        <v>31.0968551867367</v>
      </c>
      <c r="E378" s="17" t="n">
        <f aca="false">IF('Row Index'!E38="","✗",IF(INDEX('RAW DATA'!$T:$T,'Row Index'!E38)="",INDEX('RAW DATA'!$L:$L,'Row Index'!E38),INDEX('RAW DATA'!$T:$T,'Row Index'!E38)))</f>
        <v>31.185808859562</v>
      </c>
      <c r="F378" s="17" t="n">
        <f aca="false">IF('Row Index'!F38="","✗",IF(INDEX('RAW DATA'!$T:$T,'Row Index'!F38)="",INDEX('RAW DATA'!$L:$L,'Row Index'!F38),INDEX('RAW DATA'!$T:$T,'Row Index'!F38)))</f>
        <v>28.33689108706</v>
      </c>
      <c r="G378" s="17" t="n">
        <f aca="false">IF('Row Index'!G38="","✗",IF(INDEX('RAW DATA'!$T:$T,'Row Index'!G38)="",INDEX('RAW DATA'!$L:$L,'Row Index'!G38),INDEX('RAW DATA'!$T:$T,'Row Index'!G38)))</f>
        <v>32.0439249317987</v>
      </c>
      <c r="H378" s="17" t="n">
        <f aca="false">IF('Row Index'!H38="","✗",IF(INDEX('RAW DATA'!$T:$T,'Row Index'!H38)="",INDEX('RAW DATA'!$L:$L,'Row Index'!H38),INDEX('RAW DATA'!$T:$T,'Row Index'!H38)))</f>
        <v>32.1891808924607</v>
      </c>
      <c r="I378" s="17" t="n">
        <f aca="false">IF('Row Index'!I38="","✗",IF(INDEX('RAW DATA'!$T:$T,'Row Index'!I38)="",INDEX('RAW DATA'!$L:$L,'Row Index'!I38),INDEX('RAW DATA'!$T:$T,'Row Index'!I38)))</f>
        <v>30.6490738185739</v>
      </c>
      <c r="J378" s="17" t="n">
        <f aca="false">IF('Row Index'!J38="","✗",IF(INDEX('RAW DATA'!$T:$T,'Row Index'!J38)="",INDEX('RAW DATA'!$L:$L,'Row Index'!J38),INDEX('RAW DATA'!$T:$T,'Row Index'!J38)))</f>
        <v>30.6438387513816</v>
      </c>
      <c r="K378" s="17" t="n">
        <f aca="false">IF('Row Index'!K38="","✗",IF(INDEX('RAW DATA'!$T:$T,'Row Index'!K38)="",INDEX('RAW DATA'!$L:$L,'Row Index'!K38),INDEX('RAW DATA'!$T:$T,'Row Index'!K38)))</f>
        <v>33.8417979675568</v>
      </c>
      <c r="L378" s="17" t="n">
        <f aca="false">IF('Row Index'!L38="","✗",IF(INDEX('RAW DATA'!$T:$T,'Row Index'!L38)="",INDEX('RAW DATA'!$L:$L,'Row Index'!L38),INDEX('RAW DATA'!$T:$T,'Row Index'!L38)))</f>
        <v>30.6756585915093</v>
      </c>
      <c r="M378" s="17" t="n">
        <f aca="false">IF('Row Index'!M38="","✗",IF(INDEX('RAW DATA'!$T:$T,'Row Index'!M38)="",INDEX('RAW DATA'!$L:$L,'Row Index'!M38),INDEX('RAW DATA'!$T:$T,'Row Index'!M38)))</f>
        <v>33.0771311677683</v>
      </c>
      <c r="N378" s="17" t="n">
        <f aca="false">IF('Row Index'!N38="","✗",IF(INDEX('RAW DATA'!$T:$T,'Row Index'!N38)="",INDEX('RAW DATA'!$L:$L,'Row Index'!N38),INDEX('RAW DATA'!$T:$T,'Row Index'!N38)))</f>
        <v>34.484458382456</v>
      </c>
      <c r="O378" s="17" t="n">
        <f aca="false">IF('Row Index'!O38="","✗",IF(INDEX('RAW DATA'!$T:$T,'Row Index'!O38)="",INDEX('RAW DATA'!$L:$L,'Row Index'!O38),INDEX('RAW DATA'!$T:$T,'Row Index'!O38)))</f>
        <v>32.3762506367835</v>
      </c>
      <c r="P378" s="17" t="n">
        <f aca="false">IF('Row Index'!P38="","✗",IF(INDEX('RAW DATA'!$T:$T,'Row Index'!P38)="",INDEX('RAW DATA'!$L:$L,'Row Index'!P38),INDEX('RAW DATA'!$T:$T,'Row Index'!P38)))</f>
        <v>31.9343821375351</v>
      </c>
      <c r="Q378" s="17" t="n">
        <f aca="false">IF('Row Index'!Q38="","✗",IF(INDEX('RAW DATA'!$T:$T,'Row Index'!Q38)="",INDEX('RAW DATA'!$L:$L,'Row Index'!Q38),INDEX('RAW DATA'!$T:$T,'Row Index'!Q38)))</f>
        <v>33.142699776589</v>
      </c>
      <c r="R378" s="17" t="n">
        <f aca="false">IF('Row Index'!R38="","✗",IF(INDEX('RAW DATA'!$T:$T,'Row Index'!R38)="",INDEX('RAW DATA'!$L:$L,'Row Index'!R38),INDEX('RAW DATA'!$T:$T,'Row Index'!R38)))</f>
        <v>33.9755750872869</v>
      </c>
      <c r="S378" s="17" t="n">
        <f aca="false">IF('Row Index'!S38="","✗",IF(INDEX('RAW DATA'!$T:$T,'Row Index'!S38)="",INDEX('RAW DATA'!$L:$L,'Row Index'!S38),INDEX('RAW DATA'!$T:$T,'Row Index'!S38)))</f>
        <v>33.5097590814922</v>
      </c>
      <c r="T378" s="17" t="n">
        <f aca="false">IF('Row Index'!T38="","✗",IF(INDEX('RAW DATA'!$T:$T,'Row Index'!T38)="",INDEX('RAW DATA'!$L:$L,'Row Index'!T38),INDEX('RAW DATA'!$T:$T,'Row Index'!T38)))</f>
        <v>32.5354477984376</v>
      </c>
      <c r="U378" s="17" t="n">
        <f aca="false">IF('Row Index'!U38="","✗",IF(INDEX('RAW DATA'!$T:$T,'Row Index'!U38)="",INDEX('RAW DATA'!$L:$L,'Row Index'!U38),INDEX('RAW DATA'!$T:$T,'Row Index'!U38)))</f>
        <v>35.0819152704371</v>
      </c>
      <c r="V378" s="17" t="n">
        <f aca="false">IF('Row Index'!V38="","✗",IF(INDEX('RAW DATA'!$T:$T,'Row Index'!V38)="",INDEX('RAW DATA'!$L:$L,'Row Index'!V38),INDEX('RAW DATA'!$T:$T,'Row Index'!V38)))</f>
        <v>35.3380462058464</v>
      </c>
      <c r="W378" s="17" t="n">
        <f aca="false">IF('Row Index'!W38="","✗",IF(INDEX('RAW DATA'!$T:$T,'Row Index'!W38)="",INDEX('RAW DATA'!$L:$L,'Row Index'!W38),INDEX('RAW DATA'!$T:$T,'Row Index'!W38)))</f>
        <v>34.0717923113359</v>
      </c>
      <c r="X378" s="17" t="n">
        <f aca="false">IF('Row Index'!X38="","✗",IF(INDEX('RAW DATA'!$T:$T,'Row Index'!X38)="",INDEX('RAW DATA'!$L:$L,'Row Index'!X38),INDEX('RAW DATA'!$T:$T,'Row Index'!X38)))</f>
        <v>34.9622853815636</v>
      </c>
      <c r="Y378" s="17" t="n">
        <f aca="false">IF('Row Index'!Y38="","✗",IF(INDEX('RAW DATA'!$T:$T,'Row Index'!Y38)="",INDEX('RAW DATA'!$L:$L,'Row Index'!Y38),INDEX('RAW DATA'!$T:$T,'Row Index'!Y38)))</f>
        <v>36.4709734212957</v>
      </c>
      <c r="Z378" s="17" t="n">
        <f aca="false">IF('Row Index'!Z38="","✗",IF(INDEX('RAW DATA'!$T:$T,'Row Index'!Z38)="",INDEX('RAW DATA'!$L:$L,'Row Index'!Z38),INDEX('RAW DATA'!$T:$T,'Row Index'!Z38)))</f>
        <v>36.1446176401368</v>
      </c>
      <c r="AA378" s="19" t="str">
        <f aca="false">IF('Row Index'!AA38="","⏳",IF(INDEX('RAW DATA'!$T:$T,'Row Index'!AA38)="",INDEX('RAW DATA'!$L:$L,'Row Index'!AA38),INDEX('RAW DATA'!$T:$T,'Row Index'!AA38)))</f>
        <v>⏳</v>
      </c>
      <c r="AB378" s="17" t="n">
        <f aca="false">IF('Row Index'!AB38="","✗",IF(INDEX('RAW DATA'!$T:$T,'Row Index'!AB38)="",INDEX('RAW DATA'!$L:$L,'Row Index'!AB38),INDEX('RAW DATA'!$T:$T,'Row Index'!AB38)))</f>
        <v>36.1057322831885</v>
      </c>
      <c r="AC378" s="17" t="n">
        <f aca="false">IF('Row Index'!AC38="","✗",IF(INDEX('RAW DATA'!$T:$T,'Row Index'!AC38)="",INDEX('RAW DATA'!$L:$L,'Row Index'!AC38),INDEX('RAW DATA'!$T:$T,'Row Index'!AC38)))</f>
        <v>38.0535227270417</v>
      </c>
      <c r="AD378" s="17" t="n">
        <f aca="false">IF('Row Index'!AD38="","✗",IF(INDEX('RAW DATA'!$T:$T,'Row Index'!AD38)="",INDEX('RAW DATA'!$L:$L,'Row Index'!AD38),INDEX('RAW DATA'!$T:$T,'Row Index'!AD38)))</f>
        <v>38.6089287177865</v>
      </c>
      <c r="AE378" s="17" t="n">
        <f aca="false">IF('Row Index'!AE38="","✗",IF(INDEX('RAW DATA'!$T:$T,'Row Index'!AE38)="",INDEX('RAW DATA'!$L:$L,'Row Index'!AE38),INDEX('RAW DATA'!$T:$T,'Row Index'!AE38)))</f>
        <v>40.1430184126092</v>
      </c>
      <c r="AF378" s="17" t="n">
        <f aca="false">IF('Row Index'!AF38="","✗",IF(INDEX('RAW DATA'!$T:$T,'Row Index'!AF38)="",INDEX('RAW DATA'!$L:$L,'Row Index'!AF38),INDEX('RAW DATA'!$T:$T,'Row Index'!AF38)))</f>
        <v>43.2915603729739</v>
      </c>
      <c r="AG378" s="17" t="n">
        <f aca="false">IF('Row Index'!AG38="","✗",IF(INDEX('RAW DATA'!$T:$T,'Row Index'!AG38)="",INDEX('RAW DATA'!$L:$L,'Row Index'!AG38),INDEX('RAW DATA'!$T:$T,'Row Index'!AG38)))</f>
        <v>41.1824182109203</v>
      </c>
      <c r="AH378" s="17" t="n">
        <f aca="false">IF('Row Index'!AH38="","✗",IF(INDEX('RAW DATA'!$T:$T,'Row Index'!AH38)="",INDEX('RAW DATA'!$L:$L,'Row Index'!AH38),INDEX('RAW DATA'!$T:$T,'Row Index'!AH38)))</f>
        <v>44.3209768874793</v>
      </c>
      <c r="AI378" s="17" t="n">
        <f aca="false">IF('Row Index'!AI38="","✗",IF(INDEX('RAW DATA'!$T:$T,'Row Index'!AI38)="",INDEX('RAW DATA'!$L:$L,'Row Index'!AI38),INDEX('RAW DATA'!$T:$T,'Row Index'!AI38)))</f>
        <v>46.4310656241938</v>
      </c>
      <c r="AJ378" s="17" t="n">
        <f aca="false">IF('Row Index'!AJ38="","✗",IF(INDEX('RAW DATA'!$T:$T,'Row Index'!AJ38)="",INDEX('RAW DATA'!$L:$L,'Row Index'!AJ38),INDEX('RAW DATA'!$T:$T,'Row Index'!AJ38)))</f>
        <v>46.1123369346092</v>
      </c>
      <c r="AK378" s="17" t="n">
        <f aca="false">IF('Row Index'!AK38="","✗",IF(INDEX('RAW DATA'!$T:$T,'Row Index'!AK38)="",INDEX('RAW DATA'!$L:$L,'Row Index'!AK38),INDEX('RAW DATA'!$T:$T,'Row Index'!AK38)))</f>
        <v>50.1382929515269</v>
      </c>
      <c r="AL378" s="17" t="n">
        <f aca="false">IF('Row Index'!AL38="","✗",IF(INDEX('RAW DATA'!$T:$T,'Row Index'!AL38)="",INDEX('RAW DATA'!$L:$L,'Row Index'!AL38),INDEX('RAW DATA'!$T:$T,'Row Index'!AL38)))</f>
        <v>55.2909439454902</v>
      </c>
      <c r="AM378" s="17" t="n">
        <f aca="false">IF('Row Index'!AM38="","✗",IF(INDEX('RAW DATA'!$T:$T,'Row Index'!AM38)="",INDEX('RAW DATA'!$L:$L,'Row Index'!AM38),INDEX('RAW DATA'!$T:$T,'Row Index'!AM38)))</f>
        <v>59.4898932547575</v>
      </c>
      <c r="AN378" s="17" t="n">
        <f aca="false">IF('Row Index'!AN38="","✗",IF(INDEX('RAW DATA'!$T:$T,'Row Index'!AN38)="",INDEX('RAW DATA'!$L:$L,'Row Index'!AN38),INDEX('RAW DATA'!$T:$T,'Row Index'!AN38)))</f>
        <v>61.0167224446988</v>
      </c>
      <c r="AO378" s="17" t="n">
        <f aca="false">IF('Row Index'!AO38="","✗",IF(INDEX('RAW DATA'!$T:$T,'Row Index'!AO38)="",INDEX('RAW DATA'!$L:$L,'Row Index'!AO38),INDEX('RAW DATA'!$T:$T,'Row Index'!AO38)))</f>
        <v>63.8383712346942</v>
      </c>
      <c r="AP378" s="17" t="n">
        <f aca="false">IF('Row Index'!AP38="","✗",IF(INDEX('RAW DATA'!$T:$T,'Row Index'!AP38)="",INDEX('RAW DATA'!$L:$L,'Row Index'!AP38),INDEX('RAW DATA'!$T:$T,'Row Index'!AP38)))</f>
        <v>64.5734890257345</v>
      </c>
      <c r="AQ378" s="17" t="n">
        <f aca="false">IF('Row Index'!AQ38="","✗",IF(INDEX('RAW DATA'!$T:$T,'Row Index'!AQ38)="",INDEX('RAW DATA'!$L:$L,'Row Index'!AQ38),INDEX('RAW DATA'!$T:$T,'Row Index'!AQ38)))</f>
        <v>64.5351567122025</v>
      </c>
    </row>
    <row r="379" customFormat="false" ht="15" hidden="false" customHeight="false" outlineLevel="0" collapsed="false">
      <c r="A379" s="32" t="s">
        <v>274</v>
      </c>
      <c r="B379" s="33" t="s">
        <v>248</v>
      </c>
      <c r="C379" s="17" t="n">
        <f aca="false">IF('Row Index'!C39="","✗",IF(INDEX('RAW DATA'!$T:$T,'Row Index'!C39)="",INDEX('RAW DATA'!$L:$L,'Row Index'!C39),INDEX('RAW DATA'!$T:$T,'Row Index'!C39)))</f>
        <v>28.5221322869817</v>
      </c>
      <c r="D379" s="17" t="n">
        <f aca="false">IF('Row Index'!D39="","✗",IF(INDEX('RAW DATA'!$T:$T,'Row Index'!D39)="",INDEX('RAW DATA'!$L:$L,'Row Index'!D39),INDEX('RAW DATA'!$T:$T,'Row Index'!D39)))</f>
        <v>30.1323016021757</v>
      </c>
      <c r="E379" s="17" t="n">
        <f aca="false">IF('Row Index'!E39="","✗",IF(INDEX('RAW DATA'!$T:$T,'Row Index'!E39)="",INDEX('RAW DATA'!$L:$L,'Row Index'!E39),INDEX('RAW DATA'!$T:$T,'Row Index'!E39)))</f>
        <v>30.7478251978804</v>
      </c>
      <c r="F379" s="17" t="n">
        <f aca="false">IF('Row Index'!F39="","✗",IF(INDEX('RAW DATA'!$T:$T,'Row Index'!F39)="",INDEX('RAW DATA'!$L:$L,'Row Index'!F39),INDEX('RAW DATA'!$T:$T,'Row Index'!F39)))</f>
        <v>29.4047199036024</v>
      </c>
      <c r="G379" s="17" t="n">
        <f aca="false">IF('Row Index'!G39="","✗",IF(INDEX('RAW DATA'!$T:$T,'Row Index'!G39)="",INDEX('RAW DATA'!$L:$L,'Row Index'!G39),INDEX('RAW DATA'!$T:$T,'Row Index'!G39)))</f>
        <v>33.1539370127748</v>
      </c>
      <c r="H379" s="17" t="n">
        <f aca="false">IF('Row Index'!H39="","✗",IF(INDEX('RAW DATA'!$T:$T,'Row Index'!H39)="",INDEX('RAW DATA'!$L:$L,'Row Index'!H39),INDEX('RAW DATA'!$T:$T,'Row Index'!H39)))</f>
        <v>31.7429155032308</v>
      </c>
      <c r="I379" s="17" t="n">
        <f aca="false">IF('Row Index'!I39="","✗",IF(INDEX('RAW DATA'!$T:$T,'Row Index'!I39)="",INDEX('RAW DATA'!$L:$L,'Row Index'!I39),INDEX('RAW DATA'!$T:$T,'Row Index'!I39)))</f>
        <v>29.8834192945227</v>
      </c>
      <c r="J379" s="17" t="n">
        <f aca="false">IF('Row Index'!J39="","✗",IF(INDEX('RAW DATA'!$T:$T,'Row Index'!J39)="",INDEX('RAW DATA'!$L:$L,'Row Index'!J39),INDEX('RAW DATA'!$T:$T,'Row Index'!J39)))</f>
        <v>31.3158194243916</v>
      </c>
      <c r="K379" s="17" t="n">
        <f aca="false">IF('Row Index'!K39="","✗",IF(INDEX('RAW DATA'!$T:$T,'Row Index'!K39)="",INDEX('RAW DATA'!$L:$L,'Row Index'!K39),INDEX('RAW DATA'!$T:$T,'Row Index'!K39)))</f>
        <v>33.5272799185665</v>
      </c>
      <c r="L379" s="17" t="n">
        <f aca="false">IF('Row Index'!L39="","✗",IF(INDEX('RAW DATA'!$T:$T,'Row Index'!L39)="",INDEX('RAW DATA'!$L:$L,'Row Index'!L39),INDEX('RAW DATA'!$T:$T,'Row Index'!L39)))</f>
        <v>31.0693191908373</v>
      </c>
      <c r="M379" s="17" t="n">
        <f aca="false">IF('Row Index'!M39="","✗",IF(INDEX('RAW DATA'!$T:$T,'Row Index'!M39)="",INDEX('RAW DATA'!$L:$L,'Row Index'!M39),INDEX('RAW DATA'!$T:$T,'Row Index'!M39)))</f>
        <v>32.564327390421</v>
      </c>
      <c r="N379" s="17" t="n">
        <f aca="false">IF('Row Index'!N39="","✗",IF(INDEX('RAW DATA'!$T:$T,'Row Index'!N39)="",INDEX('RAW DATA'!$L:$L,'Row Index'!N39),INDEX('RAW DATA'!$T:$T,'Row Index'!N39)))</f>
        <v>32.962400080712</v>
      </c>
      <c r="O379" s="17" t="n">
        <f aca="false">IF('Row Index'!O39="","✗",IF(INDEX('RAW DATA'!$T:$T,'Row Index'!O39)="",INDEX('RAW DATA'!$L:$L,'Row Index'!O39),INDEX('RAW DATA'!$T:$T,'Row Index'!O39)))</f>
        <v>32.5883842313204</v>
      </c>
      <c r="P379" s="17" t="n">
        <f aca="false">IF('Row Index'!P39="","✗",IF(INDEX('RAW DATA'!$T:$T,'Row Index'!P39)="",INDEX('RAW DATA'!$L:$L,'Row Index'!P39),INDEX('RAW DATA'!$T:$T,'Row Index'!P39)))</f>
        <v>30.5453435268748</v>
      </c>
      <c r="Q379" s="17" t="n">
        <f aca="false">IF('Row Index'!Q39="","✗",IF(INDEX('RAW DATA'!$T:$T,'Row Index'!Q39)="",INDEX('RAW DATA'!$L:$L,'Row Index'!Q39),INDEX('RAW DATA'!$T:$T,'Row Index'!Q39)))</f>
        <v>31.9041779508257</v>
      </c>
      <c r="R379" s="17" t="n">
        <f aca="false">IF('Row Index'!R39="","✗",IF(INDEX('RAW DATA'!$T:$T,'Row Index'!R39)="",INDEX('RAW DATA'!$L:$L,'Row Index'!R39),INDEX('RAW DATA'!$T:$T,'Row Index'!R39)))</f>
        <v>33.9225060707264</v>
      </c>
      <c r="S379" s="17" t="n">
        <f aca="false">IF('Row Index'!S39="","✗",IF(INDEX('RAW DATA'!$T:$T,'Row Index'!S39)="",INDEX('RAW DATA'!$L:$L,'Row Index'!S39),INDEX('RAW DATA'!$T:$T,'Row Index'!S39)))</f>
        <v>32.0588747155589</v>
      </c>
      <c r="T379" s="17" t="n">
        <f aca="false">IF('Row Index'!T39="","✗",IF(INDEX('RAW DATA'!$T:$T,'Row Index'!T39)="",INDEX('RAW DATA'!$L:$L,'Row Index'!T39),INDEX('RAW DATA'!$T:$T,'Row Index'!T39)))</f>
        <v>31.9780319544726</v>
      </c>
      <c r="U379" s="17" t="n">
        <f aca="false">IF('Row Index'!U39="","✗",IF(INDEX('RAW DATA'!$T:$T,'Row Index'!U39)="",INDEX('RAW DATA'!$L:$L,'Row Index'!U39),INDEX('RAW DATA'!$T:$T,'Row Index'!U39)))</f>
        <v>34.7301989155891</v>
      </c>
      <c r="V379" s="17" t="n">
        <f aca="false">IF('Row Index'!V39="","✗",IF(INDEX('RAW DATA'!$T:$T,'Row Index'!V39)="",INDEX('RAW DATA'!$L:$L,'Row Index'!V39),INDEX('RAW DATA'!$T:$T,'Row Index'!V39)))</f>
        <v>35.2910982502303</v>
      </c>
      <c r="W379" s="17" t="n">
        <f aca="false">IF('Row Index'!W39="","✗",IF(INDEX('RAW DATA'!$T:$T,'Row Index'!W39)="",INDEX('RAW DATA'!$L:$L,'Row Index'!W39),INDEX('RAW DATA'!$T:$T,'Row Index'!W39)))</f>
        <v>33.4315014310228</v>
      </c>
      <c r="X379" s="17" t="n">
        <f aca="false">IF('Row Index'!X39="","✗",IF(INDEX('RAW DATA'!$T:$T,'Row Index'!X39)="",INDEX('RAW DATA'!$L:$L,'Row Index'!X39),INDEX('RAW DATA'!$T:$T,'Row Index'!X39)))</f>
        <v>34.7235566301033</v>
      </c>
      <c r="Y379" s="17" t="n">
        <f aca="false">IF('Row Index'!Y39="","✗",IF(INDEX('RAW DATA'!$T:$T,'Row Index'!Y39)="",INDEX('RAW DATA'!$L:$L,'Row Index'!Y39),INDEX('RAW DATA'!$T:$T,'Row Index'!Y39)))</f>
        <v>35.6695945837145</v>
      </c>
      <c r="Z379" s="17" t="n">
        <f aca="false">IF('Row Index'!Z39="","✗",IF(INDEX('RAW DATA'!$T:$T,'Row Index'!Z39)="",INDEX('RAW DATA'!$L:$L,'Row Index'!Z39),INDEX('RAW DATA'!$T:$T,'Row Index'!Z39)))</f>
        <v>36.1930011740724</v>
      </c>
      <c r="AA379" s="19" t="str">
        <f aca="false">IF('Row Index'!AA39="","⏳",IF(INDEX('RAW DATA'!$T:$T,'Row Index'!AA39)="",INDEX('RAW DATA'!$L:$L,'Row Index'!AA39),INDEX('RAW DATA'!$T:$T,'Row Index'!AA39)))</f>
        <v>⏳</v>
      </c>
      <c r="AB379" s="17" t="n">
        <f aca="false">IF('Row Index'!AB39="","✗",IF(INDEX('RAW DATA'!$T:$T,'Row Index'!AB39)="",INDEX('RAW DATA'!$L:$L,'Row Index'!AB39),INDEX('RAW DATA'!$T:$T,'Row Index'!AB39)))</f>
        <v>36.1554046309713</v>
      </c>
      <c r="AC379" s="17" t="n">
        <f aca="false">IF('Row Index'!AC39="","✗",IF(INDEX('RAW DATA'!$T:$T,'Row Index'!AC39)="",INDEX('RAW DATA'!$L:$L,'Row Index'!AC39),INDEX('RAW DATA'!$T:$T,'Row Index'!AC39)))</f>
        <v>35.8630825524524</v>
      </c>
      <c r="AD379" s="17" t="n">
        <f aca="false">IF('Row Index'!AD39="","✗",IF(INDEX('RAW DATA'!$T:$T,'Row Index'!AD39)="",INDEX('RAW DATA'!$L:$L,'Row Index'!AD39),INDEX('RAW DATA'!$T:$T,'Row Index'!AD39)))</f>
        <v>38.0663914303352</v>
      </c>
      <c r="AE379" s="17" t="n">
        <f aca="false">IF('Row Index'!AE39="","✗",IF(INDEX('RAW DATA'!$T:$T,'Row Index'!AE39)="",INDEX('RAW DATA'!$L:$L,'Row Index'!AE39),INDEX('RAW DATA'!$T:$T,'Row Index'!AE39)))</f>
        <v>39.0706492970658</v>
      </c>
      <c r="AF379" s="17" t="n">
        <f aca="false">IF('Row Index'!AF39="","✗",IF(INDEX('RAW DATA'!$T:$T,'Row Index'!AF39)="",INDEX('RAW DATA'!$L:$L,'Row Index'!AF39),INDEX('RAW DATA'!$T:$T,'Row Index'!AF39)))</f>
        <v>43.335681046711</v>
      </c>
      <c r="AG379" s="17" t="n">
        <f aca="false">IF('Row Index'!AG39="","✗",IF(INDEX('RAW DATA'!$T:$T,'Row Index'!AG39)="",INDEX('RAW DATA'!$L:$L,'Row Index'!AG39),INDEX('RAW DATA'!$T:$T,'Row Index'!AG39)))</f>
        <v>40.7192658892956</v>
      </c>
      <c r="AH379" s="17" t="n">
        <f aca="false">IF('Row Index'!AH39="","✗",IF(INDEX('RAW DATA'!$T:$T,'Row Index'!AH39)="",INDEX('RAW DATA'!$L:$L,'Row Index'!AH39),INDEX('RAW DATA'!$T:$T,'Row Index'!AH39)))</f>
        <v>43.8446212339518</v>
      </c>
      <c r="AI379" s="17" t="n">
        <f aca="false">IF('Row Index'!AI39="","✗",IF(INDEX('RAW DATA'!$T:$T,'Row Index'!AI39)="",INDEX('RAW DATA'!$L:$L,'Row Index'!AI39),INDEX('RAW DATA'!$T:$T,'Row Index'!AI39)))</f>
        <v>47.1417027076452</v>
      </c>
      <c r="AJ379" s="17" t="n">
        <f aca="false">IF('Row Index'!AJ39="","✗",IF(INDEX('RAW DATA'!$T:$T,'Row Index'!AJ39)="",INDEX('RAW DATA'!$L:$L,'Row Index'!AJ39),INDEX('RAW DATA'!$T:$T,'Row Index'!AJ39)))</f>
        <v>47.5891639805655</v>
      </c>
      <c r="AK379" s="17" t="n">
        <f aca="false">IF('Row Index'!AK39="","✗",IF(INDEX('RAW DATA'!$T:$T,'Row Index'!AK39)="",INDEX('RAW DATA'!$L:$L,'Row Index'!AK39),INDEX('RAW DATA'!$T:$T,'Row Index'!AK39)))</f>
        <v>51.3903634221703</v>
      </c>
      <c r="AL379" s="17" t="n">
        <f aca="false">IF('Row Index'!AL39="","✗",IF(INDEX('RAW DATA'!$T:$T,'Row Index'!AL39)="",INDEX('RAW DATA'!$L:$L,'Row Index'!AL39),INDEX('RAW DATA'!$T:$T,'Row Index'!AL39)))</f>
        <v>55.981049043974</v>
      </c>
      <c r="AM379" s="17" t="n">
        <f aca="false">IF('Row Index'!AM39="","✗",IF(INDEX('RAW DATA'!$T:$T,'Row Index'!AM39)="",INDEX('RAW DATA'!$L:$L,'Row Index'!AM39),INDEX('RAW DATA'!$T:$T,'Row Index'!AM39)))</f>
        <v>59.7988076017033</v>
      </c>
      <c r="AN379" s="17" t="n">
        <f aca="false">IF('Row Index'!AN39="","✗",IF(INDEX('RAW DATA'!$T:$T,'Row Index'!AN39)="",INDEX('RAW DATA'!$L:$L,'Row Index'!AN39),INDEX('RAW DATA'!$T:$T,'Row Index'!AN39)))</f>
        <v>61.134286854841</v>
      </c>
      <c r="AO379" s="17" t="n">
        <f aca="false">IF('Row Index'!AO39="","✗",IF(INDEX('RAW DATA'!$T:$T,'Row Index'!AO39)="",INDEX('RAW DATA'!$L:$L,'Row Index'!AO39),INDEX('RAW DATA'!$T:$T,'Row Index'!AO39)))</f>
        <v>63.2554958619519</v>
      </c>
      <c r="AP379" s="17" t="n">
        <f aca="false">IF('Row Index'!AP39="","✗",IF(INDEX('RAW DATA'!$T:$T,'Row Index'!AP39)="",INDEX('RAW DATA'!$L:$L,'Row Index'!AP39),INDEX('RAW DATA'!$T:$T,'Row Index'!AP39)))</f>
        <v>64.3635086992847</v>
      </c>
      <c r="AQ379" s="17" t="n">
        <f aca="false">IF('Row Index'!AQ39="","✗",IF(INDEX('RAW DATA'!$T:$T,'Row Index'!AQ39)="",INDEX('RAW DATA'!$L:$L,'Row Index'!AQ39),INDEX('RAW DATA'!$T:$T,'Row Index'!AQ39)))</f>
        <v>64.5441144060223</v>
      </c>
    </row>
    <row r="380" customFormat="false" ht="15" hidden="false" customHeight="false" outlineLevel="0" collapsed="false">
      <c r="A380" s="32" t="s">
        <v>277</v>
      </c>
      <c r="B380" s="33" t="s">
        <v>248</v>
      </c>
      <c r="C380" s="17" t="n">
        <f aca="false">IF('Row Index'!C40="","✗",IF(INDEX('RAW DATA'!$T:$T,'Row Index'!C40)="",INDEX('RAW DATA'!$L:$L,'Row Index'!C40),INDEX('RAW DATA'!$T:$T,'Row Index'!C40)))</f>
        <v>31.5874929754683</v>
      </c>
      <c r="D380" s="17" t="n">
        <f aca="false">IF('Row Index'!D40="","✗",IF(INDEX('RAW DATA'!$T:$T,'Row Index'!D40)="",INDEX('RAW DATA'!$L:$L,'Row Index'!D40),INDEX('RAW DATA'!$T:$T,'Row Index'!D40)))</f>
        <v>31.0827682071356</v>
      </c>
      <c r="E380" s="17" t="n">
        <f aca="false">IF('Row Index'!E40="","✗",IF(INDEX('RAW DATA'!$T:$T,'Row Index'!E40)="",INDEX('RAW DATA'!$L:$L,'Row Index'!E40),INDEX('RAW DATA'!$T:$T,'Row Index'!E40)))</f>
        <v>33.8922308223087</v>
      </c>
      <c r="F380" s="17" t="n">
        <f aca="false">IF('Row Index'!F40="","✗",IF(INDEX('RAW DATA'!$T:$T,'Row Index'!F40)="",INDEX('RAW DATA'!$L:$L,'Row Index'!F40),INDEX('RAW DATA'!$T:$T,'Row Index'!F40)))</f>
        <v>29.7988069810669</v>
      </c>
      <c r="G380" s="17" t="n">
        <f aca="false">IF('Row Index'!G40="","✗",IF(INDEX('RAW DATA'!$T:$T,'Row Index'!G40)="",INDEX('RAW DATA'!$L:$L,'Row Index'!G40),INDEX('RAW DATA'!$T:$T,'Row Index'!G40)))</f>
        <v>32.7543190649737</v>
      </c>
      <c r="H380" s="17" t="n">
        <f aca="false">IF('Row Index'!H40="","✗",IF(INDEX('RAW DATA'!$T:$T,'Row Index'!H40)="",INDEX('RAW DATA'!$L:$L,'Row Index'!H40),INDEX('RAW DATA'!$T:$T,'Row Index'!H40)))</f>
        <v>32.366213036961</v>
      </c>
      <c r="I380" s="17" t="n">
        <f aca="false">IF('Row Index'!I40="","✗",IF(INDEX('RAW DATA'!$T:$T,'Row Index'!I40)="",INDEX('RAW DATA'!$L:$L,'Row Index'!I40),INDEX('RAW DATA'!$T:$T,'Row Index'!I40)))</f>
        <v>31.9982218390728</v>
      </c>
      <c r="J380" s="17" t="n">
        <f aca="false">IF('Row Index'!J40="","✗",IF(INDEX('RAW DATA'!$T:$T,'Row Index'!J40)="",INDEX('RAW DATA'!$L:$L,'Row Index'!J40),INDEX('RAW DATA'!$T:$T,'Row Index'!J40)))</f>
        <v>32.5768991214102</v>
      </c>
      <c r="K380" s="17" t="n">
        <f aca="false">IF('Row Index'!K40="","✗",IF(INDEX('RAW DATA'!$T:$T,'Row Index'!K40)="",INDEX('RAW DATA'!$L:$L,'Row Index'!K40),INDEX('RAW DATA'!$T:$T,'Row Index'!K40)))</f>
        <v>36.284744837402</v>
      </c>
      <c r="L380" s="17" t="n">
        <f aca="false">IF('Row Index'!L40="","✗",IF(INDEX('RAW DATA'!$T:$T,'Row Index'!L40)="",INDEX('RAW DATA'!$L:$L,'Row Index'!L40),INDEX('RAW DATA'!$T:$T,'Row Index'!L40)))</f>
        <v>32.3808025542132</v>
      </c>
      <c r="M380" s="17" t="n">
        <f aca="false">IF('Row Index'!M40="","✗",IF(INDEX('RAW DATA'!$T:$T,'Row Index'!M40)="",INDEX('RAW DATA'!$L:$L,'Row Index'!M40),INDEX('RAW DATA'!$T:$T,'Row Index'!M40)))</f>
        <v>34.7332951938609</v>
      </c>
      <c r="N380" s="17" t="n">
        <f aca="false">IF('Row Index'!N40="","✗",IF(INDEX('RAW DATA'!$T:$T,'Row Index'!N40)="",INDEX('RAW DATA'!$L:$L,'Row Index'!N40),INDEX('RAW DATA'!$T:$T,'Row Index'!N40)))</f>
        <v>36.2470030801833</v>
      </c>
      <c r="O380" s="17" t="n">
        <f aca="false">IF('Row Index'!O40="","✗",IF(INDEX('RAW DATA'!$T:$T,'Row Index'!O40)="",INDEX('RAW DATA'!$L:$L,'Row Index'!O40),INDEX('RAW DATA'!$T:$T,'Row Index'!O40)))</f>
        <v>35.9007377073619</v>
      </c>
      <c r="P380" s="17" t="n">
        <f aca="false">IF('Row Index'!P40="","✗",IF(INDEX('RAW DATA'!$T:$T,'Row Index'!P40)="",INDEX('RAW DATA'!$L:$L,'Row Index'!P40),INDEX('RAW DATA'!$T:$T,'Row Index'!P40)))</f>
        <v>33.9604276501918</v>
      </c>
      <c r="Q380" s="17" t="n">
        <f aca="false">IF('Row Index'!Q40="","✗",IF(INDEX('RAW DATA'!$T:$T,'Row Index'!Q40)="",INDEX('RAW DATA'!$L:$L,'Row Index'!Q40),INDEX('RAW DATA'!$T:$T,'Row Index'!Q40)))</f>
        <v>35.7418485932933</v>
      </c>
      <c r="R380" s="17" t="n">
        <f aca="false">IF('Row Index'!R40="","✗",IF(INDEX('RAW DATA'!$T:$T,'Row Index'!R40)="",INDEX('RAW DATA'!$L:$L,'Row Index'!R40),INDEX('RAW DATA'!$T:$T,'Row Index'!R40)))</f>
        <v>36.2335819102564</v>
      </c>
      <c r="S380" s="17" t="n">
        <f aca="false">IF('Row Index'!S40="","✗",IF(INDEX('RAW DATA'!$T:$T,'Row Index'!S40)="",INDEX('RAW DATA'!$L:$L,'Row Index'!S40),INDEX('RAW DATA'!$T:$T,'Row Index'!S40)))</f>
        <v>34.2954982135575</v>
      </c>
      <c r="T380" s="17" t="n">
        <f aca="false">IF('Row Index'!T40="","✗",IF(INDEX('RAW DATA'!$T:$T,'Row Index'!T40)="",INDEX('RAW DATA'!$L:$L,'Row Index'!T40),INDEX('RAW DATA'!$T:$T,'Row Index'!T40)))</f>
        <v>34.5506542283907</v>
      </c>
      <c r="U380" s="17" t="n">
        <f aca="false">IF('Row Index'!U40="","✗",IF(INDEX('RAW DATA'!$T:$T,'Row Index'!U40)="",INDEX('RAW DATA'!$L:$L,'Row Index'!U40),INDEX('RAW DATA'!$T:$T,'Row Index'!U40)))</f>
        <v>38.0433444359031</v>
      </c>
      <c r="V380" s="17" t="n">
        <f aca="false">IF('Row Index'!V40="","✗",IF(INDEX('RAW DATA'!$T:$T,'Row Index'!V40)="",INDEX('RAW DATA'!$L:$L,'Row Index'!V40),INDEX('RAW DATA'!$T:$T,'Row Index'!V40)))</f>
        <v>38.1300418628117</v>
      </c>
      <c r="W380" s="17" t="n">
        <f aca="false">IF('Row Index'!W40="","✗",IF(INDEX('RAW DATA'!$T:$T,'Row Index'!W40)="",INDEX('RAW DATA'!$L:$L,'Row Index'!W40),INDEX('RAW DATA'!$T:$T,'Row Index'!W40)))</f>
        <v>36.2617413903913</v>
      </c>
      <c r="X380" s="17" t="n">
        <f aca="false">IF('Row Index'!X40="","✗",IF(INDEX('RAW DATA'!$T:$T,'Row Index'!X40)="",INDEX('RAW DATA'!$L:$L,'Row Index'!X40),INDEX('RAW DATA'!$T:$T,'Row Index'!X40)))</f>
        <v>37.507030713555</v>
      </c>
      <c r="Y380" s="17" t="n">
        <f aca="false">IF('Row Index'!Y40="","✗",IF(INDEX('RAW DATA'!$T:$T,'Row Index'!Y40)="",INDEX('RAW DATA'!$L:$L,'Row Index'!Y40),INDEX('RAW DATA'!$T:$T,'Row Index'!Y40)))</f>
        <v>37.27128624009</v>
      </c>
      <c r="Z380" s="17" t="n">
        <f aca="false">IF('Row Index'!Z40="","✗",IF(INDEX('RAW DATA'!$T:$T,'Row Index'!Z40)="",INDEX('RAW DATA'!$L:$L,'Row Index'!Z40),INDEX('RAW DATA'!$T:$T,'Row Index'!Z40)))</f>
        <v>36.744323154459</v>
      </c>
      <c r="AA380" s="19" t="str">
        <f aca="false">IF('Row Index'!AA40="","⏳",IF(INDEX('RAW DATA'!$T:$T,'Row Index'!AA40)="",INDEX('RAW DATA'!$L:$L,'Row Index'!AA40),INDEX('RAW DATA'!$T:$T,'Row Index'!AA40)))</f>
        <v>⏳</v>
      </c>
      <c r="AB380" s="17" t="n">
        <f aca="false">IF('Row Index'!AB40="","✗",IF(INDEX('RAW DATA'!$T:$T,'Row Index'!AB40)="",INDEX('RAW DATA'!$L:$L,'Row Index'!AB40),INDEX('RAW DATA'!$T:$T,'Row Index'!AB40)))</f>
        <v>38.5737410023099</v>
      </c>
      <c r="AC380" s="17" t="n">
        <f aca="false">IF('Row Index'!AC40="","✗",IF(INDEX('RAW DATA'!$T:$T,'Row Index'!AC40)="",INDEX('RAW DATA'!$L:$L,'Row Index'!AC40),INDEX('RAW DATA'!$T:$T,'Row Index'!AC40)))</f>
        <v>38.8546923427627</v>
      </c>
      <c r="AD380" s="17" t="n">
        <f aca="false">IF('Row Index'!AD40="","✗",IF(INDEX('RAW DATA'!$T:$T,'Row Index'!AD40)="",INDEX('RAW DATA'!$L:$L,'Row Index'!AD40),INDEX('RAW DATA'!$T:$T,'Row Index'!AD40)))</f>
        <v>42.1908437929926</v>
      </c>
      <c r="AE380" s="17" t="n">
        <f aca="false">IF('Row Index'!AE40="","✗",IF(INDEX('RAW DATA'!$T:$T,'Row Index'!AE40)="",INDEX('RAW DATA'!$L:$L,'Row Index'!AE40),INDEX('RAW DATA'!$T:$T,'Row Index'!AE40)))</f>
        <v>40.6292115971708</v>
      </c>
      <c r="AF380" s="17" t="n">
        <f aca="false">IF('Row Index'!AF40="","✗",IF(INDEX('RAW DATA'!$T:$T,'Row Index'!AF40)="",INDEX('RAW DATA'!$L:$L,'Row Index'!AF40),INDEX('RAW DATA'!$T:$T,'Row Index'!AF40)))</f>
        <v>45.7727002366069</v>
      </c>
      <c r="AG380" s="17" t="n">
        <f aca="false">IF('Row Index'!AG40="","✗",IF(INDEX('RAW DATA'!$T:$T,'Row Index'!AG40)="",INDEX('RAW DATA'!$L:$L,'Row Index'!AG40),INDEX('RAW DATA'!$T:$T,'Row Index'!AG40)))</f>
        <v>42.6432364421398</v>
      </c>
      <c r="AH380" s="17" t="n">
        <f aca="false">IF('Row Index'!AH40="","✗",IF(INDEX('RAW DATA'!$T:$T,'Row Index'!AH40)="",INDEX('RAW DATA'!$L:$L,'Row Index'!AH40),INDEX('RAW DATA'!$T:$T,'Row Index'!AH40)))</f>
        <v>45.9952235771985</v>
      </c>
      <c r="AI380" s="17" t="n">
        <f aca="false">IF('Row Index'!AI40="","✗",IF(INDEX('RAW DATA'!$T:$T,'Row Index'!AI40)="",INDEX('RAW DATA'!$L:$L,'Row Index'!AI40),INDEX('RAW DATA'!$T:$T,'Row Index'!AI40)))</f>
        <v>49.2458781720178</v>
      </c>
      <c r="AJ380" s="17" t="n">
        <f aca="false">IF('Row Index'!AJ40="","✗",IF(INDEX('RAW DATA'!$T:$T,'Row Index'!AJ40)="",INDEX('RAW DATA'!$L:$L,'Row Index'!AJ40),INDEX('RAW DATA'!$T:$T,'Row Index'!AJ40)))</f>
        <v>50.5222411881799</v>
      </c>
      <c r="AK380" s="17" t="n">
        <f aca="false">IF('Row Index'!AK40="","✗",IF(INDEX('RAW DATA'!$T:$T,'Row Index'!AK40)="",INDEX('RAW DATA'!$L:$L,'Row Index'!AK40),INDEX('RAW DATA'!$T:$T,'Row Index'!AK40)))</f>
        <v>54.3760167838216</v>
      </c>
      <c r="AL380" s="17" t="n">
        <f aca="false">IF('Row Index'!AL40="","✗",IF(INDEX('RAW DATA'!$T:$T,'Row Index'!AL40)="",INDEX('RAW DATA'!$L:$L,'Row Index'!AL40),INDEX('RAW DATA'!$T:$T,'Row Index'!AL40)))</f>
        <v>58.3742107961765</v>
      </c>
      <c r="AM380" s="17" t="n">
        <f aca="false">IF('Row Index'!AM40="","✗",IF(INDEX('RAW DATA'!$T:$T,'Row Index'!AM40)="",INDEX('RAW DATA'!$L:$L,'Row Index'!AM40),INDEX('RAW DATA'!$T:$T,'Row Index'!AM40)))</f>
        <v>60.9273947872598</v>
      </c>
      <c r="AN380" s="17" t="n">
        <f aca="false">IF('Row Index'!AN40="","✗",IF(INDEX('RAW DATA'!$T:$T,'Row Index'!AN40)="",INDEX('RAW DATA'!$L:$L,'Row Index'!AN40),INDEX('RAW DATA'!$T:$T,'Row Index'!AN40)))</f>
        <v>61.8358435900199</v>
      </c>
      <c r="AO380" s="17" t="n">
        <f aca="false">IF('Row Index'!AO40="","✗",IF(INDEX('RAW DATA'!$T:$T,'Row Index'!AO40)="",INDEX('RAW DATA'!$L:$L,'Row Index'!AO40),INDEX('RAW DATA'!$T:$T,'Row Index'!AO40)))</f>
        <v>63.6888885498047</v>
      </c>
      <c r="AP380" s="17" t="n">
        <f aca="false">IF('Row Index'!AP40="","✗",IF(INDEX('RAW DATA'!$T:$T,'Row Index'!AP40)="",INDEX('RAW DATA'!$L:$L,'Row Index'!AP40),INDEX('RAW DATA'!$T:$T,'Row Index'!AP40)))</f>
        <v>64.6720232917601</v>
      </c>
      <c r="AQ380" s="17" t="n">
        <f aca="false">IF('Row Index'!AQ40="","✗",IF(INDEX('RAW DATA'!$T:$T,'Row Index'!AQ40)="",INDEX('RAW DATA'!$L:$L,'Row Index'!AQ40),INDEX('RAW DATA'!$T:$T,'Row Index'!AQ40)))</f>
        <v>65.0872547786888</v>
      </c>
    </row>
    <row r="381" customFormat="false" ht="15" hidden="false" customHeight="false" outlineLevel="0" collapsed="false">
      <c r="A381" s="32" t="s">
        <v>280</v>
      </c>
      <c r="B381" s="33" t="s">
        <v>248</v>
      </c>
      <c r="C381" s="17" t="n">
        <f aca="false">IF('Row Index'!C41="","✗",IF(INDEX('RAW DATA'!$T:$T,'Row Index'!C41)="",INDEX('RAW DATA'!$L:$L,'Row Index'!C41),INDEX('RAW DATA'!$T:$T,'Row Index'!C41)))</f>
        <v>29.6929863805671</v>
      </c>
      <c r="D381" s="17" t="n">
        <f aca="false">IF('Row Index'!D41="","✗",IF(INDEX('RAW DATA'!$T:$T,'Row Index'!D41)="",INDEX('RAW DATA'!$L:$L,'Row Index'!D41),INDEX('RAW DATA'!$T:$T,'Row Index'!D41)))</f>
        <v>31.6036138495953</v>
      </c>
      <c r="E381" s="17" t="n">
        <f aca="false">IF('Row Index'!E41="","✗",IF(INDEX('RAW DATA'!$T:$T,'Row Index'!E41)="",INDEX('RAW DATA'!$L:$L,'Row Index'!E41),INDEX('RAW DATA'!$T:$T,'Row Index'!E41)))</f>
        <v>32.4523018101176</v>
      </c>
      <c r="F381" s="17" t="n">
        <f aca="false">IF('Row Index'!F41="","✗",IF(INDEX('RAW DATA'!$T:$T,'Row Index'!F41)="",INDEX('RAW DATA'!$L:$L,'Row Index'!F41),INDEX('RAW DATA'!$T:$T,'Row Index'!F41)))</f>
        <v>29.215432420189</v>
      </c>
      <c r="G381" s="17" t="n">
        <f aca="false">IF('Row Index'!G41="","✗",IF(INDEX('RAW DATA'!$T:$T,'Row Index'!G41)="",INDEX('RAW DATA'!$L:$L,'Row Index'!G41),INDEX('RAW DATA'!$T:$T,'Row Index'!G41)))</f>
        <v>31.3778985629362</v>
      </c>
      <c r="H381" s="17" t="n">
        <f aca="false">IF('Row Index'!H41="","✗",IF(INDEX('RAW DATA'!$T:$T,'Row Index'!H41)="",INDEX('RAW DATA'!$L:$L,'Row Index'!H41),INDEX('RAW DATA'!$T:$T,'Row Index'!H41)))</f>
        <v>32.6202304458144</v>
      </c>
      <c r="I381" s="17" t="n">
        <f aca="false">IF('Row Index'!I41="","✗",IF(INDEX('RAW DATA'!$T:$T,'Row Index'!I41)="",INDEX('RAW DATA'!$L:$L,'Row Index'!I41),INDEX('RAW DATA'!$T:$T,'Row Index'!I41)))</f>
        <v>30.630348304113</v>
      </c>
      <c r="J381" s="17" t="n">
        <f aca="false">IF('Row Index'!J41="","✗",IF(INDEX('RAW DATA'!$T:$T,'Row Index'!J41)="",INDEX('RAW DATA'!$L:$L,'Row Index'!J41),INDEX('RAW DATA'!$T:$T,'Row Index'!J41)))</f>
        <v>31.7987390538347</v>
      </c>
      <c r="K381" s="17" t="n">
        <f aca="false">IF('Row Index'!K41="","✗",IF(INDEX('RAW DATA'!$T:$T,'Row Index'!K41)="",INDEX('RAW DATA'!$L:$L,'Row Index'!K41),INDEX('RAW DATA'!$T:$T,'Row Index'!K41)))</f>
        <v>36.0834538895831</v>
      </c>
      <c r="L381" s="17" t="n">
        <f aca="false">IF('Row Index'!L41="","✗",IF(INDEX('RAW DATA'!$T:$T,'Row Index'!L41)="",INDEX('RAW DATA'!$L:$L,'Row Index'!L41),INDEX('RAW DATA'!$T:$T,'Row Index'!L41)))</f>
        <v>31.8101813374661</v>
      </c>
      <c r="M381" s="17" t="n">
        <f aca="false">IF('Row Index'!M41="","✗",IF(INDEX('RAW DATA'!$T:$T,'Row Index'!M41)="",INDEX('RAW DATA'!$L:$L,'Row Index'!M41),INDEX('RAW DATA'!$T:$T,'Row Index'!M41)))</f>
        <v>34.7587497992137</v>
      </c>
      <c r="N381" s="17" t="n">
        <f aca="false">IF('Row Index'!N41="","✗",IF(INDEX('RAW DATA'!$T:$T,'Row Index'!N41)="",INDEX('RAW DATA'!$L:$L,'Row Index'!N41),INDEX('RAW DATA'!$T:$T,'Row Index'!N41)))</f>
        <v>34.8443707049651</v>
      </c>
      <c r="O381" s="17" t="n">
        <f aca="false">IF('Row Index'!O41="","✗",IF(INDEX('RAW DATA'!$T:$T,'Row Index'!O41)="",INDEX('RAW DATA'!$L:$L,'Row Index'!O41),INDEX('RAW DATA'!$T:$T,'Row Index'!O41)))</f>
        <v>36.4561245849563</v>
      </c>
      <c r="P381" s="17" t="n">
        <f aca="false">IF('Row Index'!P41="","✗",IF(INDEX('RAW DATA'!$T:$T,'Row Index'!P41)="",INDEX('RAW DATA'!$L:$L,'Row Index'!P41),INDEX('RAW DATA'!$T:$T,'Row Index'!P41)))</f>
        <v>32.5669845642262</v>
      </c>
      <c r="Q381" s="17" t="n">
        <f aca="false">IF('Row Index'!Q41="","✗",IF(INDEX('RAW DATA'!$T:$T,'Row Index'!Q41)="",INDEX('RAW DATA'!$L:$L,'Row Index'!Q41),INDEX('RAW DATA'!$T:$T,'Row Index'!Q41)))</f>
        <v>33.7352519609909</v>
      </c>
      <c r="R381" s="17" t="n">
        <f aca="false">IF('Row Index'!R41="","✗",IF(INDEX('RAW DATA'!$T:$T,'Row Index'!R41)="",INDEX('RAW DATA'!$L:$L,'Row Index'!R41),INDEX('RAW DATA'!$T:$T,'Row Index'!R41)))</f>
        <v>37.308460108451</v>
      </c>
      <c r="S381" s="17" t="n">
        <f aca="false">IF('Row Index'!S41="","✗",IF(INDEX('RAW DATA'!$T:$T,'Row Index'!S41)="",INDEX('RAW DATA'!$L:$L,'Row Index'!S41),INDEX('RAW DATA'!$T:$T,'Row Index'!S41)))</f>
        <v>35.4128612386316</v>
      </c>
      <c r="T381" s="17" t="n">
        <f aca="false">IF('Row Index'!T41="","✗",IF(INDEX('RAW DATA'!$T:$T,'Row Index'!T41)="",INDEX('RAW DATA'!$L:$L,'Row Index'!T41),INDEX('RAW DATA'!$T:$T,'Row Index'!T41)))</f>
        <v>33.5360026048911</v>
      </c>
      <c r="U381" s="17" t="n">
        <f aca="false">IF('Row Index'!U41="","✗",IF(INDEX('RAW DATA'!$T:$T,'Row Index'!U41)="",INDEX('RAW DATA'!$L:$L,'Row Index'!U41),INDEX('RAW DATA'!$T:$T,'Row Index'!U41)))</f>
        <v>36.7813205377562</v>
      </c>
      <c r="V381" s="17" t="n">
        <f aca="false">IF('Row Index'!V41="","✗",IF(INDEX('RAW DATA'!$T:$T,'Row Index'!V41)="",INDEX('RAW DATA'!$L:$L,'Row Index'!V41),INDEX('RAW DATA'!$T:$T,'Row Index'!V41)))</f>
        <v>37.3140517904103</v>
      </c>
      <c r="W381" s="17" t="n">
        <f aca="false">IF('Row Index'!W41="","✗",IF(INDEX('RAW DATA'!$T:$T,'Row Index'!W41)="",INDEX('RAW DATA'!$L:$L,'Row Index'!W41),INDEX('RAW DATA'!$T:$T,'Row Index'!W41)))</f>
        <v>36.0348571311566</v>
      </c>
      <c r="X381" s="17" t="n">
        <f aca="false">IF('Row Index'!X41="","✗",IF(INDEX('RAW DATA'!$T:$T,'Row Index'!X41)="",INDEX('RAW DATA'!$L:$L,'Row Index'!X41),INDEX('RAW DATA'!$T:$T,'Row Index'!X41)))</f>
        <v>36.1986743575386</v>
      </c>
      <c r="Y381" s="17" t="n">
        <f aca="false">IF('Row Index'!Y41="","✗",IF(INDEX('RAW DATA'!$T:$T,'Row Index'!Y41)="",INDEX('RAW DATA'!$L:$L,'Row Index'!Y41),INDEX('RAW DATA'!$T:$T,'Row Index'!Y41)))</f>
        <v>36.7205881655238</v>
      </c>
      <c r="Z381" s="17" t="n">
        <f aca="false">IF('Row Index'!Z41="","✗",IF(INDEX('RAW DATA'!$T:$T,'Row Index'!Z41)="",INDEX('RAW DATA'!$L:$L,'Row Index'!Z41),INDEX('RAW DATA'!$T:$T,'Row Index'!Z41)))</f>
        <v>35.9534785498806</v>
      </c>
      <c r="AA381" s="19" t="str">
        <f aca="false">IF('Row Index'!AA41="","⏳",IF(INDEX('RAW DATA'!$T:$T,'Row Index'!AA41)="",INDEX('RAW DATA'!$L:$L,'Row Index'!AA41),INDEX('RAW DATA'!$T:$T,'Row Index'!AA41)))</f>
        <v>⏳</v>
      </c>
      <c r="AB381" s="17" t="n">
        <f aca="false">IF('Row Index'!AB41="","✗",IF(INDEX('RAW DATA'!$T:$T,'Row Index'!AB41)="",INDEX('RAW DATA'!$L:$L,'Row Index'!AB41),INDEX('RAW DATA'!$T:$T,'Row Index'!AB41)))</f>
        <v>37.6378879552692</v>
      </c>
      <c r="AC381" s="17" t="n">
        <f aca="false">IF('Row Index'!AC41="","✗",IF(INDEX('RAW DATA'!$T:$T,'Row Index'!AC41)="",INDEX('RAW DATA'!$L:$L,'Row Index'!AC41),INDEX('RAW DATA'!$T:$T,'Row Index'!AC41)))</f>
        <v>38.7516226046892</v>
      </c>
      <c r="AD381" s="17" t="n">
        <f aca="false">IF('Row Index'!AD41="","✗",IF(INDEX('RAW DATA'!$T:$T,'Row Index'!AD41)="",INDEX('RAW DATA'!$L:$L,'Row Index'!AD41),INDEX('RAW DATA'!$T:$T,'Row Index'!AD41)))</f>
        <v>40.650723773969</v>
      </c>
      <c r="AE381" s="17" t="n">
        <f aca="false">IF('Row Index'!AE41="","✗",IF(INDEX('RAW DATA'!$T:$T,'Row Index'!AE41)="",INDEX('RAW DATA'!$L:$L,'Row Index'!AE41),INDEX('RAW DATA'!$T:$T,'Row Index'!AE41)))</f>
        <v>41.1000012164345</v>
      </c>
      <c r="AF381" s="17" t="n">
        <f aca="false">IF('Row Index'!AF41="","✗",IF(INDEX('RAW DATA'!$T:$T,'Row Index'!AF41)="",INDEX('RAW DATA'!$L:$L,'Row Index'!AF41),INDEX('RAW DATA'!$T:$T,'Row Index'!AF41)))</f>
        <v>44.2361690686944</v>
      </c>
      <c r="AG381" s="17" t="n">
        <f aca="false">IF('Row Index'!AG41="","✗",IF(INDEX('RAW DATA'!$T:$T,'Row Index'!AG41)="",INDEX('RAW DATA'!$L:$L,'Row Index'!AG41),INDEX('RAW DATA'!$T:$T,'Row Index'!AG41)))</f>
        <v>42.0777533966589</v>
      </c>
      <c r="AH381" s="17" t="n">
        <f aca="false">IF('Row Index'!AH41="","✗",IF(INDEX('RAW DATA'!$T:$T,'Row Index'!AH41)="",INDEX('RAW DATA'!$L:$L,'Row Index'!AH41),INDEX('RAW DATA'!$T:$T,'Row Index'!AH41)))</f>
        <v>46.1817660835219</v>
      </c>
      <c r="AI381" s="17" t="n">
        <f aca="false">IF('Row Index'!AI41="","✗",IF(INDEX('RAW DATA'!$T:$T,'Row Index'!AI41)="",INDEX('RAW DATA'!$L:$L,'Row Index'!AI41),INDEX('RAW DATA'!$T:$T,'Row Index'!AI41)))</f>
        <v>50.7634880385148</v>
      </c>
      <c r="AJ381" s="17" t="n">
        <f aca="false">IF('Row Index'!AJ41="","✗",IF(INDEX('RAW DATA'!$T:$T,'Row Index'!AJ41)="",INDEX('RAW DATA'!$L:$L,'Row Index'!AJ41),INDEX('RAW DATA'!$T:$T,'Row Index'!AJ41)))</f>
        <v>54.1014463988446</v>
      </c>
      <c r="AK381" s="17" t="n">
        <f aca="false">IF('Row Index'!AK41="","✗",IF(INDEX('RAW DATA'!$T:$T,'Row Index'!AK41)="",INDEX('RAW DATA'!$L:$L,'Row Index'!AK41),INDEX('RAW DATA'!$T:$T,'Row Index'!AK41)))</f>
        <v>56.3594177606994</v>
      </c>
      <c r="AL381" s="17" t="n">
        <f aca="false">IF('Row Index'!AL41="","✗",IF(INDEX('RAW DATA'!$T:$T,'Row Index'!AL41)="",INDEX('RAW DATA'!$L:$L,'Row Index'!AL41),INDEX('RAW DATA'!$T:$T,'Row Index'!AL41)))</f>
        <v>60.3651525721702</v>
      </c>
      <c r="AM381" s="17" t="n">
        <f aca="false">IF('Row Index'!AM41="","✗",IF(INDEX('RAW DATA'!$T:$T,'Row Index'!AM41)="",INDEX('RAW DATA'!$L:$L,'Row Index'!AM41),INDEX('RAW DATA'!$T:$T,'Row Index'!AM41)))</f>
        <v>61.6379392541305</v>
      </c>
      <c r="AN381" s="17" t="n">
        <f aca="false">IF('Row Index'!AN41="","✗",IF(INDEX('RAW DATA'!$T:$T,'Row Index'!AN41)="",INDEX('RAW DATA'!$L:$L,'Row Index'!AN41),INDEX('RAW DATA'!$T:$T,'Row Index'!AN41)))</f>
        <v>62.6777327195405</v>
      </c>
      <c r="AO381" s="17" t="n">
        <f aca="false">IF('Row Index'!AO41="","✗",IF(INDEX('RAW DATA'!$T:$T,'Row Index'!AO41)="",INDEX('RAW DATA'!$L:$L,'Row Index'!AO41),INDEX('RAW DATA'!$T:$T,'Row Index'!AO41)))</f>
        <v>65.0918138648143</v>
      </c>
      <c r="AP381" s="17" t="n">
        <f aca="false">IF('Row Index'!AP41="","✗",IF(INDEX('RAW DATA'!$T:$T,'Row Index'!AP41)="",INDEX('RAW DATA'!$L:$L,'Row Index'!AP41),INDEX('RAW DATA'!$T:$T,'Row Index'!AP41)))</f>
        <v>65.2705196799727</v>
      </c>
      <c r="AQ381" s="17" t="n">
        <f aca="false">IF('Row Index'!AQ41="","✗",IF(INDEX('RAW DATA'!$T:$T,'Row Index'!AQ41)="",INDEX('RAW DATA'!$L:$L,'Row Index'!AQ41),INDEX('RAW DATA'!$T:$T,'Row Index'!AQ41)))</f>
        <v>65.5584872393729</v>
      </c>
    </row>
    <row r="382" customFormat="false" ht="15" hidden="false" customHeight="false" outlineLevel="0" collapsed="false">
      <c r="A382" s="32" t="s">
        <v>283</v>
      </c>
      <c r="B382" s="33" t="s">
        <v>248</v>
      </c>
      <c r="C382" s="17" t="n">
        <f aca="false">IF('Row Index'!C42="","✗",IF(INDEX('RAW DATA'!$T:$T,'Row Index'!C42)="",INDEX('RAW DATA'!$L:$L,'Row Index'!C42),INDEX('RAW DATA'!$T:$T,'Row Index'!C42)))</f>
        <v>29.297318691416</v>
      </c>
      <c r="D382" s="17" t="n">
        <f aca="false">IF('Row Index'!D42="","✗",IF(INDEX('RAW DATA'!$T:$T,'Row Index'!D42)="",INDEX('RAW DATA'!$L:$L,'Row Index'!D42),INDEX('RAW DATA'!$T:$T,'Row Index'!D42)))</f>
        <v>30.2827677253668</v>
      </c>
      <c r="E382" s="17" t="n">
        <f aca="false">IF('Row Index'!E42="","✗",IF(INDEX('RAW DATA'!$T:$T,'Row Index'!E42)="",INDEX('RAW DATA'!$L:$L,'Row Index'!E42),INDEX('RAW DATA'!$T:$T,'Row Index'!E42)))</f>
        <v>31.3046154971538</v>
      </c>
      <c r="F382" s="17" t="n">
        <f aca="false">IF('Row Index'!F42="","✗",IF(INDEX('RAW DATA'!$T:$T,'Row Index'!F42)="",INDEX('RAW DATA'!$L:$L,'Row Index'!F42),INDEX('RAW DATA'!$T:$T,'Row Index'!F42)))</f>
        <v>30.2277971226338</v>
      </c>
      <c r="G382" s="17" t="n">
        <f aca="false">IF('Row Index'!G42="","✗",IF(INDEX('RAW DATA'!$T:$T,'Row Index'!G42)="",INDEX('RAW DATA'!$L:$L,'Row Index'!G42),INDEX('RAW DATA'!$T:$T,'Row Index'!G42)))</f>
        <v>33.532312560926</v>
      </c>
      <c r="H382" s="17" t="n">
        <f aca="false">IF('Row Index'!H42="","✗",IF(INDEX('RAW DATA'!$T:$T,'Row Index'!H42)="",INDEX('RAW DATA'!$L:$L,'Row Index'!H42),INDEX('RAW DATA'!$T:$T,'Row Index'!H42)))</f>
        <v>33.6594371568318</v>
      </c>
      <c r="I382" s="17" t="n">
        <f aca="false">IF('Row Index'!I42="","✗",IF(INDEX('RAW DATA'!$T:$T,'Row Index'!I42)="",INDEX('RAW DATA'!$L:$L,'Row Index'!I42),INDEX('RAW DATA'!$T:$T,'Row Index'!I42)))</f>
        <v>30.5822876090607</v>
      </c>
      <c r="J382" s="17" t="n">
        <f aca="false">IF('Row Index'!J42="","✗",IF(INDEX('RAW DATA'!$T:$T,'Row Index'!J42)="",INDEX('RAW DATA'!$L:$L,'Row Index'!J42),INDEX('RAW DATA'!$T:$T,'Row Index'!J42)))</f>
        <v>31.4107811838169</v>
      </c>
      <c r="K382" s="17" t="n">
        <f aca="false">IF('Row Index'!K42="","✗",IF(INDEX('RAW DATA'!$T:$T,'Row Index'!K42)="",INDEX('RAW DATA'!$L:$L,'Row Index'!K42),INDEX('RAW DATA'!$T:$T,'Row Index'!K42)))</f>
        <v>34.3941854154683</v>
      </c>
      <c r="L382" s="17" t="str">
        <f aca="false">IF('Row Index'!L42="","✗",IF(INDEX('RAW DATA'!$T:$T,'Row Index'!L42)="",INDEX('RAW DATA'!$L:$L,'Row Index'!L42),INDEX('RAW DATA'!$T:$T,'Row Index'!L42)))</f>
        <v>✗⇲</v>
      </c>
      <c r="M382" s="17" t="n">
        <f aca="false">IF('Row Index'!M42="","✗",IF(INDEX('RAW DATA'!$T:$T,'Row Index'!M42)="",INDEX('RAW DATA'!$L:$L,'Row Index'!M42),INDEX('RAW DATA'!$T:$T,'Row Index'!M42)))</f>
        <v>33.5592429177446</v>
      </c>
      <c r="N382" s="17" t="n">
        <f aca="false">IF('Row Index'!N42="","✗",IF(INDEX('RAW DATA'!$T:$T,'Row Index'!N42)="",INDEX('RAW DATA'!$L:$L,'Row Index'!N42),INDEX('RAW DATA'!$T:$T,'Row Index'!N42)))</f>
        <v>33.9517762181727</v>
      </c>
      <c r="O382" s="17" t="n">
        <f aca="false">IF('Row Index'!O42="","✗",IF(INDEX('RAW DATA'!$T:$T,'Row Index'!O42)="",INDEX('RAW DATA'!$L:$L,'Row Index'!O42),INDEX('RAW DATA'!$T:$T,'Row Index'!O42)))</f>
        <v>35.1647640119725</v>
      </c>
      <c r="P382" s="17" t="n">
        <f aca="false">IF('Row Index'!P42="","✗",IF(INDEX('RAW DATA'!$T:$T,'Row Index'!P42)="",INDEX('RAW DATA'!$L:$L,'Row Index'!P42),INDEX('RAW DATA'!$T:$T,'Row Index'!P42)))</f>
        <v>32.9259262753647</v>
      </c>
      <c r="Q382" s="17" t="n">
        <f aca="false">IF('Row Index'!Q42="","✗",IF(INDEX('RAW DATA'!$T:$T,'Row Index'!Q42)="",INDEX('RAW DATA'!$L:$L,'Row Index'!Q42),INDEX('RAW DATA'!$T:$T,'Row Index'!Q42)))</f>
        <v>33.4471972849956</v>
      </c>
      <c r="R382" s="17" t="n">
        <f aca="false">IF('Row Index'!R42="","✗",IF(INDEX('RAW DATA'!$T:$T,'Row Index'!R42)="",INDEX('RAW DATA'!$L:$L,'Row Index'!R42),INDEX('RAW DATA'!$T:$T,'Row Index'!R42)))</f>
        <v>35.7404430922564</v>
      </c>
      <c r="S382" s="17" t="n">
        <f aca="false">IF('Row Index'!S42="","✗",IF(INDEX('RAW DATA'!$T:$T,'Row Index'!S42)="",INDEX('RAW DATA'!$L:$L,'Row Index'!S42),INDEX('RAW DATA'!$T:$T,'Row Index'!S42)))</f>
        <v>33.8890973043224</v>
      </c>
      <c r="T382" s="17" t="n">
        <f aca="false">IF('Row Index'!T42="","✗",IF(INDEX('RAW DATA'!$T:$T,'Row Index'!T42)="",INDEX('RAW DATA'!$L:$L,'Row Index'!T42),INDEX('RAW DATA'!$T:$T,'Row Index'!T42)))</f>
        <v>34.4548712220151</v>
      </c>
      <c r="U382" s="17" t="n">
        <f aca="false">IF('Row Index'!U42="","✗",IF(INDEX('RAW DATA'!$T:$T,'Row Index'!U42)="",INDEX('RAW DATA'!$L:$L,'Row Index'!U42),INDEX('RAW DATA'!$T:$T,'Row Index'!U42)))</f>
        <v>37.4495705052201</v>
      </c>
      <c r="V382" s="17" t="n">
        <f aca="false">IF('Row Index'!V42="","✗",IF(INDEX('RAW DATA'!$T:$T,'Row Index'!V42)="",INDEX('RAW DATA'!$L:$L,'Row Index'!V42),INDEX('RAW DATA'!$T:$T,'Row Index'!V42)))</f>
        <v>39.3477556389352</v>
      </c>
      <c r="W382" s="17" t="n">
        <f aca="false">IF('Row Index'!W42="","✗",IF(INDEX('RAW DATA'!$T:$T,'Row Index'!W42)="",INDEX('RAW DATA'!$L:$L,'Row Index'!W42),INDEX('RAW DATA'!$T:$T,'Row Index'!W42)))</f>
        <v>36.2323284092118</v>
      </c>
      <c r="X382" s="17" t="n">
        <f aca="false">IF('Row Index'!X42="","✗",IF(INDEX('RAW DATA'!$T:$T,'Row Index'!X42)="",INDEX('RAW DATA'!$L:$L,'Row Index'!X42),INDEX('RAW DATA'!$T:$T,'Row Index'!X42)))</f>
        <v>38.7168332200914</v>
      </c>
      <c r="Y382" s="17" t="n">
        <f aca="false">IF('Row Index'!Y42="","✗",IF(INDEX('RAW DATA'!$T:$T,'Row Index'!Y42)="",INDEX('RAW DATA'!$L:$L,'Row Index'!Y42),INDEX('RAW DATA'!$T:$T,'Row Index'!Y42)))</f>
        <v>39.826946748968</v>
      </c>
      <c r="Z382" s="17" t="n">
        <f aca="false">IF('Row Index'!Z42="","✗",IF(INDEX('RAW DATA'!$T:$T,'Row Index'!Z42)="",INDEX('RAW DATA'!$L:$L,'Row Index'!Z42),INDEX('RAW DATA'!$T:$T,'Row Index'!Z42)))</f>
        <v>39.6377173294069</v>
      </c>
      <c r="AA382" s="19" t="str">
        <f aca="false">IF('Row Index'!AA42="","⏳",IF(INDEX('RAW DATA'!$T:$T,'Row Index'!AA42)="",INDEX('RAW DATA'!$L:$L,'Row Index'!AA42),INDEX('RAW DATA'!$T:$T,'Row Index'!AA42)))</f>
        <v>⏳</v>
      </c>
      <c r="AB382" s="17" t="n">
        <f aca="false">IF('Row Index'!AB42="","✗",IF(INDEX('RAW DATA'!$T:$T,'Row Index'!AB42)="",INDEX('RAW DATA'!$L:$L,'Row Index'!AB42),INDEX('RAW DATA'!$T:$T,'Row Index'!AB42)))</f>
        <v>39.8629176429576</v>
      </c>
      <c r="AC382" s="17" t="n">
        <f aca="false">IF('Row Index'!AC42="","✗",IF(INDEX('RAW DATA'!$T:$T,'Row Index'!AC42)="",INDEX('RAW DATA'!$L:$L,'Row Index'!AC42),INDEX('RAW DATA'!$T:$T,'Row Index'!AC42)))</f>
        <v>40.6731551218595</v>
      </c>
      <c r="AD382" s="17" t="n">
        <f aca="false">IF('Row Index'!AD42="","✗",IF(INDEX('RAW DATA'!$T:$T,'Row Index'!AD42)="",INDEX('RAW DATA'!$L:$L,'Row Index'!AD42),INDEX('RAW DATA'!$T:$T,'Row Index'!AD42)))</f>
        <v>42.7764556848423</v>
      </c>
      <c r="AE382" s="17" t="n">
        <f aca="false">IF('Row Index'!AE42="","✗",IF(INDEX('RAW DATA'!$T:$T,'Row Index'!AE42)="",INDEX('RAW DATA'!$L:$L,'Row Index'!AE42),INDEX('RAW DATA'!$T:$T,'Row Index'!AE42)))</f>
        <v>44.4671945692569</v>
      </c>
      <c r="AF382" s="17" t="n">
        <f aca="false">IF('Row Index'!AF42="","✗",IF(INDEX('RAW DATA'!$T:$T,'Row Index'!AF42)="",INDEX('RAW DATA'!$L:$L,'Row Index'!AF42),INDEX('RAW DATA'!$T:$T,'Row Index'!AF42)))</f>
        <v>46.4721218636451</v>
      </c>
      <c r="AG382" s="17" t="n">
        <f aca="false">IF('Row Index'!AG42="","✗",IF(INDEX('RAW DATA'!$T:$T,'Row Index'!AG42)="",INDEX('RAW DATA'!$L:$L,'Row Index'!AG42),INDEX('RAW DATA'!$T:$T,'Row Index'!AG42)))</f>
        <v>45.9524659833523</v>
      </c>
      <c r="AH382" s="17" t="n">
        <f aca="false">IF('Row Index'!AH42="","✗",IF(INDEX('RAW DATA'!$T:$T,'Row Index'!AH42)="",INDEX('RAW DATA'!$L:$L,'Row Index'!AH42),INDEX('RAW DATA'!$T:$T,'Row Index'!AH42)))</f>
        <v>50.827677223387</v>
      </c>
      <c r="AI382" s="17" t="n">
        <f aca="false">IF('Row Index'!AI42="","✗",IF(INDEX('RAW DATA'!$T:$T,'Row Index'!AI42)="",INDEX('RAW DATA'!$L:$L,'Row Index'!AI42),INDEX('RAW DATA'!$T:$T,'Row Index'!AI42)))</f>
        <v>54.5745387418532</v>
      </c>
      <c r="AJ382" s="17" t="n">
        <f aca="false">IF('Row Index'!AJ42="","✗",IF(INDEX('RAW DATA'!$T:$T,'Row Index'!AJ42)="",INDEX('RAW DATA'!$L:$L,'Row Index'!AJ42),INDEX('RAW DATA'!$T:$T,'Row Index'!AJ42)))</f>
        <v>57.5914016865908</v>
      </c>
      <c r="AK382" s="17" t="n">
        <f aca="false">IF('Row Index'!AK42="","✗",IF(INDEX('RAW DATA'!$T:$T,'Row Index'!AK42)="",INDEX('RAW DATA'!$L:$L,'Row Index'!AK42),INDEX('RAW DATA'!$T:$T,'Row Index'!AK42)))</f>
        <v>59.4244162814446</v>
      </c>
      <c r="AL382" s="17" t="n">
        <f aca="false">IF('Row Index'!AL42="","✗",IF(INDEX('RAW DATA'!$T:$T,'Row Index'!AL42)="",INDEX('RAW DATA'!$L:$L,'Row Index'!AL42),INDEX('RAW DATA'!$T:$T,'Row Index'!AL42)))</f>
        <v>61.9050185485314</v>
      </c>
      <c r="AM382" s="17" t="n">
        <f aca="false">IF('Row Index'!AM42="","✗",IF(INDEX('RAW DATA'!$T:$T,'Row Index'!AM42)="",INDEX('RAW DATA'!$L:$L,'Row Index'!AM42),INDEX('RAW DATA'!$T:$T,'Row Index'!AM42)))</f>
        <v>63.088498073392</v>
      </c>
      <c r="AN382" s="17" t="n">
        <f aca="false">IF('Row Index'!AN42="","✗",IF(INDEX('RAW DATA'!$T:$T,'Row Index'!AN42)="",INDEX('RAW DATA'!$L:$L,'Row Index'!AN42),INDEX('RAW DATA'!$T:$T,'Row Index'!AN42)))</f>
        <v>63.9739575350753</v>
      </c>
      <c r="AO382" s="17" t="n">
        <f aca="false">IF('Row Index'!AO42="","✗",IF(INDEX('RAW DATA'!$T:$T,'Row Index'!AO42)="",INDEX('RAW DATA'!$L:$L,'Row Index'!AO42),INDEX('RAW DATA'!$T:$T,'Row Index'!AO42)))</f>
        <v>65.5183576001847</v>
      </c>
      <c r="AP382" s="17" t="n">
        <f aca="false">IF('Row Index'!AP42="","✗",IF(INDEX('RAW DATA'!$T:$T,'Row Index'!AP42)="",INDEX('RAW DATA'!$L:$L,'Row Index'!AP42),INDEX('RAW DATA'!$T:$T,'Row Index'!AP42)))</f>
        <v>65.674072265625</v>
      </c>
      <c r="AQ382" s="17" t="n">
        <f aca="false">IF('Row Index'!AQ42="","✗",IF(INDEX('RAW DATA'!$T:$T,'Row Index'!AQ42)="",INDEX('RAW DATA'!$L:$L,'Row Index'!AQ42),INDEX('RAW DATA'!$T:$T,'Row Index'!AQ42)))</f>
        <v>65.5972920520153</v>
      </c>
    </row>
    <row r="383" customFormat="false" ht="15" hidden="false" customHeight="false" outlineLevel="0" collapsed="false">
      <c r="A383" s="32" t="s">
        <v>286</v>
      </c>
      <c r="B383" s="33" t="s">
        <v>248</v>
      </c>
      <c r="C383" s="17" t="n">
        <f aca="false">IF('Row Index'!C43="","✗",IF(INDEX('RAW DATA'!$T:$T,'Row Index'!C43)="",INDEX('RAW DATA'!$L:$L,'Row Index'!C43),INDEX('RAW DATA'!$T:$T,'Row Index'!C43)))</f>
        <v>29.9838955113733</v>
      </c>
      <c r="D383" s="17" t="n">
        <f aca="false">IF('Row Index'!D43="","✗",IF(INDEX('RAW DATA'!$T:$T,'Row Index'!D43)="",INDEX('RAW DATA'!$L:$L,'Row Index'!D43),INDEX('RAW DATA'!$T:$T,'Row Index'!D43)))</f>
        <v>31.6345693838902</v>
      </c>
      <c r="E383" s="17" t="n">
        <f aca="false">IF('Row Index'!E43="","✗",IF(INDEX('RAW DATA'!$T:$T,'Row Index'!E43)="",INDEX('RAW DATA'!$L:$L,'Row Index'!E43),INDEX('RAW DATA'!$T:$T,'Row Index'!E43)))</f>
        <v>32.2626309485438</v>
      </c>
      <c r="F383" s="17" t="n">
        <f aca="false">IF('Row Index'!F43="","✗",IF(INDEX('RAW DATA'!$T:$T,'Row Index'!F43)="",INDEX('RAW DATA'!$L:$L,'Row Index'!F43),INDEX('RAW DATA'!$T:$T,'Row Index'!F43)))</f>
        <v>30.2068005163019</v>
      </c>
      <c r="G383" s="17" t="n">
        <f aca="false">IF('Row Index'!G43="","✗",IF(INDEX('RAW DATA'!$T:$T,'Row Index'!G43)="",INDEX('RAW DATA'!$L:$L,'Row Index'!G43),INDEX('RAW DATA'!$T:$T,'Row Index'!G43)))</f>
        <v>31.2142281084836</v>
      </c>
      <c r="H383" s="17" t="n">
        <f aca="false">IF('Row Index'!H43="","✗",IF(INDEX('RAW DATA'!$T:$T,'Row Index'!H43)="",INDEX('RAW DATA'!$L:$L,'Row Index'!H43),INDEX('RAW DATA'!$T:$T,'Row Index'!H43)))</f>
        <v>33.5843885511849</v>
      </c>
      <c r="I383" s="17" t="n">
        <f aca="false">IF('Row Index'!I43="","✗",IF(INDEX('RAW DATA'!$T:$T,'Row Index'!I43)="",INDEX('RAW DATA'!$L:$L,'Row Index'!I43),INDEX('RAW DATA'!$T:$T,'Row Index'!I43)))</f>
        <v>34.2912917054468</v>
      </c>
      <c r="J383" s="17" t="n">
        <f aca="false">IF('Row Index'!J43="","✗",IF(INDEX('RAW DATA'!$T:$T,'Row Index'!J43)="",INDEX('RAW DATA'!$L:$L,'Row Index'!J43),INDEX('RAW DATA'!$T:$T,'Row Index'!J43)))</f>
        <v>31.2720653523101</v>
      </c>
      <c r="K383" s="17" t="n">
        <f aca="false">IF('Row Index'!K43="","✗",IF(INDEX('RAW DATA'!$T:$T,'Row Index'!K43)="",INDEX('RAW DATA'!$L:$L,'Row Index'!K43),INDEX('RAW DATA'!$T:$T,'Row Index'!K43)))</f>
        <v>36.7150997646443</v>
      </c>
      <c r="L383" s="17" t="n">
        <f aca="false">IF('Row Index'!L43="","✗",IF(INDEX('RAW DATA'!$T:$T,'Row Index'!L43)="",INDEX('RAW DATA'!$L:$L,'Row Index'!L43),INDEX('RAW DATA'!$T:$T,'Row Index'!L43)))</f>
        <v>32.8982490363501</v>
      </c>
      <c r="M383" s="17" t="n">
        <f aca="false">IF('Row Index'!M43="","✗",IF(INDEX('RAW DATA'!$T:$T,'Row Index'!M43)="",INDEX('RAW DATA'!$L:$L,'Row Index'!M43),INDEX('RAW DATA'!$T:$T,'Row Index'!M43)))</f>
        <v>36.1776598029364</v>
      </c>
      <c r="N383" s="17" t="n">
        <f aca="false">IF('Row Index'!N43="","✗",IF(INDEX('RAW DATA'!$T:$T,'Row Index'!N43)="",INDEX('RAW DATA'!$L:$L,'Row Index'!N43),INDEX('RAW DATA'!$T:$T,'Row Index'!N43)))</f>
        <v>35.4158617326423</v>
      </c>
      <c r="O383" s="17" t="n">
        <f aca="false">IF('Row Index'!O43="","✗",IF(INDEX('RAW DATA'!$T:$T,'Row Index'!O43)="",INDEX('RAW DATA'!$L:$L,'Row Index'!O43),INDEX('RAW DATA'!$T:$T,'Row Index'!O43)))</f>
        <v>34.3567639931191</v>
      </c>
      <c r="P383" s="17" t="n">
        <f aca="false">IF('Row Index'!P43="","✗",IF(INDEX('RAW DATA'!$T:$T,'Row Index'!P43)="",INDEX('RAW DATA'!$L:$L,'Row Index'!P43),INDEX('RAW DATA'!$T:$T,'Row Index'!P43)))</f>
        <v>35.3454965149282</v>
      </c>
      <c r="Q383" s="17" t="n">
        <f aca="false">IF('Row Index'!Q43="","✗",IF(INDEX('RAW DATA'!$T:$T,'Row Index'!Q43)="",INDEX('RAW DATA'!$L:$L,'Row Index'!Q43),INDEX('RAW DATA'!$T:$T,'Row Index'!Q43)))</f>
        <v>35.3548285202469</v>
      </c>
      <c r="R383" s="17" t="n">
        <f aca="false">IF('Row Index'!R43="","✗",IF(INDEX('RAW DATA'!$T:$T,'Row Index'!R43)="",INDEX('RAW DATA'!$L:$L,'Row Index'!R43),INDEX('RAW DATA'!$T:$T,'Row Index'!R43)))</f>
        <v>36.7081784803606</v>
      </c>
      <c r="S383" s="17" t="n">
        <f aca="false">IF('Row Index'!S43="","✗",IF(INDEX('RAW DATA'!$T:$T,'Row Index'!S43)="",INDEX('RAW DATA'!$L:$L,'Row Index'!S43),INDEX('RAW DATA'!$T:$T,'Row Index'!S43)))</f>
        <v>36.0703508171</v>
      </c>
      <c r="T383" s="17" t="n">
        <f aca="false">IF('Row Index'!T43="","✗",IF(INDEX('RAW DATA'!$T:$T,'Row Index'!T43)="",INDEX('RAW DATA'!$L:$L,'Row Index'!T43),INDEX('RAW DATA'!$T:$T,'Row Index'!T43)))</f>
        <v>34.3094055998281</v>
      </c>
      <c r="U383" s="17" t="n">
        <f aca="false">IF('Row Index'!U43="","✗",IF(INDEX('RAW DATA'!$T:$T,'Row Index'!U43)="",INDEX('RAW DATA'!$L:$L,'Row Index'!U43),INDEX('RAW DATA'!$T:$T,'Row Index'!U43)))</f>
        <v>36.4491757214227</v>
      </c>
      <c r="V383" s="17" t="n">
        <f aca="false">IF('Row Index'!V43="","✗",IF(INDEX('RAW DATA'!$T:$T,'Row Index'!V43)="",INDEX('RAW DATA'!$L:$L,'Row Index'!V43),INDEX('RAW DATA'!$T:$T,'Row Index'!V43)))</f>
        <v>36.851412315487</v>
      </c>
      <c r="W383" s="17" t="n">
        <f aca="false">IF('Row Index'!W43="","✗",IF(INDEX('RAW DATA'!$T:$T,'Row Index'!W43)="",INDEX('RAW DATA'!$L:$L,'Row Index'!W43),INDEX('RAW DATA'!$T:$T,'Row Index'!W43)))</f>
        <v>34.6610725178257</v>
      </c>
      <c r="X383" s="17" t="n">
        <f aca="false">IF('Row Index'!X43="","✗",IF(INDEX('RAW DATA'!$T:$T,'Row Index'!X43)="",INDEX('RAW DATA'!$L:$L,'Row Index'!X43),INDEX('RAW DATA'!$T:$T,'Row Index'!X43)))</f>
        <v>37.224888253391</v>
      </c>
      <c r="Y383" s="17" t="n">
        <f aca="false">IF('Row Index'!Y43="","✗",IF(INDEX('RAW DATA'!$T:$T,'Row Index'!Y43)="",INDEX('RAW DATA'!$L:$L,'Row Index'!Y43),INDEX('RAW DATA'!$T:$T,'Row Index'!Y43)))</f>
        <v>35.6969524792057</v>
      </c>
      <c r="Z383" s="17" t="n">
        <f aca="false">IF('Row Index'!Z43="","✗",IF(INDEX('RAW DATA'!$T:$T,'Row Index'!Z43)="",INDEX('RAW DATA'!$L:$L,'Row Index'!Z43),INDEX('RAW DATA'!$T:$T,'Row Index'!Z43)))</f>
        <v>36.148690351523</v>
      </c>
      <c r="AA383" s="19" t="str">
        <f aca="false">IF('Row Index'!AA43="","⏳",IF(INDEX('RAW DATA'!$T:$T,'Row Index'!AA43)="",INDEX('RAW DATA'!$L:$L,'Row Index'!AA43),INDEX('RAW DATA'!$T:$T,'Row Index'!AA43)))</f>
        <v>⏳</v>
      </c>
      <c r="AB383" s="17" t="n">
        <f aca="false">IF('Row Index'!AB43="","✗",IF(INDEX('RAW DATA'!$T:$T,'Row Index'!AB43)="",INDEX('RAW DATA'!$L:$L,'Row Index'!AB43),INDEX('RAW DATA'!$T:$T,'Row Index'!AB43)))</f>
        <v>36.8321046069625</v>
      </c>
      <c r="AC383" s="17" t="n">
        <f aca="false">IF('Row Index'!AC43="","✗",IF(INDEX('RAW DATA'!$T:$T,'Row Index'!AC43)="",INDEX('RAW DATA'!$L:$L,'Row Index'!AC43),INDEX('RAW DATA'!$T:$T,'Row Index'!AC43)))</f>
        <v>39.7833020941714</v>
      </c>
      <c r="AD383" s="17" t="n">
        <f aca="false">IF('Row Index'!AD43="","✗",IF(INDEX('RAW DATA'!$T:$T,'Row Index'!AD43)="",INDEX('RAW DATA'!$L:$L,'Row Index'!AD43),INDEX('RAW DATA'!$T:$T,'Row Index'!AD43)))</f>
        <v>38.7479908377367</v>
      </c>
      <c r="AE383" s="17" t="n">
        <f aca="false">IF('Row Index'!AE43="","✗",IF(INDEX('RAW DATA'!$T:$T,'Row Index'!AE43)="",INDEX('RAW DATA'!$L:$L,'Row Index'!AE43),INDEX('RAW DATA'!$T:$T,'Row Index'!AE43)))</f>
        <v>40.6005489807328</v>
      </c>
      <c r="AF383" s="17" t="n">
        <f aca="false">IF('Row Index'!AF43="","✗",IF(INDEX('RAW DATA'!$T:$T,'Row Index'!AF43)="",INDEX('RAW DATA'!$L:$L,'Row Index'!AF43),INDEX('RAW DATA'!$T:$T,'Row Index'!AF43)))</f>
        <v>43.3620816501865</v>
      </c>
      <c r="AG383" s="17" t="n">
        <f aca="false">IF('Row Index'!AG43="","✗",IF(INDEX('RAW DATA'!$T:$T,'Row Index'!AG43)="",INDEX('RAW DATA'!$L:$L,'Row Index'!AG43),INDEX('RAW DATA'!$T:$T,'Row Index'!AG43)))</f>
        <v>42.5304080831201</v>
      </c>
      <c r="AH383" s="17" t="n">
        <f aca="false">IF('Row Index'!AH43="","✗",IF(INDEX('RAW DATA'!$T:$T,'Row Index'!AH43)="",INDEX('RAW DATA'!$L:$L,'Row Index'!AH43),INDEX('RAW DATA'!$T:$T,'Row Index'!AH43)))</f>
        <v>45.1351282467112</v>
      </c>
      <c r="AI383" s="17" t="n">
        <f aca="false">IF('Row Index'!AI43="","✗",IF(INDEX('RAW DATA'!$T:$T,'Row Index'!AI43)="",INDEX('RAW DATA'!$L:$L,'Row Index'!AI43),INDEX('RAW DATA'!$T:$T,'Row Index'!AI43)))</f>
        <v>48.8400831743578</v>
      </c>
      <c r="AJ383" s="17" t="n">
        <f aca="false">IF('Row Index'!AJ43="","✗",IF(INDEX('RAW DATA'!$T:$T,'Row Index'!AJ43)="",INDEX('RAW DATA'!$L:$L,'Row Index'!AJ43),INDEX('RAW DATA'!$T:$T,'Row Index'!AJ43)))</f>
        <v>50.8070881876029</v>
      </c>
      <c r="AK383" s="17" t="n">
        <f aca="false">IF('Row Index'!AK43="","✗",IF(INDEX('RAW DATA'!$T:$T,'Row Index'!AK43)="",INDEX('RAW DATA'!$L:$L,'Row Index'!AK43),INDEX('RAW DATA'!$T:$T,'Row Index'!AK43)))</f>
        <v>54.2458735414534</v>
      </c>
      <c r="AL383" s="17" t="n">
        <f aca="false">IF('Row Index'!AL43="","✗",IF(INDEX('RAW DATA'!$T:$T,'Row Index'!AL43)="",INDEX('RAW DATA'!$L:$L,'Row Index'!AL43),INDEX('RAW DATA'!$T:$T,'Row Index'!AL43)))</f>
        <v>57.9950746928017</v>
      </c>
      <c r="AM383" s="17" t="n">
        <f aca="false">IF('Row Index'!AM43="","✗",IF(INDEX('RAW DATA'!$T:$T,'Row Index'!AM43)="",INDEX('RAW DATA'!$L:$L,'Row Index'!AM43),INDEX('RAW DATA'!$T:$T,'Row Index'!AM43)))</f>
        <v>60.5682101335643</v>
      </c>
      <c r="AN383" s="17" t="n">
        <f aca="false">IF('Row Index'!AN43="","✗",IF(INDEX('RAW DATA'!$T:$T,'Row Index'!AN43)="",INDEX('RAW DATA'!$L:$L,'Row Index'!AN43),INDEX('RAW DATA'!$T:$T,'Row Index'!AN43)))</f>
        <v>60.9762586415578</v>
      </c>
      <c r="AO383" s="17" t="n">
        <f aca="false">IF('Row Index'!AO43="","✗",IF(INDEX('RAW DATA'!$T:$T,'Row Index'!AO43)="",INDEX('RAW DATA'!$L:$L,'Row Index'!AO43),INDEX('RAW DATA'!$T:$T,'Row Index'!AO43)))</f>
        <v>62.8930611352047</v>
      </c>
      <c r="AP383" s="17" t="n">
        <f aca="false">IF('Row Index'!AP43="","✗",IF(INDEX('RAW DATA'!$T:$T,'Row Index'!AP43)="",INDEX('RAW DATA'!$L:$L,'Row Index'!AP43),INDEX('RAW DATA'!$T:$T,'Row Index'!AP43)))</f>
        <v>64.8161700644952</v>
      </c>
      <c r="AQ383" s="17" t="n">
        <f aca="false">IF('Row Index'!AQ43="","✗",IF(INDEX('RAW DATA'!$T:$T,'Row Index'!AQ43)="",INDEX('RAW DATA'!$L:$L,'Row Index'!AQ43),INDEX('RAW DATA'!$T:$T,'Row Index'!AQ43)))</f>
        <v>65.1867268581822</v>
      </c>
    </row>
    <row r="384" customFormat="false" ht="15" hidden="false" customHeight="false" outlineLevel="0" collapsed="false">
      <c r="A384" s="32" t="s">
        <v>289</v>
      </c>
      <c r="B384" s="33" t="s">
        <v>248</v>
      </c>
      <c r="C384" s="17" t="n">
        <f aca="false">IF('Row Index'!C44="","✗",IF(INDEX('RAW DATA'!$T:$T,'Row Index'!C44)="",INDEX('RAW DATA'!$L:$L,'Row Index'!C44),INDEX('RAW DATA'!$T:$T,'Row Index'!C44)))</f>
        <v>30.8414158035454</v>
      </c>
      <c r="D384" s="17" t="n">
        <f aca="false">IF('Row Index'!D44="","✗",IF(INDEX('RAW DATA'!$T:$T,'Row Index'!D44)="",INDEX('RAW DATA'!$L:$L,'Row Index'!D44),INDEX('RAW DATA'!$T:$T,'Row Index'!D44)))</f>
        <v>32.269593702175</v>
      </c>
      <c r="E384" s="17" t="n">
        <f aca="false">IF('Row Index'!E44="","✗",IF(INDEX('RAW DATA'!$T:$T,'Row Index'!E44)="",INDEX('RAW DATA'!$L:$L,'Row Index'!E44),INDEX('RAW DATA'!$T:$T,'Row Index'!E44)))</f>
        <v>31.6758820861497</v>
      </c>
      <c r="F384" s="17" t="n">
        <f aca="false">IF('Row Index'!F44="","✗",IF(INDEX('RAW DATA'!$T:$T,'Row Index'!F44)="",INDEX('RAW DATA'!$L:$L,'Row Index'!F44),INDEX('RAW DATA'!$T:$T,'Row Index'!F44)))</f>
        <v>30.8749027425959</v>
      </c>
      <c r="G384" s="17" t="n">
        <f aca="false">IF('Row Index'!G44="","✗",IF(INDEX('RAW DATA'!$T:$T,'Row Index'!G44)="",INDEX('RAW DATA'!$L:$L,'Row Index'!G44),INDEX('RAW DATA'!$T:$T,'Row Index'!G44)))</f>
        <v>35.6917204306239</v>
      </c>
      <c r="H384" s="17" t="n">
        <f aca="false">IF('Row Index'!H44="","✗",IF(INDEX('RAW DATA'!$T:$T,'Row Index'!H44)="",INDEX('RAW DATA'!$L:$L,'Row Index'!H44),INDEX('RAW DATA'!$T:$T,'Row Index'!H44)))</f>
        <v>32.9046335855626</v>
      </c>
      <c r="I384" s="17" t="n">
        <f aca="false">IF('Row Index'!I44="","✗",IF(INDEX('RAW DATA'!$T:$T,'Row Index'!I44)="",INDEX('RAW DATA'!$L:$L,'Row Index'!I44),INDEX('RAW DATA'!$T:$T,'Row Index'!I44)))</f>
        <v>33.3536752674994</v>
      </c>
      <c r="J384" s="17" t="n">
        <f aca="false">IF('Row Index'!J44="","✗",IF(INDEX('RAW DATA'!$T:$T,'Row Index'!J44)="",INDEX('RAW DATA'!$L:$L,'Row Index'!J44),INDEX('RAW DATA'!$T:$T,'Row Index'!J44)))</f>
        <v>31.8575472893279</v>
      </c>
      <c r="K384" s="17" t="n">
        <f aca="false">IF('Row Index'!K44="","✗",IF(INDEX('RAW DATA'!$T:$T,'Row Index'!K44)="",INDEX('RAW DATA'!$L:$L,'Row Index'!K44),INDEX('RAW DATA'!$T:$T,'Row Index'!K44)))</f>
        <v>34.2210846038354</v>
      </c>
      <c r="L384" s="17" t="n">
        <f aca="false">IF('Row Index'!L44="","✗",IF(INDEX('RAW DATA'!$T:$T,'Row Index'!L44)="",INDEX('RAW DATA'!$L:$L,'Row Index'!L44),INDEX('RAW DATA'!$T:$T,'Row Index'!L44)))</f>
        <v>33.1801595453969</v>
      </c>
      <c r="M384" s="17" t="n">
        <f aca="false">IF('Row Index'!M44="","✗",IF(INDEX('RAW DATA'!$T:$T,'Row Index'!M44)="",INDEX('RAW DATA'!$L:$L,'Row Index'!M44),INDEX('RAW DATA'!$T:$T,'Row Index'!M44)))</f>
        <v>35.7995577957052</v>
      </c>
      <c r="N384" s="17" t="n">
        <f aca="false">IF('Row Index'!N44="","✗",IF(INDEX('RAW DATA'!$T:$T,'Row Index'!N44)="",INDEX('RAW DATA'!$L:$L,'Row Index'!N44),INDEX('RAW DATA'!$T:$T,'Row Index'!N44)))</f>
        <v>34.5554535861724</v>
      </c>
      <c r="O384" s="17" t="n">
        <f aca="false">IF('Row Index'!O44="","✗",IF(INDEX('RAW DATA'!$T:$T,'Row Index'!O44)="",INDEX('RAW DATA'!$L:$L,'Row Index'!O44),INDEX('RAW DATA'!$T:$T,'Row Index'!O44)))</f>
        <v>33.288326968314</v>
      </c>
      <c r="P384" s="17" t="n">
        <f aca="false">IF('Row Index'!P44="","✗",IF(INDEX('RAW DATA'!$T:$T,'Row Index'!P44)="",INDEX('RAW DATA'!$L:$L,'Row Index'!P44),INDEX('RAW DATA'!$T:$T,'Row Index'!P44)))</f>
        <v>33.7514490045109</v>
      </c>
      <c r="Q384" s="17" t="n">
        <f aca="false">IF('Row Index'!Q44="","✗",IF(INDEX('RAW DATA'!$T:$T,'Row Index'!Q44)="",INDEX('RAW DATA'!$L:$L,'Row Index'!Q44),INDEX('RAW DATA'!$T:$T,'Row Index'!Q44)))</f>
        <v>33.3924116027775</v>
      </c>
      <c r="R384" s="17" t="n">
        <f aca="false">IF('Row Index'!R44="","✗",IF(INDEX('RAW DATA'!$T:$T,'Row Index'!R44)="",INDEX('RAW DATA'!$L:$L,'Row Index'!R44),INDEX('RAW DATA'!$T:$T,'Row Index'!R44)))</f>
        <v>36.0855757199071</v>
      </c>
      <c r="S384" s="17" t="n">
        <f aca="false">IF('Row Index'!S44="","✗",IF(INDEX('RAW DATA'!$T:$T,'Row Index'!S44)="",INDEX('RAW DATA'!$L:$L,'Row Index'!S44),INDEX('RAW DATA'!$T:$T,'Row Index'!S44)))</f>
        <v>35.0737978287017</v>
      </c>
      <c r="T384" s="17" t="n">
        <f aca="false">IF('Row Index'!T44="","✗",IF(INDEX('RAW DATA'!$T:$T,'Row Index'!T44)="",INDEX('RAW DATA'!$L:$L,'Row Index'!T44),INDEX('RAW DATA'!$T:$T,'Row Index'!T44)))</f>
        <v>34.4976204073827</v>
      </c>
      <c r="U384" s="17" t="n">
        <f aca="false">IF('Row Index'!U44="","✗",IF(INDEX('RAW DATA'!$T:$T,'Row Index'!U44)="",INDEX('RAW DATA'!$L:$L,'Row Index'!U44),INDEX('RAW DATA'!$T:$T,'Row Index'!U44)))</f>
        <v>36.5037260019147</v>
      </c>
      <c r="V384" s="17" t="n">
        <f aca="false">IF('Row Index'!V44="","✗",IF(INDEX('RAW DATA'!$T:$T,'Row Index'!V44)="",INDEX('RAW DATA'!$L:$L,'Row Index'!V44),INDEX('RAW DATA'!$T:$T,'Row Index'!V44)))</f>
        <v>36.5495557324714</v>
      </c>
      <c r="W384" s="17" t="n">
        <f aca="false">IF('Row Index'!W44="","✗",IF(INDEX('RAW DATA'!$T:$T,'Row Index'!W44)="",INDEX('RAW DATA'!$L:$L,'Row Index'!W44),INDEX('RAW DATA'!$T:$T,'Row Index'!W44)))</f>
        <v>36.928137387193</v>
      </c>
      <c r="X384" s="17" t="n">
        <f aca="false">IF('Row Index'!X44="","✗",IF(INDEX('RAW DATA'!$T:$T,'Row Index'!X44)="",INDEX('RAW DATA'!$L:$L,'Row Index'!X44),INDEX('RAW DATA'!$T:$T,'Row Index'!X44)))</f>
        <v>36.8316716196411</v>
      </c>
      <c r="Y384" s="17" t="n">
        <f aca="false">IF('Row Index'!Y44="","✗",IF(INDEX('RAW DATA'!$T:$T,'Row Index'!Y44)="",INDEX('RAW DATA'!$L:$L,'Row Index'!Y44),INDEX('RAW DATA'!$T:$T,'Row Index'!Y44)))</f>
        <v>35.7586741113336</v>
      </c>
      <c r="Z384" s="17" t="n">
        <f aca="false">IF('Row Index'!Z44="","✗",IF(INDEX('RAW DATA'!$T:$T,'Row Index'!Z44)="",INDEX('RAW DATA'!$L:$L,'Row Index'!Z44),INDEX('RAW DATA'!$T:$T,'Row Index'!Z44)))</f>
        <v>35.7018774984683</v>
      </c>
      <c r="AA384" s="19" t="str">
        <f aca="false">IF('Row Index'!AA44="","⏳",IF(INDEX('RAW DATA'!$T:$T,'Row Index'!AA44)="",INDEX('RAW DATA'!$L:$L,'Row Index'!AA44),INDEX('RAW DATA'!$T:$T,'Row Index'!AA44)))</f>
        <v>⏳</v>
      </c>
      <c r="AB384" s="17" t="n">
        <f aca="false">IF('Row Index'!AB44="","✗",IF(INDEX('RAW DATA'!$T:$T,'Row Index'!AB44)="",INDEX('RAW DATA'!$L:$L,'Row Index'!AB44),INDEX('RAW DATA'!$T:$T,'Row Index'!AB44)))</f>
        <v>34.9442418751197</v>
      </c>
      <c r="AC384" s="17" t="n">
        <f aca="false">IF('Row Index'!AC44="","✗",IF(INDEX('RAW DATA'!$T:$T,'Row Index'!AC44)="",INDEX('RAW DATA'!$L:$L,'Row Index'!AC44),INDEX('RAW DATA'!$T:$T,'Row Index'!AC44)))</f>
        <v>37.1920621814216</v>
      </c>
      <c r="AD384" s="17" t="n">
        <f aca="false">IF('Row Index'!AD44="","✗",IF(INDEX('RAW DATA'!$T:$T,'Row Index'!AD44)="",INDEX('RAW DATA'!$L:$L,'Row Index'!AD44),INDEX('RAW DATA'!$T:$T,'Row Index'!AD44)))</f>
        <v>37.6782901534617</v>
      </c>
      <c r="AE384" s="17" t="n">
        <f aca="false">IF('Row Index'!AE44="","✗",IF(INDEX('RAW DATA'!$T:$T,'Row Index'!AE44)="",INDEX('RAW DATA'!$L:$L,'Row Index'!AE44),INDEX('RAW DATA'!$T:$T,'Row Index'!AE44)))</f>
        <v>38.6758868498653</v>
      </c>
      <c r="AF384" s="17" t="n">
        <f aca="false">IF('Row Index'!AF44="","✗",IF(INDEX('RAW DATA'!$T:$T,'Row Index'!AF44)="",INDEX('RAW DATA'!$L:$L,'Row Index'!AF44),INDEX('RAW DATA'!$T:$T,'Row Index'!AF44)))</f>
        <v>40.7806962811626</v>
      </c>
      <c r="AG384" s="17" t="n">
        <f aca="false">IF('Row Index'!AG44="","✗",IF(INDEX('RAW DATA'!$T:$T,'Row Index'!AG44)="",INDEX('RAW DATA'!$L:$L,'Row Index'!AG44),INDEX('RAW DATA'!$T:$T,'Row Index'!AG44)))</f>
        <v>39.5888092672456</v>
      </c>
      <c r="AH384" s="17" t="n">
        <f aca="false">IF('Row Index'!AH44="","✗",IF(INDEX('RAW DATA'!$T:$T,'Row Index'!AH44)="",INDEX('RAW DATA'!$L:$L,'Row Index'!AH44),INDEX('RAW DATA'!$T:$T,'Row Index'!AH44)))</f>
        <v>41.3608980641068</v>
      </c>
      <c r="AI384" s="17" t="n">
        <f aca="false">IF('Row Index'!AI44="","✗",IF(INDEX('RAW DATA'!$T:$T,'Row Index'!AI44)="",INDEX('RAW DATA'!$L:$L,'Row Index'!AI44),INDEX('RAW DATA'!$T:$T,'Row Index'!AI44)))</f>
        <v>43.2672253530324</v>
      </c>
      <c r="AJ384" s="17" t="n">
        <f aca="false">IF('Row Index'!AJ44="","✗",IF(INDEX('RAW DATA'!$T:$T,'Row Index'!AJ44)="",INDEX('RAW DATA'!$L:$L,'Row Index'!AJ44),INDEX('RAW DATA'!$T:$T,'Row Index'!AJ44)))</f>
        <v>44.0322940673301</v>
      </c>
      <c r="AK384" s="17" t="n">
        <f aca="false">IF('Row Index'!AK44="","✗",IF(INDEX('RAW DATA'!$T:$T,'Row Index'!AK44)="",INDEX('RAW DATA'!$L:$L,'Row Index'!AK44),INDEX('RAW DATA'!$T:$T,'Row Index'!AK44)))</f>
        <v>47.0997654003148</v>
      </c>
      <c r="AL384" s="17" t="n">
        <f aca="false">IF('Row Index'!AL44="","✗",IF(INDEX('RAW DATA'!$T:$T,'Row Index'!AL44)="",INDEX('RAW DATA'!$L:$L,'Row Index'!AL44),INDEX('RAW DATA'!$T:$T,'Row Index'!AL44)))</f>
        <v>53.5927143091112</v>
      </c>
      <c r="AM384" s="17" t="n">
        <f aca="false">IF('Row Index'!AM44="","✗",IF(INDEX('RAW DATA'!$T:$T,'Row Index'!AM44)="",INDEX('RAW DATA'!$L:$L,'Row Index'!AM44),INDEX('RAW DATA'!$T:$T,'Row Index'!AM44)))</f>
        <v>57.7337750535426</v>
      </c>
      <c r="AN384" s="17" t="n">
        <f aca="false">IF('Row Index'!AN44="","✗",IF(INDEX('RAW DATA'!$T:$T,'Row Index'!AN44)="",INDEX('RAW DATA'!$L:$L,'Row Index'!AN44),INDEX('RAW DATA'!$T:$T,'Row Index'!AN44)))</f>
        <v>59.7024305985204</v>
      </c>
      <c r="AO384" s="17" t="n">
        <f aca="false">IF('Row Index'!AO44="","✗",IF(INDEX('RAW DATA'!$T:$T,'Row Index'!AO44)="",INDEX('RAW DATA'!$L:$L,'Row Index'!AO44),INDEX('RAW DATA'!$T:$T,'Row Index'!AO44)))</f>
        <v>63.8550818741741</v>
      </c>
      <c r="AP384" s="17" t="n">
        <f aca="false">IF('Row Index'!AP44="","✗",IF(INDEX('RAW DATA'!$T:$T,'Row Index'!AP44)="",INDEX('RAW DATA'!$L:$L,'Row Index'!AP44),INDEX('RAW DATA'!$T:$T,'Row Index'!AP44)))</f>
        <v>63.7352100725776</v>
      </c>
      <c r="AQ384" s="17" t="n">
        <f aca="false">IF('Row Index'!AQ44="","✗",IF(INDEX('RAW DATA'!$T:$T,'Row Index'!AQ44)="",INDEX('RAW DATA'!$L:$L,'Row Index'!AQ44),INDEX('RAW DATA'!$T:$T,'Row Index'!AQ44)))</f>
        <v>63.678232973568</v>
      </c>
    </row>
    <row r="385" customFormat="false" ht="15" hidden="false" customHeight="false" outlineLevel="0" collapsed="false">
      <c r="A385" s="32" t="s">
        <v>292</v>
      </c>
      <c r="B385" s="33" t="s">
        <v>248</v>
      </c>
      <c r="C385" s="17" t="n">
        <f aca="false">IF('Row Index'!C45="","✗",IF(INDEX('RAW DATA'!$T:$T,'Row Index'!C45)="",INDEX('RAW DATA'!$L:$L,'Row Index'!C45),INDEX('RAW DATA'!$T:$T,'Row Index'!C45)))</f>
        <v>30.1459523245331</v>
      </c>
      <c r="D385" s="17" t="n">
        <f aca="false">IF('Row Index'!D45="","✗",IF(INDEX('RAW DATA'!$T:$T,'Row Index'!D45)="",INDEX('RAW DATA'!$L:$L,'Row Index'!D45),INDEX('RAW DATA'!$T:$T,'Row Index'!D45)))</f>
        <v>33.5847896830378</v>
      </c>
      <c r="E385" s="17" t="n">
        <f aca="false">IF('Row Index'!E45="","✗",IF(INDEX('RAW DATA'!$T:$T,'Row Index'!E45)="",INDEX('RAW DATA'!$L:$L,'Row Index'!E45),INDEX('RAW DATA'!$T:$T,'Row Index'!E45)))</f>
        <v>35.1429201898537</v>
      </c>
      <c r="F385" s="17" t="n">
        <f aca="false">IF('Row Index'!F45="","✗",IF(INDEX('RAW DATA'!$T:$T,'Row Index'!F45)="",INDEX('RAW DATA'!$L:$L,'Row Index'!F45),INDEX('RAW DATA'!$T:$T,'Row Index'!F45)))</f>
        <v>30.5542348729301</v>
      </c>
      <c r="G385" s="17" t="n">
        <f aca="false">IF('Row Index'!G45="","✗",IF(INDEX('RAW DATA'!$T:$T,'Row Index'!G45)="",INDEX('RAW DATA'!$L:$L,'Row Index'!G45),INDEX('RAW DATA'!$T:$T,'Row Index'!G45)))</f>
        <v>34.9074799488262</v>
      </c>
      <c r="H385" s="17" t="n">
        <f aca="false">IF('Row Index'!H45="","✗",IF(INDEX('RAW DATA'!$T:$T,'Row Index'!H45)="",INDEX('RAW DATA'!$L:$L,'Row Index'!H45),INDEX('RAW DATA'!$T:$T,'Row Index'!H45)))</f>
        <v>33.8133260799424</v>
      </c>
      <c r="I385" s="17" t="n">
        <f aca="false">IF('Row Index'!I45="","✗",IF(INDEX('RAW DATA'!$T:$T,'Row Index'!I45)="",INDEX('RAW DATA'!$L:$L,'Row Index'!I45),INDEX('RAW DATA'!$T:$T,'Row Index'!I45)))</f>
        <v>34.4577106677572</v>
      </c>
      <c r="J385" s="17" t="n">
        <f aca="false">IF('Row Index'!J45="","✗",IF(INDEX('RAW DATA'!$T:$T,'Row Index'!J45)="",INDEX('RAW DATA'!$L:$L,'Row Index'!J45),INDEX('RAW DATA'!$T:$T,'Row Index'!J45)))</f>
        <v>32.8791685275267</v>
      </c>
      <c r="K385" s="17" t="n">
        <f aca="false">IF('Row Index'!K45="","✗",IF(INDEX('RAW DATA'!$T:$T,'Row Index'!K45)="",INDEX('RAW DATA'!$L:$L,'Row Index'!K45),INDEX('RAW DATA'!$T:$T,'Row Index'!K45)))</f>
        <v>36.8782967827648</v>
      </c>
      <c r="L385" s="17" t="n">
        <f aca="false">IF('Row Index'!L45="","✗",IF(INDEX('RAW DATA'!$T:$T,'Row Index'!L45)="",INDEX('RAW DATA'!$L:$L,'Row Index'!L45),INDEX('RAW DATA'!$T:$T,'Row Index'!L45)))</f>
        <v>33.5439636359499</v>
      </c>
      <c r="M385" s="17" t="n">
        <f aca="false">IF('Row Index'!M45="","✗",IF(INDEX('RAW DATA'!$T:$T,'Row Index'!M45)="",INDEX('RAW DATA'!$L:$L,'Row Index'!M45),INDEX('RAW DATA'!$T:$T,'Row Index'!M45)))</f>
        <v>37.146418884295</v>
      </c>
      <c r="N385" s="17" t="n">
        <f aca="false">IF('Row Index'!N45="","✗",IF(INDEX('RAW DATA'!$T:$T,'Row Index'!N45)="",INDEX('RAW DATA'!$L:$L,'Row Index'!N45),INDEX('RAW DATA'!$T:$T,'Row Index'!N45)))</f>
        <v>35.6846469189344</v>
      </c>
      <c r="O385" s="17" t="n">
        <f aca="false">IF('Row Index'!O45="","✗",IF(INDEX('RAW DATA'!$T:$T,'Row Index'!O45)="",INDEX('RAW DATA'!$L:$L,'Row Index'!O45),INDEX('RAW DATA'!$T:$T,'Row Index'!O45)))</f>
        <v>35.9970525040074</v>
      </c>
      <c r="P385" s="17" t="n">
        <f aca="false">IF('Row Index'!P45="","✗",IF(INDEX('RAW DATA'!$T:$T,'Row Index'!P45)="",INDEX('RAW DATA'!$L:$L,'Row Index'!P45),INDEX('RAW DATA'!$T:$T,'Row Index'!P45)))</f>
        <v>35.4495552554363</v>
      </c>
      <c r="Q385" s="17" t="n">
        <f aca="false">IF('Row Index'!Q45="","✗",IF(INDEX('RAW DATA'!$T:$T,'Row Index'!Q45)="",INDEX('RAW DATA'!$L:$L,'Row Index'!Q45),INDEX('RAW DATA'!$T:$T,'Row Index'!Q45)))</f>
        <v>36.2773381187175</v>
      </c>
      <c r="R385" s="17" t="n">
        <f aca="false">IF('Row Index'!R45="","✗",IF(INDEX('RAW DATA'!$T:$T,'Row Index'!R45)="",INDEX('RAW DATA'!$L:$L,'Row Index'!R45),INDEX('RAW DATA'!$T:$T,'Row Index'!R45)))</f>
        <v>37.4235313595219</v>
      </c>
      <c r="S385" s="17" t="n">
        <f aca="false">IF('Row Index'!S45="","✗",IF(INDEX('RAW DATA'!$T:$T,'Row Index'!S45)="",INDEX('RAW DATA'!$L:$L,'Row Index'!S45),INDEX('RAW DATA'!$T:$T,'Row Index'!S45)))</f>
        <v>35.8233890569054</v>
      </c>
      <c r="T385" s="17" t="n">
        <f aca="false">IF('Row Index'!T45="","✗",IF(INDEX('RAW DATA'!$T:$T,'Row Index'!T45)="",INDEX('RAW DATA'!$L:$L,'Row Index'!T45),INDEX('RAW DATA'!$T:$T,'Row Index'!T45)))</f>
        <v>35.0480085295399</v>
      </c>
      <c r="U385" s="17" t="n">
        <f aca="false">IF('Row Index'!U45="","✗",IF(INDEX('RAW DATA'!$T:$T,'Row Index'!U45)="",INDEX('RAW DATA'!$L:$L,'Row Index'!U45),INDEX('RAW DATA'!$T:$T,'Row Index'!U45)))</f>
        <v>37.6909255524974</v>
      </c>
      <c r="V385" s="17" t="n">
        <f aca="false">IF('Row Index'!V45="","✗",IF(INDEX('RAW DATA'!$T:$T,'Row Index'!V45)="",INDEX('RAW DATA'!$L:$L,'Row Index'!V45),INDEX('RAW DATA'!$T:$T,'Row Index'!V45)))</f>
        <v>37.9962937403435</v>
      </c>
      <c r="W385" s="17" t="n">
        <f aca="false">IF('Row Index'!W45="","✗",IF(INDEX('RAW DATA'!$T:$T,'Row Index'!W45)="",INDEX('RAW DATA'!$L:$L,'Row Index'!W45),INDEX('RAW DATA'!$T:$T,'Row Index'!W45)))</f>
        <v>36.6587620188933</v>
      </c>
      <c r="X385" s="17" t="n">
        <f aca="false">IF('Row Index'!X45="","✗",IF(INDEX('RAW DATA'!$T:$T,'Row Index'!X45)="",INDEX('RAW DATA'!$L:$L,'Row Index'!X45),INDEX('RAW DATA'!$T:$T,'Row Index'!X45)))</f>
        <v>36.7717783206025</v>
      </c>
      <c r="Y385" s="17" t="n">
        <f aca="false">IF('Row Index'!Y45="","✗",IF(INDEX('RAW DATA'!$T:$T,'Row Index'!Y45)="",INDEX('RAW DATA'!$L:$L,'Row Index'!Y45),INDEX('RAW DATA'!$T:$T,'Row Index'!Y45)))</f>
        <v>37.0445897463782</v>
      </c>
      <c r="Z385" s="17" t="n">
        <f aca="false">IF('Row Index'!Z45="","✗",IF(INDEX('RAW DATA'!$T:$T,'Row Index'!Z45)="",INDEX('RAW DATA'!$L:$L,'Row Index'!Z45),INDEX('RAW DATA'!$T:$T,'Row Index'!Z45)))</f>
        <v>37.9957549054492</v>
      </c>
      <c r="AA385" s="19" t="str">
        <f aca="false">IF('Row Index'!AA45="","⏳",IF(INDEX('RAW DATA'!$T:$T,'Row Index'!AA45)="",INDEX('RAW DATA'!$L:$L,'Row Index'!AA45),INDEX('RAW DATA'!$T:$T,'Row Index'!AA45)))</f>
        <v>⏳</v>
      </c>
      <c r="AB385" s="17" t="n">
        <f aca="false">IF('Row Index'!AB45="","✗",IF(INDEX('RAW DATA'!$T:$T,'Row Index'!AB45)="",INDEX('RAW DATA'!$L:$L,'Row Index'!AB45),INDEX('RAW DATA'!$T:$T,'Row Index'!AB45)))</f>
        <v>38.4493338065447</v>
      </c>
      <c r="AC385" s="17" t="n">
        <f aca="false">IF('Row Index'!AC45="","✗",IF(INDEX('RAW DATA'!$T:$T,'Row Index'!AC45)="",INDEX('RAW DATA'!$L:$L,'Row Index'!AC45),INDEX('RAW DATA'!$T:$T,'Row Index'!AC45)))</f>
        <v>39.3512484697402</v>
      </c>
      <c r="AD385" s="17" t="n">
        <f aca="false">IF('Row Index'!AD45="","✗",IF(INDEX('RAW DATA'!$T:$T,'Row Index'!AD45)="",INDEX('RAW DATA'!$L:$L,'Row Index'!AD45),INDEX('RAW DATA'!$T:$T,'Row Index'!AD45)))</f>
        <v>40.7561434596706</v>
      </c>
      <c r="AE385" s="17" t="n">
        <f aca="false">IF('Row Index'!AE45="","✗",IF(INDEX('RAW DATA'!$T:$T,'Row Index'!AE45)="",INDEX('RAW DATA'!$L:$L,'Row Index'!AE45),INDEX('RAW DATA'!$T:$T,'Row Index'!AE45)))</f>
        <v>40.9254458215645</v>
      </c>
      <c r="AF385" s="17" t="n">
        <f aca="false">IF('Row Index'!AF45="","✗",IF(INDEX('RAW DATA'!$T:$T,'Row Index'!AF45)="",INDEX('RAW DATA'!$L:$L,'Row Index'!AF45),INDEX('RAW DATA'!$T:$T,'Row Index'!AF45)))</f>
        <v>44.3034401245635</v>
      </c>
      <c r="AG385" s="17" t="n">
        <f aca="false">IF('Row Index'!AG45="","✗",IF(INDEX('RAW DATA'!$T:$T,'Row Index'!AG45)="",INDEX('RAW DATA'!$L:$L,'Row Index'!AG45),INDEX('RAW DATA'!$T:$T,'Row Index'!AG45)))</f>
        <v>42.2014584769964</v>
      </c>
      <c r="AH385" s="17" t="n">
        <f aca="false">IF('Row Index'!AH45="","✗",IF(INDEX('RAW DATA'!$T:$T,'Row Index'!AH45)="",INDEX('RAW DATA'!$L:$L,'Row Index'!AH45),INDEX('RAW DATA'!$T:$T,'Row Index'!AH45)))</f>
        <v>46.8567492662777</v>
      </c>
      <c r="AI385" s="17" t="n">
        <f aca="false">IF('Row Index'!AI45="","✗",IF(INDEX('RAW DATA'!$T:$T,'Row Index'!AI45)="",INDEX('RAW DATA'!$L:$L,'Row Index'!AI45),INDEX('RAW DATA'!$T:$T,'Row Index'!AI45)))</f>
        <v>50.3002018736884</v>
      </c>
      <c r="AJ385" s="17" t="n">
        <f aca="false">IF('Row Index'!AJ45="","✗",IF(INDEX('RAW DATA'!$T:$T,'Row Index'!AJ45)="",INDEX('RAW DATA'!$L:$L,'Row Index'!AJ45),INDEX('RAW DATA'!$T:$T,'Row Index'!AJ45)))</f>
        <v>52.1738790030172</v>
      </c>
      <c r="AK385" s="17" t="n">
        <f aca="false">IF('Row Index'!AK45="","✗",IF(INDEX('RAW DATA'!$T:$T,'Row Index'!AK45)="",INDEX('RAW DATA'!$L:$L,'Row Index'!AK45),INDEX('RAW DATA'!$T:$T,'Row Index'!AK45)))</f>
        <v>56.114550796042</v>
      </c>
      <c r="AL385" s="17" t="n">
        <f aca="false">IF('Row Index'!AL45="","✗",IF(INDEX('RAW DATA'!$T:$T,'Row Index'!AL45)="",INDEX('RAW DATA'!$L:$L,'Row Index'!AL45),INDEX('RAW DATA'!$T:$T,'Row Index'!AL45)))</f>
        <v>59.106827354591</v>
      </c>
      <c r="AM385" s="17" t="n">
        <f aca="false">IF('Row Index'!AM45="","✗",IF(INDEX('RAW DATA'!$T:$T,'Row Index'!AM45)="",INDEX('RAW DATA'!$L:$L,'Row Index'!AM45),INDEX('RAW DATA'!$T:$T,'Row Index'!AM45)))</f>
        <v>61.6276823989185</v>
      </c>
      <c r="AN385" s="17" t="n">
        <f aca="false">IF('Row Index'!AN45="","✗",IF(INDEX('RAW DATA'!$T:$T,'Row Index'!AN45)="",INDEX('RAW DATA'!$L:$L,'Row Index'!AN45),INDEX('RAW DATA'!$T:$T,'Row Index'!AN45)))</f>
        <v>62.0744509528576</v>
      </c>
      <c r="AO385" s="17" t="n">
        <f aca="false">IF('Row Index'!AO45="","✗",IF(INDEX('RAW DATA'!$T:$T,'Row Index'!AO45)="",INDEX('RAW DATA'!$L:$L,'Row Index'!AO45),INDEX('RAW DATA'!$T:$T,'Row Index'!AO45)))</f>
        <v>63.9268162288199</v>
      </c>
      <c r="AP385" s="17" t="n">
        <f aca="false">IF('Row Index'!AP45="","✗",IF(INDEX('RAW DATA'!$T:$T,'Row Index'!AP45)="",INDEX('RAW DATA'!$L:$L,'Row Index'!AP45),INDEX('RAW DATA'!$T:$T,'Row Index'!AP45)))</f>
        <v>65.0072278275856</v>
      </c>
      <c r="AQ385" s="17" t="n">
        <f aca="false">IF('Row Index'!AQ45="","✗",IF(INDEX('RAW DATA'!$T:$T,'Row Index'!AQ45)="",INDEX('RAW DATA'!$L:$L,'Row Index'!AQ45),INDEX('RAW DATA'!$T:$T,'Row Index'!AQ45)))</f>
        <v>64.5282750267736</v>
      </c>
    </row>
    <row r="386" customFormat="false" ht="15" hidden="false" customHeight="false" outlineLevel="0" collapsed="false">
      <c r="A386" s="32" t="s">
        <v>295</v>
      </c>
      <c r="B386" s="33" t="s">
        <v>248</v>
      </c>
      <c r="C386" s="17" t="n">
        <f aca="false">IF('Row Index'!C46="","✗",IF(INDEX('RAW DATA'!$T:$T,'Row Index'!C46)="",INDEX('RAW DATA'!$L:$L,'Row Index'!C46),INDEX('RAW DATA'!$T:$T,'Row Index'!C46)))</f>
        <v>28.5290633777403</v>
      </c>
      <c r="D386" s="17" t="n">
        <f aca="false">IF('Row Index'!D46="","✗",IF(INDEX('RAW DATA'!$T:$T,'Row Index'!D46)="",INDEX('RAW DATA'!$L:$L,'Row Index'!D46),INDEX('RAW DATA'!$T:$T,'Row Index'!D46)))</f>
        <v>31.6859633382961</v>
      </c>
      <c r="E386" s="17" t="n">
        <f aca="false">IF('Row Index'!E46="","✗",IF(INDEX('RAW DATA'!$T:$T,'Row Index'!E46)="",INDEX('RAW DATA'!$L:$L,'Row Index'!E46),INDEX('RAW DATA'!$T:$T,'Row Index'!E46)))</f>
        <v>32.7835532540213</v>
      </c>
      <c r="F386" s="17" t="n">
        <f aca="false">IF('Row Index'!F46="","✗",IF(INDEX('RAW DATA'!$T:$T,'Row Index'!F46)="",INDEX('RAW DATA'!$L:$L,'Row Index'!F46),INDEX('RAW DATA'!$T:$T,'Row Index'!F46)))</f>
        <v>29.8187611270002</v>
      </c>
      <c r="G386" s="17" t="n">
        <f aca="false">IF('Row Index'!G46="","✗",IF(INDEX('RAW DATA'!$T:$T,'Row Index'!G46)="",INDEX('RAW DATA'!$L:$L,'Row Index'!G46),INDEX('RAW DATA'!$T:$T,'Row Index'!G46)))</f>
        <v>35.3911687555861</v>
      </c>
      <c r="H386" s="17" t="n">
        <f aca="false">IF('Row Index'!H46="","✗",IF(INDEX('RAW DATA'!$T:$T,'Row Index'!H46)="",INDEX('RAW DATA'!$L:$L,'Row Index'!H46),INDEX('RAW DATA'!$T:$T,'Row Index'!H46)))</f>
        <v>31.6565453900144</v>
      </c>
      <c r="I386" s="17" t="n">
        <f aca="false">IF('Row Index'!I46="","✗",IF(INDEX('RAW DATA'!$T:$T,'Row Index'!I46)="",INDEX('RAW DATA'!$L:$L,'Row Index'!I46),INDEX('RAW DATA'!$T:$T,'Row Index'!I46)))</f>
        <v>32.7236116348568</v>
      </c>
      <c r="J386" s="17" t="n">
        <f aca="false">IF('Row Index'!J46="","✗",IF(INDEX('RAW DATA'!$T:$T,'Row Index'!J46)="",INDEX('RAW DATA'!$L:$L,'Row Index'!J46),INDEX('RAW DATA'!$T:$T,'Row Index'!J46)))</f>
        <v>31.7780946001801</v>
      </c>
      <c r="K386" s="17" t="n">
        <f aca="false">IF('Row Index'!K46="","✗",IF(INDEX('RAW DATA'!$T:$T,'Row Index'!K46)="",INDEX('RAW DATA'!$L:$L,'Row Index'!K46),INDEX('RAW DATA'!$T:$T,'Row Index'!K46)))</f>
        <v>34.5689914745081</v>
      </c>
      <c r="L386" s="17" t="n">
        <f aca="false">IF('Row Index'!L46="","✗",IF(INDEX('RAW DATA'!$T:$T,'Row Index'!L46)="",INDEX('RAW DATA'!$L:$L,'Row Index'!L46),INDEX('RAW DATA'!$T:$T,'Row Index'!L46)))</f>
        <v>32.6677972738795</v>
      </c>
      <c r="M386" s="17" t="n">
        <f aca="false">IF('Row Index'!M46="","✗",IF(INDEX('RAW DATA'!$T:$T,'Row Index'!M46)="",INDEX('RAW DATA'!$L:$L,'Row Index'!M46),INDEX('RAW DATA'!$T:$T,'Row Index'!M46)))</f>
        <v>34.6469178435741</v>
      </c>
      <c r="N386" s="17" t="n">
        <f aca="false">IF('Row Index'!N46="","✗",IF(INDEX('RAW DATA'!$T:$T,'Row Index'!N46)="",INDEX('RAW DATA'!$L:$L,'Row Index'!N46),INDEX('RAW DATA'!$T:$T,'Row Index'!N46)))</f>
        <v>34.6114753227812</v>
      </c>
      <c r="O386" s="17" t="n">
        <f aca="false">IF('Row Index'!O46="","✗",IF(INDEX('RAW DATA'!$T:$T,'Row Index'!O46)="",INDEX('RAW DATA'!$L:$L,'Row Index'!O46),INDEX('RAW DATA'!$T:$T,'Row Index'!O46)))</f>
        <v>33.9871865523991</v>
      </c>
      <c r="P386" s="17" t="n">
        <f aca="false">IF('Row Index'!P46="","✗",IF(INDEX('RAW DATA'!$T:$T,'Row Index'!P46)="",INDEX('RAW DATA'!$L:$L,'Row Index'!P46),INDEX('RAW DATA'!$T:$T,'Row Index'!P46)))</f>
        <v>32.9380811058914</v>
      </c>
      <c r="Q386" s="17" t="n">
        <f aca="false">IF('Row Index'!Q46="","✗",IF(INDEX('RAW DATA'!$T:$T,'Row Index'!Q46)="",INDEX('RAW DATA'!$L:$L,'Row Index'!Q46),INDEX('RAW DATA'!$T:$T,'Row Index'!Q46)))</f>
        <v>32.7800393266443</v>
      </c>
      <c r="R386" s="17" t="n">
        <f aca="false">IF('Row Index'!R46="","✗",IF(INDEX('RAW DATA'!$T:$T,'Row Index'!R46)="",INDEX('RAW DATA'!$L:$L,'Row Index'!R46),INDEX('RAW DATA'!$T:$T,'Row Index'!R46)))</f>
        <v>35.4367403639415</v>
      </c>
      <c r="S386" s="17" t="n">
        <f aca="false">IF('Row Index'!S46="","✗",IF(INDEX('RAW DATA'!$T:$T,'Row Index'!S46)="",INDEX('RAW DATA'!$L:$L,'Row Index'!S46),INDEX('RAW DATA'!$T:$T,'Row Index'!S46)))</f>
        <v>33.4933846210431</v>
      </c>
      <c r="T386" s="17" t="n">
        <f aca="false">IF('Row Index'!T46="","✗",IF(INDEX('RAW DATA'!$T:$T,'Row Index'!T46)="",INDEX('RAW DATA'!$L:$L,'Row Index'!T46),INDEX('RAW DATA'!$T:$T,'Row Index'!T46)))</f>
        <v>33.1660788871211</v>
      </c>
      <c r="U386" s="17" t="n">
        <f aca="false">IF('Row Index'!U46="","✗",IF(INDEX('RAW DATA'!$T:$T,'Row Index'!U46)="",INDEX('RAW DATA'!$L:$L,'Row Index'!U46),INDEX('RAW DATA'!$T:$T,'Row Index'!U46)))</f>
        <v>34.7477015646172</v>
      </c>
      <c r="V386" s="17" t="n">
        <f aca="false">IF('Row Index'!V46="","✗",IF(INDEX('RAW DATA'!$T:$T,'Row Index'!V46)="",INDEX('RAW DATA'!$L:$L,'Row Index'!V46),INDEX('RAW DATA'!$T:$T,'Row Index'!V46)))</f>
        <v>35.0210347964694</v>
      </c>
      <c r="W386" s="17" t="n">
        <f aca="false">IF('Row Index'!W46="","✗",IF(INDEX('RAW DATA'!$T:$T,'Row Index'!W46)="",INDEX('RAW DATA'!$L:$L,'Row Index'!W46),INDEX('RAW DATA'!$T:$T,'Row Index'!W46)))</f>
        <v>34.3462356506576</v>
      </c>
      <c r="X386" s="17" t="n">
        <f aca="false">IF('Row Index'!X46="","✗",IF(INDEX('RAW DATA'!$T:$T,'Row Index'!X46)="",INDEX('RAW DATA'!$L:$L,'Row Index'!X46),INDEX('RAW DATA'!$T:$T,'Row Index'!X46)))</f>
        <v>35.1783426643932</v>
      </c>
      <c r="Y386" s="17" t="n">
        <f aca="false">IF('Row Index'!Y46="","✗",IF(INDEX('RAW DATA'!$T:$T,'Row Index'!Y46)="",INDEX('RAW DATA'!$L:$L,'Row Index'!Y46),INDEX('RAW DATA'!$T:$T,'Row Index'!Y46)))</f>
        <v>36.0633340975582</v>
      </c>
      <c r="Z386" s="17" t="n">
        <f aca="false">IF('Row Index'!Z46="","✗",IF(INDEX('RAW DATA'!$T:$T,'Row Index'!Z46)="",INDEX('RAW DATA'!$L:$L,'Row Index'!Z46),INDEX('RAW DATA'!$T:$T,'Row Index'!Z46)))</f>
        <v>36.2100190978444</v>
      </c>
      <c r="AA386" s="19" t="str">
        <f aca="false">IF('Row Index'!AA46="","⏳",IF(INDEX('RAW DATA'!$T:$T,'Row Index'!AA46)="",INDEX('RAW DATA'!$L:$L,'Row Index'!AA46),INDEX('RAW DATA'!$T:$T,'Row Index'!AA46)))</f>
        <v>⏳</v>
      </c>
      <c r="AB386" s="17" t="n">
        <f aca="false">IF('Row Index'!AB46="","✗",IF(INDEX('RAW DATA'!$T:$T,'Row Index'!AB46)="",INDEX('RAW DATA'!$L:$L,'Row Index'!AB46),INDEX('RAW DATA'!$T:$T,'Row Index'!AB46)))</f>
        <v>36.2572689777972</v>
      </c>
      <c r="AC386" s="17" t="n">
        <f aca="false">IF('Row Index'!AC46="","✗",IF(INDEX('RAW DATA'!$T:$T,'Row Index'!AC46)="",INDEX('RAW DATA'!$L:$L,'Row Index'!AC46),INDEX('RAW DATA'!$T:$T,'Row Index'!AC46)))</f>
        <v>40.09053734547</v>
      </c>
      <c r="AD386" s="17" t="n">
        <f aca="false">IF('Row Index'!AD46="","✗",IF(INDEX('RAW DATA'!$T:$T,'Row Index'!AD46)="",INDEX('RAW DATA'!$L:$L,'Row Index'!AD46),INDEX('RAW DATA'!$T:$T,'Row Index'!AD46)))</f>
        <v>41.4781838412016</v>
      </c>
      <c r="AE386" s="17" t="n">
        <f aca="false">IF('Row Index'!AE46="","✗",IF(INDEX('RAW DATA'!$T:$T,'Row Index'!AE46)="",INDEX('RAW DATA'!$L:$L,'Row Index'!AE46),INDEX('RAW DATA'!$T:$T,'Row Index'!AE46)))</f>
        <v>41.2462920003056</v>
      </c>
      <c r="AF386" s="17" t="n">
        <f aca="false">IF('Row Index'!AF46="","✗",IF(INDEX('RAW DATA'!$T:$T,'Row Index'!AF46)="",INDEX('RAW DATA'!$L:$L,'Row Index'!AF46),INDEX('RAW DATA'!$T:$T,'Row Index'!AF46)))</f>
        <v>43.5387743162907</v>
      </c>
      <c r="AG386" s="17" t="n">
        <f aca="false">IF('Row Index'!AG46="","✗",IF(INDEX('RAW DATA'!$T:$T,'Row Index'!AG46)="",INDEX('RAW DATA'!$L:$L,'Row Index'!AG46),INDEX('RAW DATA'!$T:$T,'Row Index'!AG46)))</f>
        <v>42.3157706258659</v>
      </c>
      <c r="AH386" s="17" t="n">
        <f aca="false">IF('Row Index'!AH46="","✗",IF(INDEX('RAW DATA'!$T:$T,'Row Index'!AH46)="",INDEX('RAW DATA'!$L:$L,'Row Index'!AH46),INDEX('RAW DATA'!$T:$T,'Row Index'!AH46)))</f>
        <v>46.079279586828</v>
      </c>
      <c r="AI386" s="17" t="n">
        <f aca="false">IF('Row Index'!AI46="","✗",IF(INDEX('RAW DATA'!$T:$T,'Row Index'!AI46)="",INDEX('RAW DATA'!$L:$L,'Row Index'!AI46),INDEX('RAW DATA'!$T:$T,'Row Index'!AI46)))</f>
        <v>48.9613592091418</v>
      </c>
      <c r="AJ386" s="17" t="n">
        <f aca="false">IF('Row Index'!AJ46="","✗",IF(INDEX('RAW DATA'!$T:$T,'Row Index'!AJ46)="",INDEX('RAW DATA'!$L:$L,'Row Index'!AJ46),INDEX('RAW DATA'!$T:$T,'Row Index'!AJ46)))</f>
        <v>49.669122388286</v>
      </c>
      <c r="AK386" s="17" t="n">
        <f aca="false">IF('Row Index'!AK46="","✗",IF(INDEX('RAW DATA'!$T:$T,'Row Index'!AK46)="",INDEX('RAW DATA'!$L:$L,'Row Index'!AK46),INDEX('RAW DATA'!$T:$T,'Row Index'!AK46)))</f>
        <v>53.1396464452614</v>
      </c>
      <c r="AL386" s="17" t="n">
        <f aca="false">IF('Row Index'!AL46="","✗",IF(INDEX('RAW DATA'!$T:$T,'Row Index'!AL46)="",INDEX('RAW DATA'!$L:$L,'Row Index'!AL46),INDEX('RAW DATA'!$T:$T,'Row Index'!AL46)))</f>
        <v>57.1957456719454</v>
      </c>
      <c r="AM386" s="17" t="n">
        <f aca="false">IF('Row Index'!AM46="","✗",IF(INDEX('RAW DATA'!$T:$T,'Row Index'!AM46)="",INDEX('RAW DATA'!$L:$L,'Row Index'!AM46),INDEX('RAW DATA'!$T:$T,'Row Index'!AM46)))</f>
        <v>60.1982274010398</v>
      </c>
      <c r="AN386" s="17" t="n">
        <f aca="false">IF('Row Index'!AN46="","✗",IF(INDEX('RAW DATA'!$T:$T,'Row Index'!AN46)="",INDEX('RAW DATA'!$L:$L,'Row Index'!AN46),INDEX('RAW DATA'!$T:$T,'Row Index'!AN46)))</f>
        <v>61.4476955051324</v>
      </c>
      <c r="AO386" s="17" t="n">
        <f aca="false">IF('Row Index'!AO46="","✗",IF(INDEX('RAW DATA'!$T:$T,'Row Index'!AO46)="",INDEX('RAW DATA'!$L:$L,'Row Index'!AO46),INDEX('RAW DATA'!$T:$T,'Row Index'!AO46)))</f>
        <v>67.142202912064</v>
      </c>
      <c r="AP386" s="17" t="n">
        <f aca="false">IF('Row Index'!AP46="","✗",IF(INDEX('RAW DATA'!$T:$T,'Row Index'!AP46)="",INDEX('RAW DATA'!$L:$L,'Row Index'!AP46),INDEX('RAW DATA'!$T:$T,'Row Index'!AP46)))</f>
        <v>64.8000030517578</v>
      </c>
      <c r="AQ386" s="17" t="n">
        <f aca="false">IF('Row Index'!AQ46="","✗",IF(INDEX('RAW DATA'!$T:$T,'Row Index'!AQ46)="",INDEX('RAW DATA'!$L:$L,'Row Index'!AQ46),INDEX('RAW DATA'!$T:$T,'Row Index'!AQ46)))</f>
        <v>64.3134117668907</v>
      </c>
    </row>
    <row r="387" customFormat="false" ht="15" hidden="false" customHeight="false" outlineLevel="0" collapsed="false">
      <c r="A387" s="32" t="s">
        <v>298</v>
      </c>
      <c r="B387" s="33" t="s">
        <v>248</v>
      </c>
      <c r="C387" s="17" t="n">
        <f aca="false">IF('Row Index'!C47="","✗",IF(INDEX('RAW DATA'!$T:$T,'Row Index'!C47)="",INDEX('RAW DATA'!$L:$L,'Row Index'!C47),INDEX('RAW DATA'!$T:$T,'Row Index'!C47)))</f>
        <v>28.1310588435902</v>
      </c>
      <c r="D387" s="17" t="n">
        <f aca="false">IF('Row Index'!D47="","✗",IF(INDEX('RAW DATA'!$T:$T,'Row Index'!D47)="",INDEX('RAW DATA'!$L:$L,'Row Index'!D47),INDEX('RAW DATA'!$T:$T,'Row Index'!D47)))</f>
        <v>30.699305433641</v>
      </c>
      <c r="E387" s="17" t="n">
        <f aca="false">IF('Row Index'!E47="","✗",IF(INDEX('RAW DATA'!$T:$T,'Row Index'!E47)="",INDEX('RAW DATA'!$L:$L,'Row Index'!E47),INDEX('RAW DATA'!$T:$T,'Row Index'!E47)))</f>
        <v>31.6155581128673</v>
      </c>
      <c r="F387" s="17" t="n">
        <f aca="false">IF('Row Index'!F47="","✗",IF(INDEX('RAW DATA'!$T:$T,'Row Index'!F47)="",INDEX('RAW DATA'!$L:$L,'Row Index'!F47),INDEX('RAW DATA'!$T:$T,'Row Index'!F47)))</f>
        <v>28.9742861165721</v>
      </c>
      <c r="G387" s="17" t="n">
        <f aca="false">IF('Row Index'!G47="","✗",IF(INDEX('RAW DATA'!$T:$T,'Row Index'!G47)="",INDEX('RAW DATA'!$L:$L,'Row Index'!G47),INDEX('RAW DATA'!$T:$T,'Row Index'!G47)))</f>
        <v>33.1562156095398</v>
      </c>
      <c r="H387" s="17" t="n">
        <f aca="false">IF('Row Index'!H47="","✗",IF(INDEX('RAW DATA'!$T:$T,'Row Index'!H47)="",INDEX('RAW DATA'!$L:$L,'Row Index'!H47),INDEX('RAW DATA'!$T:$T,'Row Index'!H47)))</f>
        <v>30.887922608379</v>
      </c>
      <c r="I387" s="17" t="n">
        <f aca="false">IF('Row Index'!I47="","✗",IF(INDEX('RAW DATA'!$T:$T,'Row Index'!I47)="",INDEX('RAW DATA'!$L:$L,'Row Index'!I47),INDEX('RAW DATA'!$T:$T,'Row Index'!I47)))</f>
        <v>33.7736720184155</v>
      </c>
      <c r="J387" s="17" t="n">
        <f aca="false">IF('Row Index'!J47="","✗",IF(INDEX('RAW DATA'!$T:$T,'Row Index'!J47)="",INDEX('RAW DATA'!$L:$L,'Row Index'!J47),INDEX('RAW DATA'!$T:$T,'Row Index'!J47)))</f>
        <v>31.5538639455054</v>
      </c>
      <c r="K387" s="17" t="n">
        <f aca="false">IF('Row Index'!K47="","✗",IF(INDEX('RAW DATA'!$T:$T,'Row Index'!K47)="",INDEX('RAW DATA'!$L:$L,'Row Index'!K47),INDEX('RAW DATA'!$T:$T,'Row Index'!K47)))</f>
        <v>35.8871635758936</v>
      </c>
      <c r="L387" s="17" t="n">
        <f aca="false">IF('Row Index'!L47="","✗",IF(INDEX('RAW DATA'!$T:$T,'Row Index'!L47)="",INDEX('RAW DATA'!$L:$L,'Row Index'!L47),INDEX('RAW DATA'!$T:$T,'Row Index'!L47)))</f>
        <v>32.2526393403934</v>
      </c>
      <c r="M387" s="17" t="n">
        <f aca="false">IF('Row Index'!M47="","✗",IF(INDEX('RAW DATA'!$T:$T,'Row Index'!M47)="",INDEX('RAW DATA'!$L:$L,'Row Index'!M47),INDEX('RAW DATA'!$T:$T,'Row Index'!M47)))</f>
        <v>35.5847844681373</v>
      </c>
      <c r="N387" s="17" t="n">
        <f aca="false">IF('Row Index'!N47="","✗",IF(INDEX('RAW DATA'!$T:$T,'Row Index'!N47)="",INDEX('RAW DATA'!$L:$L,'Row Index'!N47),INDEX('RAW DATA'!$T:$T,'Row Index'!N47)))</f>
        <v>33.5657765708112</v>
      </c>
      <c r="O387" s="17" t="n">
        <f aca="false">IF('Row Index'!O47="","✗",IF(INDEX('RAW DATA'!$T:$T,'Row Index'!O47)="",INDEX('RAW DATA'!$L:$L,'Row Index'!O47),INDEX('RAW DATA'!$T:$T,'Row Index'!O47)))</f>
        <v>34.289766552536</v>
      </c>
      <c r="P387" s="17" t="n">
        <f aca="false">IF('Row Index'!P47="","✗",IF(INDEX('RAW DATA'!$T:$T,'Row Index'!P47)="",INDEX('RAW DATA'!$L:$L,'Row Index'!P47),INDEX('RAW DATA'!$T:$T,'Row Index'!P47)))</f>
        <v>33.9397849505838</v>
      </c>
      <c r="Q387" s="17" t="n">
        <f aca="false">IF('Row Index'!Q47="","✗",IF(INDEX('RAW DATA'!$T:$T,'Row Index'!Q47)="",INDEX('RAW DATA'!$L:$L,'Row Index'!Q47),INDEX('RAW DATA'!$T:$T,'Row Index'!Q47)))</f>
        <v>35.8402372682674</v>
      </c>
      <c r="R387" s="17" t="n">
        <f aca="false">IF('Row Index'!R47="","✗",IF(INDEX('RAW DATA'!$T:$T,'Row Index'!R47)="",INDEX('RAW DATA'!$L:$L,'Row Index'!R47),INDEX('RAW DATA'!$T:$T,'Row Index'!R47)))</f>
        <v>36.7518416945852</v>
      </c>
      <c r="S387" s="17" t="n">
        <f aca="false">IF('Row Index'!S47="","✗",IF(INDEX('RAW DATA'!$T:$T,'Row Index'!S47)="",INDEX('RAW DATA'!$L:$L,'Row Index'!S47),INDEX('RAW DATA'!$T:$T,'Row Index'!S47)))</f>
        <v>36.0791176705209</v>
      </c>
      <c r="T387" s="17" t="n">
        <f aca="false">IF('Row Index'!T47="","✗",IF(INDEX('RAW DATA'!$T:$T,'Row Index'!T47)="",INDEX('RAW DATA'!$L:$L,'Row Index'!T47),INDEX('RAW DATA'!$T:$T,'Row Index'!T47)))</f>
        <v>35.5577158109308</v>
      </c>
      <c r="U387" s="17" t="n">
        <f aca="false">IF('Row Index'!U47="","✗",IF(INDEX('RAW DATA'!$T:$T,'Row Index'!U47)="",INDEX('RAW DATA'!$L:$L,'Row Index'!U47),INDEX('RAW DATA'!$T:$T,'Row Index'!U47)))</f>
        <v>39.2919020686933</v>
      </c>
      <c r="V387" s="17" t="n">
        <f aca="false">IF('Row Index'!V47="","✗",IF(INDEX('RAW DATA'!$T:$T,'Row Index'!V47)="",INDEX('RAW DATA'!$L:$L,'Row Index'!V47),INDEX('RAW DATA'!$T:$T,'Row Index'!V47)))</f>
        <v>39.9326070105626</v>
      </c>
      <c r="W387" s="17" t="n">
        <f aca="false">IF('Row Index'!W47="","✗",IF(INDEX('RAW DATA'!$T:$T,'Row Index'!W47)="",INDEX('RAW DATA'!$L:$L,'Row Index'!W47),INDEX('RAW DATA'!$T:$T,'Row Index'!W47)))</f>
        <v>38.7870727819921</v>
      </c>
      <c r="X387" s="17" t="n">
        <f aca="false">IF('Row Index'!X47="","✗",IF(INDEX('RAW DATA'!$T:$T,'Row Index'!X47)="",INDEX('RAW DATA'!$L:$L,'Row Index'!X47),INDEX('RAW DATA'!$T:$T,'Row Index'!X47)))</f>
        <v>41.6025463039644</v>
      </c>
      <c r="Y387" s="17" t="n">
        <f aca="false">IF('Row Index'!Y47="","✗",IF(INDEX('RAW DATA'!$T:$T,'Row Index'!Y47)="",INDEX('RAW DATA'!$L:$L,'Row Index'!Y47),INDEX('RAW DATA'!$T:$T,'Row Index'!Y47)))</f>
        <v>42.5638273353167</v>
      </c>
      <c r="Z387" s="17" t="n">
        <f aca="false">IF('Row Index'!Z47="","✗",IF(INDEX('RAW DATA'!$T:$T,'Row Index'!Z47)="",INDEX('RAW DATA'!$L:$L,'Row Index'!Z47),INDEX('RAW DATA'!$T:$T,'Row Index'!Z47)))</f>
        <v>44.8575134728545</v>
      </c>
      <c r="AA387" s="19" t="str">
        <f aca="false">IF('Row Index'!AA47="","⏳",IF(INDEX('RAW DATA'!$T:$T,'Row Index'!AA47)="",INDEX('RAW DATA'!$L:$L,'Row Index'!AA47),INDEX('RAW DATA'!$T:$T,'Row Index'!AA47)))</f>
        <v>⏳</v>
      </c>
      <c r="AB387" s="17" t="n">
        <f aca="false">IF('Row Index'!AB47="","✗",IF(INDEX('RAW DATA'!$T:$T,'Row Index'!AB47)="",INDEX('RAW DATA'!$L:$L,'Row Index'!AB47),INDEX('RAW DATA'!$T:$T,'Row Index'!AB47)))</f>
        <v>49.2446387816919</v>
      </c>
      <c r="AC387" s="17" t="n">
        <f aca="false">IF('Row Index'!AC47="","✗",IF(INDEX('RAW DATA'!$T:$T,'Row Index'!AC47)="",INDEX('RAW DATA'!$L:$L,'Row Index'!AC47),INDEX('RAW DATA'!$T:$T,'Row Index'!AC47)))</f>
        <v>48.6206595491175</v>
      </c>
      <c r="AD387" s="17" t="n">
        <f aca="false">IF('Row Index'!AD47="","✗",IF(INDEX('RAW DATA'!$T:$T,'Row Index'!AD47)="",INDEX('RAW DATA'!$L:$L,'Row Index'!AD47),INDEX('RAW DATA'!$T:$T,'Row Index'!AD47)))</f>
        <v>51.0274453379227</v>
      </c>
      <c r="AE387" s="17" t="n">
        <f aca="false">IF('Row Index'!AE47="","✗",IF(INDEX('RAW DATA'!$T:$T,'Row Index'!AE47)="",INDEX('RAW DATA'!$L:$L,'Row Index'!AE47),INDEX('RAW DATA'!$T:$T,'Row Index'!AE47)))</f>
        <v>54.3353483380752</v>
      </c>
      <c r="AF387" s="17" t="n">
        <f aca="false">IF('Row Index'!AF47="","✗",IF(INDEX('RAW DATA'!$T:$T,'Row Index'!AF47)="",INDEX('RAW DATA'!$L:$L,'Row Index'!AF47),INDEX('RAW DATA'!$T:$T,'Row Index'!AF47)))</f>
        <v>56.5454846663558</v>
      </c>
      <c r="AG387" s="17" t="n">
        <f aca="false">IF('Row Index'!AG47="","✗",IF(INDEX('RAW DATA'!$T:$T,'Row Index'!AG47)="",INDEX('RAW DATA'!$L:$L,'Row Index'!AG47),INDEX('RAW DATA'!$T:$T,'Row Index'!AG47)))</f>
        <v>57.7120615235021</v>
      </c>
      <c r="AH387" s="17" t="n">
        <f aca="false">IF('Row Index'!AH47="","✗",IF(INDEX('RAW DATA'!$T:$T,'Row Index'!AH47)="",INDEX('RAW DATA'!$L:$L,'Row Index'!AH47),INDEX('RAW DATA'!$T:$T,'Row Index'!AH47)))</f>
        <v>60.6629533352853</v>
      </c>
      <c r="AI387" s="17" t="n">
        <f aca="false">IF('Row Index'!AI47="","✗",IF(INDEX('RAW DATA'!$T:$T,'Row Index'!AI47)="",INDEX('RAW DATA'!$L:$L,'Row Index'!AI47),INDEX('RAW DATA'!$T:$T,'Row Index'!AI47)))</f>
        <v>59.649366180343</v>
      </c>
      <c r="AJ387" s="17" t="n">
        <f aca="false">IF('Row Index'!AJ47="","✗",IF(INDEX('RAW DATA'!$T:$T,'Row Index'!AJ47)="",INDEX('RAW DATA'!$L:$L,'Row Index'!AJ47),INDEX('RAW DATA'!$T:$T,'Row Index'!AJ47)))</f>
        <v>62.3792797749462</v>
      </c>
      <c r="AK387" s="17" t="n">
        <f aca="false">IF('Row Index'!AK47="","✗",IF(INDEX('RAW DATA'!$T:$T,'Row Index'!AK47)="",INDEX('RAW DATA'!$L:$L,'Row Index'!AK47),INDEX('RAW DATA'!$T:$T,'Row Index'!AK47)))</f>
        <v>62.8352328032126</v>
      </c>
      <c r="AL387" s="17" t="n">
        <f aca="false">IF('Row Index'!AL47="","✗",IF(INDEX('RAW DATA'!$T:$T,'Row Index'!AL47)="",INDEX('RAW DATA'!$L:$L,'Row Index'!AL47),INDEX('RAW DATA'!$T:$T,'Row Index'!AL47)))</f>
        <v>63.8336430066068</v>
      </c>
      <c r="AM387" s="17" t="n">
        <f aca="false">IF('Row Index'!AM47="","✗",IF(INDEX('RAW DATA'!$T:$T,'Row Index'!AM47)="",INDEX('RAW DATA'!$L:$L,'Row Index'!AM47),INDEX('RAW DATA'!$T:$T,'Row Index'!AM47)))</f>
        <v>65.5275511960176</v>
      </c>
      <c r="AN387" s="17" t="n">
        <f aca="false">IF('Row Index'!AN47="","✗",IF(INDEX('RAW DATA'!$T:$T,'Row Index'!AN47)="",INDEX('RAW DATA'!$L:$L,'Row Index'!AN47),INDEX('RAW DATA'!$T:$T,'Row Index'!AN47)))</f>
        <v>65.5846920859527</v>
      </c>
      <c r="AO387" s="17" t="n">
        <f aca="false">IF('Row Index'!AO47="","✗",IF(INDEX('RAW DATA'!$T:$T,'Row Index'!AO47)="",INDEX('RAW DATA'!$L:$L,'Row Index'!AO47),INDEX('RAW DATA'!$T:$T,'Row Index'!AO47)))</f>
        <v>64.5243868448375</v>
      </c>
      <c r="AP387" s="17" t="n">
        <f aca="false">IF('Row Index'!AP47="","✗",IF(INDEX('RAW DATA'!$T:$T,'Row Index'!AP47)="",INDEX('RAW DATA'!$L:$L,'Row Index'!AP47),INDEX('RAW DATA'!$T:$T,'Row Index'!AP47)))</f>
        <v>66.5716452232354</v>
      </c>
      <c r="AQ387" s="17" t="n">
        <f aca="false">IF('Row Index'!AQ47="","✗",IF(INDEX('RAW DATA'!$T:$T,'Row Index'!AQ47)="",INDEX('RAW DATA'!$L:$L,'Row Index'!AQ47),INDEX('RAW DATA'!$T:$T,'Row Index'!AQ47)))</f>
        <v>66.7374568256278</v>
      </c>
    </row>
    <row r="388" customFormat="false" ht="15" hidden="false" customHeight="false" outlineLevel="0" collapsed="false">
      <c r="A388" s="32" t="s">
        <v>301</v>
      </c>
      <c r="B388" s="33" t="s">
        <v>248</v>
      </c>
      <c r="C388" s="17" t="n">
        <f aca="false">IF('Row Index'!C48="","✗",IF(INDEX('RAW DATA'!$T:$T,'Row Index'!C48)="",INDEX('RAW DATA'!$L:$L,'Row Index'!C48),INDEX('RAW DATA'!$T:$T,'Row Index'!C48)))</f>
        <v>29.5292726449189</v>
      </c>
      <c r="D388" s="17" t="n">
        <f aca="false">IF('Row Index'!D48="","✗",IF(INDEX('RAW DATA'!$T:$T,'Row Index'!D48)="",INDEX('RAW DATA'!$L:$L,'Row Index'!D48),INDEX('RAW DATA'!$T:$T,'Row Index'!D48)))</f>
        <v>30.9830214009178</v>
      </c>
      <c r="E388" s="17" t="n">
        <f aca="false">IF('Row Index'!E48="","✗",IF(INDEX('RAW DATA'!$T:$T,'Row Index'!E48)="",INDEX('RAW DATA'!$L:$L,'Row Index'!E48),INDEX('RAW DATA'!$T:$T,'Row Index'!E48)))</f>
        <v>35.079785155194</v>
      </c>
      <c r="F388" s="17" t="n">
        <f aca="false">IF('Row Index'!F48="","✗",IF(INDEX('RAW DATA'!$T:$T,'Row Index'!F48)="",INDEX('RAW DATA'!$L:$L,'Row Index'!F48),INDEX('RAW DATA'!$T:$T,'Row Index'!F48)))</f>
        <v>30.7180647598906</v>
      </c>
      <c r="G388" s="17" t="n">
        <f aca="false">IF('Row Index'!G48="","✗",IF(INDEX('RAW DATA'!$T:$T,'Row Index'!G48)="",INDEX('RAW DATA'!$L:$L,'Row Index'!G48),INDEX('RAW DATA'!$T:$T,'Row Index'!G48)))</f>
        <v>34.1350727653397</v>
      </c>
      <c r="H388" s="17" t="n">
        <f aca="false">IF('Row Index'!H48="","✗",IF(INDEX('RAW DATA'!$T:$T,'Row Index'!H48)="",INDEX('RAW DATA'!$L:$L,'Row Index'!H48),INDEX('RAW DATA'!$T:$T,'Row Index'!H48)))</f>
        <v>30.8161836944877</v>
      </c>
      <c r="I388" s="17" t="n">
        <f aca="false">IF('Row Index'!I48="","✗",IF(INDEX('RAW DATA'!$T:$T,'Row Index'!I48)="",INDEX('RAW DATA'!$L:$L,'Row Index'!I48),INDEX('RAW DATA'!$T:$T,'Row Index'!I48)))</f>
        <v>34.6242724283064</v>
      </c>
      <c r="J388" s="17" t="n">
        <f aca="false">IF('Row Index'!J48="","✗",IF(INDEX('RAW DATA'!$T:$T,'Row Index'!J48)="",INDEX('RAW DATA'!$L:$L,'Row Index'!J48),INDEX('RAW DATA'!$T:$T,'Row Index'!J48)))</f>
        <v>31.7056238854827</v>
      </c>
      <c r="K388" s="17" t="n">
        <f aca="false">IF('Row Index'!K48="","✗",IF(INDEX('RAW DATA'!$T:$T,'Row Index'!K48)="",INDEX('RAW DATA'!$L:$L,'Row Index'!K48),INDEX('RAW DATA'!$T:$T,'Row Index'!K48)))</f>
        <v>35.5972179529448</v>
      </c>
      <c r="L388" s="17" t="n">
        <f aca="false">IF('Row Index'!L48="","✗",IF(INDEX('RAW DATA'!$T:$T,'Row Index'!L48)="",INDEX('RAW DATA'!$L:$L,'Row Index'!L48),INDEX('RAW DATA'!$T:$T,'Row Index'!L48)))</f>
        <v>33.7834054137679</v>
      </c>
      <c r="M388" s="17" t="n">
        <f aca="false">IF('Row Index'!M48="","✗",IF(INDEX('RAW DATA'!$T:$T,'Row Index'!M48)="",INDEX('RAW DATA'!$L:$L,'Row Index'!M48),INDEX('RAW DATA'!$T:$T,'Row Index'!M48)))</f>
        <v>35.3522699451611</v>
      </c>
      <c r="N388" s="17" t="n">
        <f aca="false">IF('Row Index'!N48="","✗",IF(INDEX('RAW DATA'!$T:$T,'Row Index'!N48)="",INDEX('RAW DATA'!$L:$L,'Row Index'!N48),INDEX('RAW DATA'!$T:$T,'Row Index'!N48)))</f>
        <v>34.6055283954381</v>
      </c>
      <c r="O388" s="17" t="n">
        <f aca="false">IF('Row Index'!O48="","✗",IF(INDEX('RAW DATA'!$T:$T,'Row Index'!O48)="",INDEX('RAW DATA'!$L:$L,'Row Index'!O48),INDEX('RAW DATA'!$T:$T,'Row Index'!O48)))</f>
        <v>35.5241501625665</v>
      </c>
      <c r="P388" s="17" t="n">
        <f aca="false">IF('Row Index'!P48="","✗",IF(INDEX('RAW DATA'!$T:$T,'Row Index'!P48)="",INDEX('RAW DATA'!$L:$L,'Row Index'!P48),INDEX('RAW DATA'!$T:$T,'Row Index'!P48)))</f>
        <v>34.3879577900231</v>
      </c>
      <c r="Q388" s="17" t="n">
        <f aca="false">IF('Row Index'!Q48="","✗",IF(INDEX('RAW DATA'!$T:$T,'Row Index'!Q48)="",INDEX('RAW DATA'!$L:$L,'Row Index'!Q48),INDEX('RAW DATA'!$T:$T,'Row Index'!Q48)))</f>
        <v>34.5162499754428</v>
      </c>
      <c r="R388" s="17" t="str">
        <f aca="false">IF('Row Index'!R48="","✗",IF(INDEX('RAW DATA'!$T:$T,'Row Index'!R48)="",INDEX('RAW DATA'!$L:$L,'Row Index'!R48),INDEX('RAW DATA'!$T:$T,'Row Index'!R48)))</f>
        <v>✗⇲</v>
      </c>
      <c r="S388" s="17" t="n">
        <f aca="false">IF('Row Index'!S48="","✗",IF(INDEX('RAW DATA'!$T:$T,'Row Index'!S48)="",INDEX('RAW DATA'!$L:$L,'Row Index'!S48),INDEX('RAW DATA'!$T:$T,'Row Index'!S48)))</f>
        <v>36.1927903613374</v>
      </c>
      <c r="T388" s="17" t="n">
        <f aca="false">IF('Row Index'!T48="","✗",IF(INDEX('RAW DATA'!$T:$T,'Row Index'!T48)="",INDEX('RAW DATA'!$L:$L,'Row Index'!T48),INDEX('RAW DATA'!$T:$T,'Row Index'!T48)))</f>
        <v>34.6976147143798</v>
      </c>
      <c r="U388" s="17" t="n">
        <f aca="false">IF('Row Index'!U48="","✗",IF(INDEX('RAW DATA'!$T:$T,'Row Index'!U48)="",INDEX('RAW DATA'!$L:$L,'Row Index'!U48),INDEX('RAW DATA'!$T:$T,'Row Index'!U48)))</f>
        <v>36.9540984793763</v>
      </c>
      <c r="V388" s="17" t="n">
        <f aca="false">IF('Row Index'!V48="","✗",IF(INDEX('RAW DATA'!$T:$T,'Row Index'!V48)="",INDEX('RAW DATA'!$L:$L,'Row Index'!V48),INDEX('RAW DATA'!$T:$T,'Row Index'!V48)))</f>
        <v>36.4767266089883</v>
      </c>
      <c r="W388" s="17" t="n">
        <f aca="false">IF('Row Index'!W48="","✗",IF(INDEX('RAW DATA'!$T:$T,'Row Index'!W48)="",INDEX('RAW DATA'!$L:$L,'Row Index'!W48),INDEX('RAW DATA'!$T:$T,'Row Index'!W48)))</f>
        <v>35.5135044043763</v>
      </c>
      <c r="X388" s="17" t="n">
        <f aca="false">IF('Row Index'!X48="","✗",IF(INDEX('RAW DATA'!$T:$T,'Row Index'!X48)="",INDEX('RAW DATA'!$L:$L,'Row Index'!X48),INDEX('RAW DATA'!$T:$T,'Row Index'!X48)))</f>
        <v>37.3052008392986</v>
      </c>
      <c r="Y388" s="17" t="n">
        <f aca="false">IF('Row Index'!Y48="","✗",IF(INDEX('RAW DATA'!$T:$T,'Row Index'!Y48)="",INDEX('RAW DATA'!$L:$L,'Row Index'!Y48),INDEX('RAW DATA'!$T:$T,'Row Index'!Y48)))</f>
        <v>38.0290683225369</v>
      </c>
      <c r="Z388" s="17" t="n">
        <f aca="false">IF('Row Index'!Z48="","✗",IF(INDEX('RAW DATA'!$T:$T,'Row Index'!Z48)="",INDEX('RAW DATA'!$L:$L,'Row Index'!Z48),INDEX('RAW DATA'!$T:$T,'Row Index'!Z48)))</f>
        <v>38.4393677498075</v>
      </c>
      <c r="AA388" s="19" t="str">
        <f aca="false">IF('Row Index'!AA48="","⏳",IF(INDEX('RAW DATA'!$T:$T,'Row Index'!AA48)="",INDEX('RAW DATA'!$L:$L,'Row Index'!AA48),INDEX('RAW DATA'!$T:$T,'Row Index'!AA48)))</f>
        <v>⏳</v>
      </c>
      <c r="AB388" s="17" t="n">
        <f aca="false">IF('Row Index'!AB48="","✗",IF(INDEX('RAW DATA'!$T:$T,'Row Index'!AB48)="",INDEX('RAW DATA'!$L:$L,'Row Index'!AB48),INDEX('RAW DATA'!$T:$T,'Row Index'!AB48)))</f>
        <v>38.9791231017694</v>
      </c>
      <c r="AC388" s="17" t="n">
        <f aca="false">IF('Row Index'!AC48="","✗",IF(INDEX('RAW DATA'!$T:$T,'Row Index'!AC48)="",INDEX('RAW DATA'!$L:$L,'Row Index'!AC48),INDEX('RAW DATA'!$T:$T,'Row Index'!AC48)))</f>
        <v>40.4659096737155</v>
      </c>
      <c r="AD388" s="17" t="n">
        <f aca="false">IF('Row Index'!AD48="","✗",IF(INDEX('RAW DATA'!$T:$T,'Row Index'!AD48)="",INDEX('RAW DATA'!$L:$L,'Row Index'!AD48),INDEX('RAW DATA'!$T:$T,'Row Index'!AD48)))</f>
        <v>42.0747224268615</v>
      </c>
      <c r="AE388" s="17" t="n">
        <f aca="false">IF('Row Index'!AE48="","✗",IF(INDEX('RAW DATA'!$T:$T,'Row Index'!AE48)="",INDEX('RAW DATA'!$L:$L,'Row Index'!AE48),INDEX('RAW DATA'!$T:$T,'Row Index'!AE48)))</f>
        <v>42.5631681443813</v>
      </c>
      <c r="AF388" s="17" t="n">
        <f aca="false">IF('Row Index'!AF48="","✗",IF(INDEX('RAW DATA'!$T:$T,'Row Index'!AF48)="",INDEX('RAW DATA'!$L:$L,'Row Index'!AF48),INDEX('RAW DATA'!$T:$T,'Row Index'!AF48)))</f>
        <v>45.4084919780952</v>
      </c>
      <c r="AG388" s="17" t="n">
        <f aca="false">IF('Row Index'!AG48="","✗",IF(INDEX('RAW DATA'!$T:$T,'Row Index'!AG48)="",INDEX('RAW DATA'!$L:$L,'Row Index'!AG48),INDEX('RAW DATA'!$T:$T,'Row Index'!AG48)))</f>
        <v>45.2602584129166</v>
      </c>
      <c r="AH388" s="17" t="n">
        <f aca="false">IF('Row Index'!AH48="","✗",IF(INDEX('RAW DATA'!$T:$T,'Row Index'!AH48)="",INDEX('RAW DATA'!$L:$L,'Row Index'!AH48),INDEX('RAW DATA'!$T:$T,'Row Index'!AH48)))</f>
        <v>48.5933399323026</v>
      </c>
      <c r="AI388" s="17" t="n">
        <f aca="false">IF('Row Index'!AI48="","✗",IF(INDEX('RAW DATA'!$T:$T,'Row Index'!AI48)="",INDEX('RAW DATA'!$L:$L,'Row Index'!AI48),INDEX('RAW DATA'!$T:$T,'Row Index'!AI48)))</f>
        <v>53.3771603360824</v>
      </c>
      <c r="AJ388" s="17" t="n">
        <f aca="false">IF('Row Index'!AJ48="","✗",IF(INDEX('RAW DATA'!$T:$T,'Row Index'!AJ48)="",INDEX('RAW DATA'!$L:$L,'Row Index'!AJ48),INDEX('RAW DATA'!$T:$T,'Row Index'!AJ48)))</f>
        <v>56.2807501142214</v>
      </c>
      <c r="AK388" s="17" t="n">
        <f aca="false">IF('Row Index'!AK48="","✗",IF(INDEX('RAW DATA'!$T:$T,'Row Index'!AK48)="",INDEX('RAW DATA'!$L:$L,'Row Index'!AK48),INDEX('RAW DATA'!$T:$T,'Row Index'!AK48)))</f>
        <v>56.1140603299246</v>
      </c>
      <c r="AL388" s="17" t="n">
        <f aca="false">IF('Row Index'!AL48="","✗",IF(INDEX('RAW DATA'!$T:$T,'Row Index'!AL48)="",INDEX('RAW DATA'!$L:$L,'Row Index'!AL48),INDEX('RAW DATA'!$T:$T,'Row Index'!AL48)))</f>
        <v>60.6849739768952</v>
      </c>
      <c r="AM388" s="17" t="n">
        <f aca="false">IF('Row Index'!AM48="","✗",IF(INDEX('RAW DATA'!$T:$T,'Row Index'!AM48)="",INDEX('RAW DATA'!$L:$L,'Row Index'!AM48),INDEX('RAW DATA'!$T:$T,'Row Index'!AM48)))</f>
        <v>62.5115729901366</v>
      </c>
      <c r="AN388" s="17" t="n">
        <f aca="false">IF('Row Index'!AN48="","✗",IF(INDEX('RAW DATA'!$T:$T,'Row Index'!AN48)="",INDEX('RAW DATA'!$L:$L,'Row Index'!AN48),INDEX('RAW DATA'!$T:$T,'Row Index'!AN48)))</f>
        <v>63.1520507652286</v>
      </c>
      <c r="AO388" s="17" t="n">
        <f aca="false">IF('Row Index'!AO48="","✗",IF(INDEX('RAW DATA'!$T:$T,'Row Index'!AO48)="",INDEX('RAW DATA'!$L:$L,'Row Index'!AO48),INDEX('RAW DATA'!$T:$T,'Row Index'!AO48)))</f>
        <v>66.2489138210882</v>
      </c>
      <c r="AP388" s="17" t="n">
        <f aca="false">IF('Row Index'!AP48="","✗",IF(INDEX('RAW DATA'!$T:$T,'Row Index'!AP48)="",INDEX('RAW DATA'!$L:$L,'Row Index'!AP48),INDEX('RAW DATA'!$T:$T,'Row Index'!AP48)))</f>
        <v>65.2317199870766</v>
      </c>
      <c r="AQ388" s="17" t="n">
        <f aca="false">IF('Row Index'!AQ48="","✗",IF(INDEX('RAW DATA'!$T:$T,'Row Index'!AQ48)="",INDEX('RAW DATA'!$L:$L,'Row Index'!AQ48),INDEX('RAW DATA'!$T:$T,'Row Index'!AQ48)))</f>
        <v>65.0427964026383</v>
      </c>
    </row>
    <row r="389" customFormat="false" ht="15" hidden="false" customHeight="false" outlineLevel="0" collapsed="false">
      <c r="A389" s="32" t="s">
        <v>304</v>
      </c>
      <c r="B389" s="33" t="s">
        <v>248</v>
      </c>
      <c r="C389" s="17" t="n">
        <f aca="false">IF('Row Index'!C49="","✗",IF(INDEX('RAW DATA'!$T:$T,'Row Index'!C49)="",INDEX('RAW DATA'!$L:$L,'Row Index'!C49),INDEX('RAW DATA'!$T:$T,'Row Index'!C49)))</f>
        <v>33.1039008910671</v>
      </c>
      <c r="D389" s="17" t="n">
        <f aca="false">IF('Row Index'!D49="","✗",IF(INDEX('RAW DATA'!$T:$T,'Row Index'!D49)="",INDEX('RAW DATA'!$L:$L,'Row Index'!D49),INDEX('RAW DATA'!$T:$T,'Row Index'!D49)))</f>
        <v>32.4590130233</v>
      </c>
      <c r="E389" s="17" t="n">
        <f aca="false">IF('Row Index'!E49="","✗",IF(INDEX('RAW DATA'!$T:$T,'Row Index'!E49)="",INDEX('RAW DATA'!$L:$L,'Row Index'!E49),INDEX('RAW DATA'!$T:$T,'Row Index'!E49)))</f>
        <v>34.5146475866789</v>
      </c>
      <c r="F389" s="17" t="n">
        <f aca="false">IF('Row Index'!F49="","✗",IF(INDEX('RAW DATA'!$T:$T,'Row Index'!F49)="",INDEX('RAW DATA'!$L:$L,'Row Index'!F49),INDEX('RAW DATA'!$T:$T,'Row Index'!F49)))</f>
        <v>31.4974340437564</v>
      </c>
      <c r="G389" s="17" t="n">
        <f aca="false">IF('Row Index'!G49="","✗",IF(INDEX('RAW DATA'!$T:$T,'Row Index'!G49)="",INDEX('RAW DATA'!$L:$L,'Row Index'!G49),INDEX('RAW DATA'!$T:$T,'Row Index'!G49)))</f>
        <v>36.1315204790945</v>
      </c>
      <c r="H389" s="17" t="n">
        <f aca="false">IF('Row Index'!H49="","✗",IF(INDEX('RAW DATA'!$T:$T,'Row Index'!H49)="",INDEX('RAW DATA'!$L:$L,'Row Index'!H49),INDEX('RAW DATA'!$T:$T,'Row Index'!H49)))</f>
        <v>31.3730655456693</v>
      </c>
      <c r="I389" s="17" t="n">
        <f aca="false">IF('Row Index'!I49="","✗",IF(INDEX('RAW DATA'!$T:$T,'Row Index'!I49)="",INDEX('RAW DATA'!$L:$L,'Row Index'!I49),INDEX('RAW DATA'!$T:$T,'Row Index'!I49)))</f>
        <v>33.6599187215169</v>
      </c>
      <c r="J389" s="17" t="n">
        <f aca="false">IF('Row Index'!J49="","✗",IF(INDEX('RAW DATA'!$T:$T,'Row Index'!J49)="",INDEX('RAW DATA'!$L:$L,'Row Index'!J49),INDEX('RAW DATA'!$T:$T,'Row Index'!J49)))</f>
        <v>32.5715580654334</v>
      </c>
      <c r="K389" s="17" t="n">
        <f aca="false">IF('Row Index'!K49="","✗",IF(INDEX('RAW DATA'!$T:$T,'Row Index'!K49)="",INDEX('RAW DATA'!$L:$L,'Row Index'!K49),INDEX('RAW DATA'!$T:$T,'Row Index'!K49)))</f>
        <v>37.7687872577894</v>
      </c>
      <c r="L389" s="17" t="n">
        <f aca="false">IF('Row Index'!L49="","✗",IF(INDEX('RAW DATA'!$T:$T,'Row Index'!L49)="",INDEX('RAW DATA'!$L:$L,'Row Index'!L49),INDEX('RAW DATA'!$T:$T,'Row Index'!L49)))</f>
        <v>34.6783980717103</v>
      </c>
      <c r="M389" s="17" t="n">
        <f aca="false">IF('Row Index'!M49="","✗",IF(INDEX('RAW DATA'!$T:$T,'Row Index'!M49)="",INDEX('RAW DATA'!$L:$L,'Row Index'!M49),INDEX('RAW DATA'!$T:$T,'Row Index'!M49)))</f>
        <v>37.2812661100848</v>
      </c>
      <c r="N389" s="17" t="n">
        <f aca="false">IF('Row Index'!N49="","✗",IF(INDEX('RAW DATA'!$T:$T,'Row Index'!N49)="",INDEX('RAW DATA'!$L:$L,'Row Index'!N49),INDEX('RAW DATA'!$T:$T,'Row Index'!N49)))</f>
        <v>35.4343483800562</v>
      </c>
      <c r="O389" s="17" t="n">
        <f aca="false">IF('Row Index'!O49="","✗",IF(INDEX('RAW DATA'!$T:$T,'Row Index'!O49)="",INDEX('RAW DATA'!$L:$L,'Row Index'!O49),INDEX('RAW DATA'!$T:$T,'Row Index'!O49)))</f>
        <v>37.4193616327296</v>
      </c>
      <c r="P389" s="17" t="n">
        <f aca="false">IF('Row Index'!P49="","✗",IF(INDEX('RAW DATA'!$T:$T,'Row Index'!P49)="",INDEX('RAW DATA'!$L:$L,'Row Index'!P49),INDEX('RAW DATA'!$T:$T,'Row Index'!P49)))</f>
        <v>36.8283521155992</v>
      </c>
      <c r="Q389" s="17" t="n">
        <f aca="false">IF('Row Index'!Q49="","✗",IF(INDEX('RAW DATA'!$T:$T,'Row Index'!Q49)="",INDEX('RAW DATA'!$L:$L,'Row Index'!Q49),INDEX('RAW DATA'!$T:$T,'Row Index'!Q49)))</f>
        <v>38.1304543350164</v>
      </c>
      <c r="R389" s="17" t="n">
        <f aca="false">IF('Row Index'!R49="","✗",IF(INDEX('RAW DATA'!$T:$T,'Row Index'!R49)="",INDEX('RAW DATA'!$L:$L,'Row Index'!R49),INDEX('RAW DATA'!$T:$T,'Row Index'!R49)))</f>
        <v>38.5228464296955</v>
      </c>
      <c r="S389" s="17" t="n">
        <f aca="false">IF('Row Index'!S49="","✗",IF(INDEX('RAW DATA'!$T:$T,'Row Index'!S49)="",INDEX('RAW DATA'!$L:$L,'Row Index'!S49),INDEX('RAW DATA'!$T:$T,'Row Index'!S49)))</f>
        <v>40.3447711530359</v>
      </c>
      <c r="T389" s="17" t="n">
        <f aca="false">IF('Row Index'!T49="","✗",IF(INDEX('RAW DATA'!$T:$T,'Row Index'!T49)="",INDEX('RAW DATA'!$L:$L,'Row Index'!T49),INDEX('RAW DATA'!$T:$T,'Row Index'!T49)))</f>
        <v>38.6646475283642</v>
      </c>
      <c r="U389" s="17" t="n">
        <f aca="false">IF('Row Index'!U49="","✗",IF(INDEX('RAW DATA'!$T:$T,'Row Index'!U49)="",INDEX('RAW DATA'!$L:$L,'Row Index'!U49),INDEX('RAW DATA'!$T:$T,'Row Index'!U49)))</f>
        <v>42.2200737262077</v>
      </c>
      <c r="V389" s="17" t="n">
        <f aca="false">IF('Row Index'!V49="","✗",IF(INDEX('RAW DATA'!$T:$T,'Row Index'!V49)="",INDEX('RAW DATA'!$L:$L,'Row Index'!V49),INDEX('RAW DATA'!$T:$T,'Row Index'!V49)))</f>
        <v>42.8925103828187</v>
      </c>
      <c r="W389" s="17" t="n">
        <f aca="false">IF('Row Index'!W49="","✗",IF(INDEX('RAW DATA'!$T:$T,'Row Index'!W49)="",INDEX('RAW DATA'!$L:$L,'Row Index'!W49),INDEX('RAW DATA'!$T:$T,'Row Index'!W49)))</f>
        <v>43.5487692088288</v>
      </c>
      <c r="X389" s="17" t="n">
        <f aca="false">IF('Row Index'!X49="","✗",IF(INDEX('RAW DATA'!$T:$T,'Row Index'!X49)="",INDEX('RAW DATA'!$L:$L,'Row Index'!X49),INDEX('RAW DATA'!$T:$T,'Row Index'!X49)))</f>
        <v>46.2491911086915</v>
      </c>
      <c r="Y389" s="17" t="n">
        <f aca="false">IF('Row Index'!Y49="","✗",IF(INDEX('RAW DATA'!$T:$T,'Row Index'!Y49)="",INDEX('RAW DATA'!$L:$L,'Row Index'!Y49),INDEX('RAW DATA'!$T:$T,'Row Index'!Y49)))</f>
        <v>47.6334747796365</v>
      </c>
      <c r="Z389" s="17" t="n">
        <f aca="false">IF('Row Index'!Z49="","✗",IF(INDEX('RAW DATA'!$T:$T,'Row Index'!Z49)="",INDEX('RAW DATA'!$L:$L,'Row Index'!Z49),INDEX('RAW DATA'!$T:$T,'Row Index'!Z49)))</f>
        <v>52.7299779295612</v>
      </c>
      <c r="AA389" s="19" t="str">
        <f aca="false">IF('Row Index'!AA49="","⏳",IF(INDEX('RAW DATA'!$T:$T,'Row Index'!AA49)="",INDEX('RAW DATA'!$L:$L,'Row Index'!AA49),INDEX('RAW DATA'!$T:$T,'Row Index'!AA49)))</f>
        <v>⏳</v>
      </c>
      <c r="AB389" s="17" t="n">
        <f aca="false">IF('Row Index'!AB49="","✗",IF(INDEX('RAW DATA'!$T:$T,'Row Index'!AB49)="",INDEX('RAW DATA'!$L:$L,'Row Index'!AB49),INDEX('RAW DATA'!$T:$T,'Row Index'!AB49)))</f>
        <v>55.6070726064781</v>
      </c>
      <c r="AC389" s="17" t="n">
        <f aca="false">IF('Row Index'!AC49="","✗",IF(INDEX('RAW DATA'!$T:$T,'Row Index'!AC49)="",INDEX('RAW DATA'!$L:$L,'Row Index'!AC49),INDEX('RAW DATA'!$T:$T,'Row Index'!AC49)))</f>
        <v>58.2551497178222</v>
      </c>
      <c r="AD389" s="17" t="n">
        <f aca="false">IF('Row Index'!AD49="","✗",IF(INDEX('RAW DATA'!$T:$T,'Row Index'!AD49)="",INDEX('RAW DATA'!$L:$L,'Row Index'!AD49),INDEX('RAW DATA'!$T:$T,'Row Index'!AD49)))</f>
        <v>58.334640361575</v>
      </c>
      <c r="AE389" s="17" t="n">
        <f aca="false">IF('Row Index'!AE49="","✗",IF(INDEX('RAW DATA'!$T:$T,'Row Index'!AE49)="",INDEX('RAW DATA'!$L:$L,'Row Index'!AE49),INDEX('RAW DATA'!$T:$T,'Row Index'!AE49)))</f>
        <v>60.3234423974433</v>
      </c>
      <c r="AF389" s="17" t="n">
        <f aca="false">IF('Row Index'!AF49="","✗",IF(INDEX('RAW DATA'!$T:$T,'Row Index'!AF49)="",INDEX('RAW DATA'!$L:$L,'Row Index'!AF49),INDEX('RAW DATA'!$T:$T,'Row Index'!AF49)))</f>
        <v>62.1351260100441</v>
      </c>
      <c r="AG389" s="17" t="n">
        <f aca="false">IF('Row Index'!AG49="","✗",IF(INDEX('RAW DATA'!$T:$T,'Row Index'!AG49)="",INDEX('RAW DATA'!$L:$L,'Row Index'!AG49),INDEX('RAW DATA'!$T:$T,'Row Index'!AG49)))</f>
        <v>61.6820524628136</v>
      </c>
      <c r="AH389" s="17" t="n">
        <f aca="false">IF('Row Index'!AH49="","✗",IF(INDEX('RAW DATA'!$T:$T,'Row Index'!AH49)="",INDEX('RAW DATA'!$L:$L,'Row Index'!AH49),INDEX('RAW DATA'!$T:$T,'Row Index'!AH49)))</f>
        <v>64.0604073193287</v>
      </c>
      <c r="AI389" s="17" t="n">
        <f aca="false">IF('Row Index'!AI49="","✗",IF(INDEX('RAW DATA'!$T:$T,'Row Index'!AI49)="",INDEX('RAW DATA'!$L:$L,'Row Index'!AI49),INDEX('RAW DATA'!$T:$T,'Row Index'!AI49)))</f>
        <v>62.6731958835237</v>
      </c>
      <c r="AJ389" s="17" t="n">
        <f aca="false">IF('Row Index'!AJ49="","✗",IF(INDEX('RAW DATA'!$T:$T,'Row Index'!AJ49)="",INDEX('RAW DATA'!$L:$L,'Row Index'!AJ49),INDEX('RAW DATA'!$T:$T,'Row Index'!AJ49)))</f>
        <v>65.020549563631</v>
      </c>
      <c r="AK389" s="17" t="n">
        <f aca="false">IF('Row Index'!AK49="","✗",IF(INDEX('RAW DATA'!$T:$T,'Row Index'!AK49)="",INDEX('RAW DATA'!$L:$L,'Row Index'!AK49),INDEX('RAW DATA'!$T:$T,'Row Index'!AK49)))</f>
        <v>65.6601323364247</v>
      </c>
      <c r="AL389" s="17" t="n">
        <f aca="false">IF('Row Index'!AL49="","✗",IF(INDEX('RAW DATA'!$T:$T,'Row Index'!AL49)="",INDEX('RAW DATA'!$L:$L,'Row Index'!AL49),INDEX('RAW DATA'!$T:$T,'Row Index'!AL49)))</f>
        <v>67.615787434269</v>
      </c>
      <c r="AM389" s="17" t="n">
        <f aca="false">IF('Row Index'!AM49="","✗",IF(INDEX('RAW DATA'!$T:$T,'Row Index'!AM49)="",INDEX('RAW DATA'!$L:$L,'Row Index'!AM49),INDEX('RAW DATA'!$T:$T,'Row Index'!AM49)))</f>
        <v>66.7275603194764</v>
      </c>
      <c r="AN389" s="17" t="n">
        <f aca="false">IF('Row Index'!AN49="","✗",IF(INDEX('RAW DATA'!$T:$T,'Row Index'!AN49)="",INDEX('RAW DATA'!$L:$L,'Row Index'!AN49),INDEX('RAW DATA'!$T:$T,'Row Index'!AN49)))</f>
        <v>67.3697389300017</v>
      </c>
      <c r="AO389" s="17" t="n">
        <f aca="false">IF('Row Index'!AO49="","✗",IF(INDEX('RAW DATA'!$T:$T,'Row Index'!AO49)="",INDEX('RAW DATA'!$L:$L,'Row Index'!AO49),INDEX('RAW DATA'!$T:$T,'Row Index'!AO49)))</f>
        <v>67.8944007402248</v>
      </c>
      <c r="AP389" s="17" t="n">
        <f aca="false">IF('Row Index'!AP49="","✗",IF(INDEX('RAW DATA'!$T:$T,'Row Index'!AP49)="",INDEX('RAW DATA'!$L:$L,'Row Index'!AP49),INDEX('RAW DATA'!$T:$T,'Row Index'!AP49)))</f>
        <v>68.054272441285</v>
      </c>
      <c r="AQ389" s="17" t="n">
        <f aca="false">IF('Row Index'!AQ49="","✗",IF(INDEX('RAW DATA'!$T:$T,'Row Index'!AQ49)="",INDEX('RAW DATA'!$L:$L,'Row Index'!AQ49),INDEX('RAW DATA'!$T:$T,'Row Index'!AQ49)))</f>
        <v>67.7025660109186</v>
      </c>
    </row>
    <row r="390" customFormat="false" ht="15" hidden="false" customHeight="false" outlineLevel="0" collapsed="false">
      <c r="A390" s="32" t="s">
        <v>307</v>
      </c>
      <c r="B390" s="33" t="s">
        <v>248</v>
      </c>
      <c r="C390" s="17" t="n">
        <f aca="false">IF('Row Index'!C50="","✗",IF(INDEX('RAW DATA'!$T:$T,'Row Index'!C50)="",INDEX('RAW DATA'!$L:$L,'Row Index'!C50),INDEX('RAW DATA'!$T:$T,'Row Index'!C50)))</f>
        <v>32.0689705421379</v>
      </c>
      <c r="D390" s="17" t="n">
        <f aca="false">IF('Row Index'!D50="","✗",IF(INDEX('RAW DATA'!$T:$T,'Row Index'!D50)="",INDEX('RAW DATA'!$L:$L,'Row Index'!D50),INDEX('RAW DATA'!$T:$T,'Row Index'!D50)))</f>
        <v>34.596525078507</v>
      </c>
      <c r="E390" s="17" t="n">
        <f aca="false">IF('Row Index'!E50="","✗",IF(INDEX('RAW DATA'!$T:$T,'Row Index'!E50)="",INDEX('RAW DATA'!$L:$L,'Row Index'!E50),INDEX('RAW DATA'!$T:$T,'Row Index'!E50)))</f>
        <v>36.4166468909054</v>
      </c>
      <c r="F390" s="17" t="n">
        <f aca="false">IF('Row Index'!F50="","✗",IF(INDEX('RAW DATA'!$T:$T,'Row Index'!F50)="",INDEX('RAW DATA'!$L:$L,'Row Index'!F50),INDEX('RAW DATA'!$T:$T,'Row Index'!F50)))</f>
        <v>32.0549725871788</v>
      </c>
      <c r="G390" s="17" t="n">
        <f aca="false">IF('Row Index'!G50="","✗",IF(INDEX('RAW DATA'!$T:$T,'Row Index'!G50)="",INDEX('RAW DATA'!$L:$L,'Row Index'!G50),INDEX('RAW DATA'!$T:$T,'Row Index'!G50)))</f>
        <v>33.8551610417727</v>
      </c>
      <c r="H390" s="17" t="n">
        <f aca="false">IF('Row Index'!H50="","✗",IF(INDEX('RAW DATA'!$T:$T,'Row Index'!H50)="",INDEX('RAW DATA'!$L:$L,'Row Index'!H50),INDEX('RAW DATA'!$T:$T,'Row Index'!H50)))</f>
        <v>31.5904471018724</v>
      </c>
      <c r="I390" s="17" t="n">
        <f aca="false">IF('Row Index'!I50="","✗",IF(INDEX('RAW DATA'!$T:$T,'Row Index'!I50)="",INDEX('RAW DATA'!$L:$L,'Row Index'!I50),INDEX('RAW DATA'!$T:$T,'Row Index'!I50)))</f>
        <v>37.3161863285456</v>
      </c>
      <c r="J390" s="17" t="n">
        <f aca="false">IF('Row Index'!J50="","✗",IF(INDEX('RAW DATA'!$T:$T,'Row Index'!J50)="",INDEX('RAW DATA'!$L:$L,'Row Index'!J50),INDEX('RAW DATA'!$T:$T,'Row Index'!J50)))</f>
        <v>32.9579834749354</v>
      </c>
      <c r="K390" s="17" t="n">
        <f aca="false">IF('Row Index'!K50="","✗",IF(INDEX('RAW DATA'!$T:$T,'Row Index'!K50)="",INDEX('RAW DATA'!$L:$L,'Row Index'!K50),INDEX('RAW DATA'!$T:$T,'Row Index'!K50)))</f>
        <v>38.5274819183566</v>
      </c>
      <c r="L390" s="17" t="n">
        <f aca="false">IF('Row Index'!L50="","✗",IF(INDEX('RAW DATA'!$T:$T,'Row Index'!L50)="",INDEX('RAW DATA'!$L:$L,'Row Index'!L50),INDEX('RAW DATA'!$T:$T,'Row Index'!L50)))</f>
        <v>34.2131923476953</v>
      </c>
      <c r="M390" s="17" t="n">
        <f aca="false">IF('Row Index'!M50="","✗",IF(INDEX('RAW DATA'!$T:$T,'Row Index'!M50)="",INDEX('RAW DATA'!$L:$L,'Row Index'!M50),INDEX('RAW DATA'!$T:$T,'Row Index'!M50)))</f>
        <v>39.038952224519</v>
      </c>
      <c r="N390" s="17" t="n">
        <f aca="false">IF('Row Index'!N50="","✗",IF(INDEX('RAW DATA'!$T:$T,'Row Index'!N50)="",INDEX('RAW DATA'!$L:$L,'Row Index'!N50),INDEX('RAW DATA'!$T:$T,'Row Index'!N50)))</f>
        <v>37.9883803013658</v>
      </c>
      <c r="O390" s="17" t="n">
        <f aca="false">IF('Row Index'!O50="","✗",IF(INDEX('RAW DATA'!$T:$T,'Row Index'!O50)="",INDEX('RAW DATA'!$L:$L,'Row Index'!O50),INDEX('RAW DATA'!$T:$T,'Row Index'!O50)))</f>
        <v>34.7068840552822</v>
      </c>
      <c r="P390" s="17" t="n">
        <f aca="false">IF('Row Index'!P50="","✗",IF(INDEX('RAW DATA'!$T:$T,'Row Index'!P50)="",INDEX('RAW DATA'!$L:$L,'Row Index'!P50),INDEX('RAW DATA'!$T:$T,'Row Index'!P50)))</f>
        <v>35.1894035089911</v>
      </c>
      <c r="Q390" s="17" t="n">
        <f aca="false">IF('Row Index'!Q50="","✗",IF(INDEX('RAW DATA'!$T:$T,'Row Index'!Q50)="",INDEX('RAW DATA'!$L:$L,'Row Index'!Q50),INDEX('RAW DATA'!$T:$T,'Row Index'!Q50)))</f>
        <v>35.8431656055222</v>
      </c>
      <c r="R390" s="17" t="n">
        <f aca="false">IF('Row Index'!R50="","✗",IF(INDEX('RAW DATA'!$T:$T,'Row Index'!R50)="",INDEX('RAW DATA'!$L:$L,'Row Index'!R50),INDEX('RAW DATA'!$T:$T,'Row Index'!R50)))</f>
        <v>36.5459713982938</v>
      </c>
      <c r="S390" s="17" t="n">
        <f aca="false">IF('Row Index'!S50="","✗",IF(INDEX('RAW DATA'!$T:$T,'Row Index'!S50)="",INDEX('RAW DATA'!$L:$L,'Row Index'!S50),INDEX('RAW DATA'!$T:$T,'Row Index'!S50)))</f>
        <v>39.6904778176302</v>
      </c>
      <c r="T390" s="17" t="n">
        <f aca="false">IF('Row Index'!T50="","✗",IF(INDEX('RAW DATA'!$T:$T,'Row Index'!T50)="",INDEX('RAW DATA'!$L:$L,'Row Index'!T50),INDEX('RAW DATA'!$T:$T,'Row Index'!T50)))</f>
        <v>37.6642052990809</v>
      </c>
      <c r="U390" s="17" t="n">
        <f aca="false">IF('Row Index'!U50="","✗",IF(INDEX('RAW DATA'!$T:$T,'Row Index'!U50)="",INDEX('RAW DATA'!$L:$L,'Row Index'!U50),INDEX('RAW DATA'!$T:$T,'Row Index'!U50)))</f>
        <v>38.050437637502</v>
      </c>
      <c r="V390" s="17" t="n">
        <f aca="false">IF('Row Index'!V50="","✗",IF(INDEX('RAW DATA'!$T:$T,'Row Index'!V50)="",INDEX('RAW DATA'!$L:$L,'Row Index'!V50),INDEX('RAW DATA'!$T:$T,'Row Index'!V50)))</f>
        <v>38.3397837457323</v>
      </c>
      <c r="W390" s="17" t="n">
        <f aca="false">IF('Row Index'!W50="","✗",IF(INDEX('RAW DATA'!$T:$T,'Row Index'!W50)="",INDEX('RAW DATA'!$L:$L,'Row Index'!W50),INDEX('RAW DATA'!$T:$T,'Row Index'!W50)))</f>
        <v>39.7050511391933</v>
      </c>
      <c r="X390" s="17" t="n">
        <f aca="false">IF('Row Index'!X50="","✗",IF(INDEX('RAW DATA'!$T:$T,'Row Index'!X50)="",INDEX('RAW DATA'!$L:$L,'Row Index'!X50),INDEX('RAW DATA'!$T:$T,'Row Index'!X50)))</f>
        <v>40.1960928988146</v>
      </c>
      <c r="Y390" s="17" t="n">
        <f aca="false">IF('Row Index'!Y50="","✗",IF(INDEX('RAW DATA'!$T:$T,'Row Index'!Y50)="",INDEX('RAW DATA'!$L:$L,'Row Index'!Y50),INDEX('RAW DATA'!$T:$T,'Row Index'!Y50)))</f>
        <v>40.1626917376956</v>
      </c>
      <c r="Z390" s="17" t="n">
        <f aca="false">IF('Row Index'!Z50="","✗",IF(INDEX('RAW DATA'!$T:$T,'Row Index'!Z50)="",INDEX('RAW DATA'!$L:$L,'Row Index'!Z50),INDEX('RAW DATA'!$T:$T,'Row Index'!Z50)))</f>
        <v>44.0044875554277</v>
      </c>
      <c r="AA390" s="19" t="str">
        <f aca="false">IF('Row Index'!AA50="","⏳",IF(INDEX('RAW DATA'!$T:$T,'Row Index'!AA50)="",INDEX('RAW DATA'!$L:$L,'Row Index'!AA50),INDEX('RAW DATA'!$T:$T,'Row Index'!AA50)))</f>
        <v>⏳</v>
      </c>
      <c r="AB390" s="17" t="n">
        <f aca="false">IF('Row Index'!AB50="","✗",IF(INDEX('RAW DATA'!$T:$T,'Row Index'!AB50)="",INDEX('RAW DATA'!$L:$L,'Row Index'!AB50),INDEX('RAW DATA'!$T:$T,'Row Index'!AB50)))</f>
        <v>44.3619287229859</v>
      </c>
      <c r="AC390" s="17" t="n">
        <f aca="false">IF('Row Index'!AC50="","✗",IF(INDEX('RAW DATA'!$T:$T,'Row Index'!AC50)="",INDEX('RAW DATA'!$L:$L,'Row Index'!AC50),INDEX('RAW DATA'!$T:$T,'Row Index'!AC50)))</f>
        <v>47.5773647165803</v>
      </c>
      <c r="AD390" s="17" t="n">
        <f aca="false">IF('Row Index'!AD50="","✗",IF(INDEX('RAW DATA'!$T:$T,'Row Index'!AD50)="",INDEX('RAW DATA'!$L:$L,'Row Index'!AD50),INDEX('RAW DATA'!$T:$T,'Row Index'!AD50)))</f>
        <v>48.8852140569367</v>
      </c>
      <c r="AE390" s="17" t="n">
        <f aca="false">IF('Row Index'!AE50="","✗",IF(INDEX('RAW DATA'!$T:$T,'Row Index'!AE50)="",INDEX('RAW DATA'!$L:$L,'Row Index'!AE50),INDEX('RAW DATA'!$T:$T,'Row Index'!AE50)))</f>
        <v>52.7561572772634</v>
      </c>
      <c r="AF390" s="17" t="n">
        <f aca="false">IF('Row Index'!AF50="","✗",IF(INDEX('RAW DATA'!$T:$T,'Row Index'!AF50)="",INDEX('RAW DATA'!$L:$L,'Row Index'!AF50),INDEX('RAW DATA'!$T:$T,'Row Index'!AF50)))</f>
        <v>55.7233369548009</v>
      </c>
      <c r="AG390" s="17" t="n">
        <f aca="false">IF('Row Index'!AG50="","✗",IF(INDEX('RAW DATA'!$T:$T,'Row Index'!AG50)="",INDEX('RAW DATA'!$L:$L,'Row Index'!AG50),INDEX('RAW DATA'!$T:$T,'Row Index'!AG50)))</f>
        <v>56.39562880727</v>
      </c>
      <c r="AH390" s="17" t="n">
        <f aca="false">IF('Row Index'!AH50="","✗",IF(INDEX('RAW DATA'!$T:$T,'Row Index'!AH50)="",INDEX('RAW DATA'!$L:$L,'Row Index'!AH50),INDEX('RAW DATA'!$T:$T,'Row Index'!AH50)))</f>
        <v>59.9019817532711</v>
      </c>
      <c r="AI390" s="17" t="n">
        <f aca="false">IF('Row Index'!AI50="","✗",IF(INDEX('RAW DATA'!$T:$T,'Row Index'!AI50)="",INDEX('RAW DATA'!$L:$L,'Row Index'!AI50),INDEX('RAW DATA'!$T:$T,'Row Index'!AI50)))</f>
        <v>61.9571794082044</v>
      </c>
      <c r="AJ390" s="17" t="n">
        <f aca="false">IF('Row Index'!AJ50="","✗",IF(INDEX('RAW DATA'!$T:$T,'Row Index'!AJ50)="",INDEX('RAW DATA'!$L:$L,'Row Index'!AJ50),INDEX('RAW DATA'!$T:$T,'Row Index'!AJ50)))</f>
        <v>62.7023312515612</v>
      </c>
      <c r="AK390" s="17" t="n">
        <f aca="false">IF('Row Index'!AK50="","✗",IF(INDEX('RAW DATA'!$T:$T,'Row Index'!AK50)="",INDEX('RAW DATA'!$L:$L,'Row Index'!AK50),INDEX('RAW DATA'!$T:$T,'Row Index'!AK50)))</f>
        <v>63.0889307014307</v>
      </c>
      <c r="AL390" s="17" t="n">
        <f aca="false">IF('Row Index'!AL50="","✗",IF(INDEX('RAW DATA'!$T:$T,'Row Index'!AL50)="",INDEX('RAW DATA'!$L:$L,'Row Index'!AL50),INDEX('RAW DATA'!$T:$T,'Row Index'!AL50)))</f>
        <v>65.6522118367072</v>
      </c>
      <c r="AM390" s="17" t="n">
        <f aca="false">IF('Row Index'!AM50="","✗",IF(INDEX('RAW DATA'!$T:$T,'Row Index'!AM50)="",INDEX('RAW DATA'!$L:$L,'Row Index'!AM50),INDEX('RAW DATA'!$T:$T,'Row Index'!AM50)))</f>
        <v>66.2478950386722</v>
      </c>
      <c r="AN390" s="17" t="n">
        <f aca="false">IF('Row Index'!AN50="","✗",IF(INDEX('RAW DATA'!$T:$T,'Row Index'!AN50)="",INDEX('RAW DATA'!$L:$L,'Row Index'!AN50),INDEX('RAW DATA'!$T:$T,'Row Index'!AN50)))</f>
        <v>65.8486203788123</v>
      </c>
      <c r="AO390" s="17" t="n">
        <f aca="false">IF('Row Index'!AO50="","✗",IF(INDEX('RAW DATA'!$T:$T,'Row Index'!AO50)="",INDEX('RAW DATA'!$L:$L,'Row Index'!AO50),INDEX('RAW DATA'!$T:$T,'Row Index'!AO50)))</f>
        <v>67.3611863052387</v>
      </c>
      <c r="AP390" s="17" t="n">
        <f aca="false">IF('Row Index'!AP50="","✗",IF(INDEX('RAW DATA'!$T:$T,'Row Index'!AP50)="",INDEX('RAW DATA'!$L:$L,'Row Index'!AP50),INDEX('RAW DATA'!$T:$T,'Row Index'!AP50)))</f>
        <v>67.2391228095236</v>
      </c>
      <c r="AQ390" s="17" t="n">
        <f aca="false">IF('Row Index'!AQ50="","✗",IF(INDEX('RAW DATA'!$T:$T,'Row Index'!AQ50)="",INDEX('RAW DATA'!$L:$L,'Row Index'!AQ50),INDEX('RAW DATA'!$T:$T,'Row Index'!AQ50)))</f>
        <v>67.3895036991507</v>
      </c>
    </row>
    <row r="391" customFormat="false" ht="15" hidden="false" customHeight="false" outlineLevel="0" collapsed="false">
      <c r="A391" s="32" t="s">
        <v>310</v>
      </c>
      <c r="B391" s="33" t="s">
        <v>248</v>
      </c>
      <c r="C391" s="17" t="n">
        <f aca="false">IF('Row Index'!C51="","✗",IF(INDEX('RAW DATA'!$T:$T,'Row Index'!C51)="",INDEX('RAW DATA'!$L:$L,'Row Index'!C51),INDEX('RAW DATA'!$T:$T,'Row Index'!C51)))</f>
        <v>29.8313532586986</v>
      </c>
      <c r="D391" s="17" t="n">
        <f aca="false">IF('Row Index'!D51="","✗",IF(INDEX('RAW DATA'!$T:$T,'Row Index'!D51)="",INDEX('RAW DATA'!$L:$L,'Row Index'!D51),INDEX('RAW DATA'!$T:$T,'Row Index'!D51)))</f>
        <v>32.331330944744</v>
      </c>
      <c r="E391" s="17" t="n">
        <f aca="false">IF('Row Index'!E51="","✗",IF(INDEX('RAW DATA'!$T:$T,'Row Index'!E51)="",INDEX('RAW DATA'!$L:$L,'Row Index'!E51),INDEX('RAW DATA'!$T:$T,'Row Index'!E51)))</f>
        <v>32.9231500815791</v>
      </c>
      <c r="F391" s="17" t="n">
        <f aca="false">IF('Row Index'!F51="","✗",IF(INDEX('RAW DATA'!$T:$T,'Row Index'!F51)="",INDEX('RAW DATA'!$L:$L,'Row Index'!F51),INDEX('RAW DATA'!$T:$T,'Row Index'!F51)))</f>
        <v>31.0363711705588</v>
      </c>
      <c r="G391" s="17" t="n">
        <f aca="false">IF('Row Index'!G51="","✗",IF(INDEX('RAW DATA'!$T:$T,'Row Index'!G51)="",INDEX('RAW DATA'!$L:$L,'Row Index'!G51),INDEX('RAW DATA'!$T:$T,'Row Index'!G51)))</f>
        <v>31.6672821044922</v>
      </c>
      <c r="H391" s="17" t="n">
        <f aca="false">IF('Row Index'!H51="","✗",IF(INDEX('RAW DATA'!$T:$T,'Row Index'!H51)="",INDEX('RAW DATA'!$L:$L,'Row Index'!H51),INDEX('RAW DATA'!$T:$T,'Row Index'!H51)))</f>
        <v>30.6925222317283</v>
      </c>
      <c r="I391" s="17" t="n">
        <f aca="false">IF('Row Index'!I51="","✗",IF(INDEX('RAW DATA'!$T:$T,'Row Index'!I51)="",INDEX('RAW DATA'!$L:$L,'Row Index'!I51),INDEX('RAW DATA'!$T:$T,'Row Index'!I51)))</f>
        <v>33.1682201134466</v>
      </c>
      <c r="J391" s="17" t="n">
        <f aca="false">IF('Row Index'!J51="","✗",IF(INDEX('RAW DATA'!$T:$T,'Row Index'!J51)="",INDEX('RAW DATA'!$L:$L,'Row Index'!J51),INDEX('RAW DATA'!$T:$T,'Row Index'!J51)))</f>
        <v>32.364226726586</v>
      </c>
      <c r="K391" s="17" t="n">
        <f aca="false">IF('Row Index'!K51="","✗",IF(INDEX('RAW DATA'!$T:$T,'Row Index'!K51)="",INDEX('RAW DATA'!$L:$L,'Row Index'!K51),INDEX('RAW DATA'!$T:$T,'Row Index'!K51)))</f>
        <v>35.1654105762766</v>
      </c>
      <c r="L391" s="17" t="n">
        <f aca="false">IF('Row Index'!L51="","✗",IF(INDEX('RAW DATA'!$T:$T,'Row Index'!L51)="",INDEX('RAW DATA'!$L:$L,'Row Index'!L51),INDEX('RAW DATA'!$T:$T,'Row Index'!L51)))</f>
        <v>33.4577022283714</v>
      </c>
      <c r="M391" s="17" t="n">
        <f aca="false">IF('Row Index'!M51="","✗",IF(INDEX('RAW DATA'!$T:$T,'Row Index'!M51)="",INDEX('RAW DATA'!$L:$L,'Row Index'!M51),INDEX('RAW DATA'!$T:$T,'Row Index'!M51)))</f>
        <v>36.183188585726</v>
      </c>
      <c r="N391" s="17" t="n">
        <f aca="false">IF('Row Index'!N51="","✗",IF(INDEX('RAW DATA'!$T:$T,'Row Index'!N51)="",INDEX('RAW DATA'!$L:$L,'Row Index'!N51),INDEX('RAW DATA'!$T:$T,'Row Index'!N51)))</f>
        <v>34.4675409415608</v>
      </c>
      <c r="O391" s="17" t="n">
        <f aca="false">IF('Row Index'!O51="","✗",IF(INDEX('RAW DATA'!$T:$T,'Row Index'!O51)="",INDEX('RAW DATA'!$L:$L,'Row Index'!O51),INDEX('RAW DATA'!$T:$T,'Row Index'!O51)))</f>
        <v>34.3940871500256</v>
      </c>
      <c r="P391" s="17" t="n">
        <f aca="false">IF('Row Index'!P51="","✗",IF(INDEX('RAW DATA'!$T:$T,'Row Index'!P51)="",INDEX('RAW DATA'!$L:$L,'Row Index'!P51),INDEX('RAW DATA'!$T:$T,'Row Index'!P51)))</f>
        <v>34.1136006511792</v>
      </c>
      <c r="Q391" s="17" t="n">
        <f aca="false">IF('Row Index'!Q51="","✗",IF(INDEX('RAW DATA'!$T:$T,'Row Index'!Q51)="",INDEX('RAW DATA'!$L:$L,'Row Index'!Q51),INDEX('RAW DATA'!$T:$T,'Row Index'!Q51)))</f>
        <v>35.6238947422322</v>
      </c>
      <c r="R391" s="17" t="n">
        <f aca="false">IF('Row Index'!R51="","✗",IF(INDEX('RAW DATA'!$T:$T,'Row Index'!R51)="",INDEX('RAW DATA'!$L:$L,'Row Index'!R51),INDEX('RAW DATA'!$T:$T,'Row Index'!R51)))</f>
        <v>36.3802020316451</v>
      </c>
      <c r="S391" s="17" t="n">
        <f aca="false">IF('Row Index'!S51="","✗",IF(INDEX('RAW DATA'!$T:$T,'Row Index'!S51)="",INDEX('RAW DATA'!$L:$L,'Row Index'!S51),INDEX('RAW DATA'!$T:$T,'Row Index'!S51)))</f>
        <v>37.6235641066852</v>
      </c>
      <c r="T391" s="17" t="n">
        <f aca="false">IF('Row Index'!T51="","✗",IF(INDEX('RAW DATA'!$T:$T,'Row Index'!T51)="",INDEX('RAW DATA'!$L:$L,'Row Index'!T51),INDEX('RAW DATA'!$T:$T,'Row Index'!T51)))</f>
        <v>36.8404063954311</v>
      </c>
      <c r="U391" s="17" t="n">
        <f aca="false">IF('Row Index'!U51="","✗",IF(INDEX('RAW DATA'!$T:$T,'Row Index'!U51)="",INDEX('RAW DATA'!$L:$L,'Row Index'!U51),INDEX('RAW DATA'!$T:$T,'Row Index'!U51)))</f>
        <v>38.478842140698</v>
      </c>
      <c r="V391" s="17" t="n">
        <f aca="false">IF('Row Index'!V51="","✗",IF(INDEX('RAW DATA'!$T:$T,'Row Index'!V51)="",INDEX('RAW DATA'!$L:$L,'Row Index'!V51),INDEX('RAW DATA'!$T:$T,'Row Index'!V51)))</f>
        <v>39.4191644400969</v>
      </c>
      <c r="W391" s="17" t="n">
        <f aca="false">IF('Row Index'!W51="","✗",IF(INDEX('RAW DATA'!$T:$T,'Row Index'!W51)="",INDEX('RAW DATA'!$L:$L,'Row Index'!W51),INDEX('RAW DATA'!$T:$T,'Row Index'!W51)))</f>
        <v>39.4410506128264</v>
      </c>
      <c r="X391" s="17" t="n">
        <f aca="false">IF('Row Index'!X51="","✗",IF(INDEX('RAW DATA'!$T:$T,'Row Index'!X51)="",INDEX('RAW DATA'!$L:$L,'Row Index'!X51),INDEX('RAW DATA'!$T:$T,'Row Index'!X51)))</f>
        <v>40.9729219255297</v>
      </c>
      <c r="Y391" s="17" t="n">
        <f aca="false">IF('Row Index'!Y51="","✗",IF(INDEX('RAW DATA'!$T:$T,'Row Index'!Y51)="",INDEX('RAW DATA'!$L:$L,'Row Index'!Y51),INDEX('RAW DATA'!$T:$T,'Row Index'!Y51)))</f>
        <v>42.3902988482981</v>
      </c>
      <c r="Z391" s="17" t="n">
        <f aca="false">IF('Row Index'!Z51="","✗",IF(INDEX('RAW DATA'!$T:$T,'Row Index'!Z51)="",INDEX('RAW DATA'!$L:$L,'Row Index'!Z51),INDEX('RAW DATA'!$T:$T,'Row Index'!Z51)))</f>
        <v>42.9084414592958</v>
      </c>
      <c r="AA391" s="19" t="str">
        <f aca="false">IF('Row Index'!AA51="","⏳",IF(INDEX('RAW DATA'!$T:$T,'Row Index'!AA51)="",INDEX('RAW DATA'!$L:$L,'Row Index'!AA51),INDEX('RAW DATA'!$T:$T,'Row Index'!AA51)))</f>
        <v>⏳</v>
      </c>
      <c r="AB391" s="17" t="n">
        <f aca="false">IF('Row Index'!AB51="","✗",IF(INDEX('RAW DATA'!$T:$T,'Row Index'!AB51)="",INDEX('RAW DATA'!$L:$L,'Row Index'!AB51),INDEX('RAW DATA'!$T:$T,'Row Index'!AB51)))</f>
        <v>43.952282158219</v>
      </c>
      <c r="AC391" s="17" t="n">
        <f aca="false">IF('Row Index'!AC51="","✗",IF(INDEX('RAW DATA'!$T:$T,'Row Index'!AC51)="",INDEX('RAW DATA'!$L:$L,'Row Index'!AC51),INDEX('RAW DATA'!$T:$T,'Row Index'!AC51)))</f>
        <v>46.3154174477452</v>
      </c>
      <c r="AD391" s="17" t="n">
        <f aca="false">IF('Row Index'!AD51="","✗",IF(INDEX('RAW DATA'!$T:$T,'Row Index'!AD51)="",INDEX('RAW DATA'!$L:$L,'Row Index'!AD51),INDEX('RAW DATA'!$T:$T,'Row Index'!AD51)))</f>
        <v>47.0163171341247</v>
      </c>
      <c r="AE391" s="17" t="n">
        <f aca="false">IF('Row Index'!AE51="","✗",IF(INDEX('RAW DATA'!$T:$T,'Row Index'!AE51)="",INDEX('RAW DATA'!$L:$L,'Row Index'!AE51),INDEX('RAW DATA'!$T:$T,'Row Index'!AE51)))</f>
        <v>49.1710582661822</v>
      </c>
      <c r="AF391" s="17" t="n">
        <f aca="false">IF('Row Index'!AF51="","✗",IF(INDEX('RAW DATA'!$T:$T,'Row Index'!AF51)="",INDEX('RAW DATA'!$L:$L,'Row Index'!AF51),INDEX('RAW DATA'!$T:$T,'Row Index'!AF51)))</f>
        <v>51.9053737704449</v>
      </c>
      <c r="AG391" s="17" t="n">
        <f aca="false">IF('Row Index'!AG51="","✗",IF(INDEX('RAW DATA'!$T:$T,'Row Index'!AG51)="",INDEX('RAW DATA'!$L:$L,'Row Index'!AG51),INDEX('RAW DATA'!$T:$T,'Row Index'!AG51)))</f>
        <v>51.5148471168673</v>
      </c>
      <c r="AH391" s="17" t="n">
        <f aca="false">IF('Row Index'!AH51="","✗",IF(INDEX('RAW DATA'!$T:$T,'Row Index'!AH51)="",INDEX('RAW DATA'!$L:$L,'Row Index'!AH51),INDEX('RAW DATA'!$T:$T,'Row Index'!AH51)))</f>
        <v>56.0378445258149</v>
      </c>
      <c r="AI391" s="17" t="n">
        <f aca="false">IF('Row Index'!AI51="","✗",IF(INDEX('RAW DATA'!$T:$T,'Row Index'!AI51)="",INDEX('RAW DATA'!$L:$L,'Row Index'!AI51),INDEX('RAW DATA'!$T:$T,'Row Index'!AI51)))</f>
        <v>57.731888832195</v>
      </c>
      <c r="AJ391" s="17" t="n">
        <f aca="false">IF('Row Index'!AJ51="","✗",IF(INDEX('RAW DATA'!$T:$T,'Row Index'!AJ51)="",INDEX('RAW DATA'!$L:$L,'Row Index'!AJ51),INDEX('RAW DATA'!$T:$T,'Row Index'!AJ51)))</f>
        <v>60.634389320676</v>
      </c>
      <c r="AK391" s="17" t="n">
        <f aca="false">IF('Row Index'!AK51="","✗",IF(INDEX('RAW DATA'!$T:$T,'Row Index'!AK51)="",INDEX('RAW DATA'!$L:$L,'Row Index'!AK51),INDEX('RAW DATA'!$T:$T,'Row Index'!AK51)))</f>
        <v>60.3159150146963</v>
      </c>
      <c r="AL391" s="17" t="n">
        <f aca="false">IF('Row Index'!AL51="","✗",IF(INDEX('RAW DATA'!$T:$T,'Row Index'!AL51)="",INDEX('RAW DATA'!$L:$L,'Row Index'!AL51),INDEX('RAW DATA'!$T:$T,'Row Index'!AL51)))</f>
        <v>64.4499382873876</v>
      </c>
      <c r="AM391" s="17" t="n">
        <f aca="false">IF('Row Index'!AM51="","✗",IF(INDEX('RAW DATA'!$T:$T,'Row Index'!AM51)="",INDEX('RAW DATA'!$L:$L,'Row Index'!AM51),INDEX('RAW DATA'!$T:$T,'Row Index'!AM51)))</f>
        <v>64.4008840867889</v>
      </c>
      <c r="AN391" s="17" t="n">
        <f aca="false">IF('Row Index'!AN51="","✗",IF(INDEX('RAW DATA'!$T:$T,'Row Index'!AN51)="",INDEX('RAW DATA'!$L:$L,'Row Index'!AN51),INDEX('RAW DATA'!$T:$T,'Row Index'!AN51)))</f>
        <v>65.6182943727139</v>
      </c>
      <c r="AO391" s="17" t="n">
        <f aca="false">IF('Row Index'!AO51="","✗",IF(INDEX('RAW DATA'!$T:$T,'Row Index'!AO51)="",INDEX('RAW DATA'!$L:$L,'Row Index'!AO51),INDEX('RAW DATA'!$T:$T,'Row Index'!AO51)))</f>
        <v>66.7271441116311</v>
      </c>
      <c r="AP391" s="17" t="n">
        <f aca="false">IF('Row Index'!AP51="","✗",IF(INDEX('RAW DATA'!$T:$T,'Row Index'!AP51)="",INDEX('RAW DATA'!$L:$L,'Row Index'!AP51),INDEX('RAW DATA'!$T:$T,'Row Index'!AP51)))</f>
        <v>67.1252600836909</v>
      </c>
      <c r="AQ391" s="17" t="n">
        <f aca="false">IF('Row Index'!AQ51="","✗",IF(INDEX('RAW DATA'!$T:$T,'Row Index'!AQ51)="",INDEX('RAW DATA'!$L:$L,'Row Index'!AQ51),INDEX('RAW DATA'!$T:$T,'Row Index'!AQ51)))</f>
        <v>67.1160366289104</v>
      </c>
    </row>
    <row r="392" customFormat="false" ht="15" hidden="false" customHeight="false" outlineLevel="0" collapsed="false">
      <c r="A392" s="32" t="s">
        <v>313</v>
      </c>
      <c r="B392" s="33" t="s">
        <v>248</v>
      </c>
      <c r="C392" s="17" t="n">
        <f aca="false">IF('Row Index'!C52="","✗",IF(INDEX('RAW DATA'!$T:$T,'Row Index'!C52)="",INDEX('RAW DATA'!$L:$L,'Row Index'!C52),INDEX('RAW DATA'!$T:$T,'Row Index'!C52)))</f>
        <v>28.8873466091983</v>
      </c>
      <c r="D392" s="17" t="n">
        <f aca="false">IF('Row Index'!D52="","✗",IF(INDEX('RAW DATA'!$T:$T,'Row Index'!D52)="",INDEX('RAW DATA'!$L:$L,'Row Index'!D52),INDEX('RAW DATA'!$T:$T,'Row Index'!D52)))</f>
        <v>32.0690252744506</v>
      </c>
      <c r="E392" s="17" t="n">
        <f aca="false">IF('Row Index'!E52="","✗",IF(INDEX('RAW DATA'!$T:$T,'Row Index'!E52)="",INDEX('RAW DATA'!$L:$L,'Row Index'!E52),INDEX('RAW DATA'!$T:$T,'Row Index'!E52)))</f>
        <v>32.0730704812914</v>
      </c>
      <c r="F392" s="17" t="n">
        <f aca="false">IF('Row Index'!F52="","✗",IF(INDEX('RAW DATA'!$T:$T,'Row Index'!F52)="",INDEX('RAW DATA'!$L:$L,'Row Index'!F52),INDEX('RAW DATA'!$T:$T,'Row Index'!F52)))</f>
        <v>30.778372149781</v>
      </c>
      <c r="G392" s="17" t="n">
        <f aca="false">IF('Row Index'!G52="","✗",IF(INDEX('RAW DATA'!$T:$T,'Row Index'!G52)="",INDEX('RAW DATA'!$L:$L,'Row Index'!G52),INDEX('RAW DATA'!$T:$T,'Row Index'!G52)))</f>
        <v>32.5391490312066</v>
      </c>
      <c r="H392" s="17" t="n">
        <f aca="false">IF('Row Index'!H52="","✗",IF(INDEX('RAW DATA'!$T:$T,'Row Index'!H52)="",INDEX('RAW DATA'!$L:$L,'Row Index'!H52),INDEX('RAW DATA'!$T:$T,'Row Index'!H52)))</f>
        <v>30.5082227773639</v>
      </c>
      <c r="I392" s="17" t="n">
        <f aca="false">IF('Row Index'!I52="","✗",IF(INDEX('RAW DATA'!$T:$T,'Row Index'!I52)="",INDEX('RAW DATA'!$L:$L,'Row Index'!I52),INDEX('RAW DATA'!$T:$T,'Row Index'!I52)))</f>
        <v>31.3930217571467</v>
      </c>
      <c r="J392" s="17" t="n">
        <f aca="false">IF('Row Index'!J52="","✗",IF(INDEX('RAW DATA'!$T:$T,'Row Index'!J52)="",INDEX('RAW DATA'!$L:$L,'Row Index'!J52),INDEX('RAW DATA'!$T:$T,'Row Index'!J52)))</f>
        <v>31.591368688318</v>
      </c>
      <c r="K392" s="17" t="n">
        <f aca="false">IF('Row Index'!K52="","✗",IF(INDEX('RAW DATA'!$T:$T,'Row Index'!K52)="",INDEX('RAW DATA'!$L:$L,'Row Index'!K52),INDEX('RAW DATA'!$T:$T,'Row Index'!K52)))</f>
        <v>32.6701202392578</v>
      </c>
      <c r="L392" s="17" t="n">
        <f aca="false">IF('Row Index'!L52="","✗",IF(INDEX('RAW DATA'!$T:$T,'Row Index'!L52)="",INDEX('RAW DATA'!$L:$L,'Row Index'!L52),INDEX('RAW DATA'!$T:$T,'Row Index'!L52)))</f>
        <v>33.5824534491279</v>
      </c>
      <c r="M392" s="17" t="n">
        <f aca="false">IF('Row Index'!M52="","✗",IF(INDEX('RAW DATA'!$T:$T,'Row Index'!M52)="",INDEX('RAW DATA'!$L:$L,'Row Index'!M52),INDEX('RAW DATA'!$T:$T,'Row Index'!M52)))</f>
        <v>34.1010408605292</v>
      </c>
      <c r="N392" s="17" t="n">
        <f aca="false">IF('Row Index'!N52="","✗",IF(INDEX('RAW DATA'!$T:$T,'Row Index'!N52)="",INDEX('RAW DATA'!$L:$L,'Row Index'!N52),INDEX('RAW DATA'!$T:$T,'Row Index'!N52)))</f>
        <v>32.530020128093</v>
      </c>
      <c r="O392" s="17" t="n">
        <f aca="false">IF('Row Index'!O52="","✗",IF(INDEX('RAW DATA'!$T:$T,'Row Index'!O52)="",INDEX('RAW DATA'!$L:$L,'Row Index'!O52),INDEX('RAW DATA'!$T:$T,'Row Index'!O52)))</f>
        <v>31.939026075718</v>
      </c>
      <c r="P392" s="17" t="n">
        <f aca="false">IF('Row Index'!P52="","✗",IF(INDEX('RAW DATA'!$T:$T,'Row Index'!P52)="",INDEX('RAW DATA'!$L:$L,'Row Index'!P52),INDEX('RAW DATA'!$T:$T,'Row Index'!P52)))</f>
        <v>32.4161604239724</v>
      </c>
      <c r="Q392" s="17" t="n">
        <f aca="false">IF('Row Index'!Q52="","✗",IF(INDEX('RAW DATA'!$T:$T,'Row Index'!Q52)="",INDEX('RAW DATA'!$L:$L,'Row Index'!Q52),INDEX('RAW DATA'!$T:$T,'Row Index'!Q52)))</f>
        <v>32.5058619028323</v>
      </c>
      <c r="R392" s="17" t="n">
        <f aca="false">IF('Row Index'!R52="","✗",IF(INDEX('RAW DATA'!$T:$T,'Row Index'!R52)="",INDEX('RAW DATA'!$L:$L,'Row Index'!R52),INDEX('RAW DATA'!$T:$T,'Row Index'!R52)))</f>
        <v>34.7116193893628</v>
      </c>
      <c r="S392" s="17" t="n">
        <f aca="false">IF('Row Index'!S52="","✗",IF(INDEX('RAW DATA'!$T:$T,'Row Index'!S52)="",INDEX('RAW DATA'!$L:$L,'Row Index'!S52),INDEX('RAW DATA'!$T:$T,'Row Index'!S52)))</f>
        <v>33.4078460581021</v>
      </c>
      <c r="T392" s="17" t="n">
        <f aca="false">IF('Row Index'!T52="","✗",IF(INDEX('RAW DATA'!$T:$T,'Row Index'!T52)="",INDEX('RAW DATA'!$L:$L,'Row Index'!T52),INDEX('RAW DATA'!$T:$T,'Row Index'!T52)))</f>
        <v>33.6418382372875</v>
      </c>
      <c r="U392" s="17" t="n">
        <f aca="false">IF('Row Index'!U52="","✗",IF(INDEX('RAW DATA'!$T:$T,'Row Index'!U52)="",INDEX('RAW DATA'!$L:$L,'Row Index'!U52),INDEX('RAW DATA'!$T:$T,'Row Index'!U52)))</f>
        <v>35.0335447563676</v>
      </c>
      <c r="V392" s="17" t="n">
        <f aca="false">IF('Row Index'!V52="","✗",IF(INDEX('RAW DATA'!$T:$T,'Row Index'!V52)="",INDEX('RAW DATA'!$L:$L,'Row Index'!V52),INDEX('RAW DATA'!$T:$T,'Row Index'!V52)))</f>
        <v>34.9696331265875</v>
      </c>
      <c r="W392" s="17" t="n">
        <f aca="false">IF('Row Index'!W52="","✗",IF(INDEX('RAW DATA'!$T:$T,'Row Index'!W52)="",INDEX('RAW DATA'!$L:$L,'Row Index'!W52),INDEX('RAW DATA'!$T:$T,'Row Index'!W52)))</f>
        <v>34.6557655447872</v>
      </c>
      <c r="X392" s="17" t="n">
        <f aca="false">IF('Row Index'!X52="","✗",IF(INDEX('RAW DATA'!$T:$T,'Row Index'!X52)="",INDEX('RAW DATA'!$L:$L,'Row Index'!X52),INDEX('RAW DATA'!$T:$T,'Row Index'!X52)))</f>
        <v>36.5067251653121</v>
      </c>
      <c r="Y392" s="17" t="n">
        <f aca="false">IF('Row Index'!Y52="","✗",IF(INDEX('RAW DATA'!$T:$T,'Row Index'!Y52)="",INDEX('RAW DATA'!$L:$L,'Row Index'!Y52),INDEX('RAW DATA'!$T:$T,'Row Index'!Y52)))</f>
        <v>37.0384975078074</v>
      </c>
      <c r="Z392" s="17" t="n">
        <f aca="false">IF('Row Index'!Z52="","✗",IF(INDEX('RAW DATA'!$T:$T,'Row Index'!Z52)="",INDEX('RAW DATA'!$L:$L,'Row Index'!Z52),INDEX('RAW DATA'!$T:$T,'Row Index'!Z52)))</f>
        <v>40.4022555925498</v>
      </c>
      <c r="AA392" s="19" t="str">
        <f aca="false">IF('Row Index'!AA52="","⏳",IF(INDEX('RAW DATA'!$T:$T,'Row Index'!AA52)="",INDEX('RAW DATA'!$L:$L,'Row Index'!AA52),INDEX('RAW DATA'!$T:$T,'Row Index'!AA52)))</f>
        <v>⏳</v>
      </c>
      <c r="AB392" s="17" t="n">
        <f aca="false">IF('Row Index'!AB52="","✗",IF(INDEX('RAW DATA'!$T:$T,'Row Index'!AB52)="",INDEX('RAW DATA'!$L:$L,'Row Index'!AB52),INDEX('RAW DATA'!$T:$T,'Row Index'!AB52)))</f>
        <v>41.0471824896455</v>
      </c>
      <c r="AC392" s="17" t="n">
        <f aca="false">IF('Row Index'!AC52="","✗",IF(INDEX('RAW DATA'!$T:$T,'Row Index'!AC52)="",INDEX('RAW DATA'!$L:$L,'Row Index'!AC52),INDEX('RAW DATA'!$T:$T,'Row Index'!AC52)))</f>
        <v>42.5446193952247</v>
      </c>
      <c r="AD392" s="17" t="n">
        <f aca="false">IF('Row Index'!AD52="","✗",IF(INDEX('RAW DATA'!$T:$T,'Row Index'!AD52)="",INDEX('RAW DATA'!$L:$L,'Row Index'!AD52),INDEX('RAW DATA'!$T:$T,'Row Index'!AD52)))</f>
        <v>43.4080534945775</v>
      </c>
      <c r="AE392" s="17" t="n">
        <f aca="false">IF('Row Index'!AE52="","✗",IF(INDEX('RAW DATA'!$T:$T,'Row Index'!AE52)="",INDEX('RAW DATA'!$L:$L,'Row Index'!AE52),INDEX('RAW DATA'!$T:$T,'Row Index'!AE52)))</f>
        <v>46.3230165364891</v>
      </c>
      <c r="AF392" s="17" t="n">
        <f aca="false">IF('Row Index'!AF52="","✗",IF(INDEX('RAW DATA'!$T:$T,'Row Index'!AF52)="",INDEX('RAW DATA'!$L:$L,'Row Index'!AF52),INDEX('RAW DATA'!$T:$T,'Row Index'!AF52)))</f>
        <v>49.677325207383</v>
      </c>
      <c r="AG392" s="17" t="n">
        <f aca="false">IF('Row Index'!AG52="","✗",IF(INDEX('RAW DATA'!$T:$T,'Row Index'!AG52)="",INDEX('RAW DATA'!$L:$L,'Row Index'!AG52),INDEX('RAW DATA'!$T:$T,'Row Index'!AG52)))</f>
        <v>52.070507619204</v>
      </c>
      <c r="AH392" s="17" t="n">
        <f aca="false">IF('Row Index'!AH52="","✗",IF(INDEX('RAW DATA'!$T:$T,'Row Index'!AH52)="",INDEX('RAW DATA'!$L:$L,'Row Index'!AH52),INDEX('RAW DATA'!$T:$T,'Row Index'!AH52)))</f>
        <v>56.7930402921907</v>
      </c>
      <c r="AI392" s="17" t="n">
        <f aca="false">IF('Row Index'!AI52="","✗",IF(INDEX('RAW DATA'!$T:$T,'Row Index'!AI52)="",INDEX('RAW DATA'!$L:$L,'Row Index'!AI52),INDEX('RAW DATA'!$T:$T,'Row Index'!AI52)))</f>
        <v>58.5918291087596</v>
      </c>
      <c r="AJ392" s="17" t="n">
        <f aca="false">IF('Row Index'!AJ52="","✗",IF(INDEX('RAW DATA'!$T:$T,'Row Index'!AJ52)="",INDEX('RAW DATA'!$L:$L,'Row Index'!AJ52),INDEX('RAW DATA'!$T:$T,'Row Index'!AJ52)))</f>
        <v>60.9735590664235</v>
      </c>
      <c r="AK392" s="17" t="n">
        <f aca="false">IF('Row Index'!AK52="","✗",IF(INDEX('RAW DATA'!$T:$T,'Row Index'!AK52)="",INDEX('RAW DATA'!$L:$L,'Row Index'!AK52),INDEX('RAW DATA'!$T:$T,'Row Index'!AK52)))</f>
        <v>61.9447349866152</v>
      </c>
      <c r="AL392" s="17" t="n">
        <f aca="false">IF('Row Index'!AL52="","✗",IF(INDEX('RAW DATA'!$T:$T,'Row Index'!AL52)="",INDEX('RAW DATA'!$L:$L,'Row Index'!AL52),INDEX('RAW DATA'!$T:$T,'Row Index'!AL52)))</f>
        <v>63.9505061167961</v>
      </c>
      <c r="AM392" s="17" t="n">
        <f aca="false">IF('Row Index'!AM52="","✗",IF(INDEX('RAW DATA'!$T:$T,'Row Index'!AM52)="",INDEX('RAW DATA'!$L:$L,'Row Index'!AM52),INDEX('RAW DATA'!$T:$T,'Row Index'!AM52)))</f>
        <v>65.3313990713866</v>
      </c>
      <c r="AN392" s="17" t="n">
        <f aca="false">IF('Row Index'!AN52="","✗",IF(INDEX('RAW DATA'!$T:$T,'Row Index'!AN52)="",INDEX('RAW DATA'!$L:$L,'Row Index'!AN52),INDEX('RAW DATA'!$T:$T,'Row Index'!AN52)))</f>
        <v>65.3525034546501</v>
      </c>
      <c r="AO392" s="17" t="n">
        <f aca="false">IF('Row Index'!AO52="","✗",IF(INDEX('RAW DATA'!$T:$T,'Row Index'!AO52)="",INDEX('RAW DATA'!$L:$L,'Row Index'!AO52),INDEX('RAW DATA'!$T:$T,'Row Index'!AO52)))</f>
        <v>66.8359997069083</v>
      </c>
      <c r="AP392" s="17" t="n">
        <f aca="false">IF('Row Index'!AP52="","✗",IF(INDEX('RAW DATA'!$T:$T,'Row Index'!AP52)="",INDEX('RAW DATA'!$L:$L,'Row Index'!AP52),INDEX('RAW DATA'!$T:$T,'Row Index'!AP52)))</f>
        <v>67.3328484874136</v>
      </c>
      <c r="AQ392" s="17" t="n">
        <f aca="false">IF('Row Index'!AQ52="","✗",IF(INDEX('RAW DATA'!$T:$T,'Row Index'!AQ52)="",INDEX('RAW DATA'!$L:$L,'Row Index'!AQ52),INDEX('RAW DATA'!$T:$T,'Row Index'!AQ52)))</f>
        <v>67.2898270188987</v>
      </c>
    </row>
    <row r="393" customFormat="false" ht="15" hidden="false" customHeight="false" outlineLevel="0" collapsed="false">
      <c r="A393" s="32" t="s">
        <v>316</v>
      </c>
      <c r="B393" s="33" t="s">
        <v>248</v>
      </c>
      <c r="C393" s="17" t="n">
        <f aca="false">IF('Row Index'!C53="","✗",IF(INDEX('RAW DATA'!$T:$T,'Row Index'!C53)="",INDEX('RAW DATA'!$L:$L,'Row Index'!C53),INDEX('RAW DATA'!$T:$T,'Row Index'!C53)))</f>
        <v>29.2712579917945</v>
      </c>
      <c r="D393" s="17" t="n">
        <f aca="false">IF('Row Index'!D53="","✗",IF(INDEX('RAW DATA'!$T:$T,'Row Index'!D53)="",INDEX('RAW DATA'!$L:$L,'Row Index'!D53),INDEX('RAW DATA'!$T:$T,'Row Index'!D53)))</f>
        <v>31.8740970850398</v>
      </c>
      <c r="E393" s="17" t="n">
        <f aca="false">IF('Row Index'!E53="","✗",IF(INDEX('RAW DATA'!$T:$T,'Row Index'!E53)="",INDEX('RAW DATA'!$L:$L,'Row Index'!E53),INDEX('RAW DATA'!$T:$T,'Row Index'!E53)))</f>
        <v>31.6916230921398</v>
      </c>
      <c r="F393" s="17" t="n">
        <f aca="false">IF('Row Index'!F53="","✗",IF(INDEX('RAW DATA'!$T:$T,'Row Index'!F53)="",INDEX('RAW DATA'!$L:$L,'Row Index'!F53),INDEX('RAW DATA'!$T:$T,'Row Index'!F53)))</f>
        <v>29.8982026040313</v>
      </c>
      <c r="G393" s="17" t="n">
        <f aca="false">IF('Row Index'!G53="","✗",IF(INDEX('RAW DATA'!$T:$T,'Row Index'!G53)="",INDEX('RAW DATA'!$L:$L,'Row Index'!G53),INDEX('RAW DATA'!$T:$T,'Row Index'!G53)))</f>
        <v>34.8712301621548</v>
      </c>
      <c r="H393" s="17" t="n">
        <f aca="false">IF('Row Index'!H53="","✗",IF(INDEX('RAW DATA'!$T:$T,'Row Index'!H53)="",INDEX('RAW DATA'!$L:$L,'Row Index'!H53),INDEX('RAW DATA'!$T:$T,'Row Index'!H53)))</f>
        <v>30.0250573596281</v>
      </c>
      <c r="I393" s="17" t="n">
        <f aca="false">IF('Row Index'!I53="","✗",IF(INDEX('RAW DATA'!$T:$T,'Row Index'!I53)="",INDEX('RAW DATA'!$L:$L,'Row Index'!I53),INDEX('RAW DATA'!$T:$T,'Row Index'!I53)))</f>
        <v>32.3191750545509</v>
      </c>
      <c r="J393" s="17" t="n">
        <f aca="false">IF('Row Index'!J53="","✗",IF(INDEX('RAW DATA'!$T:$T,'Row Index'!J53)="",INDEX('RAW DATA'!$L:$L,'Row Index'!J53),INDEX('RAW DATA'!$T:$T,'Row Index'!J53)))</f>
        <v>32.585812328498</v>
      </c>
      <c r="K393" s="17" t="n">
        <f aca="false">IF('Row Index'!K53="","✗",IF(INDEX('RAW DATA'!$T:$T,'Row Index'!K53)="",INDEX('RAW DATA'!$L:$L,'Row Index'!K53),INDEX('RAW DATA'!$T:$T,'Row Index'!K53)))</f>
        <v>33.9358397758739</v>
      </c>
      <c r="L393" s="17" t="n">
        <f aca="false">IF('Row Index'!L53="","✗",IF(INDEX('RAW DATA'!$T:$T,'Row Index'!L53)="",INDEX('RAW DATA'!$L:$L,'Row Index'!L53),INDEX('RAW DATA'!$T:$T,'Row Index'!L53)))</f>
        <v>32.614696995314</v>
      </c>
      <c r="M393" s="17" t="n">
        <f aca="false">IF('Row Index'!M53="","✗",IF(INDEX('RAW DATA'!$T:$T,'Row Index'!M53)="",INDEX('RAW DATA'!$L:$L,'Row Index'!M53),INDEX('RAW DATA'!$T:$T,'Row Index'!M53)))</f>
        <v>34.8327252485693</v>
      </c>
      <c r="N393" s="17" t="n">
        <f aca="false">IF('Row Index'!N53="","✗",IF(INDEX('RAW DATA'!$T:$T,'Row Index'!N53)="",INDEX('RAW DATA'!$L:$L,'Row Index'!N53),INDEX('RAW DATA'!$T:$T,'Row Index'!N53)))</f>
        <v>33.4925221530992</v>
      </c>
      <c r="O393" s="17" t="n">
        <f aca="false">IF('Row Index'!O53="","✗",IF(INDEX('RAW DATA'!$T:$T,'Row Index'!O53)="",INDEX('RAW DATA'!$L:$L,'Row Index'!O53),INDEX('RAW DATA'!$T:$T,'Row Index'!O53)))</f>
        <v>32.5681015838833</v>
      </c>
      <c r="P393" s="17" t="n">
        <f aca="false">IF('Row Index'!P53="","✗",IF(INDEX('RAW DATA'!$T:$T,'Row Index'!P53)="",INDEX('RAW DATA'!$L:$L,'Row Index'!P53),INDEX('RAW DATA'!$T:$T,'Row Index'!P53)))</f>
        <v>33.1930227569861</v>
      </c>
      <c r="Q393" s="17" t="n">
        <f aca="false">IF('Row Index'!Q53="","✗",IF(INDEX('RAW DATA'!$T:$T,'Row Index'!Q53)="",INDEX('RAW DATA'!$L:$L,'Row Index'!Q53),INDEX('RAW DATA'!$T:$T,'Row Index'!Q53)))</f>
        <v>33.5730218480621</v>
      </c>
      <c r="R393" s="17" t="n">
        <f aca="false">IF('Row Index'!R53="","✗",IF(INDEX('RAW DATA'!$T:$T,'Row Index'!R53)="",INDEX('RAW DATA'!$L:$L,'Row Index'!R53),INDEX('RAW DATA'!$T:$T,'Row Index'!R53)))</f>
        <v>33.9975904873824</v>
      </c>
      <c r="S393" s="17" t="n">
        <f aca="false">IF('Row Index'!S53="","✗",IF(INDEX('RAW DATA'!$T:$T,'Row Index'!S53)="",INDEX('RAW DATA'!$L:$L,'Row Index'!S53),INDEX('RAW DATA'!$T:$T,'Row Index'!S53)))</f>
        <v>35.4129729305596</v>
      </c>
      <c r="T393" s="17" t="n">
        <f aca="false">IF('Row Index'!T53="","✗",IF(INDEX('RAW DATA'!$T:$T,'Row Index'!T53)="",INDEX('RAW DATA'!$L:$L,'Row Index'!T53),INDEX('RAW DATA'!$T:$T,'Row Index'!T53)))</f>
        <v>34.049415665952</v>
      </c>
      <c r="U393" s="17" t="n">
        <f aca="false">IF('Row Index'!U53="","✗",IF(INDEX('RAW DATA'!$T:$T,'Row Index'!U53)="",INDEX('RAW DATA'!$L:$L,'Row Index'!U53),INDEX('RAW DATA'!$T:$T,'Row Index'!U53)))</f>
        <v>35.8851790836992</v>
      </c>
      <c r="V393" s="17" t="n">
        <f aca="false">IF('Row Index'!V53="","✗",IF(INDEX('RAW DATA'!$T:$T,'Row Index'!V53)="",INDEX('RAW DATA'!$L:$L,'Row Index'!V53),INDEX('RAW DATA'!$T:$T,'Row Index'!V53)))</f>
        <v>35.6426855311746</v>
      </c>
      <c r="W393" s="17" t="n">
        <f aca="false">IF('Row Index'!W53="","✗",IF(INDEX('RAW DATA'!$T:$T,'Row Index'!W53)="",INDEX('RAW DATA'!$L:$L,'Row Index'!W53),INDEX('RAW DATA'!$T:$T,'Row Index'!W53)))</f>
        <v>36.0608527495635</v>
      </c>
      <c r="X393" s="17" t="n">
        <f aca="false">IF('Row Index'!X53="","✗",IF(INDEX('RAW DATA'!$T:$T,'Row Index'!X53)="",INDEX('RAW DATA'!$L:$L,'Row Index'!X53),INDEX('RAW DATA'!$T:$T,'Row Index'!X53)))</f>
        <v>38.4494554983255</v>
      </c>
      <c r="Y393" s="17" t="n">
        <f aca="false">IF('Row Index'!Y53="","✗",IF(INDEX('RAW DATA'!$T:$T,'Row Index'!Y53)="",INDEX('RAW DATA'!$L:$L,'Row Index'!Y53),INDEX('RAW DATA'!$T:$T,'Row Index'!Y53)))</f>
        <v>39.4522520286194</v>
      </c>
      <c r="Z393" s="17" t="n">
        <f aca="false">IF('Row Index'!Z53="","✗",IF(INDEX('RAW DATA'!$T:$T,'Row Index'!Z53)="",INDEX('RAW DATA'!$L:$L,'Row Index'!Z53),INDEX('RAW DATA'!$T:$T,'Row Index'!Z53)))</f>
        <v>40.293696354904</v>
      </c>
      <c r="AA393" s="19" t="str">
        <f aca="false">IF('Row Index'!AA53="","⏳",IF(INDEX('RAW DATA'!$T:$T,'Row Index'!AA53)="",INDEX('RAW DATA'!$L:$L,'Row Index'!AA53),INDEX('RAW DATA'!$T:$T,'Row Index'!AA53)))</f>
        <v>⏳</v>
      </c>
      <c r="AB393" s="17" t="n">
        <f aca="false">IF('Row Index'!AB53="","✗",IF(INDEX('RAW DATA'!$T:$T,'Row Index'!AB53)="",INDEX('RAW DATA'!$L:$L,'Row Index'!AB53),INDEX('RAW DATA'!$T:$T,'Row Index'!AB53)))</f>
        <v>41.2748854428837</v>
      </c>
      <c r="AC393" s="17" t="n">
        <f aca="false">IF('Row Index'!AC53="","✗",IF(INDEX('RAW DATA'!$T:$T,'Row Index'!AC53)="",INDEX('RAW DATA'!$L:$L,'Row Index'!AC53),INDEX('RAW DATA'!$T:$T,'Row Index'!AC53)))</f>
        <v>41.8086275284391</v>
      </c>
      <c r="AD393" s="17" t="n">
        <f aca="false">IF('Row Index'!AD53="","✗",IF(INDEX('RAW DATA'!$T:$T,'Row Index'!AD53)="",INDEX('RAW DATA'!$L:$L,'Row Index'!AD53),INDEX('RAW DATA'!$T:$T,'Row Index'!AD53)))</f>
        <v>43.1220285610361</v>
      </c>
      <c r="AE393" s="17" t="n">
        <f aca="false">IF('Row Index'!AE53="","✗",IF(INDEX('RAW DATA'!$T:$T,'Row Index'!AE53)="",INDEX('RAW DATA'!$L:$L,'Row Index'!AE53),INDEX('RAW DATA'!$T:$T,'Row Index'!AE53)))</f>
        <v>45.7000109928634</v>
      </c>
      <c r="AF393" s="17" t="n">
        <f aca="false">IF('Row Index'!AF53="","✗",IF(INDEX('RAW DATA'!$T:$T,'Row Index'!AF53)="",INDEX('RAW DATA'!$L:$L,'Row Index'!AF53),INDEX('RAW DATA'!$T:$T,'Row Index'!AF53)))</f>
        <v>48.0537815113192</v>
      </c>
      <c r="AG393" s="17" t="n">
        <f aca="false">IF('Row Index'!AG53="","✗",IF(INDEX('RAW DATA'!$T:$T,'Row Index'!AG53)="",INDEX('RAW DATA'!$L:$L,'Row Index'!AG53),INDEX('RAW DATA'!$T:$T,'Row Index'!AG53)))</f>
        <v>49.0597357500855</v>
      </c>
      <c r="AH393" s="17" t="n">
        <f aca="false">IF('Row Index'!AH53="","✗",IF(INDEX('RAW DATA'!$T:$T,'Row Index'!AH53)="",INDEX('RAW DATA'!$L:$L,'Row Index'!AH53),INDEX('RAW DATA'!$T:$T,'Row Index'!AH53)))</f>
        <v>53.6390458189815</v>
      </c>
      <c r="AI393" s="17" t="n">
        <f aca="false">IF('Row Index'!AI53="","✗",IF(INDEX('RAW DATA'!$T:$T,'Row Index'!AI53)="",INDEX('RAW DATA'!$L:$L,'Row Index'!AI53),INDEX('RAW DATA'!$T:$T,'Row Index'!AI53)))</f>
        <v>55.7547019505617</v>
      </c>
      <c r="AJ393" s="17" t="n">
        <f aca="false">IF('Row Index'!AJ53="","✗",IF(INDEX('RAW DATA'!$T:$T,'Row Index'!AJ53)="",INDEX('RAW DATA'!$L:$L,'Row Index'!AJ53),INDEX('RAW DATA'!$T:$T,'Row Index'!AJ53)))</f>
        <v>59.1120420451892</v>
      </c>
      <c r="AK393" s="17" t="n">
        <f aca="false">IF('Row Index'!AK53="","✗",IF(INDEX('RAW DATA'!$T:$T,'Row Index'!AK53)="",INDEX('RAW DATA'!$L:$L,'Row Index'!AK53),INDEX('RAW DATA'!$T:$T,'Row Index'!AK53)))</f>
        <v>60.5197097791721</v>
      </c>
      <c r="AL393" s="17" t="n">
        <f aca="false">IF('Row Index'!AL53="","✗",IF(INDEX('RAW DATA'!$T:$T,'Row Index'!AL53)="",INDEX('RAW DATA'!$L:$L,'Row Index'!AL53),INDEX('RAW DATA'!$T:$T,'Row Index'!AL53)))</f>
        <v>63.3340137144674</v>
      </c>
      <c r="AM393" s="17" t="n">
        <f aca="false">IF('Row Index'!AM53="","✗",IF(INDEX('RAW DATA'!$T:$T,'Row Index'!AM53)="",INDEX('RAW DATA'!$L:$L,'Row Index'!AM53),INDEX('RAW DATA'!$T:$T,'Row Index'!AM53)))</f>
        <v>64.6546478766267</v>
      </c>
      <c r="AN393" s="17" t="n">
        <f aca="false">IF('Row Index'!AN53="","✗",IF(INDEX('RAW DATA'!$T:$T,'Row Index'!AN53)="",INDEX('RAW DATA'!$L:$L,'Row Index'!AN53),INDEX('RAW DATA'!$T:$T,'Row Index'!AN53)))</f>
        <v>64.2247382961974</v>
      </c>
      <c r="AO393" s="17" t="n">
        <f aca="false">IF('Row Index'!AO53="","✗",IF(INDEX('RAW DATA'!$T:$T,'Row Index'!AO53)="",INDEX('RAW DATA'!$L:$L,'Row Index'!AO53),INDEX('RAW DATA'!$T:$T,'Row Index'!AO53)))</f>
        <v>65.5372411463116</v>
      </c>
      <c r="AP393" s="17" t="n">
        <f aca="false">IF('Row Index'!AP53="","✗",IF(INDEX('RAW DATA'!$T:$T,'Row Index'!AP53)="",INDEX('RAW DATA'!$L:$L,'Row Index'!AP53),INDEX('RAW DATA'!$T:$T,'Row Index'!AP53)))</f>
        <v>66.6001765633318</v>
      </c>
      <c r="AQ393" s="17" t="n">
        <f aca="false">IF('Row Index'!AQ53="","✗",IF(INDEX('RAW DATA'!$T:$T,'Row Index'!AQ53)="",INDEX('RAW DATA'!$L:$L,'Row Index'!AQ53),INDEX('RAW DATA'!$T:$T,'Row Index'!AQ53)))</f>
        <v>66.7323821463614</v>
      </c>
    </row>
    <row r="394" customFormat="false" ht="15" hidden="false" customHeight="false" outlineLevel="0" collapsed="false">
      <c r="A394" s="32" t="s">
        <v>319</v>
      </c>
      <c r="B394" s="33" t="s">
        <v>248</v>
      </c>
      <c r="C394" s="17" t="n">
        <f aca="false">IF('Row Index'!C54="","✗",IF(INDEX('RAW DATA'!$T:$T,'Row Index'!C54)="",INDEX('RAW DATA'!$L:$L,'Row Index'!C54),INDEX('RAW DATA'!$T:$T,'Row Index'!C54)))</f>
        <v>33.80464429035</v>
      </c>
      <c r="D394" s="17" t="n">
        <f aca="false">IF('Row Index'!D54="","✗",IF(INDEX('RAW DATA'!$T:$T,'Row Index'!D54)="",INDEX('RAW DATA'!$L:$L,'Row Index'!D54),INDEX('RAW DATA'!$T:$T,'Row Index'!D54)))</f>
        <v>33.3226963002496</v>
      </c>
      <c r="E394" s="17" t="n">
        <f aca="false">IF('Row Index'!E54="","✗",IF(INDEX('RAW DATA'!$T:$T,'Row Index'!E54)="",INDEX('RAW DATA'!$L:$L,'Row Index'!E54),INDEX('RAW DATA'!$T:$T,'Row Index'!E54)))</f>
        <v>35.8852896526248</v>
      </c>
      <c r="F394" s="17" t="n">
        <f aca="false">IF('Row Index'!F54="","✗",IF(INDEX('RAW DATA'!$T:$T,'Row Index'!F54)="",INDEX('RAW DATA'!$L:$L,'Row Index'!F54),INDEX('RAW DATA'!$T:$T,'Row Index'!F54)))</f>
        <v>30.8551281610852</v>
      </c>
      <c r="G394" s="26" t="str">
        <f aca="false">IF('Row Index'!G54="","✗",IF(INDEX('RAW DATA'!$T:$T,'Row Index'!G54)="",INDEX('RAW DATA'!$L:$L,'Row Index'!G54),INDEX('RAW DATA'!$T:$T,'Row Index'!G54)))</f>
        <v>✗</v>
      </c>
      <c r="H394" s="17" t="n">
        <f aca="false">IF('Row Index'!H54="","✗",IF(INDEX('RAW DATA'!$T:$T,'Row Index'!H54)="",INDEX('RAW DATA'!$L:$L,'Row Index'!H54),INDEX('RAW DATA'!$T:$T,'Row Index'!H54)))</f>
        <v>30.8331780610802</v>
      </c>
      <c r="I394" s="17" t="n">
        <f aca="false">IF('Row Index'!I54="","✗",IF(INDEX('RAW DATA'!$T:$T,'Row Index'!I54)="",INDEX('RAW DATA'!$L:$L,'Row Index'!I54),INDEX('RAW DATA'!$T:$T,'Row Index'!I54)))</f>
        <v>35.2303185560691</v>
      </c>
      <c r="J394" s="17" t="n">
        <f aca="false">IF('Row Index'!J54="","✗",IF(INDEX('RAW DATA'!$T:$T,'Row Index'!J54)="",INDEX('RAW DATA'!$L:$L,'Row Index'!J54),INDEX('RAW DATA'!$T:$T,'Row Index'!J54)))</f>
        <v>32.7300392261731</v>
      </c>
      <c r="K394" s="17" t="n">
        <f aca="false">IF('Row Index'!K54="","✗",IF(INDEX('RAW DATA'!$T:$T,'Row Index'!K54)="",INDEX('RAW DATA'!$L:$L,'Row Index'!K54),INDEX('RAW DATA'!$T:$T,'Row Index'!K54)))</f>
        <v>35.3238159549382</v>
      </c>
      <c r="L394" s="17" t="n">
        <f aca="false">IF('Row Index'!L54="","✗",IF(INDEX('RAW DATA'!$T:$T,'Row Index'!L54)="",INDEX('RAW DATA'!$L:$L,'Row Index'!L54),INDEX('RAW DATA'!$T:$T,'Row Index'!L54)))</f>
        <v>33.8105653175263</v>
      </c>
      <c r="M394" s="17" t="n">
        <f aca="false">IF('Row Index'!M54="","✗",IF(INDEX('RAW DATA'!$T:$T,'Row Index'!M54)="",INDEX('RAW DATA'!$L:$L,'Row Index'!M54),INDEX('RAW DATA'!$T:$T,'Row Index'!M54)))</f>
        <v>36.1474756937149</v>
      </c>
      <c r="N394" s="17" t="n">
        <f aca="false">IF('Row Index'!N54="","✗",IF(INDEX('RAW DATA'!$T:$T,'Row Index'!N54)="",INDEX('RAW DATA'!$L:$L,'Row Index'!N54),INDEX('RAW DATA'!$T:$T,'Row Index'!N54)))</f>
        <v>34.1571905618526</v>
      </c>
      <c r="O394" s="17" t="n">
        <f aca="false">IF('Row Index'!O54="","✗",IF(INDEX('RAW DATA'!$T:$T,'Row Index'!O54)="",INDEX('RAW DATA'!$L:$L,'Row Index'!O54),INDEX('RAW DATA'!$T:$T,'Row Index'!O54)))</f>
        <v>34.9637536727183</v>
      </c>
      <c r="P394" s="17" t="n">
        <f aca="false">IF('Row Index'!P54="","✗",IF(INDEX('RAW DATA'!$T:$T,'Row Index'!P54)="",INDEX('RAW DATA'!$L:$L,'Row Index'!P54),INDEX('RAW DATA'!$T:$T,'Row Index'!P54)))</f>
        <v>33.6604825773532</v>
      </c>
      <c r="Q394" s="17" t="n">
        <f aca="false">IF('Row Index'!Q54="","✗",IF(INDEX('RAW DATA'!$T:$T,'Row Index'!Q54)="",INDEX('RAW DATA'!$L:$L,'Row Index'!Q54),INDEX('RAW DATA'!$T:$T,'Row Index'!Q54)))</f>
        <v>35.4208934939663</v>
      </c>
      <c r="R394" s="17" t="n">
        <f aca="false">IF('Row Index'!R54="","✗",IF(INDEX('RAW DATA'!$T:$T,'Row Index'!R54)="",INDEX('RAW DATA'!$L:$L,'Row Index'!R54),INDEX('RAW DATA'!$T:$T,'Row Index'!R54)))</f>
        <v>36.1872252071605</v>
      </c>
      <c r="S394" s="17" t="n">
        <f aca="false">IF('Row Index'!S54="","✗",IF(INDEX('RAW DATA'!$T:$T,'Row Index'!S54)="",INDEX('RAW DATA'!$L:$L,'Row Index'!S54),INDEX('RAW DATA'!$T:$T,'Row Index'!S54)))</f>
        <v>35.6783799090692</v>
      </c>
      <c r="T394" s="17" t="n">
        <f aca="false">IF('Row Index'!T54="","✗",IF(INDEX('RAW DATA'!$T:$T,'Row Index'!T54)="",INDEX('RAW DATA'!$L:$L,'Row Index'!T54),INDEX('RAW DATA'!$T:$T,'Row Index'!T54)))</f>
        <v>35.4674407862602</v>
      </c>
      <c r="U394" s="17" t="n">
        <f aca="false">IF('Row Index'!U54="","✗",IF(INDEX('RAW DATA'!$T:$T,'Row Index'!U54)="",INDEX('RAW DATA'!$L:$L,'Row Index'!U54),INDEX('RAW DATA'!$T:$T,'Row Index'!U54)))</f>
        <v>37.4399004141096</v>
      </c>
      <c r="V394" s="17" t="n">
        <f aca="false">IF('Row Index'!V54="","✗",IF(INDEX('RAW DATA'!$T:$T,'Row Index'!V54)="",INDEX('RAW DATA'!$L:$L,'Row Index'!V54),INDEX('RAW DATA'!$T:$T,'Row Index'!V54)))</f>
        <v>38.3001713613999</v>
      </c>
      <c r="W394" s="17" t="n">
        <f aca="false">IF('Row Index'!W54="","✗",IF(INDEX('RAW DATA'!$T:$T,'Row Index'!W54)="",INDEX('RAW DATA'!$L:$L,'Row Index'!W54),INDEX('RAW DATA'!$T:$T,'Row Index'!W54)))</f>
        <v>37.6695251570214</v>
      </c>
      <c r="X394" s="17" t="n">
        <f aca="false">IF('Row Index'!X54="","✗",IF(INDEX('RAW DATA'!$T:$T,'Row Index'!X54)="",INDEX('RAW DATA'!$L:$L,'Row Index'!X54),INDEX('RAW DATA'!$T:$T,'Row Index'!X54)))</f>
        <v>38.4083412093252</v>
      </c>
      <c r="Y394" s="17" t="n">
        <f aca="false">IF('Row Index'!Y54="","✗",IF(INDEX('RAW DATA'!$T:$T,'Row Index'!Y54)="",INDEX('RAW DATA'!$L:$L,'Row Index'!Y54),INDEX('RAW DATA'!$T:$T,'Row Index'!Y54)))</f>
        <v>39.3003243996196</v>
      </c>
      <c r="Z394" s="17" t="n">
        <f aca="false">IF('Row Index'!Z54="","✗",IF(INDEX('RAW DATA'!$T:$T,'Row Index'!Z54)="",INDEX('RAW DATA'!$L:$L,'Row Index'!Z54),INDEX('RAW DATA'!$T:$T,'Row Index'!Z54)))</f>
        <v>40.4874478437072</v>
      </c>
      <c r="AA394" s="19" t="str">
        <f aca="false">IF('Row Index'!AA54="","⏳",IF(INDEX('RAW DATA'!$T:$T,'Row Index'!AA54)="",INDEX('RAW DATA'!$L:$L,'Row Index'!AA54),INDEX('RAW DATA'!$T:$T,'Row Index'!AA54)))</f>
        <v>⏳</v>
      </c>
      <c r="AB394" s="17" t="n">
        <f aca="false">IF('Row Index'!AB54="","✗",IF(INDEX('RAW DATA'!$T:$T,'Row Index'!AB54)="",INDEX('RAW DATA'!$L:$L,'Row Index'!AB54),INDEX('RAW DATA'!$T:$T,'Row Index'!AB54)))</f>
        <v>40.7256804974152</v>
      </c>
      <c r="AC394" s="17" t="n">
        <f aca="false">IF('Row Index'!AC54="","✗",IF(INDEX('RAW DATA'!$T:$T,'Row Index'!AC54)="",INDEX('RAW DATA'!$L:$L,'Row Index'!AC54),INDEX('RAW DATA'!$T:$T,'Row Index'!AC54)))</f>
        <v>36.8654784115941</v>
      </c>
      <c r="AD394" s="17" t="n">
        <f aca="false">IF('Row Index'!AD54="","✗",IF(INDEX('RAW DATA'!$T:$T,'Row Index'!AD54)="",INDEX('RAW DATA'!$L:$L,'Row Index'!AD54),INDEX('RAW DATA'!$T:$T,'Row Index'!AD54)))</f>
        <v>41.2343228551955</v>
      </c>
      <c r="AE394" s="17" t="n">
        <f aca="false">IF('Row Index'!AE54="","✗",IF(INDEX('RAW DATA'!$T:$T,'Row Index'!AE54)="",INDEX('RAW DATA'!$L:$L,'Row Index'!AE54),INDEX('RAW DATA'!$T:$T,'Row Index'!AE54)))</f>
        <v>42.4072347431746</v>
      </c>
      <c r="AF394" s="17" t="n">
        <f aca="false">IF('Row Index'!AF54="","✗",IF(INDEX('RAW DATA'!$T:$T,'Row Index'!AF54)="",INDEX('RAW DATA'!$L:$L,'Row Index'!AF54),INDEX('RAW DATA'!$T:$T,'Row Index'!AF54)))</f>
        <v>46.153014287642</v>
      </c>
      <c r="AG394" s="17" t="n">
        <f aca="false">IF('Row Index'!AG54="","✗",IF(INDEX('RAW DATA'!$T:$T,'Row Index'!AG54)="",INDEX('RAW DATA'!$L:$L,'Row Index'!AG54),INDEX('RAW DATA'!$T:$T,'Row Index'!AG54)))</f>
        <v>44.9988293265314</v>
      </c>
      <c r="AH394" s="17" t="n">
        <f aca="false">IF('Row Index'!AH54="","✗",IF(INDEX('RAW DATA'!$T:$T,'Row Index'!AH54)="",INDEX('RAW DATA'!$L:$L,'Row Index'!AH54),INDEX('RAW DATA'!$T:$T,'Row Index'!AH54)))</f>
        <v>48.8676673631012</v>
      </c>
      <c r="AI394" s="17" t="n">
        <f aca="false">IF('Row Index'!AI54="","✗",IF(INDEX('RAW DATA'!$T:$T,'Row Index'!AI54)="",INDEX('RAW DATA'!$L:$L,'Row Index'!AI54),INDEX('RAW DATA'!$T:$T,'Row Index'!AI54)))</f>
        <v>52.5322376063623</v>
      </c>
      <c r="AJ394" s="17" t="n">
        <f aca="false">IF('Row Index'!AJ54="","✗",IF(INDEX('RAW DATA'!$T:$T,'Row Index'!AJ54)="",INDEX('RAW DATA'!$L:$L,'Row Index'!AJ54),INDEX('RAW DATA'!$T:$T,'Row Index'!AJ54)))</f>
        <v>56.4282741750785</v>
      </c>
      <c r="AK394" s="17" t="n">
        <f aca="false">IF('Row Index'!AK54="","✗",IF(INDEX('RAW DATA'!$T:$T,'Row Index'!AK54)="",INDEX('RAW DATA'!$L:$L,'Row Index'!AK54),INDEX('RAW DATA'!$T:$T,'Row Index'!AK54)))</f>
        <v>58.5776465630834</v>
      </c>
      <c r="AL394" s="17" t="n">
        <f aca="false">IF('Row Index'!AL54="","✗",IF(INDEX('RAW DATA'!$T:$T,'Row Index'!AL54)="",INDEX('RAW DATA'!$L:$L,'Row Index'!AL54),INDEX('RAW DATA'!$T:$T,'Row Index'!AL54)))</f>
        <v>61.3839010117785</v>
      </c>
      <c r="AM394" s="17" t="n">
        <f aca="false">IF('Row Index'!AM54="","✗",IF(INDEX('RAW DATA'!$T:$T,'Row Index'!AM54)="",INDEX('RAW DATA'!$L:$L,'Row Index'!AM54),INDEX('RAW DATA'!$T:$T,'Row Index'!AM54)))</f>
        <v>62.5249508967529</v>
      </c>
      <c r="AN394" s="17" t="n">
        <f aca="false">IF('Row Index'!AN54="","✗",IF(INDEX('RAW DATA'!$T:$T,'Row Index'!AN54)="",INDEX('RAW DATA'!$L:$L,'Row Index'!AN54),INDEX('RAW DATA'!$T:$T,'Row Index'!AN54)))</f>
        <v>63.753043419629</v>
      </c>
      <c r="AO394" s="17" t="n">
        <f aca="false">IF('Row Index'!AO54="","✗",IF(INDEX('RAW DATA'!$T:$T,'Row Index'!AO54)="",INDEX('RAW DATA'!$L:$L,'Row Index'!AO54),INDEX('RAW DATA'!$T:$T,'Row Index'!AO54)))</f>
        <v>64.8667351580162</v>
      </c>
      <c r="AP394" s="17" t="n">
        <f aca="false">IF('Row Index'!AP54="","✗",IF(INDEX('RAW DATA'!$T:$T,'Row Index'!AP54)="",INDEX('RAW DATA'!$L:$L,'Row Index'!AP54),INDEX('RAW DATA'!$T:$T,'Row Index'!AP54)))</f>
        <v>66.3703689575195</v>
      </c>
      <c r="AQ394" s="17" t="n">
        <f aca="false">IF('Row Index'!AQ54="","✗",IF(INDEX('RAW DATA'!$T:$T,'Row Index'!AQ54)="",INDEX('RAW DATA'!$L:$L,'Row Index'!AQ54),INDEX('RAW DATA'!$T:$T,'Row Index'!AQ54)))</f>
        <v>65.8048393854196</v>
      </c>
    </row>
    <row r="397" customFormat="false" ht="15" hidden="false" customHeight="false" outlineLevel="0" collapsed="false">
      <c r="A397" s="3" t="s">
        <v>5413</v>
      </c>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row>
    <row r="398" customFormat="false" ht="23.85" hidden="false" customHeight="false" outlineLevel="0" collapsed="false">
      <c r="A398" s="9" t="s">
        <v>5404</v>
      </c>
      <c r="B398" s="9" t="s">
        <v>153</v>
      </c>
      <c r="C398" s="9" t="s">
        <v>147</v>
      </c>
      <c r="D398" s="9" t="s">
        <v>365</v>
      </c>
      <c r="E398" s="9" t="s">
        <v>497</v>
      </c>
      <c r="F398" s="9" t="s">
        <v>628</v>
      </c>
      <c r="G398" s="9" t="s">
        <v>763</v>
      </c>
      <c r="H398" s="9" t="s">
        <v>902</v>
      </c>
      <c r="I398" s="9" t="s">
        <v>1037</v>
      </c>
      <c r="J398" s="9" t="s">
        <v>1143</v>
      </c>
      <c r="K398" s="9" t="s">
        <v>1275</v>
      </c>
      <c r="L398" s="9" t="s">
        <v>1411</v>
      </c>
      <c r="M398" s="9" t="s">
        <v>1628</v>
      </c>
      <c r="N398" s="9" t="s">
        <v>1760</v>
      </c>
      <c r="O398" s="9" t="s">
        <v>1895</v>
      </c>
      <c r="P398" s="9" t="s">
        <v>2027</v>
      </c>
      <c r="Q398" s="9" t="s">
        <v>2154</v>
      </c>
      <c r="R398" s="9" t="s">
        <v>2285</v>
      </c>
      <c r="S398" s="9" t="s">
        <v>2413</v>
      </c>
      <c r="T398" s="9" t="s">
        <v>2544</v>
      </c>
      <c r="U398" s="9" t="s">
        <v>2676</v>
      </c>
      <c r="V398" s="9" t="s">
        <v>2806</v>
      </c>
      <c r="W398" s="9" t="s">
        <v>2933</v>
      </c>
      <c r="X398" s="9" t="s">
        <v>3066</v>
      </c>
      <c r="Y398" s="9" t="s">
        <v>3201</v>
      </c>
      <c r="Z398" s="9" t="s">
        <v>3330</v>
      </c>
      <c r="AA398" s="9" t="s">
        <v>5405</v>
      </c>
      <c r="AB398" s="9" t="s">
        <v>3465</v>
      </c>
      <c r="AC398" s="9" t="s">
        <v>3592</v>
      </c>
      <c r="AD398" s="9" t="s">
        <v>3719</v>
      </c>
      <c r="AE398" s="9" t="s">
        <v>3846</v>
      </c>
      <c r="AF398" s="9" t="s">
        <v>3975</v>
      </c>
      <c r="AG398" s="9" t="s">
        <v>4103</v>
      </c>
      <c r="AH398" s="9" t="s">
        <v>5406</v>
      </c>
      <c r="AI398" s="9" t="s">
        <v>4360</v>
      </c>
      <c r="AJ398" s="9" t="s">
        <v>4488</v>
      </c>
      <c r="AK398" s="9" t="s">
        <v>4617</v>
      </c>
      <c r="AL398" s="9" t="s">
        <v>4746</v>
      </c>
      <c r="AM398" s="9" t="s">
        <v>4855</v>
      </c>
      <c r="AN398" s="9" t="s">
        <v>4963</v>
      </c>
      <c r="AO398" s="9" t="s">
        <v>5072</v>
      </c>
      <c r="AP398" s="9" t="s">
        <v>5184</v>
      </c>
      <c r="AQ398" s="9" t="s">
        <v>5293</v>
      </c>
    </row>
    <row r="399" customFormat="false" ht="15" hidden="false" customHeight="false" outlineLevel="0" collapsed="false">
      <c r="A399" s="15" t="s">
        <v>151</v>
      </c>
      <c r="B399" s="16" t="s">
        <v>153</v>
      </c>
      <c r="C399" s="39" t="n">
        <f aca="false">IF('Row Index'!C5="","✗",IF(INDEX('RAW DATA'!$N:$N,'Row Index'!C5)="",INDEX('RAW DATA'!$L:$L,'Row Index'!C5),INDEX('RAW DATA'!$N:$N,'Row Index'!C5)))</f>
        <v>5.04658156371663</v>
      </c>
      <c r="D399" s="39" t="n">
        <f aca="false">IF('Row Index'!D5="","✗",IF(INDEX('RAW DATA'!$N:$N,'Row Index'!D5)="",INDEX('RAW DATA'!$L:$L,'Row Index'!D5),INDEX('RAW DATA'!$N:$N,'Row Index'!D5)))</f>
        <v>4.05712490866768</v>
      </c>
      <c r="E399" s="39" t="n">
        <f aca="false">IF('Row Index'!E5="","✗",IF(INDEX('RAW DATA'!$N:$N,'Row Index'!E5)="",INDEX('RAW DATA'!$L:$L,'Row Index'!E5),INDEX('RAW DATA'!$N:$N,'Row Index'!E5)))</f>
        <v>5.57505441215364</v>
      </c>
      <c r="F399" s="39" t="n">
        <f aca="false">IF('Row Index'!F5="","✗",IF(INDEX('RAW DATA'!$N:$N,'Row Index'!F5)="",INDEX('RAW DATA'!$L:$L,'Row Index'!F5),INDEX('RAW DATA'!$N:$N,'Row Index'!F5)))</f>
        <v>3.50646383053166</v>
      </c>
      <c r="G399" s="39" t="n">
        <f aca="false">IF('Row Index'!G5="","✗",IF(INDEX('RAW DATA'!$N:$N,'Row Index'!G5)="",INDEX('RAW DATA'!$L:$L,'Row Index'!G5),INDEX('RAW DATA'!$N:$N,'Row Index'!G5)))</f>
        <v>5.24534744425312</v>
      </c>
      <c r="H399" s="39" t="n">
        <f aca="false">IF('Row Index'!H5="","✗",IF(INDEX('RAW DATA'!$N:$N,'Row Index'!H5)="",INDEX('RAW DATA'!$L:$L,'Row Index'!H5),INDEX('RAW DATA'!$N:$N,'Row Index'!H5)))</f>
        <v>4.87723568093139</v>
      </c>
      <c r="I399" s="39" t="n">
        <f aca="false">IF('Row Index'!I5="","✗",IF(INDEX('RAW DATA'!$N:$N,'Row Index'!I5)="",INDEX('RAW DATA'!$L:$L,'Row Index'!I5),INDEX('RAW DATA'!$N:$N,'Row Index'!I5)))</f>
        <v>6.01548495768379</v>
      </c>
      <c r="J399" s="39" t="n">
        <f aca="false">IF('Row Index'!J5="","✗",IF(INDEX('RAW DATA'!$N:$N,'Row Index'!J5)="",INDEX('RAW DATA'!$L:$L,'Row Index'!J5),INDEX('RAW DATA'!$N:$N,'Row Index'!J5)))</f>
        <v>5.27310210893261</v>
      </c>
      <c r="K399" s="39" t="n">
        <f aca="false">IF('Row Index'!K5="","✗",IF(INDEX('RAW DATA'!$N:$N,'Row Index'!K5)="",INDEX('RAW DATA'!$L:$L,'Row Index'!K5),INDEX('RAW DATA'!$N:$N,'Row Index'!K5)))</f>
        <v>7.79264750736951</v>
      </c>
      <c r="L399" s="39" t="n">
        <f aca="false">IF('Row Index'!L5="","✗",IF(INDEX('RAW DATA'!$N:$N,'Row Index'!L5)="",INDEX('RAW DATA'!$L:$L,'Row Index'!L5),INDEX('RAW DATA'!$N:$N,'Row Index'!L5)))</f>
        <v>6.23619961003059</v>
      </c>
      <c r="M399" s="39" t="n">
        <f aca="false">IF('Row Index'!M5="","✗",IF(INDEX('RAW DATA'!$N:$N,'Row Index'!M5)="",INDEX('RAW DATA'!$L:$L,'Row Index'!M5),INDEX('RAW DATA'!$N:$N,'Row Index'!M5)))</f>
        <v>7.67981425116737</v>
      </c>
      <c r="N399" s="39" t="n">
        <f aca="false">IF('Row Index'!N5="","✗",IF(INDEX('RAW DATA'!$N:$N,'Row Index'!N5)="",INDEX('RAW DATA'!$L:$L,'Row Index'!N5),INDEX('RAW DATA'!$N:$N,'Row Index'!N5)))</f>
        <v>8.19046567044533</v>
      </c>
      <c r="O399" s="39" t="n">
        <f aca="false">IF('Row Index'!O5="","✗",IF(INDEX('RAW DATA'!$N:$N,'Row Index'!O5)="",INDEX('RAW DATA'!$L:$L,'Row Index'!O5),INDEX('RAW DATA'!$N:$N,'Row Index'!O5)))</f>
        <v>8.2383572957527</v>
      </c>
      <c r="P399" s="39" t="n">
        <f aca="false">IF('Row Index'!P5="","✗",IF(INDEX('RAW DATA'!$N:$N,'Row Index'!P5)="",INDEX('RAW DATA'!$L:$L,'Row Index'!P5),INDEX('RAW DATA'!$N:$N,'Row Index'!P5)))</f>
        <v>7.8645350394538</v>
      </c>
      <c r="Q399" s="39" t="n">
        <f aca="false">IF('Row Index'!Q5="","✗",IF(INDEX('RAW DATA'!$N:$N,'Row Index'!Q5)="",INDEX('RAW DATA'!$L:$L,'Row Index'!Q5),INDEX('RAW DATA'!$N:$N,'Row Index'!Q5)))</f>
        <v>7.80053192079359</v>
      </c>
      <c r="R399" s="39" t="n">
        <f aca="false">IF('Row Index'!R5="","✗",IF(INDEX('RAW DATA'!$N:$N,'Row Index'!R5)="",INDEX('RAW DATA'!$L:$L,'Row Index'!R5),INDEX('RAW DATA'!$N:$N,'Row Index'!R5)))</f>
        <v>7.14385613361231</v>
      </c>
      <c r="S399" s="39" t="n">
        <f aca="false">IF('Row Index'!S5="","✗",IF(INDEX('RAW DATA'!$N:$N,'Row Index'!S5)="",INDEX('RAW DATA'!$L:$L,'Row Index'!S5),INDEX('RAW DATA'!$N:$N,'Row Index'!S5)))</f>
        <v>8.38255859751518</v>
      </c>
      <c r="T399" s="39" t="n">
        <f aca="false">IF('Row Index'!T5="","✗",IF(INDEX('RAW DATA'!$N:$N,'Row Index'!T5)="",INDEX('RAW DATA'!$L:$L,'Row Index'!T5),INDEX('RAW DATA'!$N:$N,'Row Index'!T5)))</f>
        <v>7.32584783558518</v>
      </c>
      <c r="U399" s="39" t="n">
        <f aca="false">IF('Row Index'!U5="","✗",IF(INDEX('RAW DATA'!$N:$N,'Row Index'!U5)="",INDEX('RAW DATA'!$L:$L,'Row Index'!U5),INDEX('RAW DATA'!$N:$N,'Row Index'!U5)))</f>
        <v>7.95825569761165</v>
      </c>
      <c r="V399" s="39" t="n">
        <f aca="false">IF('Row Index'!V5="","✗",IF(INDEX('RAW DATA'!$N:$N,'Row Index'!V5)="",INDEX('RAW DATA'!$L:$L,'Row Index'!V5),INDEX('RAW DATA'!$N:$N,'Row Index'!V5)))</f>
        <v>8.28398228755364</v>
      </c>
      <c r="W399" s="39" t="n">
        <f aca="false">IF('Row Index'!W5="","✗",IF(INDEX('RAW DATA'!$N:$N,'Row Index'!W5)="",INDEX('RAW DATA'!$L:$L,'Row Index'!W5),INDEX('RAW DATA'!$N:$N,'Row Index'!W5)))</f>
        <v>7.84189008514363</v>
      </c>
      <c r="X399" s="39" t="n">
        <f aca="false">IF('Row Index'!X5="","✗",IF(INDEX('RAW DATA'!$N:$N,'Row Index'!X5)="",INDEX('RAW DATA'!$L:$L,'Row Index'!X5),INDEX('RAW DATA'!$N:$N,'Row Index'!X5)))</f>
        <v>7.64812178790091</v>
      </c>
      <c r="Y399" s="39" t="n">
        <f aca="false">IF('Row Index'!Y5="","✗",IF(INDEX('RAW DATA'!$N:$N,'Row Index'!Y5)="",INDEX('RAW DATA'!$L:$L,'Row Index'!Y5),INDEX('RAW DATA'!$N:$N,'Row Index'!Y5)))</f>
        <v>7.55153312451919</v>
      </c>
      <c r="Z399" s="39" t="n">
        <f aca="false">IF('Row Index'!Z5="","✗",IF(INDEX('RAW DATA'!$N:$N,'Row Index'!Z5)="",INDEX('RAW DATA'!$L:$L,'Row Index'!Z5),INDEX('RAW DATA'!$N:$N,'Row Index'!Z5)))</f>
        <v>7.33041543520391</v>
      </c>
      <c r="AA399" s="19" t="str">
        <f aca="false">IF('Row Index'!AA5="","⏳",IF(INDEX('RAW DATA'!$N:$N,'Row Index'!AA5)="",INDEX('RAW DATA'!$L:$L,'Row Index'!AA5),INDEX('RAW DATA'!$N:$N,'Row Index'!AA5)))</f>
        <v>⏳</v>
      </c>
      <c r="AB399" s="39" t="n">
        <f aca="false">IF('Row Index'!AB5="","✗",IF(INDEX('RAW DATA'!$N:$N,'Row Index'!AB5)="",INDEX('RAW DATA'!$L:$L,'Row Index'!AB5),INDEX('RAW DATA'!$N:$N,'Row Index'!AB5)))</f>
        <v>6.37108641407848</v>
      </c>
      <c r="AC399" s="39" t="n">
        <f aca="false">IF('Row Index'!AC5="","✗",IF(INDEX('RAW DATA'!$N:$N,'Row Index'!AC5)="",INDEX('RAW DATA'!$L:$L,'Row Index'!AC5),INDEX('RAW DATA'!$N:$N,'Row Index'!AC5)))</f>
        <v>6.8151074642973</v>
      </c>
      <c r="AD399" s="39" t="n">
        <f aca="false">IF('Row Index'!AD5="","✗",IF(INDEX('RAW DATA'!$N:$N,'Row Index'!AD5)="",INDEX('RAW DATA'!$L:$L,'Row Index'!AD5),INDEX('RAW DATA'!$N:$N,'Row Index'!AD5)))</f>
        <v>6.26554522828798</v>
      </c>
      <c r="AE399" s="39" t="n">
        <f aca="false">IF('Row Index'!AE5="","✗",IF(INDEX('RAW DATA'!$N:$N,'Row Index'!AE5)="",INDEX('RAW DATA'!$L:$L,'Row Index'!AE5),INDEX('RAW DATA'!$N:$N,'Row Index'!AE5)))</f>
        <v>5.69428560129891</v>
      </c>
      <c r="AF399" s="39" t="n">
        <f aca="false">IF('Row Index'!AF5="","✗",IF(INDEX('RAW DATA'!$N:$N,'Row Index'!AF5)="",INDEX('RAW DATA'!$L:$L,'Row Index'!AF5),INDEX('RAW DATA'!$N:$N,'Row Index'!AF5)))</f>
        <v>4.51724502174947</v>
      </c>
      <c r="AG399" s="39" t="n">
        <f aca="false">IF('Row Index'!AG5="","✗",IF(INDEX('RAW DATA'!$N:$N,'Row Index'!AG5)="",INDEX('RAW DATA'!$L:$L,'Row Index'!AG5),INDEX('RAW DATA'!$N:$N,'Row Index'!AG5)))</f>
        <v>4.39055678406576</v>
      </c>
      <c r="AH399" s="39" t="n">
        <f aca="false">IF('Row Index'!AH5="","✗",IF(INDEX('RAW DATA'!$N:$N,'Row Index'!AH5)="",INDEX('RAW DATA'!$L:$L,'Row Index'!AH5),INDEX('RAW DATA'!$N:$N,'Row Index'!AH5)))</f>
        <v>3.5342852386722</v>
      </c>
      <c r="AI399" s="39" t="n">
        <f aca="false">IF('Row Index'!AI5="","✗",IF(INDEX('RAW DATA'!$N:$N,'Row Index'!AI5)="",INDEX('RAW DATA'!$L:$L,'Row Index'!AI5),INDEX('RAW DATA'!$N:$N,'Row Index'!AI5)))</f>
        <v>2.41590981256112</v>
      </c>
      <c r="AJ399" s="39" t="n">
        <f aca="false">IF('Row Index'!AJ5="","✗",IF(INDEX('RAW DATA'!$N:$N,'Row Index'!AJ5)="",INDEX('RAW DATA'!$L:$L,'Row Index'!AJ5),INDEX('RAW DATA'!$N:$N,'Row Index'!AJ5)))</f>
        <v>2.50977536221505</v>
      </c>
      <c r="AK399" s="39" t="n">
        <f aca="false">IF('Row Index'!AK5="","✗",IF(INDEX('RAW DATA'!$N:$N,'Row Index'!AK5)="",INDEX('RAW DATA'!$L:$L,'Row Index'!AK5),INDEX('RAW DATA'!$N:$N,'Row Index'!AK5)))</f>
        <v>2.21658844655564</v>
      </c>
      <c r="AL399" s="39" t="n">
        <f aca="false">IF('Row Index'!AL5="","✗",IF(INDEX('RAW DATA'!$N:$N,'Row Index'!AL5)="",INDEX('RAW DATA'!$L:$L,'Row Index'!AL5),INDEX('RAW DATA'!$N:$N,'Row Index'!AL5)))</f>
        <v>1.95413016910357</v>
      </c>
      <c r="AM399" s="39" t="n">
        <f aca="false">IF('Row Index'!AM5="","✗",IF(INDEX('RAW DATA'!$N:$N,'Row Index'!AM5)="",INDEX('RAW DATA'!$L:$L,'Row Index'!AM5),INDEX('RAW DATA'!$N:$N,'Row Index'!AM5)))</f>
        <v>1.68264367065573</v>
      </c>
      <c r="AN399" s="39" t="n">
        <f aca="false">IF('Row Index'!AN5="","✗",IF(INDEX('RAW DATA'!$N:$N,'Row Index'!AN5)="",INDEX('RAW DATA'!$L:$L,'Row Index'!AN5),INDEX('RAW DATA'!$N:$N,'Row Index'!AN5)))</f>
        <v>2.73558064971424</v>
      </c>
      <c r="AO399" s="39" t="n">
        <f aca="false">IF('Row Index'!AO5="","✗",IF(INDEX('RAW DATA'!$N:$N,'Row Index'!AO5)="",INDEX('RAW DATA'!$L:$L,'Row Index'!AO5),INDEX('RAW DATA'!$N:$N,'Row Index'!AO5)))</f>
        <v>1.91348967348701</v>
      </c>
      <c r="AP399" s="39" t="n">
        <f aca="false">IF('Row Index'!AP5="","✗",IF(INDEX('RAW DATA'!$N:$N,'Row Index'!AP5)="",INDEX('RAW DATA'!$L:$L,'Row Index'!AP5),INDEX('RAW DATA'!$N:$N,'Row Index'!AP5)))</f>
        <v>1.68409091470159</v>
      </c>
      <c r="AQ399" s="39" t="n">
        <f aca="false">IF('Row Index'!AQ5="","✗",IF(INDEX('RAW DATA'!$N:$N,'Row Index'!AQ5)="",INDEX('RAW DATA'!$L:$L,'Row Index'!AQ5),INDEX('RAW DATA'!$N:$N,'Row Index'!AQ5)))</f>
        <v>1.44552858453225</v>
      </c>
    </row>
    <row r="400" customFormat="false" ht="15" hidden="false" customHeight="false" outlineLevel="0" collapsed="false">
      <c r="A400" s="15" t="s">
        <v>160</v>
      </c>
      <c r="B400" s="16" t="s">
        <v>153</v>
      </c>
      <c r="C400" s="39" t="n">
        <f aca="false">IF('Row Index'!C6="","✗",IF(INDEX('RAW DATA'!$N:$N,'Row Index'!C6)="",INDEX('RAW DATA'!$L:$L,'Row Index'!C6),INDEX('RAW DATA'!$N:$N,'Row Index'!C6)))</f>
        <v>7.80712847344608</v>
      </c>
      <c r="D400" s="39" t="n">
        <f aca="false">IF('Row Index'!D6="","✗",IF(INDEX('RAW DATA'!$N:$N,'Row Index'!D6)="",INDEX('RAW DATA'!$L:$L,'Row Index'!D6),INDEX('RAW DATA'!$N:$N,'Row Index'!D6)))</f>
        <v>5.87280515004852</v>
      </c>
      <c r="E400" s="39" t="n">
        <f aca="false">IF('Row Index'!E6="","✗",IF(INDEX('RAW DATA'!$N:$N,'Row Index'!E6)="",INDEX('RAW DATA'!$L:$L,'Row Index'!E6),INDEX('RAW DATA'!$N:$N,'Row Index'!E6)))</f>
        <v>8.48813959490331</v>
      </c>
      <c r="F400" s="39" t="n">
        <f aca="false">IF('Row Index'!F6="","✗",IF(INDEX('RAW DATA'!$N:$N,'Row Index'!F6)="",INDEX('RAW DATA'!$L:$L,'Row Index'!F6),INDEX('RAW DATA'!$N:$N,'Row Index'!F6)))</f>
        <v>4.7227782301916</v>
      </c>
      <c r="G400" s="39" t="n">
        <f aca="false">IF('Row Index'!G6="","✗",IF(INDEX('RAW DATA'!$N:$N,'Row Index'!G6)="",INDEX('RAW DATA'!$L:$L,'Row Index'!G6),INDEX('RAW DATA'!$N:$N,'Row Index'!G6)))</f>
        <v>8.15075804688502</v>
      </c>
      <c r="H400" s="39" t="n">
        <f aca="false">IF('Row Index'!H6="","✗",IF(INDEX('RAW DATA'!$N:$N,'Row Index'!H6)="",INDEX('RAW DATA'!$L:$L,'Row Index'!H6),INDEX('RAW DATA'!$N:$N,'Row Index'!H6)))</f>
        <v>4.48550382160858</v>
      </c>
      <c r="I400" s="39" t="n">
        <f aca="false">IF('Row Index'!I6="","✗",IF(INDEX('RAW DATA'!$N:$N,'Row Index'!I6)="",INDEX('RAW DATA'!$L:$L,'Row Index'!I6),INDEX('RAW DATA'!$N:$N,'Row Index'!I6)))</f>
        <v>7.1099493930351</v>
      </c>
      <c r="J400" s="39" t="n">
        <f aca="false">IF('Row Index'!J6="","✗",IF(INDEX('RAW DATA'!$N:$N,'Row Index'!J6)="",INDEX('RAW DATA'!$L:$L,'Row Index'!J6),INDEX('RAW DATA'!$N:$N,'Row Index'!J6)))</f>
        <v>6.16435553594115</v>
      </c>
      <c r="K400" s="39" t="n">
        <f aca="false">IF('Row Index'!K6="","✗",IF(INDEX('RAW DATA'!$N:$N,'Row Index'!K6)="",INDEX('RAW DATA'!$L:$L,'Row Index'!K6),INDEX('RAW DATA'!$N:$N,'Row Index'!K6)))</f>
        <v>7.60993756010344</v>
      </c>
      <c r="L400" s="39" t="n">
        <f aca="false">IF('Row Index'!L6="","✗",IF(INDEX('RAW DATA'!$N:$N,'Row Index'!L6)="",INDEX('RAW DATA'!$L:$L,'Row Index'!L6),INDEX('RAW DATA'!$N:$N,'Row Index'!L6)))</f>
        <v>5.36832055769629</v>
      </c>
      <c r="M400" s="39" t="n">
        <f aca="false">IF('Row Index'!M6="","✗",IF(INDEX('RAW DATA'!$N:$N,'Row Index'!M6)="",INDEX('RAW DATA'!$L:$L,'Row Index'!M6),INDEX('RAW DATA'!$N:$N,'Row Index'!M6)))</f>
        <v>7.32119997524966</v>
      </c>
      <c r="N400" s="39" t="n">
        <f aca="false">IF('Row Index'!N6="","✗",IF(INDEX('RAW DATA'!$N:$N,'Row Index'!N6)="",INDEX('RAW DATA'!$L:$L,'Row Index'!N6),INDEX('RAW DATA'!$N:$N,'Row Index'!N6)))</f>
        <v>7.6274605070928</v>
      </c>
      <c r="O400" s="39" t="n">
        <f aca="false">IF('Row Index'!O6="","✗",IF(INDEX('RAW DATA'!$N:$N,'Row Index'!O6)="",INDEX('RAW DATA'!$L:$L,'Row Index'!O6),INDEX('RAW DATA'!$N:$N,'Row Index'!O6)))</f>
        <v>8.27999945583474</v>
      </c>
      <c r="P400" s="39" t="n">
        <f aca="false">IF('Row Index'!P6="","✗",IF(INDEX('RAW DATA'!$N:$N,'Row Index'!P6)="",INDEX('RAW DATA'!$L:$L,'Row Index'!P6),INDEX('RAW DATA'!$N:$N,'Row Index'!P6)))</f>
        <v>7.72658538542811</v>
      </c>
      <c r="Q400" s="39" t="n">
        <f aca="false">IF('Row Index'!Q6="","✗",IF(INDEX('RAW DATA'!$N:$N,'Row Index'!Q6)="",INDEX('RAW DATA'!$L:$L,'Row Index'!Q6),INDEX('RAW DATA'!$N:$N,'Row Index'!Q6)))</f>
        <v>7.87086025545864</v>
      </c>
      <c r="R400" s="39" t="n">
        <f aca="false">IF('Row Index'!R6="","✗",IF(INDEX('RAW DATA'!$N:$N,'Row Index'!R6)="",INDEX('RAW DATA'!$L:$L,'Row Index'!R6),INDEX('RAW DATA'!$N:$N,'Row Index'!R6)))</f>
        <v>7.80352293125272</v>
      </c>
      <c r="S400" s="39" t="n">
        <f aca="false">IF('Row Index'!S6="","✗",IF(INDEX('RAW DATA'!$N:$N,'Row Index'!S6)="",INDEX('RAW DATA'!$L:$L,'Row Index'!S6),INDEX('RAW DATA'!$N:$N,'Row Index'!S6)))</f>
        <v>8.78259767465767</v>
      </c>
      <c r="T400" s="39" t="n">
        <f aca="false">IF('Row Index'!T6="","✗",IF(INDEX('RAW DATA'!$N:$N,'Row Index'!T6)="",INDEX('RAW DATA'!$L:$L,'Row Index'!T6),INDEX('RAW DATA'!$N:$N,'Row Index'!T6)))</f>
        <v>8.29644103825193</v>
      </c>
      <c r="U400" s="39" t="n">
        <f aca="false">IF('Row Index'!U6="","✗",IF(INDEX('RAW DATA'!$N:$N,'Row Index'!U6)="",INDEX('RAW DATA'!$L:$L,'Row Index'!U6),INDEX('RAW DATA'!$N:$N,'Row Index'!U6)))</f>
        <v>7.56158229983721</v>
      </c>
      <c r="V400" s="39" t="n">
        <f aca="false">IF('Row Index'!V6="","✗",IF(INDEX('RAW DATA'!$N:$N,'Row Index'!V6)="",INDEX('RAW DATA'!$L:$L,'Row Index'!V6),INDEX('RAW DATA'!$N:$N,'Row Index'!V6)))</f>
        <v>8.95733399294779</v>
      </c>
      <c r="W400" s="39" t="n">
        <f aca="false">IF('Row Index'!W6="","✗",IF(INDEX('RAW DATA'!$N:$N,'Row Index'!W6)="",INDEX('RAW DATA'!$L:$L,'Row Index'!W6),INDEX('RAW DATA'!$N:$N,'Row Index'!W6)))</f>
        <v>7.74570383692459</v>
      </c>
      <c r="X400" s="39" t="n">
        <f aca="false">IF('Row Index'!X6="","✗",IF(INDEX('RAW DATA'!$N:$N,'Row Index'!X6)="",INDEX('RAW DATA'!$L:$L,'Row Index'!X6),INDEX('RAW DATA'!$N:$N,'Row Index'!X6)))</f>
        <v>7.19774345670739</v>
      </c>
      <c r="Y400" s="39" t="n">
        <f aca="false">IF('Row Index'!Y6="","✗",IF(INDEX('RAW DATA'!$N:$N,'Row Index'!Y6)="",INDEX('RAW DATA'!$L:$L,'Row Index'!Y6),INDEX('RAW DATA'!$N:$N,'Row Index'!Y6)))</f>
        <v>7.69849980305279</v>
      </c>
      <c r="Z400" s="39" t="n">
        <f aca="false">IF('Row Index'!Z6="","✗",IF(INDEX('RAW DATA'!$N:$N,'Row Index'!Z6)="",INDEX('RAW DATA'!$L:$L,'Row Index'!Z6),INDEX('RAW DATA'!$N:$N,'Row Index'!Z6)))</f>
        <v>7.23477636704286</v>
      </c>
      <c r="AA400" s="19" t="str">
        <f aca="false">IF('Row Index'!AA6="","⏳",IF(INDEX('RAW DATA'!$N:$N,'Row Index'!AA6)="",INDEX('RAW DATA'!$L:$L,'Row Index'!AA6),INDEX('RAW DATA'!$N:$N,'Row Index'!AA6)))</f>
        <v>⏳</v>
      </c>
      <c r="AB400" s="39" t="n">
        <f aca="false">IF('Row Index'!AB6="","✗",IF(INDEX('RAW DATA'!$N:$N,'Row Index'!AB6)="",INDEX('RAW DATA'!$L:$L,'Row Index'!AB6),INDEX('RAW DATA'!$N:$N,'Row Index'!AB6)))</f>
        <v>6.51438860537183</v>
      </c>
      <c r="AC400" s="39" t="n">
        <f aca="false">IF('Row Index'!AC6="","✗",IF(INDEX('RAW DATA'!$N:$N,'Row Index'!AC6)="",INDEX('RAW DATA'!$L:$L,'Row Index'!AC6),INDEX('RAW DATA'!$N:$N,'Row Index'!AC6)))</f>
        <v>7.55684664878131</v>
      </c>
      <c r="AD400" s="39" t="n">
        <f aca="false">IF('Row Index'!AD6="","✗",IF(INDEX('RAW DATA'!$N:$N,'Row Index'!AD6)="",INDEX('RAW DATA'!$L:$L,'Row Index'!AD6),INDEX('RAW DATA'!$N:$N,'Row Index'!AD6)))</f>
        <v>6.15459840270892</v>
      </c>
      <c r="AE400" s="39" t="n">
        <f aca="false">IF('Row Index'!AE6="","✗",IF(INDEX('RAW DATA'!$N:$N,'Row Index'!AE6)="",INDEX('RAW DATA'!$L:$L,'Row Index'!AE6),INDEX('RAW DATA'!$N:$N,'Row Index'!AE6)))</f>
        <v>5.4912666659941</v>
      </c>
      <c r="AF400" s="39" t="n">
        <f aca="false">IF('Row Index'!AF6="","✗",IF(INDEX('RAW DATA'!$N:$N,'Row Index'!AF6)="",INDEX('RAW DATA'!$L:$L,'Row Index'!AF6),INDEX('RAW DATA'!$N:$N,'Row Index'!AF6)))</f>
        <v>4.73890910383398</v>
      </c>
      <c r="AG400" s="39" t="n">
        <f aca="false">IF('Row Index'!AG6="","✗",IF(INDEX('RAW DATA'!$N:$N,'Row Index'!AG6)="",INDEX('RAW DATA'!$L:$L,'Row Index'!AG6),INDEX('RAW DATA'!$N:$N,'Row Index'!AG6)))</f>
        <v>4.27312991899385</v>
      </c>
      <c r="AH400" s="39" t="n">
        <f aca="false">IF('Row Index'!AH6="","✗",IF(INDEX('RAW DATA'!$N:$N,'Row Index'!AH6)="",INDEX('RAW DATA'!$L:$L,'Row Index'!AH6),INDEX('RAW DATA'!$N:$N,'Row Index'!AH6)))</f>
        <v>2.89782139661322</v>
      </c>
      <c r="AI400" s="39" t="n">
        <f aca="false">IF('Row Index'!AI6="","✗",IF(INDEX('RAW DATA'!$N:$N,'Row Index'!AI6)="",INDEX('RAW DATA'!$L:$L,'Row Index'!AI6),INDEX('RAW DATA'!$N:$N,'Row Index'!AI6)))</f>
        <v>2.44822894108388</v>
      </c>
      <c r="AJ400" s="39" t="n">
        <f aca="false">IF('Row Index'!AJ6="","✗",IF(INDEX('RAW DATA'!$N:$N,'Row Index'!AJ6)="",INDEX('RAW DATA'!$L:$L,'Row Index'!AJ6),INDEX('RAW DATA'!$N:$N,'Row Index'!AJ6)))</f>
        <v>2.39530324001029</v>
      </c>
      <c r="AK400" s="39" t="n">
        <f aca="false">IF('Row Index'!AK6="","✗",IF(INDEX('RAW DATA'!$N:$N,'Row Index'!AK6)="",INDEX('RAW DATA'!$L:$L,'Row Index'!AK6),INDEX('RAW DATA'!$N:$N,'Row Index'!AK6)))</f>
        <v>2.08844313448182</v>
      </c>
      <c r="AL400" s="39" t="n">
        <f aca="false">IF('Row Index'!AL6="","✗",IF(INDEX('RAW DATA'!$N:$N,'Row Index'!AL6)="",INDEX('RAW DATA'!$L:$L,'Row Index'!AL6),INDEX('RAW DATA'!$N:$N,'Row Index'!AL6)))</f>
        <v>2.91376219420315</v>
      </c>
      <c r="AM400" s="39" t="n">
        <f aca="false">IF('Row Index'!AM6="","✗",IF(INDEX('RAW DATA'!$N:$N,'Row Index'!AM6)="",INDEX('RAW DATA'!$L:$L,'Row Index'!AM6),INDEX('RAW DATA'!$N:$N,'Row Index'!AM6)))</f>
        <v>2.34869776826576</v>
      </c>
      <c r="AN400" s="39" t="n">
        <f aca="false">IF('Row Index'!AN6="","✗",IF(INDEX('RAW DATA'!$N:$N,'Row Index'!AN6)="",INDEX('RAW DATA'!$L:$L,'Row Index'!AN6),INDEX('RAW DATA'!$N:$N,'Row Index'!AN6)))</f>
        <v>2.6150873268482</v>
      </c>
      <c r="AO400" s="39" t="n">
        <f aca="false">IF('Row Index'!AO6="","✗",IF(INDEX('RAW DATA'!$N:$N,'Row Index'!AO6)="",INDEX('RAW DATA'!$L:$L,'Row Index'!AO6),INDEX('RAW DATA'!$N:$N,'Row Index'!AO6)))</f>
        <v>2.15268766633777</v>
      </c>
      <c r="AP400" s="39" t="n">
        <f aca="false">IF('Row Index'!AP6="","✗",IF(INDEX('RAW DATA'!$N:$N,'Row Index'!AP6)="",INDEX('RAW DATA'!$L:$L,'Row Index'!AP6),INDEX('RAW DATA'!$N:$N,'Row Index'!AP6)))</f>
        <v>2.33876385469851</v>
      </c>
      <c r="AQ400" s="39" t="n">
        <f aca="false">IF('Row Index'!AQ6="","✗",IF(INDEX('RAW DATA'!$N:$N,'Row Index'!AQ6)="",INDEX('RAW DATA'!$L:$L,'Row Index'!AQ6),INDEX('RAW DATA'!$N:$N,'Row Index'!AQ6)))</f>
        <v>2.44696914074404</v>
      </c>
    </row>
    <row r="401" customFormat="false" ht="15" hidden="false" customHeight="false" outlineLevel="0" collapsed="false">
      <c r="A401" s="15" t="s">
        <v>166</v>
      </c>
      <c r="B401" s="16" t="s">
        <v>153</v>
      </c>
      <c r="C401" s="39" t="n">
        <f aca="false">IF('Row Index'!C7="","✗",IF(INDEX('RAW DATA'!$N:$N,'Row Index'!C7)="",INDEX('RAW DATA'!$L:$L,'Row Index'!C7),INDEX('RAW DATA'!$N:$N,'Row Index'!C7)))</f>
        <v>5.46222004772698</v>
      </c>
      <c r="D401" s="39" t="n">
        <f aca="false">IF('Row Index'!D7="","✗",IF(INDEX('RAW DATA'!$N:$N,'Row Index'!D7)="",INDEX('RAW DATA'!$L:$L,'Row Index'!D7),INDEX('RAW DATA'!$N:$N,'Row Index'!D7)))</f>
        <v>5.09668055586139</v>
      </c>
      <c r="E401" s="39" t="n">
        <f aca="false">IF('Row Index'!E7="","✗",IF(INDEX('RAW DATA'!$N:$N,'Row Index'!E7)="",INDEX('RAW DATA'!$L:$L,'Row Index'!E7),INDEX('RAW DATA'!$N:$N,'Row Index'!E7)))</f>
        <v>6.40061353315324</v>
      </c>
      <c r="F401" s="39" t="n">
        <f aca="false">IF('Row Index'!F7="","✗",IF(INDEX('RAW DATA'!$N:$N,'Row Index'!F7)="",INDEX('RAW DATA'!$L:$L,'Row Index'!F7),INDEX('RAW DATA'!$N:$N,'Row Index'!F7)))</f>
        <v>3.57561781903231</v>
      </c>
      <c r="G401" s="39" t="n">
        <f aca="false">IF('Row Index'!G7="","✗",IF(INDEX('RAW DATA'!$N:$N,'Row Index'!G7)="",INDEX('RAW DATA'!$L:$L,'Row Index'!G7),INDEX('RAW DATA'!$N:$N,'Row Index'!G7)))</f>
        <v>7.05218059119994</v>
      </c>
      <c r="H401" s="39" t="n">
        <f aca="false">IF('Row Index'!H7="","✗",IF(INDEX('RAW DATA'!$N:$N,'Row Index'!H7)="",INDEX('RAW DATA'!$L:$L,'Row Index'!H7),INDEX('RAW DATA'!$N:$N,'Row Index'!H7)))</f>
        <v>5.01043738807955</v>
      </c>
      <c r="I401" s="39" t="n">
        <f aca="false">IF('Row Index'!I7="","✗",IF(INDEX('RAW DATA'!$N:$N,'Row Index'!I7)="",INDEX('RAW DATA'!$L:$L,'Row Index'!I7),INDEX('RAW DATA'!$N:$N,'Row Index'!I7)))</f>
        <v>8.01492319768011</v>
      </c>
      <c r="J401" s="39" t="n">
        <f aca="false">IF('Row Index'!J7="","✗",IF(INDEX('RAW DATA'!$N:$N,'Row Index'!J7)="",INDEX('RAW DATA'!$L:$L,'Row Index'!J7),INDEX('RAW DATA'!$N:$N,'Row Index'!J7)))</f>
        <v>5.77591786800708</v>
      </c>
      <c r="K401" s="39" t="n">
        <f aca="false">IF('Row Index'!K7="","✗",IF(INDEX('RAW DATA'!$N:$N,'Row Index'!K7)="",INDEX('RAW DATA'!$L:$L,'Row Index'!K7),INDEX('RAW DATA'!$N:$N,'Row Index'!K7)))</f>
        <v>9.37266949134886</v>
      </c>
      <c r="L401" s="39" t="n">
        <f aca="false">IF('Row Index'!L7="","✗",IF(INDEX('RAW DATA'!$N:$N,'Row Index'!L7)="",INDEX('RAW DATA'!$L:$L,'Row Index'!L7),INDEX('RAW DATA'!$N:$N,'Row Index'!L7)))</f>
        <v>6.55539074812644</v>
      </c>
      <c r="M401" s="39" t="n">
        <f aca="false">IF('Row Index'!M7="","✗",IF(INDEX('RAW DATA'!$N:$N,'Row Index'!M7)="",INDEX('RAW DATA'!$L:$L,'Row Index'!M7),INDEX('RAW DATA'!$N:$N,'Row Index'!M7)))</f>
        <v>8.55512594637816</v>
      </c>
      <c r="N401" s="39" t="n">
        <f aca="false">IF('Row Index'!N7="","✗",IF(INDEX('RAW DATA'!$N:$N,'Row Index'!N7)="",INDEX('RAW DATA'!$L:$L,'Row Index'!N7),INDEX('RAW DATA'!$N:$N,'Row Index'!N7)))</f>
        <v>8.84003333773791</v>
      </c>
      <c r="O401" s="39" t="n">
        <f aca="false">IF('Row Index'!O7="","✗",IF(INDEX('RAW DATA'!$N:$N,'Row Index'!O7)="",INDEX('RAW DATA'!$L:$L,'Row Index'!O7),INDEX('RAW DATA'!$N:$N,'Row Index'!O7)))</f>
        <v>8.91138238176859</v>
      </c>
      <c r="P401" s="39" t="n">
        <f aca="false">IF('Row Index'!P7="","✗",IF(INDEX('RAW DATA'!$N:$N,'Row Index'!P7)="",INDEX('RAW DATA'!$L:$L,'Row Index'!P7),INDEX('RAW DATA'!$N:$N,'Row Index'!P7)))</f>
        <v>8.92588981415299</v>
      </c>
      <c r="Q401" s="39" t="n">
        <f aca="false">IF('Row Index'!Q7="","✗",IF(INDEX('RAW DATA'!$N:$N,'Row Index'!Q7)="",INDEX('RAW DATA'!$L:$L,'Row Index'!Q7),INDEX('RAW DATA'!$N:$N,'Row Index'!Q7)))</f>
        <v>9.24578155089491</v>
      </c>
      <c r="R401" s="39" t="n">
        <f aca="false">IF('Row Index'!R7="","✗",IF(INDEX('RAW DATA'!$N:$N,'Row Index'!R7)="",INDEX('RAW DATA'!$L:$L,'Row Index'!R7),INDEX('RAW DATA'!$N:$N,'Row Index'!R7)))</f>
        <v>7.98659614824316</v>
      </c>
      <c r="S401" s="39" t="n">
        <f aca="false">IF('Row Index'!S7="","✗",IF(INDEX('RAW DATA'!$N:$N,'Row Index'!S7)="",INDEX('RAW DATA'!$L:$L,'Row Index'!S7),INDEX('RAW DATA'!$N:$N,'Row Index'!S7)))</f>
        <v>9.02360645577331</v>
      </c>
      <c r="T401" s="39" t="n">
        <f aca="false">IF('Row Index'!T7="","✗",IF(INDEX('RAW DATA'!$N:$N,'Row Index'!T7)="",INDEX('RAW DATA'!$L:$L,'Row Index'!T7),INDEX('RAW DATA'!$N:$N,'Row Index'!T7)))</f>
        <v>7.86506654046131</v>
      </c>
      <c r="U401" s="39" t="n">
        <f aca="false">IF('Row Index'!U7="","✗",IF(INDEX('RAW DATA'!$N:$N,'Row Index'!U7)="",INDEX('RAW DATA'!$L:$L,'Row Index'!U7),INDEX('RAW DATA'!$N:$N,'Row Index'!U7)))</f>
        <v>8.59828838308277</v>
      </c>
      <c r="V401" s="39" t="n">
        <f aca="false">IF('Row Index'!V7="","✗",IF(INDEX('RAW DATA'!$N:$N,'Row Index'!V7)="",INDEX('RAW DATA'!$L:$L,'Row Index'!V7),INDEX('RAW DATA'!$N:$N,'Row Index'!V7)))</f>
        <v>9.5035360606165</v>
      </c>
      <c r="W401" s="39" t="n">
        <f aca="false">IF('Row Index'!W7="","✗",IF(INDEX('RAW DATA'!$N:$N,'Row Index'!W7)="",INDEX('RAW DATA'!$L:$L,'Row Index'!W7),INDEX('RAW DATA'!$N:$N,'Row Index'!W7)))</f>
        <v>8.32412160055023</v>
      </c>
      <c r="X401" s="39" t="n">
        <f aca="false">IF('Row Index'!X7="","✗",IF(INDEX('RAW DATA'!$N:$N,'Row Index'!X7)="",INDEX('RAW DATA'!$L:$L,'Row Index'!X7),INDEX('RAW DATA'!$N:$N,'Row Index'!X7)))</f>
        <v>8.23925913731831</v>
      </c>
      <c r="Y401" s="39" t="n">
        <f aca="false">IF('Row Index'!Y7="","✗",IF(INDEX('RAW DATA'!$N:$N,'Row Index'!Y7)="",INDEX('RAW DATA'!$L:$L,'Row Index'!Y7),INDEX('RAW DATA'!$N:$N,'Row Index'!Y7)))</f>
        <v>7.79958807865789</v>
      </c>
      <c r="Z401" s="39" t="n">
        <f aca="false">IF('Row Index'!Z7="","✗",IF(INDEX('RAW DATA'!$N:$N,'Row Index'!Z7)="",INDEX('RAW DATA'!$L:$L,'Row Index'!Z7),INDEX('RAW DATA'!$N:$N,'Row Index'!Z7)))</f>
        <v>7.77364870564414</v>
      </c>
      <c r="AA401" s="19" t="str">
        <f aca="false">IF('Row Index'!AA7="","⏳",IF(INDEX('RAW DATA'!$N:$N,'Row Index'!AA7)="",INDEX('RAW DATA'!$L:$L,'Row Index'!AA7),INDEX('RAW DATA'!$N:$N,'Row Index'!AA7)))</f>
        <v>⏳</v>
      </c>
      <c r="AB401" s="39" t="n">
        <f aca="false">IF('Row Index'!AB7="","✗",IF(INDEX('RAW DATA'!$N:$N,'Row Index'!AB7)="",INDEX('RAW DATA'!$L:$L,'Row Index'!AB7),INDEX('RAW DATA'!$N:$N,'Row Index'!AB7)))</f>
        <v>7.56337616906603</v>
      </c>
      <c r="AC401" s="39" t="n">
        <f aca="false">IF('Row Index'!AC7="","✗",IF(INDEX('RAW DATA'!$N:$N,'Row Index'!AC7)="",INDEX('RAW DATA'!$L:$L,'Row Index'!AC7),INDEX('RAW DATA'!$N:$N,'Row Index'!AC7)))</f>
        <v>7.18893995672609</v>
      </c>
      <c r="AD401" s="39" t="n">
        <f aca="false">IF('Row Index'!AD7="","✗",IF(INDEX('RAW DATA'!$N:$N,'Row Index'!AD7)="",INDEX('RAW DATA'!$L:$L,'Row Index'!AD7),INDEX('RAW DATA'!$N:$N,'Row Index'!AD7)))</f>
        <v>7.17559521430434</v>
      </c>
      <c r="AE401" s="39" t="n">
        <f aca="false">IF('Row Index'!AE7="","✗",IF(INDEX('RAW DATA'!$N:$N,'Row Index'!AE7)="",INDEX('RAW DATA'!$L:$L,'Row Index'!AE7),INDEX('RAW DATA'!$N:$N,'Row Index'!AE7)))</f>
        <v>6.79104506528902</v>
      </c>
      <c r="AF401" s="39" t="n">
        <f aca="false">IF('Row Index'!AF7="","✗",IF(INDEX('RAW DATA'!$N:$N,'Row Index'!AF7)="",INDEX('RAW DATA'!$L:$L,'Row Index'!AF7),INDEX('RAW DATA'!$N:$N,'Row Index'!AF7)))</f>
        <v>5.67240344041372</v>
      </c>
      <c r="AG401" s="39" t="n">
        <f aca="false">IF('Row Index'!AG7="","✗",IF(INDEX('RAW DATA'!$N:$N,'Row Index'!AG7)="",INDEX('RAW DATA'!$L:$L,'Row Index'!AG7),INDEX('RAW DATA'!$N:$N,'Row Index'!AG7)))</f>
        <v>4.61591364681138</v>
      </c>
      <c r="AH401" s="39" t="n">
        <f aca="false">IF('Row Index'!AH7="","✗",IF(INDEX('RAW DATA'!$N:$N,'Row Index'!AH7)="",INDEX('RAW DATA'!$L:$L,'Row Index'!AH7),INDEX('RAW DATA'!$N:$N,'Row Index'!AH7)))</f>
        <v>3.13594783219698</v>
      </c>
      <c r="AI401" s="39" t="n">
        <f aca="false">IF('Row Index'!AI7="","✗",IF(INDEX('RAW DATA'!$N:$N,'Row Index'!AI7)="",INDEX('RAW DATA'!$L:$L,'Row Index'!AI7),INDEX('RAW DATA'!$N:$N,'Row Index'!AI7)))</f>
        <v>3.45742845590924</v>
      </c>
      <c r="AJ401" s="39" t="n">
        <f aca="false">IF('Row Index'!AJ7="","✗",IF(INDEX('RAW DATA'!$N:$N,'Row Index'!AJ7)="",INDEX('RAW DATA'!$L:$L,'Row Index'!AJ7),INDEX('RAW DATA'!$N:$N,'Row Index'!AJ7)))</f>
        <v>2.62043014260876</v>
      </c>
      <c r="AK401" s="39" t="n">
        <f aca="false">IF('Row Index'!AK7="","✗",IF(INDEX('RAW DATA'!$N:$N,'Row Index'!AK7)="",INDEX('RAW DATA'!$L:$L,'Row Index'!AK7),INDEX('RAW DATA'!$N:$N,'Row Index'!AK7)))</f>
        <v>3.39159728518094</v>
      </c>
      <c r="AL401" s="39" t="n">
        <f aca="false">IF('Row Index'!AL7="","✗",IF(INDEX('RAW DATA'!$N:$N,'Row Index'!AL7)="",INDEX('RAW DATA'!$L:$L,'Row Index'!AL7),INDEX('RAW DATA'!$N:$N,'Row Index'!AL7)))</f>
        <v>3.20358162340569</v>
      </c>
      <c r="AM401" s="39" t="n">
        <f aca="false">IF('Row Index'!AM7="","✗",IF(INDEX('RAW DATA'!$N:$N,'Row Index'!AM7)="",INDEX('RAW DATA'!$L:$L,'Row Index'!AM7),INDEX('RAW DATA'!$N:$N,'Row Index'!AM7)))</f>
        <v>3.16248333007595</v>
      </c>
      <c r="AN401" s="39" t="n">
        <f aca="false">IF('Row Index'!AN7="","✗",IF(INDEX('RAW DATA'!$N:$N,'Row Index'!AN7)="",INDEX('RAW DATA'!$L:$L,'Row Index'!AN7),INDEX('RAW DATA'!$N:$N,'Row Index'!AN7)))</f>
        <v>3.15921825685761</v>
      </c>
      <c r="AO401" s="39" t="n">
        <f aca="false">IF('Row Index'!AO7="","✗",IF(INDEX('RAW DATA'!$N:$N,'Row Index'!AO7)="",INDEX('RAW DATA'!$L:$L,'Row Index'!AO7),INDEX('RAW DATA'!$N:$N,'Row Index'!AO7)))</f>
        <v>1.88586386333355</v>
      </c>
      <c r="AP401" s="39" t="n">
        <f aca="false">IF('Row Index'!AP7="","✗",IF(INDEX('RAW DATA'!$N:$N,'Row Index'!AP7)="",INDEX('RAW DATA'!$L:$L,'Row Index'!AP7),INDEX('RAW DATA'!$N:$N,'Row Index'!AP7)))</f>
        <v>1.99550439274516</v>
      </c>
      <c r="AQ401" s="39" t="n">
        <f aca="false">IF('Row Index'!AQ7="","✗",IF(INDEX('RAW DATA'!$N:$N,'Row Index'!AQ7)="",INDEX('RAW DATA'!$L:$L,'Row Index'!AQ7),INDEX('RAW DATA'!$N:$N,'Row Index'!AQ7)))</f>
        <v>1.75327449476086</v>
      </c>
    </row>
    <row r="402" customFormat="false" ht="15" hidden="false" customHeight="false" outlineLevel="0" collapsed="false">
      <c r="A402" s="15" t="s">
        <v>169</v>
      </c>
      <c r="B402" s="16" t="s">
        <v>153</v>
      </c>
      <c r="C402" s="39" t="n">
        <f aca="false">IF('Row Index'!C8="","✗",IF(INDEX('RAW DATA'!$N:$N,'Row Index'!C8)="",INDEX('RAW DATA'!$L:$L,'Row Index'!C8),INDEX('RAW DATA'!$N:$N,'Row Index'!C8)))</f>
        <v>7.80561751142867</v>
      </c>
      <c r="D402" s="39" t="n">
        <f aca="false">IF('Row Index'!D8="","✗",IF(INDEX('RAW DATA'!$N:$N,'Row Index'!D8)="",INDEX('RAW DATA'!$L:$L,'Row Index'!D8),INDEX('RAW DATA'!$N:$N,'Row Index'!D8)))</f>
        <v>7.4609002266352</v>
      </c>
      <c r="E402" s="39" t="n">
        <f aca="false">IF('Row Index'!E8="","✗",IF(INDEX('RAW DATA'!$N:$N,'Row Index'!E8)="",INDEX('RAW DATA'!$L:$L,'Row Index'!E8),INDEX('RAW DATA'!$N:$N,'Row Index'!E8)))</f>
        <v>9.96513608236968</v>
      </c>
      <c r="F402" s="39" t="n">
        <f aca="false">IF('Row Index'!F8="","✗",IF(INDEX('RAW DATA'!$N:$N,'Row Index'!F8)="",INDEX('RAW DATA'!$L:$L,'Row Index'!F8),INDEX('RAW DATA'!$N:$N,'Row Index'!F8)))</f>
        <v>5.90534637826397</v>
      </c>
      <c r="G402" s="39" t="n">
        <f aca="false">IF('Row Index'!G8="","✗",IF(INDEX('RAW DATA'!$N:$N,'Row Index'!G8)="",INDEX('RAW DATA'!$L:$L,'Row Index'!G8),INDEX('RAW DATA'!$N:$N,'Row Index'!G8)))</f>
        <v>8.62568725260928</v>
      </c>
      <c r="H402" s="39" t="n">
        <f aca="false">IF('Row Index'!H8="","✗",IF(INDEX('RAW DATA'!$N:$N,'Row Index'!H8)="",INDEX('RAW DATA'!$L:$L,'Row Index'!H8),INDEX('RAW DATA'!$N:$N,'Row Index'!H8)))</f>
        <v>5.53254803995681</v>
      </c>
      <c r="I402" s="39" t="n">
        <f aca="false">IF('Row Index'!I8="","✗",IF(INDEX('RAW DATA'!$N:$N,'Row Index'!I8)="",INDEX('RAW DATA'!$L:$L,'Row Index'!I8),INDEX('RAW DATA'!$N:$N,'Row Index'!I8)))</f>
        <v>7.24687761983985</v>
      </c>
      <c r="J402" s="39" t="n">
        <f aca="false">IF('Row Index'!J8="","✗",IF(INDEX('RAW DATA'!$N:$N,'Row Index'!J8)="",INDEX('RAW DATA'!$L:$L,'Row Index'!J8),INDEX('RAW DATA'!$N:$N,'Row Index'!J8)))</f>
        <v>6.47612146538227</v>
      </c>
      <c r="K402" s="39" t="n">
        <f aca="false">IF('Row Index'!K8="","✗",IF(INDEX('RAW DATA'!$N:$N,'Row Index'!K8)="",INDEX('RAW DATA'!$L:$L,'Row Index'!K8),INDEX('RAW DATA'!$N:$N,'Row Index'!K8)))</f>
        <v>10.8915530495595</v>
      </c>
      <c r="L402" s="39" t="n">
        <f aca="false">IF('Row Index'!L8="","✗",IF(INDEX('RAW DATA'!$N:$N,'Row Index'!L8)="",INDEX('RAW DATA'!$L:$L,'Row Index'!L8),INDEX('RAW DATA'!$N:$N,'Row Index'!L8)))</f>
        <v>6.42059414131607</v>
      </c>
      <c r="M402" s="39" t="n">
        <f aca="false">IF('Row Index'!M8="","✗",IF(INDEX('RAW DATA'!$N:$N,'Row Index'!M8)="",INDEX('RAW DATA'!$L:$L,'Row Index'!M8),INDEX('RAW DATA'!$N:$N,'Row Index'!M8)))</f>
        <v>8.35103806425038</v>
      </c>
      <c r="N402" s="39" t="n">
        <f aca="false">IF('Row Index'!N8="","✗",IF(INDEX('RAW DATA'!$N:$N,'Row Index'!N8)="",INDEX('RAW DATA'!$L:$L,'Row Index'!N8),INDEX('RAW DATA'!$N:$N,'Row Index'!N8)))</f>
        <v>7.60592008004491</v>
      </c>
      <c r="O402" s="39" t="n">
        <f aca="false">IF('Row Index'!O8="","✗",IF(INDEX('RAW DATA'!$N:$N,'Row Index'!O8)="",INDEX('RAW DATA'!$L:$L,'Row Index'!O8),INDEX('RAW DATA'!$N:$N,'Row Index'!O8)))</f>
        <v>8.99884684652472</v>
      </c>
      <c r="P402" s="39" t="n">
        <f aca="false">IF('Row Index'!P8="","✗",IF(INDEX('RAW DATA'!$N:$N,'Row Index'!P8)="",INDEX('RAW DATA'!$L:$L,'Row Index'!P8),INDEX('RAW DATA'!$N:$N,'Row Index'!P8)))</f>
        <v>7.42474610335593</v>
      </c>
      <c r="Q402" s="39" t="n">
        <f aca="false">IF('Row Index'!Q8="","✗",IF(INDEX('RAW DATA'!$N:$N,'Row Index'!Q8)="",INDEX('RAW DATA'!$L:$L,'Row Index'!Q8),INDEX('RAW DATA'!$N:$N,'Row Index'!Q8)))</f>
        <v>9.67290523715243</v>
      </c>
      <c r="R402" s="39" t="n">
        <f aca="false">IF('Row Index'!R8="","✗",IF(INDEX('RAW DATA'!$N:$N,'Row Index'!R8)="",INDEX('RAW DATA'!$L:$L,'Row Index'!R8),INDEX('RAW DATA'!$N:$N,'Row Index'!R8)))</f>
        <v>8.22728827687885</v>
      </c>
      <c r="S402" s="39" t="n">
        <f aca="false">IF('Row Index'!S8="","✗",IF(INDEX('RAW DATA'!$N:$N,'Row Index'!S8)="",INDEX('RAW DATA'!$L:$L,'Row Index'!S8),INDEX('RAW DATA'!$N:$N,'Row Index'!S8)))</f>
        <v>8.87188676962999</v>
      </c>
      <c r="T402" s="39" t="n">
        <f aca="false">IF('Row Index'!T8="","✗",IF(INDEX('RAW DATA'!$N:$N,'Row Index'!T8)="",INDEX('RAW DATA'!$L:$L,'Row Index'!T8),INDEX('RAW DATA'!$N:$N,'Row Index'!T8)))</f>
        <v>7.30014113099979</v>
      </c>
      <c r="U402" s="39" t="n">
        <f aca="false">IF('Row Index'!U8="","✗",IF(INDEX('RAW DATA'!$N:$N,'Row Index'!U8)="",INDEX('RAW DATA'!$L:$L,'Row Index'!U8),INDEX('RAW DATA'!$N:$N,'Row Index'!U8)))</f>
        <v>7.67065918923436</v>
      </c>
      <c r="V402" s="39" t="n">
        <f aca="false">IF('Row Index'!V8="","✗",IF(INDEX('RAW DATA'!$N:$N,'Row Index'!V8)="",INDEX('RAW DATA'!$L:$L,'Row Index'!V8),INDEX('RAW DATA'!$N:$N,'Row Index'!V8)))</f>
        <v>8.00070218016001</v>
      </c>
      <c r="W402" s="39" t="n">
        <f aca="false">IF('Row Index'!W8="","✗",IF(INDEX('RAW DATA'!$N:$N,'Row Index'!W8)="",INDEX('RAW DATA'!$L:$L,'Row Index'!W8),INDEX('RAW DATA'!$N:$N,'Row Index'!W8)))</f>
        <v>7.06843563463994</v>
      </c>
      <c r="X402" s="39" t="n">
        <f aca="false">IF('Row Index'!X8="","✗",IF(INDEX('RAW DATA'!$N:$N,'Row Index'!X8)="",INDEX('RAW DATA'!$L:$L,'Row Index'!X8),INDEX('RAW DATA'!$N:$N,'Row Index'!X8)))</f>
        <v>7.27637867191915</v>
      </c>
      <c r="Y402" s="39" t="n">
        <f aca="false">IF('Row Index'!Y8="","✗",IF(INDEX('RAW DATA'!$N:$N,'Row Index'!Y8)="",INDEX('RAW DATA'!$L:$L,'Row Index'!Y8),INDEX('RAW DATA'!$N:$N,'Row Index'!Y8)))</f>
        <v>7.30713258014205</v>
      </c>
      <c r="Z402" s="39" t="n">
        <f aca="false">IF('Row Index'!Z8="","✗",IF(INDEX('RAW DATA'!$N:$N,'Row Index'!Z8)="",INDEX('RAW DATA'!$L:$L,'Row Index'!Z8),INDEX('RAW DATA'!$N:$N,'Row Index'!Z8)))</f>
        <v>7.15082197278158</v>
      </c>
      <c r="AA402" s="19" t="str">
        <f aca="false">IF('Row Index'!AA8="","⏳",IF(INDEX('RAW DATA'!$N:$N,'Row Index'!AA8)="",INDEX('RAW DATA'!$L:$L,'Row Index'!AA8),INDEX('RAW DATA'!$N:$N,'Row Index'!AA8)))</f>
        <v>⏳</v>
      </c>
      <c r="AB402" s="39" t="n">
        <f aca="false">IF('Row Index'!AB8="","✗",IF(INDEX('RAW DATA'!$N:$N,'Row Index'!AB8)="",INDEX('RAW DATA'!$L:$L,'Row Index'!AB8),INDEX('RAW DATA'!$N:$N,'Row Index'!AB8)))</f>
        <v>6.93941632597123</v>
      </c>
      <c r="AC402" s="39" t="n">
        <f aca="false">IF('Row Index'!AC8="","✗",IF(INDEX('RAW DATA'!$N:$N,'Row Index'!AC8)="",INDEX('RAW DATA'!$L:$L,'Row Index'!AC8),INDEX('RAW DATA'!$N:$N,'Row Index'!AC8)))</f>
        <v>6.23175923491746</v>
      </c>
      <c r="AD402" s="39" t="n">
        <f aca="false">IF('Row Index'!AD8="","✗",IF(INDEX('RAW DATA'!$N:$N,'Row Index'!AD8)="",INDEX('RAW DATA'!$L:$L,'Row Index'!AD8),INDEX('RAW DATA'!$N:$N,'Row Index'!AD8)))</f>
        <v>5.32052094691083</v>
      </c>
      <c r="AE402" s="39" t="n">
        <f aca="false">IF('Row Index'!AE8="","✗",IF(INDEX('RAW DATA'!$N:$N,'Row Index'!AE8)="",INDEX('RAW DATA'!$L:$L,'Row Index'!AE8),INDEX('RAW DATA'!$N:$N,'Row Index'!AE8)))</f>
        <v>5.11363752025173</v>
      </c>
      <c r="AF402" s="39" t="n">
        <f aca="false">IF('Row Index'!AF8="","✗",IF(INDEX('RAW DATA'!$N:$N,'Row Index'!AF8)="",INDEX('RAW DATA'!$L:$L,'Row Index'!AF8),INDEX('RAW DATA'!$N:$N,'Row Index'!AF8)))</f>
        <v>3.48780892521126</v>
      </c>
      <c r="AG402" s="39" t="n">
        <f aca="false">IF('Row Index'!AG8="","✗",IF(INDEX('RAW DATA'!$N:$N,'Row Index'!AG8)="",INDEX('RAW DATA'!$L:$L,'Row Index'!AG8),INDEX('RAW DATA'!$N:$N,'Row Index'!AG8)))</f>
        <v>3.92990195912125</v>
      </c>
      <c r="AH402" s="39" t="n">
        <f aca="false">IF('Row Index'!AH8="","✗",IF(INDEX('RAW DATA'!$N:$N,'Row Index'!AH8)="",INDEX('RAW DATA'!$L:$L,'Row Index'!AH8),INDEX('RAW DATA'!$N:$N,'Row Index'!AH8)))</f>
        <v>2.64920096528795</v>
      </c>
      <c r="AI402" s="39" t="n">
        <f aca="false">IF('Row Index'!AI8="","✗",IF(INDEX('RAW DATA'!$N:$N,'Row Index'!AI8)="",INDEX('RAW DATA'!$L:$L,'Row Index'!AI8),INDEX('RAW DATA'!$N:$N,'Row Index'!AI8)))</f>
        <v>2.25761002734772</v>
      </c>
      <c r="AJ402" s="39" t="n">
        <f aca="false">IF('Row Index'!AJ8="","✗",IF(INDEX('RAW DATA'!$N:$N,'Row Index'!AJ8)="",INDEX('RAW DATA'!$L:$L,'Row Index'!AJ8),INDEX('RAW DATA'!$N:$N,'Row Index'!AJ8)))</f>
        <v>2.20064855717024</v>
      </c>
      <c r="AK402" s="39" t="n">
        <f aca="false">IF('Row Index'!AK8="","✗",IF(INDEX('RAW DATA'!$N:$N,'Row Index'!AK8)="",INDEX('RAW DATA'!$L:$L,'Row Index'!AK8),INDEX('RAW DATA'!$N:$N,'Row Index'!AK8)))</f>
        <v>1.907985829019</v>
      </c>
      <c r="AL402" s="39" t="n">
        <f aca="false">IF('Row Index'!AL8="","✗",IF(INDEX('RAW DATA'!$N:$N,'Row Index'!AL8)="",INDEX('RAW DATA'!$L:$L,'Row Index'!AL8),INDEX('RAW DATA'!$N:$N,'Row Index'!AL8)))</f>
        <v>2.26608688516824</v>
      </c>
      <c r="AM402" s="39" t="n">
        <f aca="false">IF('Row Index'!AM8="","✗",IF(INDEX('RAW DATA'!$N:$N,'Row Index'!AM8)="",INDEX('RAW DATA'!$L:$L,'Row Index'!AM8),INDEX('RAW DATA'!$N:$N,'Row Index'!AM8)))</f>
        <v>2.03541202801213</v>
      </c>
      <c r="AN402" s="39" t="n">
        <f aca="false">IF('Row Index'!AN8="","✗",IF(INDEX('RAW DATA'!$N:$N,'Row Index'!AN8)="",INDEX('RAW DATA'!$L:$L,'Row Index'!AN8),INDEX('RAW DATA'!$N:$N,'Row Index'!AN8)))</f>
        <v>2.53179196219645</v>
      </c>
      <c r="AO402" s="39" t="n">
        <f aca="false">IF('Row Index'!AO8="","✗",IF(INDEX('RAW DATA'!$N:$N,'Row Index'!AO8)="",INDEX('RAW DATA'!$L:$L,'Row Index'!AO8),INDEX('RAW DATA'!$N:$N,'Row Index'!AO8)))</f>
        <v>1.43532562197231</v>
      </c>
      <c r="AP402" s="39" t="n">
        <f aca="false">IF('Row Index'!AP8="","✗",IF(INDEX('RAW DATA'!$N:$N,'Row Index'!AP8)="",INDEX('RAW DATA'!$L:$L,'Row Index'!AP8),INDEX('RAW DATA'!$N:$N,'Row Index'!AP8)))</f>
        <v>2.01163117259735</v>
      </c>
      <c r="AQ402" s="39" t="n">
        <f aca="false">IF('Row Index'!AQ8="","✗",IF(INDEX('RAW DATA'!$N:$N,'Row Index'!AQ8)="",INDEX('RAW DATA'!$L:$L,'Row Index'!AQ8),INDEX('RAW DATA'!$N:$N,'Row Index'!AQ8)))</f>
        <v>1.82747482264344</v>
      </c>
    </row>
    <row r="403" customFormat="false" ht="15" hidden="false" customHeight="false" outlineLevel="0" collapsed="false">
      <c r="A403" s="15" t="s">
        <v>173</v>
      </c>
      <c r="B403" s="16" t="s">
        <v>153</v>
      </c>
      <c r="C403" s="39" t="n">
        <f aca="false">IF('Row Index'!C9="","✗",IF(INDEX('RAW DATA'!$N:$N,'Row Index'!C9)="",INDEX('RAW DATA'!$L:$L,'Row Index'!C9),INDEX('RAW DATA'!$N:$N,'Row Index'!C9)))</f>
        <v>6.578003009222</v>
      </c>
      <c r="D403" s="39" t="n">
        <f aca="false">IF('Row Index'!D9="","✗",IF(INDEX('RAW DATA'!$N:$N,'Row Index'!D9)="",INDEX('RAW DATA'!$L:$L,'Row Index'!D9),INDEX('RAW DATA'!$N:$N,'Row Index'!D9)))</f>
        <v>5.87821887844717</v>
      </c>
      <c r="E403" s="39" t="n">
        <f aca="false">IF('Row Index'!E9="","✗",IF(INDEX('RAW DATA'!$N:$N,'Row Index'!E9)="",INDEX('RAW DATA'!$L:$L,'Row Index'!E9),INDEX('RAW DATA'!$N:$N,'Row Index'!E9)))</f>
        <v>7.7143700528764</v>
      </c>
      <c r="F403" s="39" t="n">
        <f aca="false">IF('Row Index'!F9="","✗",IF(INDEX('RAW DATA'!$N:$N,'Row Index'!F9)="",INDEX('RAW DATA'!$L:$L,'Row Index'!F9),INDEX('RAW DATA'!$N:$N,'Row Index'!F9)))</f>
        <v>4.39308157888566</v>
      </c>
      <c r="G403" s="39" t="n">
        <f aca="false">IF('Row Index'!G9="","✗",IF(INDEX('RAW DATA'!$N:$N,'Row Index'!G9)="",INDEX('RAW DATA'!$L:$L,'Row Index'!G9),INDEX('RAW DATA'!$N:$N,'Row Index'!G9)))</f>
        <v>7.12301260859408</v>
      </c>
      <c r="H403" s="39" t="n">
        <f aca="false">IF('Row Index'!H9="","✗",IF(INDEX('RAW DATA'!$N:$N,'Row Index'!H9)="",INDEX('RAW DATA'!$L:$L,'Row Index'!H9),INDEX('RAW DATA'!$N:$N,'Row Index'!H9)))</f>
        <v>4.15624643092063</v>
      </c>
      <c r="I403" s="39" t="n">
        <f aca="false">IF('Row Index'!I9="","✗",IF(INDEX('RAW DATA'!$N:$N,'Row Index'!I9)="",INDEX('RAW DATA'!$L:$L,'Row Index'!I9),INDEX('RAW DATA'!$N:$N,'Row Index'!I9)))</f>
        <v>6.67518607175681</v>
      </c>
      <c r="J403" s="39" t="n">
        <f aca="false">IF('Row Index'!J9="","✗",IF(INDEX('RAW DATA'!$N:$N,'Row Index'!J9)="",INDEX('RAW DATA'!$L:$L,'Row Index'!J9),INDEX('RAW DATA'!$N:$N,'Row Index'!J9)))</f>
        <v>5.32199005023909</v>
      </c>
      <c r="K403" s="39" t="n">
        <f aca="false">IF('Row Index'!K9="","✗",IF(INDEX('RAW DATA'!$N:$N,'Row Index'!K9)="",INDEX('RAW DATA'!$L:$L,'Row Index'!K9),INDEX('RAW DATA'!$N:$N,'Row Index'!K9)))</f>
        <v>7.76391226508248</v>
      </c>
      <c r="L403" s="39" t="n">
        <f aca="false">IF('Row Index'!L9="","✗",IF(INDEX('RAW DATA'!$N:$N,'Row Index'!L9)="",INDEX('RAW DATA'!$L:$L,'Row Index'!L9),INDEX('RAW DATA'!$N:$N,'Row Index'!L9)))</f>
        <v>6.23250577408837</v>
      </c>
      <c r="M403" s="39" t="n">
        <f aca="false">IF('Row Index'!M9="","✗",IF(INDEX('RAW DATA'!$N:$N,'Row Index'!M9)="",INDEX('RAW DATA'!$L:$L,'Row Index'!M9),INDEX('RAW DATA'!$N:$N,'Row Index'!M9)))</f>
        <v>8.03995080238362</v>
      </c>
      <c r="N403" s="39" t="n">
        <f aca="false">IF('Row Index'!N9="","✗",IF(INDEX('RAW DATA'!$N:$N,'Row Index'!N9)="",INDEX('RAW DATA'!$L:$L,'Row Index'!N9),INDEX('RAW DATA'!$N:$N,'Row Index'!N9)))</f>
        <v>7.81767474771557</v>
      </c>
      <c r="O403" s="39" t="n">
        <f aca="false">IF('Row Index'!O9="","✗",IF(INDEX('RAW DATA'!$N:$N,'Row Index'!O9)="",INDEX('RAW DATA'!$L:$L,'Row Index'!O9),INDEX('RAW DATA'!$N:$N,'Row Index'!O9)))</f>
        <v>8.77044006526265</v>
      </c>
      <c r="P403" s="39" t="n">
        <f aca="false">IF('Row Index'!P9="","✗",IF(INDEX('RAW DATA'!$N:$N,'Row Index'!P9)="",INDEX('RAW DATA'!$L:$L,'Row Index'!P9),INDEX('RAW DATA'!$N:$N,'Row Index'!P9)))</f>
        <v>8.38505762863064</v>
      </c>
      <c r="Q403" s="39" t="n">
        <f aca="false">IF('Row Index'!Q9="","✗",IF(INDEX('RAW DATA'!$N:$N,'Row Index'!Q9)="",INDEX('RAW DATA'!$L:$L,'Row Index'!Q9),INDEX('RAW DATA'!$N:$N,'Row Index'!Q9)))</f>
        <v>9.88995658057158</v>
      </c>
      <c r="R403" s="39" t="n">
        <f aca="false">IF('Row Index'!R9="","✗",IF(INDEX('RAW DATA'!$N:$N,'Row Index'!R9)="",INDEX('RAW DATA'!$L:$L,'Row Index'!R9),INDEX('RAW DATA'!$N:$N,'Row Index'!R9)))</f>
        <v>8.7183534473899</v>
      </c>
      <c r="S403" s="39" t="n">
        <f aca="false">IF('Row Index'!S9="","✗",IF(INDEX('RAW DATA'!$N:$N,'Row Index'!S9)="",INDEX('RAW DATA'!$L:$L,'Row Index'!S9),INDEX('RAW DATA'!$N:$N,'Row Index'!S9)))</f>
        <v>9.8840224857899</v>
      </c>
      <c r="T403" s="39" t="n">
        <f aca="false">IF('Row Index'!T9="","✗",IF(INDEX('RAW DATA'!$N:$N,'Row Index'!T9)="",INDEX('RAW DATA'!$L:$L,'Row Index'!T9),INDEX('RAW DATA'!$N:$N,'Row Index'!T9)))</f>
        <v>9.41051616333864</v>
      </c>
      <c r="U403" s="39" t="n">
        <f aca="false">IF('Row Index'!U9="","✗",IF(INDEX('RAW DATA'!$N:$N,'Row Index'!U9)="",INDEX('RAW DATA'!$L:$L,'Row Index'!U9),INDEX('RAW DATA'!$N:$N,'Row Index'!U9)))</f>
        <v>9.41206384883833</v>
      </c>
      <c r="V403" s="39" t="n">
        <f aca="false">IF('Row Index'!V9="","✗",IF(INDEX('RAW DATA'!$N:$N,'Row Index'!V9)="",INDEX('RAW DATA'!$L:$L,'Row Index'!V9),INDEX('RAW DATA'!$N:$N,'Row Index'!V9)))</f>
        <v>9.94449873180409</v>
      </c>
      <c r="W403" s="39" t="n">
        <f aca="false">IF('Row Index'!W9="","✗",IF(INDEX('RAW DATA'!$N:$N,'Row Index'!W9)="",INDEX('RAW DATA'!$L:$L,'Row Index'!W9),INDEX('RAW DATA'!$N:$N,'Row Index'!W9)))</f>
        <v>8.8709744898831</v>
      </c>
      <c r="X403" s="39" t="n">
        <f aca="false">IF('Row Index'!X9="","✗",IF(INDEX('RAW DATA'!$N:$N,'Row Index'!X9)="",INDEX('RAW DATA'!$L:$L,'Row Index'!X9),INDEX('RAW DATA'!$N:$N,'Row Index'!X9)))</f>
        <v>7.88563521105223</v>
      </c>
      <c r="Y403" s="39" t="n">
        <f aca="false">IF('Row Index'!Y9="","✗",IF(INDEX('RAW DATA'!$N:$N,'Row Index'!Y9)="",INDEX('RAW DATA'!$L:$L,'Row Index'!Y9),INDEX('RAW DATA'!$N:$N,'Row Index'!Y9)))</f>
        <v>8.57192298141895</v>
      </c>
      <c r="Z403" s="39" t="n">
        <f aca="false">IF('Row Index'!Z9="","✗",IF(INDEX('RAW DATA'!$N:$N,'Row Index'!Z9)="",INDEX('RAW DATA'!$L:$L,'Row Index'!Z9),INDEX('RAW DATA'!$N:$N,'Row Index'!Z9)))</f>
        <v>7.61019294324808</v>
      </c>
      <c r="AA403" s="19" t="str">
        <f aca="false">IF('Row Index'!AA9="","⏳",IF(INDEX('RAW DATA'!$N:$N,'Row Index'!AA9)="",INDEX('RAW DATA'!$L:$L,'Row Index'!AA9),INDEX('RAW DATA'!$N:$N,'Row Index'!AA9)))</f>
        <v>⏳</v>
      </c>
      <c r="AB403" s="39" t="n">
        <f aca="false">IF('Row Index'!AB9="","✗",IF(INDEX('RAW DATA'!$N:$N,'Row Index'!AB9)="",INDEX('RAW DATA'!$L:$L,'Row Index'!AB9),INDEX('RAW DATA'!$N:$N,'Row Index'!AB9)))</f>
        <v>7.17859498382065</v>
      </c>
      <c r="AC403" s="39" t="n">
        <f aca="false">IF('Row Index'!AC9="","✗",IF(INDEX('RAW DATA'!$N:$N,'Row Index'!AC9)="",INDEX('RAW DATA'!$L:$L,'Row Index'!AC9),INDEX('RAW DATA'!$N:$N,'Row Index'!AC9)))</f>
        <v>7.66713107040623</v>
      </c>
      <c r="AD403" s="39" t="n">
        <f aca="false">IF('Row Index'!AD9="","✗",IF(INDEX('RAW DATA'!$N:$N,'Row Index'!AD9)="",INDEX('RAW DATA'!$L:$L,'Row Index'!AD9),INDEX('RAW DATA'!$N:$N,'Row Index'!AD9)))</f>
        <v>5.83495616175965</v>
      </c>
      <c r="AE403" s="39" t="n">
        <f aca="false">IF('Row Index'!AE9="","✗",IF(INDEX('RAW DATA'!$N:$N,'Row Index'!AE9)="",INDEX('RAW DATA'!$L:$L,'Row Index'!AE9),INDEX('RAW DATA'!$N:$N,'Row Index'!AE9)))</f>
        <v>6.47091963684192</v>
      </c>
      <c r="AF403" s="39" t="n">
        <f aca="false">IF('Row Index'!AF9="","✗",IF(INDEX('RAW DATA'!$N:$N,'Row Index'!AF9)="",INDEX('RAW DATA'!$L:$L,'Row Index'!AF9),INDEX('RAW DATA'!$N:$N,'Row Index'!AF9)))</f>
        <v>4.9501181973011</v>
      </c>
      <c r="AG403" s="39" t="n">
        <f aca="false">IF('Row Index'!AG9="","✗",IF(INDEX('RAW DATA'!$N:$N,'Row Index'!AG9)="",INDEX('RAW DATA'!$L:$L,'Row Index'!AG9),INDEX('RAW DATA'!$N:$N,'Row Index'!AG9)))</f>
        <v>5.30293683524771</v>
      </c>
      <c r="AH403" s="39" t="n">
        <f aca="false">IF('Row Index'!AH9="","✗",IF(INDEX('RAW DATA'!$N:$N,'Row Index'!AH9)="",INDEX('RAW DATA'!$L:$L,'Row Index'!AH9),INDEX('RAW DATA'!$N:$N,'Row Index'!AH9)))</f>
        <v>3.25441032216006</v>
      </c>
      <c r="AI403" s="39" t="n">
        <f aca="false">IF('Row Index'!AI9="","✗",IF(INDEX('RAW DATA'!$N:$N,'Row Index'!AI9)="",INDEX('RAW DATA'!$L:$L,'Row Index'!AI9),INDEX('RAW DATA'!$N:$N,'Row Index'!AI9)))</f>
        <v>2.38134592428139</v>
      </c>
      <c r="AJ403" s="39" t="n">
        <f aca="false">IF('Row Index'!AJ9="","✗",IF(INDEX('RAW DATA'!$N:$N,'Row Index'!AJ9)="",INDEX('RAW DATA'!$L:$L,'Row Index'!AJ9),INDEX('RAW DATA'!$N:$N,'Row Index'!AJ9)))</f>
        <v>2.66188004710737</v>
      </c>
      <c r="AK403" s="39" t="n">
        <f aca="false">IF('Row Index'!AK9="","✗",IF(INDEX('RAW DATA'!$N:$N,'Row Index'!AK9)="",INDEX('RAW DATA'!$L:$L,'Row Index'!AK9),INDEX('RAW DATA'!$N:$N,'Row Index'!AK9)))</f>
        <v>2.65951968103068</v>
      </c>
      <c r="AL403" s="39" t="n">
        <f aca="false">IF('Row Index'!AL9="","✗",IF(INDEX('RAW DATA'!$N:$N,'Row Index'!AL9)="",INDEX('RAW DATA'!$L:$L,'Row Index'!AL9),INDEX('RAW DATA'!$N:$N,'Row Index'!AL9)))</f>
        <v>2.19787513844101</v>
      </c>
      <c r="AM403" s="39" t="n">
        <f aca="false">IF('Row Index'!AM9="","✗",IF(INDEX('RAW DATA'!$N:$N,'Row Index'!AM9)="",INDEX('RAW DATA'!$L:$L,'Row Index'!AM9),INDEX('RAW DATA'!$N:$N,'Row Index'!AM9)))</f>
        <v>2.29508229167005</v>
      </c>
      <c r="AN403" s="39" t="n">
        <f aca="false">IF('Row Index'!AN9="","✗",IF(INDEX('RAW DATA'!$N:$N,'Row Index'!AN9)="",INDEX('RAW DATA'!$L:$L,'Row Index'!AN9),INDEX('RAW DATA'!$N:$N,'Row Index'!AN9)))</f>
        <v>2.39749494662681</v>
      </c>
      <c r="AO403" s="39" t="n">
        <f aca="false">IF('Row Index'!AO9="","✗",IF(INDEX('RAW DATA'!$N:$N,'Row Index'!AO9)="",INDEX('RAW DATA'!$L:$L,'Row Index'!AO9),INDEX('RAW DATA'!$N:$N,'Row Index'!AO9)))</f>
        <v>1.74972316842184</v>
      </c>
      <c r="AP403" s="39" t="n">
        <f aca="false">IF('Row Index'!AP9="","✗",IF(INDEX('RAW DATA'!$N:$N,'Row Index'!AP9)="",INDEX('RAW DATA'!$L:$L,'Row Index'!AP9),INDEX('RAW DATA'!$N:$N,'Row Index'!AP9)))</f>
        <v>1.91770153742401</v>
      </c>
      <c r="AQ403" s="39" t="n">
        <f aca="false">IF('Row Index'!AQ9="","✗",IF(INDEX('RAW DATA'!$N:$N,'Row Index'!AQ9)="",INDEX('RAW DATA'!$L:$L,'Row Index'!AQ9),INDEX('RAW DATA'!$N:$N,'Row Index'!AQ9)))</f>
        <v>1.99626816493294</v>
      </c>
    </row>
    <row r="404" customFormat="false" ht="15" hidden="false" customHeight="false" outlineLevel="0" collapsed="false">
      <c r="A404" s="15" t="s">
        <v>176</v>
      </c>
      <c r="B404" s="16" t="s">
        <v>153</v>
      </c>
      <c r="C404" s="39" t="n">
        <f aca="false">IF('Row Index'!C10="","✗",IF(INDEX('RAW DATA'!$N:$N,'Row Index'!C10)="",INDEX('RAW DATA'!$L:$L,'Row Index'!C10),INDEX('RAW DATA'!$N:$N,'Row Index'!C10)))</f>
        <v>5.472997817228</v>
      </c>
      <c r="D404" s="39" t="n">
        <f aca="false">IF('Row Index'!D10="","✗",IF(INDEX('RAW DATA'!$N:$N,'Row Index'!D10)="",INDEX('RAW DATA'!$L:$L,'Row Index'!D10),INDEX('RAW DATA'!$N:$N,'Row Index'!D10)))</f>
        <v>4.37709865193219</v>
      </c>
      <c r="E404" s="39" t="n">
        <f aca="false">IF('Row Index'!E10="","✗",IF(INDEX('RAW DATA'!$N:$N,'Row Index'!E10)="",INDEX('RAW DATA'!$L:$L,'Row Index'!E10),INDEX('RAW DATA'!$N:$N,'Row Index'!E10)))</f>
        <v>5.96767414880112</v>
      </c>
      <c r="F404" s="39" t="n">
        <f aca="false">IF('Row Index'!F10="","✗",IF(INDEX('RAW DATA'!$N:$N,'Row Index'!F10)="",INDEX('RAW DATA'!$L:$L,'Row Index'!F10),INDEX('RAW DATA'!$N:$N,'Row Index'!F10)))</f>
        <v>3.3636004526592</v>
      </c>
      <c r="G404" s="39" t="n">
        <f aca="false">IF('Row Index'!G10="","✗",IF(INDEX('RAW DATA'!$N:$N,'Row Index'!G10)="",INDEX('RAW DATA'!$L:$L,'Row Index'!G10),INDEX('RAW DATA'!$N:$N,'Row Index'!G10)))</f>
        <v>6.16630077043231</v>
      </c>
      <c r="H404" s="39" t="n">
        <f aca="false">IF('Row Index'!H10="","✗",IF(INDEX('RAW DATA'!$N:$N,'Row Index'!H10)="",INDEX('RAW DATA'!$L:$L,'Row Index'!H10),INDEX('RAW DATA'!$N:$N,'Row Index'!H10)))</f>
        <v>3.93416174609311</v>
      </c>
      <c r="I404" s="39" t="n">
        <f aca="false">IF('Row Index'!I10="","✗",IF(INDEX('RAW DATA'!$N:$N,'Row Index'!I10)="",INDEX('RAW DATA'!$L:$L,'Row Index'!I10),INDEX('RAW DATA'!$N:$N,'Row Index'!I10)))</f>
        <v>7.23982721952284</v>
      </c>
      <c r="J404" s="39" t="n">
        <f aca="false">IF('Row Index'!J10="","✗",IF(INDEX('RAW DATA'!$N:$N,'Row Index'!J10)="",INDEX('RAW DATA'!$L:$L,'Row Index'!J10),INDEX('RAW DATA'!$N:$N,'Row Index'!J10)))</f>
        <v>6.41419949573159</v>
      </c>
      <c r="K404" s="39" t="n">
        <f aca="false">IF('Row Index'!K10="","✗",IF(INDEX('RAW DATA'!$N:$N,'Row Index'!K10)="",INDEX('RAW DATA'!$L:$L,'Row Index'!K10),INDEX('RAW DATA'!$N:$N,'Row Index'!K10)))</f>
        <v>8.27776775749685</v>
      </c>
      <c r="L404" s="39" t="n">
        <f aca="false">IF('Row Index'!L10="","✗",IF(INDEX('RAW DATA'!$N:$N,'Row Index'!L10)="",INDEX('RAW DATA'!$L:$L,'Row Index'!L10),INDEX('RAW DATA'!$N:$N,'Row Index'!L10)))</f>
        <v>6.58547751640163</v>
      </c>
      <c r="M404" s="39" t="n">
        <f aca="false">IF('Row Index'!M10="","✗",IF(INDEX('RAW DATA'!$N:$N,'Row Index'!M10)="",INDEX('RAW DATA'!$L:$L,'Row Index'!M10),INDEX('RAW DATA'!$N:$N,'Row Index'!M10)))</f>
        <v>8.23696827018371</v>
      </c>
      <c r="N404" s="39" t="n">
        <f aca="false">IF('Row Index'!N10="","✗",IF(INDEX('RAW DATA'!$N:$N,'Row Index'!N10)="",INDEX('RAW DATA'!$L:$L,'Row Index'!N10),INDEX('RAW DATA'!$N:$N,'Row Index'!N10)))</f>
        <v>6.67338608439079</v>
      </c>
      <c r="O404" s="39" t="n">
        <f aca="false">IF('Row Index'!O10="","✗",IF(INDEX('RAW DATA'!$N:$N,'Row Index'!O10)="",INDEX('RAW DATA'!$L:$L,'Row Index'!O10),INDEX('RAW DATA'!$N:$N,'Row Index'!O10)))</f>
        <v>8.35919414686575</v>
      </c>
      <c r="P404" s="39" t="n">
        <f aca="false">IF('Row Index'!P10="","✗",IF(INDEX('RAW DATA'!$N:$N,'Row Index'!P10)="",INDEX('RAW DATA'!$L:$L,'Row Index'!P10),INDEX('RAW DATA'!$N:$N,'Row Index'!P10)))</f>
        <v>7.16483247443318</v>
      </c>
      <c r="Q404" s="39" t="n">
        <f aca="false">IF('Row Index'!Q10="","✗",IF(INDEX('RAW DATA'!$N:$N,'Row Index'!Q10)="",INDEX('RAW DATA'!$L:$L,'Row Index'!Q10),INDEX('RAW DATA'!$N:$N,'Row Index'!Q10)))</f>
        <v>8.81200746156099</v>
      </c>
      <c r="R404" s="39" t="n">
        <f aca="false">IF('Row Index'!R10="","✗",IF(INDEX('RAW DATA'!$N:$N,'Row Index'!R10)="",INDEX('RAW DATA'!$L:$L,'Row Index'!R10),INDEX('RAW DATA'!$N:$N,'Row Index'!R10)))</f>
        <v>6.86731948036071</v>
      </c>
      <c r="S404" s="39" t="n">
        <f aca="false">IF('Row Index'!S10="","✗",IF(INDEX('RAW DATA'!$N:$N,'Row Index'!S10)="",INDEX('RAW DATA'!$L:$L,'Row Index'!S10),INDEX('RAW DATA'!$N:$N,'Row Index'!S10)))</f>
        <v>7.97452067848441</v>
      </c>
      <c r="T404" s="39" t="n">
        <f aca="false">IF('Row Index'!T10="","✗",IF(INDEX('RAW DATA'!$N:$N,'Row Index'!T10)="",INDEX('RAW DATA'!$L:$L,'Row Index'!T10),INDEX('RAW DATA'!$N:$N,'Row Index'!T10)))</f>
        <v>7.61308713030061</v>
      </c>
      <c r="U404" s="39" t="n">
        <f aca="false">IF('Row Index'!U10="","✗",IF(INDEX('RAW DATA'!$N:$N,'Row Index'!U10)="",INDEX('RAW DATA'!$L:$L,'Row Index'!U10),INDEX('RAW DATA'!$N:$N,'Row Index'!U10)))</f>
        <v>7.77882177222078</v>
      </c>
      <c r="V404" s="39" t="n">
        <f aca="false">IF('Row Index'!V10="","✗",IF(INDEX('RAW DATA'!$N:$N,'Row Index'!V10)="",INDEX('RAW DATA'!$L:$L,'Row Index'!V10),INDEX('RAW DATA'!$N:$N,'Row Index'!V10)))</f>
        <v>8.1085068273364</v>
      </c>
      <c r="W404" s="39" t="n">
        <f aca="false">IF('Row Index'!W10="","✗",IF(INDEX('RAW DATA'!$N:$N,'Row Index'!W10)="",INDEX('RAW DATA'!$L:$L,'Row Index'!W10),INDEX('RAW DATA'!$N:$N,'Row Index'!W10)))</f>
        <v>7.66567986516959</v>
      </c>
      <c r="X404" s="39" t="n">
        <f aca="false">IF('Row Index'!X10="","✗",IF(INDEX('RAW DATA'!$N:$N,'Row Index'!X10)="",INDEX('RAW DATA'!$L:$L,'Row Index'!X10),INDEX('RAW DATA'!$N:$N,'Row Index'!X10)))</f>
        <v>6.40791800651776</v>
      </c>
      <c r="Y404" s="39" t="n">
        <f aca="false">IF('Row Index'!Y10="","✗",IF(INDEX('RAW DATA'!$N:$N,'Row Index'!Y10)="",INDEX('RAW DATA'!$L:$L,'Row Index'!Y10),INDEX('RAW DATA'!$N:$N,'Row Index'!Y10)))</f>
        <v>6.44453624654358</v>
      </c>
      <c r="Z404" s="39" t="n">
        <f aca="false">IF('Row Index'!Z10="","✗",IF(INDEX('RAW DATA'!$N:$N,'Row Index'!Z10)="",INDEX('RAW DATA'!$L:$L,'Row Index'!Z10),INDEX('RAW DATA'!$N:$N,'Row Index'!Z10)))</f>
        <v>5.87841871119581</v>
      </c>
      <c r="AA404" s="19" t="str">
        <f aca="false">IF('Row Index'!AA10="","⏳",IF(INDEX('RAW DATA'!$N:$N,'Row Index'!AA10)="",INDEX('RAW DATA'!$L:$L,'Row Index'!AA10),INDEX('RAW DATA'!$N:$N,'Row Index'!AA10)))</f>
        <v>⏳</v>
      </c>
      <c r="AB404" s="39" t="n">
        <f aca="false">IF('Row Index'!AB10="","✗",IF(INDEX('RAW DATA'!$N:$N,'Row Index'!AB10)="",INDEX('RAW DATA'!$L:$L,'Row Index'!AB10),INDEX('RAW DATA'!$N:$N,'Row Index'!AB10)))</f>
        <v>4.74007065351679</v>
      </c>
      <c r="AC404" s="39" t="n">
        <f aca="false">IF('Row Index'!AC10="","✗",IF(INDEX('RAW DATA'!$N:$N,'Row Index'!AC10)="",INDEX('RAW DATA'!$L:$L,'Row Index'!AC10),INDEX('RAW DATA'!$N:$N,'Row Index'!AC10)))</f>
        <v>5.00854090420397</v>
      </c>
      <c r="AD404" s="39" t="n">
        <f aca="false">IF('Row Index'!AD10="","✗",IF(INDEX('RAW DATA'!$N:$N,'Row Index'!AD10)="",INDEX('RAW DATA'!$L:$L,'Row Index'!AD10),INDEX('RAW DATA'!$N:$N,'Row Index'!AD10)))</f>
        <v>3.64955411372151</v>
      </c>
      <c r="AE404" s="39" t="n">
        <f aca="false">IF('Row Index'!AE10="","✗",IF(INDEX('RAW DATA'!$N:$N,'Row Index'!AE10)="",INDEX('RAW DATA'!$L:$L,'Row Index'!AE10),INDEX('RAW DATA'!$N:$N,'Row Index'!AE10)))</f>
        <v>4.7991881517983</v>
      </c>
      <c r="AF404" s="39" t="n">
        <f aca="false">IF('Row Index'!AF10="","✗",IF(INDEX('RAW DATA'!$N:$N,'Row Index'!AF10)="",INDEX('RAW DATA'!$L:$L,'Row Index'!AF10),INDEX('RAW DATA'!$N:$N,'Row Index'!AF10)))</f>
        <v>2.8394417350155</v>
      </c>
      <c r="AG404" s="39" t="n">
        <f aca="false">IF('Row Index'!AG10="","✗",IF(INDEX('RAW DATA'!$N:$N,'Row Index'!AG10)="",INDEX('RAW DATA'!$L:$L,'Row Index'!AG10),INDEX('RAW DATA'!$N:$N,'Row Index'!AG10)))</f>
        <v>2.39495014447238</v>
      </c>
      <c r="AH404" s="39" t="n">
        <f aca="false">IF('Row Index'!AH10="","✗",IF(INDEX('RAW DATA'!$N:$N,'Row Index'!AH10)="",INDEX('RAW DATA'!$L:$L,'Row Index'!AH10),INDEX('RAW DATA'!$N:$N,'Row Index'!AH10)))</f>
        <v>2.67229866969521</v>
      </c>
      <c r="AI404" s="39" t="n">
        <f aca="false">IF('Row Index'!AI10="","✗",IF(INDEX('RAW DATA'!$N:$N,'Row Index'!AI10)="",INDEX('RAW DATA'!$L:$L,'Row Index'!AI10),INDEX('RAW DATA'!$N:$N,'Row Index'!AI10)))</f>
        <v>2.12721189636847</v>
      </c>
      <c r="AJ404" s="39" t="n">
        <f aca="false">IF('Row Index'!AJ10="","✗",IF(INDEX('RAW DATA'!$N:$N,'Row Index'!AJ10)="",INDEX('RAW DATA'!$L:$L,'Row Index'!AJ10),INDEX('RAW DATA'!$N:$N,'Row Index'!AJ10)))</f>
        <v>1.85896137316988</v>
      </c>
      <c r="AK404" s="39" t="n">
        <f aca="false">IF('Row Index'!AK10="","✗",IF(INDEX('RAW DATA'!$N:$N,'Row Index'!AK10)="",INDEX('RAW DATA'!$L:$L,'Row Index'!AK10),INDEX('RAW DATA'!$N:$N,'Row Index'!AK10)))</f>
        <v>1.8934389210035</v>
      </c>
      <c r="AL404" s="39" t="n">
        <f aca="false">IF('Row Index'!AL10="","✗",IF(INDEX('RAW DATA'!$N:$N,'Row Index'!AL10)="",INDEX('RAW DATA'!$L:$L,'Row Index'!AL10),INDEX('RAW DATA'!$N:$N,'Row Index'!AL10)))</f>
        <v>1.83590378621954</v>
      </c>
      <c r="AM404" s="39" t="n">
        <f aca="false">IF('Row Index'!AM10="","✗",IF(INDEX('RAW DATA'!$N:$N,'Row Index'!AM10)="",INDEX('RAW DATA'!$L:$L,'Row Index'!AM10),INDEX('RAW DATA'!$N:$N,'Row Index'!AM10)))</f>
        <v>1.68300682305727</v>
      </c>
      <c r="AN404" s="39" t="n">
        <f aca="false">IF('Row Index'!AN10="","✗",IF(INDEX('RAW DATA'!$N:$N,'Row Index'!AN10)="",INDEX('RAW DATA'!$L:$L,'Row Index'!AN10),INDEX('RAW DATA'!$N:$N,'Row Index'!AN10)))</f>
        <v>1.88213611656907</v>
      </c>
      <c r="AO404" s="39" t="n">
        <f aca="false">IF('Row Index'!AO10="","✗",IF(INDEX('RAW DATA'!$N:$N,'Row Index'!AO10)="",INDEX('RAW DATA'!$L:$L,'Row Index'!AO10),INDEX('RAW DATA'!$N:$N,'Row Index'!AO10)))</f>
        <v>1.24179231135558</v>
      </c>
      <c r="AP404" s="39" t="n">
        <f aca="false">IF('Row Index'!AP10="","✗",IF(INDEX('RAW DATA'!$N:$N,'Row Index'!AP10)="",INDEX('RAW DATA'!$L:$L,'Row Index'!AP10),INDEX('RAW DATA'!$N:$N,'Row Index'!AP10)))</f>
        <v>1.37914114486434</v>
      </c>
      <c r="AQ404" s="39" t="n">
        <f aca="false">IF('Row Index'!AQ10="","✗",IF(INDEX('RAW DATA'!$N:$N,'Row Index'!AQ10)="",INDEX('RAW DATA'!$L:$L,'Row Index'!AQ10),INDEX('RAW DATA'!$N:$N,'Row Index'!AQ10)))</f>
        <v>2.02525782901604</v>
      </c>
    </row>
    <row r="405" customFormat="false" ht="15" hidden="false" customHeight="false" outlineLevel="0" collapsed="false">
      <c r="A405" s="15" t="s">
        <v>179</v>
      </c>
      <c r="B405" s="16" t="s">
        <v>153</v>
      </c>
      <c r="C405" s="39" t="n">
        <f aca="false">IF('Row Index'!C11="","✗",IF(INDEX('RAW DATA'!$N:$N,'Row Index'!C11)="",INDEX('RAW DATA'!$L:$L,'Row Index'!C11),INDEX('RAW DATA'!$N:$N,'Row Index'!C11)))</f>
        <v>7.9996777170843</v>
      </c>
      <c r="D405" s="39" t="n">
        <f aca="false">IF('Row Index'!D11="","✗",IF(INDEX('RAW DATA'!$N:$N,'Row Index'!D11)="",INDEX('RAW DATA'!$L:$L,'Row Index'!D11),INDEX('RAW DATA'!$N:$N,'Row Index'!D11)))</f>
        <v>7.33343225097757</v>
      </c>
      <c r="E405" s="39" t="n">
        <f aca="false">IF('Row Index'!E11="","✗",IF(INDEX('RAW DATA'!$N:$N,'Row Index'!E11)="",INDEX('RAW DATA'!$L:$L,'Row Index'!E11),INDEX('RAW DATA'!$N:$N,'Row Index'!E11)))</f>
        <v>9.66575937709395</v>
      </c>
      <c r="F405" s="39" t="n">
        <f aca="false">IF('Row Index'!F11="","✗",IF(INDEX('RAW DATA'!$N:$N,'Row Index'!F11)="",INDEX('RAW DATA'!$L:$L,'Row Index'!F11),INDEX('RAW DATA'!$N:$N,'Row Index'!F11)))</f>
        <v>6.36931633305265</v>
      </c>
      <c r="G405" s="39" t="n">
        <f aca="false">IF('Row Index'!G11="","✗",IF(INDEX('RAW DATA'!$N:$N,'Row Index'!G11)="",INDEX('RAW DATA'!$L:$L,'Row Index'!G11),INDEX('RAW DATA'!$N:$N,'Row Index'!G11)))</f>
        <v>8.91168021149698</v>
      </c>
      <c r="H405" s="39" t="n">
        <f aca="false">IF('Row Index'!H11="","✗",IF(INDEX('RAW DATA'!$N:$N,'Row Index'!H11)="",INDEX('RAW DATA'!$L:$L,'Row Index'!H11),INDEX('RAW DATA'!$N:$N,'Row Index'!H11)))</f>
        <v>5.91657703086709</v>
      </c>
      <c r="I405" s="39" t="n">
        <f aca="false">IF('Row Index'!I11="","✗",IF(INDEX('RAW DATA'!$N:$N,'Row Index'!I11)="",INDEX('RAW DATA'!$L:$L,'Row Index'!I11),INDEX('RAW DATA'!$N:$N,'Row Index'!I11)))</f>
        <v>7.77832557877283</v>
      </c>
      <c r="J405" s="39" t="n">
        <f aca="false">IF('Row Index'!J11="","✗",IF(INDEX('RAW DATA'!$N:$N,'Row Index'!J11)="",INDEX('RAW DATA'!$L:$L,'Row Index'!J11),INDEX('RAW DATA'!$N:$N,'Row Index'!J11)))</f>
        <v>6.24976169527226</v>
      </c>
      <c r="K405" s="39" t="n">
        <f aca="false">IF('Row Index'!K11="","✗",IF(INDEX('RAW DATA'!$N:$N,'Row Index'!K11)="",INDEX('RAW DATA'!$L:$L,'Row Index'!K11),INDEX('RAW DATA'!$N:$N,'Row Index'!K11)))</f>
        <v>9.14321950728718</v>
      </c>
      <c r="L405" s="39" t="n">
        <f aca="false">IF('Row Index'!L11="","✗",IF(INDEX('RAW DATA'!$N:$N,'Row Index'!L11)="",INDEX('RAW DATA'!$L:$L,'Row Index'!L11),INDEX('RAW DATA'!$N:$N,'Row Index'!L11)))</f>
        <v>6.27641422129983</v>
      </c>
      <c r="M405" s="39" t="n">
        <f aca="false">IF('Row Index'!M11="","✗",IF(INDEX('RAW DATA'!$N:$N,'Row Index'!M11)="",INDEX('RAW DATA'!$L:$L,'Row Index'!M11),INDEX('RAW DATA'!$N:$N,'Row Index'!M11)))</f>
        <v>5.67504738984101</v>
      </c>
      <c r="N405" s="39" t="n">
        <f aca="false">IF('Row Index'!N11="","✗",IF(INDEX('RAW DATA'!$N:$N,'Row Index'!N11)="",INDEX('RAW DATA'!$L:$L,'Row Index'!N11),INDEX('RAW DATA'!$N:$N,'Row Index'!N11)))</f>
        <v>8.01277346119156</v>
      </c>
      <c r="O405" s="39" t="n">
        <f aca="false">IF('Row Index'!O11="","✗",IF(INDEX('RAW DATA'!$N:$N,'Row Index'!O11)="",INDEX('RAW DATA'!$L:$L,'Row Index'!O11),INDEX('RAW DATA'!$N:$N,'Row Index'!O11)))</f>
        <v>8.699427393392</v>
      </c>
      <c r="P405" s="39" t="n">
        <f aca="false">IF('Row Index'!P11="","✗",IF(INDEX('RAW DATA'!$N:$N,'Row Index'!P11)="",INDEX('RAW DATA'!$L:$L,'Row Index'!P11),INDEX('RAW DATA'!$N:$N,'Row Index'!P11)))</f>
        <v>7.41814763961799</v>
      </c>
      <c r="Q405" s="39" t="n">
        <f aca="false">IF('Row Index'!Q11="","✗",IF(INDEX('RAW DATA'!$N:$N,'Row Index'!Q11)="",INDEX('RAW DATA'!$L:$L,'Row Index'!Q11),INDEX('RAW DATA'!$N:$N,'Row Index'!Q11)))</f>
        <v>7.79588269076419</v>
      </c>
      <c r="R405" s="39" t="n">
        <f aca="false">IF('Row Index'!R11="","✗",IF(INDEX('RAW DATA'!$N:$N,'Row Index'!R11)="",INDEX('RAW DATA'!$L:$L,'Row Index'!R11),INDEX('RAW DATA'!$N:$N,'Row Index'!R11)))</f>
        <v>7.05978647515397</v>
      </c>
      <c r="S405" s="39" t="n">
        <f aca="false">IF('Row Index'!S11="","✗",IF(INDEX('RAW DATA'!$N:$N,'Row Index'!S11)="",INDEX('RAW DATA'!$L:$L,'Row Index'!S11),INDEX('RAW DATA'!$N:$N,'Row Index'!S11)))</f>
        <v>8.07704017383735</v>
      </c>
      <c r="T405" s="39" t="n">
        <f aca="false">IF('Row Index'!T11="","✗",IF(INDEX('RAW DATA'!$N:$N,'Row Index'!T11)="",INDEX('RAW DATA'!$L:$L,'Row Index'!T11),INDEX('RAW DATA'!$N:$N,'Row Index'!T11)))</f>
        <v>8.06616181954572</v>
      </c>
      <c r="U405" s="39" t="n">
        <f aca="false">IF('Row Index'!U11="","✗",IF(INDEX('RAW DATA'!$N:$N,'Row Index'!U11)="",INDEX('RAW DATA'!$L:$L,'Row Index'!U11),INDEX('RAW DATA'!$N:$N,'Row Index'!U11)))</f>
        <v>7.32273270519445</v>
      </c>
      <c r="V405" s="39" t="n">
        <f aca="false">IF('Row Index'!V11="","✗",IF(INDEX('RAW DATA'!$N:$N,'Row Index'!V11)="",INDEX('RAW DATA'!$L:$L,'Row Index'!V11),INDEX('RAW DATA'!$N:$N,'Row Index'!V11)))</f>
        <v>7.42728692185711</v>
      </c>
      <c r="W405" s="39" t="n">
        <f aca="false">IF('Row Index'!W11="","✗",IF(INDEX('RAW DATA'!$N:$N,'Row Index'!W11)="",INDEX('RAW DATA'!$L:$L,'Row Index'!W11),INDEX('RAW DATA'!$N:$N,'Row Index'!W11)))</f>
        <v>7.43107870321374</v>
      </c>
      <c r="X405" s="39" t="n">
        <f aca="false">IF('Row Index'!X11="","✗",IF(INDEX('RAW DATA'!$N:$N,'Row Index'!X11)="",INDEX('RAW DATA'!$L:$L,'Row Index'!X11),INDEX('RAW DATA'!$N:$N,'Row Index'!X11)))</f>
        <v>6.81417988476004</v>
      </c>
      <c r="Y405" s="39" t="n">
        <f aca="false">IF('Row Index'!Y11="","✗",IF(INDEX('RAW DATA'!$N:$N,'Row Index'!Y11)="",INDEX('RAW DATA'!$L:$L,'Row Index'!Y11),INDEX('RAW DATA'!$N:$N,'Row Index'!Y11)))</f>
        <v>6.85248676201146</v>
      </c>
      <c r="Z405" s="39" t="n">
        <f aca="false">IF('Row Index'!Z11="","✗",IF(INDEX('RAW DATA'!$N:$N,'Row Index'!Z11)="",INDEX('RAW DATA'!$L:$L,'Row Index'!Z11),INDEX('RAW DATA'!$N:$N,'Row Index'!Z11)))</f>
        <v>6.72890159617567</v>
      </c>
      <c r="AA405" s="19" t="str">
        <f aca="false">IF('Row Index'!AA11="","⏳",IF(INDEX('RAW DATA'!$N:$N,'Row Index'!AA11)="",INDEX('RAW DATA'!$L:$L,'Row Index'!AA11),INDEX('RAW DATA'!$N:$N,'Row Index'!AA11)))</f>
        <v>⏳</v>
      </c>
      <c r="AB405" s="39" t="n">
        <f aca="false">IF('Row Index'!AB11="","✗",IF(INDEX('RAW DATA'!$N:$N,'Row Index'!AB11)="",INDEX('RAW DATA'!$L:$L,'Row Index'!AB11),INDEX('RAW DATA'!$N:$N,'Row Index'!AB11)))</f>
        <v>4.82018557332883</v>
      </c>
      <c r="AC405" s="39" t="n">
        <f aca="false">IF('Row Index'!AC11="","✗",IF(INDEX('RAW DATA'!$N:$N,'Row Index'!AC11)="",INDEX('RAW DATA'!$L:$L,'Row Index'!AC11),INDEX('RAW DATA'!$N:$N,'Row Index'!AC11)))</f>
        <v>6.84751929584557</v>
      </c>
      <c r="AD405" s="39" t="n">
        <f aca="false">IF('Row Index'!AD11="","✗",IF(INDEX('RAW DATA'!$N:$N,'Row Index'!AD11)="",INDEX('RAW DATA'!$L:$L,'Row Index'!AD11),INDEX('RAW DATA'!$N:$N,'Row Index'!AD11)))</f>
        <v>4.49454961075581</v>
      </c>
      <c r="AE405" s="39" t="n">
        <f aca="false">IF('Row Index'!AE11="","✗",IF(INDEX('RAW DATA'!$N:$N,'Row Index'!AE11)="",INDEX('RAW DATA'!$L:$L,'Row Index'!AE11),INDEX('RAW DATA'!$N:$N,'Row Index'!AE11)))</f>
        <v>4.91775799858166</v>
      </c>
      <c r="AF405" s="39" t="n">
        <f aca="false">IF('Row Index'!AF11="","✗",IF(INDEX('RAW DATA'!$N:$N,'Row Index'!AF11)="",INDEX('RAW DATA'!$L:$L,'Row Index'!AF11),INDEX('RAW DATA'!$N:$N,'Row Index'!AF11)))</f>
        <v>3.22603831535431</v>
      </c>
      <c r="AG405" s="39" t="n">
        <f aca="false">IF('Row Index'!AG11="","✗",IF(INDEX('RAW DATA'!$N:$N,'Row Index'!AG11)="",INDEX('RAW DATA'!$L:$L,'Row Index'!AG11),INDEX('RAW DATA'!$N:$N,'Row Index'!AG11)))</f>
        <v>2.68845112821844</v>
      </c>
      <c r="AH405" s="39" t="n">
        <f aca="false">IF('Row Index'!AH11="","✗",IF(INDEX('RAW DATA'!$N:$N,'Row Index'!AH11)="",INDEX('RAW DATA'!$L:$L,'Row Index'!AH11),INDEX('RAW DATA'!$N:$N,'Row Index'!AH11)))</f>
        <v>3.0919227720427</v>
      </c>
      <c r="AI405" s="39" t="n">
        <f aca="false">IF('Row Index'!AI11="","✗",IF(INDEX('RAW DATA'!$N:$N,'Row Index'!AI11)="",INDEX('RAW DATA'!$L:$L,'Row Index'!AI11),INDEX('RAW DATA'!$N:$N,'Row Index'!AI11)))</f>
        <v>1.97474043310676</v>
      </c>
      <c r="AJ405" s="39" t="n">
        <f aca="false">IF('Row Index'!AJ11="","✗",IF(INDEX('RAW DATA'!$N:$N,'Row Index'!AJ11)="",INDEX('RAW DATA'!$L:$L,'Row Index'!AJ11),INDEX('RAW DATA'!$N:$N,'Row Index'!AJ11)))</f>
        <v>2.26559220919209</v>
      </c>
      <c r="AK405" s="39" t="n">
        <f aca="false">IF('Row Index'!AK11="","✗",IF(INDEX('RAW DATA'!$N:$N,'Row Index'!AK11)="",INDEX('RAW DATA'!$L:$L,'Row Index'!AK11),INDEX('RAW DATA'!$N:$N,'Row Index'!AK11)))</f>
        <v>1.19271527914072</v>
      </c>
      <c r="AL405" s="39" t="n">
        <f aca="false">IF('Row Index'!AL11="","✗",IF(INDEX('RAW DATA'!$N:$N,'Row Index'!AL11)="",INDEX('RAW DATA'!$L:$L,'Row Index'!AL11),INDEX('RAW DATA'!$N:$N,'Row Index'!AL11)))</f>
        <v>2.10643683340886</v>
      </c>
      <c r="AM405" s="39" t="n">
        <f aca="false">IF('Row Index'!AM11="","✗",IF(INDEX('RAW DATA'!$N:$N,'Row Index'!AM11)="",INDEX('RAW DATA'!$L:$L,'Row Index'!AM11),INDEX('RAW DATA'!$N:$N,'Row Index'!AM11)))</f>
        <v>1.57248859665226</v>
      </c>
      <c r="AN405" s="39" t="n">
        <f aca="false">IF('Row Index'!AN11="","✗",IF(INDEX('RAW DATA'!$N:$N,'Row Index'!AN11)="",INDEX('RAW DATA'!$L:$L,'Row Index'!AN11),INDEX('RAW DATA'!$N:$N,'Row Index'!AN11)))</f>
        <v>2.49202152037659</v>
      </c>
      <c r="AO405" s="39" t="n">
        <f aca="false">IF('Row Index'!AO11="","✗",IF(INDEX('RAW DATA'!$N:$N,'Row Index'!AO11)="",INDEX('RAW DATA'!$L:$L,'Row Index'!AO11),INDEX('RAW DATA'!$N:$N,'Row Index'!AO11)))</f>
        <v>1.54571031738021</v>
      </c>
      <c r="AP405" s="39" t="n">
        <f aca="false">IF('Row Index'!AP11="","✗",IF(INDEX('RAW DATA'!$N:$N,'Row Index'!AP11)="",INDEX('RAW DATA'!$L:$L,'Row Index'!AP11),INDEX('RAW DATA'!$N:$N,'Row Index'!AP11)))</f>
        <v>1.68781807703508</v>
      </c>
      <c r="AQ405" s="39" t="n">
        <f aca="false">IF('Row Index'!AQ11="","✗",IF(INDEX('RAW DATA'!$N:$N,'Row Index'!AQ11)="",INDEX('RAW DATA'!$L:$L,'Row Index'!AQ11),INDEX('RAW DATA'!$N:$N,'Row Index'!AQ11)))</f>
        <v>1.41708787743506</v>
      </c>
    </row>
    <row r="406" customFormat="false" ht="15" hidden="false" customHeight="false" outlineLevel="0" collapsed="false">
      <c r="A406" s="15" t="s">
        <v>183</v>
      </c>
      <c r="B406" s="16" t="s">
        <v>153</v>
      </c>
      <c r="C406" s="39" t="n">
        <f aca="false">IF('Row Index'!C12="","✗",IF(INDEX('RAW DATA'!$N:$N,'Row Index'!C12)="",INDEX('RAW DATA'!$L:$L,'Row Index'!C12),INDEX('RAW DATA'!$N:$N,'Row Index'!C12)))</f>
        <v>7.73053887512733</v>
      </c>
      <c r="D406" s="39" t="n">
        <f aca="false">IF('Row Index'!D12="","✗",IF(INDEX('RAW DATA'!$N:$N,'Row Index'!D12)="",INDEX('RAW DATA'!$L:$L,'Row Index'!D12),INDEX('RAW DATA'!$N:$N,'Row Index'!D12)))</f>
        <v>7.61723332466209</v>
      </c>
      <c r="E406" s="39" t="n">
        <f aca="false">IF('Row Index'!E12="","✗",IF(INDEX('RAW DATA'!$N:$N,'Row Index'!E12)="",INDEX('RAW DATA'!$L:$L,'Row Index'!E12),INDEX('RAW DATA'!$N:$N,'Row Index'!E12)))</f>
        <v>9.2508659201885</v>
      </c>
      <c r="F406" s="39" t="n">
        <f aca="false">IF('Row Index'!F12="","✗",IF(INDEX('RAW DATA'!$N:$N,'Row Index'!F12)="",INDEX('RAW DATA'!$L:$L,'Row Index'!F12),INDEX('RAW DATA'!$N:$N,'Row Index'!F12)))</f>
        <v>5.71869486965434</v>
      </c>
      <c r="G406" s="39" t="n">
        <f aca="false">IF('Row Index'!G12="","✗",IF(INDEX('RAW DATA'!$N:$N,'Row Index'!G12)="",INDEX('RAW DATA'!$L:$L,'Row Index'!G12),INDEX('RAW DATA'!$N:$N,'Row Index'!G12)))</f>
        <v>9.24889673792585</v>
      </c>
      <c r="H406" s="39" t="n">
        <f aca="false">IF('Row Index'!H12="","✗",IF(INDEX('RAW DATA'!$N:$N,'Row Index'!H12)="",INDEX('RAW DATA'!$L:$L,'Row Index'!H12),INDEX('RAW DATA'!$N:$N,'Row Index'!H12)))</f>
        <v>5.26353298852391</v>
      </c>
      <c r="I406" s="39" t="n">
        <f aca="false">IF('Row Index'!I12="","✗",IF(INDEX('RAW DATA'!$N:$N,'Row Index'!I12)="",INDEX('RAW DATA'!$L:$L,'Row Index'!I12),INDEX('RAW DATA'!$N:$N,'Row Index'!I12)))</f>
        <v>7.39578782444821</v>
      </c>
      <c r="J406" s="39" t="n">
        <f aca="false">IF('Row Index'!J12="","✗",IF(INDEX('RAW DATA'!$N:$N,'Row Index'!J12)="",INDEX('RAW DATA'!$L:$L,'Row Index'!J12),INDEX('RAW DATA'!$N:$N,'Row Index'!J12)))</f>
        <v>5.32786286898607</v>
      </c>
      <c r="K406" s="39" t="n">
        <f aca="false">IF('Row Index'!K12="","✗",IF(INDEX('RAW DATA'!$N:$N,'Row Index'!K12)="",INDEX('RAW DATA'!$L:$L,'Row Index'!K12),INDEX('RAW DATA'!$N:$N,'Row Index'!K12)))</f>
        <v>9.0798049794894</v>
      </c>
      <c r="L406" s="39" t="n">
        <f aca="false">IF('Row Index'!L12="","✗",IF(INDEX('RAW DATA'!$N:$N,'Row Index'!L12)="",INDEX('RAW DATA'!$L:$L,'Row Index'!L12),INDEX('RAW DATA'!$N:$N,'Row Index'!L12)))</f>
        <v>5.94579435783803</v>
      </c>
      <c r="M406" s="39" t="n">
        <f aca="false">IF('Row Index'!M12="","✗",IF(INDEX('RAW DATA'!$N:$N,'Row Index'!M12)="",INDEX('RAW DATA'!$L:$L,'Row Index'!M12),INDEX('RAW DATA'!$N:$N,'Row Index'!M12)))</f>
        <v>8.22696980939493</v>
      </c>
      <c r="N406" s="39" t="n">
        <f aca="false">IF('Row Index'!N12="","✗",IF(INDEX('RAW DATA'!$N:$N,'Row Index'!N12)="",INDEX('RAW DATA'!$L:$L,'Row Index'!N12),INDEX('RAW DATA'!$N:$N,'Row Index'!N12)))</f>
        <v>7.70822945556346</v>
      </c>
      <c r="O406" s="39" t="n">
        <f aca="false">IF('Row Index'!O12="","✗",IF(INDEX('RAW DATA'!$N:$N,'Row Index'!O12)="",INDEX('RAW DATA'!$L:$L,'Row Index'!O12),INDEX('RAW DATA'!$N:$N,'Row Index'!O12)))</f>
        <v>9.09365464702443</v>
      </c>
      <c r="P406" s="39" t="n">
        <f aca="false">IF('Row Index'!P12="","✗",IF(INDEX('RAW DATA'!$N:$N,'Row Index'!P12)="",INDEX('RAW DATA'!$L:$L,'Row Index'!P12),INDEX('RAW DATA'!$N:$N,'Row Index'!P12)))</f>
        <v>7.32796274580786</v>
      </c>
      <c r="Q406" s="39" t="n">
        <f aca="false">IF('Row Index'!Q12="","✗",IF(INDEX('RAW DATA'!$N:$N,'Row Index'!Q12)="",INDEX('RAW DATA'!$L:$L,'Row Index'!Q12),INDEX('RAW DATA'!$N:$N,'Row Index'!Q12)))</f>
        <v>8.15595061890422</v>
      </c>
      <c r="R406" s="39" t="n">
        <f aca="false">IF('Row Index'!R12="","✗",IF(INDEX('RAW DATA'!$N:$N,'Row Index'!R12)="",INDEX('RAW DATA'!$L:$L,'Row Index'!R12),INDEX('RAW DATA'!$N:$N,'Row Index'!R12)))</f>
        <v>7.24208835736237</v>
      </c>
      <c r="S406" s="39" t="n">
        <f aca="false">IF('Row Index'!S12="","✗",IF(INDEX('RAW DATA'!$N:$N,'Row Index'!S12)="",INDEX('RAW DATA'!$L:$L,'Row Index'!S12),INDEX('RAW DATA'!$N:$N,'Row Index'!S12)))</f>
        <v>8.54701753249539</v>
      </c>
      <c r="T406" s="39" t="n">
        <f aca="false">IF('Row Index'!T12="","✗",IF(INDEX('RAW DATA'!$N:$N,'Row Index'!T12)="",INDEX('RAW DATA'!$L:$L,'Row Index'!T12),INDEX('RAW DATA'!$N:$N,'Row Index'!T12)))</f>
        <v>8.07553736855939</v>
      </c>
      <c r="U406" s="39" t="n">
        <f aca="false">IF('Row Index'!U12="","✗",IF(INDEX('RAW DATA'!$N:$N,'Row Index'!U12)="",INDEX('RAW DATA'!$L:$L,'Row Index'!U12),INDEX('RAW DATA'!$N:$N,'Row Index'!U12)))</f>
        <v>8.13570799965455</v>
      </c>
      <c r="V406" s="39" t="n">
        <f aca="false">IF('Row Index'!V12="","✗",IF(INDEX('RAW DATA'!$N:$N,'Row Index'!V12)="",INDEX('RAW DATA'!$L:$L,'Row Index'!V12),INDEX('RAW DATA'!$N:$N,'Row Index'!V12)))</f>
        <v>7.78722159589242</v>
      </c>
      <c r="W406" s="39" t="n">
        <f aca="false">IF('Row Index'!W12="","✗",IF(INDEX('RAW DATA'!$N:$N,'Row Index'!W12)="",INDEX('RAW DATA'!$L:$L,'Row Index'!W12),INDEX('RAW DATA'!$N:$N,'Row Index'!W12)))</f>
        <v>7.42013384769953</v>
      </c>
      <c r="X406" s="39" t="n">
        <f aca="false">IF('Row Index'!X12="","✗",IF(INDEX('RAW DATA'!$N:$N,'Row Index'!X12)="",INDEX('RAW DATA'!$L:$L,'Row Index'!X12),INDEX('RAW DATA'!$N:$N,'Row Index'!X12)))</f>
        <v>7.4805931131688</v>
      </c>
      <c r="Y406" s="39" t="n">
        <f aca="false">IF('Row Index'!Y12="","✗",IF(INDEX('RAW DATA'!$N:$N,'Row Index'!Y12)="",INDEX('RAW DATA'!$L:$L,'Row Index'!Y12),INDEX('RAW DATA'!$N:$N,'Row Index'!Y12)))</f>
        <v>7.27692822957261</v>
      </c>
      <c r="Z406" s="39" t="n">
        <f aca="false">IF('Row Index'!Z12="","✗",IF(INDEX('RAW DATA'!$N:$N,'Row Index'!Z12)="",INDEX('RAW DATA'!$L:$L,'Row Index'!Z12),INDEX('RAW DATA'!$N:$N,'Row Index'!Z12)))</f>
        <v>6.988887216903</v>
      </c>
      <c r="AA406" s="19" t="str">
        <f aca="false">IF('Row Index'!AA12="","⏳",IF(INDEX('RAW DATA'!$N:$N,'Row Index'!AA12)="",INDEX('RAW DATA'!$L:$L,'Row Index'!AA12),INDEX('RAW DATA'!$N:$N,'Row Index'!AA12)))</f>
        <v>⏳</v>
      </c>
      <c r="AB406" s="39" t="n">
        <f aca="false">IF('Row Index'!AB12="","✗",IF(INDEX('RAW DATA'!$N:$N,'Row Index'!AB12)="",INDEX('RAW DATA'!$L:$L,'Row Index'!AB12),INDEX('RAW DATA'!$N:$N,'Row Index'!AB12)))</f>
        <v>6.55774958258685</v>
      </c>
      <c r="AC406" s="39" t="n">
        <f aca="false">IF('Row Index'!AC12="","✗",IF(INDEX('RAW DATA'!$N:$N,'Row Index'!AC12)="",INDEX('RAW DATA'!$L:$L,'Row Index'!AC12),INDEX('RAW DATA'!$N:$N,'Row Index'!AC12)))</f>
        <v>6.70409868501786</v>
      </c>
      <c r="AD406" s="39" t="n">
        <f aca="false">IF('Row Index'!AD12="","✗",IF(INDEX('RAW DATA'!$N:$N,'Row Index'!AD12)="",INDEX('RAW DATA'!$L:$L,'Row Index'!AD12),INDEX('RAW DATA'!$N:$N,'Row Index'!AD12)))</f>
        <v>5.42088118753353</v>
      </c>
      <c r="AE406" s="39" t="n">
        <f aca="false">IF('Row Index'!AE12="","✗",IF(INDEX('RAW DATA'!$N:$N,'Row Index'!AE12)="",INDEX('RAW DATA'!$L:$L,'Row Index'!AE12),INDEX('RAW DATA'!$N:$N,'Row Index'!AE12)))</f>
        <v>5.58697570405538</v>
      </c>
      <c r="AF406" s="39" t="n">
        <f aca="false">IF('Row Index'!AF12="","✗",IF(INDEX('RAW DATA'!$N:$N,'Row Index'!AF12)="",INDEX('RAW DATA'!$L:$L,'Row Index'!AF12),INDEX('RAW DATA'!$N:$N,'Row Index'!AF12)))</f>
        <v>4.31184728283778</v>
      </c>
      <c r="AG406" s="39" t="n">
        <f aca="false">IF('Row Index'!AG12="","✗",IF(INDEX('RAW DATA'!$N:$N,'Row Index'!AG12)="",INDEX('RAW DATA'!$L:$L,'Row Index'!AG12),INDEX('RAW DATA'!$N:$N,'Row Index'!AG12)))</f>
        <v>4.15708054833969</v>
      </c>
      <c r="AH406" s="39" t="n">
        <f aca="false">IF('Row Index'!AH12="","✗",IF(INDEX('RAW DATA'!$N:$N,'Row Index'!AH12)="",INDEX('RAW DATA'!$L:$L,'Row Index'!AH12),INDEX('RAW DATA'!$N:$N,'Row Index'!AH12)))</f>
        <v>3.19954950580606</v>
      </c>
      <c r="AI406" s="39" t="n">
        <f aca="false">IF('Row Index'!AI12="","✗",IF(INDEX('RAW DATA'!$N:$N,'Row Index'!AI12)="",INDEX('RAW DATA'!$L:$L,'Row Index'!AI12),INDEX('RAW DATA'!$N:$N,'Row Index'!AI12)))</f>
        <v>2.37657409639699</v>
      </c>
      <c r="AJ406" s="39" t="n">
        <f aca="false">IF('Row Index'!AJ12="","✗",IF(INDEX('RAW DATA'!$N:$N,'Row Index'!AJ12)="",INDEX('RAW DATA'!$L:$L,'Row Index'!AJ12),INDEX('RAW DATA'!$N:$N,'Row Index'!AJ12)))</f>
        <v>2.05058779384819</v>
      </c>
      <c r="AK406" s="39" t="n">
        <f aca="false">IF('Row Index'!AK12="","✗",IF(INDEX('RAW DATA'!$N:$N,'Row Index'!AK12)="",INDEX('RAW DATA'!$L:$L,'Row Index'!AK12),INDEX('RAW DATA'!$N:$N,'Row Index'!AK12)))</f>
        <v>1.76976902737377</v>
      </c>
      <c r="AL406" s="39" t="n">
        <f aca="false">IF('Row Index'!AL12="","✗",IF(INDEX('RAW DATA'!$N:$N,'Row Index'!AL12)="",INDEX('RAW DATA'!$L:$L,'Row Index'!AL12),INDEX('RAW DATA'!$N:$N,'Row Index'!AL12)))</f>
        <v>1.61401702038295</v>
      </c>
      <c r="AM406" s="39" t="n">
        <f aca="false">IF('Row Index'!AM12="","✗",IF(INDEX('RAW DATA'!$N:$N,'Row Index'!AM12)="",INDEX('RAW DATA'!$L:$L,'Row Index'!AM12),INDEX('RAW DATA'!$N:$N,'Row Index'!AM12)))</f>
        <v>1.45506154816103</v>
      </c>
      <c r="AN406" s="39" t="n">
        <f aca="false">IF('Row Index'!AN12="","✗",IF(INDEX('RAW DATA'!$N:$N,'Row Index'!AN12)="",INDEX('RAW DATA'!$L:$L,'Row Index'!AN12),INDEX('RAW DATA'!$N:$N,'Row Index'!AN12)))</f>
        <v>1.3690021234317</v>
      </c>
      <c r="AO406" s="39" t="n">
        <f aca="false">IF('Row Index'!AO12="","✗",IF(INDEX('RAW DATA'!$N:$N,'Row Index'!AO12)="",INDEX('RAW DATA'!$L:$L,'Row Index'!AO12),INDEX('RAW DATA'!$N:$N,'Row Index'!AO12)))</f>
        <v>1.26694973865576</v>
      </c>
      <c r="AP406" s="39" t="n">
        <f aca="false">IF('Row Index'!AP12="","✗",IF(INDEX('RAW DATA'!$N:$N,'Row Index'!AP12)="",INDEX('RAW DATA'!$L:$L,'Row Index'!AP12),INDEX('RAW DATA'!$N:$N,'Row Index'!AP12)))</f>
        <v>1.18352162385365</v>
      </c>
      <c r="AQ406" s="39" t="n">
        <f aca="false">IF('Row Index'!AQ12="","✗",IF(INDEX('RAW DATA'!$N:$N,'Row Index'!AQ12)="",INDEX('RAW DATA'!$L:$L,'Row Index'!AQ12),INDEX('RAW DATA'!$N:$N,'Row Index'!AQ12)))</f>
        <v>1.41557432937094</v>
      </c>
    </row>
    <row r="407" customFormat="false" ht="15" hidden="false" customHeight="false" outlineLevel="0" collapsed="false">
      <c r="A407" s="15" t="s">
        <v>186</v>
      </c>
      <c r="B407" s="16" t="s">
        <v>153</v>
      </c>
      <c r="C407" s="39" t="n">
        <f aca="false">IF('Row Index'!C13="","✗",IF(INDEX('RAW DATA'!$N:$N,'Row Index'!C13)="",INDEX('RAW DATA'!$L:$L,'Row Index'!C13),INDEX('RAW DATA'!$N:$N,'Row Index'!C13)))</f>
        <v>6.21331926331153</v>
      </c>
      <c r="D407" s="39" t="n">
        <f aca="false">IF('Row Index'!D13="","✗",IF(INDEX('RAW DATA'!$N:$N,'Row Index'!D13)="",INDEX('RAW DATA'!$L:$L,'Row Index'!D13),INDEX('RAW DATA'!$N:$N,'Row Index'!D13)))</f>
        <v>3.82084616290862</v>
      </c>
      <c r="E407" s="39" t="n">
        <f aca="false">IF('Row Index'!E13="","✗",IF(INDEX('RAW DATA'!$N:$N,'Row Index'!E13)="",INDEX('RAW DATA'!$L:$L,'Row Index'!E13),INDEX('RAW DATA'!$N:$N,'Row Index'!E13)))</f>
        <v>6.27380981283996</v>
      </c>
      <c r="F407" s="39" t="n">
        <f aca="false">IF('Row Index'!F13="","✗",IF(INDEX('RAW DATA'!$N:$N,'Row Index'!F13)="",INDEX('RAW DATA'!$L:$L,'Row Index'!F13),INDEX('RAW DATA'!$N:$N,'Row Index'!F13)))</f>
        <v>3.10448023388661</v>
      </c>
      <c r="G407" s="39" t="n">
        <f aca="false">IF('Row Index'!G13="","✗",IF(INDEX('RAW DATA'!$N:$N,'Row Index'!G13)="",INDEX('RAW DATA'!$L:$L,'Row Index'!G13),INDEX('RAW DATA'!$N:$N,'Row Index'!G13)))</f>
        <v>6.36115334018711</v>
      </c>
      <c r="H407" s="39" t="n">
        <f aca="false">IF('Row Index'!H13="","✗",IF(INDEX('RAW DATA'!$N:$N,'Row Index'!H13)="",INDEX('RAW DATA'!$L:$L,'Row Index'!H13),INDEX('RAW DATA'!$N:$N,'Row Index'!H13)))</f>
        <v>4.77482625857565</v>
      </c>
      <c r="I407" s="39" t="n">
        <f aca="false">IF('Row Index'!I13="","✗",IF(INDEX('RAW DATA'!$N:$N,'Row Index'!I13)="",INDEX('RAW DATA'!$L:$L,'Row Index'!I13),INDEX('RAW DATA'!$N:$N,'Row Index'!I13)))</f>
        <v>6.09717671756287</v>
      </c>
      <c r="J407" s="39" t="n">
        <f aca="false">IF('Row Index'!J13="","✗",IF(INDEX('RAW DATA'!$N:$N,'Row Index'!J13)="",INDEX('RAW DATA'!$L:$L,'Row Index'!J13),INDEX('RAW DATA'!$N:$N,'Row Index'!J13)))</f>
        <v>3.95327774362536</v>
      </c>
      <c r="K407" s="39" t="n">
        <f aca="false">IF('Row Index'!K13="","✗",IF(INDEX('RAW DATA'!$N:$N,'Row Index'!K13)="",INDEX('RAW DATA'!$L:$L,'Row Index'!K13),INDEX('RAW DATA'!$N:$N,'Row Index'!K13)))</f>
        <v>6.57817167247113</v>
      </c>
      <c r="L407" s="39" t="n">
        <f aca="false">IF('Row Index'!L13="","✗",IF(INDEX('RAW DATA'!$N:$N,'Row Index'!L13)="",INDEX('RAW DATA'!$L:$L,'Row Index'!L13),INDEX('RAW DATA'!$N:$N,'Row Index'!L13)))</f>
        <v>4.26797295199462</v>
      </c>
      <c r="M407" s="39" t="n">
        <f aca="false">IF('Row Index'!M13="","✗",IF(INDEX('RAW DATA'!$N:$N,'Row Index'!M13)="",INDEX('RAW DATA'!$L:$L,'Row Index'!M13),INDEX('RAW DATA'!$N:$N,'Row Index'!M13)))</f>
        <v>6.80306322094258</v>
      </c>
      <c r="N407" s="39" t="n">
        <f aca="false">IF('Row Index'!N13="","✗",IF(INDEX('RAW DATA'!$N:$N,'Row Index'!N13)="",INDEX('RAW DATA'!$L:$L,'Row Index'!N13),INDEX('RAW DATA'!$N:$N,'Row Index'!N13)))</f>
        <v>6.38602207379251</v>
      </c>
      <c r="O407" s="39" t="n">
        <f aca="false">IF('Row Index'!O13="","✗",IF(INDEX('RAW DATA'!$N:$N,'Row Index'!O13)="",INDEX('RAW DATA'!$L:$L,'Row Index'!O13),INDEX('RAW DATA'!$N:$N,'Row Index'!O13)))</f>
        <v>6.99444973099999</v>
      </c>
      <c r="P407" s="39" t="n">
        <f aca="false">IF('Row Index'!P13="","✗",IF(INDEX('RAW DATA'!$N:$N,'Row Index'!P13)="",INDEX('RAW DATA'!$L:$L,'Row Index'!P13),INDEX('RAW DATA'!$N:$N,'Row Index'!P13)))</f>
        <v>6.36742255325872</v>
      </c>
      <c r="Q407" s="39" t="n">
        <f aca="false">IF('Row Index'!Q13="","✗",IF(INDEX('RAW DATA'!$N:$N,'Row Index'!Q13)="",INDEX('RAW DATA'!$L:$L,'Row Index'!Q13),INDEX('RAW DATA'!$N:$N,'Row Index'!Q13)))</f>
        <v>6.59069759799743</v>
      </c>
      <c r="R407" s="39" t="n">
        <f aca="false">IF('Row Index'!R13="","✗",IF(INDEX('RAW DATA'!$N:$N,'Row Index'!R13)="",INDEX('RAW DATA'!$L:$L,'Row Index'!R13),INDEX('RAW DATA'!$N:$N,'Row Index'!R13)))</f>
        <v>5.72104509962508</v>
      </c>
      <c r="S407" s="39" t="n">
        <f aca="false">IF('Row Index'!S13="","✗",IF(INDEX('RAW DATA'!$N:$N,'Row Index'!S13)="",INDEX('RAW DATA'!$L:$L,'Row Index'!S13),INDEX('RAW DATA'!$N:$N,'Row Index'!S13)))</f>
        <v>6.50853689884901</v>
      </c>
      <c r="T407" s="39" t="n">
        <f aca="false">IF('Row Index'!T13="","✗",IF(INDEX('RAW DATA'!$N:$N,'Row Index'!T13)="",INDEX('RAW DATA'!$L:$L,'Row Index'!T13),INDEX('RAW DATA'!$N:$N,'Row Index'!T13)))</f>
        <v>5.98552025567764</v>
      </c>
      <c r="U407" s="39" t="n">
        <f aca="false">IF('Row Index'!U13="","✗",IF(INDEX('RAW DATA'!$N:$N,'Row Index'!U13)="",INDEX('RAW DATA'!$L:$L,'Row Index'!U13),INDEX('RAW DATA'!$N:$N,'Row Index'!U13)))</f>
        <v>7.14004371854698</v>
      </c>
      <c r="V407" s="39" t="n">
        <f aca="false">IF('Row Index'!V13="","✗",IF(INDEX('RAW DATA'!$N:$N,'Row Index'!V13)="",INDEX('RAW DATA'!$L:$L,'Row Index'!V13),INDEX('RAW DATA'!$N:$N,'Row Index'!V13)))</f>
        <v>6.60916705212538</v>
      </c>
      <c r="W407" s="39" t="n">
        <f aca="false">IF('Row Index'!W13="","✗",IF(INDEX('RAW DATA'!$N:$N,'Row Index'!W13)="",INDEX('RAW DATA'!$L:$L,'Row Index'!W13),INDEX('RAW DATA'!$N:$N,'Row Index'!W13)))</f>
        <v>6.46561466079549</v>
      </c>
      <c r="X407" s="39" t="n">
        <f aca="false">IF('Row Index'!X13="","✗",IF(INDEX('RAW DATA'!$N:$N,'Row Index'!X13)="",INDEX('RAW DATA'!$L:$L,'Row Index'!X13),INDEX('RAW DATA'!$N:$N,'Row Index'!X13)))</f>
        <v>7.35641997508606</v>
      </c>
      <c r="Y407" s="39" t="n">
        <f aca="false">IF('Row Index'!Y13="","✗",IF(INDEX('RAW DATA'!$N:$N,'Row Index'!Y13)="",INDEX('RAW DATA'!$L:$L,'Row Index'!Y13),INDEX('RAW DATA'!$N:$N,'Row Index'!Y13)))</f>
        <v>6.65647948767571</v>
      </c>
      <c r="Z407" s="39" t="n">
        <f aca="false">IF('Row Index'!Z13="","✗",IF(INDEX('RAW DATA'!$N:$N,'Row Index'!Z13)="",INDEX('RAW DATA'!$L:$L,'Row Index'!Z13),INDEX('RAW DATA'!$N:$N,'Row Index'!Z13)))</f>
        <v>6.81854105157417</v>
      </c>
      <c r="AA407" s="19" t="str">
        <f aca="false">IF('Row Index'!AA13="","⏳",IF(INDEX('RAW DATA'!$N:$N,'Row Index'!AA13)="",INDEX('RAW DATA'!$L:$L,'Row Index'!AA13),INDEX('RAW DATA'!$N:$N,'Row Index'!AA13)))</f>
        <v>⏳</v>
      </c>
      <c r="AB407" s="39" t="n">
        <f aca="false">IF('Row Index'!AB13="","✗",IF(INDEX('RAW DATA'!$N:$N,'Row Index'!AB13)="",INDEX('RAW DATA'!$L:$L,'Row Index'!AB13),INDEX('RAW DATA'!$N:$N,'Row Index'!AB13)))</f>
        <v>7.56824877502602</v>
      </c>
      <c r="AC407" s="39" t="n">
        <f aca="false">IF('Row Index'!AC13="","✗",IF(INDEX('RAW DATA'!$N:$N,'Row Index'!AC13)="",INDEX('RAW DATA'!$L:$L,'Row Index'!AC13),INDEX('RAW DATA'!$N:$N,'Row Index'!AC13)))</f>
        <v>7.03650175465593</v>
      </c>
      <c r="AD407" s="39" t="n">
        <f aca="false">IF('Row Index'!AD13="","✗",IF(INDEX('RAW DATA'!$N:$N,'Row Index'!AD13)="",INDEX('RAW DATA'!$L:$L,'Row Index'!AD13),INDEX('RAW DATA'!$N:$N,'Row Index'!AD13)))</f>
        <v>7.2047535018286</v>
      </c>
      <c r="AE407" s="39" t="n">
        <f aca="false">IF('Row Index'!AE13="","✗",IF(INDEX('RAW DATA'!$N:$N,'Row Index'!AE13)="",INDEX('RAW DATA'!$L:$L,'Row Index'!AE13),INDEX('RAW DATA'!$N:$N,'Row Index'!AE13)))</f>
        <v>7.11228316467055</v>
      </c>
      <c r="AF407" s="39" t="n">
        <f aca="false">IF('Row Index'!AF13="","✗",IF(INDEX('RAW DATA'!$N:$N,'Row Index'!AF13)="",INDEX('RAW DATA'!$L:$L,'Row Index'!AF13),INDEX('RAW DATA'!$N:$N,'Row Index'!AF13)))</f>
        <v>6.75508697902822</v>
      </c>
      <c r="AG407" s="39" t="n">
        <f aca="false">IF('Row Index'!AG13="","✗",IF(INDEX('RAW DATA'!$N:$N,'Row Index'!AG13)="",INDEX('RAW DATA'!$L:$L,'Row Index'!AG13),INDEX('RAW DATA'!$N:$N,'Row Index'!AG13)))</f>
        <v>6.84998038160041</v>
      </c>
      <c r="AH407" s="39" t="n">
        <f aca="false">IF('Row Index'!AH13="","✗",IF(INDEX('RAW DATA'!$N:$N,'Row Index'!AH13)="",INDEX('RAW DATA'!$L:$L,'Row Index'!AH13),INDEX('RAW DATA'!$N:$N,'Row Index'!AH13)))</f>
        <v>6.10678893302322</v>
      </c>
      <c r="AI407" s="39" t="n">
        <f aca="false">IF('Row Index'!AI13="","✗",IF(INDEX('RAW DATA'!$N:$N,'Row Index'!AI13)="",INDEX('RAW DATA'!$L:$L,'Row Index'!AI13),INDEX('RAW DATA'!$N:$N,'Row Index'!AI13)))</f>
        <v>6.02545289956098</v>
      </c>
      <c r="AJ407" s="39" t="n">
        <f aca="false">IF('Row Index'!AJ13="","✗",IF(INDEX('RAW DATA'!$N:$N,'Row Index'!AJ13)="",INDEX('RAW DATA'!$L:$L,'Row Index'!AJ13),INDEX('RAW DATA'!$N:$N,'Row Index'!AJ13)))</f>
        <v>5.87143286484926</v>
      </c>
      <c r="AK407" s="39" t="n">
        <f aca="false">IF('Row Index'!AK13="","✗",IF(INDEX('RAW DATA'!$N:$N,'Row Index'!AK13)="",INDEX('RAW DATA'!$L:$L,'Row Index'!AK13),INDEX('RAW DATA'!$N:$N,'Row Index'!AK13)))</f>
        <v>5.03103489441882</v>
      </c>
      <c r="AL407" s="39" t="n">
        <f aca="false">IF('Row Index'!AL13="","✗",IF(INDEX('RAW DATA'!$N:$N,'Row Index'!AL13)="",INDEX('RAW DATA'!$L:$L,'Row Index'!AL13),INDEX('RAW DATA'!$N:$N,'Row Index'!AL13)))</f>
        <v>4.49930122939158</v>
      </c>
      <c r="AM407" s="39" t="n">
        <f aca="false">IF('Row Index'!AM13="","✗",IF(INDEX('RAW DATA'!$N:$N,'Row Index'!AM13)="",INDEX('RAW DATA'!$L:$L,'Row Index'!AM13),INDEX('RAW DATA'!$N:$N,'Row Index'!AM13)))</f>
        <v>3.4475622755536</v>
      </c>
      <c r="AN407" s="39" t="n">
        <f aca="false">IF('Row Index'!AN13="","✗",IF(INDEX('RAW DATA'!$N:$N,'Row Index'!AN13)="",INDEX('RAW DATA'!$L:$L,'Row Index'!AN13),INDEX('RAW DATA'!$N:$N,'Row Index'!AN13)))</f>
        <v>2.65497418624973</v>
      </c>
      <c r="AO407" s="39" t="n">
        <f aca="false">IF('Row Index'!AO13="","✗",IF(INDEX('RAW DATA'!$N:$N,'Row Index'!AO13)="",INDEX('RAW DATA'!$L:$L,'Row Index'!AO13),INDEX('RAW DATA'!$N:$N,'Row Index'!AO13)))</f>
        <v>1.98344233740611</v>
      </c>
      <c r="AP407" s="39" t="n">
        <f aca="false">IF('Row Index'!AP13="","✗",IF(INDEX('RAW DATA'!$N:$N,'Row Index'!AP13)="",INDEX('RAW DATA'!$L:$L,'Row Index'!AP13),INDEX('RAW DATA'!$N:$N,'Row Index'!AP13)))</f>
        <v>1.74387635573693</v>
      </c>
      <c r="AQ407" s="39" t="n">
        <f aca="false">IF('Row Index'!AQ13="","✗",IF(INDEX('RAW DATA'!$N:$N,'Row Index'!AQ13)="",INDEX('RAW DATA'!$L:$L,'Row Index'!AQ13),INDEX('RAW DATA'!$N:$N,'Row Index'!AQ13)))</f>
        <v>1.76904346801814</v>
      </c>
    </row>
    <row r="408" customFormat="false" ht="15" hidden="false" customHeight="false" outlineLevel="0" collapsed="false">
      <c r="A408" s="15" t="s">
        <v>189</v>
      </c>
      <c r="B408" s="16" t="s">
        <v>153</v>
      </c>
      <c r="C408" s="39" t="n">
        <f aca="false">IF('Row Index'!C14="","✗",IF(INDEX('RAW DATA'!$N:$N,'Row Index'!C14)="",INDEX('RAW DATA'!$L:$L,'Row Index'!C14),INDEX('RAW DATA'!$N:$N,'Row Index'!C14)))</f>
        <v>5.39178248384521</v>
      </c>
      <c r="D408" s="39" t="n">
        <f aca="false">IF('Row Index'!D14="","✗",IF(INDEX('RAW DATA'!$N:$N,'Row Index'!D14)="",INDEX('RAW DATA'!$L:$L,'Row Index'!D14),INDEX('RAW DATA'!$N:$N,'Row Index'!D14)))</f>
        <v>4.68157180970534</v>
      </c>
      <c r="E408" s="39" t="n">
        <f aca="false">IF('Row Index'!E14="","✗",IF(INDEX('RAW DATA'!$N:$N,'Row Index'!E14)="",INDEX('RAW DATA'!$L:$L,'Row Index'!E14),INDEX('RAW DATA'!$N:$N,'Row Index'!E14)))</f>
        <v>6.21997073701976</v>
      </c>
      <c r="F408" s="39" t="n">
        <f aca="false">IF('Row Index'!F14="","✗",IF(INDEX('RAW DATA'!$N:$N,'Row Index'!F14)="",INDEX('RAW DATA'!$L:$L,'Row Index'!F14),INDEX('RAW DATA'!$N:$N,'Row Index'!F14)))</f>
        <v>3.99435153429033</v>
      </c>
      <c r="G408" s="39" t="n">
        <f aca="false">IF('Row Index'!G14="","✗",IF(INDEX('RAW DATA'!$N:$N,'Row Index'!G14)="",INDEX('RAW DATA'!$L:$L,'Row Index'!G14),INDEX('RAW DATA'!$N:$N,'Row Index'!G14)))</f>
        <v>6.13032852198092</v>
      </c>
      <c r="H408" s="39" t="n">
        <f aca="false">IF('Row Index'!H14="","✗",IF(INDEX('RAW DATA'!$N:$N,'Row Index'!H14)="",INDEX('RAW DATA'!$L:$L,'Row Index'!H14),INDEX('RAW DATA'!$N:$N,'Row Index'!H14)))</f>
        <v>3.81178595578611</v>
      </c>
      <c r="I408" s="39" t="n">
        <f aca="false">IF('Row Index'!I14="","✗",IF(INDEX('RAW DATA'!$N:$N,'Row Index'!I14)="",INDEX('RAW DATA'!$L:$L,'Row Index'!I14),INDEX('RAW DATA'!$N:$N,'Row Index'!I14)))</f>
        <v>5.52741105177588</v>
      </c>
      <c r="J408" s="39" t="n">
        <f aca="false">IF('Row Index'!J14="","✗",IF(INDEX('RAW DATA'!$N:$N,'Row Index'!J14)="",INDEX('RAW DATA'!$L:$L,'Row Index'!J14),INDEX('RAW DATA'!$N:$N,'Row Index'!J14)))</f>
        <v>3.99299884165366</v>
      </c>
      <c r="K408" s="39" t="n">
        <f aca="false">IF('Row Index'!K14="","✗",IF(INDEX('RAW DATA'!$N:$N,'Row Index'!K14)="",INDEX('RAW DATA'!$L:$L,'Row Index'!K14),INDEX('RAW DATA'!$N:$N,'Row Index'!K14)))</f>
        <v>7.19576850207558</v>
      </c>
      <c r="L408" s="39" t="n">
        <f aca="false">IF('Row Index'!L14="","✗",IF(INDEX('RAW DATA'!$N:$N,'Row Index'!L14)="",INDEX('RAW DATA'!$L:$L,'Row Index'!L14),INDEX('RAW DATA'!$N:$N,'Row Index'!L14)))</f>
        <v>5.03867718907476</v>
      </c>
      <c r="M408" s="39" t="n">
        <f aca="false">IF('Row Index'!M14="","✗",IF(INDEX('RAW DATA'!$N:$N,'Row Index'!M14)="",INDEX('RAW DATA'!$L:$L,'Row Index'!M14),INDEX('RAW DATA'!$N:$N,'Row Index'!M14)))</f>
        <v>5.45561057541308</v>
      </c>
      <c r="N408" s="39" t="n">
        <f aca="false">IF('Row Index'!N14="","✗",IF(INDEX('RAW DATA'!$N:$N,'Row Index'!N14)="",INDEX('RAW DATA'!$L:$L,'Row Index'!N14),INDEX('RAW DATA'!$N:$N,'Row Index'!N14)))</f>
        <v>6.81924057486214</v>
      </c>
      <c r="O408" s="39" t="n">
        <f aca="false">IF('Row Index'!O14="","✗",IF(INDEX('RAW DATA'!$N:$N,'Row Index'!O14)="",INDEX('RAW DATA'!$L:$L,'Row Index'!O14),INDEX('RAW DATA'!$N:$N,'Row Index'!O14)))</f>
        <v>5.30816469088493</v>
      </c>
      <c r="P408" s="39" t="n">
        <f aca="false">IF('Row Index'!P14="","✗",IF(INDEX('RAW DATA'!$N:$N,'Row Index'!P14)="",INDEX('RAW DATA'!$L:$L,'Row Index'!P14),INDEX('RAW DATA'!$N:$N,'Row Index'!P14)))</f>
        <v>6.66137000691502</v>
      </c>
      <c r="Q408" s="39" t="n">
        <f aca="false">IF('Row Index'!Q14="","✗",IF(INDEX('RAW DATA'!$N:$N,'Row Index'!Q14)="",INDEX('RAW DATA'!$L:$L,'Row Index'!Q14),INDEX('RAW DATA'!$N:$N,'Row Index'!Q14)))</f>
        <v>5.31870288557813</v>
      </c>
      <c r="R408" s="39" t="n">
        <f aca="false">IF('Row Index'!R14="","✗",IF(INDEX('RAW DATA'!$N:$N,'Row Index'!R14)="",INDEX('RAW DATA'!$L:$L,'Row Index'!R14),INDEX('RAW DATA'!$N:$N,'Row Index'!R14)))</f>
        <v>6.28650047061229</v>
      </c>
      <c r="S408" s="39" t="n">
        <f aca="false">IF('Row Index'!S14="","✗",IF(INDEX('RAW DATA'!$N:$N,'Row Index'!S14)="",INDEX('RAW DATA'!$L:$L,'Row Index'!S14),INDEX('RAW DATA'!$N:$N,'Row Index'!S14)))</f>
        <v>4.54160072789534</v>
      </c>
      <c r="T408" s="39" t="n">
        <f aca="false">IF('Row Index'!T14="","✗",IF(INDEX('RAW DATA'!$N:$N,'Row Index'!T14)="",INDEX('RAW DATA'!$L:$L,'Row Index'!T14),INDEX('RAW DATA'!$N:$N,'Row Index'!T14)))</f>
        <v>6.14188442514789</v>
      </c>
      <c r="U408" s="39" t="n">
        <f aca="false">IF('Row Index'!U14="","✗",IF(INDEX('RAW DATA'!$N:$N,'Row Index'!U14)="",INDEX('RAW DATA'!$L:$L,'Row Index'!U14),INDEX('RAW DATA'!$N:$N,'Row Index'!U14)))</f>
        <v>4.21945333727624</v>
      </c>
      <c r="V408" s="39" t="n">
        <f aca="false">IF('Row Index'!V14="","✗",IF(INDEX('RAW DATA'!$N:$N,'Row Index'!V14)="",INDEX('RAW DATA'!$L:$L,'Row Index'!V14),INDEX('RAW DATA'!$N:$N,'Row Index'!V14)))</f>
        <v>3.53494906719</v>
      </c>
      <c r="W408" s="39" t="n">
        <f aca="false">IF('Row Index'!W14="","✗",IF(INDEX('RAW DATA'!$N:$N,'Row Index'!W14)="",INDEX('RAW DATA'!$L:$L,'Row Index'!W14),INDEX('RAW DATA'!$N:$N,'Row Index'!W14)))</f>
        <v>4.68185754507568</v>
      </c>
      <c r="X408" s="39" t="n">
        <f aca="false">IF('Row Index'!X14="","✗",IF(INDEX('RAW DATA'!$N:$N,'Row Index'!X14)="",INDEX('RAW DATA'!$L:$L,'Row Index'!X14),INDEX('RAW DATA'!$N:$N,'Row Index'!X14)))</f>
        <v>3.4602544907377</v>
      </c>
      <c r="Y408" s="39" t="n">
        <f aca="false">IF('Row Index'!Y14="","✗",IF(INDEX('RAW DATA'!$N:$N,'Row Index'!Y14)="",INDEX('RAW DATA'!$L:$L,'Row Index'!Y14),INDEX('RAW DATA'!$N:$N,'Row Index'!Y14)))</f>
        <v>3.21310633219066</v>
      </c>
      <c r="Z408" s="39" t="n">
        <f aca="false">IF('Row Index'!Z14="","✗",IF(INDEX('RAW DATA'!$N:$N,'Row Index'!Z14)="",INDEX('RAW DATA'!$L:$L,'Row Index'!Z14),INDEX('RAW DATA'!$N:$N,'Row Index'!Z14)))</f>
        <v>5.56126499207622</v>
      </c>
      <c r="AA408" s="19" t="str">
        <f aca="false">IF('Row Index'!AA14="","⏳",IF(INDEX('RAW DATA'!$N:$N,'Row Index'!AA14)="",INDEX('RAW DATA'!$L:$L,'Row Index'!AA14),INDEX('RAW DATA'!$N:$N,'Row Index'!AA14)))</f>
        <v>⏳</v>
      </c>
      <c r="AB408" s="39" t="n">
        <f aca="false">IF('Row Index'!AB14="","✗",IF(INDEX('RAW DATA'!$N:$N,'Row Index'!AB14)="",INDEX('RAW DATA'!$L:$L,'Row Index'!AB14),INDEX('RAW DATA'!$N:$N,'Row Index'!AB14)))</f>
        <v>3.17448917224414</v>
      </c>
      <c r="AC408" s="39" t="n">
        <f aca="false">IF('Row Index'!AC14="","✗",IF(INDEX('RAW DATA'!$N:$N,'Row Index'!AC14)="",INDEX('RAW DATA'!$L:$L,'Row Index'!AC14),INDEX('RAW DATA'!$N:$N,'Row Index'!AC14)))</f>
        <v>3.37497789256741</v>
      </c>
      <c r="AD408" s="39" t="n">
        <f aca="false">IF('Row Index'!AD14="","✗",IF(INDEX('RAW DATA'!$N:$N,'Row Index'!AD14)="",INDEX('RAW DATA'!$L:$L,'Row Index'!AD14),INDEX('RAW DATA'!$N:$N,'Row Index'!AD14)))</f>
        <v>2.07284034286257</v>
      </c>
      <c r="AE408" s="39" t="n">
        <f aca="false">IF('Row Index'!AE14="","✗",IF(INDEX('RAW DATA'!$N:$N,'Row Index'!AE14)="",INDEX('RAW DATA'!$L:$L,'Row Index'!AE14),INDEX('RAW DATA'!$N:$N,'Row Index'!AE14)))</f>
        <v>2.70065699734671</v>
      </c>
      <c r="AF408" s="39" t="n">
        <f aca="false">IF('Row Index'!AF14="","✗",IF(INDEX('RAW DATA'!$N:$N,'Row Index'!AF14)="",INDEX('RAW DATA'!$L:$L,'Row Index'!AF14),INDEX('RAW DATA'!$N:$N,'Row Index'!AF14)))</f>
        <v>2.10822257168985</v>
      </c>
      <c r="AG408" s="39" t="n">
        <f aca="false">IF('Row Index'!AG14="","✗",IF(INDEX('RAW DATA'!$N:$N,'Row Index'!AG14)="",INDEX('RAW DATA'!$L:$L,'Row Index'!AG14),INDEX('RAW DATA'!$N:$N,'Row Index'!AG14)))</f>
        <v>2.5882973675279</v>
      </c>
      <c r="AH408" s="39" t="n">
        <f aca="false">IF('Row Index'!AH14="","✗",IF(INDEX('RAW DATA'!$N:$N,'Row Index'!AH14)="",INDEX('RAW DATA'!$L:$L,'Row Index'!AH14),INDEX('RAW DATA'!$N:$N,'Row Index'!AH14)))</f>
        <v>2.87761907263377</v>
      </c>
      <c r="AI408" s="39" t="n">
        <f aca="false">IF('Row Index'!AI14="","✗",IF(INDEX('RAW DATA'!$N:$N,'Row Index'!AI14)="",INDEX('RAW DATA'!$L:$L,'Row Index'!AI14),INDEX('RAW DATA'!$N:$N,'Row Index'!AI14)))</f>
        <v>1.21675477818472</v>
      </c>
      <c r="AJ408" s="39" t="n">
        <f aca="false">IF('Row Index'!AJ14="","✗",IF(INDEX('RAW DATA'!$N:$N,'Row Index'!AJ14)="",INDEX('RAW DATA'!$L:$L,'Row Index'!AJ14),INDEX('RAW DATA'!$N:$N,'Row Index'!AJ14)))</f>
        <v>0.807549491666866</v>
      </c>
      <c r="AK408" s="39" t="n">
        <f aca="false">IF('Row Index'!AK14="","✗",IF(INDEX('RAW DATA'!$N:$N,'Row Index'!AK14)="",INDEX('RAW DATA'!$L:$L,'Row Index'!AK14),INDEX('RAW DATA'!$N:$N,'Row Index'!AK14)))</f>
        <v>0.799364533024582</v>
      </c>
      <c r="AL408" s="39" t="n">
        <f aca="false">IF('Row Index'!AL14="","✗",IF(INDEX('RAW DATA'!$N:$N,'Row Index'!AL14)="",INDEX('RAW DATA'!$L:$L,'Row Index'!AL14),INDEX('RAW DATA'!$N:$N,'Row Index'!AL14)))</f>
        <v>0.781772027351336</v>
      </c>
      <c r="AM408" s="39" t="n">
        <f aca="false">IF('Row Index'!AM14="","✗",IF(INDEX('RAW DATA'!$N:$N,'Row Index'!AM14)="",INDEX('RAW DATA'!$L:$L,'Row Index'!AM14),INDEX('RAW DATA'!$N:$N,'Row Index'!AM14)))</f>
        <v>0.644998049085553</v>
      </c>
      <c r="AN408" s="39" t="n">
        <f aca="false">IF('Row Index'!AN14="","✗",IF(INDEX('RAW DATA'!$N:$N,'Row Index'!AN14)="",INDEX('RAW DATA'!$L:$L,'Row Index'!AN14),INDEX('RAW DATA'!$N:$N,'Row Index'!AN14)))</f>
        <v>0.886944026928531</v>
      </c>
      <c r="AO408" s="39" t="n">
        <f aca="false">IF('Row Index'!AO14="","✗",IF(INDEX('RAW DATA'!$N:$N,'Row Index'!AO14)="",INDEX('RAW DATA'!$L:$L,'Row Index'!AO14),INDEX('RAW DATA'!$N:$N,'Row Index'!AO14)))</f>
        <v>0.839375729892972</v>
      </c>
      <c r="AP408" s="39" t="n">
        <f aca="false">IF('Row Index'!AP14="","✗",IF(INDEX('RAW DATA'!$N:$N,'Row Index'!AP14)="",INDEX('RAW DATA'!$L:$L,'Row Index'!AP14),INDEX('RAW DATA'!$N:$N,'Row Index'!AP14)))</f>
        <v>0.751089107639549</v>
      </c>
      <c r="AQ408" s="39" t="n">
        <f aca="false">IF('Row Index'!AQ14="","✗",IF(INDEX('RAW DATA'!$N:$N,'Row Index'!AQ14)="",INDEX('RAW DATA'!$L:$L,'Row Index'!AQ14),INDEX('RAW DATA'!$N:$N,'Row Index'!AQ14)))</f>
        <v>1.00127375790176</v>
      </c>
    </row>
    <row r="409" customFormat="false" ht="15" hidden="false" customHeight="false" outlineLevel="0" collapsed="false">
      <c r="A409" s="15" t="s">
        <v>192</v>
      </c>
      <c r="B409" s="16" t="s">
        <v>153</v>
      </c>
      <c r="C409" s="39" t="n">
        <f aca="false">IF('Row Index'!C15="","✗",IF(INDEX('RAW DATA'!$N:$N,'Row Index'!C15)="",INDEX('RAW DATA'!$L:$L,'Row Index'!C15),INDEX('RAW DATA'!$N:$N,'Row Index'!C15)))</f>
        <v>6.49308288637819</v>
      </c>
      <c r="D409" s="39" t="n">
        <f aca="false">IF('Row Index'!D15="","✗",IF(INDEX('RAW DATA'!$N:$N,'Row Index'!D15)="",INDEX('RAW DATA'!$L:$L,'Row Index'!D15),INDEX('RAW DATA'!$N:$N,'Row Index'!D15)))</f>
        <v>6.60112695909908</v>
      </c>
      <c r="E409" s="39" t="n">
        <f aca="false">IF('Row Index'!E15="","✗",IF(INDEX('RAW DATA'!$N:$N,'Row Index'!E15)="",INDEX('RAW DATA'!$L:$L,'Row Index'!E15),INDEX('RAW DATA'!$N:$N,'Row Index'!E15)))</f>
        <v>6.5288819233863</v>
      </c>
      <c r="F409" s="39" t="n">
        <f aca="false">IF('Row Index'!F15="","✗",IF(INDEX('RAW DATA'!$N:$N,'Row Index'!F15)="",INDEX('RAW DATA'!$L:$L,'Row Index'!F15),INDEX('RAW DATA'!$N:$N,'Row Index'!F15)))</f>
        <v>5.35774996973048</v>
      </c>
      <c r="G409" s="39" t="n">
        <f aca="false">IF('Row Index'!G15="","✗",IF(INDEX('RAW DATA'!$N:$N,'Row Index'!G15)="",INDEX('RAW DATA'!$L:$L,'Row Index'!G15),INDEX('RAW DATA'!$N:$N,'Row Index'!G15)))</f>
        <v>6.71000586275871</v>
      </c>
      <c r="H409" s="39" t="n">
        <f aca="false">IF('Row Index'!H15="","✗",IF(INDEX('RAW DATA'!$N:$N,'Row Index'!H15)="",INDEX('RAW DATA'!$L:$L,'Row Index'!H15),INDEX('RAW DATA'!$N:$N,'Row Index'!H15)))</f>
        <v>5.44423794742372</v>
      </c>
      <c r="I409" s="39" t="n">
        <f aca="false">IF('Row Index'!I15="","✗",IF(INDEX('RAW DATA'!$N:$N,'Row Index'!I15)="",INDEX('RAW DATA'!$L:$L,'Row Index'!I15),INDEX('RAW DATA'!$N:$N,'Row Index'!I15)))</f>
        <v>6.72696747167243</v>
      </c>
      <c r="J409" s="39" t="n">
        <f aca="false">IF('Row Index'!J15="","✗",IF(INDEX('RAW DATA'!$N:$N,'Row Index'!J15)="",INDEX('RAW DATA'!$L:$L,'Row Index'!J15),INDEX('RAW DATA'!$N:$N,'Row Index'!J15)))</f>
        <v>4.36997022933074</v>
      </c>
      <c r="K409" s="39" t="n">
        <f aca="false">IF('Row Index'!K15="","✗",IF(INDEX('RAW DATA'!$N:$N,'Row Index'!K15)="",INDEX('RAW DATA'!$L:$L,'Row Index'!K15),INDEX('RAW DATA'!$N:$N,'Row Index'!K15)))</f>
        <v>6.62393945807564</v>
      </c>
      <c r="L409" s="39" t="n">
        <f aca="false">IF('Row Index'!L15="","✗",IF(INDEX('RAW DATA'!$N:$N,'Row Index'!L15)="",INDEX('RAW DATA'!$L:$L,'Row Index'!L15),INDEX('RAW DATA'!$N:$N,'Row Index'!L15)))</f>
        <v>4.50712668062584</v>
      </c>
      <c r="M409" s="39" t="n">
        <f aca="false">IF('Row Index'!M15="","✗",IF(INDEX('RAW DATA'!$N:$N,'Row Index'!M15)="",INDEX('RAW DATA'!$L:$L,'Row Index'!M15),INDEX('RAW DATA'!$N:$N,'Row Index'!M15)))</f>
        <v>5.43468125194021</v>
      </c>
      <c r="N409" s="39" t="n">
        <f aca="false">IF('Row Index'!N15="","✗",IF(INDEX('RAW DATA'!$N:$N,'Row Index'!N15)="",INDEX('RAW DATA'!$L:$L,'Row Index'!N15),INDEX('RAW DATA'!$N:$N,'Row Index'!N15)))</f>
        <v>4.62614701768683</v>
      </c>
      <c r="O409" s="39" t="n">
        <f aca="false">IF('Row Index'!O15="","✗",IF(INDEX('RAW DATA'!$N:$N,'Row Index'!O15)="",INDEX('RAW DATA'!$L:$L,'Row Index'!O15),INDEX('RAW DATA'!$N:$N,'Row Index'!O15)))</f>
        <v>3.62929430376291</v>
      </c>
      <c r="P409" s="39" t="n">
        <f aca="false">IF('Row Index'!P15="","✗",IF(INDEX('RAW DATA'!$N:$N,'Row Index'!P15)="",INDEX('RAW DATA'!$L:$L,'Row Index'!P15),INDEX('RAW DATA'!$N:$N,'Row Index'!P15)))</f>
        <v>2.73997886952529</v>
      </c>
      <c r="Q409" s="39" t="n">
        <f aca="false">IF('Row Index'!Q15="","✗",IF(INDEX('RAW DATA'!$N:$N,'Row Index'!Q15)="",INDEX('RAW DATA'!$L:$L,'Row Index'!Q15),INDEX('RAW DATA'!$N:$N,'Row Index'!Q15)))</f>
        <v>3.47325424253851</v>
      </c>
      <c r="R409" s="39" t="n">
        <f aca="false">IF('Row Index'!R15="","✗",IF(INDEX('RAW DATA'!$N:$N,'Row Index'!R15)="",INDEX('RAW DATA'!$L:$L,'Row Index'!R15),INDEX('RAW DATA'!$N:$N,'Row Index'!R15)))</f>
        <v>3.97134513188462</v>
      </c>
      <c r="S409" s="39" t="n">
        <f aca="false">IF('Row Index'!S15="","✗",IF(INDEX('RAW DATA'!$N:$N,'Row Index'!S15)="",INDEX('RAW DATA'!$L:$L,'Row Index'!S15),INDEX('RAW DATA'!$N:$N,'Row Index'!S15)))</f>
        <v>3.39275250239695</v>
      </c>
      <c r="T409" s="39" t="n">
        <f aca="false">IF('Row Index'!T15="","✗",IF(INDEX('RAW DATA'!$N:$N,'Row Index'!T15)="",INDEX('RAW DATA'!$L:$L,'Row Index'!T15),INDEX('RAW DATA'!$N:$N,'Row Index'!T15)))</f>
        <v>4.01258925051454</v>
      </c>
      <c r="U409" s="39" t="n">
        <f aca="false">IF('Row Index'!U15="","✗",IF(INDEX('RAW DATA'!$N:$N,'Row Index'!U15)="",INDEX('RAW DATA'!$L:$L,'Row Index'!U15),INDEX('RAW DATA'!$N:$N,'Row Index'!U15)))</f>
        <v>3.90598595346573</v>
      </c>
      <c r="V409" s="39" t="n">
        <f aca="false">IF('Row Index'!V15="","✗",IF(INDEX('RAW DATA'!$N:$N,'Row Index'!V15)="",INDEX('RAW DATA'!$L:$L,'Row Index'!V15),INDEX('RAW DATA'!$N:$N,'Row Index'!V15)))</f>
        <v>3.43943217496033</v>
      </c>
      <c r="W409" s="39" t="n">
        <f aca="false">IF('Row Index'!W15="","✗",IF(INDEX('RAW DATA'!$N:$N,'Row Index'!W15)="",INDEX('RAW DATA'!$L:$L,'Row Index'!W15),INDEX('RAW DATA'!$N:$N,'Row Index'!W15)))</f>
        <v>3.42815990840882</v>
      </c>
      <c r="X409" s="39" t="n">
        <f aca="false">IF('Row Index'!X15="","✗",IF(INDEX('RAW DATA'!$N:$N,'Row Index'!X15)="",INDEX('RAW DATA'!$L:$L,'Row Index'!X15),INDEX('RAW DATA'!$N:$N,'Row Index'!X15)))</f>
        <v>3.92561647272312</v>
      </c>
      <c r="Y409" s="39" t="n">
        <f aca="false">IF('Row Index'!Y15="","✗",IF(INDEX('RAW DATA'!$N:$N,'Row Index'!Y15)="",INDEX('RAW DATA'!$L:$L,'Row Index'!Y15),INDEX('RAW DATA'!$N:$N,'Row Index'!Y15)))</f>
        <v>3.42590479297041</v>
      </c>
      <c r="Z409" s="39" t="n">
        <f aca="false">IF('Row Index'!Z15="","✗",IF(INDEX('RAW DATA'!$N:$N,'Row Index'!Z15)="",INDEX('RAW DATA'!$L:$L,'Row Index'!Z15),INDEX('RAW DATA'!$N:$N,'Row Index'!Z15)))</f>
        <v>2.58754743723452</v>
      </c>
      <c r="AA409" s="19" t="str">
        <f aca="false">IF('Row Index'!AA15="","⏳",IF(INDEX('RAW DATA'!$N:$N,'Row Index'!AA15)="",INDEX('RAW DATA'!$L:$L,'Row Index'!AA15),INDEX('RAW DATA'!$N:$N,'Row Index'!AA15)))</f>
        <v>⏳</v>
      </c>
      <c r="AB409" s="39" t="n">
        <f aca="false">IF('Row Index'!AB15="","✗",IF(INDEX('RAW DATA'!$N:$N,'Row Index'!AB15)="",INDEX('RAW DATA'!$L:$L,'Row Index'!AB15),INDEX('RAW DATA'!$N:$N,'Row Index'!AB15)))</f>
        <v>2.9890617554217</v>
      </c>
      <c r="AC409" s="39" t="n">
        <f aca="false">IF('Row Index'!AC15="","✗",IF(INDEX('RAW DATA'!$N:$N,'Row Index'!AC15)="",INDEX('RAW DATA'!$L:$L,'Row Index'!AC15),INDEX('RAW DATA'!$N:$N,'Row Index'!AC15)))</f>
        <v>2.63565336554956</v>
      </c>
      <c r="AD409" s="39" t="n">
        <f aca="false">IF('Row Index'!AD15="","✗",IF(INDEX('RAW DATA'!$N:$N,'Row Index'!AD15)="",INDEX('RAW DATA'!$L:$L,'Row Index'!AD15),INDEX('RAW DATA'!$N:$N,'Row Index'!AD15)))</f>
        <v>3.04856603110588</v>
      </c>
      <c r="AE409" s="39" t="n">
        <f aca="false">IF('Row Index'!AE15="","✗",IF(INDEX('RAW DATA'!$N:$N,'Row Index'!AE15)="",INDEX('RAW DATA'!$L:$L,'Row Index'!AE15),INDEX('RAW DATA'!$N:$N,'Row Index'!AE15)))</f>
        <v>2.59019817488502</v>
      </c>
      <c r="AF409" s="39" t="n">
        <f aca="false">IF('Row Index'!AF15="","✗",IF(INDEX('RAW DATA'!$N:$N,'Row Index'!AF15)="",INDEX('RAW DATA'!$L:$L,'Row Index'!AF15),INDEX('RAW DATA'!$N:$N,'Row Index'!AF15)))</f>
        <v>2.22874342434331</v>
      </c>
      <c r="AG409" s="39" t="n">
        <f aca="false">IF('Row Index'!AG15="","✗",IF(INDEX('RAW DATA'!$N:$N,'Row Index'!AG15)="",INDEX('RAW DATA'!$L:$L,'Row Index'!AG15),INDEX('RAW DATA'!$N:$N,'Row Index'!AG15)))</f>
        <v>3.40804985782414</v>
      </c>
      <c r="AH409" s="39" t="n">
        <f aca="false">IF('Row Index'!AH15="","✗",IF(INDEX('RAW DATA'!$N:$N,'Row Index'!AH15)="",INDEX('RAW DATA'!$L:$L,'Row Index'!AH15),INDEX('RAW DATA'!$N:$N,'Row Index'!AH15)))</f>
        <v>4.12657412653982</v>
      </c>
      <c r="AI409" s="39" t="n">
        <f aca="false">IF('Row Index'!AI15="","✗",IF(INDEX('RAW DATA'!$N:$N,'Row Index'!AI15)="",INDEX('RAW DATA'!$L:$L,'Row Index'!AI15),INDEX('RAW DATA'!$N:$N,'Row Index'!AI15)))</f>
        <v>2.62402929772912</v>
      </c>
      <c r="AJ409" s="39" t="n">
        <f aca="false">IF('Row Index'!AJ15="","✗",IF(INDEX('RAW DATA'!$N:$N,'Row Index'!AJ15)="",INDEX('RAW DATA'!$L:$L,'Row Index'!AJ15),INDEX('RAW DATA'!$N:$N,'Row Index'!AJ15)))</f>
        <v>3.16078121388157</v>
      </c>
      <c r="AK409" s="39" t="n">
        <f aca="false">IF('Row Index'!AK15="","✗",IF(INDEX('RAW DATA'!$N:$N,'Row Index'!AK15)="",INDEX('RAW DATA'!$L:$L,'Row Index'!AK15),INDEX('RAW DATA'!$N:$N,'Row Index'!AK15)))</f>
        <v>2.33313663597814</v>
      </c>
      <c r="AL409" s="39" t="n">
        <f aca="false">IF('Row Index'!AL15="","✗",IF(INDEX('RAW DATA'!$N:$N,'Row Index'!AL15)="",INDEX('RAW DATA'!$L:$L,'Row Index'!AL15),INDEX('RAW DATA'!$N:$N,'Row Index'!AL15)))</f>
        <v>2.28821938761806</v>
      </c>
      <c r="AM409" s="39" t="n">
        <f aca="false">IF('Row Index'!AM15="","✗",IF(INDEX('RAW DATA'!$N:$N,'Row Index'!AM15)="",INDEX('RAW DATA'!$L:$L,'Row Index'!AM15),INDEX('RAW DATA'!$N:$N,'Row Index'!AM15)))</f>
        <v>1.84979658987704</v>
      </c>
      <c r="AN409" s="39" t="n">
        <f aca="false">IF('Row Index'!AN15="","✗",IF(INDEX('RAW DATA'!$N:$N,'Row Index'!AN15)="",INDEX('RAW DATA'!$L:$L,'Row Index'!AN15),INDEX('RAW DATA'!$N:$N,'Row Index'!AN15)))</f>
        <v>1.12797215138972</v>
      </c>
      <c r="AO409" s="39" t="n">
        <f aca="false">IF('Row Index'!AO15="","✗",IF(INDEX('RAW DATA'!$N:$N,'Row Index'!AO15)="",INDEX('RAW DATA'!$L:$L,'Row Index'!AO15),INDEX('RAW DATA'!$N:$N,'Row Index'!AO15)))</f>
        <v>0.890773371585767</v>
      </c>
      <c r="AP409" s="39" t="n">
        <f aca="false">IF('Row Index'!AP15="","✗",IF(INDEX('RAW DATA'!$N:$N,'Row Index'!AP15)="",INDEX('RAW DATA'!$L:$L,'Row Index'!AP15),INDEX('RAW DATA'!$N:$N,'Row Index'!AP15)))</f>
        <v>0.582267104432894</v>
      </c>
      <c r="AQ409" s="39" t="n">
        <f aca="false">IF('Row Index'!AQ15="","✗",IF(INDEX('RAW DATA'!$N:$N,'Row Index'!AQ15)="",INDEX('RAW DATA'!$L:$L,'Row Index'!AQ15),INDEX('RAW DATA'!$N:$N,'Row Index'!AQ15)))</f>
        <v>0.839378123771614</v>
      </c>
    </row>
    <row r="410" customFormat="false" ht="15" hidden="false" customHeight="false" outlineLevel="0" collapsed="false">
      <c r="A410" s="15" t="s">
        <v>195</v>
      </c>
      <c r="B410" s="16" t="s">
        <v>153</v>
      </c>
      <c r="C410" s="39" t="n">
        <f aca="false">IF('Row Index'!C16="","✗",IF(INDEX('RAW DATA'!$N:$N,'Row Index'!C16)="",INDEX('RAW DATA'!$L:$L,'Row Index'!C16),INDEX('RAW DATA'!$N:$N,'Row Index'!C16)))</f>
        <v>2.75522631332932</v>
      </c>
      <c r="D410" s="39" t="n">
        <f aca="false">IF('Row Index'!D16="","✗",IF(INDEX('RAW DATA'!$N:$N,'Row Index'!D16)="",INDEX('RAW DATA'!$L:$L,'Row Index'!D16),INDEX('RAW DATA'!$N:$N,'Row Index'!D16)))</f>
        <v>2.03805331844393</v>
      </c>
      <c r="E410" s="39" t="n">
        <f aca="false">IF('Row Index'!E16="","✗",IF(INDEX('RAW DATA'!$N:$N,'Row Index'!E16)="",INDEX('RAW DATA'!$L:$L,'Row Index'!E16),INDEX('RAW DATA'!$N:$N,'Row Index'!E16)))</f>
        <v>3.81864187629455</v>
      </c>
      <c r="F410" s="39" t="n">
        <f aca="false">IF('Row Index'!F16="","✗",IF(INDEX('RAW DATA'!$N:$N,'Row Index'!F16)="",INDEX('RAW DATA'!$L:$L,'Row Index'!F16),INDEX('RAW DATA'!$N:$N,'Row Index'!F16)))</f>
        <v>2.32789930738554</v>
      </c>
      <c r="G410" s="39" t="n">
        <f aca="false">IF('Row Index'!G16="","✗",IF(INDEX('RAW DATA'!$N:$N,'Row Index'!G16)="",INDEX('RAW DATA'!$L:$L,'Row Index'!G16),INDEX('RAW DATA'!$N:$N,'Row Index'!G16)))</f>
        <v>3.74359911093708</v>
      </c>
      <c r="H410" s="39" t="n">
        <f aca="false">IF('Row Index'!H16="","✗",IF(INDEX('RAW DATA'!$N:$N,'Row Index'!H16)="",INDEX('RAW DATA'!$L:$L,'Row Index'!H16),INDEX('RAW DATA'!$N:$N,'Row Index'!H16)))</f>
        <v>2.40145159700443</v>
      </c>
      <c r="I410" s="39" t="n">
        <f aca="false">IF('Row Index'!I16="","✗",IF(INDEX('RAW DATA'!$N:$N,'Row Index'!I16)="",INDEX('RAW DATA'!$L:$L,'Row Index'!I16),INDEX('RAW DATA'!$N:$N,'Row Index'!I16)))</f>
        <v>3.37950501183531</v>
      </c>
      <c r="J410" s="39" t="n">
        <f aca="false">IF('Row Index'!J16="","✗",IF(INDEX('RAW DATA'!$N:$N,'Row Index'!J16)="",INDEX('RAW DATA'!$L:$L,'Row Index'!J16),INDEX('RAW DATA'!$N:$N,'Row Index'!J16)))</f>
        <v>2.63463593452689</v>
      </c>
      <c r="K410" s="39" t="n">
        <f aca="false">IF('Row Index'!K16="","✗",IF(INDEX('RAW DATA'!$N:$N,'Row Index'!K16)="",INDEX('RAW DATA'!$L:$L,'Row Index'!K16),INDEX('RAW DATA'!$N:$N,'Row Index'!K16)))</f>
        <v>3.6312363472447</v>
      </c>
      <c r="L410" s="39" t="n">
        <f aca="false">IF('Row Index'!L16="","✗",IF(INDEX('RAW DATA'!$N:$N,'Row Index'!L16)="",INDEX('RAW DATA'!$L:$L,'Row Index'!L16),INDEX('RAW DATA'!$N:$N,'Row Index'!L16)))</f>
        <v>2.58088397306984</v>
      </c>
      <c r="M410" s="39" t="n">
        <f aca="false">IF('Row Index'!M16="","✗",IF(INDEX('RAW DATA'!$N:$N,'Row Index'!M16)="",INDEX('RAW DATA'!$L:$L,'Row Index'!M16),INDEX('RAW DATA'!$N:$N,'Row Index'!M16)))</f>
        <v>3.7084026816523</v>
      </c>
      <c r="N410" s="39" t="n">
        <f aca="false">IF('Row Index'!N16="","✗",IF(INDEX('RAW DATA'!$N:$N,'Row Index'!N16)="",INDEX('RAW DATA'!$L:$L,'Row Index'!N16),INDEX('RAW DATA'!$N:$N,'Row Index'!N16)))</f>
        <v>3.4900408174308</v>
      </c>
      <c r="O410" s="39" t="n">
        <f aca="false">IF('Row Index'!O16="","✗",IF(INDEX('RAW DATA'!$N:$N,'Row Index'!O16)="",INDEX('RAW DATA'!$L:$L,'Row Index'!O16),INDEX('RAW DATA'!$N:$N,'Row Index'!O16)))</f>
        <v>4.00093023257913</v>
      </c>
      <c r="P410" s="39" t="n">
        <f aca="false">IF('Row Index'!P16="","✗",IF(INDEX('RAW DATA'!$N:$N,'Row Index'!P16)="",INDEX('RAW DATA'!$L:$L,'Row Index'!P16),INDEX('RAW DATA'!$N:$N,'Row Index'!P16)))</f>
        <v>3.33308815870853</v>
      </c>
      <c r="Q410" s="39" t="n">
        <f aca="false">IF('Row Index'!Q16="","✗",IF(INDEX('RAW DATA'!$N:$N,'Row Index'!Q16)="",INDEX('RAW DATA'!$L:$L,'Row Index'!Q16),INDEX('RAW DATA'!$N:$N,'Row Index'!Q16)))</f>
        <v>5.96303483996068</v>
      </c>
      <c r="R410" s="39" t="n">
        <f aca="false">IF('Row Index'!R16="","✗",IF(INDEX('RAW DATA'!$N:$N,'Row Index'!R16)="",INDEX('RAW DATA'!$L:$L,'Row Index'!R16),INDEX('RAW DATA'!$N:$N,'Row Index'!R16)))</f>
        <v>4.36477310693534</v>
      </c>
      <c r="S410" s="39" t="n">
        <f aca="false">IF('Row Index'!S16="","✗",IF(INDEX('RAW DATA'!$N:$N,'Row Index'!S16)="",INDEX('RAW DATA'!$L:$L,'Row Index'!S16),INDEX('RAW DATA'!$N:$N,'Row Index'!S16)))</f>
        <v>5.73638548678324</v>
      </c>
      <c r="T410" s="39" t="n">
        <f aca="false">IF('Row Index'!T16="","✗",IF(INDEX('RAW DATA'!$N:$N,'Row Index'!T16)="",INDEX('RAW DATA'!$L:$L,'Row Index'!T16),INDEX('RAW DATA'!$N:$N,'Row Index'!T16)))</f>
        <v>4.15786481002484</v>
      </c>
      <c r="U410" s="39" t="n">
        <f aca="false">IF('Row Index'!U16="","✗",IF(INDEX('RAW DATA'!$N:$N,'Row Index'!U16)="",INDEX('RAW DATA'!$L:$L,'Row Index'!U16),INDEX('RAW DATA'!$N:$N,'Row Index'!U16)))</f>
        <v>7.51422302673644</v>
      </c>
      <c r="V410" s="39" t="n">
        <f aca="false">IF('Row Index'!V16="","✗",IF(INDEX('RAW DATA'!$N:$N,'Row Index'!V16)="",INDEX('RAW DATA'!$L:$L,'Row Index'!V16),INDEX('RAW DATA'!$N:$N,'Row Index'!V16)))</f>
        <v>6.6924682008901</v>
      </c>
      <c r="W410" s="39" t="n">
        <f aca="false">IF('Row Index'!W16="","✗",IF(INDEX('RAW DATA'!$N:$N,'Row Index'!W16)="",INDEX('RAW DATA'!$L:$L,'Row Index'!W16),INDEX('RAW DATA'!$N:$N,'Row Index'!W16)))</f>
        <v>5.58374750842033</v>
      </c>
      <c r="X410" s="39" t="n">
        <f aca="false">IF('Row Index'!X16="","✗",IF(INDEX('RAW DATA'!$N:$N,'Row Index'!X16)="",INDEX('RAW DATA'!$L:$L,'Row Index'!X16),INDEX('RAW DATA'!$N:$N,'Row Index'!X16)))</f>
        <v>7.3249294054678</v>
      </c>
      <c r="Y410" s="39" t="n">
        <f aca="false">IF('Row Index'!Y16="","✗",IF(INDEX('RAW DATA'!$N:$N,'Row Index'!Y16)="",INDEX('RAW DATA'!$L:$L,'Row Index'!Y16),INDEX('RAW DATA'!$N:$N,'Row Index'!Y16)))</f>
        <v>5.79974670671203</v>
      </c>
      <c r="Z410" s="39" t="n">
        <f aca="false">IF('Row Index'!Z16="","✗",IF(INDEX('RAW DATA'!$N:$N,'Row Index'!Z16)="",INDEX('RAW DATA'!$L:$L,'Row Index'!Z16),INDEX('RAW DATA'!$N:$N,'Row Index'!Z16)))</f>
        <v>5.87617301466307</v>
      </c>
      <c r="AA410" s="19" t="str">
        <f aca="false">IF('Row Index'!AA16="","⏳",IF(INDEX('RAW DATA'!$N:$N,'Row Index'!AA16)="",INDEX('RAW DATA'!$L:$L,'Row Index'!AA16),INDEX('RAW DATA'!$N:$N,'Row Index'!AA16)))</f>
        <v>⏳</v>
      </c>
      <c r="AB410" s="39" t="n">
        <f aca="false">IF('Row Index'!AB16="","✗",IF(INDEX('RAW DATA'!$N:$N,'Row Index'!AB16)="",INDEX('RAW DATA'!$L:$L,'Row Index'!AB16),INDEX('RAW DATA'!$N:$N,'Row Index'!AB16)))</f>
        <v>6.06924997567878</v>
      </c>
      <c r="AC410" s="39" t="n">
        <f aca="false">IF('Row Index'!AC16="","✗",IF(INDEX('RAW DATA'!$N:$N,'Row Index'!AC16)="",INDEX('RAW DATA'!$L:$L,'Row Index'!AC16),INDEX('RAW DATA'!$N:$N,'Row Index'!AC16)))</f>
        <v>5.10502087530112</v>
      </c>
      <c r="AD410" s="39" t="n">
        <f aca="false">IF('Row Index'!AD16="","✗",IF(INDEX('RAW DATA'!$N:$N,'Row Index'!AD16)="",INDEX('RAW DATA'!$L:$L,'Row Index'!AD16),INDEX('RAW DATA'!$N:$N,'Row Index'!AD16)))</f>
        <v>4.86538130228215</v>
      </c>
      <c r="AE410" s="39" t="n">
        <f aca="false">IF('Row Index'!AE16="","✗",IF(INDEX('RAW DATA'!$N:$N,'Row Index'!AE16)="",INDEX('RAW DATA'!$L:$L,'Row Index'!AE16),INDEX('RAW DATA'!$N:$N,'Row Index'!AE16)))</f>
        <v>5.50903855803282</v>
      </c>
      <c r="AF410" s="39" t="n">
        <f aca="false">IF('Row Index'!AF16="","✗",IF(INDEX('RAW DATA'!$N:$N,'Row Index'!AF16)="",INDEX('RAW DATA'!$L:$L,'Row Index'!AF16),INDEX('RAW DATA'!$N:$N,'Row Index'!AF16)))</f>
        <v>4.00735387137933</v>
      </c>
      <c r="AG410" s="39" t="n">
        <f aca="false">IF('Row Index'!AG16="","✗",IF(INDEX('RAW DATA'!$N:$N,'Row Index'!AG16)="",INDEX('RAW DATA'!$L:$L,'Row Index'!AG16),INDEX('RAW DATA'!$N:$N,'Row Index'!AG16)))</f>
        <v>5.3373203929914</v>
      </c>
      <c r="AH410" s="39" t="n">
        <f aca="false">IF('Row Index'!AH16="","✗",IF(INDEX('RAW DATA'!$N:$N,'Row Index'!AH16)="",INDEX('RAW DATA'!$L:$L,'Row Index'!AH16),INDEX('RAW DATA'!$N:$N,'Row Index'!AH16)))</f>
        <v>5.03758999860899</v>
      </c>
      <c r="AI410" s="39" t="n">
        <f aca="false">IF('Row Index'!AI16="","✗",IF(INDEX('RAW DATA'!$N:$N,'Row Index'!AI16)="",INDEX('RAW DATA'!$L:$L,'Row Index'!AI16),INDEX('RAW DATA'!$N:$N,'Row Index'!AI16)))</f>
        <v>2.36364573796635</v>
      </c>
      <c r="AJ410" s="39" t="n">
        <f aca="false">IF('Row Index'!AJ16="","✗",IF(INDEX('RAW DATA'!$N:$N,'Row Index'!AJ16)="",INDEX('RAW DATA'!$L:$L,'Row Index'!AJ16),INDEX('RAW DATA'!$N:$N,'Row Index'!AJ16)))</f>
        <v>3.98100750509823</v>
      </c>
      <c r="AK410" s="39" t="n">
        <f aca="false">IF('Row Index'!AK16="","✗",IF(INDEX('RAW DATA'!$N:$N,'Row Index'!AK16)="",INDEX('RAW DATA'!$L:$L,'Row Index'!AK16),INDEX('RAW DATA'!$N:$N,'Row Index'!AK16)))</f>
        <v>2.34480101898033</v>
      </c>
      <c r="AL410" s="39" t="n">
        <f aca="false">IF('Row Index'!AL16="","✗",IF(INDEX('RAW DATA'!$N:$N,'Row Index'!AL16)="",INDEX('RAW DATA'!$L:$L,'Row Index'!AL16),INDEX('RAW DATA'!$N:$N,'Row Index'!AL16)))</f>
        <v>2.72159369399754</v>
      </c>
      <c r="AM410" s="39" t="n">
        <f aca="false">IF('Row Index'!AM16="","✗",IF(INDEX('RAW DATA'!$N:$N,'Row Index'!AM16)="",INDEX('RAW DATA'!$L:$L,'Row Index'!AM16),INDEX('RAW DATA'!$N:$N,'Row Index'!AM16)))</f>
        <v>2.23861478777791</v>
      </c>
      <c r="AN410" s="39" t="n">
        <f aca="false">IF('Row Index'!AN16="","✗",IF(INDEX('RAW DATA'!$N:$N,'Row Index'!AN16)="",INDEX('RAW DATA'!$L:$L,'Row Index'!AN16),INDEX('RAW DATA'!$N:$N,'Row Index'!AN16)))</f>
        <v>2.22161731868498</v>
      </c>
      <c r="AO410" s="39" t="n">
        <f aca="false">IF('Row Index'!AO16="","✗",IF(INDEX('RAW DATA'!$N:$N,'Row Index'!AO16)="",INDEX('RAW DATA'!$L:$L,'Row Index'!AO16),INDEX('RAW DATA'!$N:$N,'Row Index'!AO16)))</f>
        <v>1.08173569556101</v>
      </c>
      <c r="AP410" s="39" t="n">
        <f aca="false">IF('Row Index'!AP16="","✗",IF(INDEX('RAW DATA'!$N:$N,'Row Index'!AP16)="",INDEX('RAW DATA'!$L:$L,'Row Index'!AP16),INDEX('RAW DATA'!$N:$N,'Row Index'!AP16)))</f>
        <v>0.854778833315909</v>
      </c>
      <c r="AQ410" s="39" t="n">
        <f aca="false">IF('Row Index'!AQ16="","✗",IF(INDEX('RAW DATA'!$N:$N,'Row Index'!AQ16)="",INDEX('RAW DATA'!$L:$L,'Row Index'!AQ16),INDEX('RAW DATA'!$N:$N,'Row Index'!AQ16)))</f>
        <v>0.944498430063675</v>
      </c>
    </row>
    <row r="411" customFormat="false" ht="15" hidden="false" customHeight="false" outlineLevel="0" collapsed="false">
      <c r="A411" s="15" t="s">
        <v>198</v>
      </c>
      <c r="B411" s="16" t="s">
        <v>153</v>
      </c>
      <c r="C411" s="39" t="n">
        <f aca="false">IF('Row Index'!C17="","✗",IF(INDEX('RAW DATA'!$N:$N,'Row Index'!C17)="",INDEX('RAW DATA'!$L:$L,'Row Index'!C17),INDEX('RAW DATA'!$N:$N,'Row Index'!C17)))</f>
        <v>6.5047781747467</v>
      </c>
      <c r="D411" s="39" t="n">
        <f aca="false">IF('Row Index'!D17="","✗",IF(INDEX('RAW DATA'!$N:$N,'Row Index'!D17)="",INDEX('RAW DATA'!$L:$L,'Row Index'!D17),INDEX('RAW DATA'!$N:$N,'Row Index'!D17)))</f>
        <v>5.91873245494483</v>
      </c>
      <c r="E411" s="39" t="n">
        <f aca="false">IF('Row Index'!E17="","✗",IF(INDEX('RAW DATA'!$N:$N,'Row Index'!E17)="",INDEX('RAW DATA'!$L:$L,'Row Index'!E17),INDEX('RAW DATA'!$N:$N,'Row Index'!E17)))</f>
        <v>7.22957653253153</v>
      </c>
      <c r="F411" s="39" t="n">
        <f aca="false">IF('Row Index'!F17="","✗",IF(INDEX('RAW DATA'!$N:$N,'Row Index'!F17)="",INDEX('RAW DATA'!$L:$L,'Row Index'!F17),INDEX('RAW DATA'!$N:$N,'Row Index'!F17)))</f>
        <v>5.73134374876797</v>
      </c>
      <c r="G411" s="39" t="n">
        <f aca="false">IF('Row Index'!G17="","✗",IF(INDEX('RAW DATA'!$N:$N,'Row Index'!G17)="",INDEX('RAW DATA'!$L:$L,'Row Index'!G17),INDEX('RAW DATA'!$N:$N,'Row Index'!G17)))</f>
        <v>6.37193557903881</v>
      </c>
      <c r="H411" s="39" t="n">
        <f aca="false">IF('Row Index'!H17="","✗",IF(INDEX('RAW DATA'!$N:$N,'Row Index'!H17)="",INDEX('RAW DATA'!$L:$L,'Row Index'!H17),INDEX('RAW DATA'!$N:$N,'Row Index'!H17)))</f>
        <v>5.78723883496816</v>
      </c>
      <c r="I411" s="39" t="n">
        <f aca="false">IF('Row Index'!I17="","✗",IF(INDEX('RAW DATA'!$N:$N,'Row Index'!I17)="",INDEX('RAW DATA'!$L:$L,'Row Index'!I17),INDEX('RAW DATA'!$N:$N,'Row Index'!I17)))</f>
        <v>7.10333563816239</v>
      </c>
      <c r="J411" s="39" t="n">
        <f aca="false">IF('Row Index'!J17="","✗",IF(INDEX('RAW DATA'!$N:$N,'Row Index'!J17)="",INDEX('RAW DATA'!$L:$L,'Row Index'!J17),INDEX('RAW DATA'!$N:$N,'Row Index'!J17)))</f>
        <v>5.74568836437739</v>
      </c>
      <c r="K411" s="39" t="n">
        <f aca="false">IF('Row Index'!K17="","✗",IF(INDEX('RAW DATA'!$N:$N,'Row Index'!K17)="",INDEX('RAW DATA'!$L:$L,'Row Index'!K17),INDEX('RAW DATA'!$N:$N,'Row Index'!K17)))</f>
        <v>7.65655657514487</v>
      </c>
      <c r="L411" s="39" t="n">
        <f aca="false">IF('Row Index'!L17="","✗",IF(INDEX('RAW DATA'!$N:$N,'Row Index'!L17)="",INDEX('RAW DATA'!$L:$L,'Row Index'!L17),INDEX('RAW DATA'!$N:$N,'Row Index'!L17)))</f>
        <v>5.81662494803684</v>
      </c>
      <c r="M411" s="39" t="n">
        <f aca="false">IF('Row Index'!M17="","✗",IF(INDEX('RAW DATA'!$N:$N,'Row Index'!M17)="",INDEX('RAW DATA'!$L:$L,'Row Index'!M17),INDEX('RAW DATA'!$N:$N,'Row Index'!M17)))</f>
        <v>7.42907919255085</v>
      </c>
      <c r="N411" s="39" t="n">
        <f aca="false">IF('Row Index'!N17="","✗",IF(INDEX('RAW DATA'!$N:$N,'Row Index'!N17)="",INDEX('RAW DATA'!$L:$L,'Row Index'!N17),INDEX('RAW DATA'!$N:$N,'Row Index'!N17)))</f>
        <v>7.70676483596564</v>
      </c>
      <c r="O411" s="39" t="n">
        <f aca="false">IF('Row Index'!O17="","✗",IF(INDEX('RAW DATA'!$N:$N,'Row Index'!O17)="",INDEX('RAW DATA'!$L:$L,'Row Index'!O17),INDEX('RAW DATA'!$N:$N,'Row Index'!O17)))</f>
        <v>7.55776598572521</v>
      </c>
      <c r="P411" s="39" t="n">
        <f aca="false">IF('Row Index'!P17="","✗",IF(INDEX('RAW DATA'!$N:$N,'Row Index'!P17)="",INDEX('RAW DATA'!$L:$L,'Row Index'!P17),INDEX('RAW DATA'!$N:$N,'Row Index'!P17)))</f>
        <v>6.88713887977944</v>
      </c>
      <c r="Q411" s="39" t="n">
        <f aca="false">IF('Row Index'!Q17="","✗",IF(INDEX('RAW DATA'!$N:$N,'Row Index'!Q17)="",INDEX('RAW DATA'!$L:$L,'Row Index'!Q17),INDEX('RAW DATA'!$N:$N,'Row Index'!Q17)))</f>
        <v>7.33816434188002</v>
      </c>
      <c r="R411" s="39" t="n">
        <f aca="false">IF('Row Index'!R17="","✗",IF(INDEX('RAW DATA'!$N:$N,'Row Index'!R17)="",INDEX('RAW DATA'!$L:$L,'Row Index'!R17),INDEX('RAW DATA'!$N:$N,'Row Index'!R17)))</f>
        <v>7.49307522504431</v>
      </c>
      <c r="S411" s="39" t="n">
        <f aca="false">IF('Row Index'!S17="","✗",IF(INDEX('RAW DATA'!$N:$N,'Row Index'!S17)="",INDEX('RAW DATA'!$L:$L,'Row Index'!S17),INDEX('RAW DATA'!$N:$N,'Row Index'!S17)))</f>
        <v>7.09765343830622</v>
      </c>
      <c r="T411" s="39" t="n">
        <f aca="false">IF('Row Index'!T17="","✗",IF(INDEX('RAW DATA'!$N:$N,'Row Index'!T17)="",INDEX('RAW DATA'!$L:$L,'Row Index'!T17),INDEX('RAW DATA'!$N:$N,'Row Index'!T17)))</f>
        <v>6.27240554520825</v>
      </c>
      <c r="U411" s="39" t="n">
        <f aca="false">IF('Row Index'!U17="","✗",IF(INDEX('RAW DATA'!$N:$N,'Row Index'!U17)="",INDEX('RAW DATA'!$L:$L,'Row Index'!U17),INDEX('RAW DATA'!$N:$N,'Row Index'!U17)))</f>
        <v>8.04280753584109</v>
      </c>
      <c r="V411" s="39" t="n">
        <f aca="false">IF('Row Index'!V17="","✗",IF(INDEX('RAW DATA'!$N:$N,'Row Index'!V17)="",INDEX('RAW DATA'!$L:$L,'Row Index'!V17),INDEX('RAW DATA'!$N:$N,'Row Index'!V17)))</f>
        <v>7.37143906989067</v>
      </c>
      <c r="W411" s="39" t="n">
        <f aca="false">IF('Row Index'!W17="","✗",IF(INDEX('RAW DATA'!$N:$N,'Row Index'!W17)="",INDEX('RAW DATA'!$L:$L,'Row Index'!W17),INDEX('RAW DATA'!$N:$N,'Row Index'!W17)))</f>
        <v>6.19340955289067</v>
      </c>
      <c r="X411" s="39" t="n">
        <f aca="false">IF('Row Index'!X17="","✗",IF(INDEX('RAW DATA'!$N:$N,'Row Index'!X17)="",INDEX('RAW DATA'!$L:$L,'Row Index'!X17),INDEX('RAW DATA'!$N:$N,'Row Index'!X17)))</f>
        <v>7.99589817377813</v>
      </c>
      <c r="Y411" s="39" t="n">
        <f aca="false">IF('Row Index'!Y17="","✗",IF(INDEX('RAW DATA'!$N:$N,'Row Index'!Y17)="",INDEX('RAW DATA'!$L:$L,'Row Index'!Y17),INDEX('RAW DATA'!$N:$N,'Row Index'!Y17)))</f>
        <v>7.32615263547455</v>
      </c>
      <c r="Z411" s="39" t="n">
        <f aca="false">IF('Row Index'!Z17="","✗",IF(INDEX('RAW DATA'!$N:$N,'Row Index'!Z17)="",INDEX('RAW DATA'!$L:$L,'Row Index'!Z17),INDEX('RAW DATA'!$N:$N,'Row Index'!Z17)))</f>
        <v>6.80642134934511</v>
      </c>
      <c r="AA411" s="19" t="str">
        <f aca="false">IF('Row Index'!AA17="","⏳",IF(INDEX('RAW DATA'!$N:$N,'Row Index'!AA17)="",INDEX('RAW DATA'!$L:$L,'Row Index'!AA17),INDEX('RAW DATA'!$N:$N,'Row Index'!AA17)))</f>
        <v>⏳</v>
      </c>
      <c r="AB411" s="39" t="n">
        <f aca="false">IF('Row Index'!AB17="","✗",IF(INDEX('RAW DATA'!$N:$N,'Row Index'!AB17)="",INDEX('RAW DATA'!$L:$L,'Row Index'!AB17),INDEX('RAW DATA'!$N:$N,'Row Index'!AB17)))</f>
        <v>7.24306627574425</v>
      </c>
      <c r="AC411" s="39" t="n">
        <f aca="false">IF('Row Index'!AC17="","✗",IF(INDEX('RAW DATA'!$N:$N,'Row Index'!AC17)="",INDEX('RAW DATA'!$L:$L,'Row Index'!AC17),INDEX('RAW DATA'!$N:$N,'Row Index'!AC17)))</f>
        <v>6.36214111861553</v>
      </c>
      <c r="AD411" s="39" t="n">
        <f aca="false">IF('Row Index'!AD17="","✗",IF(INDEX('RAW DATA'!$N:$N,'Row Index'!AD17)="",INDEX('RAW DATA'!$L:$L,'Row Index'!AD17),INDEX('RAW DATA'!$N:$N,'Row Index'!AD17)))</f>
        <v>7.5896906335318</v>
      </c>
      <c r="AE411" s="39" t="n">
        <f aca="false">IF('Row Index'!AE17="","✗",IF(INDEX('RAW DATA'!$N:$N,'Row Index'!AE17)="",INDEX('RAW DATA'!$L:$L,'Row Index'!AE17),INDEX('RAW DATA'!$N:$N,'Row Index'!AE17)))</f>
        <v>6.70042047530096</v>
      </c>
      <c r="AF411" s="39" t="n">
        <f aca="false">IF('Row Index'!AF17="","✗",IF(INDEX('RAW DATA'!$N:$N,'Row Index'!AF17)="",INDEX('RAW DATA'!$L:$L,'Row Index'!AF17),INDEX('RAW DATA'!$N:$N,'Row Index'!AF17)))</f>
        <v>6.20971733565014</v>
      </c>
      <c r="AG411" s="39" t="n">
        <f aca="false">IF('Row Index'!AG17="","✗",IF(INDEX('RAW DATA'!$N:$N,'Row Index'!AG17)="",INDEX('RAW DATA'!$L:$L,'Row Index'!AG17),INDEX('RAW DATA'!$N:$N,'Row Index'!AG17)))</f>
        <v>6.58408066260232</v>
      </c>
      <c r="AH411" s="39" t="n">
        <f aca="false">IF('Row Index'!AH17="","✗",IF(INDEX('RAW DATA'!$N:$N,'Row Index'!AH17)="",INDEX('RAW DATA'!$L:$L,'Row Index'!AH17),INDEX('RAW DATA'!$N:$N,'Row Index'!AH17)))</f>
        <v>5.94560429341631</v>
      </c>
      <c r="AI411" s="39" t="n">
        <f aca="false">IF('Row Index'!AI17="","✗",IF(INDEX('RAW DATA'!$N:$N,'Row Index'!AI17)="",INDEX('RAW DATA'!$L:$L,'Row Index'!AI17),INDEX('RAW DATA'!$N:$N,'Row Index'!AI17)))</f>
        <v>5.93220155034372</v>
      </c>
      <c r="AJ411" s="39" t="n">
        <f aca="false">IF('Row Index'!AJ17="","✗",IF(INDEX('RAW DATA'!$N:$N,'Row Index'!AJ17)="",INDEX('RAW DATA'!$L:$L,'Row Index'!AJ17),INDEX('RAW DATA'!$N:$N,'Row Index'!AJ17)))</f>
        <v>6.13886097677056</v>
      </c>
      <c r="AK411" s="39" t="n">
        <f aca="false">IF('Row Index'!AK17="","✗",IF(INDEX('RAW DATA'!$N:$N,'Row Index'!AK17)="",INDEX('RAW DATA'!$L:$L,'Row Index'!AK17),INDEX('RAW DATA'!$N:$N,'Row Index'!AK17)))</f>
        <v>4.57918587733243</v>
      </c>
      <c r="AL411" s="39" t="n">
        <f aca="false">IF('Row Index'!AL17="","✗",IF(INDEX('RAW DATA'!$N:$N,'Row Index'!AL17)="",INDEX('RAW DATA'!$L:$L,'Row Index'!AL17),INDEX('RAW DATA'!$N:$N,'Row Index'!AL17)))</f>
        <v>4.29600148505958</v>
      </c>
      <c r="AM411" s="39" t="n">
        <f aca="false">IF('Row Index'!AM17="","✗",IF(INDEX('RAW DATA'!$N:$N,'Row Index'!AM17)="",INDEX('RAW DATA'!$L:$L,'Row Index'!AM17),INDEX('RAW DATA'!$N:$N,'Row Index'!AM17)))</f>
        <v>2.87241798501378</v>
      </c>
      <c r="AN411" s="39" t="n">
        <f aca="false">IF('Row Index'!AN17="","✗",IF(INDEX('RAW DATA'!$N:$N,'Row Index'!AN17)="",INDEX('RAW DATA'!$L:$L,'Row Index'!AN17),INDEX('RAW DATA'!$N:$N,'Row Index'!AN17)))</f>
        <v>2.61124796993554</v>
      </c>
      <c r="AO411" s="39" t="n">
        <f aca="false">IF('Row Index'!AO17="","✗",IF(INDEX('RAW DATA'!$N:$N,'Row Index'!AO17)="",INDEX('RAW DATA'!$L:$L,'Row Index'!AO17),INDEX('RAW DATA'!$N:$N,'Row Index'!AO17)))</f>
        <v>1.94644891374294</v>
      </c>
      <c r="AP411" s="39" t="n">
        <f aca="false">IF('Row Index'!AP17="","✗",IF(INDEX('RAW DATA'!$N:$N,'Row Index'!AP17)="",INDEX('RAW DATA'!$L:$L,'Row Index'!AP17),INDEX('RAW DATA'!$N:$N,'Row Index'!AP17)))</f>
        <v>1.25468817678949</v>
      </c>
      <c r="AQ411" s="39" t="n">
        <f aca="false">IF('Row Index'!AQ17="","✗",IF(INDEX('RAW DATA'!$N:$N,'Row Index'!AQ17)="",INDEX('RAW DATA'!$L:$L,'Row Index'!AQ17),INDEX('RAW DATA'!$N:$N,'Row Index'!AQ17)))</f>
        <v>1.34772066096973</v>
      </c>
    </row>
    <row r="412" customFormat="false" ht="15" hidden="false" customHeight="false" outlineLevel="0" collapsed="false">
      <c r="A412" s="15" t="s">
        <v>201</v>
      </c>
      <c r="B412" s="16" t="s">
        <v>153</v>
      </c>
      <c r="C412" s="39" t="n">
        <f aca="false">IF('Row Index'!C18="","✗",IF(INDEX('RAW DATA'!$N:$N,'Row Index'!C18)="",INDEX('RAW DATA'!$L:$L,'Row Index'!C18),INDEX('RAW DATA'!$N:$N,'Row Index'!C18)))</f>
        <v>5.00920533947557</v>
      </c>
      <c r="D412" s="39" t="n">
        <f aca="false">IF('Row Index'!D18="","✗",IF(INDEX('RAW DATA'!$N:$N,'Row Index'!D18)="",INDEX('RAW DATA'!$L:$L,'Row Index'!D18),INDEX('RAW DATA'!$N:$N,'Row Index'!D18)))</f>
        <v>5.17254327156524</v>
      </c>
      <c r="E412" s="39" t="n">
        <f aca="false">IF('Row Index'!E18="","✗",IF(INDEX('RAW DATA'!$N:$N,'Row Index'!E18)="",INDEX('RAW DATA'!$L:$L,'Row Index'!E18),INDEX('RAW DATA'!$N:$N,'Row Index'!E18)))</f>
        <v>5.97672544029229</v>
      </c>
      <c r="F412" s="39" t="n">
        <f aca="false">IF('Row Index'!F18="","✗",IF(INDEX('RAW DATA'!$N:$N,'Row Index'!F18)="",INDEX('RAW DATA'!$L:$L,'Row Index'!F18),INDEX('RAW DATA'!$N:$N,'Row Index'!F18)))</f>
        <v>4.64224356438901</v>
      </c>
      <c r="G412" s="39" t="n">
        <f aca="false">IF('Row Index'!G18="","✗",IF(INDEX('RAW DATA'!$N:$N,'Row Index'!G18)="",INDEX('RAW DATA'!$L:$L,'Row Index'!G18),INDEX('RAW DATA'!$N:$N,'Row Index'!G18)))</f>
        <v>5.73221032951943</v>
      </c>
      <c r="H412" s="39" t="n">
        <f aca="false">IF('Row Index'!H18="","✗",IF(INDEX('RAW DATA'!$N:$N,'Row Index'!H18)="",INDEX('RAW DATA'!$L:$L,'Row Index'!H18),INDEX('RAW DATA'!$N:$N,'Row Index'!H18)))</f>
        <v>5.15115795376586</v>
      </c>
      <c r="I412" s="39" t="n">
        <f aca="false">IF('Row Index'!I18="","✗",IF(INDEX('RAW DATA'!$N:$N,'Row Index'!I18)="",INDEX('RAW DATA'!$L:$L,'Row Index'!I18),INDEX('RAW DATA'!$N:$N,'Row Index'!I18)))</f>
        <v>6.14944618927671</v>
      </c>
      <c r="J412" s="39" t="n">
        <f aca="false">IF('Row Index'!J18="","✗",IF(INDEX('RAW DATA'!$N:$N,'Row Index'!J18)="",INDEX('RAW DATA'!$L:$L,'Row Index'!J18),INDEX('RAW DATA'!$N:$N,'Row Index'!J18)))</f>
        <v>5.40876525369859</v>
      </c>
      <c r="K412" s="39" t="n">
        <f aca="false">IF('Row Index'!K18="","✗",IF(INDEX('RAW DATA'!$N:$N,'Row Index'!K18)="",INDEX('RAW DATA'!$L:$L,'Row Index'!K18),INDEX('RAW DATA'!$N:$N,'Row Index'!K18)))</f>
        <v>6.74397374516012</v>
      </c>
      <c r="L412" s="39" t="n">
        <f aca="false">IF('Row Index'!L18="","✗",IF(INDEX('RAW DATA'!$N:$N,'Row Index'!L18)="",INDEX('RAW DATA'!$L:$L,'Row Index'!L18),INDEX('RAW DATA'!$N:$N,'Row Index'!L18)))</f>
        <v>5.02357872115518</v>
      </c>
      <c r="M412" s="39" t="n">
        <f aca="false">IF('Row Index'!M18="","✗",IF(INDEX('RAW DATA'!$N:$N,'Row Index'!M18)="",INDEX('RAW DATA'!$L:$L,'Row Index'!M18),INDEX('RAW DATA'!$N:$N,'Row Index'!M18)))</f>
        <v>6.82614125481886</v>
      </c>
      <c r="N412" s="39" t="n">
        <f aca="false">IF('Row Index'!N18="","✗",IF(INDEX('RAW DATA'!$N:$N,'Row Index'!N18)="",INDEX('RAW DATA'!$L:$L,'Row Index'!N18),INDEX('RAW DATA'!$N:$N,'Row Index'!N18)))</f>
        <v>8.26083450686574</v>
      </c>
      <c r="O412" s="39" t="n">
        <f aca="false">IF('Row Index'!O18="","✗",IF(INDEX('RAW DATA'!$N:$N,'Row Index'!O18)="",INDEX('RAW DATA'!$L:$L,'Row Index'!O18),INDEX('RAW DATA'!$N:$N,'Row Index'!O18)))</f>
        <v>7.39448450524361</v>
      </c>
      <c r="P412" s="39" t="n">
        <f aca="false">IF('Row Index'!P18="","✗",IF(INDEX('RAW DATA'!$N:$N,'Row Index'!P18)="",INDEX('RAW DATA'!$L:$L,'Row Index'!P18),INDEX('RAW DATA'!$N:$N,'Row Index'!P18)))</f>
        <v>6.19971706667083</v>
      </c>
      <c r="Q412" s="39" t="n">
        <f aca="false">IF('Row Index'!Q18="","✗",IF(INDEX('RAW DATA'!$N:$N,'Row Index'!Q18)="",INDEX('RAW DATA'!$L:$L,'Row Index'!Q18),INDEX('RAW DATA'!$N:$N,'Row Index'!Q18)))</f>
        <v>7.49118921343054</v>
      </c>
      <c r="R412" s="39" t="n">
        <f aca="false">IF('Row Index'!R18="","✗",IF(INDEX('RAW DATA'!$N:$N,'Row Index'!R18)="",INDEX('RAW DATA'!$L:$L,'Row Index'!R18),INDEX('RAW DATA'!$N:$N,'Row Index'!R18)))</f>
        <v>7.52889043002666</v>
      </c>
      <c r="S412" s="39" t="n">
        <f aca="false">IF('Row Index'!S18="","✗",IF(INDEX('RAW DATA'!$N:$N,'Row Index'!S18)="",INDEX('RAW DATA'!$L:$L,'Row Index'!S18),INDEX('RAW DATA'!$N:$N,'Row Index'!S18)))</f>
        <v>7.5308503800721</v>
      </c>
      <c r="T412" s="39" t="n">
        <f aca="false">IF('Row Index'!T18="","✗",IF(INDEX('RAW DATA'!$N:$N,'Row Index'!T18)="",INDEX('RAW DATA'!$L:$L,'Row Index'!T18),INDEX('RAW DATA'!$N:$N,'Row Index'!T18)))</f>
        <v>6.33043871574808</v>
      </c>
      <c r="U412" s="39" t="n">
        <f aca="false">IF('Row Index'!U18="","✗",IF(INDEX('RAW DATA'!$N:$N,'Row Index'!U18)="",INDEX('RAW DATA'!$L:$L,'Row Index'!U18),INDEX('RAW DATA'!$N:$N,'Row Index'!U18)))</f>
        <v>8.72057873568868</v>
      </c>
      <c r="V412" s="39" t="n">
        <f aca="false">IF('Row Index'!V18="","✗",IF(INDEX('RAW DATA'!$N:$N,'Row Index'!V18)="",INDEX('RAW DATA'!$L:$L,'Row Index'!V18),INDEX('RAW DATA'!$N:$N,'Row Index'!V18)))</f>
        <v>7.51875498256964</v>
      </c>
      <c r="W412" s="39" t="n">
        <f aca="false">IF('Row Index'!W18="","✗",IF(INDEX('RAW DATA'!$N:$N,'Row Index'!W18)="",INDEX('RAW DATA'!$L:$L,'Row Index'!W18),INDEX('RAW DATA'!$N:$N,'Row Index'!W18)))</f>
        <v>6.62767594443207</v>
      </c>
      <c r="X412" s="39" t="n">
        <f aca="false">IF('Row Index'!X18="","✗",IF(INDEX('RAW DATA'!$N:$N,'Row Index'!X18)="",INDEX('RAW DATA'!$L:$L,'Row Index'!X18),INDEX('RAW DATA'!$N:$N,'Row Index'!X18)))</f>
        <v>7.74079102621507</v>
      </c>
      <c r="Y412" s="39" t="n">
        <f aca="false">IF('Row Index'!Y18="","✗",IF(INDEX('RAW DATA'!$N:$N,'Row Index'!Y18)="",INDEX('RAW DATA'!$L:$L,'Row Index'!Y18),INDEX('RAW DATA'!$N:$N,'Row Index'!Y18)))</f>
        <v>7.47395440056565</v>
      </c>
      <c r="Z412" s="39" t="n">
        <f aca="false">IF('Row Index'!Z18="","✗",IF(INDEX('RAW DATA'!$N:$N,'Row Index'!Z18)="",INDEX('RAW DATA'!$L:$L,'Row Index'!Z18),INDEX('RAW DATA'!$N:$N,'Row Index'!Z18)))</f>
        <v>7.15462955204971</v>
      </c>
      <c r="AA412" s="19" t="str">
        <f aca="false">IF('Row Index'!AA18="","⏳",IF(INDEX('RAW DATA'!$N:$N,'Row Index'!AA18)="",INDEX('RAW DATA'!$L:$L,'Row Index'!AA18),INDEX('RAW DATA'!$N:$N,'Row Index'!AA18)))</f>
        <v>⏳</v>
      </c>
      <c r="AB412" s="39" t="n">
        <f aca="false">IF('Row Index'!AB18="","✗",IF(INDEX('RAW DATA'!$N:$N,'Row Index'!AB18)="",INDEX('RAW DATA'!$L:$L,'Row Index'!AB18),INDEX('RAW DATA'!$N:$N,'Row Index'!AB18)))</f>
        <v>7.29249302030222</v>
      </c>
      <c r="AC412" s="39" t="n">
        <f aca="false">IF('Row Index'!AC18="","✗",IF(INDEX('RAW DATA'!$N:$N,'Row Index'!AC18)="",INDEX('RAW DATA'!$L:$L,'Row Index'!AC18),INDEX('RAW DATA'!$N:$N,'Row Index'!AC18)))</f>
        <v>6.6546948098436</v>
      </c>
      <c r="AD412" s="39" t="n">
        <f aca="false">IF('Row Index'!AD18="","✗",IF(INDEX('RAW DATA'!$N:$N,'Row Index'!AD18)="",INDEX('RAW DATA'!$L:$L,'Row Index'!AD18),INDEX('RAW DATA'!$N:$N,'Row Index'!AD18)))</f>
        <v>7.2217974624008</v>
      </c>
      <c r="AE412" s="39" t="n">
        <f aca="false">IF('Row Index'!AE18="","✗",IF(INDEX('RAW DATA'!$N:$N,'Row Index'!AE18)="",INDEX('RAW DATA'!$L:$L,'Row Index'!AE18),INDEX('RAW DATA'!$N:$N,'Row Index'!AE18)))</f>
        <v>7.15985629428428</v>
      </c>
      <c r="AF412" s="39" t="n">
        <f aca="false">IF('Row Index'!AF18="","✗",IF(INDEX('RAW DATA'!$N:$N,'Row Index'!AF18)="",INDEX('RAW DATA'!$L:$L,'Row Index'!AF18),INDEX('RAW DATA'!$N:$N,'Row Index'!AF18)))</f>
        <v>6.60962063663783</v>
      </c>
      <c r="AG412" s="39" t="n">
        <f aca="false">IF('Row Index'!AG18="","✗",IF(INDEX('RAW DATA'!$N:$N,'Row Index'!AG18)="",INDEX('RAW DATA'!$L:$L,'Row Index'!AG18),INDEX('RAW DATA'!$N:$N,'Row Index'!AG18)))</f>
        <v>6.97844889092593</v>
      </c>
      <c r="AH412" s="39" t="n">
        <f aca="false">IF('Row Index'!AH18="","✗",IF(INDEX('RAW DATA'!$N:$N,'Row Index'!AH18)="",INDEX('RAW DATA'!$L:$L,'Row Index'!AH18),INDEX('RAW DATA'!$N:$N,'Row Index'!AH18)))</f>
        <v>5.41238262190178</v>
      </c>
      <c r="AI412" s="39" t="n">
        <f aca="false">IF('Row Index'!AI18="","✗",IF(INDEX('RAW DATA'!$N:$N,'Row Index'!AI18)="",INDEX('RAW DATA'!$L:$L,'Row Index'!AI18),INDEX('RAW DATA'!$N:$N,'Row Index'!AI18)))</f>
        <v>5.67192072648993</v>
      </c>
      <c r="AJ412" s="39" t="n">
        <f aca="false">IF('Row Index'!AJ18="","✗",IF(INDEX('RAW DATA'!$N:$N,'Row Index'!AJ18)="",INDEX('RAW DATA'!$L:$L,'Row Index'!AJ18),INDEX('RAW DATA'!$N:$N,'Row Index'!AJ18)))</f>
        <v>5.26356455093935</v>
      </c>
      <c r="AK412" s="39" t="n">
        <f aca="false">IF('Row Index'!AK18="","✗",IF(INDEX('RAW DATA'!$N:$N,'Row Index'!AK18)="",INDEX('RAW DATA'!$L:$L,'Row Index'!AK18),INDEX('RAW DATA'!$N:$N,'Row Index'!AK18)))</f>
        <v>3.92989943054795</v>
      </c>
      <c r="AL412" s="39" t="n">
        <f aca="false">IF('Row Index'!AL18="","✗",IF(INDEX('RAW DATA'!$N:$N,'Row Index'!AL18)="",INDEX('RAW DATA'!$L:$L,'Row Index'!AL18),INDEX('RAW DATA'!$N:$N,'Row Index'!AL18)))</f>
        <v>3.21597891539319</v>
      </c>
      <c r="AM412" s="39" t="n">
        <f aca="false">IF('Row Index'!AM18="","✗",IF(INDEX('RAW DATA'!$N:$N,'Row Index'!AM18)="",INDEX('RAW DATA'!$L:$L,'Row Index'!AM18),INDEX('RAW DATA'!$N:$N,'Row Index'!AM18)))</f>
        <v>2.40529341912871</v>
      </c>
      <c r="AN412" s="39" t="n">
        <f aca="false">IF('Row Index'!AN18="","✗",IF(INDEX('RAW DATA'!$N:$N,'Row Index'!AN18)="",INDEX('RAW DATA'!$L:$L,'Row Index'!AN18),INDEX('RAW DATA'!$N:$N,'Row Index'!AN18)))</f>
        <v>1.86678855114216</v>
      </c>
      <c r="AO412" s="39" t="n">
        <f aca="false">IF('Row Index'!AO18="","✗",IF(INDEX('RAW DATA'!$N:$N,'Row Index'!AO18)="",INDEX('RAW DATA'!$L:$L,'Row Index'!AO18),INDEX('RAW DATA'!$N:$N,'Row Index'!AO18)))</f>
        <v>1.4379323053752</v>
      </c>
      <c r="AP412" s="39" t="n">
        <f aca="false">IF('Row Index'!AP18="","✗",IF(INDEX('RAW DATA'!$N:$N,'Row Index'!AP18)="",INDEX('RAW DATA'!$L:$L,'Row Index'!AP18),INDEX('RAW DATA'!$N:$N,'Row Index'!AP18)))</f>
        <v>1.29154653119611</v>
      </c>
      <c r="AQ412" s="39" t="n">
        <f aca="false">IF('Row Index'!AQ18="","✗",IF(INDEX('RAW DATA'!$N:$N,'Row Index'!AQ18)="",INDEX('RAW DATA'!$L:$L,'Row Index'!AQ18),INDEX('RAW DATA'!$N:$N,'Row Index'!AQ18)))</f>
        <v>1.26777849727619</v>
      </c>
    </row>
    <row r="413" customFormat="false" ht="15" hidden="false" customHeight="false" outlineLevel="0" collapsed="false">
      <c r="A413" s="15" t="s">
        <v>204</v>
      </c>
      <c r="B413" s="16" t="s">
        <v>153</v>
      </c>
      <c r="C413" s="39" t="n">
        <f aca="false">IF('Row Index'!C19="","✗",IF(INDEX('RAW DATA'!$N:$N,'Row Index'!C19)="",INDEX('RAW DATA'!$L:$L,'Row Index'!C19),INDEX('RAW DATA'!$N:$N,'Row Index'!C19)))</f>
        <v>4.60575426481289</v>
      </c>
      <c r="D413" s="39" t="n">
        <f aca="false">IF('Row Index'!D19="","✗",IF(INDEX('RAW DATA'!$N:$N,'Row Index'!D19)="",INDEX('RAW DATA'!$L:$L,'Row Index'!D19),INDEX('RAW DATA'!$N:$N,'Row Index'!D19)))</f>
        <v>4.80452168389098</v>
      </c>
      <c r="E413" s="39" t="n">
        <f aca="false">IF('Row Index'!E19="","✗",IF(INDEX('RAW DATA'!$N:$N,'Row Index'!E19)="",INDEX('RAW DATA'!$L:$L,'Row Index'!E19),INDEX('RAW DATA'!$N:$N,'Row Index'!E19)))</f>
        <v>5.83748106245573</v>
      </c>
      <c r="F413" s="39" t="n">
        <f aca="false">IF('Row Index'!F19="","✗",IF(INDEX('RAW DATA'!$N:$N,'Row Index'!F19)="",INDEX('RAW DATA'!$L:$L,'Row Index'!F19),INDEX('RAW DATA'!$N:$N,'Row Index'!F19)))</f>
        <v>4.76155544847368</v>
      </c>
      <c r="G413" s="39" t="n">
        <f aca="false">IF('Row Index'!G19="","✗",IF(INDEX('RAW DATA'!$N:$N,'Row Index'!G19)="",INDEX('RAW DATA'!$L:$L,'Row Index'!G19),INDEX('RAW DATA'!$N:$N,'Row Index'!G19)))</f>
        <v>6.40924211506595</v>
      </c>
      <c r="H413" s="39" t="n">
        <f aca="false">IF('Row Index'!H19="","✗",IF(INDEX('RAW DATA'!$N:$N,'Row Index'!H19)="",INDEX('RAW DATA'!$L:$L,'Row Index'!H19),INDEX('RAW DATA'!$N:$N,'Row Index'!H19)))</f>
        <v>4.63455617255126</v>
      </c>
      <c r="I413" s="39" t="n">
        <f aca="false">IF('Row Index'!I19="","✗",IF(INDEX('RAW DATA'!$N:$N,'Row Index'!I19)="",INDEX('RAW DATA'!$L:$L,'Row Index'!I19),INDEX('RAW DATA'!$N:$N,'Row Index'!I19)))</f>
        <v>6.61908995286173</v>
      </c>
      <c r="J413" s="39" t="n">
        <f aca="false">IF('Row Index'!J19="","✗",IF(INDEX('RAW DATA'!$N:$N,'Row Index'!J19)="",INDEX('RAW DATA'!$L:$L,'Row Index'!J19),INDEX('RAW DATA'!$N:$N,'Row Index'!J19)))</f>
        <v>5.30544084323758</v>
      </c>
      <c r="K413" s="39" t="n">
        <f aca="false">IF('Row Index'!K19="","✗",IF(INDEX('RAW DATA'!$N:$N,'Row Index'!K19)="",INDEX('RAW DATA'!$L:$L,'Row Index'!K19),INDEX('RAW DATA'!$N:$N,'Row Index'!K19)))</f>
        <v>8.03443220178365</v>
      </c>
      <c r="L413" s="39" t="n">
        <f aca="false">IF('Row Index'!L19="","✗",IF(INDEX('RAW DATA'!$N:$N,'Row Index'!L19)="",INDEX('RAW DATA'!$L:$L,'Row Index'!L19),INDEX('RAW DATA'!$N:$N,'Row Index'!L19)))</f>
        <v>4.23408634617815</v>
      </c>
      <c r="M413" s="39" t="n">
        <f aca="false">IF('Row Index'!M19="","✗",IF(INDEX('RAW DATA'!$N:$N,'Row Index'!M19)="",INDEX('RAW DATA'!$L:$L,'Row Index'!M19),INDEX('RAW DATA'!$N:$N,'Row Index'!M19)))</f>
        <v>6.71292144081569</v>
      </c>
      <c r="N413" s="39" t="n">
        <f aca="false">IF('Row Index'!N19="","✗",IF(INDEX('RAW DATA'!$N:$N,'Row Index'!N19)="",INDEX('RAW DATA'!$L:$L,'Row Index'!N19),INDEX('RAW DATA'!$N:$N,'Row Index'!N19)))</f>
        <v>7.96447547814598</v>
      </c>
      <c r="O413" s="39" t="n">
        <f aca="false">IF('Row Index'!O19="","✗",IF(INDEX('RAW DATA'!$N:$N,'Row Index'!O19)="",INDEX('RAW DATA'!$L:$L,'Row Index'!O19),INDEX('RAW DATA'!$N:$N,'Row Index'!O19)))</f>
        <v>7.65559281058932</v>
      </c>
      <c r="P413" s="39" t="n">
        <f aca="false">IF('Row Index'!P19="","✗",IF(INDEX('RAW DATA'!$N:$N,'Row Index'!P19)="",INDEX('RAW DATA'!$L:$L,'Row Index'!P19),INDEX('RAW DATA'!$N:$N,'Row Index'!P19)))</f>
        <v>5.99439996954054</v>
      </c>
      <c r="Q413" s="39" t="n">
        <f aca="false">IF('Row Index'!Q19="","✗",IF(INDEX('RAW DATA'!$N:$N,'Row Index'!Q19)="",INDEX('RAW DATA'!$L:$L,'Row Index'!Q19),INDEX('RAW DATA'!$N:$N,'Row Index'!Q19)))</f>
        <v>6.87991925326568</v>
      </c>
      <c r="R413" s="39" t="n">
        <f aca="false">IF('Row Index'!R19="","✗",IF(INDEX('RAW DATA'!$N:$N,'Row Index'!R19)="",INDEX('RAW DATA'!$L:$L,'Row Index'!R19),INDEX('RAW DATA'!$N:$N,'Row Index'!R19)))</f>
        <v>6.73082712143155</v>
      </c>
      <c r="S413" s="39" t="n">
        <f aca="false">IF('Row Index'!S19="","✗",IF(INDEX('RAW DATA'!$N:$N,'Row Index'!S19)="",INDEX('RAW DATA'!$L:$L,'Row Index'!S19),INDEX('RAW DATA'!$N:$N,'Row Index'!S19)))</f>
        <v>6.52852002785589</v>
      </c>
      <c r="T413" s="39" t="n">
        <f aca="false">IF('Row Index'!T19="","✗",IF(INDEX('RAW DATA'!$N:$N,'Row Index'!T19)="",INDEX('RAW DATA'!$L:$L,'Row Index'!T19),INDEX('RAW DATA'!$N:$N,'Row Index'!T19)))</f>
        <v>6.44078610200147</v>
      </c>
      <c r="U413" s="39" t="n">
        <f aca="false">IF('Row Index'!U19="","✗",IF(INDEX('RAW DATA'!$N:$N,'Row Index'!U19)="",INDEX('RAW DATA'!$L:$L,'Row Index'!U19),INDEX('RAW DATA'!$N:$N,'Row Index'!U19)))</f>
        <v>7.45875898037455</v>
      </c>
      <c r="V413" s="26" t="str">
        <f aca="false">IF('Row Index'!V19="","✗",IF(INDEX('RAW DATA'!$N:$N,'Row Index'!V19)="",INDEX('RAW DATA'!$L:$L,'Row Index'!V19),INDEX('RAW DATA'!$N:$N,'Row Index'!V19)))</f>
        <v>✗</v>
      </c>
      <c r="W413" s="39" t="n">
        <f aca="false">IF('Row Index'!W19="","✗",IF(INDEX('RAW DATA'!$N:$N,'Row Index'!W19)="",INDEX('RAW DATA'!$L:$L,'Row Index'!W19),INDEX('RAW DATA'!$N:$N,'Row Index'!W19)))</f>
        <v>6.73054519333283</v>
      </c>
      <c r="X413" s="39" t="n">
        <f aca="false">IF('Row Index'!X19="","✗",IF(INDEX('RAW DATA'!$N:$N,'Row Index'!X19)="",INDEX('RAW DATA'!$L:$L,'Row Index'!X19),INDEX('RAW DATA'!$N:$N,'Row Index'!X19)))</f>
        <v>7.52437945780632</v>
      </c>
      <c r="Y413" s="39" t="n">
        <f aca="false">IF('Row Index'!Y19="","✗",IF(INDEX('RAW DATA'!$N:$N,'Row Index'!Y19)="",INDEX('RAW DATA'!$L:$L,'Row Index'!Y19),INDEX('RAW DATA'!$N:$N,'Row Index'!Y19)))</f>
        <v>7.52784686943817</v>
      </c>
      <c r="Z413" s="39" t="n">
        <f aca="false">IF('Row Index'!Z19="","✗",IF(INDEX('RAW DATA'!$N:$N,'Row Index'!Z19)="",INDEX('RAW DATA'!$L:$L,'Row Index'!Z19),INDEX('RAW DATA'!$N:$N,'Row Index'!Z19)))</f>
        <v>6.97421215992187</v>
      </c>
      <c r="AA413" s="19" t="str">
        <f aca="false">IF('Row Index'!AA19="","⏳",IF(INDEX('RAW DATA'!$N:$N,'Row Index'!AA19)="",INDEX('RAW DATA'!$L:$L,'Row Index'!AA19),INDEX('RAW DATA'!$N:$N,'Row Index'!AA19)))</f>
        <v>⏳</v>
      </c>
      <c r="AB413" s="39" t="n">
        <f aca="false">IF('Row Index'!AB19="","✗",IF(INDEX('RAW DATA'!$N:$N,'Row Index'!AB19)="",INDEX('RAW DATA'!$L:$L,'Row Index'!AB19),INDEX('RAW DATA'!$N:$N,'Row Index'!AB19)))</f>
        <v>7.49378953240838</v>
      </c>
      <c r="AC413" s="39" t="n">
        <f aca="false">IF('Row Index'!AC19="","✗",IF(INDEX('RAW DATA'!$N:$N,'Row Index'!AC19)="",INDEX('RAW DATA'!$L:$L,'Row Index'!AC19),INDEX('RAW DATA'!$N:$N,'Row Index'!AC19)))</f>
        <v>7.10465737217491</v>
      </c>
      <c r="AD413" s="39" t="n">
        <f aca="false">IF('Row Index'!AD19="","✗",IF(INDEX('RAW DATA'!$N:$N,'Row Index'!AD19)="",INDEX('RAW DATA'!$L:$L,'Row Index'!AD19),INDEX('RAW DATA'!$N:$N,'Row Index'!AD19)))</f>
        <v>7.5986578089621</v>
      </c>
      <c r="AE413" s="39" t="n">
        <f aca="false">IF('Row Index'!AE19="","✗",IF(INDEX('RAW DATA'!$N:$N,'Row Index'!AE19)="",INDEX('RAW DATA'!$L:$L,'Row Index'!AE19),INDEX('RAW DATA'!$N:$N,'Row Index'!AE19)))</f>
        <v>6.67108735658752</v>
      </c>
      <c r="AF413" s="39" t="n">
        <f aca="false">IF('Row Index'!AF19="","✗",IF(INDEX('RAW DATA'!$N:$N,'Row Index'!AF19)="",INDEX('RAW DATA'!$L:$L,'Row Index'!AF19),INDEX('RAW DATA'!$N:$N,'Row Index'!AF19)))</f>
        <v>6.25767624802981</v>
      </c>
      <c r="AG413" s="39" t="n">
        <f aca="false">IF('Row Index'!AG19="","✗",IF(INDEX('RAW DATA'!$N:$N,'Row Index'!AG19)="",INDEX('RAW DATA'!$L:$L,'Row Index'!AG19),INDEX('RAW DATA'!$N:$N,'Row Index'!AG19)))</f>
        <v>6.68768527426355</v>
      </c>
      <c r="AH413" s="39" t="n">
        <f aca="false">IF('Row Index'!AH19="","✗",IF(INDEX('RAW DATA'!$N:$N,'Row Index'!AH19)="",INDEX('RAW DATA'!$L:$L,'Row Index'!AH19),INDEX('RAW DATA'!$N:$N,'Row Index'!AH19)))</f>
        <v>5.89261337038975</v>
      </c>
      <c r="AI413" s="39" t="n">
        <f aca="false">IF('Row Index'!AI19="","✗",IF(INDEX('RAW DATA'!$N:$N,'Row Index'!AI19)="",INDEX('RAW DATA'!$L:$L,'Row Index'!AI19),INDEX('RAW DATA'!$N:$N,'Row Index'!AI19)))</f>
        <v>5.20609538842003</v>
      </c>
      <c r="AJ413" s="39" t="n">
        <f aca="false">IF('Row Index'!AJ19="","✗",IF(INDEX('RAW DATA'!$N:$N,'Row Index'!AJ19)="",INDEX('RAW DATA'!$L:$L,'Row Index'!AJ19),INDEX('RAW DATA'!$N:$N,'Row Index'!AJ19)))</f>
        <v>5.4023378958126</v>
      </c>
      <c r="AK413" s="39" t="n">
        <f aca="false">IF('Row Index'!AK19="","✗",IF(INDEX('RAW DATA'!$N:$N,'Row Index'!AK19)="",INDEX('RAW DATA'!$L:$L,'Row Index'!AK19),INDEX('RAW DATA'!$N:$N,'Row Index'!AK19)))</f>
        <v>3.80192959209321</v>
      </c>
      <c r="AL413" s="39" t="n">
        <f aca="false">IF('Row Index'!AL19="","✗",IF(INDEX('RAW DATA'!$N:$N,'Row Index'!AL19)="",INDEX('RAW DATA'!$L:$L,'Row Index'!AL19),INDEX('RAW DATA'!$N:$N,'Row Index'!AL19)))</f>
        <v>3.06049637263981</v>
      </c>
      <c r="AM413" s="39" t="n">
        <f aca="false">IF('Row Index'!AM19="","✗",IF(INDEX('RAW DATA'!$N:$N,'Row Index'!AM19)="",INDEX('RAW DATA'!$L:$L,'Row Index'!AM19),INDEX('RAW DATA'!$N:$N,'Row Index'!AM19)))</f>
        <v>2.16134582880538</v>
      </c>
      <c r="AN413" s="39" t="n">
        <f aca="false">IF('Row Index'!AN19="","✗",IF(INDEX('RAW DATA'!$N:$N,'Row Index'!AN19)="",INDEX('RAW DATA'!$L:$L,'Row Index'!AN19),INDEX('RAW DATA'!$N:$N,'Row Index'!AN19)))</f>
        <v>1.86199512419218</v>
      </c>
      <c r="AO413" s="39" t="n">
        <f aca="false">IF('Row Index'!AO19="","✗",IF(INDEX('RAW DATA'!$N:$N,'Row Index'!AO19)="",INDEX('RAW DATA'!$L:$L,'Row Index'!AO19),INDEX('RAW DATA'!$N:$N,'Row Index'!AO19)))</f>
        <v>1.56765336624577</v>
      </c>
      <c r="AP413" s="39" t="n">
        <f aca="false">IF('Row Index'!AP19="","✗",IF(INDEX('RAW DATA'!$N:$N,'Row Index'!AP19)="",INDEX('RAW DATA'!$L:$L,'Row Index'!AP19),INDEX('RAW DATA'!$N:$N,'Row Index'!AP19)))</f>
        <v>1.18507347787073</v>
      </c>
      <c r="AQ413" s="39" t="n">
        <f aca="false">IF('Row Index'!AQ19="","✗",IF(INDEX('RAW DATA'!$N:$N,'Row Index'!AQ19)="",INDEX('RAW DATA'!$L:$L,'Row Index'!AQ19),INDEX('RAW DATA'!$N:$N,'Row Index'!AQ19)))</f>
        <v>1.27040293574702</v>
      </c>
    </row>
    <row r="414" customFormat="false" ht="15" hidden="false" customHeight="false" outlineLevel="0" collapsed="false">
      <c r="A414" s="15" t="s">
        <v>207</v>
      </c>
      <c r="B414" s="16" t="s">
        <v>153</v>
      </c>
      <c r="C414" s="39" t="n">
        <f aca="false">IF('Row Index'!C20="","✗",IF(INDEX('RAW DATA'!$N:$N,'Row Index'!C20)="",INDEX('RAW DATA'!$L:$L,'Row Index'!C20),INDEX('RAW DATA'!$N:$N,'Row Index'!C20)))</f>
        <v>6.89409172066502</v>
      </c>
      <c r="D414" s="39" t="n">
        <f aca="false">IF('Row Index'!D20="","✗",IF(INDEX('RAW DATA'!$N:$N,'Row Index'!D20)="",INDEX('RAW DATA'!$L:$L,'Row Index'!D20),INDEX('RAW DATA'!$N:$N,'Row Index'!D20)))</f>
        <v>5.9553849377114</v>
      </c>
      <c r="E414" s="39" t="n">
        <f aca="false">IF('Row Index'!E20="","✗",IF(INDEX('RAW DATA'!$N:$N,'Row Index'!E20)="",INDEX('RAW DATA'!$L:$L,'Row Index'!E20),INDEX('RAW DATA'!$N:$N,'Row Index'!E20)))</f>
        <v>7.24164810975136</v>
      </c>
      <c r="F414" s="39" t="n">
        <f aca="false">IF('Row Index'!F20="","✗",IF(INDEX('RAW DATA'!$N:$N,'Row Index'!F20)="",INDEX('RAW DATA'!$L:$L,'Row Index'!F20),INDEX('RAW DATA'!$N:$N,'Row Index'!F20)))</f>
        <v>5.07332121140214</v>
      </c>
      <c r="G414" s="39" t="n">
        <f aca="false">IF('Row Index'!G20="","✗",IF(INDEX('RAW DATA'!$N:$N,'Row Index'!G20)="",INDEX('RAW DATA'!$L:$L,'Row Index'!G20),INDEX('RAW DATA'!$N:$N,'Row Index'!G20)))</f>
        <v>6.96509813422982</v>
      </c>
      <c r="H414" s="39" t="n">
        <f aca="false">IF('Row Index'!H20="","✗",IF(INDEX('RAW DATA'!$N:$N,'Row Index'!H20)="",INDEX('RAW DATA'!$L:$L,'Row Index'!H20),INDEX('RAW DATA'!$N:$N,'Row Index'!H20)))</f>
        <v>5.50833297114334</v>
      </c>
      <c r="I414" s="39" t="n">
        <f aca="false">IF('Row Index'!I20="","✗",IF(INDEX('RAW DATA'!$N:$N,'Row Index'!I20)="",INDEX('RAW DATA'!$L:$L,'Row Index'!I20),INDEX('RAW DATA'!$N:$N,'Row Index'!I20)))</f>
        <v>7.15925018019353</v>
      </c>
      <c r="J414" s="39" t="n">
        <f aca="false">IF('Row Index'!J20="","✗",IF(INDEX('RAW DATA'!$N:$N,'Row Index'!J20)="",INDEX('RAW DATA'!$L:$L,'Row Index'!J20),INDEX('RAW DATA'!$N:$N,'Row Index'!J20)))</f>
        <v>6.41496053318546</v>
      </c>
      <c r="K414" s="39" t="n">
        <f aca="false">IF('Row Index'!K20="","✗",IF(INDEX('RAW DATA'!$N:$N,'Row Index'!K20)="",INDEX('RAW DATA'!$L:$L,'Row Index'!K20),INDEX('RAW DATA'!$N:$N,'Row Index'!K20)))</f>
        <v>8.04592415699919</v>
      </c>
      <c r="L414" s="39" t="n">
        <f aca="false">IF('Row Index'!L20="","✗",IF(INDEX('RAW DATA'!$N:$N,'Row Index'!L20)="",INDEX('RAW DATA'!$L:$L,'Row Index'!L20),INDEX('RAW DATA'!$N:$N,'Row Index'!L20)))</f>
        <v>5.59610692236121</v>
      </c>
      <c r="M414" s="39" t="n">
        <f aca="false">IF('Row Index'!M20="","✗",IF(INDEX('RAW DATA'!$N:$N,'Row Index'!M20)="",INDEX('RAW DATA'!$L:$L,'Row Index'!M20),INDEX('RAW DATA'!$N:$N,'Row Index'!M20)))</f>
        <v>8.14292407266136</v>
      </c>
      <c r="N414" s="39" t="n">
        <f aca="false">IF('Row Index'!N20="","✗",IF(INDEX('RAW DATA'!$N:$N,'Row Index'!N20)="",INDEX('RAW DATA'!$L:$L,'Row Index'!N20),INDEX('RAW DATA'!$N:$N,'Row Index'!N20)))</f>
        <v>7.3254936281676</v>
      </c>
      <c r="O414" s="39" t="n">
        <f aca="false">IF('Row Index'!O20="","✗",IF(INDEX('RAW DATA'!$N:$N,'Row Index'!O20)="",INDEX('RAW DATA'!$L:$L,'Row Index'!O20),INDEX('RAW DATA'!$N:$N,'Row Index'!O20)))</f>
        <v>8.14492503262667</v>
      </c>
      <c r="P414" s="39" t="n">
        <f aca="false">IF('Row Index'!P20="","✗",IF(INDEX('RAW DATA'!$N:$N,'Row Index'!P20)="",INDEX('RAW DATA'!$L:$L,'Row Index'!P20),INDEX('RAW DATA'!$N:$N,'Row Index'!P20)))</f>
        <v>7.42897510839483</v>
      </c>
      <c r="Q414" s="39" t="n">
        <f aca="false">IF('Row Index'!Q20="","✗",IF(INDEX('RAW DATA'!$N:$N,'Row Index'!Q20)="",INDEX('RAW DATA'!$L:$L,'Row Index'!Q20),INDEX('RAW DATA'!$N:$N,'Row Index'!Q20)))</f>
        <v>7.62099619869728</v>
      </c>
      <c r="R414" s="39" t="str">
        <f aca="false">IF('Row Index'!R20="","✗",IF(INDEX('RAW DATA'!$N:$N,'Row Index'!R20)="",INDEX('RAW DATA'!$L:$L,'Row Index'!R20),INDEX('RAW DATA'!$N:$N,'Row Index'!R20)))</f>
        <v>✗⇲</v>
      </c>
      <c r="S414" s="39" t="n">
        <f aca="false">IF('Row Index'!S20="","✗",IF(INDEX('RAW DATA'!$N:$N,'Row Index'!S20)="",INDEX('RAW DATA'!$L:$L,'Row Index'!S20),INDEX('RAW DATA'!$N:$N,'Row Index'!S20)))</f>
        <v>7.80545922126137</v>
      </c>
      <c r="T414" s="39" t="n">
        <f aca="false">IF('Row Index'!T20="","✗",IF(INDEX('RAW DATA'!$N:$N,'Row Index'!T20)="",INDEX('RAW DATA'!$L:$L,'Row Index'!T20),INDEX('RAW DATA'!$N:$N,'Row Index'!T20)))</f>
        <v>6.64969430655914</v>
      </c>
      <c r="U414" s="39" t="n">
        <f aca="false">IF('Row Index'!U20="","✗",IF(INDEX('RAW DATA'!$N:$N,'Row Index'!U20)="",INDEX('RAW DATA'!$L:$L,'Row Index'!U20),INDEX('RAW DATA'!$N:$N,'Row Index'!U20)))</f>
        <v>7.8676800929515</v>
      </c>
      <c r="V414" s="39" t="n">
        <f aca="false">IF('Row Index'!V20="","✗",IF(INDEX('RAW DATA'!$N:$N,'Row Index'!V20)="",INDEX('RAW DATA'!$L:$L,'Row Index'!V20),INDEX('RAW DATA'!$N:$N,'Row Index'!V20)))</f>
        <v>7.60825268014968</v>
      </c>
      <c r="W414" s="39" t="n">
        <f aca="false">IF('Row Index'!W20="","✗",IF(INDEX('RAW DATA'!$N:$N,'Row Index'!W20)="",INDEX('RAW DATA'!$L:$L,'Row Index'!W20),INDEX('RAW DATA'!$N:$N,'Row Index'!W20)))</f>
        <v>7.0435901575996</v>
      </c>
      <c r="X414" s="39" t="n">
        <f aca="false">IF('Row Index'!X20="","✗",IF(INDEX('RAW DATA'!$N:$N,'Row Index'!X20)="",INDEX('RAW DATA'!$L:$L,'Row Index'!X20),INDEX('RAW DATA'!$N:$N,'Row Index'!X20)))</f>
        <v>7.67847584436463</v>
      </c>
      <c r="Y414" s="39" t="n">
        <f aca="false">IF('Row Index'!Y20="","✗",IF(INDEX('RAW DATA'!$N:$N,'Row Index'!Y20)="",INDEX('RAW DATA'!$L:$L,'Row Index'!Y20),INDEX('RAW DATA'!$N:$N,'Row Index'!Y20)))</f>
        <v>7.57108379076264</v>
      </c>
      <c r="Z414" s="39" t="n">
        <f aca="false">IF('Row Index'!Z20="","✗",IF(INDEX('RAW DATA'!$N:$N,'Row Index'!Z20)="",INDEX('RAW DATA'!$L:$L,'Row Index'!Z20),INDEX('RAW DATA'!$N:$N,'Row Index'!Z20)))</f>
        <v>6.71996693973125</v>
      </c>
      <c r="AA414" s="19" t="str">
        <f aca="false">IF('Row Index'!AA20="","⏳",IF(INDEX('RAW DATA'!$N:$N,'Row Index'!AA20)="",INDEX('RAW DATA'!$L:$L,'Row Index'!AA20),INDEX('RAW DATA'!$N:$N,'Row Index'!AA20)))</f>
        <v>⏳</v>
      </c>
      <c r="AB414" s="39" t="n">
        <f aca="false">IF('Row Index'!AB20="","✗",IF(INDEX('RAW DATA'!$N:$N,'Row Index'!AB20)="",INDEX('RAW DATA'!$L:$L,'Row Index'!AB20),INDEX('RAW DATA'!$N:$N,'Row Index'!AB20)))</f>
        <v>6.25475481245381</v>
      </c>
      <c r="AC414" s="39" t="n">
        <f aca="false">IF('Row Index'!AC20="","✗",IF(INDEX('RAW DATA'!$N:$N,'Row Index'!AC20)="",INDEX('RAW DATA'!$L:$L,'Row Index'!AC20),INDEX('RAW DATA'!$N:$N,'Row Index'!AC20)))</f>
        <v>6.41653689773386</v>
      </c>
      <c r="AD414" s="39" t="n">
        <f aca="false">IF('Row Index'!AD20="","✗",IF(INDEX('RAW DATA'!$N:$N,'Row Index'!AD20)="",INDEX('RAW DATA'!$L:$L,'Row Index'!AD20),INDEX('RAW DATA'!$N:$N,'Row Index'!AD20)))</f>
        <v>6.16354649332156</v>
      </c>
      <c r="AE414" s="39" t="n">
        <f aca="false">IF('Row Index'!AE20="","✗",IF(INDEX('RAW DATA'!$N:$N,'Row Index'!AE20)="",INDEX('RAW DATA'!$L:$L,'Row Index'!AE20),INDEX('RAW DATA'!$N:$N,'Row Index'!AE20)))</f>
        <v>5.89873928804866</v>
      </c>
      <c r="AF414" s="39" t="n">
        <f aca="false">IF('Row Index'!AF20="","✗",IF(INDEX('RAW DATA'!$N:$N,'Row Index'!AF20)="",INDEX('RAW DATA'!$L:$L,'Row Index'!AF20),INDEX('RAW DATA'!$N:$N,'Row Index'!AF20)))</f>
        <v>6.1898539329827</v>
      </c>
      <c r="AG414" s="39" t="n">
        <f aca="false">IF('Row Index'!AG20="","✗",IF(INDEX('RAW DATA'!$N:$N,'Row Index'!AG20)="",INDEX('RAW DATA'!$L:$L,'Row Index'!AG20),INDEX('RAW DATA'!$N:$N,'Row Index'!AG20)))</f>
        <v>5.85111714487366</v>
      </c>
      <c r="AH414" s="39" t="n">
        <f aca="false">IF('Row Index'!AH20="","✗",IF(INDEX('RAW DATA'!$N:$N,'Row Index'!AH20)="",INDEX('RAW DATA'!$L:$L,'Row Index'!AH20),INDEX('RAW DATA'!$N:$N,'Row Index'!AH20)))</f>
        <v>4.90163020881588</v>
      </c>
      <c r="AI414" s="39" t="n">
        <f aca="false">IF('Row Index'!AI20="","✗",IF(INDEX('RAW DATA'!$N:$N,'Row Index'!AI20)="",INDEX('RAW DATA'!$L:$L,'Row Index'!AI20),INDEX('RAW DATA'!$N:$N,'Row Index'!AI20)))</f>
        <v>3.57110372352236</v>
      </c>
      <c r="AJ414" s="39" t="n">
        <f aca="false">IF('Row Index'!AJ20="","✗",IF(INDEX('RAW DATA'!$N:$N,'Row Index'!AJ20)="",INDEX('RAW DATA'!$L:$L,'Row Index'!AJ20),INDEX('RAW DATA'!$N:$N,'Row Index'!AJ20)))</f>
        <v>3.57409243497341</v>
      </c>
      <c r="AK414" s="39" t="n">
        <f aca="false">IF('Row Index'!AK20="","✗",IF(INDEX('RAW DATA'!$N:$N,'Row Index'!AK20)="",INDEX('RAW DATA'!$L:$L,'Row Index'!AK20),INDEX('RAW DATA'!$N:$N,'Row Index'!AK20)))</f>
        <v>2.17083074698452</v>
      </c>
      <c r="AL414" s="39" t="n">
        <f aca="false">IF('Row Index'!AL20="","✗",IF(INDEX('RAW DATA'!$N:$N,'Row Index'!AL20)="",INDEX('RAW DATA'!$L:$L,'Row Index'!AL20),INDEX('RAW DATA'!$N:$N,'Row Index'!AL20)))</f>
        <v>1.98148844936704</v>
      </c>
      <c r="AM414" s="39" t="n">
        <f aca="false">IF('Row Index'!AM20="","✗",IF(INDEX('RAW DATA'!$N:$N,'Row Index'!AM20)="",INDEX('RAW DATA'!$L:$L,'Row Index'!AM20),INDEX('RAW DATA'!$N:$N,'Row Index'!AM20)))</f>
        <v>1.1708208583438</v>
      </c>
      <c r="AN414" s="39" t="n">
        <f aca="false">IF('Row Index'!AN20="","✗",IF(INDEX('RAW DATA'!$N:$N,'Row Index'!AN20)="",INDEX('RAW DATA'!$L:$L,'Row Index'!AN20),INDEX('RAW DATA'!$N:$N,'Row Index'!AN20)))</f>
        <v>1.21838279229293</v>
      </c>
      <c r="AO414" s="39" t="n">
        <f aca="false">IF('Row Index'!AO20="","✗",IF(INDEX('RAW DATA'!$N:$N,'Row Index'!AO20)="",INDEX('RAW DATA'!$L:$L,'Row Index'!AO20),INDEX('RAW DATA'!$N:$N,'Row Index'!AO20)))</f>
        <v>0.87897904433598</v>
      </c>
      <c r="AP414" s="39" t="n">
        <f aca="false">IF('Row Index'!AP20="","✗",IF(INDEX('RAW DATA'!$N:$N,'Row Index'!AP20)="",INDEX('RAW DATA'!$L:$L,'Row Index'!AP20),INDEX('RAW DATA'!$N:$N,'Row Index'!AP20)))</f>
        <v>0.856643312531714</v>
      </c>
      <c r="AQ414" s="39" t="n">
        <f aca="false">IF('Row Index'!AQ20="","✗",IF(INDEX('RAW DATA'!$N:$N,'Row Index'!AQ20)="",INDEX('RAW DATA'!$L:$L,'Row Index'!AQ20),INDEX('RAW DATA'!$N:$N,'Row Index'!AQ20)))</f>
        <v>0.944174001229234</v>
      </c>
    </row>
    <row r="415" customFormat="false" ht="15" hidden="false" customHeight="false" outlineLevel="0" collapsed="false">
      <c r="A415" s="15" t="s">
        <v>210</v>
      </c>
      <c r="B415" s="16" t="s">
        <v>153</v>
      </c>
      <c r="C415" s="39" t="n">
        <f aca="false">IF('Row Index'!C21="","✗",IF(INDEX('RAW DATA'!$N:$N,'Row Index'!C21)="",INDEX('RAW DATA'!$L:$L,'Row Index'!C21),INDEX('RAW DATA'!$N:$N,'Row Index'!C21)))</f>
        <v>5.11006105757697</v>
      </c>
      <c r="D415" s="39" t="n">
        <f aca="false">IF('Row Index'!D21="","✗",IF(INDEX('RAW DATA'!$N:$N,'Row Index'!D21)="",INDEX('RAW DATA'!$L:$L,'Row Index'!D21),INDEX('RAW DATA'!$N:$N,'Row Index'!D21)))</f>
        <v>5.06037960652242</v>
      </c>
      <c r="E415" s="39" t="n">
        <f aca="false">IF('Row Index'!E21="","✗",IF(INDEX('RAW DATA'!$N:$N,'Row Index'!E21)="",INDEX('RAW DATA'!$L:$L,'Row Index'!E21),INDEX('RAW DATA'!$N:$N,'Row Index'!E21)))</f>
        <v>5.9553805779079</v>
      </c>
      <c r="F415" s="39" t="n">
        <f aca="false">IF('Row Index'!F21="","✗",IF(INDEX('RAW DATA'!$N:$N,'Row Index'!F21)="",INDEX('RAW DATA'!$L:$L,'Row Index'!F21),INDEX('RAW DATA'!$N:$N,'Row Index'!F21)))</f>
        <v>4.1400956887301</v>
      </c>
      <c r="G415" s="39" t="n">
        <f aca="false">IF('Row Index'!G21="","✗",IF(INDEX('RAW DATA'!$N:$N,'Row Index'!G21)="",INDEX('RAW DATA'!$L:$L,'Row Index'!G21),INDEX('RAW DATA'!$N:$N,'Row Index'!G21)))</f>
        <v>6.94153730105526</v>
      </c>
      <c r="H415" s="39" t="n">
        <f aca="false">IF('Row Index'!H21="","✗",IF(INDEX('RAW DATA'!$N:$N,'Row Index'!H21)="",INDEX('RAW DATA'!$L:$L,'Row Index'!H21),INDEX('RAW DATA'!$N:$N,'Row Index'!H21)))</f>
        <v>3.50127135466028</v>
      </c>
      <c r="I415" s="39" t="n">
        <f aca="false">IF('Row Index'!I21="","✗",IF(INDEX('RAW DATA'!$N:$N,'Row Index'!I21)="",INDEX('RAW DATA'!$L:$L,'Row Index'!I21),INDEX('RAW DATA'!$N:$N,'Row Index'!I21)))</f>
        <v>6.91911588261171</v>
      </c>
      <c r="J415" s="39" t="n">
        <f aca="false">IF('Row Index'!J21="","✗",IF(INDEX('RAW DATA'!$N:$N,'Row Index'!J21)="",INDEX('RAW DATA'!$L:$L,'Row Index'!J21),INDEX('RAW DATA'!$N:$N,'Row Index'!J21)))</f>
        <v>3.97372512718707</v>
      </c>
      <c r="K415" s="39" t="n">
        <f aca="false">IF('Row Index'!K21="","✗",IF(INDEX('RAW DATA'!$N:$N,'Row Index'!K21)="",INDEX('RAW DATA'!$L:$L,'Row Index'!K21),INDEX('RAW DATA'!$N:$N,'Row Index'!K21)))</f>
        <v>4.34506986390386</v>
      </c>
      <c r="L415" s="39" t="n">
        <f aca="false">IF('Row Index'!L21="","✗",IF(INDEX('RAW DATA'!$N:$N,'Row Index'!L21)="",INDEX('RAW DATA'!$L:$L,'Row Index'!L21),INDEX('RAW DATA'!$N:$N,'Row Index'!L21)))</f>
        <v>4.49089957604619</v>
      </c>
      <c r="M415" s="39" t="n">
        <f aca="false">IF('Row Index'!M21="","✗",IF(INDEX('RAW DATA'!$N:$N,'Row Index'!M21)="",INDEX('RAW DATA'!$L:$L,'Row Index'!M21),INDEX('RAW DATA'!$N:$N,'Row Index'!M21)))</f>
        <v>4.63759687675541</v>
      </c>
      <c r="N415" s="39" t="n">
        <f aca="false">IF('Row Index'!N21="","✗",IF(INDEX('RAW DATA'!$N:$N,'Row Index'!N21)="",INDEX('RAW DATA'!$L:$L,'Row Index'!N21),INDEX('RAW DATA'!$N:$N,'Row Index'!N21)))</f>
        <v>5.58914814371436</v>
      </c>
      <c r="O415" s="39" t="n">
        <f aca="false">IF('Row Index'!O21="","✗",IF(INDEX('RAW DATA'!$N:$N,'Row Index'!O21)="",INDEX('RAW DATA'!$L:$L,'Row Index'!O21),INDEX('RAW DATA'!$N:$N,'Row Index'!O21)))</f>
        <v>4.60665036652288</v>
      </c>
      <c r="P415" s="39" t="n">
        <f aca="false">IF('Row Index'!P21="","✗",IF(INDEX('RAW DATA'!$N:$N,'Row Index'!P21)="",INDEX('RAW DATA'!$L:$L,'Row Index'!P21),INDEX('RAW DATA'!$N:$N,'Row Index'!P21)))</f>
        <v>3.95320481935842</v>
      </c>
      <c r="Q415" s="39" t="n">
        <f aca="false">IF('Row Index'!Q21="","✗",IF(INDEX('RAW DATA'!$N:$N,'Row Index'!Q21)="",INDEX('RAW DATA'!$L:$L,'Row Index'!Q21),INDEX('RAW DATA'!$N:$N,'Row Index'!Q21)))</f>
        <v>4.260297528763</v>
      </c>
      <c r="R415" s="39" t="n">
        <f aca="false">IF('Row Index'!R21="","✗",IF(INDEX('RAW DATA'!$N:$N,'Row Index'!R21)="",INDEX('RAW DATA'!$L:$L,'Row Index'!R21),INDEX('RAW DATA'!$N:$N,'Row Index'!R21)))</f>
        <v>3.67795600745992</v>
      </c>
      <c r="S415" s="39" t="n">
        <f aca="false">IF('Row Index'!S21="","✗",IF(INDEX('RAW DATA'!$N:$N,'Row Index'!S21)="",INDEX('RAW DATA'!$L:$L,'Row Index'!S21),INDEX('RAW DATA'!$N:$N,'Row Index'!S21)))</f>
        <v>4.74861298683201</v>
      </c>
      <c r="T415" s="39" t="n">
        <f aca="false">IF('Row Index'!T21="","✗",IF(INDEX('RAW DATA'!$N:$N,'Row Index'!T21)="",INDEX('RAW DATA'!$L:$L,'Row Index'!T21),INDEX('RAW DATA'!$N:$N,'Row Index'!T21)))</f>
        <v>4.11806343219589</v>
      </c>
      <c r="U415" s="39" t="n">
        <f aca="false">IF('Row Index'!U21="","✗",IF(INDEX('RAW DATA'!$N:$N,'Row Index'!U21)="",INDEX('RAW DATA'!$L:$L,'Row Index'!U21),INDEX('RAW DATA'!$N:$N,'Row Index'!U21)))</f>
        <v>3.36625310002739</v>
      </c>
      <c r="V415" s="39" t="n">
        <f aca="false">IF('Row Index'!V21="","✗",IF(INDEX('RAW DATA'!$N:$N,'Row Index'!V21)="",INDEX('RAW DATA'!$L:$L,'Row Index'!V21),INDEX('RAW DATA'!$N:$N,'Row Index'!V21)))</f>
        <v>3.68573218119153</v>
      </c>
      <c r="W415" s="39" t="n">
        <f aca="false">IF('Row Index'!W21="","✗",IF(INDEX('RAW DATA'!$N:$N,'Row Index'!W21)="",INDEX('RAW DATA'!$L:$L,'Row Index'!W21),INDEX('RAW DATA'!$N:$N,'Row Index'!W21)))</f>
        <v>3.43982019025081</v>
      </c>
      <c r="X415" s="39" t="n">
        <f aca="false">IF('Row Index'!X21="","✗",IF(INDEX('RAW DATA'!$N:$N,'Row Index'!X21)="",INDEX('RAW DATA'!$L:$L,'Row Index'!X21),INDEX('RAW DATA'!$N:$N,'Row Index'!X21)))</f>
        <v>3.20765748707184</v>
      </c>
      <c r="Y415" s="39" t="n">
        <f aca="false">IF('Row Index'!Y21="","✗",IF(INDEX('RAW DATA'!$N:$N,'Row Index'!Y21)="",INDEX('RAW DATA'!$L:$L,'Row Index'!Y21),INDEX('RAW DATA'!$N:$N,'Row Index'!Y21)))</f>
        <v>3.57218750803942</v>
      </c>
      <c r="Z415" s="39" t="n">
        <f aca="false">IF('Row Index'!Z21="","✗",IF(INDEX('RAW DATA'!$N:$N,'Row Index'!Z21)="",INDEX('RAW DATA'!$L:$L,'Row Index'!Z21),INDEX('RAW DATA'!$N:$N,'Row Index'!Z21)))</f>
        <v>2.81325238332601</v>
      </c>
      <c r="AA415" s="19" t="str">
        <f aca="false">IF('Row Index'!AA21="","⏳",IF(INDEX('RAW DATA'!$N:$N,'Row Index'!AA21)="",INDEX('RAW DATA'!$L:$L,'Row Index'!AA21),INDEX('RAW DATA'!$N:$N,'Row Index'!AA21)))</f>
        <v>⏳</v>
      </c>
      <c r="AB415" s="39" t="n">
        <f aca="false">IF('Row Index'!AB21="","✗",IF(INDEX('RAW DATA'!$N:$N,'Row Index'!AB21)="",INDEX('RAW DATA'!$L:$L,'Row Index'!AB21),INDEX('RAW DATA'!$N:$N,'Row Index'!AB21)))</f>
        <v>2.66504746831438</v>
      </c>
      <c r="AC415" s="39" t="n">
        <f aca="false">IF('Row Index'!AC21="","✗",IF(INDEX('RAW DATA'!$N:$N,'Row Index'!AC21)="",INDEX('RAW DATA'!$L:$L,'Row Index'!AC21),INDEX('RAW DATA'!$N:$N,'Row Index'!AC21)))</f>
        <v>3.40175451283049</v>
      </c>
      <c r="AD415" s="39" t="n">
        <f aca="false">IF('Row Index'!AD21="","✗",IF(INDEX('RAW DATA'!$N:$N,'Row Index'!AD21)="",INDEX('RAW DATA'!$L:$L,'Row Index'!AD21),INDEX('RAW DATA'!$N:$N,'Row Index'!AD21)))</f>
        <v>2.2336266614585</v>
      </c>
      <c r="AE415" s="39" t="n">
        <f aca="false">IF('Row Index'!AE21="","✗",IF(INDEX('RAW DATA'!$N:$N,'Row Index'!AE21)="",INDEX('RAW DATA'!$L:$L,'Row Index'!AE21),INDEX('RAW DATA'!$N:$N,'Row Index'!AE21)))</f>
        <v>3.8274767595483</v>
      </c>
      <c r="AF415" s="26" t="str">
        <f aca="false">IF('Row Index'!AF21="","✗",IF(INDEX('RAW DATA'!$N:$N,'Row Index'!AF21)="",INDEX('RAW DATA'!$L:$L,'Row Index'!AF21),INDEX('RAW DATA'!$N:$N,'Row Index'!AF21)))</f>
        <v>✗</v>
      </c>
      <c r="AG415" s="39" t="n">
        <f aca="false">IF('Row Index'!AG21="","✗",IF(INDEX('RAW DATA'!$N:$N,'Row Index'!AG21)="",INDEX('RAW DATA'!$L:$L,'Row Index'!AG21),INDEX('RAW DATA'!$N:$N,'Row Index'!AG21)))</f>
        <v>3.4155894280591</v>
      </c>
      <c r="AH415" s="39" t="n">
        <f aca="false">IF('Row Index'!AH21="","✗",IF(INDEX('RAW DATA'!$N:$N,'Row Index'!AH21)="",INDEX('RAW DATA'!$L:$L,'Row Index'!AH21),INDEX('RAW DATA'!$N:$N,'Row Index'!AH21)))</f>
        <v>2.91672551596728</v>
      </c>
      <c r="AI415" s="39" t="n">
        <f aca="false">IF('Row Index'!AI21="","✗",IF(INDEX('RAW DATA'!$N:$N,'Row Index'!AI21)="",INDEX('RAW DATA'!$L:$L,'Row Index'!AI21),INDEX('RAW DATA'!$N:$N,'Row Index'!AI21)))</f>
        <v>1.28071106390536</v>
      </c>
      <c r="AJ415" s="39" t="n">
        <f aca="false">IF('Row Index'!AJ21="","✗",IF(INDEX('RAW DATA'!$N:$N,'Row Index'!AJ21)="",INDEX('RAW DATA'!$L:$L,'Row Index'!AJ21),INDEX('RAW DATA'!$N:$N,'Row Index'!AJ21)))</f>
        <v>1.66461443255928</v>
      </c>
      <c r="AK415" s="39" t="n">
        <f aca="false">IF('Row Index'!AK21="","✗",IF(INDEX('RAW DATA'!$N:$N,'Row Index'!AK21)="",INDEX('RAW DATA'!$L:$L,'Row Index'!AK21),INDEX('RAW DATA'!$N:$N,'Row Index'!AK21)))</f>
        <v>1.2343950212597</v>
      </c>
      <c r="AL415" s="39" t="n">
        <f aca="false">IF('Row Index'!AL21="","✗",IF(INDEX('RAW DATA'!$N:$N,'Row Index'!AL21)="",INDEX('RAW DATA'!$L:$L,'Row Index'!AL21),INDEX('RAW DATA'!$N:$N,'Row Index'!AL21)))</f>
        <v>1.23355906486666</v>
      </c>
      <c r="AM415" s="39" t="n">
        <f aca="false">IF('Row Index'!AM21="","✗",IF(INDEX('RAW DATA'!$N:$N,'Row Index'!AM21)="",INDEX('RAW DATA'!$L:$L,'Row Index'!AM21),INDEX('RAW DATA'!$N:$N,'Row Index'!AM21)))</f>
        <v>1.31029504898248</v>
      </c>
      <c r="AN415" s="39" t="n">
        <f aca="false">IF('Row Index'!AN21="","✗",IF(INDEX('RAW DATA'!$N:$N,'Row Index'!AN21)="",INDEX('RAW DATA'!$L:$L,'Row Index'!AN21),INDEX('RAW DATA'!$N:$N,'Row Index'!AN21)))</f>
        <v>0.964770102068693</v>
      </c>
      <c r="AO415" s="39" t="n">
        <f aca="false">IF('Row Index'!AO21="","✗",IF(INDEX('RAW DATA'!$N:$N,'Row Index'!AO21)="",INDEX('RAW DATA'!$L:$L,'Row Index'!AO21),INDEX('RAW DATA'!$N:$N,'Row Index'!AO21)))</f>
        <v>0.877320558078519</v>
      </c>
      <c r="AP415" s="39" t="n">
        <f aca="false">IF('Row Index'!AP21="","✗",IF(INDEX('RAW DATA'!$N:$N,'Row Index'!AP21)="",INDEX('RAW DATA'!$L:$L,'Row Index'!AP21),INDEX('RAW DATA'!$N:$N,'Row Index'!AP21)))</f>
        <v>1.39753927534468</v>
      </c>
      <c r="AQ415" s="39" t="n">
        <f aca="false">IF('Row Index'!AQ21="","✗",IF(INDEX('RAW DATA'!$N:$N,'Row Index'!AQ21)="",INDEX('RAW DATA'!$L:$L,'Row Index'!AQ21),INDEX('RAW DATA'!$N:$N,'Row Index'!AQ21)))</f>
        <v>1.60957781261253</v>
      </c>
    </row>
    <row r="416" customFormat="false" ht="15" hidden="false" customHeight="false" outlineLevel="0" collapsed="false">
      <c r="A416" s="15" t="s">
        <v>213</v>
      </c>
      <c r="B416" s="16" t="s">
        <v>153</v>
      </c>
      <c r="C416" s="39" t="n">
        <f aca="false">IF('Row Index'!C22="","✗",IF(INDEX('RAW DATA'!$N:$N,'Row Index'!C22)="",INDEX('RAW DATA'!$L:$L,'Row Index'!C22),INDEX('RAW DATA'!$N:$N,'Row Index'!C22)))</f>
        <v>7.52132237385794</v>
      </c>
      <c r="D416" s="39" t="n">
        <f aca="false">IF('Row Index'!D22="","✗",IF(INDEX('RAW DATA'!$N:$N,'Row Index'!D22)="",INDEX('RAW DATA'!$L:$L,'Row Index'!D22),INDEX('RAW DATA'!$N:$N,'Row Index'!D22)))</f>
        <v>4.43773555146724</v>
      </c>
      <c r="E416" s="39" t="n">
        <f aca="false">IF('Row Index'!E22="","✗",IF(INDEX('RAW DATA'!$N:$N,'Row Index'!E22)="",INDEX('RAW DATA'!$L:$L,'Row Index'!E22),INDEX('RAW DATA'!$N:$N,'Row Index'!E22)))</f>
        <v>7.20938675117723</v>
      </c>
      <c r="F416" s="39" t="n">
        <f aca="false">IF('Row Index'!F22="","✗",IF(INDEX('RAW DATA'!$N:$N,'Row Index'!F22)="",INDEX('RAW DATA'!$L:$L,'Row Index'!F22),INDEX('RAW DATA'!$N:$N,'Row Index'!F22)))</f>
        <v>5.08842026837553</v>
      </c>
      <c r="G416" s="39" t="n">
        <f aca="false">IF('Row Index'!G22="","✗",IF(INDEX('RAW DATA'!$N:$N,'Row Index'!G22)="",INDEX('RAW DATA'!$L:$L,'Row Index'!G22),INDEX('RAW DATA'!$N:$N,'Row Index'!G22)))</f>
        <v>6.94893404774492</v>
      </c>
      <c r="H416" s="39" t="n">
        <f aca="false">IF('Row Index'!H22="","✗",IF(INDEX('RAW DATA'!$N:$N,'Row Index'!H22)="",INDEX('RAW DATA'!$L:$L,'Row Index'!H22),INDEX('RAW DATA'!$N:$N,'Row Index'!H22)))</f>
        <v>6.21196927685811</v>
      </c>
      <c r="I416" s="39" t="n">
        <f aca="false">IF('Row Index'!I22="","✗",IF(INDEX('RAW DATA'!$N:$N,'Row Index'!I22)="",INDEX('RAW DATA'!$L:$L,'Row Index'!I22),INDEX('RAW DATA'!$N:$N,'Row Index'!I22)))</f>
        <v>5.77194804507246</v>
      </c>
      <c r="J416" s="39" t="n">
        <f aca="false">IF('Row Index'!J22="","✗",IF(INDEX('RAW DATA'!$N:$N,'Row Index'!J22)="",INDEX('RAW DATA'!$L:$L,'Row Index'!J22),INDEX('RAW DATA'!$N:$N,'Row Index'!J22)))</f>
        <v>4.48705384226468</v>
      </c>
      <c r="K416" s="39" t="n">
        <f aca="false">IF('Row Index'!K22="","✗",IF(INDEX('RAW DATA'!$N:$N,'Row Index'!K22)="",INDEX('RAW DATA'!$L:$L,'Row Index'!K22),INDEX('RAW DATA'!$N:$N,'Row Index'!K22)))</f>
        <v>6.30260264466899</v>
      </c>
      <c r="L416" s="39" t="n">
        <f aca="false">IF('Row Index'!L22="","✗",IF(INDEX('RAW DATA'!$N:$N,'Row Index'!L22)="",INDEX('RAW DATA'!$L:$L,'Row Index'!L22),INDEX('RAW DATA'!$N:$N,'Row Index'!L22)))</f>
        <v>4.41816318758597</v>
      </c>
      <c r="M416" s="39" t="n">
        <f aca="false">IF('Row Index'!M22="","✗",IF(INDEX('RAW DATA'!$N:$N,'Row Index'!M22)="",INDEX('RAW DATA'!$L:$L,'Row Index'!M22),INDEX('RAW DATA'!$N:$N,'Row Index'!M22)))</f>
        <v>6.99694243682487</v>
      </c>
      <c r="N416" s="39" t="n">
        <f aca="false">IF('Row Index'!N22="","✗",IF(INDEX('RAW DATA'!$N:$N,'Row Index'!N22)="",INDEX('RAW DATA'!$L:$L,'Row Index'!N22),INDEX('RAW DATA'!$N:$N,'Row Index'!N22)))</f>
        <v>7.19131810899129</v>
      </c>
      <c r="O416" s="39" t="n">
        <f aca="false">IF('Row Index'!O22="","✗",IF(INDEX('RAW DATA'!$N:$N,'Row Index'!O22)="",INDEX('RAW DATA'!$L:$L,'Row Index'!O22),INDEX('RAW DATA'!$N:$N,'Row Index'!O22)))</f>
        <v>8.00126865255613</v>
      </c>
      <c r="P416" s="39" t="n">
        <f aca="false">IF('Row Index'!P22="","✗",IF(INDEX('RAW DATA'!$N:$N,'Row Index'!P22)="",INDEX('RAW DATA'!$L:$L,'Row Index'!P22),INDEX('RAW DATA'!$N:$N,'Row Index'!P22)))</f>
        <v>7.30083411637568</v>
      </c>
      <c r="Q416" s="39" t="n">
        <f aca="false">IF('Row Index'!Q22="","✗",IF(INDEX('RAW DATA'!$N:$N,'Row Index'!Q22)="",INDEX('RAW DATA'!$L:$L,'Row Index'!Q22),INDEX('RAW DATA'!$N:$N,'Row Index'!Q22)))</f>
        <v>6.87114951937714</v>
      </c>
      <c r="R416" s="39" t="n">
        <f aca="false">IF('Row Index'!R22="","✗",IF(INDEX('RAW DATA'!$N:$N,'Row Index'!R22)="",INDEX('RAW DATA'!$L:$L,'Row Index'!R22),INDEX('RAW DATA'!$N:$N,'Row Index'!R22)))</f>
        <v>7.26231283730725</v>
      </c>
      <c r="S416" s="39" t="n">
        <f aca="false">IF('Row Index'!S22="","✗",IF(INDEX('RAW DATA'!$N:$N,'Row Index'!S22)="",INDEX('RAW DATA'!$L:$L,'Row Index'!S22),INDEX('RAW DATA'!$N:$N,'Row Index'!S22)))</f>
        <v>7.85836698868081</v>
      </c>
      <c r="T416" s="39" t="n">
        <f aca="false">IF('Row Index'!T22="","✗",IF(INDEX('RAW DATA'!$N:$N,'Row Index'!T22)="",INDEX('RAW DATA'!$L:$L,'Row Index'!T22),INDEX('RAW DATA'!$N:$N,'Row Index'!T22)))</f>
        <v>5.76597209173298</v>
      </c>
      <c r="U416" s="39" t="n">
        <f aca="false">IF('Row Index'!U22="","✗",IF(INDEX('RAW DATA'!$N:$N,'Row Index'!U22)="",INDEX('RAW DATA'!$L:$L,'Row Index'!U22),INDEX('RAW DATA'!$N:$N,'Row Index'!U22)))</f>
        <v>7.60944856120733</v>
      </c>
      <c r="V416" s="39" t="n">
        <f aca="false">IF('Row Index'!V22="","✗",IF(INDEX('RAW DATA'!$N:$N,'Row Index'!V22)="",INDEX('RAW DATA'!$L:$L,'Row Index'!V22),INDEX('RAW DATA'!$N:$N,'Row Index'!V22)))</f>
        <v>6.63267629559185</v>
      </c>
      <c r="W416" s="39" t="n">
        <f aca="false">IF('Row Index'!W22="","✗",IF(INDEX('RAW DATA'!$N:$N,'Row Index'!W22)="",INDEX('RAW DATA'!$L:$L,'Row Index'!W22),INDEX('RAW DATA'!$N:$N,'Row Index'!W22)))</f>
        <v>6.34391357751896</v>
      </c>
      <c r="X416" s="39" t="n">
        <f aca="false">IF('Row Index'!X22="","✗",IF(INDEX('RAW DATA'!$N:$N,'Row Index'!X22)="",INDEX('RAW DATA'!$L:$L,'Row Index'!X22),INDEX('RAW DATA'!$N:$N,'Row Index'!X22)))</f>
        <v>5.53110104432161</v>
      </c>
      <c r="Y416" s="39" t="n">
        <f aca="false">IF('Row Index'!Y22="","✗",IF(INDEX('RAW DATA'!$N:$N,'Row Index'!Y22)="",INDEX('RAW DATA'!$L:$L,'Row Index'!Y22),INDEX('RAW DATA'!$N:$N,'Row Index'!Y22)))</f>
        <v>5.74666251412156</v>
      </c>
      <c r="Z416" s="39" t="n">
        <f aca="false">IF('Row Index'!Z22="","✗",IF(INDEX('RAW DATA'!$N:$N,'Row Index'!Z22)="",INDEX('RAW DATA'!$L:$L,'Row Index'!Z22),INDEX('RAW DATA'!$N:$N,'Row Index'!Z22)))</f>
        <v>3.9941625265722</v>
      </c>
      <c r="AA416" s="19" t="str">
        <f aca="false">IF('Row Index'!AA22="","⏳",IF(INDEX('RAW DATA'!$N:$N,'Row Index'!AA22)="",INDEX('RAW DATA'!$L:$L,'Row Index'!AA22),INDEX('RAW DATA'!$N:$N,'Row Index'!AA22)))</f>
        <v>⏳</v>
      </c>
      <c r="AB416" s="39" t="n">
        <f aca="false">IF('Row Index'!AB22="","✗",IF(INDEX('RAW DATA'!$N:$N,'Row Index'!AB22)="",INDEX('RAW DATA'!$L:$L,'Row Index'!AB22),INDEX('RAW DATA'!$N:$N,'Row Index'!AB22)))</f>
        <v>3.89781223768102</v>
      </c>
      <c r="AC416" s="39" t="n">
        <f aca="false">IF('Row Index'!AC22="","✗",IF(INDEX('RAW DATA'!$N:$N,'Row Index'!AC22)="",INDEX('RAW DATA'!$L:$L,'Row Index'!AC22),INDEX('RAW DATA'!$N:$N,'Row Index'!AC22)))</f>
        <v>5.23883522581294</v>
      </c>
      <c r="AD416" s="39" t="n">
        <f aca="false">IF('Row Index'!AD22="","✗",IF(INDEX('RAW DATA'!$N:$N,'Row Index'!AD22)="",INDEX('RAW DATA'!$L:$L,'Row Index'!AD22),INDEX('RAW DATA'!$N:$N,'Row Index'!AD22)))</f>
        <v>2.72048325099483</v>
      </c>
      <c r="AE416" s="39" t="n">
        <f aca="false">IF('Row Index'!AE22="","✗",IF(INDEX('RAW DATA'!$N:$N,'Row Index'!AE22)="",INDEX('RAW DATA'!$L:$L,'Row Index'!AE22),INDEX('RAW DATA'!$N:$N,'Row Index'!AE22)))</f>
        <v>3.8293389825099</v>
      </c>
      <c r="AF416" s="39" t="n">
        <f aca="false">IF('Row Index'!AF22="","✗",IF(INDEX('RAW DATA'!$N:$N,'Row Index'!AF22)="",INDEX('RAW DATA'!$L:$L,'Row Index'!AF22),INDEX('RAW DATA'!$N:$N,'Row Index'!AF22)))</f>
        <v>3.62013474476862</v>
      </c>
      <c r="AG416" s="39" t="n">
        <f aca="false">IF('Row Index'!AG22="","✗",IF(INDEX('RAW DATA'!$N:$N,'Row Index'!AG22)="",INDEX('RAW DATA'!$L:$L,'Row Index'!AG22),INDEX('RAW DATA'!$N:$N,'Row Index'!AG22)))</f>
        <v>4.4902712625827</v>
      </c>
      <c r="AH416" s="39" t="n">
        <f aca="false">IF('Row Index'!AH22="","✗",IF(INDEX('RAW DATA'!$N:$N,'Row Index'!AH22)="",INDEX('RAW DATA'!$L:$L,'Row Index'!AH22),INDEX('RAW DATA'!$N:$N,'Row Index'!AH22)))</f>
        <v>3.57827531333955</v>
      </c>
      <c r="AI416" s="39" t="n">
        <f aca="false">IF('Row Index'!AI22="","✗",IF(INDEX('RAW DATA'!$N:$N,'Row Index'!AI22)="",INDEX('RAW DATA'!$L:$L,'Row Index'!AI22),INDEX('RAW DATA'!$N:$N,'Row Index'!AI22)))</f>
        <v>2.22722767227277</v>
      </c>
      <c r="AJ416" s="39" t="n">
        <f aca="false">IF('Row Index'!AJ22="","✗",IF(INDEX('RAW DATA'!$N:$N,'Row Index'!AJ22)="",INDEX('RAW DATA'!$L:$L,'Row Index'!AJ22),INDEX('RAW DATA'!$N:$N,'Row Index'!AJ22)))</f>
        <v>3.07293708030566</v>
      </c>
      <c r="AK416" s="39" t="n">
        <f aca="false">IF('Row Index'!AK22="","✗",IF(INDEX('RAW DATA'!$N:$N,'Row Index'!AK22)="",INDEX('RAW DATA'!$L:$L,'Row Index'!AK22),INDEX('RAW DATA'!$N:$N,'Row Index'!AK22)))</f>
        <v>1.78278621758369</v>
      </c>
      <c r="AL416" s="39" t="n">
        <f aca="false">IF('Row Index'!AL22="","✗",IF(INDEX('RAW DATA'!$N:$N,'Row Index'!AL22)="",INDEX('RAW DATA'!$L:$L,'Row Index'!AL22),INDEX('RAW DATA'!$N:$N,'Row Index'!AL22)))</f>
        <v>2.41076686361928</v>
      </c>
      <c r="AM416" s="39" t="n">
        <f aca="false">IF('Row Index'!AM22="","✗",IF(INDEX('RAW DATA'!$N:$N,'Row Index'!AM22)="",INDEX('RAW DATA'!$L:$L,'Row Index'!AM22),INDEX('RAW DATA'!$N:$N,'Row Index'!AM22)))</f>
        <v>1.15973275493189</v>
      </c>
      <c r="AN416" s="39" t="n">
        <f aca="false">IF('Row Index'!AN22="","✗",IF(INDEX('RAW DATA'!$N:$N,'Row Index'!AN22)="",INDEX('RAW DATA'!$L:$L,'Row Index'!AN22),INDEX('RAW DATA'!$N:$N,'Row Index'!AN22)))</f>
        <v>1.10942510515283</v>
      </c>
      <c r="AO416" s="39" t="n">
        <f aca="false">IF('Row Index'!AO22="","✗",IF(INDEX('RAW DATA'!$N:$N,'Row Index'!AO22)="",INDEX('RAW DATA'!$L:$L,'Row Index'!AO22),INDEX('RAW DATA'!$N:$N,'Row Index'!AO22)))</f>
        <v>1.06223000998752</v>
      </c>
      <c r="AP416" s="39" t="n">
        <f aca="false">IF('Row Index'!AP22="","✗",IF(INDEX('RAW DATA'!$N:$N,'Row Index'!AP22)="",INDEX('RAW DATA'!$L:$L,'Row Index'!AP22),INDEX('RAW DATA'!$N:$N,'Row Index'!AP22)))</f>
        <v>1.44869464622038</v>
      </c>
      <c r="AQ416" s="39" t="n">
        <f aca="false">IF('Row Index'!AQ22="","✗",IF(INDEX('RAW DATA'!$N:$N,'Row Index'!AQ22)="",INDEX('RAW DATA'!$L:$L,'Row Index'!AQ22),INDEX('RAW DATA'!$N:$N,'Row Index'!AQ22)))</f>
        <v>1.50427821792112</v>
      </c>
    </row>
    <row r="417" customFormat="false" ht="15" hidden="false" customHeight="false" outlineLevel="0" collapsed="false">
      <c r="A417" s="15" t="s">
        <v>216</v>
      </c>
      <c r="B417" s="16" t="s">
        <v>153</v>
      </c>
      <c r="C417" s="39" t="n">
        <f aca="false">IF('Row Index'!C23="","✗",IF(INDEX('RAW DATA'!$N:$N,'Row Index'!C23)="",INDEX('RAW DATA'!$L:$L,'Row Index'!C23),INDEX('RAW DATA'!$N:$N,'Row Index'!C23)))</f>
        <v>6.60426800330518</v>
      </c>
      <c r="D417" s="39" t="n">
        <f aca="false">IF('Row Index'!D23="","✗",IF(INDEX('RAW DATA'!$N:$N,'Row Index'!D23)="",INDEX('RAW DATA'!$L:$L,'Row Index'!D23),INDEX('RAW DATA'!$N:$N,'Row Index'!D23)))</f>
        <v>3.90198922458709</v>
      </c>
      <c r="E417" s="39" t="n">
        <f aca="false">IF('Row Index'!E23="","✗",IF(INDEX('RAW DATA'!$N:$N,'Row Index'!E23)="",INDEX('RAW DATA'!$L:$L,'Row Index'!E23),INDEX('RAW DATA'!$N:$N,'Row Index'!E23)))</f>
        <v>6.46483996150698</v>
      </c>
      <c r="F417" s="39" t="n">
        <f aca="false">IF('Row Index'!F23="","✗",IF(INDEX('RAW DATA'!$N:$N,'Row Index'!F23)="",INDEX('RAW DATA'!$L:$L,'Row Index'!F23),INDEX('RAW DATA'!$N:$N,'Row Index'!F23)))</f>
        <v>5.1610721466046</v>
      </c>
      <c r="G417" s="39" t="n">
        <f aca="false">IF('Row Index'!G23="","✗",IF(INDEX('RAW DATA'!$N:$N,'Row Index'!G23)="",INDEX('RAW DATA'!$L:$L,'Row Index'!G23),INDEX('RAW DATA'!$N:$N,'Row Index'!G23)))</f>
        <v>6.80833510281217</v>
      </c>
      <c r="H417" s="39" t="n">
        <f aca="false">IF('Row Index'!H23="","✗",IF(INDEX('RAW DATA'!$N:$N,'Row Index'!H23)="",INDEX('RAW DATA'!$L:$L,'Row Index'!H23),INDEX('RAW DATA'!$N:$N,'Row Index'!H23)))</f>
        <v>4.37139956905385</v>
      </c>
      <c r="I417" s="39" t="n">
        <f aca="false">IF('Row Index'!I23="","✗",IF(INDEX('RAW DATA'!$N:$N,'Row Index'!I23)="",INDEX('RAW DATA'!$L:$L,'Row Index'!I23),INDEX('RAW DATA'!$N:$N,'Row Index'!I23)))</f>
        <v>7.37530990875532</v>
      </c>
      <c r="J417" s="39" t="n">
        <f aca="false">IF('Row Index'!J23="","✗",IF(INDEX('RAW DATA'!$N:$N,'Row Index'!J23)="",INDEX('RAW DATA'!$L:$L,'Row Index'!J23),INDEX('RAW DATA'!$N:$N,'Row Index'!J23)))</f>
        <v>4.73478237039933</v>
      </c>
      <c r="K417" s="39" t="n">
        <f aca="false">IF('Row Index'!K23="","✗",IF(INDEX('RAW DATA'!$N:$N,'Row Index'!K23)="",INDEX('RAW DATA'!$L:$L,'Row Index'!K23),INDEX('RAW DATA'!$N:$N,'Row Index'!K23)))</f>
        <v>7.37646868276999</v>
      </c>
      <c r="L417" s="39" t="n">
        <f aca="false">IF('Row Index'!L23="","✗",IF(INDEX('RAW DATA'!$N:$N,'Row Index'!L23)="",INDEX('RAW DATA'!$L:$L,'Row Index'!L23),INDEX('RAW DATA'!$N:$N,'Row Index'!L23)))</f>
        <v>4.21163184945748</v>
      </c>
      <c r="M417" s="39" t="n">
        <f aca="false">IF('Row Index'!M23="","✗",IF(INDEX('RAW DATA'!$N:$N,'Row Index'!M23)="",INDEX('RAW DATA'!$L:$L,'Row Index'!M23),INDEX('RAW DATA'!$N:$N,'Row Index'!M23)))</f>
        <v>6.87160894023002</v>
      </c>
      <c r="N417" s="39" t="n">
        <f aca="false">IF('Row Index'!N23="","✗",IF(INDEX('RAW DATA'!$N:$N,'Row Index'!N23)="",INDEX('RAW DATA'!$L:$L,'Row Index'!N23),INDEX('RAW DATA'!$N:$N,'Row Index'!N23)))</f>
        <v>6.60892845862168</v>
      </c>
      <c r="O417" s="39" t="n">
        <f aca="false">IF('Row Index'!O23="","✗",IF(INDEX('RAW DATA'!$N:$N,'Row Index'!O23)="",INDEX('RAW DATA'!$L:$L,'Row Index'!O23),INDEX('RAW DATA'!$N:$N,'Row Index'!O23)))</f>
        <v>7.22821752177155</v>
      </c>
      <c r="P417" s="39" t="n">
        <f aca="false">IF('Row Index'!P23="","✗",IF(INDEX('RAW DATA'!$N:$N,'Row Index'!P23)="",INDEX('RAW DATA'!$L:$L,'Row Index'!P23),INDEX('RAW DATA'!$N:$N,'Row Index'!P23)))</f>
        <v>6.22013144780241</v>
      </c>
      <c r="Q417" s="39" t="n">
        <f aca="false">IF('Row Index'!Q23="","✗",IF(INDEX('RAW DATA'!$N:$N,'Row Index'!Q23)="",INDEX('RAW DATA'!$L:$L,'Row Index'!Q23),INDEX('RAW DATA'!$N:$N,'Row Index'!Q23)))</f>
        <v>7.24294878812233</v>
      </c>
      <c r="R417" s="39" t="n">
        <f aca="false">IF('Row Index'!R23="","✗",IF(INDEX('RAW DATA'!$N:$N,'Row Index'!R23)="",INDEX('RAW DATA'!$L:$L,'Row Index'!R23),INDEX('RAW DATA'!$N:$N,'Row Index'!R23)))</f>
        <v>6.66203816057244</v>
      </c>
      <c r="S417" s="39" t="n">
        <f aca="false">IF('Row Index'!S23="","✗",IF(INDEX('RAW DATA'!$N:$N,'Row Index'!S23)="",INDEX('RAW DATA'!$L:$L,'Row Index'!S23),INDEX('RAW DATA'!$N:$N,'Row Index'!S23)))</f>
        <v>7.55096186506035</v>
      </c>
      <c r="T417" s="39" t="n">
        <f aca="false">IF('Row Index'!T23="","✗",IF(INDEX('RAW DATA'!$N:$N,'Row Index'!T23)="",INDEX('RAW DATA'!$L:$L,'Row Index'!T23),INDEX('RAW DATA'!$N:$N,'Row Index'!T23)))</f>
        <v>6.55605005359729</v>
      </c>
      <c r="U417" s="39" t="n">
        <f aca="false">IF('Row Index'!U23="","✗",IF(INDEX('RAW DATA'!$N:$N,'Row Index'!U23)="",INDEX('RAW DATA'!$L:$L,'Row Index'!U23),INDEX('RAW DATA'!$N:$N,'Row Index'!U23)))</f>
        <v>7.32623046962625</v>
      </c>
      <c r="V417" s="39" t="n">
        <f aca="false">IF('Row Index'!V23="","✗",IF(INDEX('RAW DATA'!$N:$N,'Row Index'!V23)="",INDEX('RAW DATA'!$L:$L,'Row Index'!V23),INDEX('RAW DATA'!$N:$N,'Row Index'!V23)))</f>
        <v>7.29757795954873</v>
      </c>
      <c r="W417" s="39" t="n">
        <f aca="false">IF('Row Index'!W23="","✗",IF(INDEX('RAW DATA'!$N:$N,'Row Index'!W23)="",INDEX('RAW DATA'!$L:$L,'Row Index'!W23),INDEX('RAW DATA'!$N:$N,'Row Index'!W23)))</f>
        <v>5.96369359599543</v>
      </c>
      <c r="X417" s="39" t="n">
        <f aca="false">IF('Row Index'!X23="","✗",IF(INDEX('RAW DATA'!$N:$N,'Row Index'!X23)="",INDEX('RAW DATA'!$L:$L,'Row Index'!X23),INDEX('RAW DATA'!$N:$N,'Row Index'!X23)))</f>
        <v>7.09650645404138</v>
      </c>
      <c r="Y417" s="39" t="n">
        <f aca="false">IF('Row Index'!Y23="","✗",IF(INDEX('RAW DATA'!$N:$N,'Row Index'!Y23)="",INDEX('RAW DATA'!$L:$L,'Row Index'!Y23),INDEX('RAW DATA'!$N:$N,'Row Index'!Y23)))</f>
        <v>6.82186883907438</v>
      </c>
      <c r="Z417" s="39" t="n">
        <f aca="false">IF('Row Index'!Z23="","✗",IF(INDEX('RAW DATA'!$N:$N,'Row Index'!Z23)="",INDEX('RAW DATA'!$L:$L,'Row Index'!Z23),INDEX('RAW DATA'!$N:$N,'Row Index'!Z23)))</f>
        <v>6.37710436505369</v>
      </c>
      <c r="AA417" s="19" t="str">
        <f aca="false">IF('Row Index'!AA23="","⏳",IF(INDEX('RAW DATA'!$N:$N,'Row Index'!AA23)="",INDEX('RAW DATA'!$L:$L,'Row Index'!AA23),INDEX('RAW DATA'!$N:$N,'Row Index'!AA23)))</f>
        <v>⏳</v>
      </c>
      <c r="AB417" s="39" t="n">
        <f aca="false">IF('Row Index'!AB23="","✗",IF(INDEX('RAW DATA'!$N:$N,'Row Index'!AB23)="",INDEX('RAW DATA'!$L:$L,'Row Index'!AB23),INDEX('RAW DATA'!$N:$N,'Row Index'!AB23)))</f>
        <v>6.69489655566072</v>
      </c>
      <c r="AC417" s="39" t="n">
        <f aca="false">IF('Row Index'!AC23="","✗",IF(INDEX('RAW DATA'!$N:$N,'Row Index'!AC23)="",INDEX('RAW DATA'!$L:$L,'Row Index'!AC23),INDEX('RAW DATA'!$N:$N,'Row Index'!AC23)))</f>
        <v>6.70372959743954</v>
      </c>
      <c r="AD417" s="39" t="n">
        <f aca="false">IF('Row Index'!AD23="","✗",IF(INDEX('RAW DATA'!$N:$N,'Row Index'!AD23)="",INDEX('RAW DATA'!$L:$L,'Row Index'!AD23),INDEX('RAW DATA'!$N:$N,'Row Index'!AD23)))</f>
        <v>5.8086214182536</v>
      </c>
      <c r="AE417" s="39" t="n">
        <f aca="false">IF('Row Index'!AE23="","✗",IF(INDEX('RAW DATA'!$N:$N,'Row Index'!AE23)="",INDEX('RAW DATA'!$L:$L,'Row Index'!AE23),INDEX('RAW DATA'!$N:$N,'Row Index'!AE23)))</f>
        <v>5.79552479614591</v>
      </c>
      <c r="AF417" s="39" t="n">
        <f aca="false">IF('Row Index'!AF23="","✗",IF(INDEX('RAW DATA'!$N:$N,'Row Index'!AF23)="",INDEX('RAW DATA'!$L:$L,'Row Index'!AF23),INDEX('RAW DATA'!$N:$N,'Row Index'!AF23)))</f>
        <v>4.85433850612948</v>
      </c>
      <c r="AG417" s="39" t="n">
        <f aca="false">IF('Row Index'!AG23="","✗",IF(INDEX('RAW DATA'!$N:$N,'Row Index'!AG23)="",INDEX('RAW DATA'!$L:$L,'Row Index'!AG23),INDEX('RAW DATA'!$N:$N,'Row Index'!AG23)))</f>
        <v>5.67061894862431</v>
      </c>
      <c r="AH417" s="39" t="n">
        <f aca="false">IF('Row Index'!AH23="","✗",IF(INDEX('RAW DATA'!$N:$N,'Row Index'!AH23)="",INDEX('RAW DATA'!$L:$L,'Row Index'!AH23),INDEX('RAW DATA'!$N:$N,'Row Index'!AH23)))</f>
        <v>5.51477278558335</v>
      </c>
      <c r="AI417" s="39" t="n">
        <f aca="false">IF('Row Index'!AI23="","✗",IF(INDEX('RAW DATA'!$N:$N,'Row Index'!AI23)="",INDEX('RAW DATA'!$L:$L,'Row Index'!AI23),INDEX('RAW DATA'!$N:$N,'Row Index'!AI23)))</f>
        <v>2.87327596028877</v>
      </c>
      <c r="AJ417" s="39" t="n">
        <f aca="false">IF('Row Index'!AJ23="","✗",IF(INDEX('RAW DATA'!$N:$N,'Row Index'!AJ23)="",INDEX('RAW DATA'!$L:$L,'Row Index'!AJ23),INDEX('RAW DATA'!$N:$N,'Row Index'!AJ23)))</f>
        <v>3.46183436083331</v>
      </c>
      <c r="AK417" s="39" t="n">
        <f aca="false">IF('Row Index'!AK23="","✗",IF(INDEX('RAW DATA'!$N:$N,'Row Index'!AK23)="",INDEX('RAW DATA'!$L:$L,'Row Index'!AK23),INDEX('RAW DATA'!$N:$N,'Row Index'!AK23)))</f>
        <v>2.64154736295486</v>
      </c>
      <c r="AL417" s="39" t="n">
        <f aca="false">IF('Row Index'!AL23="","✗",IF(INDEX('RAW DATA'!$N:$N,'Row Index'!AL23)="",INDEX('RAW DATA'!$L:$L,'Row Index'!AL23),INDEX('RAW DATA'!$N:$N,'Row Index'!AL23)))</f>
        <v>2.37267968296636</v>
      </c>
      <c r="AM417" s="39" t="n">
        <f aca="false">IF('Row Index'!AM23="","✗",IF(INDEX('RAW DATA'!$N:$N,'Row Index'!AM23)="",INDEX('RAW DATA'!$L:$L,'Row Index'!AM23),INDEX('RAW DATA'!$N:$N,'Row Index'!AM23)))</f>
        <v>1.52864171766721</v>
      </c>
      <c r="AN417" s="39" t="n">
        <f aca="false">IF('Row Index'!AN23="","✗",IF(INDEX('RAW DATA'!$N:$N,'Row Index'!AN23)="",INDEX('RAW DATA'!$L:$L,'Row Index'!AN23),INDEX('RAW DATA'!$N:$N,'Row Index'!AN23)))</f>
        <v>1.35105026232243</v>
      </c>
      <c r="AO417" s="39" t="n">
        <f aca="false">IF('Row Index'!AO23="","✗",IF(INDEX('RAW DATA'!$N:$N,'Row Index'!AO23)="",INDEX('RAW DATA'!$L:$L,'Row Index'!AO23),INDEX('RAW DATA'!$N:$N,'Row Index'!AO23)))</f>
        <v>1.22524399432362</v>
      </c>
      <c r="AP417" s="39" t="n">
        <f aca="false">IF('Row Index'!AP23="","✗",IF(INDEX('RAW DATA'!$N:$N,'Row Index'!AP23)="",INDEX('RAW DATA'!$L:$L,'Row Index'!AP23),INDEX('RAW DATA'!$N:$N,'Row Index'!AP23)))</f>
        <v>1.06622981356135</v>
      </c>
      <c r="AQ417" s="39" t="n">
        <f aca="false">IF('Row Index'!AQ23="","✗",IF(INDEX('RAW DATA'!$N:$N,'Row Index'!AQ23)="",INDEX('RAW DATA'!$L:$L,'Row Index'!AQ23),INDEX('RAW DATA'!$N:$N,'Row Index'!AQ23)))</f>
        <v>1.21072140728691</v>
      </c>
    </row>
    <row r="418" customFormat="false" ht="15" hidden="false" customHeight="false" outlineLevel="0" collapsed="false">
      <c r="A418" s="15" t="s">
        <v>219</v>
      </c>
      <c r="B418" s="16" t="s">
        <v>153</v>
      </c>
      <c r="C418" s="39" t="n">
        <f aca="false">IF('Row Index'!C24="","✗",IF(INDEX('RAW DATA'!$N:$N,'Row Index'!C24)="",INDEX('RAW DATA'!$L:$L,'Row Index'!C24),INDEX('RAW DATA'!$N:$N,'Row Index'!C24)))</f>
        <v>7.17591606422668</v>
      </c>
      <c r="D418" s="39" t="n">
        <f aca="false">IF('Row Index'!D24="","✗",IF(INDEX('RAW DATA'!$N:$N,'Row Index'!D24)="",INDEX('RAW DATA'!$L:$L,'Row Index'!D24),INDEX('RAW DATA'!$N:$N,'Row Index'!D24)))</f>
        <v>5.08632307241654</v>
      </c>
      <c r="E418" s="39" t="n">
        <f aca="false">IF('Row Index'!E24="","✗",IF(INDEX('RAW DATA'!$N:$N,'Row Index'!E24)="",INDEX('RAW DATA'!$L:$L,'Row Index'!E24),INDEX('RAW DATA'!$N:$N,'Row Index'!E24)))</f>
        <v>7.45165937936645</v>
      </c>
      <c r="F418" s="39" t="n">
        <f aca="false">IF('Row Index'!F24="","✗",IF(INDEX('RAW DATA'!$N:$N,'Row Index'!F24)="",INDEX('RAW DATA'!$L:$L,'Row Index'!F24),INDEX('RAW DATA'!$N:$N,'Row Index'!F24)))</f>
        <v>5.09849318571796</v>
      </c>
      <c r="G418" s="26" t="str">
        <f aca="false">IF('Row Index'!G24="","✗",IF(INDEX('RAW DATA'!$N:$N,'Row Index'!G24)="",INDEX('RAW DATA'!$L:$L,'Row Index'!G24),INDEX('RAW DATA'!$N:$N,'Row Index'!G24)))</f>
        <v>✗</v>
      </c>
      <c r="H418" s="39" t="n">
        <f aca="false">IF('Row Index'!H24="","✗",IF(INDEX('RAW DATA'!$N:$N,'Row Index'!H24)="",INDEX('RAW DATA'!$L:$L,'Row Index'!H24),INDEX('RAW DATA'!$N:$N,'Row Index'!H24)))</f>
        <v>5.22514723222347</v>
      </c>
      <c r="I418" s="39" t="n">
        <f aca="false">IF('Row Index'!I24="","✗",IF(INDEX('RAW DATA'!$N:$N,'Row Index'!I24)="",INDEX('RAW DATA'!$L:$L,'Row Index'!I24),INDEX('RAW DATA'!$N:$N,'Row Index'!I24)))</f>
        <v>7.18611091944983</v>
      </c>
      <c r="J418" s="39" t="n">
        <f aca="false">IF('Row Index'!J24="","✗",IF(INDEX('RAW DATA'!$N:$N,'Row Index'!J24)="",INDEX('RAW DATA'!$L:$L,'Row Index'!J24),INDEX('RAW DATA'!$N:$N,'Row Index'!J24)))</f>
        <v>4.44495507094846</v>
      </c>
      <c r="K418" s="39" t="n">
        <f aca="false">IF('Row Index'!K24="","✗",IF(INDEX('RAW DATA'!$N:$N,'Row Index'!K24)="",INDEX('RAW DATA'!$L:$L,'Row Index'!K24),INDEX('RAW DATA'!$N:$N,'Row Index'!K24)))</f>
        <v>7.83639782824809</v>
      </c>
      <c r="L418" s="39" t="n">
        <f aca="false">IF('Row Index'!L24="","✗",IF(INDEX('RAW DATA'!$N:$N,'Row Index'!L24)="",INDEX('RAW DATA'!$L:$L,'Row Index'!L24),INDEX('RAW DATA'!$N:$N,'Row Index'!L24)))</f>
        <v>4.92644933134402</v>
      </c>
      <c r="M418" s="39" t="n">
        <f aca="false">IF('Row Index'!M24="","✗",IF(INDEX('RAW DATA'!$N:$N,'Row Index'!M24)="",INDEX('RAW DATA'!$L:$L,'Row Index'!M24),INDEX('RAW DATA'!$N:$N,'Row Index'!M24)))</f>
        <v>7.23852480603192</v>
      </c>
      <c r="N418" s="39" t="n">
        <f aca="false">IF('Row Index'!N24="","✗",IF(INDEX('RAW DATA'!$N:$N,'Row Index'!N24)="",INDEX('RAW DATA'!$L:$L,'Row Index'!N24),INDEX('RAW DATA'!$N:$N,'Row Index'!N24)))</f>
        <v>6.69227752782602</v>
      </c>
      <c r="O418" s="39" t="n">
        <f aca="false">IF('Row Index'!O24="","✗",IF(INDEX('RAW DATA'!$N:$N,'Row Index'!O24)="",INDEX('RAW DATA'!$L:$L,'Row Index'!O24),INDEX('RAW DATA'!$N:$N,'Row Index'!O24)))</f>
        <v>7.17074328681499</v>
      </c>
      <c r="P418" s="39" t="n">
        <f aca="false">IF('Row Index'!P24="","✗",IF(INDEX('RAW DATA'!$N:$N,'Row Index'!P24)="",INDEX('RAW DATA'!$L:$L,'Row Index'!P24),INDEX('RAW DATA'!$N:$N,'Row Index'!P24)))</f>
        <v>6.40661466128948</v>
      </c>
      <c r="Q418" s="39" t="n">
        <f aca="false">IF('Row Index'!Q24="","✗",IF(INDEX('RAW DATA'!$N:$N,'Row Index'!Q24)="",INDEX('RAW DATA'!$L:$L,'Row Index'!Q24),INDEX('RAW DATA'!$N:$N,'Row Index'!Q24)))</f>
        <v>6.85721766944965</v>
      </c>
      <c r="R418" s="39" t="n">
        <f aca="false">IF('Row Index'!R24="","✗",IF(INDEX('RAW DATA'!$N:$N,'Row Index'!R24)="",INDEX('RAW DATA'!$L:$L,'Row Index'!R24),INDEX('RAW DATA'!$N:$N,'Row Index'!R24)))</f>
        <v>6.20382606144605</v>
      </c>
      <c r="S418" s="39" t="n">
        <f aca="false">IF('Row Index'!S24="","✗",IF(INDEX('RAW DATA'!$N:$N,'Row Index'!S24)="",INDEX('RAW DATA'!$L:$L,'Row Index'!S24),INDEX('RAW DATA'!$N:$N,'Row Index'!S24)))</f>
        <v>6.51504246452813</v>
      </c>
      <c r="T418" s="39" t="n">
        <f aca="false">IF('Row Index'!T24="","✗",IF(INDEX('RAW DATA'!$N:$N,'Row Index'!T24)="",INDEX('RAW DATA'!$L:$L,'Row Index'!T24),INDEX('RAW DATA'!$N:$N,'Row Index'!T24)))</f>
        <v>5.10876307232051</v>
      </c>
      <c r="U418" s="39" t="n">
        <f aca="false">IF('Row Index'!U24="","✗",IF(INDEX('RAW DATA'!$N:$N,'Row Index'!U24)="",INDEX('RAW DATA'!$L:$L,'Row Index'!U24),INDEX('RAW DATA'!$N:$N,'Row Index'!U24)))</f>
        <v>6.6677806963698</v>
      </c>
      <c r="V418" s="39" t="n">
        <f aca="false">IF('Row Index'!V24="","✗",IF(INDEX('RAW DATA'!$N:$N,'Row Index'!V24)="",INDEX('RAW DATA'!$L:$L,'Row Index'!V24),INDEX('RAW DATA'!$N:$N,'Row Index'!V24)))</f>
        <v>6.9644193746756</v>
      </c>
      <c r="W418" s="39" t="n">
        <f aca="false">IF('Row Index'!W24="","✗",IF(INDEX('RAW DATA'!$N:$N,'Row Index'!W24)="",INDEX('RAW DATA'!$L:$L,'Row Index'!W24),INDEX('RAW DATA'!$N:$N,'Row Index'!W24)))</f>
        <v>6.54817060794499</v>
      </c>
      <c r="X418" s="39" t="n">
        <f aca="false">IF('Row Index'!X24="","✗",IF(INDEX('RAW DATA'!$N:$N,'Row Index'!X24)="",INDEX('RAW DATA'!$L:$L,'Row Index'!X24),INDEX('RAW DATA'!$N:$N,'Row Index'!X24)))</f>
        <v>7.04823725078858</v>
      </c>
      <c r="Y418" s="39" t="n">
        <f aca="false">IF('Row Index'!Y24="","✗",IF(INDEX('RAW DATA'!$N:$N,'Row Index'!Y24)="",INDEX('RAW DATA'!$L:$L,'Row Index'!Y24),INDEX('RAW DATA'!$N:$N,'Row Index'!Y24)))</f>
        <v>6.76918734745941</v>
      </c>
      <c r="Z418" s="39" t="n">
        <f aca="false">IF('Row Index'!Z24="","✗",IF(INDEX('RAW DATA'!$N:$N,'Row Index'!Z24)="",INDEX('RAW DATA'!$L:$L,'Row Index'!Z24),INDEX('RAW DATA'!$N:$N,'Row Index'!Z24)))</f>
        <v>7.62475798646742</v>
      </c>
      <c r="AA418" s="19" t="str">
        <f aca="false">IF('Row Index'!AA24="","⏳",IF(INDEX('RAW DATA'!$N:$N,'Row Index'!AA24)="",INDEX('RAW DATA'!$L:$L,'Row Index'!AA24),INDEX('RAW DATA'!$N:$N,'Row Index'!AA24)))</f>
        <v>⏳</v>
      </c>
      <c r="AB418" s="39" t="n">
        <f aca="false">IF('Row Index'!AB24="","✗",IF(INDEX('RAW DATA'!$N:$N,'Row Index'!AB24)="",INDEX('RAW DATA'!$L:$L,'Row Index'!AB24),INDEX('RAW DATA'!$N:$N,'Row Index'!AB24)))</f>
        <v>7.46865697735098</v>
      </c>
      <c r="AC418" s="39" t="n">
        <f aca="false">IF('Row Index'!AC24="","✗",IF(INDEX('RAW DATA'!$N:$N,'Row Index'!AC24)="",INDEX('RAW DATA'!$L:$L,'Row Index'!AC24),INDEX('RAW DATA'!$N:$N,'Row Index'!AC24)))</f>
        <v>7.19441442719086</v>
      </c>
      <c r="AD418" s="39" t="n">
        <f aca="false">IF('Row Index'!AD24="","✗",IF(INDEX('RAW DATA'!$N:$N,'Row Index'!AD24)="",INDEX('RAW DATA'!$L:$L,'Row Index'!AD24),INDEX('RAW DATA'!$N:$N,'Row Index'!AD24)))</f>
        <v>8.33361990743448</v>
      </c>
      <c r="AE418" s="39" t="n">
        <f aca="false">IF('Row Index'!AE24="","✗",IF(INDEX('RAW DATA'!$N:$N,'Row Index'!AE24)="",INDEX('RAW DATA'!$L:$L,'Row Index'!AE24),INDEX('RAW DATA'!$N:$N,'Row Index'!AE24)))</f>
        <v>7.27761994602736</v>
      </c>
      <c r="AF418" s="39" t="n">
        <f aca="false">IF('Row Index'!AF24="","✗",IF(INDEX('RAW DATA'!$N:$N,'Row Index'!AF24)="",INDEX('RAW DATA'!$L:$L,'Row Index'!AF24),INDEX('RAW DATA'!$N:$N,'Row Index'!AF24)))</f>
        <v>8.0895078346285</v>
      </c>
      <c r="AG418" s="39" t="n">
        <f aca="false">IF('Row Index'!AG24="","✗",IF(INDEX('RAW DATA'!$N:$N,'Row Index'!AG24)="",INDEX('RAW DATA'!$L:$L,'Row Index'!AG24),INDEX('RAW DATA'!$N:$N,'Row Index'!AG24)))</f>
        <v>7.08168669241246</v>
      </c>
      <c r="AH418" s="39" t="n">
        <f aca="false">IF('Row Index'!AH24="","✗",IF(INDEX('RAW DATA'!$N:$N,'Row Index'!AH24)="",INDEX('RAW DATA'!$L:$L,'Row Index'!AH24),INDEX('RAW DATA'!$N:$N,'Row Index'!AH24)))</f>
        <v>6.80020203762799</v>
      </c>
      <c r="AI418" s="39" t="n">
        <f aca="false">IF('Row Index'!AI24="","✗",IF(INDEX('RAW DATA'!$N:$N,'Row Index'!AI24)="",INDEX('RAW DATA'!$L:$L,'Row Index'!AI24),INDEX('RAW DATA'!$N:$N,'Row Index'!AI24)))</f>
        <v>7.3138592893371</v>
      </c>
      <c r="AJ418" s="39" t="n">
        <f aca="false">IF('Row Index'!AJ24="","✗",IF(INDEX('RAW DATA'!$N:$N,'Row Index'!AJ24)="",INDEX('RAW DATA'!$L:$L,'Row Index'!AJ24),INDEX('RAW DATA'!$N:$N,'Row Index'!AJ24)))</f>
        <v>6.78339096831611</v>
      </c>
      <c r="AK418" s="39" t="n">
        <f aca="false">IF('Row Index'!AK24="","✗",IF(INDEX('RAW DATA'!$N:$N,'Row Index'!AK24)="",INDEX('RAW DATA'!$L:$L,'Row Index'!AK24),INDEX('RAW DATA'!$N:$N,'Row Index'!AK24)))</f>
        <v>4.01209238164944</v>
      </c>
      <c r="AL418" s="39" t="n">
        <f aca="false">IF('Row Index'!AL24="","✗",IF(INDEX('RAW DATA'!$N:$N,'Row Index'!AL24)="",INDEX('RAW DATA'!$L:$L,'Row Index'!AL24),INDEX('RAW DATA'!$N:$N,'Row Index'!AL24)))</f>
        <v>2.29901130832834</v>
      </c>
      <c r="AM418" s="39" t="n">
        <f aca="false">IF('Row Index'!AM24="","✗",IF(INDEX('RAW DATA'!$N:$N,'Row Index'!AM24)="",INDEX('RAW DATA'!$L:$L,'Row Index'!AM24),INDEX('RAW DATA'!$N:$N,'Row Index'!AM24)))</f>
        <v>2.08996294243277</v>
      </c>
      <c r="AN418" s="39" t="n">
        <f aca="false">IF('Row Index'!AN24="","✗",IF(INDEX('RAW DATA'!$N:$N,'Row Index'!AN24)="",INDEX('RAW DATA'!$L:$L,'Row Index'!AN24),INDEX('RAW DATA'!$N:$N,'Row Index'!AN24)))</f>
        <v>1.40706125017595</v>
      </c>
      <c r="AO418" s="39" t="n">
        <f aca="false">IF('Row Index'!AO24="","✗",IF(INDEX('RAW DATA'!$N:$N,'Row Index'!AO24)="",INDEX('RAW DATA'!$L:$L,'Row Index'!AO24),INDEX('RAW DATA'!$N:$N,'Row Index'!AO24)))</f>
        <v>1.38610220604578</v>
      </c>
      <c r="AP418" s="39" t="n">
        <f aca="false">IF('Row Index'!AP24="","✗",IF(INDEX('RAW DATA'!$N:$N,'Row Index'!AP24)="",INDEX('RAW DATA'!$L:$L,'Row Index'!AP24),INDEX('RAW DATA'!$N:$N,'Row Index'!AP24)))</f>
        <v>1.12841461913819</v>
      </c>
      <c r="AQ418" s="39" t="n">
        <f aca="false">IF('Row Index'!AQ24="","✗",IF(INDEX('RAW DATA'!$N:$N,'Row Index'!AQ24)="",INDEX('RAW DATA'!$L:$L,'Row Index'!AQ24),INDEX('RAW DATA'!$N:$N,'Row Index'!AQ24)))</f>
        <v>1.17132700189782</v>
      </c>
    </row>
    <row r="419" customFormat="false" ht="15" hidden="false" customHeight="false" outlineLevel="0" collapsed="false">
      <c r="A419" s="15" t="s">
        <v>222</v>
      </c>
      <c r="B419" s="16" t="s">
        <v>153</v>
      </c>
      <c r="C419" s="39" t="n">
        <f aca="false">IF('Row Index'!C25="","✗",IF(INDEX('RAW DATA'!$N:$N,'Row Index'!C25)="",INDEX('RAW DATA'!$L:$L,'Row Index'!C25),INDEX('RAW DATA'!$N:$N,'Row Index'!C25)))</f>
        <v>6.64049634821422</v>
      </c>
      <c r="D419" s="39" t="n">
        <f aca="false">IF('Row Index'!D25="","✗",IF(INDEX('RAW DATA'!$N:$N,'Row Index'!D25)="",INDEX('RAW DATA'!$L:$L,'Row Index'!D25),INDEX('RAW DATA'!$N:$N,'Row Index'!D25)))</f>
        <v>4.5417252720474</v>
      </c>
      <c r="E419" s="39" t="n">
        <f aca="false">IF('Row Index'!E25="","✗",IF(INDEX('RAW DATA'!$N:$N,'Row Index'!E25)="",INDEX('RAW DATA'!$L:$L,'Row Index'!E25),INDEX('RAW DATA'!$N:$N,'Row Index'!E25)))</f>
        <v>6.59976554394239</v>
      </c>
      <c r="F419" s="39" t="n">
        <f aca="false">IF('Row Index'!F25="","✗",IF(INDEX('RAW DATA'!$N:$N,'Row Index'!F25)="",INDEX('RAW DATA'!$L:$L,'Row Index'!F25),INDEX('RAW DATA'!$N:$N,'Row Index'!F25)))</f>
        <v>5.03339889409303</v>
      </c>
      <c r="G419" s="39" t="n">
        <f aca="false">IF('Row Index'!G25="","✗",IF(INDEX('RAW DATA'!$N:$N,'Row Index'!G25)="",INDEX('RAW DATA'!$L:$L,'Row Index'!G25),INDEX('RAW DATA'!$N:$N,'Row Index'!G25)))</f>
        <v>6.81498885453766</v>
      </c>
      <c r="H419" s="39" t="n">
        <f aca="false">IF('Row Index'!H25="","✗",IF(INDEX('RAW DATA'!$N:$N,'Row Index'!H25)="",INDEX('RAW DATA'!$L:$L,'Row Index'!H25),INDEX('RAW DATA'!$N:$N,'Row Index'!H25)))</f>
        <v>4.70754940371147</v>
      </c>
      <c r="I419" s="39" t="n">
        <f aca="false">IF('Row Index'!I25="","✗",IF(INDEX('RAW DATA'!$N:$N,'Row Index'!I25)="",INDEX('RAW DATA'!$L:$L,'Row Index'!I25),INDEX('RAW DATA'!$N:$N,'Row Index'!I25)))</f>
        <v>6.51669547873128</v>
      </c>
      <c r="J419" s="39" t="n">
        <f aca="false">IF('Row Index'!J25="","✗",IF(INDEX('RAW DATA'!$N:$N,'Row Index'!J25)="",INDEX('RAW DATA'!$L:$L,'Row Index'!J25),INDEX('RAW DATA'!$N:$N,'Row Index'!J25)))</f>
        <v>4.41292402874315</v>
      </c>
      <c r="K419" s="39" t="n">
        <f aca="false">IF('Row Index'!K25="","✗",IF(INDEX('RAW DATA'!$N:$N,'Row Index'!K25)="",INDEX('RAW DATA'!$L:$L,'Row Index'!K25),INDEX('RAW DATA'!$N:$N,'Row Index'!K25)))</f>
        <v>6.05103598718267</v>
      </c>
      <c r="L419" s="39" t="n">
        <f aca="false">IF('Row Index'!L25="","✗",IF(INDEX('RAW DATA'!$N:$N,'Row Index'!L25)="",INDEX('RAW DATA'!$L:$L,'Row Index'!L25),INDEX('RAW DATA'!$N:$N,'Row Index'!L25)))</f>
        <v>4.5469973230452</v>
      </c>
      <c r="M419" s="39" t="n">
        <f aca="false">IF('Row Index'!M25="","✗",IF(INDEX('RAW DATA'!$N:$N,'Row Index'!M25)="",INDEX('RAW DATA'!$L:$L,'Row Index'!M25),INDEX('RAW DATA'!$N:$N,'Row Index'!M25)))</f>
        <v>5.37913950714342</v>
      </c>
      <c r="N419" s="39" t="n">
        <f aca="false">IF('Row Index'!N25="","✗",IF(INDEX('RAW DATA'!$N:$N,'Row Index'!N25)="",INDEX('RAW DATA'!$L:$L,'Row Index'!N25),INDEX('RAW DATA'!$N:$N,'Row Index'!N25)))</f>
        <v>5.19001631472151</v>
      </c>
      <c r="O419" s="39" t="n">
        <f aca="false">IF('Row Index'!O25="","✗",IF(INDEX('RAW DATA'!$N:$N,'Row Index'!O25)="",INDEX('RAW DATA'!$L:$L,'Row Index'!O25),INDEX('RAW DATA'!$N:$N,'Row Index'!O25)))</f>
        <v>4.31370896169007</v>
      </c>
      <c r="P419" s="39" t="n">
        <f aca="false">IF('Row Index'!P25="","✗",IF(INDEX('RAW DATA'!$N:$N,'Row Index'!P25)="",INDEX('RAW DATA'!$L:$L,'Row Index'!P25),INDEX('RAW DATA'!$N:$N,'Row Index'!P25)))</f>
        <v>5.30523868365557</v>
      </c>
      <c r="Q419" s="39" t="n">
        <f aca="false">IF('Row Index'!Q25="","✗",IF(INDEX('RAW DATA'!$N:$N,'Row Index'!Q25)="",INDEX('RAW DATA'!$L:$L,'Row Index'!Q25),INDEX('RAW DATA'!$N:$N,'Row Index'!Q25)))</f>
        <v>4.74487802208978</v>
      </c>
      <c r="R419" s="39" t="n">
        <f aca="false">IF('Row Index'!R25="","✗",IF(INDEX('RAW DATA'!$N:$N,'Row Index'!R25)="",INDEX('RAW DATA'!$L:$L,'Row Index'!R25),INDEX('RAW DATA'!$N:$N,'Row Index'!R25)))</f>
        <v>4.77505780322962</v>
      </c>
      <c r="S419" s="39" t="n">
        <f aca="false">IF('Row Index'!S25="","✗",IF(INDEX('RAW DATA'!$N:$N,'Row Index'!S25)="",INDEX('RAW DATA'!$L:$L,'Row Index'!S25),INDEX('RAW DATA'!$N:$N,'Row Index'!S25)))</f>
        <v>4.9506688088363</v>
      </c>
      <c r="T419" s="39" t="n">
        <f aca="false">IF('Row Index'!T25="","✗",IF(INDEX('RAW DATA'!$N:$N,'Row Index'!T25)="",INDEX('RAW DATA'!$L:$L,'Row Index'!T25),INDEX('RAW DATA'!$N:$N,'Row Index'!T25)))</f>
        <v>3.50979279915113</v>
      </c>
      <c r="U419" s="39" t="n">
        <f aca="false">IF('Row Index'!U25="","✗",IF(INDEX('RAW DATA'!$N:$N,'Row Index'!U25)="",INDEX('RAW DATA'!$L:$L,'Row Index'!U25),INDEX('RAW DATA'!$N:$N,'Row Index'!U25)))</f>
        <v>3.81758768825697</v>
      </c>
      <c r="V419" s="39" t="n">
        <f aca="false">IF('Row Index'!V25="","✗",IF(INDEX('RAW DATA'!$N:$N,'Row Index'!V25)="",INDEX('RAW DATA'!$L:$L,'Row Index'!V25),INDEX('RAW DATA'!$N:$N,'Row Index'!V25)))</f>
        <v>3.04644203874668</v>
      </c>
      <c r="W419" s="39" t="n">
        <f aca="false">IF('Row Index'!W25="","✗",IF(INDEX('RAW DATA'!$N:$N,'Row Index'!W25)="",INDEX('RAW DATA'!$L:$L,'Row Index'!W25),INDEX('RAW DATA'!$N:$N,'Row Index'!W25)))</f>
        <v>5.48349167518203</v>
      </c>
      <c r="X419" s="39" t="n">
        <f aca="false">IF('Row Index'!X25="","✗",IF(INDEX('RAW DATA'!$N:$N,'Row Index'!X25)="",INDEX('RAW DATA'!$L:$L,'Row Index'!X25),INDEX('RAW DATA'!$N:$N,'Row Index'!X25)))</f>
        <v>6.55662284439134</v>
      </c>
      <c r="Y419" s="39" t="n">
        <f aca="false">IF('Row Index'!Y25="","✗",IF(INDEX('RAW DATA'!$N:$N,'Row Index'!Y25)="",INDEX('RAW DATA'!$L:$L,'Row Index'!Y25),INDEX('RAW DATA'!$N:$N,'Row Index'!Y25)))</f>
        <v>6.45178638671826</v>
      </c>
      <c r="Z419" s="39" t="n">
        <f aca="false">IF('Row Index'!Z25="","✗",IF(INDEX('RAW DATA'!$N:$N,'Row Index'!Z25)="",INDEX('RAW DATA'!$L:$L,'Row Index'!Z25),INDEX('RAW DATA'!$N:$N,'Row Index'!Z25)))</f>
        <v>6.94144141507083</v>
      </c>
      <c r="AA419" s="19" t="str">
        <f aca="false">IF('Row Index'!AA25="","⏳",IF(INDEX('RAW DATA'!$N:$N,'Row Index'!AA25)="",INDEX('RAW DATA'!$L:$L,'Row Index'!AA25),INDEX('RAW DATA'!$N:$N,'Row Index'!AA25)))</f>
        <v>⏳</v>
      </c>
      <c r="AB419" s="39" t="n">
        <f aca="false">IF('Row Index'!AB25="","✗",IF(INDEX('RAW DATA'!$N:$N,'Row Index'!AB25)="",INDEX('RAW DATA'!$L:$L,'Row Index'!AB25),INDEX('RAW DATA'!$N:$N,'Row Index'!AB25)))</f>
        <v>7.08241369033016</v>
      </c>
      <c r="AC419" s="39" t="n">
        <f aca="false">IF('Row Index'!AC25="","✗",IF(INDEX('RAW DATA'!$N:$N,'Row Index'!AC25)="",INDEX('RAW DATA'!$L:$L,'Row Index'!AC25),INDEX('RAW DATA'!$N:$N,'Row Index'!AC25)))</f>
        <v>6.55138606659909</v>
      </c>
      <c r="AD419" s="39" t="n">
        <f aca="false">IF('Row Index'!AD25="","✗",IF(INDEX('RAW DATA'!$N:$N,'Row Index'!AD25)="",INDEX('RAW DATA'!$L:$L,'Row Index'!AD25),INDEX('RAW DATA'!$N:$N,'Row Index'!AD25)))</f>
        <v>7.61070095134125</v>
      </c>
      <c r="AE419" s="39" t="n">
        <f aca="false">IF('Row Index'!AE25="","✗",IF(INDEX('RAW DATA'!$N:$N,'Row Index'!AE25)="",INDEX('RAW DATA'!$L:$L,'Row Index'!AE25),INDEX('RAW DATA'!$N:$N,'Row Index'!AE25)))</f>
        <v>7.16342218941147</v>
      </c>
      <c r="AF419" s="39" t="n">
        <f aca="false">IF('Row Index'!AF25="","✗",IF(INDEX('RAW DATA'!$N:$N,'Row Index'!AF25)="",INDEX('RAW DATA'!$L:$L,'Row Index'!AF25),INDEX('RAW DATA'!$N:$N,'Row Index'!AF25)))</f>
        <v>7.65175779123586</v>
      </c>
      <c r="AG419" s="39" t="n">
        <f aca="false">IF('Row Index'!AG25="","✗",IF(INDEX('RAW DATA'!$N:$N,'Row Index'!AG25)="",INDEX('RAW DATA'!$L:$L,'Row Index'!AG25),INDEX('RAW DATA'!$N:$N,'Row Index'!AG25)))</f>
        <v>7.4393039481698</v>
      </c>
      <c r="AH419" s="39" t="n">
        <f aca="false">IF('Row Index'!AH25="","✗",IF(INDEX('RAW DATA'!$N:$N,'Row Index'!AH25)="",INDEX('RAW DATA'!$L:$L,'Row Index'!AH25),INDEX('RAW DATA'!$N:$N,'Row Index'!AH25)))</f>
        <v>7.05585710643173</v>
      </c>
      <c r="AI419" s="39" t="n">
        <f aca="false">IF('Row Index'!AI25="","✗",IF(INDEX('RAW DATA'!$N:$N,'Row Index'!AI25)="",INDEX('RAW DATA'!$L:$L,'Row Index'!AI25),INDEX('RAW DATA'!$N:$N,'Row Index'!AI25)))</f>
        <v>7.4206397132686</v>
      </c>
      <c r="AJ419" s="39" t="n">
        <f aca="false">IF('Row Index'!AJ25="","✗",IF(INDEX('RAW DATA'!$N:$N,'Row Index'!AJ25)="",INDEX('RAW DATA'!$L:$L,'Row Index'!AJ25),INDEX('RAW DATA'!$N:$N,'Row Index'!AJ25)))</f>
        <v>7.1770249753783</v>
      </c>
      <c r="AK419" s="39" t="n">
        <f aca="false">IF('Row Index'!AK25="","✗",IF(INDEX('RAW DATA'!$N:$N,'Row Index'!AK25)="",INDEX('RAW DATA'!$L:$L,'Row Index'!AK25),INDEX('RAW DATA'!$N:$N,'Row Index'!AK25)))</f>
        <v>6.50277441607204</v>
      </c>
      <c r="AL419" s="39" t="n">
        <f aca="false">IF('Row Index'!AL25="","✗",IF(INDEX('RAW DATA'!$N:$N,'Row Index'!AL25)="",INDEX('RAW DATA'!$L:$L,'Row Index'!AL25),INDEX('RAW DATA'!$N:$N,'Row Index'!AL25)))</f>
        <v>3.27313618534673</v>
      </c>
      <c r="AM419" s="39" t="n">
        <f aca="false">IF('Row Index'!AM25="","✗",IF(INDEX('RAW DATA'!$N:$N,'Row Index'!AM25)="",INDEX('RAW DATA'!$L:$L,'Row Index'!AM25),INDEX('RAW DATA'!$N:$N,'Row Index'!AM25)))</f>
        <v>2.05111434526705</v>
      </c>
      <c r="AN419" s="39" t="n">
        <f aca="false">IF('Row Index'!AN25="","✗",IF(INDEX('RAW DATA'!$N:$N,'Row Index'!AN25)="",INDEX('RAW DATA'!$L:$L,'Row Index'!AN25),INDEX('RAW DATA'!$N:$N,'Row Index'!AN25)))</f>
        <v>1.65550574288157</v>
      </c>
      <c r="AO419" s="39" t="n">
        <f aca="false">IF('Row Index'!AO25="","✗",IF(INDEX('RAW DATA'!$N:$N,'Row Index'!AO25)="",INDEX('RAW DATA'!$L:$L,'Row Index'!AO25),INDEX('RAW DATA'!$N:$N,'Row Index'!AO25)))</f>
        <v>1.39940268171023</v>
      </c>
      <c r="AP419" s="39" t="n">
        <f aca="false">IF('Row Index'!AP25="","✗",IF(INDEX('RAW DATA'!$N:$N,'Row Index'!AP25)="",INDEX('RAW DATA'!$L:$L,'Row Index'!AP25),INDEX('RAW DATA'!$N:$N,'Row Index'!AP25)))</f>
        <v>1.1461889378871</v>
      </c>
      <c r="AQ419" s="39" t="n">
        <f aca="false">IF('Row Index'!AQ25="","✗",IF(INDEX('RAW DATA'!$N:$N,'Row Index'!AQ25)="",INDEX('RAW DATA'!$L:$L,'Row Index'!AQ25),INDEX('RAW DATA'!$N:$N,'Row Index'!AQ25)))</f>
        <v>1.2437716801283</v>
      </c>
    </row>
    <row r="420" customFormat="false" ht="15" hidden="false" customHeight="false" outlineLevel="0" collapsed="false">
      <c r="A420" s="15" t="s">
        <v>225</v>
      </c>
      <c r="B420" s="16" t="s">
        <v>153</v>
      </c>
      <c r="C420" s="39" t="n">
        <f aca="false">IF('Row Index'!C26="","✗",IF(INDEX('RAW DATA'!$N:$N,'Row Index'!C26)="",INDEX('RAW DATA'!$L:$L,'Row Index'!C26),INDEX('RAW DATA'!$N:$N,'Row Index'!C26)))</f>
        <v>6.86541706128882</v>
      </c>
      <c r="D420" s="39" t="n">
        <f aca="false">IF('Row Index'!D26="","✗",IF(INDEX('RAW DATA'!$N:$N,'Row Index'!D26)="",INDEX('RAW DATA'!$L:$L,'Row Index'!D26),INDEX('RAW DATA'!$N:$N,'Row Index'!D26)))</f>
        <v>4.10890049000913</v>
      </c>
      <c r="E420" s="39" t="n">
        <f aca="false">IF('Row Index'!E26="","✗",IF(INDEX('RAW DATA'!$N:$N,'Row Index'!E26)="",INDEX('RAW DATA'!$L:$L,'Row Index'!E26),INDEX('RAW DATA'!$N:$N,'Row Index'!E26)))</f>
        <v>7.15145387009996</v>
      </c>
      <c r="F420" s="39" t="n">
        <f aca="false">IF('Row Index'!F26="","✗",IF(INDEX('RAW DATA'!$N:$N,'Row Index'!F26)="",INDEX('RAW DATA'!$L:$L,'Row Index'!F26),INDEX('RAW DATA'!$N:$N,'Row Index'!F26)))</f>
        <v>4.29610798365507</v>
      </c>
      <c r="G420" s="39" t="n">
        <f aca="false">IF('Row Index'!G26="","✗",IF(INDEX('RAW DATA'!$N:$N,'Row Index'!G26)="",INDEX('RAW DATA'!$L:$L,'Row Index'!G26),INDEX('RAW DATA'!$N:$N,'Row Index'!G26)))</f>
        <v>7.22495488216908</v>
      </c>
      <c r="H420" s="39" t="n">
        <f aca="false">IF('Row Index'!H26="","✗",IF(INDEX('RAW DATA'!$N:$N,'Row Index'!H26)="",INDEX('RAW DATA'!$L:$L,'Row Index'!H26),INDEX('RAW DATA'!$N:$N,'Row Index'!H26)))</f>
        <v>3.78357716649232</v>
      </c>
      <c r="I420" s="39" t="n">
        <f aca="false">IF('Row Index'!I26="","✗",IF(INDEX('RAW DATA'!$N:$N,'Row Index'!I26)="",INDEX('RAW DATA'!$L:$L,'Row Index'!I26),INDEX('RAW DATA'!$N:$N,'Row Index'!I26)))</f>
        <v>7.03753612362628</v>
      </c>
      <c r="J420" s="39" t="n">
        <f aca="false">IF('Row Index'!J26="","✗",IF(INDEX('RAW DATA'!$N:$N,'Row Index'!J26)="",INDEX('RAW DATA'!$L:$L,'Row Index'!J26),INDEX('RAW DATA'!$N:$N,'Row Index'!J26)))</f>
        <v>4.88232141847951</v>
      </c>
      <c r="K420" s="39" t="n">
        <f aca="false">IF('Row Index'!K26="","✗",IF(INDEX('RAW DATA'!$N:$N,'Row Index'!K26)="",INDEX('RAW DATA'!$L:$L,'Row Index'!K26),INDEX('RAW DATA'!$N:$N,'Row Index'!K26)))</f>
        <v>7.08523472889984</v>
      </c>
      <c r="L420" s="39" t="n">
        <f aca="false">IF('Row Index'!L26="","✗",IF(INDEX('RAW DATA'!$N:$N,'Row Index'!L26)="",INDEX('RAW DATA'!$L:$L,'Row Index'!L26),INDEX('RAW DATA'!$N:$N,'Row Index'!L26)))</f>
        <v>4.59116391932024</v>
      </c>
      <c r="M420" s="39" t="n">
        <f aca="false">IF('Row Index'!M26="","✗",IF(INDEX('RAW DATA'!$N:$N,'Row Index'!M26)="",INDEX('RAW DATA'!$L:$L,'Row Index'!M26),INDEX('RAW DATA'!$N:$N,'Row Index'!M26)))</f>
        <v>7.11730576627287</v>
      </c>
      <c r="N420" s="39" t="n">
        <f aca="false">IF('Row Index'!N26="","✗",IF(INDEX('RAW DATA'!$N:$N,'Row Index'!N26)="",INDEX('RAW DATA'!$L:$L,'Row Index'!N26),INDEX('RAW DATA'!$N:$N,'Row Index'!N26)))</f>
        <v>6.81236572611997</v>
      </c>
      <c r="O420" s="39" t="n">
        <f aca="false">IF('Row Index'!O26="","✗",IF(INDEX('RAW DATA'!$N:$N,'Row Index'!O26)="",INDEX('RAW DATA'!$L:$L,'Row Index'!O26),INDEX('RAW DATA'!$N:$N,'Row Index'!O26)))</f>
        <v>7.33739068687023</v>
      </c>
      <c r="P420" s="39" t="n">
        <f aca="false">IF('Row Index'!P26="","✗",IF(INDEX('RAW DATA'!$N:$N,'Row Index'!P26)="",INDEX('RAW DATA'!$L:$L,'Row Index'!P26),INDEX('RAW DATA'!$N:$N,'Row Index'!P26)))</f>
        <v>6.18770717138278</v>
      </c>
      <c r="Q420" s="39" t="n">
        <f aca="false">IF('Row Index'!Q26="","✗",IF(INDEX('RAW DATA'!$N:$N,'Row Index'!Q26)="",INDEX('RAW DATA'!$L:$L,'Row Index'!Q26),INDEX('RAW DATA'!$N:$N,'Row Index'!Q26)))</f>
        <v>7.16749988977951</v>
      </c>
      <c r="R420" s="39" t="n">
        <f aca="false">IF('Row Index'!R26="","✗",IF(INDEX('RAW DATA'!$N:$N,'Row Index'!R26)="",INDEX('RAW DATA'!$L:$L,'Row Index'!R26),INDEX('RAW DATA'!$N:$N,'Row Index'!R26)))</f>
        <v>5.73284048821491</v>
      </c>
      <c r="S420" s="39" t="n">
        <f aca="false">IF('Row Index'!S26="","✗",IF(INDEX('RAW DATA'!$N:$N,'Row Index'!S26)="",INDEX('RAW DATA'!$L:$L,'Row Index'!S26),INDEX('RAW DATA'!$N:$N,'Row Index'!S26)))</f>
        <v>6.27908058554872</v>
      </c>
      <c r="T420" s="39" t="n">
        <f aca="false">IF('Row Index'!T26="","✗",IF(INDEX('RAW DATA'!$N:$N,'Row Index'!T26)="",INDEX('RAW DATA'!$L:$L,'Row Index'!T26),INDEX('RAW DATA'!$N:$N,'Row Index'!T26)))</f>
        <v>5.57934956123535</v>
      </c>
      <c r="U420" s="39" t="n">
        <f aca="false">IF('Row Index'!U26="","✗",IF(INDEX('RAW DATA'!$N:$N,'Row Index'!U26)="",INDEX('RAW DATA'!$L:$L,'Row Index'!U26),INDEX('RAW DATA'!$N:$N,'Row Index'!U26)))</f>
        <v>6.56221884792474</v>
      </c>
      <c r="V420" s="39" t="n">
        <f aca="false">IF('Row Index'!V26="","✗",IF(INDEX('RAW DATA'!$N:$N,'Row Index'!V26)="",INDEX('RAW DATA'!$L:$L,'Row Index'!V26),INDEX('RAW DATA'!$N:$N,'Row Index'!V26)))</f>
        <v>6.08901734992998</v>
      </c>
      <c r="W420" s="39" t="n">
        <f aca="false">IF('Row Index'!W26="","✗",IF(INDEX('RAW DATA'!$N:$N,'Row Index'!W26)="",INDEX('RAW DATA'!$L:$L,'Row Index'!W26),INDEX('RAW DATA'!$N:$N,'Row Index'!W26)))</f>
        <v>5.98709794706429</v>
      </c>
      <c r="X420" s="39" t="n">
        <f aca="false">IF('Row Index'!X26="","✗",IF(INDEX('RAW DATA'!$N:$N,'Row Index'!X26)="",INDEX('RAW DATA'!$L:$L,'Row Index'!X26),INDEX('RAW DATA'!$N:$N,'Row Index'!X26)))</f>
        <v>6.68149851776023</v>
      </c>
      <c r="Y420" s="39" t="n">
        <f aca="false">IF('Row Index'!Y26="","✗",IF(INDEX('RAW DATA'!$N:$N,'Row Index'!Y26)="",INDEX('RAW DATA'!$L:$L,'Row Index'!Y26),INDEX('RAW DATA'!$N:$N,'Row Index'!Y26)))</f>
        <v>6.34254957186147</v>
      </c>
      <c r="Z420" s="39" t="n">
        <f aca="false">IF('Row Index'!Z26="","✗",IF(INDEX('RAW DATA'!$N:$N,'Row Index'!Z26)="",INDEX('RAW DATA'!$L:$L,'Row Index'!Z26),INDEX('RAW DATA'!$N:$N,'Row Index'!Z26)))</f>
        <v>6.41882059207199</v>
      </c>
      <c r="AA420" s="19" t="str">
        <f aca="false">IF('Row Index'!AA26="","⏳",IF(INDEX('RAW DATA'!$N:$N,'Row Index'!AA26)="",INDEX('RAW DATA'!$L:$L,'Row Index'!AA26),INDEX('RAW DATA'!$N:$N,'Row Index'!AA26)))</f>
        <v>⏳</v>
      </c>
      <c r="AB420" s="39" t="n">
        <f aca="false">IF('Row Index'!AB26="","✗",IF(INDEX('RAW DATA'!$N:$N,'Row Index'!AB26)="",INDEX('RAW DATA'!$L:$L,'Row Index'!AB26),INDEX('RAW DATA'!$N:$N,'Row Index'!AB26)))</f>
        <v>6.22412031717702</v>
      </c>
      <c r="AC420" s="39" t="n">
        <f aca="false">IF('Row Index'!AC26="","✗",IF(INDEX('RAW DATA'!$N:$N,'Row Index'!AC26)="",INDEX('RAW DATA'!$L:$L,'Row Index'!AC26),INDEX('RAW DATA'!$N:$N,'Row Index'!AC26)))</f>
        <v>6.32606999246115</v>
      </c>
      <c r="AD420" s="39" t="n">
        <f aca="false">IF('Row Index'!AD26="","✗",IF(INDEX('RAW DATA'!$N:$N,'Row Index'!AD26)="",INDEX('RAW DATA'!$L:$L,'Row Index'!AD26),INDEX('RAW DATA'!$N:$N,'Row Index'!AD26)))</f>
        <v>5.85782128414705</v>
      </c>
      <c r="AE420" s="39" t="n">
        <f aca="false">IF('Row Index'!AE26="","✗",IF(INDEX('RAW DATA'!$N:$N,'Row Index'!AE26)="",INDEX('RAW DATA'!$L:$L,'Row Index'!AE26),INDEX('RAW DATA'!$N:$N,'Row Index'!AE26)))</f>
        <v>6.00555758381439</v>
      </c>
      <c r="AF420" s="39" t="n">
        <f aca="false">IF('Row Index'!AF26="","✗",IF(INDEX('RAW DATA'!$N:$N,'Row Index'!AF26)="",INDEX('RAW DATA'!$L:$L,'Row Index'!AF26),INDEX('RAW DATA'!$N:$N,'Row Index'!AF26)))</f>
        <v>5.44634370255067</v>
      </c>
      <c r="AG420" s="39" t="n">
        <f aca="false">IF('Row Index'!AG26="","✗",IF(INDEX('RAW DATA'!$N:$N,'Row Index'!AG26)="",INDEX('RAW DATA'!$L:$L,'Row Index'!AG26),INDEX('RAW DATA'!$N:$N,'Row Index'!AG26)))</f>
        <v>5.77234155332738</v>
      </c>
      <c r="AH420" s="39" t="n">
        <f aca="false">IF('Row Index'!AH26="","✗",IF(INDEX('RAW DATA'!$N:$N,'Row Index'!AH26)="",INDEX('RAW DATA'!$L:$L,'Row Index'!AH26),INDEX('RAW DATA'!$N:$N,'Row Index'!AH26)))</f>
        <v>5.37861580073178</v>
      </c>
      <c r="AI420" s="39" t="n">
        <f aca="false">IF('Row Index'!AI26="","✗",IF(INDEX('RAW DATA'!$N:$N,'Row Index'!AI26)="",INDEX('RAW DATA'!$L:$L,'Row Index'!AI26),INDEX('RAW DATA'!$N:$N,'Row Index'!AI26)))</f>
        <v>3.50084917150051</v>
      </c>
      <c r="AJ420" s="39" t="n">
        <f aca="false">IF('Row Index'!AJ26="","✗",IF(INDEX('RAW DATA'!$N:$N,'Row Index'!AJ26)="",INDEX('RAW DATA'!$L:$L,'Row Index'!AJ26),INDEX('RAW DATA'!$N:$N,'Row Index'!AJ26)))</f>
        <v>3.56323173428513</v>
      </c>
      <c r="AK420" s="39" t="n">
        <f aca="false">IF('Row Index'!AK26="","✗",IF(INDEX('RAW DATA'!$N:$N,'Row Index'!AK26)="",INDEX('RAW DATA'!$L:$L,'Row Index'!AK26),INDEX('RAW DATA'!$N:$N,'Row Index'!AK26)))</f>
        <v>2.45468233817642</v>
      </c>
      <c r="AL420" s="39" t="n">
        <f aca="false">IF('Row Index'!AL26="","✗",IF(INDEX('RAW DATA'!$N:$N,'Row Index'!AL26)="",INDEX('RAW DATA'!$L:$L,'Row Index'!AL26),INDEX('RAW DATA'!$N:$N,'Row Index'!AL26)))</f>
        <v>2.83994097792164</v>
      </c>
      <c r="AM420" s="39" t="n">
        <f aca="false">IF('Row Index'!AM26="","✗",IF(INDEX('RAW DATA'!$N:$N,'Row Index'!AM26)="",INDEX('RAW DATA'!$L:$L,'Row Index'!AM26),INDEX('RAW DATA'!$N:$N,'Row Index'!AM26)))</f>
        <v>1.70890026671037</v>
      </c>
      <c r="AN420" s="39" t="n">
        <f aca="false">IF('Row Index'!AN26="","✗",IF(INDEX('RAW DATA'!$N:$N,'Row Index'!AN26)="",INDEX('RAW DATA'!$L:$L,'Row Index'!AN26),INDEX('RAW DATA'!$N:$N,'Row Index'!AN26)))</f>
        <v>1.66334523537985</v>
      </c>
      <c r="AO420" s="39" t="n">
        <f aca="false">IF('Row Index'!AO26="","✗",IF(INDEX('RAW DATA'!$N:$N,'Row Index'!AO26)="",INDEX('RAW DATA'!$L:$L,'Row Index'!AO26),INDEX('RAW DATA'!$N:$N,'Row Index'!AO26)))</f>
        <v>1.30960615629062</v>
      </c>
      <c r="AP420" s="39" t="n">
        <f aca="false">IF('Row Index'!AP26="","✗",IF(INDEX('RAW DATA'!$N:$N,'Row Index'!AP26)="",INDEX('RAW DATA'!$L:$L,'Row Index'!AP26),INDEX('RAW DATA'!$N:$N,'Row Index'!AP26)))</f>
        <v>1.04542958722956</v>
      </c>
      <c r="AQ420" s="39" t="n">
        <f aca="false">IF('Row Index'!AQ26="","✗",IF(INDEX('RAW DATA'!$N:$N,'Row Index'!AQ26)="",INDEX('RAW DATA'!$L:$L,'Row Index'!AQ26),INDEX('RAW DATA'!$N:$N,'Row Index'!AQ26)))</f>
        <v>0.911978985652567</v>
      </c>
    </row>
    <row r="421" customFormat="false" ht="15" hidden="false" customHeight="false" outlineLevel="0" collapsed="false">
      <c r="A421" s="15" t="s">
        <v>228</v>
      </c>
      <c r="B421" s="16" t="s">
        <v>153</v>
      </c>
      <c r="C421" s="39" t="n">
        <f aca="false">IF('Row Index'!C27="","✗",IF(INDEX('RAW DATA'!$N:$N,'Row Index'!C27)="",INDEX('RAW DATA'!$L:$L,'Row Index'!C27),INDEX('RAW DATA'!$N:$N,'Row Index'!C27)))</f>
        <v>5.40868781388178</v>
      </c>
      <c r="D421" s="39" t="n">
        <f aca="false">IF('Row Index'!D27="","✗",IF(INDEX('RAW DATA'!$N:$N,'Row Index'!D27)="",INDEX('RAW DATA'!$L:$L,'Row Index'!D27),INDEX('RAW DATA'!$N:$N,'Row Index'!D27)))</f>
        <v>4.08366479556569</v>
      </c>
      <c r="E421" s="39" t="n">
        <f aca="false">IF('Row Index'!E27="","✗",IF(INDEX('RAW DATA'!$N:$N,'Row Index'!E27)="",INDEX('RAW DATA'!$L:$L,'Row Index'!E27),INDEX('RAW DATA'!$N:$N,'Row Index'!E27)))</f>
        <v>5.63974915919982</v>
      </c>
      <c r="F421" s="39" t="n">
        <f aca="false">IF('Row Index'!F27="","✗",IF(INDEX('RAW DATA'!$N:$N,'Row Index'!F27)="",INDEX('RAW DATA'!$L:$L,'Row Index'!F27),INDEX('RAW DATA'!$N:$N,'Row Index'!F27)))</f>
        <v>4.09210861714537</v>
      </c>
      <c r="G421" s="39" t="n">
        <f aca="false">IF('Row Index'!G27="","✗",IF(INDEX('RAW DATA'!$N:$N,'Row Index'!G27)="",INDEX('RAW DATA'!$L:$L,'Row Index'!G27),INDEX('RAW DATA'!$N:$N,'Row Index'!G27)))</f>
        <v>5.61758606709757</v>
      </c>
      <c r="H421" s="39" t="n">
        <f aca="false">IF('Row Index'!H27="","✗",IF(INDEX('RAW DATA'!$N:$N,'Row Index'!H27)="",INDEX('RAW DATA'!$L:$L,'Row Index'!H27),INDEX('RAW DATA'!$N:$N,'Row Index'!H27)))</f>
        <v>4.61588655323788</v>
      </c>
      <c r="I421" s="39" t="n">
        <f aca="false">IF('Row Index'!I27="","✗",IF(INDEX('RAW DATA'!$N:$N,'Row Index'!I27)="",INDEX('RAW DATA'!$L:$L,'Row Index'!I27),INDEX('RAW DATA'!$N:$N,'Row Index'!I27)))</f>
        <v>6.22639584032562</v>
      </c>
      <c r="J421" s="39" t="n">
        <f aca="false">IF('Row Index'!J27="","✗",IF(INDEX('RAW DATA'!$N:$N,'Row Index'!J27)="",INDEX('RAW DATA'!$L:$L,'Row Index'!J27),INDEX('RAW DATA'!$N:$N,'Row Index'!J27)))</f>
        <v>3.85657510468529</v>
      </c>
      <c r="K421" s="39" t="n">
        <f aca="false">IF('Row Index'!K27="","✗",IF(INDEX('RAW DATA'!$N:$N,'Row Index'!K27)="",INDEX('RAW DATA'!$L:$L,'Row Index'!K27),INDEX('RAW DATA'!$N:$N,'Row Index'!K27)))</f>
        <v>5.99191784662235</v>
      </c>
      <c r="L421" s="39" t="n">
        <f aca="false">IF('Row Index'!L27="","✗",IF(INDEX('RAW DATA'!$N:$N,'Row Index'!L27)="",INDEX('RAW DATA'!$L:$L,'Row Index'!L27),INDEX('RAW DATA'!$N:$N,'Row Index'!L27)))</f>
        <v>3.37957447531979</v>
      </c>
      <c r="M421" s="39" t="n">
        <f aca="false">IF('Row Index'!M27="","✗",IF(INDEX('RAW DATA'!$N:$N,'Row Index'!M27)="",INDEX('RAW DATA'!$L:$L,'Row Index'!M27),INDEX('RAW DATA'!$N:$N,'Row Index'!M27)))</f>
        <v>6.7367021604028</v>
      </c>
      <c r="N421" s="39" t="n">
        <f aca="false">IF('Row Index'!N27="","✗",IF(INDEX('RAW DATA'!$N:$N,'Row Index'!N27)="",INDEX('RAW DATA'!$L:$L,'Row Index'!N27),INDEX('RAW DATA'!$N:$N,'Row Index'!N27)))</f>
        <v>6.57095099483438</v>
      </c>
      <c r="O421" s="39" t="n">
        <f aca="false">IF('Row Index'!O27="","✗",IF(INDEX('RAW DATA'!$N:$N,'Row Index'!O27)="",INDEX('RAW DATA'!$L:$L,'Row Index'!O27),INDEX('RAW DATA'!$N:$N,'Row Index'!O27)))</f>
        <v>7.12909459628148</v>
      </c>
      <c r="P421" s="39" t="n">
        <f aca="false">IF('Row Index'!P27="","✗",IF(INDEX('RAW DATA'!$N:$N,'Row Index'!P27)="",INDEX('RAW DATA'!$L:$L,'Row Index'!P27),INDEX('RAW DATA'!$N:$N,'Row Index'!P27)))</f>
        <v>6.43638863095067</v>
      </c>
      <c r="Q421" s="39" t="n">
        <f aca="false">IF('Row Index'!Q27="","✗",IF(INDEX('RAW DATA'!$N:$N,'Row Index'!Q27)="",INDEX('RAW DATA'!$L:$L,'Row Index'!Q27),INDEX('RAW DATA'!$N:$N,'Row Index'!Q27)))</f>
        <v>6.99030827779912</v>
      </c>
      <c r="R421" s="39" t="n">
        <f aca="false">IF('Row Index'!R27="","✗",IF(INDEX('RAW DATA'!$N:$N,'Row Index'!R27)="",INDEX('RAW DATA'!$L:$L,'Row Index'!R27),INDEX('RAW DATA'!$N:$N,'Row Index'!R27)))</f>
        <v>6.16380141319011</v>
      </c>
      <c r="S421" s="39" t="n">
        <f aca="false">IF('Row Index'!S27="","✗",IF(INDEX('RAW DATA'!$N:$N,'Row Index'!S27)="",INDEX('RAW DATA'!$L:$L,'Row Index'!S27),INDEX('RAW DATA'!$N:$N,'Row Index'!S27)))</f>
        <v>7.0483205608316</v>
      </c>
      <c r="T421" s="39" t="n">
        <f aca="false">IF('Row Index'!T27="","✗",IF(INDEX('RAW DATA'!$N:$N,'Row Index'!T27)="",INDEX('RAW DATA'!$L:$L,'Row Index'!T27),INDEX('RAW DATA'!$N:$N,'Row Index'!T27)))</f>
        <v>5.87552269523986</v>
      </c>
      <c r="U421" s="39" t="n">
        <f aca="false">IF('Row Index'!U27="","✗",IF(INDEX('RAW DATA'!$N:$N,'Row Index'!U27)="",INDEX('RAW DATA'!$L:$L,'Row Index'!U27),INDEX('RAW DATA'!$N:$N,'Row Index'!U27)))</f>
        <v>6.54063751202475</v>
      </c>
      <c r="V421" s="39" t="n">
        <f aca="false">IF('Row Index'!V27="","✗",IF(INDEX('RAW DATA'!$N:$N,'Row Index'!V27)="",INDEX('RAW DATA'!$L:$L,'Row Index'!V27),INDEX('RAW DATA'!$N:$N,'Row Index'!V27)))</f>
        <v>5.94722731337388</v>
      </c>
      <c r="W421" s="39" t="n">
        <f aca="false">IF('Row Index'!W27="","✗",IF(INDEX('RAW DATA'!$N:$N,'Row Index'!W27)="",INDEX('RAW DATA'!$L:$L,'Row Index'!W27),INDEX('RAW DATA'!$N:$N,'Row Index'!W27)))</f>
        <v>6.17546741173179</v>
      </c>
      <c r="X421" s="39" t="n">
        <f aca="false">IF('Row Index'!X27="","✗",IF(INDEX('RAW DATA'!$N:$N,'Row Index'!X27)="",INDEX('RAW DATA'!$L:$L,'Row Index'!X27),INDEX('RAW DATA'!$N:$N,'Row Index'!X27)))</f>
        <v>6.65165726607158</v>
      </c>
      <c r="Y421" s="39" t="n">
        <f aca="false">IF('Row Index'!Y27="","✗",IF(INDEX('RAW DATA'!$N:$N,'Row Index'!Y27)="",INDEX('RAW DATA'!$L:$L,'Row Index'!Y27),INDEX('RAW DATA'!$N:$N,'Row Index'!Y27)))</f>
        <v>6.58903699972363</v>
      </c>
      <c r="Z421" s="39" t="n">
        <f aca="false">IF('Row Index'!Z27="","✗",IF(INDEX('RAW DATA'!$N:$N,'Row Index'!Z27)="",INDEX('RAW DATA'!$L:$L,'Row Index'!Z27),INDEX('RAW DATA'!$N:$N,'Row Index'!Z27)))</f>
        <v>6.40866616411982</v>
      </c>
      <c r="AA421" s="19" t="str">
        <f aca="false">IF('Row Index'!AA27="","⏳",IF(INDEX('RAW DATA'!$N:$N,'Row Index'!AA27)="",INDEX('RAW DATA'!$L:$L,'Row Index'!AA27),INDEX('RAW DATA'!$N:$N,'Row Index'!AA27)))</f>
        <v>⏳</v>
      </c>
      <c r="AB421" s="39" t="n">
        <f aca="false">IF('Row Index'!AB27="","✗",IF(INDEX('RAW DATA'!$N:$N,'Row Index'!AB27)="",INDEX('RAW DATA'!$L:$L,'Row Index'!AB27),INDEX('RAW DATA'!$N:$N,'Row Index'!AB27)))</f>
        <v>7.14250874721826</v>
      </c>
      <c r="AC421" s="39" t="n">
        <f aca="false">IF('Row Index'!AC27="","✗",IF(INDEX('RAW DATA'!$N:$N,'Row Index'!AC27)="",INDEX('RAW DATA'!$L:$L,'Row Index'!AC27),INDEX('RAW DATA'!$N:$N,'Row Index'!AC27)))</f>
        <v>6.40985166480069</v>
      </c>
      <c r="AD421" s="39" t="n">
        <f aca="false">IF('Row Index'!AD27="","✗",IF(INDEX('RAW DATA'!$N:$N,'Row Index'!AD27)="",INDEX('RAW DATA'!$L:$L,'Row Index'!AD27),INDEX('RAW DATA'!$N:$N,'Row Index'!AD27)))</f>
        <v>6.75527824100863</v>
      </c>
      <c r="AE421" s="39" t="n">
        <f aca="false">IF('Row Index'!AE27="","✗",IF(INDEX('RAW DATA'!$N:$N,'Row Index'!AE27)="",INDEX('RAW DATA'!$L:$L,'Row Index'!AE27),INDEX('RAW DATA'!$N:$N,'Row Index'!AE27)))</f>
        <v>6.45279363356729</v>
      </c>
      <c r="AF421" s="39" t="n">
        <f aca="false">IF('Row Index'!AF27="","✗",IF(INDEX('RAW DATA'!$N:$N,'Row Index'!AF27)="",INDEX('RAW DATA'!$L:$L,'Row Index'!AF27),INDEX('RAW DATA'!$N:$N,'Row Index'!AF27)))</f>
        <v>6.69822312764278</v>
      </c>
      <c r="AG421" s="39" t="n">
        <f aca="false">IF('Row Index'!AG27="","✗",IF(INDEX('RAW DATA'!$N:$N,'Row Index'!AG27)="",INDEX('RAW DATA'!$L:$L,'Row Index'!AG27),INDEX('RAW DATA'!$N:$N,'Row Index'!AG27)))</f>
        <v>6.15141268539845</v>
      </c>
      <c r="AH421" s="39" t="n">
        <f aca="false">IF('Row Index'!AH27="","✗",IF(INDEX('RAW DATA'!$N:$N,'Row Index'!AH27)="",INDEX('RAW DATA'!$L:$L,'Row Index'!AH27),INDEX('RAW DATA'!$N:$N,'Row Index'!AH27)))</f>
        <v>5.46584440614291</v>
      </c>
      <c r="AI421" s="39" t="n">
        <f aca="false">IF('Row Index'!AI27="","✗",IF(INDEX('RAW DATA'!$N:$N,'Row Index'!AI27)="",INDEX('RAW DATA'!$L:$L,'Row Index'!AI27),INDEX('RAW DATA'!$N:$N,'Row Index'!AI27)))</f>
        <v>3.90920664070402</v>
      </c>
      <c r="AJ421" s="39" t="n">
        <f aca="false">IF('Row Index'!AJ27="","✗",IF(INDEX('RAW DATA'!$N:$N,'Row Index'!AJ27)="",INDEX('RAW DATA'!$L:$L,'Row Index'!AJ27),INDEX('RAW DATA'!$N:$N,'Row Index'!AJ27)))</f>
        <v>4.26509025921524</v>
      </c>
      <c r="AK421" s="39" t="n">
        <f aca="false">IF('Row Index'!AK27="","✗",IF(INDEX('RAW DATA'!$N:$N,'Row Index'!AK27)="",INDEX('RAW DATA'!$L:$L,'Row Index'!AK27),INDEX('RAW DATA'!$N:$N,'Row Index'!AK27)))</f>
        <v>2.80411504147345</v>
      </c>
      <c r="AL421" s="39" t="n">
        <f aca="false">IF('Row Index'!AL27="","✗",IF(INDEX('RAW DATA'!$N:$N,'Row Index'!AL27)="",INDEX('RAW DATA'!$L:$L,'Row Index'!AL27),INDEX('RAW DATA'!$N:$N,'Row Index'!AL27)))</f>
        <v>2.81173785654194</v>
      </c>
      <c r="AM421" s="39" t="n">
        <f aca="false">IF('Row Index'!AM27="","✗",IF(INDEX('RAW DATA'!$N:$N,'Row Index'!AM27)="",INDEX('RAW DATA'!$L:$L,'Row Index'!AM27),INDEX('RAW DATA'!$N:$N,'Row Index'!AM27)))</f>
        <v>1.65558124653185</v>
      </c>
      <c r="AN421" s="39" t="n">
        <f aca="false">IF('Row Index'!AN27="","✗",IF(INDEX('RAW DATA'!$N:$N,'Row Index'!AN27)="",INDEX('RAW DATA'!$L:$L,'Row Index'!AN27),INDEX('RAW DATA'!$N:$N,'Row Index'!AN27)))</f>
        <v>1.42993352658906</v>
      </c>
      <c r="AO421" s="39" t="n">
        <f aca="false">IF('Row Index'!AO27="","✗",IF(INDEX('RAW DATA'!$N:$N,'Row Index'!AO27)="",INDEX('RAW DATA'!$L:$L,'Row Index'!AO27),INDEX('RAW DATA'!$N:$N,'Row Index'!AO27)))</f>
        <v>1.16098516750824</v>
      </c>
      <c r="AP421" s="39" t="n">
        <f aca="false">IF('Row Index'!AP27="","✗",IF(INDEX('RAW DATA'!$N:$N,'Row Index'!AP27)="",INDEX('RAW DATA'!$L:$L,'Row Index'!AP27),INDEX('RAW DATA'!$N:$N,'Row Index'!AP27)))</f>
        <v>0.960794842072722</v>
      </c>
      <c r="AQ421" s="39" t="n">
        <f aca="false">IF('Row Index'!AQ27="","✗",IF(INDEX('RAW DATA'!$N:$N,'Row Index'!AQ27)="",INDEX('RAW DATA'!$L:$L,'Row Index'!AQ27),INDEX('RAW DATA'!$N:$N,'Row Index'!AQ27)))</f>
        <v>1.02270009149612</v>
      </c>
    </row>
    <row r="422" customFormat="false" ht="15" hidden="false" customHeight="false" outlineLevel="0" collapsed="false">
      <c r="A422" s="15" t="s">
        <v>231</v>
      </c>
      <c r="B422" s="16" t="s">
        <v>153</v>
      </c>
      <c r="C422" s="39" t="n">
        <f aca="false">IF('Row Index'!C28="","✗",IF(INDEX('RAW DATA'!$N:$N,'Row Index'!C28)="",INDEX('RAW DATA'!$L:$L,'Row Index'!C28),INDEX('RAW DATA'!$N:$N,'Row Index'!C28)))</f>
        <v>6.88969922832728</v>
      </c>
      <c r="D422" s="39" t="n">
        <f aca="false">IF('Row Index'!D28="","✗",IF(INDEX('RAW DATA'!$N:$N,'Row Index'!D28)="",INDEX('RAW DATA'!$L:$L,'Row Index'!D28),INDEX('RAW DATA'!$N:$N,'Row Index'!D28)))</f>
        <v>3.83766146684723</v>
      </c>
      <c r="E422" s="39" t="n">
        <f aca="false">IF('Row Index'!E28="","✗",IF(INDEX('RAW DATA'!$N:$N,'Row Index'!E28)="",INDEX('RAW DATA'!$L:$L,'Row Index'!E28),INDEX('RAW DATA'!$N:$N,'Row Index'!E28)))</f>
        <v>6.63870055672432</v>
      </c>
      <c r="F422" s="39" t="n">
        <f aca="false">IF('Row Index'!F28="","✗",IF(INDEX('RAW DATA'!$N:$N,'Row Index'!F28)="",INDEX('RAW DATA'!$L:$L,'Row Index'!F28),INDEX('RAW DATA'!$N:$N,'Row Index'!F28)))</f>
        <v>5.08177720525353</v>
      </c>
      <c r="G422" s="39" t="n">
        <f aca="false">IF('Row Index'!G28="","✗",IF(INDEX('RAW DATA'!$N:$N,'Row Index'!G28)="",INDEX('RAW DATA'!$L:$L,'Row Index'!G28),INDEX('RAW DATA'!$N:$N,'Row Index'!G28)))</f>
        <v>6.28819493220146</v>
      </c>
      <c r="H422" s="39" t="n">
        <f aca="false">IF('Row Index'!H28="","✗",IF(INDEX('RAW DATA'!$N:$N,'Row Index'!H28)="",INDEX('RAW DATA'!$L:$L,'Row Index'!H28),INDEX('RAW DATA'!$N:$N,'Row Index'!H28)))</f>
        <v>5.53150126825839</v>
      </c>
      <c r="I422" s="39" t="n">
        <f aca="false">IF('Row Index'!I28="","✗",IF(INDEX('RAW DATA'!$N:$N,'Row Index'!I28)="",INDEX('RAW DATA'!$L:$L,'Row Index'!I28),INDEX('RAW DATA'!$N:$N,'Row Index'!I28)))</f>
        <v>6.66144217295183</v>
      </c>
      <c r="J422" s="39" t="n">
        <f aca="false">IF('Row Index'!J28="","✗",IF(INDEX('RAW DATA'!$N:$N,'Row Index'!J28)="",INDEX('RAW DATA'!$L:$L,'Row Index'!J28),INDEX('RAW DATA'!$N:$N,'Row Index'!J28)))</f>
        <v>4.62984484988806</v>
      </c>
      <c r="K422" s="39" t="n">
        <f aca="false">IF('Row Index'!K28="","✗",IF(INDEX('RAW DATA'!$N:$N,'Row Index'!K28)="",INDEX('RAW DATA'!$L:$L,'Row Index'!K28),INDEX('RAW DATA'!$N:$N,'Row Index'!K28)))</f>
        <v>6.79274860613865</v>
      </c>
      <c r="L422" s="39" t="n">
        <f aca="false">IF('Row Index'!L28="","✗",IF(INDEX('RAW DATA'!$N:$N,'Row Index'!L28)="",INDEX('RAW DATA'!$L:$L,'Row Index'!L28),INDEX('RAW DATA'!$N:$N,'Row Index'!L28)))</f>
        <v>4.77653066518454</v>
      </c>
      <c r="M422" s="39" t="n">
        <f aca="false">IF('Row Index'!M28="","✗",IF(INDEX('RAW DATA'!$N:$N,'Row Index'!M28)="",INDEX('RAW DATA'!$L:$L,'Row Index'!M28),INDEX('RAW DATA'!$N:$N,'Row Index'!M28)))</f>
        <v>7.02246983436021</v>
      </c>
      <c r="N422" s="39" t="n">
        <f aca="false">IF('Row Index'!N28="","✗",IF(INDEX('RAW DATA'!$N:$N,'Row Index'!N28)="",INDEX('RAW DATA'!$L:$L,'Row Index'!N28),INDEX('RAW DATA'!$N:$N,'Row Index'!N28)))</f>
        <v>6.29344353516027</v>
      </c>
      <c r="O422" s="39" t="n">
        <f aca="false">IF('Row Index'!O28="","✗",IF(INDEX('RAW DATA'!$N:$N,'Row Index'!O28)="",INDEX('RAW DATA'!$L:$L,'Row Index'!O28),INDEX('RAW DATA'!$N:$N,'Row Index'!O28)))</f>
        <v>7.50942405140353</v>
      </c>
      <c r="P422" s="39" t="n">
        <f aca="false">IF('Row Index'!P28="","✗",IF(INDEX('RAW DATA'!$N:$N,'Row Index'!P28)="",INDEX('RAW DATA'!$L:$L,'Row Index'!P28),INDEX('RAW DATA'!$N:$N,'Row Index'!P28)))</f>
        <v>7.25408489349047</v>
      </c>
      <c r="Q422" s="39" t="n">
        <f aca="false">IF('Row Index'!Q28="","✗",IF(INDEX('RAW DATA'!$N:$N,'Row Index'!Q28)="",INDEX('RAW DATA'!$L:$L,'Row Index'!Q28),INDEX('RAW DATA'!$N:$N,'Row Index'!Q28)))</f>
        <v>7.68487891783822</v>
      </c>
      <c r="R422" s="39" t="n">
        <f aca="false">IF('Row Index'!R28="","✗",IF(INDEX('RAW DATA'!$N:$N,'Row Index'!R28)="",INDEX('RAW DATA'!$L:$L,'Row Index'!R28),INDEX('RAW DATA'!$N:$N,'Row Index'!R28)))</f>
        <v>6.86639727696029</v>
      </c>
      <c r="S422" s="39" t="n">
        <f aca="false">IF('Row Index'!S28="","✗",IF(INDEX('RAW DATA'!$N:$N,'Row Index'!S28)="",INDEX('RAW DATA'!$L:$L,'Row Index'!S28),INDEX('RAW DATA'!$N:$N,'Row Index'!S28)))</f>
        <v>7.73368675206654</v>
      </c>
      <c r="T422" s="39" t="n">
        <f aca="false">IF('Row Index'!T28="","✗",IF(INDEX('RAW DATA'!$N:$N,'Row Index'!T28)="",INDEX('RAW DATA'!$L:$L,'Row Index'!T28),INDEX('RAW DATA'!$N:$N,'Row Index'!T28)))</f>
        <v>6.57033889843319</v>
      </c>
      <c r="U422" s="39" t="n">
        <f aca="false">IF('Row Index'!U28="","✗",IF(INDEX('RAW DATA'!$N:$N,'Row Index'!U28)="",INDEX('RAW DATA'!$L:$L,'Row Index'!U28),INDEX('RAW DATA'!$N:$N,'Row Index'!U28)))</f>
        <v>7.72895759186248</v>
      </c>
      <c r="V422" s="39" t="n">
        <f aca="false">IF('Row Index'!V28="","✗",IF(INDEX('RAW DATA'!$N:$N,'Row Index'!V28)="",INDEX('RAW DATA'!$L:$L,'Row Index'!V28),INDEX('RAW DATA'!$N:$N,'Row Index'!V28)))</f>
        <v>7.42589400747491</v>
      </c>
      <c r="W422" s="39" t="n">
        <f aca="false">IF('Row Index'!W28="","✗",IF(INDEX('RAW DATA'!$N:$N,'Row Index'!W28)="",INDEX('RAW DATA'!$L:$L,'Row Index'!W28),INDEX('RAW DATA'!$N:$N,'Row Index'!W28)))</f>
        <v>6.71150822799752</v>
      </c>
      <c r="X422" s="39" t="n">
        <f aca="false">IF('Row Index'!X28="","✗",IF(INDEX('RAW DATA'!$N:$N,'Row Index'!X28)="",INDEX('RAW DATA'!$L:$L,'Row Index'!X28),INDEX('RAW DATA'!$N:$N,'Row Index'!X28)))</f>
        <v>7.27214285796422</v>
      </c>
      <c r="Y422" s="39" t="n">
        <f aca="false">IF('Row Index'!Y28="","✗",IF(INDEX('RAW DATA'!$N:$N,'Row Index'!Y28)="",INDEX('RAW DATA'!$L:$L,'Row Index'!Y28),INDEX('RAW DATA'!$N:$N,'Row Index'!Y28)))</f>
        <v>6.59572036038689</v>
      </c>
      <c r="Z422" s="39" t="n">
        <f aca="false">IF('Row Index'!Z28="","✗",IF(INDEX('RAW DATA'!$N:$N,'Row Index'!Z28)="",INDEX('RAW DATA'!$L:$L,'Row Index'!Z28),INDEX('RAW DATA'!$N:$N,'Row Index'!Z28)))</f>
        <v>6.67536040086408</v>
      </c>
      <c r="AA422" s="19" t="str">
        <f aca="false">IF('Row Index'!AA28="","⏳",IF(INDEX('RAW DATA'!$N:$N,'Row Index'!AA28)="",INDEX('RAW DATA'!$L:$L,'Row Index'!AA28),INDEX('RAW DATA'!$N:$N,'Row Index'!AA28)))</f>
        <v>⏳</v>
      </c>
      <c r="AB422" s="39" t="n">
        <f aca="false">IF('Row Index'!AB28="","✗",IF(INDEX('RAW DATA'!$N:$N,'Row Index'!AB28)="",INDEX('RAW DATA'!$L:$L,'Row Index'!AB28),INDEX('RAW DATA'!$N:$N,'Row Index'!AB28)))</f>
        <v>6.53309897665485</v>
      </c>
      <c r="AC422" s="39" t="n">
        <f aca="false">IF('Row Index'!AC28="","✗",IF(INDEX('RAW DATA'!$N:$N,'Row Index'!AC28)="",INDEX('RAW DATA'!$L:$L,'Row Index'!AC28),INDEX('RAW DATA'!$N:$N,'Row Index'!AC28)))</f>
        <v>6.35681551831287</v>
      </c>
      <c r="AD422" s="39" t="n">
        <f aca="false">IF('Row Index'!AD28="","✗",IF(INDEX('RAW DATA'!$N:$N,'Row Index'!AD28)="",INDEX('RAW DATA'!$L:$L,'Row Index'!AD28),INDEX('RAW DATA'!$N:$N,'Row Index'!AD28)))</f>
        <v>5.49999559740134</v>
      </c>
      <c r="AE422" s="39" t="n">
        <f aca="false">IF('Row Index'!AE28="","✗",IF(INDEX('RAW DATA'!$N:$N,'Row Index'!AE28)="",INDEX('RAW DATA'!$L:$L,'Row Index'!AE28),INDEX('RAW DATA'!$N:$N,'Row Index'!AE28)))</f>
        <v>5.75447980758449</v>
      </c>
      <c r="AF422" s="39" t="n">
        <f aca="false">IF('Row Index'!AF28="","✗",IF(INDEX('RAW DATA'!$N:$N,'Row Index'!AF28)="",INDEX('RAW DATA'!$L:$L,'Row Index'!AF28),INDEX('RAW DATA'!$N:$N,'Row Index'!AF28)))</f>
        <v>3.71335064189597</v>
      </c>
      <c r="AG422" s="39" t="n">
        <f aca="false">IF('Row Index'!AG28="","✗",IF(INDEX('RAW DATA'!$N:$N,'Row Index'!AG28)="",INDEX('RAW DATA'!$L:$L,'Row Index'!AG28),INDEX('RAW DATA'!$N:$N,'Row Index'!AG28)))</f>
        <v>5.06311076810565</v>
      </c>
      <c r="AH422" s="39" t="n">
        <f aca="false">IF('Row Index'!AH28="","✗",IF(INDEX('RAW DATA'!$N:$N,'Row Index'!AH28)="",INDEX('RAW DATA'!$L:$L,'Row Index'!AH28),INDEX('RAW DATA'!$N:$N,'Row Index'!AH28)))</f>
        <v>4.75705325666093</v>
      </c>
      <c r="AI422" s="39" t="n">
        <f aca="false">IF('Row Index'!AI28="","✗",IF(INDEX('RAW DATA'!$N:$N,'Row Index'!AI28)="",INDEX('RAW DATA'!$L:$L,'Row Index'!AI28),INDEX('RAW DATA'!$N:$N,'Row Index'!AI28)))</f>
        <v>2.33324877258004</v>
      </c>
      <c r="AJ422" s="39" t="n">
        <f aca="false">IF('Row Index'!AJ28="","✗",IF(INDEX('RAW DATA'!$N:$N,'Row Index'!AJ28)="",INDEX('RAW DATA'!$L:$L,'Row Index'!AJ28),INDEX('RAW DATA'!$N:$N,'Row Index'!AJ28)))</f>
        <v>3.29068606519804</v>
      </c>
      <c r="AK422" s="39" t="n">
        <f aca="false">IF('Row Index'!AK28="","✗",IF(INDEX('RAW DATA'!$N:$N,'Row Index'!AK28)="",INDEX('RAW DATA'!$L:$L,'Row Index'!AK28),INDEX('RAW DATA'!$N:$N,'Row Index'!AK28)))</f>
        <v>2.17438499632466</v>
      </c>
      <c r="AL422" s="39" t="n">
        <f aca="false">IF('Row Index'!AL28="","✗",IF(INDEX('RAW DATA'!$N:$N,'Row Index'!AL28)="",INDEX('RAW DATA'!$L:$L,'Row Index'!AL28),INDEX('RAW DATA'!$N:$N,'Row Index'!AL28)))</f>
        <v>2.12723488728501</v>
      </c>
      <c r="AM422" s="39" t="n">
        <f aca="false">IF('Row Index'!AM28="","✗",IF(INDEX('RAW DATA'!$N:$N,'Row Index'!AM28)="",INDEX('RAW DATA'!$L:$L,'Row Index'!AM28),INDEX('RAW DATA'!$N:$N,'Row Index'!AM28)))</f>
        <v>1.52235205718084</v>
      </c>
      <c r="AN422" s="39" t="n">
        <f aca="false">IF('Row Index'!AN28="","✗",IF(INDEX('RAW DATA'!$N:$N,'Row Index'!AN28)="",INDEX('RAW DATA'!$L:$L,'Row Index'!AN28),INDEX('RAW DATA'!$N:$N,'Row Index'!AN28)))</f>
        <v>1.41136610738303</v>
      </c>
      <c r="AO422" s="39" t="n">
        <f aca="false">IF('Row Index'!AO28="","✗",IF(INDEX('RAW DATA'!$N:$N,'Row Index'!AO28)="",INDEX('RAW DATA'!$L:$L,'Row Index'!AO28),INDEX('RAW DATA'!$N:$N,'Row Index'!AO28)))</f>
        <v>1.23949550335374</v>
      </c>
      <c r="AP422" s="39" t="n">
        <f aca="false">IF('Row Index'!AP28="","✗",IF(INDEX('RAW DATA'!$N:$N,'Row Index'!AP28)="",INDEX('RAW DATA'!$L:$L,'Row Index'!AP28),INDEX('RAW DATA'!$N:$N,'Row Index'!AP28)))</f>
        <v>0.993780554909351</v>
      </c>
      <c r="AQ422" s="39" t="n">
        <f aca="false">IF('Row Index'!AQ28="","✗",IF(INDEX('RAW DATA'!$N:$N,'Row Index'!AQ28)="",INDEX('RAW DATA'!$L:$L,'Row Index'!AQ28),INDEX('RAW DATA'!$N:$N,'Row Index'!AQ28)))</f>
        <v>1.01277655494657</v>
      </c>
    </row>
    <row r="423" customFormat="false" ht="15" hidden="false" customHeight="false" outlineLevel="0" collapsed="false">
      <c r="A423" s="15" t="s">
        <v>234</v>
      </c>
      <c r="B423" s="16" t="s">
        <v>153</v>
      </c>
      <c r="C423" s="39" t="n">
        <f aca="false">IF('Row Index'!C29="","✗",IF(INDEX('RAW DATA'!$N:$N,'Row Index'!C29)="",INDEX('RAW DATA'!$L:$L,'Row Index'!C29),INDEX('RAW DATA'!$N:$N,'Row Index'!C29)))</f>
        <v>7.10864645622567</v>
      </c>
      <c r="D423" s="39" t="n">
        <f aca="false">IF('Row Index'!D29="","✗",IF(INDEX('RAW DATA'!$N:$N,'Row Index'!D29)="",INDEX('RAW DATA'!$L:$L,'Row Index'!D29),INDEX('RAW DATA'!$N:$N,'Row Index'!D29)))</f>
        <v>5.16684649118421</v>
      </c>
      <c r="E423" s="39" t="n">
        <f aca="false">IF('Row Index'!E29="","✗",IF(INDEX('RAW DATA'!$N:$N,'Row Index'!E29)="",INDEX('RAW DATA'!$L:$L,'Row Index'!E29),INDEX('RAW DATA'!$N:$N,'Row Index'!E29)))</f>
        <v>7.57129575908646</v>
      </c>
      <c r="F423" s="39" t="n">
        <f aca="false">IF('Row Index'!F29="","✗",IF(INDEX('RAW DATA'!$N:$N,'Row Index'!F29)="",INDEX('RAW DATA'!$L:$L,'Row Index'!F29),INDEX('RAW DATA'!$N:$N,'Row Index'!F29)))</f>
        <v>3.49866706525073</v>
      </c>
      <c r="G423" s="39" t="n">
        <f aca="false">IF('Row Index'!G29="","✗",IF(INDEX('RAW DATA'!$N:$N,'Row Index'!G29)="",INDEX('RAW DATA'!$L:$L,'Row Index'!G29),INDEX('RAW DATA'!$N:$N,'Row Index'!G29)))</f>
        <v>7.89965676698223</v>
      </c>
      <c r="H423" s="39" t="n">
        <f aca="false">IF('Row Index'!H29="","✗",IF(INDEX('RAW DATA'!$N:$N,'Row Index'!H29)="",INDEX('RAW DATA'!$L:$L,'Row Index'!H29),INDEX('RAW DATA'!$N:$N,'Row Index'!H29)))</f>
        <v>5.69056644647692</v>
      </c>
      <c r="I423" s="39" t="n">
        <f aca="false">IF('Row Index'!I29="","✗",IF(INDEX('RAW DATA'!$N:$N,'Row Index'!I29)="",INDEX('RAW DATA'!$L:$L,'Row Index'!I29),INDEX('RAW DATA'!$N:$N,'Row Index'!I29)))</f>
        <v>8.15087522447863</v>
      </c>
      <c r="J423" s="39" t="n">
        <f aca="false">IF('Row Index'!J29="","✗",IF(INDEX('RAW DATA'!$N:$N,'Row Index'!J29)="",INDEX('RAW DATA'!$L:$L,'Row Index'!J29),INDEX('RAW DATA'!$N:$N,'Row Index'!J29)))</f>
        <v>4.55727146249306</v>
      </c>
      <c r="K423" s="39" t="n">
        <f aca="false">IF('Row Index'!K29="","✗",IF(INDEX('RAW DATA'!$N:$N,'Row Index'!K29)="",INDEX('RAW DATA'!$L:$L,'Row Index'!K29),INDEX('RAW DATA'!$N:$N,'Row Index'!K29)))</f>
        <v>5.98895115008025</v>
      </c>
      <c r="L423" s="39" t="str">
        <f aca="false">IF('Row Index'!L29="","✗",IF(INDEX('RAW DATA'!$N:$N,'Row Index'!L29)="",INDEX('RAW DATA'!$L:$L,'Row Index'!L29),INDEX('RAW DATA'!$N:$N,'Row Index'!L29)))</f>
        <v>✗⇲</v>
      </c>
      <c r="M423" s="39" t="n">
        <f aca="false">IF('Row Index'!M29="","✗",IF(INDEX('RAW DATA'!$N:$N,'Row Index'!M29)="",INDEX('RAW DATA'!$L:$L,'Row Index'!M29),INDEX('RAW DATA'!$N:$N,'Row Index'!M29)))</f>
        <v>6.15448069792048</v>
      </c>
      <c r="N423" s="39" t="n">
        <f aca="false">IF('Row Index'!N29="","✗",IF(INDEX('RAW DATA'!$N:$N,'Row Index'!N29)="",INDEX('RAW DATA'!$L:$L,'Row Index'!N29),INDEX('RAW DATA'!$N:$N,'Row Index'!N29)))</f>
        <v>5.53322540753495</v>
      </c>
      <c r="O423" s="39" t="n">
        <f aca="false">IF('Row Index'!O29="","✗",IF(INDEX('RAW DATA'!$N:$N,'Row Index'!O29)="",INDEX('RAW DATA'!$L:$L,'Row Index'!O29),INDEX('RAW DATA'!$N:$N,'Row Index'!O29)))</f>
        <v>6.24328958473577</v>
      </c>
      <c r="P423" s="39" t="n">
        <f aca="false">IF('Row Index'!P29="","✗",IF(INDEX('RAW DATA'!$N:$N,'Row Index'!P29)="",INDEX('RAW DATA'!$L:$L,'Row Index'!P29),INDEX('RAW DATA'!$N:$N,'Row Index'!P29)))</f>
        <v>6.09002196556047</v>
      </c>
      <c r="Q423" s="39" t="n">
        <f aca="false">IF('Row Index'!Q29="","✗",IF(INDEX('RAW DATA'!$N:$N,'Row Index'!Q29)="",INDEX('RAW DATA'!$L:$L,'Row Index'!Q29),INDEX('RAW DATA'!$N:$N,'Row Index'!Q29)))</f>
        <v>6.89639212061118</v>
      </c>
      <c r="R423" s="39" t="n">
        <f aca="false">IF('Row Index'!R29="","✗",IF(INDEX('RAW DATA'!$N:$N,'Row Index'!R29)="",INDEX('RAW DATA'!$L:$L,'Row Index'!R29),INDEX('RAW DATA'!$N:$N,'Row Index'!R29)))</f>
        <v>5.20022988599109</v>
      </c>
      <c r="S423" s="39" t="n">
        <f aca="false">IF('Row Index'!S29="","✗",IF(INDEX('RAW DATA'!$N:$N,'Row Index'!S29)="",INDEX('RAW DATA'!$L:$L,'Row Index'!S29),INDEX('RAW DATA'!$N:$N,'Row Index'!S29)))</f>
        <v>6.72083534813621</v>
      </c>
      <c r="T423" s="39" t="n">
        <f aca="false">IF('Row Index'!T29="","✗",IF(INDEX('RAW DATA'!$N:$N,'Row Index'!T29)="",INDEX('RAW DATA'!$L:$L,'Row Index'!T29),INDEX('RAW DATA'!$N:$N,'Row Index'!T29)))</f>
        <v>5.7079742137659</v>
      </c>
      <c r="U423" s="39" t="n">
        <f aca="false">IF('Row Index'!U29="","✗",IF(INDEX('RAW DATA'!$N:$N,'Row Index'!U29)="",INDEX('RAW DATA'!$L:$L,'Row Index'!U29),INDEX('RAW DATA'!$N:$N,'Row Index'!U29)))</f>
        <v>7.65604433111247</v>
      </c>
      <c r="V423" s="39" t="n">
        <f aca="false">IF('Row Index'!V29="","✗",IF(INDEX('RAW DATA'!$N:$N,'Row Index'!V29)="",INDEX('RAW DATA'!$L:$L,'Row Index'!V29),INDEX('RAW DATA'!$N:$N,'Row Index'!V29)))</f>
        <v>7.19155610859175</v>
      </c>
      <c r="W423" s="39" t="n">
        <f aca="false">IF('Row Index'!W29="","✗",IF(INDEX('RAW DATA'!$N:$N,'Row Index'!W29)="",INDEX('RAW DATA'!$L:$L,'Row Index'!W29),INDEX('RAW DATA'!$N:$N,'Row Index'!W29)))</f>
        <v>6.71252778628854</v>
      </c>
      <c r="X423" s="39" t="n">
        <f aca="false">IF('Row Index'!X29="","✗",IF(INDEX('RAW DATA'!$N:$N,'Row Index'!X29)="",INDEX('RAW DATA'!$L:$L,'Row Index'!X29),INDEX('RAW DATA'!$N:$N,'Row Index'!X29)))</f>
        <v>7.355208477014</v>
      </c>
      <c r="Y423" s="39" t="n">
        <f aca="false">IF('Row Index'!Y29="","✗",IF(INDEX('RAW DATA'!$N:$N,'Row Index'!Y29)="",INDEX('RAW DATA'!$L:$L,'Row Index'!Y29),INDEX('RAW DATA'!$N:$N,'Row Index'!Y29)))</f>
        <v>6.57754782395485</v>
      </c>
      <c r="Z423" s="39" t="n">
        <f aca="false">IF('Row Index'!Z29="","✗",IF(INDEX('RAW DATA'!$N:$N,'Row Index'!Z29)="",INDEX('RAW DATA'!$L:$L,'Row Index'!Z29),INDEX('RAW DATA'!$N:$N,'Row Index'!Z29)))</f>
        <v>8.20878939393544</v>
      </c>
      <c r="AA423" s="19" t="str">
        <f aca="false">IF('Row Index'!AA29="","⏳",IF(INDEX('RAW DATA'!$N:$N,'Row Index'!AA29)="",INDEX('RAW DATA'!$L:$L,'Row Index'!AA29),INDEX('RAW DATA'!$N:$N,'Row Index'!AA29)))</f>
        <v>⏳</v>
      </c>
      <c r="AB423" s="39" t="n">
        <f aca="false">IF('Row Index'!AB29="","✗",IF(INDEX('RAW DATA'!$N:$N,'Row Index'!AB29)="",INDEX('RAW DATA'!$L:$L,'Row Index'!AB29),INDEX('RAW DATA'!$N:$N,'Row Index'!AB29)))</f>
        <v>8.37688761425888</v>
      </c>
      <c r="AC423" s="39" t="n">
        <f aca="false">IF('Row Index'!AC29="","✗",IF(INDEX('RAW DATA'!$N:$N,'Row Index'!AC29)="",INDEX('RAW DATA'!$L:$L,'Row Index'!AC29),INDEX('RAW DATA'!$N:$N,'Row Index'!AC29)))</f>
        <v>7.90981686474291</v>
      </c>
      <c r="AD423" s="39" t="n">
        <f aca="false">IF('Row Index'!AD29="","✗",IF(INDEX('RAW DATA'!$N:$N,'Row Index'!AD29)="",INDEX('RAW DATA'!$L:$L,'Row Index'!AD29),INDEX('RAW DATA'!$N:$N,'Row Index'!AD29)))</f>
        <v>7.94142226175524</v>
      </c>
      <c r="AE423" s="39" t="n">
        <f aca="false">IF('Row Index'!AE29="","✗",IF(INDEX('RAW DATA'!$N:$N,'Row Index'!AE29)="",INDEX('RAW DATA'!$L:$L,'Row Index'!AE29),INDEX('RAW DATA'!$N:$N,'Row Index'!AE29)))</f>
        <v>7.07387199134755</v>
      </c>
      <c r="AF423" s="39" t="n">
        <f aca="false">IF('Row Index'!AF29="","✗",IF(INDEX('RAW DATA'!$N:$N,'Row Index'!AF29)="",INDEX('RAW DATA'!$L:$L,'Row Index'!AF29),INDEX('RAW DATA'!$N:$N,'Row Index'!AF29)))</f>
        <v>7.18069024186491</v>
      </c>
      <c r="AG423" s="39" t="n">
        <f aca="false">IF('Row Index'!AG29="","✗",IF(INDEX('RAW DATA'!$N:$N,'Row Index'!AG29)="",INDEX('RAW DATA'!$L:$L,'Row Index'!AG29),INDEX('RAW DATA'!$N:$N,'Row Index'!AG29)))</f>
        <v>6.27790797443462</v>
      </c>
      <c r="AH423" s="39" t="n">
        <f aca="false">IF('Row Index'!AH29="","✗",IF(INDEX('RAW DATA'!$N:$N,'Row Index'!AH29)="",INDEX('RAW DATA'!$L:$L,'Row Index'!AH29),INDEX('RAW DATA'!$N:$N,'Row Index'!AH29)))</f>
        <v>2.52815280712913</v>
      </c>
      <c r="AI423" s="39" t="n">
        <f aca="false">IF('Row Index'!AI29="","✗",IF(INDEX('RAW DATA'!$N:$N,'Row Index'!AI29)="",INDEX('RAW DATA'!$L:$L,'Row Index'!AI29),INDEX('RAW DATA'!$N:$N,'Row Index'!AI29)))</f>
        <v>2.59350877625924</v>
      </c>
      <c r="AJ423" s="39" t="n">
        <f aca="false">IF('Row Index'!AJ29="","✗",IF(INDEX('RAW DATA'!$N:$N,'Row Index'!AJ29)="",INDEX('RAW DATA'!$L:$L,'Row Index'!AJ29),INDEX('RAW DATA'!$N:$N,'Row Index'!AJ29)))</f>
        <v>1.42563097133185</v>
      </c>
      <c r="AK423" s="39" t="n">
        <f aca="false">IF('Row Index'!AK29="","✗",IF(INDEX('RAW DATA'!$N:$N,'Row Index'!AK29)="",INDEX('RAW DATA'!$L:$L,'Row Index'!AK29),INDEX('RAW DATA'!$N:$N,'Row Index'!AK29)))</f>
        <v>1.37839894255135</v>
      </c>
      <c r="AL423" s="39" t="n">
        <f aca="false">IF('Row Index'!AL29="","✗",IF(INDEX('RAW DATA'!$N:$N,'Row Index'!AL29)="",INDEX('RAW DATA'!$L:$L,'Row Index'!AL29),INDEX('RAW DATA'!$N:$N,'Row Index'!AL29)))</f>
        <v>1.33044287123487</v>
      </c>
      <c r="AM423" s="39" t="n">
        <f aca="false">IF('Row Index'!AM29="","✗",IF(INDEX('RAW DATA'!$N:$N,'Row Index'!AM29)="",INDEX('RAW DATA'!$L:$L,'Row Index'!AM29),INDEX('RAW DATA'!$N:$N,'Row Index'!AM29)))</f>
        <v>1.34425742954654</v>
      </c>
      <c r="AN423" s="39" t="n">
        <f aca="false">IF('Row Index'!AN29="","✗",IF(INDEX('RAW DATA'!$N:$N,'Row Index'!AN29)="",INDEX('RAW DATA'!$L:$L,'Row Index'!AN29),INDEX('RAW DATA'!$N:$N,'Row Index'!AN29)))</f>
        <v>1.20330595145851</v>
      </c>
      <c r="AO423" s="39" t="n">
        <f aca="false">IF('Row Index'!AO29="","✗",IF(INDEX('RAW DATA'!$N:$N,'Row Index'!AO29)="",INDEX('RAW DATA'!$L:$L,'Row Index'!AO29),INDEX('RAW DATA'!$N:$N,'Row Index'!AO29)))</f>
        <v>1.38001403361536</v>
      </c>
      <c r="AP423" s="39" t="n">
        <f aca="false">IF('Row Index'!AP29="","✗",IF(INDEX('RAW DATA'!$N:$N,'Row Index'!AP29)="",INDEX('RAW DATA'!$L:$L,'Row Index'!AP29),INDEX('RAW DATA'!$N:$N,'Row Index'!AP29)))</f>
        <v>1.64586795982841</v>
      </c>
      <c r="AQ423" s="39" t="n">
        <f aca="false">IF('Row Index'!AQ29="","✗",IF(INDEX('RAW DATA'!$N:$N,'Row Index'!AQ29)="",INDEX('RAW DATA'!$L:$L,'Row Index'!AQ29),INDEX('RAW DATA'!$N:$N,'Row Index'!AQ29)))</f>
        <v>1.06484538073324</v>
      </c>
    </row>
    <row r="424" customFormat="false" ht="15" hidden="false" customHeight="false" outlineLevel="0" collapsed="false">
      <c r="A424" s="15" t="s">
        <v>237</v>
      </c>
      <c r="B424" s="16" t="s">
        <v>153</v>
      </c>
      <c r="C424" s="39" t="n">
        <f aca="false">IF('Row Index'!C30="","✗",IF(INDEX('RAW DATA'!$N:$N,'Row Index'!C30)="",INDEX('RAW DATA'!$L:$L,'Row Index'!C30),INDEX('RAW DATA'!$N:$N,'Row Index'!C30)))</f>
        <v>5.58317256758196</v>
      </c>
      <c r="D424" s="39" t="n">
        <f aca="false">IF('Row Index'!D30="","✗",IF(INDEX('RAW DATA'!$N:$N,'Row Index'!D30)="",INDEX('RAW DATA'!$L:$L,'Row Index'!D30),INDEX('RAW DATA'!$N:$N,'Row Index'!D30)))</f>
        <v>5.26047560057101</v>
      </c>
      <c r="E424" s="39" t="n">
        <f aca="false">IF('Row Index'!E30="","✗",IF(INDEX('RAW DATA'!$N:$N,'Row Index'!E30)="",INDEX('RAW DATA'!$L:$L,'Row Index'!E30),INDEX('RAW DATA'!$N:$N,'Row Index'!E30)))</f>
        <v>6.12647265481499</v>
      </c>
      <c r="F424" s="39" t="n">
        <f aca="false">IF('Row Index'!F30="","✗",IF(INDEX('RAW DATA'!$N:$N,'Row Index'!F30)="",INDEX('RAW DATA'!$L:$L,'Row Index'!F30),INDEX('RAW DATA'!$N:$N,'Row Index'!F30)))</f>
        <v>4.33849726153856</v>
      </c>
      <c r="G424" s="39" t="n">
        <f aca="false">IF('Row Index'!G30="","✗",IF(INDEX('RAW DATA'!$N:$N,'Row Index'!G30)="",INDEX('RAW DATA'!$L:$L,'Row Index'!G30),INDEX('RAW DATA'!$N:$N,'Row Index'!G30)))</f>
        <v>6.64895814880823</v>
      </c>
      <c r="H424" s="39" t="n">
        <f aca="false">IF('Row Index'!H30="","✗",IF(INDEX('RAW DATA'!$N:$N,'Row Index'!H30)="",INDEX('RAW DATA'!$L:$L,'Row Index'!H30),INDEX('RAW DATA'!$N:$N,'Row Index'!H30)))</f>
        <v>5.73320838536102</v>
      </c>
      <c r="I424" s="39" t="n">
        <f aca="false">IF('Row Index'!I30="","✗",IF(INDEX('RAW DATA'!$N:$N,'Row Index'!I30)="",INDEX('RAW DATA'!$L:$L,'Row Index'!I30),INDEX('RAW DATA'!$N:$N,'Row Index'!I30)))</f>
        <v>5.84952367992088</v>
      </c>
      <c r="J424" s="39" t="n">
        <f aca="false">IF('Row Index'!J30="","✗",IF(INDEX('RAW DATA'!$N:$N,'Row Index'!J30)="",INDEX('RAW DATA'!$L:$L,'Row Index'!J30),INDEX('RAW DATA'!$N:$N,'Row Index'!J30)))</f>
        <v>4.40439227485568</v>
      </c>
      <c r="K424" s="39" t="n">
        <f aca="false">IF('Row Index'!K30="","✗",IF(INDEX('RAW DATA'!$N:$N,'Row Index'!K30)="",INDEX('RAW DATA'!$L:$L,'Row Index'!K30),INDEX('RAW DATA'!$N:$N,'Row Index'!K30)))</f>
        <v>5.70599262068391</v>
      </c>
      <c r="L424" s="39" t="n">
        <f aca="false">IF('Row Index'!L30="","✗",IF(INDEX('RAW DATA'!$N:$N,'Row Index'!L30)="",INDEX('RAW DATA'!$L:$L,'Row Index'!L30),INDEX('RAW DATA'!$N:$N,'Row Index'!L30)))</f>
        <v>4.25475096297056</v>
      </c>
      <c r="M424" s="39" t="n">
        <f aca="false">IF('Row Index'!M30="","✗",IF(INDEX('RAW DATA'!$N:$N,'Row Index'!M30)="",INDEX('RAW DATA'!$L:$L,'Row Index'!M30),INDEX('RAW DATA'!$N:$N,'Row Index'!M30)))</f>
        <v>5.82224278093421</v>
      </c>
      <c r="N424" s="39" t="n">
        <f aca="false">IF('Row Index'!N30="","✗",IF(INDEX('RAW DATA'!$N:$N,'Row Index'!N30)="",INDEX('RAW DATA'!$L:$L,'Row Index'!N30),INDEX('RAW DATA'!$N:$N,'Row Index'!N30)))</f>
        <v>5.81042595739933</v>
      </c>
      <c r="O424" s="39" t="n">
        <f aca="false">IF('Row Index'!O30="","✗",IF(INDEX('RAW DATA'!$N:$N,'Row Index'!O30)="",INDEX('RAW DATA'!$L:$L,'Row Index'!O30),INDEX('RAW DATA'!$N:$N,'Row Index'!O30)))</f>
        <v>5.90185708706614</v>
      </c>
      <c r="P424" s="39" t="n">
        <f aca="false">IF('Row Index'!P30="","✗",IF(INDEX('RAW DATA'!$N:$N,'Row Index'!P30)="",INDEX('RAW DATA'!$L:$L,'Row Index'!P30),INDEX('RAW DATA'!$N:$N,'Row Index'!P30)))</f>
        <v>5.86082752357065</v>
      </c>
      <c r="Q424" s="39" t="n">
        <f aca="false">IF('Row Index'!Q30="","✗",IF(INDEX('RAW DATA'!$N:$N,'Row Index'!Q30)="",INDEX('RAW DATA'!$L:$L,'Row Index'!Q30),INDEX('RAW DATA'!$N:$N,'Row Index'!Q30)))</f>
        <v>6.47459095205061</v>
      </c>
      <c r="R424" s="39" t="n">
        <f aca="false">IF('Row Index'!R30="","✗",IF(INDEX('RAW DATA'!$N:$N,'Row Index'!R30)="",INDEX('RAW DATA'!$L:$L,'Row Index'!R30),INDEX('RAW DATA'!$N:$N,'Row Index'!R30)))</f>
        <v>5.59434875834049</v>
      </c>
      <c r="S424" s="39" t="n">
        <f aca="false">IF('Row Index'!S30="","✗",IF(INDEX('RAW DATA'!$N:$N,'Row Index'!S30)="",INDEX('RAW DATA'!$L:$L,'Row Index'!S30),INDEX('RAW DATA'!$N:$N,'Row Index'!S30)))</f>
        <v>6.59530439008191</v>
      </c>
      <c r="T424" s="39" t="n">
        <f aca="false">IF('Row Index'!T30="","✗",IF(INDEX('RAW DATA'!$N:$N,'Row Index'!T30)="",INDEX('RAW DATA'!$L:$L,'Row Index'!T30),INDEX('RAW DATA'!$N:$N,'Row Index'!T30)))</f>
        <v>5.53592743599132</v>
      </c>
      <c r="U424" s="39" t="n">
        <f aca="false">IF('Row Index'!U30="","✗",IF(INDEX('RAW DATA'!$N:$N,'Row Index'!U30)="",INDEX('RAW DATA'!$L:$L,'Row Index'!U30),INDEX('RAW DATA'!$N:$N,'Row Index'!U30)))</f>
        <v>7.17598777813405</v>
      </c>
      <c r="V424" s="39" t="n">
        <f aca="false">IF('Row Index'!V30="","✗",IF(INDEX('RAW DATA'!$N:$N,'Row Index'!V30)="",INDEX('RAW DATA'!$L:$L,'Row Index'!V30),INDEX('RAW DATA'!$N:$N,'Row Index'!V30)))</f>
        <v>7.49119609100415</v>
      </c>
      <c r="W424" s="39" t="n">
        <f aca="false">IF('Row Index'!W30="","✗",IF(INDEX('RAW DATA'!$N:$N,'Row Index'!W30)="",INDEX('RAW DATA'!$L:$L,'Row Index'!W30),INDEX('RAW DATA'!$N:$N,'Row Index'!W30)))</f>
        <v>7.18176686150181</v>
      </c>
      <c r="X424" s="39" t="n">
        <f aca="false">IF('Row Index'!X30="","✗",IF(INDEX('RAW DATA'!$N:$N,'Row Index'!X30)="",INDEX('RAW DATA'!$L:$L,'Row Index'!X30),INDEX('RAW DATA'!$N:$N,'Row Index'!X30)))</f>
        <v>7.61349610716217</v>
      </c>
      <c r="Y424" s="39" t="n">
        <f aca="false">IF('Row Index'!Y30="","✗",IF(INDEX('RAW DATA'!$N:$N,'Row Index'!Y30)="",INDEX('RAW DATA'!$L:$L,'Row Index'!Y30),INDEX('RAW DATA'!$N:$N,'Row Index'!Y30)))</f>
        <v>6.26899230559747</v>
      </c>
      <c r="Z424" s="39" t="n">
        <f aca="false">IF('Row Index'!Z30="","✗",IF(INDEX('RAW DATA'!$N:$N,'Row Index'!Z30)="",INDEX('RAW DATA'!$L:$L,'Row Index'!Z30),INDEX('RAW DATA'!$N:$N,'Row Index'!Z30)))</f>
        <v>7.97031062322669</v>
      </c>
      <c r="AA424" s="19" t="str">
        <f aca="false">IF('Row Index'!AA30="","⏳",IF(INDEX('RAW DATA'!$N:$N,'Row Index'!AA30)="",INDEX('RAW DATA'!$L:$L,'Row Index'!AA30),INDEX('RAW DATA'!$N:$N,'Row Index'!AA30)))</f>
        <v>⏳</v>
      </c>
      <c r="AB424" s="39" t="n">
        <f aca="false">IF('Row Index'!AB30="","✗",IF(INDEX('RAW DATA'!$N:$N,'Row Index'!AB30)="",INDEX('RAW DATA'!$L:$L,'Row Index'!AB30),INDEX('RAW DATA'!$N:$N,'Row Index'!AB30)))</f>
        <v>7.50664774830997</v>
      </c>
      <c r="AC424" s="39" t="n">
        <f aca="false">IF('Row Index'!AC30="","✗",IF(INDEX('RAW DATA'!$N:$N,'Row Index'!AC30)="",INDEX('RAW DATA'!$L:$L,'Row Index'!AC30),INDEX('RAW DATA'!$N:$N,'Row Index'!AC30)))</f>
        <v>7.02247123605475</v>
      </c>
      <c r="AD424" s="39" t="n">
        <f aca="false">IF('Row Index'!AD30="","✗",IF(INDEX('RAW DATA'!$N:$N,'Row Index'!AD30)="",INDEX('RAW DATA'!$L:$L,'Row Index'!AD30),INDEX('RAW DATA'!$N:$N,'Row Index'!AD30)))</f>
        <v>7.38063112229044</v>
      </c>
      <c r="AE424" s="39" t="n">
        <f aca="false">IF('Row Index'!AE30="","✗",IF(INDEX('RAW DATA'!$N:$N,'Row Index'!AE30)="",INDEX('RAW DATA'!$L:$L,'Row Index'!AE30),INDEX('RAW DATA'!$N:$N,'Row Index'!AE30)))</f>
        <v>6.36147284302553</v>
      </c>
      <c r="AF424" s="39" t="n">
        <f aca="false">IF('Row Index'!AF30="","✗",IF(INDEX('RAW DATA'!$N:$N,'Row Index'!AF30)="",INDEX('RAW DATA'!$L:$L,'Row Index'!AF30),INDEX('RAW DATA'!$N:$N,'Row Index'!AF30)))</f>
        <v>3.47807823638973</v>
      </c>
      <c r="AG424" s="39" t="n">
        <f aca="false">IF('Row Index'!AG30="","✗",IF(INDEX('RAW DATA'!$N:$N,'Row Index'!AG30)="",INDEX('RAW DATA'!$L:$L,'Row Index'!AG30),INDEX('RAW DATA'!$N:$N,'Row Index'!AG30)))</f>
        <v>2.36755945485058</v>
      </c>
      <c r="AH424" s="39" t="n">
        <f aca="false">IF('Row Index'!AH30="","✗",IF(INDEX('RAW DATA'!$N:$N,'Row Index'!AH30)="",INDEX('RAW DATA'!$L:$L,'Row Index'!AH30),INDEX('RAW DATA'!$N:$N,'Row Index'!AH30)))</f>
        <v>1.68869817392974</v>
      </c>
      <c r="AI424" s="39" t="n">
        <f aca="false">IF('Row Index'!AI30="","✗",IF(INDEX('RAW DATA'!$N:$N,'Row Index'!AI30)="",INDEX('RAW DATA'!$L:$L,'Row Index'!AI30),INDEX('RAW DATA'!$N:$N,'Row Index'!AI30)))</f>
        <v>1.66859819310572</v>
      </c>
      <c r="AJ424" s="39" t="n">
        <f aca="false">IF('Row Index'!AJ30="","✗",IF(INDEX('RAW DATA'!$N:$N,'Row Index'!AJ30)="",INDEX('RAW DATA'!$L:$L,'Row Index'!AJ30),INDEX('RAW DATA'!$N:$N,'Row Index'!AJ30)))</f>
        <v>1.27172360279907</v>
      </c>
      <c r="AK424" s="39" t="n">
        <f aca="false">IF('Row Index'!AK30="","✗",IF(INDEX('RAW DATA'!$N:$N,'Row Index'!AK30)="",INDEX('RAW DATA'!$L:$L,'Row Index'!AK30),INDEX('RAW DATA'!$N:$N,'Row Index'!AK30)))</f>
        <v>1.2938617839024</v>
      </c>
      <c r="AL424" s="39" t="n">
        <f aca="false">IF('Row Index'!AL30="","✗",IF(INDEX('RAW DATA'!$N:$N,'Row Index'!AL30)="",INDEX('RAW DATA'!$L:$L,'Row Index'!AL30),INDEX('RAW DATA'!$N:$N,'Row Index'!AL30)))</f>
        <v>1.20957454465505</v>
      </c>
      <c r="AM424" s="39" t="n">
        <f aca="false">IF('Row Index'!AM30="","✗",IF(INDEX('RAW DATA'!$N:$N,'Row Index'!AM30)="",INDEX('RAW DATA'!$L:$L,'Row Index'!AM30),INDEX('RAW DATA'!$N:$N,'Row Index'!AM30)))</f>
        <v>1.03906592564411</v>
      </c>
      <c r="AN424" s="39" t="n">
        <f aca="false">IF('Row Index'!AN30="","✗",IF(INDEX('RAW DATA'!$N:$N,'Row Index'!AN30)="",INDEX('RAW DATA'!$L:$L,'Row Index'!AN30),INDEX('RAW DATA'!$N:$N,'Row Index'!AN30)))</f>
        <v>0.995719295643246</v>
      </c>
      <c r="AO424" s="39" t="n">
        <f aca="false">IF('Row Index'!AO30="","✗",IF(INDEX('RAW DATA'!$N:$N,'Row Index'!AO30)="",INDEX('RAW DATA'!$L:$L,'Row Index'!AO30),INDEX('RAW DATA'!$N:$N,'Row Index'!AO30)))</f>
        <v>1.29568363975556</v>
      </c>
      <c r="AP424" s="39" t="n">
        <f aca="false">IF('Row Index'!AP30="","✗",IF(INDEX('RAW DATA'!$N:$N,'Row Index'!AP30)="",INDEX('RAW DATA'!$L:$L,'Row Index'!AP30),INDEX('RAW DATA'!$N:$N,'Row Index'!AP30)))</f>
        <v>1.6840941535704</v>
      </c>
      <c r="AQ424" s="39" t="n">
        <f aca="false">IF('Row Index'!AQ30="","✗",IF(INDEX('RAW DATA'!$N:$N,'Row Index'!AQ30)="",INDEX('RAW DATA'!$L:$L,'Row Index'!AQ30),INDEX('RAW DATA'!$N:$N,'Row Index'!AQ30)))</f>
        <v>1.22312957136354</v>
      </c>
    </row>
    <row r="425" customFormat="false" ht="15" hidden="false" customHeight="false" outlineLevel="0" collapsed="false">
      <c r="A425" s="15" t="s">
        <v>240</v>
      </c>
      <c r="B425" s="16" t="s">
        <v>153</v>
      </c>
      <c r="C425" s="39" t="n">
        <f aca="false">IF('Row Index'!C31="","✗",IF(INDEX('RAW DATA'!$N:$N,'Row Index'!C31)="",INDEX('RAW DATA'!$L:$L,'Row Index'!C31),INDEX('RAW DATA'!$N:$N,'Row Index'!C31)))</f>
        <v>7.76190372758663</v>
      </c>
      <c r="D425" s="39" t="n">
        <f aca="false">IF('Row Index'!D31="","✗",IF(INDEX('RAW DATA'!$N:$N,'Row Index'!D31)="",INDEX('RAW DATA'!$L:$L,'Row Index'!D31),INDEX('RAW DATA'!$N:$N,'Row Index'!D31)))</f>
        <v>5.50859651889436</v>
      </c>
      <c r="E425" s="39" t="n">
        <f aca="false">IF('Row Index'!E31="","✗",IF(INDEX('RAW DATA'!$N:$N,'Row Index'!E31)="",INDEX('RAW DATA'!$L:$L,'Row Index'!E31),INDEX('RAW DATA'!$N:$N,'Row Index'!E31)))</f>
        <v>8.47496165851269</v>
      </c>
      <c r="F425" s="39" t="n">
        <f aca="false">IF('Row Index'!F31="","✗",IF(INDEX('RAW DATA'!$N:$N,'Row Index'!F31)="",INDEX('RAW DATA'!$L:$L,'Row Index'!F31),INDEX('RAW DATA'!$N:$N,'Row Index'!F31)))</f>
        <v>5.24658851109632</v>
      </c>
      <c r="G425" s="39" t="n">
        <f aca="false">IF('Row Index'!G31="","✗",IF(INDEX('RAW DATA'!$N:$N,'Row Index'!G31)="",INDEX('RAW DATA'!$L:$L,'Row Index'!G31),INDEX('RAW DATA'!$N:$N,'Row Index'!G31)))</f>
        <v>8.09230809216388</v>
      </c>
      <c r="H425" s="39" t="n">
        <f aca="false">IF('Row Index'!H31="","✗",IF(INDEX('RAW DATA'!$N:$N,'Row Index'!H31)="",INDEX('RAW DATA'!$L:$L,'Row Index'!H31),INDEX('RAW DATA'!$N:$N,'Row Index'!H31)))</f>
        <v>6.23518866229518</v>
      </c>
      <c r="I425" s="39" t="n">
        <f aca="false">IF('Row Index'!I31="","✗",IF(INDEX('RAW DATA'!$N:$N,'Row Index'!I31)="",INDEX('RAW DATA'!$L:$L,'Row Index'!I31),INDEX('RAW DATA'!$N:$N,'Row Index'!I31)))</f>
        <v>7.88294655705815</v>
      </c>
      <c r="J425" s="39" t="n">
        <f aca="false">IF('Row Index'!J31="","✗",IF(INDEX('RAW DATA'!$N:$N,'Row Index'!J31)="",INDEX('RAW DATA'!$L:$L,'Row Index'!J31),INDEX('RAW DATA'!$N:$N,'Row Index'!J31)))</f>
        <v>5.16136367342999</v>
      </c>
      <c r="K425" s="39" t="n">
        <f aca="false">IF('Row Index'!K31="","✗",IF(INDEX('RAW DATA'!$N:$N,'Row Index'!K31)="",INDEX('RAW DATA'!$L:$L,'Row Index'!K31),INDEX('RAW DATA'!$N:$N,'Row Index'!K31)))</f>
        <v>5.39572658335581</v>
      </c>
      <c r="L425" s="39" t="n">
        <f aca="false">IF('Row Index'!L31="","✗",IF(INDEX('RAW DATA'!$N:$N,'Row Index'!L31)="",INDEX('RAW DATA'!$L:$L,'Row Index'!L31),INDEX('RAW DATA'!$N:$N,'Row Index'!L31)))</f>
        <v>5.48292433265926</v>
      </c>
      <c r="M425" s="39" t="n">
        <f aca="false">IF('Row Index'!M31="","✗",IF(INDEX('RAW DATA'!$N:$N,'Row Index'!M31)="",INDEX('RAW DATA'!$L:$L,'Row Index'!M31),INDEX('RAW DATA'!$N:$N,'Row Index'!M31)))</f>
        <v>5.11732240391632</v>
      </c>
      <c r="N425" s="39" t="n">
        <f aca="false">IF('Row Index'!N31="","✗",IF(INDEX('RAW DATA'!$N:$N,'Row Index'!N31)="",INDEX('RAW DATA'!$L:$L,'Row Index'!N31),INDEX('RAW DATA'!$N:$N,'Row Index'!N31)))</f>
        <v>4.89182695026937</v>
      </c>
      <c r="O425" s="39" t="n">
        <f aca="false">IF('Row Index'!O31="","✗",IF(INDEX('RAW DATA'!$N:$N,'Row Index'!O31)="",INDEX('RAW DATA'!$L:$L,'Row Index'!O31),INDEX('RAW DATA'!$N:$N,'Row Index'!O31)))</f>
        <v>4.11988309617233</v>
      </c>
      <c r="P425" s="39" t="n">
        <f aca="false">IF('Row Index'!P31="","✗",IF(INDEX('RAW DATA'!$N:$N,'Row Index'!P31)="",INDEX('RAW DATA'!$L:$L,'Row Index'!P31),INDEX('RAW DATA'!$N:$N,'Row Index'!P31)))</f>
        <v>6.23830011116021</v>
      </c>
      <c r="Q425" s="39" t="n">
        <f aca="false">IF('Row Index'!Q31="","✗",IF(INDEX('RAW DATA'!$N:$N,'Row Index'!Q31)="",INDEX('RAW DATA'!$L:$L,'Row Index'!Q31),INDEX('RAW DATA'!$N:$N,'Row Index'!Q31)))</f>
        <v>5.16710488571204</v>
      </c>
      <c r="R425" s="39" t="n">
        <f aca="false">IF('Row Index'!R31="","✗",IF(INDEX('RAW DATA'!$N:$N,'Row Index'!R31)="",INDEX('RAW DATA'!$L:$L,'Row Index'!R31),INDEX('RAW DATA'!$N:$N,'Row Index'!R31)))</f>
        <v>4.04366529523428</v>
      </c>
      <c r="S425" s="39" t="n">
        <f aca="false">IF('Row Index'!S31="","✗",IF(INDEX('RAW DATA'!$N:$N,'Row Index'!S31)="",INDEX('RAW DATA'!$L:$L,'Row Index'!S31),INDEX('RAW DATA'!$N:$N,'Row Index'!S31)))</f>
        <v>4.91966133081671</v>
      </c>
      <c r="T425" s="39" t="n">
        <f aca="false">IF('Row Index'!T31="","✗",IF(INDEX('RAW DATA'!$N:$N,'Row Index'!T31)="",INDEX('RAW DATA'!$L:$L,'Row Index'!T31),INDEX('RAW DATA'!$N:$N,'Row Index'!T31)))</f>
        <v>5.19507664863696</v>
      </c>
      <c r="U425" s="39" t="n">
        <f aca="false">IF('Row Index'!U31="","✗",IF(INDEX('RAW DATA'!$N:$N,'Row Index'!U31)="",INDEX('RAW DATA'!$L:$L,'Row Index'!U31),INDEX('RAW DATA'!$N:$N,'Row Index'!U31)))</f>
        <v>5.37144310950038</v>
      </c>
      <c r="V425" s="39" t="n">
        <f aca="false">IF('Row Index'!V31="","✗",IF(INDEX('RAW DATA'!$N:$N,'Row Index'!V31)="",INDEX('RAW DATA'!$L:$L,'Row Index'!V31),INDEX('RAW DATA'!$N:$N,'Row Index'!V31)))</f>
        <v>5.5261992913509</v>
      </c>
      <c r="W425" s="39" t="n">
        <f aca="false">IF('Row Index'!W31="","✗",IF(INDEX('RAW DATA'!$N:$N,'Row Index'!W31)="",INDEX('RAW DATA'!$L:$L,'Row Index'!W31),INDEX('RAW DATA'!$N:$N,'Row Index'!W31)))</f>
        <v>5.14471224213637</v>
      </c>
      <c r="X425" s="39" t="n">
        <f aca="false">IF('Row Index'!X31="","✗",IF(INDEX('RAW DATA'!$N:$N,'Row Index'!X31)="",INDEX('RAW DATA'!$L:$L,'Row Index'!X31),INDEX('RAW DATA'!$N:$N,'Row Index'!X31)))</f>
        <v>4.31145223903067</v>
      </c>
      <c r="Y425" s="39" t="n">
        <f aca="false">IF('Row Index'!Y31="","✗",IF(INDEX('RAW DATA'!$N:$N,'Row Index'!Y31)="",INDEX('RAW DATA'!$L:$L,'Row Index'!Y31),INDEX('RAW DATA'!$N:$N,'Row Index'!Y31)))</f>
        <v>4.39233193981449</v>
      </c>
      <c r="Z425" s="39" t="n">
        <f aca="false">IF('Row Index'!Z31="","✗",IF(INDEX('RAW DATA'!$N:$N,'Row Index'!Z31)="",INDEX('RAW DATA'!$L:$L,'Row Index'!Z31),INDEX('RAW DATA'!$N:$N,'Row Index'!Z31)))</f>
        <v>2.89925555357358</v>
      </c>
      <c r="AA425" s="19" t="str">
        <f aca="false">IF('Row Index'!AA31="","⏳",IF(INDEX('RAW DATA'!$N:$N,'Row Index'!AA31)="",INDEX('RAW DATA'!$L:$L,'Row Index'!AA31),INDEX('RAW DATA'!$N:$N,'Row Index'!AA31)))</f>
        <v>⏳</v>
      </c>
      <c r="AB425" s="39" t="n">
        <f aca="false">IF('Row Index'!AB31="","✗",IF(INDEX('RAW DATA'!$N:$N,'Row Index'!AB31)="",INDEX('RAW DATA'!$L:$L,'Row Index'!AB31),INDEX('RAW DATA'!$N:$N,'Row Index'!AB31)))</f>
        <v>2.28598384629483</v>
      </c>
      <c r="AC425" s="39" t="n">
        <f aca="false">IF('Row Index'!AC31="","✗",IF(INDEX('RAW DATA'!$N:$N,'Row Index'!AC31)="",INDEX('RAW DATA'!$L:$L,'Row Index'!AC31),INDEX('RAW DATA'!$N:$N,'Row Index'!AC31)))</f>
        <v>2.83372549359353</v>
      </c>
      <c r="AD425" s="39" t="n">
        <f aca="false">IF('Row Index'!AD31="","✗",IF(INDEX('RAW DATA'!$N:$N,'Row Index'!AD31)="",INDEX('RAW DATA'!$L:$L,'Row Index'!AD31),INDEX('RAW DATA'!$N:$N,'Row Index'!AD31)))</f>
        <v>2.19163133891792</v>
      </c>
      <c r="AE425" s="39" t="n">
        <f aca="false">IF('Row Index'!AE31="","✗",IF(INDEX('RAW DATA'!$N:$N,'Row Index'!AE31)="",INDEX('RAW DATA'!$L:$L,'Row Index'!AE31),INDEX('RAW DATA'!$N:$N,'Row Index'!AE31)))</f>
        <v>2.63273971946849</v>
      </c>
      <c r="AF425" s="39" t="n">
        <f aca="false">IF('Row Index'!AF31="","✗",IF(INDEX('RAW DATA'!$N:$N,'Row Index'!AF31)="",INDEX('RAW DATA'!$L:$L,'Row Index'!AF31),INDEX('RAW DATA'!$N:$N,'Row Index'!AF31)))</f>
        <v>2.03419562366028</v>
      </c>
      <c r="AG425" s="39" t="n">
        <f aca="false">IF('Row Index'!AG31="","✗",IF(INDEX('RAW DATA'!$N:$N,'Row Index'!AG31)="",INDEX('RAW DATA'!$L:$L,'Row Index'!AG31),INDEX('RAW DATA'!$N:$N,'Row Index'!AG31)))</f>
        <v>1.96592551017619</v>
      </c>
      <c r="AH425" s="39" t="n">
        <f aca="false">IF('Row Index'!AH31="","✗",IF(INDEX('RAW DATA'!$N:$N,'Row Index'!AH31)="",INDEX('RAW DATA'!$L:$L,'Row Index'!AH31),INDEX('RAW DATA'!$N:$N,'Row Index'!AH31)))</f>
        <v>1.65851270505573</v>
      </c>
      <c r="AI425" s="39" t="n">
        <f aca="false">IF('Row Index'!AI31="","✗",IF(INDEX('RAW DATA'!$N:$N,'Row Index'!AI31)="",INDEX('RAW DATA'!$L:$L,'Row Index'!AI31),INDEX('RAW DATA'!$N:$N,'Row Index'!AI31)))</f>
        <v>1.31484661679753</v>
      </c>
      <c r="AJ425" s="39" t="n">
        <f aca="false">IF('Row Index'!AJ31="","✗",IF(INDEX('RAW DATA'!$N:$N,'Row Index'!AJ31)="",INDEX('RAW DATA'!$L:$L,'Row Index'!AJ31),INDEX('RAW DATA'!$N:$N,'Row Index'!AJ31)))</f>
        <v>1.20724617034996</v>
      </c>
      <c r="AK425" s="39" t="n">
        <f aca="false">IF('Row Index'!AK31="","✗",IF(INDEX('RAW DATA'!$N:$N,'Row Index'!AK31)="",INDEX('RAW DATA'!$L:$L,'Row Index'!AK31),INDEX('RAW DATA'!$N:$N,'Row Index'!AK31)))</f>
        <v>1.12450099136897</v>
      </c>
      <c r="AL425" s="39" t="n">
        <f aca="false">IF('Row Index'!AL31="","✗",IF(INDEX('RAW DATA'!$N:$N,'Row Index'!AL31)="",INDEX('RAW DATA'!$L:$L,'Row Index'!AL31),INDEX('RAW DATA'!$N:$N,'Row Index'!AL31)))</f>
        <v>0.953746943641767</v>
      </c>
      <c r="AM425" s="39" t="n">
        <f aca="false">IF('Row Index'!AM31="","✗",IF(INDEX('RAW DATA'!$N:$N,'Row Index'!AM31)="",INDEX('RAW DATA'!$L:$L,'Row Index'!AM31),INDEX('RAW DATA'!$N:$N,'Row Index'!AM31)))</f>
        <v>0.915241223281398</v>
      </c>
      <c r="AN425" s="39" t="n">
        <f aca="false">IF('Row Index'!AN31="","✗",IF(INDEX('RAW DATA'!$N:$N,'Row Index'!AN31)="",INDEX('RAW DATA'!$L:$L,'Row Index'!AN31),INDEX('RAW DATA'!$N:$N,'Row Index'!AN31)))</f>
        <v>0.927983005395799</v>
      </c>
      <c r="AO425" s="39" t="n">
        <f aca="false">IF('Row Index'!AO31="","✗",IF(INDEX('RAW DATA'!$N:$N,'Row Index'!AO31)="",INDEX('RAW DATA'!$L:$L,'Row Index'!AO31),INDEX('RAW DATA'!$N:$N,'Row Index'!AO31)))</f>
        <v>0.850651112809773</v>
      </c>
      <c r="AP425" s="39" t="n">
        <f aca="false">IF('Row Index'!AP31="","✗",IF(INDEX('RAW DATA'!$N:$N,'Row Index'!AP31)="",INDEX('RAW DATA'!$L:$L,'Row Index'!AP31),INDEX('RAW DATA'!$N:$N,'Row Index'!AP31)))</f>
        <v>0.810680790404611</v>
      </c>
      <c r="AQ425" s="39" t="n">
        <f aca="false">IF('Row Index'!AQ31="","✗",IF(INDEX('RAW DATA'!$N:$N,'Row Index'!AQ31)="",INDEX('RAW DATA'!$L:$L,'Row Index'!AQ31),INDEX('RAW DATA'!$N:$N,'Row Index'!AQ31)))</f>
        <v>0.995914303880355</v>
      </c>
    </row>
    <row r="427" customFormat="false" ht="23.85" hidden="false" customHeight="false" outlineLevel="0" collapsed="false">
      <c r="A427" s="9" t="s">
        <v>5404</v>
      </c>
      <c r="B427" s="9" t="s">
        <v>248</v>
      </c>
      <c r="C427" s="9" t="s">
        <v>147</v>
      </c>
      <c r="D427" s="9" t="s">
        <v>365</v>
      </c>
      <c r="E427" s="9" t="s">
        <v>497</v>
      </c>
      <c r="F427" s="9" t="s">
        <v>628</v>
      </c>
      <c r="G427" s="9" t="s">
        <v>763</v>
      </c>
      <c r="H427" s="9" t="s">
        <v>902</v>
      </c>
      <c r="I427" s="9" t="s">
        <v>1037</v>
      </c>
      <c r="J427" s="9" t="s">
        <v>1143</v>
      </c>
      <c r="K427" s="9" t="s">
        <v>1275</v>
      </c>
      <c r="L427" s="9" t="s">
        <v>1411</v>
      </c>
      <c r="M427" s="9" t="s">
        <v>1628</v>
      </c>
      <c r="N427" s="9" t="s">
        <v>1760</v>
      </c>
      <c r="O427" s="9" t="s">
        <v>1895</v>
      </c>
      <c r="P427" s="9" t="s">
        <v>2027</v>
      </c>
      <c r="Q427" s="9" t="s">
        <v>2154</v>
      </c>
      <c r="R427" s="9" t="s">
        <v>2285</v>
      </c>
      <c r="S427" s="9" t="s">
        <v>2413</v>
      </c>
      <c r="T427" s="9" t="s">
        <v>2544</v>
      </c>
      <c r="U427" s="9" t="s">
        <v>2676</v>
      </c>
      <c r="V427" s="9" t="s">
        <v>2806</v>
      </c>
      <c r="W427" s="9" t="s">
        <v>2933</v>
      </c>
      <c r="X427" s="9" t="s">
        <v>3066</v>
      </c>
      <c r="Y427" s="9" t="s">
        <v>3201</v>
      </c>
      <c r="Z427" s="9" t="s">
        <v>3330</v>
      </c>
      <c r="AA427" s="9" t="s">
        <v>5405</v>
      </c>
      <c r="AB427" s="9" t="s">
        <v>3465</v>
      </c>
      <c r="AC427" s="9" t="s">
        <v>3592</v>
      </c>
      <c r="AD427" s="9" t="s">
        <v>3719</v>
      </c>
      <c r="AE427" s="9" t="s">
        <v>3846</v>
      </c>
      <c r="AF427" s="9" t="s">
        <v>3975</v>
      </c>
      <c r="AG427" s="9" t="s">
        <v>4103</v>
      </c>
      <c r="AH427" s="9" t="s">
        <v>5406</v>
      </c>
      <c r="AI427" s="9" t="s">
        <v>4360</v>
      </c>
      <c r="AJ427" s="9" t="s">
        <v>4488</v>
      </c>
      <c r="AK427" s="9" t="s">
        <v>4617</v>
      </c>
      <c r="AL427" s="9" t="s">
        <v>4746</v>
      </c>
      <c r="AM427" s="9" t="s">
        <v>4855</v>
      </c>
      <c r="AN427" s="9" t="s">
        <v>4963</v>
      </c>
      <c r="AO427" s="9" t="s">
        <v>5072</v>
      </c>
      <c r="AP427" s="9" t="s">
        <v>5184</v>
      </c>
      <c r="AQ427" s="9" t="s">
        <v>5293</v>
      </c>
    </row>
    <row r="428" customFormat="false" ht="15" hidden="false" customHeight="false" outlineLevel="0" collapsed="false">
      <c r="A428" s="32" t="s">
        <v>247</v>
      </c>
      <c r="B428" s="33" t="s">
        <v>248</v>
      </c>
      <c r="C428" s="39" t="n">
        <f aca="false">IF('Row Index'!C32="","✗",IF(INDEX('RAW DATA'!$N:$N,'Row Index'!C32)="",INDEX('RAW DATA'!$L:$L,'Row Index'!C32),INDEX('RAW DATA'!$N:$N,'Row Index'!C32)))</f>
        <v>4.68216167783332</v>
      </c>
      <c r="D428" s="39" t="n">
        <f aca="false">IF('Row Index'!D32="","✗",IF(INDEX('RAW DATA'!$N:$N,'Row Index'!D32)="",INDEX('RAW DATA'!$L:$L,'Row Index'!D32),INDEX('RAW DATA'!$N:$N,'Row Index'!D32)))</f>
        <v>4.34007924617127</v>
      </c>
      <c r="E428" s="39" t="n">
        <f aca="false">IF('Row Index'!E32="","✗",IF(INDEX('RAW DATA'!$N:$N,'Row Index'!E32)="",INDEX('RAW DATA'!$L:$L,'Row Index'!E32),INDEX('RAW DATA'!$N:$N,'Row Index'!E32)))</f>
        <v>4.09747688735518</v>
      </c>
      <c r="F428" s="39" t="n">
        <f aca="false">IF('Row Index'!F32="","✗",IF(INDEX('RAW DATA'!$N:$N,'Row Index'!F32)="",INDEX('RAW DATA'!$L:$L,'Row Index'!F32),INDEX('RAW DATA'!$N:$N,'Row Index'!F32)))</f>
        <v>3.86256584385665</v>
      </c>
      <c r="G428" s="39" t="n">
        <f aca="false">IF('Row Index'!G32="","✗",IF(INDEX('RAW DATA'!$N:$N,'Row Index'!G32)="",INDEX('RAW DATA'!$L:$L,'Row Index'!G32),INDEX('RAW DATA'!$N:$N,'Row Index'!G32)))</f>
        <v>4.52414027861512</v>
      </c>
      <c r="H428" s="39" t="n">
        <f aca="false">IF('Row Index'!H32="","✗",IF(INDEX('RAW DATA'!$N:$N,'Row Index'!H32)="",INDEX('RAW DATA'!$L:$L,'Row Index'!H32),INDEX('RAW DATA'!$N:$N,'Row Index'!H32)))</f>
        <v>3.62918495879768</v>
      </c>
      <c r="I428" s="39" t="n">
        <f aca="false">IF('Row Index'!I32="","✗",IF(INDEX('RAW DATA'!$N:$N,'Row Index'!I32)="",INDEX('RAW DATA'!$L:$L,'Row Index'!I32),INDEX('RAW DATA'!$N:$N,'Row Index'!I32)))</f>
        <v>4.41009871465976</v>
      </c>
      <c r="J428" s="39" t="n">
        <f aca="false">IF('Row Index'!J32="","✗",IF(INDEX('RAW DATA'!$N:$N,'Row Index'!J32)="",INDEX('RAW DATA'!$L:$L,'Row Index'!J32),INDEX('RAW DATA'!$N:$N,'Row Index'!J32)))</f>
        <v>4.03355903169254</v>
      </c>
      <c r="K428" s="39" t="n">
        <f aca="false">IF('Row Index'!K32="","✗",IF(INDEX('RAW DATA'!$N:$N,'Row Index'!K32)="",INDEX('RAW DATA'!$L:$L,'Row Index'!K32),INDEX('RAW DATA'!$N:$N,'Row Index'!K32)))</f>
        <v>4.31759729274357</v>
      </c>
      <c r="L428" s="39" t="n">
        <f aca="false">IF('Row Index'!L32="","✗",IF(INDEX('RAW DATA'!$N:$N,'Row Index'!L32)="",INDEX('RAW DATA'!$L:$L,'Row Index'!L32),INDEX('RAW DATA'!$N:$N,'Row Index'!L32)))</f>
        <v>4.13685098783885</v>
      </c>
      <c r="M428" s="39" t="n">
        <f aca="false">IF('Row Index'!M32="","✗",IF(INDEX('RAW DATA'!$N:$N,'Row Index'!M32)="",INDEX('RAW DATA'!$L:$L,'Row Index'!M32),INDEX('RAW DATA'!$N:$N,'Row Index'!M32)))</f>
        <v>4.6017089639123</v>
      </c>
      <c r="N428" s="39" t="n">
        <f aca="false">IF('Row Index'!N32="","✗",IF(INDEX('RAW DATA'!$N:$N,'Row Index'!N32)="",INDEX('RAW DATA'!$L:$L,'Row Index'!N32),INDEX('RAW DATA'!$N:$N,'Row Index'!N32)))</f>
        <v>4.00864806057154</v>
      </c>
      <c r="O428" s="39" t="n">
        <f aca="false">IF('Row Index'!O32="","✗",IF(INDEX('RAW DATA'!$N:$N,'Row Index'!O32)="",INDEX('RAW DATA'!$L:$L,'Row Index'!O32),INDEX('RAW DATA'!$N:$N,'Row Index'!O32)))</f>
        <v>4.32187057643104</v>
      </c>
      <c r="P428" s="39" t="n">
        <f aca="false">IF('Row Index'!P32="","✗",IF(INDEX('RAW DATA'!$N:$N,'Row Index'!P32)="",INDEX('RAW DATA'!$L:$L,'Row Index'!P32),INDEX('RAW DATA'!$N:$N,'Row Index'!P32)))</f>
        <v>4.8836610160836</v>
      </c>
      <c r="Q428" s="39" t="n">
        <f aca="false">IF('Row Index'!Q32="","✗",IF(INDEX('RAW DATA'!$N:$N,'Row Index'!Q32)="",INDEX('RAW DATA'!$L:$L,'Row Index'!Q32),INDEX('RAW DATA'!$N:$N,'Row Index'!Q32)))</f>
        <v>4.49116870394013</v>
      </c>
      <c r="R428" s="39" t="n">
        <f aca="false">IF('Row Index'!R32="","✗",IF(INDEX('RAW DATA'!$N:$N,'Row Index'!R32)="",INDEX('RAW DATA'!$L:$L,'Row Index'!R32),INDEX('RAW DATA'!$N:$N,'Row Index'!R32)))</f>
        <v>5.23443514814553</v>
      </c>
      <c r="S428" s="39" t="n">
        <f aca="false">IF('Row Index'!S32="","✗",IF(INDEX('RAW DATA'!$N:$N,'Row Index'!S32)="",INDEX('RAW DATA'!$L:$L,'Row Index'!S32),INDEX('RAW DATA'!$N:$N,'Row Index'!S32)))</f>
        <v>4.88194362451261</v>
      </c>
      <c r="T428" s="39" t="n">
        <f aca="false">IF('Row Index'!T32="","✗",IF(INDEX('RAW DATA'!$N:$N,'Row Index'!T32)="",INDEX('RAW DATA'!$L:$L,'Row Index'!T32),INDEX('RAW DATA'!$N:$N,'Row Index'!T32)))</f>
        <v>4.74399020301706</v>
      </c>
      <c r="U428" s="39" t="n">
        <f aca="false">IF('Row Index'!U32="","✗",IF(INDEX('RAW DATA'!$N:$N,'Row Index'!U32)="",INDEX('RAW DATA'!$L:$L,'Row Index'!U32),INDEX('RAW DATA'!$N:$N,'Row Index'!U32)))</f>
        <v>5.30724152707288</v>
      </c>
      <c r="V428" s="39" t="n">
        <f aca="false">IF('Row Index'!V32="","✗",IF(INDEX('RAW DATA'!$N:$N,'Row Index'!V32)="",INDEX('RAW DATA'!$L:$L,'Row Index'!V32),INDEX('RAW DATA'!$N:$N,'Row Index'!V32)))</f>
        <v>5.29136621216465</v>
      </c>
      <c r="W428" s="39" t="n">
        <f aca="false">IF('Row Index'!W32="","✗",IF(INDEX('RAW DATA'!$N:$N,'Row Index'!W32)="",INDEX('RAW DATA'!$L:$L,'Row Index'!W32),INDEX('RAW DATA'!$N:$N,'Row Index'!W32)))</f>
        <v>5.13141570342147</v>
      </c>
      <c r="X428" s="39" t="n">
        <f aca="false">IF('Row Index'!X32="","✗",IF(INDEX('RAW DATA'!$N:$N,'Row Index'!X32)="",INDEX('RAW DATA'!$L:$L,'Row Index'!X32),INDEX('RAW DATA'!$N:$N,'Row Index'!X32)))</f>
        <v>5.32160684036561</v>
      </c>
      <c r="Y428" s="39" t="n">
        <f aca="false">IF('Row Index'!Y32="","✗",IF(INDEX('RAW DATA'!$N:$N,'Row Index'!Y32)="",INDEX('RAW DATA'!$L:$L,'Row Index'!Y32),INDEX('RAW DATA'!$N:$N,'Row Index'!Y32)))</f>
        <v>5.59128517742221</v>
      </c>
      <c r="Z428" s="39" t="n">
        <f aca="false">IF('Row Index'!Z32="","✗",IF(INDEX('RAW DATA'!$N:$N,'Row Index'!Z32)="",INDEX('RAW DATA'!$L:$L,'Row Index'!Z32),INDEX('RAW DATA'!$N:$N,'Row Index'!Z32)))</f>
        <v>5.80607927170782</v>
      </c>
      <c r="AA428" s="19" t="str">
        <f aca="false">IF('Row Index'!AA32="","⏳",IF(INDEX('RAW DATA'!$N:$N,'Row Index'!AA32)="",INDEX('RAW DATA'!$L:$L,'Row Index'!AA32),INDEX('RAW DATA'!$N:$N,'Row Index'!AA32)))</f>
        <v>⏳</v>
      </c>
      <c r="AB428" s="39" t="n">
        <f aca="false">IF('Row Index'!AB32="","✗",IF(INDEX('RAW DATA'!$N:$N,'Row Index'!AB32)="",INDEX('RAW DATA'!$L:$L,'Row Index'!AB32),INDEX('RAW DATA'!$N:$N,'Row Index'!AB32)))</f>
        <v>5.50116388830842</v>
      </c>
      <c r="AC428" s="39" t="n">
        <f aca="false">IF('Row Index'!AC32="","✗",IF(INDEX('RAW DATA'!$N:$N,'Row Index'!AC32)="",INDEX('RAW DATA'!$L:$L,'Row Index'!AC32),INDEX('RAW DATA'!$N:$N,'Row Index'!AC32)))</f>
        <v>5.75617879916716</v>
      </c>
      <c r="AD428" s="39" t="n">
        <f aca="false">IF('Row Index'!AD32="","✗",IF(INDEX('RAW DATA'!$N:$N,'Row Index'!AD32)="",INDEX('RAW DATA'!$L:$L,'Row Index'!AD32),INDEX('RAW DATA'!$N:$N,'Row Index'!AD32)))</f>
        <v>5.14458292193232</v>
      </c>
      <c r="AE428" s="39" t="n">
        <f aca="false">IF('Row Index'!AE32="","✗",IF(INDEX('RAW DATA'!$N:$N,'Row Index'!AE32)="",INDEX('RAW DATA'!$L:$L,'Row Index'!AE32),INDEX('RAW DATA'!$N:$N,'Row Index'!AE32)))</f>
        <v>5.38369895447043</v>
      </c>
      <c r="AF428" s="39" t="n">
        <f aca="false">IF('Row Index'!AF32="","✗",IF(INDEX('RAW DATA'!$N:$N,'Row Index'!AF32)="",INDEX('RAW DATA'!$L:$L,'Row Index'!AF32),INDEX('RAW DATA'!$N:$N,'Row Index'!AF32)))</f>
        <v>5.0288323379777</v>
      </c>
      <c r="AG428" s="39" t="n">
        <f aca="false">IF('Row Index'!AG32="","✗",IF(INDEX('RAW DATA'!$N:$N,'Row Index'!AG32)="",INDEX('RAW DATA'!$L:$L,'Row Index'!AG32),INDEX('RAW DATA'!$N:$N,'Row Index'!AG32)))</f>
        <v>4.47949737823592</v>
      </c>
      <c r="AH428" s="39" t="n">
        <f aca="false">IF('Row Index'!AH32="","✗",IF(INDEX('RAW DATA'!$N:$N,'Row Index'!AH32)="",INDEX('RAW DATA'!$L:$L,'Row Index'!AH32),INDEX('RAW DATA'!$N:$N,'Row Index'!AH32)))</f>
        <v>4.07657422416463</v>
      </c>
      <c r="AI428" s="39" t="n">
        <f aca="false">IF('Row Index'!AI32="","✗",IF(INDEX('RAW DATA'!$N:$N,'Row Index'!AI32)="",INDEX('RAW DATA'!$L:$L,'Row Index'!AI32),INDEX('RAW DATA'!$N:$N,'Row Index'!AI32)))</f>
        <v>3.15110162257963</v>
      </c>
      <c r="AJ428" s="39" t="n">
        <f aca="false">IF('Row Index'!AJ32="","✗",IF(INDEX('RAW DATA'!$N:$N,'Row Index'!AJ32)="",INDEX('RAW DATA'!$L:$L,'Row Index'!AJ32),INDEX('RAW DATA'!$N:$N,'Row Index'!AJ32)))</f>
        <v>2.4618762925909</v>
      </c>
      <c r="AK428" s="39" t="n">
        <f aca="false">IF('Row Index'!AK32="","✗",IF(INDEX('RAW DATA'!$N:$N,'Row Index'!AK32)="",INDEX('RAW DATA'!$L:$L,'Row Index'!AK32),INDEX('RAW DATA'!$N:$N,'Row Index'!AK32)))</f>
        <v>1.89654286256596</v>
      </c>
      <c r="AL428" s="39" t="n">
        <f aca="false">IF('Row Index'!AL32="","✗",IF(INDEX('RAW DATA'!$N:$N,'Row Index'!AL32)="",INDEX('RAW DATA'!$L:$L,'Row Index'!AL32),INDEX('RAW DATA'!$N:$N,'Row Index'!AL32)))</f>
        <v>2.17927877191631</v>
      </c>
      <c r="AM428" s="39" t="n">
        <f aca="false">IF('Row Index'!AM32="","✗",IF(INDEX('RAW DATA'!$N:$N,'Row Index'!AM32)="",INDEX('RAW DATA'!$L:$L,'Row Index'!AM32),INDEX('RAW DATA'!$N:$N,'Row Index'!AM32)))</f>
        <v>1.86673596881121</v>
      </c>
      <c r="AN428" s="39" t="n">
        <f aca="false">IF('Row Index'!AN32="","✗",IF(INDEX('RAW DATA'!$N:$N,'Row Index'!AN32)="",INDEX('RAW DATA'!$L:$L,'Row Index'!AN32),INDEX('RAW DATA'!$N:$N,'Row Index'!AN32)))</f>
        <v>1.39472276435141</v>
      </c>
      <c r="AO428" s="39" t="n">
        <f aca="false">IF('Row Index'!AO32="","✗",IF(INDEX('RAW DATA'!$N:$N,'Row Index'!AO32)="",INDEX('RAW DATA'!$L:$L,'Row Index'!AO32),INDEX('RAW DATA'!$N:$N,'Row Index'!AO32)))</f>
        <v>1.14094598943966</v>
      </c>
      <c r="AP428" s="39" t="n">
        <f aca="false">IF('Row Index'!AP32="","✗",IF(INDEX('RAW DATA'!$N:$N,'Row Index'!AP32)="",INDEX('RAW DATA'!$L:$L,'Row Index'!AP32),INDEX('RAW DATA'!$N:$N,'Row Index'!AP32)))</f>
        <v>1.16484565825296</v>
      </c>
      <c r="AQ428" s="39" t="n">
        <f aca="false">IF('Row Index'!AQ32="","✗",IF(INDEX('RAW DATA'!$N:$N,'Row Index'!AQ32)="",INDEX('RAW DATA'!$L:$L,'Row Index'!AQ32),INDEX('RAW DATA'!$N:$N,'Row Index'!AQ32)))</f>
        <v>1.11707454863923</v>
      </c>
    </row>
    <row r="429" customFormat="false" ht="15" hidden="false" customHeight="false" outlineLevel="0" collapsed="false">
      <c r="A429" s="32" t="s">
        <v>251</v>
      </c>
      <c r="B429" s="33" t="s">
        <v>248</v>
      </c>
      <c r="C429" s="39" t="n">
        <f aca="false">IF('Row Index'!C33="","✗",IF(INDEX('RAW DATA'!$N:$N,'Row Index'!C33)="",INDEX('RAW DATA'!$L:$L,'Row Index'!C33),INDEX('RAW DATA'!$N:$N,'Row Index'!C33)))</f>
        <v>4.00359781197869</v>
      </c>
      <c r="D429" s="39" t="n">
        <f aca="false">IF('Row Index'!D33="","✗",IF(INDEX('RAW DATA'!$N:$N,'Row Index'!D33)="",INDEX('RAW DATA'!$L:$L,'Row Index'!D33),INDEX('RAW DATA'!$N:$N,'Row Index'!D33)))</f>
        <v>5.30241087835929</v>
      </c>
      <c r="E429" s="39" t="n">
        <f aca="false">IF('Row Index'!E33="","✗",IF(INDEX('RAW DATA'!$N:$N,'Row Index'!E33)="",INDEX('RAW DATA'!$L:$L,'Row Index'!E33),INDEX('RAW DATA'!$N:$N,'Row Index'!E33)))</f>
        <v>4.42932429816425</v>
      </c>
      <c r="F429" s="39" t="n">
        <f aca="false">IF('Row Index'!F33="","✗",IF(INDEX('RAW DATA'!$N:$N,'Row Index'!F33)="",INDEX('RAW DATA'!$L:$L,'Row Index'!F33),INDEX('RAW DATA'!$N:$N,'Row Index'!F33)))</f>
        <v>2.97297623165284</v>
      </c>
      <c r="G429" s="39" t="n">
        <f aca="false">IF('Row Index'!G33="","✗",IF(INDEX('RAW DATA'!$N:$N,'Row Index'!G33)="",INDEX('RAW DATA'!$L:$L,'Row Index'!G33),INDEX('RAW DATA'!$N:$N,'Row Index'!G33)))</f>
        <v>3.82027612378002</v>
      </c>
      <c r="H429" s="39" t="n">
        <f aca="false">IF('Row Index'!H33="","✗",IF(INDEX('RAW DATA'!$N:$N,'Row Index'!H33)="",INDEX('RAW DATA'!$L:$L,'Row Index'!H33),INDEX('RAW DATA'!$N:$N,'Row Index'!H33)))</f>
        <v>3.43120191670792</v>
      </c>
      <c r="I429" s="39" t="n">
        <f aca="false">IF('Row Index'!I33="","✗",IF(INDEX('RAW DATA'!$N:$N,'Row Index'!I33)="",INDEX('RAW DATA'!$L:$L,'Row Index'!I33),INDEX('RAW DATA'!$N:$N,'Row Index'!I33)))</f>
        <v>4.24888135852813</v>
      </c>
      <c r="J429" s="39" t="n">
        <f aca="false">IF('Row Index'!J33="","✗",IF(INDEX('RAW DATA'!$N:$N,'Row Index'!J33)="",INDEX('RAW DATA'!$L:$L,'Row Index'!J33),INDEX('RAW DATA'!$N:$N,'Row Index'!J33)))</f>
        <v>3.39342242795468</v>
      </c>
      <c r="K429" s="39" t="n">
        <f aca="false">IF('Row Index'!K33="","✗",IF(INDEX('RAW DATA'!$N:$N,'Row Index'!K33)="",INDEX('RAW DATA'!$L:$L,'Row Index'!K33),INDEX('RAW DATA'!$N:$N,'Row Index'!K33)))</f>
        <v>4.22363762812709</v>
      </c>
      <c r="L429" s="39" t="n">
        <f aca="false">IF('Row Index'!L33="","✗",IF(INDEX('RAW DATA'!$N:$N,'Row Index'!L33)="",INDEX('RAW DATA'!$L:$L,'Row Index'!L33),INDEX('RAW DATA'!$N:$N,'Row Index'!L33)))</f>
        <v>3.48361618563929</v>
      </c>
      <c r="M429" s="39" t="n">
        <f aca="false">IF('Row Index'!M33="","✗",IF(INDEX('RAW DATA'!$N:$N,'Row Index'!M33)="",INDEX('RAW DATA'!$L:$L,'Row Index'!M33),INDEX('RAW DATA'!$N:$N,'Row Index'!M33)))</f>
        <v>4.63065408341301</v>
      </c>
      <c r="N429" s="39" t="n">
        <f aca="false">IF('Row Index'!N33="","✗",IF(INDEX('RAW DATA'!$N:$N,'Row Index'!N33)="",INDEX('RAW DATA'!$L:$L,'Row Index'!N33),INDEX('RAW DATA'!$N:$N,'Row Index'!N33)))</f>
        <v>4.19477756181618</v>
      </c>
      <c r="O429" s="39" t="n">
        <f aca="false">IF('Row Index'!O33="","✗",IF(INDEX('RAW DATA'!$N:$N,'Row Index'!O33)="",INDEX('RAW DATA'!$L:$L,'Row Index'!O33),INDEX('RAW DATA'!$N:$N,'Row Index'!O33)))</f>
        <v>4.57868478590032</v>
      </c>
      <c r="P429" s="39" t="n">
        <f aca="false">IF('Row Index'!P33="","✗",IF(INDEX('RAW DATA'!$N:$N,'Row Index'!P33)="",INDEX('RAW DATA'!$L:$L,'Row Index'!P33),INDEX('RAW DATA'!$N:$N,'Row Index'!P33)))</f>
        <v>4.60237604566185</v>
      </c>
      <c r="Q429" s="39" t="n">
        <f aca="false">IF('Row Index'!Q33="","✗",IF(INDEX('RAW DATA'!$N:$N,'Row Index'!Q33)="",INDEX('RAW DATA'!$L:$L,'Row Index'!Q33),INDEX('RAW DATA'!$N:$N,'Row Index'!Q33)))</f>
        <v>5.11781975439519</v>
      </c>
      <c r="R429" s="39" t="n">
        <f aca="false">IF('Row Index'!R33="","✗",IF(INDEX('RAW DATA'!$N:$N,'Row Index'!R33)="",INDEX('RAW DATA'!$L:$L,'Row Index'!R33),INDEX('RAW DATA'!$N:$N,'Row Index'!R33)))</f>
        <v>5.10084893027136</v>
      </c>
      <c r="S429" s="39" t="n">
        <f aca="false">IF('Row Index'!S33="","✗",IF(INDEX('RAW DATA'!$N:$N,'Row Index'!S33)="",INDEX('RAW DATA'!$L:$L,'Row Index'!S33),INDEX('RAW DATA'!$N:$N,'Row Index'!S33)))</f>
        <v>5.460990738348</v>
      </c>
      <c r="T429" s="39" t="n">
        <f aca="false">IF('Row Index'!T33="","✗",IF(INDEX('RAW DATA'!$N:$N,'Row Index'!T33)="",INDEX('RAW DATA'!$L:$L,'Row Index'!T33),INDEX('RAW DATA'!$N:$N,'Row Index'!T33)))</f>
        <v>5.39717574651358</v>
      </c>
      <c r="U429" s="39" t="n">
        <f aca="false">IF('Row Index'!U33="","✗",IF(INDEX('RAW DATA'!$N:$N,'Row Index'!U33)="",INDEX('RAW DATA'!$L:$L,'Row Index'!U33),INDEX('RAW DATA'!$N:$N,'Row Index'!U33)))</f>
        <v>5.5934568660034</v>
      </c>
      <c r="V429" s="39" t="n">
        <f aca="false">IF('Row Index'!V33="","✗",IF(INDEX('RAW DATA'!$N:$N,'Row Index'!V33)="",INDEX('RAW DATA'!$L:$L,'Row Index'!V33),INDEX('RAW DATA'!$N:$N,'Row Index'!V33)))</f>
        <v>5.60806819236738</v>
      </c>
      <c r="W429" s="39" t="n">
        <f aca="false">IF('Row Index'!W33="","✗",IF(INDEX('RAW DATA'!$N:$N,'Row Index'!W33)="",INDEX('RAW DATA'!$L:$L,'Row Index'!W33),INDEX('RAW DATA'!$N:$N,'Row Index'!W33)))</f>
        <v>5.6799302854944</v>
      </c>
      <c r="X429" s="39" t="n">
        <f aca="false">IF('Row Index'!X33="","✗",IF(INDEX('RAW DATA'!$N:$N,'Row Index'!X33)="",INDEX('RAW DATA'!$L:$L,'Row Index'!X33),INDEX('RAW DATA'!$N:$N,'Row Index'!X33)))</f>
        <v>5.33884966570471</v>
      </c>
      <c r="Y429" s="39" t="n">
        <f aca="false">IF('Row Index'!Y33="","✗",IF(INDEX('RAW DATA'!$N:$N,'Row Index'!Y33)="",INDEX('RAW DATA'!$L:$L,'Row Index'!Y33),INDEX('RAW DATA'!$N:$N,'Row Index'!Y33)))</f>
        <v>5.36654402435909</v>
      </c>
      <c r="Z429" s="39" t="n">
        <f aca="false">IF('Row Index'!Z33="","✗",IF(INDEX('RAW DATA'!$N:$N,'Row Index'!Z33)="",INDEX('RAW DATA'!$L:$L,'Row Index'!Z33),INDEX('RAW DATA'!$N:$N,'Row Index'!Z33)))</f>
        <v>5.65224624128141</v>
      </c>
      <c r="AA429" s="19" t="str">
        <f aca="false">IF('Row Index'!AA33="","⏳",IF(INDEX('RAW DATA'!$N:$N,'Row Index'!AA33)="",INDEX('RAW DATA'!$L:$L,'Row Index'!AA33),INDEX('RAW DATA'!$N:$N,'Row Index'!AA33)))</f>
        <v>⏳</v>
      </c>
      <c r="AB429" s="39" t="n">
        <f aca="false">IF('Row Index'!AB33="","✗",IF(INDEX('RAW DATA'!$N:$N,'Row Index'!AB33)="",INDEX('RAW DATA'!$L:$L,'Row Index'!AB33),INDEX('RAW DATA'!$N:$N,'Row Index'!AB33)))</f>
        <v>5.4522156956486</v>
      </c>
      <c r="AC429" s="39" t="n">
        <f aca="false">IF('Row Index'!AC33="","✗",IF(INDEX('RAW DATA'!$N:$N,'Row Index'!AC33)="",INDEX('RAW DATA'!$L:$L,'Row Index'!AC33),INDEX('RAW DATA'!$N:$N,'Row Index'!AC33)))</f>
        <v>5.46675520807971</v>
      </c>
      <c r="AD429" s="39" t="n">
        <f aca="false">IF('Row Index'!AD33="","✗",IF(INDEX('RAW DATA'!$N:$N,'Row Index'!AD33)="",INDEX('RAW DATA'!$L:$L,'Row Index'!AD33),INDEX('RAW DATA'!$N:$N,'Row Index'!AD33)))</f>
        <v>4.82772081320978</v>
      </c>
      <c r="AE429" s="39" t="n">
        <f aca="false">IF('Row Index'!AE33="","✗",IF(INDEX('RAW DATA'!$N:$N,'Row Index'!AE33)="",INDEX('RAW DATA'!$L:$L,'Row Index'!AE33),INDEX('RAW DATA'!$N:$N,'Row Index'!AE33)))</f>
        <v>5.08554700669847</v>
      </c>
      <c r="AF429" s="39" t="n">
        <f aca="false">IF('Row Index'!AF33="","✗",IF(INDEX('RAW DATA'!$N:$N,'Row Index'!AF33)="",INDEX('RAW DATA'!$L:$L,'Row Index'!AF33),INDEX('RAW DATA'!$N:$N,'Row Index'!AF33)))</f>
        <v>4.32537733605384</v>
      </c>
      <c r="AG429" s="39" t="n">
        <f aca="false">IF('Row Index'!AG33="","✗",IF(INDEX('RAW DATA'!$N:$N,'Row Index'!AG33)="",INDEX('RAW DATA'!$L:$L,'Row Index'!AG33),INDEX('RAW DATA'!$N:$N,'Row Index'!AG33)))</f>
        <v>4.42698322516187</v>
      </c>
      <c r="AH429" s="39" t="n">
        <f aca="false">IF('Row Index'!AH33="","✗",IF(INDEX('RAW DATA'!$N:$N,'Row Index'!AH33)="",INDEX('RAW DATA'!$L:$L,'Row Index'!AH33),INDEX('RAW DATA'!$N:$N,'Row Index'!AH33)))</f>
        <v>3.67615735118721</v>
      </c>
      <c r="AI429" s="39" t="n">
        <f aca="false">IF('Row Index'!AI33="","✗",IF(INDEX('RAW DATA'!$N:$N,'Row Index'!AI33)="",INDEX('RAW DATA'!$L:$L,'Row Index'!AI33),INDEX('RAW DATA'!$N:$N,'Row Index'!AI33)))</f>
        <v>2.85800533805958</v>
      </c>
      <c r="AJ429" s="39" t="n">
        <f aca="false">IF('Row Index'!AJ33="","✗",IF(INDEX('RAW DATA'!$N:$N,'Row Index'!AJ33)="",INDEX('RAW DATA'!$L:$L,'Row Index'!AJ33),INDEX('RAW DATA'!$N:$N,'Row Index'!AJ33)))</f>
        <v>2.25724706340406</v>
      </c>
      <c r="AK429" s="39" t="n">
        <f aca="false">IF('Row Index'!AK33="","✗",IF(INDEX('RAW DATA'!$N:$N,'Row Index'!AK33)="",INDEX('RAW DATA'!$L:$L,'Row Index'!AK33),INDEX('RAW DATA'!$N:$N,'Row Index'!AK33)))</f>
        <v>1.79732978510722</v>
      </c>
      <c r="AL429" s="39" t="n">
        <f aca="false">IF('Row Index'!AL33="","✗",IF(INDEX('RAW DATA'!$N:$N,'Row Index'!AL33)="",INDEX('RAW DATA'!$L:$L,'Row Index'!AL33),INDEX('RAW DATA'!$N:$N,'Row Index'!AL33)))</f>
        <v>1.67492914494095</v>
      </c>
      <c r="AM429" s="39" t="n">
        <f aca="false">IF('Row Index'!AM33="","✗",IF(INDEX('RAW DATA'!$N:$N,'Row Index'!AM33)="",INDEX('RAW DATA'!$L:$L,'Row Index'!AM33),INDEX('RAW DATA'!$N:$N,'Row Index'!AM33)))</f>
        <v>1.27203912893456</v>
      </c>
      <c r="AN429" s="39" t="n">
        <f aca="false">IF('Row Index'!AN33="","✗",IF(INDEX('RAW DATA'!$N:$N,'Row Index'!AN33)="",INDEX('RAW DATA'!$L:$L,'Row Index'!AN33),INDEX('RAW DATA'!$N:$N,'Row Index'!AN33)))</f>
        <v>1.25273417993572</v>
      </c>
      <c r="AO429" s="39" t="n">
        <f aca="false">IF('Row Index'!AO33="","✗",IF(INDEX('RAW DATA'!$N:$N,'Row Index'!AO33)="",INDEX('RAW DATA'!$L:$L,'Row Index'!AO33),INDEX('RAW DATA'!$N:$N,'Row Index'!AO33)))</f>
        <v>1.1061793736267</v>
      </c>
      <c r="AP429" s="39" t="n">
        <f aca="false">IF('Row Index'!AP33="","✗",IF(INDEX('RAW DATA'!$N:$N,'Row Index'!AP33)="",INDEX('RAW DATA'!$L:$L,'Row Index'!AP33),INDEX('RAW DATA'!$N:$N,'Row Index'!AP33)))</f>
        <v>1.18187604476194</v>
      </c>
      <c r="AQ429" s="39" t="n">
        <f aca="false">IF('Row Index'!AQ33="","✗",IF(INDEX('RAW DATA'!$N:$N,'Row Index'!AQ33)="",INDEX('RAW DATA'!$L:$L,'Row Index'!AQ33),INDEX('RAW DATA'!$N:$N,'Row Index'!AQ33)))</f>
        <v>1.09106534839367</v>
      </c>
    </row>
    <row r="430" customFormat="false" ht="15" hidden="false" customHeight="false" outlineLevel="0" collapsed="false">
      <c r="A430" s="32" t="s">
        <v>254</v>
      </c>
      <c r="B430" s="33" t="s">
        <v>248</v>
      </c>
      <c r="C430" s="39" t="n">
        <f aca="false">IF('Row Index'!C34="","✗",IF(INDEX('RAW DATA'!$N:$N,'Row Index'!C34)="",INDEX('RAW DATA'!$L:$L,'Row Index'!C34),INDEX('RAW DATA'!$N:$N,'Row Index'!C34)))</f>
        <v>5.25704067830443</v>
      </c>
      <c r="D430" s="39" t="n">
        <f aca="false">IF('Row Index'!D34="","✗",IF(INDEX('RAW DATA'!$N:$N,'Row Index'!D34)="",INDEX('RAW DATA'!$L:$L,'Row Index'!D34),INDEX('RAW DATA'!$N:$N,'Row Index'!D34)))</f>
        <v>5.1208298659217</v>
      </c>
      <c r="E430" s="39" t="n">
        <f aca="false">IF('Row Index'!E34="","✗",IF(INDEX('RAW DATA'!$N:$N,'Row Index'!E34)="",INDEX('RAW DATA'!$L:$L,'Row Index'!E34),INDEX('RAW DATA'!$N:$N,'Row Index'!E34)))</f>
        <v>4.79352886554679</v>
      </c>
      <c r="F430" s="39" t="n">
        <f aca="false">IF('Row Index'!F34="","✗",IF(INDEX('RAW DATA'!$N:$N,'Row Index'!F34)="",INDEX('RAW DATA'!$L:$L,'Row Index'!F34),INDEX('RAW DATA'!$N:$N,'Row Index'!F34)))</f>
        <v>3.39924355194985</v>
      </c>
      <c r="G430" s="39" t="n">
        <f aca="false">IF('Row Index'!G34="","✗",IF(INDEX('RAW DATA'!$N:$N,'Row Index'!G34)="",INDEX('RAW DATA'!$L:$L,'Row Index'!G34),INDEX('RAW DATA'!$N:$N,'Row Index'!G34)))</f>
        <v>3.99895903168154</v>
      </c>
      <c r="H430" s="39" t="n">
        <f aca="false">IF('Row Index'!H34="","✗",IF(INDEX('RAW DATA'!$N:$N,'Row Index'!H34)="",INDEX('RAW DATA'!$L:$L,'Row Index'!H34),INDEX('RAW DATA'!$N:$N,'Row Index'!H34)))</f>
        <v>4.25132173736424</v>
      </c>
      <c r="I430" s="39" t="n">
        <f aca="false">IF('Row Index'!I34="","✗",IF(INDEX('RAW DATA'!$N:$N,'Row Index'!I34)="",INDEX('RAW DATA'!$L:$L,'Row Index'!I34),INDEX('RAW DATA'!$N:$N,'Row Index'!I34)))</f>
        <v>4.39776321588442</v>
      </c>
      <c r="J430" s="39" t="n">
        <f aca="false">IF('Row Index'!J34="","✗",IF(INDEX('RAW DATA'!$N:$N,'Row Index'!J34)="",INDEX('RAW DATA'!$L:$L,'Row Index'!J34),INDEX('RAW DATA'!$N:$N,'Row Index'!J34)))</f>
        <v>3.68038609278898</v>
      </c>
      <c r="K430" s="39" t="n">
        <f aca="false">IF('Row Index'!K34="","✗",IF(INDEX('RAW DATA'!$N:$N,'Row Index'!K34)="",INDEX('RAW DATA'!$L:$L,'Row Index'!K34),INDEX('RAW DATA'!$N:$N,'Row Index'!K34)))</f>
        <v>4.57434411898289</v>
      </c>
      <c r="L430" s="39" t="n">
        <f aca="false">IF('Row Index'!L34="","✗",IF(INDEX('RAW DATA'!$N:$N,'Row Index'!L34)="",INDEX('RAW DATA'!$L:$L,'Row Index'!L34),INDEX('RAW DATA'!$N:$N,'Row Index'!L34)))</f>
        <v>3.95883389276696</v>
      </c>
      <c r="M430" s="39" t="n">
        <f aca="false">IF('Row Index'!M34="","✗",IF(INDEX('RAW DATA'!$N:$N,'Row Index'!M34)="",INDEX('RAW DATA'!$L:$L,'Row Index'!M34),INDEX('RAW DATA'!$N:$N,'Row Index'!M34)))</f>
        <v>4.53706195956711</v>
      </c>
      <c r="N430" s="39" t="n">
        <f aca="false">IF('Row Index'!N34="","✗",IF(INDEX('RAW DATA'!$N:$N,'Row Index'!N34)="",INDEX('RAW DATA'!$L:$L,'Row Index'!N34),INDEX('RAW DATA'!$N:$N,'Row Index'!N34)))</f>
        <v>4.63256610912806</v>
      </c>
      <c r="O430" s="39" t="n">
        <f aca="false">IF('Row Index'!O34="","✗",IF(INDEX('RAW DATA'!$N:$N,'Row Index'!O34)="",INDEX('RAW DATA'!$L:$L,'Row Index'!O34),INDEX('RAW DATA'!$N:$N,'Row Index'!O34)))</f>
        <v>5.01348550135268</v>
      </c>
      <c r="P430" s="39" t="n">
        <f aca="false">IF('Row Index'!P34="","✗",IF(INDEX('RAW DATA'!$N:$N,'Row Index'!P34)="",INDEX('RAW DATA'!$L:$L,'Row Index'!P34),INDEX('RAW DATA'!$N:$N,'Row Index'!P34)))</f>
        <v>4.77669555151074</v>
      </c>
      <c r="Q430" s="39" t="n">
        <f aca="false">IF('Row Index'!Q34="","✗",IF(INDEX('RAW DATA'!$N:$N,'Row Index'!Q34)="",INDEX('RAW DATA'!$L:$L,'Row Index'!Q34),INDEX('RAW DATA'!$N:$N,'Row Index'!Q34)))</f>
        <v>4.68858095169493</v>
      </c>
      <c r="R430" s="39" t="n">
        <f aca="false">IF('Row Index'!R34="","✗",IF(INDEX('RAW DATA'!$N:$N,'Row Index'!R34)="",INDEX('RAW DATA'!$L:$L,'Row Index'!R34),INDEX('RAW DATA'!$N:$N,'Row Index'!R34)))</f>
        <v>5.21445625306027</v>
      </c>
      <c r="S430" s="39" t="n">
        <f aca="false">IF('Row Index'!S34="","✗",IF(INDEX('RAW DATA'!$N:$N,'Row Index'!S34)="",INDEX('RAW DATA'!$L:$L,'Row Index'!S34),INDEX('RAW DATA'!$N:$N,'Row Index'!S34)))</f>
        <v>5.72047977843498</v>
      </c>
      <c r="T430" s="39" t="n">
        <f aca="false">IF('Row Index'!T34="","✗",IF(INDEX('RAW DATA'!$N:$N,'Row Index'!T34)="",INDEX('RAW DATA'!$L:$L,'Row Index'!T34),INDEX('RAW DATA'!$N:$N,'Row Index'!T34)))</f>
        <v>5.51039568393564</v>
      </c>
      <c r="U430" s="39" t="n">
        <f aca="false">IF('Row Index'!U34="","✗",IF(INDEX('RAW DATA'!$N:$N,'Row Index'!U34)="",INDEX('RAW DATA'!$L:$L,'Row Index'!U34),INDEX('RAW DATA'!$N:$N,'Row Index'!U34)))</f>
        <v>5.51581982647765</v>
      </c>
      <c r="V430" s="39" t="n">
        <f aca="false">IF('Row Index'!V34="","✗",IF(INDEX('RAW DATA'!$N:$N,'Row Index'!V34)="",INDEX('RAW DATA'!$L:$L,'Row Index'!V34),INDEX('RAW DATA'!$N:$N,'Row Index'!V34)))</f>
        <v>6.54371332260775</v>
      </c>
      <c r="W430" s="39" t="n">
        <f aca="false">IF('Row Index'!W34="","✗",IF(INDEX('RAW DATA'!$N:$N,'Row Index'!W34)="",INDEX('RAW DATA'!$L:$L,'Row Index'!W34),INDEX('RAW DATA'!$N:$N,'Row Index'!W34)))</f>
        <v>5.76540254450356</v>
      </c>
      <c r="X430" s="39" t="n">
        <f aca="false">IF('Row Index'!X34="","✗",IF(INDEX('RAW DATA'!$N:$N,'Row Index'!X34)="",INDEX('RAW DATA'!$L:$L,'Row Index'!X34),INDEX('RAW DATA'!$N:$N,'Row Index'!X34)))</f>
        <v>5.75434974030091</v>
      </c>
      <c r="Y430" s="39" t="n">
        <f aca="false">IF('Row Index'!Y34="","✗",IF(INDEX('RAW DATA'!$N:$N,'Row Index'!Y34)="",INDEX('RAW DATA'!$L:$L,'Row Index'!Y34),INDEX('RAW DATA'!$N:$N,'Row Index'!Y34)))</f>
        <v>6.2242699207028</v>
      </c>
      <c r="Z430" s="39" t="n">
        <f aca="false">IF('Row Index'!Z34="","✗",IF(INDEX('RAW DATA'!$N:$N,'Row Index'!Z34)="",INDEX('RAW DATA'!$L:$L,'Row Index'!Z34),INDEX('RAW DATA'!$N:$N,'Row Index'!Z34)))</f>
        <v>5.84362435917165</v>
      </c>
      <c r="AA430" s="19" t="str">
        <f aca="false">IF('Row Index'!AA34="","⏳",IF(INDEX('RAW DATA'!$N:$N,'Row Index'!AA34)="",INDEX('RAW DATA'!$L:$L,'Row Index'!AA34),INDEX('RAW DATA'!$N:$N,'Row Index'!AA34)))</f>
        <v>⏳</v>
      </c>
      <c r="AB430" s="39" t="n">
        <f aca="false">IF('Row Index'!AB34="","✗",IF(INDEX('RAW DATA'!$N:$N,'Row Index'!AB34)="",INDEX('RAW DATA'!$L:$L,'Row Index'!AB34),INDEX('RAW DATA'!$N:$N,'Row Index'!AB34)))</f>
        <v>5.80039718800614</v>
      </c>
      <c r="AC430" s="39" t="n">
        <f aca="false">IF('Row Index'!AC34="","✗",IF(INDEX('RAW DATA'!$N:$N,'Row Index'!AC34)="",INDEX('RAW DATA'!$L:$L,'Row Index'!AC34),INDEX('RAW DATA'!$N:$N,'Row Index'!AC34)))</f>
        <v>6.05178280812824</v>
      </c>
      <c r="AD430" s="39" t="n">
        <f aca="false">IF('Row Index'!AD34="","✗",IF(INDEX('RAW DATA'!$N:$N,'Row Index'!AD34)="",INDEX('RAW DATA'!$L:$L,'Row Index'!AD34),INDEX('RAW DATA'!$N:$N,'Row Index'!AD34)))</f>
        <v>5.18383876577933</v>
      </c>
      <c r="AE430" s="39" t="n">
        <f aca="false">IF('Row Index'!AE34="","✗",IF(INDEX('RAW DATA'!$N:$N,'Row Index'!AE34)="",INDEX('RAW DATA'!$L:$L,'Row Index'!AE34),INDEX('RAW DATA'!$N:$N,'Row Index'!AE34)))</f>
        <v>5.39699996439603</v>
      </c>
      <c r="AF430" s="39" t="n">
        <f aca="false">IF('Row Index'!AF34="","✗",IF(INDEX('RAW DATA'!$N:$N,'Row Index'!AF34)="",INDEX('RAW DATA'!$L:$L,'Row Index'!AF34),INDEX('RAW DATA'!$N:$N,'Row Index'!AF34)))</f>
        <v>4.76314990983735</v>
      </c>
      <c r="AG430" s="39" t="n">
        <f aca="false">IF('Row Index'!AG34="","✗",IF(INDEX('RAW DATA'!$N:$N,'Row Index'!AG34)="",INDEX('RAW DATA'!$L:$L,'Row Index'!AG34),INDEX('RAW DATA'!$N:$N,'Row Index'!AG34)))</f>
        <v>5.11717286836435</v>
      </c>
      <c r="AH430" s="39" t="n">
        <f aca="false">IF('Row Index'!AH34="","✗",IF(INDEX('RAW DATA'!$N:$N,'Row Index'!AH34)="",INDEX('RAW DATA'!$L:$L,'Row Index'!AH34),INDEX('RAW DATA'!$N:$N,'Row Index'!AH34)))</f>
        <v>4.47048985922363</v>
      </c>
      <c r="AI430" s="39" t="n">
        <f aca="false">IF('Row Index'!AI34="","✗",IF(INDEX('RAW DATA'!$N:$N,'Row Index'!AI34)="",INDEX('RAW DATA'!$L:$L,'Row Index'!AI34),INDEX('RAW DATA'!$N:$N,'Row Index'!AI34)))</f>
        <v>3.43612529605563</v>
      </c>
      <c r="AJ430" s="39" t="n">
        <f aca="false">IF('Row Index'!AJ34="","✗",IF(INDEX('RAW DATA'!$N:$N,'Row Index'!AJ34)="",INDEX('RAW DATA'!$L:$L,'Row Index'!AJ34),INDEX('RAW DATA'!$N:$N,'Row Index'!AJ34)))</f>
        <v>2.65318943456195</v>
      </c>
      <c r="AK430" s="39" t="n">
        <f aca="false">IF('Row Index'!AK34="","✗",IF(INDEX('RAW DATA'!$N:$N,'Row Index'!AK34)="",INDEX('RAW DATA'!$L:$L,'Row Index'!AK34),INDEX('RAW DATA'!$N:$N,'Row Index'!AK34)))</f>
        <v>2.19142710226348</v>
      </c>
      <c r="AL430" s="39" t="n">
        <f aca="false">IF('Row Index'!AL34="","✗",IF(INDEX('RAW DATA'!$N:$N,'Row Index'!AL34)="",INDEX('RAW DATA'!$L:$L,'Row Index'!AL34),INDEX('RAW DATA'!$N:$N,'Row Index'!AL34)))</f>
        <v>1.86519099508113</v>
      </c>
      <c r="AM430" s="39" t="n">
        <f aca="false">IF('Row Index'!AM34="","✗",IF(INDEX('RAW DATA'!$N:$N,'Row Index'!AM34)="",INDEX('RAW DATA'!$L:$L,'Row Index'!AM34),INDEX('RAW DATA'!$N:$N,'Row Index'!AM34)))</f>
        <v>1.5705605802886</v>
      </c>
      <c r="AN430" s="39" t="n">
        <f aca="false">IF('Row Index'!AN34="","✗",IF(INDEX('RAW DATA'!$N:$N,'Row Index'!AN34)="",INDEX('RAW DATA'!$L:$L,'Row Index'!AN34),INDEX('RAW DATA'!$N:$N,'Row Index'!AN34)))</f>
        <v>1.5907341468022</v>
      </c>
      <c r="AO430" s="39" t="n">
        <f aca="false">IF('Row Index'!AO34="","✗",IF(INDEX('RAW DATA'!$N:$N,'Row Index'!AO34)="",INDEX('RAW DATA'!$L:$L,'Row Index'!AO34),INDEX('RAW DATA'!$N:$N,'Row Index'!AO34)))</f>
        <v>1.13653635231962</v>
      </c>
      <c r="AP430" s="39" t="n">
        <f aca="false">IF('Row Index'!AP34="","✗",IF(INDEX('RAW DATA'!$N:$N,'Row Index'!AP34)="",INDEX('RAW DATA'!$L:$L,'Row Index'!AP34),INDEX('RAW DATA'!$N:$N,'Row Index'!AP34)))</f>
        <v>1.26775191394789</v>
      </c>
      <c r="AQ430" s="39" t="n">
        <f aca="false">IF('Row Index'!AQ34="","✗",IF(INDEX('RAW DATA'!$N:$N,'Row Index'!AQ34)="",INDEX('RAW DATA'!$L:$L,'Row Index'!AQ34),INDEX('RAW DATA'!$N:$N,'Row Index'!AQ34)))</f>
        <v>1.19991698235687</v>
      </c>
    </row>
    <row r="431" customFormat="false" ht="15" hidden="false" customHeight="false" outlineLevel="0" collapsed="false">
      <c r="A431" s="32" t="s">
        <v>257</v>
      </c>
      <c r="B431" s="33" t="s">
        <v>248</v>
      </c>
      <c r="C431" s="39" t="n">
        <f aca="false">IF('Row Index'!C35="","✗",IF(INDEX('RAW DATA'!$N:$N,'Row Index'!C35)="",INDEX('RAW DATA'!$L:$L,'Row Index'!C35),INDEX('RAW DATA'!$N:$N,'Row Index'!C35)))</f>
        <v>3.82090614255179</v>
      </c>
      <c r="D431" s="39" t="n">
        <f aca="false">IF('Row Index'!D35="","✗",IF(INDEX('RAW DATA'!$N:$N,'Row Index'!D35)="",INDEX('RAW DATA'!$L:$L,'Row Index'!D35),INDEX('RAW DATA'!$N:$N,'Row Index'!D35)))</f>
        <v>4.13959306505684</v>
      </c>
      <c r="E431" s="39" t="n">
        <f aca="false">IF('Row Index'!E35="","✗",IF(INDEX('RAW DATA'!$N:$N,'Row Index'!E35)="",INDEX('RAW DATA'!$L:$L,'Row Index'!E35),INDEX('RAW DATA'!$N:$N,'Row Index'!E35)))</f>
        <v>4.29116926577343</v>
      </c>
      <c r="F431" s="39" t="n">
        <f aca="false">IF('Row Index'!F35="","✗",IF(INDEX('RAW DATA'!$N:$N,'Row Index'!F35)="",INDEX('RAW DATA'!$L:$L,'Row Index'!F35),INDEX('RAW DATA'!$N:$N,'Row Index'!F35)))</f>
        <v>2.86168769747594</v>
      </c>
      <c r="G431" s="39" t="n">
        <f aca="false">IF('Row Index'!G35="","✗",IF(INDEX('RAW DATA'!$N:$N,'Row Index'!G35)="",INDEX('RAW DATA'!$L:$L,'Row Index'!G35),INDEX('RAW DATA'!$N:$N,'Row Index'!G35)))</f>
        <v>4.16579104781236</v>
      </c>
      <c r="H431" s="39" t="n">
        <f aca="false">IF('Row Index'!H35="","✗",IF(INDEX('RAW DATA'!$N:$N,'Row Index'!H35)="",INDEX('RAW DATA'!$L:$L,'Row Index'!H35),INDEX('RAW DATA'!$N:$N,'Row Index'!H35)))</f>
        <v>3.64519057042236</v>
      </c>
      <c r="I431" s="39" t="n">
        <f aca="false">IF('Row Index'!I35="","✗",IF(INDEX('RAW DATA'!$N:$N,'Row Index'!I35)="",INDEX('RAW DATA'!$L:$L,'Row Index'!I35),INDEX('RAW DATA'!$N:$N,'Row Index'!I35)))</f>
        <v>4.26504361470427</v>
      </c>
      <c r="J431" s="39" t="n">
        <f aca="false">IF('Row Index'!J35="","✗",IF(INDEX('RAW DATA'!$N:$N,'Row Index'!J35)="",INDEX('RAW DATA'!$L:$L,'Row Index'!J35),INDEX('RAW DATA'!$N:$N,'Row Index'!J35)))</f>
        <v>3.54616535433956</v>
      </c>
      <c r="K431" s="39" t="n">
        <f aca="false">IF('Row Index'!K35="","✗",IF(INDEX('RAW DATA'!$N:$N,'Row Index'!K35)="",INDEX('RAW DATA'!$L:$L,'Row Index'!K35),INDEX('RAW DATA'!$N:$N,'Row Index'!K35)))</f>
        <v>4.90569314909381</v>
      </c>
      <c r="L431" s="39" t="n">
        <f aca="false">IF('Row Index'!L35="","✗",IF(INDEX('RAW DATA'!$N:$N,'Row Index'!L35)="",INDEX('RAW DATA'!$L:$L,'Row Index'!L35),INDEX('RAW DATA'!$N:$N,'Row Index'!L35)))</f>
        <v>3.91206681354558</v>
      </c>
      <c r="M431" s="39" t="n">
        <f aca="false">IF('Row Index'!M35="","✗",IF(INDEX('RAW DATA'!$N:$N,'Row Index'!M35)="",INDEX('RAW DATA'!$L:$L,'Row Index'!M35),INDEX('RAW DATA'!$N:$N,'Row Index'!M35)))</f>
        <v>4.73082935211765</v>
      </c>
      <c r="N431" s="39" t="n">
        <f aca="false">IF('Row Index'!N35="","✗",IF(INDEX('RAW DATA'!$N:$N,'Row Index'!N35)="",INDEX('RAW DATA'!$L:$L,'Row Index'!N35),INDEX('RAW DATA'!$N:$N,'Row Index'!N35)))</f>
        <v>4.81044223448125</v>
      </c>
      <c r="O431" s="39" t="n">
        <f aca="false">IF('Row Index'!O35="","✗",IF(INDEX('RAW DATA'!$N:$N,'Row Index'!O35)="",INDEX('RAW DATA'!$L:$L,'Row Index'!O35),INDEX('RAW DATA'!$N:$N,'Row Index'!O35)))</f>
        <v>5.0888612903024</v>
      </c>
      <c r="P431" s="39" t="n">
        <f aca="false">IF('Row Index'!P35="","✗",IF(INDEX('RAW DATA'!$N:$N,'Row Index'!P35)="",INDEX('RAW DATA'!$L:$L,'Row Index'!P35),INDEX('RAW DATA'!$N:$N,'Row Index'!P35)))</f>
        <v>4.9786207272562</v>
      </c>
      <c r="Q431" s="39" t="n">
        <f aca="false">IF('Row Index'!Q35="","✗",IF(INDEX('RAW DATA'!$N:$N,'Row Index'!Q35)="",INDEX('RAW DATA'!$L:$L,'Row Index'!Q35),INDEX('RAW DATA'!$N:$N,'Row Index'!Q35)))</f>
        <v>5.0660385923494</v>
      </c>
      <c r="R431" s="39" t="n">
        <f aca="false">IF('Row Index'!R35="","✗",IF(INDEX('RAW DATA'!$N:$N,'Row Index'!R35)="",INDEX('RAW DATA'!$L:$L,'Row Index'!R35),INDEX('RAW DATA'!$N:$N,'Row Index'!R35)))</f>
        <v>5.06228748315251</v>
      </c>
      <c r="S431" s="39" t="n">
        <f aca="false">IF('Row Index'!S35="","✗",IF(INDEX('RAW DATA'!$N:$N,'Row Index'!S35)="",INDEX('RAW DATA'!$L:$L,'Row Index'!S35),INDEX('RAW DATA'!$N:$N,'Row Index'!S35)))</f>
        <v>5.41879273992956</v>
      </c>
      <c r="T431" s="39" t="n">
        <f aca="false">IF('Row Index'!T35="","✗",IF(INDEX('RAW DATA'!$N:$N,'Row Index'!T35)="",INDEX('RAW DATA'!$L:$L,'Row Index'!T35),INDEX('RAW DATA'!$N:$N,'Row Index'!T35)))</f>
        <v>5.27322434795717</v>
      </c>
      <c r="U431" s="39" t="n">
        <f aca="false">IF('Row Index'!U35="","✗",IF(INDEX('RAW DATA'!$N:$N,'Row Index'!U35)="",INDEX('RAW DATA'!$L:$L,'Row Index'!U35),INDEX('RAW DATA'!$N:$N,'Row Index'!U35)))</f>
        <v>5.30297466859351</v>
      </c>
      <c r="V431" s="39" t="n">
        <f aca="false">IF('Row Index'!V35="","✗",IF(INDEX('RAW DATA'!$N:$N,'Row Index'!V35)="",INDEX('RAW DATA'!$L:$L,'Row Index'!V35),INDEX('RAW DATA'!$N:$N,'Row Index'!V35)))</f>
        <v>5.38756211362443</v>
      </c>
      <c r="W431" s="39" t="n">
        <f aca="false">IF('Row Index'!W35="","✗",IF(INDEX('RAW DATA'!$N:$N,'Row Index'!W35)="",INDEX('RAW DATA'!$L:$L,'Row Index'!W35),INDEX('RAW DATA'!$N:$N,'Row Index'!W35)))</f>
        <v>5.52126268761393</v>
      </c>
      <c r="X431" s="39" t="n">
        <f aca="false">IF('Row Index'!X35="","✗",IF(INDEX('RAW DATA'!$N:$N,'Row Index'!X35)="",INDEX('RAW DATA'!$L:$L,'Row Index'!X35),INDEX('RAW DATA'!$N:$N,'Row Index'!X35)))</f>
        <v>5.43450011498719</v>
      </c>
      <c r="Y431" s="39" t="n">
        <f aca="false">IF('Row Index'!Y35="","✗",IF(INDEX('RAW DATA'!$N:$N,'Row Index'!Y35)="",INDEX('RAW DATA'!$L:$L,'Row Index'!Y35),INDEX('RAW DATA'!$N:$N,'Row Index'!Y35)))</f>
        <v>5.2122906452359</v>
      </c>
      <c r="Z431" s="39" t="n">
        <f aca="false">IF('Row Index'!Z35="","✗",IF(INDEX('RAW DATA'!$N:$N,'Row Index'!Z35)="",INDEX('RAW DATA'!$L:$L,'Row Index'!Z35),INDEX('RAW DATA'!$N:$N,'Row Index'!Z35)))</f>
        <v>5.15098273428255</v>
      </c>
      <c r="AA431" s="19" t="str">
        <f aca="false">IF('Row Index'!AA35="","⏳",IF(INDEX('RAW DATA'!$N:$N,'Row Index'!AA35)="",INDEX('RAW DATA'!$L:$L,'Row Index'!AA35),INDEX('RAW DATA'!$N:$N,'Row Index'!AA35)))</f>
        <v>⏳</v>
      </c>
      <c r="AB431" s="39" t="n">
        <f aca="false">IF('Row Index'!AB35="","✗",IF(INDEX('RAW DATA'!$N:$N,'Row Index'!AB35)="",INDEX('RAW DATA'!$L:$L,'Row Index'!AB35),INDEX('RAW DATA'!$N:$N,'Row Index'!AB35)))</f>
        <v>4.88810564982938</v>
      </c>
      <c r="AC431" s="39" t="n">
        <f aca="false">IF('Row Index'!AC35="","✗",IF(INDEX('RAW DATA'!$N:$N,'Row Index'!AC35)="",INDEX('RAW DATA'!$L:$L,'Row Index'!AC35),INDEX('RAW DATA'!$N:$N,'Row Index'!AC35)))</f>
        <v>5.11414208995029</v>
      </c>
      <c r="AD431" s="39" t="n">
        <f aca="false">IF('Row Index'!AD35="","✗",IF(INDEX('RAW DATA'!$N:$N,'Row Index'!AD35)="",INDEX('RAW DATA'!$L:$L,'Row Index'!AD35),INDEX('RAW DATA'!$N:$N,'Row Index'!AD35)))</f>
        <v>4.3215207691874</v>
      </c>
      <c r="AE431" s="39" t="n">
        <f aca="false">IF('Row Index'!AE35="","✗",IF(INDEX('RAW DATA'!$N:$N,'Row Index'!AE35)="",INDEX('RAW DATA'!$L:$L,'Row Index'!AE35),INDEX('RAW DATA'!$N:$N,'Row Index'!AE35)))</f>
        <v>4.45645448135502</v>
      </c>
      <c r="AF431" s="39" t="n">
        <f aca="false">IF('Row Index'!AF35="","✗",IF(INDEX('RAW DATA'!$N:$N,'Row Index'!AF35)="",INDEX('RAW DATA'!$L:$L,'Row Index'!AF35),INDEX('RAW DATA'!$N:$N,'Row Index'!AF35)))</f>
        <v>3.78604506350756</v>
      </c>
      <c r="AG431" s="39" t="n">
        <f aca="false">IF('Row Index'!AG35="","✗",IF(INDEX('RAW DATA'!$N:$N,'Row Index'!AG35)="",INDEX('RAW DATA'!$L:$L,'Row Index'!AG35),INDEX('RAW DATA'!$N:$N,'Row Index'!AG35)))</f>
        <v>3.61185644134386</v>
      </c>
      <c r="AH431" s="39" t="n">
        <f aca="false">IF('Row Index'!AH35="","✗",IF(INDEX('RAW DATA'!$N:$N,'Row Index'!AH35)="",INDEX('RAW DATA'!$L:$L,'Row Index'!AH35),INDEX('RAW DATA'!$N:$N,'Row Index'!AH35)))</f>
        <v>2.74695688274621</v>
      </c>
      <c r="AI431" s="39" t="n">
        <f aca="false">IF('Row Index'!AI35="","✗",IF(INDEX('RAW DATA'!$N:$N,'Row Index'!AI35)="",INDEX('RAW DATA'!$L:$L,'Row Index'!AI35),INDEX('RAW DATA'!$N:$N,'Row Index'!AI35)))</f>
        <v>2.35178992099917</v>
      </c>
      <c r="AJ431" s="39" t="n">
        <f aca="false">IF('Row Index'!AJ35="","✗",IF(INDEX('RAW DATA'!$N:$N,'Row Index'!AJ35)="",INDEX('RAW DATA'!$L:$L,'Row Index'!AJ35),INDEX('RAW DATA'!$N:$N,'Row Index'!AJ35)))</f>
        <v>1.724576063208</v>
      </c>
      <c r="AK431" s="39" t="n">
        <f aca="false">IF('Row Index'!AK35="","✗",IF(INDEX('RAW DATA'!$N:$N,'Row Index'!AK35)="",INDEX('RAW DATA'!$L:$L,'Row Index'!AK35),INDEX('RAW DATA'!$N:$N,'Row Index'!AK35)))</f>
        <v>1.44536840000294</v>
      </c>
      <c r="AL431" s="39" t="n">
        <f aca="false">IF('Row Index'!AL35="","✗",IF(INDEX('RAW DATA'!$N:$N,'Row Index'!AL35)="",INDEX('RAW DATA'!$L:$L,'Row Index'!AL35),INDEX('RAW DATA'!$N:$N,'Row Index'!AL35)))</f>
        <v>1.29985785164611</v>
      </c>
      <c r="AM431" s="39" t="n">
        <f aca="false">IF('Row Index'!AM35="","✗",IF(INDEX('RAW DATA'!$N:$N,'Row Index'!AM35)="",INDEX('RAW DATA'!$L:$L,'Row Index'!AM35),INDEX('RAW DATA'!$N:$N,'Row Index'!AM35)))</f>
        <v>1.11572189547071</v>
      </c>
      <c r="AN431" s="39" t="n">
        <f aca="false">IF('Row Index'!AN35="","✗",IF(INDEX('RAW DATA'!$N:$N,'Row Index'!AN35)="",INDEX('RAW DATA'!$L:$L,'Row Index'!AN35),INDEX('RAW DATA'!$N:$N,'Row Index'!AN35)))</f>
        <v>1.34398291457246</v>
      </c>
      <c r="AO431" s="39" t="n">
        <f aca="false">IF('Row Index'!AO35="","✗",IF(INDEX('RAW DATA'!$N:$N,'Row Index'!AO35)="",INDEX('RAW DATA'!$L:$L,'Row Index'!AO35),INDEX('RAW DATA'!$N:$N,'Row Index'!AO35)))</f>
        <v>0.8755234242777</v>
      </c>
      <c r="AP431" s="39" t="n">
        <f aca="false">IF('Row Index'!AP35="","✗",IF(INDEX('RAW DATA'!$N:$N,'Row Index'!AP35)="",INDEX('RAW DATA'!$L:$L,'Row Index'!AP35),INDEX('RAW DATA'!$N:$N,'Row Index'!AP35)))</f>
        <v>0.9529128283618</v>
      </c>
      <c r="AQ431" s="39" t="n">
        <f aca="false">IF('Row Index'!AQ35="","✗",IF(INDEX('RAW DATA'!$N:$N,'Row Index'!AQ35)="",INDEX('RAW DATA'!$L:$L,'Row Index'!AQ35),INDEX('RAW DATA'!$N:$N,'Row Index'!AQ35)))</f>
        <v>1.03954507488193</v>
      </c>
    </row>
    <row r="432" customFormat="false" ht="15" hidden="false" customHeight="false" outlineLevel="0" collapsed="false">
      <c r="A432" s="32" t="s">
        <v>260</v>
      </c>
      <c r="B432" s="33" t="s">
        <v>248</v>
      </c>
      <c r="C432" s="39" t="n">
        <f aca="false">IF('Row Index'!C36="","✗",IF(INDEX('RAW DATA'!$N:$N,'Row Index'!C36)="",INDEX('RAW DATA'!$L:$L,'Row Index'!C36),INDEX('RAW DATA'!$N:$N,'Row Index'!C36)))</f>
        <v>4.81562312599674</v>
      </c>
      <c r="D432" s="39" t="n">
        <f aca="false">IF('Row Index'!D36="","✗",IF(INDEX('RAW DATA'!$N:$N,'Row Index'!D36)="",INDEX('RAW DATA'!$L:$L,'Row Index'!D36),INDEX('RAW DATA'!$N:$N,'Row Index'!D36)))</f>
        <v>4.07435217927274</v>
      </c>
      <c r="E432" s="39" t="n">
        <f aca="false">IF('Row Index'!E36="","✗",IF(INDEX('RAW DATA'!$N:$N,'Row Index'!E36)="",INDEX('RAW DATA'!$L:$L,'Row Index'!E36),INDEX('RAW DATA'!$N:$N,'Row Index'!E36)))</f>
        <v>3.86904487859451</v>
      </c>
      <c r="F432" s="39" t="n">
        <f aca="false">IF('Row Index'!F36="","✗",IF(INDEX('RAW DATA'!$N:$N,'Row Index'!F36)="",INDEX('RAW DATA'!$L:$L,'Row Index'!F36),INDEX('RAW DATA'!$N:$N,'Row Index'!F36)))</f>
        <v>3.22878526805261</v>
      </c>
      <c r="G432" s="39" t="n">
        <f aca="false">IF('Row Index'!G36="","✗",IF(INDEX('RAW DATA'!$N:$N,'Row Index'!G36)="",INDEX('RAW DATA'!$L:$L,'Row Index'!G36),INDEX('RAW DATA'!$N:$N,'Row Index'!G36)))</f>
        <v>3.8891485558527</v>
      </c>
      <c r="H432" s="39" t="n">
        <f aca="false">IF('Row Index'!H36="","✗",IF(INDEX('RAW DATA'!$N:$N,'Row Index'!H36)="",INDEX('RAW DATA'!$L:$L,'Row Index'!H36),INDEX('RAW DATA'!$N:$N,'Row Index'!H36)))</f>
        <v>4.29905027711572</v>
      </c>
      <c r="I432" s="39" t="n">
        <f aca="false">IF('Row Index'!I36="","✗",IF(INDEX('RAW DATA'!$N:$N,'Row Index'!I36)="",INDEX('RAW DATA'!$L:$L,'Row Index'!I36),INDEX('RAW DATA'!$N:$N,'Row Index'!I36)))</f>
        <v>3.97537530258535</v>
      </c>
      <c r="J432" s="39" t="n">
        <f aca="false">IF('Row Index'!J36="","✗",IF(INDEX('RAW DATA'!$N:$N,'Row Index'!J36)="",INDEX('RAW DATA'!$L:$L,'Row Index'!J36),INDEX('RAW DATA'!$N:$N,'Row Index'!J36)))</f>
        <v>3.64251088760194</v>
      </c>
      <c r="K432" s="39" t="n">
        <f aca="false">IF('Row Index'!K36="","✗",IF(INDEX('RAW DATA'!$N:$N,'Row Index'!K36)="",INDEX('RAW DATA'!$L:$L,'Row Index'!K36),INDEX('RAW DATA'!$N:$N,'Row Index'!K36)))</f>
        <v>4.0641355608313</v>
      </c>
      <c r="L432" s="39" t="n">
        <f aca="false">IF('Row Index'!L36="","✗",IF(INDEX('RAW DATA'!$N:$N,'Row Index'!L36)="",INDEX('RAW DATA'!$L:$L,'Row Index'!L36),INDEX('RAW DATA'!$N:$N,'Row Index'!L36)))</f>
        <v>4.22100482079844</v>
      </c>
      <c r="M432" s="39" t="n">
        <f aca="false">IF('Row Index'!M36="","✗",IF(INDEX('RAW DATA'!$N:$N,'Row Index'!M36)="",INDEX('RAW DATA'!$L:$L,'Row Index'!M36),INDEX('RAW DATA'!$N:$N,'Row Index'!M36)))</f>
        <v>4.43631697910939</v>
      </c>
      <c r="N432" s="39" t="n">
        <f aca="false">IF('Row Index'!N36="","✗",IF(INDEX('RAW DATA'!$N:$N,'Row Index'!N36)="",INDEX('RAW DATA'!$L:$L,'Row Index'!N36),INDEX('RAW DATA'!$N:$N,'Row Index'!N36)))</f>
        <v>4.42399772234066</v>
      </c>
      <c r="O432" s="39" t="n">
        <f aca="false">IF('Row Index'!O36="","✗",IF(INDEX('RAW DATA'!$N:$N,'Row Index'!O36)="",INDEX('RAW DATA'!$L:$L,'Row Index'!O36),INDEX('RAW DATA'!$N:$N,'Row Index'!O36)))</f>
        <v>4.80564781355341</v>
      </c>
      <c r="P432" s="39" t="n">
        <f aca="false">IF('Row Index'!P36="","✗",IF(INDEX('RAW DATA'!$N:$N,'Row Index'!P36)="",INDEX('RAW DATA'!$L:$L,'Row Index'!P36),INDEX('RAW DATA'!$N:$N,'Row Index'!P36)))</f>
        <v>4.72588958023758</v>
      </c>
      <c r="Q432" s="39" t="n">
        <f aca="false">IF('Row Index'!Q36="","✗",IF(INDEX('RAW DATA'!$N:$N,'Row Index'!Q36)="",INDEX('RAW DATA'!$L:$L,'Row Index'!Q36),INDEX('RAW DATA'!$N:$N,'Row Index'!Q36)))</f>
        <v>4.74601213083385</v>
      </c>
      <c r="R432" s="39" t="n">
        <f aca="false">IF('Row Index'!R36="","✗",IF(INDEX('RAW DATA'!$N:$N,'Row Index'!R36)="",INDEX('RAW DATA'!$L:$L,'Row Index'!R36),INDEX('RAW DATA'!$N:$N,'Row Index'!R36)))</f>
        <v>5.04058172327284</v>
      </c>
      <c r="S432" s="39" t="n">
        <f aca="false">IF('Row Index'!S36="","✗",IF(INDEX('RAW DATA'!$N:$N,'Row Index'!S36)="",INDEX('RAW DATA'!$L:$L,'Row Index'!S36),INDEX('RAW DATA'!$N:$N,'Row Index'!S36)))</f>
        <v>5.56039646030151</v>
      </c>
      <c r="T432" s="39" t="n">
        <f aca="false">IF('Row Index'!T36="","✗",IF(INDEX('RAW DATA'!$N:$N,'Row Index'!T36)="",INDEX('RAW DATA'!$L:$L,'Row Index'!T36),INDEX('RAW DATA'!$N:$N,'Row Index'!T36)))</f>
        <v>5.57060367758352</v>
      </c>
      <c r="U432" s="39" t="n">
        <f aca="false">IF('Row Index'!U36="","✗",IF(INDEX('RAW DATA'!$N:$N,'Row Index'!U36)="",INDEX('RAW DATA'!$L:$L,'Row Index'!U36),INDEX('RAW DATA'!$N:$N,'Row Index'!U36)))</f>
        <v>5.45635136995623</v>
      </c>
      <c r="V432" s="39" t="n">
        <f aca="false">IF('Row Index'!V36="","✗",IF(INDEX('RAW DATA'!$N:$N,'Row Index'!V36)="",INDEX('RAW DATA'!$L:$L,'Row Index'!V36),INDEX('RAW DATA'!$N:$N,'Row Index'!V36)))</f>
        <v>5.48971511850883</v>
      </c>
      <c r="W432" s="39" t="n">
        <f aca="false">IF('Row Index'!W36="","✗",IF(INDEX('RAW DATA'!$N:$N,'Row Index'!W36)="",INDEX('RAW DATA'!$L:$L,'Row Index'!W36),INDEX('RAW DATA'!$N:$N,'Row Index'!W36)))</f>
        <v>5.56875314561246</v>
      </c>
      <c r="X432" s="39" t="n">
        <f aca="false">IF('Row Index'!X36="","✗",IF(INDEX('RAW DATA'!$N:$N,'Row Index'!X36)="",INDEX('RAW DATA'!$L:$L,'Row Index'!X36),INDEX('RAW DATA'!$N:$N,'Row Index'!X36)))</f>
        <v>5.35888017401411</v>
      </c>
      <c r="Y432" s="39" t="n">
        <f aca="false">IF('Row Index'!Y36="","✗",IF(INDEX('RAW DATA'!$N:$N,'Row Index'!Y36)="",INDEX('RAW DATA'!$L:$L,'Row Index'!Y36),INDEX('RAW DATA'!$N:$N,'Row Index'!Y36)))</f>
        <v>5.67243757248801</v>
      </c>
      <c r="Z432" s="39" t="n">
        <f aca="false">IF('Row Index'!Z36="","✗",IF(INDEX('RAW DATA'!$N:$N,'Row Index'!Z36)="",INDEX('RAW DATA'!$L:$L,'Row Index'!Z36),INDEX('RAW DATA'!$N:$N,'Row Index'!Z36)))</f>
        <v>5.74124467688988</v>
      </c>
      <c r="AA432" s="19" t="str">
        <f aca="false">IF('Row Index'!AA36="","⏳",IF(INDEX('RAW DATA'!$N:$N,'Row Index'!AA36)="",INDEX('RAW DATA'!$L:$L,'Row Index'!AA36),INDEX('RAW DATA'!$N:$N,'Row Index'!AA36)))</f>
        <v>⏳</v>
      </c>
      <c r="AB432" s="39" t="n">
        <f aca="false">IF('Row Index'!AB36="","✗",IF(INDEX('RAW DATA'!$N:$N,'Row Index'!AB36)="",INDEX('RAW DATA'!$L:$L,'Row Index'!AB36),INDEX('RAW DATA'!$N:$N,'Row Index'!AB36)))</f>
        <v>5.6770473772007</v>
      </c>
      <c r="AC432" s="39" t="n">
        <f aca="false">IF('Row Index'!AC36="","✗",IF(INDEX('RAW DATA'!$N:$N,'Row Index'!AC36)="",INDEX('RAW DATA'!$L:$L,'Row Index'!AC36),INDEX('RAW DATA'!$N:$N,'Row Index'!AC36)))</f>
        <v>5.78610573134821</v>
      </c>
      <c r="AD432" s="39" t="n">
        <f aca="false">IF('Row Index'!AD36="","✗",IF(INDEX('RAW DATA'!$N:$N,'Row Index'!AD36)="",INDEX('RAW DATA'!$L:$L,'Row Index'!AD36),INDEX('RAW DATA'!$N:$N,'Row Index'!AD36)))</f>
        <v>4.83306792449322</v>
      </c>
      <c r="AE432" s="39" t="n">
        <f aca="false">IF('Row Index'!AE36="","✗",IF(INDEX('RAW DATA'!$N:$N,'Row Index'!AE36)="",INDEX('RAW DATA'!$L:$L,'Row Index'!AE36),INDEX('RAW DATA'!$N:$N,'Row Index'!AE36)))</f>
        <v>4.84347772849328</v>
      </c>
      <c r="AF432" s="39" t="n">
        <f aca="false">IF('Row Index'!AF36="","✗",IF(INDEX('RAW DATA'!$N:$N,'Row Index'!AF36)="",INDEX('RAW DATA'!$L:$L,'Row Index'!AF36),INDEX('RAW DATA'!$N:$N,'Row Index'!AF36)))</f>
        <v>4.25899556577446</v>
      </c>
      <c r="AG432" s="39" t="n">
        <f aca="false">IF('Row Index'!AG36="","✗",IF(INDEX('RAW DATA'!$N:$N,'Row Index'!AG36)="",INDEX('RAW DATA'!$L:$L,'Row Index'!AG36),INDEX('RAW DATA'!$N:$N,'Row Index'!AG36)))</f>
        <v>3.99656419807244</v>
      </c>
      <c r="AH432" s="39" t="n">
        <f aca="false">IF('Row Index'!AH36="","✗",IF(INDEX('RAW DATA'!$N:$N,'Row Index'!AH36)="",INDEX('RAW DATA'!$L:$L,'Row Index'!AH36),INDEX('RAW DATA'!$N:$N,'Row Index'!AH36)))</f>
        <v>3.06050933890158</v>
      </c>
      <c r="AI432" s="39" t="n">
        <f aca="false">IF('Row Index'!AI36="","✗",IF(INDEX('RAW DATA'!$N:$N,'Row Index'!AI36)="",INDEX('RAW DATA'!$L:$L,'Row Index'!AI36),INDEX('RAW DATA'!$N:$N,'Row Index'!AI36)))</f>
        <v>2.20869260033193</v>
      </c>
      <c r="AJ432" s="39" t="n">
        <f aca="false">IF('Row Index'!AJ36="","✗",IF(INDEX('RAW DATA'!$N:$N,'Row Index'!AJ36)="",INDEX('RAW DATA'!$L:$L,'Row Index'!AJ36),INDEX('RAW DATA'!$N:$N,'Row Index'!AJ36)))</f>
        <v>1.87667814883634</v>
      </c>
      <c r="AK432" s="39" t="n">
        <f aca="false">IF('Row Index'!AK36="","✗",IF(INDEX('RAW DATA'!$N:$N,'Row Index'!AK36)="",INDEX('RAW DATA'!$L:$L,'Row Index'!AK36),INDEX('RAW DATA'!$N:$N,'Row Index'!AK36)))</f>
        <v>1.568575058656</v>
      </c>
      <c r="AL432" s="39" t="n">
        <f aca="false">IF('Row Index'!AL36="","✗",IF(INDEX('RAW DATA'!$N:$N,'Row Index'!AL36)="",INDEX('RAW DATA'!$L:$L,'Row Index'!AL36),INDEX('RAW DATA'!$N:$N,'Row Index'!AL36)))</f>
        <v>1.5343359483804</v>
      </c>
      <c r="AM432" s="39" t="n">
        <f aca="false">IF('Row Index'!AM36="","✗",IF(INDEX('RAW DATA'!$N:$N,'Row Index'!AM36)="",INDEX('RAW DATA'!$L:$L,'Row Index'!AM36),INDEX('RAW DATA'!$N:$N,'Row Index'!AM36)))</f>
        <v>1.87036410140185</v>
      </c>
      <c r="AN432" s="39" t="n">
        <f aca="false">IF('Row Index'!AN36="","✗",IF(INDEX('RAW DATA'!$N:$N,'Row Index'!AN36)="",INDEX('RAW DATA'!$L:$L,'Row Index'!AN36),INDEX('RAW DATA'!$N:$N,'Row Index'!AN36)))</f>
        <v>1.351286621779</v>
      </c>
      <c r="AO432" s="39" t="n">
        <f aca="false">IF('Row Index'!AO36="","✗",IF(INDEX('RAW DATA'!$N:$N,'Row Index'!AO36)="",INDEX('RAW DATA'!$L:$L,'Row Index'!AO36),INDEX('RAW DATA'!$N:$N,'Row Index'!AO36)))</f>
        <v>0.923475041337477</v>
      </c>
      <c r="AP432" s="39" t="n">
        <f aca="false">IF('Row Index'!AP36="","✗",IF(INDEX('RAW DATA'!$N:$N,'Row Index'!AP36)="",INDEX('RAW DATA'!$L:$L,'Row Index'!AP36),INDEX('RAW DATA'!$N:$N,'Row Index'!AP36)))</f>
        <v>0.987320113243994</v>
      </c>
      <c r="AQ432" s="39" t="n">
        <f aca="false">IF('Row Index'!AQ36="","✗",IF(INDEX('RAW DATA'!$N:$N,'Row Index'!AQ36)="",INDEX('RAW DATA'!$L:$L,'Row Index'!AQ36),INDEX('RAW DATA'!$N:$N,'Row Index'!AQ36)))</f>
        <v>1.11362318024246</v>
      </c>
    </row>
    <row r="433" customFormat="false" ht="15" hidden="false" customHeight="false" outlineLevel="0" collapsed="false">
      <c r="A433" s="32" t="s">
        <v>267</v>
      </c>
      <c r="B433" s="33" t="s">
        <v>248</v>
      </c>
      <c r="C433" s="39" t="n">
        <f aca="false">IF('Row Index'!C37="","✗",IF(INDEX('RAW DATA'!$N:$N,'Row Index'!C37)="",INDEX('RAW DATA'!$L:$L,'Row Index'!C37),INDEX('RAW DATA'!$N:$N,'Row Index'!C37)))</f>
        <v>4.43556298959181</v>
      </c>
      <c r="D433" s="39" t="n">
        <f aca="false">IF('Row Index'!D37="","✗",IF(INDEX('RAW DATA'!$N:$N,'Row Index'!D37)="",INDEX('RAW DATA'!$L:$L,'Row Index'!D37),INDEX('RAW DATA'!$N:$N,'Row Index'!D37)))</f>
        <v>4.02882142537001</v>
      </c>
      <c r="E433" s="39" t="n">
        <f aca="false">IF('Row Index'!E37="","✗",IF(INDEX('RAW DATA'!$N:$N,'Row Index'!E37)="",INDEX('RAW DATA'!$L:$L,'Row Index'!E37),INDEX('RAW DATA'!$N:$N,'Row Index'!E37)))</f>
        <v>4.64796444907077</v>
      </c>
      <c r="F433" s="39" t="n">
        <f aca="false">IF('Row Index'!F37="","✗",IF(INDEX('RAW DATA'!$N:$N,'Row Index'!F37)="",INDEX('RAW DATA'!$L:$L,'Row Index'!F37),INDEX('RAW DATA'!$N:$N,'Row Index'!F37)))</f>
        <v>3.14198930596898</v>
      </c>
      <c r="G433" s="39" t="n">
        <f aca="false">IF('Row Index'!G37="","✗",IF(INDEX('RAW DATA'!$N:$N,'Row Index'!G37)="",INDEX('RAW DATA'!$L:$L,'Row Index'!G37),INDEX('RAW DATA'!$N:$N,'Row Index'!G37)))</f>
        <v>3.8395594326306</v>
      </c>
      <c r="H433" s="39" t="n">
        <f aca="false">IF('Row Index'!H37="","✗",IF(INDEX('RAW DATA'!$N:$N,'Row Index'!H37)="",INDEX('RAW DATA'!$L:$L,'Row Index'!H37),INDEX('RAW DATA'!$N:$N,'Row Index'!H37)))</f>
        <v>3.46730400509274</v>
      </c>
      <c r="I433" s="39" t="n">
        <f aca="false">IF('Row Index'!I37="","✗",IF(INDEX('RAW DATA'!$N:$N,'Row Index'!I37)="",INDEX('RAW DATA'!$L:$L,'Row Index'!I37),INDEX('RAW DATA'!$N:$N,'Row Index'!I37)))</f>
        <v>4.74555324470049</v>
      </c>
      <c r="J433" s="39" t="n">
        <f aca="false">IF('Row Index'!J37="","✗",IF(INDEX('RAW DATA'!$N:$N,'Row Index'!J37)="",INDEX('RAW DATA'!$L:$L,'Row Index'!J37),INDEX('RAW DATA'!$N:$N,'Row Index'!J37)))</f>
        <v>4.17051526233721</v>
      </c>
      <c r="K433" s="39" t="str">
        <f aca="false">IF('Row Index'!K37="","✗",IF(INDEX('RAW DATA'!$N:$N,'Row Index'!K37)="",INDEX('RAW DATA'!$L:$L,'Row Index'!K37),INDEX('RAW DATA'!$N:$N,'Row Index'!K37)))</f>
        <v>✗⇲</v>
      </c>
      <c r="L433" s="39" t="n">
        <f aca="false">IF('Row Index'!L37="","✗",IF(INDEX('RAW DATA'!$N:$N,'Row Index'!L37)="",INDEX('RAW DATA'!$L:$L,'Row Index'!L37),INDEX('RAW DATA'!$N:$N,'Row Index'!L37)))</f>
        <v>4.47499358726315</v>
      </c>
      <c r="M433" s="39" t="n">
        <f aca="false">IF('Row Index'!M37="","✗",IF(INDEX('RAW DATA'!$N:$N,'Row Index'!M37)="",INDEX('RAW DATA'!$L:$L,'Row Index'!M37),INDEX('RAW DATA'!$N:$N,'Row Index'!M37)))</f>
        <v>5.18727534067127</v>
      </c>
      <c r="N433" s="39" t="n">
        <f aca="false">IF('Row Index'!N37="","✗",IF(INDEX('RAW DATA'!$N:$N,'Row Index'!N37)="",INDEX('RAW DATA'!$L:$L,'Row Index'!N37),INDEX('RAW DATA'!$N:$N,'Row Index'!N37)))</f>
        <v>5.32115629522501</v>
      </c>
      <c r="O433" s="39" t="n">
        <f aca="false">IF('Row Index'!O37="","✗",IF(INDEX('RAW DATA'!$N:$N,'Row Index'!O37)="",INDEX('RAW DATA'!$L:$L,'Row Index'!O37),INDEX('RAW DATA'!$N:$N,'Row Index'!O37)))</f>
        <v>5.34936326777313</v>
      </c>
      <c r="P433" s="39" t="n">
        <f aca="false">IF('Row Index'!P37="","✗",IF(INDEX('RAW DATA'!$N:$N,'Row Index'!P37)="",INDEX('RAW DATA'!$L:$L,'Row Index'!P37),INDEX('RAW DATA'!$N:$N,'Row Index'!P37)))</f>
        <v>5.28312640666364</v>
      </c>
      <c r="Q433" s="39" t="n">
        <f aca="false">IF('Row Index'!Q37="","✗",IF(INDEX('RAW DATA'!$N:$N,'Row Index'!Q37)="",INDEX('RAW DATA'!$L:$L,'Row Index'!Q37),INDEX('RAW DATA'!$N:$N,'Row Index'!Q37)))</f>
        <v>5.43362992828736</v>
      </c>
      <c r="R433" s="39" t="n">
        <f aca="false">IF('Row Index'!R37="","✗",IF(INDEX('RAW DATA'!$N:$N,'Row Index'!R37)="",INDEX('RAW DATA'!$L:$L,'Row Index'!R37),INDEX('RAW DATA'!$N:$N,'Row Index'!R37)))</f>
        <v>5.86367913228109</v>
      </c>
      <c r="S433" s="39" t="n">
        <f aca="false">IF('Row Index'!S37="","✗",IF(INDEX('RAW DATA'!$N:$N,'Row Index'!S37)="",INDEX('RAW DATA'!$L:$L,'Row Index'!S37),INDEX('RAW DATA'!$N:$N,'Row Index'!S37)))</f>
        <v>5.53240665320245</v>
      </c>
      <c r="T433" s="39" t="n">
        <f aca="false">IF('Row Index'!T37="","✗",IF(INDEX('RAW DATA'!$N:$N,'Row Index'!T37)="",INDEX('RAW DATA'!$L:$L,'Row Index'!T37),INDEX('RAW DATA'!$N:$N,'Row Index'!T37)))</f>
        <v>5.52483998607652</v>
      </c>
      <c r="U433" s="39" t="n">
        <f aca="false">IF('Row Index'!U37="","✗",IF(INDEX('RAW DATA'!$N:$N,'Row Index'!U37)="",INDEX('RAW DATA'!$L:$L,'Row Index'!U37),INDEX('RAW DATA'!$N:$N,'Row Index'!U37)))</f>
        <v>5.56280661820574</v>
      </c>
      <c r="V433" s="39" t="n">
        <f aca="false">IF('Row Index'!V37="","✗",IF(INDEX('RAW DATA'!$N:$N,'Row Index'!V37)="",INDEX('RAW DATA'!$L:$L,'Row Index'!V37),INDEX('RAW DATA'!$N:$N,'Row Index'!V37)))</f>
        <v>5.76684434762364</v>
      </c>
      <c r="W433" s="39" t="n">
        <f aca="false">IF('Row Index'!W37="","✗",IF(INDEX('RAW DATA'!$N:$N,'Row Index'!W37)="",INDEX('RAW DATA'!$L:$L,'Row Index'!W37),INDEX('RAW DATA'!$N:$N,'Row Index'!W37)))</f>
        <v>5.78276339713481</v>
      </c>
      <c r="X433" s="39" t="n">
        <f aca="false">IF('Row Index'!X37="","✗",IF(INDEX('RAW DATA'!$N:$N,'Row Index'!X37)="",INDEX('RAW DATA'!$L:$L,'Row Index'!X37),INDEX('RAW DATA'!$N:$N,'Row Index'!X37)))</f>
        <v>5.36956000019056</v>
      </c>
      <c r="Y433" s="39" t="n">
        <f aca="false">IF('Row Index'!Y37="","✗",IF(INDEX('RAW DATA'!$N:$N,'Row Index'!Y37)="",INDEX('RAW DATA'!$L:$L,'Row Index'!Y37),INDEX('RAW DATA'!$N:$N,'Row Index'!Y37)))</f>
        <v>5.25318932353664</v>
      </c>
      <c r="Z433" s="39" t="n">
        <f aca="false">IF('Row Index'!Z37="","✗",IF(INDEX('RAW DATA'!$N:$N,'Row Index'!Z37)="",INDEX('RAW DATA'!$L:$L,'Row Index'!Z37),INDEX('RAW DATA'!$N:$N,'Row Index'!Z37)))</f>
        <v>5.15337762253541</v>
      </c>
      <c r="AA433" s="19" t="str">
        <f aca="false">IF('Row Index'!AA37="","⏳",IF(INDEX('RAW DATA'!$N:$N,'Row Index'!AA37)="",INDEX('RAW DATA'!$L:$L,'Row Index'!AA37),INDEX('RAW DATA'!$N:$N,'Row Index'!AA37)))</f>
        <v>⏳</v>
      </c>
      <c r="AB433" s="39" t="n">
        <f aca="false">IF('Row Index'!AB37="","✗",IF(INDEX('RAW DATA'!$N:$N,'Row Index'!AB37)="",INDEX('RAW DATA'!$L:$L,'Row Index'!AB37),INDEX('RAW DATA'!$N:$N,'Row Index'!AB37)))</f>
        <v>4.69807106984073</v>
      </c>
      <c r="AC433" s="39" t="n">
        <f aca="false">IF('Row Index'!AC37="","✗",IF(INDEX('RAW DATA'!$N:$N,'Row Index'!AC37)="",INDEX('RAW DATA'!$L:$L,'Row Index'!AC37),INDEX('RAW DATA'!$N:$N,'Row Index'!AC37)))</f>
        <v>4.39992991183589</v>
      </c>
      <c r="AD433" s="39" t="n">
        <f aca="false">IF('Row Index'!AD37="","✗",IF(INDEX('RAW DATA'!$N:$N,'Row Index'!AD37)="",INDEX('RAW DATA'!$L:$L,'Row Index'!AD37),INDEX('RAW DATA'!$N:$N,'Row Index'!AD37)))</f>
        <v>3.84793396378249</v>
      </c>
      <c r="AE433" s="39" t="n">
        <f aca="false">IF('Row Index'!AE37="","✗",IF(INDEX('RAW DATA'!$N:$N,'Row Index'!AE37)="",INDEX('RAW DATA'!$L:$L,'Row Index'!AE37),INDEX('RAW DATA'!$N:$N,'Row Index'!AE37)))</f>
        <v>3.66390952155168</v>
      </c>
      <c r="AF433" s="39" t="n">
        <f aca="false">IF('Row Index'!AF37="","✗",IF(INDEX('RAW DATA'!$N:$N,'Row Index'!AF37)="",INDEX('RAW DATA'!$L:$L,'Row Index'!AF37),INDEX('RAW DATA'!$N:$N,'Row Index'!AF37)))</f>
        <v>3.17853798493648</v>
      </c>
      <c r="AG433" s="39" t="n">
        <f aca="false">IF('Row Index'!AG37="","✗",IF(INDEX('RAW DATA'!$N:$N,'Row Index'!AG37)="",INDEX('RAW DATA'!$L:$L,'Row Index'!AG37),INDEX('RAW DATA'!$N:$N,'Row Index'!AG37)))</f>
        <v>2.62105915761586</v>
      </c>
      <c r="AH433" s="39" t="n">
        <f aca="false">IF('Row Index'!AH37="","✗",IF(INDEX('RAW DATA'!$N:$N,'Row Index'!AH37)="",INDEX('RAW DATA'!$L:$L,'Row Index'!AH37),INDEX('RAW DATA'!$N:$N,'Row Index'!AH37)))</f>
        <v>2.01186733863243</v>
      </c>
      <c r="AI433" s="39" t="n">
        <f aca="false">IF('Row Index'!AI37="","✗",IF(INDEX('RAW DATA'!$N:$N,'Row Index'!AI37)="",INDEX('RAW DATA'!$L:$L,'Row Index'!AI37),INDEX('RAW DATA'!$N:$N,'Row Index'!AI37)))</f>
        <v>1.48114741073082</v>
      </c>
      <c r="AJ433" s="39" t="n">
        <f aca="false">IF('Row Index'!AJ37="","✗",IF(INDEX('RAW DATA'!$N:$N,'Row Index'!AJ37)="",INDEX('RAW DATA'!$L:$L,'Row Index'!AJ37),INDEX('RAW DATA'!$N:$N,'Row Index'!AJ37)))</f>
        <v>1.38885378649098</v>
      </c>
      <c r="AK433" s="39" t="n">
        <f aca="false">IF('Row Index'!AK37="","✗",IF(INDEX('RAW DATA'!$N:$N,'Row Index'!AK37)="",INDEX('RAW DATA'!$L:$L,'Row Index'!AK37),INDEX('RAW DATA'!$N:$N,'Row Index'!AK37)))</f>
        <v>1.17244481743296</v>
      </c>
      <c r="AL433" s="39" t="n">
        <f aca="false">IF('Row Index'!AL37="","✗",IF(INDEX('RAW DATA'!$N:$N,'Row Index'!AL37)="",INDEX('RAW DATA'!$L:$L,'Row Index'!AL37),INDEX('RAW DATA'!$N:$N,'Row Index'!AL37)))</f>
        <v>1.15260863047174</v>
      </c>
      <c r="AM433" s="39" t="n">
        <f aca="false">IF('Row Index'!AM37="","✗",IF(INDEX('RAW DATA'!$N:$N,'Row Index'!AM37)="",INDEX('RAW DATA'!$L:$L,'Row Index'!AM37),INDEX('RAW DATA'!$N:$N,'Row Index'!AM37)))</f>
        <v>1.14910859569809</v>
      </c>
      <c r="AN433" s="39" t="n">
        <f aca="false">IF('Row Index'!AN37="","✗",IF(INDEX('RAW DATA'!$N:$N,'Row Index'!AN37)="",INDEX('RAW DATA'!$L:$L,'Row Index'!AN37),INDEX('RAW DATA'!$N:$N,'Row Index'!AN37)))</f>
        <v>1.05555783903178</v>
      </c>
      <c r="AO433" s="39" t="n">
        <f aca="false">IF('Row Index'!AO37="","✗",IF(INDEX('RAW DATA'!$N:$N,'Row Index'!AO37)="",INDEX('RAW DATA'!$L:$L,'Row Index'!AO37),INDEX('RAW DATA'!$N:$N,'Row Index'!AO37)))</f>
        <v>1.0521239629896</v>
      </c>
      <c r="AP433" s="39" t="n">
        <f aca="false">IF('Row Index'!AP37="","✗",IF(INDEX('RAW DATA'!$N:$N,'Row Index'!AP37)="",INDEX('RAW DATA'!$L:$L,'Row Index'!AP37),INDEX('RAW DATA'!$N:$N,'Row Index'!AP37)))</f>
        <v>0.755713494924493</v>
      </c>
      <c r="AQ433" s="39" t="n">
        <f aca="false">IF('Row Index'!AQ37="","✗",IF(INDEX('RAW DATA'!$N:$N,'Row Index'!AQ37)="",INDEX('RAW DATA'!$L:$L,'Row Index'!AQ37),INDEX('RAW DATA'!$N:$N,'Row Index'!AQ37)))</f>
        <v>0.890887664062429</v>
      </c>
    </row>
    <row r="434" customFormat="false" ht="15" hidden="false" customHeight="false" outlineLevel="0" collapsed="false">
      <c r="A434" s="32" t="s">
        <v>271</v>
      </c>
      <c r="B434" s="33" t="s">
        <v>248</v>
      </c>
      <c r="C434" s="39" t="n">
        <f aca="false">IF('Row Index'!C38="","✗",IF(INDEX('RAW DATA'!$N:$N,'Row Index'!C38)="",INDEX('RAW DATA'!$L:$L,'Row Index'!C38),INDEX('RAW DATA'!$N:$N,'Row Index'!C38)))</f>
        <v>3.79542662567685</v>
      </c>
      <c r="D434" s="39" t="n">
        <f aca="false">IF('Row Index'!D38="","✗",IF(INDEX('RAW DATA'!$N:$N,'Row Index'!D38)="",INDEX('RAW DATA'!$L:$L,'Row Index'!D38),INDEX('RAW DATA'!$N:$N,'Row Index'!D38)))</f>
        <v>2.92538553636793</v>
      </c>
      <c r="E434" s="39" t="n">
        <f aca="false">IF('Row Index'!E38="","✗",IF(INDEX('RAW DATA'!$N:$N,'Row Index'!E38)="",INDEX('RAW DATA'!$L:$L,'Row Index'!E38),INDEX('RAW DATA'!$N:$N,'Row Index'!E38)))</f>
        <v>3.53781479931382</v>
      </c>
      <c r="F434" s="39" t="n">
        <f aca="false">IF('Row Index'!F38="","✗",IF(INDEX('RAW DATA'!$N:$N,'Row Index'!F38)="",INDEX('RAW DATA'!$L:$L,'Row Index'!F38),INDEX('RAW DATA'!$N:$N,'Row Index'!F38)))</f>
        <v>2.57088171333981</v>
      </c>
      <c r="G434" s="39" t="n">
        <f aca="false">IF('Row Index'!G38="","✗",IF(INDEX('RAW DATA'!$N:$N,'Row Index'!G38)="",INDEX('RAW DATA'!$L:$L,'Row Index'!G38),INDEX('RAW DATA'!$N:$N,'Row Index'!G38)))</f>
        <v>3.22719669923799</v>
      </c>
      <c r="H434" s="39" t="n">
        <f aca="false">IF('Row Index'!H38="","✗",IF(INDEX('RAW DATA'!$N:$N,'Row Index'!H38)="",INDEX('RAW DATA'!$L:$L,'Row Index'!H38),INDEX('RAW DATA'!$N:$N,'Row Index'!H38)))</f>
        <v>3.1525633696794</v>
      </c>
      <c r="I434" s="39" t="n">
        <f aca="false">IF('Row Index'!I38="","✗",IF(INDEX('RAW DATA'!$N:$N,'Row Index'!I38)="",INDEX('RAW DATA'!$L:$L,'Row Index'!I38),INDEX('RAW DATA'!$N:$N,'Row Index'!I38)))</f>
        <v>3.91940468012464</v>
      </c>
      <c r="J434" s="39" t="n">
        <f aca="false">IF('Row Index'!J38="","✗",IF(INDEX('RAW DATA'!$N:$N,'Row Index'!J38)="",INDEX('RAW DATA'!$L:$L,'Row Index'!J38),INDEX('RAW DATA'!$N:$N,'Row Index'!J38)))</f>
        <v>3.24226456121321</v>
      </c>
      <c r="K434" s="39" t="n">
        <f aca="false">IF('Row Index'!K38="","✗",IF(INDEX('RAW DATA'!$N:$N,'Row Index'!K38)="",INDEX('RAW DATA'!$L:$L,'Row Index'!K38),INDEX('RAW DATA'!$N:$N,'Row Index'!K38)))</f>
        <v>4.04449562828592</v>
      </c>
      <c r="L434" s="39" t="n">
        <f aca="false">IF('Row Index'!L38="","✗",IF(INDEX('RAW DATA'!$N:$N,'Row Index'!L38)="",INDEX('RAW DATA'!$L:$L,'Row Index'!L38),INDEX('RAW DATA'!$N:$N,'Row Index'!L38)))</f>
        <v>3.34204159385611</v>
      </c>
      <c r="M434" s="39" t="n">
        <f aca="false">IF('Row Index'!M38="","✗",IF(INDEX('RAW DATA'!$N:$N,'Row Index'!M38)="",INDEX('RAW DATA'!$L:$L,'Row Index'!M38),INDEX('RAW DATA'!$N:$N,'Row Index'!M38)))</f>
        <v>3.90649141399973</v>
      </c>
      <c r="N434" s="39" t="n">
        <f aca="false">IF('Row Index'!N38="","✗",IF(INDEX('RAW DATA'!$N:$N,'Row Index'!N38)="",INDEX('RAW DATA'!$L:$L,'Row Index'!N38),INDEX('RAW DATA'!$N:$N,'Row Index'!N38)))</f>
        <v>3.82969965114654</v>
      </c>
      <c r="O434" s="39" t="n">
        <f aca="false">IF('Row Index'!O38="","✗",IF(INDEX('RAW DATA'!$N:$N,'Row Index'!O38)="",INDEX('RAW DATA'!$L:$L,'Row Index'!O38),INDEX('RAW DATA'!$N:$N,'Row Index'!O38)))</f>
        <v>4.28607849379578</v>
      </c>
      <c r="P434" s="39" t="n">
        <f aca="false">IF('Row Index'!P38="","✗",IF(INDEX('RAW DATA'!$N:$N,'Row Index'!P38)="",INDEX('RAW DATA'!$L:$L,'Row Index'!P38),INDEX('RAW DATA'!$N:$N,'Row Index'!P38)))</f>
        <v>3.75111629594573</v>
      </c>
      <c r="Q434" s="39" t="n">
        <f aca="false">IF('Row Index'!Q38="","✗",IF(INDEX('RAW DATA'!$N:$N,'Row Index'!Q38)="",INDEX('RAW DATA'!$L:$L,'Row Index'!Q38),INDEX('RAW DATA'!$N:$N,'Row Index'!Q38)))</f>
        <v>4.20067213978473</v>
      </c>
      <c r="R434" s="39" t="n">
        <f aca="false">IF('Row Index'!R38="","✗",IF(INDEX('RAW DATA'!$N:$N,'Row Index'!R38)="",INDEX('RAW DATA'!$L:$L,'Row Index'!R38),INDEX('RAW DATA'!$N:$N,'Row Index'!R38)))</f>
        <v>4.75802662468626</v>
      </c>
      <c r="S434" s="39" t="n">
        <f aca="false">IF('Row Index'!S38="","✗",IF(INDEX('RAW DATA'!$N:$N,'Row Index'!S38)="",INDEX('RAW DATA'!$L:$L,'Row Index'!S38),INDEX('RAW DATA'!$N:$N,'Row Index'!S38)))</f>
        <v>4.77740816096464</v>
      </c>
      <c r="T434" s="39" t="n">
        <f aca="false">IF('Row Index'!T38="","✗",IF(INDEX('RAW DATA'!$N:$N,'Row Index'!T38)="",INDEX('RAW DATA'!$L:$L,'Row Index'!T38),INDEX('RAW DATA'!$N:$N,'Row Index'!T38)))</f>
        <v>4.92324058983331</v>
      </c>
      <c r="U434" s="39" t="n">
        <f aca="false">IF('Row Index'!U38="","✗",IF(INDEX('RAW DATA'!$N:$N,'Row Index'!U38)="",INDEX('RAW DATA'!$L:$L,'Row Index'!U38),INDEX('RAW DATA'!$N:$N,'Row Index'!U38)))</f>
        <v>5.58765083204739</v>
      </c>
      <c r="V434" s="39" t="n">
        <f aca="false">IF('Row Index'!V38="","✗",IF(INDEX('RAW DATA'!$N:$N,'Row Index'!V38)="",INDEX('RAW DATA'!$L:$L,'Row Index'!V38),INDEX('RAW DATA'!$N:$N,'Row Index'!V38)))</f>
        <v>5.42675191263021</v>
      </c>
      <c r="W434" s="39" t="n">
        <f aca="false">IF('Row Index'!W38="","✗",IF(INDEX('RAW DATA'!$N:$N,'Row Index'!W38)="",INDEX('RAW DATA'!$L:$L,'Row Index'!W38),INDEX('RAW DATA'!$N:$N,'Row Index'!W38)))</f>
        <v>5.92837343994926</v>
      </c>
      <c r="X434" s="39" t="n">
        <f aca="false">IF('Row Index'!X38="","✗",IF(INDEX('RAW DATA'!$N:$N,'Row Index'!X38)="",INDEX('RAW DATA'!$L:$L,'Row Index'!X38),INDEX('RAW DATA'!$N:$N,'Row Index'!X38)))</f>
        <v>5.62746121283066</v>
      </c>
      <c r="Y434" s="39" t="n">
        <f aca="false">IF('Row Index'!Y38="","✗",IF(INDEX('RAW DATA'!$N:$N,'Row Index'!Y38)="",INDEX('RAW DATA'!$L:$L,'Row Index'!Y38),INDEX('RAW DATA'!$N:$N,'Row Index'!Y38)))</f>
        <v>5.53291939542785</v>
      </c>
      <c r="Z434" s="39" t="n">
        <f aca="false">IF('Row Index'!Z38="","✗",IF(INDEX('RAW DATA'!$N:$N,'Row Index'!Z38)="",INDEX('RAW DATA'!$L:$L,'Row Index'!Z38),INDEX('RAW DATA'!$N:$N,'Row Index'!Z38)))</f>
        <v>5.624810300988</v>
      </c>
      <c r="AA434" s="19" t="str">
        <f aca="false">IF('Row Index'!AA38="","⏳",IF(INDEX('RAW DATA'!$N:$N,'Row Index'!AA38)="",INDEX('RAW DATA'!$L:$L,'Row Index'!AA38),INDEX('RAW DATA'!$N:$N,'Row Index'!AA38)))</f>
        <v>⏳</v>
      </c>
      <c r="AB434" s="39" t="n">
        <f aca="false">IF('Row Index'!AB38="","✗",IF(INDEX('RAW DATA'!$N:$N,'Row Index'!AB38)="",INDEX('RAW DATA'!$L:$L,'Row Index'!AB38),INDEX('RAW DATA'!$N:$N,'Row Index'!AB38)))</f>
        <v>5.57312454525139</v>
      </c>
      <c r="AC434" s="39" t="n">
        <f aca="false">IF('Row Index'!AC38="","✗",IF(INDEX('RAW DATA'!$N:$N,'Row Index'!AC38)="",INDEX('RAW DATA'!$L:$L,'Row Index'!AC38),INDEX('RAW DATA'!$N:$N,'Row Index'!AC38)))</f>
        <v>5.905146136087</v>
      </c>
      <c r="AD434" s="39" t="n">
        <f aca="false">IF('Row Index'!AD38="","✗",IF(INDEX('RAW DATA'!$N:$N,'Row Index'!AD38)="",INDEX('RAW DATA'!$L:$L,'Row Index'!AD38),INDEX('RAW DATA'!$N:$N,'Row Index'!AD38)))</f>
        <v>5.80158932345397</v>
      </c>
      <c r="AE434" s="39" t="n">
        <f aca="false">IF('Row Index'!AE38="","✗",IF(INDEX('RAW DATA'!$N:$N,'Row Index'!AE38)="",INDEX('RAW DATA'!$L:$L,'Row Index'!AE38),INDEX('RAW DATA'!$N:$N,'Row Index'!AE38)))</f>
        <v>5.83061377132013</v>
      </c>
      <c r="AF434" s="39" t="n">
        <f aca="false">IF('Row Index'!AF38="","✗",IF(INDEX('RAW DATA'!$N:$N,'Row Index'!AF38)="",INDEX('RAW DATA'!$L:$L,'Row Index'!AF38),INDEX('RAW DATA'!$N:$N,'Row Index'!AF38)))</f>
        <v>5.36939629642182</v>
      </c>
      <c r="AG434" s="39" t="n">
        <f aca="false">IF('Row Index'!AG38="","✗",IF(INDEX('RAW DATA'!$N:$N,'Row Index'!AG38)="",INDEX('RAW DATA'!$L:$L,'Row Index'!AG38),INDEX('RAW DATA'!$N:$N,'Row Index'!AG38)))</f>
        <v>5.57363523898339</v>
      </c>
      <c r="AH434" s="39" t="n">
        <f aca="false">IF('Row Index'!AH38="","✗",IF(INDEX('RAW DATA'!$N:$N,'Row Index'!AH38)="",INDEX('RAW DATA'!$L:$L,'Row Index'!AH38),INDEX('RAW DATA'!$N:$N,'Row Index'!AH38)))</f>
        <v>5.11396641262801</v>
      </c>
      <c r="AI434" s="39" t="n">
        <f aca="false">IF('Row Index'!AI38="","✗",IF(INDEX('RAW DATA'!$N:$N,'Row Index'!AI38)="",INDEX('RAW DATA'!$L:$L,'Row Index'!AI38),INDEX('RAW DATA'!$N:$N,'Row Index'!AI38)))</f>
        <v>4.7806287676913</v>
      </c>
      <c r="AJ434" s="39" t="n">
        <f aca="false">IF('Row Index'!AJ38="","✗",IF(INDEX('RAW DATA'!$N:$N,'Row Index'!AJ38)="",INDEX('RAW DATA'!$L:$L,'Row Index'!AJ38),INDEX('RAW DATA'!$N:$N,'Row Index'!AJ38)))</f>
        <v>4.94892971387828</v>
      </c>
      <c r="AK434" s="39" t="n">
        <f aca="false">IF('Row Index'!AK38="","✗",IF(INDEX('RAW DATA'!$N:$N,'Row Index'!AK38)="",INDEX('RAW DATA'!$L:$L,'Row Index'!AK38),INDEX('RAW DATA'!$N:$N,'Row Index'!AK38)))</f>
        <v>4.0717228550678</v>
      </c>
      <c r="AL434" s="39" t="n">
        <f aca="false">IF('Row Index'!AL38="","✗",IF(INDEX('RAW DATA'!$N:$N,'Row Index'!AL38)="",INDEX('RAW DATA'!$L:$L,'Row Index'!AL38),INDEX('RAW DATA'!$N:$N,'Row Index'!AL38)))</f>
        <v>3.27720235924901</v>
      </c>
      <c r="AM434" s="39" t="n">
        <f aca="false">IF('Row Index'!AM38="","✗",IF(INDEX('RAW DATA'!$N:$N,'Row Index'!AM38)="",INDEX('RAW DATA'!$L:$L,'Row Index'!AM38),INDEX('RAW DATA'!$N:$N,'Row Index'!AM38)))</f>
        <v>2.63981208550077</v>
      </c>
      <c r="AN434" s="39" t="n">
        <f aca="false">IF('Row Index'!AN38="","✗",IF(INDEX('RAW DATA'!$N:$N,'Row Index'!AN38)="",INDEX('RAW DATA'!$L:$L,'Row Index'!AN38),INDEX('RAW DATA'!$N:$N,'Row Index'!AN38)))</f>
        <v>2.34269214174269</v>
      </c>
      <c r="AO434" s="39" t="n">
        <f aca="false">IF('Row Index'!AO38="","✗",IF(INDEX('RAW DATA'!$N:$N,'Row Index'!AO38)="",INDEX('RAW DATA'!$L:$L,'Row Index'!AO38),INDEX('RAW DATA'!$N:$N,'Row Index'!AO38)))</f>
        <v>1.52990270802146</v>
      </c>
      <c r="AP434" s="39" t="n">
        <f aca="false">IF('Row Index'!AP38="","✗",IF(INDEX('RAW DATA'!$N:$N,'Row Index'!AP38)="",INDEX('RAW DATA'!$L:$L,'Row Index'!AP38),INDEX('RAW DATA'!$N:$N,'Row Index'!AP38)))</f>
        <v>1.27308713087001</v>
      </c>
      <c r="AQ434" s="39" t="n">
        <f aca="false">IF('Row Index'!AQ38="","✗",IF(INDEX('RAW DATA'!$N:$N,'Row Index'!AQ38)="",INDEX('RAW DATA'!$L:$L,'Row Index'!AQ38),INDEX('RAW DATA'!$N:$N,'Row Index'!AQ38)))</f>
        <v>1.30858840575297</v>
      </c>
    </row>
    <row r="435" customFormat="false" ht="15" hidden="false" customHeight="false" outlineLevel="0" collapsed="false">
      <c r="A435" s="32" t="s">
        <v>274</v>
      </c>
      <c r="B435" s="33" t="s">
        <v>248</v>
      </c>
      <c r="C435" s="39" t="n">
        <f aca="false">IF('Row Index'!C39="","✗",IF(INDEX('RAW DATA'!$N:$N,'Row Index'!C39)="",INDEX('RAW DATA'!$L:$L,'Row Index'!C39),INDEX('RAW DATA'!$N:$N,'Row Index'!C39)))</f>
        <v>3.43300830453227</v>
      </c>
      <c r="D435" s="39" t="n">
        <f aca="false">IF('Row Index'!D39="","✗",IF(INDEX('RAW DATA'!$N:$N,'Row Index'!D39)="",INDEX('RAW DATA'!$L:$L,'Row Index'!D39),INDEX('RAW DATA'!$N:$N,'Row Index'!D39)))</f>
        <v>2.98391114292705</v>
      </c>
      <c r="E435" s="39" t="n">
        <f aca="false">IF('Row Index'!E39="","✗",IF(INDEX('RAW DATA'!$N:$N,'Row Index'!E39)="",INDEX('RAW DATA'!$L:$L,'Row Index'!E39),INDEX('RAW DATA'!$N:$N,'Row Index'!E39)))</f>
        <v>3.91968189307005</v>
      </c>
      <c r="F435" s="39" t="n">
        <f aca="false">IF('Row Index'!F39="","✗",IF(INDEX('RAW DATA'!$N:$N,'Row Index'!F39)="",INDEX('RAW DATA'!$L:$L,'Row Index'!F39),INDEX('RAW DATA'!$N:$N,'Row Index'!F39)))</f>
        <v>2.71220380816531</v>
      </c>
      <c r="G435" s="39" t="n">
        <f aca="false">IF('Row Index'!G39="","✗",IF(INDEX('RAW DATA'!$N:$N,'Row Index'!G39)="",INDEX('RAW DATA'!$L:$L,'Row Index'!G39),INDEX('RAW DATA'!$N:$N,'Row Index'!G39)))</f>
        <v>3.11252382489459</v>
      </c>
      <c r="H435" s="39" t="n">
        <f aca="false">IF('Row Index'!H39="","✗",IF(INDEX('RAW DATA'!$N:$N,'Row Index'!H39)="",INDEX('RAW DATA'!$L:$L,'Row Index'!H39),INDEX('RAW DATA'!$N:$N,'Row Index'!H39)))</f>
        <v>2.6337378586498</v>
      </c>
      <c r="I435" s="39" t="n">
        <f aca="false">IF('Row Index'!I39="","✗",IF(INDEX('RAW DATA'!$N:$N,'Row Index'!I39)="",INDEX('RAW DATA'!$L:$L,'Row Index'!I39),INDEX('RAW DATA'!$N:$N,'Row Index'!I39)))</f>
        <v>3.34795633958233</v>
      </c>
      <c r="J435" s="39" t="n">
        <f aca="false">IF('Row Index'!J39="","✗",IF(INDEX('RAW DATA'!$N:$N,'Row Index'!J39)="",INDEX('RAW DATA'!$L:$L,'Row Index'!J39),INDEX('RAW DATA'!$N:$N,'Row Index'!J39)))</f>
        <v>2.83303822542043</v>
      </c>
      <c r="K435" s="39" t="n">
        <f aca="false">IF('Row Index'!K39="","✗",IF(INDEX('RAW DATA'!$N:$N,'Row Index'!K39)="",INDEX('RAW DATA'!$L:$L,'Row Index'!K39),INDEX('RAW DATA'!$N:$N,'Row Index'!K39)))</f>
        <v>3.93880839973313</v>
      </c>
      <c r="L435" s="39" t="n">
        <f aca="false">IF('Row Index'!L39="","✗",IF(INDEX('RAW DATA'!$N:$N,'Row Index'!L39)="",INDEX('RAW DATA'!$L:$L,'Row Index'!L39),INDEX('RAW DATA'!$N:$N,'Row Index'!L39)))</f>
        <v>3.03764770120545</v>
      </c>
      <c r="M435" s="39" t="n">
        <f aca="false">IF('Row Index'!M39="","✗",IF(INDEX('RAW DATA'!$N:$N,'Row Index'!M39)="",INDEX('RAW DATA'!$L:$L,'Row Index'!M39),INDEX('RAW DATA'!$N:$N,'Row Index'!M39)))</f>
        <v>3.69760169323105</v>
      </c>
      <c r="N435" s="39" t="n">
        <f aca="false">IF('Row Index'!N39="","✗",IF(INDEX('RAW DATA'!$N:$N,'Row Index'!N39)="",INDEX('RAW DATA'!$L:$L,'Row Index'!N39),INDEX('RAW DATA'!$N:$N,'Row Index'!N39)))</f>
        <v>3.96701676821106</v>
      </c>
      <c r="O435" s="39" t="n">
        <f aca="false">IF('Row Index'!O39="","✗",IF(INDEX('RAW DATA'!$N:$N,'Row Index'!O39)="",INDEX('RAW DATA'!$L:$L,'Row Index'!O39),INDEX('RAW DATA'!$N:$N,'Row Index'!O39)))</f>
        <v>4.13896848769735</v>
      </c>
      <c r="P435" s="39" t="n">
        <f aca="false">IF('Row Index'!P39="","✗",IF(INDEX('RAW DATA'!$N:$N,'Row Index'!P39)="",INDEX('RAW DATA'!$L:$L,'Row Index'!P39),INDEX('RAW DATA'!$N:$N,'Row Index'!P39)))</f>
        <v>3.77110025875052</v>
      </c>
      <c r="Q435" s="39" t="n">
        <f aca="false">IF('Row Index'!Q39="","✗",IF(INDEX('RAW DATA'!$N:$N,'Row Index'!Q39)="",INDEX('RAW DATA'!$L:$L,'Row Index'!Q39),INDEX('RAW DATA'!$N:$N,'Row Index'!Q39)))</f>
        <v>4.21396888464404</v>
      </c>
      <c r="R435" s="39" t="n">
        <f aca="false">IF('Row Index'!R39="","✗",IF(INDEX('RAW DATA'!$N:$N,'Row Index'!R39)="",INDEX('RAW DATA'!$L:$L,'Row Index'!R39),INDEX('RAW DATA'!$N:$N,'Row Index'!R39)))</f>
        <v>4.24146477731614</v>
      </c>
      <c r="S435" s="39" t="n">
        <f aca="false">IF('Row Index'!S39="","✗",IF(INDEX('RAW DATA'!$N:$N,'Row Index'!S39)="",INDEX('RAW DATA'!$L:$L,'Row Index'!S39),INDEX('RAW DATA'!$N:$N,'Row Index'!S39)))</f>
        <v>4.47904244489156</v>
      </c>
      <c r="T435" s="39" t="n">
        <f aca="false">IF('Row Index'!T39="","✗",IF(INDEX('RAW DATA'!$N:$N,'Row Index'!T39)="",INDEX('RAW DATA'!$L:$L,'Row Index'!T39),INDEX('RAW DATA'!$N:$N,'Row Index'!T39)))</f>
        <v>4.23967481083469</v>
      </c>
      <c r="U435" s="39" t="n">
        <f aca="false">IF('Row Index'!U39="","✗",IF(INDEX('RAW DATA'!$N:$N,'Row Index'!U39)="",INDEX('RAW DATA'!$L:$L,'Row Index'!U39),INDEX('RAW DATA'!$N:$N,'Row Index'!U39)))</f>
        <v>5.30192825994238</v>
      </c>
      <c r="V435" s="39" t="n">
        <f aca="false">IF('Row Index'!V39="","✗",IF(INDEX('RAW DATA'!$N:$N,'Row Index'!V39)="",INDEX('RAW DATA'!$L:$L,'Row Index'!V39),INDEX('RAW DATA'!$N:$N,'Row Index'!V39)))</f>
        <v>5.30432063247196</v>
      </c>
      <c r="W435" s="39" t="n">
        <f aca="false">IF('Row Index'!W39="","✗",IF(INDEX('RAW DATA'!$N:$N,'Row Index'!W39)="",INDEX('RAW DATA'!$L:$L,'Row Index'!W39),INDEX('RAW DATA'!$N:$N,'Row Index'!W39)))</f>
        <v>4.85526982145518</v>
      </c>
      <c r="X435" s="39" t="n">
        <f aca="false">IF('Row Index'!X39="","✗",IF(INDEX('RAW DATA'!$N:$N,'Row Index'!X39)="",INDEX('RAW DATA'!$L:$L,'Row Index'!X39),INDEX('RAW DATA'!$N:$N,'Row Index'!X39)))</f>
        <v>5.11078878721405</v>
      </c>
      <c r="Y435" s="39" t="n">
        <f aca="false">IF('Row Index'!Y39="","✗",IF(INDEX('RAW DATA'!$N:$N,'Row Index'!Y39)="",INDEX('RAW DATA'!$L:$L,'Row Index'!Y39),INDEX('RAW DATA'!$N:$N,'Row Index'!Y39)))</f>
        <v>5.49346953805158</v>
      </c>
      <c r="Z435" s="39" t="n">
        <f aca="false">IF('Row Index'!Z39="","✗",IF(INDEX('RAW DATA'!$N:$N,'Row Index'!Z39)="",INDEX('RAW DATA'!$L:$L,'Row Index'!Z39),INDEX('RAW DATA'!$N:$N,'Row Index'!Z39)))</f>
        <v>5.20782136163704</v>
      </c>
      <c r="AA435" s="19" t="str">
        <f aca="false">IF('Row Index'!AA39="","⏳",IF(INDEX('RAW DATA'!$N:$N,'Row Index'!AA39)="",INDEX('RAW DATA'!$L:$L,'Row Index'!AA39),INDEX('RAW DATA'!$N:$N,'Row Index'!AA39)))</f>
        <v>⏳</v>
      </c>
      <c r="AB435" s="39" t="n">
        <f aca="false">IF('Row Index'!AB39="","✗",IF(INDEX('RAW DATA'!$N:$N,'Row Index'!AB39)="",INDEX('RAW DATA'!$L:$L,'Row Index'!AB39),INDEX('RAW DATA'!$N:$N,'Row Index'!AB39)))</f>
        <v>5.00788090781826</v>
      </c>
      <c r="AC435" s="39" t="n">
        <f aca="false">IF('Row Index'!AC39="","✗",IF(INDEX('RAW DATA'!$N:$N,'Row Index'!AC39)="",INDEX('RAW DATA'!$L:$L,'Row Index'!AC39),INDEX('RAW DATA'!$N:$N,'Row Index'!AC39)))</f>
        <v>5.53904008482836</v>
      </c>
      <c r="AD435" s="39" t="n">
        <f aca="false">IF('Row Index'!AD39="","✗",IF(INDEX('RAW DATA'!$N:$N,'Row Index'!AD39)="",INDEX('RAW DATA'!$L:$L,'Row Index'!AD39),INDEX('RAW DATA'!$N:$N,'Row Index'!AD39)))</f>
        <v>5.39462801130481</v>
      </c>
      <c r="AE435" s="39" t="n">
        <f aca="false">IF('Row Index'!AE39="","✗",IF(INDEX('RAW DATA'!$N:$N,'Row Index'!AE39)="",INDEX('RAW DATA'!$L:$L,'Row Index'!AE39),INDEX('RAW DATA'!$N:$N,'Row Index'!AE39)))</f>
        <v>5.6108443671667</v>
      </c>
      <c r="AF435" s="39" t="n">
        <f aca="false">IF('Row Index'!AF39="","✗",IF(INDEX('RAW DATA'!$N:$N,'Row Index'!AF39)="",INDEX('RAW DATA'!$L:$L,'Row Index'!AF39),INDEX('RAW DATA'!$N:$N,'Row Index'!AF39)))</f>
        <v>4.96621686182714</v>
      </c>
      <c r="AG435" s="39" t="n">
        <f aca="false">IF('Row Index'!AG39="","✗",IF(INDEX('RAW DATA'!$N:$N,'Row Index'!AG39)="",INDEX('RAW DATA'!$L:$L,'Row Index'!AG39),INDEX('RAW DATA'!$N:$N,'Row Index'!AG39)))</f>
        <v>5.51273028623965</v>
      </c>
      <c r="AH435" s="39" t="n">
        <f aca="false">IF('Row Index'!AH39="","✗",IF(INDEX('RAW DATA'!$N:$N,'Row Index'!AH39)="",INDEX('RAW DATA'!$L:$L,'Row Index'!AH39),INDEX('RAW DATA'!$N:$N,'Row Index'!AH39)))</f>
        <v>4.90074572898464</v>
      </c>
      <c r="AI435" s="39" t="n">
        <f aca="false">IF('Row Index'!AI39="","✗",IF(INDEX('RAW DATA'!$N:$N,'Row Index'!AI39)="",INDEX('RAW DATA'!$L:$L,'Row Index'!AI39),INDEX('RAW DATA'!$N:$N,'Row Index'!AI39)))</f>
        <v>4.35012560385517</v>
      </c>
      <c r="AJ435" s="39" t="n">
        <f aca="false">IF('Row Index'!AJ39="","✗",IF(INDEX('RAW DATA'!$N:$N,'Row Index'!AJ39)="",INDEX('RAW DATA'!$L:$L,'Row Index'!AJ39),INDEX('RAW DATA'!$N:$N,'Row Index'!AJ39)))</f>
        <v>4.16601391606898</v>
      </c>
      <c r="AK435" s="39" t="n">
        <f aca="false">IF('Row Index'!AK39="","✗",IF(INDEX('RAW DATA'!$N:$N,'Row Index'!AK39)="",INDEX('RAW DATA'!$L:$L,'Row Index'!AK39),INDEX('RAW DATA'!$N:$N,'Row Index'!AK39)))</f>
        <v>3.75638293281076</v>
      </c>
      <c r="AL435" s="39" t="n">
        <f aca="false">IF('Row Index'!AL39="","✗",IF(INDEX('RAW DATA'!$N:$N,'Row Index'!AL39)="",INDEX('RAW DATA'!$L:$L,'Row Index'!AL39),INDEX('RAW DATA'!$N:$N,'Row Index'!AL39)))</f>
        <v>2.75331880644289</v>
      </c>
      <c r="AM435" s="39" t="n">
        <f aca="false">IF('Row Index'!AM39="","✗",IF(INDEX('RAW DATA'!$N:$N,'Row Index'!AM39)="",INDEX('RAW DATA'!$L:$L,'Row Index'!AM39),INDEX('RAW DATA'!$N:$N,'Row Index'!AM39)))</f>
        <v>1.96024812337814</v>
      </c>
      <c r="AN435" s="39" t="n">
        <f aca="false">IF('Row Index'!AN39="","✗",IF(INDEX('RAW DATA'!$N:$N,'Row Index'!AN39)="",INDEX('RAW DATA'!$L:$L,'Row Index'!AN39),INDEX('RAW DATA'!$N:$N,'Row Index'!AN39)))</f>
        <v>1.92866489025135</v>
      </c>
      <c r="AO435" s="39" t="n">
        <f aca="false">IF('Row Index'!AO39="","✗",IF(INDEX('RAW DATA'!$N:$N,'Row Index'!AO39)="",INDEX('RAW DATA'!$L:$L,'Row Index'!AO39),INDEX('RAW DATA'!$N:$N,'Row Index'!AO39)))</f>
        <v>1.30553249148917</v>
      </c>
      <c r="AP435" s="39" t="n">
        <f aca="false">IF('Row Index'!AP39="","✗",IF(INDEX('RAW DATA'!$N:$N,'Row Index'!AP39)="",INDEX('RAW DATA'!$L:$L,'Row Index'!AP39),INDEX('RAW DATA'!$N:$N,'Row Index'!AP39)))</f>
        <v>1.22141048780678</v>
      </c>
      <c r="AQ435" s="39" t="n">
        <f aca="false">IF('Row Index'!AQ39="","✗",IF(INDEX('RAW DATA'!$N:$N,'Row Index'!AQ39)="",INDEX('RAW DATA'!$L:$L,'Row Index'!AQ39),INDEX('RAW DATA'!$N:$N,'Row Index'!AQ39)))</f>
        <v>1.14233407441192</v>
      </c>
    </row>
    <row r="436" customFormat="false" ht="15" hidden="false" customHeight="false" outlineLevel="0" collapsed="false">
      <c r="A436" s="32" t="s">
        <v>277</v>
      </c>
      <c r="B436" s="33" t="s">
        <v>248</v>
      </c>
      <c r="C436" s="39" t="n">
        <f aca="false">IF('Row Index'!C40="","✗",IF(INDEX('RAW DATA'!$N:$N,'Row Index'!C40)="",INDEX('RAW DATA'!$L:$L,'Row Index'!C40),INDEX('RAW DATA'!$N:$N,'Row Index'!C40)))</f>
        <v>3.30661071116672</v>
      </c>
      <c r="D436" s="39" t="n">
        <f aca="false">IF('Row Index'!D40="","✗",IF(INDEX('RAW DATA'!$N:$N,'Row Index'!D40)="",INDEX('RAW DATA'!$L:$L,'Row Index'!D40),INDEX('RAW DATA'!$N:$N,'Row Index'!D40)))</f>
        <v>1.93158850802854</v>
      </c>
      <c r="E436" s="39" t="n">
        <f aca="false">IF('Row Index'!E40="","✗",IF(INDEX('RAW DATA'!$N:$N,'Row Index'!E40)="",INDEX('RAW DATA'!$L:$L,'Row Index'!E40),INDEX('RAW DATA'!$N:$N,'Row Index'!E40)))</f>
        <v>4.15074722564365</v>
      </c>
      <c r="F436" s="39" t="n">
        <f aca="false">IF('Row Index'!F40="","✗",IF(INDEX('RAW DATA'!$N:$N,'Row Index'!F40)="",INDEX('RAW DATA'!$L:$L,'Row Index'!F40),INDEX('RAW DATA'!$N:$N,'Row Index'!F40)))</f>
        <v>1.79752261532359</v>
      </c>
      <c r="G436" s="39" t="n">
        <f aca="false">IF('Row Index'!G40="","✗",IF(INDEX('RAW DATA'!$N:$N,'Row Index'!G40)="",INDEX('RAW DATA'!$L:$L,'Row Index'!G40),INDEX('RAW DATA'!$N:$N,'Row Index'!G40)))</f>
        <v>3.63513346966304</v>
      </c>
      <c r="H436" s="39" t="n">
        <f aca="false">IF('Row Index'!H40="","✗",IF(INDEX('RAW DATA'!$N:$N,'Row Index'!H40)="",INDEX('RAW DATA'!$L:$L,'Row Index'!H40),INDEX('RAW DATA'!$N:$N,'Row Index'!H40)))</f>
        <v>2.6638094542536</v>
      </c>
      <c r="I436" s="39" t="n">
        <f aca="false">IF('Row Index'!I40="","✗",IF(INDEX('RAW DATA'!$N:$N,'Row Index'!I40)="",INDEX('RAW DATA'!$L:$L,'Row Index'!I40),INDEX('RAW DATA'!$N:$N,'Row Index'!I40)))</f>
        <v>3.22400688632452</v>
      </c>
      <c r="J436" s="39" t="n">
        <f aca="false">IF('Row Index'!J40="","✗",IF(INDEX('RAW DATA'!$N:$N,'Row Index'!J40)="",INDEX('RAW DATA'!$L:$L,'Row Index'!J40),INDEX('RAW DATA'!$N:$N,'Row Index'!J40)))</f>
        <v>2.24409250498521</v>
      </c>
      <c r="K436" s="39" t="n">
        <f aca="false">IF('Row Index'!K40="","✗",IF(INDEX('RAW DATA'!$N:$N,'Row Index'!K40)="",INDEX('RAW DATA'!$L:$L,'Row Index'!K40),INDEX('RAW DATA'!$N:$N,'Row Index'!K40)))</f>
        <v>3.36909460722444</v>
      </c>
      <c r="L436" s="39" t="n">
        <f aca="false">IF('Row Index'!L40="","✗",IF(INDEX('RAW DATA'!$N:$N,'Row Index'!L40)="",INDEX('RAW DATA'!$L:$L,'Row Index'!L40),INDEX('RAW DATA'!$N:$N,'Row Index'!L40)))</f>
        <v>2.52916901023785</v>
      </c>
      <c r="M436" s="39" t="n">
        <f aca="false">IF('Row Index'!M40="","✗",IF(INDEX('RAW DATA'!$N:$N,'Row Index'!M40)="",INDEX('RAW DATA'!$L:$L,'Row Index'!M40),INDEX('RAW DATA'!$N:$N,'Row Index'!M40)))</f>
        <v>3.04506912794914</v>
      </c>
      <c r="N436" s="39" t="n">
        <f aca="false">IF('Row Index'!N40="","✗",IF(INDEX('RAW DATA'!$N:$N,'Row Index'!N40)="",INDEX('RAW DATA'!$L:$L,'Row Index'!N40),INDEX('RAW DATA'!$N:$N,'Row Index'!N40)))</f>
        <v>2.92340158784468</v>
      </c>
      <c r="O436" s="39" t="n">
        <f aca="false">IF('Row Index'!O40="","✗",IF(INDEX('RAW DATA'!$N:$N,'Row Index'!O40)="",INDEX('RAW DATA'!$L:$L,'Row Index'!O40),INDEX('RAW DATA'!$N:$N,'Row Index'!O40)))</f>
        <v>3.48233970658413</v>
      </c>
      <c r="P436" s="39" t="n">
        <f aca="false">IF('Row Index'!P40="","✗",IF(INDEX('RAW DATA'!$N:$N,'Row Index'!P40)="",INDEX('RAW DATA'!$L:$L,'Row Index'!P40),INDEX('RAW DATA'!$N:$N,'Row Index'!P40)))</f>
        <v>3.06163752860635</v>
      </c>
      <c r="Q436" s="39" t="n">
        <f aca="false">IF('Row Index'!Q40="","✗",IF(INDEX('RAW DATA'!$N:$N,'Row Index'!Q40)="",INDEX('RAW DATA'!$L:$L,'Row Index'!Q40),INDEX('RAW DATA'!$N:$N,'Row Index'!Q40)))</f>
        <v>3.6164118647497</v>
      </c>
      <c r="R436" s="39" t="n">
        <f aca="false">IF('Row Index'!R40="","✗",IF(INDEX('RAW DATA'!$N:$N,'Row Index'!R40)="",INDEX('RAW DATA'!$L:$L,'Row Index'!R40),INDEX('RAW DATA'!$N:$N,'Row Index'!R40)))</f>
        <v>4.07954655401861</v>
      </c>
      <c r="S436" s="39" t="n">
        <f aca="false">IF('Row Index'!S40="","✗",IF(INDEX('RAW DATA'!$N:$N,'Row Index'!S40)="",INDEX('RAW DATA'!$L:$L,'Row Index'!S40),INDEX('RAW DATA'!$N:$N,'Row Index'!S40)))</f>
        <v>3.76385069929898</v>
      </c>
      <c r="T436" s="39" t="n">
        <f aca="false">IF('Row Index'!T40="","✗",IF(INDEX('RAW DATA'!$N:$N,'Row Index'!T40)="",INDEX('RAW DATA'!$L:$L,'Row Index'!T40),INDEX('RAW DATA'!$N:$N,'Row Index'!T40)))</f>
        <v>3.94943191757267</v>
      </c>
      <c r="U436" s="39" t="n">
        <f aca="false">IF('Row Index'!U40="","✗",IF(INDEX('RAW DATA'!$N:$N,'Row Index'!U40)="",INDEX('RAW DATA'!$L:$L,'Row Index'!U40),INDEX('RAW DATA'!$N:$N,'Row Index'!U40)))</f>
        <v>4.59351344142328</v>
      </c>
      <c r="V436" s="39" t="n">
        <f aca="false">IF('Row Index'!V40="","✗",IF(INDEX('RAW DATA'!$N:$N,'Row Index'!V40)="",INDEX('RAW DATA'!$L:$L,'Row Index'!V40),INDEX('RAW DATA'!$N:$N,'Row Index'!V40)))</f>
        <v>4.70361495501464</v>
      </c>
      <c r="W436" s="39" t="n">
        <f aca="false">IF('Row Index'!W40="","✗",IF(INDEX('RAW DATA'!$N:$N,'Row Index'!W40)="",INDEX('RAW DATA'!$L:$L,'Row Index'!W40),INDEX('RAW DATA'!$N:$N,'Row Index'!W40)))</f>
        <v>4.56178862967275</v>
      </c>
      <c r="X436" s="39" t="n">
        <f aca="false">IF('Row Index'!X40="","✗",IF(INDEX('RAW DATA'!$N:$N,'Row Index'!X40)="",INDEX('RAW DATA'!$L:$L,'Row Index'!X40),INDEX('RAW DATA'!$N:$N,'Row Index'!X40)))</f>
        <v>4.93669394241669</v>
      </c>
      <c r="Y436" s="39" t="n">
        <f aca="false">IF('Row Index'!Y40="","✗",IF(INDEX('RAW DATA'!$N:$N,'Row Index'!Y40)="",INDEX('RAW DATA'!$L:$L,'Row Index'!Y40),INDEX('RAW DATA'!$N:$N,'Row Index'!Y40)))</f>
        <v>5.17427963048682</v>
      </c>
      <c r="Z436" s="39" t="n">
        <f aca="false">IF('Row Index'!Z40="","✗",IF(INDEX('RAW DATA'!$N:$N,'Row Index'!Z40)="",INDEX('RAW DATA'!$L:$L,'Row Index'!Z40),INDEX('RAW DATA'!$N:$N,'Row Index'!Z40)))</f>
        <v>4.962984032255</v>
      </c>
      <c r="AA436" s="19" t="str">
        <f aca="false">IF('Row Index'!AA40="","⏳",IF(INDEX('RAW DATA'!$N:$N,'Row Index'!AA40)="",INDEX('RAW DATA'!$L:$L,'Row Index'!AA40),INDEX('RAW DATA'!$N:$N,'Row Index'!AA40)))</f>
        <v>⏳</v>
      </c>
      <c r="AB436" s="39" t="n">
        <f aca="false">IF('Row Index'!AB40="","✗",IF(INDEX('RAW DATA'!$N:$N,'Row Index'!AB40)="",INDEX('RAW DATA'!$L:$L,'Row Index'!AB40),INDEX('RAW DATA'!$N:$N,'Row Index'!AB40)))</f>
        <v>5.18190593680595</v>
      </c>
      <c r="AC436" s="39" t="n">
        <f aca="false">IF('Row Index'!AC40="","✗",IF(INDEX('RAW DATA'!$N:$N,'Row Index'!AC40)="",INDEX('RAW DATA'!$L:$L,'Row Index'!AC40),INDEX('RAW DATA'!$N:$N,'Row Index'!AC40)))</f>
        <v>5.32112208638629</v>
      </c>
      <c r="AD436" s="39" t="n">
        <f aca="false">IF('Row Index'!AD40="","✗",IF(INDEX('RAW DATA'!$N:$N,'Row Index'!AD40)="",INDEX('RAW DATA'!$L:$L,'Row Index'!AD40),INDEX('RAW DATA'!$N:$N,'Row Index'!AD40)))</f>
        <v>4.89375202318151</v>
      </c>
      <c r="AE436" s="39" t="n">
        <f aca="false">IF('Row Index'!AE40="","✗",IF(INDEX('RAW DATA'!$N:$N,'Row Index'!AE40)="",INDEX('RAW DATA'!$L:$L,'Row Index'!AE40),INDEX('RAW DATA'!$N:$N,'Row Index'!AE40)))</f>
        <v>5.08054684012089</v>
      </c>
      <c r="AF436" s="39" t="n">
        <f aca="false">IF('Row Index'!AF40="","✗",IF(INDEX('RAW DATA'!$N:$N,'Row Index'!AF40)="",INDEX('RAW DATA'!$L:$L,'Row Index'!AF40),INDEX('RAW DATA'!$N:$N,'Row Index'!AF40)))</f>
        <v>4.67034328275974</v>
      </c>
      <c r="AG436" s="39" t="n">
        <f aca="false">IF('Row Index'!AG40="","✗",IF(INDEX('RAW DATA'!$N:$N,'Row Index'!AG40)="",INDEX('RAW DATA'!$L:$L,'Row Index'!AG40),INDEX('RAW DATA'!$N:$N,'Row Index'!AG40)))</f>
        <v>4.83613424386472</v>
      </c>
      <c r="AH436" s="39" t="n">
        <f aca="false">IF('Row Index'!AH40="","✗",IF(INDEX('RAW DATA'!$N:$N,'Row Index'!AH40)="",INDEX('RAW DATA'!$L:$L,'Row Index'!AH40),INDEX('RAW DATA'!$N:$N,'Row Index'!AH40)))</f>
        <v>4.4482195999268</v>
      </c>
      <c r="AI436" s="39" t="n">
        <f aca="false">IF('Row Index'!AI40="","✗",IF(INDEX('RAW DATA'!$N:$N,'Row Index'!AI40)="",INDEX('RAW DATA'!$L:$L,'Row Index'!AI40),INDEX('RAW DATA'!$N:$N,'Row Index'!AI40)))</f>
        <v>3.92937272882704</v>
      </c>
      <c r="AJ436" s="39" t="n">
        <f aca="false">IF('Row Index'!AJ40="","✗",IF(INDEX('RAW DATA'!$N:$N,'Row Index'!AJ40)="",INDEX('RAW DATA'!$L:$L,'Row Index'!AJ40),INDEX('RAW DATA'!$N:$N,'Row Index'!AJ40)))</f>
        <v>3.45075097128222</v>
      </c>
      <c r="AK436" s="39" t="n">
        <f aca="false">IF('Row Index'!AK40="","✗",IF(INDEX('RAW DATA'!$N:$N,'Row Index'!AK40)="",INDEX('RAW DATA'!$L:$L,'Row Index'!AK40),INDEX('RAW DATA'!$N:$N,'Row Index'!AK40)))</f>
        <v>2.64988027228655</v>
      </c>
      <c r="AL436" s="39" t="n">
        <f aca="false">IF('Row Index'!AL40="","✗",IF(INDEX('RAW DATA'!$N:$N,'Row Index'!AL40)="",INDEX('RAW DATA'!$L:$L,'Row Index'!AL40),INDEX('RAW DATA'!$N:$N,'Row Index'!AL40)))</f>
        <v>2.03669456267924</v>
      </c>
      <c r="AM436" s="39" t="n">
        <f aca="false">IF('Row Index'!AM40="","✗",IF(INDEX('RAW DATA'!$N:$N,'Row Index'!AM40)="",INDEX('RAW DATA'!$L:$L,'Row Index'!AM40),INDEX('RAW DATA'!$N:$N,'Row Index'!AM40)))</f>
        <v>1.42896955091267</v>
      </c>
      <c r="AN436" s="39" t="n">
        <f aca="false">IF('Row Index'!AN40="","✗",IF(INDEX('RAW DATA'!$N:$N,'Row Index'!AN40)="",INDEX('RAW DATA'!$L:$L,'Row Index'!AN40),INDEX('RAW DATA'!$N:$N,'Row Index'!AN40)))</f>
        <v>1.8225799038354</v>
      </c>
      <c r="AO436" s="39" t="n">
        <f aca="false">IF('Row Index'!AO40="","✗",IF(INDEX('RAW DATA'!$N:$N,'Row Index'!AO40)="",INDEX('RAW DATA'!$L:$L,'Row Index'!AO40),INDEX('RAW DATA'!$N:$N,'Row Index'!AO40)))</f>
        <v>1.08671771452534</v>
      </c>
      <c r="AP436" s="39" t="n">
        <f aca="false">IF('Row Index'!AP40="","✗",IF(INDEX('RAW DATA'!$N:$N,'Row Index'!AP40)="",INDEX('RAW DATA'!$L:$L,'Row Index'!AP40),INDEX('RAW DATA'!$N:$N,'Row Index'!AP40)))</f>
        <v>1.00900237467049</v>
      </c>
      <c r="AQ436" s="39" t="n">
        <f aca="false">IF('Row Index'!AQ40="","✗",IF(INDEX('RAW DATA'!$N:$N,'Row Index'!AQ40)="",INDEX('RAW DATA'!$L:$L,'Row Index'!AQ40),INDEX('RAW DATA'!$N:$N,'Row Index'!AQ40)))</f>
        <v>1.09405160369137</v>
      </c>
    </row>
    <row r="437" customFormat="false" ht="15" hidden="false" customHeight="false" outlineLevel="0" collapsed="false">
      <c r="A437" s="32" t="s">
        <v>280</v>
      </c>
      <c r="B437" s="33" t="s">
        <v>248</v>
      </c>
      <c r="C437" s="39" t="n">
        <f aca="false">IF('Row Index'!C41="","✗",IF(INDEX('RAW DATA'!$N:$N,'Row Index'!C41)="",INDEX('RAW DATA'!$L:$L,'Row Index'!C41),INDEX('RAW DATA'!$N:$N,'Row Index'!C41)))</f>
        <v>4.0463662316886</v>
      </c>
      <c r="D437" s="39" t="n">
        <f aca="false">IF('Row Index'!D41="","✗",IF(INDEX('RAW DATA'!$N:$N,'Row Index'!D41)="",INDEX('RAW DATA'!$L:$L,'Row Index'!D41),INDEX('RAW DATA'!$N:$N,'Row Index'!D41)))</f>
        <v>3.00480067564397</v>
      </c>
      <c r="E437" s="39" t="n">
        <f aca="false">IF('Row Index'!E41="","✗",IF(INDEX('RAW DATA'!$N:$N,'Row Index'!E41)="",INDEX('RAW DATA'!$L:$L,'Row Index'!E41),INDEX('RAW DATA'!$N:$N,'Row Index'!E41)))</f>
        <v>4.62174427836494</v>
      </c>
      <c r="F437" s="39" t="n">
        <f aca="false">IF('Row Index'!F41="","✗",IF(INDEX('RAW DATA'!$N:$N,'Row Index'!F41)="",INDEX('RAW DATA'!$L:$L,'Row Index'!F41),INDEX('RAW DATA'!$N:$N,'Row Index'!F41)))</f>
        <v>3.10644612206174</v>
      </c>
      <c r="G437" s="39" t="n">
        <f aca="false">IF('Row Index'!G41="","✗",IF(INDEX('RAW DATA'!$N:$N,'Row Index'!G41)="",INDEX('RAW DATA'!$L:$L,'Row Index'!G41),INDEX('RAW DATA'!$N:$N,'Row Index'!G41)))</f>
        <v>4.03613508036412</v>
      </c>
      <c r="H437" s="39" t="n">
        <f aca="false">IF('Row Index'!H41="","✗",IF(INDEX('RAW DATA'!$N:$N,'Row Index'!H41)="",INDEX('RAW DATA'!$L:$L,'Row Index'!H41),INDEX('RAW DATA'!$N:$N,'Row Index'!H41)))</f>
        <v>3.78276869924711</v>
      </c>
      <c r="I437" s="39" t="n">
        <f aca="false">IF('Row Index'!I41="","✗",IF(INDEX('RAW DATA'!$N:$N,'Row Index'!I41)="",INDEX('RAW DATA'!$L:$L,'Row Index'!I41),INDEX('RAW DATA'!$N:$N,'Row Index'!I41)))</f>
        <v>3.89657587906947</v>
      </c>
      <c r="J437" s="39" t="n">
        <f aca="false">IF('Row Index'!J41="","✗",IF(INDEX('RAW DATA'!$N:$N,'Row Index'!J41)="",INDEX('RAW DATA'!$L:$L,'Row Index'!J41),INDEX('RAW DATA'!$N:$N,'Row Index'!J41)))</f>
        <v>2.9253936179141</v>
      </c>
      <c r="K437" s="39" t="n">
        <f aca="false">IF('Row Index'!K41="","✗",IF(INDEX('RAW DATA'!$N:$N,'Row Index'!K41)="",INDEX('RAW DATA'!$L:$L,'Row Index'!K41),INDEX('RAW DATA'!$N:$N,'Row Index'!K41)))</f>
        <v>4.09275383203343</v>
      </c>
      <c r="L437" s="39" t="n">
        <f aca="false">IF('Row Index'!L41="","✗",IF(INDEX('RAW DATA'!$N:$N,'Row Index'!L41)="",INDEX('RAW DATA'!$L:$L,'Row Index'!L41),INDEX('RAW DATA'!$N:$N,'Row Index'!L41)))</f>
        <v>3.15521428622669</v>
      </c>
      <c r="M437" s="39" t="n">
        <f aca="false">IF('Row Index'!M41="","✗",IF(INDEX('RAW DATA'!$N:$N,'Row Index'!M41)="",INDEX('RAW DATA'!$L:$L,'Row Index'!M41),INDEX('RAW DATA'!$N:$N,'Row Index'!M41)))</f>
        <v>3.6838771729334</v>
      </c>
      <c r="N437" s="39" t="n">
        <f aca="false">IF('Row Index'!N41="","✗",IF(INDEX('RAW DATA'!$N:$N,'Row Index'!N41)="",INDEX('RAW DATA'!$L:$L,'Row Index'!N41),INDEX('RAW DATA'!$N:$N,'Row Index'!N41)))</f>
        <v>3.31507628993483</v>
      </c>
      <c r="O437" s="39" t="n">
        <f aca="false">IF('Row Index'!O41="","✗",IF(INDEX('RAW DATA'!$N:$N,'Row Index'!O41)="",INDEX('RAW DATA'!$L:$L,'Row Index'!O41),INDEX('RAW DATA'!$N:$N,'Row Index'!O41)))</f>
        <v>3.99058137652626</v>
      </c>
      <c r="P437" s="39" t="n">
        <f aca="false">IF('Row Index'!P41="","✗",IF(INDEX('RAW DATA'!$N:$N,'Row Index'!P41)="",INDEX('RAW DATA'!$L:$L,'Row Index'!P41),INDEX('RAW DATA'!$N:$N,'Row Index'!P41)))</f>
        <v>3.8547611001522</v>
      </c>
      <c r="Q437" s="39" t="n">
        <f aca="false">IF('Row Index'!Q41="","✗",IF(INDEX('RAW DATA'!$N:$N,'Row Index'!Q41)="",INDEX('RAW DATA'!$L:$L,'Row Index'!Q41),INDEX('RAW DATA'!$N:$N,'Row Index'!Q41)))</f>
        <v>4.31270435748558</v>
      </c>
      <c r="R437" s="39" t="n">
        <f aca="false">IF('Row Index'!R41="","✗",IF(INDEX('RAW DATA'!$N:$N,'Row Index'!R41)="",INDEX('RAW DATA'!$L:$L,'Row Index'!R41),INDEX('RAW DATA'!$N:$N,'Row Index'!R41)))</f>
        <v>4.34437687377992</v>
      </c>
      <c r="S437" s="39" t="n">
        <f aca="false">IF('Row Index'!S41="","✗",IF(INDEX('RAW DATA'!$N:$N,'Row Index'!S41)="",INDEX('RAW DATA'!$L:$L,'Row Index'!S41),INDEX('RAW DATA'!$N:$N,'Row Index'!S41)))</f>
        <v>4.39530819007984</v>
      </c>
      <c r="T437" s="39" t="n">
        <f aca="false">IF('Row Index'!T41="","✗",IF(INDEX('RAW DATA'!$N:$N,'Row Index'!T41)="",INDEX('RAW DATA'!$L:$L,'Row Index'!T41),INDEX('RAW DATA'!$N:$N,'Row Index'!T41)))</f>
        <v>4.12835411807209</v>
      </c>
      <c r="U437" s="39" t="n">
        <f aca="false">IF('Row Index'!U41="","✗",IF(INDEX('RAW DATA'!$N:$N,'Row Index'!U41)="",INDEX('RAW DATA'!$L:$L,'Row Index'!U41),INDEX('RAW DATA'!$N:$N,'Row Index'!U41)))</f>
        <v>5.90696487936766</v>
      </c>
      <c r="V437" s="39" t="n">
        <f aca="false">IF('Row Index'!V41="","✗",IF(INDEX('RAW DATA'!$N:$N,'Row Index'!V41)="",INDEX('RAW DATA'!$L:$L,'Row Index'!V41),INDEX('RAW DATA'!$N:$N,'Row Index'!V41)))</f>
        <v>5.28320907991639</v>
      </c>
      <c r="W437" s="39" t="n">
        <f aca="false">IF('Row Index'!W41="","✗",IF(INDEX('RAW DATA'!$N:$N,'Row Index'!W41)="",INDEX('RAW DATA'!$L:$L,'Row Index'!W41),INDEX('RAW DATA'!$N:$N,'Row Index'!W41)))</f>
        <v>5.08800539157024</v>
      </c>
      <c r="X437" s="39" t="n">
        <f aca="false">IF('Row Index'!X41="","✗",IF(INDEX('RAW DATA'!$N:$N,'Row Index'!X41)="",INDEX('RAW DATA'!$L:$L,'Row Index'!X41),INDEX('RAW DATA'!$N:$N,'Row Index'!X41)))</f>
        <v>5.40110721698897</v>
      </c>
      <c r="Y437" s="39" t="n">
        <f aca="false">IF('Row Index'!Y41="","✗",IF(INDEX('RAW DATA'!$N:$N,'Row Index'!Y41)="",INDEX('RAW DATA'!$L:$L,'Row Index'!Y41),INDEX('RAW DATA'!$N:$N,'Row Index'!Y41)))</f>
        <v>5.5487539425149</v>
      </c>
      <c r="Z437" s="39" t="n">
        <f aca="false">IF('Row Index'!Z41="","✗",IF(INDEX('RAW DATA'!$N:$N,'Row Index'!Z41)="",INDEX('RAW DATA'!$L:$L,'Row Index'!Z41),INDEX('RAW DATA'!$N:$N,'Row Index'!Z41)))</f>
        <v>5.68492057646003</v>
      </c>
      <c r="AA437" s="19" t="str">
        <f aca="false">IF('Row Index'!AA41="","⏳",IF(INDEX('RAW DATA'!$N:$N,'Row Index'!AA41)="",INDEX('RAW DATA'!$L:$L,'Row Index'!AA41),INDEX('RAW DATA'!$N:$N,'Row Index'!AA41)))</f>
        <v>⏳</v>
      </c>
      <c r="AB437" s="39" t="n">
        <f aca="false">IF('Row Index'!AB41="","✗",IF(INDEX('RAW DATA'!$N:$N,'Row Index'!AB41)="",INDEX('RAW DATA'!$L:$L,'Row Index'!AB41),INDEX('RAW DATA'!$N:$N,'Row Index'!AB41)))</f>
        <v>5.54965323848974</v>
      </c>
      <c r="AC437" s="39" t="n">
        <f aca="false">IF('Row Index'!AC41="","✗",IF(INDEX('RAW DATA'!$N:$N,'Row Index'!AC41)="",INDEX('RAW DATA'!$L:$L,'Row Index'!AC41),INDEX('RAW DATA'!$N:$N,'Row Index'!AC41)))</f>
        <v>5.72491177484988</v>
      </c>
      <c r="AD437" s="39" t="n">
        <f aca="false">IF('Row Index'!AD41="","✗",IF(INDEX('RAW DATA'!$N:$N,'Row Index'!AD41)="",INDEX('RAW DATA'!$L:$L,'Row Index'!AD41),INDEX('RAW DATA'!$N:$N,'Row Index'!AD41)))</f>
        <v>5.28164720780301</v>
      </c>
      <c r="AE437" s="39" t="n">
        <f aca="false">IF('Row Index'!AE41="","✗",IF(INDEX('RAW DATA'!$N:$N,'Row Index'!AE41)="",INDEX('RAW DATA'!$L:$L,'Row Index'!AE41),INDEX('RAW DATA'!$N:$N,'Row Index'!AE41)))</f>
        <v>4.57842297418471</v>
      </c>
      <c r="AF437" s="39" t="n">
        <f aca="false">IF('Row Index'!AF41="","✗",IF(INDEX('RAW DATA'!$N:$N,'Row Index'!AF41)="",INDEX('RAW DATA'!$L:$L,'Row Index'!AF41),INDEX('RAW DATA'!$N:$N,'Row Index'!AF41)))</f>
        <v>5.06186747805749</v>
      </c>
      <c r="AG437" s="39" t="n">
        <f aca="false">IF('Row Index'!AG41="","✗",IF(INDEX('RAW DATA'!$N:$N,'Row Index'!AG41)="",INDEX('RAW DATA'!$L:$L,'Row Index'!AG41),INDEX('RAW DATA'!$N:$N,'Row Index'!AG41)))</f>
        <v>5.21933587824742</v>
      </c>
      <c r="AH437" s="39" t="n">
        <f aca="false">IF('Row Index'!AH41="","✗",IF(INDEX('RAW DATA'!$N:$N,'Row Index'!AH41)="",INDEX('RAW DATA'!$L:$L,'Row Index'!AH41),INDEX('RAW DATA'!$N:$N,'Row Index'!AH41)))</f>
        <v>4.56089167102799</v>
      </c>
      <c r="AI437" s="39" t="n">
        <f aca="false">IF('Row Index'!AI41="","✗",IF(INDEX('RAW DATA'!$N:$N,'Row Index'!AI41)="",INDEX('RAW DATA'!$L:$L,'Row Index'!AI41),INDEX('RAW DATA'!$N:$N,'Row Index'!AI41)))</f>
        <v>3.6357497495019</v>
      </c>
      <c r="AJ437" s="39" t="n">
        <f aca="false">IF('Row Index'!AJ41="","✗",IF(INDEX('RAW DATA'!$N:$N,'Row Index'!AJ41)="",INDEX('RAW DATA'!$L:$L,'Row Index'!AJ41),INDEX('RAW DATA'!$N:$N,'Row Index'!AJ41)))</f>
        <v>2.92065634865812</v>
      </c>
      <c r="AK437" s="39" t="n">
        <f aca="false">IF('Row Index'!AK41="","✗",IF(INDEX('RAW DATA'!$N:$N,'Row Index'!AK41)="",INDEX('RAW DATA'!$L:$L,'Row Index'!AK41),INDEX('RAW DATA'!$N:$N,'Row Index'!AK41)))</f>
        <v>2.34126198466896</v>
      </c>
      <c r="AL437" s="39" t="n">
        <f aca="false">IF('Row Index'!AL41="","✗",IF(INDEX('RAW DATA'!$N:$N,'Row Index'!AL41)="",INDEX('RAW DATA'!$L:$L,'Row Index'!AL41),INDEX('RAW DATA'!$N:$N,'Row Index'!AL41)))</f>
        <v>1.76935665206408</v>
      </c>
      <c r="AM437" s="39" t="n">
        <f aca="false">IF('Row Index'!AM41="","✗",IF(INDEX('RAW DATA'!$N:$N,'Row Index'!AM41)="",INDEX('RAW DATA'!$L:$L,'Row Index'!AM41),INDEX('RAW DATA'!$N:$N,'Row Index'!AM41)))</f>
        <v>1.50635451033475</v>
      </c>
      <c r="AN437" s="39" t="n">
        <f aca="false">IF('Row Index'!AN41="","✗",IF(INDEX('RAW DATA'!$N:$N,'Row Index'!AN41)="",INDEX('RAW DATA'!$L:$L,'Row Index'!AN41),INDEX('RAW DATA'!$N:$N,'Row Index'!AN41)))</f>
        <v>1.38702009676424</v>
      </c>
      <c r="AO437" s="39" t="n">
        <f aca="false">IF('Row Index'!AO41="","✗",IF(INDEX('RAW DATA'!$N:$N,'Row Index'!AO41)="",INDEX('RAW DATA'!$L:$L,'Row Index'!AO41),INDEX('RAW DATA'!$N:$N,'Row Index'!AO41)))</f>
        <v>1.00342784557669</v>
      </c>
      <c r="AP437" s="39" t="n">
        <f aca="false">IF('Row Index'!AP41="","✗",IF(INDEX('RAW DATA'!$N:$N,'Row Index'!AP41)="",INDEX('RAW DATA'!$L:$L,'Row Index'!AP41),INDEX('RAW DATA'!$N:$N,'Row Index'!AP41)))</f>
        <v>0.993930435059797</v>
      </c>
      <c r="AQ437" s="39" t="n">
        <f aca="false">IF('Row Index'!AQ41="","✗",IF(INDEX('RAW DATA'!$N:$N,'Row Index'!AQ41)="",INDEX('RAW DATA'!$L:$L,'Row Index'!AQ41),INDEX('RAW DATA'!$N:$N,'Row Index'!AQ41)))</f>
        <v>0.921576307818056</v>
      </c>
    </row>
    <row r="438" customFormat="false" ht="15" hidden="false" customHeight="false" outlineLevel="0" collapsed="false">
      <c r="A438" s="32" t="s">
        <v>283</v>
      </c>
      <c r="B438" s="33" t="s">
        <v>248</v>
      </c>
      <c r="C438" s="39" t="n">
        <f aca="false">IF('Row Index'!C42="","✗",IF(INDEX('RAW DATA'!$N:$N,'Row Index'!C42)="",INDEX('RAW DATA'!$L:$L,'Row Index'!C42),INDEX('RAW DATA'!$N:$N,'Row Index'!C42)))</f>
        <v>4.30116245978846</v>
      </c>
      <c r="D438" s="39" t="n">
        <f aca="false">IF('Row Index'!D42="","✗",IF(INDEX('RAW DATA'!$N:$N,'Row Index'!D42)="",INDEX('RAW DATA'!$L:$L,'Row Index'!D42),INDEX('RAW DATA'!$N:$N,'Row Index'!D42)))</f>
        <v>3.11488562569574</v>
      </c>
      <c r="E438" s="39" t="n">
        <f aca="false">IF('Row Index'!E42="","✗",IF(INDEX('RAW DATA'!$N:$N,'Row Index'!E42)="",INDEX('RAW DATA'!$L:$L,'Row Index'!E42),INDEX('RAW DATA'!$N:$N,'Row Index'!E42)))</f>
        <v>4.60081466968083</v>
      </c>
      <c r="F438" s="39" t="n">
        <f aca="false">IF('Row Index'!F42="","✗",IF(INDEX('RAW DATA'!$N:$N,'Row Index'!F42)="",INDEX('RAW DATA'!$L:$L,'Row Index'!F42),INDEX('RAW DATA'!$N:$N,'Row Index'!F42)))</f>
        <v>2.79445181696455</v>
      </c>
      <c r="G438" s="39" t="n">
        <f aca="false">IF('Row Index'!G42="","✗",IF(INDEX('RAW DATA'!$N:$N,'Row Index'!G42)="",INDEX('RAW DATA'!$L:$L,'Row Index'!G42),INDEX('RAW DATA'!$N:$N,'Row Index'!G42)))</f>
        <v>3.51868441627727</v>
      </c>
      <c r="H438" s="39" t="n">
        <f aca="false">IF('Row Index'!H42="","✗",IF(INDEX('RAW DATA'!$N:$N,'Row Index'!H42)="",INDEX('RAW DATA'!$L:$L,'Row Index'!H42),INDEX('RAW DATA'!$N:$N,'Row Index'!H42)))</f>
        <v>3.28672671022531</v>
      </c>
      <c r="I438" s="39" t="n">
        <f aca="false">IF('Row Index'!I42="","✗",IF(INDEX('RAW DATA'!$N:$N,'Row Index'!I42)="",INDEX('RAW DATA'!$L:$L,'Row Index'!I42),INDEX('RAW DATA'!$N:$N,'Row Index'!I42)))</f>
        <v>4.2888183793537</v>
      </c>
      <c r="J438" s="39" t="n">
        <f aca="false">IF('Row Index'!J42="","✗",IF(INDEX('RAW DATA'!$N:$N,'Row Index'!J42)="",INDEX('RAW DATA'!$L:$L,'Row Index'!J42),INDEX('RAW DATA'!$N:$N,'Row Index'!J42)))</f>
        <v>3.66332360479665</v>
      </c>
      <c r="K438" s="39" t="n">
        <f aca="false">IF('Row Index'!K42="","✗",IF(INDEX('RAW DATA'!$N:$N,'Row Index'!K42)="",INDEX('RAW DATA'!$L:$L,'Row Index'!K42),INDEX('RAW DATA'!$N:$N,'Row Index'!K42)))</f>
        <v>4.74469662609313</v>
      </c>
      <c r="L438" s="39" t="str">
        <f aca="false">IF('Row Index'!L42="","✗",IF(INDEX('RAW DATA'!$N:$N,'Row Index'!L42)="",INDEX('RAW DATA'!$L:$L,'Row Index'!L42),INDEX('RAW DATA'!$N:$N,'Row Index'!L42)))</f>
        <v>✗⇲</v>
      </c>
      <c r="M438" s="39" t="n">
        <f aca="false">IF('Row Index'!M42="","✗",IF(INDEX('RAW DATA'!$N:$N,'Row Index'!M42)="",INDEX('RAW DATA'!$L:$L,'Row Index'!M42),INDEX('RAW DATA'!$N:$N,'Row Index'!M42)))</f>
        <v>4.47733701737817</v>
      </c>
      <c r="N438" s="39" t="n">
        <f aca="false">IF('Row Index'!N42="","✗",IF(INDEX('RAW DATA'!$N:$N,'Row Index'!N42)="",INDEX('RAW DATA'!$L:$L,'Row Index'!N42),INDEX('RAW DATA'!$N:$N,'Row Index'!N42)))</f>
        <v>4.99568261915206</v>
      </c>
      <c r="O438" s="39" t="n">
        <f aca="false">IF('Row Index'!O42="","✗",IF(INDEX('RAW DATA'!$N:$N,'Row Index'!O42)="",INDEX('RAW DATA'!$L:$L,'Row Index'!O42),INDEX('RAW DATA'!$N:$N,'Row Index'!O42)))</f>
        <v>5.71673080873526</v>
      </c>
      <c r="P438" s="39" t="n">
        <f aca="false">IF('Row Index'!P42="","✗",IF(INDEX('RAW DATA'!$N:$N,'Row Index'!P42)="",INDEX('RAW DATA'!$L:$L,'Row Index'!P42),INDEX('RAW DATA'!$N:$N,'Row Index'!P42)))</f>
        <v>4.51633524978397</v>
      </c>
      <c r="Q438" s="39" t="n">
        <f aca="false">IF('Row Index'!Q42="","✗",IF(INDEX('RAW DATA'!$N:$N,'Row Index'!Q42)="",INDEX('RAW DATA'!$L:$L,'Row Index'!Q42),INDEX('RAW DATA'!$N:$N,'Row Index'!Q42)))</f>
        <v>4.86796968547127</v>
      </c>
      <c r="R438" s="39" t="n">
        <f aca="false">IF('Row Index'!R42="","✗",IF(INDEX('RAW DATA'!$N:$N,'Row Index'!R42)="",INDEX('RAW DATA'!$L:$L,'Row Index'!R42),INDEX('RAW DATA'!$N:$N,'Row Index'!R42)))</f>
        <v>5.12335101002879</v>
      </c>
      <c r="S438" s="39" t="n">
        <f aca="false">IF('Row Index'!S42="","✗",IF(INDEX('RAW DATA'!$N:$N,'Row Index'!S42)="",INDEX('RAW DATA'!$L:$L,'Row Index'!S42),INDEX('RAW DATA'!$N:$N,'Row Index'!S42)))</f>
        <v>4.95384698919389</v>
      </c>
      <c r="T438" s="39" t="n">
        <f aca="false">IF('Row Index'!T42="","✗",IF(INDEX('RAW DATA'!$N:$N,'Row Index'!T42)="",INDEX('RAW DATA'!$L:$L,'Row Index'!T42),INDEX('RAW DATA'!$N:$N,'Row Index'!T42)))</f>
        <v>4.98429304755377</v>
      </c>
      <c r="U438" s="39" t="n">
        <f aca="false">IF('Row Index'!U42="","✗",IF(INDEX('RAW DATA'!$N:$N,'Row Index'!U42)="",INDEX('RAW DATA'!$L:$L,'Row Index'!U42),INDEX('RAW DATA'!$N:$N,'Row Index'!U42)))</f>
        <v>5.37393275053219</v>
      </c>
      <c r="V438" s="39" t="n">
        <f aca="false">IF('Row Index'!V42="","✗",IF(INDEX('RAW DATA'!$N:$N,'Row Index'!V42)="",INDEX('RAW DATA'!$L:$L,'Row Index'!V42),INDEX('RAW DATA'!$N:$N,'Row Index'!V42)))</f>
        <v>5.24710442041157</v>
      </c>
      <c r="W438" s="39" t="n">
        <f aca="false">IF('Row Index'!W42="","✗",IF(INDEX('RAW DATA'!$N:$N,'Row Index'!W42)="",INDEX('RAW DATA'!$L:$L,'Row Index'!W42),INDEX('RAW DATA'!$N:$N,'Row Index'!W42)))</f>
        <v>5.21521313127056</v>
      </c>
      <c r="X438" s="39" t="n">
        <f aca="false">IF('Row Index'!X42="","✗",IF(INDEX('RAW DATA'!$N:$N,'Row Index'!X42)="",INDEX('RAW DATA'!$L:$L,'Row Index'!X42),INDEX('RAW DATA'!$N:$N,'Row Index'!X42)))</f>
        <v>5.1429526638568</v>
      </c>
      <c r="Y438" s="39" t="n">
        <f aca="false">IF('Row Index'!Y42="","✗",IF(INDEX('RAW DATA'!$N:$N,'Row Index'!Y42)="",INDEX('RAW DATA'!$L:$L,'Row Index'!Y42),INDEX('RAW DATA'!$N:$N,'Row Index'!Y42)))</f>
        <v>5.05478177421413</v>
      </c>
      <c r="Z438" s="39" t="n">
        <f aca="false">IF('Row Index'!Z42="","✗",IF(INDEX('RAW DATA'!$N:$N,'Row Index'!Z42)="",INDEX('RAW DATA'!$L:$L,'Row Index'!Z42),INDEX('RAW DATA'!$N:$N,'Row Index'!Z42)))</f>
        <v>5.02117681594711</v>
      </c>
      <c r="AA438" s="19" t="str">
        <f aca="false">IF('Row Index'!AA42="","⏳",IF(INDEX('RAW DATA'!$N:$N,'Row Index'!AA42)="",INDEX('RAW DATA'!$L:$L,'Row Index'!AA42),INDEX('RAW DATA'!$N:$N,'Row Index'!AA42)))</f>
        <v>⏳</v>
      </c>
      <c r="AB438" s="39" t="n">
        <f aca="false">IF('Row Index'!AB42="","✗",IF(INDEX('RAW DATA'!$N:$N,'Row Index'!AB42)="",INDEX('RAW DATA'!$L:$L,'Row Index'!AB42),INDEX('RAW DATA'!$N:$N,'Row Index'!AB42)))</f>
        <v>4.91373831527766</v>
      </c>
      <c r="AC438" s="39" t="n">
        <f aca="false">IF('Row Index'!AC42="","✗",IF(INDEX('RAW DATA'!$N:$N,'Row Index'!AC42)="",INDEX('RAW DATA'!$L:$L,'Row Index'!AC42),INDEX('RAW DATA'!$N:$N,'Row Index'!AC42)))</f>
        <v>4.99374053382301</v>
      </c>
      <c r="AD438" s="39" t="n">
        <f aca="false">IF('Row Index'!AD42="","✗",IF(INDEX('RAW DATA'!$N:$N,'Row Index'!AD42)="",INDEX('RAW DATA'!$L:$L,'Row Index'!AD42),INDEX('RAW DATA'!$N:$N,'Row Index'!AD42)))</f>
        <v>4.61593384908909</v>
      </c>
      <c r="AE438" s="39" t="n">
        <f aca="false">IF('Row Index'!AE42="","✗",IF(INDEX('RAW DATA'!$N:$N,'Row Index'!AE42)="",INDEX('RAW DATA'!$L:$L,'Row Index'!AE42),INDEX('RAW DATA'!$N:$N,'Row Index'!AE42)))</f>
        <v>4.74303135147319</v>
      </c>
      <c r="AF438" s="39" t="n">
        <f aca="false">IF('Row Index'!AF42="","✗",IF(INDEX('RAW DATA'!$N:$N,'Row Index'!AF42)="",INDEX('RAW DATA'!$L:$L,'Row Index'!AF42),INDEX('RAW DATA'!$N:$N,'Row Index'!AF42)))</f>
        <v>4.17220517950439</v>
      </c>
      <c r="AG438" s="39" t="n">
        <f aca="false">IF('Row Index'!AG42="","✗",IF(INDEX('RAW DATA'!$N:$N,'Row Index'!AG42)="",INDEX('RAW DATA'!$L:$L,'Row Index'!AG42),INDEX('RAW DATA'!$N:$N,'Row Index'!AG42)))</f>
        <v>4.25844876655081</v>
      </c>
      <c r="AH438" s="39" t="n">
        <f aca="false">IF('Row Index'!AH42="","✗",IF(INDEX('RAW DATA'!$N:$N,'Row Index'!AH42)="",INDEX('RAW DATA'!$L:$L,'Row Index'!AH42),INDEX('RAW DATA'!$N:$N,'Row Index'!AH42)))</f>
        <v>3.13657395121846</v>
      </c>
      <c r="AI438" s="39" t="n">
        <f aca="false">IF('Row Index'!AI42="","✗",IF(INDEX('RAW DATA'!$N:$N,'Row Index'!AI42)="",INDEX('RAW DATA'!$L:$L,'Row Index'!AI42),INDEX('RAW DATA'!$N:$N,'Row Index'!AI42)))</f>
        <v>2.4791826081991</v>
      </c>
      <c r="AJ438" s="39" t="n">
        <f aca="false">IF('Row Index'!AJ42="","✗",IF(INDEX('RAW DATA'!$N:$N,'Row Index'!AJ42)="",INDEX('RAW DATA'!$L:$L,'Row Index'!AJ42),INDEX('RAW DATA'!$N:$N,'Row Index'!AJ42)))</f>
        <v>1.96467730833953</v>
      </c>
      <c r="AK438" s="39" t="n">
        <f aca="false">IF('Row Index'!AK42="","✗",IF(INDEX('RAW DATA'!$N:$N,'Row Index'!AK42)="",INDEX('RAW DATA'!$L:$L,'Row Index'!AK42),INDEX('RAW DATA'!$N:$N,'Row Index'!AK42)))</f>
        <v>1.74292664590469</v>
      </c>
      <c r="AL438" s="39" t="n">
        <f aca="false">IF('Row Index'!AL42="","✗",IF(INDEX('RAW DATA'!$N:$N,'Row Index'!AL42)="",INDEX('RAW DATA'!$L:$L,'Row Index'!AL42),INDEX('RAW DATA'!$N:$N,'Row Index'!AL42)))</f>
        <v>1.3260857787137</v>
      </c>
      <c r="AM438" s="39" t="n">
        <f aca="false">IF('Row Index'!AM42="","✗",IF(INDEX('RAW DATA'!$N:$N,'Row Index'!AM42)="",INDEX('RAW DATA'!$L:$L,'Row Index'!AM42),INDEX('RAW DATA'!$N:$N,'Row Index'!AM42)))</f>
        <v>1.13766289867168</v>
      </c>
      <c r="AN438" s="39" t="n">
        <f aca="false">IF('Row Index'!AN42="","✗",IF(INDEX('RAW DATA'!$N:$N,'Row Index'!AN42)="",INDEX('RAW DATA'!$L:$L,'Row Index'!AN42),INDEX('RAW DATA'!$N:$N,'Row Index'!AN42)))</f>
        <v>1.28922273127616</v>
      </c>
      <c r="AO438" s="39" t="n">
        <f aca="false">IF('Row Index'!AO42="","✗",IF(INDEX('RAW DATA'!$N:$N,'Row Index'!AO42)="",INDEX('RAW DATA'!$L:$L,'Row Index'!AO42),INDEX('RAW DATA'!$N:$N,'Row Index'!AO42)))</f>
        <v>0.957541342321501</v>
      </c>
      <c r="AP438" s="39" t="n">
        <f aca="false">IF('Row Index'!AP42="","✗",IF(INDEX('RAW DATA'!$N:$N,'Row Index'!AP42)="",INDEX('RAW DATA'!$L:$L,'Row Index'!AP42),INDEX('RAW DATA'!$N:$N,'Row Index'!AP42)))</f>
        <v>0.952120049331415</v>
      </c>
      <c r="AQ438" s="39" t="n">
        <f aca="false">IF('Row Index'!AQ42="","✗",IF(INDEX('RAW DATA'!$N:$N,'Row Index'!AQ42)="",INDEX('RAW DATA'!$L:$L,'Row Index'!AQ42),INDEX('RAW DATA'!$N:$N,'Row Index'!AQ42)))</f>
        <v>1.0830234529343</v>
      </c>
    </row>
    <row r="439" customFormat="false" ht="15" hidden="false" customHeight="false" outlineLevel="0" collapsed="false">
      <c r="A439" s="32" t="s">
        <v>286</v>
      </c>
      <c r="B439" s="33" t="s">
        <v>248</v>
      </c>
      <c r="C439" s="39" t="n">
        <f aca="false">IF('Row Index'!C43="","✗",IF(INDEX('RAW DATA'!$N:$N,'Row Index'!C43)="",INDEX('RAW DATA'!$L:$L,'Row Index'!C43),INDEX('RAW DATA'!$N:$N,'Row Index'!C43)))</f>
        <v>3.93366206768633</v>
      </c>
      <c r="D439" s="39" t="n">
        <f aca="false">IF('Row Index'!D43="","✗",IF(INDEX('RAW DATA'!$N:$N,'Row Index'!D43)="",INDEX('RAW DATA'!$L:$L,'Row Index'!D43),INDEX('RAW DATA'!$N:$N,'Row Index'!D43)))</f>
        <v>2.81032623396143</v>
      </c>
      <c r="E439" s="39" t="n">
        <f aca="false">IF('Row Index'!E43="","✗",IF(INDEX('RAW DATA'!$N:$N,'Row Index'!E43)="",INDEX('RAW DATA'!$L:$L,'Row Index'!E43),INDEX('RAW DATA'!$N:$N,'Row Index'!E43)))</f>
        <v>4.00517058051585</v>
      </c>
      <c r="F439" s="39" t="n">
        <f aca="false">IF('Row Index'!F43="","✗",IF(INDEX('RAW DATA'!$N:$N,'Row Index'!F43)="",INDEX('RAW DATA'!$L:$L,'Row Index'!F43),INDEX('RAW DATA'!$N:$N,'Row Index'!F43)))</f>
        <v>2.77941812136231</v>
      </c>
      <c r="G439" s="39" t="n">
        <f aca="false">IF('Row Index'!G43="","✗",IF(INDEX('RAW DATA'!$N:$N,'Row Index'!G43)="",INDEX('RAW DATA'!$L:$L,'Row Index'!G43),INDEX('RAW DATA'!$N:$N,'Row Index'!G43)))</f>
        <v>3.11933908439326</v>
      </c>
      <c r="H439" s="39" t="n">
        <f aca="false">IF('Row Index'!H43="","✗",IF(INDEX('RAW DATA'!$N:$N,'Row Index'!H43)="",INDEX('RAW DATA'!$L:$L,'Row Index'!H43),INDEX('RAW DATA'!$N:$N,'Row Index'!H43)))</f>
        <v>3.18977221045911</v>
      </c>
      <c r="I439" s="39" t="n">
        <f aca="false">IF('Row Index'!I43="","✗",IF(INDEX('RAW DATA'!$N:$N,'Row Index'!I43)="",INDEX('RAW DATA'!$L:$L,'Row Index'!I43),INDEX('RAW DATA'!$N:$N,'Row Index'!I43)))</f>
        <v>2.92642679123443</v>
      </c>
      <c r="J439" s="39" t="n">
        <f aca="false">IF('Row Index'!J43="","✗",IF(INDEX('RAW DATA'!$N:$N,'Row Index'!J43)="",INDEX('RAW DATA'!$L:$L,'Row Index'!J43),INDEX('RAW DATA'!$N:$N,'Row Index'!J43)))</f>
        <v>2.63281781525053</v>
      </c>
      <c r="K439" s="39" t="n">
        <f aca="false">IF('Row Index'!K43="","✗",IF(INDEX('RAW DATA'!$N:$N,'Row Index'!K43)="",INDEX('RAW DATA'!$L:$L,'Row Index'!K43),INDEX('RAW DATA'!$N:$N,'Row Index'!K43)))</f>
        <v>3.0055762374282</v>
      </c>
      <c r="L439" s="39" t="n">
        <f aca="false">IF('Row Index'!L43="","✗",IF(INDEX('RAW DATA'!$N:$N,'Row Index'!L43)="",INDEX('RAW DATA'!$L:$L,'Row Index'!L43),INDEX('RAW DATA'!$N:$N,'Row Index'!L43)))</f>
        <v>3.14782113648802</v>
      </c>
      <c r="M439" s="39" t="n">
        <f aca="false">IF('Row Index'!M43="","✗",IF(INDEX('RAW DATA'!$N:$N,'Row Index'!M43)="",INDEX('RAW DATA'!$L:$L,'Row Index'!M43),INDEX('RAW DATA'!$N:$N,'Row Index'!M43)))</f>
        <v>3.31504085764154</v>
      </c>
      <c r="N439" s="39" t="n">
        <f aca="false">IF('Row Index'!N43="","✗",IF(INDEX('RAW DATA'!$N:$N,'Row Index'!N43)="",INDEX('RAW DATA'!$L:$L,'Row Index'!N43),INDEX('RAW DATA'!$N:$N,'Row Index'!N43)))</f>
        <v>3.24271377469391</v>
      </c>
      <c r="O439" s="39" t="n">
        <f aca="false">IF('Row Index'!O43="","✗",IF(INDEX('RAW DATA'!$N:$N,'Row Index'!O43)="",INDEX('RAW DATA'!$L:$L,'Row Index'!O43),INDEX('RAW DATA'!$N:$N,'Row Index'!O43)))</f>
        <v>3.57641480075037</v>
      </c>
      <c r="P439" s="39" t="n">
        <f aca="false">IF('Row Index'!P43="","✗",IF(INDEX('RAW DATA'!$N:$N,'Row Index'!P43)="",INDEX('RAW DATA'!$L:$L,'Row Index'!P43),INDEX('RAW DATA'!$N:$N,'Row Index'!P43)))</f>
        <v>3.16227958238067</v>
      </c>
      <c r="Q439" s="39" t="n">
        <f aca="false">IF('Row Index'!Q43="","✗",IF(INDEX('RAW DATA'!$N:$N,'Row Index'!Q43)="",INDEX('RAW DATA'!$L:$L,'Row Index'!Q43),INDEX('RAW DATA'!$N:$N,'Row Index'!Q43)))</f>
        <v>3.31658706621292</v>
      </c>
      <c r="R439" s="39" t="n">
        <f aca="false">IF('Row Index'!R43="","✗",IF(INDEX('RAW DATA'!$N:$N,'Row Index'!R43)="",INDEX('RAW DATA'!$L:$L,'Row Index'!R43),INDEX('RAW DATA'!$N:$N,'Row Index'!R43)))</f>
        <v>3.76690427912696</v>
      </c>
      <c r="S439" s="39" t="n">
        <f aca="false">IF('Row Index'!S43="","✗",IF(INDEX('RAW DATA'!$N:$N,'Row Index'!S43)="",INDEX('RAW DATA'!$L:$L,'Row Index'!S43),INDEX('RAW DATA'!$N:$N,'Row Index'!S43)))</f>
        <v>4.03933829690736</v>
      </c>
      <c r="T439" s="39" t="n">
        <f aca="false">IF('Row Index'!T43="","✗",IF(INDEX('RAW DATA'!$N:$N,'Row Index'!T43)="",INDEX('RAW DATA'!$L:$L,'Row Index'!T43),INDEX('RAW DATA'!$N:$N,'Row Index'!T43)))</f>
        <v>4.21503885822148</v>
      </c>
      <c r="U439" s="39" t="n">
        <f aca="false">IF('Row Index'!U43="","✗",IF(INDEX('RAW DATA'!$N:$N,'Row Index'!U43)="",INDEX('RAW DATA'!$L:$L,'Row Index'!U43),INDEX('RAW DATA'!$N:$N,'Row Index'!U43)))</f>
        <v>4.39734860257867</v>
      </c>
      <c r="V439" s="39" t="n">
        <f aca="false">IF('Row Index'!V43="","✗",IF(INDEX('RAW DATA'!$N:$N,'Row Index'!V43)="",INDEX('RAW DATA'!$L:$L,'Row Index'!V43),INDEX('RAW DATA'!$N:$N,'Row Index'!V43)))</f>
        <v>4.79398147202099</v>
      </c>
      <c r="W439" s="39" t="n">
        <f aca="false">IF('Row Index'!W43="","✗",IF(INDEX('RAW DATA'!$N:$N,'Row Index'!W43)="",INDEX('RAW DATA'!$L:$L,'Row Index'!W43),INDEX('RAW DATA'!$N:$N,'Row Index'!W43)))</f>
        <v>4.89129203966893</v>
      </c>
      <c r="X439" s="39" t="n">
        <f aca="false">IF('Row Index'!X43="","✗",IF(INDEX('RAW DATA'!$N:$N,'Row Index'!X43)="",INDEX('RAW DATA'!$L:$L,'Row Index'!X43),INDEX('RAW DATA'!$N:$N,'Row Index'!X43)))</f>
        <v>5.16724392752808</v>
      </c>
      <c r="Y439" s="39" t="n">
        <f aca="false">IF('Row Index'!Y43="","✗",IF(INDEX('RAW DATA'!$N:$N,'Row Index'!Y43)="",INDEX('RAW DATA'!$L:$L,'Row Index'!Y43),INDEX('RAW DATA'!$N:$N,'Row Index'!Y43)))</f>
        <v>5.00999791210281</v>
      </c>
      <c r="Z439" s="39" t="n">
        <f aca="false">IF('Row Index'!Z43="","✗",IF(INDEX('RAW DATA'!$N:$N,'Row Index'!Z43)="",INDEX('RAW DATA'!$L:$L,'Row Index'!Z43),INDEX('RAW DATA'!$N:$N,'Row Index'!Z43)))</f>
        <v>5.88650684783752</v>
      </c>
      <c r="AA439" s="19" t="str">
        <f aca="false">IF('Row Index'!AA43="","⏳",IF(INDEX('RAW DATA'!$N:$N,'Row Index'!AA43)="",INDEX('RAW DATA'!$L:$L,'Row Index'!AA43),INDEX('RAW DATA'!$N:$N,'Row Index'!AA43)))</f>
        <v>⏳</v>
      </c>
      <c r="AB439" s="39" t="n">
        <f aca="false">IF('Row Index'!AB43="","✗",IF(INDEX('RAW DATA'!$N:$N,'Row Index'!AB43)="",INDEX('RAW DATA'!$L:$L,'Row Index'!AB43),INDEX('RAW DATA'!$N:$N,'Row Index'!AB43)))</f>
        <v>5.41269116451866</v>
      </c>
      <c r="AC439" s="39" t="n">
        <f aca="false">IF('Row Index'!AC43="","✗",IF(INDEX('RAW DATA'!$N:$N,'Row Index'!AC43)="",INDEX('RAW DATA'!$L:$L,'Row Index'!AC43),INDEX('RAW DATA'!$N:$N,'Row Index'!AC43)))</f>
        <v>5.46108394019623</v>
      </c>
      <c r="AD439" s="39" t="n">
        <f aca="false">IF('Row Index'!AD43="","✗",IF(INDEX('RAW DATA'!$N:$N,'Row Index'!AD43)="",INDEX('RAW DATA'!$L:$L,'Row Index'!AD43),INDEX('RAW DATA'!$N:$N,'Row Index'!AD43)))</f>
        <v>5.14052040059863</v>
      </c>
      <c r="AE439" s="39" t="n">
        <f aca="false">IF('Row Index'!AE43="","✗",IF(INDEX('RAW DATA'!$N:$N,'Row Index'!AE43)="",INDEX('RAW DATA'!$L:$L,'Row Index'!AE43),INDEX('RAW DATA'!$N:$N,'Row Index'!AE43)))</f>
        <v>5.44371718560369</v>
      </c>
      <c r="AF439" s="39" t="n">
        <f aca="false">IF('Row Index'!AF43="","✗",IF(INDEX('RAW DATA'!$N:$N,'Row Index'!AF43)="",INDEX('RAW DATA'!$L:$L,'Row Index'!AF43),INDEX('RAW DATA'!$N:$N,'Row Index'!AF43)))</f>
        <v>5.12787460072592</v>
      </c>
      <c r="AG439" s="39" t="n">
        <f aca="false">IF('Row Index'!AG43="","✗",IF(INDEX('RAW DATA'!$N:$N,'Row Index'!AG43)="",INDEX('RAW DATA'!$L:$L,'Row Index'!AG43),INDEX('RAW DATA'!$N:$N,'Row Index'!AG43)))</f>
        <v>5.13218904267215</v>
      </c>
      <c r="AH439" s="39" t="n">
        <f aca="false">IF('Row Index'!AH43="","✗",IF(INDEX('RAW DATA'!$N:$N,'Row Index'!AH43)="",INDEX('RAW DATA'!$L:$L,'Row Index'!AH43),INDEX('RAW DATA'!$N:$N,'Row Index'!AH43)))</f>
        <v>4.88235266285588</v>
      </c>
      <c r="AI439" s="39" t="n">
        <f aca="false">IF('Row Index'!AI43="","✗",IF(INDEX('RAW DATA'!$N:$N,'Row Index'!AI43)="",INDEX('RAW DATA'!$L:$L,'Row Index'!AI43),INDEX('RAW DATA'!$N:$N,'Row Index'!AI43)))</f>
        <v>4.17270347380932</v>
      </c>
      <c r="AJ439" s="39" t="n">
        <f aca="false">IF('Row Index'!AJ43="","✗",IF(INDEX('RAW DATA'!$N:$N,'Row Index'!AJ43)="",INDEX('RAW DATA'!$L:$L,'Row Index'!AJ43),INDEX('RAW DATA'!$N:$N,'Row Index'!AJ43)))</f>
        <v>3.81008632942745</v>
      </c>
      <c r="AK439" s="39" t="n">
        <f aca="false">IF('Row Index'!AK43="","✗",IF(INDEX('RAW DATA'!$N:$N,'Row Index'!AK43)="",INDEX('RAW DATA'!$L:$L,'Row Index'!AK43),INDEX('RAW DATA'!$N:$N,'Row Index'!AK43)))</f>
        <v>2.88894132277987</v>
      </c>
      <c r="AL439" s="39" t="n">
        <f aca="false">IF('Row Index'!AL43="","✗",IF(INDEX('RAW DATA'!$N:$N,'Row Index'!AL43)="",INDEX('RAW DATA'!$L:$L,'Row Index'!AL43),INDEX('RAW DATA'!$N:$N,'Row Index'!AL43)))</f>
        <v>2.34067369076212</v>
      </c>
      <c r="AM439" s="39" t="n">
        <f aca="false">IF('Row Index'!AM43="","✗",IF(INDEX('RAW DATA'!$N:$N,'Row Index'!AM43)="",INDEX('RAW DATA'!$L:$L,'Row Index'!AM43),INDEX('RAW DATA'!$N:$N,'Row Index'!AM43)))</f>
        <v>1.7873289364155</v>
      </c>
      <c r="AN439" s="39" t="n">
        <f aca="false">IF('Row Index'!AN43="","✗",IF(INDEX('RAW DATA'!$N:$N,'Row Index'!AN43)="",INDEX('RAW DATA'!$L:$L,'Row Index'!AN43),INDEX('RAW DATA'!$N:$N,'Row Index'!AN43)))</f>
        <v>1.48768085367664</v>
      </c>
      <c r="AO439" s="39" t="n">
        <f aca="false">IF('Row Index'!AO43="","✗",IF(INDEX('RAW DATA'!$N:$N,'Row Index'!AO43)="",INDEX('RAW DATA'!$L:$L,'Row Index'!AO43),INDEX('RAW DATA'!$N:$N,'Row Index'!AO43)))</f>
        <v>1.1576827305109</v>
      </c>
      <c r="AP439" s="39" t="n">
        <f aca="false">IF('Row Index'!AP43="","✗",IF(INDEX('RAW DATA'!$N:$N,'Row Index'!AP43)="",INDEX('RAW DATA'!$L:$L,'Row Index'!AP43),INDEX('RAW DATA'!$N:$N,'Row Index'!AP43)))</f>
        <v>1.11534973728709</v>
      </c>
      <c r="AQ439" s="39" t="n">
        <f aca="false">IF('Row Index'!AQ43="","✗",IF(INDEX('RAW DATA'!$N:$N,'Row Index'!AQ43)="",INDEX('RAW DATA'!$L:$L,'Row Index'!AQ43),INDEX('RAW DATA'!$N:$N,'Row Index'!AQ43)))</f>
        <v>0.982243318904947</v>
      </c>
    </row>
    <row r="440" customFormat="false" ht="15" hidden="false" customHeight="false" outlineLevel="0" collapsed="false">
      <c r="A440" s="32" t="s">
        <v>289</v>
      </c>
      <c r="B440" s="33" t="s">
        <v>248</v>
      </c>
      <c r="C440" s="39" t="n">
        <f aca="false">IF('Row Index'!C44="","✗",IF(INDEX('RAW DATA'!$N:$N,'Row Index'!C44)="",INDEX('RAW DATA'!$L:$L,'Row Index'!C44),INDEX('RAW DATA'!$N:$N,'Row Index'!C44)))</f>
        <v>2.94511528261061</v>
      </c>
      <c r="D440" s="39" t="n">
        <f aca="false">IF('Row Index'!D44="","✗",IF(INDEX('RAW DATA'!$N:$N,'Row Index'!D44)="",INDEX('RAW DATA'!$L:$L,'Row Index'!D44),INDEX('RAW DATA'!$N:$N,'Row Index'!D44)))</f>
        <v>1.99574229987295</v>
      </c>
      <c r="E440" s="39" t="n">
        <f aca="false">IF('Row Index'!E44="","✗",IF(INDEX('RAW DATA'!$N:$N,'Row Index'!E44)="",INDEX('RAW DATA'!$L:$L,'Row Index'!E44),INDEX('RAW DATA'!$N:$N,'Row Index'!E44)))</f>
        <v>3.14499895865614</v>
      </c>
      <c r="F440" s="39" t="n">
        <f aca="false">IF('Row Index'!F44="","✗",IF(INDEX('RAW DATA'!$N:$N,'Row Index'!F44)="",INDEX('RAW DATA'!$L:$L,'Row Index'!F44),INDEX('RAW DATA'!$N:$N,'Row Index'!F44)))</f>
        <v>2.68264859649594</v>
      </c>
      <c r="G440" s="39" t="n">
        <f aca="false">IF('Row Index'!G44="","✗",IF(INDEX('RAW DATA'!$N:$N,'Row Index'!G44)="",INDEX('RAW DATA'!$L:$L,'Row Index'!G44),INDEX('RAW DATA'!$N:$N,'Row Index'!G44)))</f>
        <v>2.50100613126071</v>
      </c>
      <c r="H440" s="39" t="n">
        <f aca="false">IF('Row Index'!H44="","✗",IF(INDEX('RAW DATA'!$N:$N,'Row Index'!H44)="",INDEX('RAW DATA'!$L:$L,'Row Index'!H44),INDEX('RAW DATA'!$N:$N,'Row Index'!H44)))</f>
        <v>2.334597250626</v>
      </c>
      <c r="I440" s="39" t="n">
        <f aca="false">IF('Row Index'!I44="","✗",IF(INDEX('RAW DATA'!$N:$N,'Row Index'!I44)="",INDEX('RAW DATA'!$L:$L,'Row Index'!I44),INDEX('RAW DATA'!$N:$N,'Row Index'!I44)))</f>
        <v>2.30503429679179</v>
      </c>
      <c r="J440" s="39" t="n">
        <f aca="false">IF('Row Index'!J44="","✗",IF(INDEX('RAW DATA'!$N:$N,'Row Index'!J44)="",INDEX('RAW DATA'!$L:$L,'Row Index'!J44),INDEX('RAW DATA'!$N:$N,'Row Index'!J44)))</f>
        <v>2.16953124265465</v>
      </c>
      <c r="K440" s="39" t="n">
        <f aca="false">IF('Row Index'!K44="","✗",IF(INDEX('RAW DATA'!$N:$N,'Row Index'!K44)="",INDEX('RAW DATA'!$L:$L,'Row Index'!K44),INDEX('RAW DATA'!$N:$N,'Row Index'!K44)))</f>
        <v>3.0594038201617</v>
      </c>
      <c r="L440" s="39" t="n">
        <f aca="false">IF('Row Index'!L44="","✗",IF(INDEX('RAW DATA'!$N:$N,'Row Index'!L44)="",INDEX('RAW DATA'!$L:$L,'Row Index'!L44),INDEX('RAW DATA'!$N:$N,'Row Index'!L44)))</f>
        <v>2.64838762709361</v>
      </c>
      <c r="M440" s="39" t="n">
        <f aca="false">IF('Row Index'!M44="","✗",IF(INDEX('RAW DATA'!$N:$N,'Row Index'!M44)="",INDEX('RAW DATA'!$L:$L,'Row Index'!M44),INDEX('RAW DATA'!$N:$N,'Row Index'!M44)))</f>
        <v>3.13829605346602</v>
      </c>
      <c r="N440" s="39" t="n">
        <f aca="false">IF('Row Index'!N44="","✗",IF(INDEX('RAW DATA'!$N:$N,'Row Index'!N44)="",INDEX('RAW DATA'!$L:$L,'Row Index'!N44),INDEX('RAW DATA'!$N:$N,'Row Index'!N44)))</f>
        <v>3.25876597152975</v>
      </c>
      <c r="O440" s="39" t="n">
        <f aca="false">IF('Row Index'!O44="","✗",IF(INDEX('RAW DATA'!$N:$N,'Row Index'!O44)="",INDEX('RAW DATA'!$L:$L,'Row Index'!O44),INDEX('RAW DATA'!$N:$N,'Row Index'!O44)))</f>
        <v>3.25955416664206</v>
      </c>
      <c r="P440" s="39" t="n">
        <f aca="false">IF('Row Index'!P44="","✗",IF(INDEX('RAW DATA'!$N:$N,'Row Index'!P44)="",INDEX('RAW DATA'!$L:$L,'Row Index'!P44),INDEX('RAW DATA'!$N:$N,'Row Index'!P44)))</f>
        <v>3.0952864730496</v>
      </c>
      <c r="Q440" s="39" t="n">
        <f aca="false">IF('Row Index'!Q44="","✗",IF(INDEX('RAW DATA'!$N:$N,'Row Index'!Q44)="",INDEX('RAW DATA'!$L:$L,'Row Index'!Q44),INDEX('RAW DATA'!$N:$N,'Row Index'!Q44)))</f>
        <v>3.32831605881122</v>
      </c>
      <c r="R440" s="39" t="n">
        <f aca="false">IF('Row Index'!R44="","✗",IF(INDEX('RAW DATA'!$N:$N,'Row Index'!R44)="",INDEX('RAW DATA'!$L:$L,'Row Index'!R44),INDEX('RAW DATA'!$N:$N,'Row Index'!R44)))</f>
        <v>3.24269664114294</v>
      </c>
      <c r="S440" s="39" t="n">
        <f aca="false">IF('Row Index'!S44="","✗",IF(INDEX('RAW DATA'!$N:$N,'Row Index'!S44)="",INDEX('RAW DATA'!$L:$L,'Row Index'!S44),INDEX('RAW DATA'!$N:$N,'Row Index'!S44)))</f>
        <v>3.41178813671893</v>
      </c>
      <c r="T440" s="39" t="n">
        <f aca="false">IF('Row Index'!T44="","✗",IF(INDEX('RAW DATA'!$N:$N,'Row Index'!T44)="",INDEX('RAW DATA'!$L:$L,'Row Index'!T44),INDEX('RAW DATA'!$N:$N,'Row Index'!T44)))</f>
        <v>3.72506326663611</v>
      </c>
      <c r="U440" s="39" t="n">
        <f aca="false">IF('Row Index'!U44="","✗",IF(INDEX('RAW DATA'!$N:$N,'Row Index'!U44)="",INDEX('RAW DATA'!$L:$L,'Row Index'!U44),INDEX('RAW DATA'!$N:$N,'Row Index'!U44)))</f>
        <v>4.25510273841537</v>
      </c>
      <c r="V440" s="39" t="n">
        <f aca="false">IF('Row Index'!V44="","✗",IF(INDEX('RAW DATA'!$N:$N,'Row Index'!V44)="",INDEX('RAW DATA'!$L:$L,'Row Index'!V44),INDEX('RAW DATA'!$N:$N,'Row Index'!V44)))</f>
        <v>4.1141910067106</v>
      </c>
      <c r="W440" s="39" t="n">
        <f aca="false">IF('Row Index'!W44="","✗",IF(INDEX('RAW DATA'!$N:$N,'Row Index'!W44)="",INDEX('RAW DATA'!$L:$L,'Row Index'!W44),INDEX('RAW DATA'!$N:$N,'Row Index'!W44)))</f>
        <v>3.97777740313635</v>
      </c>
      <c r="X440" s="39" t="n">
        <f aca="false">IF('Row Index'!X44="","✗",IF(INDEX('RAW DATA'!$N:$N,'Row Index'!X44)="",INDEX('RAW DATA'!$L:$L,'Row Index'!X44),INDEX('RAW DATA'!$N:$N,'Row Index'!X44)))</f>
        <v>4.59644735437253</v>
      </c>
      <c r="Y440" s="39" t="n">
        <f aca="false">IF('Row Index'!Y44="","✗",IF(INDEX('RAW DATA'!$N:$N,'Row Index'!Y44)="",INDEX('RAW DATA'!$L:$L,'Row Index'!Y44),INDEX('RAW DATA'!$N:$N,'Row Index'!Y44)))</f>
        <v>4.61161716634116</v>
      </c>
      <c r="Z440" s="39" t="n">
        <f aca="false">IF('Row Index'!Z44="","✗",IF(INDEX('RAW DATA'!$N:$N,'Row Index'!Z44)="",INDEX('RAW DATA'!$L:$L,'Row Index'!Z44),INDEX('RAW DATA'!$N:$N,'Row Index'!Z44)))</f>
        <v>4.67455183761394</v>
      </c>
      <c r="AA440" s="19" t="str">
        <f aca="false">IF('Row Index'!AA44="","⏳",IF(INDEX('RAW DATA'!$N:$N,'Row Index'!AA44)="",INDEX('RAW DATA'!$L:$L,'Row Index'!AA44),INDEX('RAW DATA'!$N:$N,'Row Index'!AA44)))</f>
        <v>⏳</v>
      </c>
      <c r="AB440" s="39" t="n">
        <f aca="false">IF('Row Index'!AB44="","✗",IF(INDEX('RAW DATA'!$N:$N,'Row Index'!AB44)="",INDEX('RAW DATA'!$L:$L,'Row Index'!AB44),INDEX('RAW DATA'!$N:$N,'Row Index'!AB44)))</f>
        <v>5.36167913217875</v>
      </c>
      <c r="AC440" s="39" t="n">
        <f aca="false">IF('Row Index'!AC44="","✗",IF(INDEX('RAW DATA'!$N:$N,'Row Index'!AC44)="",INDEX('RAW DATA'!$L:$L,'Row Index'!AC44),INDEX('RAW DATA'!$N:$N,'Row Index'!AC44)))</f>
        <v>5.29241707194542</v>
      </c>
      <c r="AD440" s="39" t="n">
        <f aca="false">IF('Row Index'!AD44="","✗",IF(INDEX('RAW DATA'!$N:$N,'Row Index'!AD44)="",INDEX('RAW DATA'!$L:$L,'Row Index'!AD44),INDEX('RAW DATA'!$N:$N,'Row Index'!AD44)))</f>
        <v>5.52776937764786</v>
      </c>
      <c r="AE440" s="39" t="n">
        <f aca="false">IF('Row Index'!AE44="","✗",IF(INDEX('RAW DATA'!$N:$N,'Row Index'!AE44)="",INDEX('RAW DATA'!$L:$L,'Row Index'!AE44),INDEX('RAW DATA'!$N:$N,'Row Index'!AE44)))</f>
        <v>5.74811011778273</v>
      </c>
      <c r="AF440" s="39" t="n">
        <f aca="false">IF('Row Index'!AF44="","✗",IF(INDEX('RAW DATA'!$N:$N,'Row Index'!AF44)="",INDEX('RAW DATA'!$L:$L,'Row Index'!AF44),INDEX('RAW DATA'!$N:$N,'Row Index'!AF44)))</f>
        <v>5.56822888341384</v>
      </c>
      <c r="AG440" s="39" t="n">
        <f aca="false">IF('Row Index'!AG44="","✗",IF(INDEX('RAW DATA'!$N:$N,'Row Index'!AG44)="",INDEX('RAW DATA'!$L:$L,'Row Index'!AG44),INDEX('RAW DATA'!$N:$N,'Row Index'!AG44)))</f>
        <v>5.7948553669398</v>
      </c>
      <c r="AH440" s="39" t="n">
        <f aca="false">IF('Row Index'!AH44="","✗",IF(INDEX('RAW DATA'!$N:$N,'Row Index'!AH44)="",INDEX('RAW DATA'!$L:$L,'Row Index'!AH44),INDEX('RAW DATA'!$N:$N,'Row Index'!AH44)))</f>
        <v>5.61773495548557</v>
      </c>
      <c r="AI440" s="39" t="n">
        <f aca="false">IF('Row Index'!AI44="","✗",IF(INDEX('RAW DATA'!$N:$N,'Row Index'!AI44)="",INDEX('RAW DATA'!$L:$L,'Row Index'!AI44),INDEX('RAW DATA'!$N:$N,'Row Index'!AI44)))</f>
        <v>5.33147603530822</v>
      </c>
      <c r="AJ440" s="39" t="n">
        <f aca="false">IF('Row Index'!AJ44="","✗",IF(INDEX('RAW DATA'!$N:$N,'Row Index'!AJ44)="",INDEX('RAW DATA'!$L:$L,'Row Index'!AJ44),INDEX('RAW DATA'!$N:$N,'Row Index'!AJ44)))</f>
        <v>5.34388468673922</v>
      </c>
      <c r="AK440" s="39" t="n">
        <f aca="false">IF('Row Index'!AK44="","✗",IF(INDEX('RAW DATA'!$N:$N,'Row Index'!AK44)="",INDEX('RAW DATA'!$L:$L,'Row Index'!AK44),INDEX('RAW DATA'!$N:$N,'Row Index'!AK44)))</f>
        <v>4.64164421594752</v>
      </c>
      <c r="AL440" s="39" t="n">
        <f aca="false">IF('Row Index'!AL44="","✗",IF(INDEX('RAW DATA'!$N:$N,'Row Index'!AL44)="",INDEX('RAW DATA'!$L:$L,'Row Index'!AL44),INDEX('RAW DATA'!$N:$N,'Row Index'!AL44)))</f>
        <v>3.28894105975221</v>
      </c>
      <c r="AM440" s="39" t="n">
        <f aca="false">IF('Row Index'!AM44="","✗",IF(INDEX('RAW DATA'!$N:$N,'Row Index'!AM44)="",INDEX('RAW DATA'!$L:$L,'Row Index'!AM44),INDEX('RAW DATA'!$N:$N,'Row Index'!AM44)))</f>
        <v>2.27920988219335</v>
      </c>
      <c r="AN440" s="39" t="n">
        <f aca="false">IF('Row Index'!AN44="","✗",IF(INDEX('RAW DATA'!$N:$N,'Row Index'!AN44)="",INDEX('RAW DATA'!$L:$L,'Row Index'!AN44),INDEX('RAW DATA'!$N:$N,'Row Index'!AN44)))</f>
        <v>1.84799776601252</v>
      </c>
      <c r="AO440" s="39" t="n">
        <f aca="false">IF('Row Index'!AO44="","✗",IF(INDEX('RAW DATA'!$N:$N,'Row Index'!AO44)="",INDEX('RAW DATA'!$L:$L,'Row Index'!AO44),INDEX('RAW DATA'!$N:$N,'Row Index'!AO44)))</f>
        <v>0.793566717363818</v>
      </c>
      <c r="AP440" s="39" t="n">
        <f aca="false">IF('Row Index'!AP44="","✗",IF(INDEX('RAW DATA'!$N:$N,'Row Index'!AP44)="",INDEX('RAW DATA'!$L:$L,'Row Index'!AP44),INDEX('RAW DATA'!$N:$N,'Row Index'!AP44)))</f>
        <v>1.01004432928045</v>
      </c>
      <c r="AQ440" s="39" t="n">
        <f aca="false">IF('Row Index'!AQ44="","✗",IF(INDEX('RAW DATA'!$N:$N,'Row Index'!AQ44)="",INDEX('RAW DATA'!$L:$L,'Row Index'!AQ44),INDEX('RAW DATA'!$N:$N,'Row Index'!AQ44)))</f>
        <v>0.964943485736491</v>
      </c>
    </row>
    <row r="441" customFormat="false" ht="15" hidden="false" customHeight="false" outlineLevel="0" collapsed="false">
      <c r="A441" s="32" t="s">
        <v>292</v>
      </c>
      <c r="B441" s="33" t="s">
        <v>248</v>
      </c>
      <c r="C441" s="39" t="n">
        <f aca="false">IF('Row Index'!C45="","✗",IF(INDEX('RAW DATA'!$N:$N,'Row Index'!C45)="",INDEX('RAW DATA'!$L:$L,'Row Index'!C45),INDEX('RAW DATA'!$N:$N,'Row Index'!C45)))</f>
        <v>3.75583623943664</v>
      </c>
      <c r="D441" s="39" t="n">
        <f aca="false">IF('Row Index'!D45="","✗",IF(INDEX('RAW DATA'!$N:$N,'Row Index'!D45)="",INDEX('RAW DATA'!$L:$L,'Row Index'!D45),INDEX('RAW DATA'!$N:$N,'Row Index'!D45)))</f>
        <v>2.092628116657</v>
      </c>
      <c r="E441" s="39" t="n">
        <f aca="false">IF('Row Index'!E45="","✗",IF(INDEX('RAW DATA'!$N:$N,'Row Index'!E45)="",INDEX('RAW DATA'!$L:$L,'Row Index'!E45),INDEX('RAW DATA'!$N:$N,'Row Index'!E45)))</f>
        <v>3.1103550112577</v>
      </c>
      <c r="F441" s="39" t="n">
        <f aca="false">IF('Row Index'!F45="","✗",IF(INDEX('RAW DATA'!$N:$N,'Row Index'!F45)="",INDEX('RAW DATA'!$L:$L,'Row Index'!F45),INDEX('RAW DATA'!$N:$N,'Row Index'!F45)))</f>
        <v>2.55693170850091</v>
      </c>
      <c r="G441" s="39" t="n">
        <f aca="false">IF('Row Index'!G45="","✗",IF(INDEX('RAW DATA'!$N:$N,'Row Index'!G45)="",INDEX('RAW DATA'!$L:$L,'Row Index'!G45),INDEX('RAW DATA'!$N:$N,'Row Index'!G45)))</f>
        <v>3.68285215136947</v>
      </c>
      <c r="H441" s="39" t="n">
        <f aca="false">IF('Row Index'!H45="","✗",IF(INDEX('RAW DATA'!$N:$N,'Row Index'!H45)="",INDEX('RAW DATA'!$L:$L,'Row Index'!H45),INDEX('RAW DATA'!$N:$N,'Row Index'!H45)))</f>
        <v>2.48272306334566</v>
      </c>
      <c r="I441" s="39" t="n">
        <f aca="false">IF('Row Index'!I45="","✗",IF(INDEX('RAW DATA'!$N:$N,'Row Index'!I45)="",INDEX('RAW DATA'!$L:$L,'Row Index'!I45),INDEX('RAW DATA'!$N:$N,'Row Index'!I45)))</f>
        <v>2.20894016867846</v>
      </c>
      <c r="J441" s="39" t="n">
        <f aca="false">IF('Row Index'!J45="","✗",IF(INDEX('RAW DATA'!$N:$N,'Row Index'!J45)="",INDEX('RAW DATA'!$L:$L,'Row Index'!J45),INDEX('RAW DATA'!$N:$N,'Row Index'!J45)))</f>
        <v>2.71704537794138</v>
      </c>
      <c r="K441" s="39" t="n">
        <f aca="false">IF('Row Index'!K45="","✗",IF(INDEX('RAW DATA'!$N:$N,'Row Index'!K45)="",INDEX('RAW DATA'!$L:$L,'Row Index'!K45),INDEX('RAW DATA'!$N:$N,'Row Index'!K45)))</f>
        <v>2.75009674660379</v>
      </c>
      <c r="L441" s="39" t="n">
        <f aca="false">IF('Row Index'!L45="","✗",IF(INDEX('RAW DATA'!$N:$N,'Row Index'!L45)="",INDEX('RAW DATA'!$L:$L,'Row Index'!L45),INDEX('RAW DATA'!$N:$N,'Row Index'!L45)))</f>
        <v>3.0300473120614</v>
      </c>
      <c r="M441" s="39" t="n">
        <f aca="false">IF('Row Index'!M45="","✗",IF(INDEX('RAW DATA'!$N:$N,'Row Index'!M45)="",INDEX('RAW DATA'!$L:$L,'Row Index'!M45),INDEX('RAW DATA'!$N:$N,'Row Index'!M45)))</f>
        <v>2.41407218222922</v>
      </c>
      <c r="N441" s="39" t="n">
        <f aca="false">IF('Row Index'!N45="","✗",IF(INDEX('RAW DATA'!$N:$N,'Row Index'!N45)="",INDEX('RAW DATA'!$L:$L,'Row Index'!N45),INDEX('RAW DATA'!$N:$N,'Row Index'!N45)))</f>
        <v>3.02531673970712</v>
      </c>
      <c r="O441" s="39" t="n">
        <f aca="false">IF('Row Index'!O45="","✗",IF(INDEX('RAW DATA'!$N:$N,'Row Index'!O45)="",INDEX('RAW DATA'!$L:$L,'Row Index'!O45),INDEX('RAW DATA'!$N:$N,'Row Index'!O45)))</f>
        <v>2.77686201594902</v>
      </c>
      <c r="P441" s="39" t="n">
        <f aca="false">IF('Row Index'!P45="","✗",IF(INDEX('RAW DATA'!$N:$N,'Row Index'!P45)="",INDEX('RAW DATA'!$L:$L,'Row Index'!P45),INDEX('RAW DATA'!$N:$N,'Row Index'!P45)))</f>
        <v>3.04111066340735</v>
      </c>
      <c r="Q441" s="39" t="n">
        <f aca="false">IF('Row Index'!Q45="","✗",IF(INDEX('RAW DATA'!$N:$N,'Row Index'!Q45)="",INDEX('RAW DATA'!$L:$L,'Row Index'!Q45),INDEX('RAW DATA'!$N:$N,'Row Index'!Q45)))</f>
        <v>2.9827128783506</v>
      </c>
      <c r="R441" s="39" t="n">
        <f aca="false">IF('Row Index'!R45="","✗",IF(INDEX('RAW DATA'!$N:$N,'Row Index'!R45)="",INDEX('RAW DATA'!$L:$L,'Row Index'!R45),INDEX('RAW DATA'!$N:$N,'Row Index'!R45)))</f>
        <v>3.27659490436072</v>
      </c>
      <c r="S441" s="39" t="n">
        <f aca="false">IF('Row Index'!S45="","✗",IF(INDEX('RAW DATA'!$N:$N,'Row Index'!S45)="",INDEX('RAW DATA'!$L:$L,'Row Index'!S45),INDEX('RAW DATA'!$N:$N,'Row Index'!S45)))</f>
        <v>3.36771053081757</v>
      </c>
      <c r="T441" s="39" t="n">
        <f aca="false">IF('Row Index'!T45="","✗",IF(INDEX('RAW DATA'!$N:$N,'Row Index'!T45)="",INDEX('RAW DATA'!$L:$L,'Row Index'!T45),INDEX('RAW DATA'!$N:$N,'Row Index'!T45)))</f>
        <v>3.83531259189153</v>
      </c>
      <c r="U441" s="39" t="n">
        <f aca="false">IF('Row Index'!U45="","✗",IF(INDEX('RAW DATA'!$N:$N,'Row Index'!U45)="",INDEX('RAW DATA'!$L:$L,'Row Index'!U45),INDEX('RAW DATA'!$N:$N,'Row Index'!U45)))</f>
        <v>3.88097113260956</v>
      </c>
      <c r="V441" s="39" t="n">
        <f aca="false">IF('Row Index'!V45="","✗",IF(INDEX('RAW DATA'!$N:$N,'Row Index'!V45)="",INDEX('RAW DATA'!$L:$L,'Row Index'!V45),INDEX('RAW DATA'!$N:$N,'Row Index'!V45)))</f>
        <v>4.19127439173018</v>
      </c>
      <c r="W441" s="39" t="n">
        <f aca="false">IF('Row Index'!W45="","✗",IF(INDEX('RAW DATA'!$N:$N,'Row Index'!W45)="",INDEX('RAW DATA'!$L:$L,'Row Index'!W45),INDEX('RAW DATA'!$N:$N,'Row Index'!W45)))</f>
        <v>4.06605663513832</v>
      </c>
      <c r="X441" s="39" t="n">
        <f aca="false">IF('Row Index'!X45="","✗",IF(INDEX('RAW DATA'!$N:$N,'Row Index'!X45)="",INDEX('RAW DATA'!$L:$L,'Row Index'!X45),INDEX('RAW DATA'!$N:$N,'Row Index'!X45)))</f>
        <v>4.32329679787712</v>
      </c>
      <c r="Y441" s="39" t="n">
        <f aca="false">IF('Row Index'!Y45="","✗",IF(INDEX('RAW DATA'!$N:$N,'Row Index'!Y45)="",INDEX('RAW DATA'!$L:$L,'Row Index'!Y45),INDEX('RAW DATA'!$N:$N,'Row Index'!Y45)))</f>
        <v>4.4954393955396</v>
      </c>
      <c r="Z441" s="39" t="n">
        <f aca="false">IF('Row Index'!Z45="","✗",IF(INDEX('RAW DATA'!$N:$N,'Row Index'!Z45)="",INDEX('RAW DATA'!$L:$L,'Row Index'!Z45),INDEX('RAW DATA'!$N:$N,'Row Index'!Z45)))</f>
        <v>4.58848515653181</v>
      </c>
      <c r="AA441" s="19" t="str">
        <f aca="false">IF('Row Index'!AA45="","⏳",IF(INDEX('RAW DATA'!$N:$N,'Row Index'!AA45)="",INDEX('RAW DATA'!$L:$L,'Row Index'!AA45),INDEX('RAW DATA'!$N:$N,'Row Index'!AA45)))</f>
        <v>⏳</v>
      </c>
      <c r="AB441" s="39" t="n">
        <f aca="false">IF('Row Index'!AB45="","✗",IF(INDEX('RAW DATA'!$N:$N,'Row Index'!AB45)="",INDEX('RAW DATA'!$L:$L,'Row Index'!AB45),INDEX('RAW DATA'!$N:$N,'Row Index'!AB45)))</f>
        <v>4.48230389368194</v>
      </c>
      <c r="AC441" s="39" t="n">
        <f aca="false">IF('Row Index'!AC45="","✗",IF(INDEX('RAW DATA'!$N:$N,'Row Index'!AC45)="",INDEX('RAW DATA'!$L:$L,'Row Index'!AC45),INDEX('RAW DATA'!$N:$N,'Row Index'!AC45)))</f>
        <v>5.17439538362472</v>
      </c>
      <c r="AD441" s="39" t="n">
        <f aca="false">IF('Row Index'!AD45="","✗",IF(INDEX('RAW DATA'!$N:$N,'Row Index'!AD45)="",INDEX('RAW DATA'!$L:$L,'Row Index'!AD45),INDEX('RAW DATA'!$N:$N,'Row Index'!AD45)))</f>
        <v>4.85978091849899</v>
      </c>
      <c r="AE441" s="39" t="n">
        <f aca="false">IF('Row Index'!AE45="","✗",IF(INDEX('RAW DATA'!$N:$N,'Row Index'!AE45)="",INDEX('RAW DATA'!$L:$L,'Row Index'!AE45),INDEX('RAW DATA'!$N:$N,'Row Index'!AE45)))</f>
        <v>4.96267272491859</v>
      </c>
      <c r="AF441" s="39" t="n">
        <f aca="false">IF('Row Index'!AF45="","✗",IF(INDEX('RAW DATA'!$N:$N,'Row Index'!AF45)="",INDEX('RAW DATA'!$L:$L,'Row Index'!AF45),INDEX('RAW DATA'!$N:$N,'Row Index'!AF45)))</f>
        <v>4.39917725065997</v>
      </c>
      <c r="AG441" s="39" t="n">
        <f aca="false">IF('Row Index'!AG45="","✗",IF(INDEX('RAW DATA'!$N:$N,'Row Index'!AG45)="",INDEX('RAW DATA'!$L:$L,'Row Index'!AG45),INDEX('RAW DATA'!$N:$N,'Row Index'!AG45)))</f>
        <v>4.52695882756535</v>
      </c>
      <c r="AH441" s="39" t="n">
        <f aca="false">IF('Row Index'!AH45="","✗",IF(INDEX('RAW DATA'!$N:$N,'Row Index'!AH45)="",INDEX('RAW DATA'!$L:$L,'Row Index'!AH45),INDEX('RAW DATA'!$N:$N,'Row Index'!AH45)))</f>
        <v>3.87745624025813</v>
      </c>
      <c r="AI441" s="39" t="n">
        <f aca="false">IF('Row Index'!AI45="","✗",IF(INDEX('RAW DATA'!$N:$N,'Row Index'!AI45)="",INDEX('RAW DATA'!$L:$L,'Row Index'!AI45),INDEX('RAW DATA'!$N:$N,'Row Index'!AI45)))</f>
        <v>3.38908511231803</v>
      </c>
      <c r="AJ441" s="39" t="n">
        <f aca="false">IF('Row Index'!AJ45="","✗",IF(INDEX('RAW DATA'!$N:$N,'Row Index'!AJ45)="",INDEX('RAW DATA'!$L:$L,'Row Index'!AJ45),INDEX('RAW DATA'!$N:$N,'Row Index'!AJ45)))</f>
        <v>2.97302400887505</v>
      </c>
      <c r="AK441" s="39" t="n">
        <f aca="false">IF('Row Index'!AK45="","✗",IF(INDEX('RAW DATA'!$N:$N,'Row Index'!AK45)="",INDEX('RAW DATA'!$L:$L,'Row Index'!AK45),INDEX('RAW DATA'!$N:$N,'Row Index'!AK45)))</f>
        <v>2.20047709182975</v>
      </c>
      <c r="AL441" s="39" t="n">
        <f aca="false">IF('Row Index'!AL45="","✗",IF(INDEX('RAW DATA'!$N:$N,'Row Index'!AL45)="",INDEX('RAW DATA'!$L:$L,'Row Index'!AL45),INDEX('RAW DATA'!$N:$N,'Row Index'!AL45)))</f>
        <v>1.95894914306974</v>
      </c>
      <c r="AM441" s="39" t="n">
        <f aca="false">IF('Row Index'!AM45="","✗",IF(INDEX('RAW DATA'!$N:$N,'Row Index'!AM45)="",INDEX('RAW DATA'!$L:$L,'Row Index'!AM45),INDEX('RAW DATA'!$N:$N,'Row Index'!AM45)))</f>
        <v>1.30712967526845</v>
      </c>
      <c r="AN441" s="39" t="n">
        <f aca="false">IF('Row Index'!AN45="","✗",IF(INDEX('RAW DATA'!$N:$N,'Row Index'!AN45)="",INDEX('RAW DATA'!$L:$L,'Row Index'!AN45),INDEX('RAW DATA'!$N:$N,'Row Index'!AN45)))</f>
        <v>1.34783177431994</v>
      </c>
      <c r="AO441" s="39" t="n">
        <f aca="false">IF('Row Index'!AO45="","✗",IF(INDEX('RAW DATA'!$N:$N,'Row Index'!AO45)="",INDEX('RAW DATA'!$L:$L,'Row Index'!AO45),INDEX('RAW DATA'!$N:$N,'Row Index'!AO45)))</f>
        <v>1.18439771983096</v>
      </c>
      <c r="AP441" s="39" t="n">
        <f aca="false">IF('Row Index'!AP45="","✗",IF(INDEX('RAW DATA'!$N:$N,'Row Index'!AP45)="",INDEX('RAW DATA'!$L:$L,'Row Index'!AP45),INDEX('RAW DATA'!$N:$N,'Row Index'!AP45)))</f>
        <v>0.732423471259973</v>
      </c>
      <c r="AQ441" s="39" t="n">
        <f aca="false">IF('Row Index'!AQ45="","✗",IF(INDEX('RAW DATA'!$N:$N,'Row Index'!AQ45)="",INDEX('RAW DATA'!$L:$L,'Row Index'!AQ45),INDEX('RAW DATA'!$N:$N,'Row Index'!AQ45)))</f>
        <v>0.82337404372455</v>
      </c>
    </row>
    <row r="442" customFormat="false" ht="15" hidden="false" customHeight="false" outlineLevel="0" collapsed="false">
      <c r="A442" s="32" t="s">
        <v>295</v>
      </c>
      <c r="B442" s="33" t="s">
        <v>248</v>
      </c>
      <c r="C442" s="39" t="n">
        <f aca="false">IF('Row Index'!C46="","✗",IF(INDEX('RAW DATA'!$N:$N,'Row Index'!C46)="",INDEX('RAW DATA'!$L:$L,'Row Index'!C46),INDEX('RAW DATA'!$N:$N,'Row Index'!C46)))</f>
        <v>4.31343339530778</v>
      </c>
      <c r="D442" s="39" t="n">
        <f aca="false">IF('Row Index'!D46="","✗",IF(INDEX('RAW DATA'!$N:$N,'Row Index'!D46)="",INDEX('RAW DATA'!$L:$L,'Row Index'!D46),INDEX('RAW DATA'!$N:$N,'Row Index'!D46)))</f>
        <v>2.80695231268532</v>
      </c>
      <c r="E442" s="39" t="n">
        <f aca="false">IF('Row Index'!E46="","✗",IF(INDEX('RAW DATA'!$N:$N,'Row Index'!E46)="",INDEX('RAW DATA'!$L:$L,'Row Index'!E46),INDEX('RAW DATA'!$N:$N,'Row Index'!E46)))</f>
        <v>4.22923065953745</v>
      </c>
      <c r="F442" s="39" t="n">
        <f aca="false">IF('Row Index'!F46="","✗",IF(INDEX('RAW DATA'!$N:$N,'Row Index'!F46)="",INDEX('RAW DATA'!$L:$L,'Row Index'!F46),INDEX('RAW DATA'!$N:$N,'Row Index'!F46)))</f>
        <v>2.8347461459362</v>
      </c>
      <c r="G442" s="39" t="n">
        <f aca="false">IF('Row Index'!G46="","✗",IF(INDEX('RAW DATA'!$N:$N,'Row Index'!G46)="",INDEX('RAW DATA'!$L:$L,'Row Index'!G46),INDEX('RAW DATA'!$N:$N,'Row Index'!G46)))</f>
        <v>3.63769308941742</v>
      </c>
      <c r="H442" s="39" t="n">
        <f aca="false">IF('Row Index'!H46="","✗",IF(INDEX('RAW DATA'!$N:$N,'Row Index'!H46)="",INDEX('RAW DATA'!$L:$L,'Row Index'!H46),INDEX('RAW DATA'!$N:$N,'Row Index'!H46)))</f>
        <v>3.4407570979365</v>
      </c>
      <c r="I442" s="39" t="n">
        <f aca="false">IF('Row Index'!I46="","✗",IF(INDEX('RAW DATA'!$N:$N,'Row Index'!I46)="",INDEX('RAW DATA'!$L:$L,'Row Index'!I46),INDEX('RAW DATA'!$N:$N,'Row Index'!I46)))</f>
        <v>3.07840673806176</v>
      </c>
      <c r="J442" s="39" t="n">
        <f aca="false">IF('Row Index'!J46="","✗",IF(INDEX('RAW DATA'!$N:$N,'Row Index'!J46)="",INDEX('RAW DATA'!$L:$L,'Row Index'!J46),INDEX('RAW DATA'!$N:$N,'Row Index'!J46)))</f>
        <v>2.9749094774935</v>
      </c>
      <c r="K442" s="39" t="n">
        <f aca="false">IF('Row Index'!K46="","✗",IF(INDEX('RAW DATA'!$N:$N,'Row Index'!K46)="",INDEX('RAW DATA'!$L:$L,'Row Index'!K46),INDEX('RAW DATA'!$N:$N,'Row Index'!K46)))</f>
        <v>4.26323980402985</v>
      </c>
      <c r="L442" s="39" t="n">
        <f aca="false">IF('Row Index'!L46="","✗",IF(INDEX('RAW DATA'!$N:$N,'Row Index'!L46)="",INDEX('RAW DATA'!$L:$L,'Row Index'!L46),INDEX('RAW DATA'!$N:$N,'Row Index'!L46)))</f>
        <v>3.11154681781653</v>
      </c>
      <c r="M442" s="39" t="n">
        <f aca="false">IF('Row Index'!M46="","✗",IF(INDEX('RAW DATA'!$N:$N,'Row Index'!M46)="",INDEX('RAW DATA'!$L:$L,'Row Index'!M46),INDEX('RAW DATA'!$N:$N,'Row Index'!M46)))</f>
        <v>3.67760690321887</v>
      </c>
      <c r="N442" s="39" t="n">
        <f aca="false">IF('Row Index'!N46="","✗",IF(INDEX('RAW DATA'!$N:$N,'Row Index'!N46)="",INDEX('RAW DATA'!$L:$L,'Row Index'!N46),INDEX('RAW DATA'!$N:$N,'Row Index'!N46)))</f>
        <v>4.05752274173049</v>
      </c>
      <c r="O442" s="39" t="n">
        <f aca="false">IF('Row Index'!O46="","✗",IF(INDEX('RAW DATA'!$N:$N,'Row Index'!O46)="",INDEX('RAW DATA'!$L:$L,'Row Index'!O46),INDEX('RAW DATA'!$N:$N,'Row Index'!O46)))</f>
        <v>4.22957505481252</v>
      </c>
      <c r="P442" s="39" t="n">
        <f aca="false">IF('Row Index'!P46="","✗",IF(INDEX('RAW DATA'!$N:$N,'Row Index'!P46)="",INDEX('RAW DATA'!$L:$L,'Row Index'!P46),INDEX('RAW DATA'!$N:$N,'Row Index'!P46)))</f>
        <v>4.16314781855644</v>
      </c>
      <c r="Q442" s="39" t="n">
        <f aca="false">IF('Row Index'!Q46="","✗",IF(INDEX('RAW DATA'!$N:$N,'Row Index'!Q46)="",INDEX('RAW DATA'!$L:$L,'Row Index'!Q46),INDEX('RAW DATA'!$N:$N,'Row Index'!Q46)))</f>
        <v>4.3392244646079</v>
      </c>
      <c r="R442" s="39" t="n">
        <f aca="false">IF('Row Index'!R46="","✗",IF(INDEX('RAW DATA'!$N:$N,'Row Index'!R46)="",INDEX('RAW DATA'!$L:$L,'Row Index'!R46),INDEX('RAW DATA'!$N:$N,'Row Index'!R46)))</f>
        <v>4.23080936512356</v>
      </c>
      <c r="S442" s="39" t="n">
        <f aca="false">IF('Row Index'!S46="","✗",IF(INDEX('RAW DATA'!$N:$N,'Row Index'!S46)="",INDEX('RAW DATA'!$L:$L,'Row Index'!S46),INDEX('RAW DATA'!$N:$N,'Row Index'!S46)))</f>
        <v>4.15111425090328</v>
      </c>
      <c r="T442" s="39" t="n">
        <f aca="false">IF('Row Index'!T46="","✗",IF(INDEX('RAW DATA'!$N:$N,'Row Index'!T46)="",INDEX('RAW DATA'!$L:$L,'Row Index'!T46),INDEX('RAW DATA'!$N:$N,'Row Index'!T46)))</f>
        <v>4.24659062576253</v>
      </c>
      <c r="U442" s="39" t="n">
        <f aca="false">IF('Row Index'!U46="","✗",IF(INDEX('RAW DATA'!$N:$N,'Row Index'!U46)="",INDEX('RAW DATA'!$L:$L,'Row Index'!U46),INDEX('RAW DATA'!$N:$N,'Row Index'!U46)))</f>
        <v>5.04072549024851</v>
      </c>
      <c r="V442" s="39" t="n">
        <f aca="false">IF('Row Index'!V46="","✗",IF(INDEX('RAW DATA'!$N:$N,'Row Index'!V46)="",INDEX('RAW DATA'!$L:$L,'Row Index'!V46),INDEX('RAW DATA'!$N:$N,'Row Index'!V46)))</f>
        <v>4.64948576627461</v>
      </c>
      <c r="W442" s="39" t="n">
        <f aca="false">IF('Row Index'!W46="","✗",IF(INDEX('RAW DATA'!$N:$N,'Row Index'!W46)="",INDEX('RAW DATA'!$L:$L,'Row Index'!W46),INDEX('RAW DATA'!$N:$N,'Row Index'!W46)))</f>
        <v>4.56262525756816</v>
      </c>
      <c r="X442" s="39" t="n">
        <f aca="false">IF('Row Index'!X46="","✗",IF(INDEX('RAW DATA'!$N:$N,'Row Index'!X46)="",INDEX('RAW DATA'!$L:$L,'Row Index'!X46),INDEX('RAW DATA'!$N:$N,'Row Index'!X46)))</f>
        <v>4.89911866739094</v>
      </c>
      <c r="Y442" s="39" t="n">
        <f aca="false">IF('Row Index'!Y46="","✗",IF(INDEX('RAW DATA'!$N:$N,'Row Index'!Y46)="",INDEX('RAW DATA'!$L:$L,'Row Index'!Y46),INDEX('RAW DATA'!$N:$N,'Row Index'!Y46)))</f>
        <v>5.13410148735476</v>
      </c>
      <c r="Z442" s="39" t="n">
        <f aca="false">IF('Row Index'!Z46="","✗",IF(INDEX('RAW DATA'!$N:$N,'Row Index'!Z46)="",INDEX('RAW DATA'!$L:$L,'Row Index'!Z46),INDEX('RAW DATA'!$N:$N,'Row Index'!Z46)))</f>
        <v>4.94334700495952</v>
      </c>
      <c r="AA442" s="19" t="str">
        <f aca="false">IF('Row Index'!AA46="","⏳",IF(INDEX('RAW DATA'!$N:$N,'Row Index'!AA46)="",INDEX('RAW DATA'!$L:$L,'Row Index'!AA46),INDEX('RAW DATA'!$N:$N,'Row Index'!AA46)))</f>
        <v>⏳</v>
      </c>
      <c r="AB442" s="39" t="n">
        <f aca="false">IF('Row Index'!AB46="","✗",IF(INDEX('RAW DATA'!$N:$N,'Row Index'!AB46)="",INDEX('RAW DATA'!$L:$L,'Row Index'!AB46),INDEX('RAW DATA'!$N:$N,'Row Index'!AB46)))</f>
        <v>5.06849487400565</v>
      </c>
      <c r="AC442" s="39" t="n">
        <f aca="false">IF('Row Index'!AC46="","✗",IF(INDEX('RAW DATA'!$N:$N,'Row Index'!AC46)="",INDEX('RAW DATA'!$L:$L,'Row Index'!AC46),INDEX('RAW DATA'!$N:$N,'Row Index'!AC46)))</f>
        <v>5.28134399892984</v>
      </c>
      <c r="AD442" s="39" t="n">
        <f aca="false">IF('Row Index'!AD46="","✗",IF(INDEX('RAW DATA'!$N:$N,'Row Index'!AD46)="",INDEX('RAW DATA'!$L:$L,'Row Index'!AD46),INDEX('RAW DATA'!$N:$N,'Row Index'!AD46)))</f>
        <v>5.03861732685657</v>
      </c>
      <c r="AE442" s="39" t="n">
        <f aca="false">IF('Row Index'!AE46="","✗",IF(INDEX('RAW DATA'!$N:$N,'Row Index'!AE46)="",INDEX('RAW DATA'!$L:$L,'Row Index'!AE46),INDEX('RAW DATA'!$N:$N,'Row Index'!AE46)))</f>
        <v>4.86777636667209</v>
      </c>
      <c r="AF442" s="39" t="n">
        <f aca="false">IF('Row Index'!AF46="","✗",IF(INDEX('RAW DATA'!$N:$N,'Row Index'!AF46)="",INDEX('RAW DATA'!$L:$L,'Row Index'!AF46),INDEX('RAW DATA'!$N:$N,'Row Index'!AF46)))</f>
        <v>4.74730920686656</v>
      </c>
      <c r="AG442" s="39" t="n">
        <f aca="false">IF('Row Index'!AG46="","✗",IF(INDEX('RAW DATA'!$N:$N,'Row Index'!AG46)="",INDEX('RAW DATA'!$L:$L,'Row Index'!AG46),INDEX('RAW DATA'!$N:$N,'Row Index'!AG46)))</f>
        <v>5.09227469585154</v>
      </c>
      <c r="AH442" s="39" t="n">
        <f aca="false">IF('Row Index'!AH46="","✗",IF(INDEX('RAW DATA'!$N:$N,'Row Index'!AH46)="",INDEX('RAW DATA'!$L:$L,'Row Index'!AH46),INDEX('RAW DATA'!$N:$N,'Row Index'!AH46)))</f>
        <v>4.48585033289827</v>
      </c>
      <c r="AI442" s="39" t="n">
        <f aca="false">IF('Row Index'!AI46="","✗",IF(INDEX('RAW DATA'!$N:$N,'Row Index'!AI46)="",INDEX('RAW DATA'!$L:$L,'Row Index'!AI46),INDEX('RAW DATA'!$N:$N,'Row Index'!AI46)))</f>
        <v>4.13325481378654</v>
      </c>
      <c r="AJ442" s="39" t="n">
        <f aca="false">IF('Row Index'!AJ46="","✗",IF(INDEX('RAW DATA'!$N:$N,'Row Index'!AJ46)="",INDEX('RAW DATA'!$L:$L,'Row Index'!AJ46),INDEX('RAW DATA'!$N:$N,'Row Index'!AJ46)))</f>
        <v>3.9666985963619</v>
      </c>
      <c r="AK442" s="39" t="n">
        <f aca="false">IF('Row Index'!AK46="","✗",IF(INDEX('RAW DATA'!$N:$N,'Row Index'!AK46)="",INDEX('RAW DATA'!$L:$L,'Row Index'!AK46),INDEX('RAW DATA'!$N:$N,'Row Index'!AK46)))</f>
        <v>3.17593396016268</v>
      </c>
      <c r="AL442" s="39" t="n">
        <f aca="false">IF('Row Index'!AL46="","✗",IF(INDEX('RAW DATA'!$N:$N,'Row Index'!AL46)="",INDEX('RAW DATA'!$L:$L,'Row Index'!AL46),INDEX('RAW DATA'!$N:$N,'Row Index'!AL46)))</f>
        <v>2.45062133038807</v>
      </c>
      <c r="AM442" s="39" t="n">
        <f aca="false">IF('Row Index'!AM46="","✗",IF(INDEX('RAW DATA'!$N:$N,'Row Index'!AM46)="",INDEX('RAW DATA'!$L:$L,'Row Index'!AM46),INDEX('RAW DATA'!$N:$N,'Row Index'!AM46)))</f>
        <v>1.77590859909909</v>
      </c>
      <c r="AN442" s="39" t="n">
        <f aca="false">IF('Row Index'!AN46="","✗",IF(INDEX('RAW DATA'!$N:$N,'Row Index'!AN46)="",INDEX('RAW DATA'!$L:$L,'Row Index'!AN46),INDEX('RAW DATA'!$N:$N,'Row Index'!AN46)))</f>
        <v>1.91459158597414</v>
      </c>
      <c r="AO442" s="39" t="n">
        <f aca="false">IF('Row Index'!AO46="","✗",IF(INDEX('RAW DATA'!$N:$N,'Row Index'!AO46)="",INDEX('RAW DATA'!$L:$L,'Row Index'!AO46),INDEX('RAW DATA'!$N:$N,'Row Index'!AO46)))</f>
        <v>0.624824838762139</v>
      </c>
      <c r="AP442" s="39" t="n">
        <f aca="false">IF('Row Index'!AP46="","✗",IF(INDEX('RAW DATA'!$N:$N,'Row Index'!AP46)="",INDEX('RAW DATA'!$L:$L,'Row Index'!AP46),INDEX('RAW DATA'!$N:$N,'Row Index'!AP46)))</f>
        <v>1.11361223208332</v>
      </c>
      <c r="AQ442" s="39" t="n">
        <f aca="false">IF('Row Index'!AQ46="","✗",IF(INDEX('RAW DATA'!$N:$N,'Row Index'!AQ46)="",INDEX('RAW DATA'!$L:$L,'Row Index'!AQ46),INDEX('RAW DATA'!$N:$N,'Row Index'!AQ46)))</f>
        <v>0.940609920723339</v>
      </c>
    </row>
    <row r="443" customFormat="false" ht="15" hidden="false" customHeight="false" outlineLevel="0" collapsed="false">
      <c r="A443" s="32" t="s">
        <v>298</v>
      </c>
      <c r="B443" s="33" t="s">
        <v>248</v>
      </c>
      <c r="C443" s="39" t="n">
        <f aca="false">IF('Row Index'!C47="","✗",IF(INDEX('RAW DATA'!$N:$N,'Row Index'!C47)="",INDEX('RAW DATA'!$L:$L,'Row Index'!C47),INDEX('RAW DATA'!$N:$N,'Row Index'!C47)))</f>
        <v>4.01676112528751</v>
      </c>
      <c r="D443" s="39" t="n">
        <f aca="false">IF('Row Index'!D47="","✗",IF(INDEX('RAW DATA'!$N:$N,'Row Index'!D47)="",INDEX('RAW DATA'!$L:$L,'Row Index'!D47),INDEX('RAW DATA'!$N:$N,'Row Index'!D47)))</f>
        <v>2.50996139591783</v>
      </c>
      <c r="E443" s="39" t="n">
        <f aca="false">IF('Row Index'!E47="","✗",IF(INDEX('RAW DATA'!$N:$N,'Row Index'!E47)="",INDEX('RAW DATA'!$L:$L,'Row Index'!E47),INDEX('RAW DATA'!$N:$N,'Row Index'!E47)))</f>
        <v>3.66850787120849</v>
      </c>
      <c r="F443" s="39" t="n">
        <f aca="false">IF('Row Index'!F47="","✗",IF(INDEX('RAW DATA'!$N:$N,'Row Index'!F47)="",INDEX('RAW DATA'!$L:$L,'Row Index'!F47),INDEX('RAW DATA'!$N:$N,'Row Index'!F47)))</f>
        <v>3.8193246738466</v>
      </c>
      <c r="G443" s="39" t="n">
        <f aca="false">IF('Row Index'!G47="","✗",IF(INDEX('RAW DATA'!$N:$N,'Row Index'!G47)="",INDEX('RAW DATA'!$L:$L,'Row Index'!G47),INDEX('RAW DATA'!$N:$N,'Row Index'!G47)))</f>
        <v>7.23226020887396</v>
      </c>
      <c r="H443" s="39" t="n">
        <f aca="false">IF('Row Index'!H47="","✗",IF(INDEX('RAW DATA'!$N:$N,'Row Index'!H47)="",INDEX('RAW DATA'!$L:$L,'Row Index'!H47),INDEX('RAW DATA'!$N:$N,'Row Index'!H47)))</f>
        <v>3.38378229773059</v>
      </c>
      <c r="I443" s="39" t="n">
        <f aca="false">IF('Row Index'!I47="","✗",IF(INDEX('RAW DATA'!$N:$N,'Row Index'!I47)="",INDEX('RAW DATA'!$L:$L,'Row Index'!I47),INDEX('RAW DATA'!$N:$N,'Row Index'!I47)))</f>
        <v>3.52067566224766</v>
      </c>
      <c r="J443" s="39" t="n">
        <f aca="false">IF('Row Index'!J47="","✗",IF(INDEX('RAW DATA'!$N:$N,'Row Index'!J47)="",INDEX('RAW DATA'!$L:$L,'Row Index'!J47),INDEX('RAW DATA'!$N:$N,'Row Index'!J47)))</f>
        <v>3.97797065412461</v>
      </c>
      <c r="K443" s="39" t="n">
        <f aca="false">IF('Row Index'!K47="","✗",IF(INDEX('RAW DATA'!$N:$N,'Row Index'!K47)="",INDEX('RAW DATA'!$L:$L,'Row Index'!K47),INDEX('RAW DATA'!$N:$N,'Row Index'!K47)))</f>
        <v>4.09954136723115</v>
      </c>
      <c r="L443" s="39" t="n">
        <f aca="false">IF('Row Index'!L47="","✗",IF(INDEX('RAW DATA'!$N:$N,'Row Index'!L47)="",INDEX('RAW DATA'!$L:$L,'Row Index'!L47),INDEX('RAW DATA'!$N:$N,'Row Index'!L47)))</f>
        <v>3.62679903460421</v>
      </c>
      <c r="M443" s="39" t="n">
        <f aca="false">IF('Row Index'!M47="","✗",IF(INDEX('RAW DATA'!$N:$N,'Row Index'!M47)="",INDEX('RAW DATA'!$L:$L,'Row Index'!M47),INDEX('RAW DATA'!$N:$N,'Row Index'!M47)))</f>
        <v>3.82293079215912</v>
      </c>
      <c r="N443" s="39" t="n">
        <f aca="false">IF('Row Index'!N47="","✗",IF(INDEX('RAW DATA'!$N:$N,'Row Index'!N47)="",INDEX('RAW DATA'!$L:$L,'Row Index'!N47),INDEX('RAW DATA'!$N:$N,'Row Index'!N47)))</f>
        <v>3.98264975082534</v>
      </c>
      <c r="O443" s="39" t="n">
        <f aca="false">IF('Row Index'!O47="","✗",IF(INDEX('RAW DATA'!$N:$N,'Row Index'!O47)="",INDEX('RAW DATA'!$L:$L,'Row Index'!O47),INDEX('RAW DATA'!$N:$N,'Row Index'!O47)))</f>
        <v>4.16155755550998</v>
      </c>
      <c r="P443" s="39" t="n">
        <f aca="false">IF('Row Index'!P47="","✗",IF(INDEX('RAW DATA'!$N:$N,'Row Index'!P47)="",INDEX('RAW DATA'!$L:$L,'Row Index'!P47),INDEX('RAW DATA'!$N:$N,'Row Index'!P47)))</f>
        <v>4.34112851732584</v>
      </c>
      <c r="Q443" s="39" t="n">
        <f aca="false">IF('Row Index'!Q47="","✗",IF(INDEX('RAW DATA'!$N:$N,'Row Index'!Q47)="",INDEX('RAW DATA'!$L:$L,'Row Index'!Q47),INDEX('RAW DATA'!$N:$N,'Row Index'!Q47)))</f>
        <v>4.14514746873812</v>
      </c>
      <c r="R443" s="39" t="n">
        <f aca="false">IF('Row Index'!R47="","✗",IF(INDEX('RAW DATA'!$N:$N,'Row Index'!R47)="",INDEX('RAW DATA'!$L:$L,'Row Index'!R47),INDEX('RAW DATA'!$N:$N,'Row Index'!R47)))</f>
        <v>4.40920694295707</v>
      </c>
      <c r="S443" s="39" t="n">
        <f aca="false">IF('Row Index'!S47="","✗",IF(INDEX('RAW DATA'!$N:$N,'Row Index'!S47)="",INDEX('RAW DATA'!$L:$L,'Row Index'!S47),INDEX('RAW DATA'!$N:$N,'Row Index'!S47)))</f>
        <v>4.27929500964869</v>
      </c>
      <c r="T443" s="39" t="n">
        <f aca="false">IF('Row Index'!T47="","✗",IF(INDEX('RAW DATA'!$N:$N,'Row Index'!T47)="",INDEX('RAW DATA'!$L:$L,'Row Index'!T47),INDEX('RAW DATA'!$N:$N,'Row Index'!T47)))</f>
        <v>4.82376340367728</v>
      </c>
      <c r="U443" s="39" t="n">
        <f aca="false">IF('Row Index'!U47="","✗",IF(INDEX('RAW DATA'!$N:$N,'Row Index'!U47)="",INDEX('RAW DATA'!$L:$L,'Row Index'!U47),INDEX('RAW DATA'!$N:$N,'Row Index'!U47)))</f>
        <v>4.44731512309816</v>
      </c>
      <c r="V443" s="39" t="n">
        <f aca="false">IF('Row Index'!V47="","✗",IF(INDEX('RAW DATA'!$N:$N,'Row Index'!V47)="",INDEX('RAW DATA'!$L:$L,'Row Index'!V47),INDEX('RAW DATA'!$N:$N,'Row Index'!V47)))</f>
        <v>4.73344082015415</v>
      </c>
      <c r="W443" s="39" t="n">
        <f aca="false">IF('Row Index'!W47="","✗",IF(INDEX('RAW DATA'!$N:$N,'Row Index'!W47)="",INDEX('RAW DATA'!$L:$L,'Row Index'!W47),INDEX('RAW DATA'!$N:$N,'Row Index'!W47)))</f>
        <v>4.99374044328946</v>
      </c>
      <c r="X443" s="39" t="n">
        <f aca="false">IF('Row Index'!X47="","✗",IF(INDEX('RAW DATA'!$N:$N,'Row Index'!X47)="",INDEX('RAW DATA'!$L:$L,'Row Index'!X47),INDEX('RAW DATA'!$N:$N,'Row Index'!X47)))</f>
        <v>4.56137242066716</v>
      </c>
      <c r="Y443" s="39" t="n">
        <f aca="false">IF('Row Index'!Y47="","✗",IF(INDEX('RAW DATA'!$N:$N,'Row Index'!Y47)="",INDEX('RAW DATA'!$L:$L,'Row Index'!Y47),INDEX('RAW DATA'!$N:$N,'Row Index'!Y47)))</f>
        <v>4.40847067276259</v>
      </c>
      <c r="Z443" s="39" t="n">
        <f aca="false">IF('Row Index'!Z47="","✗",IF(INDEX('RAW DATA'!$N:$N,'Row Index'!Z47)="",INDEX('RAW DATA'!$L:$L,'Row Index'!Z47),INDEX('RAW DATA'!$N:$N,'Row Index'!Z47)))</f>
        <v>3.75108831802915</v>
      </c>
      <c r="AA443" s="19" t="str">
        <f aca="false">IF('Row Index'!AA47="","⏳",IF(INDEX('RAW DATA'!$N:$N,'Row Index'!AA47)="",INDEX('RAW DATA'!$L:$L,'Row Index'!AA47),INDEX('RAW DATA'!$N:$N,'Row Index'!AA47)))</f>
        <v>⏳</v>
      </c>
      <c r="AB443" s="39" t="n">
        <f aca="false">IF('Row Index'!AB47="","✗",IF(INDEX('RAW DATA'!$N:$N,'Row Index'!AB47)="",INDEX('RAW DATA'!$L:$L,'Row Index'!AB47),INDEX('RAW DATA'!$N:$N,'Row Index'!AB47)))</f>
        <v>2.72489210639333</v>
      </c>
      <c r="AC443" s="39" t="n">
        <f aca="false">IF('Row Index'!AC47="","✗",IF(INDEX('RAW DATA'!$N:$N,'Row Index'!AC47)="",INDEX('RAW DATA'!$L:$L,'Row Index'!AC47),INDEX('RAW DATA'!$N:$N,'Row Index'!AC47)))</f>
        <v>2.9910165688644</v>
      </c>
      <c r="AD443" s="39" t="n">
        <f aca="false">IF('Row Index'!AD47="","✗",IF(INDEX('RAW DATA'!$N:$N,'Row Index'!AD47)="",INDEX('RAW DATA'!$L:$L,'Row Index'!AD47),INDEX('RAW DATA'!$N:$N,'Row Index'!AD47)))</f>
        <v>2.13008914143772</v>
      </c>
      <c r="AE443" s="39" t="n">
        <f aca="false">IF('Row Index'!AE47="","✗",IF(INDEX('RAW DATA'!$N:$N,'Row Index'!AE47)="",INDEX('RAW DATA'!$L:$L,'Row Index'!AE47),INDEX('RAW DATA'!$N:$N,'Row Index'!AE47)))</f>
        <v>1.67316182086607</v>
      </c>
      <c r="AF443" s="39" t="n">
        <f aca="false">IF('Row Index'!AF47="","✗",IF(INDEX('RAW DATA'!$N:$N,'Row Index'!AF47)="",INDEX('RAW DATA'!$L:$L,'Row Index'!AF47),INDEX('RAW DATA'!$N:$N,'Row Index'!AF47)))</f>
        <v>1.37025167334509</v>
      </c>
      <c r="AG443" s="39" t="n">
        <f aca="false">IF('Row Index'!AG47="","✗",IF(INDEX('RAW DATA'!$N:$N,'Row Index'!AG47)="",INDEX('RAW DATA'!$L:$L,'Row Index'!AG47),INDEX('RAW DATA'!$N:$N,'Row Index'!AG47)))</f>
        <v>1.14229377303154</v>
      </c>
      <c r="AH443" s="39" t="n">
        <f aca="false">IF('Row Index'!AH47="","✗",IF(INDEX('RAW DATA'!$N:$N,'Row Index'!AH47)="",INDEX('RAW DATA'!$L:$L,'Row Index'!AH47),INDEX('RAW DATA'!$N:$N,'Row Index'!AH47)))</f>
        <v>0.782614157520846</v>
      </c>
      <c r="AI443" s="39" t="n">
        <f aca="false">IF('Row Index'!AI47="","✗",IF(INDEX('RAW DATA'!$N:$N,'Row Index'!AI47)="",INDEX('RAW DATA'!$L:$L,'Row Index'!AI47),INDEX('RAW DATA'!$N:$N,'Row Index'!AI47)))</f>
        <v>1.13052981020747</v>
      </c>
      <c r="AJ443" s="39" t="n">
        <f aca="false">IF('Row Index'!AJ47="","✗",IF(INDEX('RAW DATA'!$N:$N,'Row Index'!AJ47)="",INDEX('RAW DATA'!$L:$L,'Row Index'!AJ47),INDEX('RAW DATA'!$N:$N,'Row Index'!AJ47)))</f>
        <v>0.799966763308452</v>
      </c>
      <c r="AK443" s="39" t="n">
        <f aca="false">IF('Row Index'!AK47="","✗",IF(INDEX('RAW DATA'!$N:$N,'Row Index'!AK47)="",INDEX('RAW DATA'!$L:$L,'Row Index'!AK47),INDEX('RAW DATA'!$N:$N,'Row Index'!AK47)))</f>
        <v>0.62300887312346</v>
      </c>
      <c r="AL443" s="39" t="n">
        <f aca="false">IF('Row Index'!AL47="","✗",IF(INDEX('RAW DATA'!$N:$N,'Row Index'!AL47)="",INDEX('RAW DATA'!$L:$L,'Row Index'!AL47),INDEX('RAW DATA'!$N:$N,'Row Index'!AL47)))</f>
        <v>0.769750885749517</v>
      </c>
      <c r="AM443" s="39" t="n">
        <f aca="false">IF('Row Index'!AM47="","✗",IF(INDEX('RAW DATA'!$N:$N,'Row Index'!AM47)="",INDEX('RAW DATA'!$L:$L,'Row Index'!AM47),INDEX('RAW DATA'!$N:$N,'Row Index'!AM47)))</f>
        <v>0.804072330164739</v>
      </c>
      <c r="AN443" s="39" t="n">
        <f aca="false">IF('Row Index'!AN47="","✗",IF(INDEX('RAW DATA'!$N:$N,'Row Index'!AN47)="",INDEX('RAW DATA'!$L:$L,'Row Index'!AN47),INDEX('RAW DATA'!$N:$N,'Row Index'!AN47)))</f>
        <v>0.825760227349572</v>
      </c>
      <c r="AO443" s="39" t="n">
        <f aca="false">IF('Row Index'!AO47="","✗",IF(INDEX('RAW DATA'!$N:$N,'Row Index'!AO47)="",INDEX('RAW DATA'!$L:$L,'Row Index'!AO47),INDEX('RAW DATA'!$N:$N,'Row Index'!AO47)))</f>
        <v>0.983494129952276</v>
      </c>
      <c r="AP443" s="39" t="n">
        <f aca="false">IF('Row Index'!AP47="","✗",IF(INDEX('RAW DATA'!$N:$N,'Row Index'!AP47)="",INDEX('RAW DATA'!$L:$L,'Row Index'!AP47),INDEX('RAW DATA'!$N:$N,'Row Index'!AP47)))</f>
        <v>0.665725957342921</v>
      </c>
      <c r="AQ443" s="39" t="n">
        <f aca="false">IF('Row Index'!AQ47="","✗",IF(INDEX('RAW DATA'!$N:$N,'Row Index'!AQ47)="",INDEX('RAW DATA'!$L:$L,'Row Index'!AQ47),INDEX('RAW DATA'!$N:$N,'Row Index'!AQ47)))</f>
        <v>0.655196969748703</v>
      </c>
    </row>
    <row r="444" customFormat="false" ht="15" hidden="false" customHeight="false" outlineLevel="0" collapsed="false">
      <c r="A444" s="32" t="s">
        <v>301</v>
      </c>
      <c r="B444" s="33" t="s">
        <v>248</v>
      </c>
      <c r="C444" s="39" t="n">
        <f aca="false">IF('Row Index'!C48="","✗",IF(INDEX('RAW DATA'!$N:$N,'Row Index'!C48)="",INDEX('RAW DATA'!$L:$L,'Row Index'!C48),INDEX('RAW DATA'!$N:$N,'Row Index'!C48)))</f>
        <v>4.46602397892474</v>
      </c>
      <c r="D444" s="39" t="n">
        <f aca="false">IF('Row Index'!D48="","✗",IF(INDEX('RAW DATA'!$N:$N,'Row Index'!D48)="",INDEX('RAW DATA'!$L:$L,'Row Index'!D48),INDEX('RAW DATA'!$N:$N,'Row Index'!D48)))</f>
        <v>2.70088879504895</v>
      </c>
      <c r="E444" s="39" t="n">
        <f aca="false">IF('Row Index'!E48="","✗",IF(INDEX('RAW DATA'!$N:$N,'Row Index'!E48)="",INDEX('RAW DATA'!$L:$L,'Row Index'!E48),INDEX('RAW DATA'!$N:$N,'Row Index'!E48)))</f>
        <v>4.65723630906317</v>
      </c>
      <c r="F444" s="39" t="n">
        <f aca="false">IF('Row Index'!F48="","✗",IF(INDEX('RAW DATA'!$N:$N,'Row Index'!F48)="",INDEX('RAW DATA'!$L:$L,'Row Index'!F48),INDEX('RAW DATA'!$N:$N,'Row Index'!F48)))</f>
        <v>3.42754188232459</v>
      </c>
      <c r="G444" s="39" t="n">
        <f aca="false">IF('Row Index'!G48="","✗",IF(INDEX('RAW DATA'!$N:$N,'Row Index'!G48)="",INDEX('RAW DATA'!$L:$L,'Row Index'!G48),INDEX('RAW DATA'!$N:$N,'Row Index'!G48)))</f>
        <v>4.85449119334799</v>
      </c>
      <c r="H444" s="39" t="n">
        <f aca="false">IF('Row Index'!H48="","✗",IF(INDEX('RAW DATA'!$N:$N,'Row Index'!H48)="",INDEX('RAW DATA'!$L:$L,'Row Index'!H48),INDEX('RAW DATA'!$N:$N,'Row Index'!H48)))</f>
        <v>3.35051130826509</v>
      </c>
      <c r="I444" s="39" t="n">
        <f aca="false">IF('Row Index'!I48="","✗",IF(INDEX('RAW DATA'!$N:$N,'Row Index'!I48)="",INDEX('RAW DATA'!$L:$L,'Row Index'!I48),INDEX('RAW DATA'!$N:$N,'Row Index'!I48)))</f>
        <v>3.20124432052798</v>
      </c>
      <c r="J444" s="39" t="n">
        <f aca="false">IF('Row Index'!J48="","✗",IF(INDEX('RAW DATA'!$N:$N,'Row Index'!J48)="",INDEX('RAW DATA'!$L:$L,'Row Index'!J48),INDEX('RAW DATA'!$N:$N,'Row Index'!J48)))</f>
        <v>3.6277478259565</v>
      </c>
      <c r="K444" s="39" t="n">
        <f aca="false">IF('Row Index'!K48="","✗",IF(INDEX('RAW DATA'!$N:$N,'Row Index'!K48)="",INDEX('RAW DATA'!$L:$L,'Row Index'!K48),INDEX('RAW DATA'!$N:$N,'Row Index'!K48)))</f>
        <v>4.03055230224759</v>
      </c>
      <c r="L444" s="39" t="n">
        <f aca="false">IF('Row Index'!L48="","✗",IF(INDEX('RAW DATA'!$N:$N,'Row Index'!L48)="",INDEX('RAW DATA'!$L:$L,'Row Index'!L48),INDEX('RAW DATA'!$N:$N,'Row Index'!L48)))</f>
        <v>3.66790557554041</v>
      </c>
      <c r="M444" s="39" t="n">
        <f aca="false">IF('Row Index'!M48="","✗",IF(INDEX('RAW DATA'!$N:$N,'Row Index'!M48)="",INDEX('RAW DATA'!$L:$L,'Row Index'!M48),INDEX('RAW DATA'!$N:$N,'Row Index'!M48)))</f>
        <v>3.44735179641683</v>
      </c>
      <c r="N444" s="39" t="n">
        <f aca="false">IF('Row Index'!N48="","✗",IF(INDEX('RAW DATA'!$N:$N,'Row Index'!N48)="",INDEX('RAW DATA'!$L:$L,'Row Index'!N48),INDEX('RAW DATA'!$N:$N,'Row Index'!N48)))</f>
        <v>4.34120529187979</v>
      </c>
      <c r="O444" s="39" t="n">
        <f aca="false">IF('Row Index'!O48="","✗",IF(INDEX('RAW DATA'!$N:$N,'Row Index'!O48)="",INDEX('RAW DATA'!$L:$L,'Row Index'!O48),INDEX('RAW DATA'!$N:$N,'Row Index'!O48)))</f>
        <v>3.67821561434835</v>
      </c>
      <c r="P444" s="39" t="n">
        <f aca="false">IF('Row Index'!P48="","✗",IF(INDEX('RAW DATA'!$N:$N,'Row Index'!P48)="",INDEX('RAW DATA'!$L:$L,'Row Index'!P48),INDEX('RAW DATA'!$N:$N,'Row Index'!P48)))</f>
        <v>3.91228742305083</v>
      </c>
      <c r="Q444" s="39" t="n">
        <f aca="false">IF('Row Index'!Q48="","✗",IF(INDEX('RAW DATA'!$N:$N,'Row Index'!Q48)="",INDEX('RAW DATA'!$L:$L,'Row Index'!Q48),INDEX('RAW DATA'!$N:$N,'Row Index'!Q48)))</f>
        <v>4.29402379371569</v>
      </c>
      <c r="R444" s="39" t="str">
        <f aca="false">IF('Row Index'!R48="","✗",IF(INDEX('RAW DATA'!$N:$N,'Row Index'!R48)="",INDEX('RAW DATA'!$L:$L,'Row Index'!R48),INDEX('RAW DATA'!$N:$N,'Row Index'!R48)))</f>
        <v>✗⇲</v>
      </c>
      <c r="S444" s="39" t="n">
        <f aca="false">IF('Row Index'!S48="","✗",IF(INDEX('RAW DATA'!$N:$N,'Row Index'!S48)="",INDEX('RAW DATA'!$L:$L,'Row Index'!S48),INDEX('RAW DATA'!$N:$N,'Row Index'!S48)))</f>
        <v>4.4830133379684</v>
      </c>
      <c r="T444" s="39" t="n">
        <f aca="false">IF('Row Index'!T48="","✗",IF(INDEX('RAW DATA'!$N:$N,'Row Index'!T48)="",INDEX('RAW DATA'!$L:$L,'Row Index'!T48),INDEX('RAW DATA'!$N:$N,'Row Index'!T48)))</f>
        <v>4.81057199285054</v>
      </c>
      <c r="U444" s="39" t="n">
        <f aca="false">IF('Row Index'!U48="","✗",IF(INDEX('RAW DATA'!$N:$N,'Row Index'!U48)="",INDEX('RAW DATA'!$L:$L,'Row Index'!U48),INDEX('RAW DATA'!$N:$N,'Row Index'!U48)))</f>
        <v>5.36462533836081</v>
      </c>
      <c r="V444" s="39" t="n">
        <f aca="false">IF('Row Index'!V48="","✗",IF(INDEX('RAW DATA'!$N:$N,'Row Index'!V48)="",INDEX('RAW DATA'!$L:$L,'Row Index'!V48),INDEX('RAW DATA'!$N:$N,'Row Index'!V48)))</f>
        <v>5.40256449272574</v>
      </c>
      <c r="W444" s="39" t="n">
        <f aca="false">IF('Row Index'!W48="","✗",IF(INDEX('RAW DATA'!$N:$N,'Row Index'!W48)="",INDEX('RAW DATA'!$L:$L,'Row Index'!W48),INDEX('RAW DATA'!$N:$N,'Row Index'!W48)))</f>
        <v>5.10227283503435</v>
      </c>
      <c r="X444" s="39" t="n">
        <f aca="false">IF('Row Index'!X48="","✗",IF(INDEX('RAW DATA'!$N:$N,'Row Index'!X48)="",INDEX('RAW DATA'!$L:$L,'Row Index'!X48),INDEX('RAW DATA'!$N:$N,'Row Index'!X48)))</f>
        <v>5.20287419452126</v>
      </c>
      <c r="Y444" s="39" t="n">
        <f aca="false">IF('Row Index'!Y48="","✗",IF(INDEX('RAW DATA'!$N:$N,'Row Index'!Y48)="",INDEX('RAW DATA'!$L:$L,'Row Index'!Y48),INDEX('RAW DATA'!$N:$N,'Row Index'!Y48)))</f>
        <v>5.70876355012387</v>
      </c>
      <c r="Z444" s="39" t="n">
        <f aca="false">IF('Row Index'!Z48="","✗",IF(INDEX('RAW DATA'!$N:$N,'Row Index'!Z48)="",INDEX('RAW DATA'!$L:$L,'Row Index'!Z48),INDEX('RAW DATA'!$N:$N,'Row Index'!Z48)))</f>
        <v>5.14164636965194</v>
      </c>
      <c r="AA444" s="19" t="str">
        <f aca="false">IF('Row Index'!AA48="","⏳",IF(INDEX('RAW DATA'!$N:$N,'Row Index'!AA48)="",INDEX('RAW DATA'!$L:$L,'Row Index'!AA48),INDEX('RAW DATA'!$N:$N,'Row Index'!AA48)))</f>
        <v>⏳</v>
      </c>
      <c r="AB444" s="39" t="n">
        <f aca="false">IF('Row Index'!AB48="","✗",IF(INDEX('RAW DATA'!$N:$N,'Row Index'!AB48)="",INDEX('RAW DATA'!$L:$L,'Row Index'!AB48),INDEX('RAW DATA'!$N:$N,'Row Index'!AB48)))</f>
        <v>4.89720211589943</v>
      </c>
      <c r="AC444" s="39" t="n">
        <f aca="false">IF('Row Index'!AC48="","✗",IF(INDEX('RAW DATA'!$N:$N,'Row Index'!AC48)="",INDEX('RAW DATA'!$L:$L,'Row Index'!AC48),INDEX('RAW DATA'!$N:$N,'Row Index'!AC48)))</f>
        <v>5.34515499199239</v>
      </c>
      <c r="AD444" s="39" t="n">
        <f aca="false">IF('Row Index'!AD48="","✗",IF(INDEX('RAW DATA'!$N:$N,'Row Index'!AD48)="",INDEX('RAW DATA'!$L:$L,'Row Index'!AD48),INDEX('RAW DATA'!$N:$N,'Row Index'!AD48)))</f>
        <v>5.31553819388324</v>
      </c>
      <c r="AE444" s="39" t="n">
        <f aca="false">IF('Row Index'!AE48="","✗",IF(INDEX('RAW DATA'!$N:$N,'Row Index'!AE48)="",INDEX('RAW DATA'!$L:$L,'Row Index'!AE48),INDEX('RAW DATA'!$N:$N,'Row Index'!AE48)))</f>
        <v>5.02482860307931</v>
      </c>
      <c r="AF444" s="39" t="n">
        <f aca="false">IF('Row Index'!AF48="","✗",IF(INDEX('RAW DATA'!$N:$N,'Row Index'!AF48)="",INDEX('RAW DATA'!$L:$L,'Row Index'!AF48),INDEX('RAW DATA'!$N:$N,'Row Index'!AF48)))</f>
        <v>4.41671842476062</v>
      </c>
      <c r="AG444" s="39" t="n">
        <f aca="false">IF('Row Index'!AG48="","✗",IF(INDEX('RAW DATA'!$N:$N,'Row Index'!AG48)="",INDEX('RAW DATA'!$L:$L,'Row Index'!AG48),INDEX('RAW DATA'!$N:$N,'Row Index'!AG48)))</f>
        <v>4.44319080277606</v>
      </c>
      <c r="AH444" s="39" t="n">
        <f aca="false">IF('Row Index'!AH48="","✗",IF(INDEX('RAW DATA'!$N:$N,'Row Index'!AH48)="",INDEX('RAW DATA'!$L:$L,'Row Index'!AH48),INDEX('RAW DATA'!$N:$N,'Row Index'!AH48)))</f>
        <v>3.67586755116952</v>
      </c>
      <c r="AI444" s="39" t="n">
        <f aca="false">IF('Row Index'!AI48="","✗",IF(INDEX('RAW DATA'!$N:$N,'Row Index'!AI48)="",INDEX('RAW DATA'!$L:$L,'Row Index'!AI48),INDEX('RAW DATA'!$N:$N,'Row Index'!AI48)))</f>
        <v>2.86353013320288</v>
      </c>
      <c r="AJ444" s="39" t="n">
        <f aca="false">IF('Row Index'!AJ48="","✗",IF(INDEX('RAW DATA'!$N:$N,'Row Index'!AJ48)="",INDEX('RAW DATA'!$L:$L,'Row Index'!AJ48),INDEX('RAW DATA'!$N:$N,'Row Index'!AJ48)))</f>
        <v>2.39659216561178</v>
      </c>
      <c r="AK444" s="39" t="n">
        <f aca="false">IF('Row Index'!AK48="","✗",IF(INDEX('RAW DATA'!$N:$N,'Row Index'!AK48)="",INDEX('RAW DATA'!$L:$L,'Row Index'!AK48),INDEX('RAW DATA'!$N:$N,'Row Index'!AK48)))</f>
        <v>2.23585282339369</v>
      </c>
      <c r="AL444" s="39" t="n">
        <f aca="false">IF('Row Index'!AL48="","✗",IF(INDEX('RAW DATA'!$N:$N,'Row Index'!AL48)="",INDEX('RAW DATA'!$L:$L,'Row Index'!AL48),INDEX('RAW DATA'!$N:$N,'Row Index'!AL48)))</f>
        <v>1.91129917955486</v>
      </c>
      <c r="AM444" s="39" t="n">
        <f aca="false">IF('Row Index'!AM48="","✗",IF(INDEX('RAW DATA'!$N:$N,'Row Index'!AM48)="",INDEX('RAW DATA'!$L:$L,'Row Index'!AM48),INDEX('RAW DATA'!$N:$N,'Row Index'!AM48)))</f>
        <v>1.18954792143276</v>
      </c>
      <c r="AN444" s="39" t="n">
        <f aca="false">IF('Row Index'!AN48="","✗",IF(INDEX('RAW DATA'!$N:$N,'Row Index'!AN48)="",INDEX('RAW DATA'!$L:$L,'Row Index'!AN48),INDEX('RAW DATA'!$N:$N,'Row Index'!AN48)))</f>
        <v>1.10846482659042</v>
      </c>
      <c r="AO444" s="39" t="n">
        <f aca="false">IF('Row Index'!AO48="","✗",IF(INDEX('RAW DATA'!$N:$N,'Row Index'!AO48)="",INDEX('RAW DATA'!$L:$L,'Row Index'!AO48),INDEX('RAW DATA'!$N:$N,'Row Index'!AO48)))</f>
        <v>1.02815306015394</v>
      </c>
      <c r="AP444" s="39" t="n">
        <f aca="false">IF('Row Index'!AP48="","✗",IF(INDEX('RAW DATA'!$N:$N,'Row Index'!AP48)="",INDEX('RAW DATA'!$L:$L,'Row Index'!AP48),INDEX('RAW DATA'!$N:$N,'Row Index'!AP48)))</f>
        <v>1.06847109499039</v>
      </c>
      <c r="AQ444" s="39" t="n">
        <f aca="false">IF('Row Index'!AQ48="","✗",IF(INDEX('RAW DATA'!$N:$N,'Row Index'!AQ48)="",INDEX('RAW DATA'!$L:$L,'Row Index'!AQ48),INDEX('RAW DATA'!$N:$N,'Row Index'!AQ48)))</f>
        <v>1.04002458082915</v>
      </c>
    </row>
    <row r="445" customFormat="false" ht="15" hidden="false" customHeight="false" outlineLevel="0" collapsed="false">
      <c r="A445" s="32" t="s">
        <v>304</v>
      </c>
      <c r="B445" s="33" t="s">
        <v>248</v>
      </c>
      <c r="C445" s="39" t="n">
        <f aca="false">IF('Row Index'!C49="","✗",IF(INDEX('RAW DATA'!$N:$N,'Row Index'!C49)="",INDEX('RAW DATA'!$L:$L,'Row Index'!C49),INDEX('RAW DATA'!$N:$N,'Row Index'!C49)))</f>
        <v>4.90847953507031</v>
      </c>
      <c r="D445" s="39" t="n">
        <f aca="false">IF('Row Index'!D49="","✗",IF(INDEX('RAW DATA'!$N:$N,'Row Index'!D49)="",INDEX('RAW DATA'!$L:$L,'Row Index'!D49),INDEX('RAW DATA'!$N:$N,'Row Index'!D49)))</f>
        <v>4.48176864103095</v>
      </c>
      <c r="E445" s="39" t="n">
        <f aca="false">IF('Row Index'!E49="","✗",IF(INDEX('RAW DATA'!$N:$N,'Row Index'!E49)="",INDEX('RAW DATA'!$L:$L,'Row Index'!E49),INDEX('RAW DATA'!$N:$N,'Row Index'!E49)))</f>
        <v>4.82902647306074</v>
      </c>
      <c r="F445" s="39" t="n">
        <f aca="false">IF('Row Index'!F49="","✗",IF(INDEX('RAW DATA'!$N:$N,'Row Index'!F49)="",INDEX('RAW DATA'!$L:$L,'Row Index'!F49),INDEX('RAW DATA'!$N:$N,'Row Index'!F49)))</f>
        <v>4.19632573324334</v>
      </c>
      <c r="G445" s="39" t="n">
        <f aca="false">IF('Row Index'!G49="","✗",IF(INDEX('RAW DATA'!$N:$N,'Row Index'!G49)="",INDEX('RAW DATA'!$L:$L,'Row Index'!G49),INDEX('RAW DATA'!$N:$N,'Row Index'!G49)))</f>
        <v>3.09654090861804</v>
      </c>
      <c r="H445" s="39" t="n">
        <f aca="false">IF('Row Index'!H49="","✗",IF(INDEX('RAW DATA'!$N:$N,'Row Index'!H49)="",INDEX('RAW DATA'!$L:$L,'Row Index'!H49),INDEX('RAW DATA'!$N:$N,'Row Index'!H49)))</f>
        <v>4.32988500738416</v>
      </c>
      <c r="I445" s="39" t="n">
        <f aca="false">IF('Row Index'!I49="","✗",IF(INDEX('RAW DATA'!$N:$N,'Row Index'!I49)="",INDEX('RAW DATA'!$L:$L,'Row Index'!I49),INDEX('RAW DATA'!$N:$N,'Row Index'!I49)))</f>
        <v>4.80713607631851</v>
      </c>
      <c r="J445" s="39" t="n">
        <f aca="false">IF('Row Index'!J49="","✗",IF(INDEX('RAW DATA'!$N:$N,'Row Index'!J49)="",INDEX('RAW DATA'!$L:$L,'Row Index'!J49),INDEX('RAW DATA'!$N:$N,'Row Index'!J49)))</f>
        <v>5.08431690432728</v>
      </c>
      <c r="K445" s="39" t="n">
        <f aca="false">IF('Row Index'!K49="","✗",IF(INDEX('RAW DATA'!$N:$N,'Row Index'!K49)="",INDEX('RAW DATA'!$L:$L,'Row Index'!K49),INDEX('RAW DATA'!$N:$N,'Row Index'!K49)))</f>
        <v>4.87824823962108</v>
      </c>
      <c r="L445" s="39" t="n">
        <f aca="false">IF('Row Index'!L49="","✗",IF(INDEX('RAW DATA'!$N:$N,'Row Index'!L49)="",INDEX('RAW DATA'!$L:$L,'Row Index'!L49),INDEX('RAW DATA'!$N:$N,'Row Index'!L49)))</f>
        <v>5.17536453758695</v>
      </c>
      <c r="M445" s="39" t="n">
        <f aca="false">IF('Row Index'!M49="","✗",IF(INDEX('RAW DATA'!$N:$N,'Row Index'!M49)="",INDEX('RAW DATA'!$L:$L,'Row Index'!M49),INDEX('RAW DATA'!$N:$N,'Row Index'!M49)))</f>
        <v>4.96743075699701</v>
      </c>
      <c r="N445" s="39" t="n">
        <f aca="false">IF('Row Index'!N49="","✗",IF(INDEX('RAW DATA'!$N:$N,'Row Index'!N49)="",INDEX('RAW DATA'!$L:$L,'Row Index'!N49),INDEX('RAW DATA'!$N:$N,'Row Index'!N49)))</f>
        <v>5.27691356884549</v>
      </c>
      <c r="O445" s="39" t="n">
        <f aca="false">IF('Row Index'!O49="","✗",IF(INDEX('RAW DATA'!$N:$N,'Row Index'!O49)="",INDEX('RAW DATA'!$L:$L,'Row Index'!O49),INDEX('RAW DATA'!$N:$N,'Row Index'!O49)))</f>
        <v>5.51762718911119</v>
      </c>
      <c r="P445" s="39" t="n">
        <f aca="false">IF('Row Index'!P49="","✗",IF(INDEX('RAW DATA'!$N:$N,'Row Index'!P49)="",INDEX('RAW DATA'!$L:$L,'Row Index'!P49),INDEX('RAW DATA'!$N:$N,'Row Index'!P49)))</f>
        <v>5.718706919731</v>
      </c>
      <c r="Q445" s="39" t="n">
        <f aca="false">IF('Row Index'!Q49="","✗",IF(INDEX('RAW DATA'!$N:$N,'Row Index'!Q49)="",INDEX('RAW DATA'!$L:$L,'Row Index'!Q49),INDEX('RAW DATA'!$N:$N,'Row Index'!Q49)))</f>
        <v>5.17635137080877</v>
      </c>
      <c r="R445" s="39" t="n">
        <f aca="false">IF('Row Index'!R49="","✗",IF(INDEX('RAW DATA'!$N:$N,'Row Index'!R49)="",INDEX('RAW DATA'!$L:$L,'Row Index'!R49),INDEX('RAW DATA'!$N:$N,'Row Index'!R49)))</f>
        <v>5.70238527858951</v>
      </c>
      <c r="S445" s="39" t="n">
        <f aca="false">IF('Row Index'!S49="","✗",IF(INDEX('RAW DATA'!$N:$N,'Row Index'!S49)="",INDEX('RAW DATA'!$L:$L,'Row Index'!S49),INDEX('RAW DATA'!$N:$N,'Row Index'!S49)))</f>
        <v>5.23993718690508</v>
      </c>
      <c r="T445" s="39" t="n">
        <f aca="false">IF('Row Index'!T49="","✗",IF(INDEX('RAW DATA'!$N:$N,'Row Index'!T49)="",INDEX('RAW DATA'!$L:$L,'Row Index'!T49),INDEX('RAW DATA'!$N:$N,'Row Index'!T49)))</f>
        <v>5.55713536235216</v>
      </c>
      <c r="U445" s="39" t="n">
        <f aca="false">IF('Row Index'!U49="","✗",IF(INDEX('RAW DATA'!$N:$N,'Row Index'!U49)="",INDEX('RAW DATA'!$L:$L,'Row Index'!U49),INDEX('RAW DATA'!$N:$N,'Row Index'!U49)))</f>
        <v>4.98157114567743</v>
      </c>
      <c r="V445" s="39" t="n">
        <f aca="false">IF('Row Index'!V49="","✗",IF(INDEX('RAW DATA'!$N:$N,'Row Index'!V49)="",INDEX('RAW DATA'!$L:$L,'Row Index'!V49),INDEX('RAW DATA'!$N:$N,'Row Index'!V49)))</f>
        <v>4.81708799532474</v>
      </c>
      <c r="W445" s="39" t="n">
        <f aca="false">IF('Row Index'!W49="","✗",IF(INDEX('RAW DATA'!$N:$N,'Row Index'!W49)="",INDEX('RAW DATA'!$L:$L,'Row Index'!W49),INDEX('RAW DATA'!$N:$N,'Row Index'!W49)))</f>
        <v>4.95783340976109</v>
      </c>
      <c r="X445" s="39" t="n">
        <f aca="false">IF('Row Index'!X49="","✗",IF(INDEX('RAW DATA'!$N:$N,'Row Index'!X49)="",INDEX('RAW DATA'!$L:$L,'Row Index'!X49),INDEX('RAW DATA'!$N:$N,'Row Index'!X49)))</f>
        <v>4.29744838227801</v>
      </c>
      <c r="Y445" s="39" t="n">
        <f aca="false">IF('Row Index'!Y49="","✗",IF(INDEX('RAW DATA'!$N:$N,'Row Index'!Y49)="",INDEX('RAW DATA'!$L:$L,'Row Index'!Y49),INDEX('RAW DATA'!$N:$N,'Row Index'!Y49)))</f>
        <v>4.12752015902246</v>
      </c>
      <c r="Z445" s="39" t="n">
        <f aca="false">IF('Row Index'!Z49="","✗",IF(INDEX('RAW DATA'!$N:$N,'Row Index'!Z49)="",INDEX('RAW DATA'!$L:$L,'Row Index'!Z49),INDEX('RAW DATA'!$N:$N,'Row Index'!Z49)))</f>
        <v>2.96122496407566</v>
      </c>
      <c r="AA445" s="19" t="str">
        <f aca="false">IF('Row Index'!AA49="","⏳",IF(INDEX('RAW DATA'!$N:$N,'Row Index'!AA49)="",INDEX('RAW DATA'!$L:$L,'Row Index'!AA49),INDEX('RAW DATA'!$N:$N,'Row Index'!AA49)))</f>
        <v>⏳</v>
      </c>
      <c r="AB445" s="39" t="n">
        <f aca="false">IF('Row Index'!AB49="","✗",IF(INDEX('RAW DATA'!$N:$N,'Row Index'!AB49)="",INDEX('RAW DATA'!$L:$L,'Row Index'!AB49),INDEX('RAW DATA'!$N:$N,'Row Index'!AB49)))</f>
        <v>2.03539083940145</v>
      </c>
      <c r="AC445" s="39" t="n">
        <f aca="false">IF('Row Index'!AC49="","✗",IF(INDEX('RAW DATA'!$N:$N,'Row Index'!AC49)="",INDEX('RAW DATA'!$L:$L,'Row Index'!AC49),INDEX('RAW DATA'!$N:$N,'Row Index'!AC49)))</f>
        <v>1.92893504705079</v>
      </c>
      <c r="AD445" s="39" t="n">
        <f aca="false">IF('Row Index'!AD49="","✗",IF(INDEX('RAW DATA'!$N:$N,'Row Index'!AD49)="",INDEX('RAW DATA'!$L:$L,'Row Index'!AD49),INDEX('RAW DATA'!$N:$N,'Row Index'!AD49)))</f>
        <v>1.54148817151991</v>
      </c>
      <c r="AE445" s="39" t="n">
        <f aca="false">IF('Row Index'!AE49="","✗",IF(INDEX('RAW DATA'!$N:$N,'Row Index'!AE49)="",INDEX('RAW DATA'!$L:$L,'Row Index'!AE49),INDEX('RAW DATA'!$N:$N,'Row Index'!AE49)))</f>
        <v>1.51107215495423</v>
      </c>
      <c r="AF445" s="39" t="n">
        <f aca="false">IF('Row Index'!AF49="","✗",IF(INDEX('RAW DATA'!$N:$N,'Row Index'!AF49)="",INDEX('RAW DATA'!$L:$L,'Row Index'!AF49),INDEX('RAW DATA'!$N:$N,'Row Index'!AF49)))</f>
        <v>1.34166068107039</v>
      </c>
      <c r="AG445" s="39" t="n">
        <f aca="false">IF('Row Index'!AG49="","✗",IF(INDEX('RAW DATA'!$N:$N,'Row Index'!AG49)="",INDEX('RAW DATA'!$L:$L,'Row Index'!AG49),INDEX('RAW DATA'!$N:$N,'Row Index'!AG49)))</f>
        <v>1.20819053137067</v>
      </c>
      <c r="AH445" s="39" t="n">
        <f aca="false">IF('Row Index'!AH49="","✗",IF(INDEX('RAW DATA'!$N:$N,'Row Index'!AH49)="",INDEX('RAW DATA'!$L:$L,'Row Index'!AH49),INDEX('RAW DATA'!$N:$N,'Row Index'!AH49)))</f>
        <v>1.06311877932525</v>
      </c>
      <c r="AI445" s="39" t="n">
        <f aca="false">IF('Row Index'!AI49="","✗",IF(INDEX('RAW DATA'!$N:$N,'Row Index'!AI49)="",INDEX('RAW DATA'!$L:$L,'Row Index'!AI49),INDEX('RAW DATA'!$N:$N,'Row Index'!AI49)))</f>
        <v>1.2985915415897</v>
      </c>
      <c r="AJ445" s="39" t="n">
        <f aca="false">IF('Row Index'!AJ49="","✗",IF(INDEX('RAW DATA'!$N:$N,'Row Index'!AJ49)="",INDEX('RAW DATA'!$L:$L,'Row Index'!AJ49),INDEX('RAW DATA'!$N:$N,'Row Index'!AJ49)))</f>
        <v>1.15558659498066</v>
      </c>
      <c r="AK445" s="39" t="n">
        <f aca="false">IF('Row Index'!AK49="","✗",IF(INDEX('RAW DATA'!$N:$N,'Row Index'!AK49)="",INDEX('RAW DATA'!$L:$L,'Row Index'!AK49),INDEX('RAW DATA'!$N:$N,'Row Index'!AK49)))</f>
        <v>1.07939349507586</v>
      </c>
      <c r="AL445" s="39" t="n">
        <f aca="false">IF('Row Index'!AL49="","✗",IF(INDEX('RAW DATA'!$N:$N,'Row Index'!AL49)="",INDEX('RAW DATA'!$L:$L,'Row Index'!AL49),INDEX('RAW DATA'!$N:$N,'Row Index'!AL49)))</f>
        <v>1.19393186307091</v>
      </c>
      <c r="AM445" s="39" t="n">
        <f aca="false">IF('Row Index'!AM49="","✗",IF(INDEX('RAW DATA'!$N:$N,'Row Index'!AM49)="",INDEX('RAW DATA'!$L:$L,'Row Index'!AM49),INDEX('RAW DATA'!$N:$N,'Row Index'!AM49)))</f>
        <v>1.10808783727526</v>
      </c>
      <c r="AN445" s="39" t="n">
        <f aca="false">IF('Row Index'!AN49="","✗",IF(INDEX('RAW DATA'!$N:$N,'Row Index'!AN49)="",INDEX('RAW DATA'!$L:$L,'Row Index'!AN49),INDEX('RAW DATA'!$N:$N,'Row Index'!AN49)))</f>
        <v>1.05019018488786</v>
      </c>
      <c r="AO445" s="39" t="n">
        <f aca="false">IF('Row Index'!AO49="","✗",IF(INDEX('RAW DATA'!$N:$N,'Row Index'!AO49)="",INDEX('RAW DATA'!$L:$L,'Row Index'!AO49),INDEX('RAW DATA'!$N:$N,'Row Index'!AO49)))</f>
        <v>0.905076721598784</v>
      </c>
      <c r="AP445" s="39" t="n">
        <f aca="false">IF('Row Index'!AP49="","✗",IF(INDEX('RAW DATA'!$N:$N,'Row Index'!AP49)="",INDEX('RAW DATA'!$L:$L,'Row Index'!AP49),INDEX('RAW DATA'!$N:$N,'Row Index'!AP49)))</f>
        <v>0.799681985430955</v>
      </c>
      <c r="AQ445" s="39" t="n">
        <f aca="false">IF('Row Index'!AQ49="","✗",IF(INDEX('RAW DATA'!$N:$N,'Row Index'!AQ49)="",INDEX('RAW DATA'!$L:$L,'Row Index'!AQ49),INDEX('RAW DATA'!$N:$N,'Row Index'!AQ49)))</f>
        <v>0.859951141613053</v>
      </c>
    </row>
    <row r="446" customFormat="false" ht="15" hidden="false" customHeight="false" outlineLevel="0" collapsed="false">
      <c r="A446" s="32" t="s">
        <v>307</v>
      </c>
      <c r="B446" s="33" t="s">
        <v>248</v>
      </c>
      <c r="C446" s="39" t="n">
        <f aca="false">IF('Row Index'!C50="","✗",IF(INDEX('RAW DATA'!$N:$N,'Row Index'!C50)="",INDEX('RAW DATA'!$L:$L,'Row Index'!C50),INDEX('RAW DATA'!$N:$N,'Row Index'!C50)))</f>
        <v>3.40666700980264</v>
      </c>
      <c r="D446" s="39" t="n">
        <f aca="false">IF('Row Index'!D50="","✗",IF(INDEX('RAW DATA'!$N:$N,'Row Index'!D50)="",INDEX('RAW DATA'!$L:$L,'Row Index'!D50),INDEX('RAW DATA'!$N:$N,'Row Index'!D50)))</f>
        <v>2.30499356832288</v>
      </c>
      <c r="E446" s="39" t="n">
        <f aca="false">IF('Row Index'!E50="","✗",IF(INDEX('RAW DATA'!$N:$N,'Row Index'!E50)="",INDEX('RAW DATA'!$L:$L,'Row Index'!E50),INDEX('RAW DATA'!$N:$N,'Row Index'!E50)))</f>
        <v>2.95875231279994</v>
      </c>
      <c r="F446" s="39" t="n">
        <f aca="false">IF('Row Index'!F50="","✗",IF(INDEX('RAW DATA'!$N:$N,'Row Index'!F50)="",INDEX('RAW DATA'!$L:$L,'Row Index'!F50),INDEX('RAW DATA'!$N:$N,'Row Index'!F50)))</f>
        <v>3.06042490679597</v>
      </c>
      <c r="G446" s="39" t="n">
        <f aca="false">IF('Row Index'!G50="","✗",IF(INDEX('RAW DATA'!$N:$N,'Row Index'!G50)="",INDEX('RAW DATA'!$L:$L,'Row Index'!G50),INDEX('RAW DATA'!$N:$N,'Row Index'!G50)))</f>
        <v>3.84176666413701</v>
      </c>
      <c r="H446" s="39" t="n">
        <f aca="false">IF('Row Index'!H50="","✗",IF(INDEX('RAW DATA'!$N:$N,'Row Index'!H50)="",INDEX('RAW DATA'!$L:$L,'Row Index'!H50),INDEX('RAW DATA'!$N:$N,'Row Index'!H50)))</f>
        <v>3.47101953341737</v>
      </c>
      <c r="I446" s="39" t="n">
        <f aca="false">IF('Row Index'!I50="","✗",IF(INDEX('RAW DATA'!$N:$N,'Row Index'!I50)="",INDEX('RAW DATA'!$L:$L,'Row Index'!I50),INDEX('RAW DATA'!$N:$N,'Row Index'!I50)))</f>
        <v>3.40867939044812</v>
      </c>
      <c r="J446" s="39" t="n">
        <f aca="false">IF('Row Index'!J50="","✗",IF(INDEX('RAW DATA'!$N:$N,'Row Index'!J50)="",INDEX('RAW DATA'!$L:$L,'Row Index'!J50),INDEX('RAW DATA'!$N:$N,'Row Index'!J50)))</f>
        <v>4.1795106571288</v>
      </c>
      <c r="K446" s="39" t="n">
        <f aca="false">IF('Row Index'!K50="","✗",IF(INDEX('RAW DATA'!$N:$N,'Row Index'!K50)="",INDEX('RAW DATA'!$L:$L,'Row Index'!K50),INDEX('RAW DATA'!$N:$N,'Row Index'!K50)))</f>
        <v>3.89632547267547</v>
      </c>
      <c r="L446" s="39" t="n">
        <f aca="false">IF('Row Index'!L50="","✗",IF(INDEX('RAW DATA'!$N:$N,'Row Index'!L50)="",INDEX('RAW DATA'!$L:$L,'Row Index'!L50),INDEX('RAW DATA'!$N:$N,'Row Index'!L50)))</f>
        <v>4.19039570652013</v>
      </c>
      <c r="M446" s="39" t="n">
        <f aca="false">IF('Row Index'!M50="","✗",IF(INDEX('RAW DATA'!$N:$N,'Row Index'!M50)="",INDEX('RAW DATA'!$L:$L,'Row Index'!M50),INDEX('RAW DATA'!$N:$N,'Row Index'!M50)))</f>
        <v>4.32071325390832</v>
      </c>
      <c r="N446" s="39" t="n">
        <f aca="false">IF('Row Index'!N50="","✗",IF(INDEX('RAW DATA'!$N:$N,'Row Index'!N50)="",INDEX('RAW DATA'!$L:$L,'Row Index'!N50),INDEX('RAW DATA'!$N:$N,'Row Index'!N50)))</f>
        <v>4.66495791731103</v>
      </c>
      <c r="O446" s="39" t="n">
        <f aca="false">IF('Row Index'!O50="","✗",IF(INDEX('RAW DATA'!$N:$N,'Row Index'!O50)="",INDEX('RAW DATA'!$L:$L,'Row Index'!O50),INDEX('RAW DATA'!$N:$N,'Row Index'!O50)))</f>
        <v>4.94132685659562</v>
      </c>
      <c r="P446" s="39" t="n">
        <f aca="false">IF('Row Index'!P50="","✗",IF(INDEX('RAW DATA'!$N:$N,'Row Index'!P50)="",INDEX('RAW DATA'!$L:$L,'Row Index'!P50),INDEX('RAW DATA'!$N:$N,'Row Index'!P50)))</f>
        <v>5.35786041980658</v>
      </c>
      <c r="Q446" s="39" t="n">
        <f aca="false">IF('Row Index'!Q50="","✗",IF(INDEX('RAW DATA'!$N:$N,'Row Index'!Q50)="",INDEX('RAW DATA'!$L:$L,'Row Index'!Q50),INDEX('RAW DATA'!$N:$N,'Row Index'!Q50)))</f>
        <v>4.90365263233568</v>
      </c>
      <c r="R446" s="39" t="n">
        <f aca="false">IF('Row Index'!R50="","✗",IF(INDEX('RAW DATA'!$N:$N,'Row Index'!R50)="",INDEX('RAW DATA'!$L:$L,'Row Index'!R50),INDEX('RAW DATA'!$N:$N,'Row Index'!R50)))</f>
        <v>5.35564757322195</v>
      </c>
      <c r="S446" s="39" t="n">
        <f aca="false">IF('Row Index'!S50="","✗",IF(INDEX('RAW DATA'!$N:$N,'Row Index'!S50)="",INDEX('RAW DATA'!$L:$L,'Row Index'!S50),INDEX('RAW DATA'!$N:$N,'Row Index'!S50)))</f>
        <v>5.08646477637747</v>
      </c>
      <c r="T446" s="39" t="n">
        <f aca="false">IF('Row Index'!T50="","✗",IF(INDEX('RAW DATA'!$N:$N,'Row Index'!T50)="",INDEX('RAW DATA'!$L:$L,'Row Index'!T50),INDEX('RAW DATA'!$N:$N,'Row Index'!T50)))</f>
        <v>5.5994083772348</v>
      </c>
      <c r="U446" s="39" t="n">
        <f aca="false">IF('Row Index'!U50="","✗",IF(INDEX('RAW DATA'!$N:$N,'Row Index'!U50)="",INDEX('RAW DATA'!$L:$L,'Row Index'!U50),INDEX('RAW DATA'!$N:$N,'Row Index'!U50)))</f>
        <v>5.21066783436433</v>
      </c>
      <c r="V446" s="39" t="n">
        <f aca="false">IF('Row Index'!V50="","✗",IF(INDEX('RAW DATA'!$N:$N,'Row Index'!V50)="",INDEX('RAW DATA'!$L:$L,'Row Index'!V50),INDEX('RAW DATA'!$N:$N,'Row Index'!V50)))</f>
        <v>5.40189242521762</v>
      </c>
      <c r="W446" s="39" t="n">
        <f aca="false">IF('Row Index'!W50="","✗",IF(INDEX('RAW DATA'!$N:$N,'Row Index'!W50)="",INDEX('RAW DATA'!$L:$L,'Row Index'!W50),INDEX('RAW DATA'!$N:$N,'Row Index'!W50)))</f>
        <v>5.64892827937435</v>
      </c>
      <c r="X446" s="39" t="n">
        <f aca="false">IF('Row Index'!X50="","✗",IF(INDEX('RAW DATA'!$N:$N,'Row Index'!X50)="",INDEX('RAW DATA'!$L:$L,'Row Index'!X50),INDEX('RAW DATA'!$N:$N,'Row Index'!X50)))</f>
        <v>5.29896848131473</v>
      </c>
      <c r="Y446" s="39" t="n">
        <f aca="false">IF('Row Index'!Y50="","✗",IF(INDEX('RAW DATA'!$N:$N,'Row Index'!Y50)="",INDEX('RAW DATA'!$L:$L,'Row Index'!Y50),INDEX('RAW DATA'!$N:$N,'Row Index'!Y50)))</f>
        <v>5.45877873291898</v>
      </c>
      <c r="Z446" s="39" t="n">
        <f aca="false">IF('Row Index'!Z50="","✗",IF(INDEX('RAW DATA'!$N:$N,'Row Index'!Z50)="",INDEX('RAW DATA'!$L:$L,'Row Index'!Z50),INDEX('RAW DATA'!$N:$N,'Row Index'!Z50)))</f>
        <v>4.96759548164939</v>
      </c>
      <c r="AA446" s="19" t="str">
        <f aca="false">IF('Row Index'!AA50="","⏳",IF(INDEX('RAW DATA'!$N:$N,'Row Index'!AA50)="",INDEX('RAW DATA'!$L:$L,'Row Index'!AA50),INDEX('RAW DATA'!$N:$N,'Row Index'!AA50)))</f>
        <v>⏳</v>
      </c>
      <c r="AB446" s="39" t="n">
        <f aca="false">IF('Row Index'!AB50="","✗",IF(INDEX('RAW DATA'!$N:$N,'Row Index'!AB50)="",INDEX('RAW DATA'!$L:$L,'Row Index'!AB50),INDEX('RAW DATA'!$N:$N,'Row Index'!AB50)))</f>
        <v>4.67409726592329</v>
      </c>
      <c r="AC446" s="39" t="n">
        <f aca="false">IF('Row Index'!AC50="","✗",IF(INDEX('RAW DATA'!$N:$N,'Row Index'!AC50)="",INDEX('RAW DATA'!$L:$L,'Row Index'!AC50),INDEX('RAW DATA'!$N:$N,'Row Index'!AC50)))</f>
        <v>4.3882218474613</v>
      </c>
      <c r="AD446" s="39" t="n">
        <f aca="false">IF('Row Index'!AD50="","✗",IF(INDEX('RAW DATA'!$N:$N,'Row Index'!AD50)="",INDEX('RAW DATA'!$L:$L,'Row Index'!AD50),INDEX('RAW DATA'!$N:$N,'Row Index'!AD50)))</f>
        <v>3.61313581167317</v>
      </c>
      <c r="AE446" s="39" t="n">
        <f aca="false">IF('Row Index'!AE50="","✗",IF(INDEX('RAW DATA'!$N:$N,'Row Index'!AE50)="",INDEX('RAW DATA'!$L:$L,'Row Index'!AE50),INDEX('RAW DATA'!$N:$N,'Row Index'!AE50)))</f>
        <v>3.27918092101967</v>
      </c>
      <c r="AF446" s="39" t="n">
        <f aca="false">IF('Row Index'!AF50="","✗",IF(INDEX('RAW DATA'!$N:$N,'Row Index'!AF50)="",INDEX('RAW DATA'!$L:$L,'Row Index'!AF50),INDEX('RAW DATA'!$N:$N,'Row Index'!AF50)))</f>
        <v>2.729432188033</v>
      </c>
      <c r="AG446" s="39" t="n">
        <f aca="false">IF('Row Index'!AG50="","✗",IF(INDEX('RAW DATA'!$N:$N,'Row Index'!AG50)="",INDEX('RAW DATA'!$L:$L,'Row Index'!AG50),INDEX('RAW DATA'!$N:$N,'Row Index'!AG50)))</f>
        <v>2.2967133577308</v>
      </c>
      <c r="AH446" s="39" t="n">
        <f aca="false">IF('Row Index'!AH50="","✗",IF(INDEX('RAW DATA'!$N:$N,'Row Index'!AH50)="",INDEX('RAW DATA'!$L:$L,'Row Index'!AH50),INDEX('RAW DATA'!$N:$N,'Row Index'!AH50)))</f>
        <v>1.83894911461578</v>
      </c>
      <c r="AI446" s="39" t="n">
        <f aca="false">IF('Row Index'!AI50="","✗",IF(INDEX('RAW DATA'!$N:$N,'Row Index'!AI50)="",INDEX('RAW DATA'!$L:$L,'Row Index'!AI50),INDEX('RAW DATA'!$N:$N,'Row Index'!AI50)))</f>
        <v>1.59330821316677</v>
      </c>
      <c r="AJ446" s="39" t="n">
        <f aca="false">IF('Row Index'!AJ50="","✗",IF(INDEX('RAW DATA'!$N:$N,'Row Index'!AJ50)="",INDEX('RAW DATA'!$L:$L,'Row Index'!AJ50),INDEX('RAW DATA'!$N:$N,'Row Index'!AJ50)))</f>
        <v>1.45416813559593</v>
      </c>
      <c r="AK446" s="39" t="n">
        <f aca="false">IF('Row Index'!AK50="","✗",IF(INDEX('RAW DATA'!$N:$N,'Row Index'!AK50)="",INDEX('RAW DATA'!$L:$L,'Row Index'!AK50),INDEX('RAW DATA'!$N:$N,'Row Index'!AK50)))</f>
        <v>1.33901201560288</v>
      </c>
      <c r="AL446" s="39" t="n">
        <f aca="false">IF('Row Index'!AL50="","✗",IF(INDEX('RAW DATA'!$N:$N,'Row Index'!AL50)="",INDEX('RAW DATA'!$L:$L,'Row Index'!AL50),INDEX('RAW DATA'!$N:$N,'Row Index'!AL50)))</f>
        <v>1.250030915048</v>
      </c>
      <c r="AM446" s="39" t="n">
        <f aca="false">IF('Row Index'!AM50="","✗",IF(INDEX('RAW DATA'!$N:$N,'Row Index'!AM50)="",INDEX('RAW DATA'!$L:$L,'Row Index'!AM50),INDEX('RAW DATA'!$N:$N,'Row Index'!AM50)))</f>
        <v>1.10011559307995</v>
      </c>
      <c r="AN446" s="39" t="n">
        <f aca="false">IF('Row Index'!AN50="","✗",IF(INDEX('RAW DATA'!$N:$N,'Row Index'!AN50)="",INDEX('RAW DATA'!$L:$L,'Row Index'!AN50),INDEX('RAW DATA'!$N:$N,'Row Index'!AN50)))</f>
        <v>1.12108001369959</v>
      </c>
      <c r="AO446" s="39" t="n">
        <f aca="false">IF('Row Index'!AO50="","✗",IF(INDEX('RAW DATA'!$N:$N,'Row Index'!AO50)="",INDEX('RAW DATA'!$L:$L,'Row Index'!AO50),INDEX('RAW DATA'!$N:$N,'Row Index'!AO50)))</f>
        <v>0.986715921929358</v>
      </c>
      <c r="AP446" s="39" t="n">
        <f aca="false">IF('Row Index'!AP50="","✗",IF(INDEX('RAW DATA'!$N:$N,'Row Index'!AP50)="",INDEX('RAW DATA'!$L:$L,'Row Index'!AP50),INDEX('RAW DATA'!$N:$N,'Row Index'!AP50)))</f>
        <v>0.986955196944544</v>
      </c>
      <c r="AQ446" s="39" t="n">
        <f aca="false">IF('Row Index'!AQ50="","✗",IF(INDEX('RAW DATA'!$N:$N,'Row Index'!AQ50)="",INDEX('RAW DATA'!$L:$L,'Row Index'!AQ50),INDEX('RAW DATA'!$N:$N,'Row Index'!AQ50)))</f>
        <v>0.874932957520041</v>
      </c>
    </row>
    <row r="447" customFormat="false" ht="15" hidden="false" customHeight="false" outlineLevel="0" collapsed="false">
      <c r="A447" s="32" t="s">
        <v>310</v>
      </c>
      <c r="B447" s="33" t="s">
        <v>248</v>
      </c>
      <c r="C447" s="39" t="n">
        <f aca="false">IF('Row Index'!C51="","✗",IF(INDEX('RAW DATA'!$N:$N,'Row Index'!C51)="",INDEX('RAW DATA'!$L:$L,'Row Index'!C51),INDEX('RAW DATA'!$N:$N,'Row Index'!C51)))</f>
        <v>4.58943229531806</v>
      </c>
      <c r="D447" s="39" t="n">
        <f aca="false">IF('Row Index'!D51="","✗",IF(INDEX('RAW DATA'!$N:$N,'Row Index'!D51)="",INDEX('RAW DATA'!$L:$L,'Row Index'!D51),INDEX('RAW DATA'!$N:$N,'Row Index'!D51)))</f>
        <v>3.60816562278281</v>
      </c>
      <c r="E447" s="39" t="n">
        <f aca="false">IF('Row Index'!E51="","✗",IF(INDEX('RAW DATA'!$N:$N,'Row Index'!E51)="",INDEX('RAW DATA'!$L:$L,'Row Index'!E51),INDEX('RAW DATA'!$N:$N,'Row Index'!E51)))</f>
        <v>4.32949098262232</v>
      </c>
      <c r="F447" s="39" t="n">
        <f aca="false">IF('Row Index'!F51="","✗",IF(INDEX('RAW DATA'!$N:$N,'Row Index'!F51)="",INDEX('RAW DATA'!$L:$L,'Row Index'!F51),INDEX('RAW DATA'!$N:$N,'Row Index'!F51)))</f>
        <v>3.41444632898933</v>
      </c>
      <c r="G447" s="39" t="n">
        <f aca="false">IF('Row Index'!G51="","✗",IF(INDEX('RAW DATA'!$N:$N,'Row Index'!G51)="",INDEX('RAW DATA'!$L:$L,'Row Index'!G51),INDEX('RAW DATA'!$N:$N,'Row Index'!G51)))</f>
        <v>4.43255090264547</v>
      </c>
      <c r="H447" s="39" t="n">
        <f aca="false">IF('Row Index'!H51="","✗",IF(INDEX('RAW DATA'!$N:$N,'Row Index'!H51)="",INDEX('RAW DATA'!$L:$L,'Row Index'!H51),INDEX('RAW DATA'!$N:$N,'Row Index'!H51)))</f>
        <v>3.17193503368188</v>
      </c>
      <c r="I447" s="39" t="n">
        <f aca="false">IF('Row Index'!I51="","✗",IF(INDEX('RAW DATA'!$N:$N,'Row Index'!I51)="",INDEX('RAW DATA'!$L:$L,'Row Index'!I51),INDEX('RAW DATA'!$N:$N,'Row Index'!I51)))</f>
        <v>3.98323542169841</v>
      </c>
      <c r="J447" s="39" t="n">
        <f aca="false">IF('Row Index'!J51="","✗",IF(INDEX('RAW DATA'!$N:$N,'Row Index'!J51)="",INDEX('RAW DATA'!$L:$L,'Row Index'!J51),INDEX('RAW DATA'!$N:$N,'Row Index'!J51)))</f>
        <v>3.8042584090452</v>
      </c>
      <c r="K447" s="39" t="n">
        <f aca="false">IF('Row Index'!K51="","✗",IF(INDEX('RAW DATA'!$N:$N,'Row Index'!K51)="",INDEX('RAW DATA'!$L:$L,'Row Index'!K51),INDEX('RAW DATA'!$N:$N,'Row Index'!K51)))</f>
        <v>4.49111428249139</v>
      </c>
      <c r="L447" s="39" t="n">
        <f aca="false">IF('Row Index'!L51="","✗",IF(INDEX('RAW DATA'!$N:$N,'Row Index'!L51)="",INDEX('RAW DATA'!$L:$L,'Row Index'!L51),INDEX('RAW DATA'!$N:$N,'Row Index'!L51)))</f>
        <v>4.45505560231431</v>
      </c>
      <c r="M447" s="39" t="n">
        <f aca="false">IF('Row Index'!M51="","✗",IF(INDEX('RAW DATA'!$N:$N,'Row Index'!M51)="",INDEX('RAW DATA'!$L:$L,'Row Index'!M51),INDEX('RAW DATA'!$N:$N,'Row Index'!M51)))</f>
        <v>4.45094206887873</v>
      </c>
      <c r="N447" s="39" t="n">
        <f aca="false">IF('Row Index'!N51="","✗",IF(INDEX('RAW DATA'!$N:$N,'Row Index'!N51)="",INDEX('RAW DATA'!$L:$L,'Row Index'!N51),INDEX('RAW DATA'!$N:$N,'Row Index'!N51)))</f>
        <v>4.37409834578534</v>
      </c>
      <c r="O447" s="39" t="n">
        <f aca="false">IF('Row Index'!O51="","✗",IF(INDEX('RAW DATA'!$N:$N,'Row Index'!O51)="",INDEX('RAW DATA'!$L:$L,'Row Index'!O51),INDEX('RAW DATA'!$N:$N,'Row Index'!O51)))</f>
        <v>4.91487579800722</v>
      </c>
      <c r="P447" s="39" t="n">
        <f aca="false">IF('Row Index'!P51="","✗",IF(INDEX('RAW DATA'!$N:$N,'Row Index'!P51)="",INDEX('RAW DATA'!$L:$L,'Row Index'!P51),INDEX('RAW DATA'!$N:$N,'Row Index'!P51)))</f>
        <v>4.62648008278723</v>
      </c>
      <c r="Q447" s="39" t="n">
        <f aca="false">IF('Row Index'!Q51="","✗",IF(INDEX('RAW DATA'!$N:$N,'Row Index'!Q51)="",INDEX('RAW DATA'!$L:$L,'Row Index'!Q51),INDEX('RAW DATA'!$N:$N,'Row Index'!Q51)))</f>
        <v>4.64552861698744</v>
      </c>
      <c r="R447" s="39" t="n">
        <f aca="false">IF('Row Index'!R51="","✗",IF(INDEX('RAW DATA'!$N:$N,'Row Index'!R51)="",INDEX('RAW DATA'!$L:$L,'Row Index'!R51),INDEX('RAW DATA'!$N:$N,'Row Index'!R51)))</f>
        <v>5.17773204581897</v>
      </c>
      <c r="S447" s="39" t="n">
        <f aca="false">IF('Row Index'!S51="","✗",IF(INDEX('RAW DATA'!$N:$N,'Row Index'!S51)="",INDEX('RAW DATA'!$L:$L,'Row Index'!S51),INDEX('RAW DATA'!$N:$N,'Row Index'!S51)))</f>
        <v>4.98322737430685</v>
      </c>
      <c r="T447" s="39" t="n">
        <f aca="false">IF('Row Index'!T51="","✗",IF(INDEX('RAW DATA'!$N:$N,'Row Index'!T51)="",INDEX('RAW DATA'!$L:$L,'Row Index'!T51),INDEX('RAW DATA'!$N:$N,'Row Index'!T51)))</f>
        <v>5.2738595409735</v>
      </c>
      <c r="U447" s="39" t="n">
        <f aca="false">IF('Row Index'!U51="","✗",IF(INDEX('RAW DATA'!$N:$N,'Row Index'!U51)="",INDEX('RAW DATA'!$L:$L,'Row Index'!U51),INDEX('RAW DATA'!$N:$N,'Row Index'!U51)))</f>
        <v>4.86314842090705</v>
      </c>
      <c r="V447" s="39" t="n">
        <f aca="false">IF('Row Index'!V51="","✗",IF(INDEX('RAW DATA'!$N:$N,'Row Index'!V51)="",INDEX('RAW DATA'!$L:$L,'Row Index'!V51),INDEX('RAW DATA'!$N:$N,'Row Index'!V51)))</f>
        <v>4.90641394438253</v>
      </c>
      <c r="W447" s="39" t="n">
        <f aca="false">IF('Row Index'!W51="","✗",IF(INDEX('RAW DATA'!$N:$N,'Row Index'!W51)="",INDEX('RAW DATA'!$L:$L,'Row Index'!W51),INDEX('RAW DATA'!$N:$N,'Row Index'!W51)))</f>
        <v>5.40725152062287</v>
      </c>
      <c r="X447" s="39" t="n">
        <f aca="false">IF('Row Index'!X51="","✗",IF(INDEX('RAW DATA'!$N:$N,'Row Index'!X51)="",INDEX('RAW DATA'!$L:$L,'Row Index'!X51),INDEX('RAW DATA'!$N:$N,'Row Index'!X51)))</f>
        <v>5.27507356010668</v>
      </c>
      <c r="Y447" s="39" t="n">
        <f aca="false">IF('Row Index'!Y51="","✗",IF(INDEX('RAW DATA'!$N:$N,'Row Index'!Y51)="",INDEX('RAW DATA'!$L:$L,'Row Index'!Y51),INDEX('RAW DATA'!$N:$N,'Row Index'!Y51)))</f>
        <v>4.97031961323377</v>
      </c>
      <c r="Z447" s="39" t="n">
        <f aca="false">IF('Row Index'!Z51="","✗",IF(INDEX('RAW DATA'!$N:$N,'Row Index'!Z51)="",INDEX('RAW DATA'!$L:$L,'Row Index'!Z51),INDEX('RAW DATA'!$N:$N,'Row Index'!Z51)))</f>
        <v>4.99949551488993</v>
      </c>
      <c r="AA447" s="19" t="str">
        <f aca="false">IF('Row Index'!AA51="","⏳",IF(INDEX('RAW DATA'!$N:$N,'Row Index'!AA51)="",INDEX('RAW DATA'!$L:$L,'Row Index'!AA51),INDEX('RAW DATA'!$N:$N,'Row Index'!AA51)))</f>
        <v>⏳</v>
      </c>
      <c r="AB447" s="39" t="n">
        <f aca="false">IF('Row Index'!AB51="","✗",IF(INDEX('RAW DATA'!$N:$N,'Row Index'!AB51)="",INDEX('RAW DATA'!$L:$L,'Row Index'!AB51),INDEX('RAW DATA'!$N:$N,'Row Index'!AB51)))</f>
        <v>4.57963989166275</v>
      </c>
      <c r="AC447" s="39" t="n">
        <f aca="false">IF('Row Index'!AC51="","✗",IF(INDEX('RAW DATA'!$N:$N,'Row Index'!AC51)="",INDEX('RAW DATA'!$L:$L,'Row Index'!AC51),INDEX('RAW DATA'!$N:$N,'Row Index'!AC51)))</f>
        <v>4.79800827864038</v>
      </c>
      <c r="AD447" s="39" t="n">
        <f aca="false">IF('Row Index'!AD51="","✗",IF(INDEX('RAW DATA'!$N:$N,'Row Index'!AD51)="",INDEX('RAW DATA'!$L:$L,'Row Index'!AD51),INDEX('RAW DATA'!$N:$N,'Row Index'!AD51)))</f>
        <v>4.2452625516519</v>
      </c>
      <c r="AE447" s="39" t="n">
        <f aca="false">IF('Row Index'!AE51="","✗",IF(INDEX('RAW DATA'!$N:$N,'Row Index'!AE51)="",INDEX('RAW DATA'!$L:$L,'Row Index'!AE51),INDEX('RAW DATA'!$N:$N,'Row Index'!AE51)))</f>
        <v>4.02641668959855</v>
      </c>
      <c r="AF447" s="39" t="n">
        <f aca="false">IF('Row Index'!AF51="","✗",IF(INDEX('RAW DATA'!$N:$N,'Row Index'!AF51)="",INDEX('RAW DATA'!$L:$L,'Row Index'!AF51),INDEX('RAW DATA'!$N:$N,'Row Index'!AF51)))</f>
        <v>3.79134013812125</v>
      </c>
      <c r="AG447" s="39" t="n">
        <f aca="false">IF('Row Index'!AG51="","✗",IF(INDEX('RAW DATA'!$N:$N,'Row Index'!AG51)="",INDEX('RAW DATA'!$L:$L,'Row Index'!AG51),INDEX('RAW DATA'!$N:$N,'Row Index'!AG51)))</f>
        <v>3.60411636744082</v>
      </c>
      <c r="AH447" s="39" t="n">
        <f aca="false">IF('Row Index'!AH51="","✗",IF(INDEX('RAW DATA'!$N:$N,'Row Index'!AH51)="",INDEX('RAW DATA'!$L:$L,'Row Index'!AH51),INDEX('RAW DATA'!$N:$N,'Row Index'!AH51)))</f>
        <v>2.73642180008876</v>
      </c>
      <c r="AI447" s="39" t="n">
        <f aca="false">IF('Row Index'!AI51="","✗",IF(INDEX('RAW DATA'!$N:$N,'Row Index'!AI51)="",INDEX('RAW DATA'!$L:$L,'Row Index'!AI51),INDEX('RAW DATA'!$N:$N,'Row Index'!AI51)))</f>
        <v>1.99058318136161</v>
      </c>
      <c r="AJ447" s="39" t="n">
        <f aca="false">IF('Row Index'!AJ51="","✗",IF(INDEX('RAW DATA'!$N:$N,'Row Index'!AJ51)="",INDEX('RAW DATA'!$L:$L,'Row Index'!AJ51),INDEX('RAW DATA'!$N:$N,'Row Index'!AJ51)))</f>
        <v>1.81645972144376</v>
      </c>
      <c r="AK447" s="39" t="n">
        <f aca="false">IF('Row Index'!AK51="","✗",IF(INDEX('RAW DATA'!$N:$N,'Row Index'!AK51)="",INDEX('RAW DATA'!$L:$L,'Row Index'!AK51),INDEX('RAW DATA'!$N:$N,'Row Index'!AK51)))</f>
        <v>1.6386207261626</v>
      </c>
      <c r="AL447" s="39" t="n">
        <f aca="false">IF('Row Index'!AL51="","✗",IF(INDEX('RAW DATA'!$N:$N,'Row Index'!AL51)="",INDEX('RAW DATA'!$L:$L,'Row Index'!AL51),INDEX('RAW DATA'!$N:$N,'Row Index'!AL51)))</f>
        <v>1.4763799539374</v>
      </c>
      <c r="AM447" s="39" t="n">
        <f aca="false">IF('Row Index'!AM51="","✗",IF(INDEX('RAW DATA'!$N:$N,'Row Index'!AM51)="",INDEX('RAW DATA'!$L:$L,'Row Index'!AM51),INDEX('RAW DATA'!$N:$N,'Row Index'!AM51)))</f>
        <v>1.30919105479999</v>
      </c>
      <c r="AN447" s="39" t="n">
        <f aca="false">IF('Row Index'!AN51="","✗",IF(INDEX('RAW DATA'!$N:$N,'Row Index'!AN51)="",INDEX('RAW DATA'!$L:$L,'Row Index'!AN51),INDEX('RAW DATA'!$N:$N,'Row Index'!AN51)))</f>
        <v>1.01058869085505</v>
      </c>
      <c r="AO447" s="39" t="n">
        <f aca="false">IF('Row Index'!AO51="","✗",IF(INDEX('RAW DATA'!$N:$N,'Row Index'!AO51)="",INDEX('RAW DATA'!$L:$L,'Row Index'!AO51),INDEX('RAW DATA'!$N:$N,'Row Index'!AO51)))</f>
        <v>1.01154009693517</v>
      </c>
      <c r="AP447" s="39" t="n">
        <f aca="false">IF('Row Index'!AP51="","✗",IF(INDEX('RAW DATA'!$N:$N,'Row Index'!AP51)="",INDEX('RAW DATA'!$L:$L,'Row Index'!AP51),INDEX('RAW DATA'!$N:$N,'Row Index'!AP51)))</f>
        <v>0.94672663106322</v>
      </c>
      <c r="AQ447" s="39" t="n">
        <f aca="false">IF('Row Index'!AQ51="","✗",IF(INDEX('RAW DATA'!$N:$N,'Row Index'!AQ51)="",INDEX('RAW DATA'!$L:$L,'Row Index'!AQ51),INDEX('RAW DATA'!$N:$N,'Row Index'!AQ51)))</f>
        <v>0.908804509248379</v>
      </c>
    </row>
    <row r="448" customFormat="false" ht="15" hidden="false" customHeight="false" outlineLevel="0" collapsed="false">
      <c r="A448" s="32" t="s">
        <v>313</v>
      </c>
      <c r="B448" s="33" t="s">
        <v>248</v>
      </c>
      <c r="C448" s="39" t="n">
        <f aca="false">IF('Row Index'!C52="","✗",IF(INDEX('RAW DATA'!$N:$N,'Row Index'!C52)="",INDEX('RAW DATA'!$L:$L,'Row Index'!C52),INDEX('RAW DATA'!$N:$N,'Row Index'!C52)))</f>
        <v>4.11784160037502</v>
      </c>
      <c r="D448" s="39" t="n">
        <f aca="false">IF('Row Index'!D52="","✗",IF(INDEX('RAW DATA'!$N:$N,'Row Index'!D52)="",INDEX('RAW DATA'!$L:$L,'Row Index'!D52),INDEX('RAW DATA'!$N:$N,'Row Index'!D52)))</f>
        <v>2.67052855384128</v>
      </c>
      <c r="E448" s="39" t="n">
        <f aca="false">IF('Row Index'!E52="","✗",IF(INDEX('RAW DATA'!$N:$N,'Row Index'!E52)="",INDEX('RAW DATA'!$L:$L,'Row Index'!E52),INDEX('RAW DATA'!$N:$N,'Row Index'!E52)))</f>
        <v>4.23851596535553</v>
      </c>
      <c r="F448" s="39" t="n">
        <f aca="false">IF('Row Index'!F52="","✗",IF(INDEX('RAW DATA'!$N:$N,'Row Index'!F52)="",INDEX('RAW DATA'!$L:$L,'Row Index'!F52),INDEX('RAW DATA'!$N:$N,'Row Index'!F52)))</f>
        <v>2.8958092906337</v>
      </c>
      <c r="G448" s="39" t="n">
        <f aca="false">IF('Row Index'!G52="","✗",IF(INDEX('RAW DATA'!$N:$N,'Row Index'!G52)="",INDEX('RAW DATA'!$L:$L,'Row Index'!G52),INDEX('RAW DATA'!$N:$N,'Row Index'!G52)))</f>
        <v>4.07944990335719</v>
      </c>
      <c r="H448" s="39" t="n">
        <f aca="false">IF('Row Index'!H52="","✗",IF(INDEX('RAW DATA'!$N:$N,'Row Index'!H52)="",INDEX('RAW DATA'!$L:$L,'Row Index'!H52),INDEX('RAW DATA'!$N:$N,'Row Index'!H52)))</f>
        <v>3.26920604571812</v>
      </c>
      <c r="I448" s="39" t="n">
        <f aca="false">IF('Row Index'!I52="","✗",IF(INDEX('RAW DATA'!$N:$N,'Row Index'!I52)="",INDEX('RAW DATA'!$L:$L,'Row Index'!I52),INDEX('RAW DATA'!$N:$N,'Row Index'!I52)))</f>
        <v>4.69074771608899</v>
      </c>
      <c r="J448" s="39" t="n">
        <f aca="false">IF('Row Index'!J52="","✗",IF(INDEX('RAW DATA'!$N:$N,'Row Index'!J52)="",INDEX('RAW DATA'!$L:$L,'Row Index'!J52),INDEX('RAW DATA'!$N:$N,'Row Index'!J52)))</f>
        <v>3.90019710731608</v>
      </c>
      <c r="K448" s="39" t="n">
        <f aca="false">IF('Row Index'!K52="","✗",IF(INDEX('RAW DATA'!$N:$N,'Row Index'!K52)="",INDEX('RAW DATA'!$L:$L,'Row Index'!K52),INDEX('RAW DATA'!$N:$N,'Row Index'!K52)))</f>
        <v>5.07869266635947</v>
      </c>
      <c r="L448" s="39" t="n">
        <f aca="false">IF('Row Index'!L52="","✗",IF(INDEX('RAW DATA'!$N:$N,'Row Index'!L52)="",INDEX('RAW DATA'!$L:$L,'Row Index'!L52),INDEX('RAW DATA'!$N:$N,'Row Index'!L52)))</f>
        <v>4.41054958459074</v>
      </c>
      <c r="M448" s="39" t="n">
        <f aca="false">IF('Row Index'!M52="","✗",IF(INDEX('RAW DATA'!$N:$N,'Row Index'!M52)="",INDEX('RAW DATA'!$L:$L,'Row Index'!M52),INDEX('RAW DATA'!$N:$N,'Row Index'!M52)))</f>
        <v>5.3948441876819</v>
      </c>
      <c r="N448" s="39" t="n">
        <f aca="false">IF('Row Index'!N52="","✗",IF(INDEX('RAW DATA'!$N:$N,'Row Index'!N52)="",INDEX('RAW DATA'!$L:$L,'Row Index'!N52),INDEX('RAW DATA'!$N:$N,'Row Index'!N52)))</f>
        <v>4.6818528002173</v>
      </c>
      <c r="O448" s="39" t="n">
        <f aca="false">IF('Row Index'!O52="","✗",IF(INDEX('RAW DATA'!$N:$N,'Row Index'!O52)="",INDEX('RAW DATA'!$L:$L,'Row Index'!O52),INDEX('RAW DATA'!$N:$N,'Row Index'!O52)))</f>
        <v>5.57035709766722</v>
      </c>
      <c r="P448" s="39" t="n">
        <f aca="false">IF('Row Index'!P52="","✗",IF(INDEX('RAW DATA'!$N:$N,'Row Index'!P52)="",INDEX('RAW DATA'!$L:$L,'Row Index'!P52),INDEX('RAW DATA'!$N:$N,'Row Index'!P52)))</f>
        <v>5.2850019078981</v>
      </c>
      <c r="Q448" s="39" t="n">
        <f aca="false">IF('Row Index'!Q52="","✗",IF(INDEX('RAW DATA'!$N:$N,'Row Index'!Q52)="",INDEX('RAW DATA'!$L:$L,'Row Index'!Q52),INDEX('RAW DATA'!$N:$N,'Row Index'!Q52)))</f>
        <v>5.76358186850744</v>
      </c>
      <c r="R448" s="39" t="n">
        <f aca="false">IF('Row Index'!R52="","✗",IF(INDEX('RAW DATA'!$N:$N,'Row Index'!R52)="",INDEX('RAW DATA'!$L:$L,'Row Index'!R52),INDEX('RAW DATA'!$N:$N,'Row Index'!R52)))</f>
        <v>5.55074402762857</v>
      </c>
      <c r="S448" s="39" t="n">
        <f aca="false">IF('Row Index'!S52="","✗",IF(INDEX('RAW DATA'!$N:$N,'Row Index'!S52)="",INDEX('RAW DATA'!$L:$L,'Row Index'!S52),INDEX('RAW DATA'!$N:$N,'Row Index'!S52)))</f>
        <v>5.79939090842738</v>
      </c>
      <c r="T448" s="39" t="n">
        <f aca="false">IF('Row Index'!T52="","✗",IF(INDEX('RAW DATA'!$N:$N,'Row Index'!T52)="",INDEX('RAW DATA'!$L:$L,'Row Index'!T52),INDEX('RAW DATA'!$N:$N,'Row Index'!T52)))</f>
        <v>5.53423201174968</v>
      </c>
      <c r="U448" s="39" t="n">
        <f aca="false">IF('Row Index'!U52="","✗",IF(INDEX('RAW DATA'!$N:$N,'Row Index'!U52)="",INDEX('RAW DATA'!$L:$L,'Row Index'!U52),INDEX('RAW DATA'!$N:$N,'Row Index'!U52)))</f>
        <v>5.75258676601559</v>
      </c>
      <c r="V448" s="39" t="n">
        <f aca="false">IF('Row Index'!V52="","✗",IF(INDEX('RAW DATA'!$N:$N,'Row Index'!V52)="",INDEX('RAW DATA'!$L:$L,'Row Index'!V52),INDEX('RAW DATA'!$N:$N,'Row Index'!V52)))</f>
        <v>6.02403533857723</v>
      </c>
      <c r="W448" s="39" t="n">
        <f aca="false">IF('Row Index'!W52="","✗",IF(INDEX('RAW DATA'!$N:$N,'Row Index'!W52)="",INDEX('RAW DATA'!$L:$L,'Row Index'!W52),INDEX('RAW DATA'!$N:$N,'Row Index'!W52)))</f>
        <v>5.92341295537635</v>
      </c>
      <c r="X448" s="39" t="n">
        <f aca="false">IF('Row Index'!X52="","✗",IF(INDEX('RAW DATA'!$N:$N,'Row Index'!X52)="",INDEX('RAW DATA'!$L:$L,'Row Index'!X52),INDEX('RAW DATA'!$N:$N,'Row Index'!X52)))</f>
        <v>6.04557681631211</v>
      </c>
      <c r="Y448" s="39" t="n">
        <f aca="false">IF('Row Index'!Y52="","✗",IF(INDEX('RAW DATA'!$N:$N,'Row Index'!Y52)="",INDEX('RAW DATA'!$L:$L,'Row Index'!Y52),INDEX('RAW DATA'!$N:$N,'Row Index'!Y52)))</f>
        <v>5.97665931204163</v>
      </c>
      <c r="Z448" s="39" t="n">
        <f aca="false">IF('Row Index'!Z52="","✗",IF(INDEX('RAW DATA'!$N:$N,'Row Index'!Z52)="",INDEX('RAW DATA'!$L:$L,'Row Index'!Z52),INDEX('RAW DATA'!$N:$N,'Row Index'!Z52)))</f>
        <v>5.97390166127507</v>
      </c>
      <c r="AA448" s="19" t="str">
        <f aca="false">IF('Row Index'!AA52="","⏳",IF(INDEX('RAW DATA'!$N:$N,'Row Index'!AA52)="",INDEX('RAW DATA'!$L:$L,'Row Index'!AA52),INDEX('RAW DATA'!$N:$N,'Row Index'!AA52)))</f>
        <v>⏳</v>
      </c>
      <c r="AB448" s="39" t="n">
        <f aca="false">IF('Row Index'!AB52="","✗",IF(INDEX('RAW DATA'!$N:$N,'Row Index'!AB52)="",INDEX('RAW DATA'!$L:$L,'Row Index'!AB52),INDEX('RAW DATA'!$N:$N,'Row Index'!AB52)))</f>
        <v>5.26840236781832</v>
      </c>
      <c r="AC448" s="39" t="n">
        <f aca="false">IF('Row Index'!AC52="","✗",IF(INDEX('RAW DATA'!$N:$N,'Row Index'!AC52)="",INDEX('RAW DATA'!$L:$L,'Row Index'!AC52),INDEX('RAW DATA'!$N:$N,'Row Index'!AC52)))</f>
        <v>5.528300643873</v>
      </c>
      <c r="AD448" s="39" t="n">
        <f aca="false">IF('Row Index'!AD52="","✗",IF(INDEX('RAW DATA'!$N:$N,'Row Index'!AD52)="",INDEX('RAW DATA'!$L:$L,'Row Index'!AD52),INDEX('RAW DATA'!$N:$N,'Row Index'!AD52)))</f>
        <v>4.90384861037778</v>
      </c>
      <c r="AE448" s="39" t="n">
        <f aca="false">IF('Row Index'!AE52="","✗",IF(INDEX('RAW DATA'!$N:$N,'Row Index'!AE52)="",INDEX('RAW DATA'!$L:$L,'Row Index'!AE52),INDEX('RAW DATA'!$N:$N,'Row Index'!AE52)))</f>
        <v>4.74459238963533</v>
      </c>
      <c r="AF448" s="39" t="n">
        <f aca="false">IF('Row Index'!AF52="","✗",IF(INDEX('RAW DATA'!$N:$N,'Row Index'!AF52)="",INDEX('RAW DATA'!$L:$L,'Row Index'!AF52),INDEX('RAW DATA'!$N:$N,'Row Index'!AF52)))</f>
        <v>4.08757628768888</v>
      </c>
      <c r="AG448" s="39" t="n">
        <f aca="false">IF('Row Index'!AG52="","✗",IF(INDEX('RAW DATA'!$N:$N,'Row Index'!AG52)="",INDEX('RAW DATA'!$L:$L,'Row Index'!AG52),INDEX('RAW DATA'!$N:$N,'Row Index'!AG52)))</f>
        <v>3.34131727484856</v>
      </c>
      <c r="AH448" s="39" t="n">
        <f aca="false">IF('Row Index'!AH52="","✗",IF(INDEX('RAW DATA'!$N:$N,'Row Index'!AH52)="",INDEX('RAW DATA'!$L:$L,'Row Index'!AH52),INDEX('RAW DATA'!$N:$N,'Row Index'!AH52)))</f>
        <v>2.30541609408707</v>
      </c>
      <c r="AI448" s="39" t="n">
        <f aca="false">IF('Row Index'!AI52="","✗",IF(INDEX('RAW DATA'!$N:$N,'Row Index'!AI52)="",INDEX('RAW DATA'!$L:$L,'Row Index'!AI52),INDEX('RAW DATA'!$N:$N,'Row Index'!AI52)))</f>
        <v>1.90256508987807</v>
      </c>
      <c r="AJ448" s="39" t="n">
        <f aca="false">IF('Row Index'!AJ52="","✗",IF(INDEX('RAW DATA'!$N:$N,'Row Index'!AJ52)="",INDEX('RAW DATA'!$L:$L,'Row Index'!AJ52),INDEX('RAW DATA'!$N:$N,'Row Index'!AJ52)))</f>
        <v>1.71428365122876</v>
      </c>
      <c r="AK448" s="39" t="n">
        <f aca="false">IF('Row Index'!AK52="","✗",IF(INDEX('RAW DATA'!$N:$N,'Row Index'!AK52)="",INDEX('RAW DATA'!$L:$L,'Row Index'!AK52),INDEX('RAW DATA'!$N:$N,'Row Index'!AK52)))</f>
        <v>1.35210520583055</v>
      </c>
      <c r="AL448" s="39" t="n">
        <f aca="false">IF('Row Index'!AL52="","✗",IF(INDEX('RAW DATA'!$N:$N,'Row Index'!AL52)="",INDEX('RAW DATA'!$L:$L,'Row Index'!AL52),INDEX('RAW DATA'!$N:$N,'Row Index'!AL52)))</f>
        <v>1.45496738380642</v>
      </c>
      <c r="AM448" s="39" t="n">
        <f aca="false">IF('Row Index'!AM52="","✗",IF(INDEX('RAW DATA'!$N:$N,'Row Index'!AM52)="",INDEX('RAW DATA'!$L:$L,'Row Index'!AM52),INDEX('RAW DATA'!$N:$N,'Row Index'!AM52)))</f>
        <v>0.936858917534784</v>
      </c>
      <c r="AN448" s="39" t="n">
        <f aca="false">IF('Row Index'!AN52="","✗",IF(INDEX('RAW DATA'!$N:$N,'Row Index'!AN52)="",INDEX('RAW DATA'!$L:$L,'Row Index'!AN52),INDEX('RAW DATA'!$N:$N,'Row Index'!AN52)))</f>
        <v>0.933502321350786</v>
      </c>
      <c r="AO448" s="39" t="n">
        <f aca="false">IF('Row Index'!AO52="","✗",IF(INDEX('RAW DATA'!$N:$N,'Row Index'!AO52)="",INDEX('RAW DATA'!$L:$L,'Row Index'!AO52),INDEX('RAW DATA'!$N:$N,'Row Index'!AO52)))</f>
        <v>0.992747274182619</v>
      </c>
      <c r="AP448" s="39" t="n">
        <f aca="false">IF('Row Index'!AP52="","✗",IF(INDEX('RAW DATA'!$N:$N,'Row Index'!AP52)="",INDEX('RAW DATA'!$L:$L,'Row Index'!AP52),INDEX('RAW DATA'!$N:$N,'Row Index'!AP52)))</f>
        <v>0.766793516793936</v>
      </c>
      <c r="AQ448" s="39" t="n">
        <f aca="false">IF('Row Index'!AQ52="","✗",IF(INDEX('RAW DATA'!$N:$N,'Row Index'!AQ52)="",INDEX('RAW DATA'!$L:$L,'Row Index'!AQ52),INDEX('RAW DATA'!$N:$N,'Row Index'!AQ52)))</f>
        <v>0.822219659002629</v>
      </c>
    </row>
    <row r="449" customFormat="false" ht="15" hidden="false" customHeight="false" outlineLevel="0" collapsed="false">
      <c r="A449" s="32" t="s">
        <v>316</v>
      </c>
      <c r="B449" s="33" t="s">
        <v>248</v>
      </c>
      <c r="C449" s="39" t="n">
        <f aca="false">IF('Row Index'!C53="","✗",IF(INDEX('RAW DATA'!$N:$N,'Row Index'!C53)="",INDEX('RAW DATA'!$L:$L,'Row Index'!C53),INDEX('RAW DATA'!$N:$N,'Row Index'!C53)))</f>
        <v>4.17768091747626</v>
      </c>
      <c r="D449" s="39" t="n">
        <f aca="false">IF('Row Index'!D53="","✗",IF(INDEX('RAW DATA'!$N:$N,'Row Index'!D53)="",INDEX('RAW DATA'!$L:$L,'Row Index'!D53),INDEX('RAW DATA'!$N:$N,'Row Index'!D53)))</f>
        <v>2.52833680995081</v>
      </c>
      <c r="E449" s="39" t="n">
        <f aca="false">IF('Row Index'!E53="","✗",IF(INDEX('RAW DATA'!$N:$N,'Row Index'!E53)="",INDEX('RAW DATA'!$L:$L,'Row Index'!E53),INDEX('RAW DATA'!$N:$N,'Row Index'!E53)))</f>
        <v>4.30686477151073</v>
      </c>
      <c r="F449" s="39" t="n">
        <f aca="false">IF('Row Index'!F53="","✗",IF(INDEX('RAW DATA'!$N:$N,'Row Index'!F53)="",INDEX('RAW DATA'!$L:$L,'Row Index'!F53),INDEX('RAW DATA'!$N:$N,'Row Index'!F53)))</f>
        <v>3.59205701584449</v>
      </c>
      <c r="G449" s="39" t="n">
        <f aca="false">IF('Row Index'!G53="","✗",IF(INDEX('RAW DATA'!$N:$N,'Row Index'!G53)="",INDEX('RAW DATA'!$L:$L,'Row Index'!G53),INDEX('RAW DATA'!$N:$N,'Row Index'!G53)))</f>
        <v>5.21219808696463</v>
      </c>
      <c r="H449" s="39" t="n">
        <f aca="false">IF('Row Index'!H53="","✗",IF(INDEX('RAW DATA'!$N:$N,'Row Index'!H53)="",INDEX('RAW DATA'!$L:$L,'Row Index'!H53),INDEX('RAW DATA'!$N:$N,'Row Index'!H53)))</f>
        <v>3.6499665843081</v>
      </c>
      <c r="I449" s="39" t="n">
        <f aca="false">IF('Row Index'!I53="","✗",IF(INDEX('RAW DATA'!$N:$N,'Row Index'!I53)="",INDEX('RAW DATA'!$L:$L,'Row Index'!I53),INDEX('RAW DATA'!$N:$N,'Row Index'!I53)))</f>
        <v>4.40489210583785</v>
      </c>
      <c r="J449" s="39" t="n">
        <f aca="false">IF('Row Index'!J53="","✗",IF(INDEX('RAW DATA'!$N:$N,'Row Index'!J53)="",INDEX('RAW DATA'!$L:$L,'Row Index'!J53),INDEX('RAW DATA'!$N:$N,'Row Index'!J53)))</f>
        <v>3.82225358207706</v>
      </c>
      <c r="K449" s="39" t="n">
        <f aca="false">IF('Row Index'!K53="","✗",IF(INDEX('RAW DATA'!$N:$N,'Row Index'!K53)="",INDEX('RAW DATA'!$L:$L,'Row Index'!K53),INDEX('RAW DATA'!$N:$N,'Row Index'!K53)))</f>
        <v>4.89957534588261</v>
      </c>
      <c r="L449" s="39" t="n">
        <f aca="false">IF('Row Index'!L53="","✗",IF(INDEX('RAW DATA'!$N:$N,'Row Index'!L53)="",INDEX('RAW DATA'!$L:$L,'Row Index'!L53),INDEX('RAW DATA'!$N:$N,'Row Index'!L53)))</f>
        <v>4.18188234236387</v>
      </c>
      <c r="M449" s="39" t="n">
        <f aca="false">IF('Row Index'!M53="","✗",IF(INDEX('RAW DATA'!$N:$N,'Row Index'!M53)="",INDEX('RAW DATA'!$L:$L,'Row Index'!M53),INDEX('RAW DATA'!$N:$N,'Row Index'!M53)))</f>
        <v>4.75832239327765</v>
      </c>
      <c r="N449" s="39" t="n">
        <f aca="false">IF('Row Index'!N53="","✗",IF(INDEX('RAW DATA'!$N:$N,'Row Index'!N53)="",INDEX('RAW DATA'!$L:$L,'Row Index'!N53),INDEX('RAW DATA'!$N:$N,'Row Index'!N53)))</f>
        <v>4.78060302328179</v>
      </c>
      <c r="O449" s="39" t="n">
        <f aca="false">IF('Row Index'!O53="","✗",IF(INDEX('RAW DATA'!$N:$N,'Row Index'!O53)="",INDEX('RAW DATA'!$L:$L,'Row Index'!O53),INDEX('RAW DATA'!$N:$N,'Row Index'!O53)))</f>
        <v>5.32402376917172</v>
      </c>
      <c r="P449" s="39" t="n">
        <f aca="false">IF('Row Index'!P53="","✗",IF(INDEX('RAW DATA'!$N:$N,'Row Index'!P53)="",INDEX('RAW DATA'!$L:$L,'Row Index'!P53),INDEX('RAW DATA'!$N:$N,'Row Index'!P53)))</f>
        <v>5.0378623243688</v>
      </c>
      <c r="Q449" s="39" t="n">
        <f aca="false">IF('Row Index'!Q53="","✗",IF(INDEX('RAW DATA'!$N:$N,'Row Index'!Q53)="",INDEX('RAW DATA'!$L:$L,'Row Index'!Q53),INDEX('RAW DATA'!$N:$N,'Row Index'!Q53)))</f>
        <v>4.92263346504043</v>
      </c>
      <c r="R449" s="39" t="n">
        <f aca="false">IF('Row Index'!R53="","✗",IF(INDEX('RAW DATA'!$N:$N,'Row Index'!R53)="",INDEX('RAW DATA'!$L:$L,'Row Index'!R53),INDEX('RAW DATA'!$N:$N,'Row Index'!R53)))</f>
        <v>5.62465914632377</v>
      </c>
      <c r="S449" s="39" t="n">
        <f aca="false">IF('Row Index'!S53="","✗",IF(INDEX('RAW DATA'!$N:$N,'Row Index'!S53)="",INDEX('RAW DATA'!$L:$L,'Row Index'!S53),INDEX('RAW DATA'!$N:$N,'Row Index'!S53)))</f>
        <v>5.61533254521372</v>
      </c>
      <c r="T449" s="39" t="n">
        <f aca="false">IF('Row Index'!T53="","✗",IF(INDEX('RAW DATA'!$N:$N,'Row Index'!T53)="",INDEX('RAW DATA'!$L:$L,'Row Index'!T53),INDEX('RAW DATA'!$N:$N,'Row Index'!T53)))</f>
        <v>5.36965252752346</v>
      </c>
      <c r="U449" s="39" t="n">
        <f aca="false">IF('Row Index'!U53="","✗",IF(INDEX('RAW DATA'!$N:$N,'Row Index'!U53)="",INDEX('RAW DATA'!$L:$L,'Row Index'!U53),INDEX('RAW DATA'!$N:$N,'Row Index'!U53)))</f>
        <v>5.4534001417443</v>
      </c>
      <c r="V449" s="39" t="n">
        <f aca="false">IF('Row Index'!V53="","✗",IF(INDEX('RAW DATA'!$N:$N,'Row Index'!V53)="",INDEX('RAW DATA'!$L:$L,'Row Index'!V53),INDEX('RAW DATA'!$N:$N,'Row Index'!V53)))</f>
        <v>5.41851322691197</v>
      </c>
      <c r="W449" s="39" t="n">
        <f aca="false">IF('Row Index'!W53="","✗",IF(INDEX('RAW DATA'!$N:$N,'Row Index'!W53)="",INDEX('RAW DATA'!$L:$L,'Row Index'!W53),INDEX('RAW DATA'!$N:$N,'Row Index'!W53)))</f>
        <v>5.0230918218423</v>
      </c>
      <c r="X449" s="39" t="n">
        <f aca="false">IF('Row Index'!X53="","✗",IF(INDEX('RAW DATA'!$N:$N,'Row Index'!X53)="",INDEX('RAW DATA'!$L:$L,'Row Index'!X53),INDEX('RAW DATA'!$N:$N,'Row Index'!X53)))</f>
        <v>5.49287796175179</v>
      </c>
      <c r="Y449" s="39" t="n">
        <f aca="false">IF('Row Index'!Y53="","✗",IF(INDEX('RAW DATA'!$N:$N,'Row Index'!Y53)="",INDEX('RAW DATA'!$L:$L,'Row Index'!Y53),INDEX('RAW DATA'!$N:$N,'Row Index'!Y53)))</f>
        <v>5.3097040246625</v>
      </c>
      <c r="Z449" s="39" t="n">
        <f aca="false">IF('Row Index'!Z53="","✗",IF(INDEX('RAW DATA'!$N:$N,'Row Index'!Z53)="",INDEX('RAW DATA'!$L:$L,'Row Index'!Z53),INDEX('RAW DATA'!$N:$N,'Row Index'!Z53)))</f>
        <v>5.17874834035897</v>
      </c>
      <c r="AA449" s="19" t="str">
        <f aca="false">IF('Row Index'!AA53="","⏳",IF(INDEX('RAW DATA'!$N:$N,'Row Index'!AA53)="",INDEX('RAW DATA'!$L:$L,'Row Index'!AA53),INDEX('RAW DATA'!$N:$N,'Row Index'!AA53)))</f>
        <v>⏳</v>
      </c>
      <c r="AB449" s="39" t="n">
        <f aca="false">IF('Row Index'!AB53="","✗",IF(INDEX('RAW DATA'!$N:$N,'Row Index'!AB53)="",INDEX('RAW DATA'!$L:$L,'Row Index'!AB53),INDEX('RAW DATA'!$N:$N,'Row Index'!AB53)))</f>
        <v>4.92343299790951</v>
      </c>
      <c r="AC449" s="39" t="n">
        <f aca="false">IF('Row Index'!AC53="","✗",IF(INDEX('RAW DATA'!$N:$N,'Row Index'!AC53)="",INDEX('RAW DATA'!$L:$L,'Row Index'!AC53),INDEX('RAW DATA'!$N:$N,'Row Index'!AC53)))</f>
        <v>4.92020313558779</v>
      </c>
      <c r="AD449" s="39" t="n">
        <f aca="false">IF('Row Index'!AD53="","✗",IF(INDEX('RAW DATA'!$N:$N,'Row Index'!AD53)="",INDEX('RAW DATA'!$L:$L,'Row Index'!AD53),INDEX('RAW DATA'!$N:$N,'Row Index'!AD53)))</f>
        <v>4.66236669293973</v>
      </c>
      <c r="AE449" s="39" t="n">
        <f aca="false">IF('Row Index'!AE53="","✗",IF(INDEX('RAW DATA'!$N:$N,'Row Index'!AE53)="",INDEX('RAW DATA'!$L:$L,'Row Index'!AE53),INDEX('RAW DATA'!$N:$N,'Row Index'!AE53)))</f>
        <v>4.43318413910507</v>
      </c>
      <c r="AF449" s="39" t="n">
        <f aca="false">IF('Row Index'!AF53="","✗",IF(INDEX('RAW DATA'!$N:$N,'Row Index'!AF53)="",INDEX('RAW DATA'!$L:$L,'Row Index'!AF53),INDEX('RAW DATA'!$N:$N,'Row Index'!AF53)))</f>
        <v>4.06021995913861</v>
      </c>
      <c r="AG449" s="39" t="n">
        <f aca="false">IF('Row Index'!AG53="","✗",IF(INDEX('RAW DATA'!$N:$N,'Row Index'!AG53)="",INDEX('RAW DATA'!$L:$L,'Row Index'!AG53),INDEX('RAW DATA'!$N:$N,'Row Index'!AG53)))</f>
        <v>3.56622114315435</v>
      </c>
      <c r="AH449" s="39" t="n">
        <f aca="false">IF('Row Index'!AH53="","✗",IF(INDEX('RAW DATA'!$N:$N,'Row Index'!AH53)="",INDEX('RAW DATA'!$L:$L,'Row Index'!AH53),INDEX('RAW DATA'!$N:$N,'Row Index'!AH53)))</f>
        <v>2.73908186896746</v>
      </c>
      <c r="AI449" s="39" t="n">
        <f aca="false">IF('Row Index'!AI53="","✗",IF(INDEX('RAW DATA'!$N:$N,'Row Index'!AI53)="",INDEX('RAW DATA'!$L:$L,'Row Index'!AI53),INDEX('RAW DATA'!$N:$N,'Row Index'!AI53)))</f>
        <v>2.15716157016278</v>
      </c>
      <c r="AJ449" s="39" t="n">
        <f aca="false">IF('Row Index'!AJ53="","✗",IF(INDEX('RAW DATA'!$N:$N,'Row Index'!AJ53)="",INDEX('RAW DATA'!$L:$L,'Row Index'!AJ53),INDEX('RAW DATA'!$N:$N,'Row Index'!AJ53)))</f>
        <v>1.72415894833947</v>
      </c>
      <c r="AK449" s="39" t="n">
        <f aca="false">IF('Row Index'!AK53="","✗",IF(INDEX('RAW DATA'!$N:$N,'Row Index'!AK53)="",INDEX('RAW DATA'!$L:$L,'Row Index'!AK53),INDEX('RAW DATA'!$N:$N,'Row Index'!AK53)))</f>
        <v>1.56888770945925</v>
      </c>
      <c r="AL449" s="39" t="n">
        <f aca="false">IF('Row Index'!AL53="","✗",IF(INDEX('RAW DATA'!$N:$N,'Row Index'!AL53)="",INDEX('RAW DATA'!$L:$L,'Row Index'!AL53),INDEX('RAW DATA'!$N:$N,'Row Index'!AL53)))</f>
        <v>1.34528688773051</v>
      </c>
      <c r="AM449" s="39" t="n">
        <f aca="false">IF('Row Index'!AM53="","✗",IF(INDEX('RAW DATA'!$N:$N,'Row Index'!AM53)="",INDEX('RAW DATA'!$L:$L,'Row Index'!AM53),INDEX('RAW DATA'!$N:$N,'Row Index'!AM53)))</f>
        <v>1.14982423891862</v>
      </c>
      <c r="AN449" s="39" t="n">
        <f aca="false">IF('Row Index'!AN53="","✗",IF(INDEX('RAW DATA'!$N:$N,'Row Index'!AN53)="",INDEX('RAW DATA'!$L:$L,'Row Index'!AN53),INDEX('RAW DATA'!$N:$N,'Row Index'!AN53)))</f>
        <v>0.92536741855622</v>
      </c>
      <c r="AO449" s="39" t="n">
        <f aca="false">IF('Row Index'!AO53="","✗",IF(INDEX('RAW DATA'!$N:$N,'Row Index'!AO53)="",INDEX('RAW DATA'!$L:$L,'Row Index'!AO53),INDEX('RAW DATA'!$N:$N,'Row Index'!AO53)))</f>
        <v>0.909152500466042</v>
      </c>
      <c r="AP449" s="39" t="n">
        <f aca="false">IF('Row Index'!AP53="","✗",IF(INDEX('RAW DATA'!$N:$N,'Row Index'!AP53)="",INDEX('RAW DATA'!$L:$L,'Row Index'!AP53),INDEX('RAW DATA'!$N:$N,'Row Index'!AP53)))</f>
        <v>0.741215702275782</v>
      </c>
      <c r="AQ449" s="39" t="n">
        <f aca="false">IF('Row Index'!AQ53="","✗",IF(INDEX('RAW DATA'!$N:$N,'Row Index'!AQ53)="",INDEX('RAW DATA'!$L:$L,'Row Index'!AQ53),INDEX('RAW DATA'!$N:$N,'Row Index'!AQ53)))</f>
        <v>0.817298583542042</v>
      </c>
    </row>
    <row r="450" customFormat="false" ht="15" hidden="false" customHeight="false" outlineLevel="0" collapsed="false">
      <c r="A450" s="32" t="s">
        <v>319</v>
      </c>
      <c r="B450" s="33" t="s">
        <v>248</v>
      </c>
      <c r="C450" s="39" t="n">
        <f aca="false">IF('Row Index'!C54="","✗",IF(INDEX('RAW DATA'!$N:$N,'Row Index'!C54)="",INDEX('RAW DATA'!$L:$L,'Row Index'!C54),INDEX('RAW DATA'!$N:$N,'Row Index'!C54)))</f>
        <v>4.85598210642849</v>
      </c>
      <c r="D450" s="39" t="n">
        <f aca="false">IF('Row Index'!D54="","✗",IF(INDEX('RAW DATA'!$N:$N,'Row Index'!D54)="",INDEX('RAW DATA'!$L:$L,'Row Index'!D54),INDEX('RAW DATA'!$N:$N,'Row Index'!D54)))</f>
        <v>3.74166274282867</v>
      </c>
      <c r="E450" s="39" t="n">
        <f aca="false">IF('Row Index'!E54="","✗",IF(INDEX('RAW DATA'!$N:$N,'Row Index'!E54)="",INDEX('RAW DATA'!$L:$L,'Row Index'!E54),INDEX('RAW DATA'!$N:$N,'Row Index'!E54)))</f>
        <v>4.71809292056332</v>
      </c>
      <c r="F450" s="39" t="n">
        <f aca="false">IF('Row Index'!F54="","✗",IF(INDEX('RAW DATA'!$N:$N,'Row Index'!F54)="",INDEX('RAW DATA'!$L:$L,'Row Index'!F54),INDEX('RAW DATA'!$N:$N,'Row Index'!F54)))</f>
        <v>4.19640584787209</v>
      </c>
      <c r="G450" s="26" t="str">
        <f aca="false">IF('Row Index'!G54="","✗",IF(INDEX('RAW DATA'!$N:$N,'Row Index'!G54)="",INDEX('RAW DATA'!$L:$L,'Row Index'!G54),INDEX('RAW DATA'!$N:$N,'Row Index'!G54)))</f>
        <v>✗</v>
      </c>
      <c r="H450" s="39" t="n">
        <f aca="false">IF('Row Index'!H54="","✗",IF(INDEX('RAW DATA'!$N:$N,'Row Index'!H54)="",INDEX('RAW DATA'!$L:$L,'Row Index'!H54),INDEX('RAW DATA'!$N:$N,'Row Index'!H54)))</f>
        <v>3.99983094556498</v>
      </c>
      <c r="I450" s="39" t="n">
        <f aca="false">IF('Row Index'!I54="","✗",IF(INDEX('RAW DATA'!$N:$N,'Row Index'!I54)="",INDEX('RAW DATA'!$L:$L,'Row Index'!I54),INDEX('RAW DATA'!$N:$N,'Row Index'!I54)))</f>
        <v>4.48117963268297</v>
      </c>
      <c r="J450" s="39" t="n">
        <f aca="false">IF('Row Index'!J54="","✗",IF(INDEX('RAW DATA'!$N:$N,'Row Index'!J54)="",INDEX('RAW DATA'!$L:$L,'Row Index'!J54),INDEX('RAW DATA'!$N:$N,'Row Index'!J54)))</f>
        <v>4.6110361398115</v>
      </c>
      <c r="K450" s="39" t="n">
        <f aca="false">IF('Row Index'!K54="","✗",IF(INDEX('RAW DATA'!$N:$N,'Row Index'!K54)="",INDEX('RAW DATA'!$L:$L,'Row Index'!K54),INDEX('RAW DATA'!$N:$N,'Row Index'!K54)))</f>
        <v>5.33191617446142</v>
      </c>
      <c r="L450" s="39" t="n">
        <f aca="false">IF('Row Index'!L54="","✗",IF(INDEX('RAW DATA'!$N:$N,'Row Index'!L54)="",INDEX('RAW DATA'!$L:$L,'Row Index'!L54),INDEX('RAW DATA'!$N:$N,'Row Index'!L54)))</f>
        <v>4.8028515326042</v>
      </c>
      <c r="M450" s="39" t="n">
        <f aca="false">IF('Row Index'!M54="","✗",IF(INDEX('RAW DATA'!$N:$N,'Row Index'!M54)="",INDEX('RAW DATA'!$L:$L,'Row Index'!M54),INDEX('RAW DATA'!$N:$N,'Row Index'!M54)))</f>
        <v>4.7694412376554</v>
      </c>
      <c r="N450" s="39" t="n">
        <f aca="false">IF('Row Index'!N54="","✗",IF(INDEX('RAW DATA'!$N:$N,'Row Index'!N54)="",INDEX('RAW DATA'!$L:$L,'Row Index'!N54),INDEX('RAW DATA'!$N:$N,'Row Index'!N54)))</f>
        <v>5.44263337486763</v>
      </c>
      <c r="O450" s="39" t="n">
        <f aca="false">IF('Row Index'!O54="","✗",IF(INDEX('RAW DATA'!$N:$N,'Row Index'!O54)="",INDEX('RAW DATA'!$L:$L,'Row Index'!O54),INDEX('RAW DATA'!$N:$N,'Row Index'!O54)))</f>
        <v>5.60020870699727</v>
      </c>
      <c r="P450" s="39" t="n">
        <f aca="false">IF('Row Index'!P54="","✗",IF(INDEX('RAW DATA'!$N:$N,'Row Index'!P54)="",INDEX('RAW DATA'!$L:$L,'Row Index'!P54),INDEX('RAW DATA'!$N:$N,'Row Index'!P54)))</f>
        <v>5.77884499419399</v>
      </c>
      <c r="Q450" s="39" t="n">
        <f aca="false">IF('Row Index'!Q54="","✗",IF(INDEX('RAW DATA'!$N:$N,'Row Index'!Q54)="",INDEX('RAW DATA'!$L:$L,'Row Index'!Q54),INDEX('RAW DATA'!$N:$N,'Row Index'!Q54)))</f>
        <v>5.52085475370007</v>
      </c>
      <c r="R450" s="39" t="n">
        <f aca="false">IF('Row Index'!R54="","✗",IF(INDEX('RAW DATA'!$N:$N,'Row Index'!R54)="",INDEX('RAW DATA'!$L:$L,'Row Index'!R54),INDEX('RAW DATA'!$N:$N,'Row Index'!R54)))</f>
        <v>6.07077280941283</v>
      </c>
      <c r="S450" s="39" t="n">
        <f aca="false">IF('Row Index'!S54="","✗",IF(INDEX('RAW DATA'!$N:$N,'Row Index'!S54)="",INDEX('RAW DATA'!$L:$L,'Row Index'!S54),INDEX('RAW DATA'!$N:$N,'Row Index'!S54)))</f>
        <v>6.16971511343072</v>
      </c>
      <c r="T450" s="39" t="n">
        <f aca="false">IF('Row Index'!T54="","✗",IF(INDEX('RAW DATA'!$N:$N,'Row Index'!T54)="",INDEX('RAW DATA'!$L:$L,'Row Index'!T54),INDEX('RAW DATA'!$N:$N,'Row Index'!T54)))</f>
        <v>5.59824987028584</v>
      </c>
      <c r="U450" s="39" t="n">
        <f aca="false">IF('Row Index'!U54="","✗",IF(INDEX('RAW DATA'!$N:$N,'Row Index'!U54)="",INDEX('RAW DATA'!$L:$L,'Row Index'!U54),INDEX('RAW DATA'!$N:$N,'Row Index'!U54)))</f>
        <v>6.0914659376051</v>
      </c>
      <c r="V450" s="39" t="n">
        <f aca="false">IF('Row Index'!V54="","✗",IF(INDEX('RAW DATA'!$N:$N,'Row Index'!V54)="",INDEX('RAW DATA'!$L:$L,'Row Index'!V54),INDEX('RAW DATA'!$N:$N,'Row Index'!V54)))</f>
        <v>5.87407939162568</v>
      </c>
      <c r="W450" s="39" t="n">
        <f aca="false">IF('Row Index'!W54="","✗",IF(INDEX('RAW DATA'!$N:$N,'Row Index'!W54)="",INDEX('RAW DATA'!$L:$L,'Row Index'!W54),INDEX('RAW DATA'!$N:$N,'Row Index'!W54)))</f>
        <v>5.693422616584</v>
      </c>
      <c r="X450" s="39" t="n">
        <f aca="false">IF('Row Index'!X54="","✗",IF(INDEX('RAW DATA'!$N:$N,'Row Index'!X54)="",INDEX('RAW DATA'!$L:$L,'Row Index'!X54),INDEX('RAW DATA'!$N:$N,'Row Index'!X54)))</f>
        <v>5.00521483599218</v>
      </c>
      <c r="Y450" s="39" t="n">
        <f aca="false">IF('Row Index'!Y54="","✗",IF(INDEX('RAW DATA'!$N:$N,'Row Index'!Y54)="",INDEX('RAW DATA'!$L:$L,'Row Index'!Y54),INDEX('RAW DATA'!$N:$N,'Row Index'!Y54)))</f>
        <v>6.02333335170341</v>
      </c>
      <c r="Z450" s="39" t="n">
        <f aca="false">IF('Row Index'!Z54="","✗",IF(INDEX('RAW DATA'!$N:$N,'Row Index'!Z54)="",INDEX('RAW DATA'!$L:$L,'Row Index'!Z54),INDEX('RAW DATA'!$N:$N,'Row Index'!Z54)))</f>
        <v>5.92242282422622</v>
      </c>
      <c r="AA450" s="19" t="str">
        <f aca="false">IF('Row Index'!AA54="","⏳",IF(INDEX('RAW DATA'!$N:$N,'Row Index'!AA54)="",INDEX('RAW DATA'!$L:$L,'Row Index'!AA54),INDEX('RAW DATA'!$N:$N,'Row Index'!AA54)))</f>
        <v>⏳</v>
      </c>
      <c r="AB450" s="39" t="n">
        <f aca="false">IF('Row Index'!AB54="","✗",IF(INDEX('RAW DATA'!$N:$N,'Row Index'!AB54)="",INDEX('RAW DATA'!$L:$L,'Row Index'!AB54),INDEX('RAW DATA'!$N:$N,'Row Index'!AB54)))</f>
        <v>5.61708485534574</v>
      </c>
      <c r="AC450" s="39" t="n">
        <f aca="false">IF('Row Index'!AC54="","✗",IF(INDEX('RAW DATA'!$N:$N,'Row Index'!AC54)="",INDEX('RAW DATA'!$L:$L,'Row Index'!AC54),INDEX('RAW DATA'!$N:$N,'Row Index'!AC54)))</f>
        <v>6.89974497796352</v>
      </c>
      <c r="AD450" s="39" t="n">
        <f aca="false">IF('Row Index'!AD54="","✗",IF(INDEX('RAW DATA'!$N:$N,'Row Index'!AD54)="",INDEX('RAW DATA'!$L:$L,'Row Index'!AD54),INDEX('RAW DATA'!$N:$N,'Row Index'!AD54)))</f>
        <v>5.69491038531111</v>
      </c>
      <c r="AE450" s="39" t="n">
        <f aca="false">IF('Row Index'!AE54="","✗",IF(INDEX('RAW DATA'!$N:$N,'Row Index'!AE54)="",INDEX('RAW DATA'!$L:$L,'Row Index'!AE54),INDEX('RAW DATA'!$N:$N,'Row Index'!AE54)))</f>
        <v>5.45187736183157</v>
      </c>
      <c r="AF450" s="39" t="n">
        <f aca="false">IF('Row Index'!AF54="","✗",IF(INDEX('RAW DATA'!$N:$N,'Row Index'!AF54)="",INDEX('RAW DATA'!$L:$L,'Row Index'!AF54),INDEX('RAW DATA'!$N:$N,'Row Index'!AF54)))</f>
        <v>4.98676904106712</v>
      </c>
      <c r="AG450" s="39" t="n">
        <f aca="false">IF('Row Index'!AG54="","✗",IF(INDEX('RAW DATA'!$N:$N,'Row Index'!AG54)="",INDEX('RAW DATA'!$L:$L,'Row Index'!AG54),INDEX('RAW DATA'!$N:$N,'Row Index'!AG54)))</f>
        <v>4.97469350698632</v>
      </c>
      <c r="AH450" s="39" t="n">
        <f aca="false">IF('Row Index'!AH54="","✗",IF(INDEX('RAW DATA'!$N:$N,'Row Index'!AH54)="",INDEX('RAW DATA'!$L:$L,'Row Index'!AH54),INDEX('RAW DATA'!$N:$N,'Row Index'!AH54)))</f>
        <v>4.06643951574424</v>
      </c>
      <c r="AI450" s="39" t="n">
        <f aca="false">IF('Row Index'!AI54="","✗",IF(INDEX('RAW DATA'!$N:$N,'Row Index'!AI54)="",INDEX('RAW DATA'!$L:$L,'Row Index'!AI54),INDEX('RAW DATA'!$N:$N,'Row Index'!AI54)))</f>
        <v>3.40809700217658</v>
      </c>
      <c r="AJ450" s="39" t="n">
        <f aca="false">IF('Row Index'!AJ54="","✗",IF(INDEX('RAW DATA'!$N:$N,'Row Index'!AJ54)="",INDEX('RAW DATA'!$L:$L,'Row Index'!AJ54),INDEX('RAW DATA'!$N:$N,'Row Index'!AJ54)))</f>
        <v>2.32975790063391</v>
      </c>
      <c r="AK450" s="39" t="n">
        <f aca="false">IF('Row Index'!AK54="","✗",IF(INDEX('RAW DATA'!$N:$N,'Row Index'!AK54)="",INDEX('RAW DATA'!$L:$L,'Row Index'!AK54),INDEX('RAW DATA'!$N:$N,'Row Index'!AK54)))</f>
        <v>2.18739364348021</v>
      </c>
      <c r="AL450" s="39" t="n">
        <f aca="false">IF('Row Index'!AL54="","✗",IF(INDEX('RAW DATA'!$N:$N,'Row Index'!AL54)="",INDEX('RAW DATA'!$L:$L,'Row Index'!AL54),INDEX('RAW DATA'!$N:$N,'Row Index'!AL54)))</f>
        <v>1.87147735670706</v>
      </c>
      <c r="AM450" s="39" t="n">
        <f aca="false">IF('Row Index'!AM54="","✗",IF(INDEX('RAW DATA'!$N:$N,'Row Index'!AM54)="",INDEX('RAW DATA'!$L:$L,'Row Index'!AM54),INDEX('RAW DATA'!$N:$N,'Row Index'!AM54)))</f>
        <v>1.69553693690345</v>
      </c>
      <c r="AN450" s="39" t="n">
        <f aca="false">IF('Row Index'!AN54="","✗",IF(INDEX('RAW DATA'!$N:$N,'Row Index'!AN54)="",INDEX('RAW DATA'!$L:$L,'Row Index'!AN54),INDEX('RAW DATA'!$N:$N,'Row Index'!AN54)))</f>
        <v>1.08603141929469</v>
      </c>
      <c r="AO450" s="39" t="n">
        <f aca="false">IF('Row Index'!AO54="","✗",IF(INDEX('RAW DATA'!$N:$N,'Row Index'!AO54)="",INDEX('RAW DATA'!$L:$L,'Row Index'!AO54),INDEX('RAW DATA'!$N:$N,'Row Index'!AO54)))</f>
        <v>1.04542289483005</v>
      </c>
      <c r="AP450" s="39" t="n">
        <f aca="false">IF('Row Index'!AP54="","✗",IF(INDEX('RAW DATA'!$N:$N,'Row Index'!AP54)="",INDEX('RAW DATA'!$L:$L,'Row Index'!AP54),INDEX('RAW DATA'!$N:$N,'Row Index'!AP54)))</f>
        <v>0.793823963393718</v>
      </c>
      <c r="AQ450" s="39" t="n">
        <f aca="false">IF('Row Index'!AQ54="","✗",IF(INDEX('RAW DATA'!$N:$N,'Row Index'!AQ54)="",INDEX('RAW DATA'!$L:$L,'Row Index'!AQ54),INDEX('RAW DATA'!$N:$N,'Row Index'!AQ54)))</f>
        <v>1.1689660248211</v>
      </c>
    </row>
    <row r="453" customFormat="false" ht="15" hidden="false" customHeight="false" outlineLevel="0" collapsed="false">
      <c r="A453" s="3" t="s">
        <v>5414</v>
      </c>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row>
    <row r="454" customFormat="false" ht="23.85" hidden="false" customHeight="false" outlineLevel="0" collapsed="false">
      <c r="A454" s="9" t="s">
        <v>5404</v>
      </c>
      <c r="B454" s="9" t="s">
        <v>153</v>
      </c>
      <c r="C454" s="9" t="s">
        <v>147</v>
      </c>
      <c r="D454" s="9" t="s">
        <v>365</v>
      </c>
      <c r="E454" s="9" t="s">
        <v>497</v>
      </c>
      <c r="F454" s="9" t="s">
        <v>628</v>
      </c>
      <c r="G454" s="9" t="s">
        <v>763</v>
      </c>
      <c r="H454" s="9" t="s">
        <v>902</v>
      </c>
      <c r="I454" s="9" t="s">
        <v>1037</v>
      </c>
      <c r="J454" s="9" t="s">
        <v>1143</v>
      </c>
      <c r="K454" s="9" t="s">
        <v>1275</v>
      </c>
      <c r="L454" s="9" t="s">
        <v>1411</v>
      </c>
      <c r="M454" s="9" t="s">
        <v>1628</v>
      </c>
      <c r="N454" s="9" t="s">
        <v>1760</v>
      </c>
      <c r="O454" s="9" t="s">
        <v>1895</v>
      </c>
      <c r="P454" s="9" t="s">
        <v>2027</v>
      </c>
      <c r="Q454" s="9" t="s">
        <v>2154</v>
      </c>
      <c r="R454" s="9" t="s">
        <v>2285</v>
      </c>
      <c r="S454" s="9" t="s">
        <v>2413</v>
      </c>
      <c r="T454" s="9" t="s">
        <v>2544</v>
      </c>
      <c r="U454" s="9" t="s">
        <v>2676</v>
      </c>
      <c r="V454" s="9" t="s">
        <v>2806</v>
      </c>
      <c r="W454" s="9" t="s">
        <v>2933</v>
      </c>
      <c r="X454" s="9" t="s">
        <v>3066</v>
      </c>
      <c r="Y454" s="9" t="s">
        <v>3201</v>
      </c>
      <c r="Z454" s="9" t="s">
        <v>3330</v>
      </c>
      <c r="AA454" s="9" t="s">
        <v>5405</v>
      </c>
      <c r="AB454" s="9" t="s">
        <v>3465</v>
      </c>
      <c r="AC454" s="9" t="s">
        <v>3592</v>
      </c>
      <c r="AD454" s="9" t="s">
        <v>3719</v>
      </c>
      <c r="AE454" s="9" t="s">
        <v>3846</v>
      </c>
      <c r="AF454" s="9" t="s">
        <v>3975</v>
      </c>
      <c r="AG454" s="9" t="s">
        <v>4103</v>
      </c>
      <c r="AH454" s="9" t="s">
        <v>5406</v>
      </c>
      <c r="AI454" s="9" t="s">
        <v>4360</v>
      </c>
      <c r="AJ454" s="9" t="s">
        <v>4488</v>
      </c>
      <c r="AK454" s="9" t="s">
        <v>4617</v>
      </c>
      <c r="AL454" s="9" t="s">
        <v>4746</v>
      </c>
      <c r="AM454" s="9" t="s">
        <v>4855</v>
      </c>
      <c r="AN454" s="9" t="s">
        <v>4963</v>
      </c>
      <c r="AO454" s="9" t="s">
        <v>5072</v>
      </c>
      <c r="AP454" s="9" t="s">
        <v>5184</v>
      </c>
      <c r="AQ454" s="9" t="s">
        <v>5293</v>
      </c>
    </row>
    <row r="455" customFormat="false" ht="15" hidden="false" customHeight="false" outlineLevel="0" collapsed="false">
      <c r="A455" s="15" t="s">
        <v>151</v>
      </c>
      <c r="B455" s="16" t="s">
        <v>153</v>
      </c>
      <c r="C455" s="40" t="n">
        <f aca="false">IF('Row Index'!C5="","✗",IF(INDEX('RAW DATA'!$X:$X,'Row Index'!C5)="",INDEX('RAW DATA'!$L:$L,'Row Index'!C5),INDEX('RAW DATA'!$X:$X,'Row Index'!C5)))</f>
        <v>17.9264941960978</v>
      </c>
      <c r="D455" s="40" t="n">
        <f aca="false">IF('Row Index'!D5="","✗",IF(INDEX('RAW DATA'!$X:$X,'Row Index'!D5)="",INDEX('RAW DATA'!$L:$L,'Row Index'!D5),INDEX('RAW DATA'!$X:$X,'Row Index'!D5)))</f>
        <v>39.8337227296174</v>
      </c>
      <c r="E455" s="40" t="n">
        <f aca="false">IF('Row Index'!E5="","✗",IF(INDEX('RAW DATA'!$X:$X,'Row Index'!E5)="",INDEX('RAW DATA'!$L:$L,'Row Index'!E5),INDEX('RAW DATA'!$X:$X,'Row Index'!E5)))</f>
        <v>13.4261866119042</v>
      </c>
      <c r="F455" s="40" t="n">
        <f aca="false">IF('Row Index'!F5="","✗",IF(INDEX('RAW DATA'!$X:$X,'Row Index'!F5)="",INDEX('RAW DATA'!$L:$L,'Row Index'!F5),INDEX('RAW DATA'!$X:$X,'Row Index'!F5)))</f>
        <v>61.1594788165287</v>
      </c>
      <c r="G455" s="40" t="n">
        <f aca="false">IF('Row Index'!G5="","✗",IF(INDEX('RAW DATA'!$X:$X,'Row Index'!G5)="",INDEX('RAW DATA'!$L:$L,'Row Index'!G5),INDEX('RAW DATA'!$X:$X,'Row Index'!G5)))</f>
        <v>11.0116357616524</v>
      </c>
      <c r="H455" s="40" t="n">
        <f aca="false">IF('Row Index'!H5="","✗",IF(INDEX('RAW DATA'!$X:$X,'Row Index'!H5)="",INDEX('RAW DATA'!$L:$L,'Row Index'!H5),INDEX('RAW DATA'!$X:$X,'Row Index'!H5)))</f>
        <v>43.1515512238673</v>
      </c>
      <c r="I455" s="40" t="n">
        <f aca="false">IF('Row Index'!I5="","✗",IF(INDEX('RAW DATA'!$X:$X,'Row Index'!I5)="",INDEX('RAW DATA'!$L:$L,'Row Index'!I5),INDEX('RAW DATA'!$X:$X,'Row Index'!I5)))</f>
        <v>19.0365577676533</v>
      </c>
      <c r="J455" s="40" t="n">
        <f aca="false">IF('Row Index'!J5="","✗",IF(INDEX('RAW DATA'!$X:$X,'Row Index'!J5)="",INDEX('RAW DATA'!$L:$L,'Row Index'!J5),INDEX('RAW DATA'!$X:$X,'Row Index'!J5)))</f>
        <v>42.1076874989718</v>
      </c>
      <c r="K455" s="40" t="n">
        <f aca="false">IF('Row Index'!K5="","✗",IF(INDEX('RAW DATA'!$X:$X,'Row Index'!K5)="",INDEX('RAW DATA'!$L:$L,'Row Index'!K5),INDEX('RAW DATA'!$X:$X,'Row Index'!K5)))</f>
        <v>22.0176092027012</v>
      </c>
      <c r="L455" s="40" t="n">
        <f aca="false">IF('Row Index'!L5="","✗",IF(INDEX('RAW DATA'!$X:$X,'Row Index'!L5)="",INDEX('RAW DATA'!$L:$L,'Row Index'!L5),INDEX('RAW DATA'!$X:$X,'Row Index'!L5)))</f>
        <v>43.565146060247</v>
      </c>
      <c r="M455" s="40" t="n">
        <f aca="false">IF('Row Index'!M5="","✗",IF(INDEX('RAW DATA'!$X:$X,'Row Index'!M5)="",INDEX('RAW DATA'!$L:$L,'Row Index'!M5),INDEX('RAW DATA'!$X:$X,'Row Index'!M5)))</f>
        <v>23.2274288518155</v>
      </c>
      <c r="N455" s="40" t="n">
        <f aca="false">IF('Row Index'!N5="","✗",IF(INDEX('RAW DATA'!$X:$X,'Row Index'!N5)="",INDEX('RAW DATA'!$L:$L,'Row Index'!N5),INDEX('RAW DATA'!$X:$X,'Row Index'!N5)))</f>
        <v>25.7163545085924</v>
      </c>
      <c r="O455" s="40" t="n">
        <f aca="false">IF('Row Index'!O5="","✗",IF(INDEX('RAW DATA'!$X:$X,'Row Index'!O5)="",INDEX('RAW DATA'!$L:$L,'Row Index'!O5),INDEX('RAW DATA'!$X:$X,'Row Index'!O5)))</f>
        <v>22.8863663888491</v>
      </c>
      <c r="P455" s="40" t="n">
        <f aca="false">IF('Row Index'!P5="","✗",IF(INDEX('RAW DATA'!$X:$X,'Row Index'!P5)="",INDEX('RAW DATA'!$L:$L,'Row Index'!P5),INDEX('RAW DATA'!$X:$X,'Row Index'!P5)))</f>
        <v>25.074074830905</v>
      </c>
      <c r="Q455" s="40" t="n">
        <f aca="false">IF('Row Index'!Q5="","✗",IF(INDEX('RAW DATA'!$X:$X,'Row Index'!Q5)="",INDEX('RAW DATA'!$L:$L,'Row Index'!Q5),INDEX('RAW DATA'!$X:$X,'Row Index'!Q5)))</f>
        <v>19.7521704609057</v>
      </c>
      <c r="R455" s="40" t="n">
        <f aca="false">IF('Row Index'!R5="","✗",IF(INDEX('RAW DATA'!$X:$X,'Row Index'!R5)="",INDEX('RAW DATA'!$L:$L,'Row Index'!R5),INDEX('RAW DATA'!$X:$X,'Row Index'!R5)))</f>
        <v>24.0890233783982</v>
      </c>
      <c r="S455" s="40" t="n">
        <f aca="false">IF('Row Index'!S5="","✗",IF(INDEX('RAW DATA'!$X:$X,'Row Index'!S5)="",INDEX('RAW DATA'!$L:$L,'Row Index'!S5),INDEX('RAW DATA'!$X:$X,'Row Index'!S5)))</f>
        <v>17.6571670869691</v>
      </c>
      <c r="T455" s="40" t="n">
        <f aca="false">IF('Row Index'!T5="","✗",IF(INDEX('RAW DATA'!$X:$X,'Row Index'!T5)="",INDEX('RAW DATA'!$L:$L,'Row Index'!T5),INDEX('RAW DATA'!$X:$X,'Row Index'!T5)))</f>
        <v>19.7757327032293</v>
      </c>
      <c r="U455" s="40" t="n">
        <f aca="false">IF('Row Index'!U5="","✗",IF(INDEX('RAW DATA'!$X:$X,'Row Index'!U5)="",INDEX('RAW DATA'!$L:$L,'Row Index'!U5),INDEX('RAW DATA'!$X:$X,'Row Index'!U5)))</f>
        <v>16.4092066331797</v>
      </c>
      <c r="V455" s="40" t="n">
        <f aca="false">IF('Row Index'!V5="","✗",IF(INDEX('RAW DATA'!$X:$X,'Row Index'!V5)="",INDEX('RAW DATA'!$L:$L,'Row Index'!V5),INDEX('RAW DATA'!$X:$X,'Row Index'!V5)))</f>
        <v>14.0502057918351</v>
      </c>
      <c r="W455" s="40" t="n">
        <f aca="false">IF('Row Index'!W5="","✗",IF(INDEX('RAW DATA'!$X:$X,'Row Index'!W5)="",INDEX('RAW DATA'!$L:$L,'Row Index'!W5),INDEX('RAW DATA'!$X:$X,'Row Index'!W5)))</f>
        <v>18.1315532452437</v>
      </c>
      <c r="X455" s="40" t="n">
        <f aca="false">IF('Row Index'!X5="","✗",IF(INDEX('RAW DATA'!$X:$X,'Row Index'!X5)="",INDEX('RAW DATA'!$L:$L,'Row Index'!X5),INDEX('RAW DATA'!$X:$X,'Row Index'!X5)))</f>
        <v>11.6792451108333</v>
      </c>
      <c r="Y455" s="40" t="n">
        <f aca="false">IF('Row Index'!Y5="","✗",IF(INDEX('RAW DATA'!$X:$X,'Row Index'!Y5)="",INDEX('RAW DATA'!$L:$L,'Row Index'!Y5),INDEX('RAW DATA'!$X:$X,'Row Index'!Y5)))</f>
        <v>11.2853893209554</v>
      </c>
      <c r="Z455" s="40" t="n">
        <f aca="false">IF('Row Index'!Z5="","✗",IF(INDEX('RAW DATA'!$X:$X,'Row Index'!Z5)="",INDEX('RAW DATA'!$L:$L,'Row Index'!Z5),INDEX('RAW DATA'!$X:$X,'Row Index'!Z5)))</f>
        <v>14.4431554524362</v>
      </c>
      <c r="AA455" s="19" t="str">
        <f aca="false">IF('Row Index'!AA5="","⏳",IF(INDEX('RAW DATA'!$X:$X,'Row Index'!AA5)="",INDEX('RAW DATA'!$L:$L,'Row Index'!AA5),INDEX('RAW DATA'!$X:$X,'Row Index'!AA5)))</f>
        <v>⏳</v>
      </c>
      <c r="AB455" s="40" t="n">
        <f aca="false">IF('Row Index'!AB5="","✗",IF(INDEX('RAW DATA'!$X:$X,'Row Index'!AB5)="",INDEX('RAW DATA'!$L:$L,'Row Index'!AB5),INDEX('RAW DATA'!$X:$X,'Row Index'!AB5)))</f>
        <v>10.0607608312786</v>
      </c>
      <c r="AC455" s="40" t="n">
        <f aca="false">IF('Row Index'!AC5="","✗",IF(INDEX('RAW DATA'!$X:$X,'Row Index'!AC5)="",INDEX('RAW DATA'!$L:$L,'Row Index'!AC5),INDEX('RAW DATA'!$X:$X,'Row Index'!AC5)))</f>
        <v>12.025987674963</v>
      </c>
      <c r="AD455" s="40" t="n">
        <f aca="false">IF('Row Index'!AD5="","✗",IF(INDEX('RAW DATA'!$X:$X,'Row Index'!AD5)="",INDEX('RAW DATA'!$L:$L,'Row Index'!AD5),INDEX('RAW DATA'!$X:$X,'Row Index'!AD5)))</f>
        <v>12.9803093112245</v>
      </c>
      <c r="AE455" s="40" t="n">
        <f aca="false">IF('Row Index'!AE5="","✗",IF(INDEX('RAW DATA'!$X:$X,'Row Index'!AE5)="",INDEX('RAW DATA'!$L:$L,'Row Index'!AE5),INDEX('RAW DATA'!$X:$X,'Row Index'!AE5)))</f>
        <v>12.026410634578</v>
      </c>
      <c r="AF455" s="40" t="n">
        <f aca="false">IF('Row Index'!AF5="","✗",IF(INDEX('RAW DATA'!$X:$X,'Row Index'!AF5)="",INDEX('RAW DATA'!$L:$L,'Row Index'!AF5),INDEX('RAW DATA'!$X:$X,'Row Index'!AF5)))</f>
        <v>11.7764111900251</v>
      </c>
      <c r="AG455" s="40" t="n">
        <f aca="false">IF('Row Index'!AG5="","✗",IF(INDEX('RAW DATA'!$X:$X,'Row Index'!AG5)="",INDEX('RAW DATA'!$L:$L,'Row Index'!AG5),INDEX('RAW DATA'!$X:$X,'Row Index'!AG5)))</f>
        <v>11.4466634193863</v>
      </c>
      <c r="AH455" s="40" t="n">
        <f aca="false">IF('Row Index'!AH5="","✗",IF(INDEX('RAW DATA'!$X:$X,'Row Index'!AH5)="",INDEX('RAW DATA'!$L:$L,'Row Index'!AH5),INDEX('RAW DATA'!$X:$X,'Row Index'!AH5)))</f>
        <v>42.372160299498</v>
      </c>
      <c r="AI455" s="40" t="n">
        <f aca="false">IF('Row Index'!AI5="","✗",IF(INDEX('RAW DATA'!$X:$X,'Row Index'!AI5)="",INDEX('RAW DATA'!$L:$L,'Row Index'!AI5),INDEX('RAW DATA'!$X:$X,'Row Index'!AI5)))</f>
        <v>48.1071789293761</v>
      </c>
      <c r="AJ455" s="40" t="n">
        <f aca="false">IF('Row Index'!AJ5="","✗",IF(INDEX('RAW DATA'!$X:$X,'Row Index'!AJ5)="",INDEX('RAW DATA'!$L:$L,'Row Index'!AJ5),INDEX('RAW DATA'!$X:$X,'Row Index'!AJ5)))</f>
        <v>51.1118802457385</v>
      </c>
      <c r="AK455" s="40" t="n">
        <f aca="false">IF('Row Index'!AK5="","✗",IF(INDEX('RAW DATA'!$X:$X,'Row Index'!AK5)="",INDEX('RAW DATA'!$L:$L,'Row Index'!AK5),INDEX('RAW DATA'!$X:$X,'Row Index'!AK5)))</f>
        <v>55.0911373336681</v>
      </c>
      <c r="AL455" s="40" t="n">
        <f aca="false">IF('Row Index'!AL5="","✗",IF(INDEX('RAW DATA'!$X:$X,'Row Index'!AL5)="",INDEX('RAW DATA'!$L:$L,'Row Index'!AL5),INDEX('RAW DATA'!$X:$X,'Row Index'!AL5)))</f>
        <v>67.1680627339155</v>
      </c>
      <c r="AM455" s="40" t="n">
        <f aca="false">IF('Row Index'!AM5="","✗",IF(INDEX('RAW DATA'!$X:$X,'Row Index'!AM5)="",INDEX('RAW DATA'!$L:$L,'Row Index'!AM5),INDEX('RAW DATA'!$X:$X,'Row Index'!AM5)))</f>
        <v>64.4461780115751</v>
      </c>
      <c r="AN455" s="40" t="n">
        <f aca="false">IF('Row Index'!AN5="","✗",IF(INDEX('RAW DATA'!$X:$X,'Row Index'!AN5)="",INDEX('RAW DATA'!$L:$L,'Row Index'!AN5),INDEX('RAW DATA'!$X:$X,'Row Index'!AN5)))</f>
        <v>55.6055270340985</v>
      </c>
      <c r="AO455" s="40" t="n">
        <f aca="false">IF('Row Index'!AO5="","✗",IF(INDEX('RAW DATA'!$X:$X,'Row Index'!AO5)="",INDEX('RAW DATA'!$L:$L,'Row Index'!AO5),INDEX('RAW DATA'!$X:$X,'Row Index'!AO5)))</f>
        <v>45.1186050213985</v>
      </c>
      <c r="AP455" s="40" t="n">
        <f aca="false">IF('Row Index'!AP5="","✗",IF(INDEX('RAW DATA'!$X:$X,'Row Index'!AP5)="",INDEX('RAW DATA'!$L:$L,'Row Index'!AP5),INDEX('RAW DATA'!$X:$X,'Row Index'!AP5)))</f>
        <v>59.2943806242727</v>
      </c>
      <c r="AQ455" s="40" t="n">
        <f aca="false">IF('Row Index'!AQ5="","✗",IF(INDEX('RAW DATA'!$X:$X,'Row Index'!AQ5)="",INDEX('RAW DATA'!$L:$L,'Row Index'!AQ5),INDEX('RAW DATA'!$X:$X,'Row Index'!AQ5)))</f>
        <v>56.5445620654718</v>
      </c>
    </row>
    <row r="456" customFormat="false" ht="15" hidden="false" customHeight="false" outlineLevel="0" collapsed="false">
      <c r="A456" s="15" t="s">
        <v>160</v>
      </c>
      <c r="B456" s="16" t="s">
        <v>153</v>
      </c>
      <c r="C456" s="40" t="n">
        <f aca="false">IF('Row Index'!C6="","✗",IF(INDEX('RAW DATA'!$X:$X,'Row Index'!C6)="",INDEX('RAW DATA'!$L:$L,'Row Index'!C6),INDEX('RAW DATA'!$X:$X,'Row Index'!C6)))</f>
        <v>19.8112740066401</v>
      </c>
      <c r="D456" s="40" t="n">
        <f aca="false">IF('Row Index'!D6="","✗",IF(INDEX('RAW DATA'!$X:$X,'Row Index'!D6)="",INDEX('RAW DATA'!$L:$L,'Row Index'!D6),INDEX('RAW DATA'!$X:$X,'Row Index'!D6)))</f>
        <v>27.1588096309631</v>
      </c>
      <c r="E456" s="40" t="n">
        <f aca="false">IF('Row Index'!E6="","✗",IF(INDEX('RAW DATA'!$X:$X,'Row Index'!E6)="",INDEX('RAW DATA'!$L:$L,'Row Index'!E6),INDEX('RAW DATA'!$X:$X,'Row Index'!E6)))</f>
        <v>19.3262563136718</v>
      </c>
      <c r="F456" s="40" t="n">
        <f aca="false">IF('Row Index'!F6="","✗",IF(INDEX('RAW DATA'!$X:$X,'Row Index'!F6)="",INDEX('RAW DATA'!$L:$L,'Row Index'!F6),INDEX('RAW DATA'!$X:$X,'Row Index'!F6)))</f>
        <v>35.5008246070698</v>
      </c>
      <c r="G456" s="40" t="n">
        <f aca="false">IF('Row Index'!G6="","✗",IF(INDEX('RAW DATA'!$X:$X,'Row Index'!G6)="",INDEX('RAW DATA'!$L:$L,'Row Index'!G6),INDEX('RAW DATA'!$X:$X,'Row Index'!G6)))</f>
        <v>18.9828091333261</v>
      </c>
      <c r="H456" s="40" t="n">
        <f aca="false">IF('Row Index'!H6="","✗",IF(INDEX('RAW DATA'!$X:$X,'Row Index'!H6)="",INDEX('RAW DATA'!$L:$L,'Row Index'!H6),INDEX('RAW DATA'!$X:$X,'Row Index'!H6)))</f>
        <v>30.2907856183293</v>
      </c>
      <c r="I456" s="40" t="n">
        <f aca="false">IF('Row Index'!I6="","✗",IF(INDEX('RAW DATA'!$X:$X,'Row Index'!I6)="",INDEX('RAW DATA'!$L:$L,'Row Index'!I6),INDEX('RAW DATA'!$X:$X,'Row Index'!I6)))</f>
        <v>23.67142799984</v>
      </c>
      <c r="J456" s="40" t="n">
        <f aca="false">IF('Row Index'!J6="","✗",IF(INDEX('RAW DATA'!$X:$X,'Row Index'!J6)="",INDEX('RAW DATA'!$L:$L,'Row Index'!J6),INDEX('RAW DATA'!$X:$X,'Row Index'!J6)))</f>
        <v>27.8710719266624</v>
      </c>
      <c r="K456" s="40" t="n">
        <f aca="false">IF('Row Index'!K6="","✗",IF(INDEX('RAW DATA'!$X:$X,'Row Index'!K6)="",INDEX('RAW DATA'!$L:$L,'Row Index'!K6),INDEX('RAW DATA'!$X:$X,'Row Index'!K6)))</f>
        <v>15.4388665295669</v>
      </c>
      <c r="L456" s="40" t="n">
        <f aca="false">IF('Row Index'!L6="","✗",IF(INDEX('RAW DATA'!$X:$X,'Row Index'!L6)="",INDEX('RAW DATA'!$L:$L,'Row Index'!L6),INDEX('RAW DATA'!$X:$X,'Row Index'!L6)))</f>
        <v>31.525725981316</v>
      </c>
      <c r="M456" s="40" t="n">
        <f aca="false">IF('Row Index'!M6="","✗",IF(INDEX('RAW DATA'!$X:$X,'Row Index'!M6)="",INDEX('RAW DATA'!$L:$L,'Row Index'!M6),INDEX('RAW DATA'!$X:$X,'Row Index'!M6)))</f>
        <v>16.4740562961417</v>
      </c>
      <c r="N456" s="40" t="n">
        <f aca="false">IF('Row Index'!N6="","✗",IF(INDEX('RAW DATA'!$X:$X,'Row Index'!N6)="",INDEX('RAW DATA'!$L:$L,'Row Index'!N6),INDEX('RAW DATA'!$X:$X,'Row Index'!N6)))</f>
        <v>22.4018408197888</v>
      </c>
      <c r="O456" s="40" t="n">
        <f aca="false">IF('Row Index'!O6="","✗",IF(INDEX('RAW DATA'!$X:$X,'Row Index'!O6)="",INDEX('RAW DATA'!$L:$L,'Row Index'!O6),INDEX('RAW DATA'!$X:$X,'Row Index'!O6)))</f>
        <v>16.8927433103551</v>
      </c>
      <c r="P456" s="40" t="n">
        <f aca="false">IF('Row Index'!P6="","✗",IF(INDEX('RAW DATA'!$X:$X,'Row Index'!P6)="",INDEX('RAW DATA'!$L:$L,'Row Index'!P6),INDEX('RAW DATA'!$X:$X,'Row Index'!P6)))</f>
        <v>21.5944626413695</v>
      </c>
      <c r="Q456" s="40" t="n">
        <f aca="false">IF('Row Index'!Q6="","✗",IF(INDEX('RAW DATA'!$X:$X,'Row Index'!Q6)="",INDEX('RAW DATA'!$L:$L,'Row Index'!Q6),INDEX('RAW DATA'!$X:$X,'Row Index'!Q6)))</f>
        <v>17.5212683681361</v>
      </c>
      <c r="R456" s="40" t="n">
        <f aca="false">IF('Row Index'!R6="","✗",IF(INDEX('RAW DATA'!$X:$X,'Row Index'!R6)="",INDEX('RAW DATA'!$L:$L,'Row Index'!R6),INDEX('RAW DATA'!$X:$X,'Row Index'!R6)))</f>
        <v>26.1617685305592</v>
      </c>
      <c r="S456" s="40" t="n">
        <f aca="false">IF('Row Index'!S6="","✗",IF(INDEX('RAW DATA'!$X:$X,'Row Index'!S6)="",INDEX('RAW DATA'!$L:$L,'Row Index'!S6),INDEX('RAW DATA'!$X:$X,'Row Index'!S6)))</f>
        <v>18.3135196067175</v>
      </c>
      <c r="T456" s="40" t="n">
        <f aca="false">IF('Row Index'!T6="","✗",IF(INDEX('RAW DATA'!$X:$X,'Row Index'!T6)="",INDEX('RAW DATA'!$L:$L,'Row Index'!T6),INDEX('RAW DATA'!$X:$X,'Row Index'!T6)))</f>
        <v>21.5882972610611</v>
      </c>
      <c r="U456" s="40" t="n">
        <f aca="false">IF('Row Index'!U6="","✗",IF(INDEX('RAW DATA'!$X:$X,'Row Index'!U6)="",INDEX('RAW DATA'!$L:$L,'Row Index'!U6),INDEX('RAW DATA'!$X:$X,'Row Index'!U6)))</f>
        <v>17.2231011951052</v>
      </c>
      <c r="V456" s="40" t="n">
        <f aca="false">IF('Row Index'!V6="","✗",IF(INDEX('RAW DATA'!$X:$X,'Row Index'!V6)="",INDEX('RAW DATA'!$L:$L,'Row Index'!V6),INDEX('RAW DATA'!$X:$X,'Row Index'!V6)))</f>
        <v>15.9311827956989</v>
      </c>
      <c r="W456" s="40" t="n">
        <f aca="false">IF('Row Index'!W6="","✗",IF(INDEX('RAW DATA'!$X:$X,'Row Index'!W6)="",INDEX('RAW DATA'!$L:$L,'Row Index'!W6),INDEX('RAW DATA'!$X:$X,'Row Index'!W6)))</f>
        <v>20.702047869407</v>
      </c>
      <c r="X456" s="40" t="n">
        <f aca="false">IF('Row Index'!X6="","✗",IF(INDEX('RAW DATA'!$X:$X,'Row Index'!X6)="",INDEX('RAW DATA'!$L:$L,'Row Index'!X6),INDEX('RAW DATA'!$X:$X,'Row Index'!X6)))</f>
        <v>14.3235832642539</v>
      </c>
      <c r="Y456" s="40" t="n">
        <f aca="false">IF('Row Index'!Y6="","✗",IF(INDEX('RAW DATA'!$X:$X,'Row Index'!Y6)="",INDEX('RAW DATA'!$L:$L,'Row Index'!Y6),INDEX('RAW DATA'!$X:$X,'Row Index'!Y6)))</f>
        <v>14.4597019365755</v>
      </c>
      <c r="Z456" s="40" t="n">
        <f aca="false">IF('Row Index'!Z6="","✗",IF(INDEX('RAW DATA'!$X:$X,'Row Index'!Z6)="",INDEX('RAW DATA'!$L:$L,'Row Index'!Z6),INDEX('RAW DATA'!$X:$X,'Row Index'!Z6)))</f>
        <v>11.2954340936656</v>
      </c>
      <c r="AA456" s="19" t="str">
        <f aca="false">IF('Row Index'!AA6="","⏳",IF(INDEX('RAW DATA'!$X:$X,'Row Index'!AA6)="",INDEX('RAW DATA'!$L:$L,'Row Index'!AA6),INDEX('RAW DATA'!$X:$X,'Row Index'!AA6)))</f>
        <v>⏳</v>
      </c>
      <c r="AB456" s="40" t="n">
        <f aca="false">IF('Row Index'!AB6="","✗",IF(INDEX('RAW DATA'!$X:$X,'Row Index'!AB6)="",INDEX('RAW DATA'!$L:$L,'Row Index'!AB6),INDEX('RAW DATA'!$X:$X,'Row Index'!AB6)))</f>
        <v>18.808925422458</v>
      </c>
      <c r="AC456" s="40" t="n">
        <f aca="false">IF('Row Index'!AC6="","✗",IF(INDEX('RAW DATA'!$X:$X,'Row Index'!AC6)="",INDEX('RAW DATA'!$L:$L,'Row Index'!AC6),INDEX('RAW DATA'!$X:$X,'Row Index'!AC6)))</f>
        <v>14.5857156597664</v>
      </c>
      <c r="AD456" s="40" t="n">
        <f aca="false">IF('Row Index'!AD6="","✗",IF(INDEX('RAW DATA'!$X:$X,'Row Index'!AD6)="",INDEX('RAW DATA'!$L:$L,'Row Index'!AD6),INDEX('RAW DATA'!$X:$X,'Row Index'!AD6)))</f>
        <v>13.899782567687</v>
      </c>
      <c r="AE456" s="40" t="n">
        <f aca="false">IF('Row Index'!AE6="","✗",IF(INDEX('RAW DATA'!$X:$X,'Row Index'!AE6)="",INDEX('RAW DATA'!$L:$L,'Row Index'!AE6),INDEX('RAW DATA'!$X:$X,'Row Index'!AE6)))</f>
        <v>15.2109424597449</v>
      </c>
      <c r="AF456" s="40" t="n">
        <f aca="false">IF('Row Index'!AF6="","✗",IF(INDEX('RAW DATA'!$X:$X,'Row Index'!AF6)="",INDEX('RAW DATA'!$L:$L,'Row Index'!AF6),INDEX('RAW DATA'!$X:$X,'Row Index'!AF6)))</f>
        <v>15.7485618381971</v>
      </c>
      <c r="AG456" s="40" t="n">
        <f aca="false">IF('Row Index'!AG6="","✗",IF(INDEX('RAW DATA'!$X:$X,'Row Index'!AG6)="",INDEX('RAW DATA'!$L:$L,'Row Index'!AG6),INDEX('RAW DATA'!$X:$X,'Row Index'!AG6)))</f>
        <v>17.0606657355276</v>
      </c>
      <c r="AH456" s="40" t="n">
        <f aca="false">IF('Row Index'!AH6="","✗",IF(INDEX('RAW DATA'!$X:$X,'Row Index'!AH6)="",INDEX('RAW DATA'!$L:$L,'Row Index'!AH6),INDEX('RAW DATA'!$X:$X,'Row Index'!AH6)))</f>
        <v>31.8567868585669</v>
      </c>
      <c r="AI456" s="40" t="n">
        <f aca="false">IF('Row Index'!AI6="","✗",IF(INDEX('RAW DATA'!$X:$X,'Row Index'!AI6)="",INDEX('RAW DATA'!$L:$L,'Row Index'!AI6),INDEX('RAW DATA'!$X:$X,'Row Index'!AI6)))</f>
        <v>41.7895995336291</v>
      </c>
      <c r="AJ456" s="40" t="n">
        <f aca="false">IF('Row Index'!AJ6="","✗",IF(INDEX('RAW DATA'!$X:$X,'Row Index'!AJ6)="",INDEX('RAW DATA'!$L:$L,'Row Index'!AJ6),INDEX('RAW DATA'!$X:$X,'Row Index'!AJ6)))</f>
        <v>51.556221843419</v>
      </c>
      <c r="AK456" s="40" t="n">
        <f aca="false">IF('Row Index'!AK6="","✗",IF(INDEX('RAW DATA'!$X:$X,'Row Index'!AK6)="",INDEX('RAW DATA'!$L:$L,'Row Index'!AK6),INDEX('RAW DATA'!$X:$X,'Row Index'!AK6)))</f>
        <v>48.1449153791219</v>
      </c>
      <c r="AL456" s="40" t="n">
        <f aca="false">IF('Row Index'!AL6="","✗",IF(INDEX('RAW DATA'!$X:$X,'Row Index'!AL6)="",INDEX('RAW DATA'!$L:$L,'Row Index'!AL6),INDEX('RAW DATA'!$X:$X,'Row Index'!AL6)))</f>
        <v>39.8817475632082</v>
      </c>
      <c r="AM456" s="40" t="n">
        <f aca="false">IF('Row Index'!AM6="","✗",IF(INDEX('RAW DATA'!$X:$X,'Row Index'!AM6)="",INDEX('RAW DATA'!$L:$L,'Row Index'!AM6),INDEX('RAW DATA'!$X:$X,'Row Index'!AM6)))</f>
        <v>38.431450474288</v>
      </c>
      <c r="AN456" s="40" t="n">
        <f aca="false">IF('Row Index'!AN6="","✗",IF(INDEX('RAW DATA'!$X:$X,'Row Index'!AN6)="",INDEX('RAW DATA'!$L:$L,'Row Index'!AN6),INDEX('RAW DATA'!$X:$X,'Row Index'!AN6)))</f>
        <v>45.2295749834838</v>
      </c>
      <c r="AO456" s="40" t="n">
        <f aca="false">IF('Row Index'!AO6="","✗",IF(INDEX('RAW DATA'!$X:$X,'Row Index'!AO6)="",INDEX('RAW DATA'!$L:$L,'Row Index'!AO6),INDEX('RAW DATA'!$X:$X,'Row Index'!AO6)))</f>
        <v>44.8164316447348</v>
      </c>
      <c r="AP456" s="40" t="n">
        <f aca="false">IF('Row Index'!AP6="","✗",IF(INDEX('RAW DATA'!$X:$X,'Row Index'!AP6)="",INDEX('RAW DATA'!$L:$L,'Row Index'!AP6),INDEX('RAW DATA'!$X:$X,'Row Index'!AP6)))</f>
        <v>42.2208521715304</v>
      </c>
      <c r="AQ456" s="40" t="n">
        <f aca="false">IF('Row Index'!AQ6="","✗",IF(INDEX('RAW DATA'!$X:$X,'Row Index'!AQ6)="",INDEX('RAW DATA'!$L:$L,'Row Index'!AQ6),INDEX('RAW DATA'!$X:$X,'Row Index'!AQ6)))</f>
        <v>37.589789357849</v>
      </c>
    </row>
    <row r="457" customFormat="false" ht="15" hidden="false" customHeight="false" outlineLevel="0" collapsed="false">
      <c r="A457" s="15" t="s">
        <v>166</v>
      </c>
      <c r="B457" s="16" t="s">
        <v>153</v>
      </c>
      <c r="C457" s="40" t="n">
        <f aca="false">IF('Row Index'!C7="","✗",IF(INDEX('RAW DATA'!$X:$X,'Row Index'!C7)="",INDEX('RAW DATA'!$L:$L,'Row Index'!C7),INDEX('RAW DATA'!$X:$X,'Row Index'!C7)))</f>
        <v>13.4840799014129</v>
      </c>
      <c r="D457" s="40" t="n">
        <f aca="false">IF('Row Index'!D7="","✗",IF(INDEX('RAW DATA'!$X:$X,'Row Index'!D7)="",INDEX('RAW DATA'!$L:$L,'Row Index'!D7),INDEX('RAW DATA'!$X:$X,'Row Index'!D7)))</f>
        <v>25.7895857484208</v>
      </c>
      <c r="E457" s="40" t="n">
        <f aca="false">IF('Row Index'!E7="","✗",IF(INDEX('RAW DATA'!$X:$X,'Row Index'!E7)="",INDEX('RAW DATA'!$L:$L,'Row Index'!E7),INDEX('RAW DATA'!$X:$X,'Row Index'!E7)))</f>
        <v>14.8190353747857</v>
      </c>
      <c r="F457" s="40" t="n">
        <f aca="false">IF('Row Index'!F7="","✗",IF(INDEX('RAW DATA'!$X:$X,'Row Index'!F7)="",INDEX('RAW DATA'!$L:$L,'Row Index'!F7),INDEX('RAW DATA'!$X:$X,'Row Index'!F7)))</f>
        <v>66.5562247807926</v>
      </c>
      <c r="G457" s="40" t="n">
        <f aca="false">IF('Row Index'!G7="","✗",IF(INDEX('RAW DATA'!$X:$X,'Row Index'!G7)="",INDEX('RAW DATA'!$L:$L,'Row Index'!G7),INDEX('RAW DATA'!$X:$X,'Row Index'!G7)))</f>
        <v>38.8150188951668</v>
      </c>
      <c r="H457" s="40" t="n">
        <f aca="false">IF('Row Index'!H7="","✗",IF(INDEX('RAW DATA'!$X:$X,'Row Index'!H7)="",INDEX('RAW DATA'!$L:$L,'Row Index'!H7),INDEX('RAW DATA'!$X:$X,'Row Index'!H7)))</f>
        <v>56.9918511685117</v>
      </c>
      <c r="I457" s="40" t="n">
        <f aca="false">IF('Row Index'!I7="","✗",IF(INDEX('RAW DATA'!$X:$X,'Row Index'!I7)="",INDEX('RAW DATA'!$L:$L,'Row Index'!I7),INDEX('RAW DATA'!$X:$X,'Row Index'!I7)))</f>
        <v>22.325395875713</v>
      </c>
      <c r="J457" s="40" t="n">
        <f aca="false">IF('Row Index'!J7="","✗",IF(INDEX('RAW DATA'!$X:$X,'Row Index'!J7)="",INDEX('RAW DATA'!$L:$L,'Row Index'!J7),INDEX('RAW DATA'!$X:$X,'Row Index'!J7)))</f>
        <v>50.4191343511602</v>
      </c>
      <c r="K457" s="40" t="n">
        <f aca="false">IF('Row Index'!K7="","✗",IF(INDEX('RAW DATA'!$X:$X,'Row Index'!K7)="",INDEX('RAW DATA'!$L:$L,'Row Index'!K7),INDEX('RAW DATA'!$X:$X,'Row Index'!K7)))</f>
        <v>34.708310232243</v>
      </c>
      <c r="L457" s="40" t="n">
        <f aca="false">IF('Row Index'!L7="","✗",IF(INDEX('RAW DATA'!$X:$X,'Row Index'!L7)="",INDEX('RAW DATA'!$L:$L,'Row Index'!L7),INDEX('RAW DATA'!$X:$X,'Row Index'!L7)))</f>
        <v>49.4797496568976</v>
      </c>
      <c r="M457" s="40" t="n">
        <f aca="false">IF('Row Index'!M7="","✗",IF(INDEX('RAW DATA'!$X:$X,'Row Index'!M7)="",INDEX('RAW DATA'!$L:$L,'Row Index'!M7),INDEX('RAW DATA'!$X:$X,'Row Index'!M7)))</f>
        <v>29.3019786938227</v>
      </c>
      <c r="N457" s="40" t="n">
        <f aca="false">IF('Row Index'!N7="","✗",IF(INDEX('RAW DATA'!$X:$X,'Row Index'!N7)="",INDEX('RAW DATA'!$L:$L,'Row Index'!N7),INDEX('RAW DATA'!$X:$X,'Row Index'!N7)))</f>
        <v>30.4243178191849</v>
      </c>
      <c r="O457" s="40" t="n">
        <f aca="false">IF('Row Index'!O7="","✗",IF(INDEX('RAW DATA'!$X:$X,'Row Index'!O7)="",INDEX('RAW DATA'!$L:$L,'Row Index'!O7),INDEX('RAW DATA'!$X:$X,'Row Index'!O7)))</f>
        <v>28.7764776477648</v>
      </c>
      <c r="P457" s="40" t="n">
        <f aca="false">IF('Row Index'!P7="","✗",IF(INDEX('RAW DATA'!$X:$X,'Row Index'!P7)="",INDEX('RAW DATA'!$L:$L,'Row Index'!P7),INDEX('RAW DATA'!$X:$X,'Row Index'!P7)))</f>
        <v>30.6710204081633</v>
      </c>
      <c r="Q457" s="40" t="n">
        <f aca="false">IF('Row Index'!Q7="","✗",IF(INDEX('RAW DATA'!$X:$X,'Row Index'!Q7)="",INDEX('RAW DATA'!$L:$L,'Row Index'!Q7),INDEX('RAW DATA'!$X:$X,'Row Index'!Q7)))</f>
        <v>23.0130637398457</v>
      </c>
      <c r="R457" s="40" t="n">
        <f aca="false">IF('Row Index'!R7="","✗",IF(INDEX('RAW DATA'!$X:$X,'Row Index'!R7)="",INDEX('RAW DATA'!$L:$L,'Row Index'!R7),INDEX('RAW DATA'!$X:$X,'Row Index'!R7)))</f>
        <v>28.3757026060296</v>
      </c>
      <c r="S457" s="40" t="n">
        <f aca="false">IF('Row Index'!S7="","✗",IF(INDEX('RAW DATA'!$X:$X,'Row Index'!S7)="",INDEX('RAW DATA'!$L:$L,'Row Index'!S7),INDEX('RAW DATA'!$X:$X,'Row Index'!S7)))</f>
        <v>21.3392473887538</v>
      </c>
      <c r="T457" s="40" t="n">
        <f aca="false">IF('Row Index'!T7="","✗",IF(INDEX('RAW DATA'!$X:$X,'Row Index'!T7)="",INDEX('RAW DATA'!$L:$L,'Row Index'!T7),INDEX('RAW DATA'!$X:$X,'Row Index'!T7)))</f>
        <v>23.5804605350725</v>
      </c>
      <c r="U457" s="40" t="n">
        <f aca="false">IF('Row Index'!U7="","✗",IF(INDEX('RAW DATA'!$X:$X,'Row Index'!U7)="",INDEX('RAW DATA'!$L:$L,'Row Index'!U7),INDEX('RAW DATA'!$X:$X,'Row Index'!U7)))</f>
        <v>15.4472397658365</v>
      </c>
      <c r="V457" s="40" t="n">
        <f aca="false">IF('Row Index'!V7="","✗",IF(INDEX('RAW DATA'!$X:$X,'Row Index'!V7)="",INDEX('RAW DATA'!$L:$L,'Row Index'!V7),INDEX('RAW DATA'!$X:$X,'Row Index'!V7)))</f>
        <v>15.2479206259101</v>
      </c>
      <c r="W457" s="40" t="n">
        <f aca="false">IF('Row Index'!W7="","✗",IF(INDEX('RAW DATA'!$X:$X,'Row Index'!W7)="",INDEX('RAW DATA'!$L:$L,'Row Index'!W7),INDEX('RAW DATA'!$X:$X,'Row Index'!W7)))</f>
        <v>17.6881159215159</v>
      </c>
      <c r="X457" s="40" t="n">
        <f aca="false">IF('Row Index'!X7="","✗",IF(INDEX('RAW DATA'!$X:$X,'Row Index'!X7)="",INDEX('RAW DATA'!$L:$L,'Row Index'!X7),INDEX('RAW DATA'!$X:$X,'Row Index'!X7)))</f>
        <v>12.1553491016262</v>
      </c>
      <c r="Y457" s="40" t="n">
        <f aca="false">IF('Row Index'!Y7="","✗",IF(INDEX('RAW DATA'!$X:$X,'Row Index'!Y7)="",INDEX('RAW DATA'!$L:$L,'Row Index'!Y7),INDEX('RAW DATA'!$X:$X,'Row Index'!Y7)))</f>
        <v>15.0915075425373</v>
      </c>
      <c r="Z457" s="40" t="n">
        <f aca="false">IF('Row Index'!Z7="","✗",IF(INDEX('RAW DATA'!$X:$X,'Row Index'!Z7)="",INDEX('RAW DATA'!$L:$L,'Row Index'!Z7),INDEX('RAW DATA'!$X:$X,'Row Index'!Z7)))</f>
        <v>10.1588766047944</v>
      </c>
      <c r="AA457" s="19" t="str">
        <f aca="false">IF('Row Index'!AA7="","⏳",IF(INDEX('RAW DATA'!$X:$X,'Row Index'!AA7)="",INDEX('RAW DATA'!$L:$L,'Row Index'!AA7),INDEX('RAW DATA'!$X:$X,'Row Index'!AA7)))</f>
        <v>⏳</v>
      </c>
      <c r="AB457" s="40" t="n">
        <f aca="false">IF('Row Index'!AB7="","✗",IF(INDEX('RAW DATA'!$X:$X,'Row Index'!AB7)="",INDEX('RAW DATA'!$L:$L,'Row Index'!AB7),INDEX('RAW DATA'!$X:$X,'Row Index'!AB7)))</f>
        <v>10.0051681030268</v>
      </c>
      <c r="AC457" s="40" t="n">
        <f aca="false">IF('Row Index'!AC7="","✗",IF(INDEX('RAW DATA'!$X:$X,'Row Index'!AC7)="",INDEX('RAW DATA'!$L:$L,'Row Index'!AC7),INDEX('RAW DATA'!$X:$X,'Row Index'!AC7)))</f>
        <v>17.2668112798265</v>
      </c>
      <c r="AD457" s="40" t="n">
        <f aca="false">IF('Row Index'!AD7="","✗",IF(INDEX('RAW DATA'!$X:$X,'Row Index'!AD7)="",INDEX('RAW DATA'!$L:$L,'Row Index'!AD7),INDEX('RAW DATA'!$X:$X,'Row Index'!AD7)))</f>
        <v>14.5919243986254</v>
      </c>
      <c r="AE457" s="40" t="n">
        <f aca="false">IF('Row Index'!AE7="","✗",IF(INDEX('RAW DATA'!$X:$X,'Row Index'!AE7)="",INDEX('RAW DATA'!$L:$L,'Row Index'!AE7),INDEX('RAW DATA'!$X:$X,'Row Index'!AE7)))</f>
        <v>13.3163660990289</v>
      </c>
      <c r="AF457" s="40" t="n">
        <f aca="false">IF('Row Index'!AF7="","✗",IF(INDEX('RAW DATA'!$X:$X,'Row Index'!AF7)="",INDEX('RAW DATA'!$L:$L,'Row Index'!AF7),INDEX('RAW DATA'!$X:$X,'Row Index'!AF7)))</f>
        <v>13.7805305597756</v>
      </c>
      <c r="AG457" s="40" t="n">
        <f aca="false">IF('Row Index'!AG7="","✗",IF(INDEX('RAW DATA'!$X:$X,'Row Index'!AG7)="",INDEX('RAW DATA'!$L:$L,'Row Index'!AG7),INDEX('RAW DATA'!$X:$X,'Row Index'!AG7)))</f>
        <v>16.3982461097333</v>
      </c>
      <c r="AH457" s="40" t="n">
        <f aca="false">IF('Row Index'!AH7="","✗",IF(INDEX('RAW DATA'!$X:$X,'Row Index'!AH7)="",INDEX('RAW DATA'!$L:$L,'Row Index'!AH7),INDEX('RAW DATA'!$X:$X,'Row Index'!AH7)))</f>
        <v>38.3630270295171</v>
      </c>
      <c r="AI457" s="40" t="n">
        <f aca="false">IF('Row Index'!AI7="","✗",IF(INDEX('RAW DATA'!$X:$X,'Row Index'!AI7)="",INDEX('RAW DATA'!$L:$L,'Row Index'!AI7),INDEX('RAW DATA'!$X:$X,'Row Index'!AI7)))</f>
        <v>30.3474803990135</v>
      </c>
      <c r="AJ457" s="40" t="n">
        <f aca="false">IF('Row Index'!AJ7="","✗",IF(INDEX('RAW DATA'!$X:$X,'Row Index'!AJ7)="",INDEX('RAW DATA'!$L:$L,'Row Index'!AJ7),INDEX('RAW DATA'!$X:$X,'Row Index'!AJ7)))</f>
        <v>49.4215523282175</v>
      </c>
      <c r="AK457" s="40" t="n">
        <f aca="false">IF('Row Index'!AK7="","✗",IF(INDEX('RAW DATA'!$X:$X,'Row Index'!AK7)="",INDEX('RAW DATA'!$L:$L,'Row Index'!AK7),INDEX('RAW DATA'!$X:$X,'Row Index'!AK7)))</f>
        <v>18.5881279580316</v>
      </c>
      <c r="AL457" s="40" t="n">
        <f aca="false">IF('Row Index'!AL7="","✗",IF(INDEX('RAW DATA'!$X:$X,'Row Index'!AL7)="",INDEX('RAW DATA'!$L:$L,'Row Index'!AL7),INDEX('RAW DATA'!$X:$X,'Row Index'!AL7)))</f>
        <v>38.6753893495572</v>
      </c>
      <c r="AM457" s="40" t="n">
        <f aca="false">IF('Row Index'!AM7="","✗",IF(INDEX('RAW DATA'!$X:$X,'Row Index'!AM7)="",INDEX('RAW DATA'!$L:$L,'Row Index'!AM7),INDEX('RAW DATA'!$X:$X,'Row Index'!AM7)))</f>
        <v>41.5294821909608</v>
      </c>
      <c r="AN457" s="40" t="n">
        <f aca="false">IF('Row Index'!AN7="","✗",IF(INDEX('RAW DATA'!$X:$X,'Row Index'!AN7)="",INDEX('RAW DATA'!$L:$L,'Row Index'!AN7),INDEX('RAW DATA'!$X:$X,'Row Index'!AN7)))</f>
        <v>41.8008134928521</v>
      </c>
      <c r="AO457" s="40" t="n">
        <f aca="false">IF('Row Index'!AO7="","✗",IF(INDEX('RAW DATA'!$X:$X,'Row Index'!AO7)="",INDEX('RAW DATA'!$L:$L,'Row Index'!AO7),INDEX('RAW DATA'!$X:$X,'Row Index'!AO7)))</f>
        <v>47.9824763661517</v>
      </c>
      <c r="AP457" s="40" t="n">
        <f aca="false">IF('Row Index'!AP7="","✗",IF(INDEX('RAW DATA'!$X:$X,'Row Index'!AP7)="",INDEX('RAW DATA'!$L:$L,'Row Index'!AP7),INDEX('RAW DATA'!$X:$X,'Row Index'!AP7)))</f>
        <v>48.7728831677876</v>
      </c>
      <c r="AQ457" s="40" t="n">
        <f aca="false">IF('Row Index'!AQ7="","✗",IF(INDEX('RAW DATA'!$X:$X,'Row Index'!AQ7)="",INDEX('RAW DATA'!$L:$L,'Row Index'!AQ7),INDEX('RAW DATA'!$X:$X,'Row Index'!AQ7)))</f>
        <v>51.6988047145059</v>
      </c>
    </row>
    <row r="458" customFormat="false" ht="15" hidden="false" customHeight="false" outlineLevel="0" collapsed="false">
      <c r="A458" s="15" t="s">
        <v>169</v>
      </c>
      <c r="B458" s="16" t="s">
        <v>153</v>
      </c>
      <c r="C458" s="40" t="n">
        <f aca="false">IF('Row Index'!C8="","✗",IF(INDEX('RAW DATA'!$X:$X,'Row Index'!C8)="",INDEX('RAW DATA'!$L:$L,'Row Index'!C8),INDEX('RAW DATA'!$X:$X,'Row Index'!C8)))</f>
        <v>54.4772130423668</v>
      </c>
      <c r="D458" s="40" t="n">
        <f aca="false">IF('Row Index'!D8="","✗",IF(INDEX('RAW DATA'!$X:$X,'Row Index'!D8)="",INDEX('RAW DATA'!$L:$L,'Row Index'!D8),INDEX('RAW DATA'!$X:$X,'Row Index'!D8)))</f>
        <v>58.1451413675898</v>
      </c>
      <c r="E458" s="40" t="n">
        <f aca="false">IF('Row Index'!E8="","✗",IF(INDEX('RAW DATA'!$X:$X,'Row Index'!E8)="",INDEX('RAW DATA'!$L:$L,'Row Index'!E8),INDEX('RAW DATA'!$X:$X,'Row Index'!E8)))</f>
        <v>49.4811266963166</v>
      </c>
      <c r="F458" s="40" t="n">
        <f aca="false">IF('Row Index'!F8="","✗",IF(INDEX('RAW DATA'!$X:$X,'Row Index'!F8)="",INDEX('RAW DATA'!$L:$L,'Row Index'!F8),INDEX('RAW DATA'!$X:$X,'Row Index'!F8)))</f>
        <v>59.7010151865302</v>
      </c>
      <c r="G458" s="40" t="n">
        <f aca="false">IF('Row Index'!G8="","✗",IF(INDEX('RAW DATA'!$X:$X,'Row Index'!G8)="",INDEX('RAW DATA'!$L:$L,'Row Index'!G8),INDEX('RAW DATA'!$X:$X,'Row Index'!G8)))</f>
        <v>42.854130497431</v>
      </c>
      <c r="H458" s="40" t="n">
        <f aca="false">IF('Row Index'!H8="","✗",IF(INDEX('RAW DATA'!$X:$X,'Row Index'!H8)="",INDEX('RAW DATA'!$L:$L,'Row Index'!H8),INDEX('RAW DATA'!$X:$X,'Row Index'!H8)))</f>
        <v>53.4821227102095</v>
      </c>
      <c r="I458" s="40" t="n">
        <f aca="false">IF('Row Index'!I8="","✗",IF(INDEX('RAW DATA'!$X:$X,'Row Index'!I8)="",INDEX('RAW DATA'!$L:$L,'Row Index'!I8),INDEX('RAW DATA'!$X:$X,'Row Index'!I8)))</f>
        <v>41.7559829687271</v>
      </c>
      <c r="J458" s="40" t="n">
        <f aca="false">IF('Row Index'!J8="","✗",IF(INDEX('RAW DATA'!$X:$X,'Row Index'!J8)="",INDEX('RAW DATA'!$L:$L,'Row Index'!J8),INDEX('RAW DATA'!$X:$X,'Row Index'!J8)))</f>
        <v>46.8400222067014</v>
      </c>
      <c r="K458" s="40" t="n">
        <f aca="false">IF('Row Index'!K8="","✗",IF(INDEX('RAW DATA'!$X:$X,'Row Index'!K8)="",INDEX('RAW DATA'!$L:$L,'Row Index'!K8),INDEX('RAW DATA'!$X:$X,'Row Index'!K8)))</f>
        <v>30.9050016554212</v>
      </c>
      <c r="L458" s="40" t="n">
        <f aca="false">IF('Row Index'!L8="","✗",IF(INDEX('RAW DATA'!$X:$X,'Row Index'!L8)="",INDEX('RAW DATA'!$L:$L,'Row Index'!L8),INDEX('RAW DATA'!$X:$X,'Row Index'!L8)))</f>
        <v>47.2007832104023</v>
      </c>
      <c r="M458" s="40" t="n">
        <f aca="false">IF('Row Index'!M8="","✗",IF(INDEX('RAW DATA'!$X:$X,'Row Index'!M8)="",INDEX('RAW DATA'!$L:$L,'Row Index'!M8),INDEX('RAW DATA'!$X:$X,'Row Index'!M8)))</f>
        <v>28.999087200313</v>
      </c>
      <c r="N458" s="40" t="n">
        <f aca="false">IF('Row Index'!N8="","✗",IF(INDEX('RAW DATA'!$X:$X,'Row Index'!N8)="",INDEX('RAW DATA'!$L:$L,'Row Index'!N8),INDEX('RAW DATA'!$X:$X,'Row Index'!N8)))</f>
        <v>27.7301871743612</v>
      </c>
      <c r="O458" s="40" t="n">
        <f aca="false">IF('Row Index'!O8="","✗",IF(INDEX('RAW DATA'!$X:$X,'Row Index'!O8)="",INDEX('RAW DATA'!$L:$L,'Row Index'!O8),INDEX('RAW DATA'!$X:$X,'Row Index'!O8)))</f>
        <v>26.5727964948854</v>
      </c>
      <c r="P458" s="40" t="n">
        <f aca="false">IF('Row Index'!P8="","✗",IF(INDEX('RAW DATA'!$X:$X,'Row Index'!P8)="",INDEX('RAW DATA'!$L:$L,'Row Index'!P8),INDEX('RAW DATA'!$X:$X,'Row Index'!P8)))</f>
        <v>26.813290737772</v>
      </c>
      <c r="Q458" s="40" t="n">
        <f aca="false">IF('Row Index'!Q8="","✗",IF(INDEX('RAW DATA'!$X:$X,'Row Index'!Q8)="",INDEX('RAW DATA'!$L:$L,'Row Index'!Q8),INDEX('RAW DATA'!$X:$X,'Row Index'!Q8)))</f>
        <v>19.4329786294038</v>
      </c>
      <c r="R458" s="40" t="n">
        <f aca="false">IF('Row Index'!R8="","✗",IF(INDEX('RAW DATA'!$X:$X,'Row Index'!R8)="",INDEX('RAW DATA'!$L:$L,'Row Index'!R8),INDEX('RAW DATA'!$X:$X,'Row Index'!R8)))</f>
        <v>24.3869281045752</v>
      </c>
      <c r="S458" s="40" t="n">
        <f aca="false">IF('Row Index'!S8="","✗",IF(INDEX('RAW DATA'!$X:$X,'Row Index'!S8)="",INDEX('RAW DATA'!$L:$L,'Row Index'!S8),INDEX('RAW DATA'!$X:$X,'Row Index'!S8)))</f>
        <v>18.722032901828</v>
      </c>
      <c r="T458" s="40" t="n">
        <f aca="false">IF('Row Index'!T8="","✗",IF(INDEX('RAW DATA'!$X:$X,'Row Index'!T8)="",INDEX('RAW DATA'!$L:$L,'Row Index'!T8),INDEX('RAW DATA'!$X:$X,'Row Index'!T8)))</f>
        <v>21.2286717035329</v>
      </c>
      <c r="U458" s="40" t="n">
        <f aca="false">IF('Row Index'!U8="","✗",IF(INDEX('RAW DATA'!$X:$X,'Row Index'!U8)="",INDEX('RAW DATA'!$L:$L,'Row Index'!U8),INDEX('RAW DATA'!$X:$X,'Row Index'!U8)))</f>
        <v>16.5315709699589</v>
      </c>
      <c r="V458" s="40" t="n">
        <f aca="false">IF('Row Index'!V8="","✗",IF(INDEX('RAW DATA'!$X:$X,'Row Index'!V8)="",INDEX('RAW DATA'!$L:$L,'Row Index'!V8),INDEX('RAW DATA'!$X:$X,'Row Index'!V8)))</f>
        <v>15.2557873678194</v>
      </c>
      <c r="W458" s="40" t="n">
        <f aca="false">IF('Row Index'!W8="","✗",IF(INDEX('RAW DATA'!$X:$X,'Row Index'!W8)="",INDEX('RAW DATA'!$L:$L,'Row Index'!W8),INDEX('RAW DATA'!$X:$X,'Row Index'!W8)))</f>
        <v>15.8302729887657</v>
      </c>
      <c r="X458" s="40" t="n">
        <f aca="false">IF('Row Index'!X8="","✗",IF(INDEX('RAW DATA'!$X:$X,'Row Index'!X8)="",INDEX('RAW DATA'!$L:$L,'Row Index'!X8),INDEX('RAW DATA'!$X:$X,'Row Index'!X8)))</f>
        <v>10.7455535504614</v>
      </c>
      <c r="Y458" s="40" t="n">
        <f aca="false">IF('Row Index'!Y8="","✗",IF(INDEX('RAW DATA'!$X:$X,'Row Index'!Y8)="",INDEX('RAW DATA'!$L:$L,'Row Index'!Y8),INDEX('RAW DATA'!$X:$X,'Row Index'!Y8)))</f>
        <v>11.5074340701082</v>
      </c>
      <c r="Z458" s="40" t="n">
        <f aca="false">IF('Row Index'!Z8="","✗",IF(INDEX('RAW DATA'!$X:$X,'Row Index'!Z8)="",INDEX('RAW DATA'!$L:$L,'Row Index'!Z8),INDEX('RAW DATA'!$X:$X,'Row Index'!Z8)))</f>
        <v>14.7282568941555</v>
      </c>
      <c r="AA458" s="19" t="str">
        <f aca="false">IF('Row Index'!AA8="","⏳",IF(INDEX('RAW DATA'!$X:$X,'Row Index'!AA8)="",INDEX('RAW DATA'!$L:$L,'Row Index'!AA8),INDEX('RAW DATA'!$X:$X,'Row Index'!AA8)))</f>
        <v>⏳</v>
      </c>
      <c r="AB458" s="40" t="n">
        <f aca="false">IF('Row Index'!AB8="","✗",IF(INDEX('RAW DATA'!$X:$X,'Row Index'!AB8)="",INDEX('RAW DATA'!$L:$L,'Row Index'!AB8),INDEX('RAW DATA'!$X:$X,'Row Index'!AB8)))</f>
        <v>14.8419718904714</v>
      </c>
      <c r="AC458" s="40" t="n">
        <f aca="false">IF('Row Index'!AC8="","✗",IF(INDEX('RAW DATA'!$X:$X,'Row Index'!AC8)="",INDEX('RAW DATA'!$L:$L,'Row Index'!AC8),INDEX('RAW DATA'!$X:$X,'Row Index'!AC8)))</f>
        <v>13.8707526904477</v>
      </c>
      <c r="AD458" s="40" t="n">
        <f aca="false">IF('Row Index'!AD8="","✗",IF(INDEX('RAW DATA'!$X:$X,'Row Index'!AD8)="",INDEX('RAW DATA'!$L:$L,'Row Index'!AD8),INDEX('RAW DATA'!$X:$X,'Row Index'!AD8)))</f>
        <v>10.8387564685589</v>
      </c>
      <c r="AE458" s="40" t="n">
        <f aca="false">IF('Row Index'!AE8="","✗",IF(INDEX('RAW DATA'!$X:$X,'Row Index'!AE8)="",INDEX('RAW DATA'!$L:$L,'Row Index'!AE8),INDEX('RAW DATA'!$X:$X,'Row Index'!AE8)))</f>
        <v>13.9005888811259</v>
      </c>
      <c r="AF458" s="40" t="n">
        <f aca="false">IF('Row Index'!AF8="","✗",IF(INDEX('RAW DATA'!$X:$X,'Row Index'!AF8)="",INDEX('RAW DATA'!$L:$L,'Row Index'!AF8),INDEX('RAW DATA'!$X:$X,'Row Index'!AF8)))</f>
        <v>30.8473484754663</v>
      </c>
      <c r="AG458" s="40" t="n">
        <f aca="false">IF('Row Index'!AG8="","✗",IF(INDEX('RAW DATA'!$X:$X,'Row Index'!AG8)="",INDEX('RAW DATA'!$L:$L,'Row Index'!AG8),INDEX('RAW DATA'!$X:$X,'Row Index'!AG8)))</f>
        <v>37.3187528452292</v>
      </c>
      <c r="AH458" s="40" t="n">
        <f aca="false">IF('Row Index'!AH8="","✗",IF(INDEX('RAW DATA'!$X:$X,'Row Index'!AH8)="",INDEX('RAW DATA'!$L:$L,'Row Index'!AH8),INDEX('RAW DATA'!$X:$X,'Row Index'!AH8)))</f>
        <v>40.6382300723813</v>
      </c>
      <c r="AI458" s="40" t="n">
        <f aca="false">IF('Row Index'!AI8="","✗",IF(INDEX('RAW DATA'!$X:$X,'Row Index'!AI8)="",INDEX('RAW DATA'!$L:$L,'Row Index'!AI8),INDEX('RAW DATA'!$X:$X,'Row Index'!AI8)))</f>
        <v>58.8641257338462</v>
      </c>
      <c r="AJ458" s="40" t="n">
        <f aca="false">IF('Row Index'!AJ8="","✗",IF(INDEX('RAW DATA'!$X:$X,'Row Index'!AJ8)="",INDEX('RAW DATA'!$L:$L,'Row Index'!AJ8),INDEX('RAW DATA'!$X:$X,'Row Index'!AJ8)))</f>
        <v>64.6627704714008</v>
      </c>
      <c r="AK458" s="40" t="n">
        <f aca="false">IF('Row Index'!AK8="","✗",IF(INDEX('RAW DATA'!$X:$X,'Row Index'!AK8)="",INDEX('RAW DATA'!$L:$L,'Row Index'!AK8),INDEX('RAW DATA'!$X:$X,'Row Index'!AK8)))</f>
        <v>62.8623512170712</v>
      </c>
      <c r="AL458" s="40" t="n">
        <f aca="false">IF('Row Index'!AL8="","✗",IF(INDEX('RAW DATA'!$X:$X,'Row Index'!AL8)="",INDEX('RAW DATA'!$L:$L,'Row Index'!AL8),INDEX('RAW DATA'!$X:$X,'Row Index'!AL8)))</f>
        <v>72.3651006122315</v>
      </c>
      <c r="AM458" s="40" t="n">
        <f aca="false">IF('Row Index'!AM8="","✗",IF(INDEX('RAW DATA'!$X:$X,'Row Index'!AM8)="",INDEX('RAW DATA'!$L:$L,'Row Index'!AM8),INDEX('RAW DATA'!$X:$X,'Row Index'!AM8)))</f>
        <v>61.6271969268006</v>
      </c>
      <c r="AN458" s="40" t="n">
        <f aca="false">IF('Row Index'!AN8="","✗",IF(INDEX('RAW DATA'!$X:$X,'Row Index'!AN8)="",INDEX('RAW DATA'!$L:$L,'Row Index'!AN8),INDEX('RAW DATA'!$X:$X,'Row Index'!AN8)))</f>
        <v>60.4492246976138</v>
      </c>
      <c r="AO458" s="40" t="n">
        <f aca="false">IF('Row Index'!AO8="","✗",IF(INDEX('RAW DATA'!$X:$X,'Row Index'!AO8)="",INDEX('RAW DATA'!$L:$L,'Row Index'!AO8),INDEX('RAW DATA'!$X:$X,'Row Index'!AO8)))</f>
        <v>65.7499100827239</v>
      </c>
      <c r="AP458" s="40" t="n">
        <f aca="false">IF('Row Index'!AP8="","✗",IF(INDEX('RAW DATA'!$X:$X,'Row Index'!AP8)="",INDEX('RAW DATA'!$L:$L,'Row Index'!AP8),INDEX('RAW DATA'!$X:$X,'Row Index'!AP8)))</f>
        <v>51.8292228596975</v>
      </c>
      <c r="AQ458" s="40" t="n">
        <f aca="false">IF('Row Index'!AQ8="","✗",IF(INDEX('RAW DATA'!$X:$X,'Row Index'!AQ8)="",INDEX('RAW DATA'!$L:$L,'Row Index'!AQ8),INDEX('RAW DATA'!$X:$X,'Row Index'!AQ8)))</f>
        <v>40.4173660725583</v>
      </c>
    </row>
    <row r="459" customFormat="false" ht="15" hidden="false" customHeight="false" outlineLevel="0" collapsed="false">
      <c r="A459" s="15" t="s">
        <v>173</v>
      </c>
      <c r="B459" s="16" t="s">
        <v>153</v>
      </c>
      <c r="C459" s="40" t="n">
        <f aca="false">IF('Row Index'!C9="","✗",IF(INDEX('RAW DATA'!$X:$X,'Row Index'!C9)="",INDEX('RAW DATA'!$L:$L,'Row Index'!C9),INDEX('RAW DATA'!$X:$X,'Row Index'!C9)))</f>
        <v>12.4988407141201</v>
      </c>
      <c r="D459" s="40" t="n">
        <f aca="false">IF('Row Index'!D9="","✗",IF(INDEX('RAW DATA'!$X:$X,'Row Index'!D9)="",INDEX('RAW DATA'!$L:$L,'Row Index'!D9),INDEX('RAW DATA'!$X:$X,'Row Index'!D9)))</f>
        <v>18.6114683726135</v>
      </c>
      <c r="E459" s="40" t="n">
        <f aca="false">IF('Row Index'!E9="","✗",IF(INDEX('RAW DATA'!$X:$X,'Row Index'!E9)="",INDEX('RAW DATA'!$L:$L,'Row Index'!E9),INDEX('RAW DATA'!$X:$X,'Row Index'!E9)))</f>
        <v>12.4927668016864</v>
      </c>
      <c r="F459" s="40" t="n">
        <f aca="false">IF('Row Index'!F9="","✗",IF(INDEX('RAW DATA'!$X:$X,'Row Index'!F9)="",INDEX('RAW DATA'!$L:$L,'Row Index'!F9),INDEX('RAW DATA'!$X:$X,'Row Index'!F9)))</f>
        <v>33.6624682282464</v>
      </c>
      <c r="G459" s="40" t="n">
        <f aca="false">IF('Row Index'!G9="","✗",IF(INDEX('RAW DATA'!$X:$X,'Row Index'!G9)="",INDEX('RAW DATA'!$L:$L,'Row Index'!G9),INDEX('RAW DATA'!$X:$X,'Row Index'!G9)))</f>
        <v>13.0939944997548</v>
      </c>
      <c r="H459" s="40" t="n">
        <f aca="false">IF('Row Index'!H9="","✗",IF(INDEX('RAW DATA'!$X:$X,'Row Index'!H9)="",INDEX('RAW DATA'!$L:$L,'Row Index'!H9),INDEX('RAW DATA'!$X:$X,'Row Index'!H9)))</f>
        <v>37.9622752150117</v>
      </c>
      <c r="I459" s="40" t="n">
        <f aca="false">IF('Row Index'!I9="","✗",IF(INDEX('RAW DATA'!$X:$X,'Row Index'!I9)="",INDEX('RAW DATA'!$L:$L,'Row Index'!I9),INDEX('RAW DATA'!$X:$X,'Row Index'!I9)))</f>
        <v>12.3162794868155</v>
      </c>
      <c r="J459" s="40" t="n">
        <f aca="false">IF('Row Index'!J9="","✗",IF(INDEX('RAW DATA'!$X:$X,'Row Index'!J9)="",INDEX('RAW DATA'!$L:$L,'Row Index'!J9),INDEX('RAW DATA'!$X:$X,'Row Index'!J9)))</f>
        <v>29.1474006116208</v>
      </c>
      <c r="K459" s="40" t="n">
        <f aca="false">IF('Row Index'!K9="","✗",IF(INDEX('RAW DATA'!$X:$X,'Row Index'!K9)="",INDEX('RAW DATA'!$L:$L,'Row Index'!K9),INDEX('RAW DATA'!$X:$X,'Row Index'!K9)))</f>
        <v>15.2641161304513</v>
      </c>
      <c r="L459" s="40" t="n">
        <f aca="false">IF('Row Index'!L9="","✗",IF(INDEX('RAW DATA'!$X:$X,'Row Index'!L9)="",INDEX('RAW DATA'!$L:$L,'Row Index'!L9),INDEX('RAW DATA'!$X:$X,'Row Index'!L9)))</f>
        <v>20.654225523624</v>
      </c>
      <c r="M459" s="40" t="n">
        <f aca="false">IF('Row Index'!M9="","✗",IF(INDEX('RAW DATA'!$X:$X,'Row Index'!M9)="",INDEX('RAW DATA'!$L:$L,'Row Index'!M9),INDEX('RAW DATA'!$X:$X,'Row Index'!M9)))</f>
        <v>13.9251476504323</v>
      </c>
      <c r="N459" s="40" t="n">
        <f aca="false">IF('Row Index'!N9="","✗",IF(INDEX('RAW DATA'!$X:$X,'Row Index'!N9)="",INDEX('RAW DATA'!$L:$L,'Row Index'!N9),INDEX('RAW DATA'!$X:$X,'Row Index'!N9)))</f>
        <v>18.8685358793796</v>
      </c>
      <c r="O459" s="40" t="n">
        <f aca="false">IF('Row Index'!O9="","✗",IF(INDEX('RAW DATA'!$X:$X,'Row Index'!O9)="",INDEX('RAW DATA'!$L:$L,'Row Index'!O9),INDEX('RAW DATA'!$X:$X,'Row Index'!O9)))</f>
        <v>15.8969605033991</v>
      </c>
      <c r="P459" s="40" t="n">
        <f aca="false">IF('Row Index'!P9="","✗",IF(INDEX('RAW DATA'!$X:$X,'Row Index'!P9)="",INDEX('RAW DATA'!$L:$L,'Row Index'!P9),INDEX('RAW DATA'!$X:$X,'Row Index'!P9)))</f>
        <v>23.6823080601929</v>
      </c>
      <c r="Q459" s="40" t="n">
        <f aca="false">IF('Row Index'!Q9="","✗",IF(INDEX('RAW DATA'!$X:$X,'Row Index'!Q9)="",INDEX('RAW DATA'!$L:$L,'Row Index'!Q9),INDEX('RAW DATA'!$X:$X,'Row Index'!Q9)))</f>
        <v>16.9693046007132</v>
      </c>
      <c r="R459" s="40" t="n">
        <f aca="false">IF('Row Index'!R9="","✗",IF(INDEX('RAW DATA'!$X:$X,'Row Index'!R9)="",INDEX('RAW DATA'!$L:$L,'Row Index'!R9),INDEX('RAW DATA'!$X:$X,'Row Index'!R9)))</f>
        <v>23.2354929649331</v>
      </c>
      <c r="S459" s="40" t="n">
        <f aca="false">IF('Row Index'!S9="","✗",IF(INDEX('RAW DATA'!$X:$X,'Row Index'!S9)="",INDEX('RAW DATA'!$L:$L,'Row Index'!S9),INDEX('RAW DATA'!$X:$X,'Row Index'!S9)))</f>
        <v>18.3576127819549</v>
      </c>
      <c r="T459" s="40" t="n">
        <f aca="false">IF('Row Index'!T9="","✗",IF(INDEX('RAW DATA'!$X:$X,'Row Index'!T9)="",INDEX('RAW DATA'!$L:$L,'Row Index'!T9),INDEX('RAW DATA'!$X:$X,'Row Index'!T9)))</f>
        <v>22.0807480179249</v>
      </c>
      <c r="U459" s="40" t="n">
        <f aca="false">IF('Row Index'!U9="","✗",IF(INDEX('RAW DATA'!$X:$X,'Row Index'!U9)="",INDEX('RAW DATA'!$L:$L,'Row Index'!U9),INDEX('RAW DATA'!$X:$X,'Row Index'!U9)))</f>
        <v>15.2342464042865</v>
      </c>
      <c r="V459" s="40" t="n">
        <f aca="false">IF('Row Index'!V9="","✗",IF(INDEX('RAW DATA'!$X:$X,'Row Index'!V9)="",INDEX('RAW DATA'!$L:$L,'Row Index'!V9),INDEX('RAW DATA'!$X:$X,'Row Index'!V9)))</f>
        <v>15.1798814128603</v>
      </c>
      <c r="W459" s="40" t="n">
        <f aca="false">IF('Row Index'!W9="","✗",IF(INDEX('RAW DATA'!$X:$X,'Row Index'!W9)="",INDEX('RAW DATA'!$L:$L,'Row Index'!W9),INDEX('RAW DATA'!$X:$X,'Row Index'!W9)))</f>
        <v>18.2771417911913</v>
      </c>
      <c r="X459" s="40" t="n">
        <f aca="false">IF('Row Index'!X9="","✗",IF(INDEX('RAW DATA'!$X:$X,'Row Index'!X9)="",INDEX('RAW DATA'!$L:$L,'Row Index'!X9),INDEX('RAW DATA'!$X:$X,'Row Index'!X9)))</f>
        <v>11.3254143047984</v>
      </c>
      <c r="Y459" s="40" t="n">
        <f aca="false">IF('Row Index'!Y9="","✗",IF(INDEX('RAW DATA'!$X:$X,'Row Index'!Y9)="",INDEX('RAW DATA'!$L:$L,'Row Index'!Y9),INDEX('RAW DATA'!$X:$X,'Row Index'!Y9)))</f>
        <v>12.3374506465751</v>
      </c>
      <c r="Z459" s="40" t="n">
        <f aca="false">IF('Row Index'!Z9="","✗",IF(INDEX('RAW DATA'!$X:$X,'Row Index'!Z9)="",INDEX('RAW DATA'!$L:$L,'Row Index'!Z9),INDEX('RAW DATA'!$X:$X,'Row Index'!Z9)))</f>
        <v>15.8364176376514</v>
      </c>
      <c r="AA459" s="19" t="str">
        <f aca="false">IF('Row Index'!AA9="","⏳",IF(INDEX('RAW DATA'!$X:$X,'Row Index'!AA9)="",INDEX('RAW DATA'!$L:$L,'Row Index'!AA9),INDEX('RAW DATA'!$X:$X,'Row Index'!AA9)))</f>
        <v>⏳</v>
      </c>
      <c r="AB459" s="40" t="n">
        <f aca="false">IF('Row Index'!AB9="","✗",IF(INDEX('RAW DATA'!$X:$X,'Row Index'!AB9)="",INDEX('RAW DATA'!$L:$L,'Row Index'!AB9),INDEX('RAW DATA'!$X:$X,'Row Index'!AB9)))</f>
        <v>10.6574761399788</v>
      </c>
      <c r="AC459" s="40" t="n">
        <f aca="false">IF('Row Index'!AC9="","✗",IF(INDEX('RAW DATA'!$X:$X,'Row Index'!AC9)="",INDEX('RAW DATA'!$L:$L,'Row Index'!AC9),INDEX('RAW DATA'!$X:$X,'Row Index'!AC9)))</f>
        <v>12.3863791767334</v>
      </c>
      <c r="AD459" s="40" t="n">
        <f aca="false">IF('Row Index'!AD9="","✗",IF(INDEX('RAW DATA'!$X:$X,'Row Index'!AD9)="",INDEX('RAW DATA'!$L:$L,'Row Index'!AD9),INDEX('RAW DATA'!$X:$X,'Row Index'!AD9)))</f>
        <v>14.0817367232462</v>
      </c>
      <c r="AE459" s="40" t="n">
        <f aca="false">IF('Row Index'!AE9="","✗",IF(INDEX('RAW DATA'!$X:$X,'Row Index'!AE9)="",INDEX('RAW DATA'!$L:$L,'Row Index'!AE9),INDEX('RAW DATA'!$X:$X,'Row Index'!AE9)))</f>
        <v>10.2127176810937</v>
      </c>
      <c r="AF459" s="40" t="n">
        <f aca="false">IF('Row Index'!AF9="","✗",IF(INDEX('RAW DATA'!$X:$X,'Row Index'!AF9)="",INDEX('RAW DATA'!$L:$L,'Row Index'!AF9),INDEX('RAW DATA'!$X:$X,'Row Index'!AF9)))</f>
        <v>12.1560642055382</v>
      </c>
      <c r="AG459" s="40" t="n">
        <f aca="false">IF('Row Index'!AG9="","✗",IF(INDEX('RAW DATA'!$X:$X,'Row Index'!AG9)="",INDEX('RAW DATA'!$L:$L,'Row Index'!AG9),INDEX('RAW DATA'!$X:$X,'Row Index'!AG9)))</f>
        <v>12.0576904079818</v>
      </c>
      <c r="AH459" s="40" t="n">
        <f aca="false">IF('Row Index'!AH9="","✗",IF(INDEX('RAW DATA'!$X:$X,'Row Index'!AH9)="",INDEX('RAW DATA'!$L:$L,'Row Index'!AH9),INDEX('RAW DATA'!$X:$X,'Row Index'!AH9)))</f>
        <v>36.4213560911993</v>
      </c>
      <c r="AI459" s="40" t="n">
        <f aca="false">IF('Row Index'!AI9="","✗",IF(INDEX('RAW DATA'!$X:$X,'Row Index'!AI9)="",INDEX('RAW DATA'!$L:$L,'Row Index'!AI9),INDEX('RAW DATA'!$X:$X,'Row Index'!AI9)))</f>
        <v>49.3514566325474</v>
      </c>
      <c r="AJ459" s="40" t="n">
        <f aca="false">IF('Row Index'!AJ9="","✗",IF(INDEX('RAW DATA'!$X:$X,'Row Index'!AJ9)="",INDEX('RAW DATA'!$L:$L,'Row Index'!AJ9),INDEX('RAW DATA'!$X:$X,'Row Index'!AJ9)))</f>
        <v>37.3037819116251</v>
      </c>
      <c r="AK459" s="40" t="n">
        <f aca="false">IF('Row Index'!AK9="","✗",IF(INDEX('RAW DATA'!$X:$X,'Row Index'!AK9)="",INDEX('RAW DATA'!$L:$L,'Row Index'!AK9),INDEX('RAW DATA'!$X:$X,'Row Index'!AK9)))</f>
        <v>41.4437311407683</v>
      </c>
      <c r="AL459" s="40" t="n">
        <f aca="false">IF('Row Index'!AL9="","✗",IF(INDEX('RAW DATA'!$X:$X,'Row Index'!AL9)="",INDEX('RAW DATA'!$L:$L,'Row Index'!AL9),INDEX('RAW DATA'!$X:$X,'Row Index'!AL9)))</f>
        <v>52.8941452664917</v>
      </c>
      <c r="AM459" s="40" t="n">
        <f aca="false">IF('Row Index'!AM9="","✗",IF(INDEX('RAW DATA'!$X:$X,'Row Index'!AM9)="",INDEX('RAW DATA'!$L:$L,'Row Index'!AM9),INDEX('RAW DATA'!$X:$X,'Row Index'!AM9)))</f>
        <v>41.9033965593295</v>
      </c>
      <c r="AN459" s="40" t="n">
        <f aca="false">IF('Row Index'!AN9="","✗",IF(INDEX('RAW DATA'!$X:$X,'Row Index'!AN9)="",INDEX('RAW DATA'!$L:$L,'Row Index'!AN9),INDEX('RAW DATA'!$X:$X,'Row Index'!AN9)))</f>
        <v>53.7410547985492</v>
      </c>
      <c r="AO459" s="40" t="n">
        <f aca="false">IF('Row Index'!AO9="","✗",IF(INDEX('RAW DATA'!$X:$X,'Row Index'!AO9)="",INDEX('RAW DATA'!$L:$L,'Row Index'!AO9),INDEX('RAW DATA'!$X:$X,'Row Index'!AO9)))</f>
        <v>49.1699944707256</v>
      </c>
      <c r="AP459" s="40" t="n">
        <f aca="false">IF('Row Index'!AP9="","✗",IF(INDEX('RAW DATA'!$X:$X,'Row Index'!AP9)="",INDEX('RAW DATA'!$L:$L,'Row Index'!AP9),INDEX('RAW DATA'!$X:$X,'Row Index'!AP9)))</f>
        <v>47.4983142279164</v>
      </c>
      <c r="AQ459" s="40" t="n">
        <f aca="false">IF('Row Index'!AQ9="","✗",IF(INDEX('RAW DATA'!$X:$X,'Row Index'!AQ9)="",INDEX('RAW DATA'!$L:$L,'Row Index'!AQ9),INDEX('RAW DATA'!$X:$X,'Row Index'!AQ9)))</f>
        <v>34.2770859535887</v>
      </c>
    </row>
    <row r="460" customFormat="false" ht="15" hidden="false" customHeight="false" outlineLevel="0" collapsed="false">
      <c r="A460" s="15" t="s">
        <v>176</v>
      </c>
      <c r="B460" s="16" t="s">
        <v>153</v>
      </c>
      <c r="C460" s="40" t="n">
        <f aca="false">IF('Row Index'!C10="","✗",IF(INDEX('RAW DATA'!$X:$X,'Row Index'!C10)="",INDEX('RAW DATA'!$L:$L,'Row Index'!C10),INDEX('RAW DATA'!$X:$X,'Row Index'!C10)))</f>
        <v>31.2693871808443</v>
      </c>
      <c r="D460" s="40" t="n">
        <f aca="false">IF('Row Index'!D10="","✗",IF(INDEX('RAW DATA'!$X:$X,'Row Index'!D10)="",INDEX('RAW DATA'!$L:$L,'Row Index'!D10),INDEX('RAW DATA'!$X:$X,'Row Index'!D10)))</f>
        <v>47.1351295479603</v>
      </c>
      <c r="E460" s="40" t="n">
        <f aca="false">IF('Row Index'!E10="","✗",IF(INDEX('RAW DATA'!$X:$X,'Row Index'!E10)="",INDEX('RAW DATA'!$L:$L,'Row Index'!E10),INDEX('RAW DATA'!$X:$X,'Row Index'!E10)))</f>
        <v>42.8636467106761</v>
      </c>
      <c r="F460" s="40" t="n">
        <f aca="false">IF('Row Index'!F10="","✗",IF(INDEX('RAW DATA'!$X:$X,'Row Index'!F10)="",INDEX('RAW DATA'!$L:$L,'Row Index'!F10),INDEX('RAW DATA'!$X:$X,'Row Index'!F10)))</f>
        <v>51.003310926056</v>
      </c>
      <c r="G460" s="40" t="n">
        <f aca="false">IF('Row Index'!G10="","✗",IF(INDEX('RAW DATA'!$X:$X,'Row Index'!G10)="",INDEX('RAW DATA'!$L:$L,'Row Index'!G10),INDEX('RAW DATA'!$X:$X,'Row Index'!G10)))</f>
        <v>40.7889153876542</v>
      </c>
      <c r="H460" s="40" t="n">
        <f aca="false">IF('Row Index'!H10="","✗",IF(INDEX('RAW DATA'!$X:$X,'Row Index'!H10)="",INDEX('RAW DATA'!$L:$L,'Row Index'!H10),INDEX('RAW DATA'!$X:$X,'Row Index'!H10)))</f>
        <v>57.2905046817429</v>
      </c>
      <c r="I460" s="40" t="n">
        <f aca="false">IF('Row Index'!I10="","✗",IF(INDEX('RAW DATA'!$X:$X,'Row Index'!I10)="",INDEX('RAW DATA'!$L:$L,'Row Index'!I10),INDEX('RAW DATA'!$X:$X,'Row Index'!I10)))</f>
        <v>18.9371240451791</v>
      </c>
      <c r="J460" s="40" t="n">
        <f aca="false">IF('Row Index'!J10="","✗",IF(INDEX('RAW DATA'!$X:$X,'Row Index'!J10)="",INDEX('RAW DATA'!$L:$L,'Row Index'!J10),INDEX('RAW DATA'!$X:$X,'Row Index'!J10)))</f>
        <v>52.0968921063424</v>
      </c>
      <c r="K460" s="40" t="n">
        <f aca="false">IF('Row Index'!K10="","✗",IF(INDEX('RAW DATA'!$X:$X,'Row Index'!K10)="",INDEX('RAW DATA'!$L:$L,'Row Index'!K10),INDEX('RAW DATA'!$X:$X,'Row Index'!K10)))</f>
        <v>17.5776984460311</v>
      </c>
      <c r="L460" s="40" t="n">
        <f aca="false">IF('Row Index'!L10="","✗",IF(INDEX('RAW DATA'!$X:$X,'Row Index'!L10)="",INDEX('RAW DATA'!$L:$L,'Row Index'!L10),INDEX('RAW DATA'!$X:$X,'Row Index'!L10)))</f>
        <v>55.1784622744306</v>
      </c>
      <c r="M460" s="40" t="n">
        <f aca="false">IF('Row Index'!M10="","✗",IF(INDEX('RAW DATA'!$X:$X,'Row Index'!M10)="",INDEX('RAW DATA'!$L:$L,'Row Index'!M10),INDEX('RAW DATA'!$X:$X,'Row Index'!M10)))</f>
        <v>19.883917243584</v>
      </c>
      <c r="N460" s="40" t="n">
        <f aca="false">IF('Row Index'!N10="","✗",IF(INDEX('RAW DATA'!$X:$X,'Row Index'!N10)="",INDEX('RAW DATA'!$L:$L,'Row Index'!N10),INDEX('RAW DATA'!$X:$X,'Row Index'!N10)))</f>
        <v>29.0667184616879</v>
      </c>
      <c r="O460" s="40" t="n">
        <f aca="false">IF('Row Index'!O10="","✗",IF(INDEX('RAW DATA'!$X:$X,'Row Index'!O10)="",INDEX('RAW DATA'!$L:$L,'Row Index'!O10),INDEX('RAW DATA'!$X:$X,'Row Index'!O10)))</f>
        <v>19.989104671611</v>
      </c>
      <c r="P460" s="40" t="n">
        <f aca="false">IF('Row Index'!P10="","✗",IF(INDEX('RAW DATA'!$X:$X,'Row Index'!P10)="",INDEX('RAW DATA'!$L:$L,'Row Index'!P10),INDEX('RAW DATA'!$X:$X,'Row Index'!P10)))</f>
        <v>27.3450121962809</v>
      </c>
      <c r="Q460" s="40" t="n">
        <f aca="false">IF('Row Index'!Q10="","✗",IF(INDEX('RAW DATA'!$X:$X,'Row Index'!Q10)="",INDEX('RAW DATA'!$L:$L,'Row Index'!Q10),INDEX('RAW DATA'!$X:$X,'Row Index'!Q10)))</f>
        <v>16.4556701667061</v>
      </c>
      <c r="R460" s="40" t="n">
        <f aca="false">IF('Row Index'!R10="","✗",IF(INDEX('RAW DATA'!$X:$X,'Row Index'!R10)="",INDEX('RAW DATA'!$L:$L,'Row Index'!R10),INDEX('RAW DATA'!$X:$X,'Row Index'!R10)))</f>
        <v>23.2176751955053</v>
      </c>
      <c r="S460" s="40" t="n">
        <f aca="false">IF('Row Index'!S10="","✗",IF(INDEX('RAW DATA'!$X:$X,'Row Index'!S10)="",INDEX('RAW DATA'!$L:$L,'Row Index'!S10),INDEX('RAW DATA'!$X:$X,'Row Index'!S10)))</f>
        <v>16.5655471289274</v>
      </c>
      <c r="T460" s="40" t="n">
        <f aca="false">IF('Row Index'!T10="","✗",IF(INDEX('RAW DATA'!$X:$X,'Row Index'!T10)="",INDEX('RAW DATA'!$L:$L,'Row Index'!T10),INDEX('RAW DATA'!$X:$X,'Row Index'!T10)))</f>
        <v>21.0546711673584</v>
      </c>
      <c r="U460" s="40" t="n">
        <f aca="false">IF('Row Index'!U10="","✗",IF(INDEX('RAW DATA'!$X:$X,'Row Index'!U10)="",INDEX('RAW DATA'!$L:$L,'Row Index'!U10),INDEX('RAW DATA'!$X:$X,'Row Index'!U10)))</f>
        <v>14.1247254321459</v>
      </c>
      <c r="V460" s="40" t="n">
        <f aca="false">IF('Row Index'!V10="","✗",IF(INDEX('RAW DATA'!$X:$X,'Row Index'!V10)="",INDEX('RAW DATA'!$L:$L,'Row Index'!V10),INDEX('RAW DATA'!$X:$X,'Row Index'!V10)))</f>
        <v>11.7969606767977</v>
      </c>
      <c r="W460" s="40" t="n">
        <f aca="false">IF('Row Index'!W10="","✗",IF(INDEX('RAW DATA'!$X:$X,'Row Index'!W10)="",INDEX('RAW DATA'!$L:$L,'Row Index'!W10),INDEX('RAW DATA'!$X:$X,'Row Index'!W10)))</f>
        <v>15.414409610149</v>
      </c>
      <c r="X460" s="40" t="n">
        <f aca="false">IF('Row Index'!X10="","✗",IF(INDEX('RAW DATA'!$X:$X,'Row Index'!X10)="",INDEX('RAW DATA'!$L:$L,'Row Index'!X10),INDEX('RAW DATA'!$X:$X,'Row Index'!X10)))</f>
        <v>14.4477254247443</v>
      </c>
      <c r="Y460" s="40" t="n">
        <f aca="false">IF('Row Index'!Y10="","✗",IF(INDEX('RAW DATA'!$X:$X,'Row Index'!Y10)="",INDEX('RAW DATA'!$L:$L,'Row Index'!Y10),INDEX('RAW DATA'!$X:$X,'Row Index'!Y10)))</f>
        <v>12.8433096755806</v>
      </c>
      <c r="Z460" s="40" t="n">
        <f aca="false">IF('Row Index'!Z10="","✗",IF(INDEX('RAW DATA'!$X:$X,'Row Index'!Z10)="",INDEX('RAW DATA'!$L:$L,'Row Index'!Z10),INDEX('RAW DATA'!$X:$X,'Row Index'!Z10)))</f>
        <v>10.0053980917395</v>
      </c>
      <c r="AA460" s="19" t="str">
        <f aca="false">IF('Row Index'!AA10="","⏳",IF(INDEX('RAW DATA'!$X:$X,'Row Index'!AA10)="",INDEX('RAW DATA'!$L:$L,'Row Index'!AA10),INDEX('RAW DATA'!$X:$X,'Row Index'!AA10)))</f>
        <v>⏳</v>
      </c>
      <c r="AB460" s="40" t="n">
        <f aca="false">IF('Row Index'!AB10="","✗",IF(INDEX('RAW DATA'!$X:$X,'Row Index'!AB10)="",INDEX('RAW DATA'!$L:$L,'Row Index'!AB10),INDEX('RAW DATA'!$X:$X,'Row Index'!AB10)))</f>
        <v>12.6981779460483</v>
      </c>
      <c r="AC460" s="40" t="n">
        <f aca="false">IF('Row Index'!AC10="","✗",IF(INDEX('RAW DATA'!$X:$X,'Row Index'!AC10)="",INDEX('RAW DATA'!$L:$L,'Row Index'!AC10),INDEX('RAW DATA'!$X:$X,'Row Index'!AC10)))</f>
        <v>22.9839903837779</v>
      </c>
      <c r="AD460" s="40" t="n">
        <f aca="false">IF('Row Index'!AD10="","✗",IF(INDEX('RAW DATA'!$X:$X,'Row Index'!AD10)="",INDEX('RAW DATA'!$L:$L,'Row Index'!AD10),INDEX('RAW DATA'!$X:$X,'Row Index'!AD10)))</f>
        <v>46.1566505269154</v>
      </c>
      <c r="AE460" s="40" t="n">
        <f aca="false">IF('Row Index'!AE10="","✗",IF(INDEX('RAW DATA'!$X:$X,'Row Index'!AE10)="",INDEX('RAW DATA'!$L:$L,'Row Index'!AE10),INDEX('RAW DATA'!$X:$X,'Row Index'!AE10)))</f>
        <v>18.1594277708134</v>
      </c>
      <c r="AF460" s="40" t="n">
        <f aca="false">IF('Row Index'!AF10="","✗",IF(INDEX('RAW DATA'!$X:$X,'Row Index'!AF10)="",INDEX('RAW DATA'!$L:$L,'Row Index'!AF10),INDEX('RAW DATA'!$X:$X,'Row Index'!AF10)))</f>
        <v>31.1965619656197</v>
      </c>
      <c r="AG460" s="40" t="n">
        <f aca="false">IF('Row Index'!AG10="","✗",IF(INDEX('RAW DATA'!$X:$X,'Row Index'!AG10)="",INDEX('RAW DATA'!$L:$L,'Row Index'!AG10),INDEX('RAW DATA'!$X:$X,'Row Index'!AG10)))</f>
        <v>37.370769517503</v>
      </c>
      <c r="AH460" s="40" t="n">
        <f aca="false">IF('Row Index'!AH10="","✗",IF(INDEX('RAW DATA'!$X:$X,'Row Index'!AH10)="",INDEX('RAW DATA'!$L:$L,'Row Index'!AH10),INDEX('RAW DATA'!$X:$X,'Row Index'!AH10)))</f>
        <v>46.6043715084881</v>
      </c>
      <c r="AI460" s="40" t="n">
        <f aca="false">IF('Row Index'!AI10="","✗",IF(INDEX('RAW DATA'!$X:$X,'Row Index'!AI10)="",INDEX('RAW DATA'!$L:$L,'Row Index'!AI10),INDEX('RAW DATA'!$X:$X,'Row Index'!AI10)))</f>
        <v>69.4137048518492</v>
      </c>
      <c r="AJ460" s="40" t="n">
        <f aca="false">IF('Row Index'!AJ10="","✗",IF(INDEX('RAW DATA'!$X:$X,'Row Index'!AJ10)="",INDEX('RAW DATA'!$L:$L,'Row Index'!AJ10),INDEX('RAW DATA'!$X:$X,'Row Index'!AJ10)))</f>
        <v>69.5455566369694</v>
      </c>
      <c r="AK460" s="40" t="n">
        <f aca="false">IF('Row Index'!AK10="","✗",IF(INDEX('RAW DATA'!$X:$X,'Row Index'!AK10)="",INDEX('RAW DATA'!$L:$L,'Row Index'!AK10),INDEX('RAW DATA'!$X:$X,'Row Index'!AK10)))</f>
        <v>83.0168538350719</v>
      </c>
      <c r="AL460" s="40" t="n">
        <f aca="false">IF('Row Index'!AL10="","✗",IF(INDEX('RAW DATA'!$X:$X,'Row Index'!AL10)="",INDEX('RAW DATA'!$L:$L,'Row Index'!AL10),INDEX('RAW DATA'!$X:$X,'Row Index'!AL10)))</f>
        <v>73.5663336164934</v>
      </c>
      <c r="AM460" s="40" t="n">
        <f aca="false">IF('Row Index'!AM10="","✗",IF(INDEX('RAW DATA'!$X:$X,'Row Index'!AM10)="",INDEX('RAW DATA'!$L:$L,'Row Index'!AM10),INDEX('RAW DATA'!$X:$X,'Row Index'!AM10)))</f>
        <v>80.4881650563267</v>
      </c>
      <c r="AN460" s="40" t="n">
        <f aca="false">IF('Row Index'!AN10="","✗",IF(INDEX('RAW DATA'!$X:$X,'Row Index'!AN10)="",INDEX('RAW DATA'!$L:$L,'Row Index'!AN10),INDEX('RAW DATA'!$X:$X,'Row Index'!AN10)))</f>
        <v>70.2920289685237</v>
      </c>
      <c r="AO460" s="40" t="n">
        <f aca="false">IF('Row Index'!AO10="","✗",IF(INDEX('RAW DATA'!$X:$X,'Row Index'!AO10)="",INDEX('RAW DATA'!$L:$L,'Row Index'!AO10),INDEX('RAW DATA'!$X:$X,'Row Index'!AO10)))</f>
        <v>84.7549063999897</v>
      </c>
      <c r="AP460" s="40" t="n">
        <f aca="false">IF('Row Index'!AP10="","✗",IF(INDEX('RAW DATA'!$X:$X,'Row Index'!AP10)="",INDEX('RAW DATA'!$L:$L,'Row Index'!AP10),INDEX('RAW DATA'!$X:$X,'Row Index'!AP10)))</f>
        <v>77.7644280565108</v>
      </c>
      <c r="AQ460" s="40" t="n">
        <f aca="false">IF('Row Index'!AQ10="","✗",IF(INDEX('RAW DATA'!$X:$X,'Row Index'!AQ10)="",INDEX('RAW DATA'!$L:$L,'Row Index'!AQ10),INDEX('RAW DATA'!$X:$X,'Row Index'!AQ10)))</f>
        <v>47.5652770491142</v>
      </c>
    </row>
    <row r="461" customFormat="false" ht="15" hidden="false" customHeight="false" outlineLevel="0" collapsed="false">
      <c r="A461" s="15" t="s">
        <v>179</v>
      </c>
      <c r="B461" s="16" t="s">
        <v>153</v>
      </c>
      <c r="C461" s="40" t="n">
        <f aca="false">IF('Row Index'!C11="","✗",IF(INDEX('RAW DATA'!$X:$X,'Row Index'!C11)="",INDEX('RAW DATA'!$L:$L,'Row Index'!C11),INDEX('RAW DATA'!$X:$X,'Row Index'!C11)))</f>
        <v>19.8199462177014</v>
      </c>
      <c r="D461" s="40" t="n">
        <f aca="false">IF('Row Index'!D11="","✗",IF(INDEX('RAW DATA'!$X:$X,'Row Index'!D11)="",INDEX('RAW DATA'!$L:$L,'Row Index'!D11),INDEX('RAW DATA'!$X:$X,'Row Index'!D11)))</f>
        <v>49.7172249037102</v>
      </c>
      <c r="E461" s="40" t="n">
        <f aca="false">IF('Row Index'!E11="","✗",IF(INDEX('RAW DATA'!$X:$X,'Row Index'!E11)="",INDEX('RAW DATA'!$L:$L,'Row Index'!E11),INDEX('RAW DATA'!$X:$X,'Row Index'!E11)))</f>
        <v>25.2003026565367</v>
      </c>
      <c r="F461" s="40" t="n">
        <f aca="false">IF('Row Index'!F11="","✗",IF(INDEX('RAW DATA'!$X:$X,'Row Index'!F11)="",INDEX('RAW DATA'!$L:$L,'Row Index'!F11),INDEX('RAW DATA'!$X:$X,'Row Index'!F11)))</f>
        <v>48.917630295391</v>
      </c>
      <c r="G461" s="40" t="n">
        <f aca="false">IF('Row Index'!G11="","✗",IF(INDEX('RAW DATA'!$X:$X,'Row Index'!G11)="",INDEX('RAW DATA'!$L:$L,'Row Index'!G11),INDEX('RAW DATA'!$X:$X,'Row Index'!G11)))</f>
        <v>25.3075127736075</v>
      </c>
      <c r="H461" s="40" t="n">
        <f aca="false">IF('Row Index'!H11="","✗",IF(INDEX('RAW DATA'!$X:$X,'Row Index'!H11)="",INDEX('RAW DATA'!$L:$L,'Row Index'!H11),INDEX('RAW DATA'!$X:$X,'Row Index'!H11)))</f>
        <v>43.0478089361373</v>
      </c>
      <c r="I461" s="40" t="n">
        <f aca="false">IF('Row Index'!I11="","✗",IF(INDEX('RAW DATA'!$X:$X,'Row Index'!I11)="",INDEX('RAW DATA'!$L:$L,'Row Index'!I11),INDEX('RAW DATA'!$X:$X,'Row Index'!I11)))</f>
        <v>20.0619360696538</v>
      </c>
      <c r="J461" s="40" t="n">
        <f aca="false">IF('Row Index'!J11="","✗",IF(INDEX('RAW DATA'!$X:$X,'Row Index'!J11)="",INDEX('RAW DATA'!$L:$L,'Row Index'!J11),INDEX('RAW DATA'!$X:$X,'Row Index'!J11)))</f>
        <v>38.7029973801819</v>
      </c>
      <c r="K461" s="40" t="n">
        <f aca="false">IF('Row Index'!K11="","✗",IF(INDEX('RAW DATA'!$X:$X,'Row Index'!K11)="",INDEX('RAW DATA'!$L:$L,'Row Index'!K11),INDEX('RAW DATA'!$X:$X,'Row Index'!K11)))</f>
        <v>28.9978917536462</v>
      </c>
      <c r="L461" s="40" t="n">
        <f aca="false">IF('Row Index'!L11="","✗",IF(INDEX('RAW DATA'!$X:$X,'Row Index'!L11)="",INDEX('RAW DATA'!$L:$L,'Row Index'!L11),INDEX('RAW DATA'!$X:$X,'Row Index'!L11)))</f>
        <v>31.0866109777132</v>
      </c>
      <c r="M461" s="40" t="n">
        <f aca="false">IF('Row Index'!M11="","✗",IF(INDEX('RAW DATA'!$X:$X,'Row Index'!M11)="",INDEX('RAW DATA'!$L:$L,'Row Index'!M11),INDEX('RAW DATA'!$X:$X,'Row Index'!M11)))</f>
        <v>40.7896755561572</v>
      </c>
      <c r="N461" s="40" t="n">
        <f aca="false">IF('Row Index'!N11="","✗",IF(INDEX('RAW DATA'!$X:$X,'Row Index'!N11)="",INDEX('RAW DATA'!$L:$L,'Row Index'!N11),INDEX('RAW DATA'!$X:$X,'Row Index'!N11)))</f>
        <v>23.8544084660055</v>
      </c>
      <c r="O461" s="40" t="n">
        <f aca="false">IF('Row Index'!O11="","✗",IF(INDEX('RAW DATA'!$X:$X,'Row Index'!O11)="",INDEX('RAW DATA'!$L:$L,'Row Index'!O11),INDEX('RAW DATA'!$X:$X,'Row Index'!O11)))</f>
        <v>17.5776683552375</v>
      </c>
      <c r="P461" s="40" t="n">
        <f aca="false">IF('Row Index'!P11="","✗",IF(INDEX('RAW DATA'!$X:$X,'Row Index'!P11)="",INDEX('RAW DATA'!$L:$L,'Row Index'!P11),INDEX('RAW DATA'!$X:$X,'Row Index'!P11)))</f>
        <v>16.1003174691004</v>
      </c>
      <c r="Q461" s="40" t="n">
        <f aca="false">IF('Row Index'!Q11="","✗",IF(INDEX('RAW DATA'!$X:$X,'Row Index'!Q11)="",INDEX('RAW DATA'!$L:$L,'Row Index'!Q11),INDEX('RAW DATA'!$X:$X,'Row Index'!Q11)))</f>
        <v>13.6270772341456</v>
      </c>
      <c r="R461" s="40" t="n">
        <f aca="false">IF('Row Index'!R11="","✗",IF(INDEX('RAW DATA'!$X:$X,'Row Index'!R11)="",INDEX('RAW DATA'!$L:$L,'Row Index'!R11),INDEX('RAW DATA'!$X:$X,'Row Index'!R11)))</f>
        <v>16.2457826398119</v>
      </c>
      <c r="S461" s="40" t="n">
        <f aca="false">IF('Row Index'!S11="","✗",IF(INDEX('RAW DATA'!$X:$X,'Row Index'!S11)="",INDEX('RAW DATA'!$L:$L,'Row Index'!S11),INDEX('RAW DATA'!$X:$X,'Row Index'!S11)))</f>
        <v>12.7191143967685</v>
      </c>
      <c r="T461" s="40" t="n">
        <f aca="false">IF('Row Index'!T11="","✗",IF(INDEX('RAW DATA'!$X:$X,'Row Index'!T11)="",INDEX('RAW DATA'!$L:$L,'Row Index'!T11),INDEX('RAW DATA'!$X:$X,'Row Index'!T11)))</f>
        <v>18.3921784237325</v>
      </c>
      <c r="U461" s="40" t="n">
        <f aca="false">IF('Row Index'!U11="","✗",IF(INDEX('RAW DATA'!$X:$X,'Row Index'!U11)="",INDEX('RAW DATA'!$L:$L,'Row Index'!U11),INDEX('RAW DATA'!$X:$X,'Row Index'!U11)))</f>
        <v>13.0446066504461</v>
      </c>
      <c r="V461" s="40" t="n">
        <f aca="false">IF('Row Index'!V11="","✗",IF(INDEX('RAW DATA'!$X:$X,'Row Index'!V11)="",INDEX('RAW DATA'!$L:$L,'Row Index'!V11),INDEX('RAW DATA'!$X:$X,'Row Index'!V11)))</f>
        <v>10.9043421482207</v>
      </c>
      <c r="W461" s="40" t="n">
        <f aca="false">IF('Row Index'!W11="","✗",IF(INDEX('RAW DATA'!$X:$X,'Row Index'!W11)="",INDEX('RAW DATA'!$L:$L,'Row Index'!W11),INDEX('RAW DATA'!$X:$X,'Row Index'!W11)))</f>
        <v>12.5373044115536</v>
      </c>
      <c r="X461" s="40" t="n">
        <f aca="false">IF('Row Index'!X11="","✗",IF(INDEX('RAW DATA'!$X:$X,'Row Index'!X11)="",INDEX('RAW DATA'!$L:$L,'Row Index'!X11),INDEX('RAW DATA'!$X:$X,'Row Index'!X11)))</f>
        <v>12.7889843322717</v>
      </c>
      <c r="Y461" s="40" t="n">
        <f aca="false">IF('Row Index'!Y11="","✗",IF(INDEX('RAW DATA'!$X:$X,'Row Index'!Y11)="",INDEX('RAW DATA'!$L:$L,'Row Index'!Y11),INDEX('RAW DATA'!$X:$X,'Row Index'!Y11)))</f>
        <v>13.042949341802</v>
      </c>
      <c r="Z461" s="40" t="n">
        <f aca="false">IF('Row Index'!Z11="","✗",IF(INDEX('RAW DATA'!$X:$X,'Row Index'!Z11)="",INDEX('RAW DATA'!$L:$L,'Row Index'!Z11),INDEX('RAW DATA'!$X:$X,'Row Index'!Z11)))</f>
        <v>10.7914343282883</v>
      </c>
      <c r="AA461" s="19" t="str">
        <f aca="false">IF('Row Index'!AA11="","⏳",IF(INDEX('RAW DATA'!$X:$X,'Row Index'!AA11)="",INDEX('RAW DATA'!$L:$L,'Row Index'!AA11),INDEX('RAW DATA'!$X:$X,'Row Index'!AA11)))</f>
        <v>⏳</v>
      </c>
      <c r="AB461" s="40" t="n">
        <f aca="false">IF('Row Index'!AB11="","✗",IF(INDEX('RAW DATA'!$X:$X,'Row Index'!AB11)="",INDEX('RAW DATA'!$L:$L,'Row Index'!AB11),INDEX('RAW DATA'!$X:$X,'Row Index'!AB11)))</f>
        <v>11.5248025563557</v>
      </c>
      <c r="AC461" s="40" t="n">
        <f aca="false">IF('Row Index'!AC11="","✗",IF(INDEX('RAW DATA'!$X:$X,'Row Index'!AC11)="",INDEX('RAW DATA'!$L:$L,'Row Index'!AC11),INDEX('RAW DATA'!$X:$X,'Row Index'!AC11)))</f>
        <v>14.3364476333041</v>
      </c>
      <c r="AD461" s="40" t="n">
        <f aca="false">IF('Row Index'!AD11="","✗",IF(INDEX('RAW DATA'!$X:$X,'Row Index'!AD11)="",INDEX('RAW DATA'!$L:$L,'Row Index'!AD11),INDEX('RAW DATA'!$X:$X,'Row Index'!AD11)))</f>
        <v>23.9788642538691</v>
      </c>
      <c r="AE461" s="40" t="n">
        <f aca="false">IF('Row Index'!AE11="","✗",IF(INDEX('RAW DATA'!$X:$X,'Row Index'!AE11)="",INDEX('RAW DATA'!$L:$L,'Row Index'!AE11),INDEX('RAW DATA'!$X:$X,'Row Index'!AE11)))</f>
        <v>13.3320139850914</v>
      </c>
      <c r="AF461" s="40" t="n">
        <f aca="false">IF('Row Index'!AF11="","✗",IF(INDEX('RAW DATA'!$X:$X,'Row Index'!AF11)="",INDEX('RAW DATA'!$L:$L,'Row Index'!AF11),INDEX('RAW DATA'!$X:$X,'Row Index'!AF11)))</f>
        <v>47.1686603188075</v>
      </c>
      <c r="AG461" s="40" t="n">
        <f aca="false">IF('Row Index'!AG11="","✗",IF(INDEX('RAW DATA'!$X:$X,'Row Index'!AG11)="",INDEX('RAW DATA'!$L:$L,'Row Index'!AG11),INDEX('RAW DATA'!$X:$X,'Row Index'!AG11)))</f>
        <v>45.6155068880254</v>
      </c>
      <c r="AH461" s="40" t="n">
        <f aca="false">IF('Row Index'!AH11="","✗",IF(INDEX('RAW DATA'!$X:$X,'Row Index'!AH11)="",INDEX('RAW DATA'!$L:$L,'Row Index'!AH11),INDEX('RAW DATA'!$X:$X,'Row Index'!AH11)))</f>
        <v>34.3178810166027</v>
      </c>
      <c r="AI461" s="40" t="n">
        <f aca="false">IF('Row Index'!AI11="","✗",IF(INDEX('RAW DATA'!$X:$X,'Row Index'!AI11)="",INDEX('RAW DATA'!$L:$L,'Row Index'!AI11),INDEX('RAW DATA'!$X:$X,'Row Index'!AI11)))</f>
        <v>73.0238141497127</v>
      </c>
      <c r="AJ461" s="40" t="n">
        <f aca="false">IF('Row Index'!AJ11="","✗",IF(INDEX('RAW DATA'!$X:$X,'Row Index'!AJ11)="",INDEX('RAW DATA'!$L:$L,'Row Index'!AJ11),INDEX('RAW DATA'!$X:$X,'Row Index'!AJ11)))</f>
        <v>73.2385587938505</v>
      </c>
      <c r="AK461" s="40" t="n">
        <f aca="false">IF('Row Index'!AK11="","✗",IF(INDEX('RAW DATA'!$X:$X,'Row Index'!AK11)="",INDEX('RAW DATA'!$L:$L,'Row Index'!AK11),INDEX('RAW DATA'!$X:$X,'Row Index'!AK11)))</f>
        <v>86.4528245934859</v>
      </c>
      <c r="AL461" s="40" t="n">
        <f aca="false">IF('Row Index'!AL11="","✗",IF(INDEX('RAW DATA'!$X:$X,'Row Index'!AL11)="",INDEX('RAW DATA'!$L:$L,'Row Index'!AL11),INDEX('RAW DATA'!$X:$X,'Row Index'!AL11)))</f>
        <v>74.3966360027798</v>
      </c>
      <c r="AM461" s="40" t="n">
        <f aca="false">IF('Row Index'!AM11="","✗",IF(INDEX('RAW DATA'!$X:$X,'Row Index'!AM11)="",INDEX('RAW DATA'!$L:$L,'Row Index'!AM11),INDEX('RAW DATA'!$X:$X,'Row Index'!AM11)))</f>
        <v>66.9634046934661</v>
      </c>
      <c r="AN461" s="40" t="n">
        <f aca="false">IF('Row Index'!AN11="","✗",IF(INDEX('RAW DATA'!$X:$X,'Row Index'!AN11)="",INDEX('RAW DATA'!$L:$L,'Row Index'!AN11),INDEX('RAW DATA'!$X:$X,'Row Index'!AN11)))</f>
        <v>61.892428674951</v>
      </c>
      <c r="AO461" s="40" t="n">
        <f aca="false">IF('Row Index'!AO11="","✗",IF(INDEX('RAW DATA'!$X:$X,'Row Index'!AO11)="",INDEX('RAW DATA'!$L:$L,'Row Index'!AO11),INDEX('RAW DATA'!$X:$X,'Row Index'!AO11)))</f>
        <v>70.5628962218146</v>
      </c>
      <c r="AP461" s="40" t="n">
        <f aca="false">IF('Row Index'!AP11="","✗",IF(INDEX('RAW DATA'!$X:$X,'Row Index'!AP11)="",INDEX('RAW DATA'!$L:$L,'Row Index'!AP11),INDEX('RAW DATA'!$X:$X,'Row Index'!AP11)))</f>
        <v>68.0212783485742</v>
      </c>
      <c r="AQ461" s="40" t="n">
        <f aca="false">IF('Row Index'!AQ11="","✗",IF(INDEX('RAW DATA'!$X:$X,'Row Index'!AQ11)="",INDEX('RAW DATA'!$L:$L,'Row Index'!AQ11),INDEX('RAW DATA'!$X:$X,'Row Index'!AQ11)))</f>
        <v>52.7624993806055</v>
      </c>
    </row>
    <row r="462" customFormat="false" ht="15" hidden="false" customHeight="false" outlineLevel="0" collapsed="false">
      <c r="A462" s="15" t="s">
        <v>183</v>
      </c>
      <c r="B462" s="16" t="s">
        <v>153</v>
      </c>
      <c r="C462" s="40" t="n">
        <f aca="false">IF('Row Index'!C12="","✗",IF(INDEX('RAW DATA'!$X:$X,'Row Index'!C12)="",INDEX('RAW DATA'!$L:$L,'Row Index'!C12),INDEX('RAW DATA'!$X:$X,'Row Index'!C12)))</f>
        <v>25.6451012270775</v>
      </c>
      <c r="D462" s="40" t="n">
        <f aca="false">IF('Row Index'!D12="","✗",IF(INDEX('RAW DATA'!$X:$X,'Row Index'!D12)="",INDEX('RAW DATA'!$L:$L,'Row Index'!D12),INDEX('RAW DATA'!$X:$X,'Row Index'!D12)))</f>
        <v>44.6581868848038</v>
      </c>
      <c r="E462" s="40" t="n">
        <f aca="false">IF('Row Index'!E12="","✗",IF(INDEX('RAW DATA'!$X:$X,'Row Index'!E12)="",INDEX('RAW DATA'!$L:$L,'Row Index'!E12),INDEX('RAW DATA'!$X:$X,'Row Index'!E12)))</f>
        <v>43.1484257871065</v>
      </c>
      <c r="F462" s="40" t="n">
        <f aca="false">IF('Row Index'!F12="","✗",IF(INDEX('RAW DATA'!$X:$X,'Row Index'!F12)="",INDEX('RAW DATA'!$L:$L,'Row Index'!F12),INDEX('RAW DATA'!$X:$X,'Row Index'!F12)))</f>
        <v>57.5532709206823</v>
      </c>
      <c r="G462" s="40" t="n">
        <f aca="false">IF('Row Index'!G12="","✗",IF(INDEX('RAW DATA'!$X:$X,'Row Index'!G12)="",INDEX('RAW DATA'!$L:$L,'Row Index'!G12),INDEX('RAW DATA'!$X:$X,'Row Index'!G12)))</f>
        <v>45.609922781649</v>
      </c>
      <c r="H462" s="40" t="n">
        <f aca="false">IF('Row Index'!H12="","✗",IF(INDEX('RAW DATA'!$X:$X,'Row Index'!H12)="",INDEX('RAW DATA'!$L:$L,'Row Index'!H12),INDEX('RAW DATA'!$X:$X,'Row Index'!H12)))</f>
        <v>54.9155093899364</v>
      </c>
      <c r="I462" s="40" t="n">
        <f aca="false">IF('Row Index'!I12="","✗",IF(INDEX('RAW DATA'!$X:$X,'Row Index'!I12)="",INDEX('RAW DATA'!$L:$L,'Row Index'!I12),INDEX('RAW DATA'!$X:$X,'Row Index'!I12)))</f>
        <v>43.0086716099032</v>
      </c>
      <c r="J462" s="40" t="n">
        <f aca="false">IF('Row Index'!J12="","✗",IF(INDEX('RAW DATA'!$X:$X,'Row Index'!J12)="",INDEX('RAW DATA'!$L:$L,'Row Index'!J12),INDEX('RAW DATA'!$X:$X,'Row Index'!J12)))</f>
        <v>48.3271539548023</v>
      </c>
      <c r="K462" s="40" t="n">
        <f aca="false">IF('Row Index'!K12="","✗",IF(INDEX('RAW DATA'!$X:$X,'Row Index'!K12)="",INDEX('RAW DATA'!$L:$L,'Row Index'!K12),INDEX('RAW DATA'!$X:$X,'Row Index'!K12)))</f>
        <v>35.1495793782896</v>
      </c>
      <c r="L462" s="40" t="n">
        <f aca="false">IF('Row Index'!L12="","✗",IF(INDEX('RAW DATA'!$X:$X,'Row Index'!L12)="",INDEX('RAW DATA'!$L:$L,'Row Index'!L12),INDEX('RAW DATA'!$X:$X,'Row Index'!L12)))</f>
        <v>39.1474491233146</v>
      </c>
      <c r="M462" s="40" t="n">
        <f aca="false">IF('Row Index'!M12="","✗",IF(INDEX('RAW DATA'!$X:$X,'Row Index'!M12)="",INDEX('RAW DATA'!$L:$L,'Row Index'!M12),INDEX('RAW DATA'!$X:$X,'Row Index'!M12)))</f>
        <v>33.4537304165436</v>
      </c>
      <c r="N462" s="40" t="n">
        <f aca="false">IF('Row Index'!N12="","✗",IF(INDEX('RAW DATA'!$X:$X,'Row Index'!N12)="",INDEX('RAW DATA'!$L:$L,'Row Index'!N12),INDEX('RAW DATA'!$X:$X,'Row Index'!N12)))</f>
        <v>28.3625435395969</v>
      </c>
      <c r="O462" s="40" t="n">
        <f aca="false">IF('Row Index'!O12="","✗",IF(INDEX('RAW DATA'!$X:$X,'Row Index'!O12)="",INDEX('RAW DATA'!$L:$L,'Row Index'!O12),INDEX('RAW DATA'!$X:$X,'Row Index'!O12)))</f>
        <v>25.6850212394299</v>
      </c>
      <c r="P462" s="40" t="n">
        <f aca="false">IF('Row Index'!P12="","✗",IF(INDEX('RAW DATA'!$X:$X,'Row Index'!P12)="",INDEX('RAW DATA'!$L:$L,'Row Index'!P12),INDEX('RAW DATA'!$X:$X,'Row Index'!P12)))</f>
        <v>25.4652200338812</v>
      </c>
      <c r="Q462" s="40" t="n">
        <f aca="false">IF('Row Index'!Q12="","✗",IF(INDEX('RAW DATA'!$X:$X,'Row Index'!Q12)="",INDEX('RAW DATA'!$L:$L,'Row Index'!Q12),INDEX('RAW DATA'!$X:$X,'Row Index'!Q12)))</f>
        <v>21.0532999882771</v>
      </c>
      <c r="R462" s="40" t="n">
        <f aca="false">IF('Row Index'!R12="","✗",IF(INDEX('RAW DATA'!$X:$X,'Row Index'!R12)="",INDEX('RAW DATA'!$L:$L,'Row Index'!R12),INDEX('RAW DATA'!$X:$X,'Row Index'!R12)))</f>
        <v>21.3454996598231</v>
      </c>
      <c r="S462" s="40" t="n">
        <f aca="false">IF('Row Index'!S12="","✗",IF(INDEX('RAW DATA'!$X:$X,'Row Index'!S12)="",INDEX('RAW DATA'!$L:$L,'Row Index'!S12),INDEX('RAW DATA'!$X:$X,'Row Index'!S12)))</f>
        <v>13.9909838239194</v>
      </c>
      <c r="T462" s="40" t="n">
        <f aca="false">IF('Row Index'!T12="","✗",IF(INDEX('RAW DATA'!$X:$X,'Row Index'!T12)="",INDEX('RAW DATA'!$L:$L,'Row Index'!T12),INDEX('RAW DATA'!$X:$X,'Row Index'!T12)))</f>
        <v>18.3154808685747</v>
      </c>
      <c r="U462" s="40" t="n">
        <f aca="false">IF('Row Index'!U12="","✗",IF(INDEX('RAW DATA'!$X:$X,'Row Index'!U12)="",INDEX('RAW DATA'!$L:$L,'Row Index'!U12),INDEX('RAW DATA'!$X:$X,'Row Index'!U12)))</f>
        <v>12.428643211941</v>
      </c>
      <c r="V462" s="40" t="n">
        <f aca="false">IF('Row Index'!V12="","✗",IF(INDEX('RAW DATA'!$X:$X,'Row Index'!V12)="",INDEX('RAW DATA'!$L:$L,'Row Index'!V12),INDEX('RAW DATA'!$X:$X,'Row Index'!V12)))</f>
        <v>14.3045612060019</v>
      </c>
      <c r="W462" s="40" t="n">
        <f aca="false">IF('Row Index'!W12="","✗",IF(INDEX('RAW DATA'!$X:$X,'Row Index'!W12)="",INDEX('RAW DATA'!$L:$L,'Row Index'!W12),INDEX('RAW DATA'!$X:$X,'Row Index'!W12)))</f>
        <v>14.5625060427342</v>
      </c>
      <c r="X462" s="40" t="n">
        <f aca="false">IF('Row Index'!X12="","✗",IF(INDEX('RAW DATA'!$X:$X,'Row Index'!X12)="",INDEX('RAW DATA'!$L:$L,'Row Index'!X12),INDEX('RAW DATA'!$X:$X,'Row Index'!X12)))</f>
        <v>10.3053352010045</v>
      </c>
      <c r="Y462" s="40" t="n">
        <f aca="false">IF('Row Index'!Y12="","✗",IF(INDEX('RAW DATA'!$X:$X,'Row Index'!Y12)="",INDEX('RAW DATA'!$L:$L,'Row Index'!Y12),INDEX('RAW DATA'!$X:$X,'Row Index'!Y12)))</f>
        <v>11.5506196088982</v>
      </c>
      <c r="Z462" s="40" t="n">
        <f aca="false">IF('Row Index'!Z12="","✗",IF(INDEX('RAW DATA'!$X:$X,'Row Index'!Z12)="",INDEX('RAW DATA'!$L:$L,'Row Index'!Z12),INDEX('RAW DATA'!$X:$X,'Row Index'!Z12)))</f>
        <v>15.2068881751194</v>
      </c>
      <c r="AA462" s="19" t="str">
        <f aca="false">IF('Row Index'!AA12="","⏳",IF(INDEX('RAW DATA'!$X:$X,'Row Index'!AA12)="",INDEX('RAW DATA'!$L:$L,'Row Index'!AA12),INDEX('RAW DATA'!$X:$X,'Row Index'!AA12)))</f>
        <v>⏳</v>
      </c>
      <c r="AB462" s="40" t="n">
        <f aca="false">IF('Row Index'!AB12="","✗",IF(INDEX('RAW DATA'!$X:$X,'Row Index'!AB12)="",INDEX('RAW DATA'!$L:$L,'Row Index'!AB12),INDEX('RAW DATA'!$X:$X,'Row Index'!AB12)))</f>
        <v>15.765823460348</v>
      </c>
      <c r="AC462" s="40" t="n">
        <f aca="false">IF('Row Index'!AC12="","✗",IF(INDEX('RAW DATA'!$X:$X,'Row Index'!AC12)="",INDEX('RAW DATA'!$L:$L,'Row Index'!AC12),INDEX('RAW DATA'!$X:$X,'Row Index'!AC12)))</f>
        <v>13.1674712991252</v>
      </c>
      <c r="AD462" s="40" t="n">
        <f aca="false">IF('Row Index'!AD12="","✗",IF(INDEX('RAW DATA'!$X:$X,'Row Index'!AD12)="",INDEX('RAW DATA'!$L:$L,'Row Index'!AD12),INDEX('RAW DATA'!$X:$X,'Row Index'!AD12)))</f>
        <v>12.6096775387805</v>
      </c>
      <c r="AE462" s="40" t="n">
        <f aca="false">IF('Row Index'!AE12="","✗",IF(INDEX('RAW DATA'!$X:$X,'Row Index'!AE12)="",INDEX('RAW DATA'!$L:$L,'Row Index'!AE12),INDEX('RAW DATA'!$X:$X,'Row Index'!AE12)))</f>
        <v>12.4483005255465</v>
      </c>
      <c r="AF462" s="40" t="n">
        <f aca="false">IF('Row Index'!AF12="","✗",IF(INDEX('RAW DATA'!$X:$X,'Row Index'!AF12)="",INDEX('RAW DATA'!$L:$L,'Row Index'!AF12),INDEX('RAW DATA'!$X:$X,'Row Index'!AF12)))</f>
        <v>13.7548355653931</v>
      </c>
      <c r="AG462" s="40" t="n">
        <f aca="false">IF('Row Index'!AG12="","✗",IF(INDEX('RAW DATA'!$X:$X,'Row Index'!AG12)="",INDEX('RAW DATA'!$L:$L,'Row Index'!AG12),INDEX('RAW DATA'!$X:$X,'Row Index'!AG12)))</f>
        <v>20.4667846999373</v>
      </c>
      <c r="AH462" s="40" t="n">
        <f aca="false">IF('Row Index'!AH12="","✗",IF(INDEX('RAW DATA'!$X:$X,'Row Index'!AH12)="",INDEX('RAW DATA'!$L:$L,'Row Index'!AH12),INDEX('RAW DATA'!$X:$X,'Row Index'!AH12)))</f>
        <v>38.8891927667349</v>
      </c>
      <c r="AI462" s="40" t="n">
        <f aca="false">IF('Row Index'!AI12="","✗",IF(INDEX('RAW DATA'!$X:$X,'Row Index'!AI12)="",INDEX('RAW DATA'!$L:$L,'Row Index'!AI12),INDEX('RAW DATA'!$X:$X,'Row Index'!AI12)))</f>
        <v>49.1895973606854</v>
      </c>
      <c r="AJ462" s="40" t="n">
        <f aca="false">IF('Row Index'!AJ12="","✗",IF(INDEX('RAW DATA'!$X:$X,'Row Index'!AJ12)="",INDEX('RAW DATA'!$L:$L,'Row Index'!AJ12),INDEX('RAW DATA'!$X:$X,'Row Index'!AJ12)))</f>
        <v>64.5812277631244</v>
      </c>
      <c r="AK462" s="40" t="n">
        <f aca="false">IF('Row Index'!AK12="","✗",IF(INDEX('RAW DATA'!$X:$X,'Row Index'!AK12)="",INDEX('RAW DATA'!$L:$L,'Row Index'!AK12),INDEX('RAW DATA'!$X:$X,'Row Index'!AK12)))</f>
        <v>60.3456029252398</v>
      </c>
      <c r="AL462" s="40" t="n">
        <f aca="false">IF('Row Index'!AL12="","✗",IF(INDEX('RAW DATA'!$X:$X,'Row Index'!AL12)="",INDEX('RAW DATA'!$L:$L,'Row Index'!AL12),INDEX('RAW DATA'!$X:$X,'Row Index'!AL12)))</f>
        <v>71.5230893869835</v>
      </c>
      <c r="AM462" s="40" t="n">
        <f aca="false">IF('Row Index'!AM12="","✗",IF(INDEX('RAW DATA'!$X:$X,'Row Index'!AM12)="",INDEX('RAW DATA'!$L:$L,'Row Index'!AM12),INDEX('RAW DATA'!$X:$X,'Row Index'!AM12)))</f>
        <v>64.5374330686605</v>
      </c>
      <c r="AN462" s="40" t="n">
        <f aca="false">IF('Row Index'!AN12="","✗",IF(INDEX('RAW DATA'!$X:$X,'Row Index'!AN12)="",INDEX('RAW DATA'!$L:$L,'Row Index'!AN12),INDEX('RAW DATA'!$X:$X,'Row Index'!AN12)))</f>
        <v>77.7478249309443</v>
      </c>
      <c r="AO462" s="40" t="n">
        <f aca="false">IF('Row Index'!AO12="","✗",IF(INDEX('RAW DATA'!$X:$X,'Row Index'!AO12)="",INDEX('RAW DATA'!$L:$L,'Row Index'!AO12),INDEX('RAW DATA'!$X:$X,'Row Index'!AO12)))</f>
        <v>62.1751521831958</v>
      </c>
      <c r="AP462" s="40" t="n">
        <f aca="false">IF('Row Index'!AP12="","✗",IF(INDEX('RAW DATA'!$X:$X,'Row Index'!AP12)="",INDEX('RAW DATA'!$L:$L,'Row Index'!AP12),INDEX('RAW DATA'!$X:$X,'Row Index'!AP12)))</f>
        <v>76.3461763672561</v>
      </c>
      <c r="AQ462" s="40" t="n">
        <f aca="false">IF('Row Index'!AQ12="","✗",IF(INDEX('RAW DATA'!$X:$X,'Row Index'!AQ12)="",INDEX('RAW DATA'!$L:$L,'Row Index'!AQ12),INDEX('RAW DATA'!$X:$X,'Row Index'!AQ12)))</f>
        <v>51.7467010073488</v>
      </c>
    </row>
    <row r="463" customFormat="false" ht="15" hidden="false" customHeight="false" outlineLevel="0" collapsed="false">
      <c r="A463" s="15" t="s">
        <v>186</v>
      </c>
      <c r="B463" s="16" t="s">
        <v>153</v>
      </c>
      <c r="C463" s="40" t="n">
        <f aca="false">IF('Row Index'!C13="","✗",IF(INDEX('RAW DATA'!$X:$X,'Row Index'!C13)="",INDEX('RAW DATA'!$L:$L,'Row Index'!C13),INDEX('RAW DATA'!$X:$X,'Row Index'!C13)))</f>
        <v>17.5212262509569</v>
      </c>
      <c r="D463" s="40" t="n">
        <f aca="false">IF('Row Index'!D13="","✗",IF(INDEX('RAW DATA'!$X:$X,'Row Index'!D13)="",INDEX('RAW DATA'!$L:$L,'Row Index'!D13),INDEX('RAW DATA'!$X:$X,'Row Index'!D13)))</f>
        <v>35.2731615086078</v>
      </c>
      <c r="E463" s="40" t="n">
        <f aca="false">IF('Row Index'!E13="","✗",IF(INDEX('RAW DATA'!$X:$X,'Row Index'!E13)="",INDEX('RAW DATA'!$L:$L,'Row Index'!E13),INDEX('RAW DATA'!$X:$X,'Row Index'!E13)))</f>
        <v>18.5612452854548</v>
      </c>
      <c r="F463" s="40" t="n">
        <f aca="false">IF('Row Index'!F13="","✗",IF(INDEX('RAW DATA'!$X:$X,'Row Index'!F13)="",INDEX('RAW DATA'!$L:$L,'Row Index'!F13),INDEX('RAW DATA'!$X:$X,'Row Index'!F13)))</f>
        <v>24.3355618646396</v>
      </c>
      <c r="G463" s="40" t="n">
        <f aca="false">IF('Row Index'!G13="","✗",IF(INDEX('RAW DATA'!$X:$X,'Row Index'!G13)="",INDEX('RAW DATA'!$L:$L,'Row Index'!G13),INDEX('RAW DATA'!$X:$X,'Row Index'!G13)))</f>
        <v>14.149590598617</v>
      </c>
      <c r="H463" s="40" t="n">
        <f aca="false">IF('Row Index'!H13="","✗",IF(INDEX('RAW DATA'!$X:$X,'Row Index'!H13)="",INDEX('RAW DATA'!$L:$L,'Row Index'!H13),INDEX('RAW DATA'!$X:$X,'Row Index'!H13)))</f>
        <v>27.7224448507956</v>
      </c>
      <c r="I463" s="40" t="n">
        <f aca="false">IF('Row Index'!I13="","✗",IF(INDEX('RAW DATA'!$X:$X,'Row Index'!I13)="",INDEX('RAW DATA'!$L:$L,'Row Index'!I13),INDEX('RAW DATA'!$X:$X,'Row Index'!I13)))</f>
        <v>18.6254559776442</v>
      </c>
      <c r="J463" s="40" t="n">
        <f aca="false">IF('Row Index'!J13="","✗",IF(INDEX('RAW DATA'!$X:$X,'Row Index'!J13)="",INDEX('RAW DATA'!$L:$L,'Row Index'!J13),INDEX('RAW DATA'!$X:$X,'Row Index'!J13)))</f>
        <v>39.7813910795572</v>
      </c>
      <c r="K463" s="40" t="n">
        <f aca="false">IF('Row Index'!K13="","✗",IF(INDEX('RAW DATA'!$X:$X,'Row Index'!K13)="",INDEX('RAW DATA'!$L:$L,'Row Index'!K13),INDEX('RAW DATA'!$X:$X,'Row Index'!K13)))</f>
        <v>22.2600574833745</v>
      </c>
      <c r="L463" s="40" t="n">
        <f aca="false">IF('Row Index'!L13="","✗",IF(INDEX('RAW DATA'!$X:$X,'Row Index'!L13)="",INDEX('RAW DATA'!$L:$L,'Row Index'!L13),INDEX('RAW DATA'!$X:$X,'Row Index'!L13)))</f>
        <v>28.33120948529</v>
      </c>
      <c r="M463" s="40" t="n">
        <f aca="false">IF('Row Index'!M13="","✗",IF(INDEX('RAW DATA'!$X:$X,'Row Index'!M13)="",INDEX('RAW DATA'!$L:$L,'Row Index'!M13),INDEX('RAW DATA'!$X:$X,'Row Index'!M13)))</f>
        <v>26.0786503951311</v>
      </c>
      <c r="N463" s="40" t="n">
        <f aca="false">IF('Row Index'!N13="","✗",IF(INDEX('RAW DATA'!$X:$X,'Row Index'!N13)="",INDEX('RAW DATA'!$L:$L,'Row Index'!N13),INDEX('RAW DATA'!$X:$X,'Row Index'!N13)))</f>
        <v>23.9974866348719</v>
      </c>
      <c r="O463" s="40" t="n">
        <f aca="false">IF('Row Index'!O13="","✗",IF(INDEX('RAW DATA'!$X:$X,'Row Index'!O13)="",INDEX('RAW DATA'!$L:$L,'Row Index'!O13),INDEX('RAW DATA'!$X:$X,'Row Index'!O13)))</f>
        <v>21.15894397198</v>
      </c>
      <c r="P463" s="40" t="n">
        <f aca="false">IF('Row Index'!P13="","✗",IF(INDEX('RAW DATA'!$X:$X,'Row Index'!P13)="",INDEX('RAW DATA'!$L:$L,'Row Index'!P13),INDEX('RAW DATA'!$X:$X,'Row Index'!P13)))</f>
        <v>20.7669237360754</v>
      </c>
      <c r="Q463" s="40" t="n">
        <f aca="false">IF('Row Index'!Q13="","✗",IF(INDEX('RAW DATA'!$X:$X,'Row Index'!Q13)="",INDEX('RAW DATA'!$L:$L,'Row Index'!Q13),INDEX('RAW DATA'!$X:$X,'Row Index'!Q13)))</f>
        <v>17.0398564515252</v>
      </c>
      <c r="R463" s="40" t="n">
        <f aca="false">IF('Row Index'!R13="","✗",IF(INDEX('RAW DATA'!$X:$X,'Row Index'!R13)="",INDEX('RAW DATA'!$L:$L,'Row Index'!R13),INDEX('RAW DATA'!$X:$X,'Row Index'!R13)))</f>
        <v>26.1795660452368</v>
      </c>
      <c r="S463" s="40" t="n">
        <f aca="false">IF('Row Index'!S13="","✗",IF(INDEX('RAW DATA'!$X:$X,'Row Index'!S13)="",INDEX('RAW DATA'!$L:$L,'Row Index'!S13),INDEX('RAW DATA'!$X:$X,'Row Index'!S13)))</f>
        <v>17.4817846092424</v>
      </c>
      <c r="T463" s="40" t="n">
        <f aca="false">IF('Row Index'!T13="","✗",IF(INDEX('RAW DATA'!$X:$X,'Row Index'!T13)="",INDEX('RAW DATA'!$L:$L,'Row Index'!T13),INDEX('RAW DATA'!$X:$X,'Row Index'!T13)))</f>
        <v>26.8414849734826</v>
      </c>
      <c r="U463" s="40" t="n">
        <f aca="false">IF('Row Index'!U13="","✗",IF(INDEX('RAW DATA'!$X:$X,'Row Index'!U13)="",INDEX('RAW DATA'!$L:$L,'Row Index'!U13),INDEX('RAW DATA'!$X:$X,'Row Index'!U13)))</f>
        <v>16.6866674666987</v>
      </c>
      <c r="V463" s="40" t="n">
        <f aca="false">IF('Row Index'!V13="","✗",IF(INDEX('RAW DATA'!$X:$X,'Row Index'!V13)="",INDEX('RAW DATA'!$L:$L,'Row Index'!V13),INDEX('RAW DATA'!$X:$X,'Row Index'!V13)))</f>
        <v>15.9586513461377</v>
      </c>
      <c r="W463" s="40" t="n">
        <f aca="false">IF('Row Index'!W13="","✗",IF(INDEX('RAW DATA'!$X:$X,'Row Index'!W13)="",INDEX('RAW DATA'!$L:$L,'Row Index'!W13),INDEX('RAW DATA'!$X:$X,'Row Index'!W13)))</f>
        <v>22.3310958516575</v>
      </c>
      <c r="X463" s="40" t="n">
        <f aca="false">IF('Row Index'!X13="","✗",IF(INDEX('RAW DATA'!$X:$X,'Row Index'!X13)="",INDEX('RAW DATA'!$L:$L,'Row Index'!X13),INDEX('RAW DATA'!$X:$X,'Row Index'!X13)))</f>
        <v>23.8929179395098</v>
      </c>
      <c r="Y463" s="40" t="n">
        <f aca="false">IF('Row Index'!Y13="","✗",IF(INDEX('RAW DATA'!$X:$X,'Row Index'!Y13)="",INDEX('RAW DATA'!$L:$L,'Row Index'!Y13),INDEX('RAW DATA'!$X:$X,'Row Index'!Y13)))</f>
        <v>21.7911784170981</v>
      </c>
      <c r="Z463" s="40" t="n">
        <f aca="false">IF('Row Index'!Z13="","✗",IF(INDEX('RAW DATA'!$X:$X,'Row Index'!Z13)="",INDEX('RAW DATA'!$L:$L,'Row Index'!Z13),INDEX('RAW DATA'!$X:$X,'Row Index'!Z13)))</f>
        <v>13.3340758764865</v>
      </c>
      <c r="AA463" s="19" t="str">
        <f aca="false">IF('Row Index'!AA13="","⏳",IF(INDEX('RAW DATA'!$X:$X,'Row Index'!AA13)="",INDEX('RAW DATA'!$L:$L,'Row Index'!AA13),INDEX('RAW DATA'!$X:$X,'Row Index'!AA13)))</f>
        <v>⏳</v>
      </c>
      <c r="AB463" s="40" t="n">
        <f aca="false">IF('Row Index'!AB13="","✗",IF(INDEX('RAW DATA'!$X:$X,'Row Index'!AB13)="",INDEX('RAW DATA'!$L:$L,'Row Index'!AB13),INDEX('RAW DATA'!$X:$X,'Row Index'!AB13)))</f>
        <v>12.911651252498</v>
      </c>
      <c r="AC463" s="40" t="n">
        <f aca="false">IF('Row Index'!AC13="","✗",IF(INDEX('RAW DATA'!$X:$X,'Row Index'!AC13)="",INDEX('RAW DATA'!$L:$L,'Row Index'!AC13),INDEX('RAW DATA'!$X:$X,'Row Index'!AC13)))</f>
        <v>14.173017612724</v>
      </c>
      <c r="AD463" s="40" t="n">
        <f aca="false">IF('Row Index'!AD13="","✗",IF(INDEX('RAW DATA'!$X:$X,'Row Index'!AD13)="",INDEX('RAW DATA'!$L:$L,'Row Index'!AD13),INDEX('RAW DATA'!$X:$X,'Row Index'!AD13)))</f>
        <v>11.2314659718345</v>
      </c>
      <c r="AE463" s="40" t="n">
        <f aca="false">IF('Row Index'!AE13="","✗",IF(INDEX('RAW DATA'!$X:$X,'Row Index'!AE13)="",INDEX('RAW DATA'!$L:$L,'Row Index'!AE13),INDEX('RAW DATA'!$X:$X,'Row Index'!AE13)))</f>
        <v>10.4407201704131</v>
      </c>
      <c r="AF463" s="40" t="n">
        <f aca="false">IF('Row Index'!AF13="","✗",IF(INDEX('RAW DATA'!$X:$X,'Row Index'!AF13)="",INDEX('RAW DATA'!$L:$L,'Row Index'!AF13),INDEX('RAW DATA'!$X:$X,'Row Index'!AF13)))</f>
        <v>16.4717902145533</v>
      </c>
      <c r="AG463" s="40" t="n">
        <f aca="false">IF('Row Index'!AG13="","✗",IF(INDEX('RAW DATA'!$X:$X,'Row Index'!AG13)="",INDEX('RAW DATA'!$L:$L,'Row Index'!AG13),INDEX('RAW DATA'!$X:$X,'Row Index'!AG13)))</f>
        <v>14.7967841839549</v>
      </c>
      <c r="AH463" s="40" t="n">
        <f aca="false">IF('Row Index'!AH13="","✗",IF(INDEX('RAW DATA'!$X:$X,'Row Index'!AH13)="",INDEX('RAW DATA'!$L:$L,'Row Index'!AH13),INDEX('RAW DATA'!$X:$X,'Row Index'!AH13)))</f>
        <v>17.8342424635268</v>
      </c>
      <c r="AI463" s="40" t="n">
        <f aca="false">IF('Row Index'!AI13="","✗",IF(INDEX('RAW DATA'!$X:$X,'Row Index'!AI13)="",INDEX('RAW DATA'!$L:$L,'Row Index'!AI13),INDEX('RAW DATA'!$X:$X,'Row Index'!AI13)))</f>
        <v>14.176687813654</v>
      </c>
      <c r="AJ463" s="40" t="n">
        <f aca="false">IF('Row Index'!AJ13="","✗",IF(INDEX('RAW DATA'!$X:$X,'Row Index'!AJ13)="",INDEX('RAW DATA'!$L:$L,'Row Index'!AJ13),INDEX('RAW DATA'!$X:$X,'Row Index'!AJ13)))</f>
        <v>11.0712897457825</v>
      </c>
      <c r="AK463" s="40" t="n">
        <f aca="false">IF('Row Index'!AK13="","✗",IF(INDEX('RAW DATA'!$X:$X,'Row Index'!AK13)="",INDEX('RAW DATA'!$L:$L,'Row Index'!AK13),INDEX('RAW DATA'!$X:$X,'Row Index'!AK13)))</f>
        <v>15.5724277802335</v>
      </c>
      <c r="AL463" s="40" t="n">
        <f aca="false">IF('Row Index'!AL13="","✗",IF(INDEX('RAW DATA'!$X:$X,'Row Index'!AL13)="",INDEX('RAW DATA'!$L:$L,'Row Index'!AL13),INDEX('RAW DATA'!$X:$X,'Row Index'!AL13)))</f>
        <v>16.6251549022735</v>
      </c>
      <c r="AM463" s="40" t="n">
        <f aca="false">IF('Row Index'!AM13="","✗",IF(INDEX('RAW DATA'!$X:$X,'Row Index'!AM13)="",INDEX('RAW DATA'!$L:$L,'Row Index'!AM13),INDEX('RAW DATA'!$X:$X,'Row Index'!AM13)))</f>
        <v>31.3567098007941</v>
      </c>
      <c r="AN463" s="40" t="n">
        <f aca="false">IF('Row Index'!AN13="","✗",IF(INDEX('RAW DATA'!$X:$X,'Row Index'!AN13)="",INDEX('RAW DATA'!$L:$L,'Row Index'!AN13),INDEX('RAW DATA'!$X:$X,'Row Index'!AN13)))</f>
        <v>25.6533588420027</v>
      </c>
      <c r="AO463" s="40" t="n">
        <f aca="false">IF('Row Index'!AO13="","✗",IF(INDEX('RAW DATA'!$X:$X,'Row Index'!AO13)="",INDEX('RAW DATA'!$L:$L,'Row Index'!AO13),INDEX('RAW DATA'!$X:$X,'Row Index'!AO13)))</f>
        <v>40.568759292546</v>
      </c>
      <c r="AP463" s="40" t="n">
        <f aca="false">IF('Row Index'!AP13="","✗",IF(INDEX('RAW DATA'!$X:$X,'Row Index'!AP13)="",INDEX('RAW DATA'!$L:$L,'Row Index'!AP13),INDEX('RAW DATA'!$X:$X,'Row Index'!AP13)))</f>
        <v>56.2290545520282</v>
      </c>
      <c r="AQ463" s="40" t="n">
        <f aca="false">IF('Row Index'!AQ13="","✗",IF(INDEX('RAW DATA'!$X:$X,'Row Index'!AQ13)="",INDEX('RAW DATA'!$L:$L,'Row Index'!AQ13),INDEX('RAW DATA'!$X:$X,'Row Index'!AQ13)))</f>
        <v>49.1676196451884</v>
      </c>
    </row>
    <row r="464" customFormat="false" ht="15" hidden="false" customHeight="false" outlineLevel="0" collapsed="false">
      <c r="A464" s="15" t="s">
        <v>189</v>
      </c>
      <c r="B464" s="16" t="s">
        <v>153</v>
      </c>
      <c r="C464" s="40" t="n">
        <f aca="false">IF('Row Index'!C14="","✗",IF(INDEX('RAW DATA'!$X:$X,'Row Index'!C14)="",INDEX('RAW DATA'!$L:$L,'Row Index'!C14),INDEX('RAW DATA'!$X:$X,'Row Index'!C14)))</f>
        <v>11.0206516927459</v>
      </c>
      <c r="D464" s="40" t="n">
        <f aca="false">IF('Row Index'!D14="","✗",IF(INDEX('RAW DATA'!$X:$X,'Row Index'!D14)="",INDEX('RAW DATA'!$L:$L,'Row Index'!D14),INDEX('RAW DATA'!$X:$X,'Row Index'!D14)))</f>
        <v>40.0535243741766</v>
      </c>
      <c r="E464" s="40" t="n">
        <f aca="false">IF('Row Index'!E14="","✗",IF(INDEX('RAW DATA'!$X:$X,'Row Index'!E14)="",INDEX('RAW DATA'!$L:$L,'Row Index'!E14),INDEX('RAW DATA'!$X:$X,'Row Index'!E14)))</f>
        <v>21.0018470482554</v>
      </c>
      <c r="F464" s="40" t="n">
        <f aca="false">IF('Row Index'!F14="","✗",IF(INDEX('RAW DATA'!$X:$X,'Row Index'!F14)="",INDEX('RAW DATA'!$L:$L,'Row Index'!F14),INDEX('RAW DATA'!$X:$X,'Row Index'!F14)))</f>
        <v>48.2018475188336</v>
      </c>
      <c r="G464" s="40" t="n">
        <f aca="false">IF('Row Index'!G14="","✗",IF(INDEX('RAW DATA'!$X:$X,'Row Index'!G14)="",INDEX('RAW DATA'!$L:$L,'Row Index'!G14),INDEX('RAW DATA'!$X:$X,'Row Index'!G14)))</f>
        <v>28.4269980231573</v>
      </c>
      <c r="H464" s="40" t="n">
        <f aca="false">IF('Row Index'!H14="","✗",IF(INDEX('RAW DATA'!$X:$X,'Row Index'!H14)="",INDEX('RAW DATA'!$L:$L,'Row Index'!H14),INDEX('RAW DATA'!$X:$X,'Row Index'!H14)))</f>
        <v>57.3798081797352</v>
      </c>
      <c r="I464" s="40" t="n">
        <f aca="false">IF('Row Index'!I14="","✗",IF(INDEX('RAW DATA'!$X:$X,'Row Index'!I14)="",INDEX('RAW DATA'!$L:$L,'Row Index'!I14),INDEX('RAW DATA'!$X:$X,'Row Index'!I14)))</f>
        <v>14.7136491919018</v>
      </c>
      <c r="J464" s="40" t="n">
        <f aca="false">IF('Row Index'!J14="","✗",IF(INDEX('RAW DATA'!$X:$X,'Row Index'!J14)="",INDEX('RAW DATA'!$L:$L,'Row Index'!J14),INDEX('RAW DATA'!$X:$X,'Row Index'!J14)))</f>
        <v>53.6678870847925</v>
      </c>
      <c r="K464" s="40" t="n">
        <f aca="false">IF('Row Index'!K14="","✗",IF(INDEX('RAW DATA'!$X:$X,'Row Index'!K14)="",INDEX('RAW DATA'!$L:$L,'Row Index'!K14),INDEX('RAW DATA'!$X:$X,'Row Index'!K14)))</f>
        <v>20.6930447641272</v>
      </c>
      <c r="L464" s="40" t="n">
        <f aca="false">IF('Row Index'!L14="","✗",IF(INDEX('RAW DATA'!$X:$X,'Row Index'!L14)="",INDEX('RAW DATA'!$L:$L,'Row Index'!L14),INDEX('RAW DATA'!$X:$X,'Row Index'!L14)))</f>
        <v>29.7662079257171</v>
      </c>
      <c r="M464" s="40" t="n">
        <f aca="false">IF('Row Index'!M14="","✗",IF(INDEX('RAW DATA'!$X:$X,'Row Index'!M14)="",INDEX('RAW DATA'!$L:$L,'Row Index'!M14),INDEX('RAW DATA'!$X:$X,'Row Index'!M14)))</f>
        <v>9.30371968947637</v>
      </c>
      <c r="N464" s="40" t="n">
        <f aca="false">IF('Row Index'!N14="","✗",IF(INDEX('RAW DATA'!$X:$X,'Row Index'!N14)="",INDEX('RAW DATA'!$L:$L,'Row Index'!N14),INDEX('RAW DATA'!$X:$X,'Row Index'!N14)))</f>
        <v>13.3044150425144</v>
      </c>
      <c r="O464" s="40" t="n">
        <f aca="false">IF('Row Index'!O14="","✗",IF(INDEX('RAW DATA'!$X:$X,'Row Index'!O14)="",INDEX('RAW DATA'!$L:$L,'Row Index'!O14),INDEX('RAW DATA'!$X:$X,'Row Index'!O14)))</f>
        <v>15.591811339342</v>
      </c>
      <c r="P464" s="40" t="n">
        <f aca="false">IF('Row Index'!P14="","✗",IF(INDEX('RAW DATA'!$X:$X,'Row Index'!P14)="",INDEX('RAW DATA'!$L:$L,'Row Index'!P14),INDEX('RAW DATA'!$X:$X,'Row Index'!P14)))</f>
        <v>14.686836243071</v>
      </c>
      <c r="Q464" s="40" t="n">
        <f aca="false">IF('Row Index'!Q14="","✗",IF(INDEX('RAW DATA'!$X:$X,'Row Index'!Q14)="",INDEX('RAW DATA'!$L:$L,'Row Index'!Q14),INDEX('RAW DATA'!$X:$X,'Row Index'!Q14)))</f>
        <v>12.6227977227421</v>
      </c>
      <c r="R464" s="40" t="n">
        <f aca="false">IF('Row Index'!R14="","✗",IF(INDEX('RAW DATA'!$X:$X,'Row Index'!R14)="",INDEX('RAW DATA'!$L:$L,'Row Index'!R14),INDEX('RAW DATA'!$X:$X,'Row Index'!R14)))</f>
        <v>10.4454775993238</v>
      </c>
      <c r="S464" s="40" t="n">
        <f aca="false">IF('Row Index'!S14="","✗",IF(INDEX('RAW DATA'!$X:$X,'Row Index'!S14)="",INDEX('RAW DATA'!$L:$L,'Row Index'!S14),INDEX('RAW DATA'!$X:$X,'Row Index'!S14)))</f>
        <v>28.629360879</v>
      </c>
      <c r="T464" s="40" t="n">
        <f aca="false">IF('Row Index'!T14="","✗",IF(INDEX('RAW DATA'!$X:$X,'Row Index'!T14)="",INDEX('RAW DATA'!$L:$L,'Row Index'!T14),INDEX('RAW DATA'!$X:$X,'Row Index'!T14)))</f>
        <v>10.1875127386371</v>
      </c>
      <c r="U464" s="40" t="n">
        <f aca="false">IF('Row Index'!U14="","✗",IF(INDEX('RAW DATA'!$X:$X,'Row Index'!U14)="",INDEX('RAW DATA'!$L:$L,'Row Index'!U14),INDEX('RAW DATA'!$X:$X,'Row Index'!U14)))</f>
        <v>28.3147515887643</v>
      </c>
      <c r="V464" s="40" t="n">
        <f aca="false">IF('Row Index'!V14="","✗",IF(INDEX('RAW DATA'!$X:$X,'Row Index'!V14)="",INDEX('RAW DATA'!$L:$L,'Row Index'!V14),INDEX('RAW DATA'!$X:$X,'Row Index'!V14)))</f>
        <v>39.5487723954877</v>
      </c>
      <c r="W464" s="40" t="n">
        <f aca="false">IF('Row Index'!W14="","✗",IF(INDEX('RAW DATA'!$X:$X,'Row Index'!W14)="",INDEX('RAW DATA'!$L:$L,'Row Index'!W14),INDEX('RAW DATA'!$X:$X,'Row Index'!W14)))</f>
        <v>29.2765790175626</v>
      </c>
      <c r="X464" s="40" t="n">
        <f aca="false">IF('Row Index'!X14="","✗",IF(INDEX('RAW DATA'!$X:$X,'Row Index'!X14)="",INDEX('RAW DATA'!$L:$L,'Row Index'!X14),INDEX('RAW DATA'!$X:$X,'Row Index'!X14)))</f>
        <v>27.0832673737534</v>
      </c>
      <c r="Y464" s="40" t="n">
        <f aca="false">IF('Row Index'!Y14="","✗",IF(INDEX('RAW DATA'!$X:$X,'Row Index'!Y14)="",INDEX('RAW DATA'!$L:$L,'Row Index'!Y14),INDEX('RAW DATA'!$X:$X,'Row Index'!Y14)))</f>
        <v>37.1365062979212</v>
      </c>
      <c r="Z464" s="40" t="n">
        <f aca="false">IF('Row Index'!Z14="","✗",IF(INDEX('RAW DATA'!$X:$X,'Row Index'!Z14)="",INDEX('RAW DATA'!$L:$L,'Row Index'!Z14),INDEX('RAW DATA'!$X:$X,'Row Index'!Z14)))</f>
        <v>5.82973352253573</v>
      </c>
      <c r="AA464" s="19" t="str">
        <f aca="false">IF('Row Index'!AA14="","⏳",IF(INDEX('RAW DATA'!$X:$X,'Row Index'!AA14)="",INDEX('RAW DATA'!$L:$L,'Row Index'!AA14),INDEX('RAW DATA'!$X:$X,'Row Index'!AA14)))</f>
        <v>⏳</v>
      </c>
      <c r="AB464" s="40" t="n">
        <f aca="false">IF('Row Index'!AB14="","✗",IF(INDEX('RAW DATA'!$X:$X,'Row Index'!AB14)="",INDEX('RAW DATA'!$L:$L,'Row Index'!AB14),INDEX('RAW DATA'!$X:$X,'Row Index'!AB14)))</f>
        <v>23.7100763068338</v>
      </c>
      <c r="AC464" s="40" t="n">
        <f aca="false">IF('Row Index'!AC14="","✗",IF(INDEX('RAW DATA'!$X:$X,'Row Index'!AC14)="",INDEX('RAW DATA'!$L:$L,'Row Index'!AC14),INDEX('RAW DATA'!$X:$X,'Row Index'!AC14)))</f>
        <v>23.9813764986853</v>
      </c>
      <c r="AD464" s="40" t="n">
        <f aca="false">IF('Row Index'!AD14="","✗",IF(INDEX('RAW DATA'!$X:$X,'Row Index'!AD14)="",INDEX('RAW DATA'!$L:$L,'Row Index'!AD14),INDEX('RAW DATA'!$X:$X,'Row Index'!AD14)))</f>
        <v>26.270345954145</v>
      </c>
      <c r="AE464" s="40" t="n">
        <f aca="false">IF('Row Index'!AE14="","✗",IF(INDEX('RAW DATA'!$X:$X,'Row Index'!AE14)="",INDEX('RAW DATA'!$L:$L,'Row Index'!AE14),INDEX('RAW DATA'!$X:$X,'Row Index'!AE14)))</f>
        <v>36.3944153888646</v>
      </c>
      <c r="AF464" s="40" t="n">
        <f aca="false">IF('Row Index'!AF14="","✗",IF(INDEX('RAW DATA'!$X:$X,'Row Index'!AF14)="",INDEX('RAW DATA'!$L:$L,'Row Index'!AF14),INDEX('RAW DATA'!$X:$X,'Row Index'!AF14)))</f>
        <v>17.4779916107081</v>
      </c>
      <c r="AG464" s="40" t="n">
        <f aca="false">IF('Row Index'!AG14="","✗",IF(INDEX('RAW DATA'!$X:$X,'Row Index'!AG14)="",INDEX('RAW DATA'!$L:$L,'Row Index'!AG14),INDEX('RAW DATA'!$X:$X,'Row Index'!AG14)))</f>
        <v>35.6193658358704</v>
      </c>
      <c r="AH464" s="40" t="n">
        <f aca="false">IF('Row Index'!AH14="","✗",IF(INDEX('RAW DATA'!$X:$X,'Row Index'!AH14)="",INDEX('RAW DATA'!$L:$L,'Row Index'!AH14),INDEX('RAW DATA'!$X:$X,'Row Index'!AH14)))</f>
        <v>33.7869640016879</v>
      </c>
      <c r="AI464" s="40" t="n">
        <f aca="false">IF('Row Index'!AI14="","✗",IF(INDEX('RAW DATA'!$X:$X,'Row Index'!AI14)="",INDEX('RAW DATA'!$L:$L,'Row Index'!AI14),INDEX('RAW DATA'!$X:$X,'Row Index'!AI14)))</f>
        <v>84.6285086591722</v>
      </c>
      <c r="AJ464" s="40" t="n">
        <f aca="false">IF('Row Index'!AJ14="","✗",IF(INDEX('RAW DATA'!$X:$X,'Row Index'!AJ14)="",INDEX('RAW DATA'!$L:$L,'Row Index'!AJ14),INDEX('RAW DATA'!$X:$X,'Row Index'!AJ14)))</f>
        <v>94.5948952818906</v>
      </c>
      <c r="AK464" s="40" t="n">
        <f aca="false">IF('Row Index'!AK14="","✗",IF(INDEX('RAW DATA'!$X:$X,'Row Index'!AK14)="",INDEX('RAW DATA'!$L:$L,'Row Index'!AK14),INDEX('RAW DATA'!$X:$X,'Row Index'!AK14)))</f>
        <v>92.1720142458866</v>
      </c>
      <c r="AL464" s="40" t="n">
        <f aca="false">IF('Row Index'!AL14="","✗",IF(INDEX('RAW DATA'!$X:$X,'Row Index'!AL14)="",INDEX('RAW DATA'!$L:$L,'Row Index'!AL14),INDEX('RAW DATA'!$X:$X,'Row Index'!AL14)))</f>
        <v>96.3148913828181</v>
      </c>
      <c r="AM464" s="40" t="n">
        <f aca="false">IF('Row Index'!AM14="","✗",IF(INDEX('RAW DATA'!$X:$X,'Row Index'!AM14)="",INDEX('RAW DATA'!$L:$L,'Row Index'!AM14),INDEX('RAW DATA'!$X:$X,'Row Index'!AM14)))</f>
        <v>97.0262821536987</v>
      </c>
      <c r="AN464" s="40" t="n">
        <f aca="false">IF('Row Index'!AN14="","✗",IF(INDEX('RAW DATA'!$X:$X,'Row Index'!AN14)="",INDEX('RAW DATA'!$L:$L,'Row Index'!AN14),INDEX('RAW DATA'!$X:$X,'Row Index'!AN14)))</f>
        <v>91.9717129387114</v>
      </c>
      <c r="AO464" s="40" t="n">
        <f aca="false">IF('Row Index'!AO14="","✗",IF(INDEX('RAW DATA'!$X:$X,'Row Index'!AO14)="",INDEX('RAW DATA'!$L:$L,'Row Index'!AO14),INDEX('RAW DATA'!$X:$X,'Row Index'!AO14)))</f>
        <v>95.2047158717796</v>
      </c>
      <c r="AP464" s="40" t="n">
        <f aca="false">IF('Row Index'!AP14="","✗",IF(INDEX('RAW DATA'!$X:$X,'Row Index'!AP14)="",INDEX('RAW DATA'!$L:$L,'Row Index'!AP14),INDEX('RAW DATA'!$X:$X,'Row Index'!AP14)))</f>
        <v>95.778409715785</v>
      </c>
      <c r="AQ464" s="40" t="n">
        <f aca="false">IF('Row Index'!AQ14="","✗",IF(INDEX('RAW DATA'!$X:$X,'Row Index'!AQ14)="",INDEX('RAW DATA'!$L:$L,'Row Index'!AQ14),INDEX('RAW DATA'!$X:$X,'Row Index'!AQ14)))</f>
        <v>80.3456993356458</v>
      </c>
    </row>
    <row r="465" customFormat="false" ht="15" hidden="false" customHeight="false" outlineLevel="0" collapsed="false">
      <c r="A465" s="15" t="s">
        <v>192</v>
      </c>
      <c r="B465" s="16" t="s">
        <v>153</v>
      </c>
      <c r="C465" s="40" t="n">
        <f aca="false">IF('Row Index'!C15="","✗",IF(INDEX('RAW DATA'!$X:$X,'Row Index'!C15)="",INDEX('RAW DATA'!$L:$L,'Row Index'!C15),INDEX('RAW DATA'!$X:$X,'Row Index'!C15)))</f>
        <v>58.0455074401446</v>
      </c>
      <c r="D465" s="40" t="n">
        <f aca="false">IF('Row Index'!D15="","✗",IF(INDEX('RAW DATA'!$X:$X,'Row Index'!D15)="",INDEX('RAW DATA'!$L:$L,'Row Index'!D15),INDEX('RAW DATA'!$X:$X,'Row Index'!D15)))</f>
        <v>61.527293844367</v>
      </c>
      <c r="E465" s="40" t="n">
        <f aca="false">IF('Row Index'!E15="","✗",IF(INDEX('RAW DATA'!$X:$X,'Row Index'!E15)="",INDEX('RAW DATA'!$L:$L,'Row Index'!E15),INDEX('RAW DATA'!$X:$X,'Row Index'!E15)))</f>
        <v>37.2287928405821</v>
      </c>
      <c r="F465" s="40" t="n">
        <f aca="false">IF('Row Index'!F15="","✗",IF(INDEX('RAW DATA'!$X:$X,'Row Index'!F15)="",INDEX('RAW DATA'!$L:$L,'Row Index'!F15),INDEX('RAW DATA'!$X:$X,'Row Index'!F15)))</f>
        <v>61.1812576405186</v>
      </c>
      <c r="G465" s="40" t="n">
        <f aca="false">IF('Row Index'!G15="","✗",IF(INDEX('RAW DATA'!$X:$X,'Row Index'!G15)="",INDEX('RAW DATA'!$L:$L,'Row Index'!G15),INDEX('RAW DATA'!$X:$X,'Row Index'!G15)))</f>
        <v>40.492116168303</v>
      </c>
      <c r="H465" s="40" t="n">
        <f aca="false">IF('Row Index'!H15="","✗",IF(INDEX('RAW DATA'!$X:$X,'Row Index'!H15)="",INDEX('RAW DATA'!$L:$L,'Row Index'!H15),INDEX('RAW DATA'!$X:$X,'Row Index'!H15)))</f>
        <v>54.3139407244786</v>
      </c>
      <c r="I465" s="40" t="n">
        <f aca="false">IF('Row Index'!I15="","✗",IF(INDEX('RAW DATA'!$X:$X,'Row Index'!I15)="",INDEX('RAW DATA'!$L:$L,'Row Index'!I15),INDEX('RAW DATA'!$X:$X,'Row Index'!I15)))</f>
        <v>37.8846115547767</v>
      </c>
      <c r="J465" s="40" t="n">
        <f aca="false">IF('Row Index'!J15="","✗",IF(INDEX('RAW DATA'!$X:$X,'Row Index'!J15)="",INDEX('RAW DATA'!$L:$L,'Row Index'!J15),INDEX('RAW DATA'!$X:$X,'Row Index'!J15)))</f>
        <v>53.1469896768001</v>
      </c>
      <c r="K465" s="40" t="n">
        <f aca="false">IF('Row Index'!K15="","✗",IF(INDEX('RAW DATA'!$X:$X,'Row Index'!K15)="",INDEX('RAW DATA'!$L:$L,'Row Index'!K15),INDEX('RAW DATA'!$X:$X,'Row Index'!K15)))</f>
        <v>29.1689299293862</v>
      </c>
      <c r="L465" s="40" t="n">
        <f aca="false">IF('Row Index'!L15="","✗",IF(INDEX('RAW DATA'!$X:$X,'Row Index'!L15)="",INDEX('RAW DATA'!$L:$L,'Row Index'!L15),INDEX('RAW DATA'!$X:$X,'Row Index'!L15)))</f>
        <v>42.2895560016808</v>
      </c>
      <c r="M465" s="40" t="n">
        <f aca="false">IF('Row Index'!M15="","✗",IF(INDEX('RAW DATA'!$X:$X,'Row Index'!M15)="",INDEX('RAW DATA'!$L:$L,'Row Index'!M15),INDEX('RAW DATA'!$X:$X,'Row Index'!M15)))</f>
        <v>14.7038775641438</v>
      </c>
      <c r="N465" s="40" t="n">
        <f aca="false">IF('Row Index'!N15="","✗",IF(INDEX('RAW DATA'!$X:$X,'Row Index'!N15)="",INDEX('RAW DATA'!$L:$L,'Row Index'!N15),INDEX('RAW DATA'!$X:$X,'Row Index'!N15)))</f>
        <v>12.6922055443115</v>
      </c>
      <c r="O465" s="40" t="n">
        <f aca="false">IF('Row Index'!O15="","✗",IF(INDEX('RAW DATA'!$X:$X,'Row Index'!O15)="",INDEX('RAW DATA'!$L:$L,'Row Index'!O15),INDEX('RAW DATA'!$X:$X,'Row Index'!O15)))</f>
        <v>49.5207874627639</v>
      </c>
      <c r="P465" s="40" t="n">
        <f aca="false">IF('Row Index'!P15="","✗",IF(INDEX('RAW DATA'!$X:$X,'Row Index'!P15)="",INDEX('RAW DATA'!$L:$L,'Row Index'!P15),INDEX('RAW DATA'!$X:$X,'Row Index'!P15)))</f>
        <v>40.3718774725896</v>
      </c>
      <c r="Q465" s="40" t="n">
        <f aca="false">IF('Row Index'!Q15="","✗",IF(INDEX('RAW DATA'!$X:$X,'Row Index'!Q15)="",INDEX('RAW DATA'!$L:$L,'Row Index'!Q15),INDEX('RAW DATA'!$X:$X,'Row Index'!Q15)))</f>
        <v>53.7420909623343</v>
      </c>
      <c r="R465" s="40" t="n">
        <f aca="false">IF('Row Index'!R15="","✗",IF(INDEX('RAW DATA'!$X:$X,'Row Index'!R15)="",INDEX('RAW DATA'!$L:$L,'Row Index'!R15),INDEX('RAW DATA'!$X:$X,'Row Index'!R15)))</f>
        <v>20.4984397402378</v>
      </c>
      <c r="S465" s="40" t="n">
        <f aca="false">IF('Row Index'!S15="","✗",IF(INDEX('RAW DATA'!$X:$X,'Row Index'!S15)="",INDEX('RAW DATA'!$L:$L,'Row Index'!S15),INDEX('RAW DATA'!$X:$X,'Row Index'!S15)))</f>
        <v>41.1774781227617</v>
      </c>
      <c r="T465" s="40" t="n">
        <f aca="false">IF('Row Index'!T15="","✗",IF(INDEX('RAW DATA'!$X:$X,'Row Index'!T15)="",INDEX('RAW DATA'!$L:$L,'Row Index'!T15),INDEX('RAW DATA'!$X:$X,'Row Index'!T15)))</f>
        <v>9.91408155775749</v>
      </c>
      <c r="U465" s="40" t="n">
        <f aca="false">IF('Row Index'!U15="","✗",IF(INDEX('RAW DATA'!$X:$X,'Row Index'!U15)="",INDEX('RAW DATA'!$L:$L,'Row Index'!U15),INDEX('RAW DATA'!$X:$X,'Row Index'!U15)))</f>
        <v>19.7355871520594</v>
      </c>
      <c r="V465" s="40" t="n">
        <f aca="false">IF('Row Index'!V15="","✗",IF(INDEX('RAW DATA'!$X:$X,'Row Index'!V15)="",INDEX('RAW DATA'!$L:$L,'Row Index'!V15),INDEX('RAW DATA'!$X:$X,'Row Index'!V15)))</f>
        <v>16.264828806594</v>
      </c>
      <c r="W465" s="40" t="n">
        <f aca="false">IF('Row Index'!W15="","✗",IF(INDEX('RAW DATA'!$X:$X,'Row Index'!W15)="",INDEX('RAW DATA'!$L:$L,'Row Index'!W15),INDEX('RAW DATA'!$X:$X,'Row Index'!W15)))</f>
        <v>39.4405057101945</v>
      </c>
      <c r="X465" s="40" t="n">
        <f aca="false">IF('Row Index'!X15="","✗",IF(INDEX('RAW DATA'!$X:$X,'Row Index'!X15)="",INDEX('RAW DATA'!$L:$L,'Row Index'!X15),INDEX('RAW DATA'!$X:$X,'Row Index'!X15)))</f>
        <v>27.7040447815096</v>
      </c>
      <c r="Y465" s="40" t="n">
        <f aca="false">IF('Row Index'!Y15="","✗",IF(INDEX('RAW DATA'!$X:$X,'Row Index'!Y15)="",INDEX('RAW DATA'!$L:$L,'Row Index'!Y15),INDEX('RAW DATA'!$X:$X,'Row Index'!Y15)))</f>
        <v>43.6463812504161</v>
      </c>
      <c r="Z465" s="40" t="n">
        <f aca="false">IF('Row Index'!Z15="","✗",IF(INDEX('RAW DATA'!$X:$X,'Row Index'!Z15)="",INDEX('RAW DATA'!$L:$L,'Row Index'!Z15),INDEX('RAW DATA'!$X:$X,'Row Index'!Z15)))</f>
        <v>38.6894406663504</v>
      </c>
      <c r="AA465" s="19" t="str">
        <f aca="false">IF('Row Index'!AA15="","⏳",IF(INDEX('RAW DATA'!$X:$X,'Row Index'!AA15)="",INDEX('RAW DATA'!$L:$L,'Row Index'!AA15),INDEX('RAW DATA'!$X:$X,'Row Index'!AA15)))</f>
        <v>⏳</v>
      </c>
      <c r="AB465" s="40" t="n">
        <f aca="false">IF('Row Index'!AB15="","✗",IF(INDEX('RAW DATA'!$X:$X,'Row Index'!AB15)="",INDEX('RAW DATA'!$L:$L,'Row Index'!AB15),INDEX('RAW DATA'!$X:$X,'Row Index'!AB15)))</f>
        <v>32.1981199414448</v>
      </c>
      <c r="AC465" s="40" t="n">
        <f aca="false">IF('Row Index'!AC15="","✗",IF(INDEX('RAW DATA'!$X:$X,'Row Index'!AC15)="",INDEX('RAW DATA'!$L:$L,'Row Index'!AC15),INDEX('RAW DATA'!$X:$X,'Row Index'!AC15)))</f>
        <v>34.0130215420688</v>
      </c>
      <c r="AD465" s="40" t="n">
        <f aca="false">IF('Row Index'!AD15="","✗",IF(INDEX('RAW DATA'!$X:$X,'Row Index'!AD15)="",INDEX('RAW DATA'!$L:$L,'Row Index'!AD15),INDEX('RAW DATA'!$X:$X,'Row Index'!AD15)))</f>
        <v>26.7899012501824</v>
      </c>
      <c r="AE465" s="40" t="n">
        <f aca="false">IF('Row Index'!AE15="","✗",IF(INDEX('RAW DATA'!$X:$X,'Row Index'!AE15)="",INDEX('RAW DATA'!$L:$L,'Row Index'!AE15),INDEX('RAW DATA'!$X:$X,'Row Index'!AE15)))</f>
        <v>37.2222777540505</v>
      </c>
      <c r="AF465" s="40" t="n">
        <f aca="false">IF('Row Index'!AF15="","✗",IF(INDEX('RAW DATA'!$X:$X,'Row Index'!AF15)="",INDEX('RAW DATA'!$L:$L,'Row Index'!AF15),INDEX('RAW DATA'!$X:$X,'Row Index'!AF15)))</f>
        <v>42.6137855410894</v>
      </c>
      <c r="AG465" s="40" t="n">
        <f aca="false">IF('Row Index'!AG15="","✗",IF(INDEX('RAW DATA'!$X:$X,'Row Index'!AG15)="",INDEX('RAW DATA'!$L:$L,'Row Index'!AG15),INDEX('RAW DATA'!$X:$X,'Row Index'!AG15)))</f>
        <v>24.105260772003</v>
      </c>
      <c r="AH465" s="40" t="n">
        <f aca="false">IF('Row Index'!AH15="","✗",IF(INDEX('RAW DATA'!$X:$X,'Row Index'!AH15)="",INDEX('RAW DATA'!$L:$L,'Row Index'!AH15),INDEX('RAW DATA'!$X:$X,'Row Index'!AH15)))</f>
        <v>23.4015313478845</v>
      </c>
      <c r="AI465" s="40" t="n">
        <f aca="false">IF('Row Index'!AI15="","✗",IF(INDEX('RAW DATA'!$X:$X,'Row Index'!AI15)="",INDEX('RAW DATA'!$L:$L,'Row Index'!AI15),INDEX('RAW DATA'!$X:$X,'Row Index'!AI15)))</f>
        <v>20.1252012162404</v>
      </c>
      <c r="AJ465" s="40" t="n">
        <f aca="false">IF('Row Index'!AJ15="","✗",IF(INDEX('RAW DATA'!$X:$X,'Row Index'!AJ15)="",INDEX('RAW DATA'!$L:$L,'Row Index'!AJ15),INDEX('RAW DATA'!$X:$X,'Row Index'!AJ15)))</f>
        <v>16.8575960521678</v>
      </c>
      <c r="AK465" s="40" t="n">
        <f aca="false">IF('Row Index'!AK15="","✗",IF(INDEX('RAW DATA'!$X:$X,'Row Index'!AK15)="",INDEX('RAW DATA'!$L:$L,'Row Index'!AK15),INDEX('RAW DATA'!$X:$X,'Row Index'!AK15)))</f>
        <v>13.8230055310772</v>
      </c>
      <c r="AL465" s="40" t="n">
        <f aca="false">IF('Row Index'!AL15="","✗",IF(INDEX('RAW DATA'!$X:$X,'Row Index'!AL15)="",INDEX('RAW DATA'!$L:$L,'Row Index'!AL15),INDEX('RAW DATA'!$X:$X,'Row Index'!AL15)))</f>
        <v>51.3818273876079</v>
      </c>
      <c r="AM465" s="40" t="n">
        <f aca="false">IF('Row Index'!AM15="","✗",IF(INDEX('RAW DATA'!$X:$X,'Row Index'!AM15)="",INDEX('RAW DATA'!$L:$L,'Row Index'!AM15),INDEX('RAW DATA'!$X:$X,'Row Index'!AM15)))</f>
        <v>42.6231342448587</v>
      </c>
      <c r="AN465" s="40" t="n">
        <f aca="false">IF('Row Index'!AN15="","✗",IF(INDEX('RAW DATA'!$X:$X,'Row Index'!AN15)="",INDEX('RAW DATA'!$L:$L,'Row Index'!AN15),INDEX('RAW DATA'!$X:$X,'Row Index'!AN15)))</f>
        <v>89.2309056056023</v>
      </c>
      <c r="AO465" s="40" t="n">
        <f aca="false">IF('Row Index'!AO15="","✗",IF(INDEX('RAW DATA'!$X:$X,'Row Index'!AO15)="",INDEX('RAW DATA'!$L:$L,'Row Index'!AO15),INDEX('RAW DATA'!$X:$X,'Row Index'!AO15)))</f>
        <v>92.2754271467332</v>
      </c>
      <c r="AP465" s="40" t="n">
        <f aca="false">IF('Row Index'!AP15="","✗",IF(INDEX('RAW DATA'!$X:$X,'Row Index'!AP15)="",INDEX('RAW DATA'!$L:$L,'Row Index'!AP15),INDEX('RAW DATA'!$X:$X,'Row Index'!AP15)))</f>
        <v>98.3004301736058</v>
      </c>
      <c r="AQ465" s="40" t="n">
        <f aca="false">IF('Row Index'!AQ15="","✗",IF(INDEX('RAW DATA'!$X:$X,'Row Index'!AQ15)="",INDEX('RAW DATA'!$L:$L,'Row Index'!AQ15),INDEX('RAW DATA'!$X:$X,'Row Index'!AQ15)))</f>
        <v>91.5611563239254</v>
      </c>
    </row>
    <row r="466" customFormat="false" ht="15" hidden="false" customHeight="false" outlineLevel="0" collapsed="false">
      <c r="A466" s="15" t="s">
        <v>195</v>
      </c>
      <c r="B466" s="16" t="s">
        <v>153</v>
      </c>
      <c r="C466" s="40" t="n">
        <f aca="false">IF('Row Index'!C16="","✗",IF(INDEX('RAW DATA'!$X:$X,'Row Index'!C16)="",INDEX('RAW DATA'!$L:$L,'Row Index'!C16),INDEX('RAW DATA'!$X:$X,'Row Index'!C16)))</f>
        <v>34.8649523633336</v>
      </c>
      <c r="D466" s="40" t="n">
        <f aca="false">IF('Row Index'!D16="","✗",IF(INDEX('RAW DATA'!$X:$X,'Row Index'!D16)="",INDEX('RAW DATA'!$L:$L,'Row Index'!D16),INDEX('RAW DATA'!$X:$X,'Row Index'!D16)))</f>
        <v>29.526340187411</v>
      </c>
      <c r="E466" s="40" t="n">
        <f aca="false">IF('Row Index'!E16="","✗",IF(INDEX('RAW DATA'!$X:$X,'Row Index'!E16)="",INDEX('RAW DATA'!$L:$L,'Row Index'!E16),INDEX('RAW DATA'!$X:$X,'Row Index'!E16)))</f>
        <v>33.3990156812787</v>
      </c>
      <c r="F466" s="40" t="n">
        <f aca="false">IF('Row Index'!F16="","✗",IF(INDEX('RAW DATA'!$X:$X,'Row Index'!F16)="",INDEX('RAW DATA'!$L:$L,'Row Index'!F16),INDEX('RAW DATA'!$X:$X,'Row Index'!F16)))</f>
        <v>32.0003524709011</v>
      </c>
      <c r="G466" s="40" t="n">
        <f aca="false">IF('Row Index'!G16="","✗",IF(INDEX('RAW DATA'!$X:$X,'Row Index'!G16)="",INDEX('RAW DATA'!$L:$L,'Row Index'!G16),INDEX('RAW DATA'!$X:$X,'Row Index'!G16)))</f>
        <v>33.7114133444075</v>
      </c>
      <c r="H466" s="40" t="n">
        <f aca="false">IF('Row Index'!H16="","✗",IF(INDEX('RAW DATA'!$X:$X,'Row Index'!H16)="",INDEX('RAW DATA'!$L:$L,'Row Index'!H16),INDEX('RAW DATA'!$X:$X,'Row Index'!H16)))</f>
        <v>32.627427184466</v>
      </c>
      <c r="I466" s="40" t="n">
        <f aca="false">IF('Row Index'!I16="","✗",IF(INDEX('RAW DATA'!$X:$X,'Row Index'!I16)="",INDEX('RAW DATA'!$L:$L,'Row Index'!I16),INDEX('RAW DATA'!$X:$X,'Row Index'!I16)))</f>
        <v>24.6326508157202</v>
      </c>
      <c r="J466" s="40" t="n">
        <f aca="false">IF('Row Index'!J16="","✗",IF(INDEX('RAW DATA'!$X:$X,'Row Index'!J16)="",INDEX('RAW DATA'!$L:$L,'Row Index'!J16),INDEX('RAW DATA'!$X:$X,'Row Index'!J16)))</f>
        <v>34.8268027603045</v>
      </c>
      <c r="K466" s="40" t="n">
        <f aca="false">IF('Row Index'!K16="","✗",IF(INDEX('RAW DATA'!$X:$X,'Row Index'!K16)="",INDEX('RAW DATA'!$L:$L,'Row Index'!K16),INDEX('RAW DATA'!$X:$X,'Row Index'!K16)))</f>
        <v>31.4637095736743</v>
      </c>
      <c r="L466" s="40" t="n">
        <f aca="false">IF('Row Index'!L16="","✗",IF(INDEX('RAW DATA'!$X:$X,'Row Index'!L16)="",INDEX('RAW DATA'!$L:$L,'Row Index'!L16),INDEX('RAW DATA'!$X:$X,'Row Index'!L16)))</f>
        <v>41.8035086931633</v>
      </c>
      <c r="M466" s="40" t="n">
        <f aca="false">IF('Row Index'!M16="","✗",IF(INDEX('RAW DATA'!$X:$X,'Row Index'!M16)="",INDEX('RAW DATA'!$L:$L,'Row Index'!M16),INDEX('RAW DATA'!$X:$X,'Row Index'!M16)))</f>
        <v>36.3915475092251</v>
      </c>
      <c r="N466" s="40" t="n">
        <f aca="false">IF('Row Index'!N16="","✗",IF(INDEX('RAW DATA'!$X:$X,'Row Index'!N16)="",INDEX('RAW DATA'!$L:$L,'Row Index'!N16),INDEX('RAW DATA'!$X:$X,'Row Index'!N16)))</f>
        <v>35.0414756041012</v>
      </c>
      <c r="O466" s="40" t="n">
        <f aca="false">IF('Row Index'!O16="","✗",IF(INDEX('RAW DATA'!$X:$X,'Row Index'!O16)="",INDEX('RAW DATA'!$L:$L,'Row Index'!O16),INDEX('RAW DATA'!$X:$X,'Row Index'!O16)))</f>
        <v>35.5872704603503</v>
      </c>
      <c r="P466" s="40" t="n">
        <f aca="false">IF('Row Index'!P16="","✗",IF(INDEX('RAW DATA'!$X:$X,'Row Index'!P16)="",INDEX('RAW DATA'!$L:$L,'Row Index'!P16),INDEX('RAW DATA'!$X:$X,'Row Index'!P16)))</f>
        <v>53.4224834050037</v>
      </c>
      <c r="Q466" s="40" t="n">
        <f aca="false">IF('Row Index'!Q16="","✗",IF(INDEX('RAW DATA'!$X:$X,'Row Index'!Q16)="",INDEX('RAW DATA'!$L:$L,'Row Index'!Q16),INDEX('RAW DATA'!$X:$X,'Row Index'!Q16)))</f>
        <v>25.8134183041246</v>
      </c>
      <c r="R466" s="40" t="n">
        <f aca="false">IF('Row Index'!R16="","✗",IF(INDEX('RAW DATA'!$X:$X,'Row Index'!R16)="",INDEX('RAW DATA'!$L:$L,'Row Index'!R16),INDEX('RAW DATA'!$X:$X,'Row Index'!R16)))</f>
        <v>24.4925817141136</v>
      </c>
      <c r="S466" s="40" t="n">
        <f aca="false">IF('Row Index'!S16="","✗",IF(INDEX('RAW DATA'!$X:$X,'Row Index'!S16)="",INDEX('RAW DATA'!$L:$L,'Row Index'!S16),INDEX('RAW DATA'!$X:$X,'Row Index'!S16)))</f>
        <v>19.6587442225835</v>
      </c>
      <c r="T466" s="40" t="n">
        <f aca="false">IF('Row Index'!T16="","✗",IF(INDEX('RAW DATA'!$X:$X,'Row Index'!T16)="",INDEX('RAW DATA'!$L:$L,'Row Index'!T16),INDEX('RAW DATA'!$X:$X,'Row Index'!T16)))</f>
        <v>30.9609627238039</v>
      </c>
      <c r="U466" s="40" t="n">
        <f aca="false">IF('Row Index'!U16="","✗",IF(INDEX('RAW DATA'!$X:$X,'Row Index'!U16)="",INDEX('RAW DATA'!$L:$L,'Row Index'!U16),INDEX('RAW DATA'!$X:$X,'Row Index'!U16)))</f>
        <v>21.3618087828312</v>
      </c>
      <c r="V466" s="40" t="n">
        <f aca="false">IF('Row Index'!V16="","✗",IF(INDEX('RAW DATA'!$X:$X,'Row Index'!V16)="",INDEX('RAW DATA'!$L:$L,'Row Index'!V16),INDEX('RAW DATA'!$X:$X,'Row Index'!V16)))</f>
        <v>24.1131508460182</v>
      </c>
      <c r="W466" s="40" t="n">
        <f aca="false">IF('Row Index'!W16="","✗",IF(INDEX('RAW DATA'!$X:$X,'Row Index'!W16)="",INDEX('RAW DATA'!$L:$L,'Row Index'!W16),INDEX('RAW DATA'!$X:$X,'Row Index'!W16)))</f>
        <v>30.52053214852</v>
      </c>
      <c r="X466" s="40" t="n">
        <f aca="false">IF('Row Index'!X16="","✗",IF(INDEX('RAW DATA'!$X:$X,'Row Index'!X16)="",INDEX('RAW DATA'!$L:$L,'Row Index'!X16),INDEX('RAW DATA'!$X:$X,'Row Index'!X16)))</f>
        <v>15.5111315497606</v>
      </c>
      <c r="Y466" s="40" t="n">
        <f aca="false">IF('Row Index'!Y16="","✗",IF(INDEX('RAW DATA'!$X:$X,'Row Index'!Y16)="",INDEX('RAW DATA'!$L:$L,'Row Index'!Y16),INDEX('RAW DATA'!$X:$X,'Row Index'!Y16)))</f>
        <v>21.6831497010492</v>
      </c>
      <c r="Z466" s="40" t="n">
        <f aca="false">IF('Row Index'!Z16="","✗",IF(INDEX('RAW DATA'!$X:$X,'Row Index'!Z16)="",INDEX('RAW DATA'!$L:$L,'Row Index'!Z16),INDEX('RAW DATA'!$X:$X,'Row Index'!Z16)))</f>
        <v>18.9346136807194</v>
      </c>
      <c r="AA466" s="19" t="str">
        <f aca="false">IF('Row Index'!AA16="","⏳",IF(INDEX('RAW DATA'!$X:$X,'Row Index'!AA16)="",INDEX('RAW DATA'!$L:$L,'Row Index'!AA16),INDEX('RAW DATA'!$X:$X,'Row Index'!AA16)))</f>
        <v>⏳</v>
      </c>
      <c r="AB466" s="40" t="n">
        <f aca="false">IF('Row Index'!AB16="","✗",IF(INDEX('RAW DATA'!$X:$X,'Row Index'!AB16)="",INDEX('RAW DATA'!$L:$L,'Row Index'!AB16),INDEX('RAW DATA'!$X:$X,'Row Index'!AB16)))</f>
        <v>16.7032452160189</v>
      </c>
      <c r="AC466" s="40" t="n">
        <f aca="false">IF('Row Index'!AC16="","✗",IF(INDEX('RAW DATA'!$X:$X,'Row Index'!AC16)="",INDEX('RAW DATA'!$L:$L,'Row Index'!AC16),INDEX('RAW DATA'!$X:$X,'Row Index'!AC16)))</f>
        <v>16.6196645822264</v>
      </c>
      <c r="AD466" s="40" t="n">
        <f aca="false">IF('Row Index'!AD16="","✗",IF(INDEX('RAW DATA'!$X:$X,'Row Index'!AD16)="",INDEX('RAW DATA'!$L:$L,'Row Index'!AD16),INDEX('RAW DATA'!$X:$X,'Row Index'!AD16)))</f>
        <v>11.7806568243447</v>
      </c>
      <c r="AE466" s="40" t="n">
        <f aca="false">IF('Row Index'!AE16="","✗",IF(INDEX('RAW DATA'!$X:$X,'Row Index'!AE16)="",INDEX('RAW DATA'!$L:$L,'Row Index'!AE16),INDEX('RAW DATA'!$X:$X,'Row Index'!AE16)))</f>
        <v>14.1453602613741</v>
      </c>
      <c r="AF466" s="40" t="n">
        <f aca="false">IF('Row Index'!AF16="","✗",IF(INDEX('RAW DATA'!$X:$X,'Row Index'!AF16)="",INDEX('RAW DATA'!$L:$L,'Row Index'!AF16),INDEX('RAW DATA'!$X:$X,'Row Index'!AF16)))</f>
        <v>12.4561609585018</v>
      </c>
      <c r="AG466" s="40" t="n">
        <f aca="false">IF('Row Index'!AG16="","✗",IF(INDEX('RAW DATA'!$X:$X,'Row Index'!AG16)="",INDEX('RAW DATA'!$L:$L,'Row Index'!AG16),INDEX('RAW DATA'!$X:$X,'Row Index'!AG16)))</f>
        <v>17.4030412245308</v>
      </c>
      <c r="AH466" s="40" t="n">
        <f aca="false">IF('Row Index'!AH16="","✗",IF(INDEX('RAW DATA'!$X:$X,'Row Index'!AH16)="",INDEX('RAW DATA'!$L:$L,'Row Index'!AH16),INDEX('RAW DATA'!$X:$X,'Row Index'!AH16)))</f>
        <v>12.7267923198873</v>
      </c>
      <c r="AI466" s="40" t="n">
        <f aca="false">IF('Row Index'!AI16="","✗",IF(INDEX('RAW DATA'!$X:$X,'Row Index'!AI16)="",INDEX('RAW DATA'!$L:$L,'Row Index'!AI16),INDEX('RAW DATA'!$X:$X,'Row Index'!AI16)))</f>
        <v>50.3460557225492</v>
      </c>
      <c r="AJ466" s="40" t="n">
        <f aca="false">IF('Row Index'!AJ16="","✗",IF(INDEX('RAW DATA'!$X:$X,'Row Index'!AJ16)="",INDEX('RAW DATA'!$L:$L,'Row Index'!AJ16),INDEX('RAW DATA'!$X:$X,'Row Index'!AJ16)))</f>
        <v>18.5974533979897</v>
      </c>
      <c r="AK466" s="40" t="n">
        <f aca="false">IF('Row Index'!AK16="","✗",IF(INDEX('RAW DATA'!$X:$X,'Row Index'!AK16)="",INDEX('RAW DATA'!$L:$L,'Row Index'!AK16),INDEX('RAW DATA'!$X:$X,'Row Index'!AK16)))</f>
        <v>40.511004182638</v>
      </c>
      <c r="AL466" s="40" t="n">
        <f aca="false">IF('Row Index'!AL16="","✗",IF(INDEX('RAW DATA'!$X:$X,'Row Index'!AL16)="",INDEX('RAW DATA'!$L:$L,'Row Index'!AL16),INDEX('RAW DATA'!$X:$X,'Row Index'!AL16)))</f>
        <v>40.5145720566337</v>
      </c>
      <c r="AM466" s="40" t="n">
        <f aca="false">IF('Row Index'!AM16="","✗",IF(INDEX('RAW DATA'!$X:$X,'Row Index'!AM16)="",INDEX('RAW DATA'!$L:$L,'Row Index'!AM16),INDEX('RAW DATA'!$X:$X,'Row Index'!AM16)))</f>
        <v>43.0983867427568</v>
      </c>
      <c r="AN466" s="40" t="n">
        <f aca="false">IF('Row Index'!AN16="","✗",IF(INDEX('RAW DATA'!$X:$X,'Row Index'!AN16)="",INDEX('RAW DATA'!$L:$L,'Row Index'!AN16),INDEX('RAW DATA'!$X:$X,'Row Index'!AN16)))</f>
        <v>34.0809717377308</v>
      </c>
      <c r="AO466" s="40" t="n">
        <f aca="false">IF('Row Index'!AO16="","✗",IF(INDEX('RAW DATA'!$X:$X,'Row Index'!AO16)="",INDEX('RAW DATA'!$L:$L,'Row Index'!AO16),INDEX('RAW DATA'!$X:$X,'Row Index'!AO16)))</f>
        <v>81.6116099294185</v>
      </c>
      <c r="AP466" s="40" t="n">
        <f aca="false">IF('Row Index'!AP16="","✗",IF(INDEX('RAW DATA'!$X:$X,'Row Index'!AP16)="",INDEX('RAW DATA'!$L:$L,'Row Index'!AP16),INDEX('RAW DATA'!$X:$X,'Row Index'!AP16)))</f>
        <v>95.5163292129037</v>
      </c>
      <c r="AQ466" s="40" t="n">
        <f aca="false">IF('Row Index'!AQ16="","✗",IF(INDEX('RAW DATA'!$X:$X,'Row Index'!AQ16)="",INDEX('RAW DATA'!$L:$L,'Row Index'!AQ16),INDEX('RAW DATA'!$X:$X,'Row Index'!AQ16)))</f>
        <v>90.3727049510756</v>
      </c>
    </row>
    <row r="467" customFormat="false" ht="15" hidden="false" customHeight="false" outlineLevel="0" collapsed="false">
      <c r="A467" s="15" t="s">
        <v>198</v>
      </c>
      <c r="B467" s="16" t="s">
        <v>153</v>
      </c>
      <c r="C467" s="40" t="n">
        <f aca="false">IF('Row Index'!C17="","✗",IF(INDEX('RAW DATA'!$X:$X,'Row Index'!C17)="",INDEX('RAW DATA'!$L:$L,'Row Index'!C17),INDEX('RAW DATA'!$X:$X,'Row Index'!C17)))</f>
        <v>22.7165448739793</v>
      </c>
      <c r="D467" s="40" t="n">
        <f aca="false">IF('Row Index'!D17="","✗",IF(INDEX('RAW DATA'!$X:$X,'Row Index'!D17)="",INDEX('RAW DATA'!$L:$L,'Row Index'!D17),INDEX('RAW DATA'!$X:$X,'Row Index'!D17)))</f>
        <v>33.5803904471249</v>
      </c>
      <c r="E467" s="40" t="n">
        <f aca="false">IF('Row Index'!E17="","✗",IF(INDEX('RAW DATA'!$X:$X,'Row Index'!E17)="",INDEX('RAW DATA'!$L:$L,'Row Index'!E17),INDEX('RAW DATA'!$X:$X,'Row Index'!E17)))</f>
        <v>20.2871609477544</v>
      </c>
      <c r="F467" s="40" t="n">
        <f aca="false">IF('Row Index'!F17="","✗",IF(INDEX('RAW DATA'!$X:$X,'Row Index'!F17)="",INDEX('RAW DATA'!$L:$L,'Row Index'!F17),INDEX('RAW DATA'!$X:$X,'Row Index'!F17)))</f>
        <v>27.4055341189558</v>
      </c>
      <c r="G467" s="40" t="n">
        <f aca="false">IF('Row Index'!G17="","✗",IF(INDEX('RAW DATA'!$X:$X,'Row Index'!G17)="",INDEX('RAW DATA'!$L:$L,'Row Index'!G17),INDEX('RAW DATA'!$X:$X,'Row Index'!G17)))</f>
        <v>16.810553215001</v>
      </c>
      <c r="H467" s="40" t="n">
        <f aca="false">IF('Row Index'!H17="","✗",IF(INDEX('RAW DATA'!$X:$X,'Row Index'!H17)="",INDEX('RAW DATA'!$L:$L,'Row Index'!H17),INDEX('RAW DATA'!$X:$X,'Row Index'!H17)))</f>
        <v>32.8938279020874</v>
      </c>
      <c r="I467" s="40" t="n">
        <f aca="false">IF('Row Index'!I17="","✗",IF(INDEX('RAW DATA'!$X:$X,'Row Index'!I17)="",INDEX('RAW DATA'!$L:$L,'Row Index'!I17),INDEX('RAW DATA'!$X:$X,'Row Index'!I17)))</f>
        <v>22.9224427068731</v>
      </c>
      <c r="J467" s="40" t="n">
        <f aca="false">IF('Row Index'!J17="","✗",IF(INDEX('RAW DATA'!$X:$X,'Row Index'!J17)="",INDEX('RAW DATA'!$L:$L,'Row Index'!J17),INDEX('RAW DATA'!$X:$X,'Row Index'!J17)))</f>
        <v>47.8957256018438</v>
      </c>
      <c r="K467" s="40" t="n">
        <f aca="false">IF('Row Index'!K17="","✗",IF(INDEX('RAW DATA'!$X:$X,'Row Index'!K17)="",INDEX('RAW DATA'!$L:$L,'Row Index'!K17),INDEX('RAW DATA'!$X:$X,'Row Index'!K17)))</f>
        <v>38.4347865791016</v>
      </c>
      <c r="L467" s="40" t="n">
        <f aca="false">IF('Row Index'!L17="","✗",IF(INDEX('RAW DATA'!$X:$X,'Row Index'!L17)="",INDEX('RAW DATA'!$L:$L,'Row Index'!L17),INDEX('RAW DATA'!$X:$X,'Row Index'!L17)))</f>
        <v>55.7952762864276</v>
      </c>
      <c r="M467" s="40" t="n">
        <f aca="false">IF('Row Index'!M17="","✗",IF(INDEX('RAW DATA'!$X:$X,'Row Index'!M17)="",INDEX('RAW DATA'!$L:$L,'Row Index'!M17),INDEX('RAW DATA'!$X:$X,'Row Index'!M17)))</f>
        <v>43.7212787919065</v>
      </c>
      <c r="N467" s="40" t="n">
        <f aca="false">IF('Row Index'!N17="","✗",IF(INDEX('RAW DATA'!$X:$X,'Row Index'!N17)="",INDEX('RAW DATA'!$L:$L,'Row Index'!N17),INDEX('RAW DATA'!$X:$X,'Row Index'!N17)))</f>
        <v>48.4981226533166</v>
      </c>
      <c r="O467" s="40" t="n">
        <f aca="false">IF('Row Index'!O17="","✗",IF(INDEX('RAW DATA'!$X:$X,'Row Index'!O17)="",INDEX('RAW DATA'!$L:$L,'Row Index'!O17),INDEX('RAW DATA'!$X:$X,'Row Index'!O17)))</f>
        <v>39.0853164321495</v>
      </c>
      <c r="P467" s="40" t="n">
        <f aca="false">IF('Row Index'!P17="","✗",IF(INDEX('RAW DATA'!$X:$X,'Row Index'!P17)="",INDEX('RAW DATA'!$L:$L,'Row Index'!P17),INDEX('RAW DATA'!$X:$X,'Row Index'!P17)))</f>
        <v>45.3408040555349</v>
      </c>
      <c r="Q467" s="40" t="n">
        <f aca="false">IF('Row Index'!Q17="","✗",IF(INDEX('RAW DATA'!$X:$X,'Row Index'!Q17)="",INDEX('RAW DATA'!$L:$L,'Row Index'!Q17),INDEX('RAW DATA'!$X:$X,'Row Index'!Q17)))</f>
        <v>42.4900770838124</v>
      </c>
      <c r="R467" s="40" t="n">
        <f aca="false">IF('Row Index'!R17="","✗",IF(INDEX('RAW DATA'!$X:$X,'Row Index'!R17)="",INDEX('RAW DATA'!$L:$L,'Row Index'!R17),INDEX('RAW DATA'!$X:$X,'Row Index'!R17)))</f>
        <v>37.0472493051573</v>
      </c>
      <c r="S467" s="40" t="n">
        <f aca="false">IF('Row Index'!S17="","✗",IF(INDEX('RAW DATA'!$X:$X,'Row Index'!S17)="",INDEX('RAW DATA'!$L:$L,'Row Index'!S17),INDEX('RAW DATA'!$X:$X,'Row Index'!S17)))</f>
        <v>40.4772756275865</v>
      </c>
      <c r="T467" s="40" t="n">
        <f aca="false">IF('Row Index'!T17="","✗",IF(INDEX('RAW DATA'!$X:$X,'Row Index'!T17)="",INDEX('RAW DATA'!$L:$L,'Row Index'!T17),INDEX('RAW DATA'!$X:$X,'Row Index'!T17)))</f>
        <v>37.004628973596</v>
      </c>
      <c r="U467" s="40" t="n">
        <f aca="false">IF('Row Index'!U17="","✗",IF(INDEX('RAW DATA'!$X:$X,'Row Index'!U17)="",INDEX('RAW DATA'!$L:$L,'Row Index'!U17),INDEX('RAW DATA'!$X:$X,'Row Index'!U17)))</f>
        <v>28.9413319370683</v>
      </c>
      <c r="V467" s="40" t="n">
        <f aca="false">IF('Row Index'!V17="","✗",IF(INDEX('RAW DATA'!$X:$X,'Row Index'!V17)="",INDEX('RAW DATA'!$L:$L,'Row Index'!V17),INDEX('RAW DATA'!$X:$X,'Row Index'!V17)))</f>
        <v>31.460874065927</v>
      </c>
      <c r="W467" s="40" t="n">
        <f aca="false">IF('Row Index'!W17="","✗",IF(INDEX('RAW DATA'!$X:$X,'Row Index'!W17)="",INDEX('RAW DATA'!$L:$L,'Row Index'!W17),INDEX('RAW DATA'!$X:$X,'Row Index'!W17)))</f>
        <v>37.7327571693137</v>
      </c>
      <c r="X467" s="40" t="n">
        <f aca="false">IF('Row Index'!X17="","✗",IF(INDEX('RAW DATA'!$X:$X,'Row Index'!X17)="",INDEX('RAW DATA'!$L:$L,'Row Index'!X17),INDEX('RAW DATA'!$X:$X,'Row Index'!X17)))</f>
        <v>22.2544769572173</v>
      </c>
      <c r="Y467" s="40" t="n">
        <f aca="false">IF('Row Index'!Y17="","✗",IF(INDEX('RAW DATA'!$X:$X,'Row Index'!Y17)="",INDEX('RAW DATA'!$L:$L,'Row Index'!Y17),INDEX('RAW DATA'!$X:$X,'Row Index'!Y17)))</f>
        <v>30.3597600592297</v>
      </c>
      <c r="Z467" s="40" t="n">
        <f aca="false">IF('Row Index'!Z17="","✗",IF(INDEX('RAW DATA'!$X:$X,'Row Index'!Z17)="",INDEX('RAW DATA'!$L:$L,'Row Index'!Z17),INDEX('RAW DATA'!$X:$X,'Row Index'!Z17)))</f>
        <v>24.5066914135001</v>
      </c>
      <c r="AA467" s="19" t="str">
        <f aca="false">IF('Row Index'!AA17="","⏳",IF(INDEX('RAW DATA'!$X:$X,'Row Index'!AA17)="",INDEX('RAW DATA'!$L:$L,'Row Index'!AA17),INDEX('RAW DATA'!$X:$X,'Row Index'!AA17)))</f>
        <v>⏳</v>
      </c>
      <c r="AB467" s="40" t="n">
        <f aca="false">IF('Row Index'!AB17="","✗",IF(INDEX('RAW DATA'!$X:$X,'Row Index'!AB17)="",INDEX('RAW DATA'!$L:$L,'Row Index'!AB17),INDEX('RAW DATA'!$X:$X,'Row Index'!AB17)))</f>
        <v>13.0517796586019</v>
      </c>
      <c r="AC467" s="40" t="n">
        <f aca="false">IF('Row Index'!AC17="","✗",IF(INDEX('RAW DATA'!$X:$X,'Row Index'!AC17)="",INDEX('RAW DATA'!$L:$L,'Row Index'!AC17),INDEX('RAW DATA'!$X:$X,'Row Index'!AC17)))</f>
        <v>19.9248442590158</v>
      </c>
      <c r="AD467" s="40" t="n">
        <f aca="false">IF('Row Index'!AD17="","✗",IF(INDEX('RAW DATA'!$X:$X,'Row Index'!AD17)="",INDEX('RAW DATA'!$L:$L,'Row Index'!AD17),INDEX('RAW DATA'!$X:$X,'Row Index'!AD17)))</f>
        <v>13.9742787838106</v>
      </c>
      <c r="AE467" s="40" t="n">
        <f aca="false">IF('Row Index'!AE17="","✗",IF(INDEX('RAW DATA'!$X:$X,'Row Index'!AE17)="",INDEX('RAW DATA'!$L:$L,'Row Index'!AE17),INDEX('RAW DATA'!$X:$X,'Row Index'!AE17)))</f>
        <v>15.1027043002808</v>
      </c>
      <c r="AF467" s="40" t="n">
        <f aca="false">IF('Row Index'!AF17="","✗",IF(INDEX('RAW DATA'!$X:$X,'Row Index'!AF17)="",INDEX('RAW DATA'!$L:$L,'Row Index'!AF17),INDEX('RAW DATA'!$X:$X,'Row Index'!AF17)))</f>
        <v>19.0211632202004</v>
      </c>
      <c r="AG467" s="40" t="n">
        <f aca="false">IF('Row Index'!AG17="","✗",IF(INDEX('RAW DATA'!$X:$X,'Row Index'!AG17)="",INDEX('RAW DATA'!$L:$L,'Row Index'!AG17),INDEX('RAW DATA'!$X:$X,'Row Index'!AG17)))</f>
        <v>19.6968809488944</v>
      </c>
      <c r="AH467" s="40" t="n">
        <f aca="false">IF('Row Index'!AH17="","✗",IF(INDEX('RAW DATA'!$X:$X,'Row Index'!AH17)="",INDEX('RAW DATA'!$L:$L,'Row Index'!AH17),INDEX('RAW DATA'!$X:$X,'Row Index'!AH17)))</f>
        <v>18.7682193140235</v>
      </c>
      <c r="AI467" s="40" t="n">
        <f aca="false">IF('Row Index'!AI17="","✗",IF(INDEX('RAW DATA'!$X:$X,'Row Index'!AI17)="",INDEX('RAW DATA'!$L:$L,'Row Index'!AI17),INDEX('RAW DATA'!$X:$X,'Row Index'!AI17)))</f>
        <v>14.2603450812265</v>
      </c>
      <c r="AJ467" s="40" t="n">
        <f aca="false">IF('Row Index'!AJ17="","✗",IF(INDEX('RAW DATA'!$X:$X,'Row Index'!AJ17)="",INDEX('RAW DATA'!$L:$L,'Row Index'!AJ17),INDEX('RAW DATA'!$X:$X,'Row Index'!AJ17)))</f>
        <v>13.0176270632075</v>
      </c>
      <c r="AK467" s="40" t="n">
        <f aca="false">IF('Row Index'!AK17="","✗",IF(INDEX('RAW DATA'!$X:$X,'Row Index'!AK17)="",INDEX('RAW DATA'!$L:$L,'Row Index'!AK17),INDEX('RAW DATA'!$X:$X,'Row Index'!AK17)))</f>
        <v>11.6798854754731</v>
      </c>
      <c r="AL467" s="40" t="n">
        <f aca="false">IF('Row Index'!AL17="","✗",IF(INDEX('RAW DATA'!$X:$X,'Row Index'!AL17)="",INDEX('RAW DATA'!$L:$L,'Row Index'!AL17),INDEX('RAW DATA'!$X:$X,'Row Index'!AL17)))</f>
        <v>20.906359539309</v>
      </c>
      <c r="AM467" s="40" t="n">
        <f aca="false">IF('Row Index'!AM17="","✗",IF(INDEX('RAW DATA'!$X:$X,'Row Index'!AM17)="",INDEX('RAW DATA'!$L:$L,'Row Index'!AM17),INDEX('RAW DATA'!$X:$X,'Row Index'!AM17)))</f>
        <v>19.4689680984567</v>
      </c>
      <c r="AN467" s="40" t="n">
        <f aca="false">IF('Row Index'!AN17="","✗",IF(INDEX('RAW DATA'!$X:$X,'Row Index'!AN17)="",INDEX('RAW DATA'!$L:$L,'Row Index'!AN17),INDEX('RAW DATA'!$X:$X,'Row Index'!AN17)))</f>
        <v>27.0854114713217</v>
      </c>
      <c r="AO467" s="40" t="n">
        <f aca="false">IF('Row Index'!AO17="","✗",IF(INDEX('RAW DATA'!$X:$X,'Row Index'!AO17)="",INDEX('RAW DATA'!$L:$L,'Row Index'!AO17),INDEX('RAW DATA'!$X:$X,'Row Index'!AO17)))</f>
        <v>30.1781018407841</v>
      </c>
      <c r="AP467" s="40" t="n">
        <f aca="false">IF('Row Index'!AP17="","✗",IF(INDEX('RAW DATA'!$X:$X,'Row Index'!AP17)="",INDEX('RAW DATA'!$L:$L,'Row Index'!AP17),INDEX('RAW DATA'!$X:$X,'Row Index'!AP17)))</f>
        <v>64.6544154040203</v>
      </c>
      <c r="AQ467" s="40" t="n">
        <f aca="false">IF('Row Index'!AQ17="","✗",IF(INDEX('RAW DATA'!$X:$X,'Row Index'!AQ17)="",INDEX('RAW DATA'!$L:$L,'Row Index'!AQ17),INDEX('RAW DATA'!$X:$X,'Row Index'!AQ17)))</f>
        <v>61.0997235939004</v>
      </c>
    </row>
    <row r="468" customFormat="false" ht="15" hidden="false" customHeight="false" outlineLevel="0" collapsed="false">
      <c r="A468" s="15" t="s">
        <v>201</v>
      </c>
      <c r="B468" s="16" t="s">
        <v>153</v>
      </c>
      <c r="C468" s="40" t="n">
        <f aca="false">IF('Row Index'!C18="","✗",IF(INDEX('RAW DATA'!$X:$X,'Row Index'!C18)="",INDEX('RAW DATA'!$L:$L,'Row Index'!C18),INDEX('RAW DATA'!$X:$X,'Row Index'!C18)))</f>
        <v>23.7744169687788</v>
      </c>
      <c r="D468" s="40" t="n">
        <f aca="false">IF('Row Index'!D18="","✗",IF(INDEX('RAW DATA'!$X:$X,'Row Index'!D18)="",INDEX('RAW DATA'!$L:$L,'Row Index'!D18),INDEX('RAW DATA'!$X:$X,'Row Index'!D18)))</f>
        <v>28.2806372372976</v>
      </c>
      <c r="E468" s="40" t="n">
        <f aca="false">IF('Row Index'!E18="","✗",IF(INDEX('RAW DATA'!$X:$X,'Row Index'!E18)="",INDEX('RAW DATA'!$L:$L,'Row Index'!E18),INDEX('RAW DATA'!$X:$X,'Row Index'!E18)))</f>
        <v>18.1516195556873</v>
      </c>
      <c r="F468" s="40" t="n">
        <f aca="false">IF('Row Index'!F18="","✗",IF(INDEX('RAW DATA'!$X:$X,'Row Index'!F18)="",INDEX('RAW DATA'!$L:$L,'Row Index'!F18),INDEX('RAW DATA'!$X:$X,'Row Index'!F18)))</f>
        <v>36.3165035371645</v>
      </c>
      <c r="G468" s="40" t="n">
        <f aca="false">IF('Row Index'!G18="","✗",IF(INDEX('RAW DATA'!$X:$X,'Row Index'!G18)="",INDEX('RAW DATA'!$L:$L,'Row Index'!G18),INDEX('RAW DATA'!$X:$X,'Row Index'!G18)))</f>
        <v>19.7237899105501</v>
      </c>
      <c r="H468" s="40" t="n">
        <f aca="false">IF('Row Index'!H18="","✗",IF(INDEX('RAW DATA'!$X:$X,'Row Index'!H18)="",INDEX('RAW DATA'!$L:$L,'Row Index'!H18),INDEX('RAW DATA'!$X:$X,'Row Index'!H18)))</f>
        <v>67.7958015267176</v>
      </c>
      <c r="I468" s="40" t="n">
        <f aca="false">IF('Row Index'!I18="","✗",IF(INDEX('RAW DATA'!$X:$X,'Row Index'!I18)="",INDEX('RAW DATA'!$L:$L,'Row Index'!I18),INDEX('RAW DATA'!$X:$X,'Row Index'!I18)))</f>
        <v>41.8397160617291</v>
      </c>
      <c r="J468" s="40" t="n">
        <f aca="false">IF('Row Index'!J18="","✗",IF(INDEX('RAW DATA'!$X:$X,'Row Index'!J18)="",INDEX('RAW DATA'!$L:$L,'Row Index'!J18),INDEX('RAW DATA'!$X:$X,'Row Index'!J18)))</f>
        <v>66.4408511394429</v>
      </c>
      <c r="K468" s="40" t="n">
        <f aca="false">IF('Row Index'!K18="","✗",IF(INDEX('RAW DATA'!$X:$X,'Row Index'!K18)="",INDEX('RAW DATA'!$L:$L,'Row Index'!K18),INDEX('RAW DATA'!$X:$X,'Row Index'!K18)))</f>
        <v>51.5775554140025</v>
      </c>
      <c r="L468" s="40" t="n">
        <f aca="false">IF('Row Index'!L18="","✗",IF(INDEX('RAW DATA'!$X:$X,'Row Index'!L18)="",INDEX('RAW DATA'!$L:$L,'Row Index'!L18),INDEX('RAW DATA'!$X:$X,'Row Index'!L18)))</f>
        <v>66.0166800928778</v>
      </c>
      <c r="M468" s="40" t="n">
        <f aca="false">IF('Row Index'!M18="","✗",IF(INDEX('RAW DATA'!$X:$X,'Row Index'!M18)="",INDEX('RAW DATA'!$L:$L,'Row Index'!M18),INDEX('RAW DATA'!$X:$X,'Row Index'!M18)))</f>
        <v>44.4700341579547</v>
      </c>
      <c r="N468" s="40" t="n">
        <f aca="false">IF('Row Index'!N18="","✗",IF(INDEX('RAW DATA'!$X:$X,'Row Index'!N18)="",INDEX('RAW DATA'!$L:$L,'Row Index'!N18),INDEX('RAW DATA'!$X:$X,'Row Index'!N18)))</f>
        <v>39.749112545636</v>
      </c>
      <c r="O468" s="40" t="n">
        <f aca="false">IF('Row Index'!O18="","✗",IF(INDEX('RAW DATA'!$X:$X,'Row Index'!O18)="",INDEX('RAW DATA'!$L:$L,'Row Index'!O18),INDEX('RAW DATA'!$X:$X,'Row Index'!O18)))</f>
        <v>35.3111391244557</v>
      </c>
      <c r="P468" s="40" t="n">
        <f aca="false">IF('Row Index'!P18="","✗",IF(INDEX('RAW DATA'!$X:$X,'Row Index'!P18)="",INDEX('RAW DATA'!$L:$L,'Row Index'!P18),INDEX('RAW DATA'!$X:$X,'Row Index'!P18)))</f>
        <v>45.893617247126</v>
      </c>
      <c r="Q468" s="40" t="n">
        <f aca="false">IF('Row Index'!Q18="","✗",IF(INDEX('RAW DATA'!$X:$X,'Row Index'!Q18)="",INDEX('RAW DATA'!$L:$L,'Row Index'!Q18),INDEX('RAW DATA'!$X:$X,'Row Index'!Q18)))</f>
        <v>36.3080514231962</v>
      </c>
      <c r="R468" s="40" t="n">
        <f aca="false">IF('Row Index'!R18="","✗",IF(INDEX('RAW DATA'!$X:$X,'Row Index'!R18)="",INDEX('RAW DATA'!$L:$L,'Row Index'!R18),INDEX('RAW DATA'!$X:$X,'Row Index'!R18)))</f>
        <v>36.1689064738386</v>
      </c>
      <c r="S468" s="40" t="n">
        <f aca="false">IF('Row Index'!S18="","✗",IF(INDEX('RAW DATA'!$X:$X,'Row Index'!S18)="",INDEX('RAW DATA'!$L:$L,'Row Index'!S18),INDEX('RAW DATA'!$X:$X,'Row Index'!S18)))</f>
        <v>34.8951036856397</v>
      </c>
      <c r="T468" s="40" t="n">
        <f aca="false">IF('Row Index'!T18="","✗",IF(INDEX('RAW DATA'!$X:$X,'Row Index'!T18)="",INDEX('RAW DATA'!$L:$L,'Row Index'!T18),INDEX('RAW DATA'!$X:$X,'Row Index'!T18)))</f>
        <v>37.6890982503365</v>
      </c>
      <c r="U468" s="40" t="n">
        <f aca="false">IF('Row Index'!U18="","✗",IF(INDEX('RAW DATA'!$X:$X,'Row Index'!U18)="",INDEX('RAW DATA'!$L:$L,'Row Index'!U18),INDEX('RAW DATA'!$X:$X,'Row Index'!U18)))</f>
        <v>28.182706283209</v>
      </c>
      <c r="V468" s="40" t="n">
        <f aca="false">IF('Row Index'!V18="","✗",IF(INDEX('RAW DATA'!$X:$X,'Row Index'!V18)="",INDEX('RAW DATA'!$L:$L,'Row Index'!V18),INDEX('RAW DATA'!$X:$X,'Row Index'!V18)))</f>
        <v>25.6858206387438</v>
      </c>
      <c r="W468" s="40" t="n">
        <f aca="false">IF('Row Index'!W18="","✗",IF(INDEX('RAW DATA'!$X:$X,'Row Index'!W18)="",INDEX('RAW DATA'!$L:$L,'Row Index'!W18),INDEX('RAW DATA'!$X:$X,'Row Index'!W18)))</f>
        <v>40.2767885515171</v>
      </c>
      <c r="X468" s="40" t="n">
        <f aca="false">IF('Row Index'!X18="","✗",IF(INDEX('RAW DATA'!$X:$X,'Row Index'!X18)="",INDEX('RAW DATA'!$L:$L,'Row Index'!X18),INDEX('RAW DATA'!$X:$X,'Row Index'!X18)))</f>
        <v>22.8671478065409</v>
      </c>
      <c r="Y468" s="40" t="n">
        <f aca="false">IF('Row Index'!Y18="","✗",IF(INDEX('RAW DATA'!$X:$X,'Row Index'!Y18)="",INDEX('RAW DATA'!$L:$L,'Row Index'!Y18),INDEX('RAW DATA'!$X:$X,'Row Index'!Y18)))</f>
        <v>26.5175301956499</v>
      </c>
      <c r="Z468" s="40" t="n">
        <f aca="false">IF('Row Index'!Z18="","✗",IF(INDEX('RAW DATA'!$X:$X,'Row Index'!Z18)="",INDEX('RAW DATA'!$L:$L,'Row Index'!Z18),INDEX('RAW DATA'!$X:$X,'Row Index'!Z18)))</f>
        <v>20.7228812102458</v>
      </c>
      <c r="AA468" s="19" t="str">
        <f aca="false">IF('Row Index'!AA18="","⏳",IF(INDEX('RAW DATA'!$X:$X,'Row Index'!AA18)="",INDEX('RAW DATA'!$L:$L,'Row Index'!AA18),INDEX('RAW DATA'!$X:$X,'Row Index'!AA18)))</f>
        <v>⏳</v>
      </c>
      <c r="AB468" s="40" t="n">
        <f aca="false">IF('Row Index'!AB18="","✗",IF(INDEX('RAW DATA'!$X:$X,'Row Index'!AB18)="",INDEX('RAW DATA'!$L:$L,'Row Index'!AB18),INDEX('RAW DATA'!$X:$X,'Row Index'!AB18)))</f>
        <v>15.7569724476539</v>
      </c>
      <c r="AC468" s="40" t="n">
        <f aca="false">IF('Row Index'!AC18="","✗",IF(INDEX('RAW DATA'!$X:$X,'Row Index'!AC18)="",INDEX('RAW DATA'!$L:$L,'Row Index'!AC18),INDEX('RAW DATA'!$X:$X,'Row Index'!AC18)))</f>
        <v>14.6823504477296</v>
      </c>
      <c r="AD468" s="40" t="n">
        <f aca="false">IF('Row Index'!AD18="","✗",IF(INDEX('RAW DATA'!$X:$X,'Row Index'!AD18)="",INDEX('RAW DATA'!$L:$L,'Row Index'!AD18),INDEX('RAW DATA'!$X:$X,'Row Index'!AD18)))</f>
        <v>12.0048181886622</v>
      </c>
      <c r="AE468" s="40" t="n">
        <f aca="false">IF('Row Index'!AE18="","✗",IF(INDEX('RAW DATA'!$X:$X,'Row Index'!AE18)="",INDEX('RAW DATA'!$L:$L,'Row Index'!AE18),INDEX('RAW DATA'!$X:$X,'Row Index'!AE18)))</f>
        <v>18.6344275475119</v>
      </c>
      <c r="AF468" s="40" t="n">
        <f aca="false">IF('Row Index'!AF18="","✗",IF(INDEX('RAW DATA'!$X:$X,'Row Index'!AF18)="",INDEX('RAW DATA'!$L:$L,'Row Index'!AF18),INDEX('RAW DATA'!$X:$X,'Row Index'!AF18)))</f>
        <v>17.4981595215765</v>
      </c>
      <c r="AG468" s="40" t="n">
        <f aca="false">IF('Row Index'!AG18="","✗",IF(INDEX('RAW DATA'!$X:$X,'Row Index'!AG18)="",INDEX('RAW DATA'!$L:$L,'Row Index'!AG18),INDEX('RAW DATA'!$X:$X,'Row Index'!AG18)))</f>
        <v>10.5369398465886</v>
      </c>
      <c r="AH468" s="40" t="n">
        <f aca="false">IF('Row Index'!AH18="","✗",IF(INDEX('RAW DATA'!$X:$X,'Row Index'!AH18)="",INDEX('RAW DATA'!$L:$L,'Row Index'!AH18),INDEX('RAW DATA'!$X:$X,'Row Index'!AH18)))</f>
        <v>16.4404292926376</v>
      </c>
      <c r="AI468" s="40" t="n">
        <f aca="false">IF('Row Index'!AI18="","✗",IF(INDEX('RAW DATA'!$X:$X,'Row Index'!AI18)="",INDEX('RAW DATA'!$L:$L,'Row Index'!AI18),INDEX('RAW DATA'!$X:$X,'Row Index'!AI18)))</f>
        <v>12.8495257338497</v>
      </c>
      <c r="AJ468" s="40" t="n">
        <f aca="false">IF('Row Index'!AJ18="","✗",IF(INDEX('RAW DATA'!$X:$X,'Row Index'!AJ18)="",INDEX('RAW DATA'!$L:$L,'Row Index'!AJ18),INDEX('RAW DATA'!$X:$X,'Row Index'!AJ18)))</f>
        <v>9.49096931198831</v>
      </c>
      <c r="AK468" s="40" t="n">
        <f aca="false">IF('Row Index'!AK18="","✗",IF(INDEX('RAW DATA'!$X:$X,'Row Index'!AK18)="",INDEX('RAW DATA'!$L:$L,'Row Index'!AK18),INDEX('RAW DATA'!$X:$X,'Row Index'!AK18)))</f>
        <v>13.8092250878833</v>
      </c>
      <c r="AL468" s="40" t="n">
        <f aca="false">IF('Row Index'!AL18="","✗",IF(INDEX('RAW DATA'!$X:$X,'Row Index'!AL18)="",INDEX('RAW DATA'!$L:$L,'Row Index'!AL18),INDEX('RAW DATA'!$X:$X,'Row Index'!AL18)))</f>
        <v>20.0562782233605</v>
      </c>
      <c r="AM468" s="40" t="n">
        <f aca="false">IF('Row Index'!AM18="","✗",IF(INDEX('RAW DATA'!$X:$X,'Row Index'!AM18)="",INDEX('RAW DATA'!$L:$L,'Row Index'!AM18),INDEX('RAW DATA'!$X:$X,'Row Index'!AM18)))</f>
        <v>27.5192115440931</v>
      </c>
      <c r="AN468" s="40" t="n">
        <f aca="false">IF('Row Index'!AN18="","✗",IF(INDEX('RAW DATA'!$X:$X,'Row Index'!AN18)="",INDEX('RAW DATA'!$L:$L,'Row Index'!AN18),INDEX('RAW DATA'!$X:$X,'Row Index'!AN18)))</f>
        <v>37.1556293650613</v>
      </c>
      <c r="AO468" s="40" t="n">
        <f aca="false">IF('Row Index'!AO18="","✗",IF(INDEX('RAW DATA'!$X:$X,'Row Index'!AO18)="",INDEX('RAW DATA'!$L:$L,'Row Index'!AO18),INDEX('RAW DATA'!$X:$X,'Row Index'!AO18)))</f>
        <v>55.2638771702575</v>
      </c>
      <c r="AP468" s="40" t="n">
        <f aca="false">IF('Row Index'!AP18="","✗",IF(INDEX('RAW DATA'!$X:$X,'Row Index'!AP18)="",INDEX('RAW DATA'!$L:$L,'Row Index'!AP18),INDEX('RAW DATA'!$X:$X,'Row Index'!AP18)))</f>
        <v>66.1771365724267</v>
      </c>
      <c r="AQ468" s="40" t="n">
        <f aca="false">IF('Row Index'!AQ18="","✗",IF(INDEX('RAW DATA'!$X:$X,'Row Index'!AQ18)="",INDEX('RAW DATA'!$L:$L,'Row Index'!AQ18),INDEX('RAW DATA'!$X:$X,'Row Index'!AQ18)))</f>
        <v>76.1605565572128</v>
      </c>
    </row>
    <row r="469" customFormat="false" ht="15" hidden="false" customHeight="false" outlineLevel="0" collapsed="false">
      <c r="A469" s="15" t="s">
        <v>204</v>
      </c>
      <c r="B469" s="16" t="s">
        <v>153</v>
      </c>
      <c r="C469" s="40" t="n">
        <f aca="false">IF('Row Index'!C19="","✗",IF(INDEX('RAW DATA'!$X:$X,'Row Index'!C19)="",INDEX('RAW DATA'!$L:$L,'Row Index'!C19),INDEX('RAW DATA'!$X:$X,'Row Index'!C19)))</f>
        <v>13.659793814433</v>
      </c>
      <c r="D469" s="40" t="n">
        <f aca="false">IF('Row Index'!D19="","✗",IF(INDEX('RAW DATA'!$X:$X,'Row Index'!D19)="",INDEX('RAW DATA'!$L:$L,'Row Index'!D19),INDEX('RAW DATA'!$X:$X,'Row Index'!D19)))</f>
        <v>35.0159034874748</v>
      </c>
      <c r="E469" s="40" t="n">
        <f aca="false">IF('Row Index'!E19="","✗",IF(INDEX('RAW DATA'!$X:$X,'Row Index'!E19)="",INDEX('RAW DATA'!$L:$L,'Row Index'!E19),INDEX('RAW DATA'!$X:$X,'Row Index'!E19)))</f>
        <v>10.0205685354148</v>
      </c>
      <c r="F469" s="40" t="n">
        <f aca="false">IF('Row Index'!F19="","✗",IF(INDEX('RAW DATA'!$X:$X,'Row Index'!F19)="",INDEX('RAW DATA'!$L:$L,'Row Index'!F19),INDEX('RAW DATA'!$X:$X,'Row Index'!F19)))</f>
        <v>19.3187710225082</v>
      </c>
      <c r="G469" s="40" t="n">
        <f aca="false">IF('Row Index'!G19="","✗",IF(INDEX('RAW DATA'!$X:$X,'Row Index'!G19)="",INDEX('RAW DATA'!$L:$L,'Row Index'!G19),INDEX('RAW DATA'!$X:$X,'Row Index'!G19)))</f>
        <v>23.2266804565219</v>
      </c>
      <c r="H469" s="40" t="n">
        <f aca="false">IF('Row Index'!H19="","✗",IF(INDEX('RAW DATA'!$X:$X,'Row Index'!H19)="",INDEX('RAW DATA'!$L:$L,'Row Index'!H19),INDEX('RAW DATA'!$X:$X,'Row Index'!H19)))</f>
        <v>41.3462551353629</v>
      </c>
      <c r="I469" s="40" t="n">
        <f aca="false">IF('Row Index'!I19="","✗",IF(INDEX('RAW DATA'!$X:$X,'Row Index'!I19)="",INDEX('RAW DATA'!$L:$L,'Row Index'!I19),INDEX('RAW DATA'!$X:$X,'Row Index'!I19)))</f>
        <v>34.0888415252255</v>
      </c>
      <c r="J469" s="40" t="n">
        <f aca="false">IF('Row Index'!J19="","✗",IF(INDEX('RAW DATA'!$X:$X,'Row Index'!J19)="",INDEX('RAW DATA'!$L:$L,'Row Index'!J19),INDEX('RAW DATA'!$X:$X,'Row Index'!J19)))</f>
        <v>47.2269365158597</v>
      </c>
      <c r="K469" s="40" t="n">
        <f aca="false">IF('Row Index'!K19="","✗",IF(INDEX('RAW DATA'!$X:$X,'Row Index'!K19)="",INDEX('RAW DATA'!$L:$L,'Row Index'!K19),INDEX('RAW DATA'!$X:$X,'Row Index'!K19)))</f>
        <v>39.0995580193273</v>
      </c>
      <c r="L469" s="40" t="n">
        <f aca="false">IF('Row Index'!L19="","✗",IF(INDEX('RAW DATA'!$X:$X,'Row Index'!L19)="",INDEX('RAW DATA'!$L:$L,'Row Index'!L19),INDEX('RAW DATA'!$X:$X,'Row Index'!L19)))</f>
        <v>49.008279711248</v>
      </c>
      <c r="M469" s="40" t="n">
        <f aca="false">IF('Row Index'!M19="","✗",IF(INDEX('RAW DATA'!$X:$X,'Row Index'!M19)="",INDEX('RAW DATA'!$L:$L,'Row Index'!M19),INDEX('RAW DATA'!$X:$X,'Row Index'!M19)))</f>
        <v>37.7262996537781</v>
      </c>
      <c r="N469" s="40" t="n">
        <f aca="false">IF('Row Index'!N19="","✗",IF(INDEX('RAW DATA'!$X:$X,'Row Index'!N19)="",INDEX('RAW DATA'!$L:$L,'Row Index'!N19),INDEX('RAW DATA'!$X:$X,'Row Index'!N19)))</f>
        <v>33.1040793138467</v>
      </c>
      <c r="O469" s="40" t="n">
        <f aca="false">IF('Row Index'!O19="","✗",IF(INDEX('RAW DATA'!$X:$X,'Row Index'!O19)="",INDEX('RAW DATA'!$L:$L,'Row Index'!O19),INDEX('RAW DATA'!$X:$X,'Row Index'!O19)))</f>
        <v>34.6243427728069</v>
      </c>
      <c r="P469" s="40" t="n">
        <f aca="false">IF('Row Index'!P19="","✗",IF(INDEX('RAW DATA'!$X:$X,'Row Index'!P19)="",INDEX('RAW DATA'!$L:$L,'Row Index'!P19),INDEX('RAW DATA'!$X:$X,'Row Index'!P19)))</f>
        <v>37.2643821576579</v>
      </c>
      <c r="Q469" s="40" t="n">
        <f aca="false">IF('Row Index'!Q19="","✗",IF(INDEX('RAW DATA'!$X:$X,'Row Index'!Q19)="",INDEX('RAW DATA'!$L:$L,'Row Index'!Q19),INDEX('RAW DATA'!$X:$X,'Row Index'!Q19)))</f>
        <v>34.6562459582802</v>
      </c>
      <c r="R469" s="40" t="n">
        <f aca="false">IF('Row Index'!R19="","✗",IF(INDEX('RAW DATA'!$X:$X,'Row Index'!R19)="",INDEX('RAW DATA'!$L:$L,'Row Index'!R19),INDEX('RAW DATA'!$X:$X,'Row Index'!R19)))</f>
        <v>30.6781134535971</v>
      </c>
      <c r="S469" s="40" t="n">
        <f aca="false">IF('Row Index'!S19="","✗",IF(INDEX('RAW DATA'!$X:$X,'Row Index'!S19)="",INDEX('RAW DATA'!$L:$L,'Row Index'!S19),INDEX('RAW DATA'!$X:$X,'Row Index'!S19)))</f>
        <v>37.8137159084623</v>
      </c>
      <c r="T469" s="40" t="n">
        <f aca="false">IF('Row Index'!T19="","✗",IF(INDEX('RAW DATA'!$X:$X,'Row Index'!T19)="",INDEX('RAW DATA'!$L:$L,'Row Index'!T19),INDEX('RAW DATA'!$X:$X,'Row Index'!T19)))</f>
        <v>38.4703196347032</v>
      </c>
      <c r="U469" s="40" t="n">
        <f aca="false">IF('Row Index'!U19="","✗",IF(INDEX('RAW DATA'!$X:$X,'Row Index'!U19)="",INDEX('RAW DATA'!$L:$L,'Row Index'!U19),INDEX('RAW DATA'!$X:$X,'Row Index'!U19)))</f>
        <v>23.5998617680728</v>
      </c>
      <c r="V469" s="26" t="str">
        <f aca="false">IF('Row Index'!V19="","✗",IF(INDEX('RAW DATA'!$X:$X,'Row Index'!V19)="",INDEX('RAW DATA'!$L:$L,'Row Index'!V19),INDEX('RAW DATA'!$X:$X,'Row Index'!V19)))</f>
        <v>✗</v>
      </c>
      <c r="W469" s="40" t="n">
        <f aca="false">IF('Row Index'!W19="","✗",IF(INDEX('RAW DATA'!$X:$X,'Row Index'!W19)="",INDEX('RAW DATA'!$L:$L,'Row Index'!W19),INDEX('RAW DATA'!$X:$X,'Row Index'!W19)))</f>
        <v>29.3922381143341</v>
      </c>
      <c r="X469" s="40" t="n">
        <f aca="false">IF('Row Index'!X19="","✗",IF(INDEX('RAW DATA'!$X:$X,'Row Index'!X19)="",INDEX('RAW DATA'!$L:$L,'Row Index'!X19),INDEX('RAW DATA'!$X:$X,'Row Index'!X19)))</f>
        <v>17.8392960466497</v>
      </c>
      <c r="Y469" s="40" t="n">
        <f aca="false">IF('Row Index'!Y19="","✗",IF(INDEX('RAW DATA'!$X:$X,'Row Index'!Y19)="",INDEX('RAW DATA'!$L:$L,'Row Index'!Y19),INDEX('RAW DATA'!$X:$X,'Row Index'!Y19)))</f>
        <v>26.7995394196943</v>
      </c>
      <c r="Z469" s="40" t="n">
        <f aca="false">IF('Row Index'!Z19="","✗",IF(INDEX('RAW DATA'!$X:$X,'Row Index'!Z19)="",INDEX('RAW DATA'!$L:$L,'Row Index'!Z19),INDEX('RAW DATA'!$X:$X,'Row Index'!Z19)))</f>
        <v>19.5514399990832</v>
      </c>
      <c r="AA469" s="19" t="str">
        <f aca="false">IF('Row Index'!AA19="","⏳",IF(INDEX('RAW DATA'!$X:$X,'Row Index'!AA19)="",INDEX('RAW DATA'!$L:$L,'Row Index'!AA19),INDEX('RAW DATA'!$X:$X,'Row Index'!AA19)))</f>
        <v>⏳</v>
      </c>
      <c r="AB469" s="40" t="n">
        <f aca="false">IF('Row Index'!AB19="","✗",IF(INDEX('RAW DATA'!$X:$X,'Row Index'!AB19)="",INDEX('RAW DATA'!$L:$L,'Row Index'!AB19),INDEX('RAW DATA'!$X:$X,'Row Index'!AB19)))</f>
        <v>13.6957926657498</v>
      </c>
      <c r="AC469" s="40" t="n">
        <f aca="false">IF('Row Index'!AC19="","✗",IF(INDEX('RAW DATA'!$X:$X,'Row Index'!AC19)="",INDEX('RAW DATA'!$L:$L,'Row Index'!AC19),INDEX('RAW DATA'!$X:$X,'Row Index'!AC19)))</f>
        <v>15.0038566653652</v>
      </c>
      <c r="AD469" s="40" t="n">
        <f aca="false">IF('Row Index'!AD19="","✗",IF(INDEX('RAW DATA'!$X:$X,'Row Index'!AD19)="",INDEX('RAW DATA'!$L:$L,'Row Index'!AD19),INDEX('RAW DATA'!$X:$X,'Row Index'!AD19)))</f>
        <v>18.3913058061919</v>
      </c>
      <c r="AE469" s="40" t="n">
        <f aca="false">IF('Row Index'!AE19="","✗",IF(INDEX('RAW DATA'!$X:$X,'Row Index'!AE19)="",INDEX('RAW DATA'!$L:$L,'Row Index'!AE19),INDEX('RAW DATA'!$X:$X,'Row Index'!AE19)))</f>
        <v>10.40539830909</v>
      </c>
      <c r="AF469" s="40" t="n">
        <f aca="false">IF('Row Index'!AF19="","✗",IF(INDEX('RAW DATA'!$X:$X,'Row Index'!AF19)="",INDEX('RAW DATA'!$L:$L,'Row Index'!AF19),INDEX('RAW DATA'!$X:$X,'Row Index'!AF19)))</f>
        <v>14.864628015313</v>
      </c>
      <c r="AG469" s="40" t="n">
        <f aca="false">IF('Row Index'!AG19="","✗",IF(INDEX('RAW DATA'!$X:$X,'Row Index'!AG19)="",INDEX('RAW DATA'!$L:$L,'Row Index'!AG19),INDEX('RAW DATA'!$X:$X,'Row Index'!AG19)))</f>
        <v>14.4048507577767</v>
      </c>
      <c r="AH469" s="40" t="n">
        <f aca="false">IF('Row Index'!AH19="","✗",IF(INDEX('RAW DATA'!$X:$X,'Row Index'!AH19)="",INDEX('RAW DATA'!$L:$L,'Row Index'!AH19),INDEX('RAW DATA'!$X:$X,'Row Index'!AH19)))</f>
        <v>13.6194979319534</v>
      </c>
      <c r="AI469" s="40" t="n">
        <f aca="false">IF('Row Index'!AI19="","✗",IF(INDEX('RAW DATA'!$X:$X,'Row Index'!AI19)="",INDEX('RAW DATA'!$L:$L,'Row Index'!AI19),INDEX('RAW DATA'!$X:$X,'Row Index'!AI19)))</f>
        <v>10.9809260137357</v>
      </c>
      <c r="AJ469" s="40" t="n">
        <f aca="false">IF('Row Index'!AJ19="","✗",IF(INDEX('RAW DATA'!$X:$X,'Row Index'!AJ19)="",INDEX('RAW DATA'!$L:$L,'Row Index'!AJ19),INDEX('RAW DATA'!$X:$X,'Row Index'!AJ19)))</f>
        <v>10.0950645831874</v>
      </c>
      <c r="AK469" s="40" t="n">
        <f aca="false">IF('Row Index'!AK19="","✗",IF(INDEX('RAW DATA'!$X:$X,'Row Index'!AK19)="",INDEX('RAW DATA'!$L:$L,'Row Index'!AK19),INDEX('RAW DATA'!$X:$X,'Row Index'!AK19)))</f>
        <v>13.0859210637045</v>
      </c>
      <c r="AL469" s="40" t="n">
        <f aca="false">IF('Row Index'!AL19="","✗",IF(INDEX('RAW DATA'!$X:$X,'Row Index'!AL19)="",INDEX('RAW DATA'!$L:$L,'Row Index'!AL19),INDEX('RAW DATA'!$X:$X,'Row Index'!AL19)))</f>
        <v>16.6423637759018</v>
      </c>
      <c r="AM469" s="40" t="n">
        <f aca="false">IF('Row Index'!AM19="","✗",IF(INDEX('RAW DATA'!$X:$X,'Row Index'!AM19)="",INDEX('RAW DATA'!$L:$L,'Row Index'!AM19),INDEX('RAW DATA'!$X:$X,'Row Index'!AM19)))</f>
        <v>23.3617836899184</v>
      </c>
      <c r="AN469" s="40" t="n">
        <f aca="false">IF('Row Index'!AN19="","✗",IF(INDEX('RAW DATA'!$X:$X,'Row Index'!AN19)="",INDEX('RAW DATA'!$L:$L,'Row Index'!AN19),INDEX('RAW DATA'!$X:$X,'Row Index'!AN19)))</f>
        <v>40.5819850277711</v>
      </c>
      <c r="AO469" s="40" t="n">
        <f aca="false">IF('Row Index'!AO19="","✗",IF(INDEX('RAW DATA'!$X:$X,'Row Index'!AO19)="",INDEX('RAW DATA'!$L:$L,'Row Index'!AO19),INDEX('RAW DATA'!$X:$X,'Row Index'!AO19)))</f>
        <v>33.7143863838783</v>
      </c>
      <c r="AP469" s="40" t="n">
        <f aca="false">IF('Row Index'!AP19="","✗",IF(INDEX('RAW DATA'!$X:$X,'Row Index'!AP19)="",INDEX('RAW DATA'!$L:$L,'Row Index'!AP19),INDEX('RAW DATA'!$X:$X,'Row Index'!AP19)))</f>
        <v>56.4473425420216</v>
      </c>
      <c r="AQ469" s="40" t="n">
        <f aca="false">IF('Row Index'!AQ19="","✗",IF(INDEX('RAW DATA'!$X:$X,'Row Index'!AQ19)="",INDEX('RAW DATA'!$L:$L,'Row Index'!AQ19),INDEX('RAW DATA'!$X:$X,'Row Index'!AQ19)))</f>
        <v>61.781363953759</v>
      </c>
    </row>
    <row r="470" customFormat="false" ht="15" hidden="false" customHeight="false" outlineLevel="0" collapsed="false">
      <c r="A470" s="15" t="s">
        <v>207</v>
      </c>
      <c r="B470" s="16" t="s">
        <v>153</v>
      </c>
      <c r="C470" s="40" t="n">
        <f aca="false">IF('Row Index'!C20="","✗",IF(INDEX('RAW DATA'!$X:$X,'Row Index'!C20)="",INDEX('RAW DATA'!$L:$L,'Row Index'!C20),INDEX('RAW DATA'!$X:$X,'Row Index'!C20)))</f>
        <v>20.4191746416663</v>
      </c>
      <c r="D470" s="40" t="n">
        <f aca="false">IF('Row Index'!D20="","✗",IF(INDEX('RAW DATA'!$X:$X,'Row Index'!D20)="",INDEX('RAW DATA'!$L:$L,'Row Index'!D20),INDEX('RAW DATA'!$X:$X,'Row Index'!D20)))</f>
        <v>47.0138492095883</v>
      </c>
      <c r="E470" s="40" t="n">
        <f aca="false">IF('Row Index'!E20="","✗",IF(INDEX('RAW DATA'!$X:$X,'Row Index'!E20)="",INDEX('RAW DATA'!$L:$L,'Row Index'!E20),INDEX('RAW DATA'!$X:$X,'Row Index'!E20)))</f>
        <v>12.1914019078148</v>
      </c>
      <c r="F470" s="40" t="n">
        <f aca="false">IF('Row Index'!F20="","✗",IF(INDEX('RAW DATA'!$X:$X,'Row Index'!F20)="",INDEX('RAW DATA'!$L:$L,'Row Index'!F20),INDEX('RAW DATA'!$X:$X,'Row Index'!F20)))</f>
        <v>40.3707126631369</v>
      </c>
      <c r="G470" s="40" t="n">
        <f aca="false">IF('Row Index'!G20="","✗",IF(INDEX('RAW DATA'!$X:$X,'Row Index'!G20)="",INDEX('RAW DATA'!$L:$L,'Row Index'!G20),INDEX('RAW DATA'!$X:$X,'Row Index'!G20)))</f>
        <v>12.383920224369</v>
      </c>
      <c r="H470" s="40" t="n">
        <f aca="false">IF('Row Index'!H20="","✗",IF(INDEX('RAW DATA'!$X:$X,'Row Index'!H20)="",INDEX('RAW DATA'!$L:$L,'Row Index'!H20),INDEX('RAW DATA'!$X:$X,'Row Index'!H20)))</f>
        <v>52.3585648585649</v>
      </c>
      <c r="I470" s="40" t="n">
        <f aca="false">IF('Row Index'!I20="","✗",IF(INDEX('RAW DATA'!$X:$X,'Row Index'!I20)="",INDEX('RAW DATA'!$L:$L,'Row Index'!I20),INDEX('RAW DATA'!$X:$X,'Row Index'!I20)))</f>
        <v>19.7319592001188</v>
      </c>
      <c r="J470" s="40" t="n">
        <f aca="false">IF('Row Index'!J20="","✗",IF(INDEX('RAW DATA'!$X:$X,'Row Index'!J20)="",INDEX('RAW DATA'!$L:$L,'Row Index'!J20),INDEX('RAW DATA'!$X:$X,'Row Index'!J20)))</f>
        <v>53.429865419666</v>
      </c>
      <c r="K470" s="40" t="n">
        <f aca="false">IF('Row Index'!K20="","✗",IF(INDEX('RAW DATA'!$X:$X,'Row Index'!K20)="",INDEX('RAW DATA'!$L:$L,'Row Index'!K20),INDEX('RAW DATA'!$X:$X,'Row Index'!K20)))</f>
        <v>28.8999889752962</v>
      </c>
      <c r="L470" s="40" t="n">
        <f aca="false">IF('Row Index'!L20="","✗",IF(INDEX('RAW DATA'!$X:$X,'Row Index'!L20)="",INDEX('RAW DATA'!$L:$L,'Row Index'!L20),INDEX('RAW DATA'!$X:$X,'Row Index'!L20)))</f>
        <v>50.9414040142888</v>
      </c>
      <c r="M470" s="40" t="n">
        <f aca="false">IF('Row Index'!M20="","✗",IF(INDEX('RAW DATA'!$X:$X,'Row Index'!M20)="",INDEX('RAW DATA'!$L:$L,'Row Index'!M20),INDEX('RAW DATA'!$X:$X,'Row Index'!M20)))</f>
        <v>28.263386550248</v>
      </c>
      <c r="N470" s="40" t="n">
        <f aca="false">IF('Row Index'!N20="","✗",IF(INDEX('RAW DATA'!$X:$X,'Row Index'!N20)="",INDEX('RAW DATA'!$L:$L,'Row Index'!N20),INDEX('RAW DATA'!$X:$X,'Row Index'!N20)))</f>
        <v>34.437107287255</v>
      </c>
      <c r="O470" s="40" t="n">
        <f aca="false">IF('Row Index'!O20="","✗",IF(INDEX('RAW DATA'!$X:$X,'Row Index'!O20)="",INDEX('RAW DATA'!$L:$L,'Row Index'!O20),INDEX('RAW DATA'!$X:$X,'Row Index'!O20)))</f>
        <v>27.5950109218825</v>
      </c>
      <c r="P470" s="40" t="n">
        <f aca="false">IF('Row Index'!P20="","✗",IF(INDEX('RAW DATA'!$X:$X,'Row Index'!P20)="",INDEX('RAW DATA'!$L:$L,'Row Index'!P20),INDEX('RAW DATA'!$X:$X,'Row Index'!P20)))</f>
        <v>29.4853626838384</v>
      </c>
      <c r="Q470" s="40" t="n">
        <f aca="false">IF('Row Index'!Q20="","✗",IF(INDEX('RAW DATA'!$X:$X,'Row Index'!Q20)="",INDEX('RAW DATA'!$L:$L,'Row Index'!Q20),INDEX('RAW DATA'!$X:$X,'Row Index'!Q20)))</f>
        <v>31.0515931735227</v>
      </c>
      <c r="R470" s="40" t="str">
        <f aca="false">IF('Row Index'!R20="","✗",IF(INDEX('RAW DATA'!$X:$X,'Row Index'!R20)="",INDEX('RAW DATA'!$L:$L,'Row Index'!R20),INDEX('RAW DATA'!$X:$X,'Row Index'!R20)))</f>
        <v>✗⇲</v>
      </c>
      <c r="S470" s="40" t="n">
        <f aca="false">IF('Row Index'!S20="","✗",IF(INDEX('RAW DATA'!$X:$X,'Row Index'!S20)="",INDEX('RAW DATA'!$L:$L,'Row Index'!S20),INDEX('RAW DATA'!$X:$X,'Row Index'!S20)))</f>
        <v>33.2577795665897</v>
      </c>
      <c r="T470" s="40" t="n">
        <f aca="false">IF('Row Index'!T20="","✗",IF(INDEX('RAW DATA'!$X:$X,'Row Index'!T20)="",INDEX('RAW DATA'!$L:$L,'Row Index'!T20),INDEX('RAW DATA'!$X:$X,'Row Index'!T20)))</f>
        <v>24.7215766477642</v>
      </c>
      <c r="U470" s="40" t="n">
        <f aca="false">IF('Row Index'!U20="","✗",IF(INDEX('RAW DATA'!$X:$X,'Row Index'!U20)="",INDEX('RAW DATA'!$L:$L,'Row Index'!U20),INDEX('RAW DATA'!$X:$X,'Row Index'!U20)))</f>
        <v>18.711121936596</v>
      </c>
      <c r="V470" s="40" t="n">
        <f aca="false">IF('Row Index'!V20="","✗",IF(INDEX('RAW DATA'!$X:$X,'Row Index'!V20)="",INDEX('RAW DATA'!$L:$L,'Row Index'!V20),INDEX('RAW DATA'!$X:$X,'Row Index'!V20)))</f>
        <v>19.3553248641413</v>
      </c>
      <c r="W470" s="40" t="n">
        <f aca="false">IF('Row Index'!W20="","✗",IF(INDEX('RAW DATA'!$X:$X,'Row Index'!W20)="",INDEX('RAW DATA'!$L:$L,'Row Index'!W20),INDEX('RAW DATA'!$X:$X,'Row Index'!W20)))</f>
        <v>22.9656263708717</v>
      </c>
      <c r="X470" s="40" t="n">
        <f aca="false">IF('Row Index'!X20="","✗",IF(INDEX('RAW DATA'!$X:$X,'Row Index'!X20)="",INDEX('RAW DATA'!$L:$L,'Row Index'!X20),INDEX('RAW DATA'!$X:$X,'Row Index'!X20)))</f>
        <v>15.6315721147605</v>
      </c>
      <c r="Y470" s="40" t="n">
        <f aca="false">IF('Row Index'!Y20="","✗",IF(INDEX('RAW DATA'!$X:$X,'Row Index'!Y20)="",INDEX('RAW DATA'!$L:$L,'Row Index'!Y20),INDEX('RAW DATA'!$X:$X,'Row Index'!Y20)))</f>
        <v>18.5288739299817</v>
      </c>
      <c r="Z470" s="40" t="n">
        <f aca="false">IF('Row Index'!Z20="","✗",IF(INDEX('RAW DATA'!$X:$X,'Row Index'!Z20)="",INDEX('RAW DATA'!$L:$L,'Row Index'!Z20),INDEX('RAW DATA'!$X:$X,'Row Index'!Z20)))</f>
        <v>13.0778520788138</v>
      </c>
      <c r="AA470" s="19" t="str">
        <f aca="false">IF('Row Index'!AA20="","⏳",IF(INDEX('RAW DATA'!$X:$X,'Row Index'!AA20)="",INDEX('RAW DATA'!$L:$L,'Row Index'!AA20),INDEX('RAW DATA'!$X:$X,'Row Index'!AA20)))</f>
        <v>⏳</v>
      </c>
      <c r="AB470" s="40" t="n">
        <f aca="false">IF('Row Index'!AB20="","✗",IF(INDEX('RAW DATA'!$X:$X,'Row Index'!AB20)="",INDEX('RAW DATA'!$L:$L,'Row Index'!AB20),INDEX('RAW DATA'!$X:$X,'Row Index'!AB20)))</f>
        <v>17.0932175075175</v>
      </c>
      <c r="AC470" s="40" t="n">
        <f aca="false">IF('Row Index'!AC20="","✗",IF(INDEX('RAW DATA'!$X:$X,'Row Index'!AC20)="",INDEX('RAW DATA'!$L:$L,'Row Index'!AC20),INDEX('RAW DATA'!$X:$X,'Row Index'!AC20)))</f>
        <v>17.0477785695117</v>
      </c>
      <c r="AD470" s="40" t="n">
        <f aca="false">IF('Row Index'!AD20="","✗",IF(INDEX('RAW DATA'!$X:$X,'Row Index'!AD20)="",INDEX('RAW DATA'!$L:$L,'Row Index'!AD20),INDEX('RAW DATA'!$X:$X,'Row Index'!AD20)))</f>
        <v>14.6693049620984</v>
      </c>
      <c r="AE470" s="40" t="n">
        <f aca="false">IF('Row Index'!AE20="","✗",IF(INDEX('RAW DATA'!$X:$X,'Row Index'!AE20)="",INDEX('RAW DATA'!$L:$L,'Row Index'!AE20),INDEX('RAW DATA'!$X:$X,'Row Index'!AE20)))</f>
        <v>12.7844524136108</v>
      </c>
      <c r="AF470" s="40" t="n">
        <f aca="false">IF('Row Index'!AF20="","✗",IF(INDEX('RAW DATA'!$X:$X,'Row Index'!AF20)="",INDEX('RAW DATA'!$L:$L,'Row Index'!AF20),INDEX('RAW DATA'!$X:$X,'Row Index'!AF20)))</f>
        <v>11.3999453662663</v>
      </c>
      <c r="AG470" s="40" t="n">
        <f aca="false">IF('Row Index'!AG20="","✗",IF(INDEX('RAW DATA'!$X:$X,'Row Index'!AG20)="",INDEX('RAW DATA'!$L:$L,'Row Index'!AG20),INDEX('RAW DATA'!$X:$X,'Row Index'!AG20)))</f>
        <v>10.2227447320243</v>
      </c>
      <c r="AH470" s="40" t="n">
        <f aca="false">IF('Row Index'!AH20="","✗",IF(INDEX('RAW DATA'!$X:$X,'Row Index'!AH20)="",INDEX('RAW DATA'!$L:$L,'Row Index'!AH20),INDEX('RAW DATA'!$X:$X,'Row Index'!AH20)))</f>
        <v>11.5774177644383</v>
      </c>
      <c r="AI470" s="40" t="n">
        <f aca="false">IF('Row Index'!AI20="","✗",IF(INDEX('RAW DATA'!$X:$X,'Row Index'!AI20)="",INDEX('RAW DATA'!$L:$L,'Row Index'!AI20),INDEX('RAW DATA'!$X:$X,'Row Index'!AI20)))</f>
        <v>7.52332659008475</v>
      </c>
      <c r="AJ470" s="40" t="n">
        <f aca="false">IF('Row Index'!AJ20="","✗",IF(INDEX('RAW DATA'!$X:$X,'Row Index'!AJ20)="",INDEX('RAW DATA'!$L:$L,'Row Index'!AJ20),INDEX('RAW DATA'!$X:$X,'Row Index'!AJ20)))</f>
        <v>11.0661298087444</v>
      </c>
      <c r="AK470" s="40" t="n">
        <f aca="false">IF('Row Index'!AK20="","✗",IF(INDEX('RAW DATA'!$X:$X,'Row Index'!AK20)="",INDEX('RAW DATA'!$L:$L,'Row Index'!AK20),INDEX('RAW DATA'!$X:$X,'Row Index'!AK20)))</f>
        <v>34.7932412265922</v>
      </c>
      <c r="AL470" s="40" t="n">
        <f aca="false">IF('Row Index'!AL20="","✗",IF(INDEX('RAW DATA'!$X:$X,'Row Index'!AL20)="",INDEX('RAW DATA'!$L:$L,'Row Index'!AL20),INDEX('RAW DATA'!$X:$X,'Row Index'!AL20)))</f>
        <v>58.4145267116353</v>
      </c>
      <c r="AM470" s="40" t="n">
        <f aca="false">IF('Row Index'!AM20="","✗",IF(INDEX('RAW DATA'!$X:$X,'Row Index'!AM20)="",INDEX('RAW DATA'!$L:$L,'Row Index'!AM20),INDEX('RAW DATA'!$X:$X,'Row Index'!AM20)))</f>
        <v>81.8919457374169</v>
      </c>
      <c r="AN470" s="40" t="n">
        <f aca="false">IF('Row Index'!AN20="","✗",IF(INDEX('RAW DATA'!$X:$X,'Row Index'!AN20)="",INDEX('RAW DATA'!$L:$L,'Row Index'!AN20),INDEX('RAW DATA'!$X:$X,'Row Index'!AN20)))</f>
        <v>90.0828270697937</v>
      </c>
      <c r="AO470" s="40" t="n">
        <f aca="false">IF('Row Index'!AO20="","✗",IF(INDEX('RAW DATA'!$X:$X,'Row Index'!AO20)="",INDEX('RAW DATA'!$L:$L,'Row Index'!AO20),INDEX('RAW DATA'!$X:$X,'Row Index'!AO20)))</f>
        <v>92.3559819824099</v>
      </c>
      <c r="AP470" s="40" t="n">
        <f aca="false">IF('Row Index'!AP20="","✗",IF(INDEX('RAW DATA'!$X:$X,'Row Index'!AP20)="",INDEX('RAW DATA'!$L:$L,'Row Index'!AP20),INDEX('RAW DATA'!$X:$X,'Row Index'!AP20)))</f>
        <v>95.8769505624878</v>
      </c>
      <c r="AQ470" s="40" t="n">
        <f aca="false">IF('Row Index'!AQ20="","✗",IF(INDEX('RAW DATA'!$X:$X,'Row Index'!AQ20)="",INDEX('RAW DATA'!$L:$L,'Row Index'!AQ20),INDEX('RAW DATA'!$X:$X,'Row Index'!AQ20)))</f>
        <v>89.189080851405</v>
      </c>
    </row>
    <row r="471" customFormat="false" ht="15" hidden="false" customHeight="false" outlineLevel="0" collapsed="false">
      <c r="A471" s="15" t="s">
        <v>210</v>
      </c>
      <c r="B471" s="16" t="s">
        <v>153</v>
      </c>
      <c r="C471" s="40" t="n">
        <f aca="false">IF('Row Index'!C21="","✗",IF(INDEX('RAW DATA'!$X:$X,'Row Index'!C21)="",INDEX('RAW DATA'!$L:$L,'Row Index'!C21),INDEX('RAW DATA'!$X:$X,'Row Index'!C21)))</f>
        <v>12.0898781803352</v>
      </c>
      <c r="D471" s="40" t="n">
        <f aca="false">IF('Row Index'!D21="","✗",IF(INDEX('RAW DATA'!$X:$X,'Row Index'!D21)="",INDEX('RAW DATA'!$L:$L,'Row Index'!D21),INDEX('RAW DATA'!$X:$X,'Row Index'!D21)))</f>
        <v>29.563358778626</v>
      </c>
      <c r="E471" s="40" t="n">
        <f aca="false">IF('Row Index'!E21="","✗",IF(INDEX('RAW DATA'!$X:$X,'Row Index'!E21)="",INDEX('RAW DATA'!$L:$L,'Row Index'!E21),INDEX('RAW DATA'!$X:$X,'Row Index'!E21)))</f>
        <v>16.6202536555094</v>
      </c>
      <c r="F471" s="40" t="n">
        <f aca="false">IF('Row Index'!F21="","✗",IF(INDEX('RAW DATA'!$X:$X,'Row Index'!F21)="",INDEX('RAW DATA'!$L:$L,'Row Index'!F21),INDEX('RAW DATA'!$X:$X,'Row Index'!F21)))</f>
        <v>39.1986925945565</v>
      </c>
      <c r="G471" s="40" t="n">
        <f aca="false">IF('Row Index'!G21="","✗",IF(INDEX('RAW DATA'!$X:$X,'Row Index'!G21)="",INDEX('RAW DATA'!$L:$L,'Row Index'!G21),INDEX('RAW DATA'!$X:$X,'Row Index'!G21)))</f>
        <v>41.8000282136084</v>
      </c>
      <c r="H471" s="40" t="n">
        <f aca="false">IF('Row Index'!H21="","✗",IF(INDEX('RAW DATA'!$X:$X,'Row Index'!H21)="",INDEX('RAW DATA'!$L:$L,'Row Index'!H21),INDEX('RAW DATA'!$X:$X,'Row Index'!H21)))</f>
        <v>29.6515508096526</v>
      </c>
      <c r="I471" s="40" t="n">
        <f aca="false">IF('Row Index'!I21="","✗",IF(INDEX('RAW DATA'!$X:$X,'Row Index'!I21)="",INDEX('RAW DATA'!$L:$L,'Row Index'!I21),INDEX('RAW DATA'!$X:$X,'Row Index'!I21)))</f>
        <v>26.8582576181789</v>
      </c>
      <c r="J471" s="40" t="n">
        <f aca="false">IF('Row Index'!J21="","✗",IF(INDEX('RAW DATA'!$X:$X,'Row Index'!J21)="",INDEX('RAW DATA'!$L:$L,'Row Index'!J21),INDEX('RAW DATA'!$X:$X,'Row Index'!J21)))</f>
        <v>26.2711048934485</v>
      </c>
      <c r="K471" s="40" t="n">
        <f aca="false">IF('Row Index'!K21="","✗",IF(INDEX('RAW DATA'!$X:$X,'Row Index'!K21)="",INDEX('RAW DATA'!$L:$L,'Row Index'!K21),INDEX('RAW DATA'!$X:$X,'Row Index'!K21)))</f>
        <v>11.0906958561376</v>
      </c>
      <c r="L471" s="40" t="n">
        <f aca="false">IF('Row Index'!L21="","✗",IF(INDEX('RAW DATA'!$X:$X,'Row Index'!L21)="",INDEX('RAW DATA'!$L:$L,'Row Index'!L21),INDEX('RAW DATA'!$X:$X,'Row Index'!L21)))</f>
        <v>29.6506417437506</v>
      </c>
      <c r="M471" s="40" t="n">
        <f aca="false">IF('Row Index'!M21="","✗",IF(INDEX('RAW DATA'!$X:$X,'Row Index'!M21)="",INDEX('RAW DATA'!$L:$L,'Row Index'!M21),INDEX('RAW DATA'!$X:$X,'Row Index'!M21)))</f>
        <v>33.45360094451</v>
      </c>
      <c r="N471" s="40" t="n">
        <f aca="false">IF('Row Index'!N21="","✗",IF(INDEX('RAW DATA'!$X:$X,'Row Index'!N21)="",INDEX('RAW DATA'!$L:$L,'Row Index'!N21),INDEX('RAW DATA'!$X:$X,'Row Index'!N21)))</f>
        <v>11.0439585660297</v>
      </c>
      <c r="O471" s="40" t="n">
        <f aca="false">IF('Row Index'!O21="","✗",IF(INDEX('RAW DATA'!$X:$X,'Row Index'!O21)="",INDEX('RAW DATA'!$L:$L,'Row Index'!O21),INDEX('RAW DATA'!$X:$X,'Row Index'!O21)))</f>
        <v>34.909780136467</v>
      </c>
      <c r="P471" s="40" t="n">
        <f aca="false">IF('Row Index'!P21="","✗",IF(INDEX('RAW DATA'!$X:$X,'Row Index'!P21)="",INDEX('RAW DATA'!$L:$L,'Row Index'!P21),INDEX('RAW DATA'!$X:$X,'Row Index'!P21)))</f>
        <v>39.654404985216</v>
      </c>
      <c r="Q471" s="40" t="n">
        <f aca="false">IF('Row Index'!Q21="","✗",IF(INDEX('RAW DATA'!$X:$X,'Row Index'!Q21)="",INDEX('RAW DATA'!$L:$L,'Row Index'!Q21),INDEX('RAW DATA'!$X:$X,'Row Index'!Q21)))</f>
        <v>32.2893891941933</v>
      </c>
      <c r="R471" s="40" t="n">
        <f aca="false">IF('Row Index'!R21="","✗",IF(INDEX('RAW DATA'!$X:$X,'Row Index'!R21)="",INDEX('RAW DATA'!$L:$L,'Row Index'!R21),INDEX('RAW DATA'!$X:$X,'Row Index'!R21)))</f>
        <v>37.8429437256142</v>
      </c>
      <c r="S471" s="40" t="n">
        <f aca="false">IF('Row Index'!S21="","✗",IF(INDEX('RAW DATA'!$X:$X,'Row Index'!S21)="",INDEX('RAW DATA'!$L:$L,'Row Index'!S21),INDEX('RAW DATA'!$X:$X,'Row Index'!S21)))</f>
        <v>34.1672244967853</v>
      </c>
      <c r="T471" s="40" t="n">
        <f aca="false">IF('Row Index'!T21="","✗",IF(INDEX('RAW DATA'!$X:$X,'Row Index'!T21)="",INDEX('RAW DATA'!$L:$L,'Row Index'!T21),INDEX('RAW DATA'!$X:$X,'Row Index'!T21)))</f>
        <v>38.5164354751046</v>
      </c>
      <c r="U471" s="40" t="n">
        <f aca="false">IF('Row Index'!U21="","✗",IF(INDEX('RAW DATA'!$X:$X,'Row Index'!U21)="",INDEX('RAW DATA'!$L:$L,'Row Index'!U21),INDEX('RAW DATA'!$X:$X,'Row Index'!U21)))</f>
        <v>38.1289094370411</v>
      </c>
      <c r="V471" s="40" t="n">
        <f aca="false">IF('Row Index'!V21="","✗",IF(INDEX('RAW DATA'!$X:$X,'Row Index'!V21)="",INDEX('RAW DATA'!$L:$L,'Row Index'!V21),INDEX('RAW DATA'!$X:$X,'Row Index'!V21)))</f>
        <v>44.5372810058707</v>
      </c>
      <c r="W471" s="40" t="n">
        <f aca="false">IF('Row Index'!W21="","✗",IF(INDEX('RAW DATA'!$X:$X,'Row Index'!W21)="",INDEX('RAW DATA'!$L:$L,'Row Index'!W21),INDEX('RAW DATA'!$X:$X,'Row Index'!W21)))</f>
        <v>40.9097337182121</v>
      </c>
      <c r="X471" s="40" t="n">
        <f aca="false">IF('Row Index'!X21="","✗",IF(INDEX('RAW DATA'!$X:$X,'Row Index'!X21)="",INDEX('RAW DATA'!$L:$L,'Row Index'!X21),INDEX('RAW DATA'!$X:$X,'Row Index'!X21)))</f>
        <v>33.8922751888098</v>
      </c>
      <c r="Y471" s="40" t="n">
        <f aca="false">IF('Row Index'!Y21="","✗",IF(INDEX('RAW DATA'!$X:$X,'Row Index'!Y21)="",INDEX('RAW DATA'!$L:$L,'Row Index'!Y21),INDEX('RAW DATA'!$X:$X,'Row Index'!Y21)))</f>
        <v>41.7222670283745</v>
      </c>
      <c r="Z471" s="40" t="n">
        <f aca="false">IF('Row Index'!Z21="","✗",IF(INDEX('RAW DATA'!$X:$X,'Row Index'!Z21)="",INDEX('RAW DATA'!$L:$L,'Row Index'!Z21),INDEX('RAW DATA'!$X:$X,'Row Index'!Z21)))</f>
        <v>31.1626609730998</v>
      </c>
      <c r="AA471" s="19" t="str">
        <f aca="false">IF('Row Index'!AA21="","⏳",IF(INDEX('RAW DATA'!$X:$X,'Row Index'!AA21)="",INDEX('RAW DATA'!$L:$L,'Row Index'!AA21),INDEX('RAW DATA'!$X:$X,'Row Index'!AA21)))</f>
        <v>⏳</v>
      </c>
      <c r="AB471" s="40" t="n">
        <f aca="false">IF('Row Index'!AB21="","✗",IF(INDEX('RAW DATA'!$X:$X,'Row Index'!AB21)="",INDEX('RAW DATA'!$L:$L,'Row Index'!AB21),INDEX('RAW DATA'!$X:$X,'Row Index'!AB21)))</f>
        <v>32.242254188341</v>
      </c>
      <c r="AC471" s="40" t="n">
        <f aca="false">IF('Row Index'!AC21="","✗",IF(INDEX('RAW DATA'!$X:$X,'Row Index'!AC21)="",INDEX('RAW DATA'!$L:$L,'Row Index'!AC21),INDEX('RAW DATA'!$X:$X,'Row Index'!AC21)))</f>
        <v>43.0261468265894</v>
      </c>
      <c r="AD471" s="40" t="n">
        <f aca="false">IF('Row Index'!AD21="","✗",IF(INDEX('RAW DATA'!$X:$X,'Row Index'!AD21)="",INDEX('RAW DATA'!$L:$L,'Row Index'!AD21),INDEX('RAW DATA'!$X:$X,'Row Index'!AD21)))</f>
        <v>31.0114244441165</v>
      </c>
      <c r="AE471" s="40" t="n">
        <f aca="false">IF('Row Index'!AE21="","✗",IF(INDEX('RAW DATA'!$X:$X,'Row Index'!AE21)="",INDEX('RAW DATA'!$L:$L,'Row Index'!AE21),INDEX('RAW DATA'!$X:$X,'Row Index'!AE21)))</f>
        <v>20.3663654092775</v>
      </c>
      <c r="AF471" s="26" t="str">
        <f aca="false">IF('Row Index'!AF21="","✗",IF(INDEX('RAW DATA'!$X:$X,'Row Index'!AF21)="",INDEX('RAW DATA'!$L:$L,'Row Index'!AF21),INDEX('RAW DATA'!$X:$X,'Row Index'!AF21)))</f>
        <v>✗</v>
      </c>
      <c r="AG471" s="40" t="n">
        <f aca="false">IF('Row Index'!AG21="","✗",IF(INDEX('RAW DATA'!$X:$X,'Row Index'!AG21)="",INDEX('RAW DATA'!$L:$L,'Row Index'!AG21),INDEX('RAW DATA'!$X:$X,'Row Index'!AG21)))</f>
        <v>24.1740679443609</v>
      </c>
      <c r="AH471" s="40" t="n">
        <f aca="false">IF('Row Index'!AH21="","✗",IF(INDEX('RAW DATA'!$X:$X,'Row Index'!AH21)="",INDEX('RAW DATA'!$L:$L,'Row Index'!AH21),INDEX('RAW DATA'!$X:$X,'Row Index'!AH21)))</f>
        <v>50.0563092459036</v>
      </c>
      <c r="AI471" s="40" t="n">
        <f aca="false">IF('Row Index'!AI21="","✗",IF(INDEX('RAW DATA'!$X:$X,'Row Index'!AI21)="",INDEX('RAW DATA'!$L:$L,'Row Index'!AI21),INDEX('RAW DATA'!$X:$X,'Row Index'!AI21)))</f>
        <v>74.0743526108646</v>
      </c>
      <c r="AJ471" s="40" t="n">
        <f aca="false">IF('Row Index'!AJ21="","✗",IF(INDEX('RAW DATA'!$X:$X,'Row Index'!AJ21)="",INDEX('RAW DATA'!$L:$L,'Row Index'!AJ21),INDEX('RAW DATA'!$X:$X,'Row Index'!AJ21)))</f>
        <v>67.880451402615</v>
      </c>
      <c r="AK471" s="40" t="n">
        <f aca="false">IF('Row Index'!AK21="","✗",IF(INDEX('RAW DATA'!$X:$X,'Row Index'!AK21)="",INDEX('RAW DATA'!$L:$L,'Row Index'!AK21),INDEX('RAW DATA'!$X:$X,'Row Index'!AK21)))</f>
        <v>84.3273264308944</v>
      </c>
      <c r="AL471" s="40" t="n">
        <f aca="false">IF('Row Index'!AL21="","✗",IF(INDEX('RAW DATA'!$X:$X,'Row Index'!AL21)="",INDEX('RAW DATA'!$L:$L,'Row Index'!AL21),INDEX('RAW DATA'!$X:$X,'Row Index'!AL21)))</f>
        <v>93.198907767706</v>
      </c>
      <c r="AM471" s="40" t="n">
        <f aca="false">IF('Row Index'!AM21="","✗",IF(INDEX('RAW DATA'!$X:$X,'Row Index'!AM21)="",INDEX('RAW DATA'!$L:$L,'Row Index'!AM21),INDEX('RAW DATA'!$X:$X,'Row Index'!AM21)))</f>
        <v>80.1053053087167</v>
      </c>
      <c r="AN471" s="40" t="n">
        <f aca="false">IF('Row Index'!AN21="","✗",IF(INDEX('RAW DATA'!$X:$X,'Row Index'!AN21)="",INDEX('RAW DATA'!$L:$L,'Row Index'!AN21),INDEX('RAW DATA'!$X:$X,'Row Index'!AN21)))</f>
        <v>93.5930816440394</v>
      </c>
      <c r="AO471" s="40" t="n">
        <f aca="false">IF('Row Index'!AO21="","✗",IF(INDEX('RAW DATA'!$X:$X,'Row Index'!AO21)="",INDEX('RAW DATA'!$L:$L,'Row Index'!AO21),INDEX('RAW DATA'!$X:$X,'Row Index'!AO21)))</f>
        <v>89.3202930292274</v>
      </c>
      <c r="AP471" s="40" t="n">
        <f aca="false">IF('Row Index'!AP21="","✗",IF(INDEX('RAW DATA'!$X:$X,'Row Index'!AP21)="",INDEX('RAW DATA'!$L:$L,'Row Index'!AP21),INDEX('RAW DATA'!$X:$X,'Row Index'!AP21)))</f>
        <v>73.7226047361704</v>
      </c>
      <c r="AQ471" s="40" t="n">
        <f aca="false">IF('Row Index'!AQ21="","✗",IF(INDEX('RAW DATA'!$X:$X,'Row Index'!AQ21)="",INDEX('RAW DATA'!$L:$L,'Row Index'!AQ21),INDEX('RAW DATA'!$X:$X,'Row Index'!AQ21)))</f>
        <v>69.1708700713129</v>
      </c>
    </row>
    <row r="472" customFormat="false" ht="15" hidden="false" customHeight="false" outlineLevel="0" collapsed="false">
      <c r="A472" s="15" t="s">
        <v>213</v>
      </c>
      <c r="B472" s="16" t="s">
        <v>153</v>
      </c>
      <c r="C472" s="40" t="n">
        <f aca="false">IF('Row Index'!C22="","✗",IF(INDEX('RAW DATA'!$X:$X,'Row Index'!C22)="",INDEX('RAW DATA'!$L:$L,'Row Index'!C22),INDEX('RAW DATA'!$X:$X,'Row Index'!C22)))</f>
        <v>14.8019239427963</v>
      </c>
      <c r="D472" s="40" t="n">
        <f aca="false">IF('Row Index'!D22="","✗",IF(INDEX('RAW DATA'!$X:$X,'Row Index'!D22)="",INDEX('RAW DATA'!$L:$L,'Row Index'!D22),INDEX('RAW DATA'!$X:$X,'Row Index'!D22)))</f>
        <v>34.3212784922959</v>
      </c>
      <c r="E472" s="40" t="n">
        <f aca="false">IF('Row Index'!E22="","✗",IF(INDEX('RAW DATA'!$X:$X,'Row Index'!E22)="",INDEX('RAW DATA'!$L:$L,'Row Index'!E22),INDEX('RAW DATA'!$X:$X,'Row Index'!E22)))</f>
        <v>12.6643630184634</v>
      </c>
      <c r="F472" s="40" t="n">
        <f aca="false">IF('Row Index'!F22="","✗",IF(INDEX('RAW DATA'!$X:$X,'Row Index'!F22)="",INDEX('RAW DATA'!$L:$L,'Row Index'!F22),INDEX('RAW DATA'!$X:$X,'Row Index'!F22)))</f>
        <v>35.4155146536061</v>
      </c>
      <c r="G472" s="40" t="n">
        <f aca="false">IF('Row Index'!G22="","✗",IF(INDEX('RAW DATA'!$X:$X,'Row Index'!G22)="",INDEX('RAW DATA'!$L:$L,'Row Index'!G22),INDEX('RAW DATA'!$X:$X,'Row Index'!G22)))</f>
        <v>28.8048744956708</v>
      </c>
      <c r="H472" s="40" t="n">
        <f aca="false">IF('Row Index'!H22="","✗",IF(INDEX('RAW DATA'!$X:$X,'Row Index'!H22)="",INDEX('RAW DATA'!$L:$L,'Row Index'!H22),INDEX('RAW DATA'!$X:$X,'Row Index'!H22)))</f>
        <v>37.7861630130196</v>
      </c>
      <c r="I472" s="40" t="n">
        <f aca="false">IF('Row Index'!I22="","✗",IF(INDEX('RAW DATA'!$X:$X,'Row Index'!I22)="",INDEX('RAW DATA'!$L:$L,'Row Index'!I22),INDEX('RAW DATA'!$X:$X,'Row Index'!I22)))</f>
        <v>16.6337285902503</v>
      </c>
      <c r="J472" s="40" t="n">
        <f aca="false">IF('Row Index'!J22="","✗",IF(INDEX('RAW DATA'!$X:$X,'Row Index'!J22)="",INDEX('RAW DATA'!$L:$L,'Row Index'!J22),INDEX('RAW DATA'!$X:$X,'Row Index'!J22)))</f>
        <v>42.1553344642612</v>
      </c>
      <c r="K472" s="40" t="n">
        <f aca="false">IF('Row Index'!K22="","✗",IF(INDEX('RAW DATA'!$X:$X,'Row Index'!K22)="",INDEX('RAW DATA'!$L:$L,'Row Index'!K22),INDEX('RAW DATA'!$X:$X,'Row Index'!K22)))</f>
        <v>26.6973897655213</v>
      </c>
      <c r="L472" s="40" t="n">
        <f aca="false">IF('Row Index'!L22="","✗",IF(INDEX('RAW DATA'!$X:$X,'Row Index'!L22)="",INDEX('RAW DATA'!$L:$L,'Row Index'!L22),INDEX('RAW DATA'!$X:$X,'Row Index'!L22)))</f>
        <v>37.859809776093</v>
      </c>
      <c r="M472" s="40" t="n">
        <f aca="false">IF('Row Index'!M22="","✗",IF(INDEX('RAW DATA'!$X:$X,'Row Index'!M22)="",INDEX('RAW DATA'!$L:$L,'Row Index'!M22),INDEX('RAW DATA'!$X:$X,'Row Index'!M22)))</f>
        <v>21.5358099099197</v>
      </c>
      <c r="N472" s="40" t="n">
        <f aca="false">IF('Row Index'!N22="","✗",IF(INDEX('RAW DATA'!$X:$X,'Row Index'!N22)="",INDEX('RAW DATA'!$L:$L,'Row Index'!N22),INDEX('RAW DATA'!$X:$X,'Row Index'!N22)))</f>
        <v>31.04610656562</v>
      </c>
      <c r="O472" s="40" t="n">
        <f aca="false">IF('Row Index'!O22="","✗",IF(INDEX('RAW DATA'!$X:$X,'Row Index'!O22)="",INDEX('RAW DATA'!$L:$L,'Row Index'!O22),INDEX('RAW DATA'!$X:$X,'Row Index'!O22)))</f>
        <v>27.4774621244398</v>
      </c>
      <c r="P472" s="40" t="n">
        <f aca="false">IF('Row Index'!P22="","✗",IF(INDEX('RAW DATA'!$X:$X,'Row Index'!P22)="",INDEX('RAW DATA'!$L:$L,'Row Index'!P22),INDEX('RAW DATA'!$X:$X,'Row Index'!P22)))</f>
        <v>27.6249242191458</v>
      </c>
      <c r="Q472" s="40" t="n">
        <f aca="false">IF('Row Index'!Q22="","✗",IF(INDEX('RAW DATA'!$X:$X,'Row Index'!Q22)="",INDEX('RAW DATA'!$L:$L,'Row Index'!Q22),INDEX('RAW DATA'!$X:$X,'Row Index'!Q22)))</f>
        <v>22.9701544188483</v>
      </c>
      <c r="R472" s="40" t="n">
        <f aca="false">IF('Row Index'!R22="","✗",IF(INDEX('RAW DATA'!$X:$X,'Row Index'!R22)="",INDEX('RAW DATA'!$L:$L,'Row Index'!R22),INDEX('RAW DATA'!$X:$X,'Row Index'!R22)))</f>
        <v>25.767254425791</v>
      </c>
      <c r="S472" s="40" t="n">
        <f aca="false">IF('Row Index'!S22="","✗",IF(INDEX('RAW DATA'!$X:$X,'Row Index'!S22)="",INDEX('RAW DATA'!$L:$L,'Row Index'!S22),INDEX('RAW DATA'!$X:$X,'Row Index'!S22)))</f>
        <v>17.0278247269241</v>
      </c>
      <c r="T472" s="40" t="n">
        <f aca="false">IF('Row Index'!T22="","✗",IF(INDEX('RAW DATA'!$X:$X,'Row Index'!T22)="",INDEX('RAW DATA'!$L:$L,'Row Index'!T22),INDEX('RAW DATA'!$X:$X,'Row Index'!T22)))</f>
        <v>22.2881631881348</v>
      </c>
      <c r="U472" s="40" t="n">
        <f aca="false">IF('Row Index'!U22="","✗",IF(INDEX('RAW DATA'!$X:$X,'Row Index'!U22)="",INDEX('RAW DATA'!$L:$L,'Row Index'!U22),INDEX('RAW DATA'!$X:$X,'Row Index'!U22)))</f>
        <v>14.8039691801425</v>
      </c>
      <c r="V472" s="40" t="n">
        <f aca="false">IF('Row Index'!V22="","✗",IF(INDEX('RAW DATA'!$X:$X,'Row Index'!V22)="",INDEX('RAW DATA'!$L:$L,'Row Index'!V22),INDEX('RAW DATA'!$X:$X,'Row Index'!V22)))</f>
        <v>12.9612779294308</v>
      </c>
      <c r="W472" s="40" t="n">
        <f aca="false">IF('Row Index'!W22="","✗",IF(INDEX('RAW DATA'!$X:$X,'Row Index'!W22)="",INDEX('RAW DATA'!$L:$L,'Row Index'!W22),INDEX('RAW DATA'!$X:$X,'Row Index'!W22)))</f>
        <v>13.8728054102675</v>
      </c>
      <c r="X472" s="40" t="n">
        <f aca="false">IF('Row Index'!X22="","✗",IF(INDEX('RAW DATA'!$X:$X,'Row Index'!X22)="",INDEX('RAW DATA'!$L:$L,'Row Index'!X22),INDEX('RAW DATA'!$X:$X,'Row Index'!X22)))</f>
        <v>14.1390719849934</v>
      </c>
      <c r="Y472" s="40" t="n">
        <f aca="false">IF('Row Index'!Y22="","✗",IF(INDEX('RAW DATA'!$X:$X,'Row Index'!Y22)="",INDEX('RAW DATA'!$L:$L,'Row Index'!Y22),INDEX('RAW DATA'!$X:$X,'Row Index'!Y22)))</f>
        <v>13.1956960634916</v>
      </c>
      <c r="Z472" s="40" t="n">
        <f aca="false">IF('Row Index'!Z22="","✗",IF(INDEX('RAW DATA'!$X:$X,'Row Index'!Z22)="",INDEX('RAW DATA'!$L:$L,'Row Index'!Z22),INDEX('RAW DATA'!$X:$X,'Row Index'!Z22)))</f>
        <v>8.48412371134021</v>
      </c>
      <c r="AA472" s="19" t="str">
        <f aca="false">IF('Row Index'!AA22="","⏳",IF(INDEX('RAW DATA'!$X:$X,'Row Index'!AA22)="",INDEX('RAW DATA'!$L:$L,'Row Index'!AA22),INDEX('RAW DATA'!$X:$X,'Row Index'!AA22)))</f>
        <v>⏳</v>
      </c>
      <c r="AB472" s="40" t="n">
        <f aca="false">IF('Row Index'!AB22="","✗",IF(INDEX('RAW DATA'!$X:$X,'Row Index'!AB22)="",INDEX('RAW DATA'!$L:$L,'Row Index'!AB22),INDEX('RAW DATA'!$X:$X,'Row Index'!AB22)))</f>
        <v>10.469658238634</v>
      </c>
      <c r="AC472" s="40" t="n">
        <f aca="false">IF('Row Index'!AC22="","✗",IF(INDEX('RAW DATA'!$X:$X,'Row Index'!AC22)="",INDEX('RAW DATA'!$L:$L,'Row Index'!AC22),INDEX('RAW DATA'!$X:$X,'Row Index'!AC22)))</f>
        <v>13.2208751606438</v>
      </c>
      <c r="AD472" s="40" t="n">
        <f aca="false">IF('Row Index'!AD22="","✗",IF(INDEX('RAW DATA'!$X:$X,'Row Index'!AD22)="",INDEX('RAW DATA'!$L:$L,'Row Index'!AD22),INDEX('RAW DATA'!$X:$X,'Row Index'!AD22)))</f>
        <v>47.5545776302189</v>
      </c>
      <c r="AE472" s="40" t="n">
        <f aca="false">IF('Row Index'!AE22="","✗",IF(INDEX('RAW DATA'!$X:$X,'Row Index'!AE22)="",INDEX('RAW DATA'!$L:$L,'Row Index'!AE22),INDEX('RAW DATA'!$X:$X,'Row Index'!AE22)))</f>
        <v>32.4251152871446</v>
      </c>
      <c r="AF472" s="40" t="n">
        <f aca="false">IF('Row Index'!AF22="","✗",IF(INDEX('RAW DATA'!$X:$X,'Row Index'!AF22)="",INDEX('RAW DATA'!$L:$L,'Row Index'!AF22),INDEX('RAW DATA'!$X:$X,'Row Index'!AF22)))</f>
        <v>9.28802689745346</v>
      </c>
      <c r="AG472" s="40" t="n">
        <f aca="false">IF('Row Index'!AG22="","✗",IF(INDEX('RAW DATA'!$X:$X,'Row Index'!AG22)="",INDEX('RAW DATA'!$L:$L,'Row Index'!AG22),INDEX('RAW DATA'!$X:$X,'Row Index'!AG22)))</f>
        <v>21.2338732476917</v>
      </c>
      <c r="AH472" s="40" t="n">
        <f aca="false">IF('Row Index'!AH22="","✗",IF(INDEX('RAW DATA'!$X:$X,'Row Index'!AH22)="",INDEX('RAW DATA'!$L:$L,'Row Index'!AH22),INDEX('RAW DATA'!$X:$X,'Row Index'!AH22)))</f>
        <v>18.061810450185</v>
      </c>
      <c r="AI472" s="40" t="n">
        <f aca="false">IF('Row Index'!AI22="","✗",IF(INDEX('RAW DATA'!$X:$X,'Row Index'!AI22)="",INDEX('RAW DATA'!$L:$L,'Row Index'!AI22),INDEX('RAW DATA'!$X:$X,'Row Index'!AI22)))</f>
        <v>49.3187832313352</v>
      </c>
      <c r="AJ472" s="40" t="n">
        <f aca="false">IF('Row Index'!AJ22="","✗",IF(INDEX('RAW DATA'!$X:$X,'Row Index'!AJ22)="",INDEX('RAW DATA'!$L:$L,'Row Index'!AJ22),INDEX('RAW DATA'!$X:$X,'Row Index'!AJ22)))</f>
        <v>25.1589049716803</v>
      </c>
      <c r="AK472" s="40" t="n">
        <f aca="false">IF('Row Index'!AK22="","✗",IF(INDEX('RAW DATA'!$X:$X,'Row Index'!AK22)="",INDEX('RAW DATA'!$L:$L,'Row Index'!AK22),INDEX('RAW DATA'!$X:$X,'Row Index'!AK22)))</f>
        <v>66.9315539701245</v>
      </c>
      <c r="AL472" s="40" t="n">
        <f aca="false">IF('Row Index'!AL22="","✗",IF(INDEX('RAW DATA'!$X:$X,'Row Index'!AL22)="",INDEX('RAW DATA'!$L:$L,'Row Index'!AL22),INDEX('RAW DATA'!$X:$X,'Row Index'!AL22)))</f>
        <v>56.1102598920929</v>
      </c>
      <c r="AM472" s="40" t="n">
        <f aca="false">IF('Row Index'!AM22="","✗",IF(INDEX('RAW DATA'!$X:$X,'Row Index'!AM22)="",INDEX('RAW DATA'!$L:$L,'Row Index'!AM22),INDEX('RAW DATA'!$X:$X,'Row Index'!AM22)))</f>
        <v>87.6923739519927</v>
      </c>
      <c r="AN472" s="40" t="n">
        <f aca="false">IF('Row Index'!AN22="","✗",IF(INDEX('RAW DATA'!$X:$X,'Row Index'!AN22)="",INDEX('RAW DATA'!$L:$L,'Row Index'!AN22),INDEX('RAW DATA'!$X:$X,'Row Index'!AN22)))</f>
        <v>89.555574524883</v>
      </c>
      <c r="AO472" s="40" t="n">
        <f aca="false">IF('Row Index'!AO22="","✗",IF(INDEX('RAW DATA'!$X:$X,'Row Index'!AO22)="",INDEX('RAW DATA'!$L:$L,'Row Index'!AO22),INDEX('RAW DATA'!$X:$X,'Row Index'!AO22)))</f>
        <v>88.3456815632564</v>
      </c>
      <c r="AP472" s="40" t="n">
        <f aca="false">IF('Row Index'!AP22="","✗",IF(INDEX('RAW DATA'!$X:$X,'Row Index'!AP22)="",INDEX('RAW DATA'!$L:$L,'Row Index'!AP22),INDEX('RAW DATA'!$X:$X,'Row Index'!AP22)))</f>
        <v>79.2260965869047</v>
      </c>
      <c r="AQ472" s="40" t="n">
        <f aca="false">IF('Row Index'!AQ22="","✗",IF(INDEX('RAW DATA'!$X:$X,'Row Index'!AQ22)="",INDEX('RAW DATA'!$L:$L,'Row Index'!AQ22),INDEX('RAW DATA'!$X:$X,'Row Index'!AQ22)))</f>
        <v>60.6490059592368</v>
      </c>
    </row>
    <row r="473" customFormat="false" ht="15" hidden="false" customHeight="false" outlineLevel="0" collapsed="false">
      <c r="A473" s="15" t="s">
        <v>216</v>
      </c>
      <c r="B473" s="16" t="s">
        <v>153</v>
      </c>
      <c r="C473" s="40" t="n">
        <f aca="false">IF('Row Index'!C23="","✗",IF(INDEX('RAW DATA'!$X:$X,'Row Index'!C23)="",INDEX('RAW DATA'!$L:$L,'Row Index'!C23),INDEX('RAW DATA'!$X:$X,'Row Index'!C23)))</f>
        <v>25.140838966892</v>
      </c>
      <c r="D473" s="40" t="n">
        <f aca="false">IF('Row Index'!D23="","✗",IF(INDEX('RAW DATA'!$X:$X,'Row Index'!D23)="",INDEX('RAW DATA'!$L:$L,'Row Index'!D23),INDEX('RAW DATA'!$X:$X,'Row Index'!D23)))</f>
        <v>64.1537770361338</v>
      </c>
      <c r="E473" s="40" t="n">
        <f aca="false">IF('Row Index'!E23="","✗",IF(INDEX('RAW DATA'!$X:$X,'Row Index'!E23)="",INDEX('RAW DATA'!$L:$L,'Row Index'!E23),INDEX('RAW DATA'!$X:$X,'Row Index'!E23)))</f>
        <v>27.4651745943751</v>
      </c>
      <c r="F473" s="40" t="n">
        <f aca="false">IF('Row Index'!F23="","✗",IF(INDEX('RAW DATA'!$X:$X,'Row Index'!F23)="",INDEX('RAW DATA'!$L:$L,'Row Index'!F23),INDEX('RAW DATA'!$X:$X,'Row Index'!F23)))</f>
        <v>53.2833035228245</v>
      </c>
      <c r="G473" s="40" t="n">
        <f aca="false">IF('Row Index'!G23="","✗",IF(INDEX('RAW DATA'!$X:$X,'Row Index'!G23)="",INDEX('RAW DATA'!$L:$L,'Row Index'!G23),INDEX('RAW DATA'!$X:$X,'Row Index'!G23)))</f>
        <v>46.5092766449139</v>
      </c>
      <c r="H473" s="40" t="n">
        <f aca="false">IF('Row Index'!H23="","✗",IF(INDEX('RAW DATA'!$X:$X,'Row Index'!H23)="",INDEX('RAW DATA'!$L:$L,'Row Index'!H23),INDEX('RAW DATA'!$X:$X,'Row Index'!H23)))</f>
        <v>43.6432293241854</v>
      </c>
      <c r="I473" s="40" t="n">
        <f aca="false">IF('Row Index'!I23="","✗",IF(INDEX('RAW DATA'!$X:$X,'Row Index'!I23)="",INDEX('RAW DATA'!$L:$L,'Row Index'!I23),INDEX('RAW DATA'!$X:$X,'Row Index'!I23)))</f>
        <v>29.4462939514134</v>
      </c>
      <c r="J473" s="40" t="n">
        <f aca="false">IF('Row Index'!J23="","✗",IF(INDEX('RAW DATA'!$X:$X,'Row Index'!J23)="",INDEX('RAW DATA'!$L:$L,'Row Index'!J23),INDEX('RAW DATA'!$X:$X,'Row Index'!J23)))</f>
        <v>47.265034240174</v>
      </c>
      <c r="K473" s="40" t="n">
        <f aca="false">IF('Row Index'!K23="","✗",IF(INDEX('RAW DATA'!$X:$X,'Row Index'!K23)="",INDEX('RAW DATA'!$L:$L,'Row Index'!K23),INDEX('RAW DATA'!$X:$X,'Row Index'!K23)))</f>
        <v>26.5635049388997</v>
      </c>
      <c r="L473" s="40" t="n">
        <f aca="false">IF('Row Index'!L23="","✗",IF(INDEX('RAW DATA'!$X:$X,'Row Index'!L23)="",INDEX('RAW DATA'!$L:$L,'Row Index'!L23),INDEX('RAW DATA'!$X:$X,'Row Index'!L23)))</f>
        <v>47.0614385160189</v>
      </c>
      <c r="M473" s="40" t="n">
        <f aca="false">IF('Row Index'!M23="","✗",IF(INDEX('RAW DATA'!$X:$X,'Row Index'!M23)="",INDEX('RAW DATA'!$L:$L,'Row Index'!M23),INDEX('RAW DATA'!$X:$X,'Row Index'!M23)))</f>
        <v>22.2966873882313</v>
      </c>
      <c r="N473" s="40" t="n">
        <f aca="false">IF('Row Index'!N23="","✗",IF(INDEX('RAW DATA'!$X:$X,'Row Index'!N23)="",INDEX('RAW DATA'!$L:$L,'Row Index'!N23),INDEX('RAW DATA'!$X:$X,'Row Index'!N23)))</f>
        <v>30.482691842169</v>
      </c>
      <c r="O473" s="40" t="n">
        <f aca="false">IF('Row Index'!O23="","✗",IF(INDEX('RAW DATA'!$X:$X,'Row Index'!O23)="",INDEX('RAW DATA'!$L:$L,'Row Index'!O23),INDEX('RAW DATA'!$X:$X,'Row Index'!O23)))</f>
        <v>21.6699994175775</v>
      </c>
      <c r="P473" s="40" t="n">
        <f aca="false">IF('Row Index'!P23="","✗",IF(INDEX('RAW DATA'!$X:$X,'Row Index'!P23)="",INDEX('RAW DATA'!$L:$L,'Row Index'!P23),INDEX('RAW DATA'!$X:$X,'Row Index'!P23)))</f>
        <v>23.5084049514556</v>
      </c>
      <c r="Q473" s="40" t="n">
        <f aca="false">IF('Row Index'!Q23="","✗",IF(INDEX('RAW DATA'!$X:$X,'Row Index'!Q23)="",INDEX('RAW DATA'!$L:$L,'Row Index'!Q23),INDEX('RAW DATA'!$X:$X,'Row Index'!Q23)))</f>
        <v>16.9834673486283</v>
      </c>
      <c r="R473" s="40" t="n">
        <f aca="false">IF('Row Index'!R23="","✗",IF(INDEX('RAW DATA'!$X:$X,'Row Index'!R23)="",INDEX('RAW DATA'!$L:$L,'Row Index'!R23),INDEX('RAW DATA'!$X:$X,'Row Index'!R23)))</f>
        <v>22.7258745321872</v>
      </c>
      <c r="S473" s="40" t="n">
        <f aca="false">IF('Row Index'!S23="","✗",IF(INDEX('RAW DATA'!$X:$X,'Row Index'!S23)="",INDEX('RAW DATA'!$L:$L,'Row Index'!S23),INDEX('RAW DATA'!$X:$X,'Row Index'!S23)))</f>
        <v>18.8581959744885</v>
      </c>
      <c r="T473" s="40" t="n">
        <f aca="false">IF('Row Index'!T23="","✗",IF(INDEX('RAW DATA'!$X:$X,'Row Index'!T23)="",INDEX('RAW DATA'!$L:$L,'Row Index'!T23),INDEX('RAW DATA'!$X:$X,'Row Index'!T23)))</f>
        <v>22.6473279338507</v>
      </c>
      <c r="U473" s="40" t="n">
        <f aca="false">IF('Row Index'!U23="","✗",IF(INDEX('RAW DATA'!$X:$X,'Row Index'!U23)="",INDEX('RAW DATA'!$L:$L,'Row Index'!U23),INDEX('RAW DATA'!$X:$X,'Row Index'!U23)))</f>
        <v>15.4265786038537</v>
      </c>
      <c r="V473" s="40" t="n">
        <f aca="false">IF('Row Index'!V23="","✗",IF(INDEX('RAW DATA'!$X:$X,'Row Index'!V23)="",INDEX('RAW DATA'!$L:$L,'Row Index'!V23),INDEX('RAW DATA'!$X:$X,'Row Index'!V23)))</f>
        <v>11.8706218287146</v>
      </c>
      <c r="W473" s="40" t="n">
        <f aca="false">IF('Row Index'!W23="","✗",IF(INDEX('RAW DATA'!$X:$X,'Row Index'!W23)="",INDEX('RAW DATA'!$L:$L,'Row Index'!W23),INDEX('RAW DATA'!$X:$X,'Row Index'!W23)))</f>
        <v>16.053350269927</v>
      </c>
      <c r="X473" s="40" t="n">
        <f aca="false">IF('Row Index'!X23="","✗",IF(INDEX('RAW DATA'!$X:$X,'Row Index'!X23)="",INDEX('RAW DATA'!$L:$L,'Row Index'!X23),INDEX('RAW DATA'!$X:$X,'Row Index'!X23)))</f>
        <v>18.8890851289297</v>
      </c>
      <c r="Y473" s="40" t="n">
        <f aca="false">IF('Row Index'!Y23="","✗",IF(INDEX('RAW DATA'!$X:$X,'Row Index'!Y23)="",INDEX('RAW DATA'!$L:$L,'Row Index'!Y23),INDEX('RAW DATA'!$X:$X,'Row Index'!Y23)))</f>
        <v>14.1846529221751</v>
      </c>
      <c r="Z473" s="40" t="n">
        <f aca="false">IF('Row Index'!Z23="","✗",IF(INDEX('RAW DATA'!$X:$X,'Row Index'!Z23)="",INDEX('RAW DATA'!$L:$L,'Row Index'!Z23),INDEX('RAW DATA'!$X:$X,'Row Index'!Z23)))</f>
        <v>10.5897771952818</v>
      </c>
      <c r="AA473" s="19" t="str">
        <f aca="false">IF('Row Index'!AA23="","⏳",IF(INDEX('RAW DATA'!$X:$X,'Row Index'!AA23)="",INDEX('RAW DATA'!$L:$L,'Row Index'!AA23),INDEX('RAW DATA'!$X:$X,'Row Index'!AA23)))</f>
        <v>⏳</v>
      </c>
      <c r="AB473" s="40" t="n">
        <f aca="false">IF('Row Index'!AB23="","✗",IF(INDEX('RAW DATA'!$X:$X,'Row Index'!AB23)="",INDEX('RAW DATA'!$L:$L,'Row Index'!AB23),INDEX('RAW DATA'!$X:$X,'Row Index'!AB23)))</f>
        <v>14.0195172884623</v>
      </c>
      <c r="AC473" s="40" t="n">
        <f aca="false">IF('Row Index'!AC23="","✗",IF(INDEX('RAW DATA'!$X:$X,'Row Index'!AC23)="",INDEX('RAW DATA'!$L:$L,'Row Index'!AC23),INDEX('RAW DATA'!$X:$X,'Row Index'!AC23)))</f>
        <v>14.7330732645754</v>
      </c>
      <c r="AD473" s="40" t="n">
        <f aca="false">IF('Row Index'!AD23="","✗",IF(INDEX('RAW DATA'!$X:$X,'Row Index'!AD23)="",INDEX('RAW DATA'!$L:$L,'Row Index'!AD23),INDEX('RAW DATA'!$X:$X,'Row Index'!AD23)))</f>
        <v>10.971679937256</v>
      </c>
      <c r="AE473" s="40" t="n">
        <f aca="false">IF('Row Index'!AE23="","✗",IF(INDEX('RAW DATA'!$X:$X,'Row Index'!AE23)="",INDEX('RAW DATA'!$L:$L,'Row Index'!AE23),INDEX('RAW DATA'!$X:$X,'Row Index'!AE23)))</f>
        <v>7.17650797159515</v>
      </c>
      <c r="AF473" s="40" t="n">
        <f aca="false">IF('Row Index'!AF23="","✗",IF(INDEX('RAW DATA'!$X:$X,'Row Index'!AF23)="",INDEX('RAW DATA'!$L:$L,'Row Index'!AF23),INDEX('RAW DATA'!$X:$X,'Row Index'!AF23)))</f>
        <v>11.04946185587</v>
      </c>
      <c r="AG473" s="40" t="n">
        <f aca="false">IF('Row Index'!AG23="","✗",IF(INDEX('RAW DATA'!$X:$X,'Row Index'!AG23)="",INDEX('RAW DATA'!$L:$L,'Row Index'!AG23),INDEX('RAW DATA'!$X:$X,'Row Index'!AG23)))</f>
        <v>10.2838636907407</v>
      </c>
      <c r="AH473" s="40" t="n">
        <f aca="false">IF('Row Index'!AH23="","✗",IF(INDEX('RAW DATA'!$X:$X,'Row Index'!AH23)="",INDEX('RAW DATA'!$L:$L,'Row Index'!AH23),INDEX('RAW DATA'!$X:$X,'Row Index'!AH23)))</f>
        <v>11.0536735591729</v>
      </c>
      <c r="AI473" s="40" t="n">
        <f aca="false">IF('Row Index'!AI23="","✗",IF(INDEX('RAW DATA'!$X:$X,'Row Index'!AI23)="",INDEX('RAW DATA'!$L:$L,'Row Index'!AI23),INDEX('RAW DATA'!$X:$X,'Row Index'!AI23)))</f>
        <v>43.1870002247985</v>
      </c>
      <c r="AJ473" s="40" t="n">
        <f aca="false">IF('Row Index'!AJ23="","✗",IF(INDEX('RAW DATA'!$X:$X,'Row Index'!AJ23)="",INDEX('RAW DATA'!$L:$L,'Row Index'!AJ23),INDEX('RAW DATA'!$X:$X,'Row Index'!AJ23)))</f>
        <v>35.3980864350782</v>
      </c>
      <c r="AK473" s="40" t="n">
        <f aca="false">IF('Row Index'!AK23="","✗",IF(INDEX('RAW DATA'!$X:$X,'Row Index'!AK23)="",INDEX('RAW DATA'!$L:$L,'Row Index'!AK23),INDEX('RAW DATA'!$X:$X,'Row Index'!AK23)))</f>
        <v>50.2827311931947</v>
      </c>
      <c r="AL473" s="40" t="n">
        <f aca="false">IF('Row Index'!AL23="","✗",IF(INDEX('RAW DATA'!$X:$X,'Row Index'!AL23)="",INDEX('RAW DATA'!$L:$L,'Row Index'!AL23),INDEX('RAW DATA'!$X:$X,'Row Index'!AL23)))</f>
        <v>55.6174422396869</v>
      </c>
      <c r="AM473" s="40" t="n">
        <f aca="false">IF('Row Index'!AM23="","✗",IF(INDEX('RAW DATA'!$X:$X,'Row Index'!AM23)="",INDEX('RAW DATA'!$L:$L,'Row Index'!AM23),INDEX('RAW DATA'!$X:$X,'Row Index'!AM23)))</f>
        <v>72.390309255331</v>
      </c>
      <c r="AN473" s="40" t="n">
        <f aca="false">IF('Row Index'!AN23="","✗",IF(INDEX('RAW DATA'!$X:$X,'Row Index'!AN23)="",INDEX('RAW DATA'!$L:$L,'Row Index'!AN23),INDEX('RAW DATA'!$X:$X,'Row Index'!AN23)))</f>
        <v>81.4925486042817</v>
      </c>
      <c r="AO473" s="40" t="n">
        <f aca="false">IF('Row Index'!AO23="","✗",IF(INDEX('RAW DATA'!$X:$X,'Row Index'!AO23)="",INDEX('RAW DATA'!$L:$L,'Row Index'!AO23),INDEX('RAW DATA'!$X:$X,'Row Index'!AO23)))</f>
        <v>75.1505190002323</v>
      </c>
      <c r="AP473" s="40" t="n">
        <f aca="false">IF('Row Index'!AP23="","✗",IF(INDEX('RAW DATA'!$X:$X,'Row Index'!AP23)="",INDEX('RAW DATA'!$L:$L,'Row Index'!AP23),INDEX('RAW DATA'!$X:$X,'Row Index'!AP23)))</f>
        <v>88.2080574097037</v>
      </c>
      <c r="AQ473" s="40" t="n">
        <f aca="false">IF('Row Index'!AQ23="","✗",IF(INDEX('RAW DATA'!$X:$X,'Row Index'!AQ23)="",INDEX('RAW DATA'!$L:$L,'Row Index'!AQ23),INDEX('RAW DATA'!$X:$X,'Row Index'!AQ23)))</f>
        <v>68.0618309005667</v>
      </c>
    </row>
    <row r="474" customFormat="false" ht="15" hidden="false" customHeight="false" outlineLevel="0" collapsed="false">
      <c r="A474" s="15" t="s">
        <v>219</v>
      </c>
      <c r="B474" s="16" t="s">
        <v>153</v>
      </c>
      <c r="C474" s="40" t="n">
        <f aca="false">IF('Row Index'!C24="","✗",IF(INDEX('RAW DATA'!$X:$X,'Row Index'!C24)="",INDEX('RAW DATA'!$L:$L,'Row Index'!C24),INDEX('RAW DATA'!$X:$X,'Row Index'!C24)))</f>
        <v>41.648023862789</v>
      </c>
      <c r="D474" s="40" t="n">
        <f aca="false">IF('Row Index'!D24="","✗",IF(INDEX('RAW DATA'!$X:$X,'Row Index'!D24)="",INDEX('RAW DATA'!$L:$L,'Row Index'!D24),INDEX('RAW DATA'!$X:$X,'Row Index'!D24)))</f>
        <v>63.4654207763742</v>
      </c>
      <c r="E474" s="40" t="n">
        <f aca="false">IF('Row Index'!E24="","✗",IF(INDEX('RAW DATA'!$X:$X,'Row Index'!E24)="",INDEX('RAW DATA'!$L:$L,'Row Index'!E24),INDEX('RAW DATA'!$X:$X,'Row Index'!E24)))</f>
        <v>45.039099612658</v>
      </c>
      <c r="F474" s="40" t="n">
        <f aca="false">IF('Row Index'!F24="","✗",IF(INDEX('RAW DATA'!$X:$X,'Row Index'!F24)="",INDEX('RAW DATA'!$L:$L,'Row Index'!F24),INDEX('RAW DATA'!$X:$X,'Row Index'!F24)))</f>
        <v>57.9969219841364</v>
      </c>
      <c r="G474" s="26" t="str">
        <f aca="false">IF('Row Index'!G24="","✗",IF(INDEX('RAW DATA'!$X:$X,'Row Index'!G24)="",INDEX('RAW DATA'!$L:$L,'Row Index'!G24),INDEX('RAW DATA'!$X:$X,'Row Index'!G24)))</f>
        <v>✗</v>
      </c>
      <c r="H474" s="40" t="n">
        <f aca="false">IF('Row Index'!H24="","✗",IF(INDEX('RAW DATA'!$X:$X,'Row Index'!H24)="",INDEX('RAW DATA'!$L:$L,'Row Index'!H24),INDEX('RAW DATA'!$X:$X,'Row Index'!H24)))</f>
        <v>51.5292006281313</v>
      </c>
      <c r="I474" s="40" t="n">
        <f aca="false">IF('Row Index'!I24="","✗",IF(INDEX('RAW DATA'!$X:$X,'Row Index'!I24)="",INDEX('RAW DATA'!$L:$L,'Row Index'!I24),INDEX('RAW DATA'!$X:$X,'Row Index'!I24)))</f>
        <v>33.4793036149492</v>
      </c>
      <c r="J474" s="40" t="n">
        <f aca="false">IF('Row Index'!J24="","✗",IF(INDEX('RAW DATA'!$X:$X,'Row Index'!J24)="",INDEX('RAW DATA'!$L:$L,'Row Index'!J24),INDEX('RAW DATA'!$X:$X,'Row Index'!J24)))</f>
        <v>51.973579973065</v>
      </c>
      <c r="K474" s="40" t="n">
        <f aca="false">IF('Row Index'!K24="","✗",IF(INDEX('RAW DATA'!$X:$X,'Row Index'!K24)="",INDEX('RAW DATA'!$L:$L,'Row Index'!K24),INDEX('RAW DATA'!$X:$X,'Row Index'!K24)))</f>
        <v>28.4729683945598</v>
      </c>
      <c r="L474" s="40" t="n">
        <f aca="false">IF('Row Index'!L24="","✗",IF(INDEX('RAW DATA'!$X:$X,'Row Index'!L24)="",INDEX('RAW DATA'!$L:$L,'Row Index'!L24),INDEX('RAW DATA'!$X:$X,'Row Index'!L24)))</f>
        <v>54.1605616963417</v>
      </c>
      <c r="M474" s="40" t="n">
        <f aca="false">IF('Row Index'!M24="","✗",IF(INDEX('RAW DATA'!$X:$X,'Row Index'!M24)="",INDEX('RAW DATA'!$L:$L,'Row Index'!M24),INDEX('RAW DATA'!$X:$X,'Row Index'!M24)))</f>
        <v>23.4211218394259</v>
      </c>
      <c r="N474" s="40" t="n">
        <f aca="false">IF('Row Index'!N24="","✗",IF(INDEX('RAW DATA'!$X:$X,'Row Index'!N24)="",INDEX('RAW DATA'!$L:$L,'Row Index'!N24),INDEX('RAW DATA'!$X:$X,'Row Index'!N24)))</f>
        <v>22.8507546115148</v>
      </c>
      <c r="O474" s="40" t="n">
        <f aca="false">IF('Row Index'!O24="","✗",IF(INDEX('RAW DATA'!$X:$X,'Row Index'!O24)="",INDEX('RAW DATA'!$L:$L,'Row Index'!O24),INDEX('RAW DATA'!$X:$X,'Row Index'!O24)))</f>
        <v>18.4558677027296</v>
      </c>
      <c r="P474" s="40" t="n">
        <f aca="false">IF('Row Index'!P24="","✗",IF(INDEX('RAW DATA'!$X:$X,'Row Index'!P24)="",INDEX('RAW DATA'!$L:$L,'Row Index'!P24),INDEX('RAW DATA'!$X:$X,'Row Index'!P24)))</f>
        <v>19.759771918282</v>
      </c>
      <c r="Q474" s="40" t="n">
        <f aca="false">IF('Row Index'!Q24="","✗",IF(INDEX('RAW DATA'!$X:$X,'Row Index'!Q24)="",INDEX('RAW DATA'!$L:$L,'Row Index'!Q24),INDEX('RAW DATA'!$X:$X,'Row Index'!Q24)))</f>
        <v>14.9574058807365</v>
      </c>
      <c r="R474" s="40" t="n">
        <f aca="false">IF('Row Index'!R24="","✗",IF(INDEX('RAW DATA'!$X:$X,'Row Index'!R24)="",INDEX('RAW DATA'!$L:$L,'Row Index'!R24),INDEX('RAW DATA'!$X:$X,'Row Index'!R24)))</f>
        <v>14.4427704711104</v>
      </c>
      <c r="S474" s="40" t="n">
        <f aca="false">IF('Row Index'!S24="","✗",IF(INDEX('RAW DATA'!$X:$X,'Row Index'!S24)="",INDEX('RAW DATA'!$L:$L,'Row Index'!S24),INDEX('RAW DATA'!$X:$X,'Row Index'!S24)))</f>
        <v>11.4411455259309</v>
      </c>
      <c r="T474" s="40" t="n">
        <f aca="false">IF('Row Index'!T24="","✗",IF(INDEX('RAW DATA'!$X:$X,'Row Index'!T24)="",INDEX('RAW DATA'!$L:$L,'Row Index'!T24),INDEX('RAW DATA'!$X:$X,'Row Index'!T24)))</f>
        <v>11.5673062838729</v>
      </c>
      <c r="U474" s="40" t="n">
        <f aca="false">IF('Row Index'!U24="","✗",IF(INDEX('RAW DATA'!$X:$X,'Row Index'!U24)="",INDEX('RAW DATA'!$L:$L,'Row Index'!U24),INDEX('RAW DATA'!$X:$X,'Row Index'!U24)))</f>
        <v>13.5613099070923</v>
      </c>
      <c r="V474" s="40" t="n">
        <f aca="false">IF('Row Index'!V24="","✗",IF(INDEX('RAW DATA'!$X:$X,'Row Index'!V24)="",INDEX('RAW DATA'!$L:$L,'Row Index'!V24),INDEX('RAW DATA'!$X:$X,'Row Index'!V24)))</f>
        <v>10.1534166962212</v>
      </c>
      <c r="W474" s="40" t="n">
        <f aca="false">IF('Row Index'!W24="","✗",IF(INDEX('RAW DATA'!$X:$X,'Row Index'!W24)="",INDEX('RAW DATA'!$L:$L,'Row Index'!W24),INDEX('RAW DATA'!$X:$X,'Row Index'!W24)))</f>
        <v>12.3642206464292</v>
      </c>
      <c r="X474" s="40" t="n">
        <f aca="false">IF('Row Index'!X24="","✗",IF(INDEX('RAW DATA'!$X:$X,'Row Index'!X24)="",INDEX('RAW DATA'!$L:$L,'Row Index'!X24),INDEX('RAW DATA'!$X:$X,'Row Index'!X24)))</f>
        <v>12.4337195818248</v>
      </c>
      <c r="Y474" s="40" t="n">
        <f aca="false">IF('Row Index'!Y24="","✗",IF(INDEX('RAW DATA'!$X:$X,'Row Index'!Y24)="",INDEX('RAW DATA'!$L:$L,'Row Index'!Y24),INDEX('RAW DATA'!$X:$X,'Row Index'!Y24)))</f>
        <v>13.3806863677899</v>
      </c>
      <c r="Z474" s="40" t="n">
        <f aca="false">IF('Row Index'!Z24="","✗",IF(INDEX('RAW DATA'!$X:$X,'Row Index'!Z24)="",INDEX('RAW DATA'!$L:$L,'Row Index'!Z24),INDEX('RAW DATA'!$X:$X,'Row Index'!Z24)))</f>
        <v>13.5058828468571</v>
      </c>
      <c r="AA474" s="19" t="str">
        <f aca="false">IF('Row Index'!AA24="","⏳",IF(INDEX('RAW DATA'!$X:$X,'Row Index'!AA24)="",INDEX('RAW DATA'!$L:$L,'Row Index'!AA24),INDEX('RAW DATA'!$X:$X,'Row Index'!AA24)))</f>
        <v>⏳</v>
      </c>
      <c r="AB474" s="40" t="n">
        <f aca="false">IF('Row Index'!AB24="","✗",IF(INDEX('RAW DATA'!$X:$X,'Row Index'!AB24)="",INDEX('RAW DATA'!$L:$L,'Row Index'!AB24),INDEX('RAW DATA'!$X:$X,'Row Index'!AB24)))</f>
        <v>16.6698250268461</v>
      </c>
      <c r="AC474" s="40" t="n">
        <f aca="false">IF('Row Index'!AC24="","✗",IF(INDEX('RAW DATA'!$X:$X,'Row Index'!AC24)="",INDEX('RAW DATA'!$L:$L,'Row Index'!AC24),INDEX('RAW DATA'!$X:$X,'Row Index'!AC24)))</f>
        <v>10.1784763536193</v>
      </c>
      <c r="AD474" s="40" t="n">
        <f aca="false">IF('Row Index'!AD24="","✗",IF(INDEX('RAW DATA'!$X:$X,'Row Index'!AD24)="",INDEX('RAW DATA'!$L:$L,'Row Index'!AD24),INDEX('RAW DATA'!$X:$X,'Row Index'!AD24)))</f>
        <v>10.2994111304636</v>
      </c>
      <c r="AE474" s="40" t="n">
        <f aca="false">IF('Row Index'!AE24="","✗",IF(INDEX('RAW DATA'!$X:$X,'Row Index'!AE24)="",INDEX('RAW DATA'!$L:$L,'Row Index'!AE24),INDEX('RAW DATA'!$X:$X,'Row Index'!AE24)))</f>
        <v>12.7224673876146</v>
      </c>
      <c r="AF474" s="40" t="n">
        <f aca="false">IF('Row Index'!AF24="","✗",IF(INDEX('RAW DATA'!$X:$X,'Row Index'!AF24)="",INDEX('RAW DATA'!$L:$L,'Row Index'!AF24),INDEX('RAW DATA'!$X:$X,'Row Index'!AF24)))</f>
        <v>10.0713663235744</v>
      </c>
      <c r="AG474" s="40" t="n">
        <f aca="false">IF('Row Index'!AG24="","✗",IF(INDEX('RAW DATA'!$X:$X,'Row Index'!AG24)="",INDEX('RAW DATA'!$L:$L,'Row Index'!AG24),INDEX('RAW DATA'!$X:$X,'Row Index'!AG24)))</f>
        <v>12.0150256068664</v>
      </c>
      <c r="AH474" s="40" t="n">
        <f aca="false">IF('Row Index'!AH24="","✗",IF(INDEX('RAW DATA'!$X:$X,'Row Index'!AH24)="",INDEX('RAW DATA'!$L:$L,'Row Index'!AH24),INDEX('RAW DATA'!$X:$X,'Row Index'!AH24)))</f>
        <v>13.1099137931035</v>
      </c>
      <c r="AI474" s="40" t="n">
        <f aca="false">IF('Row Index'!AI24="","✗",IF(INDEX('RAW DATA'!$X:$X,'Row Index'!AI24)="",INDEX('RAW DATA'!$L:$L,'Row Index'!AI24),INDEX('RAW DATA'!$X:$X,'Row Index'!AI24)))</f>
        <v>12.2181899530213</v>
      </c>
      <c r="AJ474" s="40" t="n">
        <f aca="false">IF('Row Index'!AJ24="","✗",IF(INDEX('RAW DATA'!$X:$X,'Row Index'!AJ24)="",INDEX('RAW DATA'!$L:$L,'Row Index'!AJ24),INDEX('RAW DATA'!$X:$X,'Row Index'!AJ24)))</f>
        <v>10.362401545885</v>
      </c>
      <c r="AK474" s="40" t="n">
        <f aca="false">IF('Row Index'!AK24="","✗",IF(INDEX('RAW DATA'!$X:$X,'Row Index'!AK24)="",INDEX('RAW DATA'!$L:$L,'Row Index'!AK24),INDEX('RAW DATA'!$X:$X,'Row Index'!AK24)))</f>
        <v>15.4255319148936</v>
      </c>
      <c r="AL474" s="40" t="n">
        <f aca="false">IF('Row Index'!AL24="","✗",IF(INDEX('RAW DATA'!$X:$X,'Row Index'!AL24)="",INDEX('RAW DATA'!$L:$L,'Row Index'!AL24),INDEX('RAW DATA'!$X:$X,'Row Index'!AL24)))</f>
        <v>27.5268455434996</v>
      </c>
      <c r="AM474" s="40" t="n">
        <f aca="false">IF('Row Index'!AM24="","✗",IF(INDEX('RAW DATA'!$X:$X,'Row Index'!AM24)="",INDEX('RAW DATA'!$L:$L,'Row Index'!AM24),INDEX('RAW DATA'!$X:$X,'Row Index'!AM24)))</f>
        <v>30.0759118271955</v>
      </c>
      <c r="AN474" s="40" t="n">
        <f aca="false">IF('Row Index'!AN24="","✗",IF(INDEX('RAW DATA'!$X:$X,'Row Index'!AN24)="",INDEX('RAW DATA'!$L:$L,'Row Index'!AN24),INDEX('RAW DATA'!$X:$X,'Row Index'!AN24)))</f>
        <v>58.6883264072535</v>
      </c>
      <c r="AO474" s="40" t="n">
        <f aca="false">IF('Row Index'!AO24="","✗",IF(INDEX('RAW DATA'!$X:$X,'Row Index'!AO24)="",INDEX('RAW DATA'!$L:$L,'Row Index'!AO24),INDEX('RAW DATA'!$X:$X,'Row Index'!AO24)))</f>
        <v>55.2102401388493</v>
      </c>
      <c r="AP474" s="40" t="n">
        <f aca="false">IF('Row Index'!AP24="","✗",IF(INDEX('RAW DATA'!$X:$X,'Row Index'!AP24)="",INDEX('RAW DATA'!$L:$L,'Row Index'!AP24),INDEX('RAW DATA'!$X:$X,'Row Index'!AP24)))</f>
        <v>76.147275973556</v>
      </c>
      <c r="AQ474" s="40" t="n">
        <f aca="false">IF('Row Index'!AQ24="","✗",IF(INDEX('RAW DATA'!$X:$X,'Row Index'!AQ24)="",INDEX('RAW DATA'!$L:$L,'Row Index'!AQ24),INDEX('RAW DATA'!$X:$X,'Row Index'!AQ24)))</f>
        <v>76.7676911469529</v>
      </c>
    </row>
    <row r="475" customFormat="false" ht="15" hidden="false" customHeight="false" outlineLevel="0" collapsed="false">
      <c r="A475" s="15" t="s">
        <v>222</v>
      </c>
      <c r="B475" s="16" t="s">
        <v>153</v>
      </c>
      <c r="C475" s="40" t="n">
        <f aca="false">IF('Row Index'!C25="","✗",IF(INDEX('RAW DATA'!$X:$X,'Row Index'!C25)="",INDEX('RAW DATA'!$L:$L,'Row Index'!C25),INDEX('RAW DATA'!$X:$X,'Row Index'!C25)))</f>
        <v>39.3204854276963</v>
      </c>
      <c r="D475" s="40" t="n">
        <f aca="false">IF('Row Index'!D25="","✗",IF(INDEX('RAW DATA'!$X:$X,'Row Index'!D25)="",INDEX('RAW DATA'!$L:$L,'Row Index'!D25),INDEX('RAW DATA'!$X:$X,'Row Index'!D25)))</f>
        <v>68.0833106452491</v>
      </c>
      <c r="E475" s="40" t="n">
        <f aca="false">IF('Row Index'!E25="","✗",IF(INDEX('RAW DATA'!$X:$X,'Row Index'!E25)="",INDEX('RAW DATA'!$L:$L,'Row Index'!E25),INDEX('RAW DATA'!$X:$X,'Row Index'!E25)))</f>
        <v>26.416154904527</v>
      </c>
      <c r="F475" s="40" t="n">
        <f aca="false">IF('Row Index'!F25="","✗",IF(INDEX('RAW DATA'!$X:$X,'Row Index'!F25)="",INDEX('RAW DATA'!$L:$L,'Row Index'!F25),INDEX('RAW DATA'!$X:$X,'Row Index'!F25)))</f>
        <v>62.8728691391877</v>
      </c>
      <c r="G475" s="40" t="n">
        <f aca="false">IF('Row Index'!G25="","✗",IF(INDEX('RAW DATA'!$X:$X,'Row Index'!G25)="",INDEX('RAW DATA'!$L:$L,'Row Index'!G25),INDEX('RAW DATA'!$X:$X,'Row Index'!G25)))</f>
        <v>22.483772432226</v>
      </c>
      <c r="H475" s="40" t="n">
        <f aca="false">IF('Row Index'!H25="","✗",IF(INDEX('RAW DATA'!$X:$X,'Row Index'!H25)="",INDEX('RAW DATA'!$L:$L,'Row Index'!H25),INDEX('RAW DATA'!$X:$X,'Row Index'!H25)))</f>
        <v>52.7652643335815</v>
      </c>
      <c r="I475" s="40" t="n">
        <f aca="false">IF('Row Index'!I25="","✗",IF(INDEX('RAW DATA'!$X:$X,'Row Index'!I25)="",INDEX('RAW DATA'!$L:$L,'Row Index'!I25),INDEX('RAW DATA'!$X:$X,'Row Index'!I25)))</f>
        <v>23.6032329968649</v>
      </c>
      <c r="J475" s="40" t="n">
        <f aca="false">IF('Row Index'!J25="","✗",IF(INDEX('RAW DATA'!$X:$X,'Row Index'!J25)="",INDEX('RAW DATA'!$L:$L,'Row Index'!J25),INDEX('RAW DATA'!$X:$X,'Row Index'!J25)))</f>
        <v>43.7218990016322</v>
      </c>
      <c r="K475" s="40" t="n">
        <f aca="false">IF('Row Index'!K25="","✗",IF(INDEX('RAW DATA'!$X:$X,'Row Index'!K25)="",INDEX('RAW DATA'!$L:$L,'Row Index'!K25),INDEX('RAW DATA'!$X:$X,'Row Index'!K25)))</f>
        <v>14.0398757393334</v>
      </c>
      <c r="L475" s="40" t="n">
        <f aca="false">IF('Row Index'!L25="","✗",IF(INDEX('RAW DATA'!$X:$X,'Row Index'!L25)="",INDEX('RAW DATA'!$L:$L,'Row Index'!L25),INDEX('RAW DATA'!$X:$X,'Row Index'!L25)))</f>
        <v>48.7717361302788</v>
      </c>
      <c r="M475" s="40" t="n">
        <f aca="false">IF('Row Index'!M25="","✗",IF(INDEX('RAW DATA'!$X:$X,'Row Index'!M25)="",INDEX('RAW DATA'!$L:$L,'Row Index'!M25),INDEX('RAW DATA'!$X:$X,'Row Index'!M25)))</f>
        <v>12.4903828801018</v>
      </c>
      <c r="N475" s="40" t="n">
        <f aca="false">IF('Row Index'!N25="","✗",IF(INDEX('RAW DATA'!$X:$X,'Row Index'!N25)="",INDEX('RAW DATA'!$L:$L,'Row Index'!N25),INDEX('RAW DATA'!$X:$X,'Row Index'!N25)))</f>
        <v>13.6266429584064</v>
      </c>
      <c r="O475" s="40" t="n">
        <f aca="false">IF('Row Index'!O25="","✗",IF(INDEX('RAW DATA'!$X:$X,'Row Index'!O25)="",INDEX('RAW DATA'!$L:$L,'Row Index'!O25),INDEX('RAW DATA'!$X:$X,'Row Index'!O25)))</f>
        <v>29.7920785481041</v>
      </c>
      <c r="P475" s="40" t="n">
        <f aca="false">IF('Row Index'!P25="","✗",IF(INDEX('RAW DATA'!$X:$X,'Row Index'!P25)="",INDEX('RAW DATA'!$L:$L,'Row Index'!P25),INDEX('RAW DATA'!$X:$X,'Row Index'!P25)))</f>
        <v>10.8242757454007</v>
      </c>
      <c r="Q475" s="40" t="n">
        <f aca="false">IF('Row Index'!Q25="","✗",IF(INDEX('RAW DATA'!$X:$X,'Row Index'!Q25)="",INDEX('RAW DATA'!$L:$L,'Row Index'!Q25),INDEX('RAW DATA'!$X:$X,'Row Index'!Q25)))</f>
        <v>33.4581866934808</v>
      </c>
      <c r="R475" s="40" t="n">
        <f aca="false">IF('Row Index'!R25="","✗",IF(INDEX('RAW DATA'!$X:$X,'Row Index'!R25)="",INDEX('RAW DATA'!$L:$L,'Row Index'!R25),INDEX('RAW DATA'!$X:$X,'Row Index'!R25)))</f>
        <v>32.9504059688392</v>
      </c>
      <c r="S475" s="40" t="n">
        <f aca="false">IF('Row Index'!S25="","✗",IF(INDEX('RAW DATA'!$X:$X,'Row Index'!S25)="",INDEX('RAW DATA'!$L:$L,'Row Index'!S25),INDEX('RAW DATA'!$X:$X,'Row Index'!S25)))</f>
        <v>42.0085413213642</v>
      </c>
      <c r="T475" s="40" t="n">
        <f aca="false">IF('Row Index'!T25="","✗",IF(INDEX('RAW DATA'!$X:$X,'Row Index'!T25)="",INDEX('RAW DATA'!$L:$L,'Row Index'!T25),INDEX('RAW DATA'!$X:$X,'Row Index'!T25)))</f>
        <v>37.4492968171725</v>
      </c>
      <c r="U475" s="40" t="n">
        <f aca="false">IF('Row Index'!U25="","✗",IF(INDEX('RAW DATA'!$X:$X,'Row Index'!U25)="",INDEX('RAW DATA'!$L:$L,'Row Index'!U25),INDEX('RAW DATA'!$X:$X,'Row Index'!U25)))</f>
        <v>18.1492161407479</v>
      </c>
      <c r="V475" s="40" t="n">
        <f aca="false">IF('Row Index'!V25="","✗",IF(INDEX('RAW DATA'!$X:$X,'Row Index'!V25)="",INDEX('RAW DATA'!$L:$L,'Row Index'!V25),INDEX('RAW DATA'!$X:$X,'Row Index'!V25)))</f>
        <v>45.8601562301214</v>
      </c>
      <c r="W475" s="40" t="n">
        <f aca="false">IF('Row Index'!W25="","✗",IF(INDEX('RAW DATA'!$X:$X,'Row Index'!W25)="",INDEX('RAW DATA'!$L:$L,'Row Index'!W25),INDEX('RAW DATA'!$X:$X,'Row Index'!W25)))</f>
        <v>16.7069983544671</v>
      </c>
      <c r="X475" s="40" t="n">
        <f aca="false">IF('Row Index'!X25="","✗",IF(INDEX('RAW DATA'!$X:$X,'Row Index'!X25)="",INDEX('RAW DATA'!$L:$L,'Row Index'!X25),INDEX('RAW DATA'!$X:$X,'Row Index'!X25)))</f>
        <v>11.0357369422711</v>
      </c>
      <c r="Y475" s="40" t="n">
        <f aca="false">IF('Row Index'!Y25="","✗",IF(INDEX('RAW DATA'!$X:$X,'Row Index'!Y25)="",INDEX('RAW DATA'!$L:$L,'Row Index'!Y25),INDEX('RAW DATA'!$X:$X,'Row Index'!Y25)))</f>
        <v>16.8089245751943</v>
      </c>
      <c r="Z475" s="40" t="n">
        <f aca="false">IF('Row Index'!Z25="","✗",IF(INDEX('RAW DATA'!$X:$X,'Row Index'!Z25)="",INDEX('RAW DATA'!$L:$L,'Row Index'!Z25),INDEX('RAW DATA'!$X:$X,'Row Index'!Z25)))</f>
        <v>15.4173033382036</v>
      </c>
      <c r="AA475" s="19" t="str">
        <f aca="false">IF('Row Index'!AA25="","⏳",IF(INDEX('RAW DATA'!$X:$X,'Row Index'!AA25)="",INDEX('RAW DATA'!$L:$L,'Row Index'!AA25),INDEX('RAW DATA'!$X:$X,'Row Index'!AA25)))</f>
        <v>⏳</v>
      </c>
      <c r="AB475" s="40" t="n">
        <f aca="false">IF('Row Index'!AB25="","✗",IF(INDEX('RAW DATA'!$X:$X,'Row Index'!AB25)="",INDEX('RAW DATA'!$L:$L,'Row Index'!AB25),INDEX('RAW DATA'!$X:$X,'Row Index'!AB25)))</f>
        <v>17.3444324955856</v>
      </c>
      <c r="AC475" s="40" t="n">
        <f aca="false">IF('Row Index'!AC25="","✗",IF(INDEX('RAW DATA'!$X:$X,'Row Index'!AC25)="",INDEX('RAW DATA'!$L:$L,'Row Index'!AC25),INDEX('RAW DATA'!$X:$X,'Row Index'!AC25)))</f>
        <v>10.2383080131069</v>
      </c>
      <c r="AD475" s="40" t="n">
        <f aca="false">IF('Row Index'!AD25="","✗",IF(INDEX('RAW DATA'!$X:$X,'Row Index'!AD25)="",INDEX('RAW DATA'!$L:$L,'Row Index'!AD25),INDEX('RAW DATA'!$X:$X,'Row Index'!AD25)))</f>
        <v>9.41919528484902</v>
      </c>
      <c r="AE475" s="40" t="n">
        <f aca="false">IF('Row Index'!AE25="","✗",IF(INDEX('RAW DATA'!$X:$X,'Row Index'!AE25)="",INDEX('RAW DATA'!$L:$L,'Row Index'!AE25),INDEX('RAW DATA'!$X:$X,'Row Index'!AE25)))</f>
        <v>11.7586429781807</v>
      </c>
      <c r="AF475" s="40" t="n">
        <f aca="false">IF('Row Index'!AF25="","✗",IF(INDEX('RAW DATA'!$X:$X,'Row Index'!AF25)="",INDEX('RAW DATA'!$L:$L,'Row Index'!AF25),INDEX('RAW DATA'!$X:$X,'Row Index'!AF25)))</f>
        <v>12.3261903489553</v>
      </c>
      <c r="AG475" s="40" t="n">
        <f aca="false">IF('Row Index'!AG25="","✗",IF(INDEX('RAW DATA'!$X:$X,'Row Index'!AG25)="",INDEX('RAW DATA'!$L:$L,'Row Index'!AG25),INDEX('RAW DATA'!$X:$X,'Row Index'!AG25)))</f>
        <v>15.1795240812883</v>
      </c>
      <c r="AH475" s="40" t="n">
        <f aca="false">IF('Row Index'!AH25="","✗",IF(INDEX('RAW DATA'!$X:$X,'Row Index'!AH25)="",INDEX('RAW DATA'!$L:$L,'Row Index'!AH25),INDEX('RAW DATA'!$X:$X,'Row Index'!AH25)))</f>
        <v>14.1354984693199</v>
      </c>
      <c r="AI475" s="40" t="n">
        <f aca="false">IF('Row Index'!AI25="","✗",IF(INDEX('RAW DATA'!$X:$X,'Row Index'!AI25)="",INDEX('RAW DATA'!$L:$L,'Row Index'!AI25),INDEX('RAW DATA'!$X:$X,'Row Index'!AI25)))</f>
        <v>8.47074959118004</v>
      </c>
      <c r="AJ475" s="40" t="n">
        <f aca="false">IF('Row Index'!AJ25="","✗",IF(INDEX('RAW DATA'!$X:$X,'Row Index'!AJ25)="",INDEX('RAW DATA'!$L:$L,'Row Index'!AJ25),INDEX('RAW DATA'!$X:$X,'Row Index'!AJ25)))</f>
        <v>12.8460059677553</v>
      </c>
      <c r="AK475" s="40" t="n">
        <f aca="false">IF('Row Index'!AK25="","✗",IF(INDEX('RAW DATA'!$X:$X,'Row Index'!AK25)="",INDEX('RAW DATA'!$L:$L,'Row Index'!AK25),INDEX('RAW DATA'!$X:$X,'Row Index'!AK25)))</f>
        <v>10.8823529411765</v>
      </c>
      <c r="AL475" s="40" t="n">
        <f aca="false">IF('Row Index'!AL25="","✗",IF(INDEX('RAW DATA'!$X:$X,'Row Index'!AL25)="",INDEX('RAW DATA'!$L:$L,'Row Index'!AL25),INDEX('RAW DATA'!$X:$X,'Row Index'!AL25)))</f>
        <v>13.7667251084248</v>
      </c>
      <c r="AM475" s="40" t="n">
        <f aca="false">IF('Row Index'!AM25="","✗",IF(INDEX('RAW DATA'!$X:$X,'Row Index'!AM25)="",INDEX('RAW DATA'!$L:$L,'Row Index'!AM25),INDEX('RAW DATA'!$X:$X,'Row Index'!AM25)))</f>
        <v>29.8416507287868</v>
      </c>
      <c r="AN475" s="40" t="n">
        <f aca="false">IF('Row Index'!AN25="","✗",IF(INDEX('RAW DATA'!$X:$X,'Row Index'!AN25)="",INDEX('RAW DATA'!$L:$L,'Row Index'!AN25),INDEX('RAW DATA'!$X:$X,'Row Index'!AN25)))</f>
        <v>43.4671419714817</v>
      </c>
      <c r="AO475" s="40" t="n">
        <f aca="false">IF('Row Index'!AO25="","✗",IF(INDEX('RAW DATA'!$X:$X,'Row Index'!AO25)="",INDEX('RAW DATA'!$L:$L,'Row Index'!AO25),INDEX('RAW DATA'!$X:$X,'Row Index'!AO25)))</f>
        <v>51.6399858600141</v>
      </c>
      <c r="AP475" s="40" t="n">
        <f aca="false">IF('Row Index'!AP25="","✗",IF(INDEX('RAW DATA'!$X:$X,'Row Index'!AP25)="",INDEX('RAW DATA'!$L:$L,'Row Index'!AP25),INDEX('RAW DATA'!$X:$X,'Row Index'!AP25)))</f>
        <v>68.1247046564321</v>
      </c>
      <c r="AQ475" s="40" t="n">
        <f aca="false">IF('Row Index'!AQ25="","✗",IF(INDEX('RAW DATA'!$X:$X,'Row Index'!AQ25)="",INDEX('RAW DATA'!$L:$L,'Row Index'!AQ25),INDEX('RAW DATA'!$X:$X,'Row Index'!AQ25)))</f>
        <v>67.4791770484801</v>
      </c>
    </row>
    <row r="476" customFormat="false" ht="15" hidden="false" customHeight="false" outlineLevel="0" collapsed="false">
      <c r="A476" s="15" t="s">
        <v>225</v>
      </c>
      <c r="B476" s="16" t="s">
        <v>153</v>
      </c>
      <c r="C476" s="40" t="n">
        <f aca="false">IF('Row Index'!C26="","✗",IF(INDEX('RAW DATA'!$X:$X,'Row Index'!C26)="",INDEX('RAW DATA'!$L:$L,'Row Index'!C26),INDEX('RAW DATA'!$X:$X,'Row Index'!C26)))</f>
        <v>11.4764186189618</v>
      </c>
      <c r="D476" s="40" t="n">
        <f aca="false">IF('Row Index'!D26="","✗",IF(INDEX('RAW DATA'!$X:$X,'Row Index'!D26)="",INDEX('RAW DATA'!$L:$L,'Row Index'!D26),INDEX('RAW DATA'!$X:$X,'Row Index'!D26)))</f>
        <v>28.518926339573</v>
      </c>
      <c r="E476" s="40" t="n">
        <f aca="false">IF('Row Index'!E26="","✗",IF(INDEX('RAW DATA'!$X:$X,'Row Index'!E26)="",INDEX('RAW DATA'!$L:$L,'Row Index'!E26),INDEX('RAW DATA'!$X:$X,'Row Index'!E26)))</f>
        <v>13.3896571827244</v>
      </c>
      <c r="F476" s="40" t="n">
        <f aca="false">IF('Row Index'!F26="","✗",IF(INDEX('RAW DATA'!$X:$X,'Row Index'!F26)="",INDEX('RAW DATA'!$L:$L,'Row Index'!F26),INDEX('RAW DATA'!$X:$X,'Row Index'!F26)))</f>
        <v>19.1045529649348</v>
      </c>
      <c r="G476" s="40" t="n">
        <f aca="false">IF('Row Index'!G26="","✗",IF(INDEX('RAW DATA'!$X:$X,'Row Index'!G26)="",INDEX('RAW DATA'!$L:$L,'Row Index'!G26),INDEX('RAW DATA'!$X:$X,'Row Index'!G26)))</f>
        <v>15.4368013670067</v>
      </c>
      <c r="H476" s="40" t="n">
        <f aca="false">IF('Row Index'!H26="","✗",IF(INDEX('RAW DATA'!$X:$X,'Row Index'!H26)="",INDEX('RAW DATA'!$L:$L,'Row Index'!H26),INDEX('RAW DATA'!$X:$X,'Row Index'!H26)))</f>
        <v>19.700584420783</v>
      </c>
      <c r="I476" s="40" t="n">
        <f aca="false">IF('Row Index'!I26="","✗",IF(INDEX('RAW DATA'!$X:$X,'Row Index'!I26)="",INDEX('RAW DATA'!$L:$L,'Row Index'!I26),INDEX('RAW DATA'!$X:$X,'Row Index'!I26)))</f>
        <v>10.3939221980367</v>
      </c>
      <c r="J476" s="40" t="n">
        <f aca="false">IF('Row Index'!J26="","✗",IF(INDEX('RAW DATA'!$X:$X,'Row Index'!J26)="",INDEX('RAW DATA'!$L:$L,'Row Index'!J26),INDEX('RAW DATA'!$X:$X,'Row Index'!J26)))</f>
        <v>31.2976440964437</v>
      </c>
      <c r="K476" s="40" t="n">
        <f aca="false">IF('Row Index'!K26="","✗",IF(INDEX('RAW DATA'!$X:$X,'Row Index'!K26)="",INDEX('RAW DATA'!$L:$L,'Row Index'!K26),INDEX('RAW DATA'!$X:$X,'Row Index'!K26)))</f>
        <v>13.5272002463174</v>
      </c>
      <c r="L476" s="40" t="n">
        <f aca="false">IF('Row Index'!L26="","✗",IF(INDEX('RAW DATA'!$X:$X,'Row Index'!L26)="",INDEX('RAW DATA'!$L:$L,'Row Index'!L26),INDEX('RAW DATA'!$X:$X,'Row Index'!L26)))</f>
        <v>42.3572602177038</v>
      </c>
      <c r="M476" s="40" t="n">
        <f aca="false">IF('Row Index'!M26="","✗",IF(INDEX('RAW DATA'!$X:$X,'Row Index'!M26)="",INDEX('RAW DATA'!$L:$L,'Row Index'!M26),INDEX('RAW DATA'!$X:$X,'Row Index'!M26)))</f>
        <v>13.9636720667649</v>
      </c>
      <c r="N476" s="40" t="n">
        <f aca="false">IF('Row Index'!N26="","✗",IF(INDEX('RAW DATA'!$X:$X,'Row Index'!N26)="",INDEX('RAW DATA'!$L:$L,'Row Index'!N26),INDEX('RAW DATA'!$X:$X,'Row Index'!N26)))</f>
        <v>21.0538252192319</v>
      </c>
      <c r="O476" s="40" t="n">
        <f aca="false">IF('Row Index'!O26="","✗",IF(INDEX('RAW DATA'!$X:$X,'Row Index'!O26)="",INDEX('RAW DATA'!$L:$L,'Row Index'!O26),INDEX('RAW DATA'!$X:$X,'Row Index'!O26)))</f>
        <v>11.9041489921318</v>
      </c>
      <c r="P476" s="40" t="n">
        <f aca="false">IF('Row Index'!P26="","✗",IF(INDEX('RAW DATA'!$X:$X,'Row Index'!P26)="",INDEX('RAW DATA'!$L:$L,'Row Index'!P26),INDEX('RAW DATA'!$X:$X,'Row Index'!P26)))</f>
        <v>15.5951709174144</v>
      </c>
      <c r="Q476" s="40" t="n">
        <f aca="false">IF('Row Index'!Q26="","✗",IF(INDEX('RAW DATA'!$X:$X,'Row Index'!Q26)="",INDEX('RAW DATA'!$L:$L,'Row Index'!Q26),INDEX('RAW DATA'!$X:$X,'Row Index'!Q26)))</f>
        <v>12.42942099379</v>
      </c>
      <c r="R476" s="40" t="n">
        <f aca="false">IF('Row Index'!R26="","✗",IF(INDEX('RAW DATA'!$X:$X,'Row Index'!R26)="",INDEX('RAW DATA'!$L:$L,'Row Index'!R26),INDEX('RAW DATA'!$X:$X,'Row Index'!R26)))</f>
        <v>17.8886876411529</v>
      </c>
      <c r="S476" s="40" t="n">
        <f aca="false">IF('Row Index'!S26="","✗",IF(INDEX('RAW DATA'!$X:$X,'Row Index'!S26)="",INDEX('RAW DATA'!$L:$L,'Row Index'!S26),INDEX('RAW DATA'!$X:$X,'Row Index'!S26)))</f>
        <v>19.7037653757319</v>
      </c>
      <c r="T476" s="40" t="n">
        <f aca="false">IF('Row Index'!T26="","✗",IF(INDEX('RAW DATA'!$X:$X,'Row Index'!T26)="",INDEX('RAW DATA'!$L:$L,'Row Index'!T26),INDEX('RAW DATA'!$X:$X,'Row Index'!T26)))</f>
        <v>20.8336717840414</v>
      </c>
      <c r="U476" s="40" t="n">
        <f aca="false">IF('Row Index'!U26="","✗",IF(INDEX('RAW DATA'!$X:$X,'Row Index'!U26)="",INDEX('RAW DATA'!$L:$L,'Row Index'!U26),INDEX('RAW DATA'!$X:$X,'Row Index'!U26)))</f>
        <v>16.2947068653529</v>
      </c>
      <c r="V476" s="40" t="n">
        <f aca="false">IF('Row Index'!V26="","✗",IF(INDEX('RAW DATA'!$X:$X,'Row Index'!V26)="",INDEX('RAW DATA'!$L:$L,'Row Index'!V26),INDEX('RAW DATA'!$X:$X,'Row Index'!V26)))</f>
        <v>15.3995000240373</v>
      </c>
      <c r="W476" s="40" t="n">
        <f aca="false">IF('Row Index'!W26="","✗",IF(INDEX('RAW DATA'!$X:$X,'Row Index'!W26)="",INDEX('RAW DATA'!$L:$L,'Row Index'!W26),INDEX('RAW DATA'!$X:$X,'Row Index'!W26)))</f>
        <v>18.071077919365</v>
      </c>
      <c r="X476" s="40" t="n">
        <f aca="false">IF('Row Index'!X26="","✗",IF(INDEX('RAW DATA'!$X:$X,'Row Index'!X26)="",INDEX('RAW DATA'!$L:$L,'Row Index'!X26),INDEX('RAW DATA'!$X:$X,'Row Index'!X26)))</f>
        <v>14.7206923018531</v>
      </c>
      <c r="Y476" s="40" t="n">
        <f aca="false">IF('Row Index'!Y26="","✗",IF(INDEX('RAW DATA'!$X:$X,'Row Index'!Y26)="",INDEX('RAW DATA'!$L:$L,'Row Index'!Y26),INDEX('RAW DATA'!$X:$X,'Row Index'!Y26)))</f>
        <v>17.64717705465</v>
      </c>
      <c r="Z476" s="40" t="n">
        <f aca="false">IF('Row Index'!Z26="","✗",IF(INDEX('RAW DATA'!$X:$X,'Row Index'!Z26)="",INDEX('RAW DATA'!$L:$L,'Row Index'!Z26),INDEX('RAW DATA'!$X:$X,'Row Index'!Z26)))</f>
        <v>12.2346481563097</v>
      </c>
      <c r="AA476" s="19" t="str">
        <f aca="false">IF('Row Index'!AA26="","⏳",IF(INDEX('RAW DATA'!$X:$X,'Row Index'!AA26)="",INDEX('RAW DATA'!$L:$L,'Row Index'!AA26),INDEX('RAW DATA'!$X:$X,'Row Index'!AA26)))</f>
        <v>⏳</v>
      </c>
      <c r="AB476" s="40" t="n">
        <f aca="false">IF('Row Index'!AB26="","✗",IF(INDEX('RAW DATA'!$X:$X,'Row Index'!AB26)="",INDEX('RAW DATA'!$L:$L,'Row Index'!AB26),INDEX('RAW DATA'!$X:$X,'Row Index'!AB26)))</f>
        <v>16.9027852169256</v>
      </c>
      <c r="AC476" s="40" t="n">
        <f aca="false">IF('Row Index'!AC26="","✗",IF(INDEX('RAW DATA'!$X:$X,'Row Index'!AC26)="",INDEX('RAW DATA'!$L:$L,'Row Index'!AC26),INDEX('RAW DATA'!$X:$X,'Row Index'!AC26)))</f>
        <v>11.3551685971285</v>
      </c>
      <c r="AD476" s="40" t="n">
        <f aca="false">IF('Row Index'!AD26="","✗",IF(INDEX('RAW DATA'!$X:$X,'Row Index'!AD26)="",INDEX('RAW DATA'!$L:$L,'Row Index'!AD26),INDEX('RAW DATA'!$X:$X,'Row Index'!AD26)))</f>
        <v>12.4456693624904</v>
      </c>
      <c r="AE476" s="40" t="n">
        <f aca="false">IF('Row Index'!AE26="","✗",IF(INDEX('RAW DATA'!$X:$X,'Row Index'!AE26)="",INDEX('RAW DATA'!$L:$L,'Row Index'!AE26),INDEX('RAW DATA'!$X:$X,'Row Index'!AE26)))</f>
        <v>13.4098794577387</v>
      </c>
      <c r="AF476" s="40" t="n">
        <f aca="false">IF('Row Index'!AF26="","✗",IF(INDEX('RAW DATA'!$X:$X,'Row Index'!AF26)="",INDEX('RAW DATA'!$L:$L,'Row Index'!AF26),INDEX('RAW DATA'!$X:$X,'Row Index'!AF26)))</f>
        <v>12.8641610901078</v>
      </c>
      <c r="AG476" s="40" t="n">
        <f aca="false">IF('Row Index'!AG26="","✗",IF(INDEX('RAW DATA'!$X:$X,'Row Index'!AG26)="",INDEX('RAW DATA'!$L:$L,'Row Index'!AG26),INDEX('RAW DATA'!$X:$X,'Row Index'!AG26)))</f>
        <v>15.4549098196393</v>
      </c>
      <c r="AH476" s="40" t="n">
        <f aca="false">IF('Row Index'!AH26="","✗",IF(INDEX('RAW DATA'!$X:$X,'Row Index'!AH26)="",INDEX('RAW DATA'!$L:$L,'Row Index'!AH26),INDEX('RAW DATA'!$X:$X,'Row Index'!AH26)))</f>
        <v>17.992377434083</v>
      </c>
      <c r="AI476" s="40" t="n">
        <f aca="false">IF('Row Index'!AI26="","✗",IF(INDEX('RAW DATA'!$X:$X,'Row Index'!AI26)="",INDEX('RAW DATA'!$L:$L,'Row Index'!AI26),INDEX('RAW DATA'!$X:$X,'Row Index'!AI26)))</f>
        <v>14.2834458118301</v>
      </c>
      <c r="AJ476" s="40" t="n">
        <f aca="false">IF('Row Index'!AJ26="","✗",IF(INDEX('RAW DATA'!$X:$X,'Row Index'!AJ26)="",INDEX('RAW DATA'!$L:$L,'Row Index'!AJ26),INDEX('RAW DATA'!$X:$X,'Row Index'!AJ26)))</f>
        <v>29.8246434963677</v>
      </c>
      <c r="AK476" s="40" t="n">
        <f aca="false">IF('Row Index'!AK26="","✗",IF(INDEX('RAW DATA'!$X:$X,'Row Index'!AK26)="",INDEX('RAW DATA'!$L:$L,'Row Index'!AK26),INDEX('RAW DATA'!$X:$X,'Row Index'!AK26)))</f>
        <v>54.0767398246237</v>
      </c>
      <c r="AL476" s="40" t="n">
        <f aca="false">IF('Row Index'!AL26="","✗",IF(INDEX('RAW DATA'!$X:$X,'Row Index'!AL26)="",INDEX('RAW DATA'!$L:$L,'Row Index'!AL26),INDEX('RAW DATA'!$X:$X,'Row Index'!AL26)))</f>
        <v>41.8021482428501</v>
      </c>
      <c r="AM476" s="40" t="n">
        <f aca="false">IF('Row Index'!AM26="","✗",IF(INDEX('RAW DATA'!$X:$X,'Row Index'!AM26)="",INDEX('RAW DATA'!$L:$L,'Row Index'!AM26),INDEX('RAW DATA'!$X:$X,'Row Index'!AM26)))</f>
        <v>68.6436718962899</v>
      </c>
      <c r="AN476" s="40" t="n">
        <f aca="false">IF('Row Index'!AN26="","✗",IF(INDEX('RAW DATA'!$X:$X,'Row Index'!AN26)="",INDEX('RAW DATA'!$L:$L,'Row Index'!AN26),INDEX('RAW DATA'!$X:$X,'Row Index'!AN26)))</f>
        <v>60.4090786925052</v>
      </c>
      <c r="AO476" s="40" t="n">
        <f aca="false">IF('Row Index'!AO26="","✗",IF(INDEX('RAW DATA'!$X:$X,'Row Index'!AO26)="",INDEX('RAW DATA'!$L:$L,'Row Index'!AO26),INDEX('RAW DATA'!$X:$X,'Row Index'!AO26)))</f>
        <v>76.5375092016329</v>
      </c>
      <c r="AP476" s="40" t="n">
        <f aca="false">IF('Row Index'!AP26="","✗",IF(INDEX('RAW DATA'!$X:$X,'Row Index'!AP26)="",INDEX('RAW DATA'!$L:$L,'Row Index'!AP26),INDEX('RAW DATA'!$X:$X,'Row Index'!AP26)))</f>
        <v>86.3109460548054</v>
      </c>
      <c r="AQ476" s="40" t="n">
        <f aca="false">IF('Row Index'!AQ26="","✗",IF(INDEX('RAW DATA'!$X:$X,'Row Index'!AQ26)="",INDEX('RAW DATA'!$L:$L,'Row Index'!AQ26),INDEX('RAW DATA'!$X:$X,'Row Index'!AQ26)))</f>
        <v>84.8470791477382</v>
      </c>
    </row>
    <row r="477" customFormat="false" ht="15" hidden="false" customHeight="false" outlineLevel="0" collapsed="false">
      <c r="A477" s="15" t="s">
        <v>228</v>
      </c>
      <c r="B477" s="16" t="s">
        <v>153</v>
      </c>
      <c r="C477" s="40" t="n">
        <f aca="false">IF('Row Index'!C27="","✗",IF(INDEX('RAW DATA'!$X:$X,'Row Index'!C27)="",INDEX('RAW DATA'!$L:$L,'Row Index'!C27),INDEX('RAW DATA'!$X:$X,'Row Index'!C27)))</f>
        <v>46.7615206937029</v>
      </c>
      <c r="D477" s="40" t="n">
        <f aca="false">IF('Row Index'!D27="","✗",IF(INDEX('RAW DATA'!$X:$X,'Row Index'!D27)="",INDEX('RAW DATA'!$L:$L,'Row Index'!D27),INDEX('RAW DATA'!$X:$X,'Row Index'!D27)))</f>
        <v>68.6548938568477</v>
      </c>
      <c r="E477" s="40" t="n">
        <f aca="false">IF('Row Index'!E27="","✗",IF(INDEX('RAW DATA'!$X:$X,'Row Index'!E27)="",INDEX('RAW DATA'!$L:$L,'Row Index'!E27),INDEX('RAW DATA'!$X:$X,'Row Index'!E27)))</f>
        <v>58.8685665674181</v>
      </c>
      <c r="F477" s="40" t="n">
        <f aca="false">IF('Row Index'!F27="","✗",IF(INDEX('RAW DATA'!$X:$X,'Row Index'!F27)="",INDEX('RAW DATA'!$L:$L,'Row Index'!F27),INDEX('RAW DATA'!$X:$X,'Row Index'!F27)))</f>
        <v>63.6383120084014</v>
      </c>
      <c r="G477" s="40" t="n">
        <f aca="false">IF('Row Index'!G27="","✗",IF(INDEX('RAW DATA'!$X:$X,'Row Index'!G27)="",INDEX('RAW DATA'!$L:$L,'Row Index'!G27),INDEX('RAW DATA'!$X:$X,'Row Index'!G27)))</f>
        <v>55.1378493072405</v>
      </c>
      <c r="H477" s="40" t="n">
        <f aca="false">IF('Row Index'!H27="","✗",IF(INDEX('RAW DATA'!$X:$X,'Row Index'!H27)="",INDEX('RAW DATA'!$L:$L,'Row Index'!H27),INDEX('RAW DATA'!$X:$X,'Row Index'!H27)))</f>
        <v>60.5783757207348</v>
      </c>
      <c r="I477" s="40" t="n">
        <f aca="false">IF('Row Index'!I27="","✗",IF(INDEX('RAW DATA'!$X:$X,'Row Index'!I27)="",INDEX('RAW DATA'!$L:$L,'Row Index'!I27),INDEX('RAW DATA'!$X:$X,'Row Index'!I27)))</f>
        <v>49.1317448705891</v>
      </c>
      <c r="J477" s="40" t="n">
        <f aca="false">IF('Row Index'!J27="","✗",IF(INDEX('RAW DATA'!$X:$X,'Row Index'!J27)="",INDEX('RAW DATA'!$L:$L,'Row Index'!J27),INDEX('RAW DATA'!$X:$X,'Row Index'!J27)))</f>
        <v>54.3678980322772</v>
      </c>
      <c r="K477" s="40" t="n">
        <f aca="false">IF('Row Index'!K27="","✗",IF(INDEX('RAW DATA'!$X:$X,'Row Index'!K27)="",INDEX('RAW DATA'!$L:$L,'Row Index'!K27),INDEX('RAW DATA'!$X:$X,'Row Index'!K27)))</f>
        <v>42.1750868574211</v>
      </c>
      <c r="L477" s="40" t="n">
        <f aca="false">IF('Row Index'!L27="","✗",IF(INDEX('RAW DATA'!$X:$X,'Row Index'!L27)="",INDEX('RAW DATA'!$L:$L,'Row Index'!L27),INDEX('RAW DATA'!$X:$X,'Row Index'!L27)))</f>
        <v>50.4521094506221</v>
      </c>
      <c r="M477" s="40" t="n">
        <f aca="false">IF('Row Index'!M27="","✗",IF(INDEX('RAW DATA'!$X:$X,'Row Index'!M27)="",INDEX('RAW DATA'!$L:$L,'Row Index'!M27),INDEX('RAW DATA'!$X:$X,'Row Index'!M27)))</f>
        <v>42.0519201629655</v>
      </c>
      <c r="N477" s="40" t="n">
        <f aca="false">IF('Row Index'!N27="","✗",IF(INDEX('RAW DATA'!$X:$X,'Row Index'!N27)="",INDEX('RAW DATA'!$L:$L,'Row Index'!N27),INDEX('RAW DATA'!$X:$X,'Row Index'!N27)))</f>
        <v>43.2648532843644</v>
      </c>
      <c r="O477" s="40" t="n">
        <f aca="false">IF('Row Index'!O27="","✗",IF(INDEX('RAW DATA'!$X:$X,'Row Index'!O27)="",INDEX('RAW DATA'!$L:$L,'Row Index'!O27),INDEX('RAW DATA'!$X:$X,'Row Index'!O27)))</f>
        <v>36.028627988427</v>
      </c>
      <c r="P477" s="40" t="n">
        <f aca="false">IF('Row Index'!P27="","✗",IF(INDEX('RAW DATA'!$X:$X,'Row Index'!P27)="",INDEX('RAW DATA'!$L:$L,'Row Index'!P27),INDEX('RAW DATA'!$X:$X,'Row Index'!P27)))</f>
        <v>39.5634402117466</v>
      </c>
      <c r="Q477" s="40" t="n">
        <f aca="false">IF('Row Index'!Q27="","✗",IF(INDEX('RAW DATA'!$X:$X,'Row Index'!Q27)="",INDEX('RAW DATA'!$L:$L,'Row Index'!Q27),INDEX('RAW DATA'!$X:$X,'Row Index'!Q27)))</f>
        <v>27.4942545507606</v>
      </c>
      <c r="R477" s="40" t="n">
        <f aca="false">IF('Row Index'!R27="","✗",IF(INDEX('RAW DATA'!$X:$X,'Row Index'!R27)="",INDEX('RAW DATA'!$L:$L,'Row Index'!R27),INDEX('RAW DATA'!$X:$X,'Row Index'!R27)))</f>
        <v>27.5086407799782</v>
      </c>
      <c r="S477" s="40" t="n">
        <f aca="false">IF('Row Index'!S27="","✗",IF(INDEX('RAW DATA'!$X:$X,'Row Index'!S27)="",INDEX('RAW DATA'!$L:$L,'Row Index'!S27),INDEX('RAW DATA'!$X:$X,'Row Index'!S27)))</f>
        <v>23.5982190023394</v>
      </c>
      <c r="T477" s="40" t="n">
        <f aca="false">IF('Row Index'!T27="","✗",IF(INDEX('RAW DATA'!$X:$X,'Row Index'!T27)="",INDEX('RAW DATA'!$L:$L,'Row Index'!T27),INDEX('RAW DATA'!$X:$X,'Row Index'!T27)))</f>
        <v>24.7119078104994</v>
      </c>
      <c r="U477" s="40" t="n">
        <f aca="false">IF('Row Index'!U27="","✗",IF(INDEX('RAW DATA'!$X:$X,'Row Index'!U27)="",INDEX('RAW DATA'!$L:$L,'Row Index'!U27),INDEX('RAW DATA'!$X:$X,'Row Index'!U27)))</f>
        <v>14.2386700655643</v>
      </c>
      <c r="V477" s="40" t="n">
        <f aca="false">IF('Row Index'!V27="","✗",IF(INDEX('RAW DATA'!$X:$X,'Row Index'!V27)="",INDEX('RAW DATA'!$L:$L,'Row Index'!V27),INDEX('RAW DATA'!$X:$X,'Row Index'!V27)))</f>
        <v>18.3575905662382</v>
      </c>
      <c r="W477" s="40" t="n">
        <f aca="false">IF('Row Index'!W27="","✗",IF(INDEX('RAW DATA'!$X:$X,'Row Index'!W27)="",INDEX('RAW DATA'!$L:$L,'Row Index'!W27),INDEX('RAW DATA'!$X:$X,'Row Index'!W27)))</f>
        <v>24.4338817172786</v>
      </c>
      <c r="X477" s="40" t="n">
        <f aca="false">IF('Row Index'!X27="","✗",IF(INDEX('RAW DATA'!$X:$X,'Row Index'!X27)="",INDEX('RAW DATA'!$L:$L,'Row Index'!X27),INDEX('RAW DATA'!$X:$X,'Row Index'!X27)))</f>
        <v>12.6982917139073</v>
      </c>
      <c r="Y477" s="40" t="n">
        <f aca="false">IF('Row Index'!Y27="","✗",IF(INDEX('RAW DATA'!$X:$X,'Row Index'!Y27)="",INDEX('RAW DATA'!$L:$L,'Row Index'!Y27),INDEX('RAW DATA'!$X:$X,'Row Index'!Y27)))</f>
        <v>22.0883937234434</v>
      </c>
      <c r="Z477" s="40" t="n">
        <f aca="false">IF('Row Index'!Z27="","✗",IF(INDEX('RAW DATA'!$X:$X,'Row Index'!Z27)="",INDEX('RAW DATA'!$L:$L,'Row Index'!Z27),INDEX('RAW DATA'!$X:$X,'Row Index'!Z27)))</f>
        <v>14.4871700918142</v>
      </c>
      <c r="AA477" s="19" t="str">
        <f aca="false">IF('Row Index'!AA27="","⏳",IF(INDEX('RAW DATA'!$X:$X,'Row Index'!AA27)="",INDEX('RAW DATA'!$L:$L,'Row Index'!AA27),INDEX('RAW DATA'!$X:$X,'Row Index'!AA27)))</f>
        <v>⏳</v>
      </c>
      <c r="AB477" s="40" t="n">
        <f aca="false">IF('Row Index'!AB27="","✗",IF(INDEX('RAW DATA'!$X:$X,'Row Index'!AB27)="",INDEX('RAW DATA'!$L:$L,'Row Index'!AB27),INDEX('RAW DATA'!$X:$X,'Row Index'!AB27)))</f>
        <v>10.5666034457303</v>
      </c>
      <c r="AC477" s="40" t="n">
        <f aca="false">IF('Row Index'!AC27="","✗",IF(INDEX('RAW DATA'!$X:$X,'Row Index'!AC27)="",INDEX('RAW DATA'!$L:$L,'Row Index'!AC27),INDEX('RAW DATA'!$X:$X,'Row Index'!AC27)))</f>
        <v>12.5132679214021</v>
      </c>
      <c r="AD477" s="40" t="n">
        <f aca="false">IF('Row Index'!AD27="","✗",IF(INDEX('RAW DATA'!$X:$X,'Row Index'!AD27)="",INDEX('RAW DATA'!$L:$L,'Row Index'!AD27),INDEX('RAW DATA'!$X:$X,'Row Index'!AD27)))</f>
        <v>14.602211322637</v>
      </c>
      <c r="AE477" s="40" t="n">
        <f aca="false">IF('Row Index'!AE27="","✗",IF(INDEX('RAW DATA'!$X:$X,'Row Index'!AE27)="",INDEX('RAW DATA'!$L:$L,'Row Index'!AE27),INDEX('RAW DATA'!$X:$X,'Row Index'!AE27)))</f>
        <v>16.569538031931</v>
      </c>
      <c r="AF477" s="40" t="n">
        <f aca="false">IF('Row Index'!AF27="","✗",IF(INDEX('RAW DATA'!$X:$X,'Row Index'!AF27)="",INDEX('RAW DATA'!$L:$L,'Row Index'!AF27),INDEX('RAW DATA'!$X:$X,'Row Index'!AF27)))</f>
        <v>12.687750976713</v>
      </c>
      <c r="AG477" s="40" t="n">
        <f aca="false">IF('Row Index'!AG27="","✗",IF(INDEX('RAW DATA'!$X:$X,'Row Index'!AG27)="",INDEX('RAW DATA'!$L:$L,'Row Index'!AG27),INDEX('RAW DATA'!$X:$X,'Row Index'!AG27)))</f>
        <v>17.5592400199246</v>
      </c>
      <c r="AH477" s="40" t="n">
        <f aca="false">IF('Row Index'!AH27="","✗",IF(INDEX('RAW DATA'!$X:$X,'Row Index'!AH27)="",INDEX('RAW DATA'!$L:$L,'Row Index'!AH27),INDEX('RAW DATA'!$X:$X,'Row Index'!AH27)))</f>
        <v>15.0010687059159</v>
      </c>
      <c r="AI477" s="40" t="n">
        <f aca="false">IF('Row Index'!AI27="","✗",IF(INDEX('RAW DATA'!$X:$X,'Row Index'!AI27)="",INDEX('RAW DATA'!$L:$L,'Row Index'!AI27),INDEX('RAW DATA'!$X:$X,'Row Index'!AI27)))</f>
        <v>13.2415862707632</v>
      </c>
      <c r="AJ477" s="40" t="n">
        <f aca="false">IF('Row Index'!AJ27="","✗",IF(INDEX('RAW DATA'!$X:$X,'Row Index'!AJ27)="",INDEX('RAW DATA'!$L:$L,'Row Index'!AJ27),INDEX('RAW DATA'!$X:$X,'Row Index'!AJ27)))</f>
        <v>21.1339866408859</v>
      </c>
      <c r="AK477" s="40" t="n">
        <f aca="false">IF('Row Index'!AK27="","✗",IF(INDEX('RAW DATA'!$X:$X,'Row Index'!AK27)="",INDEX('RAW DATA'!$L:$L,'Row Index'!AK27),INDEX('RAW DATA'!$X:$X,'Row Index'!AK27)))</f>
        <v>38.040892321484</v>
      </c>
      <c r="AL477" s="40" t="n">
        <f aca="false">IF('Row Index'!AL27="","✗",IF(INDEX('RAW DATA'!$X:$X,'Row Index'!AL27)="",INDEX('RAW DATA'!$L:$L,'Row Index'!AL27),INDEX('RAW DATA'!$X:$X,'Row Index'!AL27)))</f>
        <v>41.0504920308356</v>
      </c>
      <c r="AM477" s="40" t="n">
        <f aca="false">IF('Row Index'!AM27="","✗",IF(INDEX('RAW DATA'!$X:$X,'Row Index'!AM27)="",INDEX('RAW DATA'!$L:$L,'Row Index'!AM27),INDEX('RAW DATA'!$X:$X,'Row Index'!AM27)))</f>
        <v>59.0314017219974</v>
      </c>
      <c r="AN477" s="40" t="n">
        <f aca="false">IF('Row Index'!AN27="","✗",IF(INDEX('RAW DATA'!$X:$X,'Row Index'!AN27)="",INDEX('RAW DATA'!$L:$L,'Row Index'!AN27),INDEX('RAW DATA'!$X:$X,'Row Index'!AN27)))</f>
        <v>64.44968150354</v>
      </c>
      <c r="AO477" s="40" t="n">
        <f aca="false">IF('Row Index'!AO27="","✗",IF(INDEX('RAW DATA'!$X:$X,'Row Index'!AO27)="",INDEX('RAW DATA'!$L:$L,'Row Index'!AO27),INDEX('RAW DATA'!$X:$X,'Row Index'!AO27)))</f>
        <v>72.2026570317971</v>
      </c>
      <c r="AP477" s="40" t="n">
        <f aca="false">IF('Row Index'!AP27="","✗",IF(INDEX('RAW DATA'!$X:$X,'Row Index'!AP27)="",INDEX('RAW DATA'!$L:$L,'Row Index'!AP27),INDEX('RAW DATA'!$X:$X,'Row Index'!AP27)))</f>
        <v>83.5239047577642</v>
      </c>
      <c r="AQ477" s="40" t="n">
        <f aca="false">IF('Row Index'!AQ27="","✗",IF(INDEX('RAW DATA'!$X:$X,'Row Index'!AQ27)="",INDEX('RAW DATA'!$L:$L,'Row Index'!AQ27),INDEX('RAW DATA'!$X:$X,'Row Index'!AQ27)))</f>
        <v>74.2792076028087</v>
      </c>
    </row>
    <row r="478" customFormat="false" ht="15" hidden="false" customHeight="false" outlineLevel="0" collapsed="false">
      <c r="A478" s="15" t="s">
        <v>231</v>
      </c>
      <c r="B478" s="16" t="s">
        <v>153</v>
      </c>
      <c r="C478" s="40" t="n">
        <f aca="false">IF('Row Index'!C28="","✗",IF(INDEX('RAW DATA'!$X:$X,'Row Index'!C28)="",INDEX('RAW DATA'!$L:$L,'Row Index'!C28),INDEX('RAW DATA'!$X:$X,'Row Index'!C28)))</f>
        <v>17.9359671583046</v>
      </c>
      <c r="D478" s="40" t="n">
        <f aca="false">IF('Row Index'!D28="","✗",IF(INDEX('RAW DATA'!$X:$X,'Row Index'!D28)="",INDEX('RAW DATA'!$L:$L,'Row Index'!D28),INDEX('RAW DATA'!$X:$X,'Row Index'!D28)))</f>
        <v>29.9323856979518</v>
      </c>
      <c r="E478" s="40" t="n">
        <f aca="false">IF('Row Index'!E28="","✗",IF(INDEX('RAW DATA'!$X:$X,'Row Index'!E28)="",INDEX('RAW DATA'!$L:$L,'Row Index'!E28),INDEX('RAW DATA'!$X:$X,'Row Index'!E28)))</f>
        <v>11.3415417671656</v>
      </c>
      <c r="F478" s="40" t="n">
        <f aca="false">IF('Row Index'!F28="","✗",IF(INDEX('RAW DATA'!$X:$X,'Row Index'!F28)="",INDEX('RAW DATA'!$L:$L,'Row Index'!F28),INDEX('RAW DATA'!$X:$X,'Row Index'!F28)))</f>
        <v>21.4628499055045</v>
      </c>
      <c r="G478" s="40" t="n">
        <f aca="false">IF('Row Index'!G28="","✗",IF(INDEX('RAW DATA'!$X:$X,'Row Index'!G28)="",INDEX('RAW DATA'!$L:$L,'Row Index'!G28),INDEX('RAW DATA'!$X:$X,'Row Index'!G28)))</f>
        <v>13.8534749889332</v>
      </c>
      <c r="H478" s="40" t="n">
        <f aca="false">IF('Row Index'!H28="","✗",IF(INDEX('RAW DATA'!$X:$X,'Row Index'!H28)="",INDEX('RAW DATA'!$L:$L,'Row Index'!H28),INDEX('RAW DATA'!$X:$X,'Row Index'!H28)))</f>
        <v>23.5084121662076</v>
      </c>
      <c r="I478" s="40" t="n">
        <f aca="false">IF('Row Index'!I28="","✗",IF(INDEX('RAW DATA'!$X:$X,'Row Index'!I28)="",INDEX('RAW DATA'!$L:$L,'Row Index'!I28),INDEX('RAW DATA'!$X:$X,'Row Index'!I28)))</f>
        <v>18.8847450939869</v>
      </c>
      <c r="J478" s="40" t="n">
        <f aca="false">IF('Row Index'!J28="","✗",IF(INDEX('RAW DATA'!$X:$X,'Row Index'!J28)="",INDEX('RAW DATA'!$L:$L,'Row Index'!J28),INDEX('RAW DATA'!$X:$X,'Row Index'!J28)))</f>
        <v>44.3124226655593</v>
      </c>
      <c r="K478" s="40" t="n">
        <f aca="false">IF('Row Index'!K28="","✗",IF(INDEX('RAW DATA'!$X:$X,'Row Index'!K28)="",INDEX('RAW DATA'!$L:$L,'Row Index'!K28),INDEX('RAW DATA'!$X:$X,'Row Index'!K28)))</f>
        <v>25.1103603603604</v>
      </c>
      <c r="L478" s="40" t="n">
        <f aca="false">IF('Row Index'!L28="","✗",IF(INDEX('RAW DATA'!$X:$X,'Row Index'!L28)="",INDEX('RAW DATA'!$L:$L,'Row Index'!L28),INDEX('RAW DATA'!$X:$X,'Row Index'!L28)))</f>
        <v>43.2818528059558</v>
      </c>
      <c r="M478" s="40" t="n">
        <f aca="false">IF('Row Index'!M28="","✗",IF(INDEX('RAW DATA'!$X:$X,'Row Index'!M28)="",INDEX('RAW DATA'!$L:$L,'Row Index'!M28),INDEX('RAW DATA'!$X:$X,'Row Index'!M28)))</f>
        <v>24.1071428571429</v>
      </c>
      <c r="N478" s="40" t="n">
        <f aca="false">IF('Row Index'!N28="","✗",IF(INDEX('RAW DATA'!$X:$X,'Row Index'!N28)="",INDEX('RAW DATA'!$L:$L,'Row Index'!N28),INDEX('RAW DATA'!$X:$X,'Row Index'!N28)))</f>
        <v>32.7712858805275</v>
      </c>
      <c r="O478" s="40" t="n">
        <f aca="false">IF('Row Index'!O28="","✗",IF(INDEX('RAW DATA'!$X:$X,'Row Index'!O28)="",INDEX('RAW DATA'!$L:$L,'Row Index'!O28),INDEX('RAW DATA'!$X:$X,'Row Index'!O28)))</f>
        <v>28.7928504098605</v>
      </c>
      <c r="P478" s="40" t="n">
        <f aca="false">IF('Row Index'!P28="","✗",IF(INDEX('RAW DATA'!$X:$X,'Row Index'!P28)="",INDEX('RAW DATA'!$L:$L,'Row Index'!P28),INDEX('RAW DATA'!$X:$X,'Row Index'!P28)))</f>
        <v>32.1369902892433</v>
      </c>
      <c r="Q478" s="40" t="n">
        <f aca="false">IF('Row Index'!Q28="","✗",IF(INDEX('RAW DATA'!$X:$X,'Row Index'!Q28)="",INDEX('RAW DATA'!$L:$L,'Row Index'!Q28),INDEX('RAW DATA'!$X:$X,'Row Index'!Q28)))</f>
        <v>25.1289202273206</v>
      </c>
      <c r="R478" s="40" t="n">
        <f aca="false">IF('Row Index'!R28="","✗",IF(INDEX('RAW DATA'!$X:$X,'Row Index'!R28)="",INDEX('RAW DATA'!$L:$L,'Row Index'!R28),INDEX('RAW DATA'!$X:$X,'Row Index'!R28)))</f>
        <v>25.4116124526248</v>
      </c>
      <c r="S478" s="40" t="n">
        <f aca="false">IF('Row Index'!S28="","✗",IF(INDEX('RAW DATA'!$X:$X,'Row Index'!S28)="",INDEX('RAW DATA'!$L:$L,'Row Index'!S28),INDEX('RAW DATA'!$X:$X,'Row Index'!S28)))</f>
        <v>21.161790140221</v>
      </c>
      <c r="T478" s="40" t="n">
        <f aca="false">IF('Row Index'!T28="","✗",IF(INDEX('RAW DATA'!$X:$X,'Row Index'!T28)="",INDEX('RAW DATA'!$L:$L,'Row Index'!T28),INDEX('RAW DATA'!$X:$X,'Row Index'!T28)))</f>
        <v>23.0256363327363</v>
      </c>
      <c r="U478" s="40" t="n">
        <f aca="false">IF('Row Index'!U28="","✗",IF(INDEX('RAW DATA'!$X:$X,'Row Index'!U28)="",INDEX('RAW DATA'!$L:$L,'Row Index'!U28),INDEX('RAW DATA'!$X:$X,'Row Index'!U28)))</f>
        <v>17.8552676282546</v>
      </c>
      <c r="V478" s="40" t="n">
        <f aca="false">IF('Row Index'!V28="","✗",IF(INDEX('RAW DATA'!$X:$X,'Row Index'!V28)="",INDEX('RAW DATA'!$L:$L,'Row Index'!V28),INDEX('RAW DATA'!$X:$X,'Row Index'!V28)))</f>
        <v>16.3565184179257</v>
      </c>
      <c r="W478" s="40" t="n">
        <f aca="false">IF('Row Index'!W28="","✗",IF(INDEX('RAW DATA'!$X:$X,'Row Index'!W28)="",INDEX('RAW DATA'!$L:$L,'Row Index'!W28),INDEX('RAW DATA'!$X:$X,'Row Index'!W28)))</f>
        <v>16.0870241154469</v>
      </c>
      <c r="X478" s="40" t="n">
        <f aca="false">IF('Row Index'!X28="","✗",IF(INDEX('RAW DATA'!$X:$X,'Row Index'!X28)="",INDEX('RAW DATA'!$L:$L,'Row Index'!X28),INDEX('RAW DATA'!$X:$X,'Row Index'!X28)))</f>
        <v>10.9156598492233</v>
      </c>
      <c r="Y478" s="40" t="n">
        <f aca="false">IF('Row Index'!Y28="","✗",IF(INDEX('RAW DATA'!$X:$X,'Row Index'!Y28)="",INDEX('RAW DATA'!$L:$L,'Row Index'!Y28),INDEX('RAW DATA'!$X:$X,'Row Index'!Y28)))</f>
        <v>16.6963324074599</v>
      </c>
      <c r="Z478" s="40" t="n">
        <f aca="false">IF('Row Index'!Z28="","✗",IF(INDEX('RAW DATA'!$X:$X,'Row Index'!Z28)="",INDEX('RAW DATA'!$L:$L,'Row Index'!Z28),INDEX('RAW DATA'!$X:$X,'Row Index'!Z28)))</f>
        <v>12.466472303207</v>
      </c>
      <c r="AA478" s="19" t="str">
        <f aca="false">IF('Row Index'!AA28="","⏳",IF(INDEX('RAW DATA'!$X:$X,'Row Index'!AA28)="",INDEX('RAW DATA'!$L:$L,'Row Index'!AA28),INDEX('RAW DATA'!$X:$X,'Row Index'!AA28)))</f>
        <v>⏳</v>
      </c>
      <c r="AB478" s="40" t="n">
        <f aca="false">IF('Row Index'!AB28="","✗",IF(INDEX('RAW DATA'!$X:$X,'Row Index'!AB28)="",INDEX('RAW DATA'!$L:$L,'Row Index'!AB28),INDEX('RAW DATA'!$X:$X,'Row Index'!AB28)))</f>
        <v>15.0755861571137</v>
      </c>
      <c r="AC478" s="40" t="n">
        <f aca="false">IF('Row Index'!AC28="","✗",IF(INDEX('RAW DATA'!$X:$X,'Row Index'!AC28)="",INDEX('RAW DATA'!$L:$L,'Row Index'!AC28),INDEX('RAW DATA'!$X:$X,'Row Index'!AC28)))</f>
        <v>17.0288534994417</v>
      </c>
      <c r="AD478" s="40" t="n">
        <f aca="false">IF('Row Index'!AD28="","✗",IF(INDEX('RAW DATA'!$X:$X,'Row Index'!AD28)="",INDEX('RAW DATA'!$L:$L,'Row Index'!AD28),INDEX('RAW DATA'!$X:$X,'Row Index'!AD28)))</f>
        <v>10.0054843353671</v>
      </c>
      <c r="AE478" s="40" t="n">
        <f aca="false">IF('Row Index'!AE28="","✗",IF(INDEX('RAW DATA'!$X:$X,'Row Index'!AE28)="",INDEX('RAW DATA'!$L:$L,'Row Index'!AE28),INDEX('RAW DATA'!$X:$X,'Row Index'!AE28)))</f>
        <v>11.2916574917046</v>
      </c>
      <c r="AF478" s="40" t="n">
        <f aca="false">IF('Row Index'!AF28="","✗",IF(INDEX('RAW DATA'!$X:$X,'Row Index'!AF28)="",INDEX('RAW DATA'!$L:$L,'Row Index'!AF28),INDEX('RAW DATA'!$X:$X,'Row Index'!AF28)))</f>
        <v>15.1318990081512</v>
      </c>
      <c r="AG478" s="40" t="n">
        <f aca="false">IF('Row Index'!AG28="","✗",IF(INDEX('RAW DATA'!$X:$X,'Row Index'!AG28)="",INDEX('RAW DATA'!$L:$L,'Row Index'!AG28),INDEX('RAW DATA'!$X:$X,'Row Index'!AG28)))</f>
        <v>13.5749445034263</v>
      </c>
      <c r="AH478" s="40" t="n">
        <f aca="false">IF('Row Index'!AH28="","✗",IF(INDEX('RAW DATA'!$X:$X,'Row Index'!AH28)="",INDEX('RAW DATA'!$L:$L,'Row Index'!AH28),INDEX('RAW DATA'!$X:$X,'Row Index'!AH28)))</f>
        <v>24.8257217140904</v>
      </c>
      <c r="AI478" s="40" t="n">
        <f aca="false">IF('Row Index'!AI28="","✗",IF(INDEX('RAW DATA'!$X:$X,'Row Index'!AI28)="",INDEX('RAW DATA'!$L:$L,'Row Index'!AI28),INDEX('RAW DATA'!$X:$X,'Row Index'!AI28)))</f>
        <v>52.6491830787895</v>
      </c>
      <c r="AJ478" s="40" t="n">
        <f aca="false">IF('Row Index'!AJ28="","✗",IF(INDEX('RAW DATA'!$X:$X,'Row Index'!AJ28)="",INDEX('RAW DATA'!$L:$L,'Row Index'!AJ28),INDEX('RAW DATA'!$X:$X,'Row Index'!AJ28)))</f>
        <v>22.6620591774398</v>
      </c>
      <c r="AK478" s="40" t="n">
        <f aca="false">IF('Row Index'!AK28="","✗",IF(INDEX('RAW DATA'!$X:$X,'Row Index'!AK28)="",INDEX('RAW DATA'!$L:$L,'Row Index'!AK28),INDEX('RAW DATA'!$X:$X,'Row Index'!AK28)))</f>
        <v>52.5718672694703</v>
      </c>
      <c r="AL478" s="40" t="n">
        <f aca="false">IF('Row Index'!AL28="","✗",IF(INDEX('RAW DATA'!$X:$X,'Row Index'!AL28)="",INDEX('RAW DATA'!$L:$L,'Row Index'!AL28),INDEX('RAW DATA'!$X:$X,'Row Index'!AL28)))</f>
        <v>61.248687944641</v>
      </c>
      <c r="AM478" s="40" t="n">
        <f aca="false">IF('Row Index'!AM28="","✗",IF(INDEX('RAW DATA'!$X:$X,'Row Index'!AM28)="",INDEX('RAW DATA'!$L:$L,'Row Index'!AM28),INDEX('RAW DATA'!$X:$X,'Row Index'!AM28)))</f>
        <v>68.3081261215073</v>
      </c>
      <c r="AN478" s="40" t="n">
        <f aca="false">IF('Row Index'!AN28="","✗",IF(INDEX('RAW DATA'!$X:$X,'Row Index'!AN28)="",INDEX('RAW DATA'!$L:$L,'Row Index'!AN28),INDEX('RAW DATA'!$X:$X,'Row Index'!AN28)))</f>
        <v>74.5844564240791</v>
      </c>
      <c r="AO478" s="40" t="n">
        <f aca="false">IF('Row Index'!AO28="","✗",IF(INDEX('RAW DATA'!$X:$X,'Row Index'!AO28)="",INDEX('RAW DATA'!$L:$L,'Row Index'!AO28),INDEX('RAW DATA'!$X:$X,'Row Index'!AO28)))</f>
        <v>70.7242088273159</v>
      </c>
      <c r="AP478" s="40" t="n">
        <f aca="false">IF('Row Index'!AP28="","✗",IF(INDEX('RAW DATA'!$X:$X,'Row Index'!AP28)="",INDEX('RAW DATA'!$L:$L,'Row Index'!AP28),INDEX('RAW DATA'!$X:$X,'Row Index'!AP28)))</f>
        <v>87.8342759167797</v>
      </c>
      <c r="AQ478" s="40" t="n">
        <f aca="false">IF('Row Index'!AQ28="","✗",IF(INDEX('RAW DATA'!$X:$X,'Row Index'!AQ28)="",INDEX('RAW DATA'!$L:$L,'Row Index'!AQ28),INDEX('RAW DATA'!$X:$X,'Row Index'!AQ28)))</f>
        <v>80.0108737864078</v>
      </c>
    </row>
    <row r="479" customFormat="false" ht="15" hidden="false" customHeight="false" outlineLevel="0" collapsed="false">
      <c r="A479" s="15" t="s">
        <v>234</v>
      </c>
      <c r="B479" s="16" t="s">
        <v>153</v>
      </c>
      <c r="C479" s="40" t="n">
        <f aca="false">IF('Row Index'!C29="","✗",IF(INDEX('RAW DATA'!$X:$X,'Row Index'!C29)="",INDEX('RAW DATA'!$L:$L,'Row Index'!C29),INDEX('RAW DATA'!$X:$X,'Row Index'!C29)))</f>
        <v>16.5002026388076</v>
      </c>
      <c r="D479" s="40" t="n">
        <f aca="false">IF('Row Index'!D29="","✗",IF(INDEX('RAW DATA'!$X:$X,'Row Index'!D29)="",INDEX('RAW DATA'!$L:$L,'Row Index'!D29),INDEX('RAW DATA'!$X:$X,'Row Index'!D29)))</f>
        <v>55.7228858819755</v>
      </c>
      <c r="E479" s="40" t="n">
        <f aca="false">IF('Row Index'!E29="","✗",IF(INDEX('RAW DATA'!$X:$X,'Row Index'!E29)="",INDEX('RAW DATA'!$L:$L,'Row Index'!E29),INDEX('RAW DATA'!$X:$X,'Row Index'!E29)))</f>
        <v>32.8129662787228</v>
      </c>
      <c r="F479" s="40" t="n">
        <f aca="false">IF('Row Index'!F29="","✗",IF(INDEX('RAW DATA'!$X:$X,'Row Index'!F29)="",INDEX('RAW DATA'!$L:$L,'Row Index'!F29),INDEX('RAW DATA'!$X:$X,'Row Index'!F29)))</f>
        <v>30.1297948404135</v>
      </c>
      <c r="G479" s="40" t="n">
        <f aca="false">IF('Row Index'!G29="","✗",IF(INDEX('RAW DATA'!$X:$X,'Row Index'!G29)="",INDEX('RAW DATA'!$L:$L,'Row Index'!G29),INDEX('RAW DATA'!$X:$X,'Row Index'!G29)))</f>
        <v>37.2219320346586</v>
      </c>
      <c r="H479" s="40" t="n">
        <f aca="false">IF('Row Index'!H29="","✗",IF(INDEX('RAW DATA'!$X:$X,'Row Index'!H29)="",INDEX('RAW DATA'!$L:$L,'Row Index'!H29),INDEX('RAW DATA'!$X:$X,'Row Index'!H29)))</f>
        <v>46.090577138383</v>
      </c>
      <c r="I479" s="40" t="n">
        <f aca="false">IF('Row Index'!I29="","✗",IF(INDEX('RAW DATA'!$X:$X,'Row Index'!I29)="",INDEX('RAW DATA'!$L:$L,'Row Index'!I29),INDEX('RAW DATA'!$X:$X,'Row Index'!I29)))</f>
        <v>25.2393168938582</v>
      </c>
      <c r="J479" s="40" t="n">
        <f aca="false">IF('Row Index'!J29="","✗",IF(INDEX('RAW DATA'!$X:$X,'Row Index'!J29)="",INDEX('RAW DATA'!$L:$L,'Row Index'!J29),INDEX('RAW DATA'!$X:$X,'Row Index'!J29)))</f>
        <v>37.785385504982</v>
      </c>
      <c r="K479" s="40" t="n">
        <f aca="false">IF('Row Index'!K29="","✗",IF(INDEX('RAW DATA'!$X:$X,'Row Index'!K29)="",INDEX('RAW DATA'!$L:$L,'Row Index'!K29),INDEX('RAW DATA'!$X:$X,'Row Index'!K29)))</f>
        <v>12.9466051417271</v>
      </c>
      <c r="L479" s="40" t="str">
        <f aca="false">IF('Row Index'!L29="","✗",IF(INDEX('RAW DATA'!$X:$X,'Row Index'!L29)="",INDEX('RAW DATA'!$L:$L,'Row Index'!L29),INDEX('RAW DATA'!$X:$X,'Row Index'!L29)))</f>
        <v>✗⇲</v>
      </c>
      <c r="M479" s="40" t="n">
        <f aca="false">IF('Row Index'!M29="","✗",IF(INDEX('RAW DATA'!$X:$X,'Row Index'!M29)="",INDEX('RAW DATA'!$L:$L,'Row Index'!M29),INDEX('RAW DATA'!$X:$X,'Row Index'!M29)))</f>
        <v>10.7362445414847</v>
      </c>
      <c r="N479" s="40" t="n">
        <f aca="false">IF('Row Index'!N29="","✗",IF(INDEX('RAW DATA'!$X:$X,'Row Index'!N29)="",INDEX('RAW DATA'!$L:$L,'Row Index'!N29),INDEX('RAW DATA'!$X:$X,'Row Index'!N29)))</f>
        <v>15.3678837620719</v>
      </c>
      <c r="O479" s="40" t="n">
        <f aca="false">IF('Row Index'!O29="","✗",IF(INDEX('RAW DATA'!$X:$X,'Row Index'!O29)="",INDEX('RAW DATA'!$L:$L,'Row Index'!O29),INDEX('RAW DATA'!$X:$X,'Row Index'!O29)))</f>
        <v>12.0086832016997</v>
      </c>
      <c r="P479" s="40" t="n">
        <f aca="false">IF('Row Index'!P29="","✗",IF(INDEX('RAW DATA'!$X:$X,'Row Index'!P29)="",INDEX('RAW DATA'!$L:$L,'Row Index'!P29),INDEX('RAW DATA'!$X:$X,'Row Index'!P29)))</f>
        <v>9.01598258528342</v>
      </c>
      <c r="Q479" s="40" t="n">
        <f aca="false">IF('Row Index'!Q29="","✗",IF(INDEX('RAW DATA'!$X:$X,'Row Index'!Q29)="",INDEX('RAW DATA'!$L:$L,'Row Index'!Q29),INDEX('RAW DATA'!$X:$X,'Row Index'!Q29)))</f>
        <v>13.3291959039449</v>
      </c>
      <c r="R479" s="40" t="n">
        <f aca="false">IF('Row Index'!R29="","✗",IF(INDEX('RAW DATA'!$X:$X,'Row Index'!R29)="",INDEX('RAW DATA'!$L:$L,'Row Index'!R29),INDEX('RAW DATA'!$X:$X,'Row Index'!R29)))</f>
        <v>15.222389767611</v>
      </c>
      <c r="S479" s="40" t="n">
        <f aca="false">IF('Row Index'!S29="","✗",IF(INDEX('RAW DATA'!$X:$X,'Row Index'!S29)="",INDEX('RAW DATA'!$L:$L,'Row Index'!S29),INDEX('RAW DATA'!$X:$X,'Row Index'!S29)))</f>
        <v>13.87092868386</v>
      </c>
      <c r="T479" s="40" t="n">
        <f aca="false">IF('Row Index'!T29="","✗",IF(INDEX('RAW DATA'!$X:$X,'Row Index'!T29)="",INDEX('RAW DATA'!$L:$L,'Row Index'!T29),INDEX('RAW DATA'!$X:$X,'Row Index'!T29)))</f>
        <v>13.1284417324007</v>
      </c>
      <c r="U479" s="40" t="n">
        <f aca="false">IF('Row Index'!U29="","✗",IF(INDEX('RAW DATA'!$X:$X,'Row Index'!U29)="",INDEX('RAW DATA'!$L:$L,'Row Index'!U29),INDEX('RAW DATA'!$X:$X,'Row Index'!U29)))</f>
        <v>10.19243610757</v>
      </c>
      <c r="V479" s="40" t="n">
        <f aca="false">IF('Row Index'!V29="","✗",IF(INDEX('RAW DATA'!$X:$X,'Row Index'!V29)="",INDEX('RAW DATA'!$L:$L,'Row Index'!V29),INDEX('RAW DATA'!$X:$X,'Row Index'!V29)))</f>
        <v>13.2567388422448</v>
      </c>
      <c r="W479" s="40" t="n">
        <f aca="false">IF('Row Index'!W29="","✗",IF(INDEX('RAW DATA'!$X:$X,'Row Index'!W29)="",INDEX('RAW DATA'!$L:$L,'Row Index'!W29),INDEX('RAW DATA'!$X:$X,'Row Index'!W29)))</f>
        <v>8.7556895272596</v>
      </c>
      <c r="X479" s="40" t="n">
        <f aca="false">IF('Row Index'!X29="","✗",IF(INDEX('RAW DATA'!$X:$X,'Row Index'!X29)="",INDEX('RAW DATA'!$L:$L,'Row Index'!X29),INDEX('RAW DATA'!$X:$X,'Row Index'!X29)))</f>
        <v>8.37323772006385</v>
      </c>
      <c r="Y479" s="40" t="n">
        <f aca="false">IF('Row Index'!Y29="","✗",IF(INDEX('RAW DATA'!$X:$X,'Row Index'!Y29)="",INDEX('RAW DATA'!$L:$L,'Row Index'!Y29),INDEX('RAW DATA'!$X:$X,'Row Index'!Y29)))</f>
        <v>10.5356231933345</v>
      </c>
      <c r="Z479" s="40" t="n">
        <f aca="false">IF('Row Index'!Z29="","✗",IF(INDEX('RAW DATA'!$X:$X,'Row Index'!Z29)="",INDEX('RAW DATA'!$L:$L,'Row Index'!Z29),INDEX('RAW DATA'!$X:$X,'Row Index'!Z29)))</f>
        <v>10.9553612993328</v>
      </c>
      <c r="AA479" s="19" t="str">
        <f aca="false">IF('Row Index'!AA29="","⏳",IF(INDEX('RAW DATA'!$X:$X,'Row Index'!AA29)="",INDEX('RAW DATA'!$L:$L,'Row Index'!AA29),INDEX('RAW DATA'!$X:$X,'Row Index'!AA29)))</f>
        <v>⏳</v>
      </c>
      <c r="AB479" s="40" t="n">
        <f aca="false">IF('Row Index'!AB29="","✗",IF(INDEX('RAW DATA'!$X:$X,'Row Index'!AB29)="",INDEX('RAW DATA'!$L:$L,'Row Index'!AB29),INDEX('RAW DATA'!$X:$X,'Row Index'!AB29)))</f>
        <v>10.0791471490874</v>
      </c>
      <c r="AC479" s="40" t="n">
        <f aca="false">IF('Row Index'!AC29="","✗",IF(INDEX('RAW DATA'!$X:$X,'Row Index'!AC29)="",INDEX('RAW DATA'!$L:$L,'Row Index'!AC29),INDEX('RAW DATA'!$X:$X,'Row Index'!AC29)))</f>
        <v>9.66514705723862</v>
      </c>
      <c r="AD479" s="40" t="n">
        <f aca="false">IF('Row Index'!AD29="","✗",IF(INDEX('RAW DATA'!$X:$X,'Row Index'!AD29)="",INDEX('RAW DATA'!$L:$L,'Row Index'!AD29),INDEX('RAW DATA'!$X:$X,'Row Index'!AD29)))</f>
        <v>9.39167104171253</v>
      </c>
      <c r="AE479" s="40" t="n">
        <f aca="false">IF('Row Index'!AE29="","✗",IF(INDEX('RAW DATA'!$X:$X,'Row Index'!AE29)="",INDEX('RAW DATA'!$L:$L,'Row Index'!AE29),INDEX('RAW DATA'!$X:$X,'Row Index'!AE29)))</f>
        <v>8.59837854692859</v>
      </c>
      <c r="AF479" s="40" t="n">
        <f aca="false">IF('Row Index'!AF29="","✗",IF(INDEX('RAW DATA'!$X:$X,'Row Index'!AF29)="",INDEX('RAW DATA'!$L:$L,'Row Index'!AF29),INDEX('RAW DATA'!$X:$X,'Row Index'!AF29)))</f>
        <v>7.22765325411828</v>
      </c>
      <c r="AG479" s="40" t="n">
        <f aca="false">IF('Row Index'!AG29="","✗",IF(INDEX('RAW DATA'!$X:$X,'Row Index'!AG29)="",INDEX('RAW DATA'!$L:$L,'Row Index'!AG29),INDEX('RAW DATA'!$X:$X,'Row Index'!AG29)))</f>
        <v>9.6408599815408</v>
      </c>
      <c r="AH479" s="40" t="n">
        <f aca="false">IF('Row Index'!AH29="","✗",IF(INDEX('RAW DATA'!$X:$X,'Row Index'!AH29)="",INDEX('RAW DATA'!$L:$L,'Row Index'!AH29),INDEX('RAW DATA'!$X:$X,'Row Index'!AH29)))</f>
        <v>20.0743700231599</v>
      </c>
      <c r="AI479" s="40" t="n">
        <f aca="false">IF('Row Index'!AI29="","✗",IF(INDEX('RAW DATA'!$X:$X,'Row Index'!AI29)="",INDEX('RAW DATA'!$L:$L,'Row Index'!AI29),INDEX('RAW DATA'!$X:$X,'Row Index'!AI29)))</f>
        <v>23.4288162420117</v>
      </c>
      <c r="AJ479" s="40" t="n">
        <f aca="false">IF('Row Index'!AJ29="","✗",IF(INDEX('RAW DATA'!$X:$X,'Row Index'!AJ29)="",INDEX('RAW DATA'!$L:$L,'Row Index'!AJ29),INDEX('RAW DATA'!$X:$X,'Row Index'!AJ29)))</f>
        <v>44.8515100671141</v>
      </c>
      <c r="AK479" s="40" t="n">
        <f aca="false">IF('Row Index'!AK29="","✗",IF(INDEX('RAW DATA'!$X:$X,'Row Index'!AK29)="",INDEX('RAW DATA'!$L:$L,'Row Index'!AK29),INDEX('RAW DATA'!$X:$X,'Row Index'!AK29)))</f>
        <v>44.9446474706504</v>
      </c>
      <c r="AL479" s="40" t="n">
        <f aca="false">IF('Row Index'!AL29="","✗",IF(INDEX('RAW DATA'!$X:$X,'Row Index'!AL29)="",INDEX('RAW DATA'!$L:$L,'Row Index'!AL29),INDEX('RAW DATA'!$X:$X,'Row Index'!AL29)))</f>
        <v>62.622435010173</v>
      </c>
      <c r="AM479" s="40" t="n">
        <f aca="false">IF('Row Index'!AM29="","✗",IF(INDEX('RAW DATA'!$X:$X,'Row Index'!AM29)="",INDEX('RAW DATA'!$L:$L,'Row Index'!AM29),INDEX('RAW DATA'!$X:$X,'Row Index'!AM29)))</f>
        <v>53.7463013347258</v>
      </c>
      <c r="AN479" s="40" t="n">
        <f aca="false">IF('Row Index'!AN29="","✗",IF(INDEX('RAW DATA'!$X:$X,'Row Index'!AN29)="",INDEX('RAW DATA'!$L:$L,'Row Index'!AN29),INDEX('RAW DATA'!$X:$X,'Row Index'!AN29)))</f>
        <v>77.6049913738095</v>
      </c>
      <c r="AO479" s="40" t="n">
        <f aca="false">IF('Row Index'!AO29="","✗",IF(INDEX('RAW DATA'!$X:$X,'Row Index'!AO29)="",INDEX('RAW DATA'!$L:$L,'Row Index'!AO29),INDEX('RAW DATA'!$X:$X,'Row Index'!AO29)))</f>
        <v>62.6836775218427</v>
      </c>
      <c r="AP479" s="40" t="n">
        <f aca="false">IF('Row Index'!AP29="","✗",IF(INDEX('RAW DATA'!$X:$X,'Row Index'!AP29)="",INDEX('RAW DATA'!$L:$L,'Row Index'!AP29),INDEX('RAW DATA'!$X:$X,'Row Index'!AP29)))</f>
        <v>63.4435909494696</v>
      </c>
      <c r="AQ479" s="40" t="n">
        <f aca="false">IF('Row Index'!AQ29="","✗",IF(INDEX('RAW DATA'!$X:$X,'Row Index'!AQ29)="",INDEX('RAW DATA'!$L:$L,'Row Index'!AQ29),INDEX('RAW DATA'!$X:$X,'Row Index'!AQ29)))</f>
        <v>76.2108367121268</v>
      </c>
    </row>
    <row r="480" customFormat="false" ht="15" hidden="false" customHeight="false" outlineLevel="0" collapsed="false">
      <c r="A480" s="15" t="s">
        <v>237</v>
      </c>
      <c r="B480" s="16" t="s">
        <v>153</v>
      </c>
      <c r="C480" s="40" t="n">
        <f aca="false">IF('Row Index'!C30="","✗",IF(INDEX('RAW DATA'!$X:$X,'Row Index'!C30)="",INDEX('RAW DATA'!$L:$L,'Row Index'!C30),INDEX('RAW DATA'!$X:$X,'Row Index'!C30)))</f>
        <v>10.7967787341071</v>
      </c>
      <c r="D480" s="40" t="n">
        <f aca="false">IF('Row Index'!D30="","✗",IF(INDEX('RAW DATA'!$X:$X,'Row Index'!D30)="",INDEX('RAW DATA'!$L:$L,'Row Index'!D30),INDEX('RAW DATA'!$X:$X,'Row Index'!D30)))</f>
        <v>36.9573798180633</v>
      </c>
      <c r="E480" s="40" t="n">
        <f aca="false">IF('Row Index'!E30="","✗",IF(INDEX('RAW DATA'!$X:$X,'Row Index'!E30)="",INDEX('RAW DATA'!$L:$L,'Row Index'!E30),INDEX('RAW DATA'!$X:$X,'Row Index'!E30)))</f>
        <v>13.3181814783525</v>
      </c>
      <c r="F480" s="40" t="n">
        <f aca="false">IF('Row Index'!F30="","✗",IF(INDEX('RAW DATA'!$X:$X,'Row Index'!F30)="",INDEX('RAW DATA'!$L:$L,'Row Index'!F30),INDEX('RAW DATA'!$X:$X,'Row Index'!F30)))</f>
        <v>48.5637472657718</v>
      </c>
      <c r="G480" s="40" t="n">
        <f aca="false">IF('Row Index'!G30="","✗",IF(INDEX('RAW DATA'!$X:$X,'Row Index'!G30)="",INDEX('RAW DATA'!$L:$L,'Row Index'!G30),INDEX('RAW DATA'!$X:$X,'Row Index'!G30)))</f>
        <v>15.1584944542093</v>
      </c>
      <c r="H480" s="40" t="n">
        <f aca="false">IF('Row Index'!H30="","✗",IF(INDEX('RAW DATA'!$X:$X,'Row Index'!H30)="",INDEX('RAW DATA'!$L:$L,'Row Index'!H30),INDEX('RAW DATA'!$X:$X,'Row Index'!H30)))</f>
        <v>48.4854331468262</v>
      </c>
      <c r="I480" s="40" t="n">
        <f aca="false">IF('Row Index'!I30="","✗",IF(INDEX('RAW DATA'!$X:$X,'Row Index'!I30)="",INDEX('RAW DATA'!$L:$L,'Row Index'!I30),INDEX('RAW DATA'!$X:$X,'Row Index'!I30)))</f>
        <v>10.9502023878363</v>
      </c>
      <c r="J480" s="40" t="n">
        <f aca="false">IF('Row Index'!J30="","✗",IF(INDEX('RAW DATA'!$X:$X,'Row Index'!J30)="",INDEX('RAW DATA'!$L:$L,'Row Index'!J30),INDEX('RAW DATA'!$X:$X,'Row Index'!J30)))</f>
        <v>46.9863979661898</v>
      </c>
      <c r="K480" s="40" t="n">
        <f aca="false">IF('Row Index'!K30="","✗",IF(INDEX('RAW DATA'!$X:$X,'Row Index'!K30)="",INDEX('RAW DATA'!$L:$L,'Row Index'!K30),INDEX('RAW DATA'!$X:$X,'Row Index'!K30)))</f>
        <v>12.0204259893839</v>
      </c>
      <c r="L480" s="40" t="n">
        <f aca="false">IF('Row Index'!L30="","✗",IF(INDEX('RAW DATA'!$X:$X,'Row Index'!L30)="",INDEX('RAW DATA'!$L:$L,'Row Index'!L30),INDEX('RAW DATA'!$X:$X,'Row Index'!L30)))</f>
        <v>34.1135194886336</v>
      </c>
      <c r="M480" s="40" t="n">
        <f aca="false">IF('Row Index'!M30="","✗",IF(INDEX('RAW DATA'!$X:$X,'Row Index'!M30)="",INDEX('RAW DATA'!$L:$L,'Row Index'!M30),INDEX('RAW DATA'!$X:$X,'Row Index'!M30)))</f>
        <v>20.2335943829328</v>
      </c>
      <c r="N480" s="40" t="n">
        <f aca="false">IF('Row Index'!N30="","✗",IF(INDEX('RAW DATA'!$X:$X,'Row Index'!N30)="",INDEX('RAW DATA'!$L:$L,'Row Index'!N30),INDEX('RAW DATA'!$X:$X,'Row Index'!N30)))</f>
        <v>10.8748229031012</v>
      </c>
      <c r="O480" s="40" t="n">
        <f aca="false">IF('Row Index'!O30="","✗",IF(INDEX('RAW DATA'!$X:$X,'Row Index'!O30)="",INDEX('RAW DATA'!$L:$L,'Row Index'!O30),INDEX('RAW DATA'!$X:$X,'Row Index'!O30)))</f>
        <v>19.7009656531243</v>
      </c>
      <c r="P480" s="40" t="n">
        <f aca="false">IF('Row Index'!P30="","✗",IF(INDEX('RAW DATA'!$X:$X,'Row Index'!P30)="",INDEX('RAW DATA'!$L:$L,'Row Index'!P30),INDEX('RAW DATA'!$X:$X,'Row Index'!P30)))</f>
        <v>22.2957138268638</v>
      </c>
      <c r="Q480" s="40" t="n">
        <f aca="false">IF('Row Index'!Q30="","✗",IF(INDEX('RAW DATA'!$X:$X,'Row Index'!Q30)="",INDEX('RAW DATA'!$L:$L,'Row Index'!Q30),INDEX('RAW DATA'!$X:$X,'Row Index'!Q30)))</f>
        <v>10.7697697789989</v>
      </c>
      <c r="R480" s="40" t="n">
        <f aca="false">IF('Row Index'!R30="","✗",IF(INDEX('RAW DATA'!$X:$X,'Row Index'!R30)="",INDEX('RAW DATA'!$L:$L,'Row Index'!R30),INDEX('RAW DATA'!$X:$X,'Row Index'!R30)))</f>
        <v>18.941475826972</v>
      </c>
      <c r="S480" s="40" t="n">
        <f aca="false">IF('Row Index'!S30="","✗",IF(INDEX('RAW DATA'!$X:$X,'Row Index'!S30)="",INDEX('RAW DATA'!$L:$L,'Row Index'!S30),INDEX('RAW DATA'!$X:$X,'Row Index'!S30)))</f>
        <v>9.80348517071401</v>
      </c>
      <c r="T480" s="40" t="n">
        <f aca="false">IF('Row Index'!T30="","✗",IF(INDEX('RAW DATA'!$X:$X,'Row Index'!T30)="",INDEX('RAW DATA'!$L:$L,'Row Index'!T30),INDEX('RAW DATA'!$X:$X,'Row Index'!T30)))</f>
        <v>10.5593748454424</v>
      </c>
      <c r="U480" s="40" t="n">
        <f aca="false">IF('Row Index'!U30="","✗",IF(INDEX('RAW DATA'!$X:$X,'Row Index'!U30)="",INDEX('RAW DATA'!$L:$L,'Row Index'!U30),INDEX('RAW DATA'!$X:$X,'Row Index'!U30)))</f>
        <v>8.06949299981946</v>
      </c>
      <c r="V480" s="40" t="n">
        <f aca="false">IF('Row Index'!V30="","✗",IF(INDEX('RAW DATA'!$X:$X,'Row Index'!V30)="",INDEX('RAW DATA'!$L:$L,'Row Index'!V30),INDEX('RAW DATA'!$X:$X,'Row Index'!V30)))</f>
        <v>9.9988183214711</v>
      </c>
      <c r="W480" s="40" t="n">
        <f aca="false">IF('Row Index'!W30="","✗",IF(INDEX('RAW DATA'!$X:$X,'Row Index'!W30)="",INDEX('RAW DATA'!$L:$L,'Row Index'!W30),INDEX('RAW DATA'!$X:$X,'Row Index'!W30)))</f>
        <v>9.48732444656034</v>
      </c>
      <c r="X480" s="40" t="n">
        <f aca="false">IF('Row Index'!X30="","✗",IF(INDEX('RAW DATA'!$X:$X,'Row Index'!X30)="",INDEX('RAW DATA'!$L:$L,'Row Index'!X30),INDEX('RAW DATA'!$X:$X,'Row Index'!X30)))</f>
        <v>11.5412093823972</v>
      </c>
      <c r="Y480" s="40" t="n">
        <f aca="false">IF('Row Index'!Y30="","✗",IF(INDEX('RAW DATA'!$X:$X,'Row Index'!Y30)="",INDEX('RAW DATA'!$L:$L,'Row Index'!Y30),INDEX('RAW DATA'!$X:$X,'Row Index'!Y30)))</f>
        <v>10.8558257119488</v>
      </c>
      <c r="Z480" s="40" t="n">
        <f aca="false">IF('Row Index'!Z30="","✗",IF(INDEX('RAW DATA'!$X:$X,'Row Index'!Z30)="",INDEX('RAW DATA'!$L:$L,'Row Index'!Z30),INDEX('RAW DATA'!$X:$X,'Row Index'!Z30)))</f>
        <v>8.58333880391256</v>
      </c>
      <c r="AA480" s="19" t="str">
        <f aca="false">IF('Row Index'!AA30="","⏳",IF(INDEX('RAW DATA'!$X:$X,'Row Index'!AA30)="",INDEX('RAW DATA'!$L:$L,'Row Index'!AA30),INDEX('RAW DATA'!$X:$X,'Row Index'!AA30)))</f>
        <v>⏳</v>
      </c>
      <c r="AB480" s="40" t="n">
        <f aca="false">IF('Row Index'!AB30="","✗",IF(INDEX('RAW DATA'!$X:$X,'Row Index'!AB30)="",INDEX('RAW DATA'!$L:$L,'Row Index'!AB30),INDEX('RAW DATA'!$X:$X,'Row Index'!AB30)))</f>
        <v>8.9374104877007</v>
      </c>
      <c r="AC480" s="40" t="n">
        <f aca="false">IF('Row Index'!AC30="","✗",IF(INDEX('RAW DATA'!$X:$X,'Row Index'!AC30)="",INDEX('RAW DATA'!$L:$L,'Row Index'!AC30),INDEX('RAW DATA'!$X:$X,'Row Index'!AC30)))</f>
        <v>15.0575451447421</v>
      </c>
      <c r="AD480" s="40" t="n">
        <f aca="false">IF('Row Index'!AD30="","✗",IF(INDEX('RAW DATA'!$X:$X,'Row Index'!AD30)="",INDEX('RAW DATA'!$L:$L,'Row Index'!AD30),INDEX('RAW DATA'!$X:$X,'Row Index'!AD30)))</f>
        <v>9.45311906390092</v>
      </c>
      <c r="AE480" s="40" t="n">
        <f aca="false">IF('Row Index'!AE30="","✗",IF(INDEX('RAW DATA'!$X:$X,'Row Index'!AE30)="",INDEX('RAW DATA'!$L:$L,'Row Index'!AE30),INDEX('RAW DATA'!$X:$X,'Row Index'!AE30)))</f>
        <v>8.13013751248368</v>
      </c>
      <c r="AF480" s="40" t="n">
        <f aca="false">IF('Row Index'!AF30="","✗",IF(INDEX('RAW DATA'!$X:$X,'Row Index'!AF30)="",INDEX('RAW DATA'!$L:$L,'Row Index'!AF30),INDEX('RAW DATA'!$X:$X,'Row Index'!AF30)))</f>
        <v>15.0451087106159</v>
      </c>
      <c r="AG480" s="40" t="n">
        <f aca="false">IF('Row Index'!AG30="","✗",IF(INDEX('RAW DATA'!$X:$X,'Row Index'!AG30)="",INDEX('RAW DATA'!$L:$L,'Row Index'!AG30),INDEX('RAW DATA'!$X:$X,'Row Index'!AG30)))</f>
        <v>19.5206388649952</v>
      </c>
      <c r="AH480" s="40" t="n">
        <f aca="false">IF('Row Index'!AH30="","✗",IF(INDEX('RAW DATA'!$X:$X,'Row Index'!AH30)="",INDEX('RAW DATA'!$L:$L,'Row Index'!AH30),INDEX('RAW DATA'!$X:$X,'Row Index'!AH30)))</f>
        <v>25.9645455576621</v>
      </c>
      <c r="AI480" s="40" t="n">
        <f aca="false">IF('Row Index'!AI30="","✗",IF(INDEX('RAW DATA'!$X:$X,'Row Index'!AI30)="",INDEX('RAW DATA'!$L:$L,'Row Index'!AI30),INDEX('RAW DATA'!$X:$X,'Row Index'!AI30)))</f>
        <v>42.5477760865889</v>
      </c>
      <c r="AJ480" s="40" t="n">
        <f aca="false">IF('Row Index'!AJ30="","✗",IF(INDEX('RAW DATA'!$X:$X,'Row Index'!AJ30)="",INDEX('RAW DATA'!$L:$L,'Row Index'!AJ30),INDEX('RAW DATA'!$X:$X,'Row Index'!AJ30)))</f>
        <v>43.1230415294911</v>
      </c>
      <c r="AK480" s="40" t="n">
        <f aca="false">IF('Row Index'!AK30="","✗",IF(INDEX('RAW DATA'!$X:$X,'Row Index'!AK30)="",INDEX('RAW DATA'!$L:$L,'Row Index'!AK30),INDEX('RAW DATA'!$X:$X,'Row Index'!AK30)))</f>
        <v>43.1162785615159</v>
      </c>
      <c r="AL480" s="40" t="n">
        <f aca="false">IF('Row Index'!AL30="","✗",IF(INDEX('RAW DATA'!$X:$X,'Row Index'!AL30)="",INDEX('RAW DATA'!$L:$L,'Row Index'!AL30),INDEX('RAW DATA'!$X:$X,'Row Index'!AL30)))</f>
        <v>76.8246978003333</v>
      </c>
      <c r="AM480" s="40" t="n">
        <f aca="false">IF('Row Index'!AM30="","✗",IF(INDEX('RAW DATA'!$X:$X,'Row Index'!AM30)="",INDEX('RAW DATA'!$L:$L,'Row Index'!AM30),INDEX('RAW DATA'!$X:$X,'Row Index'!AM30)))</f>
        <v>68.3356999376602</v>
      </c>
      <c r="AN480" s="40" t="n">
        <f aca="false">IF('Row Index'!AN30="","✗",IF(INDEX('RAW DATA'!$X:$X,'Row Index'!AN30)="",INDEX('RAW DATA'!$L:$L,'Row Index'!AN30),INDEX('RAW DATA'!$X:$X,'Row Index'!AN30)))</f>
        <v>82.9596894990773</v>
      </c>
      <c r="AO480" s="40" t="n">
        <f aca="false">IF('Row Index'!AO30="","✗",IF(INDEX('RAW DATA'!$X:$X,'Row Index'!AO30)="",INDEX('RAW DATA'!$L:$L,'Row Index'!AO30),INDEX('RAW DATA'!$X:$X,'Row Index'!AO30)))</f>
        <v>66.4013029833552</v>
      </c>
      <c r="AP480" s="40" t="n">
        <f aca="false">IF('Row Index'!AP30="","✗",IF(INDEX('RAW DATA'!$X:$X,'Row Index'!AP30)="",INDEX('RAW DATA'!$L:$L,'Row Index'!AP30),INDEX('RAW DATA'!$X:$X,'Row Index'!AP30)))</f>
        <v>58.7845593485354</v>
      </c>
      <c r="AQ480" s="40" t="n">
        <f aca="false">IF('Row Index'!AQ30="","✗",IF(INDEX('RAW DATA'!$X:$X,'Row Index'!AQ30)="",INDEX('RAW DATA'!$L:$L,'Row Index'!AQ30),INDEX('RAW DATA'!$X:$X,'Row Index'!AQ30)))</f>
        <v>73.0250651694406</v>
      </c>
    </row>
    <row r="481" customFormat="false" ht="15" hidden="false" customHeight="false" outlineLevel="0" collapsed="false">
      <c r="A481" s="15" t="s">
        <v>240</v>
      </c>
      <c r="B481" s="16" t="s">
        <v>153</v>
      </c>
      <c r="C481" s="40" t="n">
        <f aca="false">IF('Row Index'!C31="","✗",IF(INDEX('RAW DATA'!$X:$X,'Row Index'!C31)="",INDEX('RAW DATA'!$L:$L,'Row Index'!C31),INDEX('RAW DATA'!$X:$X,'Row Index'!C31)))</f>
        <v>41.4722098826727</v>
      </c>
      <c r="D481" s="40" t="n">
        <f aca="false">IF('Row Index'!D31="","✗",IF(INDEX('RAW DATA'!$X:$X,'Row Index'!D31)="",INDEX('RAW DATA'!$L:$L,'Row Index'!D31),INDEX('RAW DATA'!$X:$X,'Row Index'!D31)))</f>
        <v>71.0332989220464</v>
      </c>
      <c r="E481" s="40" t="n">
        <f aca="false">IF('Row Index'!E31="","✗",IF(INDEX('RAW DATA'!$X:$X,'Row Index'!E31)="",INDEX('RAW DATA'!$L:$L,'Row Index'!E31),INDEX('RAW DATA'!$X:$X,'Row Index'!E31)))</f>
        <v>41.5784345094389</v>
      </c>
      <c r="F481" s="40" t="n">
        <f aca="false">IF('Row Index'!F31="","✗",IF(INDEX('RAW DATA'!$X:$X,'Row Index'!F31)="",INDEX('RAW DATA'!$L:$L,'Row Index'!F31),INDEX('RAW DATA'!$X:$X,'Row Index'!F31)))</f>
        <v>52.47670731599</v>
      </c>
      <c r="G481" s="40" t="n">
        <f aca="false">IF('Row Index'!G31="","✗",IF(INDEX('RAW DATA'!$X:$X,'Row Index'!G31)="",INDEX('RAW DATA'!$L:$L,'Row Index'!G31),INDEX('RAW DATA'!$X:$X,'Row Index'!G31)))</f>
        <v>36.9418573844994</v>
      </c>
      <c r="H481" s="40" t="n">
        <f aca="false">IF('Row Index'!H31="","✗",IF(INDEX('RAW DATA'!$X:$X,'Row Index'!H31)="",INDEX('RAW DATA'!$L:$L,'Row Index'!H31),INDEX('RAW DATA'!$X:$X,'Row Index'!H31)))</f>
        <v>57.4670118590279</v>
      </c>
      <c r="I481" s="40" t="n">
        <f aca="false">IF('Row Index'!I31="","✗",IF(INDEX('RAW DATA'!$X:$X,'Row Index'!I31)="",INDEX('RAW DATA'!$L:$L,'Row Index'!I31),INDEX('RAW DATA'!$X:$X,'Row Index'!I31)))</f>
        <v>21.9260481512038</v>
      </c>
      <c r="J481" s="40" t="n">
        <f aca="false">IF('Row Index'!J31="","✗",IF(INDEX('RAW DATA'!$X:$X,'Row Index'!J31)="",INDEX('RAW DATA'!$L:$L,'Row Index'!J31),INDEX('RAW DATA'!$X:$X,'Row Index'!J31)))</f>
        <v>42.8865068561074</v>
      </c>
      <c r="K481" s="40" t="n">
        <f aca="false">IF('Row Index'!K31="","✗",IF(INDEX('RAW DATA'!$X:$X,'Row Index'!K31)="",INDEX('RAW DATA'!$L:$L,'Row Index'!K31),INDEX('RAW DATA'!$X:$X,'Row Index'!K31)))</f>
        <v>25.4000637002987</v>
      </c>
      <c r="L481" s="40" t="n">
        <f aca="false">IF('Row Index'!L31="","✗",IF(INDEX('RAW DATA'!$X:$X,'Row Index'!L31)="",INDEX('RAW DATA'!$L:$L,'Row Index'!L31),INDEX('RAW DATA'!$X:$X,'Row Index'!L31)))</f>
        <v>38.1478891220124</v>
      </c>
      <c r="M481" s="40" t="n">
        <f aca="false">IF('Row Index'!M31="","✗",IF(INDEX('RAW DATA'!$X:$X,'Row Index'!M31)="",INDEX('RAW DATA'!$L:$L,'Row Index'!M31),INDEX('RAW DATA'!$X:$X,'Row Index'!M31)))</f>
        <v>39.2260010051935</v>
      </c>
      <c r="N481" s="40" t="n">
        <f aca="false">IF('Row Index'!N31="","✗",IF(INDEX('RAW DATA'!$X:$X,'Row Index'!N31)="",INDEX('RAW DATA'!$L:$L,'Row Index'!N31),INDEX('RAW DATA'!$X:$X,'Row Index'!N31)))</f>
        <v>8.47308323331535</v>
      </c>
      <c r="O481" s="40" t="n">
        <f aca="false">IF('Row Index'!O31="","✗",IF(INDEX('RAW DATA'!$X:$X,'Row Index'!O31)="",INDEX('RAW DATA'!$L:$L,'Row Index'!O31),INDEX('RAW DATA'!$X:$X,'Row Index'!O31)))</f>
        <v>38.3272789192871</v>
      </c>
      <c r="P481" s="40" t="n">
        <f aca="false">IF('Row Index'!P31="","✗",IF(INDEX('RAW DATA'!$X:$X,'Row Index'!P31)="",INDEX('RAW DATA'!$L:$L,'Row Index'!P31),INDEX('RAW DATA'!$X:$X,'Row Index'!P31)))</f>
        <v>13.3063766044312</v>
      </c>
      <c r="Q481" s="40" t="n">
        <f aca="false">IF('Row Index'!Q31="","✗",IF(INDEX('RAW DATA'!$X:$X,'Row Index'!Q31)="",INDEX('RAW DATA'!$L:$L,'Row Index'!Q31),INDEX('RAW DATA'!$X:$X,'Row Index'!Q31)))</f>
        <v>10.047588476863</v>
      </c>
      <c r="R481" s="40" t="n">
        <f aca="false">IF('Row Index'!R31="","✗",IF(INDEX('RAW DATA'!$X:$X,'Row Index'!R31)="",INDEX('RAW DATA'!$L:$L,'Row Index'!R31),INDEX('RAW DATA'!$X:$X,'Row Index'!R31)))</f>
        <v>26.6787046256139</v>
      </c>
      <c r="S481" s="40" t="n">
        <f aca="false">IF('Row Index'!S31="","✗",IF(INDEX('RAW DATA'!$X:$X,'Row Index'!S31)="",INDEX('RAW DATA'!$L:$L,'Row Index'!S31),INDEX('RAW DATA'!$X:$X,'Row Index'!S31)))</f>
        <v>25.48564416771</v>
      </c>
      <c r="T481" s="40" t="n">
        <f aca="false">IF('Row Index'!T31="","✗",IF(INDEX('RAW DATA'!$X:$X,'Row Index'!T31)="",INDEX('RAW DATA'!$L:$L,'Row Index'!T31),INDEX('RAW DATA'!$X:$X,'Row Index'!T31)))</f>
        <v>10.0251844213532</v>
      </c>
      <c r="U481" s="40" t="n">
        <f aca="false">IF('Row Index'!U31="","✗",IF(INDEX('RAW DATA'!$X:$X,'Row Index'!U31)="",INDEX('RAW DATA'!$L:$L,'Row Index'!U31),INDEX('RAW DATA'!$X:$X,'Row Index'!U31)))</f>
        <v>17.5638882756736</v>
      </c>
      <c r="V481" s="40" t="n">
        <f aca="false">IF('Row Index'!V31="","✗",IF(INDEX('RAW DATA'!$X:$X,'Row Index'!V31)="",INDEX('RAW DATA'!$L:$L,'Row Index'!V31),INDEX('RAW DATA'!$X:$X,'Row Index'!V31)))</f>
        <v>12.0264086555241</v>
      </c>
      <c r="W481" s="40" t="n">
        <f aca="false">IF('Row Index'!W31="","✗",IF(INDEX('RAW DATA'!$X:$X,'Row Index'!W31)="",INDEX('RAW DATA'!$L:$L,'Row Index'!W31),INDEX('RAW DATA'!$X:$X,'Row Index'!W31)))</f>
        <v>29.9104782868681</v>
      </c>
      <c r="X481" s="40" t="n">
        <f aca="false">IF('Row Index'!X31="","✗",IF(INDEX('RAW DATA'!$X:$X,'Row Index'!X31)="",INDEX('RAW DATA'!$L:$L,'Row Index'!X31),INDEX('RAW DATA'!$X:$X,'Row Index'!X31)))</f>
        <v>26.5051183135385</v>
      </c>
      <c r="Y481" s="40" t="n">
        <f aca="false">IF('Row Index'!Y31="","✗",IF(INDEX('RAW DATA'!$X:$X,'Row Index'!Y31)="",INDEX('RAW DATA'!$L:$L,'Row Index'!Y31),INDEX('RAW DATA'!$X:$X,'Row Index'!Y31)))</f>
        <v>32.0838707299996</v>
      </c>
      <c r="Z481" s="40" t="n">
        <f aca="false">IF('Row Index'!Z31="","✗",IF(INDEX('RAW DATA'!$X:$X,'Row Index'!Z31)="",INDEX('RAW DATA'!$L:$L,'Row Index'!Z31),INDEX('RAW DATA'!$X:$X,'Row Index'!Z31)))</f>
        <v>32.1445762358739</v>
      </c>
      <c r="AA481" s="19" t="str">
        <f aca="false">IF('Row Index'!AA31="","⏳",IF(INDEX('RAW DATA'!$X:$X,'Row Index'!AA31)="",INDEX('RAW DATA'!$L:$L,'Row Index'!AA31),INDEX('RAW DATA'!$X:$X,'Row Index'!AA31)))</f>
        <v>⏳</v>
      </c>
      <c r="AB481" s="40" t="n">
        <f aca="false">IF('Row Index'!AB31="","✗",IF(INDEX('RAW DATA'!$X:$X,'Row Index'!AB31)="",INDEX('RAW DATA'!$L:$L,'Row Index'!AB31),INDEX('RAW DATA'!$X:$X,'Row Index'!AB31)))</f>
        <v>35.3406852717014</v>
      </c>
      <c r="AC481" s="40" t="n">
        <f aca="false">IF('Row Index'!AC31="","✗",IF(INDEX('RAW DATA'!$X:$X,'Row Index'!AC31)="",INDEX('RAW DATA'!$L:$L,'Row Index'!AC31),INDEX('RAW DATA'!$X:$X,'Row Index'!AC31)))</f>
        <v>25.0509385702519</v>
      </c>
      <c r="AD481" s="40" t="n">
        <f aca="false">IF('Row Index'!AD31="","✗",IF(INDEX('RAW DATA'!$X:$X,'Row Index'!AD31)="",INDEX('RAW DATA'!$L:$L,'Row Index'!AD31),INDEX('RAW DATA'!$X:$X,'Row Index'!AD31)))</f>
        <v>34.2953078875548</v>
      </c>
      <c r="AE481" s="40" t="n">
        <f aca="false">IF('Row Index'!AE31="","✗",IF(INDEX('RAW DATA'!$X:$X,'Row Index'!AE31)="",INDEX('RAW DATA'!$L:$L,'Row Index'!AE31),INDEX('RAW DATA'!$X:$X,'Row Index'!AE31)))</f>
        <v>39.9083438925014</v>
      </c>
      <c r="AF481" s="40" t="n">
        <f aca="false">IF('Row Index'!AF31="","✗",IF(INDEX('RAW DATA'!$X:$X,'Row Index'!AF31)="",INDEX('RAW DATA'!$L:$L,'Row Index'!AF31),INDEX('RAW DATA'!$X:$X,'Row Index'!AF31)))</f>
        <v>31.6440347228357</v>
      </c>
      <c r="AG481" s="40" t="n">
        <f aca="false">IF('Row Index'!AG31="","✗",IF(INDEX('RAW DATA'!$X:$X,'Row Index'!AG31)="",INDEX('RAW DATA'!$L:$L,'Row Index'!AG31),INDEX('RAW DATA'!$X:$X,'Row Index'!AG31)))</f>
        <v>42.3477641881835</v>
      </c>
      <c r="AH481" s="40" t="n">
        <f aca="false">IF('Row Index'!AH31="","✗",IF(INDEX('RAW DATA'!$X:$X,'Row Index'!AH31)="",INDEX('RAW DATA'!$L:$L,'Row Index'!AH31),INDEX('RAW DATA'!$X:$X,'Row Index'!AH31)))</f>
        <v>76.5804391957344</v>
      </c>
      <c r="AI481" s="40" t="n">
        <f aca="false">IF('Row Index'!AI31="","✗",IF(INDEX('RAW DATA'!$X:$X,'Row Index'!AI31)="",INDEX('RAW DATA'!$L:$L,'Row Index'!AI31),INDEX('RAW DATA'!$X:$X,'Row Index'!AI31)))</f>
        <v>70.8362427517533</v>
      </c>
      <c r="AJ481" s="40" t="n">
        <f aca="false">IF('Row Index'!AJ31="","✗",IF(INDEX('RAW DATA'!$X:$X,'Row Index'!AJ31)="",INDEX('RAW DATA'!$L:$L,'Row Index'!AJ31),INDEX('RAW DATA'!$X:$X,'Row Index'!AJ31)))</f>
        <v>90.0998070590283</v>
      </c>
      <c r="AK481" s="40" t="n">
        <f aca="false">IF('Row Index'!AK31="","✗",IF(INDEX('RAW DATA'!$X:$X,'Row Index'!AK31)="",INDEX('RAW DATA'!$L:$L,'Row Index'!AK31),INDEX('RAW DATA'!$X:$X,'Row Index'!AK31)))</f>
        <v>85.5786124233788</v>
      </c>
      <c r="AL481" s="40" t="n">
        <f aca="false">IF('Row Index'!AL31="","✗",IF(INDEX('RAW DATA'!$X:$X,'Row Index'!AL31)="",INDEX('RAW DATA'!$L:$L,'Row Index'!AL31),INDEX('RAW DATA'!$X:$X,'Row Index'!AL31)))</f>
        <v>94.215557424021</v>
      </c>
      <c r="AM481" s="40" t="n">
        <f aca="false">IF('Row Index'!AM31="","✗",IF(INDEX('RAW DATA'!$X:$X,'Row Index'!AM31)="",INDEX('RAW DATA'!$L:$L,'Row Index'!AM31),INDEX('RAW DATA'!$X:$X,'Row Index'!AM31)))</f>
        <v>91.1758816967478</v>
      </c>
      <c r="AN481" s="40" t="n">
        <f aca="false">IF('Row Index'!AN31="","✗",IF(INDEX('RAW DATA'!$X:$X,'Row Index'!AN31)="",INDEX('RAW DATA'!$L:$L,'Row Index'!AN31),INDEX('RAW DATA'!$X:$X,'Row Index'!AN31)))</f>
        <v>91.1869358402936</v>
      </c>
      <c r="AO481" s="40" t="n">
        <f aca="false">IF('Row Index'!AO31="","✗",IF(INDEX('RAW DATA'!$X:$X,'Row Index'!AO31)="",INDEX('RAW DATA'!$L:$L,'Row Index'!AO31),INDEX('RAW DATA'!$X:$X,'Row Index'!AO31)))</f>
        <v>90.3473818223905</v>
      </c>
      <c r="AP481" s="40" t="n">
        <f aca="false">IF('Row Index'!AP31="","✗",IF(INDEX('RAW DATA'!$X:$X,'Row Index'!AP31)="",INDEX('RAW DATA'!$L:$L,'Row Index'!AP31),INDEX('RAW DATA'!$X:$X,'Row Index'!AP31)))</f>
        <v>92.6050019190274</v>
      </c>
      <c r="AQ481" s="40" t="n">
        <f aca="false">IF('Row Index'!AQ31="","✗",IF(INDEX('RAW DATA'!$X:$X,'Row Index'!AQ31)="",INDEX('RAW DATA'!$L:$L,'Row Index'!AQ31),INDEX('RAW DATA'!$X:$X,'Row Index'!AQ31)))</f>
        <v>81.5493284340831</v>
      </c>
    </row>
    <row r="483" customFormat="false" ht="23.85" hidden="false" customHeight="false" outlineLevel="0" collapsed="false">
      <c r="A483" s="9" t="s">
        <v>5404</v>
      </c>
      <c r="B483" s="9" t="s">
        <v>248</v>
      </c>
      <c r="C483" s="9" t="s">
        <v>147</v>
      </c>
      <c r="D483" s="9" t="s">
        <v>365</v>
      </c>
      <c r="E483" s="9" t="s">
        <v>497</v>
      </c>
      <c r="F483" s="9" t="s">
        <v>628</v>
      </c>
      <c r="G483" s="9" t="s">
        <v>763</v>
      </c>
      <c r="H483" s="9" t="s">
        <v>902</v>
      </c>
      <c r="I483" s="9" t="s">
        <v>1037</v>
      </c>
      <c r="J483" s="9" t="s">
        <v>1143</v>
      </c>
      <c r="K483" s="9" t="s">
        <v>1275</v>
      </c>
      <c r="L483" s="9" t="s">
        <v>1411</v>
      </c>
      <c r="M483" s="9" t="s">
        <v>1628</v>
      </c>
      <c r="N483" s="9" t="s">
        <v>1760</v>
      </c>
      <c r="O483" s="9" t="s">
        <v>1895</v>
      </c>
      <c r="P483" s="9" t="s">
        <v>2027</v>
      </c>
      <c r="Q483" s="9" t="s">
        <v>2154</v>
      </c>
      <c r="R483" s="9" t="s">
        <v>2285</v>
      </c>
      <c r="S483" s="9" t="s">
        <v>2413</v>
      </c>
      <c r="T483" s="9" t="s">
        <v>2544</v>
      </c>
      <c r="U483" s="9" t="s">
        <v>2676</v>
      </c>
      <c r="V483" s="9" t="s">
        <v>2806</v>
      </c>
      <c r="W483" s="9" t="s">
        <v>2933</v>
      </c>
      <c r="X483" s="9" t="s">
        <v>3066</v>
      </c>
      <c r="Y483" s="9" t="s">
        <v>3201</v>
      </c>
      <c r="Z483" s="9" t="s">
        <v>3330</v>
      </c>
      <c r="AA483" s="9" t="s">
        <v>5405</v>
      </c>
      <c r="AB483" s="9" t="s">
        <v>3465</v>
      </c>
      <c r="AC483" s="9" t="s">
        <v>3592</v>
      </c>
      <c r="AD483" s="9" t="s">
        <v>3719</v>
      </c>
      <c r="AE483" s="9" t="s">
        <v>3846</v>
      </c>
      <c r="AF483" s="9" t="s">
        <v>3975</v>
      </c>
      <c r="AG483" s="9" t="s">
        <v>4103</v>
      </c>
      <c r="AH483" s="9" t="s">
        <v>5406</v>
      </c>
      <c r="AI483" s="9" t="s">
        <v>4360</v>
      </c>
      <c r="AJ483" s="9" t="s">
        <v>4488</v>
      </c>
      <c r="AK483" s="9" t="s">
        <v>4617</v>
      </c>
      <c r="AL483" s="9" t="s">
        <v>4746</v>
      </c>
      <c r="AM483" s="9" t="s">
        <v>4855</v>
      </c>
      <c r="AN483" s="9" t="s">
        <v>4963</v>
      </c>
      <c r="AO483" s="9" t="s">
        <v>5072</v>
      </c>
      <c r="AP483" s="9" t="s">
        <v>5184</v>
      </c>
      <c r="AQ483" s="9" t="s">
        <v>5293</v>
      </c>
    </row>
    <row r="484" customFormat="false" ht="15" hidden="false" customHeight="false" outlineLevel="0" collapsed="false">
      <c r="A484" s="32" t="s">
        <v>247</v>
      </c>
      <c r="B484" s="33" t="s">
        <v>248</v>
      </c>
      <c r="C484" s="40" t="n">
        <f aca="false">IF('Row Index'!C32="","✗",IF(INDEX('RAW DATA'!$X:$X,'Row Index'!C32)="",INDEX('RAW DATA'!$L:$L,'Row Index'!C32),INDEX('RAW DATA'!$X:$X,'Row Index'!C32)))</f>
        <v>18.8763958339355</v>
      </c>
      <c r="D484" s="40" t="n">
        <f aca="false">IF('Row Index'!D32="","✗",IF(INDEX('RAW DATA'!$X:$X,'Row Index'!D32)="",INDEX('RAW DATA'!$L:$L,'Row Index'!D32),INDEX('RAW DATA'!$X:$X,'Row Index'!D32)))</f>
        <v>23.5963741775181</v>
      </c>
      <c r="E484" s="40" t="n">
        <f aca="false">IF('Row Index'!E32="","✗",IF(INDEX('RAW DATA'!$X:$X,'Row Index'!E32)="",INDEX('RAW DATA'!$L:$L,'Row Index'!E32),INDEX('RAW DATA'!$X:$X,'Row Index'!E32)))</f>
        <v>25.367452020596</v>
      </c>
      <c r="F484" s="40" t="n">
        <f aca="false">IF('Row Index'!F32="","✗",IF(INDEX('RAW DATA'!$X:$X,'Row Index'!F32)="",INDEX('RAW DATA'!$L:$L,'Row Index'!F32),INDEX('RAW DATA'!$X:$X,'Row Index'!F32)))</f>
        <v>39.5340585254427</v>
      </c>
      <c r="G484" s="40" t="n">
        <f aca="false">IF('Row Index'!G32="","✗",IF(INDEX('RAW DATA'!$X:$X,'Row Index'!G32)="",INDEX('RAW DATA'!$L:$L,'Row Index'!G32),INDEX('RAW DATA'!$X:$X,'Row Index'!G32)))</f>
        <v>17.838172012397</v>
      </c>
      <c r="H484" s="40" t="n">
        <f aca="false">IF('Row Index'!H32="","✗",IF(INDEX('RAW DATA'!$X:$X,'Row Index'!H32)="",INDEX('RAW DATA'!$L:$L,'Row Index'!H32),INDEX('RAW DATA'!$X:$X,'Row Index'!H32)))</f>
        <v>68.4142184710274</v>
      </c>
      <c r="I484" s="40" t="n">
        <f aca="false">IF('Row Index'!I32="","✗",IF(INDEX('RAW DATA'!$X:$X,'Row Index'!I32)="",INDEX('RAW DATA'!$L:$L,'Row Index'!I32),INDEX('RAW DATA'!$X:$X,'Row Index'!I32)))</f>
        <v>23.6795022165676</v>
      </c>
      <c r="J484" s="40" t="n">
        <f aca="false">IF('Row Index'!J32="","✗",IF(INDEX('RAW DATA'!$X:$X,'Row Index'!J32)="",INDEX('RAW DATA'!$L:$L,'Row Index'!J32),INDEX('RAW DATA'!$X:$X,'Row Index'!J32)))</f>
        <v>39.3924403343698</v>
      </c>
      <c r="K484" s="40" t="n">
        <f aca="false">IF('Row Index'!K32="","✗",IF(INDEX('RAW DATA'!$X:$X,'Row Index'!K32)="",INDEX('RAW DATA'!$L:$L,'Row Index'!K32),INDEX('RAW DATA'!$X:$X,'Row Index'!K32)))</f>
        <v>30.2700837960851</v>
      </c>
      <c r="L484" s="40" t="n">
        <f aca="false">IF('Row Index'!L32="","✗",IF(INDEX('RAW DATA'!$X:$X,'Row Index'!L32)="",INDEX('RAW DATA'!$L:$L,'Row Index'!L32),INDEX('RAW DATA'!$X:$X,'Row Index'!L32)))</f>
        <v>26.1595547309833</v>
      </c>
      <c r="M484" s="40" t="n">
        <f aca="false">IF('Row Index'!M32="","✗",IF(INDEX('RAW DATA'!$X:$X,'Row Index'!M32)="",INDEX('RAW DATA'!$L:$L,'Row Index'!M32),INDEX('RAW DATA'!$X:$X,'Row Index'!M32)))</f>
        <v>42.4626951995373</v>
      </c>
      <c r="N484" s="40" t="n">
        <f aca="false">IF('Row Index'!N32="","✗",IF(INDEX('RAW DATA'!$X:$X,'Row Index'!N32)="",INDEX('RAW DATA'!$L:$L,'Row Index'!N32),INDEX('RAW DATA'!$X:$X,'Row Index'!N32)))</f>
        <v>34.5673232160155</v>
      </c>
      <c r="O484" s="40" t="n">
        <f aca="false">IF('Row Index'!O32="","✗",IF(INDEX('RAW DATA'!$X:$X,'Row Index'!O32)="",INDEX('RAW DATA'!$L:$L,'Row Index'!O32),INDEX('RAW DATA'!$X:$X,'Row Index'!O32)))</f>
        <v>20.2456546596</v>
      </c>
      <c r="P484" s="40" t="n">
        <f aca="false">IF('Row Index'!P32="","✗",IF(INDEX('RAW DATA'!$X:$X,'Row Index'!P32)="",INDEX('RAW DATA'!$L:$L,'Row Index'!P32),INDEX('RAW DATA'!$X:$X,'Row Index'!P32)))</f>
        <v>21.9893089299306</v>
      </c>
      <c r="Q484" s="40" t="n">
        <f aca="false">IF('Row Index'!Q32="","✗",IF(INDEX('RAW DATA'!$X:$X,'Row Index'!Q32)="",INDEX('RAW DATA'!$L:$L,'Row Index'!Q32),INDEX('RAW DATA'!$X:$X,'Row Index'!Q32)))</f>
        <v>23.7050480701853</v>
      </c>
      <c r="R484" s="40" t="n">
        <f aca="false">IF('Row Index'!R32="","✗",IF(INDEX('RAW DATA'!$X:$X,'Row Index'!R32)="",INDEX('RAW DATA'!$L:$L,'Row Index'!R32),INDEX('RAW DATA'!$X:$X,'Row Index'!R32)))</f>
        <v>22.0067380447046</v>
      </c>
      <c r="S484" s="40" t="n">
        <f aca="false">IF('Row Index'!S32="","✗",IF(INDEX('RAW DATA'!$X:$X,'Row Index'!S32)="",INDEX('RAW DATA'!$L:$L,'Row Index'!S32),INDEX('RAW DATA'!$X:$X,'Row Index'!S32)))</f>
        <v>35.374785004901</v>
      </c>
      <c r="T484" s="40" t="n">
        <f aca="false">IF('Row Index'!T32="","✗",IF(INDEX('RAW DATA'!$X:$X,'Row Index'!T32)="",INDEX('RAW DATA'!$L:$L,'Row Index'!T32),INDEX('RAW DATA'!$X:$X,'Row Index'!T32)))</f>
        <v>42.5567417076903</v>
      </c>
      <c r="U484" s="40" t="n">
        <f aca="false">IF('Row Index'!U32="","✗",IF(INDEX('RAW DATA'!$X:$X,'Row Index'!U32)="",INDEX('RAW DATA'!$L:$L,'Row Index'!U32),INDEX('RAW DATA'!$X:$X,'Row Index'!U32)))</f>
        <v>33.2389636253588</v>
      </c>
      <c r="V484" s="40" t="n">
        <f aca="false">IF('Row Index'!V32="","✗",IF(INDEX('RAW DATA'!$X:$X,'Row Index'!V32)="",INDEX('RAW DATA'!$L:$L,'Row Index'!V32),INDEX('RAW DATA'!$X:$X,'Row Index'!V32)))</f>
        <v>30.2336706835259</v>
      </c>
      <c r="W484" s="40" t="n">
        <f aca="false">IF('Row Index'!W32="","✗",IF(INDEX('RAW DATA'!$X:$X,'Row Index'!W32)="",INDEX('RAW DATA'!$L:$L,'Row Index'!W32),INDEX('RAW DATA'!$X:$X,'Row Index'!W32)))</f>
        <v>33.9616320879023</v>
      </c>
      <c r="X484" s="40" t="n">
        <f aca="false">IF('Row Index'!X32="","✗",IF(INDEX('RAW DATA'!$X:$X,'Row Index'!X32)="",INDEX('RAW DATA'!$L:$L,'Row Index'!X32),INDEX('RAW DATA'!$X:$X,'Row Index'!X32)))</f>
        <v>24.481705507147</v>
      </c>
      <c r="Y484" s="40" t="n">
        <f aca="false">IF('Row Index'!Y32="","✗",IF(INDEX('RAW DATA'!$X:$X,'Row Index'!Y32)="",INDEX('RAW DATA'!$L:$L,'Row Index'!Y32),INDEX('RAW DATA'!$X:$X,'Row Index'!Y32)))</f>
        <v>29.6802402256173</v>
      </c>
      <c r="Z484" s="40" t="n">
        <f aca="false">IF('Row Index'!Z32="","✗",IF(INDEX('RAW DATA'!$X:$X,'Row Index'!Z32)="",INDEX('RAW DATA'!$L:$L,'Row Index'!Z32),INDEX('RAW DATA'!$X:$X,'Row Index'!Z32)))</f>
        <v>28.2798186218941</v>
      </c>
      <c r="AA484" s="19" t="str">
        <f aca="false">IF('Row Index'!AA32="","⏳",IF(INDEX('RAW DATA'!$X:$X,'Row Index'!AA32)="",INDEX('RAW DATA'!$L:$L,'Row Index'!AA32),INDEX('RAW DATA'!$X:$X,'Row Index'!AA32)))</f>
        <v>⏳</v>
      </c>
      <c r="AB484" s="40" t="n">
        <f aca="false">IF('Row Index'!AB32="","✗",IF(INDEX('RAW DATA'!$X:$X,'Row Index'!AB32)="",INDEX('RAW DATA'!$L:$L,'Row Index'!AB32),INDEX('RAW DATA'!$X:$X,'Row Index'!AB32)))</f>
        <v>25.9407889025014</v>
      </c>
      <c r="AC484" s="40" t="n">
        <f aca="false">IF('Row Index'!AC32="","✗",IF(INDEX('RAW DATA'!$X:$X,'Row Index'!AC32)="",INDEX('RAW DATA'!$L:$L,'Row Index'!AC32),INDEX('RAW DATA'!$X:$X,'Row Index'!AC32)))</f>
        <v>29.2661016748815</v>
      </c>
      <c r="AD484" s="40" t="n">
        <f aca="false">IF('Row Index'!AD32="","✗",IF(INDEX('RAW DATA'!$X:$X,'Row Index'!AD32)="",INDEX('RAW DATA'!$L:$L,'Row Index'!AD32),INDEX('RAW DATA'!$X:$X,'Row Index'!AD32)))</f>
        <v>22.1873629524677</v>
      </c>
      <c r="AE484" s="40" t="n">
        <f aca="false">IF('Row Index'!AE32="","✗",IF(INDEX('RAW DATA'!$X:$X,'Row Index'!AE32)="",INDEX('RAW DATA'!$L:$L,'Row Index'!AE32),INDEX('RAW DATA'!$X:$X,'Row Index'!AE32)))</f>
        <v>25.5476072232378</v>
      </c>
      <c r="AF484" s="40" t="n">
        <f aca="false">IF('Row Index'!AF32="","✗",IF(INDEX('RAW DATA'!$X:$X,'Row Index'!AF32)="",INDEX('RAW DATA'!$L:$L,'Row Index'!AF32),INDEX('RAW DATA'!$X:$X,'Row Index'!AF32)))</f>
        <v>24.1800884285539</v>
      </c>
      <c r="AG484" s="40" t="n">
        <f aca="false">IF('Row Index'!AG32="","✗",IF(INDEX('RAW DATA'!$X:$X,'Row Index'!AG32)="",INDEX('RAW DATA'!$L:$L,'Row Index'!AG32),INDEX('RAW DATA'!$X:$X,'Row Index'!AG32)))</f>
        <v>21.7548241672886</v>
      </c>
      <c r="AH484" s="40" t="n">
        <f aca="false">IF('Row Index'!AH32="","✗",IF(INDEX('RAW DATA'!$X:$X,'Row Index'!AH32)="",INDEX('RAW DATA'!$L:$L,'Row Index'!AH32),INDEX('RAW DATA'!$X:$X,'Row Index'!AH32)))</f>
        <v>23.8807293359733</v>
      </c>
      <c r="AI484" s="40" t="n">
        <f aca="false">IF('Row Index'!AI32="","✗",IF(INDEX('RAW DATA'!$X:$X,'Row Index'!AI32)="",INDEX('RAW DATA'!$L:$L,'Row Index'!AI32),INDEX('RAW DATA'!$X:$X,'Row Index'!AI32)))</f>
        <v>42.0841265782021</v>
      </c>
      <c r="AJ484" s="40" t="n">
        <f aca="false">IF('Row Index'!AJ32="","✗",IF(INDEX('RAW DATA'!$X:$X,'Row Index'!AJ32)="",INDEX('RAW DATA'!$L:$L,'Row Index'!AJ32),INDEX('RAW DATA'!$X:$X,'Row Index'!AJ32)))</f>
        <v>59.2129386183079</v>
      </c>
      <c r="AK484" s="40" t="n">
        <f aca="false">IF('Row Index'!AK32="","✗",IF(INDEX('RAW DATA'!$X:$X,'Row Index'!AK32)="",INDEX('RAW DATA'!$L:$L,'Row Index'!AK32),INDEX('RAW DATA'!$X:$X,'Row Index'!AK32)))</f>
        <v>75.6980585599855</v>
      </c>
      <c r="AL484" s="40" t="n">
        <f aca="false">IF('Row Index'!AL32="","✗",IF(INDEX('RAW DATA'!$X:$X,'Row Index'!AL32)="",INDEX('RAW DATA'!$L:$L,'Row Index'!AL32),INDEX('RAW DATA'!$X:$X,'Row Index'!AL32)))</f>
        <v>74.8212815559305</v>
      </c>
      <c r="AM484" s="40" t="n">
        <f aca="false">IF('Row Index'!AM32="","✗",IF(INDEX('RAW DATA'!$X:$X,'Row Index'!AM32)="",INDEX('RAW DATA'!$L:$L,'Row Index'!AM32),INDEX('RAW DATA'!$X:$X,'Row Index'!AM32)))</f>
        <v>79.4596065624757</v>
      </c>
      <c r="AN484" s="40" t="n">
        <f aca="false">IF('Row Index'!AN32="","✗",IF(INDEX('RAW DATA'!$X:$X,'Row Index'!AN32)="",INDEX('RAW DATA'!$L:$L,'Row Index'!AN32),INDEX('RAW DATA'!$X:$X,'Row Index'!AN32)))</f>
        <v>85.0731064763996</v>
      </c>
      <c r="AO484" s="40" t="n">
        <f aca="false">IF('Row Index'!AO32="","✗",IF(INDEX('RAW DATA'!$X:$X,'Row Index'!AO32)="",INDEX('RAW DATA'!$L:$L,'Row Index'!AO32),INDEX('RAW DATA'!$X:$X,'Row Index'!AO32)))</f>
        <v>90.3722197907134</v>
      </c>
      <c r="AP484" s="40" t="n">
        <f aca="false">IF('Row Index'!AP32="","✗",IF(INDEX('RAW DATA'!$X:$X,'Row Index'!AP32)="",INDEX('RAW DATA'!$L:$L,'Row Index'!AP32),INDEX('RAW DATA'!$X:$X,'Row Index'!AP32)))</f>
        <v>90.0116190957313</v>
      </c>
      <c r="AQ484" s="40" t="n">
        <f aca="false">IF('Row Index'!AQ32="","✗",IF(INDEX('RAW DATA'!$X:$X,'Row Index'!AQ32)="",INDEX('RAW DATA'!$L:$L,'Row Index'!AQ32),INDEX('RAW DATA'!$X:$X,'Row Index'!AQ32)))</f>
        <v>87.2609869682621</v>
      </c>
    </row>
    <row r="485" customFormat="false" ht="15" hidden="false" customHeight="false" outlineLevel="0" collapsed="false">
      <c r="A485" s="32" t="s">
        <v>251</v>
      </c>
      <c r="B485" s="33" t="s">
        <v>248</v>
      </c>
      <c r="C485" s="40" t="n">
        <f aca="false">IF('Row Index'!C33="","✗",IF(INDEX('RAW DATA'!$X:$X,'Row Index'!C33)="",INDEX('RAW DATA'!$L:$L,'Row Index'!C33),INDEX('RAW DATA'!$X:$X,'Row Index'!C33)))</f>
        <v>27.4323476077556</v>
      </c>
      <c r="D485" s="40" t="n">
        <f aca="false">IF('Row Index'!D33="","✗",IF(INDEX('RAW DATA'!$X:$X,'Row Index'!D33)="",INDEX('RAW DATA'!$L:$L,'Row Index'!D33),INDEX('RAW DATA'!$X:$X,'Row Index'!D33)))</f>
        <v>28.6849356752827</v>
      </c>
      <c r="E485" s="40" t="n">
        <f aca="false">IF('Row Index'!E33="","✗",IF(INDEX('RAW DATA'!$X:$X,'Row Index'!E33)="",INDEX('RAW DATA'!$L:$L,'Row Index'!E33),INDEX('RAW DATA'!$X:$X,'Row Index'!E33)))</f>
        <v>26.0740247923373</v>
      </c>
      <c r="F485" s="40" t="n">
        <f aca="false">IF('Row Index'!F33="","✗",IF(INDEX('RAW DATA'!$X:$X,'Row Index'!F33)="",INDEX('RAW DATA'!$L:$L,'Row Index'!F33),INDEX('RAW DATA'!$X:$X,'Row Index'!F33)))</f>
        <v>50.7894009283646</v>
      </c>
      <c r="G485" s="40" t="n">
        <f aca="false">IF('Row Index'!G33="","✗",IF(INDEX('RAW DATA'!$X:$X,'Row Index'!G33)="",INDEX('RAW DATA'!$L:$L,'Row Index'!G33),INDEX('RAW DATA'!$X:$X,'Row Index'!G33)))</f>
        <v>22.2818791946309</v>
      </c>
      <c r="H485" s="40" t="n">
        <f aca="false">IF('Row Index'!H33="","✗",IF(INDEX('RAW DATA'!$X:$X,'Row Index'!H33)="",INDEX('RAW DATA'!$L:$L,'Row Index'!H33),INDEX('RAW DATA'!$X:$X,'Row Index'!H33)))</f>
        <v>45.4905808858534</v>
      </c>
      <c r="I485" s="40" t="n">
        <f aca="false">IF('Row Index'!I33="","✗",IF(INDEX('RAW DATA'!$X:$X,'Row Index'!I33)="",INDEX('RAW DATA'!$L:$L,'Row Index'!I33),INDEX('RAW DATA'!$X:$X,'Row Index'!I33)))</f>
        <v>19.1063937053242</v>
      </c>
      <c r="J485" s="40" t="n">
        <f aca="false">IF('Row Index'!J33="","✗",IF(INDEX('RAW DATA'!$X:$X,'Row Index'!J33)="",INDEX('RAW DATA'!$L:$L,'Row Index'!J33),INDEX('RAW DATA'!$X:$X,'Row Index'!J33)))</f>
        <v>63.7759001130187</v>
      </c>
      <c r="K485" s="40" t="n">
        <f aca="false">IF('Row Index'!K33="","✗",IF(INDEX('RAW DATA'!$X:$X,'Row Index'!K33)="",INDEX('RAW DATA'!$L:$L,'Row Index'!K33),INDEX('RAW DATA'!$X:$X,'Row Index'!K33)))</f>
        <v>22.3043906637524</v>
      </c>
      <c r="L485" s="40" t="n">
        <f aca="false">IF('Row Index'!L33="","✗",IF(INDEX('RAW DATA'!$X:$X,'Row Index'!L33)="",INDEX('RAW DATA'!$L:$L,'Row Index'!L33),INDEX('RAW DATA'!$X:$X,'Row Index'!L33)))</f>
        <v>47.5137771010079</v>
      </c>
      <c r="M485" s="40" t="n">
        <f aca="false">IF('Row Index'!M33="","✗",IF(INDEX('RAW DATA'!$X:$X,'Row Index'!M33)="",INDEX('RAW DATA'!$L:$L,'Row Index'!M33),INDEX('RAW DATA'!$X:$X,'Row Index'!M33)))</f>
        <v>44.1505617010287</v>
      </c>
      <c r="N485" s="40" t="n">
        <f aca="false">IF('Row Index'!N33="","✗",IF(INDEX('RAW DATA'!$X:$X,'Row Index'!N33)="",INDEX('RAW DATA'!$L:$L,'Row Index'!N33),INDEX('RAW DATA'!$X:$X,'Row Index'!N33)))</f>
        <v>47.3537352718564</v>
      </c>
      <c r="O485" s="40" t="n">
        <f aca="false">IF('Row Index'!O33="","✗",IF(INDEX('RAW DATA'!$X:$X,'Row Index'!O33)="",INDEX('RAW DATA'!$L:$L,'Row Index'!O33),INDEX('RAW DATA'!$X:$X,'Row Index'!O33)))</f>
        <v>44.3830978246999</v>
      </c>
      <c r="P485" s="40" t="n">
        <f aca="false">IF('Row Index'!P33="","✗",IF(INDEX('RAW DATA'!$X:$X,'Row Index'!P33)="",INDEX('RAW DATA'!$L:$L,'Row Index'!P33),INDEX('RAW DATA'!$X:$X,'Row Index'!P33)))</f>
        <v>54.6702720831761</v>
      </c>
      <c r="Q485" s="40" t="n">
        <f aca="false">IF('Row Index'!Q33="","✗",IF(INDEX('RAW DATA'!$X:$X,'Row Index'!Q33)="",INDEX('RAW DATA'!$L:$L,'Row Index'!Q33),INDEX('RAW DATA'!$X:$X,'Row Index'!Q33)))</f>
        <v>18.2006429652042</v>
      </c>
      <c r="R485" s="40" t="n">
        <f aca="false">IF('Row Index'!R33="","✗",IF(INDEX('RAW DATA'!$X:$X,'Row Index'!R33)="",INDEX('RAW DATA'!$L:$L,'Row Index'!R33),INDEX('RAW DATA'!$X:$X,'Row Index'!R33)))</f>
        <v>17.4033797927197</v>
      </c>
      <c r="S485" s="40" t="n">
        <f aca="false">IF('Row Index'!S33="","✗",IF(INDEX('RAW DATA'!$X:$X,'Row Index'!S33)="",INDEX('RAW DATA'!$L:$L,'Row Index'!S33),INDEX('RAW DATA'!$X:$X,'Row Index'!S33)))</f>
        <v>18.8651622422253</v>
      </c>
      <c r="T485" s="40" t="n">
        <f aca="false">IF('Row Index'!T33="","✗",IF(INDEX('RAW DATA'!$X:$X,'Row Index'!T33)="",INDEX('RAW DATA'!$L:$L,'Row Index'!T33),INDEX('RAW DATA'!$X:$X,'Row Index'!T33)))</f>
        <v>24.1070171321286</v>
      </c>
      <c r="U485" s="40" t="n">
        <f aca="false">IF('Row Index'!U33="","✗",IF(INDEX('RAW DATA'!$X:$X,'Row Index'!U33)="",INDEX('RAW DATA'!$L:$L,'Row Index'!U33),INDEX('RAW DATA'!$X:$X,'Row Index'!U33)))</f>
        <v>18.902797022146</v>
      </c>
      <c r="V485" s="40" t="n">
        <f aca="false">IF('Row Index'!V33="","✗",IF(INDEX('RAW DATA'!$X:$X,'Row Index'!V33)="",INDEX('RAW DATA'!$L:$L,'Row Index'!V33),INDEX('RAW DATA'!$X:$X,'Row Index'!V33)))</f>
        <v>20.2918569678066</v>
      </c>
      <c r="W485" s="40" t="n">
        <f aca="false">IF('Row Index'!W33="","✗",IF(INDEX('RAW DATA'!$X:$X,'Row Index'!W33)="",INDEX('RAW DATA'!$L:$L,'Row Index'!W33),INDEX('RAW DATA'!$X:$X,'Row Index'!W33)))</f>
        <v>21.6674974420862</v>
      </c>
      <c r="X485" s="40" t="n">
        <f aca="false">IF('Row Index'!X33="","✗",IF(INDEX('RAW DATA'!$X:$X,'Row Index'!X33)="",INDEX('RAW DATA'!$L:$L,'Row Index'!X33),INDEX('RAW DATA'!$X:$X,'Row Index'!X33)))</f>
        <v>19.0695937474993</v>
      </c>
      <c r="Y485" s="40" t="n">
        <f aca="false">IF('Row Index'!Y33="","✗",IF(INDEX('RAW DATA'!$X:$X,'Row Index'!Y33)="",INDEX('RAW DATA'!$L:$L,'Row Index'!Y33),INDEX('RAW DATA'!$X:$X,'Row Index'!Y33)))</f>
        <v>27.5291511953619</v>
      </c>
      <c r="Z485" s="40" t="n">
        <f aca="false">IF('Row Index'!Z33="","✗",IF(INDEX('RAW DATA'!$X:$X,'Row Index'!Z33)="",INDEX('RAW DATA'!$L:$L,'Row Index'!Z33),INDEX('RAW DATA'!$X:$X,'Row Index'!Z33)))</f>
        <v>15.9484384106414</v>
      </c>
      <c r="AA485" s="19" t="str">
        <f aca="false">IF('Row Index'!AA33="","⏳",IF(INDEX('RAW DATA'!$X:$X,'Row Index'!AA33)="",INDEX('RAW DATA'!$L:$L,'Row Index'!AA33),INDEX('RAW DATA'!$X:$X,'Row Index'!AA33)))</f>
        <v>⏳</v>
      </c>
      <c r="AB485" s="40" t="n">
        <f aca="false">IF('Row Index'!AB33="","✗",IF(INDEX('RAW DATA'!$X:$X,'Row Index'!AB33)="",INDEX('RAW DATA'!$L:$L,'Row Index'!AB33),INDEX('RAW DATA'!$X:$X,'Row Index'!AB33)))</f>
        <v>20.6037485893725</v>
      </c>
      <c r="AC485" s="40" t="n">
        <f aca="false">IF('Row Index'!AC33="","✗",IF(INDEX('RAW DATA'!$X:$X,'Row Index'!AC33)="",INDEX('RAW DATA'!$L:$L,'Row Index'!AC33),INDEX('RAW DATA'!$X:$X,'Row Index'!AC33)))</f>
        <v>19.188236076918</v>
      </c>
      <c r="AD485" s="40" t="n">
        <f aca="false">IF('Row Index'!AD33="","✗",IF(INDEX('RAW DATA'!$X:$X,'Row Index'!AD33)="",INDEX('RAW DATA'!$L:$L,'Row Index'!AD33),INDEX('RAW DATA'!$X:$X,'Row Index'!AD33)))</f>
        <v>23.9009178282982</v>
      </c>
      <c r="AE485" s="40" t="n">
        <f aca="false">IF('Row Index'!AE33="","✗",IF(INDEX('RAW DATA'!$X:$X,'Row Index'!AE33)="",INDEX('RAW DATA'!$L:$L,'Row Index'!AE33),INDEX('RAW DATA'!$X:$X,'Row Index'!AE33)))</f>
        <v>17.8791666666667</v>
      </c>
      <c r="AF485" s="40" t="n">
        <f aca="false">IF('Row Index'!AF33="","✗",IF(INDEX('RAW DATA'!$X:$X,'Row Index'!AF33)="",INDEX('RAW DATA'!$L:$L,'Row Index'!AF33),INDEX('RAW DATA'!$X:$X,'Row Index'!AF33)))</f>
        <v>22.0742685671418</v>
      </c>
      <c r="AG485" s="40" t="n">
        <f aca="false">IF('Row Index'!AG33="","✗",IF(INDEX('RAW DATA'!$X:$X,'Row Index'!AG33)="",INDEX('RAW DATA'!$L:$L,'Row Index'!AG33),INDEX('RAW DATA'!$X:$X,'Row Index'!AG33)))</f>
        <v>20.9889661686416</v>
      </c>
      <c r="AH485" s="40" t="n">
        <f aca="false">IF('Row Index'!AH33="","✗",IF(INDEX('RAW DATA'!$X:$X,'Row Index'!AH33)="",INDEX('RAW DATA'!$L:$L,'Row Index'!AH33),INDEX('RAW DATA'!$X:$X,'Row Index'!AH33)))</f>
        <v>19.2248737888653</v>
      </c>
      <c r="AI485" s="40" t="n">
        <f aca="false">IF('Row Index'!AI33="","✗",IF(INDEX('RAW DATA'!$X:$X,'Row Index'!AI33)="",INDEX('RAW DATA'!$L:$L,'Row Index'!AI33),INDEX('RAW DATA'!$X:$X,'Row Index'!AI33)))</f>
        <v>32.103385258028</v>
      </c>
      <c r="AJ485" s="40" t="n">
        <f aca="false">IF('Row Index'!AJ33="","✗",IF(INDEX('RAW DATA'!$X:$X,'Row Index'!AJ33)="",INDEX('RAW DATA'!$L:$L,'Row Index'!AJ33),INDEX('RAW DATA'!$X:$X,'Row Index'!AJ33)))</f>
        <v>53.9830301550482</v>
      </c>
      <c r="AK485" s="40" t="n">
        <f aca="false">IF('Row Index'!AK33="","✗",IF(INDEX('RAW DATA'!$X:$X,'Row Index'!AK33)="",INDEX('RAW DATA'!$L:$L,'Row Index'!AK33),INDEX('RAW DATA'!$X:$X,'Row Index'!AK33)))</f>
        <v>74.8767231366017</v>
      </c>
      <c r="AL485" s="40" t="n">
        <f aca="false">IF('Row Index'!AL33="","✗",IF(INDEX('RAW DATA'!$X:$X,'Row Index'!AL33)="",INDEX('RAW DATA'!$L:$L,'Row Index'!AL33),INDEX('RAW DATA'!$X:$X,'Row Index'!AL33)))</f>
        <v>75.3893749800661</v>
      </c>
      <c r="AM485" s="40" t="n">
        <f aca="false">IF('Row Index'!AM33="","✗",IF(INDEX('RAW DATA'!$X:$X,'Row Index'!AM33)="",INDEX('RAW DATA'!$L:$L,'Row Index'!AM33),INDEX('RAW DATA'!$X:$X,'Row Index'!AM33)))</f>
        <v>86.3700558186901</v>
      </c>
      <c r="AN485" s="40" t="n">
        <f aca="false">IF('Row Index'!AN33="","✗",IF(INDEX('RAW DATA'!$X:$X,'Row Index'!AN33)="",INDEX('RAW DATA'!$L:$L,'Row Index'!AN33),INDEX('RAW DATA'!$X:$X,'Row Index'!AN33)))</f>
        <v>85.7743665229734</v>
      </c>
      <c r="AO485" s="40" t="n">
        <f aca="false">IF('Row Index'!AO33="","✗",IF(INDEX('RAW DATA'!$X:$X,'Row Index'!AO33)="",INDEX('RAW DATA'!$L:$L,'Row Index'!AO33),INDEX('RAW DATA'!$X:$X,'Row Index'!AO33)))</f>
        <v>89.1425046267736</v>
      </c>
      <c r="AP485" s="40" t="n">
        <f aca="false">IF('Row Index'!AP33="","✗",IF(INDEX('RAW DATA'!$X:$X,'Row Index'!AP33)="",INDEX('RAW DATA'!$L:$L,'Row Index'!AP33),INDEX('RAW DATA'!$X:$X,'Row Index'!AP33)))</f>
        <v>86.934505385663</v>
      </c>
      <c r="AQ485" s="40" t="n">
        <f aca="false">IF('Row Index'!AQ33="","✗",IF(INDEX('RAW DATA'!$X:$X,'Row Index'!AQ33)="",INDEX('RAW DATA'!$L:$L,'Row Index'!AQ33),INDEX('RAW DATA'!$X:$X,'Row Index'!AQ33)))</f>
        <v>86.1118278716183</v>
      </c>
    </row>
    <row r="486" customFormat="false" ht="15" hidden="false" customHeight="false" outlineLevel="0" collapsed="false">
      <c r="A486" s="32" t="s">
        <v>254</v>
      </c>
      <c r="B486" s="33" t="s">
        <v>248</v>
      </c>
      <c r="C486" s="40" t="n">
        <f aca="false">IF('Row Index'!C34="","✗",IF(INDEX('RAW DATA'!$X:$X,'Row Index'!C34)="",INDEX('RAW DATA'!$L:$L,'Row Index'!C34),INDEX('RAW DATA'!$X:$X,'Row Index'!C34)))</f>
        <v>11.0890104425659</v>
      </c>
      <c r="D486" s="40" t="n">
        <f aca="false">IF('Row Index'!D34="","✗",IF(INDEX('RAW DATA'!$X:$X,'Row Index'!D34)="",INDEX('RAW DATA'!$L:$L,'Row Index'!D34),INDEX('RAW DATA'!$X:$X,'Row Index'!D34)))</f>
        <v>10.8840913920524</v>
      </c>
      <c r="E486" s="40" t="n">
        <f aca="false">IF('Row Index'!E34="","✗",IF(INDEX('RAW DATA'!$X:$X,'Row Index'!E34)="",INDEX('RAW DATA'!$L:$L,'Row Index'!E34),INDEX('RAW DATA'!$X:$X,'Row Index'!E34)))</f>
        <v>33.1647119474159</v>
      </c>
      <c r="F486" s="40" t="n">
        <f aca="false">IF('Row Index'!F34="","✗",IF(INDEX('RAW DATA'!$X:$X,'Row Index'!F34)="",INDEX('RAW DATA'!$L:$L,'Row Index'!F34),INDEX('RAW DATA'!$X:$X,'Row Index'!F34)))</f>
        <v>21.171327273212</v>
      </c>
      <c r="G486" s="40" t="n">
        <f aca="false">IF('Row Index'!G34="","✗",IF(INDEX('RAW DATA'!$X:$X,'Row Index'!G34)="",INDEX('RAW DATA'!$L:$L,'Row Index'!G34),INDEX('RAW DATA'!$X:$X,'Row Index'!G34)))</f>
        <v>37.9845129384205</v>
      </c>
      <c r="H486" s="40" t="n">
        <f aca="false">IF('Row Index'!H34="","✗",IF(INDEX('RAW DATA'!$X:$X,'Row Index'!H34)="",INDEX('RAW DATA'!$L:$L,'Row Index'!H34),INDEX('RAW DATA'!$X:$X,'Row Index'!H34)))</f>
        <v>22.9794311692632</v>
      </c>
      <c r="I486" s="40" t="n">
        <f aca="false">IF('Row Index'!I34="","✗",IF(INDEX('RAW DATA'!$X:$X,'Row Index'!I34)="",INDEX('RAW DATA'!$L:$L,'Row Index'!I34),INDEX('RAW DATA'!$X:$X,'Row Index'!I34)))</f>
        <v>50.0150594404975</v>
      </c>
      <c r="J486" s="40" t="n">
        <f aca="false">IF('Row Index'!J34="","✗",IF(INDEX('RAW DATA'!$X:$X,'Row Index'!J34)="",INDEX('RAW DATA'!$L:$L,'Row Index'!J34),INDEX('RAW DATA'!$X:$X,'Row Index'!J34)))</f>
        <v>26.9874207074508</v>
      </c>
      <c r="K486" s="40" t="n">
        <f aca="false">IF('Row Index'!K34="","✗",IF(INDEX('RAW DATA'!$X:$X,'Row Index'!K34)="",INDEX('RAW DATA'!$L:$L,'Row Index'!K34),INDEX('RAW DATA'!$X:$X,'Row Index'!K34)))</f>
        <v>42.1735326112661</v>
      </c>
      <c r="L486" s="40" t="n">
        <f aca="false">IF('Row Index'!L34="","✗",IF(INDEX('RAW DATA'!$X:$X,'Row Index'!L34)="",INDEX('RAW DATA'!$L:$L,'Row Index'!L34),INDEX('RAW DATA'!$X:$X,'Row Index'!L34)))</f>
        <v>28.0793900752804</v>
      </c>
      <c r="M486" s="40" t="n">
        <f aca="false">IF('Row Index'!M34="","✗",IF(INDEX('RAW DATA'!$X:$X,'Row Index'!M34)="",INDEX('RAW DATA'!$L:$L,'Row Index'!M34),INDEX('RAW DATA'!$X:$X,'Row Index'!M34)))</f>
        <v>39.1982703208088</v>
      </c>
      <c r="N486" s="40" t="n">
        <f aca="false">IF('Row Index'!N34="","✗",IF(INDEX('RAW DATA'!$X:$X,'Row Index'!N34)="",INDEX('RAW DATA'!$L:$L,'Row Index'!N34),INDEX('RAW DATA'!$X:$X,'Row Index'!N34)))</f>
        <v>43.3448934976937</v>
      </c>
      <c r="O486" s="40" t="n">
        <f aca="false">IF('Row Index'!O34="","✗",IF(INDEX('RAW DATA'!$X:$X,'Row Index'!O34)="",INDEX('RAW DATA'!$L:$L,'Row Index'!O34),INDEX('RAW DATA'!$X:$X,'Row Index'!O34)))</f>
        <v>28.3271785036623</v>
      </c>
      <c r="P486" s="40" t="n">
        <f aca="false">IF('Row Index'!P34="","✗",IF(INDEX('RAW DATA'!$X:$X,'Row Index'!P34)="",INDEX('RAW DATA'!$L:$L,'Row Index'!P34),INDEX('RAW DATA'!$X:$X,'Row Index'!P34)))</f>
        <v>35.9344724326229</v>
      </c>
      <c r="Q486" s="40" t="n">
        <f aca="false">IF('Row Index'!Q34="","✗",IF(INDEX('RAW DATA'!$X:$X,'Row Index'!Q34)="",INDEX('RAW DATA'!$L:$L,'Row Index'!Q34),INDEX('RAW DATA'!$X:$X,'Row Index'!Q34)))</f>
        <v>46.9361216811094</v>
      </c>
      <c r="R486" s="40" t="n">
        <f aca="false">IF('Row Index'!R34="","✗",IF(INDEX('RAW DATA'!$X:$X,'Row Index'!R34)="",INDEX('RAW DATA'!$L:$L,'Row Index'!R34),INDEX('RAW DATA'!$X:$X,'Row Index'!R34)))</f>
        <v>14.7085430632553</v>
      </c>
      <c r="S486" s="40" t="n">
        <f aca="false">IF('Row Index'!S34="","✗",IF(INDEX('RAW DATA'!$X:$X,'Row Index'!S34)="",INDEX('RAW DATA'!$L:$L,'Row Index'!S34),INDEX('RAW DATA'!$X:$X,'Row Index'!S34)))</f>
        <v>12.6437056049663</v>
      </c>
      <c r="T486" s="40" t="n">
        <f aca="false">IF('Row Index'!T34="","✗",IF(INDEX('RAW DATA'!$X:$X,'Row Index'!T34)="",INDEX('RAW DATA'!$L:$L,'Row Index'!T34),INDEX('RAW DATA'!$X:$X,'Row Index'!T34)))</f>
        <v>15.3536531462481</v>
      </c>
      <c r="U486" s="40" t="n">
        <f aca="false">IF('Row Index'!U34="","✗",IF(INDEX('RAW DATA'!$X:$X,'Row Index'!U34)="",INDEX('RAW DATA'!$L:$L,'Row Index'!U34),INDEX('RAW DATA'!$X:$X,'Row Index'!U34)))</f>
        <v>24.2258888312518</v>
      </c>
      <c r="V486" s="40" t="n">
        <f aca="false">IF('Row Index'!V34="","✗",IF(INDEX('RAW DATA'!$X:$X,'Row Index'!V34)="",INDEX('RAW DATA'!$L:$L,'Row Index'!V34),INDEX('RAW DATA'!$X:$X,'Row Index'!V34)))</f>
        <v>11.169923047917</v>
      </c>
      <c r="W486" s="40" t="n">
        <f aca="false">IF('Row Index'!W34="","✗",IF(INDEX('RAW DATA'!$X:$X,'Row Index'!W34)="",INDEX('RAW DATA'!$L:$L,'Row Index'!W34),INDEX('RAW DATA'!$X:$X,'Row Index'!W34)))</f>
        <v>11.6263171935441</v>
      </c>
      <c r="X486" s="40" t="n">
        <f aca="false">IF('Row Index'!X34="","✗",IF(INDEX('RAW DATA'!$X:$X,'Row Index'!X34)="",INDEX('RAW DATA'!$L:$L,'Row Index'!X34),INDEX('RAW DATA'!$X:$X,'Row Index'!X34)))</f>
        <v>23.4560848146553</v>
      </c>
      <c r="Y486" s="40" t="n">
        <f aca="false">IF('Row Index'!Y34="","✗",IF(INDEX('RAW DATA'!$X:$X,'Row Index'!Y34)="",INDEX('RAW DATA'!$L:$L,'Row Index'!Y34),INDEX('RAW DATA'!$X:$X,'Row Index'!Y34)))</f>
        <v>11.1578310361737</v>
      </c>
      <c r="Z486" s="40" t="n">
        <f aca="false">IF('Row Index'!Z34="","✗",IF(INDEX('RAW DATA'!$X:$X,'Row Index'!Z34)="",INDEX('RAW DATA'!$L:$L,'Row Index'!Z34),INDEX('RAW DATA'!$X:$X,'Row Index'!Z34)))</f>
        <v>10.013634034719</v>
      </c>
      <c r="AA486" s="19" t="str">
        <f aca="false">IF('Row Index'!AA34="","⏳",IF(INDEX('RAW DATA'!$X:$X,'Row Index'!AA34)="",INDEX('RAW DATA'!$L:$L,'Row Index'!AA34),INDEX('RAW DATA'!$X:$X,'Row Index'!AA34)))</f>
        <v>⏳</v>
      </c>
      <c r="AB486" s="40" t="n">
        <f aca="false">IF('Row Index'!AB34="","✗",IF(INDEX('RAW DATA'!$X:$X,'Row Index'!AB34)="",INDEX('RAW DATA'!$L:$L,'Row Index'!AB34),INDEX('RAW DATA'!$X:$X,'Row Index'!AB34)))</f>
        <v>17.3085352871188</v>
      </c>
      <c r="AC486" s="40" t="n">
        <f aca="false">IF('Row Index'!AC34="","✗",IF(INDEX('RAW DATA'!$X:$X,'Row Index'!AC34)="",INDEX('RAW DATA'!$L:$L,'Row Index'!AC34),INDEX('RAW DATA'!$X:$X,'Row Index'!AC34)))</f>
        <v>18.3725215800923</v>
      </c>
      <c r="AD486" s="40" t="n">
        <f aca="false">IF('Row Index'!AD34="","✗",IF(INDEX('RAW DATA'!$X:$X,'Row Index'!AD34)="",INDEX('RAW DATA'!$L:$L,'Row Index'!AD34),INDEX('RAW DATA'!$X:$X,'Row Index'!AD34)))</f>
        <v>13.6031927023945</v>
      </c>
      <c r="AE486" s="40" t="n">
        <f aca="false">IF('Row Index'!AE34="","✗",IF(INDEX('RAW DATA'!$X:$X,'Row Index'!AE34)="",INDEX('RAW DATA'!$L:$L,'Row Index'!AE34),INDEX('RAW DATA'!$X:$X,'Row Index'!AE34)))</f>
        <v>14.6041480820696</v>
      </c>
      <c r="AF486" s="40" t="n">
        <f aca="false">IF('Row Index'!AF34="","✗",IF(INDEX('RAW DATA'!$X:$X,'Row Index'!AF34)="",INDEX('RAW DATA'!$L:$L,'Row Index'!AF34),INDEX('RAW DATA'!$X:$X,'Row Index'!AF34)))</f>
        <v>17.545655163591</v>
      </c>
      <c r="AG486" s="40" t="n">
        <f aca="false">IF('Row Index'!AG34="","✗",IF(INDEX('RAW DATA'!$X:$X,'Row Index'!AG34)="",INDEX('RAW DATA'!$L:$L,'Row Index'!AG34),INDEX('RAW DATA'!$X:$X,'Row Index'!AG34)))</f>
        <v>14.3895599124253</v>
      </c>
      <c r="AH486" s="40" t="n">
        <f aca="false">IF('Row Index'!AH34="","✗",IF(INDEX('RAW DATA'!$X:$X,'Row Index'!AH34)="",INDEX('RAW DATA'!$L:$L,'Row Index'!AH34),INDEX('RAW DATA'!$X:$X,'Row Index'!AH34)))</f>
        <v>18.2081758647549</v>
      </c>
      <c r="AI486" s="40" t="n">
        <f aca="false">IF('Row Index'!AI34="","✗",IF(INDEX('RAW DATA'!$X:$X,'Row Index'!AI34)="",INDEX('RAW DATA'!$L:$L,'Row Index'!AI34),INDEX('RAW DATA'!$X:$X,'Row Index'!AI34)))</f>
        <v>23.8872899352154</v>
      </c>
      <c r="AJ486" s="40" t="n">
        <f aca="false">IF('Row Index'!AJ34="","✗",IF(INDEX('RAW DATA'!$X:$X,'Row Index'!AJ34)="",INDEX('RAW DATA'!$L:$L,'Row Index'!AJ34),INDEX('RAW DATA'!$X:$X,'Row Index'!AJ34)))</f>
        <v>45.9886832178261</v>
      </c>
      <c r="AK486" s="40" t="n">
        <f aca="false">IF('Row Index'!AK34="","✗",IF(INDEX('RAW DATA'!$X:$X,'Row Index'!AK34)="",INDEX('RAW DATA'!$L:$L,'Row Index'!AK34),INDEX('RAW DATA'!$X:$X,'Row Index'!AK34)))</f>
        <v>62.131168663832</v>
      </c>
      <c r="AL486" s="40" t="n">
        <f aca="false">IF('Row Index'!AL34="","✗",IF(INDEX('RAW DATA'!$X:$X,'Row Index'!AL34)="",INDEX('RAW DATA'!$L:$L,'Row Index'!AL34),INDEX('RAW DATA'!$X:$X,'Row Index'!AL34)))</f>
        <v>76.2516416603653</v>
      </c>
      <c r="AM486" s="40" t="n">
        <f aca="false">IF('Row Index'!AM34="","✗",IF(INDEX('RAW DATA'!$X:$X,'Row Index'!AM34)="",INDEX('RAW DATA'!$L:$L,'Row Index'!AM34),INDEX('RAW DATA'!$X:$X,'Row Index'!AM34)))</f>
        <v>81.0296897587012</v>
      </c>
      <c r="AN486" s="40" t="n">
        <f aca="false">IF('Row Index'!AN34="","✗",IF(INDEX('RAW DATA'!$X:$X,'Row Index'!AN34)="",INDEX('RAW DATA'!$L:$L,'Row Index'!AN34),INDEX('RAW DATA'!$X:$X,'Row Index'!AN34)))</f>
        <v>79.4452980748125</v>
      </c>
      <c r="AO486" s="40" t="n">
        <f aca="false">IF('Row Index'!AO34="","✗",IF(INDEX('RAW DATA'!$X:$X,'Row Index'!AO34)="",INDEX('RAW DATA'!$L:$L,'Row Index'!AO34),INDEX('RAW DATA'!$X:$X,'Row Index'!AO34)))</f>
        <v>88.9714808098671</v>
      </c>
      <c r="AP486" s="40" t="n">
        <f aca="false">IF('Row Index'!AP34="","✗",IF(INDEX('RAW DATA'!$X:$X,'Row Index'!AP34)="",INDEX('RAW DATA'!$L:$L,'Row Index'!AP34),INDEX('RAW DATA'!$X:$X,'Row Index'!AP34)))</f>
        <v>85.5201632329186</v>
      </c>
      <c r="AQ486" s="40" t="n">
        <f aca="false">IF('Row Index'!AQ34="","✗",IF(INDEX('RAW DATA'!$X:$X,'Row Index'!AQ34)="",INDEX('RAW DATA'!$L:$L,'Row Index'!AQ34),INDEX('RAW DATA'!$X:$X,'Row Index'!AQ34)))</f>
        <v>80.319757816565</v>
      </c>
    </row>
    <row r="487" customFormat="false" ht="15" hidden="false" customHeight="false" outlineLevel="0" collapsed="false">
      <c r="A487" s="32" t="s">
        <v>257</v>
      </c>
      <c r="B487" s="33" t="s">
        <v>248</v>
      </c>
      <c r="C487" s="40" t="n">
        <f aca="false">IF('Row Index'!C35="","✗",IF(INDEX('RAW DATA'!$X:$X,'Row Index'!C35)="",INDEX('RAW DATA'!$L:$L,'Row Index'!C35),INDEX('RAW DATA'!$X:$X,'Row Index'!C35)))</f>
        <v>21.3921606487739</v>
      </c>
      <c r="D487" s="40" t="n">
        <f aca="false">IF('Row Index'!D35="","✗",IF(INDEX('RAW DATA'!$X:$X,'Row Index'!D35)="",INDEX('RAW DATA'!$L:$L,'Row Index'!D35),INDEX('RAW DATA'!$X:$X,'Row Index'!D35)))</f>
        <v>26.1473583581963</v>
      </c>
      <c r="E487" s="40" t="n">
        <f aca="false">IF('Row Index'!E35="","✗",IF(INDEX('RAW DATA'!$X:$X,'Row Index'!E35)="",INDEX('RAW DATA'!$L:$L,'Row Index'!E35),INDEX('RAW DATA'!$X:$X,'Row Index'!E35)))</f>
        <v>22.9664121189545</v>
      </c>
      <c r="F487" s="40" t="n">
        <f aca="false">IF('Row Index'!F35="","✗",IF(INDEX('RAW DATA'!$X:$X,'Row Index'!F35)="",INDEX('RAW DATA'!$L:$L,'Row Index'!F35),INDEX('RAW DATA'!$X:$X,'Row Index'!F35)))</f>
        <v>49.2892892892893</v>
      </c>
      <c r="G487" s="40" t="n">
        <f aca="false">IF('Row Index'!G35="","✗",IF(INDEX('RAW DATA'!$X:$X,'Row Index'!G35)="",INDEX('RAW DATA'!$L:$L,'Row Index'!G35),INDEX('RAW DATA'!$X:$X,'Row Index'!G35)))</f>
        <v>19.4844833647608</v>
      </c>
      <c r="H487" s="40" t="n">
        <f aca="false">IF('Row Index'!H35="","✗",IF(INDEX('RAW DATA'!$X:$X,'Row Index'!H35)="",INDEX('RAW DATA'!$L:$L,'Row Index'!H35),INDEX('RAW DATA'!$X:$X,'Row Index'!H35)))</f>
        <v>35.7727455547137</v>
      </c>
      <c r="I487" s="40" t="n">
        <f aca="false">IF('Row Index'!I35="","✗",IF(INDEX('RAW DATA'!$X:$X,'Row Index'!I35)="",INDEX('RAW DATA'!$L:$L,'Row Index'!I35),INDEX('RAW DATA'!$X:$X,'Row Index'!I35)))</f>
        <v>23.7228580848759</v>
      </c>
      <c r="J487" s="40" t="n">
        <f aca="false">IF('Row Index'!J35="","✗",IF(INDEX('RAW DATA'!$X:$X,'Row Index'!J35)="",INDEX('RAW DATA'!$L:$L,'Row Index'!J35),INDEX('RAW DATA'!$X:$X,'Row Index'!J35)))</f>
        <v>54.7824039475435</v>
      </c>
      <c r="K487" s="40" t="n">
        <f aca="false">IF('Row Index'!K35="","✗",IF(INDEX('RAW DATA'!$X:$X,'Row Index'!K35)="",INDEX('RAW DATA'!$L:$L,'Row Index'!K35),INDEX('RAW DATA'!$X:$X,'Row Index'!K35)))</f>
        <v>28.4883026262337</v>
      </c>
      <c r="L487" s="40" t="n">
        <f aca="false">IF('Row Index'!L35="","✗",IF(INDEX('RAW DATA'!$X:$X,'Row Index'!L35)="",INDEX('RAW DATA'!$L:$L,'Row Index'!L35),INDEX('RAW DATA'!$X:$X,'Row Index'!L35)))</f>
        <v>43.9746114696878</v>
      </c>
      <c r="M487" s="40" t="n">
        <f aca="false">IF('Row Index'!M35="","✗",IF(INDEX('RAW DATA'!$X:$X,'Row Index'!M35)="",INDEX('RAW DATA'!$L:$L,'Row Index'!M35),INDEX('RAW DATA'!$X:$X,'Row Index'!M35)))</f>
        <v>24.695666819496</v>
      </c>
      <c r="N487" s="40" t="n">
        <f aca="false">IF('Row Index'!N35="","✗",IF(INDEX('RAW DATA'!$X:$X,'Row Index'!N35)="",INDEX('RAW DATA'!$L:$L,'Row Index'!N35),INDEX('RAW DATA'!$X:$X,'Row Index'!N35)))</f>
        <v>29.147681420324</v>
      </c>
      <c r="O487" s="40" t="n">
        <f aca="false">IF('Row Index'!O35="","✗",IF(INDEX('RAW DATA'!$X:$X,'Row Index'!O35)="",INDEX('RAW DATA'!$L:$L,'Row Index'!O35),INDEX('RAW DATA'!$X:$X,'Row Index'!O35)))</f>
        <v>19.5426312288624</v>
      </c>
      <c r="P487" s="40" t="n">
        <f aca="false">IF('Row Index'!P35="","✗",IF(INDEX('RAW DATA'!$X:$X,'Row Index'!P35)="",INDEX('RAW DATA'!$L:$L,'Row Index'!P35),INDEX('RAW DATA'!$X:$X,'Row Index'!P35)))</f>
        <v>23.4351576515692</v>
      </c>
      <c r="Q487" s="40" t="n">
        <f aca="false">IF('Row Index'!Q35="","✗",IF(INDEX('RAW DATA'!$X:$X,'Row Index'!Q35)="",INDEX('RAW DATA'!$L:$L,'Row Index'!Q35),INDEX('RAW DATA'!$X:$X,'Row Index'!Q35)))</f>
        <v>32.8037107602976</v>
      </c>
      <c r="R487" s="40" t="n">
        <f aca="false">IF('Row Index'!R35="","✗",IF(INDEX('RAW DATA'!$X:$X,'Row Index'!R35)="",INDEX('RAW DATA'!$L:$L,'Row Index'!R35),INDEX('RAW DATA'!$X:$X,'Row Index'!R35)))</f>
        <v>19.5109916643921</v>
      </c>
      <c r="S487" s="40" t="n">
        <f aca="false">IF('Row Index'!S35="","✗",IF(INDEX('RAW DATA'!$X:$X,'Row Index'!S35)="",INDEX('RAW DATA'!$L:$L,'Row Index'!S35),INDEX('RAW DATA'!$X:$X,'Row Index'!S35)))</f>
        <v>22.335519091394</v>
      </c>
      <c r="T487" s="40" t="n">
        <f aca="false">IF('Row Index'!T35="","✗",IF(INDEX('RAW DATA'!$X:$X,'Row Index'!T35)="",INDEX('RAW DATA'!$L:$L,'Row Index'!T35),INDEX('RAW DATA'!$X:$X,'Row Index'!T35)))</f>
        <v>21.8791018306063</v>
      </c>
      <c r="U487" s="40" t="n">
        <f aca="false">IF('Row Index'!U35="","✗",IF(INDEX('RAW DATA'!$X:$X,'Row Index'!U35)="",INDEX('RAW DATA'!$L:$L,'Row Index'!U35),INDEX('RAW DATA'!$X:$X,'Row Index'!U35)))</f>
        <v>26.4860199423081</v>
      </c>
      <c r="V487" s="40" t="n">
        <f aca="false">IF('Row Index'!V35="","✗",IF(INDEX('RAW DATA'!$X:$X,'Row Index'!V35)="",INDEX('RAW DATA'!$L:$L,'Row Index'!V35),INDEX('RAW DATA'!$X:$X,'Row Index'!V35)))</f>
        <v>23.5848939523685</v>
      </c>
      <c r="W487" s="40" t="n">
        <f aca="false">IF('Row Index'!W35="","✗",IF(INDEX('RAW DATA'!$X:$X,'Row Index'!W35)="",INDEX('RAW DATA'!$L:$L,'Row Index'!W35),INDEX('RAW DATA'!$X:$X,'Row Index'!W35)))</f>
        <v>15.0487480703029</v>
      </c>
      <c r="X487" s="40" t="n">
        <f aca="false">IF('Row Index'!X35="","✗",IF(INDEX('RAW DATA'!$X:$X,'Row Index'!X35)="",INDEX('RAW DATA'!$L:$L,'Row Index'!X35),INDEX('RAW DATA'!$X:$X,'Row Index'!X35)))</f>
        <v>35.260212961057</v>
      </c>
      <c r="Y487" s="40" t="n">
        <f aca="false">IF('Row Index'!Y35="","✗",IF(INDEX('RAW DATA'!$X:$X,'Row Index'!Y35)="",INDEX('RAW DATA'!$L:$L,'Row Index'!Y35),INDEX('RAW DATA'!$X:$X,'Row Index'!Y35)))</f>
        <v>29.9113326486191</v>
      </c>
      <c r="Z487" s="40" t="n">
        <f aca="false">IF('Row Index'!Z35="","✗",IF(INDEX('RAW DATA'!$X:$X,'Row Index'!Z35)="",INDEX('RAW DATA'!$L:$L,'Row Index'!Z35),INDEX('RAW DATA'!$X:$X,'Row Index'!Z35)))</f>
        <v>29.5451416468096</v>
      </c>
      <c r="AA487" s="19" t="str">
        <f aca="false">IF('Row Index'!AA35="","⏳",IF(INDEX('RAW DATA'!$X:$X,'Row Index'!AA35)="",INDEX('RAW DATA'!$L:$L,'Row Index'!AA35),INDEX('RAW DATA'!$X:$X,'Row Index'!AA35)))</f>
        <v>⏳</v>
      </c>
      <c r="AB487" s="40" t="n">
        <f aca="false">IF('Row Index'!AB35="","✗",IF(INDEX('RAW DATA'!$X:$X,'Row Index'!AB35)="",INDEX('RAW DATA'!$L:$L,'Row Index'!AB35),INDEX('RAW DATA'!$X:$X,'Row Index'!AB35)))</f>
        <v>16.0367960047095</v>
      </c>
      <c r="AC487" s="40" t="n">
        <f aca="false">IF('Row Index'!AC35="","✗",IF(INDEX('RAW DATA'!$X:$X,'Row Index'!AC35)="",INDEX('RAW DATA'!$L:$L,'Row Index'!AC35),INDEX('RAW DATA'!$X:$X,'Row Index'!AC35)))</f>
        <v>21.0699144376783</v>
      </c>
      <c r="AD487" s="40" t="n">
        <f aca="false">IF('Row Index'!AD35="","✗",IF(INDEX('RAW DATA'!$X:$X,'Row Index'!AD35)="",INDEX('RAW DATA'!$L:$L,'Row Index'!AD35),INDEX('RAW DATA'!$X:$X,'Row Index'!AD35)))</f>
        <v>17.9608810797588</v>
      </c>
      <c r="AE487" s="40" t="n">
        <f aca="false">IF('Row Index'!AE35="","✗",IF(INDEX('RAW DATA'!$X:$X,'Row Index'!AE35)="",INDEX('RAW DATA'!$L:$L,'Row Index'!AE35),INDEX('RAW DATA'!$X:$X,'Row Index'!AE35)))</f>
        <v>16.3111909278018</v>
      </c>
      <c r="AF487" s="40" t="n">
        <f aca="false">IF('Row Index'!AF35="","✗",IF(INDEX('RAW DATA'!$X:$X,'Row Index'!AF35)="",INDEX('RAW DATA'!$L:$L,'Row Index'!AF35),INDEX('RAW DATA'!$X:$X,'Row Index'!AF35)))</f>
        <v>20.7022737072733</v>
      </c>
      <c r="AG487" s="40" t="n">
        <f aca="false">IF('Row Index'!AG35="","✗",IF(INDEX('RAW DATA'!$X:$X,'Row Index'!AG35)="",INDEX('RAW DATA'!$L:$L,'Row Index'!AG35),INDEX('RAW DATA'!$X:$X,'Row Index'!AG35)))</f>
        <v>19.357765743049</v>
      </c>
      <c r="AH487" s="40" t="n">
        <f aca="false">IF('Row Index'!AH35="","✗",IF(INDEX('RAW DATA'!$X:$X,'Row Index'!AH35)="",INDEX('RAW DATA'!$L:$L,'Row Index'!AH35),INDEX('RAW DATA'!$X:$X,'Row Index'!AH35)))</f>
        <v>41.0762704168342</v>
      </c>
      <c r="AI487" s="40" t="n">
        <f aca="false">IF('Row Index'!AI35="","✗",IF(INDEX('RAW DATA'!$X:$X,'Row Index'!AI35)="",INDEX('RAW DATA'!$L:$L,'Row Index'!AI35),INDEX('RAW DATA'!$X:$X,'Row Index'!AI35)))</f>
        <v>59.5601244017357</v>
      </c>
      <c r="AJ487" s="40" t="n">
        <f aca="false">IF('Row Index'!AJ35="","✗",IF(INDEX('RAW DATA'!$X:$X,'Row Index'!AJ35)="",INDEX('RAW DATA'!$L:$L,'Row Index'!AJ35),INDEX('RAW DATA'!$X:$X,'Row Index'!AJ35)))</f>
        <v>77.0690019778826</v>
      </c>
      <c r="AK487" s="40" t="n">
        <f aca="false">IF('Row Index'!AK35="","✗",IF(INDEX('RAW DATA'!$X:$X,'Row Index'!AK35)="",INDEX('RAW DATA'!$L:$L,'Row Index'!AK35),INDEX('RAW DATA'!$X:$X,'Row Index'!AK35)))</f>
        <v>80.4698556467591</v>
      </c>
      <c r="AL487" s="40" t="n">
        <f aca="false">IF('Row Index'!AL35="","✗",IF(INDEX('RAW DATA'!$X:$X,'Row Index'!AL35)="",INDEX('RAW DATA'!$L:$L,'Row Index'!AL35),INDEX('RAW DATA'!$X:$X,'Row Index'!AL35)))</f>
        <v>83.1291502059343</v>
      </c>
      <c r="AM487" s="40" t="n">
        <f aca="false">IF('Row Index'!AM35="","✗",IF(INDEX('RAW DATA'!$X:$X,'Row Index'!AM35)="",INDEX('RAW DATA'!$L:$L,'Row Index'!AM35),INDEX('RAW DATA'!$X:$X,'Row Index'!AM35)))</f>
        <v>87.3747134163176</v>
      </c>
      <c r="AN487" s="40" t="n">
        <f aca="false">IF('Row Index'!AN35="","✗",IF(INDEX('RAW DATA'!$X:$X,'Row Index'!AN35)="",INDEX('RAW DATA'!$L:$L,'Row Index'!AN35),INDEX('RAW DATA'!$X:$X,'Row Index'!AN35)))</f>
        <v>84.4269488900361</v>
      </c>
      <c r="AO487" s="40" t="n">
        <f aca="false">IF('Row Index'!AO35="","✗",IF(INDEX('RAW DATA'!$X:$X,'Row Index'!AO35)="",INDEX('RAW DATA'!$L:$L,'Row Index'!AO35),INDEX('RAW DATA'!$X:$X,'Row Index'!AO35)))</f>
        <v>93.4907972261328</v>
      </c>
      <c r="AP487" s="40" t="n">
        <f aca="false">IF('Row Index'!AP35="","✗",IF(INDEX('RAW DATA'!$X:$X,'Row Index'!AP35)="",INDEX('RAW DATA'!$L:$L,'Row Index'!AP35),INDEX('RAW DATA'!$X:$X,'Row Index'!AP35)))</f>
        <v>89.7262160524431</v>
      </c>
      <c r="AQ487" s="40" t="n">
        <f aca="false">IF('Row Index'!AQ35="","✗",IF(INDEX('RAW DATA'!$X:$X,'Row Index'!AQ35)="",INDEX('RAW DATA'!$L:$L,'Row Index'!AQ35),INDEX('RAW DATA'!$X:$X,'Row Index'!AQ35)))</f>
        <v>87.013357805649</v>
      </c>
    </row>
    <row r="488" customFormat="false" ht="15" hidden="false" customHeight="false" outlineLevel="0" collapsed="false">
      <c r="A488" s="32" t="s">
        <v>260</v>
      </c>
      <c r="B488" s="33" t="s">
        <v>248</v>
      </c>
      <c r="C488" s="40" t="n">
        <f aca="false">IF('Row Index'!C36="","✗",IF(INDEX('RAW DATA'!$X:$X,'Row Index'!C36)="",INDEX('RAW DATA'!$L:$L,'Row Index'!C36),INDEX('RAW DATA'!$X:$X,'Row Index'!C36)))</f>
        <v>10.3730604159789</v>
      </c>
      <c r="D488" s="40" t="n">
        <f aca="false">IF('Row Index'!D36="","✗",IF(INDEX('RAW DATA'!$X:$X,'Row Index'!D36)="",INDEX('RAW DATA'!$L:$L,'Row Index'!D36),INDEX('RAW DATA'!$X:$X,'Row Index'!D36)))</f>
        <v>20.9480630246443</v>
      </c>
      <c r="E488" s="40" t="n">
        <f aca="false">IF('Row Index'!E36="","✗",IF(INDEX('RAW DATA'!$X:$X,'Row Index'!E36)="",INDEX('RAW DATA'!$L:$L,'Row Index'!E36),INDEX('RAW DATA'!$X:$X,'Row Index'!E36)))</f>
        <v>20.5623660736533</v>
      </c>
      <c r="F488" s="40" t="n">
        <f aca="false">IF('Row Index'!F36="","✗",IF(INDEX('RAW DATA'!$X:$X,'Row Index'!F36)="",INDEX('RAW DATA'!$L:$L,'Row Index'!F36),INDEX('RAW DATA'!$X:$X,'Row Index'!F36)))</f>
        <v>59.9108718758837</v>
      </c>
      <c r="G488" s="40" t="n">
        <f aca="false">IF('Row Index'!G36="","✗",IF(INDEX('RAW DATA'!$X:$X,'Row Index'!G36)="",INDEX('RAW DATA'!$L:$L,'Row Index'!G36),INDEX('RAW DATA'!$X:$X,'Row Index'!G36)))</f>
        <v>33.5527860713207</v>
      </c>
      <c r="H488" s="40" t="n">
        <f aca="false">IF('Row Index'!H36="","✗",IF(INDEX('RAW DATA'!$X:$X,'Row Index'!H36)="",INDEX('RAW DATA'!$L:$L,'Row Index'!H36),INDEX('RAW DATA'!$X:$X,'Row Index'!H36)))</f>
        <v>50.9543157450633</v>
      </c>
      <c r="I488" s="40" t="n">
        <f aca="false">IF('Row Index'!I36="","✗",IF(INDEX('RAW DATA'!$X:$X,'Row Index'!I36)="",INDEX('RAW DATA'!$L:$L,'Row Index'!I36),INDEX('RAW DATA'!$X:$X,'Row Index'!I36)))</f>
        <v>39.4962962962963</v>
      </c>
      <c r="J488" s="40" t="n">
        <f aca="false">IF('Row Index'!J36="","✗",IF(INDEX('RAW DATA'!$X:$X,'Row Index'!J36)="",INDEX('RAW DATA'!$L:$L,'Row Index'!J36),INDEX('RAW DATA'!$X:$X,'Row Index'!J36)))</f>
        <v>54.9300909458168</v>
      </c>
      <c r="K488" s="40" t="n">
        <f aca="false">IF('Row Index'!K36="","✗",IF(INDEX('RAW DATA'!$X:$X,'Row Index'!K36)="",INDEX('RAW DATA'!$L:$L,'Row Index'!K36),INDEX('RAW DATA'!$X:$X,'Row Index'!K36)))</f>
        <v>37.0902519915819</v>
      </c>
      <c r="L488" s="40" t="n">
        <f aca="false">IF('Row Index'!L36="","✗",IF(INDEX('RAW DATA'!$X:$X,'Row Index'!L36)="",INDEX('RAW DATA'!$L:$L,'Row Index'!L36),INDEX('RAW DATA'!$X:$X,'Row Index'!L36)))</f>
        <v>33.9001433164194</v>
      </c>
      <c r="M488" s="40" t="n">
        <f aca="false">IF('Row Index'!M36="","✗",IF(INDEX('RAW DATA'!$X:$X,'Row Index'!M36)="",INDEX('RAW DATA'!$L:$L,'Row Index'!M36),INDEX('RAW DATA'!$X:$X,'Row Index'!M36)))</f>
        <v>24.5101396691997</v>
      </c>
      <c r="N488" s="40" t="n">
        <f aca="false">IF('Row Index'!N36="","✗",IF(INDEX('RAW DATA'!$X:$X,'Row Index'!N36)="",INDEX('RAW DATA'!$L:$L,'Row Index'!N36),INDEX('RAW DATA'!$X:$X,'Row Index'!N36)))</f>
        <v>37.7438329425019</v>
      </c>
      <c r="O488" s="40" t="n">
        <f aca="false">IF('Row Index'!O36="","✗",IF(INDEX('RAW DATA'!$X:$X,'Row Index'!O36)="",INDEX('RAW DATA'!$L:$L,'Row Index'!O36),INDEX('RAW DATA'!$X:$X,'Row Index'!O36)))</f>
        <v>15.2677222430853</v>
      </c>
      <c r="P488" s="40" t="n">
        <f aca="false">IF('Row Index'!P36="","✗",IF(INDEX('RAW DATA'!$X:$X,'Row Index'!P36)="",INDEX('RAW DATA'!$L:$L,'Row Index'!P36),INDEX('RAW DATA'!$X:$X,'Row Index'!P36)))</f>
        <v>42.2768140097185</v>
      </c>
      <c r="Q488" s="40" t="n">
        <f aca="false">IF('Row Index'!Q36="","✗",IF(INDEX('RAW DATA'!$X:$X,'Row Index'!Q36)="",INDEX('RAW DATA'!$L:$L,'Row Index'!Q36),INDEX('RAW DATA'!$X:$X,'Row Index'!Q36)))</f>
        <v>21.2228641456583</v>
      </c>
      <c r="R488" s="40" t="n">
        <f aca="false">IF('Row Index'!R36="","✗",IF(INDEX('RAW DATA'!$X:$X,'Row Index'!R36)="",INDEX('RAW DATA'!$L:$L,'Row Index'!R36),INDEX('RAW DATA'!$X:$X,'Row Index'!R36)))</f>
        <v>21.7074459363443</v>
      </c>
      <c r="S488" s="40" t="n">
        <f aca="false">IF('Row Index'!S36="","✗",IF(INDEX('RAW DATA'!$X:$X,'Row Index'!S36)="",INDEX('RAW DATA'!$L:$L,'Row Index'!S36),INDEX('RAW DATA'!$X:$X,'Row Index'!S36)))</f>
        <v>24.1950872015367</v>
      </c>
      <c r="T488" s="40" t="n">
        <f aca="false">IF('Row Index'!T36="","✗",IF(INDEX('RAW DATA'!$X:$X,'Row Index'!T36)="",INDEX('RAW DATA'!$L:$L,'Row Index'!T36),INDEX('RAW DATA'!$X:$X,'Row Index'!T36)))</f>
        <v>27.4222099178684</v>
      </c>
      <c r="U488" s="40" t="n">
        <f aca="false">IF('Row Index'!U36="","✗",IF(INDEX('RAW DATA'!$X:$X,'Row Index'!U36)="",INDEX('RAW DATA'!$L:$L,'Row Index'!U36),INDEX('RAW DATA'!$X:$X,'Row Index'!U36)))</f>
        <v>21.9344694118912</v>
      </c>
      <c r="V488" s="40" t="n">
        <f aca="false">IF('Row Index'!V36="","✗",IF(INDEX('RAW DATA'!$X:$X,'Row Index'!V36)="",INDEX('RAW DATA'!$L:$L,'Row Index'!V36),INDEX('RAW DATA'!$X:$X,'Row Index'!V36)))</f>
        <v>21.2422391664454</v>
      </c>
      <c r="W488" s="40" t="n">
        <f aca="false">IF('Row Index'!W36="","✗",IF(INDEX('RAW DATA'!$X:$X,'Row Index'!W36)="",INDEX('RAW DATA'!$L:$L,'Row Index'!W36),INDEX('RAW DATA'!$X:$X,'Row Index'!W36)))</f>
        <v>23.2812909997376</v>
      </c>
      <c r="X488" s="40" t="n">
        <f aca="false">IF('Row Index'!X36="","✗",IF(INDEX('RAW DATA'!$X:$X,'Row Index'!X36)="",INDEX('RAW DATA'!$L:$L,'Row Index'!X36),INDEX('RAW DATA'!$X:$X,'Row Index'!X36)))</f>
        <v>22.6606199202695</v>
      </c>
      <c r="Y488" s="40" t="n">
        <f aca="false">IF('Row Index'!Y36="","✗",IF(INDEX('RAW DATA'!$X:$X,'Row Index'!Y36)="",INDEX('RAW DATA'!$L:$L,'Row Index'!Y36),INDEX('RAW DATA'!$X:$X,'Row Index'!Y36)))</f>
        <v>19.4231965020678</v>
      </c>
      <c r="Z488" s="40" t="n">
        <f aca="false">IF('Row Index'!Z36="","✗",IF(INDEX('RAW DATA'!$X:$X,'Row Index'!Z36)="",INDEX('RAW DATA'!$L:$L,'Row Index'!Z36),INDEX('RAW DATA'!$X:$X,'Row Index'!Z36)))</f>
        <v>21.2853170983659</v>
      </c>
      <c r="AA488" s="19" t="str">
        <f aca="false">IF('Row Index'!AA36="","⏳",IF(INDEX('RAW DATA'!$X:$X,'Row Index'!AA36)="",INDEX('RAW DATA'!$L:$L,'Row Index'!AA36),INDEX('RAW DATA'!$X:$X,'Row Index'!AA36)))</f>
        <v>⏳</v>
      </c>
      <c r="AB488" s="40" t="n">
        <f aca="false">IF('Row Index'!AB36="","✗",IF(INDEX('RAW DATA'!$X:$X,'Row Index'!AB36)="",INDEX('RAW DATA'!$L:$L,'Row Index'!AB36),INDEX('RAW DATA'!$X:$X,'Row Index'!AB36)))</f>
        <v>19.5749069034661</v>
      </c>
      <c r="AC488" s="40" t="n">
        <f aca="false">IF('Row Index'!AC36="","✗",IF(INDEX('RAW DATA'!$X:$X,'Row Index'!AC36)="",INDEX('RAW DATA'!$L:$L,'Row Index'!AC36),INDEX('RAW DATA'!$X:$X,'Row Index'!AC36)))</f>
        <v>17.6391155122939</v>
      </c>
      <c r="AD488" s="40" t="n">
        <f aca="false">IF('Row Index'!AD36="","✗",IF(INDEX('RAW DATA'!$X:$X,'Row Index'!AD36)="",INDEX('RAW DATA'!$L:$L,'Row Index'!AD36),INDEX('RAW DATA'!$X:$X,'Row Index'!AD36)))</f>
        <v>19.3596229980743</v>
      </c>
      <c r="AE488" s="40" t="n">
        <f aca="false">IF('Row Index'!AE36="","✗",IF(INDEX('RAW DATA'!$X:$X,'Row Index'!AE36)="",INDEX('RAW DATA'!$L:$L,'Row Index'!AE36),INDEX('RAW DATA'!$X:$X,'Row Index'!AE36)))</f>
        <v>18.3567923920662</v>
      </c>
      <c r="AF488" s="40" t="n">
        <f aca="false">IF('Row Index'!AF36="","✗",IF(INDEX('RAW DATA'!$X:$X,'Row Index'!AF36)="",INDEX('RAW DATA'!$L:$L,'Row Index'!AF36),INDEX('RAW DATA'!$X:$X,'Row Index'!AF36)))</f>
        <v>20.1760409513703</v>
      </c>
      <c r="AG488" s="40" t="n">
        <f aca="false">IF('Row Index'!AG36="","✗",IF(INDEX('RAW DATA'!$X:$X,'Row Index'!AG36)="",INDEX('RAW DATA'!$L:$L,'Row Index'!AG36),INDEX('RAW DATA'!$X:$X,'Row Index'!AG36)))</f>
        <v>19.8136142625608</v>
      </c>
      <c r="AH488" s="40" t="n">
        <f aca="false">IF('Row Index'!AH36="","✗",IF(INDEX('RAW DATA'!$X:$X,'Row Index'!AH36)="",INDEX('RAW DATA'!$L:$L,'Row Index'!AH36),INDEX('RAW DATA'!$X:$X,'Row Index'!AH36)))</f>
        <v>40.3622851834649</v>
      </c>
      <c r="AI488" s="40" t="n">
        <f aca="false">IF('Row Index'!AI36="","✗",IF(INDEX('RAW DATA'!$X:$X,'Row Index'!AI36)="",INDEX('RAW DATA'!$L:$L,'Row Index'!AI36),INDEX('RAW DATA'!$X:$X,'Row Index'!AI36)))</f>
        <v>60.7285484637394</v>
      </c>
      <c r="AJ488" s="40" t="n">
        <f aca="false">IF('Row Index'!AJ36="","✗",IF(INDEX('RAW DATA'!$X:$X,'Row Index'!AJ36)="",INDEX('RAW DATA'!$L:$L,'Row Index'!AJ36),INDEX('RAW DATA'!$X:$X,'Row Index'!AJ36)))</f>
        <v>73.9710564707636</v>
      </c>
      <c r="AK488" s="40" t="n">
        <f aca="false">IF('Row Index'!AK36="","✗",IF(INDEX('RAW DATA'!$X:$X,'Row Index'!AK36)="",INDEX('RAW DATA'!$L:$L,'Row Index'!AK36),INDEX('RAW DATA'!$X:$X,'Row Index'!AK36)))</f>
        <v>72.4795288404412</v>
      </c>
      <c r="AL488" s="40" t="n">
        <f aca="false">IF('Row Index'!AL36="","✗",IF(INDEX('RAW DATA'!$X:$X,'Row Index'!AL36)="",INDEX('RAW DATA'!$L:$L,'Row Index'!AL36),INDEX('RAW DATA'!$X:$X,'Row Index'!AL36)))</f>
        <v>83.2178339261621</v>
      </c>
      <c r="AM488" s="40" t="n">
        <f aca="false">IF('Row Index'!AM36="","✗",IF(INDEX('RAW DATA'!$X:$X,'Row Index'!AM36)="",INDEX('RAW DATA'!$L:$L,'Row Index'!AM36),INDEX('RAW DATA'!$X:$X,'Row Index'!AM36)))</f>
        <v>77.4373040752351</v>
      </c>
      <c r="AN488" s="40" t="n">
        <f aca="false">IF('Row Index'!AN36="","✗",IF(INDEX('RAW DATA'!$X:$X,'Row Index'!AN36)="",INDEX('RAW DATA'!$L:$L,'Row Index'!AN36),INDEX('RAW DATA'!$X:$X,'Row Index'!AN36)))</f>
        <v>82.6558525043083</v>
      </c>
      <c r="AO488" s="40" t="n">
        <f aca="false">IF('Row Index'!AO36="","✗",IF(INDEX('RAW DATA'!$X:$X,'Row Index'!AO36)="",INDEX('RAW DATA'!$L:$L,'Row Index'!AO36),INDEX('RAW DATA'!$X:$X,'Row Index'!AO36)))</f>
        <v>94.0999221412176</v>
      </c>
      <c r="AP488" s="40" t="n">
        <f aca="false">IF('Row Index'!AP36="","✗",IF(INDEX('RAW DATA'!$X:$X,'Row Index'!AP36)="",INDEX('RAW DATA'!$L:$L,'Row Index'!AP36),INDEX('RAW DATA'!$X:$X,'Row Index'!AP36)))</f>
        <v>91.6567995712487</v>
      </c>
      <c r="AQ488" s="40" t="n">
        <f aca="false">IF('Row Index'!AQ36="","✗",IF(INDEX('RAW DATA'!$X:$X,'Row Index'!AQ36)="",INDEX('RAW DATA'!$L:$L,'Row Index'!AQ36),INDEX('RAW DATA'!$X:$X,'Row Index'!AQ36)))</f>
        <v>84.7384909467424</v>
      </c>
    </row>
    <row r="489" customFormat="false" ht="15" hidden="false" customHeight="false" outlineLevel="0" collapsed="false">
      <c r="A489" s="32" t="s">
        <v>267</v>
      </c>
      <c r="B489" s="33" t="s">
        <v>248</v>
      </c>
      <c r="C489" s="40" t="n">
        <f aca="false">IF('Row Index'!C37="","✗",IF(INDEX('RAW DATA'!$X:$X,'Row Index'!C37)="",INDEX('RAW DATA'!$L:$L,'Row Index'!C37),INDEX('RAW DATA'!$X:$X,'Row Index'!C37)))</f>
        <v>33.116906384595</v>
      </c>
      <c r="D489" s="40" t="n">
        <f aca="false">IF('Row Index'!D37="","✗",IF(INDEX('RAW DATA'!$X:$X,'Row Index'!D37)="",INDEX('RAW DATA'!$L:$L,'Row Index'!D37),INDEX('RAW DATA'!$X:$X,'Row Index'!D37)))</f>
        <v>38.3278798285116</v>
      </c>
      <c r="E489" s="40" t="n">
        <f aca="false">IF('Row Index'!E37="","✗",IF(INDEX('RAW DATA'!$X:$X,'Row Index'!E37)="",INDEX('RAW DATA'!$L:$L,'Row Index'!E37),INDEX('RAW DATA'!$X:$X,'Row Index'!E37)))</f>
        <v>37.5327797202797</v>
      </c>
      <c r="F489" s="40" t="n">
        <f aca="false">IF('Row Index'!F37="","✗",IF(INDEX('RAW DATA'!$X:$X,'Row Index'!F37)="",INDEX('RAW DATA'!$L:$L,'Row Index'!F37),INDEX('RAW DATA'!$X:$X,'Row Index'!F37)))</f>
        <v>64.5700608919081</v>
      </c>
      <c r="G489" s="40" t="n">
        <f aca="false">IF('Row Index'!G37="","✗",IF(INDEX('RAW DATA'!$X:$X,'Row Index'!G37)="",INDEX('RAW DATA'!$L:$L,'Row Index'!G37),INDEX('RAW DATA'!$X:$X,'Row Index'!G37)))</f>
        <v>32.570072973879</v>
      </c>
      <c r="H489" s="40" t="n">
        <f aca="false">IF('Row Index'!H37="","✗",IF(INDEX('RAW DATA'!$X:$X,'Row Index'!H37)="",INDEX('RAW DATA'!$L:$L,'Row Index'!H37),INDEX('RAW DATA'!$X:$X,'Row Index'!H37)))</f>
        <v>45.1693417758798</v>
      </c>
      <c r="I489" s="40" t="n">
        <f aca="false">IF('Row Index'!I37="","✗",IF(INDEX('RAW DATA'!$X:$X,'Row Index'!I37)="",INDEX('RAW DATA'!$L:$L,'Row Index'!I37),INDEX('RAW DATA'!$X:$X,'Row Index'!I37)))</f>
        <v>36.2614255675235</v>
      </c>
      <c r="J489" s="40" t="n">
        <f aca="false">IF('Row Index'!J37="","✗",IF(INDEX('RAW DATA'!$X:$X,'Row Index'!J37)="",INDEX('RAW DATA'!$L:$L,'Row Index'!J37),INDEX('RAW DATA'!$X:$X,'Row Index'!J37)))</f>
        <v>42.9288299611594</v>
      </c>
      <c r="K489" s="40" t="str">
        <f aca="false">IF('Row Index'!K37="","✗",IF(INDEX('RAW DATA'!$X:$X,'Row Index'!K37)="",INDEX('RAW DATA'!$L:$L,'Row Index'!K37),INDEX('RAW DATA'!$X:$X,'Row Index'!K37)))</f>
        <v>✗⇲</v>
      </c>
      <c r="L489" s="40" t="n">
        <f aca="false">IF('Row Index'!L37="","✗",IF(INDEX('RAW DATA'!$X:$X,'Row Index'!L37)="",INDEX('RAW DATA'!$L:$L,'Row Index'!L37),INDEX('RAW DATA'!$X:$X,'Row Index'!L37)))</f>
        <v>44.3636399616096</v>
      </c>
      <c r="M489" s="40" t="n">
        <f aca="false">IF('Row Index'!M37="","✗",IF(INDEX('RAW DATA'!$X:$X,'Row Index'!M37)="",INDEX('RAW DATA'!$L:$L,'Row Index'!M37),INDEX('RAW DATA'!$X:$X,'Row Index'!M37)))</f>
        <v>29.8497618802892</v>
      </c>
      <c r="N489" s="40" t="n">
        <f aca="false">IF('Row Index'!N37="","✗",IF(INDEX('RAW DATA'!$X:$X,'Row Index'!N37)="",INDEX('RAW DATA'!$L:$L,'Row Index'!N37),INDEX('RAW DATA'!$X:$X,'Row Index'!N37)))</f>
        <v>37.1413430966374</v>
      </c>
      <c r="O489" s="40" t="n">
        <f aca="false">IF('Row Index'!O37="","✗",IF(INDEX('RAW DATA'!$X:$X,'Row Index'!O37)="",INDEX('RAW DATA'!$L:$L,'Row Index'!O37),INDEX('RAW DATA'!$X:$X,'Row Index'!O37)))</f>
        <v>30.0770075177966</v>
      </c>
      <c r="P489" s="40" t="n">
        <f aca="false">IF('Row Index'!P37="","✗",IF(INDEX('RAW DATA'!$X:$X,'Row Index'!P37)="",INDEX('RAW DATA'!$L:$L,'Row Index'!P37),INDEX('RAW DATA'!$X:$X,'Row Index'!P37)))</f>
        <v>30.2428565271732</v>
      </c>
      <c r="Q489" s="40" t="n">
        <f aca="false">IF('Row Index'!Q37="","✗",IF(INDEX('RAW DATA'!$X:$X,'Row Index'!Q37)="",INDEX('RAW DATA'!$L:$L,'Row Index'!Q37),INDEX('RAW DATA'!$X:$X,'Row Index'!Q37)))</f>
        <v>28.7584139615758</v>
      </c>
      <c r="R489" s="40" t="n">
        <f aca="false">IF('Row Index'!R37="","✗",IF(INDEX('RAW DATA'!$X:$X,'Row Index'!R37)="",INDEX('RAW DATA'!$L:$L,'Row Index'!R37),INDEX('RAW DATA'!$X:$X,'Row Index'!R37)))</f>
        <v>29.1932036293841</v>
      </c>
      <c r="S489" s="40" t="n">
        <f aca="false">IF('Row Index'!S37="","✗",IF(INDEX('RAW DATA'!$X:$X,'Row Index'!S37)="",INDEX('RAW DATA'!$L:$L,'Row Index'!S37),INDEX('RAW DATA'!$X:$X,'Row Index'!S37)))</f>
        <v>23.6229662815374</v>
      </c>
      <c r="T489" s="40" t="n">
        <f aca="false">IF('Row Index'!T37="","✗",IF(INDEX('RAW DATA'!$X:$X,'Row Index'!T37)="",INDEX('RAW DATA'!$L:$L,'Row Index'!T37),INDEX('RAW DATA'!$X:$X,'Row Index'!T37)))</f>
        <v>25.8884278469341</v>
      </c>
      <c r="U489" s="40" t="n">
        <f aca="false">IF('Row Index'!U37="","✗",IF(INDEX('RAW DATA'!$X:$X,'Row Index'!U37)="",INDEX('RAW DATA'!$L:$L,'Row Index'!U37),INDEX('RAW DATA'!$X:$X,'Row Index'!U37)))</f>
        <v>20.4351585386313</v>
      </c>
      <c r="V489" s="40" t="n">
        <f aca="false">IF('Row Index'!V37="","✗",IF(INDEX('RAW DATA'!$X:$X,'Row Index'!V37)="",INDEX('RAW DATA'!$L:$L,'Row Index'!V37),INDEX('RAW DATA'!$X:$X,'Row Index'!V37)))</f>
        <v>15.9266086827422</v>
      </c>
      <c r="W489" s="40" t="n">
        <f aca="false">IF('Row Index'!W37="","✗",IF(INDEX('RAW DATA'!$X:$X,'Row Index'!W37)="",INDEX('RAW DATA'!$L:$L,'Row Index'!W37),INDEX('RAW DATA'!$X:$X,'Row Index'!W37)))</f>
        <v>15.7297735821226</v>
      </c>
      <c r="X489" s="40" t="n">
        <f aca="false">IF('Row Index'!X37="","✗",IF(INDEX('RAW DATA'!$X:$X,'Row Index'!X37)="",INDEX('RAW DATA'!$L:$L,'Row Index'!X37),INDEX('RAW DATA'!$X:$X,'Row Index'!X37)))</f>
        <v>14.187093619785</v>
      </c>
      <c r="Y489" s="40" t="n">
        <f aca="false">IF('Row Index'!Y37="","✗",IF(INDEX('RAW DATA'!$X:$X,'Row Index'!Y37)="",INDEX('RAW DATA'!$L:$L,'Row Index'!Y37),INDEX('RAW DATA'!$X:$X,'Row Index'!Y37)))</f>
        <v>21.2862843801229</v>
      </c>
      <c r="Z489" s="40" t="n">
        <f aca="false">IF('Row Index'!Z37="","✗",IF(INDEX('RAW DATA'!$X:$X,'Row Index'!Z37)="",INDEX('RAW DATA'!$L:$L,'Row Index'!Z37),INDEX('RAW DATA'!$X:$X,'Row Index'!Z37)))</f>
        <v>20.452761468178</v>
      </c>
      <c r="AA489" s="19" t="str">
        <f aca="false">IF('Row Index'!AA37="","⏳",IF(INDEX('RAW DATA'!$X:$X,'Row Index'!AA37)="",INDEX('RAW DATA'!$L:$L,'Row Index'!AA37),INDEX('RAW DATA'!$X:$X,'Row Index'!AA37)))</f>
        <v>⏳</v>
      </c>
      <c r="AB489" s="40" t="n">
        <f aca="false">IF('Row Index'!AB37="","✗",IF(INDEX('RAW DATA'!$X:$X,'Row Index'!AB37)="",INDEX('RAW DATA'!$L:$L,'Row Index'!AB37),INDEX('RAW DATA'!$X:$X,'Row Index'!AB37)))</f>
        <v>21.9079046047698</v>
      </c>
      <c r="AC489" s="40" t="n">
        <f aca="false">IF('Row Index'!AC37="","✗",IF(INDEX('RAW DATA'!$X:$X,'Row Index'!AC37)="",INDEX('RAW DATA'!$L:$L,'Row Index'!AC37),INDEX('RAW DATA'!$X:$X,'Row Index'!AC37)))</f>
        <v>21.3112241343273</v>
      </c>
      <c r="AD489" s="40" t="n">
        <f aca="false">IF('Row Index'!AD37="","✗",IF(INDEX('RAW DATA'!$X:$X,'Row Index'!AD37)="",INDEX('RAW DATA'!$L:$L,'Row Index'!AD37),INDEX('RAW DATA'!$X:$X,'Row Index'!AD37)))</f>
        <v>23.518869086958</v>
      </c>
      <c r="AE489" s="40" t="n">
        <f aca="false">IF('Row Index'!AE37="","✗",IF(INDEX('RAW DATA'!$X:$X,'Row Index'!AE37)="",INDEX('RAW DATA'!$L:$L,'Row Index'!AE37),INDEX('RAW DATA'!$X:$X,'Row Index'!AE37)))</f>
        <v>26.9849380192829</v>
      </c>
      <c r="AF489" s="40" t="n">
        <f aca="false">IF('Row Index'!AF37="","✗",IF(INDEX('RAW DATA'!$X:$X,'Row Index'!AF37)="",INDEX('RAW DATA'!$L:$L,'Row Index'!AF37),INDEX('RAW DATA'!$X:$X,'Row Index'!AF37)))</f>
        <v>25.2332056909187</v>
      </c>
      <c r="AG489" s="40" t="n">
        <f aca="false">IF('Row Index'!AG37="","✗",IF(INDEX('RAW DATA'!$X:$X,'Row Index'!AG37)="",INDEX('RAW DATA'!$L:$L,'Row Index'!AG37),INDEX('RAW DATA'!$X:$X,'Row Index'!AG37)))</f>
        <v>50.6202268516426</v>
      </c>
      <c r="AH489" s="40" t="n">
        <f aca="false">IF('Row Index'!AH37="","✗",IF(INDEX('RAW DATA'!$X:$X,'Row Index'!AH37)="",INDEX('RAW DATA'!$L:$L,'Row Index'!AH37),INDEX('RAW DATA'!$X:$X,'Row Index'!AH37)))</f>
        <v>53.9573992364687</v>
      </c>
      <c r="AI489" s="40" t="n">
        <f aca="false">IF('Row Index'!AI37="","✗",IF(INDEX('RAW DATA'!$X:$X,'Row Index'!AI37)="",INDEX('RAW DATA'!$L:$L,'Row Index'!AI37),INDEX('RAW DATA'!$X:$X,'Row Index'!AI37)))</f>
        <v>73.434728029132</v>
      </c>
      <c r="AJ489" s="40" t="n">
        <f aca="false">IF('Row Index'!AJ37="","✗",IF(INDEX('RAW DATA'!$X:$X,'Row Index'!AJ37)="",INDEX('RAW DATA'!$L:$L,'Row Index'!AJ37),INDEX('RAW DATA'!$X:$X,'Row Index'!AJ37)))</f>
        <v>77.8128508781222</v>
      </c>
      <c r="AK489" s="40" t="n">
        <f aca="false">IF('Row Index'!AK37="","✗",IF(INDEX('RAW DATA'!$X:$X,'Row Index'!AK37)="",INDEX('RAW DATA'!$L:$L,'Row Index'!AK37),INDEX('RAW DATA'!$X:$X,'Row Index'!AK37)))</f>
        <v>83.8379942140791</v>
      </c>
      <c r="AL489" s="40" t="n">
        <f aca="false">IF('Row Index'!AL37="","✗",IF(INDEX('RAW DATA'!$X:$X,'Row Index'!AL37)="",INDEX('RAW DATA'!$L:$L,'Row Index'!AL37),INDEX('RAW DATA'!$X:$X,'Row Index'!AL37)))</f>
        <v>90.8586437440306</v>
      </c>
      <c r="AM489" s="40" t="n">
        <f aca="false">IF('Row Index'!AM37="","✗",IF(INDEX('RAW DATA'!$X:$X,'Row Index'!AM37)="",INDEX('RAW DATA'!$L:$L,'Row Index'!AM37),INDEX('RAW DATA'!$X:$X,'Row Index'!AM37)))</f>
        <v>87.4167069048769</v>
      </c>
      <c r="AN489" s="40" t="n">
        <f aca="false">IF('Row Index'!AN37="","✗",IF(INDEX('RAW DATA'!$X:$X,'Row Index'!AN37)="",INDEX('RAW DATA'!$L:$L,'Row Index'!AN37),INDEX('RAW DATA'!$X:$X,'Row Index'!AN37)))</f>
        <v>89.1388087246244</v>
      </c>
      <c r="AO489" s="40" t="n">
        <f aca="false">IF('Row Index'!AO37="","✗",IF(INDEX('RAW DATA'!$X:$X,'Row Index'!AO37)="",INDEX('RAW DATA'!$L:$L,'Row Index'!AO37),INDEX('RAW DATA'!$X:$X,'Row Index'!AO37)))</f>
        <v>86.2935361508104</v>
      </c>
      <c r="AP489" s="40" t="n">
        <f aca="false">IF('Row Index'!AP37="","✗",IF(INDEX('RAW DATA'!$X:$X,'Row Index'!AP37)="",INDEX('RAW DATA'!$L:$L,'Row Index'!AP37),INDEX('RAW DATA'!$X:$X,'Row Index'!AP37)))</f>
        <v>97.1618430006805</v>
      </c>
      <c r="AQ489" s="40" t="n">
        <f aca="false">IF('Row Index'!AQ37="","✗",IF(INDEX('RAW DATA'!$X:$X,'Row Index'!AQ37)="",INDEX('RAW DATA'!$L:$L,'Row Index'!AQ37),INDEX('RAW DATA'!$X:$X,'Row Index'!AQ37)))</f>
        <v>91.9067956414935</v>
      </c>
    </row>
    <row r="490" customFormat="false" ht="15" hidden="false" customHeight="false" outlineLevel="0" collapsed="false">
      <c r="A490" s="32" t="s">
        <v>271</v>
      </c>
      <c r="B490" s="33" t="s">
        <v>248</v>
      </c>
      <c r="C490" s="40" t="n">
        <f aca="false">IF('Row Index'!C38="","✗",IF(INDEX('RAW DATA'!$X:$X,'Row Index'!C38)="",INDEX('RAW DATA'!$L:$L,'Row Index'!C38),INDEX('RAW DATA'!$X:$X,'Row Index'!C38)))</f>
        <v>16.360802157061</v>
      </c>
      <c r="D490" s="40" t="n">
        <f aca="false">IF('Row Index'!D38="","✗",IF(INDEX('RAW DATA'!$X:$X,'Row Index'!D38)="",INDEX('RAW DATA'!$L:$L,'Row Index'!D38),INDEX('RAW DATA'!$X:$X,'Row Index'!D38)))</f>
        <v>44.3476301359573</v>
      </c>
      <c r="E490" s="40" t="n">
        <f aca="false">IF('Row Index'!E38="","✗",IF(INDEX('RAW DATA'!$X:$X,'Row Index'!E38)="",INDEX('RAW DATA'!$L:$L,'Row Index'!E38),INDEX('RAW DATA'!$X:$X,'Row Index'!E38)))</f>
        <v>15.6558708321391</v>
      </c>
      <c r="F490" s="40" t="n">
        <f aca="false">IF('Row Index'!F38="","✗",IF(INDEX('RAW DATA'!$X:$X,'Row Index'!F38)="",INDEX('RAW DATA'!$L:$L,'Row Index'!F38),INDEX('RAW DATA'!$X:$X,'Row Index'!F38)))</f>
        <v>40.9168613884421</v>
      </c>
      <c r="G490" s="40" t="n">
        <f aca="false">IF('Row Index'!G38="","✗",IF(INDEX('RAW DATA'!$X:$X,'Row Index'!G38)="",INDEX('RAW DATA'!$L:$L,'Row Index'!G38),INDEX('RAW DATA'!$X:$X,'Row Index'!G38)))</f>
        <v>45.17804540392</v>
      </c>
      <c r="H490" s="40" t="n">
        <f aca="false">IF('Row Index'!H38="","✗",IF(INDEX('RAW DATA'!$X:$X,'Row Index'!H38)="",INDEX('RAW DATA'!$L:$L,'Row Index'!H38),INDEX('RAW DATA'!$X:$X,'Row Index'!H38)))</f>
        <v>35.1239600107354</v>
      </c>
      <c r="I490" s="40" t="n">
        <f aca="false">IF('Row Index'!I38="","✗",IF(INDEX('RAW DATA'!$X:$X,'Row Index'!I38)="",INDEX('RAW DATA'!$L:$L,'Row Index'!I38),INDEX('RAW DATA'!$X:$X,'Row Index'!I38)))</f>
        <v>28.6254481625336</v>
      </c>
      <c r="J490" s="40" t="n">
        <f aca="false">IF('Row Index'!J38="","✗",IF(INDEX('RAW DATA'!$X:$X,'Row Index'!J38)="",INDEX('RAW DATA'!$L:$L,'Row Index'!J38),INDEX('RAW DATA'!$X:$X,'Row Index'!J38)))</f>
        <v>48.0387856400785</v>
      </c>
      <c r="K490" s="40" t="n">
        <f aca="false">IF('Row Index'!K38="","✗",IF(INDEX('RAW DATA'!$X:$X,'Row Index'!K38)="",INDEX('RAW DATA'!$L:$L,'Row Index'!K38),INDEX('RAW DATA'!$X:$X,'Row Index'!K38)))</f>
        <v>26.3554305485272</v>
      </c>
      <c r="L490" s="40" t="n">
        <f aca="false">IF('Row Index'!L38="","✗",IF(INDEX('RAW DATA'!$X:$X,'Row Index'!L38)="",INDEX('RAW DATA'!$L:$L,'Row Index'!L38),INDEX('RAW DATA'!$X:$X,'Row Index'!L38)))</f>
        <v>46.0047087952779</v>
      </c>
      <c r="M490" s="40" t="n">
        <f aca="false">IF('Row Index'!M38="","✗",IF(INDEX('RAW DATA'!$X:$X,'Row Index'!M38)="",INDEX('RAW DATA'!$L:$L,'Row Index'!M38),INDEX('RAW DATA'!$X:$X,'Row Index'!M38)))</f>
        <v>14.6665786237237</v>
      </c>
      <c r="N490" s="40" t="n">
        <f aca="false">IF('Row Index'!N38="","✗",IF(INDEX('RAW DATA'!$X:$X,'Row Index'!N38)="",INDEX('RAW DATA'!$L:$L,'Row Index'!N38),INDEX('RAW DATA'!$X:$X,'Row Index'!N38)))</f>
        <v>38.8010431840609</v>
      </c>
      <c r="O490" s="40" t="n">
        <f aca="false">IF('Row Index'!O38="","✗",IF(INDEX('RAW DATA'!$X:$X,'Row Index'!O38)="",INDEX('RAW DATA'!$L:$L,'Row Index'!O38),INDEX('RAW DATA'!$X:$X,'Row Index'!O38)))</f>
        <v>24.6344116343714</v>
      </c>
      <c r="P490" s="40" t="n">
        <f aca="false">IF('Row Index'!P38="","✗",IF(INDEX('RAW DATA'!$X:$X,'Row Index'!P38)="",INDEX('RAW DATA'!$L:$L,'Row Index'!P38),INDEX('RAW DATA'!$X:$X,'Row Index'!P38)))</f>
        <v>14.5888715216374</v>
      </c>
      <c r="Q490" s="40" t="n">
        <f aca="false">IF('Row Index'!Q38="","✗",IF(INDEX('RAW DATA'!$X:$X,'Row Index'!Q38)="",INDEX('RAW DATA'!$L:$L,'Row Index'!Q38),INDEX('RAW DATA'!$X:$X,'Row Index'!Q38)))</f>
        <v>28.5638132468571</v>
      </c>
      <c r="R490" s="40" t="n">
        <f aca="false">IF('Row Index'!R38="","✗",IF(INDEX('RAW DATA'!$X:$X,'Row Index'!R38)="",INDEX('RAW DATA'!$L:$L,'Row Index'!R38),INDEX('RAW DATA'!$X:$X,'Row Index'!R38)))</f>
        <v>29.5664894913932</v>
      </c>
      <c r="S490" s="40" t="n">
        <f aca="false">IF('Row Index'!S38="","✗",IF(INDEX('RAW DATA'!$X:$X,'Row Index'!S38)="",INDEX('RAW DATA'!$L:$L,'Row Index'!S38),INDEX('RAW DATA'!$X:$X,'Row Index'!S38)))</f>
        <v>27.6465998439469</v>
      </c>
      <c r="T490" s="40" t="n">
        <f aca="false">IF('Row Index'!T38="","✗",IF(INDEX('RAW DATA'!$X:$X,'Row Index'!T38)="",INDEX('RAW DATA'!$L:$L,'Row Index'!T38),INDEX('RAW DATA'!$X:$X,'Row Index'!T38)))</f>
        <v>20.4349965765149</v>
      </c>
      <c r="U490" s="40" t="n">
        <f aca="false">IF('Row Index'!U38="","✗",IF(INDEX('RAW DATA'!$X:$X,'Row Index'!U38)="",INDEX('RAW DATA'!$L:$L,'Row Index'!U38),INDEX('RAW DATA'!$X:$X,'Row Index'!U38)))</f>
        <v>15.1487724855753</v>
      </c>
      <c r="V490" s="40" t="n">
        <f aca="false">IF('Row Index'!V38="","✗",IF(INDEX('RAW DATA'!$X:$X,'Row Index'!V38)="",INDEX('RAW DATA'!$L:$L,'Row Index'!V38),INDEX('RAW DATA'!$X:$X,'Row Index'!V38)))</f>
        <v>29.3700393725392</v>
      </c>
      <c r="W490" s="40" t="n">
        <f aca="false">IF('Row Index'!W38="","✗",IF(INDEX('RAW DATA'!$X:$X,'Row Index'!W38)="",INDEX('RAW DATA'!$L:$L,'Row Index'!W38),INDEX('RAW DATA'!$X:$X,'Row Index'!W38)))</f>
        <v>19.1397757057535</v>
      </c>
      <c r="X490" s="40" t="n">
        <f aca="false">IF('Row Index'!X38="","✗",IF(INDEX('RAW DATA'!$X:$X,'Row Index'!X38)="",INDEX('RAW DATA'!$L:$L,'Row Index'!X38),INDEX('RAW DATA'!$X:$X,'Row Index'!X38)))</f>
        <v>17.1886622696714</v>
      </c>
      <c r="Y490" s="40" t="n">
        <f aca="false">IF('Row Index'!Y38="","✗",IF(INDEX('RAW DATA'!$X:$X,'Row Index'!Y38)="",INDEX('RAW DATA'!$L:$L,'Row Index'!Y38),INDEX('RAW DATA'!$X:$X,'Row Index'!Y38)))</f>
        <v>15.830950111217</v>
      </c>
      <c r="Z490" s="40" t="n">
        <f aca="false">IF('Row Index'!Z38="","✗",IF(INDEX('RAW DATA'!$X:$X,'Row Index'!Z38)="",INDEX('RAW DATA'!$L:$L,'Row Index'!Z38),INDEX('RAW DATA'!$X:$X,'Row Index'!Z38)))</f>
        <v>16.1075503731098</v>
      </c>
      <c r="AA490" s="19" t="str">
        <f aca="false">IF('Row Index'!AA38="","⏳",IF(INDEX('RAW DATA'!$X:$X,'Row Index'!AA38)="",INDEX('RAW DATA'!$L:$L,'Row Index'!AA38),INDEX('RAW DATA'!$X:$X,'Row Index'!AA38)))</f>
        <v>⏳</v>
      </c>
      <c r="AB490" s="40" t="n">
        <f aca="false">IF('Row Index'!AB38="","✗",IF(INDEX('RAW DATA'!$X:$X,'Row Index'!AB38)="",INDEX('RAW DATA'!$L:$L,'Row Index'!AB38),INDEX('RAW DATA'!$X:$X,'Row Index'!AB38)))</f>
        <v>26.1687555062949</v>
      </c>
      <c r="AC490" s="40" t="n">
        <f aca="false">IF('Row Index'!AC38="","✗",IF(INDEX('RAW DATA'!$X:$X,'Row Index'!AC38)="",INDEX('RAW DATA'!$L:$L,'Row Index'!AC38),INDEX('RAW DATA'!$X:$X,'Row Index'!AC38)))</f>
        <v>14.2474507138001</v>
      </c>
      <c r="AD490" s="40" t="n">
        <f aca="false">IF('Row Index'!AD38="","✗",IF(INDEX('RAW DATA'!$X:$X,'Row Index'!AD38)="",INDEX('RAW DATA'!$L:$L,'Row Index'!AD38),INDEX('RAW DATA'!$X:$X,'Row Index'!AD38)))</f>
        <v>21.4726274673557</v>
      </c>
      <c r="AE490" s="40" t="n">
        <f aca="false">IF('Row Index'!AE38="","✗",IF(INDEX('RAW DATA'!$X:$X,'Row Index'!AE38)="",INDEX('RAW DATA'!$L:$L,'Row Index'!AE38),INDEX('RAW DATA'!$X:$X,'Row Index'!AE38)))</f>
        <v>21.6598250612104</v>
      </c>
      <c r="AF490" s="40" t="n">
        <f aca="false">IF('Row Index'!AF38="","✗",IF(INDEX('RAW DATA'!$X:$X,'Row Index'!AF38)="",INDEX('RAW DATA'!$L:$L,'Row Index'!AF38),INDEX('RAW DATA'!$X:$X,'Row Index'!AF38)))</f>
        <v>25.7459063665764</v>
      </c>
      <c r="AG490" s="40" t="n">
        <f aca="false">IF('Row Index'!AG38="","✗",IF(INDEX('RAW DATA'!$X:$X,'Row Index'!AG38)="",INDEX('RAW DATA'!$L:$L,'Row Index'!AG38),INDEX('RAW DATA'!$X:$X,'Row Index'!AG38)))</f>
        <v>24.2065253795048</v>
      </c>
      <c r="AH490" s="40" t="n">
        <f aca="false">IF('Row Index'!AH38="","✗",IF(INDEX('RAW DATA'!$X:$X,'Row Index'!AH38)="",INDEX('RAW DATA'!$L:$L,'Row Index'!AH38),INDEX('RAW DATA'!$X:$X,'Row Index'!AH38)))</f>
        <v>22.3774364428446</v>
      </c>
      <c r="AI490" s="40" t="n">
        <f aca="false">IF('Row Index'!AI38="","✗",IF(INDEX('RAW DATA'!$X:$X,'Row Index'!AI38)="",INDEX('RAW DATA'!$L:$L,'Row Index'!AI38),INDEX('RAW DATA'!$X:$X,'Row Index'!AI38)))</f>
        <v>20.366501178861</v>
      </c>
      <c r="AJ490" s="40" t="n">
        <f aca="false">IF('Row Index'!AJ38="","✗",IF(INDEX('RAW DATA'!$X:$X,'Row Index'!AJ38)="",INDEX('RAW DATA'!$L:$L,'Row Index'!AJ38),INDEX('RAW DATA'!$X:$X,'Row Index'!AJ38)))</f>
        <v>18.2865100016263</v>
      </c>
      <c r="AK490" s="40" t="n">
        <f aca="false">IF('Row Index'!AK38="","✗",IF(INDEX('RAW DATA'!$X:$X,'Row Index'!AK38)="",INDEX('RAW DATA'!$L:$L,'Row Index'!AK38),INDEX('RAW DATA'!$X:$X,'Row Index'!AK38)))</f>
        <v>20.2866385250301</v>
      </c>
      <c r="AL490" s="40" t="n">
        <f aca="false">IF('Row Index'!AL38="","✗",IF(INDEX('RAW DATA'!$X:$X,'Row Index'!AL38)="",INDEX('RAW DATA'!$L:$L,'Row Index'!AL38),INDEX('RAW DATA'!$X:$X,'Row Index'!AL38)))</f>
        <v>38.437948369714</v>
      </c>
      <c r="AM490" s="40" t="n">
        <f aca="false">IF('Row Index'!AM38="","✗",IF(INDEX('RAW DATA'!$X:$X,'Row Index'!AM38)="",INDEX('RAW DATA'!$L:$L,'Row Index'!AM38),INDEX('RAW DATA'!$X:$X,'Row Index'!AM38)))</f>
        <v>57.184018651505</v>
      </c>
      <c r="AN490" s="40" t="n">
        <f aca="false">IF('Row Index'!AN38="","✗",IF(INDEX('RAW DATA'!$X:$X,'Row Index'!AN38)="",INDEX('RAW DATA'!$L:$L,'Row Index'!AN38),INDEX('RAW DATA'!$X:$X,'Row Index'!AN38)))</f>
        <v>64.1771897728794</v>
      </c>
      <c r="AO490" s="40" t="n">
        <f aca="false">IF('Row Index'!AO38="","✗",IF(INDEX('RAW DATA'!$X:$X,'Row Index'!AO38)="",INDEX('RAW DATA'!$L:$L,'Row Index'!AO38),INDEX('RAW DATA'!$X:$X,'Row Index'!AO38)))</f>
        <v>76.5522595736958</v>
      </c>
      <c r="AP490" s="40" t="n">
        <f aca="false">IF('Row Index'!AP38="","✗",IF(INDEX('RAW DATA'!$X:$X,'Row Index'!AP38)="",INDEX('RAW DATA'!$L:$L,'Row Index'!AP38),INDEX('RAW DATA'!$X:$X,'Row Index'!AP38)))</f>
        <v>82.0811917520261</v>
      </c>
      <c r="AQ490" s="40" t="n">
        <f aca="false">IF('Row Index'!AQ38="","✗",IF(INDEX('RAW DATA'!$X:$X,'Row Index'!AQ38)="",INDEX('RAW DATA'!$L:$L,'Row Index'!AQ38),INDEX('RAW DATA'!$X:$X,'Row Index'!AQ38)))</f>
        <v>79.3048091016961</v>
      </c>
    </row>
    <row r="491" customFormat="false" ht="15" hidden="false" customHeight="false" outlineLevel="0" collapsed="false">
      <c r="A491" s="32" t="s">
        <v>274</v>
      </c>
      <c r="B491" s="33" t="s">
        <v>248</v>
      </c>
      <c r="C491" s="40" t="n">
        <f aca="false">IF('Row Index'!C39="","✗",IF(INDEX('RAW DATA'!$X:$X,'Row Index'!C39)="",INDEX('RAW DATA'!$L:$L,'Row Index'!C39),INDEX('RAW DATA'!$X:$X,'Row Index'!C39)))</f>
        <v>17.4305561654182</v>
      </c>
      <c r="D491" s="40" t="n">
        <f aca="false">IF('Row Index'!D39="","✗",IF(INDEX('RAW DATA'!$X:$X,'Row Index'!D39)="",INDEX('RAW DATA'!$L:$L,'Row Index'!D39),INDEX('RAW DATA'!$X:$X,'Row Index'!D39)))</f>
        <v>43.8131060959102</v>
      </c>
      <c r="E491" s="40" t="n">
        <f aca="false">IF('Row Index'!E39="","✗",IF(INDEX('RAW DATA'!$X:$X,'Row Index'!E39)="",INDEX('RAW DATA'!$L:$L,'Row Index'!E39),INDEX('RAW DATA'!$X:$X,'Row Index'!E39)))</f>
        <v>19.7883926247723</v>
      </c>
      <c r="F491" s="40" t="n">
        <f aca="false">IF('Row Index'!F39="","✗",IF(INDEX('RAW DATA'!$X:$X,'Row Index'!F39)="",INDEX('RAW DATA'!$L:$L,'Row Index'!F39),INDEX('RAW DATA'!$X:$X,'Row Index'!F39)))</f>
        <v>42.1992666026583</v>
      </c>
      <c r="G491" s="40" t="n">
        <f aca="false">IF('Row Index'!G39="","✗",IF(INDEX('RAW DATA'!$X:$X,'Row Index'!G39)="",INDEX('RAW DATA'!$L:$L,'Row Index'!G39),INDEX('RAW DATA'!$X:$X,'Row Index'!G39)))</f>
        <v>30.2407211858109</v>
      </c>
      <c r="H491" s="40" t="n">
        <f aca="false">IF('Row Index'!H39="","✗",IF(INDEX('RAW DATA'!$X:$X,'Row Index'!H39)="",INDEX('RAW DATA'!$L:$L,'Row Index'!H39),INDEX('RAW DATA'!$X:$X,'Row Index'!H39)))</f>
        <v>46.232427366448</v>
      </c>
      <c r="I491" s="40" t="n">
        <f aca="false">IF('Row Index'!I39="","✗",IF(INDEX('RAW DATA'!$X:$X,'Row Index'!I39)="",INDEX('RAW DATA'!$L:$L,'Row Index'!I39),INDEX('RAW DATA'!$X:$X,'Row Index'!I39)))</f>
        <v>40.8891882788818</v>
      </c>
      <c r="J491" s="40" t="n">
        <f aca="false">IF('Row Index'!J39="","✗",IF(INDEX('RAW DATA'!$X:$X,'Row Index'!J39)="",INDEX('RAW DATA'!$L:$L,'Row Index'!J39),INDEX('RAW DATA'!$X:$X,'Row Index'!J39)))</f>
        <v>22.898718921573</v>
      </c>
      <c r="K491" s="40" t="n">
        <f aca="false">IF('Row Index'!K39="","✗",IF(INDEX('RAW DATA'!$X:$X,'Row Index'!K39)="",INDEX('RAW DATA'!$L:$L,'Row Index'!K39),INDEX('RAW DATA'!$X:$X,'Row Index'!K39)))</f>
        <v>14.1184287019351</v>
      </c>
      <c r="L491" s="40" t="n">
        <f aca="false">IF('Row Index'!L39="","✗",IF(INDEX('RAW DATA'!$X:$X,'Row Index'!L39)="",INDEX('RAW DATA'!$L:$L,'Row Index'!L39),INDEX('RAW DATA'!$X:$X,'Row Index'!L39)))</f>
        <v>44.7521253326725</v>
      </c>
      <c r="M491" s="40" t="n">
        <f aca="false">IF('Row Index'!M39="","✗",IF(INDEX('RAW DATA'!$X:$X,'Row Index'!M39)="",INDEX('RAW DATA'!$L:$L,'Row Index'!M39),INDEX('RAW DATA'!$X:$X,'Row Index'!M39)))</f>
        <v>16.7776286191133</v>
      </c>
      <c r="N491" s="40" t="n">
        <f aca="false">IF('Row Index'!N39="","✗",IF(INDEX('RAW DATA'!$X:$X,'Row Index'!N39)="",INDEX('RAW DATA'!$L:$L,'Row Index'!N39),INDEX('RAW DATA'!$X:$X,'Row Index'!N39)))</f>
        <v>16.298384805368</v>
      </c>
      <c r="O491" s="40" t="n">
        <f aca="false">IF('Row Index'!O39="","✗",IF(INDEX('RAW DATA'!$X:$X,'Row Index'!O39)="",INDEX('RAW DATA'!$L:$L,'Row Index'!O39),INDEX('RAW DATA'!$X:$X,'Row Index'!O39)))</f>
        <v>27.2658758123874</v>
      </c>
      <c r="P491" s="40" t="n">
        <f aca="false">IF('Row Index'!P39="","✗",IF(INDEX('RAW DATA'!$X:$X,'Row Index'!P39)="",INDEX('RAW DATA'!$L:$L,'Row Index'!P39),INDEX('RAW DATA'!$X:$X,'Row Index'!P39)))</f>
        <v>18.2336689077823</v>
      </c>
      <c r="Q491" s="40" t="n">
        <f aca="false">IF('Row Index'!Q39="","✗",IF(INDEX('RAW DATA'!$X:$X,'Row Index'!Q39)="",INDEX('RAW DATA'!$L:$L,'Row Index'!Q39),INDEX('RAW DATA'!$X:$X,'Row Index'!Q39)))</f>
        <v>15.307099590237</v>
      </c>
      <c r="R491" s="40" t="n">
        <f aca="false">IF('Row Index'!R39="","✗",IF(INDEX('RAW DATA'!$X:$X,'Row Index'!R39)="",INDEX('RAW DATA'!$L:$L,'Row Index'!R39),INDEX('RAW DATA'!$X:$X,'Row Index'!R39)))</f>
        <v>17.3693933994337</v>
      </c>
      <c r="S491" s="40" t="n">
        <f aca="false">IF('Row Index'!S39="","✗",IF(INDEX('RAW DATA'!$X:$X,'Row Index'!S39)="",INDEX('RAW DATA'!$L:$L,'Row Index'!S39),INDEX('RAW DATA'!$X:$X,'Row Index'!S39)))</f>
        <v>14.1508070344495</v>
      </c>
      <c r="T491" s="40" t="n">
        <f aca="false">IF('Row Index'!T39="","✗",IF(INDEX('RAW DATA'!$X:$X,'Row Index'!T39)="",INDEX('RAW DATA'!$L:$L,'Row Index'!T39),INDEX('RAW DATA'!$X:$X,'Row Index'!T39)))</f>
        <v>20.9802473693927</v>
      </c>
      <c r="U491" s="40" t="n">
        <f aca="false">IF('Row Index'!U39="","✗",IF(INDEX('RAW DATA'!$X:$X,'Row Index'!U39)="",INDEX('RAW DATA'!$L:$L,'Row Index'!U39),INDEX('RAW DATA'!$X:$X,'Row Index'!U39)))</f>
        <v>17.6609024864422</v>
      </c>
      <c r="V491" s="40" t="n">
        <f aca="false">IF('Row Index'!V39="","✗",IF(INDEX('RAW DATA'!$X:$X,'Row Index'!V39)="",INDEX('RAW DATA'!$L:$L,'Row Index'!V39),INDEX('RAW DATA'!$X:$X,'Row Index'!V39)))</f>
        <v>15.4636247455862</v>
      </c>
      <c r="W491" s="40" t="n">
        <f aca="false">IF('Row Index'!W39="","✗",IF(INDEX('RAW DATA'!$X:$X,'Row Index'!W39)="",INDEX('RAW DATA'!$L:$L,'Row Index'!W39),INDEX('RAW DATA'!$X:$X,'Row Index'!W39)))</f>
        <v>18.8074056263525</v>
      </c>
      <c r="X491" s="40" t="n">
        <f aca="false">IF('Row Index'!X39="","✗",IF(INDEX('RAW DATA'!$X:$X,'Row Index'!X39)="",INDEX('RAW DATA'!$L:$L,'Row Index'!X39),INDEX('RAW DATA'!$X:$X,'Row Index'!X39)))</f>
        <v>19.1373220592957</v>
      </c>
      <c r="Y491" s="40" t="n">
        <f aca="false">IF('Row Index'!Y39="","✗",IF(INDEX('RAW DATA'!$X:$X,'Row Index'!Y39)="",INDEX('RAW DATA'!$L:$L,'Row Index'!Y39),INDEX('RAW DATA'!$X:$X,'Row Index'!Y39)))</f>
        <v>17.2255929398787</v>
      </c>
      <c r="Z491" s="40" t="n">
        <f aca="false">IF('Row Index'!Z39="","✗",IF(INDEX('RAW DATA'!$X:$X,'Row Index'!Z39)="",INDEX('RAW DATA'!$L:$L,'Row Index'!Z39),INDEX('RAW DATA'!$X:$X,'Row Index'!Z39)))</f>
        <v>17.6206111966429</v>
      </c>
      <c r="AA491" s="19" t="str">
        <f aca="false">IF('Row Index'!AA39="","⏳",IF(INDEX('RAW DATA'!$X:$X,'Row Index'!AA39)="",INDEX('RAW DATA'!$L:$L,'Row Index'!AA39),INDEX('RAW DATA'!$X:$X,'Row Index'!AA39)))</f>
        <v>⏳</v>
      </c>
      <c r="AB491" s="40" t="n">
        <f aca="false">IF('Row Index'!AB39="","✗",IF(INDEX('RAW DATA'!$X:$X,'Row Index'!AB39)="",INDEX('RAW DATA'!$L:$L,'Row Index'!AB39),INDEX('RAW DATA'!$X:$X,'Row Index'!AB39)))</f>
        <v>14.9517892131587</v>
      </c>
      <c r="AC491" s="40" t="n">
        <f aca="false">IF('Row Index'!AC39="","✗",IF(INDEX('RAW DATA'!$X:$X,'Row Index'!AC39)="",INDEX('RAW DATA'!$L:$L,'Row Index'!AC39),INDEX('RAW DATA'!$X:$X,'Row Index'!AC39)))</f>
        <v>15.5688622754491</v>
      </c>
      <c r="AD491" s="40" t="n">
        <f aca="false">IF('Row Index'!AD39="","✗",IF(INDEX('RAW DATA'!$X:$X,'Row Index'!AD39)="",INDEX('RAW DATA'!$L:$L,'Row Index'!AD39),INDEX('RAW DATA'!$X:$X,'Row Index'!AD39)))</f>
        <v>20.519095380461</v>
      </c>
      <c r="AE491" s="40" t="n">
        <f aca="false">IF('Row Index'!AE39="","✗",IF(INDEX('RAW DATA'!$X:$X,'Row Index'!AE39)="",INDEX('RAW DATA'!$L:$L,'Row Index'!AE39),INDEX('RAW DATA'!$X:$X,'Row Index'!AE39)))</f>
        <v>11.4867175920648</v>
      </c>
      <c r="AF491" s="40" t="n">
        <f aca="false">IF('Row Index'!AF39="","✗",IF(INDEX('RAW DATA'!$X:$X,'Row Index'!AF39)="",INDEX('RAW DATA'!$L:$L,'Row Index'!AF39),INDEX('RAW DATA'!$X:$X,'Row Index'!AF39)))</f>
        <v>19.360707333491</v>
      </c>
      <c r="AG491" s="40" t="n">
        <f aca="false">IF('Row Index'!AG39="","✗",IF(INDEX('RAW DATA'!$X:$X,'Row Index'!AG39)="",INDEX('RAW DATA'!$L:$L,'Row Index'!AG39),INDEX('RAW DATA'!$X:$X,'Row Index'!AG39)))</f>
        <v>17.3050764916287</v>
      </c>
      <c r="AH491" s="40" t="n">
        <f aca="false">IF('Row Index'!AH39="","✗",IF(INDEX('RAW DATA'!$X:$X,'Row Index'!AH39)="",INDEX('RAW DATA'!$L:$L,'Row Index'!AH39),INDEX('RAW DATA'!$X:$X,'Row Index'!AH39)))</f>
        <v>13.9732632983876</v>
      </c>
      <c r="AI491" s="40" t="n">
        <f aca="false">IF('Row Index'!AI39="","✗",IF(INDEX('RAW DATA'!$X:$X,'Row Index'!AI39)="",INDEX('RAW DATA'!$L:$L,'Row Index'!AI39),INDEX('RAW DATA'!$X:$X,'Row Index'!AI39)))</f>
        <v>15.7740196228886</v>
      </c>
      <c r="AJ491" s="40" t="n">
        <f aca="false">IF('Row Index'!AJ39="","✗",IF(INDEX('RAW DATA'!$X:$X,'Row Index'!AJ39)="",INDEX('RAW DATA'!$L:$L,'Row Index'!AJ39),INDEX('RAW DATA'!$X:$X,'Row Index'!AJ39)))</f>
        <v>16.2308830784411</v>
      </c>
      <c r="AK491" s="40" t="n">
        <f aca="false">IF('Row Index'!AK39="","✗",IF(INDEX('RAW DATA'!$X:$X,'Row Index'!AK39)="",INDEX('RAW DATA'!$L:$L,'Row Index'!AK39),INDEX('RAW DATA'!$X:$X,'Row Index'!AK39)))</f>
        <v>15.9596511036391</v>
      </c>
      <c r="AL491" s="40" t="n">
        <f aca="false">IF('Row Index'!AL39="","✗",IF(INDEX('RAW DATA'!$X:$X,'Row Index'!AL39)="",INDEX('RAW DATA'!$L:$L,'Row Index'!AL39),INDEX('RAW DATA'!$X:$X,'Row Index'!AL39)))</f>
        <v>41.904067977505</v>
      </c>
      <c r="AM491" s="40" t="n">
        <f aca="false">IF('Row Index'!AM39="","✗",IF(INDEX('RAW DATA'!$X:$X,'Row Index'!AM39)="",INDEX('RAW DATA'!$L:$L,'Row Index'!AM39),INDEX('RAW DATA'!$X:$X,'Row Index'!AM39)))</f>
        <v>66.1394387371586</v>
      </c>
      <c r="AN491" s="40" t="n">
        <f aca="false">IF('Row Index'!AN39="","✗",IF(INDEX('RAW DATA'!$X:$X,'Row Index'!AN39)="",INDEX('RAW DATA'!$L:$L,'Row Index'!AN39),INDEX('RAW DATA'!$X:$X,'Row Index'!AN39)))</f>
        <v>70.5106043084846</v>
      </c>
      <c r="AO491" s="40" t="n">
        <f aca="false">IF('Row Index'!AO39="","✗",IF(INDEX('RAW DATA'!$X:$X,'Row Index'!AO39)="",INDEX('RAW DATA'!$L:$L,'Row Index'!AO39),INDEX('RAW DATA'!$X:$X,'Row Index'!AO39)))</f>
        <v>80.2038761641077</v>
      </c>
      <c r="AP491" s="40" t="n">
        <f aca="false">IF('Row Index'!AP39="","✗",IF(INDEX('RAW DATA'!$X:$X,'Row Index'!AP39)="",INDEX('RAW DATA'!$L:$L,'Row Index'!AP39),INDEX('RAW DATA'!$X:$X,'Row Index'!AP39)))</f>
        <v>84.5251819505095</v>
      </c>
      <c r="AQ491" s="40" t="n">
        <f aca="false">IF('Row Index'!AQ39="","✗",IF(INDEX('RAW DATA'!$X:$X,'Row Index'!AQ39)="",INDEX('RAW DATA'!$L:$L,'Row Index'!AQ39),INDEX('RAW DATA'!$X:$X,'Row Index'!AQ39)))</f>
        <v>85.4135951190862</v>
      </c>
    </row>
    <row r="492" customFormat="false" ht="15" hidden="false" customHeight="false" outlineLevel="0" collapsed="false">
      <c r="A492" s="32" t="s">
        <v>277</v>
      </c>
      <c r="B492" s="33" t="s">
        <v>248</v>
      </c>
      <c r="C492" s="40" t="n">
        <f aca="false">IF('Row Index'!C40="","✗",IF(INDEX('RAW DATA'!$X:$X,'Row Index'!C40)="",INDEX('RAW DATA'!$L:$L,'Row Index'!C40),INDEX('RAW DATA'!$X:$X,'Row Index'!C40)))</f>
        <v>25.9489177489178</v>
      </c>
      <c r="D492" s="40" t="n">
        <f aca="false">IF('Row Index'!D40="","✗",IF(INDEX('RAW DATA'!$X:$X,'Row Index'!D40)="",INDEX('RAW DATA'!$L:$L,'Row Index'!D40),INDEX('RAW DATA'!$X:$X,'Row Index'!D40)))</f>
        <v>42.2093291417335</v>
      </c>
      <c r="E492" s="40" t="n">
        <f aca="false">IF('Row Index'!E40="","✗",IF(INDEX('RAW DATA'!$X:$X,'Row Index'!E40)="",INDEX('RAW DATA'!$L:$L,'Row Index'!E40),INDEX('RAW DATA'!$X:$X,'Row Index'!E40)))</f>
        <v>20.4386898427338</v>
      </c>
      <c r="F492" s="40" t="n">
        <f aca="false">IF('Row Index'!F40="","✗",IF(INDEX('RAW DATA'!$X:$X,'Row Index'!F40)="",INDEX('RAW DATA'!$L:$L,'Row Index'!F40),INDEX('RAW DATA'!$X:$X,'Row Index'!F40)))</f>
        <v>37.641076256276</v>
      </c>
      <c r="G492" s="40" t="n">
        <f aca="false">IF('Row Index'!G40="","✗",IF(INDEX('RAW DATA'!$X:$X,'Row Index'!G40)="",INDEX('RAW DATA'!$L:$L,'Row Index'!G40),INDEX('RAW DATA'!$X:$X,'Row Index'!G40)))</f>
        <v>18.9053292339226</v>
      </c>
      <c r="H492" s="40" t="n">
        <f aca="false">IF('Row Index'!H40="","✗",IF(INDEX('RAW DATA'!$X:$X,'Row Index'!H40)="",INDEX('RAW DATA'!$L:$L,'Row Index'!H40),INDEX('RAW DATA'!$X:$X,'Row Index'!H40)))</f>
        <v>39.1428429374037</v>
      </c>
      <c r="I492" s="40" t="n">
        <f aca="false">IF('Row Index'!I40="","✗",IF(INDEX('RAW DATA'!$X:$X,'Row Index'!I40)="",INDEX('RAW DATA'!$L:$L,'Row Index'!I40),INDEX('RAW DATA'!$X:$X,'Row Index'!I40)))</f>
        <v>41.7649616785346</v>
      </c>
      <c r="J492" s="40" t="n">
        <f aca="false">IF('Row Index'!J40="","✗",IF(INDEX('RAW DATA'!$X:$X,'Row Index'!J40)="",INDEX('RAW DATA'!$L:$L,'Row Index'!J40),INDEX('RAW DATA'!$X:$X,'Row Index'!J40)))</f>
        <v>51.2933840722571</v>
      </c>
      <c r="K492" s="40" t="n">
        <f aca="false">IF('Row Index'!K40="","✗",IF(INDEX('RAW DATA'!$X:$X,'Row Index'!K40)="",INDEX('RAW DATA'!$L:$L,'Row Index'!K40),INDEX('RAW DATA'!$X:$X,'Row Index'!K40)))</f>
        <v>38.438171543788</v>
      </c>
      <c r="L492" s="40" t="n">
        <f aca="false">IF('Row Index'!L40="","✗",IF(INDEX('RAW DATA'!$X:$X,'Row Index'!L40)="",INDEX('RAW DATA'!$L:$L,'Row Index'!L40),INDEX('RAW DATA'!$X:$X,'Row Index'!L40)))</f>
        <v>73.6153155848041</v>
      </c>
      <c r="M492" s="40" t="n">
        <f aca="false">IF('Row Index'!M40="","✗",IF(INDEX('RAW DATA'!$X:$X,'Row Index'!M40)="",INDEX('RAW DATA'!$L:$L,'Row Index'!M40),INDEX('RAW DATA'!$X:$X,'Row Index'!M40)))</f>
        <v>45.2485735984266</v>
      </c>
      <c r="N492" s="40" t="n">
        <f aca="false">IF('Row Index'!N40="","✗",IF(INDEX('RAW DATA'!$X:$X,'Row Index'!N40)="",INDEX('RAW DATA'!$L:$L,'Row Index'!N40),INDEX('RAW DATA'!$X:$X,'Row Index'!N40)))</f>
        <v>42.3958971712415</v>
      </c>
      <c r="O492" s="40" t="n">
        <f aca="false">IF('Row Index'!O40="","✗",IF(INDEX('RAW DATA'!$X:$X,'Row Index'!O40)="",INDEX('RAW DATA'!$L:$L,'Row Index'!O40),INDEX('RAW DATA'!$X:$X,'Row Index'!O40)))</f>
        <v>40.2530006576784</v>
      </c>
      <c r="P492" s="40" t="n">
        <f aca="false">IF('Row Index'!P40="","✗",IF(INDEX('RAW DATA'!$X:$X,'Row Index'!P40)="",INDEX('RAW DATA'!$L:$L,'Row Index'!P40),INDEX('RAW DATA'!$X:$X,'Row Index'!P40)))</f>
        <v>45.5775272142805</v>
      </c>
      <c r="Q492" s="40" t="n">
        <f aca="false">IF('Row Index'!Q40="","✗",IF(INDEX('RAW DATA'!$X:$X,'Row Index'!Q40)="",INDEX('RAW DATA'!$L:$L,'Row Index'!Q40),INDEX('RAW DATA'!$X:$X,'Row Index'!Q40)))</f>
        <v>44.9328652826533</v>
      </c>
      <c r="R492" s="40" t="n">
        <f aca="false">IF('Row Index'!R40="","✗",IF(INDEX('RAW DATA'!$X:$X,'Row Index'!R40)="",INDEX('RAW DATA'!$L:$L,'Row Index'!R40),INDEX('RAW DATA'!$X:$X,'Row Index'!R40)))</f>
        <v>34.103280694075</v>
      </c>
      <c r="S492" s="40" t="n">
        <f aca="false">IF('Row Index'!S40="","✗",IF(INDEX('RAW DATA'!$X:$X,'Row Index'!S40)="",INDEX('RAW DATA'!$L:$L,'Row Index'!S40),INDEX('RAW DATA'!$X:$X,'Row Index'!S40)))</f>
        <v>31.3525134030469</v>
      </c>
      <c r="T492" s="40" t="n">
        <f aca="false">IF('Row Index'!T40="","✗",IF(INDEX('RAW DATA'!$X:$X,'Row Index'!T40)="",INDEX('RAW DATA'!$L:$L,'Row Index'!T40),INDEX('RAW DATA'!$X:$X,'Row Index'!T40)))</f>
        <v>28.9673913043478</v>
      </c>
      <c r="U492" s="40" t="n">
        <f aca="false">IF('Row Index'!U40="","✗",IF(INDEX('RAW DATA'!$X:$X,'Row Index'!U40)="",INDEX('RAW DATA'!$L:$L,'Row Index'!U40),INDEX('RAW DATA'!$X:$X,'Row Index'!U40)))</f>
        <v>23.5949391990754</v>
      </c>
      <c r="V492" s="40" t="n">
        <f aca="false">IF('Row Index'!V40="","✗",IF(INDEX('RAW DATA'!$X:$X,'Row Index'!V40)="",INDEX('RAW DATA'!$L:$L,'Row Index'!V40),INDEX('RAW DATA'!$X:$X,'Row Index'!V40)))</f>
        <v>25.1090090304749</v>
      </c>
      <c r="W492" s="40" t="n">
        <f aca="false">IF('Row Index'!W40="","✗",IF(INDEX('RAW DATA'!$X:$X,'Row Index'!W40)="",INDEX('RAW DATA'!$L:$L,'Row Index'!W40),INDEX('RAW DATA'!$X:$X,'Row Index'!W40)))</f>
        <v>37.5462565321046</v>
      </c>
      <c r="X492" s="40" t="n">
        <f aca="false">IF('Row Index'!X40="","✗",IF(INDEX('RAW DATA'!$X:$X,'Row Index'!X40)="",INDEX('RAW DATA'!$L:$L,'Row Index'!X40),INDEX('RAW DATA'!$X:$X,'Row Index'!X40)))</f>
        <v>33.5606546854942</v>
      </c>
      <c r="Y492" s="40" t="n">
        <f aca="false">IF('Row Index'!Y40="","✗",IF(INDEX('RAW DATA'!$X:$X,'Row Index'!Y40)="",INDEX('RAW DATA'!$L:$L,'Row Index'!Y40),INDEX('RAW DATA'!$X:$X,'Row Index'!Y40)))</f>
        <v>13.0496724197383</v>
      </c>
      <c r="Z492" s="40" t="n">
        <f aca="false">IF('Row Index'!Z40="","✗",IF(INDEX('RAW DATA'!$X:$X,'Row Index'!Z40)="",INDEX('RAW DATA'!$L:$L,'Row Index'!Z40),INDEX('RAW DATA'!$X:$X,'Row Index'!Z40)))</f>
        <v>21.8147527242246</v>
      </c>
      <c r="AA492" s="19" t="str">
        <f aca="false">IF('Row Index'!AA40="","⏳",IF(INDEX('RAW DATA'!$X:$X,'Row Index'!AA40)="",INDEX('RAW DATA'!$L:$L,'Row Index'!AA40),INDEX('RAW DATA'!$X:$X,'Row Index'!AA40)))</f>
        <v>⏳</v>
      </c>
      <c r="AB492" s="40" t="n">
        <f aca="false">IF('Row Index'!AB40="","✗",IF(INDEX('RAW DATA'!$X:$X,'Row Index'!AB40)="",INDEX('RAW DATA'!$L:$L,'Row Index'!AB40),INDEX('RAW DATA'!$X:$X,'Row Index'!AB40)))</f>
        <v>27.5955437763168</v>
      </c>
      <c r="AC492" s="40" t="n">
        <f aca="false">IF('Row Index'!AC40="","✗",IF(INDEX('RAW DATA'!$X:$X,'Row Index'!AC40)="",INDEX('RAW DATA'!$L:$L,'Row Index'!AC40),INDEX('RAW DATA'!$X:$X,'Row Index'!AC40)))</f>
        <v>20.8805955842413</v>
      </c>
      <c r="AD492" s="40" t="n">
        <f aca="false">IF('Row Index'!AD40="","✗",IF(INDEX('RAW DATA'!$X:$X,'Row Index'!AD40)="",INDEX('RAW DATA'!$L:$L,'Row Index'!AD40),INDEX('RAW DATA'!$X:$X,'Row Index'!AD40)))</f>
        <v>27.7243356167711</v>
      </c>
      <c r="AE492" s="40" t="n">
        <f aca="false">IF('Row Index'!AE40="","✗",IF(INDEX('RAW DATA'!$X:$X,'Row Index'!AE40)="",INDEX('RAW DATA'!$L:$L,'Row Index'!AE40),INDEX('RAW DATA'!$X:$X,'Row Index'!AE40)))</f>
        <v>19.6707274776728</v>
      </c>
      <c r="AF492" s="40" t="n">
        <f aca="false">IF('Row Index'!AF40="","✗",IF(INDEX('RAW DATA'!$X:$X,'Row Index'!AF40)="",INDEX('RAW DATA'!$L:$L,'Row Index'!AF40),INDEX('RAW DATA'!$X:$X,'Row Index'!AF40)))</f>
        <v>24.2326787987136</v>
      </c>
      <c r="AG492" s="40" t="n">
        <f aca="false">IF('Row Index'!AG40="","✗",IF(INDEX('RAW DATA'!$X:$X,'Row Index'!AG40)="",INDEX('RAW DATA'!$L:$L,'Row Index'!AG40),INDEX('RAW DATA'!$X:$X,'Row Index'!AG40)))</f>
        <v>24.1988151520943</v>
      </c>
      <c r="AH492" s="40" t="n">
        <f aca="false">IF('Row Index'!AH40="","✗",IF(INDEX('RAW DATA'!$X:$X,'Row Index'!AH40)="",INDEX('RAW DATA'!$L:$L,'Row Index'!AH40),INDEX('RAW DATA'!$X:$X,'Row Index'!AH40)))</f>
        <v>21.1052510433033</v>
      </c>
      <c r="AI492" s="40" t="n">
        <f aca="false">IF('Row Index'!AI40="","✗",IF(INDEX('RAW DATA'!$X:$X,'Row Index'!AI40)="",INDEX('RAW DATA'!$L:$L,'Row Index'!AI40),INDEX('RAW DATA'!$X:$X,'Row Index'!AI40)))</f>
        <v>22.0595582511299</v>
      </c>
      <c r="AJ492" s="40" t="n">
        <f aca="false">IF('Row Index'!AJ40="","✗",IF(INDEX('RAW DATA'!$X:$X,'Row Index'!AJ40)="",INDEX('RAW DATA'!$L:$L,'Row Index'!AJ40),INDEX('RAW DATA'!$X:$X,'Row Index'!AJ40)))</f>
        <v>28.4690644800596</v>
      </c>
      <c r="AK492" s="40" t="n">
        <f aca="false">IF('Row Index'!AK40="","✗",IF(INDEX('RAW DATA'!$X:$X,'Row Index'!AK40)="",INDEX('RAW DATA'!$L:$L,'Row Index'!AK40),INDEX('RAW DATA'!$X:$X,'Row Index'!AK40)))</f>
        <v>43.3486856453744</v>
      </c>
      <c r="AL492" s="40" t="n">
        <f aca="false">IF('Row Index'!AL40="","✗",IF(INDEX('RAW DATA'!$X:$X,'Row Index'!AL40)="",INDEX('RAW DATA'!$L:$L,'Row Index'!AL40),INDEX('RAW DATA'!$X:$X,'Row Index'!AL40)))</f>
        <v>63.7680866950538</v>
      </c>
      <c r="AM492" s="40" t="n">
        <f aca="false">IF('Row Index'!AM40="","✗",IF(INDEX('RAW DATA'!$X:$X,'Row Index'!AM40)="",INDEX('RAW DATA'!$L:$L,'Row Index'!AM40),INDEX('RAW DATA'!$X:$X,'Row Index'!AM40)))</f>
        <v>81.7156592718714</v>
      </c>
      <c r="AN492" s="40" t="n">
        <f aca="false">IF('Row Index'!AN40="","✗",IF(INDEX('RAW DATA'!$X:$X,'Row Index'!AN40)="",INDEX('RAW DATA'!$L:$L,'Row Index'!AN40),INDEX('RAW DATA'!$X:$X,'Row Index'!AN40)))</f>
        <v>78.2934172339906</v>
      </c>
      <c r="AO492" s="40" t="n">
        <f aca="false">IF('Row Index'!AO40="","✗",IF(INDEX('RAW DATA'!$X:$X,'Row Index'!AO40)="",INDEX('RAW DATA'!$L:$L,'Row Index'!AO40),INDEX('RAW DATA'!$X:$X,'Row Index'!AO40)))</f>
        <v>88.1878109713854</v>
      </c>
      <c r="AP492" s="40" t="n">
        <f aca="false">IF('Row Index'!AP40="","✗",IF(INDEX('RAW DATA'!$X:$X,'Row Index'!AP40)="",INDEX('RAW DATA'!$L:$L,'Row Index'!AP40),INDEX('RAW DATA'!$X:$X,'Row Index'!AP40)))</f>
        <v>90.7496840284707</v>
      </c>
      <c r="AQ492" s="40" t="n">
        <f aca="false">IF('Row Index'!AQ40="","✗",IF(INDEX('RAW DATA'!$X:$X,'Row Index'!AQ40)="",INDEX('RAW DATA'!$L:$L,'Row Index'!AQ40),INDEX('RAW DATA'!$X:$X,'Row Index'!AQ40)))</f>
        <v>89.8249795368097</v>
      </c>
    </row>
    <row r="493" customFormat="false" ht="15" hidden="false" customHeight="false" outlineLevel="0" collapsed="false">
      <c r="A493" s="32" t="s">
        <v>280</v>
      </c>
      <c r="B493" s="33" t="s">
        <v>248</v>
      </c>
      <c r="C493" s="40" t="n">
        <f aca="false">IF('Row Index'!C41="","✗",IF(INDEX('RAW DATA'!$X:$X,'Row Index'!C41)="",INDEX('RAW DATA'!$L:$L,'Row Index'!C41),INDEX('RAW DATA'!$X:$X,'Row Index'!C41)))</f>
        <v>20.8351330541419</v>
      </c>
      <c r="D493" s="40" t="n">
        <f aca="false">IF('Row Index'!D41="","✗",IF(INDEX('RAW DATA'!$X:$X,'Row Index'!D41)="",INDEX('RAW DATA'!$L:$L,'Row Index'!D41),INDEX('RAW DATA'!$X:$X,'Row Index'!D41)))</f>
        <v>31.8253307428994</v>
      </c>
      <c r="E493" s="40" t="n">
        <f aca="false">IF('Row Index'!E41="","✗",IF(INDEX('RAW DATA'!$X:$X,'Row Index'!E41)="",INDEX('RAW DATA'!$L:$L,'Row Index'!E41),INDEX('RAW DATA'!$X:$X,'Row Index'!E41)))</f>
        <v>13.0983163255236</v>
      </c>
      <c r="F493" s="40" t="n">
        <f aca="false">IF('Row Index'!F41="","✗",IF(INDEX('RAW DATA'!$X:$X,'Row Index'!F41)="",INDEX('RAW DATA'!$L:$L,'Row Index'!F41),INDEX('RAW DATA'!$X:$X,'Row Index'!F41)))</f>
        <v>43.9186949957654</v>
      </c>
      <c r="G493" s="40" t="n">
        <f aca="false">IF('Row Index'!G41="","✗",IF(INDEX('RAW DATA'!$X:$X,'Row Index'!G41)="",INDEX('RAW DATA'!$L:$L,'Row Index'!G41),INDEX('RAW DATA'!$X:$X,'Row Index'!G41)))</f>
        <v>33.0439841750058</v>
      </c>
      <c r="H493" s="40" t="n">
        <f aca="false">IF('Row Index'!H41="","✗",IF(INDEX('RAW DATA'!$X:$X,'Row Index'!H41)="",INDEX('RAW DATA'!$L:$L,'Row Index'!H41),INDEX('RAW DATA'!$X:$X,'Row Index'!H41)))</f>
        <v>44.7121539887864</v>
      </c>
      <c r="I493" s="40" t="n">
        <f aca="false">IF('Row Index'!I41="","✗",IF(INDEX('RAW DATA'!$X:$X,'Row Index'!I41)="",INDEX('RAW DATA'!$L:$L,'Row Index'!I41),INDEX('RAW DATA'!$X:$X,'Row Index'!I41)))</f>
        <v>40.0679254437391</v>
      </c>
      <c r="J493" s="40" t="n">
        <f aca="false">IF('Row Index'!J41="","✗",IF(INDEX('RAW DATA'!$X:$X,'Row Index'!J41)="",INDEX('RAW DATA'!$L:$L,'Row Index'!J41),INDEX('RAW DATA'!$X:$X,'Row Index'!J41)))</f>
        <v>56.4062856274227</v>
      </c>
      <c r="K493" s="40" t="n">
        <f aca="false">IF('Row Index'!K41="","✗",IF(INDEX('RAW DATA'!$X:$X,'Row Index'!K41)="",INDEX('RAW DATA'!$L:$L,'Row Index'!K41),INDEX('RAW DATA'!$X:$X,'Row Index'!K41)))</f>
        <v>26.6190898653585</v>
      </c>
      <c r="L493" s="40" t="n">
        <f aca="false">IF('Row Index'!L41="","✗",IF(INDEX('RAW DATA'!$X:$X,'Row Index'!L41)="",INDEX('RAW DATA'!$L:$L,'Row Index'!L41),INDEX('RAW DATA'!$X:$X,'Row Index'!L41)))</f>
        <v>43.1427536485902</v>
      </c>
      <c r="M493" s="40" t="n">
        <f aca="false">IF('Row Index'!M41="","✗",IF(INDEX('RAW DATA'!$X:$X,'Row Index'!M41)="",INDEX('RAW DATA'!$L:$L,'Row Index'!M41),INDEX('RAW DATA'!$X:$X,'Row Index'!M41)))</f>
        <v>10.5224756214196</v>
      </c>
      <c r="N493" s="40" t="n">
        <f aca="false">IF('Row Index'!N41="","✗",IF(INDEX('RAW DATA'!$X:$X,'Row Index'!N41)="",INDEX('RAW DATA'!$L:$L,'Row Index'!N41),INDEX('RAW DATA'!$X:$X,'Row Index'!N41)))</f>
        <v>10.5533022883181</v>
      </c>
      <c r="O493" s="40" t="n">
        <f aca="false">IF('Row Index'!O41="","✗",IF(INDEX('RAW DATA'!$X:$X,'Row Index'!O41)="",INDEX('RAW DATA'!$L:$L,'Row Index'!O41),INDEX('RAW DATA'!$X:$X,'Row Index'!O41)))</f>
        <v>48.7150952180875</v>
      </c>
      <c r="P493" s="40" t="n">
        <f aca="false">IF('Row Index'!P41="","✗",IF(INDEX('RAW DATA'!$X:$X,'Row Index'!P41)="",INDEX('RAW DATA'!$L:$L,'Row Index'!P41),INDEX('RAW DATA'!$X:$X,'Row Index'!P41)))</f>
        <v>42.5628295908212</v>
      </c>
      <c r="Q493" s="40" t="n">
        <f aca="false">IF('Row Index'!Q41="","✗",IF(INDEX('RAW DATA'!$X:$X,'Row Index'!Q41)="",INDEX('RAW DATA'!$L:$L,'Row Index'!Q41),INDEX('RAW DATA'!$X:$X,'Row Index'!Q41)))</f>
        <v>31.7084206735431</v>
      </c>
      <c r="R493" s="40" t="n">
        <f aca="false">IF('Row Index'!R41="","✗",IF(INDEX('RAW DATA'!$X:$X,'Row Index'!R41)="",INDEX('RAW DATA'!$L:$L,'Row Index'!R41),INDEX('RAW DATA'!$X:$X,'Row Index'!R41)))</f>
        <v>45.1235061753088</v>
      </c>
      <c r="S493" s="40" t="n">
        <f aca="false">IF('Row Index'!S41="","✗",IF(INDEX('RAW DATA'!$X:$X,'Row Index'!S41)="",INDEX('RAW DATA'!$L:$L,'Row Index'!S41),INDEX('RAW DATA'!$X:$X,'Row Index'!S41)))</f>
        <v>48.2491083138245</v>
      </c>
      <c r="T493" s="40" t="n">
        <f aca="false">IF('Row Index'!T41="","✗",IF(INDEX('RAW DATA'!$X:$X,'Row Index'!T41)="",INDEX('RAW DATA'!$L:$L,'Row Index'!T41),INDEX('RAW DATA'!$X:$X,'Row Index'!T41)))</f>
        <v>10.4718424943581</v>
      </c>
      <c r="U493" s="40" t="n">
        <f aca="false">IF('Row Index'!U41="","✗",IF(INDEX('RAW DATA'!$X:$X,'Row Index'!U41)="",INDEX('RAW DATA'!$L:$L,'Row Index'!U41),INDEX('RAW DATA'!$X:$X,'Row Index'!U41)))</f>
        <v>22.5166494100804</v>
      </c>
      <c r="V493" s="40" t="n">
        <f aca="false">IF('Row Index'!V41="","✗",IF(INDEX('RAW DATA'!$X:$X,'Row Index'!V41)="",INDEX('RAW DATA'!$L:$L,'Row Index'!V41),INDEX('RAW DATA'!$X:$X,'Row Index'!V41)))</f>
        <v>21.5857934890774</v>
      </c>
      <c r="W493" s="40" t="n">
        <f aca="false">IF('Row Index'!W41="","✗",IF(INDEX('RAW DATA'!$X:$X,'Row Index'!W41)="",INDEX('RAW DATA'!$L:$L,'Row Index'!W41),INDEX('RAW DATA'!$X:$X,'Row Index'!W41)))</f>
        <v>38.4068351956744</v>
      </c>
      <c r="X493" s="40" t="n">
        <f aca="false">IF('Row Index'!X41="","✗",IF(INDEX('RAW DATA'!$X:$X,'Row Index'!X41)="",INDEX('RAW DATA'!$L:$L,'Row Index'!X41),INDEX('RAW DATA'!$X:$X,'Row Index'!X41)))</f>
        <v>21.3097754877294</v>
      </c>
      <c r="Y493" s="40" t="n">
        <f aca="false">IF('Row Index'!Y41="","✗",IF(INDEX('RAW DATA'!$X:$X,'Row Index'!Y41)="",INDEX('RAW DATA'!$L:$L,'Row Index'!Y41),INDEX('RAW DATA'!$X:$X,'Row Index'!Y41)))</f>
        <v>11.1789350572365</v>
      </c>
      <c r="Z493" s="40" t="n">
        <f aca="false">IF('Row Index'!Z41="","✗",IF(INDEX('RAW DATA'!$X:$X,'Row Index'!Z41)="",INDEX('RAW DATA'!$L:$L,'Row Index'!Z41),INDEX('RAW DATA'!$X:$X,'Row Index'!Z41)))</f>
        <v>11.8857272225602</v>
      </c>
      <c r="AA493" s="19" t="str">
        <f aca="false">IF('Row Index'!AA41="","⏳",IF(INDEX('RAW DATA'!$X:$X,'Row Index'!AA41)="",INDEX('RAW DATA'!$L:$L,'Row Index'!AA41),INDEX('RAW DATA'!$X:$X,'Row Index'!AA41)))</f>
        <v>⏳</v>
      </c>
      <c r="AB493" s="40" t="n">
        <f aca="false">IF('Row Index'!AB41="","✗",IF(INDEX('RAW DATA'!$X:$X,'Row Index'!AB41)="",INDEX('RAW DATA'!$L:$L,'Row Index'!AB41),INDEX('RAW DATA'!$X:$X,'Row Index'!AB41)))</f>
        <v>15.8751753303593</v>
      </c>
      <c r="AC493" s="40" t="n">
        <f aca="false">IF('Row Index'!AC41="","✗",IF(INDEX('RAW DATA'!$X:$X,'Row Index'!AC41)="",INDEX('RAW DATA'!$L:$L,'Row Index'!AC41),INDEX('RAW DATA'!$X:$X,'Row Index'!AC41)))</f>
        <v>17.1423196040406</v>
      </c>
      <c r="AD493" s="40" t="n">
        <f aca="false">IF('Row Index'!AD41="","✗",IF(INDEX('RAW DATA'!$X:$X,'Row Index'!AD41)="",INDEX('RAW DATA'!$L:$L,'Row Index'!AD41),INDEX('RAW DATA'!$X:$X,'Row Index'!AD41)))</f>
        <v>13.1788203865259</v>
      </c>
      <c r="AE493" s="40" t="n">
        <f aca="false">IF('Row Index'!AE41="","✗",IF(INDEX('RAW DATA'!$X:$X,'Row Index'!AE41)="",INDEX('RAW DATA'!$L:$L,'Row Index'!AE41),INDEX('RAW DATA'!$X:$X,'Row Index'!AE41)))</f>
        <v>18.7714838862622</v>
      </c>
      <c r="AF493" s="40" t="n">
        <f aca="false">IF('Row Index'!AF41="","✗",IF(INDEX('RAW DATA'!$X:$X,'Row Index'!AF41)="",INDEX('RAW DATA'!$L:$L,'Row Index'!AF41),INDEX('RAW DATA'!$X:$X,'Row Index'!AF41)))</f>
        <v>14.0748850948324</v>
      </c>
      <c r="AG493" s="40" t="n">
        <f aca="false">IF('Row Index'!AG41="","✗",IF(INDEX('RAW DATA'!$X:$X,'Row Index'!AG41)="",INDEX('RAW DATA'!$L:$L,'Row Index'!AG41),INDEX('RAW DATA'!$X:$X,'Row Index'!AG41)))</f>
        <v>14.2577825094434</v>
      </c>
      <c r="AH493" s="40" t="n">
        <f aca="false">IF('Row Index'!AH41="","✗",IF(INDEX('RAW DATA'!$X:$X,'Row Index'!AH41)="",INDEX('RAW DATA'!$L:$L,'Row Index'!AH41),INDEX('RAW DATA'!$X:$X,'Row Index'!AH41)))</f>
        <v>13.604246524527</v>
      </c>
      <c r="AI493" s="40" t="n">
        <f aca="false">IF('Row Index'!AI41="","✗",IF(INDEX('RAW DATA'!$X:$X,'Row Index'!AI41)="",INDEX('RAW DATA'!$L:$L,'Row Index'!AI41),INDEX('RAW DATA'!$X:$X,'Row Index'!AI41)))</f>
        <v>14.9369263378059</v>
      </c>
      <c r="AJ493" s="40" t="n">
        <f aca="false">IF('Row Index'!AJ41="","✗",IF(INDEX('RAW DATA'!$X:$X,'Row Index'!AJ41)="",INDEX('RAW DATA'!$L:$L,'Row Index'!AJ41),INDEX('RAW DATA'!$X:$X,'Row Index'!AJ41)))</f>
        <v>35.5222013758599</v>
      </c>
      <c r="AK493" s="40" t="n">
        <f aca="false">IF('Row Index'!AK41="","✗",IF(INDEX('RAW DATA'!$X:$X,'Row Index'!AK41)="",INDEX('RAW DATA'!$L:$L,'Row Index'!AK41),INDEX('RAW DATA'!$X:$X,'Row Index'!AK41)))</f>
        <v>52.0492619244006</v>
      </c>
      <c r="AL493" s="40" t="n">
        <f aca="false">IF('Row Index'!AL41="","✗",IF(INDEX('RAW DATA'!$X:$X,'Row Index'!AL41)="",INDEX('RAW DATA'!$L:$L,'Row Index'!AL41),INDEX('RAW DATA'!$X:$X,'Row Index'!AL41)))</f>
        <v>72.112634382089</v>
      </c>
      <c r="AM493" s="40" t="n">
        <f aca="false">IF('Row Index'!AM41="","✗",IF(INDEX('RAW DATA'!$X:$X,'Row Index'!AM41)="",INDEX('RAW DATA'!$L:$L,'Row Index'!AM41),INDEX('RAW DATA'!$X:$X,'Row Index'!AM41)))</f>
        <v>76.2036827409252</v>
      </c>
      <c r="AN493" s="40" t="n">
        <f aca="false">IF('Row Index'!AN41="","✗",IF(INDEX('RAW DATA'!$X:$X,'Row Index'!AN41)="",INDEX('RAW DATA'!$L:$L,'Row Index'!AN41),INDEX('RAW DATA'!$X:$X,'Row Index'!AN41)))</f>
        <v>83.3557451835468</v>
      </c>
      <c r="AO493" s="40" t="n">
        <f aca="false">IF('Row Index'!AO41="","✗",IF(INDEX('RAW DATA'!$X:$X,'Row Index'!AO41)="",INDEX('RAW DATA'!$L:$L,'Row Index'!AO41),INDEX('RAW DATA'!$X:$X,'Row Index'!AO41)))</f>
        <v>91.8923536091487</v>
      </c>
      <c r="AP493" s="40" t="n">
        <f aca="false">IF('Row Index'!AP41="","✗",IF(INDEX('RAW DATA'!$X:$X,'Row Index'!AP41)="",INDEX('RAW DATA'!$L:$L,'Row Index'!AP41),INDEX('RAW DATA'!$X:$X,'Row Index'!AP41)))</f>
        <v>91.192986038439</v>
      </c>
      <c r="AQ493" s="40" t="n">
        <f aca="false">IF('Row Index'!AQ41="","✗",IF(INDEX('RAW DATA'!$X:$X,'Row Index'!AQ41)="",INDEX('RAW DATA'!$L:$L,'Row Index'!AQ41),INDEX('RAW DATA'!$X:$X,'Row Index'!AQ41)))</f>
        <v>91.2213580574445</v>
      </c>
    </row>
    <row r="494" customFormat="false" ht="15" hidden="false" customHeight="false" outlineLevel="0" collapsed="false">
      <c r="A494" s="32" t="s">
        <v>283</v>
      </c>
      <c r="B494" s="33" t="s">
        <v>248</v>
      </c>
      <c r="C494" s="40" t="n">
        <f aca="false">IF('Row Index'!C42="","✗",IF(INDEX('RAW DATA'!$X:$X,'Row Index'!C42)="",INDEX('RAW DATA'!$L:$L,'Row Index'!C42),INDEX('RAW DATA'!$X:$X,'Row Index'!C42)))</f>
        <v>47.8029884876203</v>
      </c>
      <c r="D494" s="40" t="n">
        <f aca="false">IF('Row Index'!D42="","✗",IF(INDEX('RAW DATA'!$X:$X,'Row Index'!D42)="",INDEX('RAW DATA'!$L:$L,'Row Index'!D42),INDEX('RAW DATA'!$X:$X,'Row Index'!D42)))</f>
        <v>45.4481679859696</v>
      </c>
      <c r="E494" s="40" t="n">
        <f aca="false">IF('Row Index'!E42="","✗",IF(INDEX('RAW DATA'!$X:$X,'Row Index'!E42)="",INDEX('RAW DATA'!$L:$L,'Row Index'!E42),INDEX('RAW DATA'!$X:$X,'Row Index'!E42)))</f>
        <v>23.7464609695499</v>
      </c>
      <c r="F494" s="40" t="n">
        <f aca="false">IF('Row Index'!F42="","✗",IF(INDEX('RAW DATA'!$X:$X,'Row Index'!F42)="",INDEX('RAW DATA'!$L:$L,'Row Index'!F42),INDEX('RAW DATA'!$X:$X,'Row Index'!F42)))</f>
        <v>32.4197673953879</v>
      </c>
      <c r="G494" s="40" t="n">
        <f aca="false">IF('Row Index'!G42="","✗",IF(INDEX('RAW DATA'!$X:$X,'Row Index'!G42)="",INDEX('RAW DATA'!$L:$L,'Row Index'!G42),INDEX('RAW DATA'!$X:$X,'Row Index'!G42)))</f>
        <v>46.085240505976</v>
      </c>
      <c r="H494" s="40" t="n">
        <f aca="false">IF('Row Index'!H42="","✗",IF(INDEX('RAW DATA'!$X:$X,'Row Index'!H42)="",INDEX('RAW DATA'!$L:$L,'Row Index'!H42),INDEX('RAW DATA'!$X:$X,'Row Index'!H42)))</f>
        <v>32.9158748069842</v>
      </c>
      <c r="I494" s="40" t="n">
        <f aca="false">IF('Row Index'!I42="","✗",IF(INDEX('RAW DATA'!$X:$X,'Row Index'!I42)="",INDEX('RAW DATA'!$L:$L,'Row Index'!I42),INDEX('RAW DATA'!$X:$X,'Row Index'!I42)))</f>
        <v>26.0462083100429</v>
      </c>
      <c r="J494" s="40" t="n">
        <f aca="false">IF('Row Index'!J42="","✗",IF(INDEX('RAW DATA'!$X:$X,'Row Index'!J42)="",INDEX('RAW DATA'!$L:$L,'Row Index'!J42),INDEX('RAW DATA'!$X:$X,'Row Index'!J42)))</f>
        <v>59.0472734185309</v>
      </c>
      <c r="K494" s="40" t="n">
        <f aca="false">IF('Row Index'!K42="","✗",IF(INDEX('RAW DATA'!$X:$X,'Row Index'!K42)="",INDEX('RAW DATA'!$L:$L,'Row Index'!K42),INDEX('RAW DATA'!$X:$X,'Row Index'!K42)))</f>
        <v>21.69919308113</v>
      </c>
      <c r="L494" s="40" t="str">
        <f aca="false">IF('Row Index'!L42="","✗",IF(INDEX('RAW DATA'!$X:$X,'Row Index'!L42)="",INDEX('RAW DATA'!$L:$L,'Row Index'!L42),INDEX('RAW DATA'!$X:$X,'Row Index'!L42)))</f>
        <v>✗⇲</v>
      </c>
      <c r="M494" s="40" t="n">
        <f aca="false">IF('Row Index'!M42="","✗",IF(INDEX('RAW DATA'!$X:$X,'Row Index'!M42)="",INDEX('RAW DATA'!$L:$L,'Row Index'!M42),INDEX('RAW DATA'!$X:$X,'Row Index'!M42)))</f>
        <v>25.9844292883799</v>
      </c>
      <c r="N494" s="40" t="n">
        <f aca="false">IF('Row Index'!N42="","✗",IF(INDEX('RAW DATA'!$X:$X,'Row Index'!N42)="",INDEX('RAW DATA'!$L:$L,'Row Index'!N42),INDEX('RAW DATA'!$X:$X,'Row Index'!N42)))</f>
        <v>27.3629699374538</v>
      </c>
      <c r="O494" s="40" t="n">
        <f aca="false">IF('Row Index'!O42="","✗",IF(INDEX('RAW DATA'!$X:$X,'Row Index'!O42)="",INDEX('RAW DATA'!$L:$L,'Row Index'!O42),INDEX('RAW DATA'!$X:$X,'Row Index'!O42)))</f>
        <v>31.5463727465466</v>
      </c>
      <c r="P494" s="40" t="n">
        <f aca="false">IF('Row Index'!P42="","✗",IF(INDEX('RAW DATA'!$X:$X,'Row Index'!P42)="",INDEX('RAW DATA'!$L:$L,'Row Index'!P42),INDEX('RAW DATA'!$X:$X,'Row Index'!P42)))</f>
        <v>28.747670310718</v>
      </c>
      <c r="Q494" s="40" t="n">
        <f aca="false">IF('Row Index'!Q42="","✗",IF(INDEX('RAW DATA'!$X:$X,'Row Index'!Q42)="",INDEX('RAW DATA'!$L:$L,'Row Index'!Q42),INDEX('RAW DATA'!$X:$X,'Row Index'!Q42)))</f>
        <v>22.0582164448155</v>
      </c>
      <c r="R494" s="40" t="n">
        <f aca="false">IF('Row Index'!R42="","✗",IF(INDEX('RAW DATA'!$X:$X,'Row Index'!R42)="",INDEX('RAW DATA'!$L:$L,'Row Index'!R42),INDEX('RAW DATA'!$X:$X,'Row Index'!R42)))</f>
        <v>25.654695255444</v>
      </c>
      <c r="S494" s="40" t="n">
        <f aca="false">IF('Row Index'!S42="","✗",IF(INDEX('RAW DATA'!$X:$X,'Row Index'!S42)="",INDEX('RAW DATA'!$L:$L,'Row Index'!S42),INDEX('RAW DATA'!$X:$X,'Row Index'!S42)))</f>
        <v>19.0325935794505</v>
      </c>
      <c r="T494" s="40" t="n">
        <f aca="false">IF('Row Index'!T42="","✗",IF(INDEX('RAW DATA'!$X:$X,'Row Index'!T42)="",INDEX('RAW DATA'!$L:$L,'Row Index'!T42),INDEX('RAW DATA'!$X:$X,'Row Index'!T42)))</f>
        <v>19.9157284877214</v>
      </c>
      <c r="U494" s="40" t="n">
        <f aca="false">IF('Row Index'!U42="","✗",IF(INDEX('RAW DATA'!$X:$X,'Row Index'!U42)="",INDEX('RAW DATA'!$L:$L,'Row Index'!U42),INDEX('RAW DATA'!$X:$X,'Row Index'!U42)))</f>
        <v>24.5300041452293</v>
      </c>
      <c r="V494" s="40" t="n">
        <f aca="false">IF('Row Index'!V42="","✗",IF(INDEX('RAW DATA'!$X:$X,'Row Index'!V42)="",INDEX('RAW DATA'!$L:$L,'Row Index'!V42),INDEX('RAW DATA'!$X:$X,'Row Index'!V42)))</f>
        <v>34.1467384354256</v>
      </c>
      <c r="W494" s="40" t="n">
        <f aca="false">IF('Row Index'!W42="","✗",IF(INDEX('RAW DATA'!$X:$X,'Row Index'!W42)="",INDEX('RAW DATA'!$L:$L,'Row Index'!W42),INDEX('RAW DATA'!$X:$X,'Row Index'!W42)))</f>
        <v>25.7997157346155</v>
      </c>
      <c r="X494" s="40" t="n">
        <f aca="false">IF('Row Index'!X42="","✗",IF(INDEX('RAW DATA'!$X:$X,'Row Index'!X42)="",INDEX('RAW DATA'!$L:$L,'Row Index'!X42),INDEX('RAW DATA'!$X:$X,'Row Index'!X42)))</f>
        <v>32.8568111711831</v>
      </c>
      <c r="Y494" s="40" t="n">
        <f aca="false">IF('Row Index'!Y42="","✗",IF(INDEX('RAW DATA'!$X:$X,'Row Index'!Y42)="",INDEX('RAW DATA'!$L:$L,'Row Index'!Y42),INDEX('RAW DATA'!$X:$X,'Row Index'!Y42)))</f>
        <v>31.9555575534178</v>
      </c>
      <c r="Z494" s="40" t="n">
        <f aca="false">IF('Row Index'!Z42="","✗",IF(INDEX('RAW DATA'!$X:$X,'Row Index'!Z42)="",INDEX('RAW DATA'!$L:$L,'Row Index'!Z42),INDEX('RAW DATA'!$X:$X,'Row Index'!Z42)))</f>
        <v>32.105678335424</v>
      </c>
      <c r="AA494" s="19" t="str">
        <f aca="false">IF('Row Index'!AA42="","⏳",IF(INDEX('RAW DATA'!$X:$X,'Row Index'!AA42)="",INDEX('RAW DATA'!$L:$L,'Row Index'!AA42),INDEX('RAW DATA'!$X:$X,'Row Index'!AA42)))</f>
        <v>⏳</v>
      </c>
      <c r="AB494" s="40" t="n">
        <f aca="false">IF('Row Index'!AB42="","✗",IF(INDEX('RAW DATA'!$X:$X,'Row Index'!AB42)="",INDEX('RAW DATA'!$L:$L,'Row Index'!AB42),INDEX('RAW DATA'!$X:$X,'Row Index'!AB42)))</f>
        <v>15.3805632945473</v>
      </c>
      <c r="AC494" s="40" t="n">
        <f aca="false">IF('Row Index'!AC42="","✗",IF(INDEX('RAW DATA'!$X:$X,'Row Index'!AC42)="",INDEX('RAW DATA'!$L:$L,'Row Index'!AC42),INDEX('RAW DATA'!$X:$X,'Row Index'!AC42)))</f>
        <v>17.1926786704725</v>
      </c>
      <c r="AD494" s="40" t="n">
        <f aca="false">IF('Row Index'!AD42="","✗",IF(INDEX('RAW DATA'!$X:$X,'Row Index'!AD42)="",INDEX('RAW DATA'!$L:$L,'Row Index'!AD42),INDEX('RAW DATA'!$X:$X,'Row Index'!AD42)))</f>
        <v>13.1268585252759</v>
      </c>
      <c r="AE494" s="40" t="n">
        <f aca="false">IF('Row Index'!AE42="","✗",IF(INDEX('RAW DATA'!$X:$X,'Row Index'!AE42)="",INDEX('RAW DATA'!$L:$L,'Row Index'!AE42),INDEX('RAW DATA'!$X:$X,'Row Index'!AE42)))</f>
        <v>17.825321278699</v>
      </c>
      <c r="AF494" s="40" t="n">
        <f aca="false">IF('Row Index'!AF42="","✗",IF(INDEX('RAW DATA'!$X:$X,'Row Index'!AF42)="",INDEX('RAW DATA'!$L:$L,'Row Index'!AF42),INDEX('RAW DATA'!$X:$X,'Row Index'!AF42)))</f>
        <v>15.8131264776569</v>
      </c>
      <c r="AG494" s="40" t="n">
        <f aca="false">IF('Row Index'!AG42="","✗",IF(INDEX('RAW DATA'!$X:$X,'Row Index'!AG42)="",INDEX('RAW DATA'!$L:$L,'Row Index'!AG42),INDEX('RAW DATA'!$X:$X,'Row Index'!AG42)))</f>
        <v>17.665933047608</v>
      </c>
      <c r="AH494" s="40" t="n">
        <f aca="false">IF('Row Index'!AH42="","✗",IF(INDEX('RAW DATA'!$X:$X,'Row Index'!AH42)="",INDEX('RAW DATA'!$L:$L,'Row Index'!AH42),INDEX('RAW DATA'!$X:$X,'Row Index'!AH42)))</f>
        <v>18.3602955861794</v>
      </c>
      <c r="AI494" s="40" t="n">
        <f aca="false">IF('Row Index'!AI42="","✗",IF(INDEX('RAW DATA'!$X:$X,'Row Index'!AI42)="",INDEX('RAW DATA'!$L:$L,'Row Index'!AI42),INDEX('RAW DATA'!$X:$X,'Row Index'!AI42)))</f>
        <v>45.980065866281</v>
      </c>
      <c r="AJ494" s="40" t="n">
        <f aca="false">IF('Row Index'!AJ42="","✗",IF(INDEX('RAW DATA'!$X:$X,'Row Index'!AJ42)="",INDEX('RAW DATA'!$L:$L,'Row Index'!AJ42),INDEX('RAW DATA'!$X:$X,'Row Index'!AJ42)))</f>
        <v>61.4569128579598</v>
      </c>
      <c r="AK494" s="40" t="n">
        <f aca="false">IF('Row Index'!AK42="","✗",IF(INDEX('RAW DATA'!$X:$X,'Row Index'!AK42)="",INDEX('RAW DATA'!$L:$L,'Row Index'!AK42),INDEX('RAW DATA'!$X:$X,'Row Index'!AK42)))</f>
        <v>65.1933041647379</v>
      </c>
      <c r="AL494" s="40" t="n">
        <f aca="false">IF('Row Index'!AL42="","✗",IF(INDEX('RAW DATA'!$X:$X,'Row Index'!AL42)="",INDEX('RAW DATA'!$L:$L,'Row Index'!AL42),INDEX('RAW DATA'!$X:$X,'Row Index'!AL42)))</f>
        <v>80.5012124549556</v>
      </c>
      <c r="AM494" s="40" t="n">
        <f aca="false">IF('Row Index'!AM42="","✗",IF(INDEX('RAW DATA'!$X:$X,'Row Index'!AM42)="",INDEX('RAW DATA'!$L:$L,'Row Index'!AM42),INDEX('RAW DATA'!$X:$X,'Row Index'!AM42)))</f>
        <v>84.9114884393064</v>
      </c>
      <c r="AN494" s="40" t="n">
        <f aca="false">IF('Row Index'!AN42="","✗",IF(INDEX('RAW DATA'!$X:$X,'Row Index'!AN42)="",INDEX('RAW DATA'!$L:$L,'Row Index'!AN42),INDEX('RAW DATA'!$X:$X,'Row Index'!AN42)))</f>
        <v>81.7761946039658</v>
      </c>
      <c r="AO494" s="40" t="n">
        <f aca="false">IF('Row Index'!AO42="","✗",IF(INDEX('RAW DATA'!$X:$X,'Row Index'!AO42)="",INDEX('RAW DATA'!$L:$L,'Row Index'!AO42),INDEX('RAW DATA'!$X:$X,'Row Index'!AO42)))</f>
        <v>90.3530874338169</v>
      </c>
      <c r="AP494" s="40" t="n">
        <f aca="false">IF('Row Index'!AP42="","✗",IF(INDEX('RAW DATA'!$X:$X,'Row Index'!AP42)="",INDEX('RAW DATA'!$L:$L,'Row Index'!AP42),INDEX('RAW DATA'!$X:$X,'Row Index'!AP42)))</f>
        <v>91.5941979170247</v>
      </c>
      <c r="AQ494" s="40" t="n">
        <f aca="false">IF('Row Index'!AQ42="","✗",IF(INDEX('RAW DATA'!$X:$X,'Row Index'!AQ42)="",INDEX('RAW DATA'!$L:$L,'Row Index'!AQ42),INDEX('RAW DATA'!$X:$X,'Row Index'!AQ42)))</f>
        <v>82.5962687730603</v>
      </c>
    </row>
    <row r="495" customFormat="false" ht="15" hidden="false" customHeight="false" outlineLevel="0" collapsed="false">
      <c r="A495" s="32" t="s">
        <v>286</v>
      </c>
      <c r="B495" s="33" t="s">
        <v>248</v>
      </c>
      <c r="C495" s="40" t="n">
        <f aca="false">IF('Row Index'!C43="","✗",IF(INDEX('RAW DATA'!$X:$X,'Row Index'!C43)="",INDEX('RAW DATA'!$L:$L,'Row Index'!C43),INDEX('RAW DATA'!$X:$X,'Row Index'!C43)))</f>
        <v>12.4956672443674</v>
      </c>
      <c r="D495" s="40" t="n">
        <f aca="false">IF('Row Index'!D43="","✗",IF(INDEX('RAW DATA'!$X:$X,'Row Index'!D43)="",INDEX('RAW DATA'!$L:$L,'Row Index'!D43),INDEX('RAW DATA'!$X:$X,'Row Index'!D43)))</f>
        <v>79.211451276043</v>
      </c>
      <c r="E495" s="40" t="n">
        <f aca="false">IF('Row Index'!E43="","✗",IF(INDEX('RAW DATA'!$X:$X,'Row Index'!E43)="",INDEX('RAW DATA'!$L:$L,'Row Index'!E43),INDEX('RAW DATA'!$X:$X,'Row Index'!E43)))</f>
        <v>24.8603125028208</v>
      </c>
      <c r="F495" s="40" t="n">
        <f aca="false">IF('Row Index'!F43="","✗",IF(INDEX('RAW DATA'!$X:$X,'Row Index'!F43)="",INDEX('RAW DATA'!$L:$L,'Row Index'!F43),INDEX('RAW DATA'!$X:$X,'Row Index'!F43)))</f>
        <v>62.7902189416107</v>
      </c>
      <c r="G495" s="40" t="n">
        <f aca="false">IF('Row Index'!G43="","✗",IF(INDEX('RAW DATA'!$X:$X,'Row Index'!G43)="",INDEX('RAW DATA'!$L:$L,'Row Index'!G43),INDEX('RAW DATA'!$X:$X,'Row Index'!G43)))</f>
        <v>12.588876259162</v>
      </c>
      <c r="H495" s="40" t="n">
        <f aca="false">IF('Row Index'!H43="","✗",IF(INDEX('RAW DATA'!$X:$X,'Row Index'!H43)="",INDEX('RAW DATA'!$L:$L,'Row Index'!H43),INDEX('RAW DATA'!$X:$X,'Row Index'!H43)))</f>
        <v>49.0868194269076</v>
      </c>
      <c r="I495" s="40" t="n">
        <f aca="false">IF('Row Index'!I43="","✗",IF(INDEX('RAW DATA'!$X:$X,'Row Index'!I43)="",INDEX('RAW DATA'!$L:$L,'Row Index'!I43),INDEX('RAW DATA'!$X:$X,'Row Index'!I43)))</f>
        <v>52.8816919396498</v>
      </c>
      <c r="J495" s="40" t="n">
        <f aca="false">IF('Row Index'!J43="","✗",IF(INDEX('RAW DATA'!$X:$X,'Row Index'!J43)="",INDEX('RAW DATA'!$L:$L,'Row Index'!J43),INDEX('RAW DATA'!$X:$X,'Row Index'!J43)))</f>
        <v>55.9304060704194</v>
      </c>
      <c r="K495" s="40" t="n">
        <f aca="false">IF('Row Index'!K43="","✗",IF(INDEX('RAW DATA'!$X:$X,'Row Index'!K43)="",INDEX('RAW DATA'!$L:$L,'Row Index'!K43),INDEX('RAW DATA'!$X:$X,'Row Index'!K43)))</f>
        <v>56.8367385570601</v>
      </c>
      <c r="L495" s="40" t="n">
        <f aca="false">IF('Row Index'!L43="","✗",IF(INDEX('RAW DATA'!$X:$X,'Row Index'!L43)="",INDEX('RAW DATA'!$L:$L,'Row Index'!L43),INDEX('RAW DATA'!$X:$X,'Row Index'!L43)))</f>
        <v>49.1078788894944</v>
      </c>
      <c r="M495" s="40" t="n">
        <f aca="false">IF('Row Index'!M43="","✗",IF(INDEX('RAW DATA'!$X:$X,'Row Index'!M43)="",INDEX('RAW DATA'!$L:$L,'Row Index'!M43),INDEX('RAW DATA'!$X:$X,'Row Index'!M43)))</f>
        <v>43.172009864365</v>
      </c>
      <c r="N495" s="40" t="n">
        <f aca="false">IF('Row Index'!N43="","✗",IF(INDEX('RAW DATA'!$X:$X,'Row Index'!N43)="",INDEX('RAW DATA'!$L:$L,'Row Index'!N43),INDEX('RAW DATA'!$X:$X,'Row Index'!N43)))</f>
        <v>46.6373761899256</v>
      </c>
      <c r="O495" s="40" t="n">
        <f aca="false">IF('Row Index'!O43="","✗",IF(INDEX('RAW DATA'!$X:$X,'Row Index'!O43)="",INDEX('RAW DATA'!$L:$L,'Row Index'!O43),INDEX('RAW DATA'!$X:$X,'Row Index'!O43)))</f>
        <v>47.5699837564174</v>
      </c>
      <c r="P495" s="40" t="n">
        <f aca="false">IF('Row Index'!P43="","✗",IF(INDEX('RAW DATA'!$X:$X,'Row Index'!P43)="",INDEX('RAW DATA'!$L:$L,'Row Index'!P43),INDEX('RAW DATA'!$X:$X,'Row Index'!P43)))</f>
        <v>62.7860844218936</v>
      </c>
      <c r="Q495" s="40" t="n">
        <f aca="false">IF('Row Index'!Q43="","✗",IF(INDEX('RAW DATA'!$X:$X,'Row Index'!Q43)="",INDEX('RAW DATA'!$L:$L,'Row Index'!Q43),INDEX('RAW DATA'!$X:$X,'Row Index'!Q43)))</f>
        <v>37.205249343832</v>
      </c>
      <c r="R495" s="40" t="n">
        <f aca="false">IF('Row Index'!R43="","✗",IF(INDEX('RAW DATA'!$X:$X,'Row Index'!R43)="",INDEX('RAW DATA'!$L:$L,'Row Index'!R43),INDEX('RAW DATA'!$X:$X,'Row Index'!R43)))</f>
        <v>55.8485220834187</v>
      </c>
      <c r="S495" s="40" t="n">
        <f aca="false">IF('Row Index'!S43="","✗",IF(INDEX('RAW DATA'!$X:$X,'Row Index'!S43)="",INDEX('RAW DATA'!$L:$L,'Row Index'!S43),INDEX('RAW DATA'!$X:$X,'Row Index'!S43)))</f>
        <v>46.2792432871485</v>
      </c>
      <c r="T495" s="40" t="n">
        <f aca="false">IF('Row Index'!T43="","✗",IF(INDEX('RAW DATA'!$X:$X,'Row Index'!T43)="",INDEX('RAW DATA'!$L:$L,'Row Index'!T43),INDEX('RAW DATA'!$X:$X,'Row Index'!T43)))</f>
        <v>12.6812807820661</v>
      </c>
      <c r="U495" s="40" t="n">
        <f aca="false">IF('Row Index'!U43="","✗",IF(INDEX('RAW DATA'!$X:$X,'Row Index'!U43)="",INDEX('RAW DATA'!$L:$L,'Row Index'!U43),INDEX('RAW DATA'!$X:$X,'Row Index'!U43)))</f>
        <v>43.7002760969322</v>
      </c>
      <c r="V495" s="40" t="n">
        <f aca="false">IF('Row Index'!V43="","✗",IF(INDEX('RAW DATA'!$X:$X,'Row Index'!V43)="",INDEX('RAW DATA'!$L:$L,'Row Index'!V43),INDEX('RAW DATA'!$X:$X,'Row Index'!V43)))</f>
        <v>37.3035448741352</v>
      </c>
      <c r="W495" s="40" t="n">
        <f aca="false">IF('Row Index'!W43="","✗",IF(INDEX('RAW DATA'!$X:$X,'Row Index'!W43)="",INDEX('RAW DATA'!$L:$L,'Row Index'!W43),INDEX('RAW DATA'!$X:$X,'Row Index'!W43)))</f>
        <v>12.3789104159261</v>
      </c>
      <c r="X495" s="40" t="n">
        <f aca="false">IF('Row Index'!X43="","✗",IF(INDEX('RAW DATA'!$X:$X,'Row Index'!X43)="",INDEX('RAW DATA'!$L:$L,'Row Index'!X43),INDEX('RAW DATA'!$X:$X,'Row Index'!X43)))</f>
        <v>32.7714831317632</v>
      </c>
      <c r="Y495" s="40" t="n">
        <f aca="false">IF('Row Index'!Y43="","✗",IF(INDEX('RAW DATA'!$X:$X,'Row Index'!Y43)="",INDEX('RAW DATA'!$L:$L,'Row Index'!Y43),INDEX('RAW DATA'!$X:$X,'Row Index'!Y43)))</f>
        <v>11.1960462026884</v>
      </c>
      <c r="Z495" s="40" t="n">
        <f aca="false">IF('Row Index'!Z43="","✗",IF(INDEX('RAW DATA'!$X:$X,'Row Index'!Z43)="",INDEX('RAW DATA'!$L:$L,'Row Index'!Z43),INDEX('RAW DATA'!$X:$X,'Row Index'!Z43)))</f>
        <v>11.1850533035152</v>
      </c>
      <c r="AA495" s="19" t="str">
        <f aca="false">IF('Row Index'!AA43="","⏳",IF(INDEX('RAW DATA'!$X:$X,'Row Index'!AA43)="",INDEX('RAW DATA'!$L:$L,'Row Index'!AA43),INDEX('RAW DATA'!$X:$X,'Row Index'!AA43)))</f>
        <v>⏳</v>
      </c>
      <c r="AB495" s="40" t="n">
        <f aca="false">IF('Row Index'!AB43="","✗",IF(INDEX('RAW DATA'!$X:$X,'Row Index'!AB43)="",INDEX('RAW DATA'!$L:$L,'Row Index'!AB43),INDEX('RAW DATA'!$X:$X,'Row Index'!AB43)))</f>
        <v>20.7129094412331</v>
      </c>
      <c r="AC495" s="40" t="n">
        <f aca="false">IF('Row Index'!AC43="","✗",IF(INDEX('RAW DATA'!$X:$X,'Row Index'!AC43)="",INDEX('RAW DATA'!$L:$L,'Row Index'!AC43),INDEX('RAW DATA'!$X:$X,'Row Index'!AC43)))</f>
        <v>23.2375138602411</v>
      </c>
      <c r="AD495" s="40" t="n">
        <f aca="false">IF('Row Index'!AD43="","✗",IF(INDEX('RAW DATA'!$X:$X,'Row Index'!AD43)="",INDEX('RAW DATA'!$L:$L,'Row Index'!AD43),INDEX('RAW DATA'!$X:$X,'Row Index'!AD43)))</f>
        <v>19.7351834475438</v>
      </c>
      <c r="AE495" s="40" t="n">
        <f aca="false">IF('Row Index'!AE43="","✗",IF(INDEX('RAW DATA'!$X:$X,'Row Index'!AE43)="",INDEX('RAW DATA'!$L:$L,'Row Index'!AE43),INDEX('RAW DATA'!$X:$X,'Row Index'!AE43)))</f>
        <v>19.2524336074095</v>
      </c>
      <c r="AF495" s="40" t="n">
        <f aca="false">IF('Row Index'!AF43="","✗",IF(INDEX('RAW DATA'!$X:$X,'Row Index'!AF43)="",INDEX('RAW DATA'!$L:$L,'Row Index'!AF43),INDEX('RAW DATA'!$X:$X,'Row Index'!AF43)))</f>
        <v>23.2913686218407</v>
      </c>
      <c r="AG495" s="40" t="n">
        <f aca="false">IF('Row Index'!AG43="","✗",IF(INDEX('RAW DATA'!$X:$X,'Row Index'!AG43)="",INDEX('RAW DATA'!$L:$L,'Row Index'!AG43),INDEX('RAW DATA'!$X:$X,'Row Index'!AG43)))</f>
        <v>23.3664367007954</v>
      </c>
      <c r="AH495" s="40" t="n">
        <f aca="false">IF('Row Index'!AH43="","✗",IF(INDEX('RAW DATA'!$X:$X,'Row Index'!AH43)="",INDEX('RAW DATA'!$L:$L,'Row Index'!AH43),INDEX('RAW DATA'!$X:$X,'Row Index'!AH43)))</f>
        <v>22.1444667259308</v>
      </c>
      <c r="AI495" s="40" t="n">
        <f aca="false">IF('Row Index'!AI43="","✗",IF(INDEX('RAW DATA'!$X:$X,'Row Index'!AI43)="",INDEX('RAW DATA'!$L:$L,'Row Index'!AI43),INDEX('RAW DATA'!$X:$X,'Row Index'!AI43)))</f>
        <v>23.3916812067316</v>
      </c>
      <c r="AJ495" s="40" t="n">
        <f aca="false">IF('Row Index'!AJ43="","✗",IF(INDEX('RAW DATA'!$X:$X,'Row Index'!AJ43)="",INDEX('RAW DATA'!$L:$L,'Row Index'!AJ43),INDEX('RAW DATA'!$X:$X,'Row Index'!AJ43)))</f>
        <v>27.4013344036637</v>
      </c>
      <c r="AK495" s="40" t="n">
        <f aca="false">IF('Row Index'!AK43="","✗",IF(INDEX('RAW DATA'!$X:$X,'Row Index'!AK43)="",INDEX('RAW DATA'!$L:$L,'Row Index'!AK43),INDEX('RAW DATA'!$X:$X,'Row Index'!AK43)))</f>
        <v>40.7471317495044</v>
      </c>
      <c r="AL495" s="40" t="n">
        <f aca="false">IF('Row Index'!AL43="","✗",IF(INDEX('RAW DATA'!$X:$X,'Row Index'!AL43)="",INDEX('RAW DATA'!$L:$L,'Row Index'!AL43),INDEX('RAW DATA'!$X:$X,'Row Index'!AL43)))</f>
        <v>50.8720190595147</v>
      </c>
      <c r="AM495" s="40" t="n">
        <f aca="false">IF('Row Index'!AM43="","✗",IF(INDEX('RAW DATA'!$X:$X,'Row Index'!AM43)="",INDEX('RAW DATA'!$L:$L,'Row Index'!AM43),INDEX('RAW DATA'!$X:$X,'Row Index'!AM43)))</f>
        <v>66.5030666255916</v>
      </c>
      <c r="AN495" s="40" t="n">
        <f aca="false">IF('Row Index'!AN43="","✗",IF(INDEX('RAW DATA'!$X:$X,'Row Index'!AN43)="",INDEX('RAW DATA'!$L:$L,'Row Index'!AN43),INDEX('RAW DATA'!$X:$X,'Row Index'!AN43)))</f>
        <v>81.9999789387222</v>
      </c>
      <c r="AO495" s="40" t="n">
        <f aca="false">IF('Row Index'!AO43="","✗",IF(INDEX('RAW DATA'!$X:$X,'Row Index'!AO43)="",INDEX('RAW DATA'!$L:$L,'Row Index'!AO43),INDEX('RAW DATA'!$X:$X,'Row Index'!AO43)))</f>
        <v>88.1317070617181</v>
      </c>
      <c r="AP495" s="40" t="n">
        <f aca="false">IF('Row Index'!AP43="","✗",IF(INDEX('RAW DATA'!$X:$X,'Row Index'!AP43)="",INDEX('RAW DATA'!$L:$L,'Row Index'!AP43),INDEX('RAW DATA'!$X:$X,'Row Index'!AP43)))</f>
        <v>91.0501231487701</v>
      </c>
      <c r="AQ495" s="40" t="n">
        <f aca="false">IF('Row Index'!AQ43="","✗",IF(INDEX('RAW DATA'!$X:$X,'Row Index'!AQ43)="",INDEX('RAW DATA'!$L:$L,'Row Index'!AQ43),INDEX('RAW DATA'!$X:$X,'Row Index'!AQ43)))</f>
        <v>89.9626168224299</v>
      </c>
    </row>
    <row r="496" customFormat="false" ht="15" hidden="false" customHeight="false" outlineLevel="0" collapsed="false">
      <c r="A496" s="32" t="s">
        <v>289</v>
      </c>
      <c r="B496" s="33" t="s">
        <v>248</v>
      </c>
      <c r="C496" s="40" t="n">
        <f aca="false">IF('Row Index'!C44="","✗",IF(INDEX('RAW DATA'!$X:$X,'Row Index'!C44)="",INDEX('RAW DATA'!$L:$L,'Row Index'!C44),INDEX('RAW DATA'!$X:$X,'Row Index'!C44)))</f>
        <v>35.5739720256875</v>
      </c>
      <c r="D496" s="40" t="n">
        <f aca="false">IF('Row Index'!D44="","✗",IF(INDEX('RAW DATA'!$X:$X,'Row Index'!D44)="",INDEX('RAW DATA'!$L:$L,'Row Index'!D44),INDEX('RAW DATA'!$X:$X,'Row Index'!D44)))</f>
        <v>79.7339022806483</v>
      </c>
      <c r="E496" s="40" t="n">
        <f aca="false">IF('Row Index'!E44="","✗",IF(INDEX('RAW DATA'!$X:$X,'Row Index'!E44)="",INDEX('RAW DATA'!$L:$L,'Row Index'!E44),INDEX('RAW DATA'!$X:$X,'Row Index'!E44)))</f>
        <v>10.8958188499354</v>
      </c>
      <c r="F496" s="40" t="n">
        <f aca="false">IF('Row Index'!F44="","✗",IF(INDEX('RAW DATA'!$X:$X,'Row Index'!F44)="",INDEX('RAW DATA'!$L:$L,'Row Index'!F44),INDEX('RAW DATA'!$X:$X,'Row Index'!F44)))</f>
        <v>48.385844294819</v>
      </c>
      <c r="G496" s="40" t="n">
        <f aca="false">IF('Row Index'!G44="","✗",IF(INDEX('RAW DATA'!$X:$X,'Row Index'!G44)="",INDEX('RAW DATA'!$L:$L,'Row Index'!G44),INDEX('RAW DATA'!$X:$X,'Row Index'!G44)))</f>
        <v>29.9062459865576</v>
      </c>
      <c r="H496" s="40" t="n">
        <f aca="false">IF('Row Index'!H44="","✗",IF(INDEX('RAW DATA'!$X:$X,'Row Index'!H44)="",INDEX('RAW DATA'!$L:$L,'Row Index'!H44),INDEX('RAW DATA'!$X:$X,'Row Index'!H44)))</f>
        <v>31.1354567728386</v>
      </c>
      <c r="I496" s="40" t="n">
        <f aca="false">IF('Row Index'!I44="","✗",IF(INDEX('RAW DATA'!$X:$X,'Row Index'!I44)="",INDEX('RAW DATA'!$L:$L,'Row Index'!I44),INDEX('RAW DATA'!$X:$X,'Row Index'!I44)))</f>
        <v>51.1063021218199</v>
      </c>
      <c r="J496" s="40" t="n">
        <f aca="false">IF('Row Index'!J44="","✗",IF(INDEX('RAW DATA'!$X:$X,'Row Index'!J44)="",INDEX('RAW DATA'!$L:$L,'Row Index'!J44),INDEX('RAW DATA'!$X:$X,'Row Index'!J44)))</f>
        <v>21.2745083126721</v>
      </c>
      <c r="K496" s="40" t="n">
        <f aca="false">IF('Row Index'!K44="","✗",IF(INDEX('RAW DATA'!$X:$X,'Row Index'!K44)="",INDEX('RAW DATA'!$L:$L,'Row Index'!K44),INDEX('RAW DATA'!$X:$X,'Row Index'!K44)))</f>
        <v>16.6956830125415</v>
      </c>
      <c r="L496" s="40" t="n">
        <f aca="false">IF('Row Index'!L44="","✗",IF(INDEX('RAW DATA'!$X:$X,'Row Index'!L44)="",INDEX('RAW DATA'!$L:$L,'Row Index'!L44),INDEX('RAW DATA'!$X:$X,'Row Index'!L44)))</f>
        <v>26.2466227736537</v>
      </c>
      <c r="M496" s="40" t="n">
        <f aca="false">IF('Row Index'!M44="","✗",IF(INDEX('RAW DATA'!$X:$X,'Row Index'!M44)="",INDEX('RAW DATA'!$L:$L,'Row Index'!M44),INDEX('RAW DATA'!$X:$X,'Row Index'!M44)))</f>
        <v>28.5907908714605</v>
      </c>
      <c r="N496" s="40" t="n">
        <f aca="false">IF('Row Index'!N44="","✗",IF(INDEX('RAW DATA'!$X:$X,'Row Index'!N44)="",INDEX('RAW DATA'!$L:$L,'Row Index'!N44),INDEX('RAW DATA'!$X:$X,'Row Index'!N44)))</f>
        <v>23.3784096303419</v>
      </c>
      <c r="O496" s="40" t="n">
        <f aca="false">IF('Row Index'!O44="","✗",IF(INDEX('RAW DATA'!$X:$X,'Row Index'!O44)="",INDEX('RAW DATA'!$L:$L,'Row Index'!O44),INDEX('RAW DATA'!$X:$X,'Row Index'!O44)))</f>
        <v>15.7225191239652</v>
      </c>
      <c r="P496" s="40" t="n">
        <f aca="false">IF('Row Index'!P44="","✗",IF(INDEX('RAW DATA'!$X:$X,'Row Index'!P44)="",INDEX('RAW DATA'!$L:$L,'Row Index'!P44),INDEX('RAW DATA'!$X:$X,'Row Index'!P44)))</f>
        <v>26.7747533086426</v>
      </c>
      <c r="Q496" s="40" t="n">
        <f aca="false">IF('Row Index'!Q44="","✗",IF(INDEX('RAW DATA'!$X:$X,'Row Index'!Q44)="",INDEX('RAW DATA'!$L:$L,'Row Index'!Q44),INDEX('RAW DATA'!$X:$X,'Row Index'!Q44)))</f>
        <v>19.2555704526591</v>
      </c>
      <c r="R496" s="40" t="n">
        <f aca="false">IF('Row Index'!R44="","✗",IF(INDEX('RAW DATA'!$X:$X,'Row Index'!R44)="",INDEX('RAW DATA'!$L:$L,'Row Index'!R44),INDEX('RAW DATA'!$X:$X,'Row Index'!R44)))</f>
        <v>26.1920608509627</v>
      </c>
      <c r="S496" s="40" t="n">
        <f aca="false">IF('Row Index'!S44="","✗",IF(INDEX('RAW DATA'!$X:$X,'Row Index'!S44)="",INDEX('RAW DATA'!$L:$L,'Row Index'!S44),INDEX('RAW DATA'!$X:$X,'Row Index'!S44)))</f>
        <v>21.294833017614</v>
      </c>
      <c r="T496" s="40" t="n">
        <f aca="false">IF('Row Index'!T44="","✗",IF(INDEX('RAW DATA'!$X:$X,'Row Index'!T44)="",INDEX('RAW DATA'!$L:$L,'Row Index'!T44),INDEX('RAW DATA'!$X:$X,'Row Index'!T44)))</f>
        <v>28.2668031388605</v>
      </c>
      <c r="U496" s="40" t="n">
        <f aca="false">IF('Row Index'!U44="","✗",IF(INDEX('RAW DATA'!$X:$X,'Row Index'!U44)="",INDEX('RAW DATA'!$L:$L,'Row Index'!U44),INDEX('RAW DATA'!$X:$X,'Row Index'!U44)))</f>
        <v>31.9179238981107</v>
      </c>
      <c r="V496" s="40" t="n">
        <f aca="false">IF('Row Index'!V44="","✗",IF(INDEX('RAW DATA'!$X:$X,'Row Index'!V44)="",INDEX('RAW DATA'!$L:$L,'Row Index'!V44),INDEX('RAW DATA'!$X:$X,'Row Index'!V44)))</f>
        <v>32.6622555440134</v>
      </c>
      <c r="W496" s="40" t="n">
        <f aca="false">IF('Row Index'!W44="","✗",IF(INDEX('RAW DATA'!$X:$X,'Row Index'!W44)="",INDEX('RAW DATA'!$L:$L,'Row Index'!W44),INDEX('RAW DATA'!$X:$X,'Row Index'!W44)))</f>
        <v>40.0163446132671</v>
      </c>
      <c r="X496" s="40" t="n">
        <f aca="false">IF('Row Index'!X44="","✗",IF(INDEX('RAW DATA'!$X:$X,'Row Index'!X44)="",INDEX('RAW DATA'!$L:$L,'Row Index'!X44),INDEX('RAW DATA'!$X:$X,'Row Index'!X44)))</f>
        <v>34.1904917216696</v>
      </c>
      <c r="Y496" s="40" t="n">
        <f aca="false">IF('Row Index'!Y44="","✗",IF(INDEX('RAW DATA'!$X:$X,'Row Index'!Y44)="",INDEX('RAW DATA'!$L:$L,'Row Index'!Y44),INDEX('RAW DATA'!$X:$X,'Row Index'!Y44)))</f>
        <v>24.3156370315425</v>
      </c>
      <c r="Z496" s="40" t="n">
        <f aca="false">IF('Row Index'!Z44="","✗",IF(INDEX('RAW DATA'!$X:$X,'Row Index'!Z44)="",INDEX('RAW DATA'!$L:$L,'Row Index'!Z44),INDEX('RAW DATA'!$X:$X,'Row Index'!Z44)))</f>
        <v>13.7414893898853</v>
      </c>
      <c r="AA496" s="19" t="str">
        <f aca="false">IF('Row Index'!AA44="","⏳",IF(INDEX('RAW DATA'!$X:$X,'Row Index'!AA44)="",INDEX('RAW DATA'!$L:$L,'Row Index'!AA44),INDEX('RAW DATA'!$X:$X,'Row Index'!AA44)))</f>
        <v>⏳</v>
      </c>
      <c r="AB496" s="40" t="n">
        <f aca="false">IF('Row Index'!AB44="","✗",IF(INDEX('RAW DATA'!$X:$X,'Row Index'!AB44)="",INDEX('RAW DATA'!$L:$L,'Row Index'!AB44),INDEX('RAW DATA'!$X:$X,'Row Index'!AB44)))</f>
        <v>13.7210538679327</v>
      </c>
      <c r="AC496" s="40" t="n">
        <f aca="false">IF('Row Index'!AC44="","✗",IF(INDEX('RAW DATA'!$X:$X,'Row Index'!AC44)="",INDEX('RAW DATA'!$L:$L,'Row Index'!AC44),INDEX('RAW DATA'!$X:$X,'Row Index'!AC44)))</f>
        <v>22.083530378077</v>
      </c>
      <c r="AD496" s="40" t="n">
        <f aca="false">IF('Row Index'!AD44="","✗",IF(INDEX('RAW DATA'!$X:$X,'Row Index'!AD44)="",INDEX('RAW DATA'!$L:$L,'Row Index'!AD44),INDEX('RAW DATA'!$X:$X,'Row Index'!AD44)))</f>
        <v>25.7250727506788</v>
      </c>
      <c r="AE496" s="40" t="n">
        <f aca="false">IF('Row Index'!AE44="","✗",IF(INDEX('RAW DATA'!$X:$X,'Row Index'!AE44)="",INDEX('RAW DATA'!$L:$L,'Row Index'!AE44),INDEX('RAW DATA'!$X:$X,'Row Index'!AE44)))</f>
        <v>19.8705158140522</v>
      </c>
      <c r="AF496" s="40" t="n">
        <f aca="false">IF('Row Index'!AF44="","✗",IF(INDEX('RAW DATA'!$X:$X,'Row Index'!AF44)="",INDEX('RAW DATA'!$L:$L,'Row Index'!AF44),INDEX('RAW DATA'!$X:$X,'Row Index'!AF44)))</f>
        <v>16.1401664302788</v>
      </c>
      <c r="AG496" s="40" t="n">
        <f aca="false">IF('Row Index'!AG44="","✗",IF(INDEX('RAW DATA'!$X:$X,'Row Index'!AG44)="",INDEX('RAW DATA'!$L:$L,'Row Index'!AG44),INDEX('RAW DATA'!$X:$X,'Row Index'!AG44)))</f>
        <v>18.3135544839482</v>
      </c>
      <c r="AH496" s="40" t="n">
        <f aca="false">IF('Row Index'!AH44="","✗",IF(INDEX('RAW DATA'!$X:$X,'Row Index'!AH44)="",INDEX('RAW DATA'!$L:$L,'Row Index'!AH44),INDEX('RAW DATA'!$X:$X,'Row Index'!AH44)))</f>
        <v>18.4771152064902</v>
      </c>
      <c r="AI496" s="40" t="n">
        <f aca="false">IF('Row Index'!AI44="","✗",IF(INDEX('RAW DATA'!$X:$X,'Row Index'!AI44)="",INDEX('RAW DATA'!$L:$L,'Row Index'!AI44),INDEX('RAW DATA'!$X:$X,'Row Index'!AI44)))</f>
        <v>14.0888208269525</v>
      </c>
      <c r="AJ496" s="40" t="n">
        <f aca="false">IF('Row Index'!AJ44="","✗",IF(INDEX('RAW DATA'!$X:$X,'Row Index'!AJ44)="",INDEX('RAW DATA'!$L:$L,'Row Index'!AJ44),INDEX('RAW DATA'!$X:$X,'Row Index'!AJ44)))</f>
        <v>15.9035409035409</v>
      </c>
      <c r="AK496" s="40" t="n">
        <f aca="false">IF('Row Index'!AK44="","✗",IF(INDEX('RAW DATA'!$X:$X,'Row Index'!AK44)="",INDEX('RAW DATA'!$L:$L,'Row Index'!AK44),INDEX('RAW DATA'!$X:$X,'Row Index'!AK44)))</f>
        <v>13.8144935338236</v>
      </c>
      <c r="AL496" s="40" t="n">
        <f aca="false">IF('Row Index'!AL44="","✗",IF(INDEX('RAW DATA'!$X:$X,'Row Index'!AL44)="",INDEX('RAW DATA'!$L:$L,'Row Index'!AL44),INDEX('RAW DATA'!$X:$X,'Row Index'!AL44)))</f>
        <v>42.7423484460551</v>
      </c>
      <c r="AM496" s="40" t="n">
        <f aca="false">IF('Row Index'!AM44="","✗",IF(INDEX('RAW DATA'!$X:$X,'Row Index'!AM44)="",INDEX('RAW DATA'!$L:$L,'Row Index'!AM44),INDEX('RAW DATA'!$X:$X,'Row Index'!AM44)))</f>
        <v>56.5431033818806</v>
      </c>
      <c r="AN496" s="40" t="n">
        <f aca="false">IF('Row Index'!AN44="","✗",IF(INDEX('RAW DATA'!$X:$X,'Row Index'!AN44)="",INDEX('RAW DATA'!$L:$L,'Row Index'!AN44),INDEX('RAW DATA'!$X:$X,'Row Index'!AN44)))</f>
        <v>75.0066311398327</v>
      </c>
      <c r="AO496" s="40" t="n">
        <f aca="false">IF('Row Index'!AO44="","✗",IF(INDEX('RAW DATA'!$X:$X,'Row Index'!AO44)="",INDEX('RAW DATA'!$L:$L,'Row Index'!AO44),INDEX('RAW DATA'!$X:$X,'Row Index'!AO44)))</f>
        <v>94.4900393231227</v>
      </c>
      <c r="AP496" s="40" t="n">
        <f aca="false">IF('Row Index'!AP44="","✗",IF(INDEX('RAW DATA'!$X:$X,'Row Index'!AP44)="",INDEX('RAW DATA'!$L:$L,'Row Index'!AP44),INDEX('RAW DATA'!$X:$X,'Row Index'!AP44)))</f>
        <v>91.8676972856373</v>
      </c>
      <c r="AQ496" s="40" t="n">
        <f aca="false">IF('Row Index'!AQ44="","✗",IF(INDEX('RAW DATA'!$X:$X,'Row Index'!AQ44)="",INDEX('RAW DATA'!$L:$L,'Row Index'!AQ44),INDEX('RAW DATA'!$X:$X,'Row Index'!AQ44)))</f>
        <v>91.7707729001483</v>
      </c>
    </row>
    <row r="497" customFormat="false" ht="15" hidden="false" customHeight="false" outlineLevel="0" collapsed="false">
      <c r="A497" s="32" t="s">
        <v>292</v>
      </c>
      <c r="B497" s="33" t="s">
        <v>248</v>
      </c>
      <c r="C497" s="40" t="n">
        <f aca="false">IF('Row Index'!C45="","✗",IF(INDEX('RAW DATA'!$X:$X,'Row Index'!C45)="",INDEX('RAW DATA'!$L:$L,'Row Index'!C45),INDEX('RAW DATA'!$X:$X,'Row Index'!C45)))</f>
        <v>19.0784092236981</v>
      </c>
      <c r="D497" s="40" t="n">
        <f aca="false">IF('Row Index'!D45="","✗",IF(INDEX('RAW DATA'!$X:$X,'Row Index'!D45)="",INDEX('RAW DATA'!$L:$L,'Row Index'!D45),INDEX('RAW DATA'!$X:$X,'Row Index'!D45)))</f>
        <v>91.1815694666414</v>
      </c>
      <c r="E497" s="40" t="n">
        <f aca="false">IF('Row Index'!E45="","✗",IF(INDEX('RAW DATA'!$X:$X,'Row Index'!E45)="",INDEX('RAW DATA'!$L:$L,'Row Index'!E45),INDEX('RAW DATA'!$X:$X,'Row Index'!E45)))</f>
        <v>30.9109146515356</v>
      </c>
      <c r="F497" s="40" t="n">
        <f aca="false">IF('Row Index'!F45="","✗",IF(INDEX('RAW DATA'!$X:$X,'Row Index'!F45)="",INDEX('RAW DATA'!$L:$L,'Row Index'!F45),INDEX('RAW DATA'!$X:$X,'Row Index'!F45)))</f>
        <v>55.0877585243153</v>
      </c>
      <c r="G497" s="40" t="n">
        <f aca="false">IF('Row Index'!G45="","✗",IF(INDEX('RAW DATA'!$X:$X,'Row Index'!G45)="",INDEX('RAW DATA'!$L:$L,'Row Index'!G45),INDEX('RAW DATA'!$X:$X,'Row Index'!G45)))</f>
        <v>33.4272691165623</v>
      </c>
      <c r="H497" s="40" t="n">
        <f aca="false">IF('Row Index'!H45="","✗",IF(INDEX('RAW DATA'!$X:$X,'Row Index'!H45)="",INDEX('RAW DATA'!$L:$L,'Row Index'!H45),INDEX('RAW DATA'!$X:$X,'Row Index'!H45)))</f>
        <v>88.2250888202676</v>
      </c>
      <c r="I497" s="40" t="n">
        <f aca="false">IF('Row Index'!I45="","✗",IF(INDEX('RAW DATA'!$X:$X,'Row Index'!I45)="",INDEX('RAW DATA'!$L:$L,'Row Index'!I45),INDEX('RAW DATA'!$X:$X,'Row Index'!I45)))</f>
        <v>38.7687377118114</v>
      </c>
      <c r="J497" s="40" t="n">
        <f aca="false">IF('Row Index'!J45="","✗",IF(INDEX('RAW DATA'!$X:$X,'Row Index'!J45)="",INDEX('RAW DATA'!$L:$L,'Row Index'!J45),INDEX('RAW DATA'!$X:$X,'Row Index'!J45)))</f>
        <v>79.7300299541112</v>
      </c>
      <c r="K497" s="40" t="n">
        <f aca="false">IF('Row Index'!K45="","✗",IF(INDEX('RAW DATA'!$X:$X,'Row Index'!K45)="",INDEX('RAW DATA'!$L:$L,'Row Index'!K45),INDEX('RAW DATA'!$X:$X,'Row Index'!K45)))</f>
        <v>32.2145017575411</v>
      </c>
      <c r="L497" s="40" t="n">
        <f aca="false">IF('Row Index'!L45="","✗",IF(INDEX('RAW DATA'!$X:$X,'Row Index'!L45)="",INDEX('RAW DATA'!$L:$L,'Row Index'!L45),INDEX('RAW DATA'!$X:$X,'Row Index'!L45)))</f>
        <v>32.4699828473413</v>
      </c>
      <c r="M497" s="40" t="n">
        <f aca="false">IF('Row Index'!M45="","✗",IF(INDEX('RAW DATA'!$X:$X,'Row Index'!M45)="",INDEX('RAW DATA'!$L:$L,'Row Index'!M45),INDEX('RAW DATA'!$X:$X,'Row Index'!M45)))</f>
        <v>37.0409215655427</v>
      </c>
      <c r="N497" s="40" t="n">
        <f aca="false">IF('Row Index'!N45="","✗",IF(INDEX('RAW DATA'!$X:$X,'Row Index'!N45)="",INDEX('RAW DATA'!$L:$L,'Row Index'!N45),INDEX('RAW DATA'!$X:$X,'Row Index'!N45)))</f>
        <v>47.2242378353367</v>
      </c>
      <c r="O497" s="40" t="n">
        <f aca="false">IF('Row Index'!O45="","✗",IF(INDEX('RAW DATA'!$X:$X,'Row Index'!O45)="",INDEX('RAW DATA'!$L:$L,'Row Index'!O45),INDEX('RAW DATA'!$X:$X,'Row Index'!O45)))</f>
        <v>45.8175074304133</v>
      </c>
      <c r="P497" s="40" t="n">
        <f aca="false">IF('Row Index'!P45="","✗",IF(INDEX('RAW DATA'!$X:$X,'Row Index'!P45)="",INDEX('RAW DATA'!$L:$L,'Row Index'!P45),INDEX('RAW DATA'!$X:$X,'Row Index'!P45)))</f>
        <v>45.1230898325316</v>
      </c>
      <c r="Q497" s="40" t="n">
        <f aca="false">IF('Row Index'!Q45="","✗",IF(INDEX('RAW DATA'!$X:$X,'Row Index'!Q45)="",INDEX('RAW DATA'!$L:$L,'Row Index'!Q45),INDEX('RAW DATA'!$X:$X,'Row Index'!Q45)))</f>
        <v>35.0989940577617</v>
      </c>
      <c r="R497" s="40" t="n">
        <f aca="false">IF('Row Index'!R45="","✗",IF(INDEX('RAW DATA'!$X:$X,'Row Index'!R45)="",INDEX('RAW DATA'!$L:$L,'Row Index'!R45),INDEX('RAW DATA'!$X:$X,'Row Index'!R45)))</f>
        <v>16.4342569147454</v>
      </c>
      <c r="S497" s="40" t="n">
        <f aca="false">IF('Row Index'!S45="","✗",IF(INDEX('RAW DATA'!$X:$X,'Row Index'!S45)="",INDEX('RAW DATA'!$L:$L,'Row Index'!S45),INDEX('RAW DATA'!$X:$X,'Row Index'!S45)))</f>
        <v>18.2307755673627</v>
      </c>
      <c r="T497" s="40" t="n">
        <f aca="false">IF('Row Index'!T45="","✗",IF(INDEX('RAW DATA'!$X:$X,'Row Index'!T45)="",INDEX('RAW DATA'!$L:$L,'Row Index'!T45),INDEX('RAW DATA'!$X:$X,'Row Index'!T45)))</f>
        <v>21.622178235947</v>
      </c>
      <c r="U497" s="40" t="n">
        <f aca="false">IF('Row Index'!U45="","✗",IF(INDEX('RAW DATA'!$X:$X,'Row Index'!U45)="",INDEX('RAW DATA'!$L:$L,'Row Index'!U45),INDEX('RAW DATA'!$X:$X,'Row Index'!U45)))</f>
        <v>21.8436816852625</v>
      </c>
      <c r="V497" s="40" t="n">
        <f aca="false">IF('Row Index'!V45="","✗",IF(INDEX('RAW DATA'!$X:$X,'Row Index'!V45)="",INDEX('RAW DATA'!$L:$L,'Row Index'!V45),INDEX('RAW DATA'!$X:$X,'Row Index'!V45)))</f>
        <v>15.872056559667</v>
      </c>
      <c r="W497" s="40" t="n">
        <f aca="false">IF('Row Index'!W45="","✗",IF(INDEX('RAW DATA'!$X:$X,'Row Index'!W45)="",INDEX('RAW DATA'!$L:$L,'Row Index'!W45),INDEX('RAW DATA'!$X:$X,'Row Index'!W45)))</f>
        <v>20.7309728341839</v>
      </c>
      <c r="X497" s="40" t="n">
        <f aca="false">IF('Row Index'!X45="","✗",IF(INDEX('RAW DATA'!$X:$X,'Row Index'!X45)="",INDEX('RAW DATA'!$L:$L,'Row Index'!X45),INDEX('RAW DATA'!$X:$X,'Row Index'!X45)))</f>
        <v>18.0144115292234</v>
      </c>
      <c r="Y497" s="40" t="n">
        <f aca="false">IF('Row Index'!Y45="","✗",IF(INDEX('RAW DATA'!$X:$X,'Row Index'!Y45)="",INDEX('RAW DATA'!$L:$L,'Row Index'!Y45),INDEX('RAW DATA'!$X:$X,'Row Index'!Y45)))</f>
        <v>19.4576588541383</v>
      </c>
      <c r="Z497" s="40" t="n">
        <f aca="false">IF('Row Index'!Z45="","✗",IF(INDEX('RAW DATA'!$X:$X,'Row Index'!Z45)="",INDEX('RAW DATA'!$L:$L,'Row Index'!Z45),INDEX('RAW DATA'!$X:$X,'Row Index'!Z45)))</f>
        <v>23.948460087995</v>
      </c>
      <c r="AA497" s="19" t="str">
        <f aca="false">IF('Row Index'!AA45="","⏳",IF(INDEX('RAW DATA'!$X:$X,'Row Index'!AA45)="",INDEX('RAW DATA'!$L:$L,'Row Index'!AA45),INDEX('RAW DATA'!$X:$X,'Row Index'!AA45)))</f>
        <v>⏳</v>
      </c>
      <c r="AB497" s="40" t="n">
        <f aca="false">IF('Row Index'!AB45="","✗",IF(INDEX('RAW DATA'!$X:$X,'Row Index'!AB45)="",INDEX('RAW DATA'!$L:$L,'Row Index'!AB45),INDEX('RAW DATA'!$X:$X,'Row Index'!AB45)))</f>
        <v>24.0496189320944</v>
      </c>
      <c r="AC497" s="40" t="n">
        <f aca="false">IF('Row Index'!AC45="","✗",IF(INDEX('RAW DATA'!$X:$X,'Row Index'!AC45)="",INDEX('RAW DATA'!$L:$L,'Row Index'!AC45),INDEX('RAW DATA'!$X:$X,'Row Index'!AC45)))</f>
        <v>18.4080903682301</v>
      </c>
      <c r="AD497" s="40" t="n">
        <f aca="false">IF('Row Index'!AD45="","✗",IF(INDEX('RAW DATA'!$X:$X,'Row Index'!AD45)="",INDEX('RAW DATA'!$L:$L,'Row Index'!AD45),INDEX('RAW DATA'!$X:$X,'Row Index'!AD45)))</f>
        <v>21.4833367968588</v>
      </c>
      <c r="AE497" s="40" t="n">
        <f aca="false">IF('Row Index'!AE45="","✗",IF(INDEX('RAW DATA'!$X:$X,'Row Index'!AE45)="",INDEX('RAW DATA'!$L:$L,'Row Index'!AE45),INDEX('RAW DATA'!$X:$X,'Row Index'!AE45)))</f>
        <v>13.284307443589</v>
      </c>
      <c r="AF497" s="40" t="n">
        <f aca="false">IF('Row Index'!AF45="","✗",IF(INDEX('RAW DATA'!$X:$X,'Row Index'!AF45)="",INDEX('RAW DATA'!$L:$L,'Row Index'!AF45),INDEX('RAW DATA'!$X:$X,'Row Index'!AF45)))</f>
        <v>16.9694379140842</v>
      </c>
      <c r="AG497" s="40" t="n">
        <f aca="false">IF('Row Index'!AG45="","✗",IF(INDEX('RAW DATA'!$X:$X,'Row Index'!AG45)="",INDEX('RAW DATA'!$L:$L,'Row Index'!AG45),INDEX('RAW DATA'!$X:$X,'Row Index'!AG45)))</f>
        <v>15.0220861476617</v>
      </c>
      <c r="AH497" s="40" t="n">
        <f aca="false">IF('Row Index'!AH45="","✗",IF(INDEX('RAW DATA'!$X:$X,'Row Index'!AH45)="",INDEX('RAW DATA'!$L:$L,'Row Index'!AH45),INDEX('RAW DATA'!$X:$X,'Row Index'!AH45)))</f>
        <v>17.2471984959957</v>
      </c>
      <c r="AI497" s="40" t="n">
        <f aca="false">IF('Row Index'!AI45="","✗",IF(INDEX('RAW DATA'!$X:$X,'Row Index'!AI45)="",INDEX('RAW DATA'!$L:$L,'Row Index'!AI45),INDEX('RAW DATA'!$X:$X,'Row Index'!AI45)))</f>
        <v>15.6754279380103</v>
      </c>
      <c r="AJ497" s="40" t="n">
        <f aca="false">IF('Row Index'!AJ45="","✗",IF(INDEX('RAW DATA'!$X:$X,'Row Index'!AJ45)="",INDEX('RAW DATA'!$L:$L,'Row Index'!AJ45),INDEX('RAW DATA'!$X:$X,'Row Index'!AJ45)))</f>
        <v>16.5897894126739</v>
      </c>
      <c r="AK497" s="40" t="n">
        <f aca="false">IF('Row Index'!AK45="","✗",IF(INDEX('RAW DATA'!$X:$X,'Row Index'!AK45)="",INDEX('RAW DATA'!$L:$L,'Row Index'!AK45),INDEX('RAW DATA'!$X:$X,'Row Index'!AK45)))</f>
        <v>36.5688587112277</v>
      </c>
      <c r="AL497" s="40" t="n">
        <f aca="false">IF('Row Index'!AL45="","✗",IF(INDEX('RAW DATA'!$X:$X,'Row Index'!AL45)="",INDEX('RAW DATA'!$L:$L,'Row Index'!AL45),INDEX('RAW DATA'!$X:$X,'Row Index'!AL45)))</f>
        <v>45.8868631794173</v>
      </c>
      <c r="AM497" s="40" t="n">
        <f aca="false">IF('Row Index'!AM45="","✗",IF(INDEX('RAW DATA'!$X:$X,'Row Index'!AM45)="",INDEX('RAW DATA'!$L:$L,'Row Index'!AM45),INDEX('RAW DATA'!$X:$X,'Row Index'!AM45)))</f>
        <v>73.4432470207445</v>
      </c>
      <c r="AN497" s="40" t="n">
        <f aca="false">IF('Row Index'!AN45="","✗",IF(INDEX('RAW DATA'!$X:$X,'Row Index'!AN45)="",INDEX('RAW DATA'!$L:$L,'Row Index'!AN45),INDEX('RAW DATA'!$X:$X,'Row Index'!AN45)))</f>
        <v>76.9433594953241</v>
      </c>
      <c r="AO497" s="40" t="n">
        <f aca="false">IF('Row Index'!AO45="","✗",IF(INDEX('RAW DATA'!$X:$X,'Row Index'!AO45)="",INDEX('RAW DATA'!$L:$L,'Row Index'!AO45),INDEX('RAW DATA'!$X:$X,'Row Index'!AO45)))</f>
        <v>86.7800762112139</v>
      </c>
      <c r="AP497" s="40" t="n">
        <f aca="false">IF('Row Index'!AP45="","✗",IF(INDEX('RAW DATA'!$X:$X,'Row Index'!AP45)="",INDEX('RAW DATA'!$L:$L,'Row Index'!AP45),INDEX('RAW DATA'!$X:$X,'Row Index'!AP45)))</f>
        <v>95.7987373910657</v>
      </c>
      <c r="AQ497" s="40" t="n">
        <f aca="false">IF('Row Index'!AQ45="","✗",IF(INDEX('RAW DATA'!$X:$X,'Row Index'!AQ45)="",INDEX('RAW DATA'!$L:$L,'Row Index'!AQ45),INDEX('RAW DATA'!$X:$X,'Row Index'!AQ45)))</f>
        <v>92.53041396205</v>
      </c>
    </row>
    <row r="498" customFormat="false" ht="15" hidden="false" customHeight="false" outlineLevel="0" collapsed="false">
      <c r="A498" s="32" t="s">
        <v>295</v>
      </c>
      <c r="B498" s="33" t="s">
        <v>248</v>
      </c>
      <c r="C498" s="40" t="n">
        <f aca="false">IF('Row Index'!C46="","✗",IF(INDEX('RAW DATA'!$X:$X,'Row Index'!C46)="",INDEX('RAW DATA'!$L:$L,'Row Index'!C46),INDEX('RAW DATA'!$X:$X,'Row Index'!C46)))</f>
        <v>25.207146449448</v>
      </c>
      <c r="D498" s="40" t="n">
        <f aca="false">IF('Row Index'!D46="","✗",IF(INDEX('RAW DATA'!$X:$X,'Row Index'!D46)="",INDEX('RAW DATA'!$L:$L,'Row Index'!D46),INDEX('RAW DATA'!$X:$X,'Row Index'!D46)))</f>
        <v>66.777806633213</v>
      </c>
      <c r="E498" s="40" t="n">
        <f aca="false">IF('Row Index'!E46="","✗",IF(INDEX('RAW DATA'!$X:$X,'Row Index'!E46)="",INDEX('RAW DATA'!$L:$L,'Row Index'!E46),INDEX('RAW DATA'!$X:$X,'Row Index'!E46)))</f>
        <v>30.2810488945274</v>
      </c>
      <c r="F498" s="40" t="n">
        <f aca="false">IF('Row Index'!F46="","✗",IF(INDEX('RAW DATA'!$X:$X,'Row Index'!F46)="",INDEX('RAW DATA'!$L:$L,'Row Index'!F46),INDEX('RAW DATA'!$X:$X,'Row Index'!F46)))</f>
        <v>61.546320471409</v>
      </c>
      <c r="G498" s="40" t="n">
        <f aca="false">IF('Row Index'!G46="","✗",IF(INDEX('RAW DATA'!$X:$X,'Row Index'!G46)="",INDEX('RAW DATA'!$L:$L,'Row Index'!G46),INDEX('RAW DATA'!$X:$X,'Row Index'!G46)))</f>
        <v>43.4573020382742</v>
      </c>
      <c r="H498" s="40" t="n">
        <f aca="false">IF('Row Index'!H46="","✗",IF(INDEX('RAW DATA'!$X:$X,'Row Index'!H46)="",INDEX('RAW DATA'!$L:$L,'Row Index'!H46),INDEX('RAW DATA'!$X:$X,'Row Index'!H46)))</f>
        <v>38.9709825156691</v>
      </c>
      <c r="I498" s="40" t="n">
        <f aca="false">IF('Row Index'!I46="","✗",IF(INDEX('RAW DATA'!$X:$X,'Row Index'!I46)="",INDEX('RAW DATA'!$L:$L,'Row Index'!I46),INDEX('RAW DATA'!$X:$X,'Row Index'!I46)))</f>
        <v>44.4068931263092</v>
      </c>
      <c r="J498" s="40" t="n">
        <f aca="false">IF('Row Index'!J46="","✗",IF(INDEX('RAW DATA'!$X:$X,'Row Index'!J46)="",INDEX('RAW DATA'!$L:$L,'Row Index'!J46),INDEX('RAW DATA'!$X:$X,'Row Index'!J46)))</f>
        <v>40.0388200698095</v>
      </c>
      <c r="K498" s="40" t="n">
        <f aca="false">IF('Row Index'!K46="","✗",IF(INDEX('RAW DATA'!$X:$X,'Row Index'!K46)="",INDEX('RAW DATA'!$L:$L,'Row Index'!K46),INDEX('RAW DATA'!$X:$X,'Row Index'!K46)))</f>
        <v>34.9726458765654</v>
      </c>
      <c r="L498" s="40" t="n">
        <f aca="false">IF('Row Index'!L46="","✗",IF(INDEX('RAW DATA'!$X:$X,'Row Index'!L46)="",INDEX('RAW DATA'!$L:$L,'Row Index'!L46),INDEX('RAW DATA'!$X:$X,'Row Index'!L46)))</f>
        <v>48.9860978415583</v>
      </c>
      <c r="M498" s="40" t="n">
        <f aca="false">IF('Row Index'!M46="","✗",IF(INDEX('RAW DATA'!$X:$X,'Row Index'!M46)="",INDEX('RAW DATA'!$L:$L,'Row Index'!M46),INDEX('RAW DATA'!$X:$X,'Row Index'!M46)))</f>
        <v>39.8337183899917</v>
      </c>
      <c r="N498" s="40" t="n">
        <f aca="false">IF('Row Index'!N46="","✗",IF(INDEX('RAW DATA'!$X:$X,'Row Index'!N46)="",INDEX('RAW DATA'!$L:$L,'Row Index'!N46),INDEX('RAW DATA'!$X:$X,'Row Index'!N46)))</f>
        <v>49.6128972285301</v>
      </c>
      <c r="O498" s="40" t="n">
        <f aca="false">IF('Row Index'!O46="","✗",IF(INDEX('RAW DATA'!$X:$X,'Row Index'!O46)="",INDEX('RAW DATA'!$L:$L,'Row Index'!O46),INDEX('RAW DATA'!$X:$X,'Row Index'!O46)))</f>
        <v>42.6646278834496</v>
      </c>
      <c r="P498" s="40" t="n">
        <f aca="false">IF('Row Index'!P46="","✗",IF(INDEX('RAW DATA'!$X:$X,'Row Index'!P46)="",INDEX('RAW DATA'!$L:$L,'Row Index'!P46),INDEX('RAW DATA'!$X:$X,'Row Index'!P46)))</f>
        <v>31.4452508677816</v>
      </c>
      <c r="Q498" s="40" t="n">
        <f aca="false">IF('Row Index'!Q46="","✗",IF(INDEX('RAW DATA'!$X:$X,'Row Index'!Q46)="",INDEX('RAW DATA'!$L:$L,'Row Index'!Q46),INDEX('RAW DATA'!$X:$X,'Row Index'!Q46)))</f>
        <v>28.760809939899</v>
      </c>
      <c r="R498" s="40" t="n">
        <f aca="false">IF('Row Index'!R46="","✗",IF(INDEX('RAW DATA'!$X:$X,'Row Index'!R46)="",INDEX('RAW DATA'!$L:$L,'Row Index'!R46),INDEX('RAW DATA'!$X:$X,'Row Index'!R46)))</f>
        <v>14.1784744860189</v>
      </c>
      <c r="S498" s="40" t="n">
        <f aca="false">IF('Row Index'!S46="","✗",IF(INDEX('RAW DATA'!$X:$X,'Row Index'!S46)="",INDEX('RAW DATA'!$L:$L,'Row Index'!S46),INDEX('RAW DATA'!$X:$X,'Row Index'!S46)))</f>
        <v>15.3471600174556</v>
      </c>
      <c r="T498" s="40" t="n">
        <f aca="false">IF('Row Index'!T46="","✗",IF(INDEX('RAW DATA'!$X:$X,'Row Index'!T46)="",INDEX('RAW DATA'!$L:$L,'Row Index'!T46),INDEX('RAW DATA'!$X:$X,'Row Index'!T46)))</f>
        <v>19.5115054257538</v>
      </c>
      <c r="U498" s="40" t="n">
        <f aca="false">IF('Row Index'!U46="","✗",IF(INDEX('RAW DATA'!$X:$X,'Row Index'!U46)="",INDEX('RAW DATA'!$L:$L,'Row Index'!U46),INDEX('RAW DATA'!$X:$X,'Row Index'!U46)))</f>
        <v>23.9148516247269</v>
      </c>
      <c r="V498" s="40" t="n">
        <f aca="false">IF('Row Index'!V46="","✗",IF(INDEX('RAW DATA'!$X:$X,'Row Index'!V46)="",INDEX('RAW DATA'!$L:$L,'Row Index'!V46),INDEX('RAW DATA'!$X:$X,'Row Index'!V46)))</f>
        <v>14.2806444744127</v>
      </c>
      <c r="W498" s="40" t="n">
        <f aca="false">IF('Row Index'!W46="","✗",IF(INDEX('RAW DATA'!$X:$X,'Row Index'!W46)="",INDEX('RAW DATA'!$L:$L,'Row Index'!W46),INDEX('RAW DATA'!$X:$X,'Row Index'!W46)))</f>
        <v>17.126582833107</v>
      </c>
      <c r="X498" s="40" t="n">
        <f aca="false">IF('Row Index'!X46="","✗",IF(INDEX('RAW DATA'!$X:$X,'Row Index'!X46)="",INDEX('RAW DATA'!$L:$L,'Row Index'!X46),INDEX('RAW DATA'!$X:$X,'Row Index'!X46)))</f>
        <v>12.86388189573</v>
      </c>
      <c r="Y498" s="40" t="n">
        <f aca="false">IF('Row Index'!Y46="","✗",IF(INDEX('RAW DATA'!$X:$X,'Row Index'!Y46)="",INDEX('RAW DATA'!$L:$L,'Row Index'!Y46),INDEX('RAW DATA'!$X:$X,'Row Index'!Y46)))</f>
        <v>13.6315119404329</v>
      </c>
      <c r="Z498" s="40" t="n">
        <f aca="false">IF('Row Index'!Z46="","✗",IF(INDEX('RAW DATA'!$X:$X,'Row Index'!Z46)="",INDEX('RAW DATA'!$L:$L,'Row Index'!Z46),INDEX('RAW DATA'!$X:$X,'Row Index'!Z46)))</f>
        <v>12.817025065229</v>
      </c>
      <c r="AA498" s="19" t="str">
        <f aca="false">IF('Row Index'!AA46="","⏳",IF(INDEX('RAW DATA'!$X:$X,'Row Index'!AA46)="",INDEX('RAW DATA'!$L:$L,'Row Index'!AA46),INDEX('RAW DATA'!$X:$X,'Row Index'!AA46)))</f>
        <v>⏳</v>
      </c>
      <c r="AB498" s="40" t="n">
        <f aca="false">IF('Row Index'!AB46="","✗",IF(INDEX('RAW DATA'!$X:$X,'Row Index'!AB46)="",INDEX('RAW DATA'!$L:$L,'Row Index'!AB46),INDEX('RAW DATA'!$X:$X,'Row Index'!AB46)))</f>
        <v>19.5725353332838</v>
      </c>
      <c r="AC498" s="40" t="n">
        <f aca="false">IF('Row Index'!AC46="","✗",IF(INDEX('RAW DATA'!$X:$X,'Row Index'!AC46)="",INDEX('RAW DATA'!$L:$L,'Row Index'!AC46),INDEX('RAW DATA'!$X:$X,'Row Index'!AC46)))</f>
        <v>21.4848520663436</v>
      </c>
      <c r="AD498" s="40" t="n">
        <f aca="false">IF('Row Index'!AD46="","✗",IF(INDEX('RAW DATA'!$X:$X,'Row Index'!AD46)="",INDEX('RAW DATA'!$L:$L,'Row Index'!AD46),INDEX('RAW DATA'!$X:$X,'Row Index'!AD46)))</f>
        <v>26.975204609904</v>
      </c>
      <c r="AE498" s="40" t="n">
        <f aca="false">IF('Row Index'!AE46="","✗",IF(INDEX('RAW DATA'!$X:$X,'Row Index'!AE46)="",INDEX('RAW DATA'!$L:$L,'Row Index'!AE46),INDEX('RAW DATA'!$X:$X,'Row Index'!AE46)))</f>
        <v>23.6313458699698</v>
      </c>
      <c r="AF498" s="40" t="n">
        <f aca="false">IF('Row Index'!AF46="","✗",IF(INDEX('RAW DATA'!$X:$X,'Row Index'!AF46)="",INDEX('RAW DATA'!$L:$L,'Row Index'!AF46),INDEX('RAW DATA'!$X:$X,'Row Index'!AF46)))</f>
        <v>22.1841151915261</v>
      </c>
      <c r="AG498" s="40" t="n">
        <f aca="false">IF('Row Index'!AG46="","✗",IF(INDEX('RAW DATA'!$X:$X,'Row Index'!AG46)="",INDEX('RAW DATA'!$L:$L,'Row Index'!AG46),INDEX('RAW DATA'!$X:$X,'Row Index'!AG46)))</f>
        <v>22.4157550107802</v>
      </c>
      <c r="AH498" s="40" t="n">
        <f aca="false">IF('Row Index'!AH46="","✗",IF(INDEX('RAW DATA'!$X:$X,'Row Index'!AH46)="",INDEX('RAW DATA'!$L:$L,'Row Index'!AH46),INDEX('RAW DATA'!$X:$X,'Row Index'!AH46)))</f>
        <v>23.2939453545636</v>
      </c>
      <c r="AI498" s="40" t="n">
        <f aca="false">IF('Row Index'!AI46="","✗",IF(INDEX('RAW DATA'!$X:$X,'Row Index'!AI46)="",INDEX('RAW DATA'!$L:$L,'Row Index'!AI46),INDEX('RAW DATA'!$X:$X,'Row Index'!AI46)))</f>
        <v>19.7068611034571</v>
      </c>
      <c r="AJ498" s="40" t="n">
        <f aca="false">IF('Row Index'!AJ46="","✗",IF(INDEX('RAW DATA'!$X:$X,'Row Index'!AJ46)="",INDEX('RAW DATA'!$L:$L,'Row Index'!AJ46),INDEX('RAW DATA'!$X:$X,'Row Index'!AJ46)))</f>
        <v>19.5907066329602</v>
      </c>
      <c r="AK498" s="40" t="n">
        <f aca="false">IF('Row Index'!AK46="","✗",IF(INDEX('RAW DATA'!$X:$X,'Row Index'!AK46)="",INDEX('RAW DATA'!$L:$L,'Row Index'!AK46),INDEX('RAW DATA'!$X:$X,'Row Index'!AK46)))</f>
        <v>31.7027303673022</v>
      </c>
      <c r="AL498" s="40" t="n">
        <f aca="false">IF('Row Index'!AL46="","✗",IF(INDEX('RAW DATA'!$X:$X,'Row Index'!AL46)="",INDEX('RAW DATA'!$L:$L,'Row Index'!AL46),INDEX('RAW DATA'!$X:$X,'Row Index'!AL46)))</f>
        <v>54.7503984370984</v>
      </c>
      <c r="AM498" s="40" t="n">
        <f aca="false">IF('Row Index'!AM46="","✗",IF(INDEX('RAW DATA'!$X:$X,'Row Index'!AM46)="",INDEX('RAW DATA'!$L:$L,'Row Index'!AM46),INDEX('RAW DATA'!$X:$X,'Row Index'!AM46)))</f>
        <v>72.3873528483154</v>
      </c>
      <c r="AN498" s="40" t="n">
        <f aca="false">IF('Row Index'!AN46="","✗",IF(INDEX('RAW DATA'!$X:$X,'Row Index'!AN46)="",INDEX('RAW DATA'!$L:$L,'Row Index'!AN46),INDEX('RAW DATA'!$X:$X,'Row Index'!AN46)))</f>
        <v>80.6453545495938</v>
      </c>
      <c r="AO498" s="40" t="n">
        <f aca="false">IF('Row Index'!AO46="","✗",IF(INDEX('RAW DATA'!$X:$X,'Row Index'!AO46)="",INDEX('RAW DATA'!$L:$L,'Row Index'!AO46),INDEX('RAW DATA'!$X:$X,'Row Index'!AO46)))</f>
        <v>99.786216175811</v>
      </c>
      <c r="AP498" s="40" t="n">
        <f aca="false">IF('Row Index'!AP46="","✗",IF(INDEX('RAW DATA'!$X:$X,'Row Index'!AP46)="",INDEX('RAW DATA'!$L:$L,'Row Index'!AP46),INDEX('RAW DATA'!$X:$X,'Row Index'!AP46)))</f>
        <v>87.734969706385</v>
      </c>
      <c r="AQ498" s="40" t="n">
        <f aca="false">IF('Row Index'!AQ46="","✗",IF(INDEX('RAW DATA'!$X:$X,'Row Index'!AQ46)="",INDEX('RAW DATA'!$L:$L,'Row Index'!AQ46),INDEX('RAW DATA'!$X:$X,'Row Index'!AQ46)))</f>
        <v>90.1702758396298</v>
      </c>
    </row>
    <row r="499" customFormat="false" ht="15" hidden="false" customHeight="false" outlineLevel="0" collapsed="false">
      <c r="A499" s="32" t="s">
        <v>298</v>
      </c>
      <c r="B499" s="33" t="s">
        <v>248</v>
      </c>
      <c r="C499" s="40" t="n">
        <f aca="false">IF('Row Index'!C47="","✗",IF(INDEX('RAW DATA'!$X:$X,'Row Index'!C47)="",INDEX('RAW DATA'!$L:$L,'Row Index'!C47),INDEX('RAW DATA'!$X:$X,'Row Index'!C47)))</f>
        <v>27.2314516830478</v>
      </c>
      <c r="D499" s="40" t="n">
        <f aca="false">IF('Row Index'!D47="","✗",IF(INDEX('RAW DATA'!$X:$X,'Row Index'!D47)="",INDEX('RAW DATA'!$L:$L,'Row Index'!D47),INDEX('RAW DATA'!$X:$X,'Row Index'!D47)))</f>
        <v>36.1952061428999</v>
      </c>
      <c r="E499" s="40" t="n">
        <f aca="false">IF('Row Index'!E47="","✗",IF(INDEX('RAW DATA'!$X:$X,'Row Index'!E47)="",INDEX('RAW DATA'!$L:$L,'Row Index'!E47),INDEX('RAW DATA'!$X:$X,'Row Index'!E47)))</f>
        <v>20.575883457577</v>
      </c>
      <c r="F499" s="40" t="n">
        <f aca="false">IF('Row Index'!F47="","✗",IF(INDEX('RAW DATA'!$X:$X,'Row Index'!F47)="",INDEX('RAW DATA'!$L:$L,'Row Index'!F47),INDEX('RAW DATA'!$X:$X,'Row Index'!F47)))</f>
        <v>42.9480217222653</v>
      </c>
      <c r="G499" s="40" t="n">
        <f aca="false">IF('Row Index'!G47="","✗",IF(INDEX('RAW DATA'!$X:$X,'Row Index'!G47)="",INDEX('RAW DATA'!$L:$L,'Row Index'!G47),INDEX('RAW DATA'!$X:$X,'Row Index'!G47)))</f>
        <v>14.3589203344044</v>
      </c>
      <c r="H499" s="40" t="n">
        <f aca="false">IF('Row Index'!H47="","✗",IF(INDEX('RAW DATA'!$X:$X,'Row Index'!H47)="",INDEX('RAW DATA'!$L:$L,'Row Index'!H47),INDEX('RAW DATA'!$X:$X,'Row Index'!H47)))</f>
        <v>25.687468290208</v>
      </c>
      <c r="I499" s="40" t="n">
        <f aca="false">IF('Row Index'!I47="","✗",IF(INDEX('RAW DATA'!$X:$X,'Row Index'!I47)="",INDEX('RAW DATA'!$L:$L,'Row Index'!I47),INDEX('RAW DATA'!$X:$X,'Row Index'!I47)))</f>
        <v>42.8340122724694</v>
      </c>
      <c r="J499" s="40" t="n">
        <f aca="false">IF('Row Index'!J47="","✗",IF(INDEX('RAW DATA'!$X:$X,'Row Index'!J47)="",INDEX('RAW DATA'!$L:$L,'Row Index'!J47),INDEX('RAW DATA'!$X:$X,'Row Index'!J47)))</f>
        <v>21.3142675326134</v>
      </c>
      <c r="K499" s="40" t="n">
        <f aca="false">IF('Row Index'!K47="","✗",IF(INDEX('RAW DATA'!$X:$X,'Row Index'!K47)="",INDEX('RAW DATA'!$L:$L,'Row Index'!K47),INDEX('RAW DATA'!$X:$X,'Row Index'!K47)))</f>
        <v>34.8271428773258</v>
      </c>
      <c r="L499" s="40" t="n">
        <f aca="false">IF('Row Index'!L47="","✗",IF(INDEX('RAW DATA'!$X:$X,'Row Index'!L47)="",INDEX('RAW DATA'!$L:$L,'Row Index'!L47),INDEX('RAW DATA'!$X:$X,'Row Index'!L47)))</f>
        <v>20.8710966873788</v>
      </c>
      <c r="M499" s="40" t="n">
        <f aca="false">IF('Row Index'!M47="","✗",IF(INDEX('RAW DATA'!$X:$X,'Row Index'!M47)="",INDEX('RAW DATA'!$L:$L,'Row Index'!M47),INDEX('RAW DATA'!$X:$X,'Row Index'!M47)))</f>
        <v>20.4949388410497</v>
      </c>
      <c r="N499" s="40" t="n">
        <f aca="false">IF('Row Index'!N47="","✗",IF(INDEX('RAW DATA'!$X:$X,'Row Index'!N47)="",INDEX('RAW DATA'!$L:$L,'Row Index'!N47),INDEX('RAW DATA'!$X:$X,'Row Index'!N47)))</f>
        <v>27.0658136352472</v>
      </c>
      <c r="O499" s="40" t="n">
        <f aca="false">IF('Row Index'!O47="","✗",IF(INDEX('RAW DATA'!$X:$X,'Row Index'!O47)="",INDEX('RAW DATA'!$L:$L,'Row Index'!O47),INDEX('RAW DATA'!$X:$X,'Row Index'!O47)))</f>
        <v>15.7701071970066</v>
      </c>
      <c r="P499" s="40" t="n">
        <f aca="false">IF('Row Index'!P47="","✗",IF(INDEX('RAW DATA'!$X:$X,'Row Index'!P47)="",INDEX('RAW DATA'!$L:$L,'Row Index'!P47),INDEX('RAW DATA'!$X:$X,'Row Index'!P47)))</f>
        <v>21.7826125973417</v>
      </c>
      <c r="Q499" s="40" t="n">
        <f aca="false">IF('Row Index'!Q47="","✗",IF(INDEX('RAW DATA'!$X:$X,'Row Index'!Q47)="",INDEX('RAW DATA'!$L:$L,'Row Index'!Q47),INDEX('RAW DATA'!$X:$X,'Row Index'!Q47)))</f>
        <v>15.5942013158972</v>
      </c>
      <c r="R499" s="40" t="n">
        <f aca="false">IF('Row Index'!R47="","✗",IF(INDEX('RAW DATA'!$X:$X,'Row Index'!R47)="",INDEX('RAW DATA'!$L:$L,'Row Index'!R47),INDEX('RAW DATA'!$X:$X,'Row Index'!R47)))</f>
        <v>19.5657145608397</v>
      </c>
      <c r="S499" s="40" t="n">
        <f aca="false">IF('Row Index'!S47="","✗",IF(INDEX('RAW DATA'!$X:$X,'Row Index'!S47)="",INDEX('RAW DATA'!$L:$L,'Row Index'!S47),INDEX('RAW DATA'!$X:$X,'Row Index'!S47)))</f>
        <v>16.1684105630294</v>
      </c>
      <c r="T499" s="40" t="n">
        <f aca="false">IF('Row Index'!T47="","✗",IF(INDEX('RAW DATA'!$X:$X,'Row Index'!T47)="",INDEX('RAW DATA'!$L:$L,'Row Index'!T47),INDEX('RAW DATA'!$X:$X,'Row Index'!T47)))</f>
        <v>17.8943603783591</v>
      </c>
      <c r="U499" s="40" t="n">
        <f aca="false">IF('Row Index'!U47="","✗",IF(INDEX('RAW DATA'!$X:$X,'Row Index'!U47)="",INDEX('RAW DATA'!$L:$L,'Row Index'!U47),INDEX('RAW DATA'!$X:$X,'Row Index'!U47)))</f>
        <v>17.3206472671713</v>
      </c>
      <c r="V499" s="40" t="n">
        <f aca="false">IF('Row Index'!V47="","✗",IF(INDEX('RAW DATA'!$X:$X,'Row Index'!V47)="",INDEX('RAW DATA'!$L:$L,'Row Index'!V47),INDEX('RAW DATA'!$X:$X,'Row Index'!V47)))</f>
        <v>12.9441253772024</v>
      </c>
      <c r="W499" s="40" t="n">
        <f aca="false">IF('Row Index'!W47="","✗",IF(INDEX('RAW DATA'!$X:$X,'Row Index'!W47)="",INDEX('RAW DATA'!$L:$L,'Row Index'!W47),INDEX('RAW DATA'!$X:$X,'Row Index'!W47)))</f>
        <v>12.9302681358665</v>
      </c>
      <c r="X499" s="40" t="n">
        <f aca="false">IF('Row Index'!X47="","✗",IF(INDEX('RAW DATA'!$X:$X,'Row Index'!X47)="",INDEX('RAW DATA'!$L:$L,'Row Index'!X47),INDEX('RAW DATA'!$X:$X,'Row Index'!X47)))</f>
        <v>14.0107815764983</v>
      </c>
      <c r="Y499" s="40" t="n">
        <f aca="false">IF('Row Index'!Y47="","✗",IF(INDEX('RAW DATA'!$X:$X,'Row Index'!Y47)="",INDEX('RAW DATA'!$L:$L,'Row Index'!Y47),INDEX('RAW DATA'!$X:$X,'Row Index'!Y47)))</f>
        <v>16.8700801617679</v>
      </c>
      <c r="Z499" s="40" t="n">
        <f aca="false">IF('Row Index'!Z47="","✗",IF(INDEX('RAW DATA'!$X:$X,'Row Index'!Z47)="",INDEX('RAW DATA'!$L:$L,'Row Index'!Z47),INDEX('RAW DATA'!$X:$X,'Row Index'!Z47)))</f>
        <v>19.1198381645731</v>
      </c>
      <c r="AA499" s="19" t="str">
        <f aca="false">IF('Row Index'!AA47="","⏳",IF(INDEX('RAW DATA'!$X:$X,'Row Index'!AA47)="",INDEX('RAW DATA'!$L:$L,'Row Index'!AA47),INDEX('RAW DATA'!$X:$X,'Row Index'!AA47)))</f>
        <v>⏳</v>
      </c>
      <c r="AB499" s="40" t="n">
        <f aca="false">IF('Row Index'!AB47="","✗",IF(INDEX('RAW DATA'!$X:$X,'Row Index'!AB47)="",INDEX('RAW DATA'!$L:$L,'Row Index'!AB47),INDEX('RAW DATA'!$X:$X,'Row Index'!AB47)))</f>
        <v>33.4034990855447</v>
      </c>
      <c r="AC499" s="40" t="n">
        <f aca="false">IF('Row Index'!AC47="","✗",IF(INDEX('RAW DATA'!$X:$X,'Row Index'!AC47)="",INDEX('RAW DATA'!$L:$L,'Row Index'!AC47),INDEX('RAW DATA'!$X:$X,'Row Index'!AC47)))</f>
        <v>30.7875745868436</v>
      </c>
      <c r="AD499" s="40" t="n">
        <f aca="false">IF('Row Index'!AD47="","✗",IF(INDEX('RAW DATA'!$X:$X,'Row Index'!AD47)="",INDEX('RAW DATA'!$L:$L,'Row Index'!AD47),INDEX('RAW DATA'!$X:$X,'Row Index'!AD47)))</f>
        <v>36.3609965735525</v>
      </c>
      <c r="AE499" s="40" t="n">
        <f aca="false">IF('Row Index'!AE47="","✗",IF(INDEX('RAW DATA'!$X:$X,'Row Index'!AE47)="",INDEX('RAW DATA'!$L:$L,'Row Index'!AE47),INDEX('RAW DATA'!$X:$X,'Row Index'!AE47)))</f>
        <v>54.8892972935486</v>
      </c>
      <c r="AF499" s="40" t="n">
        <f aca="false">IF('Row Index'!AF47="","✗",IF(INDEX('RAW DATA'!$X:$X,'Row Index'!AF47)="",INDEX('RAW DATA'!$L:$L,'Row Index'!AF47),INDEX('RAW DATA'!$X:$X,'Row Index'!AF47)))</f>
        <v>52.7822569238168</v>
      </c>
      <c r="AG499" s="40" t="n">
        <f aca="false">IF('Row Index'!AG47="","✗",IF(INDEX('RAW DATA'!$X:$X,'Row Index'!AG47)="",INDEX('RAW DATA'!$L:$L,'Row Index'!AG47),INDEX('RAW DATA'!$X:$X,'Row Index'!AG47)))</f>
        <v>67.6128218361145</v>
      </c>
      <c r="AH499" s="40" t="n">
        <f aca="false">IF('Row Index'!AH47="","✗",IF(INDEX('RAW DATA'!$X:$X,'Row Index'!AH47)="",INDEX('RAW DATA'!$L:$L,'Row Index'!AH47),INDEX('RAW DATA'!$X:$X,'Row Index'!AH47)))</f>
        <v>97.4237560192617</v>
      </c>
      <c r="AI499" s="40" t="n">
        <f aca="false">IF('Row Index'!AI47="","✗",IF(INDEX('RAW DATA'!$X:$X,'Row Index'!AI47)="",INDEX('RAW DATA'!$L:$L,'Row Index'!AI47),INDEX('RAW DATA'!$X:$X,'Row Index'!AI47)))</f>
        <v>73.7568038894467</v>
      </c>
      <c r="AJ499" s="40" t="n">
        <f aca="false">IF('Row Index'!AJ47="","✗",IF(INDEX('RAW DATA'!$X:$X,'Row Index'!AJ47)="",INDEX('RAW DATA'!$L:$L,'Row Index'!AJ47),INDEX('RAW DATA'!$X:$X,'Row Index'!AJ47)))</f>
        <v>97.3316095669037</v>
      </c>
      <c r="AK499" s="40" t="n">
        <f aca="false">IF('Row Index'!AK47="","✗",IF(INDEX('RAW DATA'!$X:$X,'Row Index'!AK47)="",INDEX('RAW DATA'!$L:$L,'Row Index'!AK47),INDEX('RAW DATA'!$X:$X,'Row Index'!AK47)))</f>
        <v>97.4633382972816</v>
      </c>
      <c r="AL499" s="40" t="n">
        <f aca="false">IF('Row Index'!AL47="","✗",IF(INDEX('RAW DATA'!$X:$X,'Row Index'!AL47)="",INDEX('RAW DATA'!$L:$L,'Row Index'!AL47),INDEX('RAW DATA'!$X:$X,'Row Index'!AL47)))</f>
        <v>96.6418389623732</v>
      </c>
      <c r="AM499" s="40" t="n">
        <f aca="false">IF('Row Index'!AM47="","✗",IF(INDEX('RAW DATA'!$X:$X,'Row Index'!AM47)="",INDEX('RAW DATA'!$L:$L,'Row Index'!AM47),INDEX('RAW DATA'!$X:$X,'Row Index'!AM47)))</f>
        <v>95.7083402390292</v>
      </c>
      <c r="AN499" s="40" t="n">
        <f aca="false">IF('Row Index'!AN47="","✗",IF(INDEX('RAW DATA'!$X:$X,'Row Index'!AN47)="",INDEX('RAW DATA'!$L:$L,'Row Index'!AN47),INDEX('RAW DATA'!$X:$X,'Row Index'!AN47)))</f>
        <v>95.1376561170576</v>
      </c>
      <c r="AO499" s="40" t="n">
        <f aca="false">IF('Row Index'!AO47="","✗",IF(INDEX('RAW DATA'!$X:$X,'Row Index'!AO47)="",INDEX('RAW DATA'!$L:$L,'Row Index'!AO47),INDEX('RAW DATA'!$X:$X,'Row Index'!AO47)))</f>
        <v>92.3033764601591</v>
      </c>
      <c r="AP499" s="40" t="n">
        <f aca="false">IF('Row Index'!AP47="","✗",IF(INDEX('RAW DATA'!$X:$X,'Row Index'!AP47)="",INDEX('RAW DATA'!$L:$L,'Row Index'!AP47),INDEX('RAW DATA'!$X:$X,'Row Index'!AP47)))</f>
        <v>98.5058339628977</v>
      </c>
      <c r="AQ499" s="40" t="n">
        <f aca="false">IF('Row Index'!AQ47="","✗",IF(INDEX('RAW DATA'!$X:$X,'Row Index'!AQ47)="",INDEX('RAW DATA'!$L:$L,'Row Index'!AQ47),INDEX('RAW DATA'!$X:$X,'Row Index'!AQ47)))</f>
        <v>96.6704806671408</v>
      </c>
    </row>
    <row r="500" customFormat="false" ht="15" hidden="false" customHeight="false" outlineLevel="0" collapsed="false">
      <c r="A500" s="32" t="s">
        <v>301</v>
      </c>
      <c r="B500" s="33" t="s">
        <v>248</v>
      </c>
      <c r="C500" s="40" t="n">
        <f aca="false">IF('Row Index'!C48="","✗",IF(INDEX('RAW DATA'!$X:$X,'Row Index'!C48)="",INDEX('RAW DATA'!$L:$L,'Row Index'!C48),INDEX('RAW DATA'!$X:$X,'Row Index'!C48)))</f>
        <v>25.3221836637977</v>
      </c>
      <c r="D500" s="40" t="n">
        <f aca="false">IF('Row Index'!D48="","✗",IF(INDEX('RAW DATA'!$X:$X,'Row Index'!D48)="",INDEX('RAW DATA'!$L:$L,'Row Index'!D48),INDEX('RAW DATA'!$X:$X,'Row Index'!D48)))</f>
        <v>41.4043933789341</v>
      </c>
      <c r="E500" s="40" t="n">
        <f aca="false">IF('Row Index'!E48="","✗",IF(INDEX('RAW DATA'!$X:$X,'Row Index'!E48)="",INDEX('RAW DATA'!$L:$L,'Row Index'!E48),INDEX('RAW DATA'!$X:$X,'Row Index'!E48)))</f>
        <v>24.4274905422446</v>
      </c>
      <c r="F500" s="40" t="n">
        <f aca="false">IF('Row Index'!F48="","✗",IF(INDEX('RAW DATA'!$X:$X,'Row Index'!F48)="",INDEX('RAW DATA'!$L:$L,'Row Index'!F48),INDEX('RAW DATA'!$X:$X,'Row Index'!F48)))</f>
        <v>51.4411186871605</v>
      </c>
      <c r="G500" s="40" t="n">
        <f aca="false">IF('Row Index'!G48="","✗",IF(INDEX('RAW DATA'!$X:$X,'Row Index'!G48)="",INDEX('RAW DATA'!$L:$L,'Row Index'!G48),INDEX('RAW DATA'!$X:$X,'Row Index'!G48)))</f>
        <v>12.0781032078103</v>
      </c>
      <c r="H500" s="40" t="n">
        <f aca="false">IF('Row Index'!H48="","✗",IF(INDEX('RAW DATA'!$X:$X,'Row Index'!H48)="",INDEX('RAW DATA'!$L:$L,'Row Index'!H48),INDEX('RAW DATA'!$X:$X,'Row Index'!H48)))</f>
        <v>30.7870133290415</v>
      </c>
      <c r="I500" s="40" t="n">
        <f aca="false">IF('Row Index'!I48="","✗",IF(INDEX('RAW DATA'!$X:$X,'Row Index'!I48)="",INDEX('RAW DATA'!$L:$L,'Row Index'!I48),INDEX('RAW DATA'!$X:$X,'Row Index'!I48)))</f>
        <v>55.8618425722195</v>
      </c>
      <c r="J500" s="40" t="n">
        <f aca="false">IF('Row Index'!J48="","✗",IF(INDEX('RAW DATA'!$X:$X,'Row Index'!J48)="",INDEX('RAW DATA'!$L:$L,'Row Index'!J48),INDEX('RAW DATA'!$X:$X,'Row Index'!J48)))</f>
        <v>51.7470303860739</v>
      </c>
      <c r="K500" s="40" t="n">
        <f aca="false">IF('Row Index'!K48="","✗",IF(INDEX('RAW DATA'!$X:$X,'Row Index'!K48)="",INDEX('RAW DATA'!$L:$L,'Row Index'!K48),INDEX('RAW DATA'!$X:$X,'Row Index'!K48)))</f>
        <v>31.6712984862819</v>
      </c>
      <c r="L500" s="40" t="n">
        <f aca="false">IF('Row Index'!L48="","✗",IF(INDEX('RAW DATA'!$X:$X,'Row Index'!L48)="",INDEX('RAW DATA'!$L:$L,'Row Index'!L48),INDEX('RAW DATA'!$X:$X,'Row Index'!L48)))</f>
        <v>40.6069345218588</v>
      </c>
      <c r="M500" s="40" t="n">
        <f aca="false">IF('Row Index'!M48="","✗",IF(INDEX('RAW DATA'!$X:$X,'Row Index'!M48)="",INDEX('RAW DATA'!$L:$L,'Row Index'!M48),INDEX('RAW DATA'!$X:$X,'Row Index'!M48)))</f>
        <v>31.512807225348</v>
      </c>
      <c r="N500" s="40" t="n">
        <f aca="false">IF('Row Index'!N48="","✗",IF(INDEX('RAW DATA'!$X:$X,'Row Index'!N48)="",INDEX('RAW DATA'!$L:$L,'Row Index'!N48),INDEX('RAW DATA'!$X:$X,'Row Index'!N48)))</f>
        <v>35.1232573707035</v>
      </c>
      <c r="O500" s="40" t="n">
        <f aca="false">IF('Row Index'!O48="","✗",IF(INDEX('RAW DATA'!$X:$X,'Row Index'!O48)="",INDEX('RAW DATA'!$L:$L,'Row Index'!O48),INDEX('RAW DATA'!$X:$X,'Row Index'!O48)))</f>
        <v>43.3117234406733</v>
      </c>
      <c r="P500" s="40" t="n">
        <f aca="false">IF('Row Index'!P48="","✗",IF(INDEX('RAW DATA'!$X:$X,'Row Index'!P48)="",INDEX('RAW DATA'!$L:$L,'Row Index'!P48),INDEX('RAW DATA'!$X:$X,'Row Index'!P48)))</f>
        <v>33.6674978884286</v>
      </c>
      <c r="Q500" s="40" t="n">
        <f aca="false">IF('Row Index'!Q48="","✗",IF(INDEX('RAW DATA'!$X:$X,'Row Index'!Q48)="",INDEX('RAW DATA'!$L:$L,'Row Index'!Q48),INDEX('RAW DATA'!$X:$X,'Row Index'!Q48)))</f>
        <v>24.6848619814594</v>
      </c>
      <c r="R500" s="40" t="str">
        <f aca="false">IF('Row Index'!R48="","✗",IF(INDEX('RAW DATA'!$X:$X,'Row Index'!R48)="",INDEX('RAW DATA'!$L:$L,'Row Index'!R48),INDEX('RAW DATA'!$X:$X,'Row Index'!R48)))</f>
        <v>✗⇲</v>
      </c>
      <c r="S500" s="40" t="n">
        <f aca="false">IF('Row Index'!S48="","✗",IF(INDEX('RAW DATA'!$X:$X,'Row Index'!S48)="",INDEX('RAW DATA'!$L:$L,'Row Index'!S48),INDEX('RAW DATA'!$X:$X,'Row Index'!S48)))</f>
        <v>33.6327381166242</v>
      </c>
      <c r="T500" s="40" t="n">
        <f aca="false">IF('Row Index'!T48="","✗",IF(INDEX('RAW DATA'!$X:$X,'Row Index'!T48)="",INDEX('RAW DATA'!$L:$L,'Row Index'!T48),INDEX('RAW DATA'!$X:$X,'Row Index'!T48)))</f>
        <v>27.7735699937432</v>
      </c>
      <c r="U500" s="40" t="n">
        <f aca="false">IF('Row Index'!U48="","✗",IF(INDEX('RAW DATA'!$X:$X,'Row Index'!U48)="",INDEX('RAW DATA'!$L:$L,'Row Index'!U48),INDEX('RAW DATA'!$X:$X,'Row Index'!U48)))</f>
        <v>24.0463630284568</v>
      </c>
      <c r="V500" s="40" t="n">
        <f aca="false">IF('Row Index'!V48="","✗",IF(INDEX('RAW DATA'!$X:$X,'Row Index'!V48)="",INDEX('RAW DATA'!$L:$L,'Row Index'!V48),INDEX('RAW DATA'!$X:$X,'Row Index'!V48)))</f>
        <v>21.7095909567649</v>
      </c>
      <c r="W500" s="40" t="n">
        <f aca="false">IF('Row Index'!W48="","✗",IF(INDEX('RAW DATA'!$X:$X,'Row Index'!W48)="",INDEX('RAW DATA'!$L:$L,'Row Index'!W48),INDEX('RAW DATA'!$X:$X,'Row Index'!W48)))</f>
        <v>14.0752027324137</v>
      </c>
      <c r="X500" s="40" t="n">
        <f aca="false">IF('Row Index'!X48="","✗",IF(INDEX('RAW DATA'!$X:$X,'Row Index'!X48)="",INDEX('RAW DATA'!$L:$L,'Row Index'!X48),INDEX('RAW DATA'!$X:$X,'Row Index'!X48)))</f>
        <v>20.814155114343</v>
      </c>
      <c r="Y500" s="40" t="n">
        <f aca="false">IF('Row Index'!Y48="","✗",IF(INDEX('RAW DATA'!$X:$X,'Row Index'!Y48)="",INDEX('RAW DATA'!$L:$L,'Row Index'!Y48),INDEX('RAW DATA'!$X:$X,'Row Index'!Y48)))</f>
        <v>18.6410017241867</v>
      </c>
      <c r="Z500" s="40" t="n">
        <f aca="false">IF('Row Index'!Z48="","✗",IF(INDEX('RAW DATA'!$X:$X,'Row Index'!Z48)="",INDEX('RAW DATA'!$L:$L,'Row Index'!Z48),INDEX('RAW DATA'!$X:$X,'Row Index'!Z48)))</f>
        <v>18.7758682742487</v>
      </c>
      <c r="AA500" s="19" t="str">
        <f aca="false">IF('Row Index'!AA48="","⏳",IF(INDEX('RAW DATA'!$X:$X,'Row Index'!AA48)="",INDEX('RAW DATA'!$L:$L,'Row Index'!AA48),INDEX('RAW DATA'!$X:$X,'Row Index'!AA48)))</f>
        <v>⏳</v>
      </c>
      <c r="AB500" s="40" t="n">
        <f aca="false">IF('Row Index'!AB48="","✗",IF(INDEX('RAW DATA'!$X:$X,'Row Index'!AB48)="",INDEX('RAW DATA'!$L:$L,'Row Index'!AB48),INDEX('RAW DATA'!$X:$X,'Row Index'!AB48)))</f>
        <v>18.1716626326569</v>
      </c>
      <c r="AC500" s="40" t="n">
        <f aca="false">IF('Row Index'!AC48="","✗",IF(INDEX('RAW DATA'!$X:$X,'Row Index'!AC48)="",INDEX('RAW DATA'!$L:$L,'Row Index'!AC48),INDEX('RAW DATA'!$X:$X,'Row Index'!AC48)))</f>
        <v>15.6197727995731</v>
      </c>
      <c r="AD500" s="40" t="n">
        <f aca="false">IF('Row Index'!AD48="","✗",IF(INDEX('RAW DATA'!$X:$X,'Row Index'!AD48)="",INDEX('RAW DATA'!$L:$L,'Row Index'!AD48),INDEX('RAW DATA'!$X:$X,'Row Index'!AD48)))</f>
        <v>16.8180967328543</v>
      </c>
      <c r="AE500" s="40" t="n">
        <f aca="false">IF('Row Index'!AE48="","✗",IF(INDEX('RAW DATA'!$X:$X,'Row Index'!AE48)="",INDEX('RAW DATA'!$L:$L,'Row Index'!AE48),INDEX('RAW DATA'!$X:$X,'Row Index'!AE48)))</f>
        <v>17.5019147188824</v>
      </c>
      <c r="AF500" s="40" t="n">
        <f aca="false">IF('Row Index'!AF48="","✗",IF(INDEX('RAW DATA'!$X:$X,'Row Index'!AF48)="",INDEX('RAW DATA'!$L:$L,'Row Index'!AF48),INDEX('RAW DATA'!$X:$X,'Row Index'!AF48)))</f>
        <v>14.6316902984316</v>
      </c>
      <c r="AG500" s="40" t="n">
        <f aca="false">IF('Row Index'!AG48="","✗",IF(INDEX('RAW DATA'!$X:$X,'Row Index'!AG48)="",INDEX('RAW DATA'!$L:$L,'Row Index'!AG48),INDEX('RAW DATA'!$X:$X,'Row Index'!AG48)))</f>
        <v>16.2399908159458</v>
      </c>
      <c r="AH500" s="40" t="n">
        <f aca="false">IF('Row Index'!AH48="","✗",IF(INDEX('RAW DATA'!$X:$X,'Row Index'!AH48)="",INDEX('RAW DATA'!$L:$L,'Row Index'!AH48),INDEX('RAW DATA'!$X:$X,'Row Index'!AH48)))</f>
        <v>15.2134127830831</v>
      </c>
      <c r="AI500" s="40" t="n">
        <f aca="false">IF('Row Index'!AI48="","✗",IF(INDEX('RAW DATA'!$X:$X,'Row Index'!AI48)="",INDEX('RAW DATA'!$L:$L,'Row Index'!AI48),INDEX('RAW DATA'!$X:$X,'Row Index'!AI48)))</f>
        <v>25.0137323767831</v>
      </c>
      <c r="AJ500" s="40" t="n">
        <f aca="false">IF('Row Index'!AJ48="","✗",IF(INDEX('RAW DATA'!$X:$X,'Row Index'!AJ48)="",INDEX('RAW DATA'!$L:$L,'Row Index'!AJ48),INDEX('RAW DATA'!$X:$X,'Row Index'!AJ48)))</f>
        <v>46.8623701483281</v>
      </c>
      <c r="AK500" s="40" t="n">
        <f aca="false">IF('Row Index'!AK48="","✗",IF(INDEX('RAW DATA'!$X:$X,'Row Index'!AK48)="",INDEX('RAW DATA'!$L:$L,'Row Index'!AK48),INDEX('RAW DATA'!$X:$X,'Row Index'!AK48)))</f>
        <v>51.0910352626709</v>
      </c>
      <c r="AL500" s="40" t="n">
        <f aca="false">IF('Row Index'!AL48="","✗",IF(INDEX('RAW DATA'!$X:$X,'Row Index'!AL48)="",INDEX('RAW DATA'!$L:$L,'Row Index'!AL48),INDEX('RAW DATA'!$X:$X,'Row Index'!AL48)))</f>
        <v>67.6935475205502</v>
      </c>
      <c r="AM500" s="40" t="n">
        <f aca="false">IF('Row Index'!AM48="","✗",IF(INDEX('RAW DATA'!$X:$X,'Row Index'!AM48)="",INDEX('RAW DATA'!$L:$L,'Row Index'!AM48),INDEX('RAW DATA'!$X:$X,'Row Index'!AM48)))</f>
        <v>85.5534298468538</v>
      </c>
      <c r="AN500" s="40" t="n">
        <f aca="false">IF('Row Index'!AN48="","✗",IF(INDEX('RAW DATA'!$X:$X,'Row Index'!AN48)="",INDEX('RAW DATA'!$L:$L,'Row Index'!AN48),INDEX('RAW DATA'!$X:$X,'Row Index'!AN48)))</f>
        <v>90.6065520135422</v>
      </c>
      <c r="AO500" s="40" t="n">
        <f aca="false">IF('Row Index'!AO48="","✗",IF(INDEX('RAW DATA'!$X:$X,'Row Index'!AO48)="",INDEX('RAW DATA'!$L:$L,'Row Index'!AO48),INDEX('RAW DATA'!$X:$X,'Row Index'!AO48)))</f>
        <v>86.7607353320968</v>
      </c>
      <c r="AP500" s="40" t="n">
        <f aca="false">IF('Row Index'!AP48="","✗",IF(INDEX('RAW DATA'!$X:$X,'Row Index'!AP48)="",INDEX('RAW DATA'!$L:$L,'Row Index'!AP48),INDEX('RAW DATA'!$X:$X,'Row Index'!AP48)))</f>
        <v>91.9370963549477</v>
      </c>
      <c r="AQ500" s="40" t="n">
        <f aca="false">IF('Row Index'!AQ48="","✗",IF(INDEX('RAW DATA'!$X:$X,'Row Index'!AQ48)="",INDEX('RAW DATA'!$L:$L,'Row Index'!AQ48),INDEX('RAW DATA'!$X:$X,'Row Index'!AQ48)))</f>
        <v>84.3703007518797</v>
      </c>
    </row>
    <row r="501" customFormat="false" ht="15" hidden="false" customHeight="false" outlineLevel="0" collapsed="false">
      <c r="A501" s="32" t="s">
        <v>304</v>
      </c>
      <c r="B501" s="33" t="s">
        <v>248</v>
      </c>
      <c r="C501" s="40" t="n">
        <f aca="false">IF('Row Index'!C49="","✗",IF(INDEX('RAW DATA'!$X:$X,'Row Index'!C49)="",INDEX('RAW DATA'!$L:$L,'Row Index'!C49),INDEX('RAW DATA'!$X:$X,'Row Index'!C49)))</f>
        <v>30.3601411780831</v>
      </c>
      <c r="D501" s="40" t="n">
        <f aca="false">IF('Row Index'!D49="","✗",IF(INDEX('RAW DATA'!$X:$X,'Row Index'!D49)="",INDEX('RAW DATA'!$L:$L,'Row Index'!D49),INDEX('RAW DATA'!$X:$X,'Row Index'!D49)))</f>
        <v>39.2797155958576</v>
      </c>
      <c r="E501" s="40" t="n">
        <f aca="false">IF('Row Index'!E49="","✗",IF(INDEX('RAW DATA'!$X:$X,'Row Index'!E49)="",INDEX('RAW DATA'!$L:$L,'Row Index'!E49),INDEX('RAW DATA'!$X:$X,'Row Index'!E49)))</f>
        <v>10.370088636063</v>
      </c>
      <c r="F501" s="40" t="n">
        <f aca="false">IF('Row Index'!F49="","✗",IF(INDEX('RAW DATA'!$X:$X,'Row Index'!F49)="",INDEX('RAW DATA'!$L:$L,'Row Index'!F49),INDEX('RAW DATA'!$X:$X,'Row Index'!F49)))</f>
        <v>38.7883502698498</v>
      </c>
      <c r="G501" s="40" t="n">
        <f aca="false">IF('Row Index'!G49="","✗",IF(INDEX('RAW DATA'!$X:$X,'Row Index'!G49)="",INDEX('RAW DATA'!$L:$L,'Row Index'!G49),INDEX('RAW DATA'!$X:$X,'Row Index'!G49)))</f>
        <v>29.4421238863939</v>
      </c>
      <c r="H501" s="40" t="n">
        <f aca="false">IF('Row Index'!H49="","✗",IF(INDEX('RAW DATA'!$X:$X,'Row Index'!H49)="",INDEX('RAW DATA'!$L:$L,'Row Index'!H49),INDEX('RAW DATA'!$X:$X,'Row Index'!H49)))</f>
        <v>32.6535077722569</v>
      </c>
      <c r="I501" s="40" t="n">
        <f aca="false">IF('Row Index'!I49="","✗",IF(INDEX('RAW DATA'!$X:$X,'Row Index'!I49)="",INDEX('RAW DATA'!$L:$L,'Row Index'!I49),INDEX('RAW DATA'!$X:$X,'Row Index'!I49)))</f>
        <v>11.752198817228</v>
      </c>
      <c r="J501" s="40" t="n">
        <f aca="false">IF('Row Index'!J49="","✗",IF(INDEX('RAW DATA'!$X:$X,'Row Index'!J49)="",INDEX('RAW DATA'!$L:$L,'Row Index'!J49),INDEX('RAW DATA'!$X:$X,'Row Index'!J49)))</f>
        <v>25.799771235928</v>
      </c>
      <c r="K501" s="40" t="n">
        <f aca="false">IF('Row Index'!K49="","✗",IF(INDEX('RAW DATA'!$X:$X,'Row Index'!K49)="",INDEX('RAW DATA'!$L:$L,'Row Index'!K49),INDEX('RAW DATA'!$X:$X,'Row Index'!K49)))</f>
        <v>19.7396848352307</v>
      </c>
      <c r="L501" s="40" t="n">
        <f aca="false">IF('Row Index'!L49="","✗",IF(INDEX('RAW DATA'!$X:$X,'Row Index'!L49)="",INDEX('RAW DATA'!$L:$L,'Row Index'!L49),INDEX('RAW DATA'!$X:$X,'Row Index'!L49)))</f>
        <v>24.0965968160126</v>
      </c>
      <c r="M501" s="40" t="n">
        <f aca="false">IF('Row Index'!M49="","✗",IF(INDEX('RAW DATA'!$X:$X,'Row Index'!M49)="",INDEX('RAW DATA'!$L:$L,'Row Index'!M49),INDEX('RAW DATA'!$X:$X,'Row Index'!M49)))</f>
        <v>11.2108830794807</v>
      </c>
      <c r="N501" s="40" t="n">
        <f aca="false">IF('Row Index'!N49="","✗",IF(INDEX('RAW DATA'!$X:$X,'Row Index'!N49)="",INDEX('RAW DATA'!$L:$L,'Row Index'!N49),INDEX('RAW DATA'!$X:$X,'Row Index'!N49)))</f>
        <v>10.7191797230607</v>
      </c>
      <c r="O501" s="40" t="n">
        <f aca="false">IF('Row Index'!O49="","✗",IF(INDEX('RAW DATA'!$X:$X,'Row Index'!O49)="",INDEX('RAW DATA'!$L:$L,'Row Index'!O49),INDEX('RAW DATA'!$X:$X,'Row Index'!O49)))</f>
        <v>17.9933346643527</v>
      </c>
      <c r="P501" s="40" t="n">
        <f aca="false">IF('Row Index'!P49="","✗",IF(INDEX('RAW DATA'!$X:$X,'Row Index'!P49)="",INDEX('RAW DATA'!$L:$L,'Row Index'!P49),INDEX('RAW DATA'!$X:$X,'Row Index'!P49)))</f>
        <v>20.1878411200281</v>
      </c>
      <c r="Q501" s="40" t="n">
        <f aca="false">IF('Row Index'!Q49="","✗",IF(INDEX('RAW DATA'!$X:$X,'Row Index'!Q49)="",INDEX('RAW DATA'!$L:$L,'Row Index'!Q49),INDEX('RAW DATA'!$X:$X,'Row Index'!Q49)))</f>
        <v>15.713630105553</v>
      </c>
      <c r="R501" s="40" t="n">
        <f aca="false">IF('Row Index'!R49="","✗",IF(INDEX('RAW DATA'!$X:$X,'Row Index'!R49)="",INDEX('RAW DATA'!$L:$L,'Row Index'!R49),INDEX('RAW DATA'!$X:$X,'Row Index'!R49)))</f>
        <v>16.5588679655176</v>
      </c>
      <c r="S501" s="40" t="n">
        <f aca="false">IF('Row Index'!S49="","✗",IF(INDEX('RAW DATA'!$X:$X,'Row Index'!S49)="",INDEX('RAW DATA'!$L:$L,'Row Index'!S49),INDEX('RAW DATA'!$X:$X,'Row Index'!S49)))</f>
        <v>15.0498279394506</v>
      </c>
      <c r="T501" s="40" t="n">
        <f aca="false">IF('Row Index'!T49="","✗",IF(INDEX('RAW DATA'!$X:$X,'Row Index'!T49)="",INDEX('RAW DATA'!$L:$L,'Row Index'!T49),INDEX('RAW DATA'!$X:$X,'Row Index'!T49)))</f>
        <v>17.7760907323694</v>
      </c>
      <c r="U501" s="40" t="n">
        <f aca="false">IF('Row Index'!U49="","✗",IF(INDEX('RAW DATA'!$X:$X,'Row Index'!U49)="",INDEX('RAW DATA'!$L:$L,'Row Index'!U49),INDEX('RAW DATA'!$X:$X,'Row Index'!U49)))</f>
        <v>13.9528063967469</v>
      </c>
      <c r="V501" s="40" t="n">
        <f aca="false">IF('Row Index'!V49="","✗",IF(INDEX('RAW DATA'!$X:$X,'Row Index'!V49)="",INDEX('RAW DATA'!$L:$L,'Row Index'!V49),INDEX('RAW DATA'!$X:$X,'Row Index'!V49)))</f>
        <v>12.3097594159054</v>
      </c>
      <c r="W501" s="40" t="n">
        <f aca="false">IF('Row Index'!W49="","✗",IF(INDEX('RAW DATA'!$X:$X,'Row Index'!W49)="",INDEX('RAW DATA'!$L:$L,'Row Index'!W49),INDEX('RAW DATA'!$X:$X,'Row Index'!W49)))</f>
        <v>13.3581771509559</v>
      </c>
      <c r="X501" s="40" t="n">
        <f aca="false">IF('Row Index'!X49="","✗",IF(INDEX('RAW DATA'!$X:$X,'Row Index'!X49)="",INDEX('RAW DATA'!$L:$L,'Row Index'!X49),INDEX('RAW DATA'!$X:$X,'Row Index'!X49)))</f>
        <v>14.6032947707934</v>
      </c>
      <c r="Y501" s="40" t="n">
        <f aca="false">IF('Row Index'!Y49="","✗",IF(INDEX('RAW DATA'!$X:$X,'Row Index'!Y49)="",INDEX('RAW DATA'!$L:$L,'Row Index'!Y49),INDEX('RAW DATA'!$X:$X,'Row Index'!Y49)))</f>
        <v>16.9780992565803</v>
      </c>
      <c r="Z501" s="40" t="n">
        <f aca="false">IF('Row Index'!Z49="","✗",IF(INDEX('RAW DATA'!$X:$X,'Row Index'!Z49)="",INDEX('RAW DATA'!$L:$L,'Row Index'!Z49),INDEX('RAW DATA'!$X:$X,'Row Index'!Z49)))</f>
        <v>31.0117156900722</v>
      </c>
      <c r="AA501" s="19" t="str">
        <f aca="false">IF('Row Index'!AA49="","⏳",IF(INDEX('RAW DATA'!$X:$X,'Row Index'!AA49)="",INDEX('RAW DATA'!$L:$L,'Row Index'!AA49),INDEX('RAW DATA'!$X:$X,'Row Index'!AA49)))</f>
        <v>⏳</v>
      </c>
      <c r="AB501" s="40" t="n">
        <f aca="false">IF('Row Index'!AB49="","✗",IF(INDEX('RAW DATA'!$X:$X,'Row Index'!AB49)="",INDEX('RAW DATA'!$L:$L,'Row Index'!AB49),INDEX('RAW DATA'!$X:$X,'Row Index'!AB49)))</f>
        <v>48.0946775414109</v>
      </c>
      <c r="AC501" s="40" t="n">
        <f aca="false">IF('Row Index'!AC49="","✗",IF(INDEX('RAW DATA'!$X:$X,'Row Index'!AC49)="",INDEX('RAW DATA'!$L:$L,'Row Index'!AC49),INDEX('RAW DATA'!$X:$X,'Row Index'!AC49)))</f>
        <v>53.0239298005515</v>
      </c>
      <c r="AD501" s="40" t="n">
        <f aca="false">IF('Row Index'!AD49="","✗",IF(INDEX('RAW DATA'!$X:$X,'Row Index'!AD49)="",INDEX('RAW DATA'!$L:$L,'Row Index'!AD49),INDEX('RAW DATA'!$X:$X,'Row Index'!AD49)))</f>
        <v>70.056245376024</v>
      </c>
      <c r="AE501" s="40" t="n">
        <f aca="false">IF('Row Index'!AE49="","✗",IF(INDEX('RAW DATA'!$X:$X,'Row Index'!AE49)="",INDEX('RAW DATA'!$L:$L,'Row Index'!AE49),INDEX('RAW DATA'!$X:$X,'Row Index'!AE49)))</f>
        <v>74.4281199282481</v>
      </c>
      <c r="AF501" s="40" t="n">
        <f aca="false">IF('Row Index'!AF49="","✗",IF(INDEX('RAW DATA'!$X:$X,'Row Index'!AF49)="",INDEX('RAW DATA'!$L:$L,'Row Index'!AF49),INDEX('RAW DATA'!$X:$X,'Row Index'!AF49)))</f>
        <v>75.6977370900087</v>
      </c>
      <c r="AG501" s="40" t="n">
        <f aca="false">IF('Row Index'!AG49="","✗",IF(INDEX('RAW DATA'!$X:$X,'Row Index'!AG49)="",INDEX('RAW DATA'!$L:$L,'Row Index'!AG49),INDEX('RAW DATA'!$X:$X,'Row Index'!AG49)))</f>
        <v>83.4655394007551</v>
      </c>
      <c r="AH501" s="40" t="n">
        <f aca="false">IF('Row Index'!AH49="","✗",IF(INDEX('RAW DATA'!$X:$X,'Row Index'!AH49)="",INDEX('RAW DATA'!$L:$L,'Row Index'!AH49),INDEX('RAW DATA'!$X:$X,'Row Index'!AH49)))</f>
        <v>87.7652604097886</v>
      </c>
      <c r="AI501" s="40" t="n">
        <f aca="false">IF('Row Index'!AI49="","✗",IF(INDEX('RAW DATA'!$X:$X,'Row Index'!AI49)="",INDEX('RAW DATA'!$L:$L,'Row Index'!AI49),INDEX('RAW DATA'!$X:$X,'Row Index'!AI49)))</f>
        <v>73.3580375257801</v>
      </c>
      <c r="AJ501" s="40" t="n">
        <f aca="false">IF('Row Index'!AJ49="","✗",IF(INDEX('RAW DATA'!$X:$X,'Row Index'!AJ49)="",INDEX('RAW DATA'!$L:$L,'Row Index'!AJ49),INDEX('RAW DATA'!$X:$X,'Row Index'!AJ49)))</f>
        <v>87.1663178673588</v>
      </c>
      <c r="AK501" s="40" t="n">
        <f aca="false">IF('Row Index'!AK49="","✗",IF(INDEX('RAW DATA'!$X:$X,'Row Index'!AK49)="",INDEX('RAW DATA'!$L:$L,'Row Index'!AK49),INDEX('RAW DATA'!$X:$X,'Row Index'!AK49)))</f>
        <v>87.3492136204001</v>
      </c>
      <c r="AL501" s="40" t="n">
        <f aca="false">IF('Row Index'!AL49="","✗",IF(INDEX('RAW DATA'!$X:$X,'Row Index'!AL49)="",INDEX('RAW DATA'!$L:$L,'Row Index'!AL49),INDEX('RAW DATA'!$X:$X,'Row Index'!AL49)))</f>
        <v>78.9796286280873</v>
      </c>
      <c r="AM501" s="40" t="n">
        <f aca="false">IF('Row Index'!AM49="","✗",IF(INDEX('RAW DATA'!$X:$X,'Row Index'!AM49)="",INDEX('RAW DATA'!$L:$L,'Row Index'!AM49),INDEX('RAW DATA'!$X:$X,'Row Index'!AM49)))</f>
        <v>81.2276242302735</v>
      </c>
      <c r="AN501" s="40" t="n">
        <f aca="false">IF('Row Index'!AN49="","✗",IF(INDEX('RAW DATA'!$X:$X,'Row Index'!AN49)="",INDEX('RAW DATA'!$L:$L,'Row Index'!AN49),INDEX('RAW DATA'!$X:$X,'Row Index'!AN49)))</f>
        <v>87.1046306340799</v>
      </c>
      <c r="AO501" s="40" t="n">
        <f aca="false">IF('Row Index'!AO49="","✗",IF(INDEX('RAW DATA'!$X:$X,'Row Index'!AO49)="",INDEX('RAW DATA'!$L:$L,'Row Index'!AO49),INDEX('RAW DATA'!$X:$X,'Row Index'!AO49)))</f>
        <v>89.4164727780363</v>
      </c>
      <c r="AP501" s="40" t="n">
        <f aca="false">IF('Row Index'!AP49="","✗",IF(INDEX('RAW DATA'!$X:$X,'Row Index'!AP49)="",INDEX('RAW DATA'!$L:$L,'Row Index'!AP49),INDEX('RAW DATA'!$X:$X,'Row Index'!AP49)))</f>
        <v>92.3587703582238</v>
      </c>
      <c r="AQ501" s="40" t="n">
        <f aca="false">IF('Row Index'!AQ49="","✗",IF(INDEX('RAW DATA'!$X:$X,'Row Index'!AQ49)="",INDEX('RAW DATA'!$L:$L,'Row Index'!AQ49),INDEX('RAW DATA'!$X:$X,'Row Index'!AQ49)))</f>
        <v>89.7962826605975</v>
      </c>
    </row>
    <row r="502" customFormat="false" ht="15" hidden="false" customHeight="false" outlineLevel="0" collapsed="false">
      <c r="A502" s="32" t="s">
        <v>307</v>
      </c>
      <c r="B502" s="33" t="s">
        <v>248</v>
      </c>
      <c r="C502" s="40" t="n">
        <f aca="false">IF('Row Index'!C50="","✗",IF(INDEX('RAW DATA'!$X:$X,'Row Index'!C50)="",INDEX('RAW DATA'!$L:$L,'Row Index'!C50),INDEX('RAW DATA'!$X:$X,'Row Index'!C50)))</f>
        <v>21.0139441744609</v>
      </c>
      <c r="D502" s="40" t="n">
        <f aca="false">IF('Row Index'!D50="","✗",IF(INDEX('RAW DATA'!$X:$X,'Row Index'!D50)="",INDEX('RAW DATA'!$L:$L,'Row Index'!D50),INDEX('RAW DATA'!$X:$X,'Row Index'!D50)))</f>
        <v>23.5144370175749</v>
      </c>
      <c r="E502" s="40" t="n">
        <f aca="false">IF('Row Index'!E50="","✗",IF(INDEX('RAW DATA'!$X:$X,'Row Index'!E50)="",INDEX('RAW DATA'!$L:$L,'Row Index'!E50),INDEX('RAW DATA'!$X:$X,'Row Index'!E50)))</f>
        <v>35.385026452199</v>
      </c>
      <c r="F502" s="40" t="n">
        <f aca="false">IF('Row Index'!F50="","✗",IF(INDEX('RAW DATA'!$X:$X,'Row Index'!F50)="",INDEX('RAW DATA'!$L:$L,'Row Index'!F50),INDEX('RAW DATA'!$X:$X,'Row Index'!F50)))</f>
        <v>24.0607343043018</v>
      </c>
      <c r="G502" s="40" t="n">
        <f aca="false">IF('Row Index'!G50="","✗",IF(INDEX('RAW DATA'!$X:$X,'Row Index'!G50)="",INDEX('RAW DATA'!$L:$L,'Row Index'!G50),INDEX('RAW DATA'!$X:$X,'Row Index'!G50)))</f>
        <v>29.1281145621377</v>
      </c>
      <c r="H502" s="40" t="n">
        <f aca="false">IF('Row Index'!H50="","✗",IF(INDEX('RAW DATA'!$X:$X,'Row Index'!H50)="",INDEX('RAW DATA'!$L:$L,'Row Index'!H50),INDEX('RAW DATA'!$X:$X,'Row Index'!H50)))</f>
        <v>46.2425109355889</v>
      </c>
      <c r="I502" s="40" t="n">
        <f aca="false">IF('Row Index'!I50="","✗",IF(INDEX('RAW DATA'!$X:$X,'Row Index'!I50)="",INDEX('RAW DATA'!$L:$L,'Row Index'!I50),INDEX('RAW DATA'!$X:$X,'Row Index'!I50)))</f>
        <v>24.6880235568868</v>
      </c>
      <c r="J502" s="40" t="n">
        <f aca="false">IF('Row Index'!J50="","✗",IF(INDEX('RAW DATA'!$X:$X,'Row Index'!J50)="",INDEX('RAW DATA'!$L:$L,'Row Index'!J50),INDEX('RAW DATA'!$X:$X,'Row Index'!J50)))</f>
        <v>42.7071735326865</v>
      </c>
      <c r="K502" s="40" t="n">
        <f aca="false">IF('Row Index'!K50="","✗",IF(INDEX('RAW DATA'!$X:$X,'Row Index'!K50)="",INDEX('RAW DATA'!$L:$L,'Row Index'!K50),INDEX('RAW DATA'!$X:$X,'Row Index'!K50)))</f>
        <v>28.787530828449</v>
      </c>
      <c r="L502" s="40" t="n">
        <f aca="false">IF('Row Index'!L50="","✗",IF(INDEX('RAW DATA'!$X:$X,'Row Index'!L50)="",INDEX('RAW DATA'!$L:$L,'Row Index'!L50),INDEX('RAW DATA'!$X:$X,'Row Index'!L50)))</f>
        <v>29.5537681921403</v>
      </c>
      <c r="M502" s="40" t="n">
        <f aca="false">IF('Row Index'!M50="","✗",IF(INDEX('RAW DATA'!$X:$X,'Row Index'!M50)="",INDEX('RAW DATA'!$L:$L,'Row Index'!M50),INDEX('RAW DATA'!$X:$X,'Row Index'!M50)))</f>
        <v>27.6913791896998</v>
      </c>
      <c r="N502" s="40" t="n">
        <f aca="false">IF('Row Index'!N50="","✗",IF(INDEX('RAW DATA'!$X:$X,'Row Index'!N50)="",INDEX('RAW DATA'!$L:$L,'Row Index'!N50),INDEX('RAW DATA'!$X:$X,'Row Index'!N50)))</f>
        <v>29.8620739326935</v>
      </c>
      <c r="O502" s="40" t="n">
        <f aca="false">IF('Row Index'!O50="","✗",IF(INDEX('RAW DATA'!$X:$X,'Row Index'!O50)="",INDEX('RAW DATA'!$L:$L,'Row Index'!O50),INDEX('RAW DATA'!$X:$X,'Row Index'!O50)))</f>
        <v>13.5561460888526</v>
      </c>
      <c r="P502" s="40" t="n">
        <f aca="false">IF('Row Index'!P50="","✗",IF(INDEX('RAW DATA'!$X:$X,'Row Index'!P50)="",INDEX('RAW DATA'!$L:$L,'Row Index'!P50),INDEX('RAW DATA'!$X:$X,'Row Index'!P50)))</f>
        <v>13.3403328907143</v>
      </c>
      <c r="Q502" s="40" t="n">
        <f aca="false">IF('Row Index'!Q50="","✗",IF(INDEX('RAW DATA'!$X:$X,'Row Index'!Q50)="",INDEX('RAW DATA'!$L:$L,'Row Index'!Q50),INDEX('RAW DATA'!$X:$X,'Row Index'!Q50)))</f>
        <v>12.9010831348029</v>
      </c>
      <c r="R502" s="40" t="n">
        <f aca="false">IF('Row Index'!R50="","✗",IF(INDEX('RAW DATA'!$X:$X,'Row Index'!R50)="",INDEX('RAW DATA'!$L:$L,'Row Index'!R50),INDEX('RAW DATA'!$X:$X,'Row Index'!R50)))</f>
        <v>11.762367537372</v>
      </c>
      <c r="S502" s="40" t="n">
        <f aca="false">IF('Row Index'!S50="","✗",IF(INDEX('RAW DATA'!$X:$X,'Row Index'!S50)="",INDEX('RAW DATA'!$L:$L,'Row Index'!S50),INDEX('RAW DATA'!$X:$X,'Row Index'!S50)))</f>
        <v>22.138399142623</v>
      </c>
      <c r="T502" s="40" t="n">
        <f aca="false">IF('Row Index'!T50="","✗",IF(INDEX('RAW DATA'!$X:$X,'Row Index'!T50)="",INDEX('RAW DATA'!$L:$L,'Row Index'!T50),INDEX('RAW DATA'!$X:$X,'Row Index'!T50)))</f>
        <v>11.2526129237481</v>
      </c>
      <c r="U502" s="40" t="n">
        <f aca="false">IF('Row Index'!U50="","✗",IF(INDEX('RAW DATA'!$X:$X,'Row Index'!U50)="",INDEX('RAW DATA'!$L:$L,'Row Index'!U50),INDEX('RAW DATA'!$X:$X,'Row Index'!U50)))</f>
        <v>10.1051649563226</v>
      </c>
      <c r="V502" s="40" t="n">
        <f aca="false">IF('Row Index'!V50="","✗",IF(INDEX('RAW DATA'!$X:$X,'Row Index'!V50)="",INDEX('RAW DATA'!$L:$L,'Row Index'!V50),INDEX('RAW DATA'!$X:$X,'Row Index'!V50)))</f>
        <v>10.0903688665951</v>
      </c>
      <c r="W502" s="40" t="n">
        <f aca="false">IF('Row Index'!W50="","✗",IF(INDEX('RAW DATA'!$X:$X,'Row Index'!W50)="",INDEX('RAW DATA'!$L:$L,'Row Index'!W50),INDEX('RAW DATA'!$X:$X,'Row Index'!W50)))</f>
        <v>19.9187663366144</v>
      </c>
      <c r="X502" s="40" t="n">
        <f aca="false">IF('Row Index'!X50="","✗",IF(INDEX('RAW DATA'!$X:$X,'Row Index'!X50)="",INDEX('RAW DATA'!$L:$L,'Row Index'!X50),INDEX('RAW DATA'!$X:$X,'Row Index'!X50)))</f>
        <v>18.812315478701</v>
      </c>
      <c r="Y502" s="40" t="n">
        <f aca="false">IF('Row Index'!Y50="","✗",IF(INDEX('RAW DATA'!$X:$X,'Row Index'!Y50)="",INDEX('RAW DATA'!$L:$L,'Row Index'!Y50),INDEX('RAW DATA'!$X:$X,'Row Index'!Y50)))</f>
        <v>10.9682487725041</v>
      </c>
      <c r="Z502" s="40" t="n">
        <f aca="false">IF('Row Index'!Z50="","✗",IF(INDEX('RAW DATA'!$X:$X,'Row Index'!Z50)="",INDEX('RAW DATA'!$L:$L,'Row Index'!Z50),INDEX('RAW DATA'!$X:$X,'Row Index'!Z50)))</f>
        <v>15.7251393242773</v>
      </c>
      <c r="AA502" s="19" t="str">
        <f aca="false">IF('Row Index'!AA50="","⏳",IF(INDEX('RAW DATA'!$X:$X,'Row Index'!AA50)="",INDEX('RAW DATA'!$L:$L,'Row Index'!AA50),INDEX('RAW DATA'!$X:$X,'Row Index'!AA50)))</f>
        <v>⏳</v>
      </c>
      <c r="AB502" s="40" t="n">
        <f aca="false">IF('Row Index'!AB50="","✗",IF(INDEX('RAW DATA'!$X:$X,'Row Index'!AB50)="",INDEX('RAW DATA'!$L:$L,'Row Index'!AB50),INDEX('RAW DATA'!$X:$X,'Row Index'!AB50)))</f>
        <v>14.0153700776866</v>
      </c>
      <c r="AC502" s="40" t="n">
        <f aca="false">IF('Row Index'!AC50="","✗",IF(INDEX('RAW DATA'!$X:$X,'Row Index'!AC50)="",INDEX('RAW DATA'!$L:$L,'Row Index'!AC50),INDEX('RAW DATA'!$X:$X,'Row Index'!AC50)))</f>
        <v>19.7634547532674</v>
      </c>
      <c r="AD502" s="40" t="n">
        <f aca="false">IF('Row Index'!AD50="","✗",IF(INDEX('RAW DATA'!$X:$X,'Row Index'!AD50)="",INDEX('RAW DATA'!$L:$L,'Row Index'!AD50),INDEX('RAW DATA'!$X:$X,'Row Index'!AD50)))</f>
        <v>24.4676388821148</v>
      </c>
      <c r="AE502" s="40" t="n">
        <f aca="false">IF('Row Index'!AE50="","✗",IF(INDEX('RAW DATA'!$X:$X,'Row Index'!AE50)="",INDEX('RAW DATA'!$L:$L,'Row Index'!AE50),INDEX('RAW DATA'!$X:$X,'Row Index'!AE50)))</f>
        <v>30.4118714185616</v>
      </c>
      <c r="AF502" s="40" t="n">
        <f aca="false">IF('Row Index'!AF50="","✗",IF(INDEX('RAW DATA'!$X:$X,'Row Index'!AF50)="",INDEX('RAW DATA'!$L:$L,'Row Index'!AF50),INDEX('RAW DATA'!$X:$X,'Row Index'!AF50)))</f>
        <v>50.4863070539419</v>
      </c>
      <c r="AG502" s="40" t="n">
        <f aca="false">IF('Row Index'!AG50="","✗",IF(INDEX('RAW DATA'!$X:$X,'Row Index'!AG50)="",INDEX('RAW DATA'!$L:$L,'Row Index'!AG50),INDEX('RAW DATA'!$X:$X,'Row Index'!AG50)))</f>
        <v>56.5068196579346</v>
      </c>
      <c r="AH502" s="40" t="n">
        <f aca="false">IF('Row Index'!AH50="","✗",IF(INDEX('RAW DATA'!$X:$X,'Row Index'!AH50)="",INDEX('RAW DATA'!$L:$L,'Row Index'!AH50),INDEX('RAW DATA'!$X:$X,'Row Index'!AH50)))</f>
        <v>66.8725822154445</v>
      </c>
      <c r="AI502" s="40" t="n">
        <f aca="false">IF('Row Index'!AI50="","✗",IF(INDEX('RAW DATA'!$X:$X,'Row Index'!AI50)="",INDEX('RAW DATA'!$L:$L,'Row Index'!AI50),INDEX('RAW DATA'!$X:$X,'Row Index'!AI50)))</f>
        <v>73.1378885811019</v>
      </c>
      <c r="AJ502" s="40" t="n">
        <f aca="false">IF('Row Index'!AJ50="","✗",IF(INDEX('RAW DATA'!$X:$X,'Row Index'!AJ50)="",INDEX('RAW DATA'!$L:$L,'Row Index'!AJ50),INDEX('RAW DATA'!$X:$X,'Row Index'!AJ50)))</f>
        <v>79.6529158047026</v>
      </c>
      <c r="AK502" s="40" t="n">
        <f aca="false">IF('Row Index'!AK50="","✗",IF(INDEX('RAW DATA'!$X:$X,'Row Index'!AK50)="",INDEX('RAW DATA'!$L:$L,'Row Index'!AK50),INDEX('RAW DATA'!$X:$X,'Row Index'!AK50)))</f>
        <v>77.9330565855231</v>
      </c>
      <c r="AL502" s="40" t="n">
        <f aca="false">IF('Row Index'!AL50="","✗",IF(INDEX('RAW DATA'!$X:$X,'Row Index'!AL50)="",INDEX('RAW DATA'!$L:$L,'Row Index'!AL50),INDEX('RAW DATA'!$X:$X,'Row Index'!AL50)))</f>
        <v>82.2960443795016</v>
      </c>
      <c r="AM502" s="40" t="n">
        <f aca="false">IF('Row Index'!AM50="","✗",IF(INDEX('RAW DATA'!$X:$X,'Row Index'!AM50)="",INDEX('RAW DATA'!$L:$L,'Row Index'!AM50),INDEX('RAW DATA'!$X:$X,'Row Index'!AM50)))</f>
        <v>88.134546784963</v>
      </c>
      <c r="AN502" s="40" t="n">
        <f aca="false">IF('Row Index'!AN50="","✗",IF(INDEX('RAW DATA'!$X:$X,'Row Index'!AN50)="",INDEX('RAW DATA'!$L:$L,'Row Index'!AN50),INDEX('RAW DATA'!$X:$X,'Row Index'!AN50)))</f>
        <v>85.0202337876072</v>
      </c>
      <c r="AO502" s="40" t="n">
        <f aca="false">IF('Row Index'!AO50="","✗",IF(INDEX('RAW DATA'!$X:$X,'Row Index'!AO50)="",INDEX('RAW DATA'!$L:$L,'Row Index'!AO50),INDEX('RAW DATA'!$X:$X,'Row Index'!AO50)))</f>
        <v>89.1666281808525</v>
      </c>
      <c r="AP502" s="40" t="n">
        <f aca="false">IF('Row Index'!AP50="","✗",IF(INDEX('RAW DATA'!$X:$X,'Row Index'!AP50)="",INDEX('RAW DATA'!$L:$L,'Row Index'!AP50),INDEX('RAW DATA'!$X:$X,'Row Index'!AP50)))</f>
        <v>89.2060113519092</v>
      </c>
      <c r="AQ502" s="40" t="n">
        <f aca="false">IF('Row Index'!AQ50="","✗",IF(INDEX('RAW DATA'!$X:$X,'Row Index'!AQ50)="",INDEX('RAW DATA'!$L:$L,'Row Index'!AQ50),INDEX('RAW DATA'!$X:$X,'Row Index'!AQ50)))</f>
        <v>92.1292859303253</v>
      </c>
    </row>
    <row r="503" customFormat="false" ht="15" hidden="false" customHeight="false" outlineLevel="0" collapsed="false">
      <c r="A503" s="32" t="s">
        <v>310</v>
      </c>
      <c r="B503" s="33" t="s">
        <v>248</v>
      </c>
      <c r="C503" s="40" t="n">
        <f aca="false">IF('Row Index'!C51="","✗",IF(INDEX('RAW DATA'!$X:$X,'Row Index'!C51)="",INDEX('RAW DATA'!$L:$L,'Row Index'!C51),INDEX('RAW DATA'!$X:$X,'Row Index'!C51)))</f>
        <v>45.8633968811494</v>
      </c>
      <c r="D503" s="40" t="n">
        <f aca="false">IF('Row Index'!D51="","✗",IF(INDEX('RAW DATA'!$X:$X,'Row Index'!D51)="",INDEX('RAW DATA'!$L:$L,'Row Index'!D51),INDEX('RAW DATA'!$X:$X,'Row Index'!D51)))</f>
        <v>59.4636714636715</v>
      </c>
      <c r="E503" s="40" t="n">
        <f aca="false">IF('Row Index'!E51="","✗",IF(INDEX('RAW DATA'!$X:$X,'Row Index'!E51)="",INDEX('RAW DATA'!$L:$L,'Row Index'!E51),INDEX('RAW DATA'!$X:$X,'Row Index'!E51)))</f>
        <v>30.8900068453707</v>
      </c>
      <c r="F503" s="40" t="n">
        <f aca="false">IF('Row Index'!F51="","✗",IF(INDEX('RAW DATA'!$X:$X,'Row Index'!F51)="",INDEX('RAW DATA'!$L:$L,'Row Index'!F51),INDEX('RAW DATA'!$X:$X,'Row Index'!F51)))</f>
        <v>70.6808903951321</v>
      </c>
      <c r="G503" s="40" t="n">
        <f aca="false">IF('Row Index'!G51="","✗",IF(INDEX('RAW DATA'!$X:$X,'Row Index'!G51)="",INDEX('RAW DATA'!$L:$L,'Row Index'!G51),INDEX('RAW DATA'!$X:$X,'Row Index'!G51)))</f>
        <v>48.1127683144155</v>
      </c>
      <c r="H503" s="40" t="n">
        <f aca="false">IF('Row Index'!H51="","✗",IF(INDEX('RAW DATA'!$X:$X,'Row Index'!H51)="",INDEX('RAW DATA'!$L:$L,'Row Index'!H51),INDEX('RAW DATA'!$X:$X,'Row Index'!H51)))</f>
        <v>66.7322629682847</v>
      </c>
      <c r="I503" s="40" t="n">
        <f aca="false">IF('Row Index'!I51="","✗",IF(INDEX('RAW DATA'!$X:$X,'Row Index'!I51)="",INDEX('RAW DATA'!$L:$L,'Row Index'!I51),INDEX('RAW DATA'!$X:$X,'Row Index'!I51)))</f>
        <v>23.9343836218961</v>
      </c>
      <c r="J503" s="40" t="n">
        <f aca="false">IF('Row Index'!J51="","✗",IF(INDEX('RAW DATA'!$X:$X,'Row Index'!J51)="",INDEX('RAW DATA'!$L:$L,'Row Index'!J51),INDEX('RAW DATA'!$X:$X,'Row Index'!J51)))</f>
        <v>57.2560599944764</v>
      </c>
      <c r="K503" s="40" t="n">
        <f aca="false">IF('Row Index'!K51="","✗",IF(INDEX('RAW DATA'!$X:$X,'Row Index'!K51)="",INDEX('RAW DATA'!$L:$L,'Row Index'!K51),INDEX('RAW DATA'!$X:$X,'Row Index'!K51)))</f>
        <v>26.9892461520208</v>
      </c>
      <c r="L503" s="40" t="n">
        <f aca="false">IF('Row Index'!L51="","✗",IF(INDEX('RAW DATA'!$X:$X,'Row Index'!L51)="",INDEX('RAW DATA'!$L:$L,'Row Index'!L51),INDEX('RAW DATA'!$X:$X,'Row Index'!L51)))</f>
        <v>44.7052205572136</v>
      </c>
      <c r="M503" s="40" t="n">
        <f aca="false">IF('Row Index'!M51="","✗",IF(INDEX('RAW DATA'!$X:$X,'Row Index'!M51)="",INDEX('RAW DATA'!$L:$L,'Row Index'!M51),INDEX('RAW DATA'!$X:$X,'Row Index'!M51)))</f>
        <v>16.719332959255</v>
      </c>
      <c r="N503" s="40" t="n">
        <f aca="false">IF('Row Index'!N51="","✗",IF(INDEX('RAW DATA'!$X:$X,'Row Index'!N51)="",INDEX('RAW DATA'!$L:$L,'Row Index'!N51),INDEX('RAW DATA'!$X:$X,'Row Index'!N51)))</f>
        <v>23.604607952434</v>
      </c>
      <c r="O503" s="40" t="n">
        <f aca="false">IF('Row Index'!O51="","✗",IF(INDEX('RAW DATA'!$X:$X,'Row Index'!O51)="",INDEX('RAW DATA'!$L:$L,'Row Index'!O51),INDEX('RAW DATA'!$X:$X,'Row Index'!O51)))</f>
        <v>32.5835373414301</v>
      </c>
      <c r="P503" s="40" t="n">
        <f aca="false">IF('Row Index'!P51="","✗",IF(INDEX('RAW DATA'!$X:$X,'Row Index'!P51)="",INDEX('RAW DATA'!$L:$L,'Row Index'!P51),INDEX('RAW DATA'!$X:$X,'Row Index'!P51)))</f>
        <v>18.2543469547459</v>
      </c>
      <c r="Q503" s="40" t="n">
        <f aca="false">IF('Row Index'!Q51="","✗",IF(INDEX('RAW DATA'!$X:$X,'Row Index'!Q51)="",INDEX('RAW DATA'!$L:$L,'Row Index'!Q51),INDEX('RAW DATA'!$X:$X,'Row Index'!Q51)))</f>
        <v>11.3539587760478</v>
      </c>
      <c r="R503" s="40" t="n">
        <f aca="false">IF('Row Index'!R51="","✗",IF(INDEX('RAW DATA'!$X:$X,'Row Index'!R51)="",INDEX('RAW DATA'!$L:$L,'Row Index'!R51),INDEX('RAW DATA'!$X:$X,'Row Index'!R51)))</f>
        <v>14.3432530781118</v>
      </c>
      <c r="S503" s="40" t="n">
        <f aca="false">IF('Row Index'!S51="","✗",IF(INDEX('RAW DATA'!$X:$X,'Row Index'!S51)="",INDEX('RAW DATA'!$L:$L,'Row Index'!S51),INDEX('RAW DATA'!$X:$X,'Row Index'!S51)))</f>
        <v>14.8778165661695</v>
      </c>
      <c r="T503" s="40" t="n">
        <f aca="false">IF('Row Index'!T51="","✗",IF(INDEX('RAW DATA'!$X:$X,'Row Index'!T51)="",INDEX('RAW DATA'!$L:$L,'Row Index'!T51),INDEX('RAW DATA'!$X:$X,'Row Index'!T51)))</f>
        <v>13.6540686463556</v>
      </c>
      <c r="U503" s="40" t="n">
        <f aca="false">IF('Row Index'!U51="","✗",IF(INDEX('RAW DATA'!$X:$X,'Row Index'!U51)="",INDEX('RAW DATA'!$L:$L,'Row Index'!U51),INDEX('RAW DATA'!$X:$X,'Row Index'!U51)))</f>
        <v>14.0261357815121</v>
      </c>
      <c r="V503" s="40" t="n">
        <f aca="false">IF('Row Index'!V51="","✗",IF(INDEX('RAW DATA'!$X:$X,'Row Index'!V51)="",INDEX('RAW DATA'!$L:$L,'Row Index'!V51),INDEX('RAW DATA'!$X:$X,'Row Index'!V51)))</f>
        <v>26.8307802124522</v>
      </c>
      <c r="W503" s="40" t="n">
        <f aca="false">IF('Row Index'!W51="","✗",IF(INDEX('RAW DATA'!$X:$X,'Row Index'!W51)="",INDEX('RAW DATA'!$L:$L,'Row Index'!W51),INDEX('RAW DATA'!$X:$X,'Row Index'!W51)))</f>
        <v>28.7325412060634</v>
      </c>
      <c r="X503" s="40" t="n">
        <f aca="false">IF('Row Index'!X51="","✗",IF(INDEX('RAW DATA'!$X:$X,'Row Index'!X51)="",INDEX('RAW DATA'!$L:$L,'Row Index'!X51),INDEX('RAW DATA'!$X:$X,'Row Index'!X51)))</f>
        <v>34.8272384174909</v>
      </c>
      <c r="Y503" s="40" t="n">
        <f aca="false">IF('Row Index'!Y51="","✗",IF(INDEX('RAW DATA'!$X:$X,'Row Index'!Y51)="",INDEX('RAW DATA'!$L:$L,'Row Index'!Y51),INDEX('RAW DATA'!$X:$X,'Row Index'!Y51)))</f>
        <v>37.4896872747484</v>
      </c>
      <c r="Z503" s="40" t="n">
        <f aca="false">IF('Row Index'!Z51="","✗",IF(INDEX('RAW DATA'!$X:$X,'Row Index'!Z51)="",INDEX('RAW DATA'!$L:$L,'Row Index'!Z51),INDEX('RAW DATA'!$X:$X,'Row Index'!Z51)))</f>
        <v>26.8289942260485</v>
      </c>
      <c r="AA503" s="19" t="str">
        <f aca="false">IF('Row Index'!AA51="","⏳",IF(INDEX('RAW DATA'!$X:$X,'Row Index'!AA51)="",INDEX('RAW DATA'!$L:$L,'Row Index'!AA51),INDEX('RAW DATA'!$X:$X,'Row Index'!AA51)))</f>
        <v>⏳</v>
      </c>
      <c r="AB503" s="40" t="n">
        <f aca="false">IF('Row Index'!AB51="","✗",IF(INDEX('RAW DATA'!$X:$X,'Row Index'!AB51)="",INDEX('RAW DATA'!$L:$L,'Row Index'!AB51),INDEX('RAW DATA'!$X:$X,'Row Index'!AB51)))</f>
        <v>29.434791079937</v>
      </c>
      <c r="AC503" s="40" t="n">
        <f aca="false">IF('Row Index'!AC51="","✗",IF(INDEX('RAW DATA'!$X:$X,'Row Index'!AC51)="",INDEX('RAW DATA'!$L:$L,'Row Index'!AC51),INDEX('RAW DATA'!$X:$X,'Row Index'!AC51)))</f>
        <v>29.9865768172142</v>
      </c>
      <c r="AD503" s="40" t="n">
        <f aca="false">IF('Row Index'!AD51="","✗",IF(INDEX('RAW DATA'!$X:$X,'Row Index'!AD51)="",INDEX('RAW DATA'!$L:$L,'Row Index'!AD51),INDEX('RAW DATA'!$X:$X,'Row Index'!AD51)))</f>
        <v>25.1373419437777</v>
      </c>
      <c r="AE503" s="40" t="n">
        <f aca="false">IF('Row Index'!AE51="","✗",IF(INDEX('RAW DATA'!$X:$X,'Row Index'!AE51)="",INDEX('RAW DATA'!$L:$L,'Row Index'!AE51),INDEX('RAW DATA'!$X:$X,'Row Index'!AE51)))</f>
        <v>28.2310723678282</v>
      </c>
      <c r="AF503" s="40" t="n">
        <f aca="false">IF('Row Index'!AF51="","✗",IF(INDEX('RAW DATA'!$X:$X,'Row Index'!AF51)="",INDEX('RAW DATA'!$L:$L,'Row Index'!AF51),INDEX('RAW DATA'!$X:$X,'Row Index'!AF51)))</f>
        <v>28.4830936320054</v>
      </c>
      <c r="AG503" s="40" t="n">
        <f aca="false">IF('Row Index'!AG51="","✗",IF(INDEX('RAW DATA'!$X:$X,'Row Index'!AG51)="",INDEX('RAW DATA'!$L:$L,'Row Index'!AG51),INDEX('RAW DATA'!$X:$X,'Row Index'!AG51)))</f>
        <v>30.0232922080285</v>
      </c>
      <c r="AH503" s="40" t="n">
        <f aca="false">IF('Row Index'!AH51="","✗",IF(INDEX('RAW DATA'!$X:$X,'Row Index'!AH51)="",INDEX('RAW DATA'!$L:$L,'Row Index'!AH51),INDEX('RAW DATA'!$X:$X,'Row Index'!AH51)))</f>
        <v>47.3471539002108</v>
      </c>
      <c r="AI503" s="40" t="n">
        <f aca="false">IF('Row Index'!AI51="","✗",IF(INDEX('RAW DATA'!$X:$X,'Row Index'!AI51)="",INDEX('RAW DATA'!$L:$L,'Row Index'!AI51),INDEX('RAW DATA'!$X:$X,'Row Index'!AI51)))</f>
        <v>52.5903801629699</v>
      </c>
      <c r="AJ503" s="40" t="n">
        <f aca="false">IF('Row Index'!AJ51="","✗",IF(INDEX('RAW DATA'!$X:$X,'Row Index'!AJ51)="",INDEX('RAW DATA'!$L:$L,'Row Index'!AJ51),INDEX('RAW DATA'!$X:$X,'Row Index'!AJ51)))</f>
        <v>66.8385375351554</v>
      </c>
      <c r="AK503" s="40" t="n">
        <f aca="false">IF('Row Index'!AK51="","✗",IF(INDEX('RAW DATA'!$X:$X,'Row Index'!AK51)="",INDEX('RAW DATA'!$L:$L,'Row Index'!AK51),INDEX('RAW DATA'!$X:$X,'Row Index'!AK51)))</f>
        <v>70.5287247080009</v>
      </c>
      <c r="AL503" s="40" t="n">
        <f aca="false">IF('Row Index'!AL51="","✗",IF(INDEX('RAW DATA'!$X:$X,'Row Index'!AL51)="",INDEX('RAW DATA'!$L:$L,'Row Index'!AL51),INDEX('RAW DATA'!$X:$X,'Row Index'!AL51)))</f>
        <v>79.7108922262002</v>
      </c>
      <c r="AM503" s="40" t="n">
        <f aca="false">IF('Row Index'!AM51="","✗",IF(INDEX('RAW DATA'!$X:$X,'Row Index'!AM51)="",INDEX('RAW DATA'!$L:$L,'Row Index'!AM51),INDEX('RAW DATA'!$X:$X,'Row Index'!AM51)))</f>
        <v>83.453446690314</v>
      </c>
      <c r="AN503" s="40" t="n">
        <f aca="false">IF('Row Index'!AN51="","✗",IF(INDEX('RAW DATA'!$X:$X,'Row Index'!AN51)="",INDEX('RAW DATA'!$L:$L,'Row Index'!AN51),INDEX('RAW DATA'!$X:$X,'Row Index'!AN51)))</f>
        <v>90.2768245252803</v>
      </c>
      <c r="AO503" s="40" t="n">
        <f aca="false">IF('Row Index'!AO51="","✗",IF(INDEX('RAW DATA'!$X:$X,'Row Index'!AO51)="",INDEX('RAW DATA'!$L:$L,'Row Index'!AO51),INDEX('RAW DATA'!$X:$X,'Row Index'!AO51)))</f>
        <v>91.2838572686312</v>
      </c>
      <c r="AP503" s="40" t="n">
        <f aca="false">IF('Row Index'!AP51="","✗",IF(INDEX('RAW DATA'!$X:$X,'Row Index'!AP51)="",INDEX('RAW DATA'!$L:$L,'Row Index'!AP51),INDEX('RAW DATA'!$X:$X,'Row Index'!AP51)))</f>
        <v>90.7621153690569</v>
      </c>
      <c r="AQ503" s="40" t="n">
        <f aca="false">IF('Row Index'!AQ51="","✗",IF(INDEX('RAW DATA'!$X:$X,'Row Index'!AQ51)="",INDEX('RAW DATA'!$L:$L,'Row Index'!AQ51),INDEX('RAW DATA'!$X:$X,'Row Index'!AQ51)))</f>
        <v>88.6646031722524</v>
      </c>
    </row>
    <row r="504" customFormat="false" ht="15" hidden="false" customHeight="false" outlineLevel="0" collapsed="false">
      <c r="A504" s="32" t="s">
        <v>313</v>
      </c>
      <c r="B504" s="33" t="s">
        <v>248</v>
      </c>
      <c r="C504" s="40" t="n">
        <f aca="false">IF('Row Index'!C52="","✗",IF(INDEX('RAW DATA'!$X:$X,'Row Index'!C52)="",INDEX('RAW DATA'!$L:$L,'Row Index'!C52),INDEX('RAW DATA'!$X:$X,'Row Index'!C52)))</f>
        <v>45.7805315347181</v>
      </c>
      <c r="D504" s="40" t="n">
        <f aca="false">IF('Row Index'!D52="","✗",IF(INDEX('RAW DATA'!$X:$X,'Row Index'!D52)="",INDEX('RAW DATA'!$L:$L,'Row Index'!D52),INDEX('RAW DATA'!$X:$X,'Row Index'!D52)))</f>
        <v>65.3423512904192</v>
      </c>
      <c r="E504" s="40" t="n">
        <f aca="false">IF('Row Index'!E52="","✗",IF(INDEX('RAW DATA'!$X:$X,'Row Index'!E52)="",INDEX('RAW DATA'!$L:$L,'Row Index'!E52),INDEX('RAW DATA'!$X:$X,'Row Index'!E52)))</f>
        <v>51.4703739679456</v>
      </c>
      <c r="F504" s="40" t="n">
        <f aca="false">IF('Row Index'!F52="","✗",IF(INDEX('RAW DATA'!$X:$X,'Row Index'!F52)="",INDEX('RAW DATA'!$L:$L,'Row Index'!F52),INDEX('RAW DATA'!$X:$X,'Row Index'!F52)))</f>
        <v>60.3913951698611</v>
      </c>
      <c r="G504" s="40" t="n">
        <f aca="false">IF('Row Index'!G52="","✗",IF(INDEX('RAW DATA'!$X:$X,'Row Index'!G52)="",INDEX('RAW DATA'!$L:$L,'Row Index'!G52),INDEX('RAW DATA'!$X:$X,'Row Index'!G52)))</f>
        <v>47.1442563313278</v>
      </c>
      <c r="H504" s="40" t="n">
        <f aca="false">IF('Row Index'!H52="","✗",IF(INDEX('RAW DATA'!$X:$X,'Row Index'!H52)="",INDEX('RAW DATA'!$L:$L,'Row Index'!H52),INDEX('RAW DATA'!$X:$X,'Row Index'!H52)))</f>
        <v>59.5868852459016</v>
      </c>
      <c r="I504" s="40" t="n">
        <f aca="false">IF('Row Index'!I52="","✗",IF(INDEX('RAW DATA'!$X:$X,'Row Index'!I52)="",INDEX('RAW DATA'!$L:$L,'Row Index'!I52),INDEX('RAW DATA'!$X:$X,'Row Index'!I52)))</f>
        <v>44.1894296297125</v>
      </c>
      <c r="J504" s="40" t="n">
        <f aca="false">IF('Row Index'!J52="","✗",IF(INDEX('RAW DATA'!$X:$X,'Row Index'!J52)="",INDEX('RAW DATA'!$L:$L,'Row Index'!J52),INDEX('RAW DATA'!$X:$X,'Row Index'!J52)))</f>
        <v>53.0641478098401</v>
      </c>
      <c r="K504" s="40" t="n">
        <f aca="false">IF('Row Index'!K52="","✗",IF(INDEX('RAW DATA'!$X:$X,'Row Index'!K52)="",INDEX('RAW DATA'!$L:$L,'Row Index'!K52),INDEX('RAW DATA'!$X:$X,'Row Index'!K52)))</f>
        <v>38.9756402248595</v>
      </c>
      <c r="L504" s="40" t="n">
        <f aca="false">IF('Row Index'!L52="","✗",IF(INDEX('RAW DATA'!$X:$X,'Row Index'!L52)="",INDEX('RAW DATA'!$L:$L,'Row Index'!L52),INDEX('RAW DATA'!$X:$X,'Row Index'!L52)))</f>
        <v>47.6560210958101</v>
      </c>
      <c r="M504" s="40" t="n">
        <f aca="false">IF('Row Index'!M52="","✗",IF(INDEX('RAW DATA'!$X:$X,'Row Index'!M52)="",INDEX('RAW DATA'!$L:$L,'Row Index'!M52),INDEX('RAW DATA'!$X:$X,'Row Index'!M52)))</f>
        <v>39.7537705667276</v>
      </c>
      <c r="N504" s="40" t="n">
        <f aca="false">IF('Row Index'!N52="","✗",IF(INDEX('RAW DATA'!$X:$X,'Row Index'!N52)="",INDEX('RAW DATA'!$L:$L,'Row Index'!N52),INDEX('RAW DATA'!$X:$X,'Row Index'!N52)))</f>
        <v>36.945218440492</v>
      </c>
      <c r="O504" s="40" t="n">
        <f aca="false">IF('Row Index'!O52="","✗",IF(INDEX('RAW DATA'!$X:$X,'Row Index'!O52)="",INDEX('RAW DATA'!$L:$L,'Row Index'!O52),INDEX('RAW DATA'!$X:$X,'Row Index'!O52)))</f>
        <v>34.8473805194909</v>
      </c>
      <c r="P504" s="40" t="n">
        <f aca="false">IF('Row Index'!P52="","✗",IF(INDEX('RAW DATA'!$X:$X,'Row Index'!P52)="",INDEX('RAW DATA'!$L:$L,'Row Index'!P52),INDEX('RAW DATA'!$X:$X,'Row Index'!P52)))</f>
        <v>38.5229753474256</v>
      </c>
      <c r="Q504" s="40" t="n">
        <f aca="false">IF('Row Index'!Q52="","✗",IF(INDEX('RAW DATA'!$X:$X,'Row Index'!Q52)="",INDEX('RAW DATA'!$L:$L,'Row Index'!Q52),INDEX('RAW DATA'!$X:$X,'Row Index'!Q52)))</f>
        <v>30.3659202621518</v>
      </c>
      <c r="R504" s="40" t="n">
        <f aca="false">IF('Row Index'!R52="","✗",IF(INDEX('RAW DATA'!$X:$X,'Row Index'!R52)="",INDEX('RAW DATA'!$L:$L,'Row Index'!R52),INDEX('RAW DATA'!$X:$X,'Row Index'!R52)))</f>
        <v>30.6290848862926</v>
      </c>
      <c r="S504" s="40" t="n">
        <f aca="false">IF('Row Index'!S52="","✗",IF(INDEX('RAW DATA'!$X:$X,'Row Index'!S52)="",INDEX('RAW DATA'!$L:$L,'Row Index'!S52),INDEX('RAW DATA'!$X:$X,'Row Index'!S52)))</f>
        <v>27.692595196355</v>
      </c>
      <c r="T504" s="40" t="n">
        <f aca="false">IF('Row Index'!T52="","✗",IF(INDEX('RAW DATA'!$X:$X,'Row Index'!T52)="",INDEX('RAW DATA'!$L:$L,'Row Index'!T52),INDEX('RAW DATA'!$X:$X,'Row Index'!T52)))</f>
        <v>27.9041289561278</v>
      </c>
      <c r="U504" s="40" t="n">
        <f aca="false">IF('Row Index'!U52="","✗",IF(INDEX('RAW DATA'!$X:$X,'Row Index'!U52)="",INDEX('RAW DATA'!$L:$L,'Row Index'!U52),INDEX('RAW DATA'!$X:$X,'Row Index'!U52)))</f>
        <v>20.5678602790516</v>
      </c>
      <c r="V504" s="40" t="n">
        <f aca="false">IF('Row Index'!V52="","✗",IF(INDEX('RAW DATA'!$X:$X,'Row Index'!V52)="",INDEX('RAW DATA'!$L:$L,'Row Index'!V52),INDEX('RAW DATA'!$X:$X,'Row Index'!V52)))</f>
        <v>18.6694202684762</v>
      </c>
      <c r="W504" s="40" t="n">
        <f aca="false">IF('Row Index'!W52="","✗",IF(INDEX('RAW DATA'!$X:$X,'Row Index'!W52)="",INDEX('RAW DATA'!$L:$L,'Row Index'!W52),INDEX('RAW DATA'!$X:$X,'Row Index'!W52)))</f>
        <v>20.245267227844</v>
      </c>
      <c r="X504" s="40" t="n">
        <f aca="false">IF('Row Index'!X52="","✗",IF(INDEX('RAW DATA'!$X:$X,'Row Index'!X52)="",INDEX('RAW DATA'!$L:$L,'Row Index'!X52),INDEX('RAW DATA'!$X:$X,'Row Index'!X52)))</f>
        <v>13.7108272195942</v>
      </c>
      <c r="Y504" s="40" t="n">
        <f aca="false">IF('Row Index'!Y52="","✗",IF(INDEX('RAW DATA'!$X:$X,'Row Index'!Y52)="",INDEX('RAW DATA'!$L:$L,'Row Index'!Y52),INDEX('RAW DATA'!$X:$X,'Row Index'!Y52)))</f>
        <v>17.8033592638445</v>
      </c>
      <c r="Z504" s="40" t="n">
        <f aca="false">IF('Row Index'!Z52="","✗",IF(INDEX('RAW DATA'!$X:$X,'Row Index'!Z52)="",INDEX('RAW DATA'!$L:$L,'Row Index'!Z52),INDEX('RAW DATA'!$X:$X,'Row Index'!Z52)))</f>
        <v>19.5524467624409</v>
      </c>
      <c r="AA504" s="19" t="str">
        <f aca="false">IF('Row Index'!AA52="","⏳",IF(INDEX('RAW DATA'!$X:$X,'Row Index'!AA52)="",INDEX('RAW DATA'!$L:$L,'Row Index'!AA52),INDEX('RAW DATA'!$X:$X,'Row Index'!AA52)))</f>
        <v>⏳</v>
      </c>
      <c r="AB504" s="40" t="n">
        <f aca="false">IF('Row Index'!AB52="","✗",IF(INDEX('RAW DATA'!$X:$X,'Row Index'!AB52)="",INDEX('RAW DATA'!$L:$L,'Row Index'!AB52),INDEX('RAW DATA'!$X:$X,'Row Index'!AB52)))</f>
        <v>16.975210589651</v>
      </c>
      <c r="AC504" s="40" t="n">
        <f aca="false">IF('Row Index'!AC52="","✗",IF(INDEX('RAW DATA'!$X:$X,'Row Index'!AC52)="",INDEX('RAW DATA'!$L:$L,'Row Index'!AC52),INDEX('RAW DATA'!$X:$X,'Row Index'!AC52)))</f>
        <v>18.9772645772072</v>
      </c>
      <c r="AD504" s="40" t="n">
        <f aca="false">IF('Row Index'!AD52="","✗",IF(INDEX('RAW DATA'!$X:$X,'Row Index'!AD52)="",INDEX('RAW DATA'!$L:$L,'Row Index'!AD52),INDEX('RAW DATA'!$X:$X,'Row Index'!AD52)))</f>
        <v>15.5004053009595</v>
      </c>
      <c r="AE504" s="40" t="n">
        <f aca="false">IF('Row Index'!AE52="","✗",IF(INDEX('RAW DATA'!$X:$X,'Row Index'!AE52)="",INDEX('RAW DATA'!$L:$L,'Row Index'!AE52),INDEX('RAW DATA'!$X:$X,'Row Index'!AE52)))</f>
        <v>20.1386009123098</v>
      </c>
      <c r="AF504" s="40" t="n">
        <f aca="false">IF('Row Index'!AF52="","✗",IF(INDEX('RAW DATA'!$X:$X,'Row Index'!AF52)="",INDEX('RAW DATA'!$L:$L,'Row Index'!AF52),INDEX('RAW DATA'!$X:$X,'Row Index'!AF52)))</f>
        <v>21.4013432564894</v>
      </c>
      <c r="AG504" s="40" t="n">
        <f aca="false">IF('Row Index'!AG52="","✗",IF(INDEX('RAW DATA'!$X:$X,'Row Index'!AG52)="",INDEX('RAW DATA'!$L:$L,'Row Index'!AG52),INDEX('RAW DATA'!$X:$X,'Row Index'!AG52)))</f>
        <v>28.7629879931055</v>
      </c>
      <c r="AH504" s="40" t="n">
        <f aca="false">IF('Row Index'!AH52="","✗",IF(INDEX('RAW DATA'!$X:$X,'Row Index'!AH52)="",INDEX('RAW DATA'!$L:$L,'Row Index'!AH52),INDEX('RAW DATA'!$X:$X,'Row Index'!AH52)))</f>
        <v>52.8872621907049</v>
      </c>
      <c r="AI504" s="40" t="n">
        <f aca="false">IF('Row Index'!AI52="","✗",IF(INDEX('RAW DATA'!$X:$X,'Row Index'!AI52)="",INDEX('RAW DATA'!$L:$L,'Row Index'!AI52),INDEX('RAW DATA'!$X:$X,'Row Index'!AI52)))</f>
        <v>50.735871063514</v>
      </c>
      <c r="AJ504" s="40" t="n">
        <f aca="false">IF('Row Index'!AJ52="","✗",IF(INDEX('RAW DATA'!$X:$X,'Row Index'!AJ52)="",INDEX('RAW DATA'!$L:$L,'Row Index'!AJ52),INDEX('RAW DATA'!$X:$X,'Row Index'!AJ52)))</f>
        <v>63.0546014167969</v>
      </c>
      <c r="AK504" s="40" t="n">
        <f aca="false">IF('Row Index'!AK52="","✗",IF(INDEX('RAW DATA'!$X:$X,'Row Index'!AK52)="",INDEX('RAW DATA'!$L:$L,'Row Index'!AK52),INDEX('RAW DATA'!$X:$X,'Row Index'!AK52)))</f>
        <v>72.1958648799676</v>
      </c>
      <c r="AL504" s="40" t="n">
        <f aca="false">IF('Row Index'!AL52="","✗",IF(INDEX('RAW DATA'!$X:$X,'Row Index'!AL52)="",INDEX('RAW DATA'!$L:$L,'Row Index'!AL52),INDEX('RAW DATA'!$X:$X,'Row Index'!AL52)))</f>
        <v>74.0704035260443</v>
      </c>
      <c r="AM504" s="40" t="n">
        <f aca="false">IF('Row Index'!AM52="","✗",IF(INDEX('RAW DATA'!$X:$X,'Row Index'!AM52)="",INDEX('RAW DATA'!$L:$L,'Row Index'!AM52),INDEX('RAW DATA'!$X:$X,'Row Index'!AM52)))</f>
        <v>93.0916784619014</v>
      </c>
      <c r="AN504" s="40" t="n">
        <f aca="false">IF('Row Index'!AN52="","✗",IF(INDEX('RAW DATA'!$X:$X,'Row Index'!AN52)="",INDEX('RAW DATA'!$L:$L,'Row Index'!AN52),INDEX('RAW DATA'!$X:$X,'Row Index'!AN52)))</f>
        <v>91.7214878947432</v>
      </c>
      <c r="AO504" s="40" t="n">
        <f aca="false">IF('Row Index'!AO52="","✗",IF(INDEX('RAW DATA'!$X:$X,'Row Index'!AO52)="",INDEX('RAW DATA'!$L:$L,'Row Index'!AO52),INDEX('RAW DATA'!$X:$X,'Row Index'!AO52)))</f>
        <v>92.1037159870355</v>
      </c>
      <c r="AP504" s="40" t="n">
        <f aca="false">IF('Row Index'!AP52="","✗",IF(INDEX('RAW DATA'!$X:$X,'Row Index'!AP52)="",INDEX('RAW DATA'!$L:$L,'Row Index'!AP52),INDEX('RAW DATA'!$X:$X,'Row Index'!AP52)))</f>
        <v>96.4517085150527</v>
      </c>
      <c r="AQ504" s="40" t="n">
        <f aca="false">IF('Row Index'!AQ52="","✗",IF(INDEX('RAW DATA'!$X:$X,'Row Index'!AQ52)="",INDEX('RAW DATA'!$L:$L,'Row Index'!AQ52),INDEX('RAW DATA'!$X:$X,'Row Index'!AQ52)))</f>
        <v>97.5593231021334</v>
      </c>
    </row>
    <row r="505" customFormat="false" ht="15" hidden="false" customHeight="false" outlineLevel="0" collapsed="false">
      <c r="A505" s="32" t="s">
        <v>316</v>
      </c>
      <c r="B505" s="33" t="s">
        <v>248</v>
      </c>
      <c r="C505" s="40" t="n">
        <f aca="false">IF('Row Index'!C53="","✗",IF(INDEX('RAW DATA'!$X:$X,'Row Index'!C53)="",INDEX('RAW DATA'!$L:$L,'Row Index'!C53),INDEX('RAW DATA'!$X:$X,'Row Index'!C53)))</f>
        <v>28.6508302583026</v>
      </c>
      <c r="D505" s="40" t="n">
        <f aca="false">IF('Row Index'!D53="","✗",IF(INDEX('RAW DATA'!$X:$X,'Row Index'!D53)="",INDEX('RAW DATA'!$L:$L,'Row Index'!D53),INDEX('RAW DATA'!$X:$X,'Row Index'!D53)))</f>
        <v>48.6818876377824</v>
      </c>
      <c r="E505" s="40" t="n">
        <f aca="false">IF('Row Index'!E53="","✗",IF(INDEX('RAW DATA'!$X:$X,'Row Index'!E53)="",INDEX('RAW DATA'!$L:$L,'Row Index'!E53),INDEX('RAW DATA'!$X:$X,'Row Index'!E53)))</f>
        <v>39.2586398595937</v>
      </c>
      <c r="F505" s="40" t="n">
        <f aca="false">IF('Row Index'!F53="","✗",IF(INDEX('RAW DATA'!$X:$X,'Row Index'!F53)="",INDEX('RAW DATA'!$L:$L,'Row Index'!F53),INDEX('RAW DATA'!$X:$X,'Row Index'!F53)))</f>
        <v>52.3765095049778</v>
      </c>
      <c r="G505" s="40" t="n">
        <f aca="false">IF('Row Index'!G53="","✗",IF(INDEX('RAW DATA'!$X:$X,'Row Index'!G53)="",INDEX('RAW DATA'!$L:$L,'Row Index'!G53),INDEX('RAW DATA'!$X:$X,'Row Index'!G53)))</f>
        <v>10.9396143867325</v>
      </c>
      <c r="H505" s="40" t="n">
        <f aca="false">IF('Row Index'!H53="","✗",IF(INDEX('RAW DATA'!$X:$X,'Row Index'!H53)="",INDEX('RAW DATA'!$L:$L,'Row Index'!H53),INDEX('RAW DATA'!$X:$X,'Row Index'!H53)))</f>
        <v>51.112746795982</v>
      </c>
      <c r="I505" s="40" t="n">
        <f aca="false">IF('Row Index'!I53="","✗",IF(INDEX('RAW DATA'!$X:$X,'Row Index'!I53)="",INDEX('RAW DATA'!$L:$L,'Row Index'!I53),INDEX('RAW DATA'!$X:$X,'Row Index'!I53)))</f>
        <v>45.3383808969132</v>
      </c>
      <c r="J505" s="40" t="n">
        <f aca="false">IF('Row Index'!J53="","✗",IF(INDEX('RAW DATA'!$X:$X,'Row Index'!J53)="",INDEX('RAW DATA'!$L:$L,'Row Index'!J53),INDEX('RAW DATA'!$X:$X,'Row Index'!J53)))</f>
        <v>52.979557322912</v>
      </c>
      <c r="K505" s="40" t="n">
        <f aca="false">IF('Row Index'!K53="","✗",IF(INDEX('RAW DATA'!$X:$X,'Row Index'!K53)="",INDEX('RAW DATA'!$L:$L,'Row Index'!K53),INDEX('RAW DATA'!$X:$X,'Row Index'!K53)))</f>
        <v>35.5637244918741</v>
      </c>
      <c r="L505" s="40" t="n">
        <f aca="false">IF('Row Index'!L53="","✗",IF(INDEX('RAW DATA'!$X:$X,'Row Index'!L53)="",INDEX('RAW DATA'!$L:$L,'Row Index'!L53),INDEX('RAW DATA'!$X:$X,'Row Index'!L53)))</f>
        <v>36.4526372221535</v>
      </c>
      <c r="M505" s="40" t="n">
        <f aca="false">IF('Row Index'!M53="","✗",IF(INDEX('RAW DATA'!$X:$X,'Row Index'!M53)="",INDEX('RAW DATA'!$L:$L,'Row Index'!M53),INDEX('RAW DATA'!$X:$X,'Row Index'!M53)))</f>
        <v>30.1797750725498</v>
      </c>
      <c r="N505" s="40" t="n">
        <f aca="false">IF('Row Index'!N53="","✗",IF(INDEX('RAW DATA'!$X:$X,'Row Index'!N53)="",INDEX('RAW DATA'!$L:$L,'Row Index'!N53),INDEX('RAW DATA'!$X:$X,'Row Index'!N53)))</f>
        <v>33.6745297724202</v>
      </c>
      <c r="O505" s="40" t="n">
        <f aca="false">IF('Row Index'!O53="","✗",IF(INDEX('RAW DATA'!$X:$X,'Row Index'!O53)="",INDEX('RAW DATA'!$L:$L,'Row Index'!O53),INDEX('RAW DATA'!$X:$X,'Row Index'!O53)))</f>
        <v>29.8906332686541</v>
      </c>
      <c r="P505" s="40" t="n">
        <f aca="false">IF('Row Index'!P53="","✗",IF(INDEX('RAW DATA'!$X:$X,'Row Index'!P53)="",INDEX('RAW DATA'!$L:$L,'Row Index'!P53),INDEX('RAW DATA'!$X:$X,'Row Index'!P53)))</f>
        <v>27.4618632525198</v>
      </c>
      <c r="Q505" s="40" t="n">
        <f aca="false">IF('Row Index'!Q53="","✗",IF(INDEX('RAW DATA'!$X:$X,'Row Index'!Q53)="",INDEX('RAW DATA'!$L:$L,'Row Index'!Q53),INDEX('RAW DATA'!$X:$X,'Row Index'!Q53)))</f>
        <v>20.124652699557</v>
      </c>
      <c r="R505" s="40" t="n">
        <f aca="false">IF('Row Index'!R53="","✗",IF(INDEX('RAW DATA'!$X:$X,'Row Index'!R53)="",INDEX('RAW DATA'!$L:$L,'Row Index'!R53),INDEX('RAW DATA'!$X:$X,'Row Index'!R53)))</f>
        <v>21.9253587338082</v>
      </c>
      <c r="S505" s="40" t="n">
        <f aca="false">IF('Row Index'!S53="","✗",IF(INDEX('RAW DATA'!$X:$X,'Row Index'!S53)="",INDEX('RAW DATA'!$L:$L,'Row Index'!S53),INDEX('RAW DATA'!$X:$X,'Row Index'!S53)))</f>
        <v>14.946328224221</v>
      </c>
      <c r="T505" s="40" t="n">
        <f aca="false">IF('Row Index'!T53="","✗",IF(INDEX('RAW DATA'!$X:$X,'Row Index'!T53)="",INDEX('RAW DATA'!$L:$L,'Row Index'!T53),INDEX('RAW DATA'!$X:$X,'Row Index'!T53)))</f>
        <v>17.0961264485153</v>
      </c>
      <c r="U505" s="40" t="n">
        <f aca="false">IF('Row Index'!U53="","✗",IF(INDEX('RAW DATA'!$X:$X,'Row Index'!U53)="",INDEX('RAW DATA'!$L:$L,'Row Index'!U53),INDEX('RAW DATA'!$X:$X,'Row Index'!U53)))</f>
        <v>15.0760342290293</v>
      </c>
      <c r="V505" s="40" t="n">
        <f aca="false">IF('Row Index'!V53="","✗",IF(INDEX('RAW DATA'!$X:$X,'Row Index'!V53)="",INDEX('RAW DATA'!$L:$L,'Row Index'!V53),INDEX('RAW DATA'!$X:$X,'Row Index'!V53)))</f>
        <v>14.2303674864685</v>
      </c>
      <c r="W505" s="40" t="n">
        <f aca="false">IF('Row Index'!W53="","✗",IF(INDEX('RAW DATA'!$X:$X,'Row Index'!W53)="",INDEX('RAW DATA'!$L:$L,'Row Index'!W53),INDEX('RAW DATA'!$X:$X,'Row Index'!W53)))</f>
        <v>12.0830743076084</v>
      </c>
      <c r="X505" s="40" t="n">
        <f aca="false">IF('Row Index'!X53="","✗",IF(INDEX('RAW DATA'!$X:$X,'Row Index'!X53)="",INDEX('RAW DATA'!$L:$L,'Row Index'!X53),INDEX('RAW DATA'!$X:$X,'Row Index'!X53)))</f>
        <v>18.4472975532625</v>
      </c>
      <c r="Y505" s="40" t="n">
        <f aca="false">IF('Row Index'!Y53="","✗",IF(INDEX('RAW DATA'!$X:$X,'Row Index'!Y53)="",INDEX('RAW DATA'!$L:$L,'Row Index'!Y53),INDEX('RAW DATA'!$X:$X,'Row Index'!Y53)))</f>
        <v>18.4782236819597</v>
      </c>
      <c r="Z505" s="40" t="n">
        <f aca="false">IF('Row Index'!Z53="","✗",IF(INDEX('RAW DATA'!$X:$X,'Row Index'!Z53)="",INDEX('RAW DATA'!$L:$L,'Row Index'!Z53),INDEX('RAW DATA'!$X:$X,'Row Index'!Z53)))</f>
        <v>15.6028962457624</v>
      </c>
      <c r="AA505" s="19" t="str">
        <f aca="false">IF('Row Index'!AA53="","⏳",IF(INDEX('RAW DATA'!$X:$X,'Row Index'!AA53)="",INDEX('RAW DATA'!$L:$L,'Row Index'!AA53),INDEX('RAW DATA'!$X:$X,'Row Index'!AA53)))</f>
        <v>⏳</v>
      </c>
      <c r="AB505" s="40" t="n">
        <f aca="false">IF('Row Index'!AB53="","✗",IF(INDEX('RAW DATA'!$X:$X,'Row Index'!AB53)="",INDEX('RAW DATA'!$L:$L,'Row Index'!AB53),INDEX('RAW DATA'!$X:$X,'Row Index'!AB53)))</f>
        <v>14.843971008555</v>
      </c>
      <c r="AC505" s="40" t="n">
        <f aca="false">IF('Row Index'!AC53="","✗",IF(INDEX('RAW DATA'!$X:$X,'Row Index'!AC53)="",INDEX('RAW DATA'!$L:$L,'Row Index'!AC53),INDEX('RAW DATA'!$X:$X,'Row Index'!AC53)))</f>
        <v>18.093336955623</v>
      </c>
      <c r="AD505" s="40" t="n">
        <f aca="false">IF('Row Index'!AD53="","✗",IF(INDEX('RAW DATA'!$X:$X,'Row Index'!AD53)="",INDEX('RAW DATA'!$L:$L,'Row Index'!AD53),INDEX('RAW DATA'!$X:$X,'Row Index'!AD53)))</f>
        <v>11.9175330323489</v>
      </c>
      <c r="AE505" s="40" t="n">
        <f aca="false">IF('Row Index'!AE53="","✗",IF(INDEX('RAW DATA'!$X:$X,'Row Index'!AE53)="",INDEX('RAW DATA'!$L:$L,'Row Index'!AE53),INDEX('RAW DATA'!$X:$X,'Row Index'!AE53)))</f>
        <v>15.2298763867516</v>
      </c>
      <c r="AF505" s="40" t="n">
        <f aca="false">IF('Row Index'!AF53="","✗",IF(INDEX('RAW DATA'!$X:$X,'Row Index'!AF53)="",INDEX('RAW DATA'!$L:$L,'Row Index'!AF53),INDEX('RAW DATA'!$X:$X,'Row Index'!AF53)))</f>
        <v>13.4044606846151</v>
      </c>
      <c r="AG505" s="40" t="n">
        <f aca="false">IF('Row Index'!AG53="","✗",IF(INDEX('RAW DATA'!$X:$X,'Row Index'!AG53)="",INDEX('RAW DATA'!$L:$L,'Row Index'!AG53),INDEX('RAW DATA'!$X:$X,'Row Index'!AG53)))</f>
        <v>14.8039479959359</v>
      </c>
      <c r="AH505" s="40" t="n">
        <f aca="false">IF('Row Index'!AH53="","✗",IF(INDEX('RAW DATA'!$X:$X,'Row Index'!AH53)="",INDEX('RAW DATA'!$L:$L,'Row Index'!AH53),INDEX('RAW DATA'!$X:$X,'Row Index'!AH53)))</f>
        <v>22.4764923062073</v>
      </c>
      <c r="AI505" s="40" t="n">
        <f aca="false">IF('Row Index'!AI53="","✗",IF(INDEX('RAW DATA'!$X:$X,'Row Index'!AI53)="",INDEX('RAW DATA'!$L:$L,'Row Index'!AI53),INDEX('RAW DATA'!$X:$X,'Row Index'!AI53)))</f>
        <v>27.8245079418088</v>
      </c>
      <c r="AJ505" s="40" t="n">
        <f aca="false">IF('Row Index'!AJ53="","✗",IF(INDEX('RAW DATA'!$X:$X,'Row Index'!AJ53)="",INDEX('RAW DATA'!$L:$L,'Row Index'!AJ53),INDEX('RAW DATA'!$X:$X,'Row Index'!AJ53)))</f>
        <v>51.8832567192612</v>
      </c>
      <c r="AK505" s="40" t="n">
        <f aca="false">IF('Row Index'!AK53="","✗",IF(INDEX('RAW DATA'!$X:$X,'Row Index'!AK53)="",INDEX('RAW DATA'!$L:$L,'Row Index'!AK53),INDEX('RAW DATA'!$X:$X,'Row Index'!AK53)))</f>
        <v>69.8481465926925</v>
      </c>
      <c r="AL505" s="40" t="n">
        <f aca="false">IF('Row Index'!AL53="","✗",IF(INDEX('RAW DATA'!$X:$X,'Row Index'!AL53)="",INDEX('RAW DATA'!$L:$L,'Row Index'!AL53),INDEX('RAW DATA'!$X:$X,'Row Index'!AL53)))</f>
        <v>78.9013871598791</v>
      </c>
      <c r="AM505" s="40" t="n">
        <f aca="false">IF('Row Index'!AM53="","✗",IF(INDEX('RAW DATA'!$X:$X,'Row Index'!AM53)="",INDEX('RAW DATA'!$L:$L,'Row Index'!AM53),INDEX('RAW DATA'!$X:$X,'Row Index'!AM53)))</f>
        <v>87.8980525271122</v>
      </c>
      <c r="AN505" s="40" t="n">
        <f aca="false">IF('Row Index'!AN53="","✗",IF(INDEX('RAW DATA'!$X:$X,'Row Index'!AN53)="",INDEX('RAW DATA'!$L:$L,'Row Index'!AN53),INDEX('RAW DATA'!$X:$X,'Row Index'!AN53)))</f>
        <v>90.1813209678378</v>
      </c>
      <c r="AO505" s="40" t="n">
        <f aca="false">IF('Row Index'!AO53="","✗",IF(INDEX('RAW DATA'!$X:$X,'Row Index'!AO53)="",INDEX('RAW DATA'!$L:$L,'Row Index'!AO53),INDEX('RAW DATA'!$X:$X,'Row Index'!AO53)))</f>
        <v>92.1122378428209</v>
      </c>
      <c r="AP505" s="40" t="n">
        <f aca="false">IF('Row Index'!AP53="","✗",IF(INDEX('RAW DATA'!$X:$X,'Row Index'!AP53)="",INDEX('RAW DATA'!$L:$L,'Row Index'!AP53),INDEX('RAW DATA'!$X:$X,'Row Index'!AP53)))</f>
        <v>95.9672019132217</v>
      </c>
      <c r="AQ505" s="40" t="n">
        <f aca="false">IF('Row Index'!AQ53="","✗",IF(INDEX('RAW DATA'!$X:$X,'Row Index'!AQ53)="",INDEX('RAW DATA'!$L:$L,'Row Index'!AQ53),INDEX('RAW DATA'!$X:$X,'Row Index'!AQ53)))</f>
        <v>95.4140547674035</v>
      </c>
    </row>
    <row r="506" customFormat="false" ht="15" hidden="false" customHeight="false" outlineLevel="0" collapsed="false">
      <c r="A506" s="32" t="s">
        <v>319</v>
      </c>
      <c r="B506" s="33" t="s">
        <v>248</v>
      </c>
      <c r="C506" s="40" t="n">
        <f aca="false">IF('Row Index'!C54="","✗",IF(INDEX('RAW DATA'!$X:$X,'Row Index'!C54)="",INDEX('RAW DATA'!$L:$L,'Row Index'!C54),INDEX('RAW DATA'!$X:$X,'Row Index'!C54)))</f>
        <v>18.7108354398114</v>
      </c>
      <c r="D506" s="40" t="n">
        <f aca="false">IF('Row Index'!D54="","✗",IF(INDEX('RAW DATA'!$X:$X,'Row Index'!D54)="",INDEX('RAW DATA'!$L:$L,'Row Index'!D54),INDEX('RAW DATA'!$X:$X,'Row Index'!D54)))</f>
        <v>19.0908137583893</v>
      </c>
      <c r="E506" s="40" t="n">
        <f aca="false">IF('Row Index'!E54="","✗",IF(INDEX('RAW DATA'!$X:$X,'Row Index'!E54)="",INDEX('RAW DATA'!$L:$L,'Row Index'!E54),INDEX('RAW DATA'!$X:$X,'Row Index'!E54)))</f>
        <v>20.537630463892</v>
      </c>
      <c r="F506" s="40" t="n">
        <f aca="false">IF('Row Index'!F54="","✗",IF(INDEX('RAW DATA'!$X:$X,'Row Index'!F54)="",INDEX('RAW DATA'!$L:$L,'Row Index'!F54),INDEX('RAW DATA'!$X:$X,'Row Index'!F54)))</f>
        <v>22.7086698976844</v>
      </c>
      <c r="G506" s="26" t="str">
        <f aca="false">IF('Row Index'!G54="","✗",IF(INDEX('RAW DATA'!$X:$X,'Row Index'!G54)="",INDEX('RAW DATA'!$L:$L,'Row Index'!G54),INDEX('RAW DATA'!$X:$X,'Row Index'!G54)))</f>
        <v>✗</v>
      </c>
      <c r="H506" s="40" t="n">
        <f aca="false">IF('Row Index'!H54="","✗",IF(INDEX('RAW DATA'!$X:$X,'Row Index'!H54)="",INDEX('RAW DATA'!$L:$L,'Row Index'!H54),INDEX('RAW DATA'!$X:$X,'Row Index'!H54)))</f>
        <v>17.4053258119375</v>
      </c>
      <c r="I506" s="40" t="n">
        <f aca="false">IF('Row Index'!I54="","✗",IF(INDEX('RAW DATA'!$X:$X,'Row Index'!I54)="",INDEX('RAW DATA'!$L:$L,'Row Index'!I54),INDEX('RAW DATA'!$X:$X,'Row Index'!I54)))</f>
        <v>15.5784061696658</v>
      </c>
      <c r="J506" s="40" t="n">
        <f aca="false">IF('Row Index'!J54="","✗",IF(INDEX('RAW DATA'!$X:$X,'Row Index'!J54)="",INDEX('RAW DATA'!$L:$L,'Row Index'!J54),INDEX('RAW DATA'!$X:$X,'Row Index'!J54)))</f>
        <v>17.1803315287157</v>
      </c>
      <c r="K506" s="40" t="n">
        <f aca="false">IF('Row Index'!K54="","✗",IF(INDEX('RAW DATA'!$X:$X,'Row Index'!K54)="",INDEX('RAW DATA'!$L:$L,'Row Index'!K54),INDEX('RAW DATA'!$X:$X,'Row Index'!K54)))</f>
        <v>24.4859992943516</v>
      </c>
      <c r="L506" s="40" t="n">
        <f aca="false">IF('Row Index'!L54="","✗",IF(INDEX('RAW DATA'!$X:$X,'Row Index'!L54)="",INDEX('RAW DATA'!$L:$L,'Row Index'!L54),INDEX('RAW DATA'!$X:$X,'Row Index'!L54)))</f>
        <v>19.7985893852163</v>
      </c>
      <c r="M506" s="40" t="n">
        <f aca="false">IF('Row Index'!M54="","✗",IF(INDEX('RAW DATA'!$X:$X,'Row Index'!M54)="",INDEX('RAW DATA'!$L:$L,'Row Index'!M54),INDEX('RAW DATA'!$X:$X,'Row Index'!M54)))</f>
        <v>19.6725972120323</v>
      </c>
      <c r="N506" s="40" t="n">
        <f aca="false">IF('Row Index'!N54="","✗",IF(INDEX('RAW DATA'!$X:$X,'Row Index'!N54)="",INDEX('RAW DATA'!$L:$L,'Row Index'!N54),INDEX('RAW DATA'!$X:$X,'Row Index'!N54)))</f>
        <v>15.8293647284716</v>
      </c>
      <c r="O506" s="40" t="n">
        <f aca="false">IF('Row Index'!O54="","✗",IF(INDEX('RAW DATA'!$X:$X,'Row Index'!O54)="",INDEX('RAW DATA'!$L:$L,'Row Index'!O54),INDEX('RAW DATA'!$X:$X,'Row Index'!O54)))</f>
        <v>20.7208597835105</v>
      </c>
      <c r="P506" s="40" t="n">
        <f aca="false">IF('Row Index'!P54="","✗",IF(INDEX('RAW DATA'!$X:$X,'Row Index'!P54)="",INDEX('RAW DATA'!$L:$L,'Row Index'!P54),INDEX('RAW DATA'!$X:$X,'Row Index'!P54)))</f>
        <v>13.2517600602707</v>
      </c>
      <c r="Q506" s="40" t="n">
        <f aca="false">IF('Row Index'!Q54="","✗",IF(INDEX('RAW DATA'!$X:$X,'Row Index'!Q54)="",INDEX('RAW DATA'!$L:$L,'Row Index'!Q54),INDEX('RAW DATA'!$X:$X,'Row Index'!Q54)))</f>
        <v>21.4839302112029</v>
      </c>
      <c r="R506" s="40" t="n">
        <f aca="false">IF('Row Index'!R54="","✗",IF(INDEX('RAW DATA'!$X:$X,'Row Index'!R54)="",INDEX('RAW DATA'!$L:$L,'Row Index'!R54),INDEX('RAW DATA'!$X:$X,'Row Index'!R54)))</f>
        <v>11.7173329463832</v>
      </c>
      <c r="S506" s="40" t="n">
        <f aca="false">IF('Row Index'!S54="","✗",IF(INDEX('RAW DATA'!$X:$X,'Row Index'!S54)="",INDEX('RAW DATA'!$L:$L,'Row Index'!S54),INDEX('RAW DATA'!$X:$X,'Row Index'!S54)))</f>
        <v>14.34953606476</v>
      </c>
      <c r="T506" s="40" t="n">
        <f aca="false">IF('Row Index'!T54="","✗",IF(INDEX('RAW DATA'!$X:$X,'Row Index'!T54)="",INDEX('RAW DATA'!$L:$L,'Row Index'!T54),INDEX('RAW DATA'!$X:$X,'Row Index'!T54)))</f>
        <v>12.3507297655905</v>
      </c>
      <c r="U506" s="40" t="n">
        <f aca="false">IF('Row Index'!U54="","✗",IF(INDEX('RAW DATA'!$X:$X,'Row Index'!U54)="",INDEX('RAW DATA'!$L:$L,'Row Index'!U54),INDEX('RAW DATA'!$X:$X,'Row Index'!U54)))</f>
        <v>23.0617122070891</v>
      </c>
      <c r="V506" s="40" t="n">
        <f aca="false">IF('Row Index'!V54="","✗",IF(INDEX('RAW DATA'!$X:$X,'Row Index'!V54)="",INDEX('RAW DATA'!$L:$L,'Row Index'!V54),INDEX('RAW DATA'!$X:$X,'Row Index'!V54)))</f>
        <v>21.5977181536628</v>
      </c>
      <c r="W506" s="40" t="n">
        <f aca="false">IF('Row Index'!W54="","✗",IF(INDEX('RAW DATA'!$X:$X,'Row Index'!W54)="",INDEX('RAW DATA'!$L:$L,'Row Index'!W54),INDEX('RAW DATA'!$X:$X,'Row Index'!W54)))</f>
        <v>10.6883939115602</v>
      </c>
      <c r="X506" s="40" t="n">
        <f aca="false">IF('Row Index'!X54="","✗",IF(INDEX('RAW DATA'!$X:$X,'Row Index'!X54)="",INDEX('RAW DATA'!$L:$L,'Row Index'!X54),INDEX('RAW DATA'!$X:$X,'Row Index'!X54)))</f>
        <v>22.9880732480445</v>
      </c>
      <c r="Y506" s="40" t="n">
        <f aca="false">IF('Row Index'!Y54="","✗",IF(INDEX('RAW DATA'!$X:$X,'Row Index'!Y54)="",INDEX('RAW DATA'!$L:$L,'Row Index'!Y54),INDEX('RAW DATA'!$X:$X,'Row Index'!Y54)))</f>
        <v>21.5693071521224</v>
      </c>
      <c r="Z506" s="40" t="n">
        <f aca="false">IF('Row Index'!Z54="","✗",IF(INDEX('RAW DATA'!$X:$X,'Row Index'!Z54)="",INDEX('RAW DATA'!$L:$L,'Row Index'!Z54),INDEX('RAW DATA'!$X:$X,'Row Index'!Z54)))</f>
        <v>19.1379895616752</v>
      </c>
      <c r="AA506" s="19" t="str">
        <f aca="false">IF('Row Index'!AA54="","⏳",IF(INDEX('RAW DATA'!$X:$X,'Row Index'!AA54)="",INDEX('RAW DATA'!$L:$L,'Row Index'!AA54),INDEX('RAW DATA'!$X:$X,'Row Index'!AA54)))</f>
        <v>⏳</v>
      </c>
      <c r="AB506" s="40" t="n">
        <f aca="false">IF('Row Index'!AB54="","✗",IF(INDEX('RAW DATA'!$X:$X,'Row Index'!AB54)="",INDEX('RAW DATA'!$L:$L,'Row Index'!AB54),INDEX('RAW DATA'!$X:$X,'Row Index'!AB54)))</f>
        <v>18.3029040440574</v>
      </c>
      <c r="AC506" s="40" t="n">
        <f aca="false">IF('Row Index'!AC54="","✗",IF(INDEX('RAW DATA'!$X:$X,'Row Index'!AC54)="",INDEX('RAW DATA'!$L:$L,'Row Index'!AC54),INDEX('RAW DATA'!$X:$X,'Row Index'!AC54)))</f>
        <v>13.1720399941647</v>
      </c>
      <c r="AD506" s="40" t="n">
        <f aca="false">IF('Row Index'!AD54="","✗",IF(INDEX('RAW DATA'!$X:$X,'Row Index'!AD54)="",INDEX('RAW DATA'!$L:$L,'Row Index'!AD54),INDEX('RAW DATA'!$X:$X,'Row Index'!AD54)))</f>
        <v>15.747302623721</v>
      </c>
      <c r="AE506" s="40" t="n">
        <f aca="false">IF('Row Index'!AE54="","✗",IF(INDEX('RAW DATA'!$X:$X,'Row Index'!AE54)="",INDEX('RAW DATA'!$L:$L,'Row Index'!AE54),INDEX('RAW DATA'!$X:$X,'Row Index'!AE54)))</f>
        <v>18.9524610854018</v>
      </c>
      <c r="AF506" s="40" t="n">
        <f aca="false">IF('Row Index'!AF54="","✗",IF(INDEX('RAW DATA'!$X:$X,'Row Index'!AF54)="",INDEX('RAW DATA'!$L:$L,'Row Index'!AF54),INDEX('RAW DATA'!$X:$X,'Row Index'!AF54)))</f>
        <v>18.2960016746912</v>
      </c>
      <c r="AG506" s="40" t="n">
        <f aca="false">IF('Row Index'!AG54="","✗",IF(INDEX('RAW DATA'!$X:$X,'Row Index'!AG54)="",INDEX('RAW DATA'!$L:$L,'Row Index'!AG54),INDEX('RAW DATA'!$X:$X,'Row Index'!AG54)))</f>
        <v>16.9464738020975</v>
      </c>
      <c r="AH506" s="40" t="n">
        <f aca="false">IF('Row Index'!AH54="","✗",IF(INDEX('RAW DATA'!$X:$X,'Row Index'!AH54)="",INDEX('RAW DATA'!$L:$L,'Row Index'!AH54),INDEX('RAW DATA'!$X:$X,'Row Index'!AH54)))</f>
        <v>18.6500832558103</v>
      </c>
      <c r="AI506" s="40" t="n">
        <f aca="false">IF('Row Index'!AI54="","✗",IF(INDEX('RAW DATA'!$X:$X,'Row Index'!AI54)="",INDEX('RAW DATA'!$L:$L,'Row Index'!AI54),INDEX('RAW DATA'!$X:$X,'Row Index'!AI54)))</f>
        <v>22.3695852797625</v>
      </c>
      <c r="AJ506" s="40" t="n">
        <f aca="false">IF('Row Index'!AJ54="","✗",IF(INDEX('RAW DATA'!$X:$X,'Row Index'!AJ54)="",INDEX('RAW DATA'!$L:$L,'Row Index'!AJ54),INDEX('RAW DATA'!$X:$X,'Row Index'!AJ54)))</f>
        <v>47.5767142315949</v>
      </c>
      <c r="AK506" s="40" t="n">
        <f aca="false">IF('Row Index'!AK54="","✗",IF(INDEX('RAW DATA'!$X:$X,'Row Index'!AK54)="",INDEX('RAW DATA'!$L:$L,'Row Index'!AK54),INDEX('RAW DATA'!$X:$X,'Row Index'!AK54)))</f>
        <v>55.0022092509477</v>
      </c>
      <c r="AL506" s="40" t="n">
        <f aca="false">IF('Row Index'!AL54="","✗",IF(INDEX('RAW DATA'!$X:$X,'Row Index'!AL54)="",INDEX('RAW DATA'!$L:$L,'Row Index'!AL54),INDEX('RAW DATA'!$X:$X,'Row Index'!AL54)))</f>
        <v>65.8117904527424</v>
      </c>
      <c r="AM506" s="40" t="n">
        <f aca="false">IF('Row Index'!AM54="","✗",IF(INDEX('RAW DATA'!$X:$X,'Row Index'!AM54)="",INDEX('RAW DATA'!$L:$L,'Row Index'!AM54),INDEX('RAW DATA'!$X:$X,'Row Index'!AM54)))</f>
        <v>69.2386176631925</v>
      </c>
      <c r="AN506" s="40" t="n">
        <f aca="false">IF('Row Index'!AN54="","✗",IF(INDEX('RAW DATA'!$X:$X,'Row Index'!AN54)="",INDEX('RAW DATA'!$L:$L,'Row Index'!AN54),INDEX('RAW DATA'!$X:$X,'Row Index'!AN54)))</f>
        <v>91.1204395186225</v>
      </c>
      <c r="AO506" s="40" t="n">
        <f aca="false">IF('Row Index'!AO54="","✗",IF(INDEX('RAW DATA'!$X:$X,'Row Index'!AO54)="",INDEX('RAW DATA'!$L:$L,'Row Index'!AO54),INDEX('RAW DATA'!$X:$X,'Row Index'!AO54)))</f>
        <v>88.2925664189275</v>
      </c>
      <c r="AP506" s="40" t="n">
        <f aca="false">IF('Row Index'!AP54="","✗",IF(INDEX('RAW DATA'!$X:$X,'Row Index'!AP54)="",INDEX('RAW DATA'!$L:$L,'Row Index'!AP54),INDEX('RAW DATA'!$X:$X,'Row Index'!AP54)))</f>
        <v>94.1235378388528</v>
      </c>
      <c r="AQ506" s="40" t="n">
        <f aca="false">IF('Row Index'!AQ54="","✗",IF(INDEX('RAW DATA'!$X:$X,'Row Index'!AQ54)="",INDEX('RAW DATA'!$L:$L,'Row Index'!AQ54),INDEX('RAW DATA'!$X:$X,'Row Index'!AQ54)))</f>
        <v>83.4169636493229</v>
      </c>
    </row>
    <row r="509" customFormat="false" ht="15" hidden="false" customHeight="false" outlineLevel="0" collapsed="false">
      <c r="A509" s="3" t="s">
        <v>5415</v>
      </c>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row>
    <row r="510" customFormat="false" ht="23.85" hidden="false" customHeight="false" outlineLevel="0" collapsed="false">
      <c r="A510" s="9" t="s">
        <v>5404</v>
      </c>
      <c r="B510" s="9" t="s">
        <v>153</v>
      </c>
      <c r="C510" s="9" t="s">
        <v>147</v>
      </c>
      <c r="D510" s="9" t="s">
        <v>365</v>
      </c>
      <c r="E510" s="9" t="s">
        <v>497</v>
      </c>
      <c r="F510" s="9" t="s">
        <v>628</v>
      </c>
      <c r="G510" s="9" t="s">
        <v>763</v>
      </c>
      <c r="H510" s="9" t="s">
        <v>902</v>
      </c>
      <c r="I510" s="9" t="s">
        <v>1037</v>
      </c>
      <c r="J510" s="9" t="s">
        <v>1143</v>
      </c>
      <c r="K510" s="9" t="s">
        <v>1275</v>
      </c>
      <c r="L510" s="9" t="s">
        <v>1411</v>
      </c>
      <c r="M510" s="9" t="s">
        <v>1628</v>
      </c>
      <c r="N510" s="9" t="s">
        <v>1760</v>
      </c>
      <c r="O510" s="9" t="s">
        <v>1895</v>
      </c>
      <c r="P510" s="9" t="s">
        <v>2027</v>
      </c>
      <c r="Q510" s="9" t="s">
        <v>2154</v>
      </c>
      <c r="R510" s="9" t="s">
        <v>2285</v>
      </c>
      <c r="S510" s="9" t="s">
        <v>2413</v>
      </c>
      <c r="T510" s="9" t="s">
        <v>2544</v>
      </c>
      <c r="U510" s="9" t="s">
        <v>2676</v>
      </c>
      <c r="V510" s="9" t="s">
        <v>2806</v>
      </c>
      <c r="W510" s="9" t="s">
        <v>2933</v>
      </c>
      <c r="X510" s="9" t="s">
        <v>3066</v>
      </c>
      <c r="Y510" s="9" t="s">
        <v>3201</v>
      </c>
      <c r="Z510" s="9" t="s">
        <v>3330</v>
      </c>
      <c r="AA510" s="9" t="s">
        <v>5405</v>
      </c>
      <c r="AB510" s="9" t="s">
        <v>3465</v>
      </c>
      <c r="AC510" s="9" t="s">
        <v>3592</v>
      </c>
      <c r="AD510" s="9" t="s">
        <v>3719</v>
      </c>
      <c r="AE510" s="9" t="s">
        <v>3846</v>
      </c>
      <c r="AF510" s="9" t="s">
        <v>3975</v>
      </c>
      <c r="AG510" s="9" t="s">
        <v>4103</v>
      </c>
      <c r="AH510" s="9" t="s">
        <v>5406</v>
      </c>
      <c r="AI510" s="9" t="s">
        <v>4360</v>
      </c>
      <c r="AJ510" s="9" t="s">
        <v>4488</v>
      </c>
      <c r="AK510" s="9" t="s">
        <v>4617</v>
      </c>
      <c r="AL510" s="9" t="s">
        <v>4746</v>
      </c>
      <c r="AM510" s="9" t="s">
        <v>4855</v>
      </c>
      <c r="AN510" s="9" t="s">
        <v>4963</v>
      </c>
      <c r="AO510" s="9" t="s">
        <v>5072</v>
      </c>
      <c r="AP510" s="9" t="s">
        <v>5184</v>
      </c>
      <c r="AQ510" s="9" t="s">
        <v>5293</v>
      </c>
    </row>
    <row r="511" customFormat="false" ht="15" hidden="false" customHeight="false" outlineLevel="0" collapsed="false">
      <c r="A511" s="15" t="s">
        <v>151</v>
      </c>
      <c r="B511" s="16" t="s">
        <v>153</v>
      </c>
      <c r="C511" s="40" t="n">
        <f aca="false">IF('Row Index'!C5="","✗",IF(INDEX('RAW DATA'!$Y:$Y,'Row Index'!C5)="",INDEX('RAW DATA'!$L:$L,'Row Index'!C5),INDEX('RAW DATA'!$Y:$Y,'Row Index'!C5)))</f>
        <v>51.458693504569</v>
      </c>
      <c r="D511" s="40" t="n">
        <f aca="false">IF('Row Index'!D5="","✗",IF(INDEX('RAW DATA'!$Y:$Y,'Row Index'!D5)="",INDEX('RAW DATA'!$L:$L,'Row Index'!D5),INDEX('RAW DATA'!$Y:$Y,'Row Index'!D5)))</f>
        <v>63.6511211578724</v>
      </c>
      <c r="E511" s="40" t="n">
        <f aca="false">IF('Row Index'!E5="","✗",IF(INDEX('RAW DATA'!$Y:$Y,'Row Index'!E5)="",INDEX('RAW DATA'!$L:$L,'Row Index'!E5),INDEX('RAW DATA'!$Y:$Y,'Row Index'!E5)))</f>
        <v>40.4127057732437</v>
      </c>
      <c r="F511" s="40" t="n">
        <f aca="false">IF('Row Index'!F5="","✗",IF(INDEX('RAW DATA'!$Y:$Y,'Row Index'!F5)="",INDEX('RAW DATA'!$L:$L,'Row Index'!F5),INDEX('RAW DATA'!$Y:$Y,'Row Index'!F5)))</f>
        <v>82.8809996080434</v>
      </c>
      <c r="G511" s="40" t="n">
        <f aca="false">IF('Row Index'!G5="","✗",IF(INDEX('RAW DATA'!$Y:$Y,'Row Index'!G5)="",INDEX('RAW DATA'!$L:$L,'Row Index'!G5),INDEX('RAW DATA'!$Y:$Y,'Row Index'!G5)))</f>
        <v>53.3570551913764</v>
      </c>
      <c r="H511" s="40" t="n">
        <f aca="false">IF('Row Index'!H5="","✗",IF(INDEX('RAW DATA'!$Y:$Y,'Row Index'!H5)="",INDEX('RAW DATA'!$L:$L,'Row Index'!H5),INDEX('RAW DATA'!$Y:$Y,'Row Index'!H5)))</f>
        <v>72.3504575552414</v>
      </c>
      <c r="I511" s="40" t="n">
        <f aca="false">IF('Row Index'!I5="","✗",IF(INDEX('RAW DATA'!$Y:$Y,'Row Index'!I5)="",INDEX('RAW DATA'!$L:$L,'Row Index'!I5),INDEX('RAW DATA'!$Y:$Y,'Row Index'!I5)))</f>
        <v>40.9672306020517</v>
      </c>
      <c r="J511" s="40" t="n">
        <f aca="false">IF('Row Index'!J5="","✗",IF(INDEX('RAW DATA'!$Y:$Y,'Row Index'!J5)="",INDEX('RAW DATA'!$L:$L,'Row Index'!J5),INDEX('RAW DATA'!$Y:$Y,'Row Index'!J5)))</f>
        <v>63.7718591146133</v>
      </c>
      <c r="K511" s="40" t="n">
        <f aca="false">IF('Row Index'!K5="","✗",IF(INDEX('RAW DATA'!$Y:$Y,'Row Index'!K5)="",INDEX('RAW DATA'!$L:$L,'Row Index'!K5),INDEX('RAW DATA'!$Y:$Y,'Row Index'!K5)))</f>
        <v>32.3645422462113</v>
      </c>
      <c r="L511" s="40" t="n">
        <f aca="false">IF('Row Index'!L5="","✗",IF(INDEX('RAW DATA'!$Y:$Y,'Row Index'!L5)="",INDEX('RAW DATA'!$L:$L,'Row Index'!L5),INDEX('RAW DATA'!$Y:$Y,'Row Index'!L5)))</f>
        <v>57.886341885795</v>
      </c>
      <c r="M511" s="40" t="n">
        <f aca="false">IF('Row Index'!M5="","✗",IF(INDEX('RAW DATA'!$Y:$Y,'Row Index'!M5)="",INDEX('RAW DATA'!$L:$L,'Row Index'!M5),INDEX('RAW DATA'!$Y:$Y,'Row Index'!M5)))</f>
        <v>34.2883648184495</v>
      </c>
      <c r="N511" s="40" t="n">
        <f aca="false">IF('Row Index'!N5="","✗",IF(INDEX('RAW DATA'!$Y:$Y,'Row Index'!N5)="",INDEX('RAW DATA'!$L:$L,'Row Index'!N5),INDEX('RAW DATA'!$Y:$Y,'Row Index'!N5)))</f>
        <v>40.2355667117204</v>
      </c>
      <c r="O511" s="40" t="n">
        <f aca="false">IF('Row Index'!O5="","✗",IF(INDEX('RAW DATA'!$Y:$Y,'Row Index'!O5)="",INDEX('RAW DATA'!$L:$L,'Row Index'!O5),INDEX('RAW DATA'!$Y:$Y,'Row Index'!O5)))</f>
        <v>33.8324507029848</v>
      </c>
      <c r="P511" s="40" t="n">
        <f aca="false">IF('Row Index'!P5="","✗",IF(INDEX('RAW DATA'!$Y:$Y,'Row Index'!P5)="",INDEX('RAW DATA'!$L:$L,'Row Index'!P5),INDEX('RAW DATA'!$Y:$Y,'Row Index'!P5)))</f>
        <v>35.6141569773382</v>
      </c>
      <c r="Q511" s="40" t="n">
        <f aca="false">IF('Row Index'!Q5="","✗",IF(INDEX('RAW DATA'!$Y:$Y,'Row Index'!Q5)="",INDEX('RAW DATA'!$L:$L,'Row Index'!Q5),INDEX('RAW DATA'!$Y:$Y,'Row Index'!Q5)))</f>
        <v>29.3555651008109</v>
      </c>
      <c r="R511" s="40" t="n">
        <f aca="false">IF('Row Index'!R5="","✗",IF(INDEX('RAW DATA'!$Y:$Y,'Row Index'!R5)="",INDEX('RAW DATA'!$L:$L,'Row Index'!R5),INDEX('RAW DATA'!$Y:$Y,'Row Index'!R5)))</f>
        <v>35.4151007857875</v>
      </c>
      <c r="S511" s="40" t="n">
        <f aca="false">IF('Row Index'!S5="","✗",IF(INDEX('RAW DATA'!$Y:$Y,'Row Index'!S5)="",INDEX('RAW DATA'!$L:$L,'Row Index'!S5),INDEX('RAW DATA'!$Y:$Y,'Row Index'!S5)))</f>
        <v>27.3605748845098</v>
      </c>
      <c r="T511" s="40" t="n">
        <f aca="false">IF('Row Index'!T5="","✗",IF(INDEX('RAW DATA'!$Y:$Y,'Row Index'!T5)="",INDEX('RAW DATA'!$L:$L,'Row Index'!T5),INDEX('RAW DATA'!$Y:$Y,'Row Index'!T5)))</f>
        <v>32.250341997264</v>
      </c>
      <c r="U511" s="40" t="n">
        <f aca="false">IF('Row Index'!U5="","✗",IF(INDEX('RAW DATA'!$Y:$Y,'Row Index'!U5)="",INDEX('RAW DATA'!$L:$L,'Row Index'!U5),INDEX('RAW DATA'!$Y:$Y,'Row Index'!U5)))</f>
        <v>30.0041285350581</v>
      </c>
      <c r="V511" s="40" t="n">
        <f aca="false">IF('Row Index'!V5="","✗",IF(INDEX('RAW DATA'!$Y:$Y,'Row Index'!V5)="",INDEX('RAW DATA'!$L:$L,'Row Index'!V5),INDEX('RAW DATA'!$Y:$Y,'Row Index'!V5)))</f>
        <v>24.0268456375839</v>
      </c>
      <c r="W511" s="40" t="n">
        <f aca="false">IF('Row Index'!W5="","✗",IF(INDEX('RAW DATA'!$Y:$Y,'Row Index'!W5)="",INDEX('RAW DATA'!$L:$L,'Row Index'!W5),INDEX('RAW DATA'!$Y:$Y,'Row Index'!W5)))</f>
        <v>29.9493901799191</v>
      </c>
      <c r="X511" s="40" t="n">
        <f aca="false">IF('Row Index'!X5="","✗",IF(INDEX('RAW DATA'!$Y:$Y,'Row Index'!X5)="",INDEX('RAW DATA'!$L:$L,'Row Index'!X5),INDEX('RAW DATA'!$Y:$Y,'Row Index'!X5)))</f>
        <v>32.5920112430301</v>
      </c>
      <c r="Y511" s="40" t="n">
        <f aca="false">IF('Row Index'!Y5="","✗",IF(INDEX('RAW DATA'!$Y:$Y,'Row Index'!Y5)="",INDEX('RAW DATA'!$L:$L,'Row Index'!Y5),INDEX('RAW DATA'!$Y:$Y,'Row Index'!Y5)))</f>
        <v>28.8432572008238</v>
      </c>
      <c r="Z511" s="40" t="n">
        <f aca="false">IF('Row Index'!Z5="","✗",IF(INDEX('RAW DATA'!$Y:$Y,'Row Index'!Z5)="",INDEX('RAW DATA'!$L:$L,'Row Index'!Z5),INDEX('RAW DATA'!$Y:$Y,'Row Index'!Z5)))</f>
        <v>29.497523981023</v>
      </c>
      <c r="AA511" s="19" t="str">
        <f aca="false">IF('Row Index'!AA5="","⏳",IF(INDEX('RAW DATA'!$Y:$Y,'Row Index'!AA5)="",INDEX('RAW DATA'!$L:$L,'Row Index'!AA5),INDEX('RAW DATA'!$Y:$Y,'Row Index'!AA5)))</f>
        <v>⏳</v>
      </c>
      <c r="AB511" s="40" t="n">
        <f aca="false">IF('Row Index'!AB5="","✗",IF(INDEX('RAW DATA'!$Y:$Y,'Row Index'!AB5)="",INDEX('RAW DATA'!$L:$L,'Row Index'!AB5),INDEX('RAW DATA'!$Y:$Y,'Row Index'!AB5)))</f>
        <v>28.6206997769168</v>
      </c>
      <c r="AC511" s="40" t="n">
        <f aca="false">IF('Row Index'!AC5="","✗",IF(INDEX('RAW DATA'!$Y:$Y,'Row Index'!AC5)="",INDEX('RAW DATA'!$L:$L,'Row Index'!AC5),INDEX('RAW DATA'!$Y:$Y,'Row Index'!AC5)))</f>
        <v>32.3814073472508</v>
      </c>
      <c r="AD511" s="40" t="n">
        <f aca="false">IF('Row Index'!AD5="","✗",IF(INDEX('RAW DATA'!$Y:$Y,'Row Index'!AD5)="",INDEX('RAW DATA'!$L:$L,'Row Index'!AD5),INDEX('RAW DATA'!$Y:$Y,'Row Index'!AD5)))</f>
        <v>34.3849649234694</v>
      </c>
      <c r="AE511" s="40" t="n">
        <f aca="false">IF('Row Index'!AE5="","✗",IF(INDEX('RAW DATA'!$Y:$Y,'Row Index'!AE5)="",INDEX('RAW DATA'!$L:$L,'Row Index'!AE5),INDEX('RAW DATA'!$Y:$Y,'Row Index'!AE5)))</f>
        <v>41.01852846664</v>
      </c>
      <c r="AF511" s="40" t="n">
        <f aca="false">IF('Row Index'!AF5="","✗",IF(INDEX('RAW DATA'!$Y:$Y,'Row Index'!AF5)="",INDEX('RAW DATA'!$L:$L,'Row Index'!AF5),INDEX('RAW DATA'!$Y:$Y,'Row Index'!AF5)))</f>
        <v>47.2697058543349</v>
      </c>
      <c r="AG511" s="40" t="n">
        <f aca="false">IF('Row Index'!AG5="","✗",IF(INDEX('RAW DATA'!$Y:$Y,'Row Index'!AG5)="",INDEX('RAW DATA'!$L:$L,'Row Index'!AG5),INDEX('RAW DATA'!$Y:$Y,'Row Index'!AG5)))</f>
        <v>49.3424257184608</v>
      </c>
      <c r="AH511" s="40" t="n">
        <f aca="false">IF('Row Index'!AH5="","✗",IF(INDEX('RAW DATA'!$Y:$Y,'Row Index'!AH5)="",INDEX('RAW DATA'!$L:$L,'Row Index'!AH5),INDEX('RAW DATA'!$Y:$Y,'Row Index'!AH5)))</f>
        <v>58.9920304035849</v>
      </c>
      <c r="AI511" s="40" t="n">
        <f aca="false">IF('Row Index'!AI5="","✗",IF(INDEX('RAW DATA'!$Y:$Y,'Row Index'!AI5)="",INDEX('RAW DATA'!$L:$L,'Row Index'!AI5),INDEX('RAW DATA'!$Y:$Y,'Row Index'!AI5)))</f>
        <v>74.4697381710823</v>
      </c>
      <c r="AJ511" s="40" t="n">
        <f aca="false">IF('Row Index'!AJ5="","✗",IF(INDEX('RAW DATA'!$Y:$Y,'Row Index'!AJ5)="",INDEX('RAW DATA'!$L:$L,'Row Index'!AJ5),INDEX('RAW DATA'!$Y:$Y,'Row Index'!AJ5)))</f>
        <v>76.8244354071126</v>
      </c>
      <c r="AK511" s="40" t="n">
        <f aca="false">IF('Row Index'!AK5="","✗",IF(INDEX('RAW DATA'!$Y:$Y,'Row Index'!AK5)="",INDEX('RAW DATA'!$L:$L,'Row Index'!AK5),INDEX('RAW DATA'!$Y:$Y,'Row Index'!AK5)))</f>
        <v>76.8636706000502</v>
      </c>
      <c r="AL511" s="40" t="n">
        <f aca="false">IF('Row Index'!AL5="","✗",IF(INDEX('RAW DATA'!$Y:$Y,'Row Index'!AL5)="",INDEX('RAW DATA'!$L:$L,'Row Index'!AL5),INDEX('RAW DATA'!$Y:$Y,'Row Index'!AL5)))</f>
        <v>83.6998752450544</v>
      </c>
      <c r="AM511" s="40" t="n">
        <f aca="false">IF('Row Index'!AM5="","✗",IF(INDEX('RAW DATA'!$Y:$Y,'Row Index'!AM5)="",INDEX('RAW DATA'!$L:$L,'Row Index'!AM5),INDEX('RAW DATA'!$Y:$Y,'Row Index'!AM5)))</f>
        <v>87.9315615808727</v>
      </c>
      <c r="AN511" s="40" t="n">
        <f aca="false">IF('Row Index'!AN5="","✗",IF(INDEX('RAW DATA'!$Y:$Y,'Row Index'!AN5)="",INDEX('RAW DATA'!$L:$L,'Row Index'!AN5),INDEX('RAW DATA'!$Y:$Y,'Row Index'!AN5)))</f>
        <v>69.0879262307834</v>
      </c>
      <c r="AO511" s="40" t="n">
        <f aca="false">IF('Row Index'!AO5="","✗",IF(INDEX('RAW DATA'!$Y:$Y,'Row Index'!AO5)="",INDEX('RAW DATA'!$L:$L,'Row Index'!AO5),INDEX('RAW DATA'!$Y:$Y,'Row Index'!AO5)))</f>
        <v>85.9640579492991</v>
      </c>
      <c r="AP511" s="40" t="n">
        <f aca="false">IF('Row Index'!AP5="","✗",IF(INDEX('RAW DATA'!$Y:$Y,'Row Index'!AP5)="",INDEX('RAW DATA'!$L:$L,'Row Index'!AP5),INDEX('RAW DATA'!$Y:$Y,'Row Index'!AP5)))</f>
        <v>93.0717026351266</v>
      </c>
      <c r="AQ511" s="40" t="n">
        <f aca="false">IF('Row Index'!AQ5="","✗",IF(INDEX('RAW DATA'!$Y:$Y,'Row Index'!AQ5)="",INDEX('RAW DATA'!$L:$L,'Row Index'!AQ5),INDEX('RAW DATA'!$Y:$Y,'Row Index'!AQ5)))</f>
        <v>96.2110889843832</v>
      </c>
    </row>
    <row r="512" customFormat="false" ht="15" hidden="false" customHeight="false" outlineLevel="0" collapsed="false">
      <c r="A512" s="15" t="s">
        <v>160</v>
      </c>
      <c r="B512" s="16" t="s">
        <v>153</v>
      </c>
      <c r="C512" s="40" t="n">
        <f aca="false">IF('Row Index'!C6="","✗",IF(INDEX('RAW DATA'!$Y:$Y,'Row Index'!C6)="",INDEX('RAW DATA'!$L:$L,'Row Index'!C6),INDEX('RAW DATA'!$Y:$Y,'Row Index'!C6)))</f>
        <v>44.467411848821</v>
      </c>
      <c r="D512" s="40" t="n">
        <f aca="false">IF('Row Index'!D6="","✗",IF(INDEX('RAW DATA'!$Y:$Y,'Row Index'!D6)="",INDEX('RAW DATA'!$L:$L,'Row Index'!D6),INDEX('RAW DATA'!$Y:$Y,'Row Index'!D6)))</f>
        <v>37.6856435643564</v>
      </c>
      <c r="E512" s="40" t="n">
        <f aca="false">IF('Row Index'!E6="","✗",IF(INDEX('RAW DATA'!$Y:$Y,'Row Index'!E6)="",INDEX('RAW DATA'!$L:$L,'Row Index'!E6),INDEX('RAW DATA'!$Y:$Y,'Row Index'!E6)))</f>
        <v>39.7968210484262</v>
      </c>
      <c r="F512" s="40" t="n">
        <f aca="false">IF('Row Index'!F6="","✗",IF(INDEX('RAW DATA'!$Y:$Y,'Row Index'!F6)="",INDEX('RAW DATA'!$L:$L,'Row Index'!F6),INDEX('RAW DATA'!$Y:$Y,'Row Index'!F6)))</f>
        <v>51.9681284400024</v>
      </c>
      <c r="G512" s="40" t="n">
        <f aca="false">IF('Row Index'!G6="","✗",IF(INDEX('RAW DATA'!$Y:$Y,'Row Index'!G6)="",INDEX('RAW DATA'!$L:$L,'Row Index'!G6),INDEX('RAW DATA'!$Y:$Y,'Row Index'!G6)))</f>
        <v>39.0042008339663</v>
      </c>
      <c r="H512" s="40" t="n">
        <f aca="false">IF('Row Index'!H6="","✗",IF(INDEX('RAW DATA'!$Y:$Y,'Row Index'!H6)="",INDEX('RAW DATA'!$L:$L,'Row Index'!H6),INDEX('RAW DATA'!$Y:$Y,'Row Index'!H6)))</f>
        <v>57.7170843161937</v>
      </c>
      <c r="I512" s="40" t="n">
        <f aca="false">IF('Row Index'!I6="","✗",IF(INDEX('RAW DATA'!$Y:$Y,'Row Index'!I6)="",INDEX('RAW DATA'!$L:$L,'Row Index'!I6),INDEX('RAW DATA'!$Y:$Y,'Row Index'!I6)))</f>
        <v>33.190893450166</v>
      </c>
      <c r="J512" s="40" t="n">
        <f aca="false">IF('Row Index'!J6="","✗",IF(INDEX('RAW DATA'!$Y:$Y,'Row Index'!J6)="",INDEX('RAW DATA'!$L:$L,'Row Index'!J6),INDEX('RAW DATA'!$Y:$Y,'Row Index'!J6)))</f>
        <v>43.1282674474558</v>
      </c>
      <c r="K512" s="40" t="n">
        <f aca="false">IF('Row Index'!K6="","✗",IF(INDEX('RAW DATA'!$Y:$Y,'Row Index'!K6)="",INDEX('RAW DATA'!$L:$L,'Row Index'!K6),INDEX('RAW DATA'!$Y:$Y,'Row Index'!K6)))</f>
        <v>39.5352064697645</v>
      </c>
      <c r="L512" s="40" t="n">
        <f aca="false">IF('Row Index'!L6="","✗",IF(INDEX('RAW DATA'!$Y:$Y,'Row Index'!L6)="",INDEX('RAW DATA'!$L:$L,'Row Index'!L6),INDEX('RAW DATA'!$Y:$Y,'Row Index'!L6)))</f>
        <v>65.7831276470707</v>
      </c>
      <c r="M512" s="40" t="n">
        <f aca="false">IF('Row Index'!M6="","✗",IF(INDEX('RAW DATA'!$Y:$Y,'Row Index'!M6)="",INDEX('RAW DATA'!$L:$L,'Row Index'!M6),INDEX('RAW DATA'!$Y:$Y,'Row Index'!M6)))</f>
        <v>29.9472169323212</v>
      </c>
      <c r="N512" s="40" t="n">
        <f aca="false">IF('Row Index'!N6="","✗",IF(INDEX('RAW DATA'!$Y:$Y,'Row Index'!N6)="",INDEX('RAW DATA'!$L:$L,'Row Index'!N6),INDEX('RAW DATA'!$Y:$Y,'Row Index'!N6)))</f>
        <v>43.1724891042579</v>
      </c>
      <c r="O512" s="40" t="n">
        <f aca="false">IF('Row Index'!O6="","✗",IF(INDEX('RAW DATA'!$Y:$Y,'Row Index'!O6)="",INDEX('RAW DATA'!$L:$L,'Row Index'!O6),INDEX('RAW DATA'!$Y:$Y,'Row Index'!O6)))</f>
        <v>34.0844513626368</v>
      </c>
      <c r="P512" s="40" t="n">
        <f aca="false">IF('Row Index'!P6="","✗",IF(INDEX('RAW DATA'!$Y:$Y,'Row Index'!P6)="",INDEX('RAW DATA'!$L:$L,'Row Index'!P6),INDEX('RAW DATA'!$Y:$Y,'Row Index'!P6)))</f>
        <v>42.9602620357209</v>
      </c>
      <c r="Q512" s="40" t="n">
        <f aca="false">IF('Row Index'!Q6="","✗",IF(INDEX('RAW DATA'!$Y:$Y,'Row Index'!Q6)="",INDEX('RAW DATA'!$L:$L,'Row Index'!Q6),INDEX('RAW DATA'!$Y:$Y,'Row Index'!Q6)))</f>
        <v>31.2709461201341</v>
      </c>
      <c r="R512" s="40" t="n">
        <f aca="false">IF('Row Index'!R6="","✗",IF(INDEX('RAW DATA'!$Y:$Y,'Row Index'!R6)="",INDEX('RAW DATA'!$L:$L,'Row Index'!R6),INDEX('RAW DATA'!$Y:$Y,'Row Index'!R6)))</f>
        <v>41.5344603381014</v>
      </c>
      <c r="S512" s="40" t="n">
        <f aca="false">IF('Row Index'!S6="","✗",IF(INDEX('RAW DATA'!$Y:$Y,'Row Index'!S6)="",INDEX('RAW DATA'!$L:$L,'Row Index'!S6),INDEX('RAW DATA'!$Y:$Y,'Row Index'!S6)))</f>
        <v>33.0866620046133</v>
      </c>
      <c r="T512" s="40" t="n">
        <f aca="false">IF('Row Index'!T6="","✗",IF(INDEX('RAW DATA'!$Y:$Y,'Row Index'!T6)="",INDEX('RAW DATA'!$L:$L,'Row Index'!T6),INDEX('RAW DATA'!$Y:$Y,'Row Index'!T6)))</f>
        <v>37.183968588393</v>
      </c>
      <c r="U512" s="40" t="n">
        <f aca="false">IF('Row Index'!U6="","✗",IF(INDEX('RAW DATA'!$Y:$Y,'Row Index'!U6)="",INDEX('RAW DATA'!$L:$L,'Row Index'!U6),INDEX('RAW DATA'!$Y:$Y,'Row Index'!U6)))</f>
        <v>31.121897151234</v>
      </c>
      <c r="V512" s="40" t="n">
        <f aca="false">IF('Row Index'!V6="","✗",IF(INDEX('RAW DATA'!$Y:$Y,'Row Index'!V6)="",INDEX('RAW DATA'!$L:$L,'Row Index'!V6),INDEX('RAW DATA'!$Y:$Y,'Row Index'!V6)))</f>
        <v>25.5559139784946</v>
      </c>
      <c r="W512" s="40" t="n">
        <f aca="false">IF('Row Index'!W6="","✗",IF(INDEX('RAW DATA'!$Y:$Y,'Row Index'!W6)="",INDEX('RAW DATA'!$L:$L,'Row Index'!W6),INDEX('RAW DATA'!$Y:$Y,'Row Index'!W6)))</f>
        <v>32.6693996102798</v>
      </c>
      <c r="X512" s="40" t="n">
        <f aca="false">IF('Row Index'!X6="","✗",IF(INDEX('RAW DATA'!$Y:$Y,'Row Index'!X6)="",INDEX('RAW DATA'!$L:$L,'Row Index'!X6),INDEX('RAW DATA'!$Y:$Y,'Row Index'!X6)))</f>
        <v>30.1820964318573</v>
      </c>
      <c r="Y512" s="40" t="n">
        <f aca="false">IF('Row Index'!Y6="","✗",IF(INDEX('RAW DATA'!$Y:$Y,'Row Index'!Y6)="",INDEX('RAW DATA'!$L:$L,'Row Index'!Y6),INDEX('RAW DATA'!$Y:$Y,'Row Index'!Y6)))</f>
        <v>27.5360028263032</v>
      </c>
      <c r="Z512" s="40" t="n">
        <f aca="false">IF('Row Index'!Z6="","✗",IF(INDEX('RAW DATA'!$Y:$Y,'Row Index'!Z6)="",INDEX('RAW DATA'!$L:$L,'Row Index'!Z6),INDEX('RAW DATA'!$Y:$Y,'Row Index'!Z6)))</f>
        <v>32.1149105990062</v>
      </c>
      <c r="AA512" s="19" t="str">
        <f aca="false">IF('Row Index'!AA6="","⏳",IF(INDEX('RAW DATA'!$Y:$Y,'Row Index'!AA6)="",INDEX('RAW DATA'!$L:$L,'Row Index'!AA6),INDEX('RAW DATA'!$Y:$Y,'Row Index'!AA6)))</f>
        <v>⏳</v>
      </c>
      <c r="AB512" s="40" t="n">
        <f aca="false">IF('Row Index'!AB6="","✗",IF(INDEX('RAW DATA'!$Y:$Y,'Row Index'!AB6)="",INDEX('RAW DATA'!$L:$L,'Row Index'!AB6),INDEX('RAW DATA'!$Y:$Y,'Row Index'!AB6)))</f>
        <v>34.6839028589678</v>
      </c>
      <c r="AC512" s="40" t="n">
        <f aca="false">IF('Row Index'!AC6="","✗",IF(INDEX('RAW DATA'!$Y:$Y,'Row Index'!AC6)="",INDEX('RAW DATA'!$L:$L,'Row Index'!AC6),INDEX('RAW DATA'!$Y:$Y,'Row Index'!AC6)))</f>
        <v>27.3140182321446</v>
      </c>
      <c r="AD512" s="40" t="n">
        <f aca="false">IF('Row Index'!AD6="","✗",IF(INDEX('RAW DATA'!$Y:$Y,'Row Index'!AD6)="",INDEX('RAW DATA'!$L:$L,'Row Index'!AD6),INDEX('RAW DATA'!$Y:$Y,'Row Index'!AD6)))</f>
        <v>32.2762879637811</v>
      </c>
      <c r="AE512" s="40" t="n">
        <f aca="false">IF('Row Index'!AE6="","✗",IF(INDEX('RAW DATA'!$Y:$Y,'Row Index'!AE6)="",INDEX('RAW DATA'!$L:$L,'Row Index'!AE6),INDEX('RAW DATA'!$Y:$Y,'Row Index'!AE6)))</f>
        <v>34.0497489467305</v>
      </c>
      <c r="AF512" s="40" t="n">
        <f aca="false">IF('Row Index'!AF6="","✗",IF(INDEX('RAW DATA'!$Y:$Y,'Row Index'!AF6)="",INDEX('RAW DATA'!$L:$L,'Row Index'!AF6),INDEX('RAW DATA'!$Y:$Y,'Row Index'!AF6)))</f>
        <v>36.0594918678989</v>
      </c>
      <c r="AG512" s="40" t="n">
        <f aca="false">IF('Row Index'!AG6="","✗",IF(INDEX('RAW DATA'!$Y:$Y,'Row Index'!AG6)="",INDEX('RAW DATA'!$L:$L,'Row Index'!AG6),INDEX('RAW DATA'!$Y:$Y,'Row Index'!AG6)))</f>
        <v>44.2513728518014</v>
      </c>
      <c r="AH512" s="40" t="n">
        <f aca="false">IF('Row Index'!AH6="","✗",IF(INDEX('RAW DATA'!$Y:$Y,'Row Index'!AH6)="",INDEX('RAW DATA'!$L:$L,'Row Index'!AH6),INDEX('RAW DATA'!$Y:$Y,'Row Index'!AH6)))</f>
        <v>66.3988201190052</v>
      </c>
      <c r="AI512" s="40" t="n">
        <f aca="false">IF('Row Index'!AI6="","✗",IF(INDEX('RAW DATA'!$Y:$Y,'Row Index'!AI6)="",INDEX('RAW DATA'!$L:$L,'Row Index'!AI6),INDEX('RAW DATA'!$Y:$Y,'Row Index'!AI6)))</f>
        <v>69.8123647573785</v>
      </c>
      <c r="AJ512" s="40" t="n">
        <f aca="false">IF('Row Index'!AJ6="","✗",IF(INDEX('RAW DATA'!$Y:$Y,'Row Index'!AJ6)="",INDEX('RAW DATA'!$L:$L,'Row Index'!AJ6),INDEX('RAW DATA'!$Y:$Y,'Row Index'!AJ6)))</f>
        <v>79.1549981736272</v>
      </c>
      <c r="AK512" s="40" t="n">
        <f aca="false">IF('Row Index'!AK6="","✗",IF(INDEX('RAW DATA'!$Y:$Y,'Row Index'!AK6)="",INDEX('RAW DATA'!$L:$L,'Row Index'!AK6),INDEX('RAW DATA'!$Y:$Y,'Row Index'!AK6)))</f>
        <v>79.1990205969371</v>
      </c>
      <c r="AL512" s="40" t="n">
        <f aca="false">IF('Row Index'!AL6="","✗",IF(INDEX('RAW DATA'!$Y:$Y,'Row Index'!AL6)="",INDEX('RAW DATA'!$L:$L,'Row Index'!AL6),INDEX('RAW DATA'!$Y:$Y,'Row Index'!AL6)))</f>
        <v>67.7081787145614</v>
      </c>
      <c r="AM512" s="40" t="n">
        <f aca="false">IF('Row Index'!AM6="","✗",IF(INDEX('RAW DATA'!$Y:$Y,'Row Index'!AM6)="",INDEX('RAW DATA'!$L:$L,'Row Index'!AM6),INDEX('RAW DATA'!$Y:$Y,'Row Index'!AM6)))</f>
        <v>73.0089837581183</v>
      </c>
      <c r="AN512" s="40" t="n">
        <f aca="false">IF('Row Index'!AN6="","✗",IF(INDEX('RAW DATA'!$Y:$Y,'Row Index'!AN6)="",INDEX('RAW DATA'!$L:$L,'Row Index'!AN6),INDEX('RAW DATA'!$Y:$Y,'Row Index'!AN6)))</f>
        <v>65.9257322175732</v>
      </c>
      <c r="AO512" s="40" t="n">
        <f aca="false">IF('Row Index'!AO6="","✗",IF(INDEX('RAW DATA'!$Y:$Y,'Row Index'!AO6)="",INDEX('RAW DATA'!$L:$L,'Row Index'!AO6),INDEX('RAW DATA'!$Y:$Y,'Row Index'!AO6)))</f>
        <v>83.8237911288381</v>
      </c>
      <c r="AP512" s="40" t="n">
        <f aca="false">IF('Row Index'!AP6="","✗",IF(INDEX('RAW DATA'!$Y:$Y,'Row Index'!AP6)="",INDEX('RAW DATA'!$L:$L,'Row Index'!AP6),INDEX('RAW DATA'!$Y:$Y,'Row Index'!AP6)))</f>
        <v>75.6199479380737</v>
      </c>
      <c r="AQ512" s="40" t="n">
        <f aca="false">IF('Row Index'!AQ6="","✗",IF(INDEX('RAW DATA'!$Y:$Y,'Row Index'!AQ6)="",INDEX('RAW DATA'!$L:$L,'Row Index'!AQ6),INDEX('RAW DATA'!$Y:$Y,'Row Index'!AQ6)))</f>
        <v>65.3519222937553</v>
      </c>
    </row>
    <row r="513" customFormat="false" ht="15" hidden="false" customHeight="false" outlineLevel="0" collapsed="false">
      <c r="A513" s="15" t="s">
        <v>166</v>
      </c>
      <c r="B513" s="16" t="s">
        <v>153</v>
      </c>
      <c r="C513" s="40" t="n">
        <f aca="false">IF('Row Index'!C7="","✗",IF(INDEX('RAW DATA'!$Y:$Y,'Row Index'!C7)="",INDEX('RAW DATA'!$L:$L,'Row Index'!C7),INDEX('RAW DATA'!$Y:$Y,'Row Index'!C7)))</f>
        <v>47.5933568337489</v>
      </c>
      <c r="D513" s="40" t="n">
        <f aca="false">IF('Row Index'!D7="","✗",IF(INDEX('RAW DATA'!$Y:$Y,'Row Index'!D7)="",INDEX('RAW DATA'!$L:$L,'Row Index'!D7),INDEX('RAW DATA'!$Y:$Y,'Row Index'!D7)))</f>
        <v>55.9026709881947</v>
      </c>
      <c r="E513" s="40" t="n">
        <f aca="false">IF('Row Index'!E7="","✗",IF(INDEX('RAW DATA'!$Y:$Y,'Row Index'!E7)="",INDEX('RAW DATA'!$L:$L,'Row Index'!E7),INDEX('RAW DATA'!$Y:$Y,'Row Index'!E7)))</f>
        <v>42.3065684899486</v>
      </c>
      <c r="F513" s="40" t="n">
        <f aca="false">IF('Row Index'!F7="","✗",IF(INDEX('RAW DATA'!$Y:$Y,'Row Index'!F7)="",INDEX('RAW DATA'!$L:$L,'Row Index'!F7),INDEX('RAW DATA'!$Y:$Y,'Row Index'!F7)))</f>
        <v>82.4811558532227</v>
      </c>
      <c r="G513" s="40" t="n">
        <f aca="false">IF('Row Index'!G7="","✗",IF(INDEX('RAW DATA'!$Y:$Y,'Row Index'!G7)="",INDEX('RAW DATA'!$L:$L,'Row Index'!G7),INDEX('RAW DATA'!$Y:$Y,'Row Index'!G7)))</f>
        <v>52.2331656218462</v>
      </c>
      <c r="H513" s="40" t="n">
        <f aca="false">IF('Row Index'!H7="","✗",IF(INDEX('RAW DATA'!$Y:$Y,'Row Index'!H7)="",INDEX('RAW DATA'!$L:$L,'Row Index'!H7),INDEX('RAW DATA'!$Y:$Y,'Row Index'!H7)))</f>
        <v>73.0934809348094</v>
      </c>
      <c r="I513" s="40" t="n">
        <f aca="false">IF('Row Index'!I7="","✗",IF(INDEX('RAW DATA'!$Y:$Y,'Row Index'!I7)="",INDEX('RAW DATA'!$L:$L,'Row Index'!I7),INDEX('RAW DATA'!$Y:$Y,'Row Index'!I7)))</f>
        <v>32.6241474213234</v>
      </c>
      <c r="J513" s="40" t="n">
        <f aca="false">IF('Row Index'!J7="","✗",IF(INDEX('RAW DATA'!$Y:$Y,'Row Index'!J7)="",INDEX('RAW DATA'!$L:$L,'Row Index'!J7),INDEX('RAW DATA'!$Y:$Y,'Row Index'!J7)))</f>
        <v>67.7360792833547</v>
      </c>
      <c r="K513" s="40" t="n">
        <f aca="false">IF('Row Index'!K7="","✗",IF(INDEX('RAW DATA'!$Y:$Y,'Row Index'!K7)="",INDEX('RAW DATA'!$L:$L,'Row Index'!K7),INDEX('RAW DATA'!$Y:$Y,'Row Index'!K7)))</f>
        <v>47.3578512905809</v>
      </c>
      <c r="L513" s="40" t="n">
        <f aca="false">IF('Row Index'!L7="","✗",IF(INDEX('RAW DATA'!$Y:$Y,'Row Index'!L7)="",INDEX('RAW DATA'!$L:$L,'Row Index'!L7),INDEX('RAW DATA'!$Y:$Y,'Row Index'!L7)))</f>
        <v>62.3940275844616</v>
      </c>
      <c r="M513" s="40" t="n">
        <f aca="false">IF('Row Index'!M7="","✗",IF(INDEX('RAW DATA'!$Y:$Y,'Row Index'!M7)="",INDEX('RAW DATA'!$L:$L,'Row Index'!M7),INDEX('RAW DATA'!$Y:$Y,'Row Index'!M7)))</f>
        <v>43.1104809082288</v>
      </c>
      <c r="N513" s="40" t="n">
        <f aca="false">IF('Row Index'!N7="","✗",IF(INDEX('RAW DATA'!$Y:$Y,'Row Index'!N7)="",INDEX('RAW DATA'!$L:$L,'Row Index'!N7),INDEX('RAW DATA'!$Y:$Y,'Row Index'!N7)))</f>
        <v>48.2579260982052</v>
      </c>
      <c r="O513" s="40" t="n">
        <f aca="false">IF('Row Index'!O7="","✗",IF(INDEX('RAW DATA'!$Y:$Y,'Row Index'!O7)="",INDEX('RAW DATA'!$L:$L,'Row Index'!O7),INDEX('RAW DATA'!$Y:$Y,'Row Index'!O7)))</f>
        <v>43.3171317131713</v>
      </c>
      <c r="P513" s="40" t="n">
        <f aca="false">IF('Row Index'!P7="","✗",IF(INDEX('RAW DATA'!$Y:$Y,'Row Index'!P7)="",INDEX('RAW DATA'!$L:$L,'Row Index'!P7),INDEX('RAW DATA'!$Y:$Y,'Row Index'!P7)))</f>
        <v>42.9594557823129</v>
      </c>
      <c r="Q513" s="40" t="n">
        <f aca="false">IF('Row Index'!Q7="","✗",IF(INDEX('RAW DATA'!$Y:$Y,'Row Index'!Q7)="",INDEX('RAW DATA'!$L:$L,'Row Index'!Q7),INDEX('RAW DATA'!$Y:$Y,'Row Index'!Q7)))</f>
        <v>32.8503399628206</v>
      </c>
      <c r="R513" s="40" t="n">
        <f aca="false">IF('Row Index'!R7="","✗",IF(INDEX('RAW DATA'!$Y:$Y,'Row Index'!R7)="",INDEX('RAW DATA'!$L:$L,'Row Index'!R7),INDEX('RAW DATA'!$Y:$Y,'Row Index'!R7)))</f>
        <v>40.4509453244762</v>
      </c>
      <c r="S513" s="40" t="n">
        <f aca="false">IF('Row Index'!S7="","✗",IF(INDEX('RAW DATA'!$Y:$Y,'Row Index'!S7)="",INDEX('RAW DATA'!$L:$L,'Row Index'!S7),INDEX('RAW DATA'!$Y:$Y,'Row Index'!S7)))</f>
        <v>31.1375017885248</v>
      </c>
      <c r="T513" s="40" t="n">
        <f aca="false">IF('Row Index'!T7="","✗",IF(INDEX('RAW DATA'!$Y:$Y,'Row Index'!T7)="",INDEX('RAW DATA'!$L:$L,'Row Index'!T7),INDEX('RAW DATA'!$Y:$Y,'Row Index'!T7)))</f>
        <v>35.7127645414615</v>
      </c>
      <c r="U513" s="40" t="n">
        <f aca="false">IF('Row Index'!U7="","✗",IF(INDEX('RAW DATA'!$Y:$Y,'Row Index'!U7)="",INDEX('RAW DATA'!$L:$L,'Row Index'!U7),INDEX('RAW DATA'!$Y:$Y,'Row Index'!U7)))</f>
        <v>27.8195094315869</v>
      </c>
      <c r="V513" s="40" t="n">
        <f aca="false">IF('Row Index'!V7="","✗",IF(INDEX('RAW DATA'!$Y:$Y,'Row Index'!V7)="",INDEX('RAW DATA'!$L:$L,'Row Index'!V7),INDEX('RAW DATA'!$Y:$Y,'Row Index'!V7)))</f>
        <v>23.3284794037071</v>
      </c>
      <c r="W513" s="40" t="n">
        <f aca="false">IF('Row Index'!W7="","✗",IF(INDEX('RAW DATA'!$Y:$Y,'Row Index'!W7)="",INDEX('RAW DATA'!$L:$L,'Row Index'!W7),INDEX('RAW DATA'!$Y:$Y,'Row Index'!W7)))</f>
        <v>28.5937969958069</v>
      </c>
      <c r="X513" s="40" t="n">
        <f aca="false">IF('Row Index'!X7="","✗",IF(INDEX('RAW DATA'!$Y:$Y,'Row Index'!X7)="",INDEX('RAW DATA'!$L:$L,'Row Index'!X7),INDEX('RAW DATA'!$Y:$Y,'Row Index'!X7)))</f>
        <v>25.111829211735</v>
      </c>
      <c r="Y513" s="40" t="n">
        <f aca="false">IF('Row Index'!Y7="","✗",IF(INDEX('RAW DATA'!$Y:$Y,'Row Index'!Y7)="",INDEX('RAW DATA'!$L:$L,'Row Index'!Y7),INDEX('RAW DATA'!$Y:$Y,'Row Index'!Y7)))</f>
        <v>25.4998874248159</v>
      </c>
      <c r="Z513" s="40" t="n">
        <f aca="false">IF('Row Index'!Z7="","✗",IF(INDEX('RAW DATA'!$Y:$Y,'Row Index'!Z7)="",INDEX('RAW DATA'!$L:$L,'Row Index'!Z7),INDEX('RAW DATA'!$Y:$Y,'Row Index'!Z7)))</f>
        <v>31.4915010398912</v>
      </c>
      <c r="AA513" s="19" t="str">
        <f aca="false">IF('Row Index'!AA7="","⏳",IF(INDEX('RAW DATA'!$Y:$Y,'Row Index'!AA7)="",INDEX('RAW DATA'!$L:$L,'Row Index'!AA7),INDEX('RAW DATA'!$Y:$Y,'Row Index'!AA7)))</f>
        <v>⏳</v>
      </c>
      <c r="AB513" s="40" t="n">
        <f aca="false">IF('Row Index'!AB7="","✗",IF(INDEX('RAW DATA'!$Y:$Y,'Row Index'!AB7)="",INDEX('RAW DATA'!$L:$L,'Row Index'!AB7),INDEX('RAW DATA'!$Y:$Y,'Row Index'!AB7)))</f>
        <v>30.4876175045046</v>
      </c>
      <c r="AC513" s="40" t="n">
        <f aca="false">IF('Row Index'!AC7="","✗",IF(INDEX('RAW DATA'!$Y:$Y,'Row Index'!AC7)="",INDEX('RAW DATA'!$L:$L,'Row Index'!AC7),INDEX('RAW DATA'!$Y:$Y,'Row Index'!AC7)))</f>
        <v>26.7207933064766</v>
      </c>
      <c r="AD513" s="40" t="n">
        <f aca="false">IF('Row Index'!AD7="","✗",IF(INDEX('RAW DATA'!$Y:$Y,'Row Index'!AD7)="",INDEX('RAW DATA'!$L:$L,'Row Index'!AD7),INDEX('RAW DATA'!$Y:$Y,'Row Index'!AD7)))</f>
        <v>29.7154209621993</v>
      </c>
      <c r="AE513" s="40" t="n">
        <f aca="false">IF('Row Index'!AE7="","✗",IF(INDEX('RAW DATA'!$Y:$Y,'Row Index'!AE7)="",INDEX('RAW DATA'!$L:$L,'Row Index'!AE7),INDEX('RAW DATA'!$Y:$Y,'Row Index'!AE7)))</f>
        <v>32.5574282624605</v>
      </c>
      <c r="AF513" s="40" t="n">
        <f aca="false">IF('Row Index'!AF7="","✗",IF(INDEX('RAW DATA'!$Y:$Y,'Row Index'!AF7)="",INDEX('RAW DATA'!$L:$L,'Row Index'!AF7),INDEX('RAW DATA'!$Y:$Y,'Row Index'!AF7)))</f>
        <v>34.7224494565853</v>
      </c>
      <c r="AG513" s="40" t="n">
        <f aca="false">IF('Row Index'!AG7="","✗",IF(INDEX('RAW DATA'!$Y:$Y,'Row Index'!AG7)="",INDEX('RAW DATA'!$L:$L,'Row Index'!AG7),INDEX('RAW DATA'!$Y:$Y,'Row Index'!AG7)))</f>
        <v>42.8227587145115</v>
      </c>
      <c r="AH513" s="40" t="n">
        <f aca="false">IF('Row Index'!AH7="","✗",IF(INDEX('RAW DATA'!$Y:$Y,'Row Index'!AH7)="",INDEX('RAW DATA'!$L:$L,'Row Index'!AH7),INDEX('RAW DATA'!$Y:$Y,'Row Index'!AH7)))</f>
        <v>65.7207679285048</v>
      </c>
      <c r="AI513" s="40" t="n">
        <f aca="false">IF('Row Index'!AI7="","✗",IF(INDEX('RAW DATA'!$Y:$Y,'Row Index'!AI7)="",INDEX('RAW DATA'!$L:$L,'Row Index'!AI7),INDEX('RAW DATA'!$Y:$Y,'Row Index'!AI7)))</f>
        <v>59.3808664924357</v>
      </c>
      <c r="AJ513" s="40" t="n">
        <f aca="false">IF('Row Index'!AJ7="","✗",IF(INDEX('RAW DATA'!$Y:$Y,'Row Index'!AJ7)="",INDEX('RAW DATA'!$L:$L,'Row Index'!AJ7),INDEX('RAW DATA'!$Y:$Y,'Row Index'!AJ7)))</f>
        <v>74.1999972520301</v>
      </c>
      <c r="AK513" s="40" t="n">
        <f aca="false">IF('Row Index'!AK7="","✗",IF(INDEX('RAW DATA'!$Y:$Y,'Row Index'!AK7)="",INDEX('RAW DATA'!$L:$L,'Row Index'!AK7),INDEX('RAW DATA'!$Y:$Y,'Row Index'!AK7)))</f>
        <v>54.17004048583</v>
      </c>
      <c r="AL513" s="40" t="n">
        <f aca="false">IF('Row Index'!AL7="","✗",IF(INDEX('RAW DATA'!$Y:$Y,'Row Index'!AL7)="",INDEX('RAW DATA'!$L:$L,'Row Index'!AL7),INDEX('RAW DATA'!$Y:$Y,'Row Index'!AL7)))</f>
        <v>64.3642385661601</v>
      </c>
      <c r="AM513" s="40" t="n">
        <f aca="false">IF('Row Index'!AM7="","✗",IF(INDEX('RAW DATA'!$Y:$Y,'Row Index'!AM7)="",INDEX('RAW DATA'!$L:$L,'Row Index'!AM7),INDEX('RAW DATA'!$Y:$Y,'Row Index'!AM7)))</f>
        <v>56.527985633044</v>
      </c>
      <c r="AN513" s="40" t="n">
        <f aca="false">IF('Row Index'!AN7="","✗",IF(INDEX('RAW DATA'!$Y:$Y,'Row Index'!AN7)="",INDEX('RAW DATA'!$L:$L,'Row Index'!AN7),INDEX('RAW DATA'!$Y:$Y,'Row Index'!AN7)))</f>
        <v>58.6668786517747</v>
      </c>
      <c r="AO513" s="40" t="n">
        <f aca="false">IF('Row Index'!AO7="","✗",IF(INDEX('RAW DATA'!$Y:$Y,'Row Index'!AO7)="",INDEX('RAW DATA'!$L:$L,'Row Index'!AO7),INDEX('RAW DATA'!$Y:$Y,'Row Index'!AO7)))</f>
        <v>86.0583352547844</v>
      </c>
      <c r="AP513" s="40" t="n">
        <f aca="false">IF('Row Index'!AP7="","✗",IF(INDEX('RAW DATA'!$Y:$Y,'Row Index'!AP7)="",INDEX('RAW DATA'!$L:$L,'Row Index'!AP7),INDEX('RAW DATA'!$Y:$Y,'Row Index'!AP7)))</f>
        <v>79.0551274627708</v>
      </c>
      <c r="AQ513" s="40" t="n">
        <f aca="false">IF('Row Index'!AQ7="","✗",IF(INDEX('RAW DATA'!$Y:$Y,'Row Index'!AQ7)="",INDEX('RAW DATA'!$L:$L,'Row Index'!AQ7),INDEX('RAW DATA'!$Y:$Y,'Row Index'!AQ7)))</f>
        <v>91.7879305318396</v>
      </c>
    </row>
    <row r="514" customFormat="false" ht="15" hidden="false" customHeight="false" outlineLevel="0" collapsed="false">
      <c r="A514" s="15" t="s">
        <v>169</v>
      </c>
      <c r="B514" s="16" t="s">
        <v>153</v>
      </c>
      <c r="C514" s="40" t="n">
        <f aca="false">IF('Row Index'!C8="","✗",IF(INDEX('RAW DATA'!$Y:$Y,'Row Index'!C8)="",INDEX('RAW DATA'!$L:$L,'Row Index'!C8),INDEX('RAW DATA'!$Y:$Y,'Row Index'!C8)))</f>
        <v>68.1766947872365</v>
      </c>
      <c r="D514" s="40" t="n">
        <f aca="false">IF('Row Index'!D8="","✗",IF(INDEX('RAW DATA'!$Y:$Y,'Row Index'!D8)="",INDEX('RAW DATA'!$L:$L,'Row Index'!D8),INDEX('RAW DATA'!$Y:$Y,'Row Index'!D8)))</f>
        <v>66.2387446864698</v>
      </c>
      <c r="E514" s="40" t="n">
        <f aca="false">IF('Row Index'!E8="","✗",IF(INDEX('RAW DATA'!$Y:$Y,'Row Index'!E8)="",INDEX('RAW DATA'!$L:$L,'Row Index'!E8),INDEX('RAW DATA'!$Y:$Y,'Row Index'!E8)))</f>
        <v>57.8805502856136</v>
      </c>
      <c r="F514" s="40" t="n">
        <f aca="false">IF('Row Index'!F8="","✗",IF(INDEX('RAW DATA'!$Y:$Y,'Row Index'!F8)="",INDEX('RAW DATA'!$L:$L,'Row Index'!F8),INDEX('RAW DATA'!$Y:$Y,'Row Index'!F8)))</f>
        <v>74.3118603499505</v>
      </c>
      <c r="G514" s="40" t="n">
        <f aca="false">IF('Row Index'!G8="","✗",IF(INDEX('RAW DATA'!$Y:$Y,'Row Index'!G8)="",INDEX('RAW DATA'!$L:$L,'Row Index'!G8),INDEX('RAW DATA'!$Y:$Y,'Row Index'!G8)))</f>
        <v>60.4655903170709</v>
      </c>
      <c r="H514" s="40" t="n">
        <f aca="false">IF('Row Index'!H8="","✗",IF(INDEX('RAW DATA'!$Y:$Y,'Row Index'!H8)="",INDEX('RAW DATA'!$L:$L,'Row Index'!H8),INDEX('RAW DATA'!$Y:$Y,'Row Index'!H8)))</f>
        <v>71.2394100391803</v>
      </c>
      <c r="I514" s="40" t="n">
        <f aca="false">IF('Row Index'!I8="","✗",IF(INDEX('RAW DATA'!$Y:$Y,'Row Index'!I8)="",INDEX('RAW DATA'!$L:$L,'Row Index'!I8),INDEX('RAW DATA'!$Y:$Y,'Row Index'!I8)))</f>
        <v>59.5059812208542</v>
      </c>
      <c r="J514" s="40" t="n">
        <f aca="false">IF('Row Index'!J8="","✗",IF(INDEX('RAW DATA'!$Y:$Y,'Row Index'!J8)="",INDEX('RAW DATA'!$L:$L,'Row Index'!J8),INDEX('RAW DATA'!$Y:$Y,'Row Index'!J8)))</f>
        <v>61.8940167266606</v>
      </c>
      <c r="K514" s="40" t="n">
        <f aca="false">IF('Row Index'!K8="","✗",IF(INDEX('RAW DATA'!$Y:$Y,'Row Index'!K8)="",INDEX('RAW DATA'!$L:$L,'Row Index'!K8),INDEX('RAW DATA'!$Y:$Y,'Row Index'!K8)))</f>
        <v>37.1647772031373</v>
      </c>
      <c r="L514" s="40" t="n">
        <f aca="false">IF('Row Index'!L8="","✗",IF(INDEX('RAW DATA'!$Y:$Y,'Row Index'!L8)="",INDEX('RAW DATA'!$L:$L,'Row Index'!L8),INDEX('RAW DATA'!$Y:$Y,'Row Index'!L8)))</f>
        <v>56.5974070412896</v>
      </c>
      <c r="M514" s="40" t="n">
        <f aca="false">IF('Row Index'!M8="","✗",IF(INDEX('RAW DATA'!$Y:$Y,'Row Index'!M8)="",INDEX('RAW DATA'!$L:$L,'Row Index'!M8),INDEX('RAW DATA'!$Y:$Y,'Row Index'!M8)))</f>
        <v>44.3583390771409</v>
      </c>
      <c r="N514" s="40" t="n">
        <f aca="false">IF('Row Index'!N8="","✗",IF(INDEX('RAW DATA'!$Y:$Y,'Row Index'!N8)="",INDEX('RAW DATA'!$L:$L,'Row Index'!N8),INDEX('RAW DATA'!$Y:$Y,'Row Index'!N8)))</f>
        <v>44.9622440206752</v>
      </c>
      <c r="O514" s="40" t="n">
        <f aca="false">IF('Row Index'!O8="","✗",IF(INDEX('RAW DATA'!$Y:$Y,'Row Index'!O8)="",INDEX('RAW DATA'!$L:$L,'Row Index'!O8),INDEX('RAW DATA'!$Y:$Y,'Row Index'!O8)))</f>
        <v>38.2877232655513</v>
      </c>
      <c r="P514" s="40" t="n">
        <f aca="false">IF('Row Index'!P8="","✗",IF(INDEX('RAW DATA'!$Y:$Y,'Row Index'!P8)="",INDEX('RAW DATA'!$L:$L,'Row Index'!P8),INDEX('RAW DATA'!$Y:$Y,'Row Index'!P8)))</f>
        <v>39.6069521491921</v>
      </c>
      <c r="Q514" s="40" t="n">
        <f aca="false">IF('Row Index'!Q8="","✗",IF(INDEX('RAW DATA'!$Y:$Y,'Row Index'!Q8)="",INDEX('RAW DATA'!$L:$L,'Row Index'!Q8),INDEX('RAW DATA'!$Y:$Y,'Row Index'!Q8)))</f>
        <v>23.3536562275154</v>
      </c>
      <c r="R514" s="40" t="n">
        <f aca="false">IF('Row Index'!R8="","✗",IF(INDEX('RAW DATA'!$Y:$Y,'Row Index'!R8)="",INDEX('RAW DATA'!$L:$L,'Row Index'!R8),INDEX('RAW DATA'!$Y:$Y,'Row Index'!R8)))</f>
        <v>28.0091503267974</v>
      </c>
      <c r="S514" s="40" t="n">
        <f aca="false">IF('Row Index'!S8="","✗",IF(INDEX('RAW DATA'!$Y:$Y,'Row Index'!S8)="",INDEX('RAW DATA'!$L:$L,'Row Index'!S8),INDEX('RAW DATA'!$Y:$Y,'Row Index'!S8)))</f>
        <v>25.8032205032172</v>
      </c>
      <c r="T514" s="40" t="n">
        <f aca="false">IF('Row Index'!T8="","✗",IF(INDEX('RAW DATA'!$Y:$Y,'Row Index'!T8)="",INDEX('RAW DATA'!$L:$L,'Row Index'!T8),INDEX('RAW DATA'!$Y:$Y,'Row Index'!T8)))</f>
        <v>31.5431218456372</v>
      </c>
      <c r="U514" s="40" t="n">
        <f aca="false">IF('Row Index'!U8="","✗",IF(INDEX('RAW DATA'!$Y:$Y,'Row Index'!U8)="",INDEX('RAW DATA'!$L:$L,'Row Index'!U8),INDEX('RAW DATA'!$Y:$Y,'Row Index'!U8)))</f>
        <v>28.5583829939466</v>
      </c>
      <c r="V514" s="40" t="n">
        <f aca="false">IF('Row Index'!V8="","✗",IF(INDEX('RAW DATA'!$Y:$Y,'Row Index'!V8)="",INDEX('RAW DATA'!$L:$L,'Row Index'!V8),INDEX('RAW DATA'!$Y:$Y,'Row Index'!V8)))</f>
        <v>25.3089454129751</v>
      </c>
      <c r="W514" s="40" t="n">
        <f aca="false">IF('Row Index'!W8="","✗",IF(INDEX('RAW DATA'!$Y:$Y,'Row Index'!W8)="",INDEX('RAW DATA'!$L:$L,'Row Index'!W8),INDEX('RAW DATA'!$Y:$Y,'Row Index'!W8)))</f>
        <v>30.4792228232357</v>
      </c>
      <c r="X514" s="40" t="n">
        <f aca="false">IF('Row Index'!X8="","✗",IF(INDEX('RAW DATA'!$Y:$Y,'Row Index'!X8)="",INDEX('RAW DATA'!$L:$L,'Row Index'!X8),INDEX('RAW DATA'!$Y:$Y,'Row Index'!X8)))</f>
        <v>32.688988880921</v>
      </c>
      <c r="Y514" s="40" t="n">
        <f aca="false">IF('Row Index'!Y8="","✗",IF(INDEX('RAW DATA'!$Y:$Y,'Row Index'!Y8)="",INDEX('RAW DATA'!$L:$L,'Row Index'!Y8),INDEX('RAW DATA'!$Y:$Y,'Row Index'!Y8)))</f>
        <v>26.1757045183229</v>
      </c>
      <c r="Z514" s="40" t="n">
        <f aca="false">IF('Row Index'!Z8="","✗",IF(INDEX('RAW DATA'!$Y:$Y,'Row Index'!Z8)="",INDEX('RAW DATA'!$L:$L,'Row Index'!Z8),INDEX('RAW DATA'!$Y:$Y,'Row Index'!Z8)))</f>
        <v>27.7768634335455</v>
      </c>
      <c r="AA514" s="19" t="str">
        <f aca="false">IF('Row Index'!AA8="","⏳",IF(INDEX('RAW DATA'!$Y:$Y,'Row Index'!AA8)="",INDEX('RAW DATA'!$L:$L,'Row Index'!AA8),INDEX('RAW DATA'!$Y:$Y,'Row Index'!AA8)))</f>
        <v>⏳</v>
      </c>
      <c r="AB514" s="40" t="n">
        <f aca="false">IF('Row Index'!AB8="","✗",IF(INDEX('RAW DATA'!$Y:$Y,'Row Index'!AB8)="",INDEX('RAW DATA'!$L:$L,'Row Index'!AB8),INDEX('RAW DATA'!$Y:$Y,'Row Index'!AB8)))</f>
        <v>28.6703113634764</v>
      </c>
      <c r="AC514" s="40" t="n">
        <f aca="false">IF('Row Index'!AC8="","✗",IF(INDEX('RAW DATA'!$Y:$Y,'Row Index'!AC8)="",INDEX('RAW DATA'!$L:$L,'Row Index'!AC8),INDEX('RAW DATA'!$Y:$Y,'Row Index'!AC8)))</f>
        <v>34.9043925461106</v>
      </c>
      <c r="AD514" s="40" t="n">
        <f aca="false">IF('Row Index'!AD8="","✗",IF(INDEX('RAW DATA'!$Y:$Y,'Row Index'!AD8)="",INDEX('RAW DATA'!$L:$L,'Row Index'!AD8),INDEX('RAW DATA'!$Y:$Y,'Row Index'!AD8)))</f>
        <v>46.5461815900894</v>
      </c>
      <c r="AE514" s="40" t="n">
        <f aca="false">IF('Row Index'!AE8="","✗",IF(INDEX('RAW DATA'!$Y:$Y,'Row Index'!AE8)="",INDEX('RAW DATA'!$L:$L,'Row Index'!AE8),INDEX('RAW DATA'!$Y:$Y,'Row Index'!AE8)))</f>
        <v>39.1506138337159</v>
      </c>
      <c r="AF514" s="40" t="n">
        <f aca="false">IF('Row Index'!AF8="","✗",IF(INDEX('RAW DATA'!$Y:$Y,'Row Index'!AF8)="",INDEX('RAW DATA'!$L:$L,'Row Index'!AF8),INDEX('RAW DATA'!$Y:$Y,'Row Index'!AF8)))</f>
        <v>63.6985113813687</v>
      </c>
      <c r="AG514" s="40" t="n">
        <f aca="false">IF('Row Index'!AG8="","✗",IF(INDEX('RAW DATA'!$Y:$Y,'Row Index'!AG8)="",INDEX('RAW DATA'!$L:$L,'Row Index'!AG8),INDEX('RAW DATA'!$Y:$Y,'Row Index'!AG8)))</f>
        <v>61.7572135641157</v>
      </c>
      <c r="AH514" s="40" t="n">
        <f aca="false">IF('Row Index'!AH8="","✗",IF(INDEX('RAW DATA'!$Y:$Y,'Row Index'!AH8)="",INDEX('RAW DATA'!$L:$L,'Row Index'!AH8),INDEX('RAW DATA'!$Y:$Y,'Row Index'!AH8)))</f>
        <v>71.1726680930487</v>
      </c>
      <c r="AI514" s="40" t="n">
        <f aca="false">IF('Row Index'!AI8="","✗",IF(INDEX('RAW DATA'!$Y:$Y,'Row Index'!AI8)="",INDEX('RAW DATA'!$L:$L,'Row Index'!AI8),INDEX('RAW DATA'!$Y:$Y,'Row Index'!AI8)))</f>
        <v>79.6722307083571</v>
      </c>
      <c r="AJ514" s="40" t="n">
        <f aca="false">IF('Row Index'!AJ8="","✗",IF(INDEX('RAW DATA'!$Y:$Y,'Row Index'!AJ8)="",INDEX('RAW DATA'!$L:$L,'Row Index'!AJ8),INDEX('RAW DATA'!$Y:$Y,'Row Index'!AJ8)))</f>
        <v>82.9685805573549</v>
      </c>
      <c r="AK514" s="40" t="n">
        <f aca="false">IF('Row Index'!AK8="","✗",IF(INDEX('RAW DATA'!$Y:$Y,'Row Index'!AK8)="",INDEX('RAW DATA'!$L:$L,'Row Index'!AK8),INDEX('RAW DATA'!$Y:$Y,'Row Index'!AK8)))</f>
        <v>87.8712871287129</v>
      </c>
      <c r="AL514" s="40" t="n">
        <f aca="false">IF('Row Index'!AL8="","✗",IF(INDEX('RAW DATA'!$Y:$Y,'Row Index'!AL8)="",INDEX('RAW DATA'!$L:$L,'Row Index'!AL8),INDEX('RAW DATA'!$Y:$Y,'Row Index'!AL8)))</f>
        <v>79.5736323539093</v>
      </c>
      <c r="AM514" s="40" t="n">
        <f aca="false">IF('Row Index'!AM8="","✗",IF(INDEX('RAW DATA'!$Y:$Y,'Row Index'!AM8)="",INDEX('RAW DATA'!$L:$L,'Row Index'!AM8),INDEX('RAW DATA'!$Y:$Y,'Row Index'!AM8)))</f>
        <v>84.189898855322</v>
      </c>
      <c r="AN514" s="40" t="n">
        <f aca="false">IF('Row Index'!AN8="","✗",IF(INDEX('RAW DATA'!$Y:$Y,'Row Index'!AN8)="",INDEX('RAW DATA'!$L:$L,'Row Index'!AN8),INDEX('RAW DATA'!$Y:$Y,'Row Index'!AN8)))</f>
        <v>72.978306150042</v>
      </c>
      <c r="AO514" s="40" t="n">
        <f aca="false">IF('Row Index'!AO8="","✗",IF(INDEX('RAW DATA'!$Y:$Y,'Row Index'!AO8)="",INDEX('RAW DATA'!$L:$L,'Row Index'!AO8),INDEX('RAW DATA'!$Y:$Y,'Row Index'!AO8)))</f>
        <v>94.8938976141949</v>
      </c>
      <c r="AP514" s="40" t="n">
        <f aca="false">IF('Row Index'!AP8="","✗",IF(INDEX('RAW DATA'!$Y:$Y,'Row Index'!AP8)="",INDEX('RAW DATA'!$L:$L,'Row Index'!AP8),INDEX('RAW DATA'!$Y:$Y,'Row Index'!AP8)))</f>
        <v>85.6083749348037</v>
      </c>
      <c r="AQ514" s="40" t="n">
        <f aca="false">IF('Row Index'!AQ8="","✗",IF(INDEX('RAW DATA'!$Y:$Y,'Row Index'!AQ8)="",INDEX('RAW DATA'!$L:$L,'Row Index'!AQ8),INDEX('RAW DATA'!$Y:$Y,'Row Index'!AQ8)))</f>
        <v>87.7042335495517</v>
      </c>
    </row>
    <row r="515" customFormat="false" ht="15" hidden="false" customHeight="false" outlineLevel="0" collapsed="false">
      <c r="A515" s="15" t="s">
        <v>173</v>
      </c>
      <c r="B515" s="16" t="s">
        <v>153</v>
      </c>
      <c r="C515" s="40" t="n">
        <f aca="false">IF('Row Index'!C9="","✗",IF(INDEX('RAW DATA'!$Y:$Y,'Row Index'!C9)="",INDEX('RAW DATA'!$L:$L,'Row Index'!C9),INDEX('RAW DATA'!$Y:$Y,'Row Index'!C9)))</f>
        <v>46.2810108972873</v>
      </c>
      <c r="D515" s="40" t="n">
        <f aca="false">IF('Row Index'!D9="","✗",IF(INDEX('RAW DATA'!$Y:$Y,'Row Index'!D9)="",INDEX('RAW DATA'!$L:$L,'Row Index'!D9),INDEX('RAW DATA'!$Y:$Y,'Row Index'!D9)))</f>
        <v>35.6570178222452</v>
      </c>
      <c r="E515" s="40" t="n">
        <f aca="false">IF('Row Index'!E9="","✗",IF(INDEX('RAW DATA'!$Y:$Y,'Row Index'!E9)="",INDEX('RAW DATA'!$L:$L,'Row Index'!E9),INDEX('RAW DATA'!$Y:$Y,'Row Index'!E9)))</f>
        <v>26.781433413243</v>
      </c>
      <c r="F515" s="40" t="n">
        <f aca="false">IF('Row Index'!F9="","✗",IF(INDEX('RAW DATA'!$Y:$Y,'Row Index'!F9)="",INDEX('RAW DATA'!$L:$L,'Row Index'!F9),INDEX('RAW DATA'!$Y:$Y,'Row Index'!F9)))</f>
        <v>58.5346725501498</v>
      </c>
      <c r="G515" s="40" t="n">
        <f aca="false">IF('Row Index'!G9="","✗",IF(INDEX('RAW DATA'!$Y:$Y,'Row Index'!G9)="",INDEX('RAW DATA'!$L:$L,'Row Index'!G9),INDEX('RAW DATA'!$Y:$Y,'Row Index'!G9)))</f>
        <v>37.2268531349266</v>
      </c>
      <c r="H515" s="40" t="n">
        <f aca="false">IF('Row Index'!H9="","✗",IF(INDEX('RAW DATA'!$Y:$Y,'Row Index'!H9)="",INDEX('RAW DATA'!$L:$L,'Row Index'!H9),INDEX('RAW DATA'!$Y:$Y,'Row Index'!H9)))</f>
        <v>63.9347146207975</v>
      </c>
      <c r="I515" s="40" t="n">
        <f aca="false">IF('Row Index'!I9="","✗",IF(INDEX('RAW DATA'!$Y:$Y,'Row Index'!I9)="",INDEX('RAW DATA'!$L:$L,'Row Index'!I9),INDEX('RAW DATA'!$Y:$Y,'Row Index'!I9)))</f>
        <v>29.4483340929979</v>
      </c>
      <c r="J515" s="40" t="n">
        <f aca="false">IF('Row Index'!J9="","✗",IF(INDEX('RAW DATA'!$Y:$Y,'Row Index'!J9)="",INDEX('RAW DATA'!$L:$L,'Row Index'!J9),INDEX('RAW DATA'!$Y:$Y,'Row Index'!J9)))</f>
        <v>58.5427115188583</v>
      </c>
      <c r="K515" s="40" t="n">
        <f aca="false">IF('Row Index'!K9="","✗",IF(INDEX('RAW DATA'!$Y:$Y,'Row Index'!K9)="",INDEX('RAW DATA'!$L:$L,'Row Index'!K9),INDEX('RAW DATA'!$Y:$Y,'Row Index'!K9)))</f>
        <v>26.3835090849106</v>
      </c>
      <c r="L515" s="40" t="n">
        <f aca="false">IF('Row Index'!L9="","✗",IF(INDEX('RAW DATA'!$Y:$Y,'Row Index'!L9)="",INDEX('RAW DATA'!$L:$L,'Row Index'!L9),INDEX('RAW DATA'!$Y:$Y,'Row Index'!L9)))</f>
        <v>51.468886994642</v>
      </c>
      <c r="M515" s="40" t="n">
        <f aca="false">IF('Row Index'!M9="","✗",IF(INDEX('RAW DATA'!$Y:$Y,'Row Index'!M9)="",INDEX('RAW DATA'!$L:$L,'Row Index'!M9),INDEX('RAW DATA'!$Y:$Y,'Row Index'!M9)))</f>
        <v>26.6797911495335</v>
      </c>
      <c r="N515" s="40" t="n">
        <f aca="false">IF('Row Index'!N9="","✗",IF(INDEX('RAW DATA'!$Y:$Y,'Row Index'!N9)="",INDEX('RAW DATA'!$L:$L,'Row Index'!N9),INDEX('RAW DATA'!$Y:$Y,'Row Index'!N9)))</f>
        <v>32.5603749945997</v>
      </c>
      <c r="O515" s="40" t="n">
        <f aca="false">IF('Row Index'!O9="","✗",IF(INDEX('RAW DATA'!$Y:$Y,'Row Index'!O9)="",INDEX('RAW DATA'!$L:$L,'Row Index'!O9),INDEX('RAW DATA'!$Y:$Y,'Row Index'!O9)))</f>
        <v>30.3827930408075</v>
      </c>
      <c r="P515" s="40" t="n">
        <f aca="false">IF('Row Index'!P9="","✗",IF(INDEX('RAW DATA'!$Y:$Y,'Row Index'!P9)="",INDEX('RAW DATA'!$L:$L,'Row Index'!P9),INDEX('RAW DATA'!$Y:$Y,'Row Index'!P9)))</f>
        <v>40.1085517901036</v>
      </c>
      <c r="Q515" s="40" t="n">
        <f aca="false">IF('Row Index'!Q9="","✗",IF(INDEX('RAW DATA'!$Y:$Y,'Row Index'!Q9)="",INDEX('RAW DATA'!$L:$L,'Row Index'!Q9),INDEX('RAW DATA'!$Y:$Y,'Row Index'!Q9)))</f>
        <v>30.7313664436703</v>
      </c>
      <c r="R515" s="40" t="n">
        <f aca="false">IF('Row Index'!R9="","✗",IF(INDEX('RAW DATA'!$Y:$Y,'Row Index'!R9)="",INDEX('RAW DATA'!$L:$L,'Row Index'!R9),INDEX('RAW DATA'!$Y:$Y,'Row Index'!R9)))</f>
        <v>27.6593573405789</v>
      </c>
      <c r="S515" s="40" t="n">
        <f aca="false">IF('Row Index'!S9="","✗",IF(INDEX('RAW DATA'!$Y:$Y,'Row Index'!S9)="",INDEX('RAW DATA'!$L:$L,'Row Index'!S9),INDEX('RAW DATA'!$Y:$Y,'Row Index'!S9)))</f>
        <v>23.6430921052632</v>
      </c>
      <c r="T515" s="40" t="n">
        <f aca="false">IF('Row Index'!T9="","✗",IF(INDEX('RAW DATA'!$Y:$Y,'Row Index'!T9)="",INDEX('RAW DATA'!$L:$L,'Row Index'!T9),INDEX('RAW DATA'!$Y:$Y,'Row Index'!T9)))</f>
        <v>31.2004481213375</v>
      </c>
      <c r="U515" s="40" t="n">
        <f aca="false">IF('Row Index'!U9="","✗",IF(INDEX('RAW DATA'!$Y:$Y,'Row Index'!U9)="",INDEX('RAW DATA'!$L:$L,'Row Index'!U9),INDEX('RAW DATA'!$Y:$Y,'Row Index'!U9)))</f>
        <v>26.2103960677027</v>
      </c>
      <c r="V515" s="40" t="n">
        <f aca="false">IF('Row Index'!V9="","✗",IF(INDEX('RAW DATA'!$Y:$Y,'Row Index'!V9)="",INDEX('RAW DATA'!$L:$L,'Row Index'!V9),INDEX('RAW DATA'!$Y:$Y,'Row Index'!V9)))</f>
        <v>24.9421008596961</v>
      </c>
      <c r="W515" s="40" t="n">
        <f aca="false">IF('Row Index'!W9="","✗",IF(INDEX('RAW DATA'!$Y:$Y,'Row Index'!W9)="",INDEX('RAW DATA'!$L:$L,'Row Index'!W9),INDEX('RAW DATA'!$Y:$Y,'Row Index'!W9)))</f>
        <v>28.8638639621419</v>
      </c>
      <c r="X515" s="40" t="n">
        <f aca="false">IF('Row Index'!X9="","✗",IF(INDEX('RAW DATA'!$Y:$Y,'Row Index'!X9)="",INDEX('RAW DATA'!$L:$L,'Row Index'!X9),INDEX('RAW DATA'!$Y:$Y,'Row Index'!X9)))</f>
        <v>27.6867530779507</v>
      </c>
      <c r="Y515" s="40" t="n">
        <f aca="false">IF('Row Index'!Y9="","✗",IF(INDEX('RAW DATA'!$Y:$Y,'Row Index'!Y9)="",INDEX('RAW DATA'!$L:$L,'Row Index'!Y9),INDEX('RAW DATA'!$Y:$Y,'Row Index'!Y9)))</f>
        <v>30.0258992284566</v>
      </c>
      <c r="Z515" s="40" t="n">
        <f aca="false">IF('Row Index'!Z9="","✗",IF(INDEX('RAW DATA'!$Y:$Y,'Row Index'!Z9)="",INDEX('RAW DATA'!$L:$L,'Row Index'!Z9),INDEX('RAW DATA'!$Y:$Y,'Row Index'!Z9)))</f>
        <v>32.4103267077907</v>
      </c>
      <c r="AA515" s="19" t="str">
        <f aca="false">IF('Row Index'!AA9="","⏳",IF(INDEX('RAW DATA'!$Y:$Y,'Row Index'!AA9)="",INDEX('RAW DATA'!$L:$L,'Row Index'!AA9),INDEX('RAW DATA'!$Y:$Y,'Row Index'!AA9)))</f>
        <v>⏳</v>
      </c>
      <c r="AB515" s="40" t="n">
        <f aca="false">IF('Row Index'!AB9="","✗",IF(INDEX('RAW DATA'!$Y:$Y,'Row Index'!AB9)="",INDEX('RAW DATA'!$L:$L,'Row Index'!AB9),INDEX('RAW DATA'!$Y:$Y,'Row Index'!AB9)))</f>
        <v>28.3597764907415</v>
      </c>
      <c r="AC515" s="40" t="n">
        <f aca="false">IF('Row Index'!AC9="","✗",IF(INDEX('RAW DATA'!$Y:$Y,'Row Index'!AC9)="",INDEX('RAW DATA'!$L:$L,'Row Index'!AC9),INDEX('RAW DATA'!$Y:$Y,'Row Index'!AC9)))</f>
        <v>27.7667867073893</v>
      </c>
      <c r="AD515" s="40" t="n">
        <f aca="false">IF('Row Index'!AD9="","✗",IF(INDEX('RAW DATA'!$Y:$Y,'Row Index'!AD9)="",INDEX('RAW DATA'!$L:$L,'Row Index'!AD9),INDEX('RAW DATA'!$Y:$Y,'Row Index'!AD9)))</f>
        <v>35.0896044292271</v>
      </c>
      <c r="AE515" s="40" t="n">
        <f aca="false">IF('Row Index'!AE9="","✗",IF(INDEX('RAW DATA'!$Y:$Y,'Row Index'!AE9)="",INDEX('RAW DATA'!$L:$L,'Row Index'!AE9),INDEX('RAW DATA'!$Y:$Y,'Row Index'!AE9)))</f>
        <v>35.7445118838278</v>
      </c>
      <c r="AF515" s="40" t="n">
        <f aca="false">IF('Row Index'!AF9="","✗",IF(INDEX('RAW DATA'!$Y:$Y,'Row Index'!AF9)="",INDEX('RAW DATA'!$L:$L,'Row Index'!AF9),INDEX('RAW DATA'!$Y:$Y,'Row Index'!AF9)))</f>
        <v>46.0562866875322</v>
      </c>
      <c r="AG515" s="40" t="n">
        <f aca="false">IF('Row Index'!AG9="","✗",IF(INDEX('RAW DATA'!$Y:$Y,'Row Index'!AG9)="",INDEX('RAW DATA'!$L:$L,'Row Index'!AG9),INDEX('RAW DATA'!$Y:$Y,'Row Index'!AG9)))</f>
        <v>43.0652968487603</v>
      </c>
      <c r="AH515" s="40" t="n">
        <f aca="false">IF('Row Index'!AH9="","✗",IF(INDEX('RAW DATA'!$Y:$Y,'Row Index'!AH9)="",INDEX('RAW DATA'!$L:$L,'Row Index'!AH9),INDEX('RAW DATA'!$Y:$Y,'Row Index'!AH9)))</f>
        <v>65.9249768341093</v>
      </c>
      <c r="AI515" s="40" t="n">
        <f aca="false">IF('Row Index'!AI9="","✗",IF(INDEX('RAW DATA'!$Y:$Y,'Row Index'!AI9)="",INDEX('RAW DATA'!$L:$L,'Row Index'!AI9),INDEX('RAW DATA'!$Y:$Y,'Row Index'!AI9)))</f>
        <v>75.9040238697112</v>
      </c>
      <c r="AJ515" s="40" t="n">
        <f aca="false">IF('Row Index'!AJ9="","✗",IF(INDEX('RAW DATA'!$Y:$Y,'Row Index'!AJ9)="",INDEX('RAW DATA'!$L:$L,'Row Index'!AJ9),INDEX('RAW DATA'!$Y:$Y,'Row Index'!AJ9)))</f>
        <v>73.8401485950506</v>
      </c>
      <c r="AK515" s="40" t="n">
        <f aca="false">IF('Row Index'!AK9="","✗",IF(INDEX('RAW DATA'!$Y:$Y,'Row Index'!AK9)="",INDEX('RAW DATA'!$L:$L,'Row Index'!AK9),INDEX('RAW DATA'!$Y:$Y,'Row Index'!AK9)))</f>
        <v>73.5910002227668</v>
      </c>
      <c r="AL515" s="40" t="n">
        <f aca="false">IF('Row Index'!AL9="","✗",IF(INDEX('RAW DATA'!$Y:$Y,'Row Index'!AL9)="",INDEX('RAW DATA'!$L:$L,'Row Index'!AL9),INDEX('RAW DATA'!$Y:$Y,'Row Index'!AL9)))</f>
        <v>76.8634486118955</v>
      </c>
      <c r="AM515" s="40" t="n">
        <f aca="false">IF('Row Index'!AM9="","✗",IF(INDEX('RAW DATA'!$Y:$Y,'Row Index'!AM9)="",INDEX('RAW DATA'!$L:$L,'Row Index'!AM9),INDEX('RAW DATA'!$Y:$Y,'Row Index'!AM9)))</f>
        <v>73.4726510807234</v>
      </c>
      <c r="AN515" s="40" t="n">
        <f aca="false">IF('Row Index'!AN9="","✗",IF(INDEX('RAW DATA'!$Y:$Y,'Row Index'!AN9)="",INDEX('RAW DATA'!$L:$L,'Row Index'!AN9),INDEX('RAW DATA'!$Y:$Y,'Row Index'!AN9)))</f>
        <v>70.5690618566807</v>
      </c>
      <c r="AO515" s="40" t="n">
        <f aca="false">IF('Row Index'!AO9="","✗",IF(INDEX('RAW DATA'!$Y:$Y,'Row Index'!AO9)="",INDEX('RAW DATA'!$L:$L,'Row Index'!AO9),INDEX('RAW DATA'!$Y:$Y,'Row Index'!AO9)))</f>
        <v>84.5217177612582</v>
      </c>
      <c r="AP515" s="40" t="n">
        <f aca="false">IF('Row Index'!AP9="","✗",IF(INDEX('RAW DATA'!$Y:$Y,'Row Index'!AP9)="",INDEX('RAW DATA'!$L:$L,'Row Index'!AP9),INDEX('RAW DATA'!$Y:$Y,'Row Index'!AP9)))</f>
        <v>85.0033715441672</v>
      </c>
      <c r="AQ515" s="40" t="n">
        <f aca="false">IF('Row Index'!AQ9="","✗",IF(INDEX('RAW DATA'!$Y:$Y,'Row Index'!AQ9)="",INDEX('RAW DATA'!$L:$L,'Row Index'!AQ9),INDEX('RAW DATA'!$Y:$Y,'Row Index'!AQ9)))</f>
        <v>83.1769242464031</v>
      </c>
    </row>
    <row r="516" customFormat="false" ht="15" hidden="false" customHeight="false" outlineLevel="0" collapsed="false">
      <c r="A516" s="15" t="s">
        <v>176</v>
      </c>
      <c r="B516" s="16" t="s">
        <v>153</v>
      </c>
      <c r="C516" s="40" t="n">
        <f aca="false">IF('Row Index'!C10="","✗",IF(INDEX('RAW DATA'!$Y:$Y,'Row Index'!C10)="",INDEX('RAW DATA'!$L:$L,'Row Index'!C10),INDEX('RAW DATA'!$Y:$Y,'Row Index'!C10)))</f>
        <v>43.9974273252893</v>
      </c>
      <c r="D516" s="40" t="n">
        <f aca="false">IF('Row Index'!D10="","✗",IF(INDEX('RAW DATA'!$Y:$Y,'Row Index'!D10)="",INDEX('RAW DATA'!$L:$L,'Row Index'!D10),INDEX('RAW DATA'!$Y:$Y,'Row Index'!D10)))</f>
        <v>61.2372519294377</v>
      </c>
      <c r="E516" s="40" t="n">
        <f aca="false">IF('Row Index'!E10="","✗",IF(INDEX('RAW DATA'!$Y:$Y,'Row Index'!E10)="",INDEX('RAW DATA'!$L:$L,'Row Index'!E10),INDEX('RAW DATA'!$Y:$Y,'Row Index'!E10)))</f>
        <v>53.1462391466944</v>
      </c>
      <c r="F516" s="40" t="n">
        <f aca="false">IF('Row Index'!F10="","✗",IF(INDEX('RAW DATA'!$Y:$Y,'Row Index'!F10)="",INDEX('RAW DATA'!$L:$L,'Row Index'!F10),INDEX('RAW DATA'!$Y:$Y,'Row Index'!F10)))</f>
        <v>65.9309053208923</v>
      </c>
      <c r="G516" s="40" t="n">
        <f aca="false">IF('Row Index'!G10="","✗",IF(INDEX('RAW DATA'!$Y:$Y,'Row Index'!G10)="",INDEX('RAW DATA'!$L:$L,'Row Index'!G10),INDEX('RAW DATA'!$Y:$Y,'Row Index'!G10)))</f>
        <v>56.9681185714077</v>
      </c>
      <c r="H516" s="40" t="n">
        <f aca="false">IF('Row Index'!H10="","✗",IF(INDEX('RAW DATA'!$Y:$Y,'Row Index'!H10)="",INDEX('RAW DATA'!$L:$L,'Row Index'!H10),INDEX('RAW DATA'!$Y:$Y,'Row Index'!H10)))</f>
        <v>79.6910387722679</v>
      </c>
      <c r="I516" s="40" t="n">
        <f aca="false">IF('Row Index'!I10="","✗",IF(INDEX('RAW DATA'!$Y:$Y,'Row Index'!I10)="",INDEX('RAW DATA'!$L:$L,'Row Index'!I10),INDEX('RAW DATA'!$Y:$Y,'Row Index'!I10)))</f>
        <v>28.7906486334777</v>
      </c>
      <c r="J516" s="40" t="n">
        <f aca="false">IF('Row Index'!J10="","✗",IF(INDEX('RAW DATA'!$Y:$Y,'Row Index'!J10)="",INDEX('RAW DATA'!$L:$L,'Row Index'!J10),INDEX('RAW DATA'!$Y:$Y,'Row Index'!J10)))</f>
        <v>59.802435675695</v>
      </c>
      <c r="K516" s="40" t="n">
        <f aca="false">IF('Row Index'!K10="","✗",IF(INDEX('RAW DATA'!$Y:$Y,'Row Index'!K10)="",INDEX('RAW DATA'!$L:$L,'Row Index'!K10),INDEX('RAW DATA'!$Y:$Y,'Row Index'!K10)))</f>
        <v>27.1902561948761</v>
      </c>
      <c r="L516" s="40" t="n">
        <f aca="false">IF('Row Index'!L10="","✗",IF(INDEX('RAW DATA'!$Y:$Y,'Row Index'!L10)="",INDEX('RAW DATA'!$L:$L,'Row Index'!L10),INDEX('RAW DATA'!$Y:$Y,'Row Index'!L10)))</f>
        <v>65.8835410742286</v>
      </c>
      <c r="M516" s="40" t="n">
        <f aca="false">IF('Row Index'!M10="","✗",IF(INDEX('RAW DATA'!$Y:$Y,'Row Index'!M10)="",INDEX('RAW DATA'!$L:$L,'Row Index'!M10),INDEX('RAW DATA'!$Y:$Y,'Row Index'!M10)))</f>
        <v>33.3493171896385</v>
      </c>
      <c r="N516" s="40" t="n">
        <f aca="false">IF('Row Index'!N10="","✗",IF(INDEX('RAW DATA'!$Y:$Y,'Row Index'!N10)="",INDEX('RAW DATA'!$L:$L,'Row Index'!N10),INDEX('RAW DATA'!$Y:$Y,'Row Index'!N10)))</f>
        <v>37.8556861221715</v>
      </c>
      <c r="O516" s="40" t="n">
        <f aca="false">IF('Row Index'!O10="","✗",IF(INDEX('RAW DATA'!$Y:$Y,'Row Index'!O10)="",INDEX('RAW DATA'!$L:$L,'Row Index'!O10),INDEX('RAW DATA'!$Y:$Y,'Row Index'!O10)))</f>
        <v>30.0223640951143</v>
      </c>
      <c r="P516" s="40" t="n">
        <f aca="false">IF('Row Index'!P10="","✗",IF(INDEX('RAW DATA'!$Y:$Y,'Row Index'!P10)="",INDEX('RAW DATA'!$L:$L,'Row Index'!P10),INDEX('RAW DATA'!$Y:$Y,'Row Index'!P10)))</f>
        <v>38.5666466035206</v>
      </c>
      <c r="Q516" s="40" t="n">
        <f aca="false">IF('Row Index'!Q10="","✗",IF(INDEX('RAW DATA'!$Y:$Y,'Row Index'!Q10)="",INDEX('RAW DATA'!$L:$L,'Row Index'!Q10),INDEX('RAW DATA'!$Y:$Y,'Row Index'!Q10)))</f>
        <v>24.6521385892202</v>
      </c>
      <c r="R516" s="40" t="n">
        <f aca="false">IF('Row Index'!R10="","✗",IF(INDEX('RAW DATA'!$Y:$Y,'Row Index'!R10)="",INDEX('RAW DATA'!$L:$L,'Row Index'!R10),INDEX('RAW DATA'!$Y:$Y,'Row Index'!R10)))</f>
        <v>28.0173613747374</v>
      </c>
      <c r="S516" s="40" t="n">
        <f aca="false">IF('Row Index'!S10="","✗",IF(INDEX('RAW DATA'!$Y:$Y,'Row Index'!S10)="",INDEX('RAW DATA'!$L:$L,'Row Index'!S10),INDEX('RAW DATA'!$Y:$Y,'Row Index'!S10)))</f>
        <v>24.1744312026002</v>
      </c>
      <c r="T516" s="40" t="n">
        <f aca="false">IF('Row Index'!T10="","✗",IF(INDEX('RAW DATA'!$Y:$Y,'Row Index'!T10)="",INDEX('RAW DATA'!$L:$L,'Row Index'!T10),INDEX('RAW DATA'!$Y:$Y,'Row Index'!T10)))</f>
        <v>29.5495568994177</v>
      </c>
      <c r="U516" s="40" t="n">
        <f aca="false">IF('Row Index'!U10="","✗",IF(INDEX('RAW DATA'!$Y:$Y,'Row Index'!U10)="",INDEX('RAW DATA'!$L:$L,'Row Index'!U10),INDEX('RAW DATA'!$Y:$Y,'Row Index'!U10)))</f>
        <v>30.9373941882776</v>
      </c>
      <c r="V516" s="40" t="n">
        <f aca="false">IF('Row Index'!V10="","✗",IF(INDEX('RAW DATA'!$Y:$Y,'Row Index'!V10)="",INDEX('RAW DATA'!$L:$L,'Row Index'!V10),INDEX('RAW DATA'!$Y:$Y,'Row Index'!V10)))</f>
        <v>29.3916877419932</v>
      </c>
      <c r="W516" s="40" t="n">
        <f aca="false">IF('Row Index'!W10="","✗",IF(INDEX('RAW DATA'!$Y:$Y,'Row Index'!W10)="",INDEX('RAW DATA'!$L:$L,'Row Index'!W10),INDEX('RAW DATA'!$Y:$Y,'Row Index'!W10)))</f>
        <v>26.495270706447</v>
      </c>
      <c r="X516" s="40" t="n">
        <f aca="false">IF('Row Index'!X10="","✗",IF(INDEX('RAW DATA'!$Y:$Y,'Row Index'!X10)="",INDEX('RAW DATA'!$L:$L,'Row Index'!X10),INDEX('RAW DATA'!$Y:$Y,'Row Index'!X10)))</f>
        <v>35.4081967446969</v>
      </c>
      <c r="Y516" s="40" t="n">
        <f aca="false">IF('Row Index'!Y10="","✗",IF(INDEX('RAW DATA'!$Y:$Y,'Row Index'!Y10)="",INDEX('RAW DATA'!$L:$L,'Row Index'!Y10),INDEX('RAW DATA'!$Y:$Y,'Row Index'!Y10)))</f>
        <v>37.4337015230402</v>
      </c>
      <c r="Z516" s="40" t="n">
        <f aca="false">IF('Row Index'!Z10="","✗",IF(INDEX('RAW DATA'!$Y:$Y,'Row Index'!Z10)="",INDEX('RAW DATA'!$L:$L,'Row Index'!Z10),INDEX('RAW DATA'!$Y:$Y,'Row Index'!Z10)))</f>
        <v>40.2143813576551</v>
      </c>
      <c r="AA516" s="19" t="str">
        <f aca="false">IF('Row Index'!AA10="","⏳",IF(INDEX('RAW DATA'!$Y:$Y,'Row Index'!AA10)="",INDEX('RAW DATA'!$L:$L,'Row Index'!AA10),INDEX('RAW DATA'!$Y:$Y,'Row Index'!AA10)))</f>
        <v>⏳</v>
      </c>
      <c r="AB516" s="40" t="n">
        <f aca="false">IF('Row Index'!AB10="","✗",IF(INDEX('RAW DATA'!$Y:$Y,'Row Index'!AB10)="",INDEX('RAW DATA'!$L:$L,'Row Index'!AB10),INDEX('RAW DATA'!$Y:$Y,'Row Index'!AB10)))</f>
        <v>48.349503076195</v>
      </c>
      <c r="AC516" s="40" t="n">
        <f aca="false">IF('Row Index'!AC10="","✗",IF(INDEX('RAW DATA'!$Y:$Y,'Row Index'!AC10)="",INDEX('RAW DATA'!$L:$L,'Row Index'!AC10),INDEX('RAW DATA'!$Y:$Y,'Row Index'!AC10)))</f>
        <v>47.7936693204188</v>
      </c>
      <c r="AD516" s="40" t="n">
        <f aca="false">IF('Row Index'!AD10="","✗",IF(INDEX('RAW DATA'!$Y:$Y,'Row Index'!AD10)="",INDEX('RAW DATA'!$L:$L,'Row Index'!AD10),INDEX('RAW DATA'!$Y:$Y,'Row Index'!AD10)))</f>
        <v>68.7359726573626</v>
      </c>
      <c r="AE516" s="40" t="n">
        <f aca="false">IF('Row Index'!AE10="","✗",IF(INDEX('RAW DATA'!$Y:$Y,'Row Index'!AE10)="",INDEX('RAW DATA'!$L:$L,'Row Index'!AE10),INDEX('RAW DATA'!$Y:$Y,'Row Index'!AE10)))</f>
        <v>43.4938426369737</v>
      </c>
      <c r="AF516" s="40" t="n">
        <f aca="false">IF('Row Index'!AF10="","✗",IF(INDEX('RAW DATA'!$Y:$Y,'Row Index'!AF10)="",INDEX('RAW DATA'!$L:$L,'Row Index'!AF10),INDEX('RAW DATA'!$Y:$Y,'Row Index'!AF10)))</f>
        <v>75.5951309513095</v>
      </c>
      <c r="AG516" s="40" t="n">
        <f aca="false">IF('Row Index'!AG10="","✗",IF(INDEX('RAW DATA'!$Y:$Y,'Row Index'!AG10)="",INDEX('RAW DATA'!$L:$L,'Row Index'!AG10),INDEX('RAW DATA'!$Y:$Y,'Row Index'!AG10)))</f>
        <v>81.3359937728175</v>
      </c>
      <c r="AH516" s="40" t="n">
        <f aca="false">IF('Row Index'!AH10="","✗",IF(INDEX('RAW DATA'!$Y:$Y,'Row Index'!AH10)="",INDEX('RAW DATA'!$L:$L,'Row Index'!AH10),INDEX('RAW DATA'!$Y:$Y,'Row Index'!AH10)))</f>
        <v>70.2579360467369</v>
      </c>
      <c r="AI516" s="40" t="n">
        <f aca="false">IF('Row Index'!AI10="","✗",IF(INDEX('RAW DATA'!$Y:$Y,'Row Index'!AI10)="",INDEX('RAW DATA'!$L:$L,'Row Index'!AI10),INDEX('RAW DATA'!$Y:$Y,'Row Index'!AI10)))</f>
        <v>86.3185783288876</v>
      </c>
      <c r="AJ516" s="40" t="n">
        <f aca="false">IF('Row Index'!AJ10="","✗",IF(INDEX('RAW DATA'!$Y:$Y,'Row Index'!AJ10)="",INDEX('RAW DATA'!$L:$L,'Row Index'!AJ10),INDEX('RAW DATA'!$Y:$Y,'Row Index'!AJ10)))</f>
        <v>89.2288687579546</v>
      </c>
      <c r="AK516" s="40" t="n">
        <f aca="false">IF('Row Index'!AK10="","✗",IF(INDEX('RAW DATA'!$Y:$Y,'Row Index'!AK10)="",INDEX('RAW DATA'!$L:$L,'Row Index'!AK10),INDEX('RAW DATA'!$Y:$Y,'Row Index'!AK10)))</f>
        <v>87.6156423029525</v>
      </c>
      <c r="AL516" s="40" t="n">
        <f aca="false">IF('Row Index'!AL10="","✗",IF(INDEX('RAW DATA'!$Y:$Y,'Row Index'!AL10)="",INDEX('RAW DATA'!$L:$L,'Row Index'!AL10),INDEX('RAW DATA'!$Y:$Y,'Row Index'!AL10)))</f>
        <v>86.9948626673678</v>
      </c>
      <c r="AM516" s="40" t="n">
        <f aca="false">IF('Row Index'!AM10="","✗",IF(INDEX('RAW DATA'!$Y:$Y,'Row Index'!AM10)="",INDEX('RAW DATA'!$L:$L,'Row Index'!AM10),INDEX('RAW DATA'!$Y:$Y,'Row Index'!AM10)))</f>
        <v>88.7399265853761</v>
      </c>
      <c r="AN516" s="40" t="n">
        <f aca="false">IF('Row Index'!AN10="","✗",IF(INDEX('RAW DATA'!$Y:$Y,'Row Index'!AN10)="",INDEX('RAW DATA'!$L:$L,'Row Index'!AN10),INDEX('RAW DATA'!$Y:$Y,'Row Index'!AN10)))</f>
        <v>86.9043991843814</v>
      </c>
      <c r="AO516" s="40" t="n">
        <f aca="false">IF('Row Index'!AO10="","✗",IF(INDEX('RAW DATA'!$Y:$Y,'Row Index'!AO10)="",INDEX('RAW DATA'!$L:$L,'Row Index'!AO10),INDEX('RAW DATA'!$Y:$Y,'Row Index'!AO10)))</f>
        <v>96.6195324527472</v>
      </c>
      <c r="AP516" s="40" t="n">
        <f aca="false">IF('Row Index'!AP10="","✗",IF(INDEX('RAW DATA'!$Y:$Y,'Row Index'!AP10)="",INDEX('RAW DATA'!$L:$L,'Row Index'!AP10),INDEX('RAW DATA'!$Y:$Y,'Row Index'!AP10)))</f>
        <v>95.3708690668545</v>
      </c>
      <c r="AQ516" s="40" t="n">
        <f aca="false">IF('Row Index'!AQ10="","✗",IF(INDEX('RAW DATA'!$Y:$Y,'Row Index'!AQ10)="",INDEX('RAW DATA'!$L:$L,'Row Index'!AQ10),INDEX('RAW DATA'!$Y:$Y,'Row Index'!AQ10)))</f>
        <v>83.869405545018</v>
      </c>
    </row>
    <row r="517" customFormat="false" ht="15" hidden="false" customHeight="false" outlineLevel="0" collapsed="false">
      <c r="A517" s="15" t="s">
        <v>179</v>
      </c>
      <c r="B517" s="16" t="s">
        <v>153</v>
      </c>
      <c r="C517" s="40" t="n">
        <f aca="false">IF('Row Index'!C11="","✗",IF(INDEX('RAW DATA'!$Y:$Y,'Row Index'!C11)="",INDEX('RAW DATA'!$L:$L,'Row Index'!C11),INDEX('RAW DATA'!$Y:$Y,'Row Index'!C11)))</f>
        <v>31.684788962937</v>
      </c>
      <c r="D517" s="40" t="n">
        <f aca="false">IF('Row Index'!D11="","✗",IF(INDEX('RAW DATA'!$Y:$Y,'Row Index'!D11)="",INDEX('RAW DATA'!$L:$L,'Row Index'!D11),INDEX('RAW DATA'!$Y:$Y,'Row Index'!D11)))</f>
        <v>60.8803406302309</v>
      </c>
      <c r="E517" s="40" t="n">
        <f aca="false">IF('Row Index'!E11="","✗",IF(INDEX('RAW DATA'!$Y:$Y,'Row Index'!E11)="",INDEX('RAW DATA'!$L:$L,'Row Index'!E11),INDEX('RAW DATA'!$Y:$Y,'Row Index'!E11)))</f>
        <v>30.7414048653075</v>
      </c>
      <c r="F517" s="40" t="n">
        <f aca="false">IF('Row Index'!F11="","✗",IF(INDEX('RAW DATA'!$Y:$Y,'Row Index'!F11)="",INDEX('RAW DATA'!$L:$L,'Row Index'!F11),INDEX('RAW DATA'!$Y:$Y,'Row Index'!F11)))</f>
        <v>54.0061379952869</v>
      </c>
      <c r="G517" s="40" t="n">
        <f aca="false">IF('Row Index'!G11="","✗",IF(INDEX('RAW DATA'!$Y:$Y,'Row Index'!G11)="",INDEX('RAW DATA'!$L:$L,'Row Index'!G11),INDEX('RAW DATA'!$Y:$Y,'Row Index'!G11)))</f>
        <v>31.8961710717214</v>
      </c>
      <c r="H517" s="40" t="n">
        <f aca="false">IF('Row Index'!H11="","✗",IF(INDEX('RAW DATA'!$Y:$Y,'Row Index'!H11)="",INDEX('RAW DATA'!$L:$L,'Row Index'!H11),INDEX('RAW DATA'!$Y:$Y,'Row Index'!H11)))</f>
        <v>57.1997009255838</v>
      </c>
      <c r="I517" s="40" t="n">
        <f aca="false">IF('Row Index'!I11="","✗",IF(INDEX('RAW DATA'!$Y:$Y,'Row Index'!I11)="",INDEX('RAW DATA'!$L:$L,'Row Index'!I11),INDEX('RAW DATA'!$Y:$Y,'Row Index'!I11)))</f>
        <v>28.8821512245345</v>
      </c>
      <c r="J517" s="40" t="n">
        <f aca="false">IF('Row Index'!J11="","✗",IF(INDEX('RAW DATA'!$Y:$Y,'Row Index'!J11)="",INDEX('RAW DATA'!$L:$L,'Row Index'!J11),INDEX('RAW DATA'!$Y:$Y,'Row Index'!J11)))</f>
        <v>51.9494529203267</v>
      </c>
      <c r="K517" s="40" t="n">
        <f aca="false">IF('Row Index'!K11="","✗",IF(INDEX('RAW DATA'!$Y:$Y,'Row Index'!K11)="",INDEX('RAW DATA'!$L:$L,'Row Index'!K11),INDEX('RAW DATA'!$Y:$Y,'Row Index'!K11)))</f>
        <v>42.0456901914702</v>
      </c>
      <c r="L517" s="40" t="n">
        <f aca="false">IF('Row Index'!L11="","✗",IF(INDEX('RAW DATA'!$Y:$Y,'Row Index'!L11)="",INDEX('RAW DATA'!$L:$L,'Row Index'!L11),INDEX('RAW DATA'!$Y:$Y,'Row Index'!L11)))</f>
        <v>46.2579052385945</v>
      </c>
      <c r="M517" s="40" t="n">
        <f aca="false">IF('Row Index'!M11="","✗",IF(INDEX('RAW DATA'!$Y:$Y,'Row Index'!M11)="",INDEX('RAW DATA'!$L:$L,'Row Index'!M11),INDEX('RAW DATA'!$Y:$Y,'Row Index'!M11)))</f>
        <v>56.6761427733406</v>
      </c>
      <c r="N517" s="40" t="n">
        <f aca="false">IF('Row Index'!N11="","✗",IF(INDEX('RAW DATA'!$Y:$Y,'Row Index'!N11)="",INDEX('RAW DATA'!$L:$L,'Row Index'!N11),INDEX('RAW DATA'!$Y:$Y,'Row Index'!N11)))</f>
        <v>36.8699539653138</v>
      </c>
      <c r="O517" s="40" t="n">
        <f aca="false">IF('Row Index'!O11="","✗",IF(INDEX('RAW DATA'!$Y:$Y,'Row Index'!O11)="",INDEX('RAW DATA'!$L:$L,'Row Index'!O11),INDEX('RAW DATA'!$Y:$Y,'Row Index'!O11)))</f>
        <v>24.1477440457213</v>
      </c>
      <c r="P517" s="40" t="n">
        <f aca="false">IF('Row Index'!P11="","✗",IF(INDEX('RAW DATA'!$Y:$Y,'Row Index'!P11)="",INDEX('RAW DATA'!$L:$L,'Row Index'!P11),INDEX('RAW DATA'!$Y:$Y,'Row Index'!P11)))</f>
        <v>35.283335984673</v>
      </c>
      <c r="Q517" s="40" t="n">
        <f aca="false">IF('Row Index'!Q11="","✗",IF(INDEX('RAW DATA'!$Y:$Y,'Row Index'!Q11)="",INDEX('RAW DATA'!$L:$L,'Row Index'!Q11),INDEX('RAW DATA'!$Y:$Y,'Row Index'!Q11)))</f>
        <v>30.083826533836</v>
      </c>
      <c r="R517" s="40" t="n">
        <f aca="false">IF('Row Index'!R11="","✗",IF(INDEX('RAW DATA'!$Y:$Y,'Row Index'!R11)="",INDEX('RAW DATA'!$L:$L,'Row Index'!R11),INDEX('RAW DATA'!$Y:$Y,'Row Index'!R11)))</f>
        <v>34.8788467436867</v>
      </c>
      <c r="S517" s="40" t="n">
        <f aca="false">IF('Row Index'!S11="","✗",IF(INDEX('RAW DATA'!$Y:$Y,'Row Index'!S11)="",INDEX('RAW DATA'!$L:$L,'Row Index'!S11),INDEX('RAW DATA'!$Y:$Y,'Row Index'!S11)))</f>
        <v>26.7776846276961</v>
      </c>
      <c r="T517" s="40" t="n">
        <f aca="false">IF('Row Index'!T11="","✗",IF(INDEX('RAW DATA'!$Y:$Y,'Row Index'!T11)="",INDEX('RAW DATA'!$L:$L,'Row Index'!T11),INDEX('RAW DATA'!$Y:$Y,'Row Index'!T11)))</f>
        <v>27.5468330424944</v>
      </c>
      <c r="U517" s="40" t="n">
        <f aca="false">IF('Row Index'!U11="","✗",IF(INDEX('RAW DATA'!$Y:$Y,'Row Index'!U11)="",INDEX('RAW DATA'!$L:$L,'Row Index'!U11),INDEX('RAW DATA'!$Y:$Y,'Row Index'!U11)))</f>
        <v>32.6747769667478</v>
      </c>
      <c r="V517" s="40" t="n">
        <f aca="false">IF('Row Index'!V11="","✗",IF(INDEX('RAW DATA'!$Y:$Y,'Row Index'!V11)="",INDEX('RAW DATA'!$L:$L,'Row Index'!V11),INDEX('RAW DATA'!$Y:$Y,'Row Index'!V11)))</f>
        <v>30.4840768112071</v>
      </c>
      <c r="W517" s="40" t="n">
        <f aca="false">IF('Row Index'!W11="","✗",IF(INDEX('RAW DATA'!$Y:$Y,'Row Index'!W11)="",INDEX('RAW DATA'!$L:$L,'Row Index'!W11),INDEX('RAW DATA'!$Y:$Y,'Row Index'!W11)))</f>
        <v>31.4656572753991</v>
      </c>
      <c r="X517" s="40" t="n">
        <f aca="false">IF('Row Index'!X11="","✗",IF(INDEX('RAW DATA'!$Y:$Y,'Row Index'!X11)="",INDEX('RAW DATA'!$L:$L,'Row Index'!X11),INDEX('RAW DATA'!$Y:$Y,'Row Index'!X11)))</f>
        <v>32.1931602483673</v>
      </c>
      <c r="Y517" s="40" t="n">
        <f aca="false">IF('Row Index'!Y11="","✗",IF(INDEX('RAW DATA'!$Y:$Y,'Row Index'!Y11)="",INDEX('RAW DATA'!$L:$L,'Row Index'!Y11),INDEX('RAW DATA'!$Y:$Y,'Row Index'!Y11)))</f>
        <v>33.9983609076474</v>
      </c>
      <c r="Z517" s="40" t="n">
        <f aca="false">IF('Row Index'!Z11="","✗",IF(INDEX('RAW DATA'!$Y:$Y,'Row Index'!Z11)="",INDEX('RAW DATA'!$L:$L,'Row Index'!Z11),INDEX('RAW DATA'!$Y:$Y,'Row Index'!Z11)))</f>
        <v>35.7535573153398</v>
      </c>
      <c r="AA517" s="19" t="str">
        <f aca="false">IF('Row Index'!AA11="","⏳",IF(INDEX('RAW DATA'!$Y:$Y,'Row Index'!AA11)="",INDEX('RAW DATA'!$L:$L,'Row Index'!AA11),INDEX('RAW DATA'!$Y:$Y,'Row Index'!AA11)))</f>
        <v>⏳</v>
      </c>
      <c r="AB517" s="40" t="n">
        <f aca="false">IF('Row Index'!AB11="","✗",IF(INDEX('RAW DATA'!$Y:$Y,'Row Index'!AB11)="",INDEX('RAW DATA'!$L:$L,'Row Index'!AB11),INDEX('RAW DATA'!$Y:$Y,'Row Index'!AB11)))</f>
        <v>43.1695478673058</v>
      </c>
      <c r="AC517" s="40" t="n">
        <f aca="false">IF('Row Index'!AC11="","✗",IF(INDEX('RAW DATA'!$Y:$Y,'Row Index'!AC11)="",INDEX('RAW DATA'!$L:$L,'Row Index'!AC11),INDEX('RAW DATA'!$Y:$Y,'Row Index'!AC11)))</f>
        <v>30.1553708769938</v>
      </c>
      <c r="AD517" s="40" t="n">
        <f aca="false">IF('Row Index'!AD11="","✗",IF(INDEX('RAW DATA'!$Y:$Y,'Row Index'!AD11)="",INDEX('RAW DATA'!$L:$L,'Row Index'!AD11),INDEX('RAW DATA'!$Y:$Y,'Row Index'!AD11)))</f>
        <v>53.9126649353769</v>
      </c>
      <c r="AE517" s="40" t="n">
        <f aca="false">IF('Row Index'!AE11="","✗",IF(INDEX('RAW DATA'!$Y:$Y,'Row Index'!AE11)="",INDEX('RAW DATA'!$L:$L,'Row Index'!AE11),INDEX('RAW DATA'!$Y:$Y,'Row Index'!AE11)))</f>
        <v>48.993996965499</v>
      </c>
      <c r="AF517" s="40" t="n">
        <f aca="false">IF('Row Index'!AF11="","✗",IF(INDEX('RAW DATA'!$Y:$Y,'Row Index'!AF11)="",INDEX('RAW DATA'!$L:$L,'Row Index'!AF11),INDEX('RAW DATA'!$Y:$Y,'Row Index'!AF11)))</f>
        <v>71.1941578477398</v>
      </c>
      <c r="AG517" s="40" t="n">
        <f aca="false">IF('Row Index'!AG11="","✗",IF(INDEX('RAW DATA'!$Y:$Y,'Row Index'!AG11)="",INDEX('RAW DATA'!$L:$L,'Row Index'!AG11),INDEX('RAW DATA'!$Y:$Y,'Row Index'!AG11)))</f>
        <v>72.6589544330625</v>
      </c>
      <c r="AH517" s="40" t="n">
        <f aca="false">IF('Row Index'!AH11="","✗",IF(INDEX('RAW DATA'!$Y:$Y,'Row Index'!AH11)="",INDEX('RAW DATA'!$L:$L,'Row Index'!AH11),INDEX('RAW DATA'!$Y:$Y,'Row Index'!AH11)))</f>
        <v>64.8494697515455</v>
      </c>
      <c r="AI517" s="40" t="n">
        <f aca="false">IF('Row Index'!AI11="","✗",IF(INDEX('RAW DATA'!$Y:$Y,'Row Index'!AI11)="",INDEX('RAW DATA'!$L:$L,'Row Index'!AI11),INDEX('RAW DATA'!$Y:$Y,'Row Index'!AI11)))</f>
        <v>86.7391545699298</v>
      </c>
      <c r="AJ517" s="40" t="n">
        <f aca="false">IF('Row Index'!AJ11="","✗",IF(INDEX('RAW DATA'!$Y:$Y,'Row Index'!AJ11)="",INDEX('RAW DATA'!$L:$L,'Row Index'!AJ11),INDEX('RAW DATA'!$Y:$Y,'Row Index'!AJ11)))</f>
        <v>83.7822757761026</v>
      </c>
      <c r="AK517" s="40" t="n">
        <f aca="false">IF('Row Index'!AK11="","✗",IF(INDEX('RAW DATA'!$Y:$Y,'Row Index'!AK11)="",INDEX('RAW DATA'!$L:$L,'Row Index'!AK11),INDEX('RAW DATA'!$Y:$Y,'Row Index'!AK11)))</f>
        <v>97.961604451003</v>
      </c>
      <c r="AL517" s="40" t="n">
        <f aca="false">IF('Row Index'!AL11="","✗",IF(INDEX('RAW DATA'!$Y:$Y,'Row Index'!AL11)="",INDEX('RAW DATA'!$L:$L,'Row Index'!AL11),INDEX('RAW DATA'!$Y:$Y,'Row Index'!AL11)))</f>
        <v>86.0104359297518</v>
      </c>
      <c r="AM517" s="40" t="n">
        <f aca="false">IF('Row Index'!AM11="","✗",IF(INDEX('RAW DATA'!$Y:$Y,'Row Index'!AM11)="",INDEX('RAW DATA'!$L:$L,'Row Index'!AM11),INDEX('RAW DATA'!$Y:$Y,'Row Index'!AM11)))</f>
        <v>89.4439915912309</v>
      </c>
      <c r="AN517" s="40" t="n">
        <f aca="false">IF('Row Index'!AN11="","✗",IF(INDEX('RAW DATA'!$Y:$Y,'Row Index'!AN11)="",INDEX('RAW DATA'!$L:$L,'Row Index'!AN11),INDEX('RAW DATA'!$Y:$Y,'Row Index'!AN11)))</f>
        <v>74.3847124184761</v>
      </c>
      <c r="AO517" s="40" t="n">
        <f aca="false">IF('Row Index'!AO11="","✗",IF(INDEX('RAW DATA'!$Y:$Y,'Row Index'!AO11)="",INDEX('RAW DATA'!$L:$L,'Row Index'!AO11),INDEX('RAW DATA'!$Y:$Y,'Row Index'!AO11)))</f>
        <v>95.8374939042798</v>
      </c>
      <c r="AP517" s="40" t="n">
        <f aca="false">IF('Row Index'!AP11="","✗",IF(INDEX('RAW DATA'!$Y:$Y,'Row Index'!AP11)="",INDEX('RAW DATA'!$L:$L,'Row Index'!AP11),INDEX('RAW DATA'!$Y:$Y,'Row Index'!AP11)))</f>
        <v>93.8871823841636</v>
      </c>
      <c r="AQ517" s="40" t="n">
        <f aca="false">IF('Row Index'!AQ11="","✗",IF(INDEX('RAW DATA'!$Y:$Y,'Row Index'!AQ11)="",INDEX('RAW DATA'!$L:$L,'Row Index'!AQ11),INDEX('RAW DATA'!$Y:$Y,'Row Index'!AQ11)))</f>
        <v>95.0919181408255</v>
      </c>
    </row>
    <row r="518" customFormat="false" ht="15" hidden="false" customHeight="false" outlineLevel="0" collapsed="false">
      <c r="A518" s="15" t="s">
        <v>183</v>
      </c>
      <c r="B518" s="16" t="s">
        <v>153</v>
      </c>
      <c r="C518" s="40" t="n">
        <f aca="false">IF('Row Index'!C12="","✗",IF(INDEX('RAW DATA'!$Y:$Y,'Row Index'!C12)="",INDEX('RAW DATA'!$L:$L,'Row Index'!C12),INDEX('RAW DATA'!$Y:$Y,'Row Index'!C12)))</f>
        <v>36.4008755756183</v>
      </c>
      <c r="D518" s="40" t="n">
        <f aca="false">IF('Row Index'!D12="","✗",IF(INDEX('RAW DATA'!$Y:$Y,'Row Index'!D12)="",INDEX('RAW DATA'!$L:$L,'Row Index'!D12),INDEX('RAW DATA'!$Y:$Y,'Row Index'!D12)))</f>
        <v>62.8535471899219</v>
      </c>
      <c r="E518" s="40" t="n">
        <f aca="false">IF('Row Index'!E12="","✗",IF(INDEX('RAW DATA'!$Y:$Y,'Row Index'!E12)="",INDEX('RAW DATA'!$L:$L,'Row Index'!E12),INDEX('RAW DATA'!$Y:$Y,'Row Index'!E12)))</f>
        <v>54.6840865281645</v>
      </c>
      <c r="F518" s="40" t="n">
        <f aca="false">IF('Row Index'!F12="","✗",IF(INDEX('RAW DATA'!$Y:$Y,'Row Index'!F12)="",INDEX('RAW DATA'!$L:$L,'Row Index'!F12),INDEX('RAW DATA'!$Y:$Y,'Row Index'!F12)))</f>
        <v>71.7707196599851</v>
      </c>
      <c r="G518" s="40" t="n">
        <f aca="false">IF('Row Index'!G12="","✗",IF(INDEX('RAW DATA'!$Y:$Y,'Row Index'!G12)="",INDEX('RAW DATA'!$L:$L,'Row Index'!G12),INDEX('RAW DATA'!$Y:$Y,'Row Index'!G12)))</f>
        <v>56.4824454393909</v>
      </c>
      <c r="H518" s="40" t="n">
        <f aca="false">IF('Row Index'!H12="","✗",IF(INDEX('RAW DATA'!$Y:$Y,'Row Index'!H12)="",INDEX('RAW DATA'!$L:$L,'Row Index'!H12),INDEX('RAW DATA'!$Y:$Y,'Row Index'!H12)))</f>
        <v>76.5082232509127</v>
      </c>
      <c r="I518" s="40" t="n">
        <f aca="false">IF('Row Index'!I12="","✗",IF(INDEX('RAW DATA'!$Y:$Y,'Row Index'!I12)="",INDEX('RAW DATA'!$L:$L,'Row Index'!I12),INDEX('RAW DATA'!$Y:$Y,'Row Index'!I12)))</f>
        <v>49.3238657785598</v>
      </c>
      <c r="J518" s="40" t="n">
        <f aca="false">IF('Row Index'!J12="","✗",IF(INDEX('RAW DATA'!$Y:$Y,'Row Index'!J12)="",INDEX('RAW DATA'!$L:$L,'Row Index'!J12),INDEX('RAW DATA'!$Y:$Y,'Row Index'!J12)))</f>
        <v>60.694738700565</v>
      </c>
      <c r="K518" s="40" t="n">
        <f aca="false">IF('Row Index'!K12="","✗",IF(INDEX('RAW DATA'!$Y:$Y,'Row Index'!K12)="",INDEX('RAW DATA'!$L:$L,'Row Index'!K12),INDEX('RAW DATA'!$Y:$Y,'Row Index'!K12)))</f>
        <v>47.8627018759278</v>
      </c>
      <c r="L518" s="40" t="n">
        <f aca="false">IF('Row Index'!L12="","✗",IF(INDEX('RAW DATA'!$Y:$Y,'Row Index'!L12)="",INDEX('RAW DATA'!$L:$L,'Row Index'!L12),INDEX('RAW DATA'!$Y:$Y,'Row Index'!L12)))</f>
        <v>52.9833189947239</v>
      </c>
      <c r="M518" s="40" t="n">
        <f aca="false">IF('Row Index'!M12="","✗",IF(INDEX('RAW DATA'!$Y:$Y,'Row Index'!M12)="",INDEX('RAW DATA'!$L:$L,'Row Index'!M12),INDEX('RAW DATA'!$Y:$Y,'Row Index'!M12)))</f>
        <v>45.7236319029554</v>
      </c>
      <c r="N518" s="40" t="n">
        <f aca="false">IF('Row Index'!N12="","✗",IF(INDEX('RAW DATA'!$Y:$Y,'Row Index'!N12)="",INDEX('RAW DATA'!$L:$L,'Row Index'!N12),INDEX('RAW DATA'!$Y:$Y,'Row Index'!N12)))</f>
        <v>45.4346607357847</v>
      </c>
      <c r="O518" s="40" t="n">
        <f aca="false">IF('Row Index'!O12="","✗",IF(INDEX('RAW DATA'!$Y:$Y,'Row Index'!O12)="",INDEX('RAW DATA'!$L:$L,'Row Index'!O12),INDEX('RAW DATA'!$Y:$Y,'Row Index'!O12)))</f>
        <v>35.9148834808845</v>
      </c>
      <c r="P518" s="40" t="n">
        <f aca="false">IF('Row Index'!P12="","✗",IF(INDEX('RAW DATA'!$Y:$Y,'Row Index'!P12)="",INDEX('RAW DATA'!$L:$L,'Row Index'!P12),INDEX('RAW DATA'!$Y:$Y,'Row Index'!P12)))</f>
        <v>36.4003155349222</v>
      </c>
      <c r="Q518" s="40" t="n">
        <f aca="false">IF('Row Index'!Q12="","✗",IF(INDEX('RAW DATA'!$Y:$Y,'Row Index'!Q12)="",INDEX('RAW DATA'!$L:$L,'Row Index'!Q12),INDEX('RAW DATA'!$Y:$Y,'Row Index'!Q12)))</f>
        <v>29.6061115235825</v>
      </c>
      <c r="R518" s="40" t="n">
        <f aca="false">IF('Row Index'!R12="","✗",IF(INDEX('RAW DATA'!$Y:$Y,'Row Index'!R12)="",INDEX('RAW DATA'!$L:$L,'Row Index'!R12),INDEX('RAW DATA'!$Y:$Y,'Row Index'!R12)))</f>
        <v>31.2522511706087</v>
      </c>
      <c r="S518" s="40" t="n">
        <f aca="false">IF('Row Index'!S12="","✗",IF(INDEX('RAW DATA'!$Y:$Y,'Row Index'!S12)="",INDEX('RAW DATA'!$L:$L,'Row Index'!S12),INDEX('RAW DATA'!$Y:$Y,'Row Index'!S12)))</f>
        <v>25.4903208697958</v>
      </c>
      <c r="T518" s="40" t="n">
        <f aca="false">IF('Row Index'!T12="","✗",IF(INDEX('RAW DATA'!$Y:$Y,'Row Index'!T12)="",INDEX('RAW DATA'!$L:$L,'Row Index'!T12),INDEX('RAW DATA'!$Y:$Y,'Row Index'!T12)))</f>
        <v>29.505576503625</v>
      </c>
      <c r="U518" s="40" t="n">
        <f aca="false">IF('Row Index'!U12="","✗",IF(INDEX('RAW DATA'!$Y:$Y,'Row Index'!U12)="",INDEX('RAW DATA'!$L:$L,'Row Index'!U12),INDEX('RAW DATA'!$Y:$Y,'Row Index'!U12)))</f>
        <v>30.2519831626811</v>
      </c>
      <c r="V518" s="40" t="n">
        <f aca="false">IF('Row Index'!V12="","✗",IF(INDEX('RAW DATA'!$Y:$Y,'Row Index'!V12)="",INDEX('RAW DATA'!$L:$L,'Row Index'!V12),INDEX('RAW DATA'!$Y:$Y,'Row Index'!V12)))</f>
        <v>28.5387605762634</v>
      </c>
      <c r="W518" s="40" t="n">
        <f aca="false">IF('Row Index'!W12="","✗",IF(INDEX('RAW DATA'!$Y:$Y,'Row Index'!W12)="",INDEX('RAW DATA'!$L:$L,'Row Index'!W12),INDEX('RAW DATA'!$Y:$Y,'Row Index'!W12)))</f>
        <v>26.7069515614425</v>
      </c>
      <c r="X518" s="40" t="n">
        <f aca="false">IF('Row Index'!X12="","✗",IF(INDEX('RAW DATA'!$Y:$Y,'Row Index'!X12)="",INDEX('RAW DATA'!$L:$L,'Row Index'!X12),INDEX('RAW DATA'!$Y:$Y,'Row Index'!X12)))</f>
        <v>29.3599355508299</v>
      </c>
      <c r="Y518" s="40" t="n">
        <f aca="false">IF('Row Index'!Y12="","✗",IF(INDEX('RAW DATA'!$Y:$Y,'Row Index'!Y12)="",INDEX('RAW DATA'!$L:$L,'Row Index'!Y12),INDEX('RAW DATA'!$Y:$Y,'Row Index'!Y12)))</f>
        <v>27.6200965143847</v>
      </c>
      <c r="Z518" s="40" t="n">
        <f aca="false">IF('Row Index'!Z12="","✗",IF(INDEX('RAW DATA'!$Y:$Y,'Row Index'!Z12)="",INDEX('RAW DATA'!$L:$L,'Row Index'!Z12),INDEX('RAW DATA'!$Y:$Y,'Row Index'!Z12)))</f>
        <v>29.3575175218405</v>
      </c>
      <c r="AA518" s="19" t="str">
        <f aca="false">IF('Row Index'!AA12="","⏳",IF(INDEX('RAW DATA'!$Y:$Y,'Row Index'!AA12)="",INDEX('RAW DATA'!$L:$L,'Row Index'!AA12),INDEX('RAW DATA'!$Y:$Y,'Row Index'!AA12)))</f>
        <v>⏳</v>
      </c>
      <c r="AB518" s="40" t="n">
        <f aca="false">IF('Row Index'!AB12="","✗",IF(INDEX('RAW DATA'!$Y:$Y,'Row Index'!AB12)="",INDEX('RAW DATA'!$L:$L,'Row Index'!AB12),INDEX('RAW DATA'!$Y:$Y,'Row Index'!AB12)))</f>
        <v>31.5999573060092</v>
      </c>
      <c r="AC518" s="40" t="n">
        <f aca="false">IF('Row Index'!AC12="","✗",IF(INDEX('RAW DATA'!$Y:$Y,'Row Index'!AC12)="",INDEX('RAW DATA'!$L:$L,'Row Index'!AC12),INDEX('RAW DATA'!$Y:$Y,'Row Index'!AC12)))</f>
        <v>29.0626987685474</v>
      </c>
      <c r="AD518" s="40" t="n">
        <f aca="false">IF('Row Index'!AD12="","✗",IF(INDEX('RAW DATA'!$Y:$Y,'Row Index'!AD12)="",INDEX('RAW DATA'!$L:$L,'Row Index'!AD12),INDEX('RAW DATA'!$Y:$Y,'Row Index'!AD12)))</f>
        <v>34.7849024471512</v>
      </c>
      <c r="AE518" s="40" t="n">
        <f aca="false">IF('Row Index'!AE12="","✗",IF(INDEX('RAW DATA'!$Y:$Y,'Row Index'!AE12)="",INDEX('RAW DATA'!$L:$L,'Row Index'!AE12),INDEX('RAW DATA'!$Y:$Y,'Row Index'!AE12)))</f>
        <v>37.1334390645894</v>
      </c>
      <c r="AF518" s="40" t="n">
        <f aca="false">IF('Row Index'!AF12="","✗",IF(INDEX('RAW DATA'!$Y:$Y,'Row Index'!AF12)="",INDEX('RAW DATA'!$L:$L,'Row Index'!AF12),INDEX('RAW DATA'!$Y:$Y,'Row Index'!AF12)))</f>
        <v>48.2815339784138</v>
      </c>
      <c r="AG518" s="40" t="n">
        <f aca="false">IF('Row Index'!AG12="","✗",IF(INDEX('RAW DATA'!$Y:$Y,'Row Index'!AG12)="",INDEX('RAW DATA'!$L:$L,'Row Index'!AG12),INDEX('RAW DATA'!$Y:$Y,'Row Index'!AG12)))</f>
        <v>48.6905684039689</v>
      </c>
      <c r="AH518" s="40" t="n">
        <f aca="false">IF('Row Index'!AH12="","✗",IF(INDEX('RAW DATA'!$Y:$Y,'Row Index'!AH12)="",INDEX('RAW DATA'!$L:$L,'Row Index'!AH12),INDEX('RAW DATA'!$Y:$Y,'Row Index'!AH12)))</f>
        <v>64.1826476025861</v>
      </c>
      <c r="AI518" s="40" t="n">
        <f aca="false">IF('Row Index'!AI12="","✗",IF(INDEX('RAW DATA'!$Y:$Y,'Row Index'!AI12)="",INDEX('RAW DATA'!$L:$L,'Row Index'!AI12),INDEX('RAW DATA'!$Y:$Y,'Row Index'!AI12)))</f>
        <v>76.1607680621354</v>
      </c>
      <c r="AJ518" s="40" t="n">
        <f aca="false">IF('Row Index'!AJ12="","✗",IF(INDEX('RAW DATA'!$Y:$Y,'Row Index'!AJ12)="",INDEX('RAW DATA'!$L:$L,'Row Index'!AJ12),INDEX('RAW DATA'!$Y:$Y,'Row Index'!AJ12)))</f>
        <v>85.0198437153351</v>
      </c>
      <c r="AK518" s="40" t="n">
        <f aca="false">IF('Row Index'!AK12="","✗",IF(INDEX('RAW DATA'!$Y:$Y,'Row Index'!AK12)="",INDEX('RAW DATA'!$L:$L,'Row Index'!AK12),INDEX('RAW DATA'!$Y:$Y,'Row Index'!AK12)))</f>
        <v>85.8308698312532</v>
      </c>
      <c r="AL518" s="40" t="n">
        <f aca="false">IF('Row Index'!AL12="","✗",IF(INDEX('RAW DATA'!$Y:$Y,'Row Index'!AL12)="",INDEX('RAW DATA'!$L:$L,'Row Index'!AL12),INDEX('RAW DATA'!$Y:$Y,'Row Index'!AL12)))</f>
        <v>89.7071872227152</v>
      </c>
      <c r="AM518" s="40" t="n">
        <f aca="false">IF('Row Index'!AM12="","✗",IF(INDEX('RAW DATA'!$Y:$Y,'Row Index'!AM12)="",INDEX('RAW DATA'!$L:$L,'Row Index'!AM12),INDEX('RAW DATA'!$Y:$Y,'Row Index'!AM12)))</f>
        <v>92.0727437270386</v>
      </c>
      <c r="AN518" s="40" t="n">
        <f aca="false">IF('Row Index'!AN12="","✗",IF(INDEX('RAW DATA'!$Y:$Y,'Row Index'!AN12)="",INDEX('RAW DATA'!$L:$L,'Row Index'!AN12),INDEX('RAW DATA'!$Y:$Y,'Row Index'!AN12)))</f>
        <v>95.7347966735107</v>
      </c>
      <c r="AO518" s="40" t="n">
        <f aca="false">IF('Row Index'!AO12="","✗",IF(INDEX('RAW DATA'!$Y:$Y,'Row Index'!AO12)="",INDEX('RAW DATA'!$L:$L,'Row Index'!AO12),INDEX('RAW DATA'!$Y:$Y,'Row Index'!AO12)))</f>
        <v>97.8907855929931</v>
      </c>
      <c r="AP518" s="40" t="n">
        <f aca="false">IF('Row Index'!AP12="","✗",IF(INDEX('RAW DATA'!$Y:$Y,'Row Index'!AP12)="",INDEX('RAW DATA'!$L:$L,'Row Index'!AP12),INDEX('RAW DATA'!$Y:$Y,'Row Index'!AP12)))</f>
        <v>99.3500409884061</v>
      </c>
      <c r="AQ518" s="40" t="n">
        <f aca="false">IF('Row Index'!AQ12="","✗",IF(INDEX('RAW DATA'!$Y:$Y,'Row Index'!AQ12)="",INDEX('RAW DATA'!$L:$L,'Row Index'!AQ12),INDEX('RAW DATA'!$Y:$Y,'Row Index'!AQ12)))</f>
        <v>96.1098238879884</v>
      </c>
    </row>
    <row r="519" customFormat="false" ht="15" hidden="false" customHeight="false" outlineLevel="0" collapsed="false">
      <c r="A519" s="15" t="s">
        <v>186</v>
      </c>
      <c r="B519" s="16" t="s">
        <v>153</v>
      </c>
      <c r="C519" s="40" t="n">
        <f aca="false">IF('Row Index'!C13="","✗",IF(INDEX('RAW DATA'!$Y:$Y,'Row Index'!C13)="",INDEX('RAW DATA'!$L:$L,'Row Index'!C13),INDEX('RAW DATA'!$Y:$Y,'Row Index'!C13)))</f>
        <v>30.9964158953302</v>
      </c>
      <c r="D519" s="40" t="n">
        <f aca="false">IF('Row Index'!D13="","✗",IF(INDEX('RAW DATA'!$Y:$Y,'Row Index'!D13)="",INDEX('RAW DATA'!$L:$L,'Row Index'!D13),INDEX('RAW DATA'!$Y:$Y,'Row Index'!D13)))</f>
        <v>58.098318240621</v>
      </c>
      <c r="E519" s="40" t="n">
        <f aca="false">IF('Row Index'!E13="","✗",IF(INDEX('RAW DATA'!$Y:$Y,'Row Index'!E13)="",INDEX('RAW DATA'!$L:$L,'Row Index'!E13),INDEX('RAW DATA'!$Y:$Y,'Row Index'!E13)))</f>
        <v>30.3095692588597</v>
      </c>
      <c r="F519" s="40" t="n">
        <f aca="false">IF('Row Index'!F13="","✗",IF(INDEX('RAW DATA'!$Y:$Y,'Row Index'!F13)="",INDEX('RAW DATA'!$L:$L,'Row Index'!F13),INDEX('RAW DATA'!$Y:$Y,'Row Index'!F13)))</f>
        <v>69.6886161736423</v>
      </c>
      <c r="G519" s="40" t="n">
        <f aca="false">IF('Row Index'!G13="","✗",IF(INDEX('RAW DATA'!$Y:$Y,'Row Index'!G13)="",INDEX('RAW DATA'!$L:$L,'Row Index'!G13),INDEX('RAW DATA'!$Y:$Y,'Row Index'!G13)))</f>
        <v>31.1849306351025</v>
      </c>
      <c r="H519" s="40" t="n">
        <f aca="false">IF('Row Index'!H13="","✗",IF(INDEX('RAW DATA'!$Y:$Y,'Row Index'!H13)="",INDEX('RAW DATA'!$L:$L,'Row Index'!H13),INDEX('RAW DATA'!$Y:$Y,'Row Index'!H13)))</f>
        <v>52.6815935882971</v>
      </c>
      <c r="I519" s="40" t="n">
        <f aca="false">IF('Row Index'!I13="","✗",IF(INDEX('RAW DATA'!$Y:$Y,'Row Index'!I13)="",INDEX('RAW DATA'!$L:$L,'Row Index'!I13),INDEX('RAW DATA'!$Y:$Y,'Row Index'!I13)))</f>
        <v>35.6520597529984</v>
      </c>
      <c r="J519" s="40" t="n">
        <f aca="false">IF('Row Index'!J13="","✗",IF(INDEX('RAW DATA'!$Y:$Y,'Row Index'!J13)="",INDEX('RAW DATA'!$L:$L,'Row Index'!J13),INDEX('RAW DATA'!$Y:$Y,'Row Index'!J13)))</f>
        <v>62.5948335612461</v>
      </c>
      <c r="K519" s="40" t="n">
        <f aca="false">IF('Row Index'!K13="","✗",IF(INDEX('RAW DATA'!$Y:$Y,'Row Index'!K13)="",INDEX('RAW DATA'!$L:$L,'Row Index'!K13),INDEX('RAW DATA'!$Y:$Y,'Row Index'!K13)))</f>
        <v>36.8854462547306</v>
      </c>
      <c r="L519" s="40" t="n">
        <f aca="false">IF('Row Index'!L13="","✗",IF(INDEX('RAW DATA'!$Y:$Y,'Row Index'!L13)="",INDEX('RAW DATA'!$L:$L,'Row Index'!L13),INDEX('RAW DATA'!$Y:$Y,'Row Index'!L13)))</f>
        <v>46.4070031580697</v>
      </c>
      <c r="M519" s="40" t="n">
        <f aca="false">IF('Row Index'!M13="","✗",IF(INDEX('RAW DATA'!$Y:$Y,'Row Index'!M13)="",INDEX('RAW DATA'!$L:$L,'Row Index'!M13),INDEX('RAW DATA'!$Y:$Y,'Row Index'!M13)))</f>
        <v>35.2225156851896</v>
      </c>
      <c r="N519" s="40" t="n">
        <f aca="false">IF('Row Index'!N13="","✗",IF(INDEX('RAW DATA'!$Y:$Y,'Row Index'!N13)="",INDEX('RAW DATA'!$L:$L,'Row Index'!N13),INDEX('RAW DATA'!$Y:$Y,'Row Index'!N13)))</f>
        <v>36.9433771798807</v>
      </c>
      <c r="O519" s="40" t="n">
        <f aca="false">IF('Row Index'!O13="","✗",IF(INDEX('RAW DATA'!$Y:$Y,'Row Index'!O13)="",INDEX('RAW DATA'!$L:$L,'Row Index'!O13),INDEX('RAW DATA'!$Y:$Y,'Row Index'!O13)))</f>
        <v>34.0990056255923</v>
      </c>
      <c r="P519" s="40" t="n">
        <f aca="false">IF('Row Index'!P13="","✗",IF(INDEX('RAW DATA'!$Y:$Y,'Row Index'!P13)="",INDEX('RAW DATA'!$L:$L,'Row Index'!P13),INDEX('RAW DATA'!$Y:$Y,'Row Index'!P13)))</f>
        <v>35.7347900599829</v>
      </c>
      <c r="Q519" s="40" t="n">
        <f aca="false">IF('Row Index'!Q13="","✗",IF(INDEX('RAW DATA'!$Y:$Y,'Row Index'!Q13)="",INDEX('RAW DATA'!$L:$L,'Row Index'!Q13),INDEX('RAW DATA'!$Y:$Y,'Row Index'!Q13)))</f>
        <v>33.8328530259366</v>
      </c>
      <c r="R519" s="40" t="n">
        <f aca="false">IF('Row Index'!R13="","✗",IF(INDEX('RAW DATA'!$Y:$Y,'Row Index'!R13)="",INDEX('RAW DATA'!$L:$L,'Row Index'!R13),INDEX('RAW DATA'!$Y:$Y,'Row Index'!R13)))</f>
        <v>51.6152993116147</v>
      </c>
      <c r="S519" s="40" t="n">
        <f aca="false">IF('Row Index'!S13="","✗",IF(INDEX('RAW DATA'!$Y:$Y,'Row Index'!S13)="",INDEX('RAW DATA'!$L:$L,'Row Index'!S13),INDEX('RAW DATA'!$Y:$Y,'Row Index'!S13)))</f>
        <v>36.7040123764847</v>
      </c>
      <c r="T519" s="40" t="n">
        <f aca="false">IF('Row Index'!T13="","✗",IF(INDEX('RAW DATA'!$Y:$Y,'Row Index'!T13)="",INDEX('RAW DATA'!$L:$L,'Row Index'!T13),INDEX('RAW DATA'!$Y:$Y,'Row Index'!T13)))</f>
        <v>51.138372529062</v>
      </c>
      <c r="U519" s="40" t="n">
        <f aca="false">IF('Row Index'!U13="","✗",IF(INDEX('RAW DATA'!$Y:$Y,'Row Index'!U13)="",INDEX('RAW DATA'!$L:$L,'Row Index'!U13),INDEX('RAW DATA'!$Y:$Y,'Row Index'!U13)))</f>
        <v>34.7137885515421</v>
      </c>
      <c r="V519" s="40" t="n">
        <f aca="false">IF('Row Index'!V13="","✗",IF(INDEX('RAW DATA'!$Y:$Y,'Row Index'!V13)="",INDEX('RAW DATA'!$L:$L,'Row Index'!V13),INDEX('RAW DATA'!$Y:$Y,'Row Index'!V13)))</f>
        <v>33.571668204311</v>
      </c>
      <c r="W519" s="40" t="n">
        <f aca="false">IF('Row Index'!W13="","✗",IF(INDEX('RAW DATA'!$Y:$Y,'Row Index'!W13)="",INDEX('RAW DATA'!$L:$L,'Row Index'!W13),INDEX('RAW DATA'!$Y:$Y,'Row Index'!W13)))</f>
        <v>41.2442455571844</v>
      </c>
      <c r="X519" s="40" t="n">
        <f aca="false">IF('Row Index'!X13="","✗",IF(INDEX('RAW DATA'!$Y:$Y,'Row Index'!X13)="",INDEX('RAW DATA'!$L:$L,'Row Index'!X13),INDEX('RAW DATA'!$Y:$Y,'Row Index'!X13)))</f>
        <v>36.8335548663418</v>
      </c>
      <c r="Y519" s="40" t="n">
        <f aca="false">IF('Row Index'!Y13="","✗",IF(INDEX('RAW DATA'!$Y:$Y,'Row Index'!Y13)="",INDEX('RAW DATA'!$L:$L,'Row Index'!Y13),INDEX('RAW DATA'!$Y:$Y,'Row Index'!Y13)))</f>
        <v>41.0771985829408</v>
      </c>
      <c r="Z519" s="40" t="n">
        <f aca="false">IF('Row Index'!Z13="","✗",IF(INDEX('RAW DATA'!$Y:$Y,'Row Index'!Z13)="",INDEX('RAW DATA'!$L:$L,'Row Index'!Z13),INDEX('RAW DATA'!$Y:$Y,'Row Index'!Z13)))</f>
        <v>33.0151821515473</v>
      </c>
      <c r="AA519" s="19" t="str">
        <f aca="false">IF('Row Index'!AA13="","⏳",IF(INDEX('RAW DATA'!$Y:$Y,'Row Index'!AA13)="",INDEX('RAW DATA'!$L:$L,'Row Index'!AA13),INDEX('RAW DATA'!$Y:$Y,'Row Index'!AA13)))</f>
        <v>⏳</v>
      </c>
      <c r="AB519" s="40" t="n">
        <f aca="false">IF('Row Index'!AB13="","✗",IF(INDEX('RAW DATA'!$Y:$Y,'Row Index'!AB13)="",INDEX('RAW DATA'!$L:$L,'Row Index'!AB13),INDEX('RAW DATA'!$Y:$Y,'Row Index'!AB13)))</f>
        <v>35.8460751963564</v>
      </c>
      <c r="AC519" s="40" t="n">
        <f aca="false">IF('Row Index'!AC13="","✗",IF(INDEX('RAW DATA'!$Y:$Y,'Row Index'!AC13)="",INDEX('RAW DATA'!$L:$L,'Row Index'!AC13),INDEX('RAW DATA'!$Y:$Y,'Row Index'!AC13)))</f>
        <v>28.8290469757602</v>
      </c>
      <c r="AD519" s="40" t="n">
        <f aca="false">IF('Row Index'!AD13="","✗",IF(INDEX('RAW DATA'!$Y:$Y,'Row Index'!AD13)="",INDEX('RAW DATA'!$L:$L,'Row Index'!AD13),INDEX('RAW DATA'!$Y:$Y,'Row Index'!AD13)))</f>
        <v>31.5379365965631</v>
      </c>
      <c r="AE519" s="40" t="n">
        <f aca="false">IF('Row Index'!AE13="","✗",IF(INDEX('RAW DATA'!$Y:$Y,'Row Index'!AE13)="",INDEX('RAW DATA'!$L:$L,'Row Index'!AE13),INDEX('RAW DATA'!$Y:$Y,'Row Index'!AE13)))</f>
        <v>28.3837018159889</v>
      </c>
      <c r="AF519" s="40" t="n">
        <f aca="false">IF('Row Index'!AF13="","✗",IF(INDEX('RAW DATA'!$Y:$Y,'Row Index'!AF13)="",INDEX('RAW DATA'!$L:$L,'Row Index'!AF13),INDEX('RAW DATA'!$Y:$Y,'Row Index'!AF13)))</f>
        <v>35.7615026589939</v>
      </c>
      <c r="AG519" s="40" t="n">
        <f aca="false">IF('Row Index'!AG13="","✗",IF(INDEX('RAW DATA'!$Y:$Y,'Row Index'!AG13)="",INDEX('RAW DATA'!$L:$L,'Row Index'!AG13),INDEX('RAW DATA'!$Y:$Y,'Row Index'!AG13)))</f>
        <v>28.1649060285945</v>
      </c>
      <c r="AH519" s="40" t="n">
        <f aca="false">IF('Row Index'!AH13="","✗",IF(INDEX('RAW DATA'!$Y:$Y,'Row Index'!AH13)="",INDEX('RAW DATA'!$L:$L,'Row Index'!AH13),INDEX('RAW DATA'!$Y:$Y,'Row Index'!AH13)))</f>
        <v>31.7055415391059</v>
      </c>
      <c r="AI519" s="40" t="n">
        <f aca="false">IF('Row Index'!AI13="","✗",IF(INDEX('RAW DATA'!$Y:$Y,'Row Index'!AI13)="",INDEX('RAW DATA'!$L:$L,'Row Index'!AI13),INDEX('RAW DATA'!$Y:$Y,'Row Index'!AI13)))</f>
        <v>37.555155761765</v>
      </c>
      <c r="AJ519" s="40" t="n">
        <f aca="false">IF('Row Index'!AJ13="","✗",IF(INDEX('RAW DATA'!$Y:$Y,'Row Index'!AJ13)="",INDEX('RAW DATA'!$L:$L,'Row Index'!AJ13),INDEX('RAW DATA'!$Y:$Y,'Row Index'!AJ13)))</f>
        <v>33.9531990981886</v>
      </c>
      <c r="AK519" s="40" t="n">
        <f aca="false">IF('Row Index'!AK13="","✗",IF(INDEX('RAW DATA'!$Y:$Y,'Row Index'!AK13)="",INDEX('RAW DATA'!$L:$L,'Row Index'!AK13),INDEX('RAW DATA'!$Y:$Y,'Row Index'!AK13)))</f>
        <v>48.5764060427988</v>
      </c>
      <c r="AL519" s="40" t="n">
        <f aca="false">IF('Row Index'!AL13="","✗",IF(INDEX('RAW DATA'!$Y:$Y,'Row Index'!AL13)="",INDEX('RAW DATA'!$L:$L,'Row Index'!AL13),INDEX('RAW DATA'!$Y:$Y,'Row Index'!AL13)))</f>
        <v>39.2157343901452</v>
      </c>
      <c r="AM519" s="40" t="n">
        <f aca="false">IF('Row Index'!AM13="","✗",IF(INDEX('RAW DATA'!$Y:$Y,'Row Index'!AM13)="",INDEX('RAW DATA'!$L:$L,'Row Index'!AM13),INDEX('RAW DATA'!$Y:$Y,'Row Index'!AM13)))</f>
        <v>51.1426684846458</v>
      </c>
      <c r="AN519" s="40" t="n">
        <f aca="false">IF('Row Index'!AN13="","✗",IF(INDEX('RAW DATA'!$Y:$Y,'Row Index'!AN13)="",INDEX('RAW DATA'!$L:$L,'Row Index'!AN13),INDEX('RAW DATA'!$Y:$Y,'Row Index'!AN13)))</f>
        <v>67.1894740641808</v>
      </c>
      <c r="AO519" s="40" t="n">
        <f aca="false">IF('Row Index'!AO13="","✗",IF(INDEX('RAW DATA'!$Y:$Y,'Row Index'!AO13)="",INDEX('RAW DATA'!$L:$L,'Row Index'!AO13),INDEX('RAW DATA'!$Y:$Y,'Row Index'!AO13)))</f>
        <v>81.8664980138917</v>
      </c>
      <c r="AP519" s="40" t="n">
        <f aca="false">IF('Row Index'!AP13="","✗",IF(INDEX('RAW DATA'!$Y:$Y,'Row Index'!AP13)="",INDEX('RAW DATA'!$L:$L,'Row Index'!AP13),INDEX('RAW DATA'!$Y:$Y,'Row Index'!AP13)))</f>
        <v>87.142797547036</v>
      </c>
      <c r="AQ519" s="40" t="n">
        <f aca="false">IF('Row Index'!AQ13="","✗",IF(INDEX('RAW DATA'!$Y:$Y,'Row Index'!AQ13)="",INDEX('RAW DATA'!$L:$L,'Row Index'!AQ13),INDEX('RAW DATA'!$Y:$Y,'Row Index'!AQ13)))</f>
        <v>91.1792982704705</v>
      </c>
    </row>
    <row r="520" customFormat="false" ht="15" hidden="false" customHeight="false" outlineLevel="0" collapsed="false">
      <c r="A520" s="15" t="s">
        <v>189</v>
      </c>
      <c r="B520" s="16" t="s">
        <v>153</v>
      </c>
      <c r="C520" s="40" t="n">
        <f aca="false">IF('Row Index'!C14="","✗",IF(INDEX('RAW DATA'!$Y:$Y,'Row Index'!C14)="",INDEX('RAW DATA'!$L:$L,'Row Index'!C14),INDEX('RAW DATA'!$Y:$Y,'Row Index'!C14)))</f>
        <v>47.6721134784533</v>
      </c>
      <c r="D520" s="40" t="n">
        <f aca="false">IF('Row Index'!D14="","✗",IF(INDEX('RAW DATA'!$Y:$Y,'Row Index'!D14)="",INDEX('RAW DATA'!$L:$L,'Row Index'!D14),INDEX('RAW DATA'!$Y:$Y,'Row Index'!D14)))</f>
        <v>75.9263833992095</v>
      </c>
      <c r="E520" s="40" t="n">
        <f aca="false">IF('Row Index'!E14="","✗",IF(INDEX('RAW DATA'!$Y:$Y,'Row Index'!E14)="",INDEX('RAW DATA'!$L:$L,'Row Index'!E14),INDEX('RAW DATA'!$Y:$Y,'Row Index'!E14)))</f>
        <v>40.5159623323274</v>
      </c>
      <c r="F520" s="40" t="n">
        <f aca="false">IF('Row Index'!F14="","✗",IF(INDEX('RAW DATA'!$Y:$Y,'Row Index'!F14)="",INDEX('RAW DATA'!$L:$L,'Row Index'!F14),INDEX('RAW DATA'!$Y:$Y,'Row Index'!F14)))</f>
        <v>83.8619365135183</v>
      </c>
      <c r="G520" s="40" t="n">
        <f aca="false">IF('Row Index'!G14="","✗",IF(INDEX('RAW DATA'!$Y:$Y,'Row Index'!G14)="",INDEX('RAW DATA'!$L:$L,'Row Index'!G14),INDEX('RAW DATA'!$Y:$Y,'Row Index'!G14)))</f>
        <v>35.1587525719127</v>
      </c>
      <c r="H520" s="40" t="n">
        <f aca="false">IF('Row Index'!H14="","✗",IF(INDEX('RAW DATA'!$Y:$Y,'Row Index'!H14)="",INDEX('RAW DATA'!$L:$L,'Row Index'!H14),INDEX('RAW DATA'!$Y:$Y,'Row Index'!H14)))</f>
        <v>77.1103270677454</v>
      </c>
      <c r="I520" s="40" t="n">
        <f aca="false">IF('Row Index'!I14="","✗",IF(INDEX('RAW DATA'!$Y:$Y,'Row Index'!I14)="",INDEX('RAW DATA'!$L:$L,'Row Index'!I14),INDEX('RAW DATA'!$Y:$Y,'Row Index'!I14)))</f>
        <v>41.7397932793089</v>
      </c>
      <c r="J520" s="40" t="n">
        <f aca="false">IF('Row Index'!J14="","✗",IF(INDEX('RAW DATA'!$Y:$Y,'Row Index'!J14)="",INDEX('RAW DATA'!$L:$L,'Row Index'!J14),INDEX('RAW DATA'!$Y:$Y,'Row Index'!J14)))</f>
        <v>74.158972726308</v>
      </c>
      <c r="K520" s="40" t="n">
        <f aca="false">IF('Row Index'!K14="","✗",IF(INDEX('RAW DATA'!$Y:$Y,'Row Index'!K14)="",INDEX('RAW DATA'!$L:$L,'Row Index'!K14),INDEX('RAW DATA'!$Y:$Y,'Row Index'!K14)))</f>
        <v>29.4689335077057</v>
      </c>
      <c r="L520" s="40" t="n">
        <f aca="false">IF('Row Index'!L14="","✗",IF(INDEX('RAW DATA'!$Y:$Y,'Row Index'!L14)="",INDEX('RAW DATA'!$L:$L,'Row Index'!L14),INDEX('RAW DATA'!$Y:$Y,'Row Index'!L14)))</f>
        <v>38.747581937766</v>
      </c>
      <c r="M520" s="40" t="n">
        <f aca="false">IF('Row Index'!M14="","✗",IF(INDEX('RAW DATA'!$Y:$Y,'Row Index'!M14)="",INDEX('RAW DATA'!$L:$L,'Row Index'!M14),INDEX('RAW DATA'!$Y:$Y,'Row Index'!M14)))</f>
        <v>46.0555105955699</v>
      </c>
      <c r="N520" s="40" t="n">
        <f aca="false">IF('Row Index'!N14="","✗",IF(INDEX('RAW DATA'!$Y:$Y,'Row Index'!N14)="",INDEX('RAW DATA'!$L:$L,'Row Index'!N14),INDEX('RAW DATA'!$Y:$Y,'Row Index'!N14)))</f>
        <v>33.0456513744944</v>
      </c>
      <c r="O520" s="40" t="n">
        <f aca="false">IF('Row Index'!O14="","✗",IF(INDEX('RAW DATA'!$Y:$Y,'Row Index'!O14)="",INDEX('RAW DATA'!$L:$L,'Row Index'!O14),INDEX('RAW DATA'!$Y:$Y,'Row Index'!O14)))</f>
        <v>49.5994676852084</v>
      </c>
      <c r="P520" s="40" t="n">
        <f aca="false">IF('Row Index'!P14="","✗",IF(INDEX('RAW DATA'!$Y:$Y,'Row Index'!P14)="",INDEX('RAW DATA'!$L:$L,'Row Index'!P14),INDEX('RAW DATA'!$Y:$Y,'Row Index'!P14)))</f>
        <v>30.9105665785975</v>
      </c>
      <c r="Q520" s="40" t="n">
        <f aca="false">IF('Row Index'!Q14="","✗",IF(INDEX('RAW DATA'!$Y:$Y,'Row Index'!Q14)="",INDEX('RAW DATA'!$L:$L,'Row Index'!Q14),INDEX('RAW DATA'!$Y:$Y,'Row Index'!Q14)))</f>
        <v>34.5063845836102</v>
      </c>
      <c r="R520" s="40" t="n">
        <f aca="false">IF('Row Index'!R14="","✗",IF(INDEX('RAW DATA'!$Y:$Y,'Row Index'!R14)="",INDEX('RAW DATA'!$L:$L,'Row Index'!R14),INDEX('RAW DATA'!$Y:$Y,'Row Index'!R14)))</f>
        <v>35.1403212172443</v>
      </c>
      <c r="S520" s="40" t="n">
        <f aca="false">IF('Row Index'!S14="","✗",IF(INDEX('RAW DATA'!$Y:$Y,'Row Index'!S14)="",INDEX('RAW DATA'!$L:$L,'Row Index'!S14),INDEX('RAW DATA'!$Y:$Y,'Row Index'!S14)))</f>
        <v>44.8621898412262</v>
      </c>
      <c r="T520" s="40" t="n">
        <f aca="false">IF('Row Index'!T14="","✗",IF(INDEX('RAW DATA'!$Y:$Y,'Row Index'!T14)="",INDEX('RAW DATA'!$L:$L,'Row Index'!T14),INDEX('RAW DATA'!$Y:$Y,'Row Index'!T14)))</f>
        <v>36.3993817514777</v>
      </c>
      <c r="U520" s="40" t="n">
        <f aca="false">IF('Row Index'!U14="","✗",IF(INDEX('RAW DATA'!$Y:$Y,'Row Index'!U14)="",INDEX('RAW DATA'!$L:$L,'Row Index'!U14),INDEX('RAW DATA'!$Y:$Y,'Row Index'!U14)))</f>
        <v>44.6666868094792</v>
      </c>
      <c r="V520" s="40" t="n">
        <f aca="false">IF('Row Index'!V14="","✗",IF(INDEX('RAW DATA'!$Y:$Y,'Row Index'!V14)="",INDEX('RAW DATA'!$L:$L,'Row Index'!V14),INDEX('RAW DATA'!$Y:$Y,'Row Index'!V14)))</f>
        <v>57.1738138686131</v>
      </c>
      <c r="W520" s="40" t="n">
        <f aca="false">IF('Row Index'!W14="","✗",IF(INDEX('RAW DATA'!$Y:$Y,'Row Index'!W14)="",INDEX('RAW DATA'!$L:$L,'Row Index'!W14),INDEX('RAW DATA'!$Y:$Y,'Row Index'!W14)))</f>
        <v>41.2629332734343</v>
      </c>
      <c r="X520" s="40" t="n">
        <f aca="false">IF('Row Index'!X14="","✗",IF(INDEX('RAW DATA'!$Y:$Y,'Row Index'!X14)="",INDEX('RAW DATA'!$L:$L,'Row Index'!X14),INDEX('RAW DATA'!$Y:$Y,'Row Index'!X14)))</f>
        <v>51.1168276080418</v>
      </c>
      <c r="Y520" s="40" t="n">
        <f aca="false">IF('Row Index'!Y14="","✗",IF(INDEX('RAW DATA'!$Y:$Y,'Row Index'!Y14)="",INDEX('RAW DATA'!$L:$L,'Row Index'!Y14),INDEX('RAW DATA'!$Y:$Y,'Row Index'!Y14)))</f>
        <v>57.0667421473705</v>
      </c>
      <c r="Z520" s="40" t="n">
        <f aca="false">IF('Row Index'!Z14="","✗",IF(INDEX('RAW DATA'!$Y:$Y,'Row Index'!Z14)="",INDEX('RAW DATA'!$L:$L,'Row Index'!Z14),INDEX('RAW DATA'!$Y:$Y,'Row Index'!Z14)))</f>
        <v>40.6552570304109</v>
      </c>
      <c r="AA520" s="19" t="str">
        <f aca="false">IF('Row Index'!AA14="","⏳",IF(INDEX('RAW DATA'!$Y:$Y,'Row Index'!AA14)="",INDEX('RAW DATA'!$L:$L,'Row Index'!AA14),INDEX('RAW DATA'!$Y:$Y,'Row Index'!AA14)))</f>
        <v>⏳</v>
      </c>
      <c r="AB520" s="40" t="n">
        <f aca="false">IF('Row Index'!AB14="","✗",IF(INDEX('RAW DATA'!$Y:$Y,'Row Index'!AB14)="",INDEX('RAW DATA'!$L:$L,'Row Index'!AB14),INDEX('RAW DATA'!$Y:$Y,'Row Index'!AB14)))</f>
        <v>57.1434610750597</v>
      </c>
      <c r="AC520" s="40" t="n">
        <f aca="false">IF('Row Index'!AC14="","✗",IF(INDEX('RAW DATA'!$Y:$Y,'Row Index'!AC14)="",INDEX('RAW DATA'!$L:$L,'Row Index'!AC14),INDEX('RAW DATA'!$Y:$Y,'Row Index'!AC14)))</f>
        <v>58.7830394261774</v>
      </c>
      <c r="AD520" s="40" t="n">
        <f aca="false">IF('Row Index'!AD14="","✗",IF(INDEX('RAW DATA'!$Y:$Y,'Row Index'!AD14)="",INDEX('RAW DATA'!$L:$L,'Row Index'!AD14),INDEX('RAW DATA'!$Y:$Y,'Row Index'!AD14)))</f>
        <v>78.4003267020594</v>
      </c>
      <c r="AE520" s="40" t="n">
        <f aca="false">IF('Row Index'!AE14="","✗",IF(INDEX('RAW DATA'!$Y:$Y,'Row Index'!AE14)="",INDEX('RAW DATA'!$L:$L,'Row Index'!AE14),INDEX('RAW DATA'!$Y:$Y,'Row Index'!AE14)))</f>
        <v>69.000418756738</v>
      </c>
      <c r="AF520" s="40" t="n">
        <f aca="false">IF('Row Index'!AF14="","✗",IF(INDEX('RAW DATA'!$Y:$Y,'Row Index'!AF14)="",INDEX('RAW DATA'!$L:$L,'Row Index'!AF14),INDEX('RAW DATA'!$Y:$Y,'Row Index'!AF14)))</f>
        <v>80.4264856787945</v>
      </c>
      <c r="AG520" s="40" t="n">
        <f aca="false">IF('Row Index'!AG14="","✗",IF(INDEX('RAW DATA'!$Y:$Y,'Row Index'!AG14)="",INDEX('RAW DATA'!$L:$L,'Row Index'!AG14),INDEX('RAW DATA'!$Y:$Y,'Row Index'!AG14)))</f>
        <v>71.0479227266174</v>
      </c>
      <c r="AH520" s="40" t="n">
        <f aca="false">IF('Row Index'!AH14="","✗",IF(INDEX('RAW DATA'!$Y:$Y,'Row Index'!AH14)="",INDEX('RAW DATA'!$L:$L,'Row Index'!AH14),INDEX('RAW DATA'!$Y:$Y,'Row Index'!AH14)))</f>
        <v>66.5376375499075</v>
      </c>
      <c r="AI520" s="40" t="n">
        <f aca="false">IF('Row Index'!AI14="","✗",IF(INDEX('RAW DATA'!$Y:$Y,'Row Index'!AI14)="",INDEX('RAW DATA'!$L:$L,'Row Index'!AI14),INDEX('RAW DATA'!$Y:$Y,'Row Index'!AI14)))</f>
        <v>97.6293422456977</v>
      </c>
      <c r="AJ520" s="40" t="n">
        <f aca="false">IF('Row Index'!AJ14="","✗",IF(INDEX('RAW DATA'!$Y:$Y,'Row Index'!AJ14)="",INDEX('RAW DATA'!$L:$L,'Row Index'!AJ14),INDEX('RAW DATA'!$Y:$Y,'Row Index'!AJ14)))</f>
        <v>99.6634557439668</v>
      </c>
      <c r="AK520" s="40" t="n">
        <f aca="false">IF('Row Index'!AK14="","✗",IF(INDEX('RAW DATA'!$Y:$Y,'Row Index'!AK14)="",INDEX('RAW DATA'!$L:$L,'Row Index'!AK14),INDEX('RAW DATA'!$Y:$Y,'Row Index'!AK14)))</f>
        <v>99.2039063381303</v>
      </c>
      <c r="AL520" s="40" t="n">
        <f aca="false">IF('Row Index'!AL14="","✗",IF(INDEX('RAW DATA'!$Y:$Y,'Row Index'!AL14)="",INDEX('RAW DATA'!$L:$L,'Row Index'!AL14),INDEX('RAW DATA'!$Y:$Y,'Row Index'!AL14)))</f>
        <v>99.7366607599921</v>
      </c>
      <c r="AM520" s="40" t="n">
        <f aca="false">IF('Row Index'!AM14="","✗",IF(INDEX('RAW DATA'!$Y:$Y,'Row Index'!AM14)="",INDEX('RAW DATA'!$L:$L,'Row Index'!AM14),INDEX('RAW DATA'!$Y:$Y,'Row Index'!AM14)))</f>
        <v>99.7603451030516</v>
      </c>
      <c r="AN520" s="40" t="n">
        <f aca="false">IF('Row Index'!AN14="","✗",IF(INDEX('RAW DATA'!$Y:$Y,'Row Index'!AN14)="",INDEX('RAW DATA'!$L:$L,'Row Index'!AN14),INDEX('RAW DATA'!$Y:$Y,'Row Index'!AN14)))</f>
        <v>99.255107386066</v>
      </c>
      <c r="AO520" s="40" t="n">
        <f aca="false">IF('Row Index'!AO14="","✗",IF(INDEX('RAW DATA'!$Y:$Y,'Row Index'!AO14)="",INDEX('RAW DATA'!$L:$L,'Row Index'!AO14),INDEX('RAW DATA'!$Y:$Y,'Row Index'!AO14)))</f>
        <v>99.6594431972633</v>
      </c>
      <c r="AP520" s="40" t="n">
        <f aca="false">IF('Row Index'!AP14="","✗",IF(INDEX('RAW DATA'!$Y:$Y,'Row Index'!AP14)="",INDEX('RAW DATA'!$L:$L,'Row Index'!AP14),INDEX('RAW DATA'!$Y:$Y,'Row Index'!AP14)))</f>
        <v>99.7698314191896</v>
      </c>
      <c r="AQ520" s="40" t="n">
        <f aca="false">IF('Row Index'!AQ14="","✗",IF(INDEX('RAW DATA'!$Y:$Y,'Row Index'!AQ14)="",INDEX('RAW DATA'!$L:$L,'Row Index'!AQ14),INDEX('RAW DATA'!$Y:$Y,'Row Index'!AQ14)))</f>
        <v>99.0055684805523</v>
      </c>
    </row>
    <row r="521" customFormat="false" ht="15" hidden="false" customHeight="false" outlineLevel="0" collapsed="false">
      <c r="A521" s="15" t="s">
        <v>192</v>
      </c>
      <c r="B521" s="16" t="s">
        <v>153</v>
      </c>
      <c r="C521" s="40" t="n">
        <f aca="false">IF('Row Index'!C15="","✗",IF(INDEX('RAW DATA'!$Y:$Y,'Row Index'!C15)="",INDEX('RAW DATA'!$L:$L,'Row Index'!C15),INDEX('RAW DATA'!$Y:$Y,'Row Index'!C15)))</f>
        <v>70.6912773279854</v>
      </c>
      <c r="D521" s="40" t="n">
        <f aca="false">IF('Row Index'!D15="","✗",IF(INDEX('RAW DATA'!$Y:$Y,'Row Index'!D15)="",INDEX('RAW DATA'!$L:$L,'Row Index'!D15),INDEX('RAW DATA'!$Y:$Y,'Row Index'!D15)))</f>
        <v>71.9476785360188</v>
      </c>
      <c r="E521" s="40" t="n">
        <f aca="false">IF('Row Index'!E15="","✗",IF(INDEX('RAW DATA'!$Y:$Y,'Row Index'!E15)="",INDEX('RAW DATA'!$L:$L,'Row Index'!E15),INDEX('RAW DATA'!$Y:$Y,'Row Index'!E15)))</f>
        <v>52.5688561711188</v>
      </c>
      <c r="F521" s="40" t="n">
        <f aca="false">IF('Row Index'!F15="","✗",IF(INDEX('RAW DATA'!$Y:$Y,'Row Index'!F15)="",INDEX('RAW DATA'!$L:$L,'Row Index'!F15),INDEX('RAW DATA'!$Y:$Y,'Row Index'!F15)))</f>
        <v>74.7784807302774</v>
      </c>
      <c r="G521" s="40" t="n">
        <f aca="false">IF('Row Index'!G15="","✗",IF(INDEX('RAW DATA'!$Y:$Y,'Row Index'!G15)="",INDEX('RAW DATA'!$L:$L,'Row Index'!G15),INDEX('RAW DATA'!$Y:$Y,'Row Index'!G15)))</f>
        <v>50.7067077050054</v>
      </c>
      <c r="H521" s="40" t="n">
        <f aca="false">IF('Row Index'!H15="","✗",IF(INDEX('RAW DATA'!$Y:$Y,'Row Index'!H15)="",INDEX('RAW DATA'!$L:$L,'Row Index'!H15),INDEX('RAW DATA'!$Y:$Y,'Row Index'!H15)))</f>
        <v>73.9521786856298</v>
      </c>
      <c r="I521" s="40" t="n">
        <f aca="false">IF('Row Index'!I15="","✗",IF(INDEX('RAW DATA'!$Y:$Y,'Row Index'!I15)="",INDEX('RAW DATA'!$L:$L,'Row Index'!I15),INDEX('RAW DATA'!$Y:$Y,'Row Index'!I15)))</f>
        <v>43.0177444088184</v>
      </c>
      <c r="J521" s="40" t="n">
        <f aca="false">IF('Row Index'!J15="","✗",IF(INDEX('RAW DATA'!$Y:$Y,'Row Index'!J15)="",INDEX('RAW DATA'!$L:$L,'Row Index'!J15),INDEX('RAW DATA'!$Y:$Y,'Row Index'!J15)))</f>
        <v>76.0744181506097</v>
      </c>
      <c r="K521" s="40" t="n">
        <f aca="false">IF('Row Index'!K15="","✗",IF(INDEX('RAW DATA'!$Y:$Y,'Row Index'!K15)="",INDEX('RAW DATA'!$L:$L,'Row Index'!K15),INDEX('RAW DATA'!$Y:$Y,'Row Index'!K15)))</f>
        <v>36.062561906892</v>
      </c>
      <c r="L521" s="40" t="n">
        <f aca="false">IF('Row Index'!L15="","✗",IF(INDEX('RAW DATA'!$Y:$Y,'Row Index'!L15)="",INDEX('RAW DATA'!$L:$L,'Row Index'!L15),INDEX('RAW DATA'!$Y:$Y,'Row Index'!L15)))</f>
        <v>74.0125589429945</v>
      </c>
      <c r="M521" s="40" t="n">
        <f aca="false">IF('Row Index'!M15="","✗",IF(INDEX('RAW DATA'!$Y:$Y,'Row Index'!M15)="",INDEX('RAW DATA'!$L:$L,'Row Index'!M15),INDEX('RAW DATA'!$Y:$Y,'Row Index'!M15)))</f>
        <v>46.024049900328</v>
      </c>
      <c r="N521" s="40" t="n">
        <f aca="false">IF('Row Index'!N15="","✗",IF(INDEX('RAW DATA'!$Y:$Y,'Row Index'!N15)="",INDEX('RAW DATA'!$L:$L,'Row Index'!N15),INDEX('RAW DATA'!$Y:$Y,'Row Index'!N15)))</f>
        <v>43.3278690025917</v>
      </c>
      <c r="O521" s="40" t="n">
        <f aca="false">IF('Row Index'!O15="","✗",IF(INDEX('RAW DATA'!$Y:$Y,'Row Index'!O15)="",INDEX('RAW DATA'!$L:$L,'Row Index'!O15),INDEX('RAW DATA'!$Y:$Y,'Row Index'!O15)))</f>
        <v>61.1362949531581</v>
      </c>
      <c r="P521" s="40" t="n">
        <f aca="false">IF('Row Index'!P15="","✗",IF(INDEX('RAW DATA'!$Y:$Y,'Row Index'!P15)="",INDEX('RAW DATA'!$L:$L,'Row Index'!P15),INDEX('RAW DATA'!$Y:$Y,'Row Index'!P15)))</f>
        <v>67.6353566180626</v>
      </c>
      <c r="Q521" s="40" t="n">
        <f aca="false">IF('Row Index'!Q15="","✗",IF(INDEX('RAW DATA'!$Y:$Y,'Row Index'!Q15)="",INDEX('RAW DATA'!$L:$L,'Row Index'!Q15),INDEX('RAW DATA'!$Y:$Y,'Row Index'!Q15)))</f>
        <v>68.964888193331</v>
      </c>
      <c r="R521" s="40" t="n">
        <f aca="false">IF('Row Index'!R15="","✗",IF(INDEX('RAW DATA'!$Y:$Y,'Row Index'!R15)="",INDEX('RAW DATA'!$L:$L,'Row Index'!R15),INDEX('RAW DATA'!$Y:$Y,'Row Index'!R15)))</f>
        <v>55.416631525681</v>
      </c>
      <c r="S521" s="40" t="n">
        <f aca="false">IF('Row Index'!S15="","✗",IF(INDEX('RAW DATA'!$Y:$Y,'Row Index'!S15)="",INDEX('RAW DATA'!$L:$L,'Row Index'!S15),INDEX('RAW DATA'!$Y:$Y,'Row Index'!S15)))</f>
        <v>57.2498520756127</v>
      </c>
      <c r="T521" s="40" t="n">
        <f aca="false">IF('Row Index'!T15="","✗",IF(INDEX('RAW DATA'!$Y:$Y,'Row Index'!T15)="",INDEX('RAW DATA'!$L:$L,'Row Index'!T15),INDEX('RAW DATA'!$Y:$Y,'Row Index'!T15)))</f>
        <v>53.0859400297908</v>
      </c>
      <c r="U521" s="40" t="n">
        <f aca="false">IF('Row Index'!U15="","✗",IF(INDEX('RAW DATA'!$Y:$Y,'Row Index'!U15)="",INDEX('RAW DATA'!$L:$L,'Row Index'!U15),INDEX('RAW DATA'!$Y:$Y,'Row Index'!U15)))</f>
        <v>45.7410749658846</v>
      </c>
      <c r="V521" s="40" t="n">
        <f aca="false">IF('Row Index'!V15="","✗",IF(INDEX('RAW DATA'!$Y:$Y,'Row Index'!V15)="",INDEX('RAW DATA'!$L:$L,'Row Index'!V15),INDEX('RAW DATA'!$Y:$Y,'Row Index'!V15)))</f>
        <v>66.5122181217039</v>
      </c>
      <c r="W521" s="40" t="n">
        <f aca="false">IF('Row Index'!W15="","✗",IF(INDEX('RAW DATA'!$Y:$Y,'Row Index'!W15)="",INDEX('RAW DATA'!$L:$L,'Row Index'!W15),INDEX('RAW DATA'!$Y:$Y,'Row Index'!W15)))</f>
        <v>64.4023795387606</v>
      </c>
      <c r="X521" s="40" t="n">
        <f aca="false">IF('Row Index'!X15="","✗",IF(INDEX('RAW DATA'!$Y:$Y,'Row Index'!X15)="",INDEX('RAW DATA'!$L:$L,'Row Index'!X15),INDEX('RAW DATA'!$Y:$Y,'Row Index'!X15)))</f>
        <v>47.3298122065728</v>
      </c>
      <c r="Y521" s="40" t="n">
        <f aca="false">IF('Row Index'!Y15="","✗",IF(INDEX('RAW DATA'!$Y:$Y,'Row Index'!Y15)="",INDEX('RAW DATA'!$L:$L,'Row Index'!Y15),INDEX('RAW DATA'!$Y:$Y,'Row Index'!Y15)))</f>
        <v>61.1691856981157</v>
      </c>
      <c r="Z521" s="40" t="n">
        <f aca="false">IF('Row Index'!Z15="","✗",IF(INDEX('RAW DATA'!$Y:$Y,'Row Index'!Z15)="",INDEX('RAW DATA'!$L:$L,'Row Index'!Z15),INDEX('RAW DATA'!$Y:$Y,'Row Index'!Z15)))</f>
        <v>68.0520849807581</v>
      </c>
      <c r="AA521" s="19" t="str">
        <f aca="false">IF('Row Index'!AA15="","⏳",IF(INDEX('RAW DATA'!$Y:$Y,'Row Index'!AA15)="",INDEX('RAW DATA'!$L:$L,'Row Index'!AA15),INDEX('RAW DATA'!$Y:$Y,'Row Index'!AA15)))</f>
        <v>⏳</v>
      </c>
      <c r="AB521" s="40" t="n">
        <f aca="false">IF('Row Index'!AB15="","✗",IF(INDEX('RAW DATA'!$Y:$Y,'Row Index'!AB15)="",INDEX('RAW DATA'!$L:$L,'Row Index'!AB15),INDEX('RAW DATA'!$Y:$Y,'Row Index'!AB15)))</f>
        <v>59.3754914889241</v>
      </c>
      <c r="AC521" s="40" t="n">
        <f aca="false">IF('Row Index'!AC15="","✗",IF(INDEX('RAW DATA'!$Y:$Y,'Row Index'!AC15)="",INDEX('RAW DATA'!$L:$L,'Row Index'!AC15),INDEX('RAW DATA'!$Y:$Y,'Row Index'!AC15)))</f>
        <v>70.8219063370109</v>
      </c>
      <c r="AD521" s="40" t="n">
        <f aca="false">IF('Row Index'!AD15="","✗",IF(INDEX('RAW DATA'!$Y:$Y,'Row Index'!AD15)="",INDEX('RAW DATA'!$L:$L,'Row Index'!AD15),INDEX('RAW DATA'!$Y:$Y,'Row Index'!AD15)))</f>
        <v>56.9917789560734</v>
      </c>
      <c r="AE521" s="40" t="n">
        <f aca="false">IF('Row Index'!AE15="","✗",IF(INDEX('RAW DATA'!$Y:$Y,'Row Index'!AE15)="",INDEX('RAW DATA'!$L:$L,'Row Index'!AE15),INDEX('RAW DATA'!$Y:$Y,'Row Index'!AE15)))</f>
        <v>68.5416231246649</v>
      </c>
      <c r="AF521" s="40" t="n">
        <f aca="false">IF('Row Index'!AF15="","✗",IF(INDEX('RAW DATA'!$Y:$Y,'Row Index'!AF15)="",INDEX('RAW DATA'!$L:$L,'Row Index'!AF15),INDEX('RAW DATA'!$Y:$Y,'Row Index'!AF15)))</f>
        <v>73.0976540178227</v>
      </c>
      <c r="AG521" s="40" t="n">
        <f aca="false">IF('Row Index'!AG15="","✗",IF(INDEX('RAW DATA'!$Y:$Y,'Row Index'!AG15)="",INDEX('RAW DATA'!$L:$L,'Row Index'!AG15),INDEX('RAW DATA'!$Y:$Y,'Row Index'!AG15)))</f>
        <v>54.4481969219611</v>
      </c>
      <c r="AH521" s="40" t="n">
        <f aca="false">IF('Row Index'!AH15="","✗",IF(INDEX('RAW DATA'!$Y:$Y,'Row Index'!AH15)="",INDEX('RAW DATA'!$L:$L,'Row Index'!AH15),INDEX('RAW DATA'!$Y:$Y,'Row Index'!AH15)))</f>
        <v>47.7315666484363</v>
      </c>
      <c r="AI521" s="40" t="n">
        <f aca="false">IF('Row Index'!AI15="","✗",IF(INDEX('RAW DATA'!$Y:$Y,'Row Index'!AI15)="",INDEX('RAW DATA'!$L:$L,'Row Index'!AI15),INDEX('RAW DATA'!$Y:$Y,'Row Index'!AI15)))</f>
        <v>67.0708877362428</v>
      </c>
      <c r="AJ521" s="40" t="n">
        <f aca="false">IF('Row Index'!AJ15="","✗",IF(INDEX('RAW DATA'!$Y:$Y,'Row Index'!AJ15)="",INDEX('RAW DATA'!$L:$L,'Row Index'!AJ15),INDEX('RAW DATA'!$Y:$Y,'Row Index'!AJ15)))</f>
        <v>61.3315922709649</v>
      </c>
      <c r="AK521" s="40" t="n">
        <f aca="false">IF('Row Index'!AK15="","✗",IF(INDEX('RAW DATA'!$Y:$Y,'Row Index'!AK15)="",INDEX('RAW DATA'!$L:$L,'Row Index'!AK15),INDEX('RAW DATA'!$Y:$Y,'Row Index'!AK15)))</f>
        <v>78.2459923127402</v>
      </c>
      <c r="AL521" s="40" t="n">
        <f aca="false">IF('Row Index'!AL15="","✗",IF(INDEX('RAW DATA'!$Y:$Y,'Row Index'!AL15)="",INDEX('RAW DATA'!$L:$L,'Row Index'!AL15),INDEX('RAW DATA'!$Y:$Y,'Row Index'!AL15)))</f>
        <v>76.8844539144744</v>
      </c>
      <c r="AM521" s="40" t="n">
        <f aca="false">IF('Row Index'!AM15="","✗",IF(INDEX('RAW DATA'!$Y:$Y,'Row Index'!AM15)="",INDEX('RAW DATA'!$L:$L,'Row Index'!AM15),INDEX('RAW DATA'!$Y:$Y,'Row Index'!AM15)))</f>
        <v>89.780025510775</v>
      </c>
      <c r="AN521" s="40" t="n">
        <f aca="false">IF('Row Index'!AN15="","✗",IF(INDEX('RAW DATA'!$Y:$Y,'Row Index'!AN15)="",INDEX('RAW DATA'!$L:$L,'Row Index'!AN15),INDEX('RAW DATA'!$Y:$Y,'Row Index'!AN15)))</f>
        <v>96.6814036720628</v>
      </c>
      <c r="AO521" s="40" t="n">
        <f aca="false">IF('Row Index'!AO15="","✗",IF(INDEX('RAW DATA'!$Y:$Y,'Row Index'!AO15)="",INDEX('RAW DATA'!$L:$L,'Row Index'!AO15),INDEX('RAW DATA'!$Y:$Y,'Row Index'!AO15)))</f>
        <v>97.60357849967</v>
      </c>
      <c r="AP521" s="40" t="n">
        <f aca="false">IF('Row Index'!AP15="","✗",IF(INDEX('RAW DATA'!$Y:$Y,'Row Index'!AP15)="",INDEX('RAW DATA'!$L:$L,'Row Index'!AP15),INDEX('RAW DATA'!$Y:$Y,'Row Index'!AP15)))</f>
        <v>99.7906744507605</v>
      </c>
      <c r="AQ521" s="40" t="n">
        <f aca="false">IF('Row Index'!AQ15="","✗",IF(INDEX('RAW DATA'!$Y:$Y,'Row Index'!AQ15)="",INDEX('RAW DATA'!$L:$L,'Row Index'!AQ15),INDEX('RAW DATA'!$Y:$Y,'Row Index'!AQ15)))</f>
        <v>99.770877657596</v>
      </c>
    </row>
    <row r="522" customFormat="false" ht="15" hidden="false" customHeight="false" outlineLevel="0" collapsed="false">
      <c r="A522" s="15" t="s">
        <v>195</v>
      </c>
      <c r="B522" s="16" t="s">
        <v>153</v>
      </c>
      <c r="C522" s="40" t="n">
        <f aca="false">IF('Row Index'!C16="","✗",IF(INDEX('RAW DATA'!$Y:$Y,'Row Index'!C16)="",INDEX('RAW DATA'!$L:$L,'Row Index'!C16),INDEX('RAW DATA'!$Y:$Y,'Row Index'!C16)))</f>
        <v>83.2046064193877</v>
      </c>
      <c r="D522" s="40" t="n">
        <f aca="false">IF('Row Index'!D16="","✗",IF(INDEX('RAW DATA'!$Y:$Y,'Row Index'!D16)="",INDEX('RAW DATA'!$L:$L,'Row Index'!D16),INDEX('RAW DATA'!$Y:$Y,'Row Index'!D16)))</f>
        <v>92.6567001092679</v>
      </c>
      <c r="E522" s="40" t="n">
        <f aca="false">IF('Row Index'!E16="","✗",IF(INDEX('RAW DATA'!$Y:$Y,'Row Index'!E16)="",INDEX('RAW DATA'!$L:$L,'Row Index'!E16),INDEX('RAW DATA'!$Y:$Y,'Row Index'!E16)))</f>
        <v>55.9879388879215</v>
      </c>
      <c r="F522" s="40" t="n">
        <f aca="false">IF('Row Index'!F16="","✗",IF(INDEX('RAW DATA'!$Y:$Y,'Row Index'!F16)="",INDEX('RAW DATA'!$L:$L,'Row Index'!F16),INDEX('RAW DATA'!$Y:$Y,'Row Index'!F16)))</f>
        <v>91.3372265346503</v>
      </c>
      <c r="G522" s="40" t="n">
        <f aca="false">IF('Row Index'!G16="","✗",IF(INDEX('RAW DATA'!$Y:$Y,'Row Index'!G16)="",INDEX('RAW DATA'!$L:$L,'Row Index'!G16),INDEX('RAW DATA'!$Y:$Y,'Row Index'!G16)))</f>
        <v>63.3686323366556</v>
      </c>
      <c r="H522" s="40" t="n">
        <f aca="false">IF('Row Index'!H16="","✗",IF(INDEX('RAW DATA'!$Y:$Y,'Row Index'!H16)="",INDEX('RAW DATA'!$L:$L,'Row Index'!H16),INDEX('RAW DATA'!$Y:$Y,'Row Index'!H16)))</f>
        <v>94.1757686084142</v>
      </c>
      <c r="I522" s="40" t="n">
        <f aca="false">IF('Row Index'!I16="","✗",IF(INDEX('RAW DATA'!$Y:$Y,'Row Index'!I16)="",INDEX('RAW DATA'!$L:$L,'Row Index'!I16),INDEX('RAW DATA'!$Y:$Y,'Row Index'!I16)))</f>
        <v>56.2571894411491</v>
      </c>
      <c r="J522" s="40" t="n">
        <f aca="false">IF('Row Index'!J16="","✗",IF(INDEX('RAW DATA'!$Y:$Y,'Row Index'!J16)="",INDEX('RAW DATA'!$L:$L,'Row Index'!J16),INDEX('RAW DATA'!$Y:$Y,'Row Index'!J16)))</f>
        <v>93.1585818681226</v>
      </c>
      <c r="K522" s="40" t="n">
        <f aca="false">IF('Row Index'!K16="","✗",IF(INDEX('RAW DATA'!$Y:$Y,'Row Index'!K16)="",INDEX('RAW DATA'!$L:$L,'Row Index'!K16),INDEX('RAW DATA'!$Y:$Y,'Row Index'!K16)))</f>
        <v>58.3314036757832</v>
      </c>
      <c r="L522" s="40" t="n">
        <f aca="false">IF('Row Index'!L16="","✗",IF(INDEX('RAW DATA'!$Y:$Y,'Row Index'!L16)="",INDEX('RAW DATA'!$L:$L,'Row Index'!L16),INDEX('RAW DATA'!$Y:$Y,'Row Index'!L16)))</f>
        <v>91.302346985734</v>
      </c>
      <c r="M522" s="40" t="n">
        <f aca="false">IF('Row Index'!M16="","✗",IF(INDEX('RAW DATA'!$Y:$Y,'Row Index'!M16)="",INDEX('RAW DATA'!$L:$L,'Row Index'!M16),INDEX('RAW DATA'!$Y:$Y,'Row Index'!M16)))</f>
        <v>60.7746194649447</v>
      </c>
      <c r="N522" s="40" t="n">
        <f aca="false">IF('Row Index'!N16="","✗",IF(INDEX('RAW DATA'!$Y:$Y,'Row Index'!N16)="",INDEX('RAW DATA'!$L:$L,'Row Index'!N16),INDEX('RAW DATA'!$Y:$Y,'Row Index'!N16)))</f>
        <v>60.6584574166624</v>
      </c>
      <c r="O522" s="40" t="n">
        <f aca="false">IF('Row Index'!O16="","✗",IF(INDEX('RAW DATA'!$Y:$Y,'Row Index'!O16)="",INDEX('RAW DATA'!$L:$L,'Row Index'!O16),INDEX('RAW DATA'!$Y:$Y,'Row Index'!O16)))</f>
        <v>59.5465494909879</v>
      </c>
      <c r="P522" s="40" t="n">
        <f aca="false">IF('Row Index'!P16="","✗",IF(INDEX('RAW DATA'!$Y:$Y,'Row Index'!P16)="",INDEX('RAW DATA'!$L:$L,'Row Index'!P16),INDEX('RAW DATA'!$Y:$Y,'Row Index'!P16)))</f>
        <v>83.5422676432424</v>
      </c>
      <c r="Q522" s="40" t="n">
        <f aca="false">IF('Row Index'!Q16="","✗",IF(INDEX('RAW DATA'!$Y:$Y,'Row Index'!Q16)="",INDEX('RAW DATA'!$L:$L,'Row Index'!Q16),INDEX('RAW DATA'!$Y:$Y,'Row Index'!Q16)))</f>
        <v>42.3340414232608</v>
      </c>
      <c r="R522" s="40" t="n">
        <f aca="false">IF('Row Index'!R16="","✗",IF(INDEX('RAW DATA'!$Y:$Y,'Row Index'!R16)="",INDEX('RAW DATA'!$L:$L,'Row Index'!R16),INDEX('RAW DATA'!$Y:$Y,'Row Index'!R16)))</f>
        <v>50.1412110257569</v>
      </c>
      <c r="S522" s="40" t="n">
        <f aca="false">IF('Row Index'!S16="","✗",IF(INDEX('RAW DATA'!$Y:$Y,'Row Index'!S16)="",INDEX('RAW DATA'!$L:$L,'Row Index'!S16),INDEX('RAW DATA'!$Y:$Y,'Row Index'!S16)))</f>
        <v>32.8869727251137</v>
      </c>
      <c r="T522" s="40" t="n">
        <f aca="false">IF('Row Index'!T16="","✗",IF(INDEX('RAW DATA'!$Y:$Y,'Row Index'!T16)="",INDEX('RAW DATA'!$L:$L,'Row Index'!T16),INDEX('RAW DATA'!$Y:$Y,'Row Index'!T16)))</f>
        <v>52.4848840622248</v>
      </c>
      <c r="U522" s="40" t="n">
        <f aca="false">IF('Row Index'!U16="","✗",IF(INDEX('RAW DATA'!$Y:$Y,'Row Index'!U16)="",INDEX('RAW DATA'!$L:$L,'Row Index'!U16),INDEX('RAW DATA'!$Y:$Y,'Row Index'!U16)))</f>
        <v>39.7668529058535</v>
      </c>
      <c r="V522" s="40" t="n">
        <f aca="false">IF('Row Index'!V16="","✗",IF(INDEX('RAW DATA'!$Y:$Y,'Row Index'!V16)="",INDEX('RAW DATA'!$L:$L,'Row Index'!V16),INDEX('RAW DATA'!$Y:$Y,'Row Index'!V16)))</f>
        <v>40.5840465146665</v>
      </c>
      <c r="W522" s="40" t="n">
        <f aca="false">IF('Row Index'!W16="","✗",IF(INDEX('RAW DATA'!$Y:$Y,'Row Index'!W16)="",INDEX('RAW DATA'!$L:$L,'Row Index'!W16),INDEX('RAW DATA'!$Y:$Y,'Row Index'!W16)))</f>
        <v>42.3548165546012</v>
      </c>
      <c r="X522" s="40" t="n">
        <f aca="false">IF('Row Index'!X16="","✗",IF(INDEX('RAW DATA'!$Y:$Y,'Row Index'!X16)="",INDEX('RAW DATA'!$L:$L,'Row Index'!X16),INDEX('RAW DATA'!$Y:$Y,'Row Index'!X16)))</f>
        <v>45.2308815971001</v>
      </c>
      <c r="Y522" s="40" t="n">
        <f aca="false">IF('Row Index'!Y16="","✗",IF(INDEX('RAW DATA'!$Y:$Y,'Row Index'!Y16)="",INDEX('RAW DATA'!$L:$L,'Row Index'!Y16),INDEX('RAW DATA'!$Y:$Y,'Row Index'!Y16)))</f>
        <v>38.6883766404693</v>
      </c>
      <c r="Z522" s="40" t="n">
        <f aca="false">IF('Row Index'!Z16="","✗",IF(INDEX('RAW DATA'!$Y:$Y,'Row Index'!Z16)="",INDEX('RAW DATA'!$L:$L,'Row Index'!Z16),INDEX('RAW DATA'!$Y:$Y,'Row Index'!Z16)))</f>
        <v>39.80172176391</v>
      </c>
      <c r="AA522" s="19" t="str">
        <f aca="false">IF('Row Index'!AA16="","⏳",IF(INDEX('RAW DATA'!$Y:$Y,'Row Index'!AA16)="",INDEX('RAW DATA'!$L:$L,'Row Index'!AA16),INDEX('RAW DATA'!$Y:$Y,'Row Index'!AA16)))</f>
        <v>⏳</v>
      </c>
      <c r="AB522" s="40" t="n">
        <f aca="false">IF('Row Index'!AB16="","✗",IF(INDEX('RAW DATA'!$Y:$Y,'Row Index'!AB16)="",INDEX('RAW DATA'!$L:$L,'Row Index'!AB16),INDEX('RAW DATA'!$Y:$Y,'Row Index'!AB16)))</f>
        <v>55.8788715723022</v>
      </c>
      <c r="AC522" s="40" t="n">
        <f aca="false">IF('Row Index'!AC16="","✗",IF(INDEX('RAW DATA'!$Y:$Y,'Row Index'!AC16)="",INDEX('RAW DATA'!$L:$L,'Row Index'!AC16),INDEX('RAW DATA'!$Y:$Y,'Row Index'!AC16)))</f>
        <v>38.329178076593</v>
      </c>
      <c r="AD522" s="40" t="n">
        <f aca="false">IF('Row Index'!AD16="","✗",IF(INDEX('RAW DATA'!$Y:$Y,'Row Index'!AD16)="",INDEX('RAW DATA'!$L:$L,'Row Index'!AD16),INDEX('RAW DATA'!$Y:$Y,'Row Index'!AD16)))</f>
        <v>49.0856838250632</v>
      </c>
      <c r="AE522" s="40" t="n">
        <f aca="false">IF('Row Index'!AE16="","✗",IF(INDEX('RAW DATA'!$Y:$Y,'Row Index'!AE16)="",INDEX('RAW DATA'!$L:$L,'Row Index'!AE16),INDEX('RAW DATA'!$Y:$Y,'Row Index'!AE16)))</f>
        <v>35.465717906682</v>
      </c>
      <c r="AF522" s="40" t="n">
        <f aca="false">IF('Row Index'!AF16="","✗",IF(INDEX('RAW DATA'!$Y:$Y,'Row Index'!AF16)="",INDEX('RAW DATA'!$L:$L,'Row Index'!AF16),INDEX('RAW DATA'!$Y:$Y,'Row Index'!AF16)))</f>
        <v>52.591747352877</v>
      </c>
      <c r="AG522" s="40" t="n">
        <f aca="false">IF('Row Index'!AG16="","✗",IF(INDEX('RAW DATA'!$Y:$Y,'Row Index'!AG16)="",INDEX('RAW DATA'!$L:$L,'Row Index'!AG16),INDEX('RAW DATA'!$Y:$Y,'Row Index'!AG16)))</f>
        <v>33.1605473629798</v>
      </c>
      <c r="AH522" s="40" t="n">
        <f aca="false">IF('Row Index'!AH16="","✗",IF(INDEX('RAW DATA'!$Y:$Y,'Row Index'!AH16)="",INDEX('RAW DATA'!$L:$L,'Row Index'!AH16),INDEX('RAW DATA'!$Y:$Y,'Row Index'!AH16)))</f>
        <v>43.3415536374846</v>
      </c>
      <c r="AI522" s="40" t="n">
        <f aca="false">IF('Row Index'!AI16="","✗",IF(INDEX('RAW DATA'!$Y:$Y,'Row Index'!AI16)="",INDEX('RAW DATA'!$L:$L,'Row Index'!AI16),INDEX('RAW DATA'!$Y:$Y,'Row Index'!AI16)))</f>
        <v>78.4877112329182</v>
      </c>
      <c r="AJ522" s="40" t="n">
        <f aca="false">IF('Row Index'!AJ16="","✗",IF(INDEX('RAW DATA'!$Y:$Y,'Row Index'!AJ16)="",INDEX('RAW DATA'!$L:$L,'Row Index'!AJ16),INDEX('RAW DATA'!$Y:$Y,'Row Index'!AJ16)))</f>
        <v>45.6563599520118</v>
      </c>
      <c r="AK522" s="40" t="n">
        <f aca="false">IF('Row Index'!AK16="","✗",IF(INDEX('RAW DATA'!$Y:$Y,'Row Index'!AK16)="",INDEX('RAW DATA'!$L:$L,'Row Index'!AK16),INDEX('RAW DATA'!$Y:$Y,'Row Index'!AK16)))</f>
        <v>72.1580780836761</v>
      </c>
      <c r="AL522" s="40" t="n">
        <f aca="false">IF('Row Index'!AL16="","✗",IF(INDEX('RAW DATA'!$Y:$Y,'Row Index'!AL16)="",INDEX('RAW DATA'!$L:$L,'Row Index'!AL16),INDEX('RAW DATA'!$Y:$Y,'Row Index'!AL16)))</f>
        <v>68.3917555014537</v>
      </c>
      <c r="AM522" s="40" t="n">
        <f aca="false">IF('Row Index'!AM16="","✗",IF(INDEX('RAW DATA'!$Y:$Y,'Row Index'!AM16)="",INDEX('RAW DATA'!$L:$L,'Row Index'!AM16),INDEX('RAW DATA'!$Y:$Y,'Row Index'!AM16)))</f>
        <v>72.9299275680422</v>
      </c>
      <c r="AN522" s="40" t="n">
        <f aca="false">IF('Row Index'!AN16="","✗",IF(INDEX('RAW DATA'!$Y:$Y,'Row Index'!AN16)="",INDEX('RAW DATA'!$L:$L,'Row Index'!AN16),INDEX('RAW DATA'!$Y:$Y,'Row Index'!AN16)))</f>
        <v>74.4668992225714</v>
      </c>
      <c r="AO522" s="40" t="n">
        <f aca="false">IF('Row Index'!AO16="","✗",IF(INDEX('RAW DATA'!$Y:$Y,'Row Index'!AO16)="",INDEX('RAW DATA'!$L:$L,'Row Index'!AO16),INDEX('RAW DATA'!$Y:$Y,'Row Index'!AO16)))</f>
        <v>98.5727661209008</v>
      </c>
      <c r="AP522" s="40" t="n">
        <f aca="false">IF('Row Index'!AP16="","✗",IF(INDEX('RAW DATA'!$Y:$Y,'Row Index'!AP16)="",INDEX('RAW DATA'!$L:$L,'Row Index'!AP16),INDEX('RAW DATA'!$Y:$Y,'Row Index'!AP16)))</f>
        <v>99.6057031626932</v>
      </c>
      <c r="AQ522" s="40" t="n">
        <f aca="false">IF('Row Index'!AQ16="","✗",IF(INDEX('RAW DATA'!$Y:$Y,'Row Index'!AQ16)="",INDEX('RAW DATA'!$L:$L,'Row Index'!AQ16),INDEX('RAW DATA'!$Y:$Y,'Row Index'!AQ16)))</f>
        <v>99.6237524584357</v>
      </c>
    </row>
    <row r="523" customFormat="false" ht="15" hidden="false" customHeight="false" outlineLevel="0" collapsed="false">
      <c r="A523" s="15" t="s">
        <v>198</v>
      </c>
      <c r="B523" s="16" t="s">
        <v>153</v>
      </c>
      <c r="C523" s="40" t="n">
        <f aca="false">IF('Row Index'!C17="","✗",IF(INDEX('RAW DATA'!$Y:$Y,'Row Index'!C17)="",INDEX('RAW DATA'!$L:$L,'Row Index'!C17),INDEX('RAW DATA'!$Y:$Y,'Row Index'!C17)))</f>
        <v>43.4730478462257</v>
      </c>
      <c r="D523" s="40" t="n">
        <f aca="false">IF('Row Index'!D17="","✗",IF(INDEX('RAW DATA'!$Y:$Y,'Row Index'!D17)="",INDEX('RAW DATA'!$L:$L,'Row Index'!D17),INDEX('RAW DATA'!$Y:$Y,'Row Index'!D17)))</f>
        <v>65.7801676112968</v>
      </c>
      <c r="E523" s="40" t="n">
        <f aca="false">IF('Row Index'!E17="","✗",IF(INDEX('RAW DATA'!$Y:$Y,'Row Index'!E17)="",INDEX('RAW DATA'!$L:$L,'Row Index'!E17),INDEX('RAW DATA'!$Y:$Y,'Row Index'!E17)))</f>
        <v>33.6643832099171</v>
      </c>
      <c r="F523" s="40" t="n">
        <f aca="false">IF('Row Index'!F17="","✗",IF(INDEX('RAW DATA'!$Y:$Y,'Row Index'!F17)="",INDEX('RAW DATA'!$L:$L,'Row Index'!F17),INDEX('RAW DATA'!$Y:$Y,'Row Index'!F17)))</f>
        <v>63.1174609795947</v>
      </c>
      <c r="G523" s="40" t="n">
        <f aca="false">IF('Row Index'!G17="","✗",IF(INDEX('RAW DATA'!$Y:$Y,'Row Index'!G17)="",INDEX('RAW DATA'!$L:$L,'Row Index'!G17),INDEX('RAW DATA'!$Y:$Y,'Row Index'!G17)))</f>
        <v>41.6632956103914</v>
      </c>
      <c r="H523" s="40" t="n">
        <f aca="false">IF('Row Index'!H17="","✗",IF(INDEX('RAW DATA'!$Y:$Y,'Row Index'!H17)="",INDEX('RAW DATA'!$L:$L,'Row Index'!H17),INDEX('RAW DATA'!$Y:$Y,'Row Index'!H17)))</f>
        <v>62.5549381789057</v>
      </c>
      <c r="I523" s="40" t="n">
        <f aca="false">IF('Row Index'!I17="","✗",IF(INDEX('RAW DATA'!$Y:$Y,'Row Index'!I17)="",INDEX('RAW DATA'!$L:$L,'Row Index'!I17),INDEX('RAW DATA'!$Y:$Y,'Row Index'!I17)))</f>
        <v>34.5243658037652</v>
      </c>
      <c r="J523" s="40" t="n">
        <f aca="false">IF('Row Index'!J17="","✗",IF(INDEX('RAW DATA'!$Y:$Y,'Row Index'!J17)="",INDEX('RAW DATA'!$L:$L,'Row Index'!J17),INDEX('RAW DATA'!$Y:$Y,'Row Index'!J17)))</f>
        <v>68.616001394457</v>
      </c>
      <c r="K523" s="40" t="n">
        <f aca="false">IF('Row Index'!K17="","✗",IF(INDEX('RAW DATA'!$Y:$Y,'Row Index'!K17)="",INDEX('RAW DATA'!$L:$L,'Row Index'!K17),INDEX('RAW DATA'!$Y:$Y,'Row Index'!K17)))</f>
        <v>47.9319975343779</v>
      </c>
      <c r="L523" s="40" t="n">
        <f aca="false">IF('Row Index'!L17="","✗",IF(INDEX('RAW DATA'!$Y:$Y,'Row Index'!L17)="",INDEX('RAW DATA'!$L:$L,'Row Index'!L17),INDEX('RAW DATA'!$Y:$Y,'Row Index'!L17)))</f>
        <v>75.9517023486003</v>
      </c>
      <c r="M523" s="40" t="n">
        <f aca="false">IF('Row Index'!M17="","✗",IF(INDEX('RAW DATA'!$Y:$Y,'Row Index'!M17)="",INDEX('RAW DATA'!$L:$L,'Row Index'!M17),INDEX('RAW DATA'!$Y:$Y,'Row Index'!M17)))</f>
        <v>54.4504616602803</v>
      </c>
      <c r="N523" s="40" t="n">
        <f aca="false">IF('Row Index'!N17="","✗",IF(INDEX('RAW DATA'!$Y:$Y,'Row Index'!N17)="",INDEX('RAW DATA'!$L:$L,'Row Index'!N17),INDEX('RAW DATA'!$Y:$Y,'Row Index'!N17)))</f>
        <v>59.1897279006165</v>
      </c>
      <c r="O523" s="40" t="n">
        <f aca="false">IF('Row Index'!O17="","✗",IF(INDEX('RAW DATA'!$Y:$Y,'Row Index'!O17)="",INDEX('RAW DATA'!$L:$L,'Row Index'!O17),INDEX('RAW DATA'!$Y:$Y,'Row Index'!O17)))</f>
        <v>51.7811349835904</v>
      </c>
      <c r="P523" s="40" t="n">
        <f aca="false">IF('Row Index'!P17="","✗",IF(INDEX('RAW DATA'!$Y:$Y,'Row Index'!P17)="",INDEX('RAW DATA'!$L:$L,'Row Index'!P17),INDEX('RAW DATA'!$Y:$Y,'Row Index'!P17)))</f>
        <v>61.7459001553224</v>
      </c>
      <c r="Q523" s="40" t="n">
        <f aca="false">IF('Row Index'!Q17="","✗",IF(INDEX('RAW DATA'!$Y:$Y,'Row Index'!Q17)="",INDEX('RAW DATA'!$L:$L,'Row Index'!Q17),INDEX('RAW DATA'!$Y:$Y,'Row Index'!Q17)))</f>
        <v>57.2159846432249</v>
      </c>
      <c r="R523" s="40" t="n">
        <f aca="false">IF('Row Index'!R17="","✗",IF(INDEX('RAW DATA'!$Y:$Y,'Row Index'!R17)="",INDEX('RAW DATA'!$L:$L,'Row Index'!R17),INDEX('RAW DATA'!$Y:$Y,'Row Index'!R17)))</f>
        <v>53.0881898795606</v>
      </c>
      <c r="S523" s="40" t="n">
        <f aca="false">IF('Row Index'!S17="","✗",IF(INDEX('RAW DATA'!$Y:$Y,'Row Index'!S17)="",INDEX('RAW DATA'!$L:$L,'Row Index'!S17),INDEX('RAW DATA'!$Y:$Y,'Row Index'!S17)))</f>
        <v>53.2824093486227</v>
      </c>
      <c r="T523" s="40" t="n">
        <f aca="false">IF('Row Index'!T17="","✗",IF(INDEX('RAW DATA'!$Y:$Y,'Row Index'!T17)="",INDEX('RAW DATA'!$L:$L,'Row Index'!T17),INDEX('RAW DATA'!$Y:$Y,'Row Index'!T17)))</f>
        <v>52.788011903075</v>
      </c>
      <c r="U523" s="40" t="n">
        <f aca="false">IF('Row Index'!U17="","✗",IF(INDEX('RAW DATA'!$Y:$Y,'Row Index'!U17)="",INDEX('RAW DATA'!$L:$L,'Row Index'!U17),INDEX('RAW DATA'!$Y:$Y,'Row Index'!U17)))</f>
        <v>42.8229486124617</v>
      </c>
      <c r="V523" s="40" t="n">
        <f aca="false">IF('Row Index'!V17="","✗",IF(INDEX('RAW DATA'!$Y:$Y,'Row Index'!V17)="",INDEX('RAW DATA'!$L:$L,'Row Index'!V17),INDEX('RAW DATA'!$Y:$Y,'Row Index'!V17)))</f>
        <v>44.0041406527998</v>
      </c>
      <c r="W523" s="40" t="n">
        <f aca="false">IF('Row Index'!W17="","✗",IF(INDEX('RAW DATA'!$Y:$Y,'Row Index'!W17)="",INDEX('RAW DATA'!$L:$L,'Row Index'!W17),INDEX('RAW DATA'!$Y:$Y,'Row Index'!W17)))</f>
        <v>52.5596273640496</v>
      </c>
      <c r="X523" s="40" t="n">
        <f aca="false">IF('Row Index'!X17="","✗",IF(INDEX('RAW DATA'!$Y:$Y,'Row Index'!X17)="",INDEX('RAW DATA'!$L:$L,'Row Index'!X17),INDEX('RAW DATA'!$Y:$Y,'Row Index'!X17)))</f>
        <v>39.1133818444548</v>
      </c>
      <c r="Y523" s="40" t="n">
        <f aca="false">IF('Row Index'!Y17="","✗",IF(INDEX('RAW DATA'!$Y:$Y,'Row Index'!Y17)="",INDEX('RAW DATA'!$L:$L,'Row Index'!Y17),INDEX('RAW DATA'!$Y:$Y,'Row Index'!Y17)))</f>
        <v>43.8564283879546</v>
      </c>
      <c r="Z523" s="40" t="n">
        <f aca="false">IF('Row Index'!Z17="","✗",IF(INDEX('RAW DATA'!$Y:$Y,'Row Index'!Z17)="",INDEX('RAW DATA'!$L:$L,'Row Index'!Z17),INDEX('RAW DATA'!$Y:$Y,'Row Index'!Z17)))</f>
        <v>42.9166259646381</v>
      </c>
      <c r="AA523" s="19" t="str">
        <f aca="false">IF('Row Index'!AA17="","⏳",IF(INDEX('RAW DATA'!$Y:$Y,'Row Index'!AA17)="",INDEX('RAW DATA'!$L:$L,'Row Index'!AA17),INDEX('RAW DATA'!$Y:$Y,'Row Index'!AA17)))</f>
        <v>⏳</v>
      </c>
      <c r="AB523" s="40" t="n">
        <f aca="false">IF('Row Index'!AB17="","✗",IF(INDEX('RAW DATA'!$Y:$Y,'Row Index'!AB17)="",INDEX('RAW DATA'!$L:$L,'Row Index'!AB17),INDEX('RAW DATA'!$Y:$Y,'Row Index'!AB17)))</f>
        <v>39.4374625972472</v>
      </c>
      <c r="AC523" s="40" t="n">
        <f aca="false">IF('Row Index'!AC17="","✗",IF(INDEX('RAW DATA'!$Y:$Y,'Row Index'!AC17)="",INDEX('RAW DATA'!$L:$L,'Row Index'!AC17),INDEX('RAW DATA'!$Y:$Y,'Row Index'!AC17)))</f>
        <v>31.8440304052123</v>
      </c>
      <c r="AD523" s="40" t="n">
        <f aca="false">IF('Row Index'!AD17="","✗",IF(INDEX('RAW DATA'!$Y:$Y,'Row Index'!AD17)="",INDEX('RAW DATA'!$L:$L,'Row Index'!AD17),INDEX('RAW DATA'!$Y:$Y,'Row Index'!AD17)))</f>
        <v>35.6466155090085</v>
      </c>
      <c r="AE523" s="40" t="n">
        <f aca="false">IF('Row Index'!AE17="","✗",IF(INDEX('RAW DATA'!$Y:$Y,'Row Index'!AE17)="",INDEX('RAW DATA'!$L:$L,'Row Index'!AE17),INDEX('RAW DATA'!$Y:$Y,'Row Index'!AE17)))</f>
        <v>28.7436579478843</v>
      </c>
      <c r="AF523" s="40" t="n">
        <f aca="false">IF('Row Index'!AF17="","✗",IF(INDEX('RAW DATA'!$Y:$Y,'Row Index'!AF17)="",INDEX('RAW DATA'!$L:$L,'Row Index'!AF17),INDEX('RAW DATA'!$Y:$Y,'Row Index'!AF17)))</f>
        <v>36.3513881740289</v>
      </c>
      <c r="AG523" s="40" t="n">
        <f aca="false">IF('Row Index'!AG17="","✗",IF(INDEX('RAW DATA'!$Y:$Y,'Row Index'!AG17)="",INDEX('RAW DATA'!$L:$L,'Row Index'!AG17),INDEX('RAW DATA'!$Y:$Y,'Row Index'!AG17)))</f>
        <v>33.9039390833211</v>
      </c>
      <c r="AH523" s="40" t="n">
        <f aca="false">IF('Row Index'!AH17="","✗",IF(INDEX('RAW DATA'!$Y:$Y,'Row Index'!AH17)="",INDEX('RAW DATA'!$L:$L,'Row Index'!AH17),INDEX('RAW DATA'!$Y:$Y,'Row Index'!AH17)))</f>
        <v>31.3961421571668</v>
      </c>
      <c r="AI523" s="40" t="n">
        <f aca="false">IF('Row Index'!AI17="","✗",IF(INDEX('RAW DATA'!$Y:$Y,'Row Index'!AI17)="",INDEX('RAW DATA'!$L:$L,'Row Index'!AI17),INDEX('RAW DATA'!$Y:$Y,'Row Index'!AI17)))</f>
        <v>44.0440913771725</v>
      </c>
      <c r="AJ523" s="40" t="n">
        <f aca="false">IF('Row Index'!AJ17="","✗",IF(INDEX('RAW DATA'!$Y:$Y,'Row Index'!AJ17)="",INDEX('RAW DATA'!$L:$L,'Row Index'!AJ17),INDEX('RAW DATA'!$Y:$Y,'Row Index'!AJ17)))</f>
        <v>38.5844615510414</v>
      </c>
      <c r="AK523" s="40" t="n">
        <f aca="false">IF('Row Index'!AK17="","✗",IF(INDEX('RAW DATA'!$Y:$Y,'Row Index'!AK17)="",INDEX('RAW DATA'!$L:$L,'Row Index'!AK17),INDEX('RAW DATA'!$Y:$Y,'Row Index'!AK17)))</f>
        <v>45.0466987612418</v>
      </c>
      <c r="AL523" s="40" t="n">
        <f aca="false">IF('Row Index'!AL17="","✗",IF(INDEX('RAW DATA'!$Y:$Y,'Row Index'!AL17)="",INDEX('RAW DATA'!$L:$L,'Row Index'!AL17),INDEX('RAW DATA'!$Y:$Y,'Row Index'!AL17)))</f>
        <v>46.7027464273333</v>
      </c>
      <c r="AM523" s="40" t="n">
        <f aca="false">IF('Row Index'!AM17="","✗",IF(INDEX('RAW DATA'!$Y:$Y,'Row Index'!AM17)="",INDEX('RAW DATA'!$L:$L,'Row Index'!AM17),INDEX('RAW DATA'!$Y:$Y,'Row Index'!AM17)))</f>
        <v>65.2616631073732</v>
      </c>
      <c r="AN523" s="40" t="n">
        <f aca="false">IF('Row Index'!AN17="","✗",IF(INDEX('RAW DATA'!$Y:$Y,'Row Index'!AN17)="",INDEX('RAW DATA'!$L:$L,'Row Index'!AN17),INDEX('RAW DATA'!$Y:$Y,'Row Index'!AN17)))</f>
        <v>70.8530756442228</v>
      </c>
      <c r="AO523" s="40" t="n">
        <f aca="false">IF('Row Index'!AO17="","✗",IF(INDEX('RAW DATA'!$Y:$Y,'Row Index'!AO17)="",INDEX('RAW DATA'!$L:$L,'Row Index'!AO17),INDEX('RAW DATA'!$Y:$Y,'Row Index'!AO17)))</f>
        <v>79.2230456610088</v>
      </c>
      <c r="AP523" s="40" t="n">
        <f aca="false">IF('Row Index'!AP17="","✗",IF(INDEX('RAW DATA'!$Y:$Y,'Row Index'!AP17)="",INDEX('RAW DATA'!$L:$L,'Row Index'!AP17),INDEX('RAW DATA'!$Y:$Y,'Row Index'!AP17)))</f>
        <v>97.183593313429</v>
      </c>
      <c r="AQ523" s="40" t="n">
        <f aca="false">IF('Row Index'!AQ17="","✗",IF(INDEX('RAW DATA'!$Y:$Y,'Row Index'!AQ17)="",INDEX('RAW DATA'!$L:$L,'Row Index'!AQ17),INDEX('RAW DATA'!$Y:$Y,'Row Index'!AQ17)))</f>
        <v>96.3352899158359</v>
      </c>
    </row>
    <row r="524" customFormat="false" ht="15" hidden="false" customHeight="false" outlineLevel="0" collapsed="false">
      <c r="A524" s="15" t="s">
        <v>201</v>
      </c>
      <c r="B524" s="16" t="s">
        <v>153</v>
      </c>
      <c r="C524" s="40" t="n">
        <f aca="false">IF('Row Index'!C18="","✗",IF(INDEX('RAW DATA'!$Y:$Y,'Row Index'!C18)="",INDEX('RAW DATA'!$L:$L,'Row Index'!C18),INDEX('RAW DATA'!$Y:$Y,'Row Index'!C18)))</f>
        <v>53.3487094854175</v>
      </c>
      <c r="D524" s="40" t="n">
        <f aca="false">IF('Row Index'!D18="","✗",IF(INDEX('RAW DATA'!$Y:$Y,'Row Index'!D18)="",INDEX('RAW DATA'!$L:$L,'Row Index'!D18),INDEX('RAW DATA'!$Y:$Y,'Row Index'!D18)))</f>
        <v>71.860859322253</v>
      </c>
      <c r="E524" s="40" t="n">
        <f aca="false">IF('Row Index'!E18="","✗",IF(INDEX('RAW DATA'!$Y:$Y,'Row Index'!E18)="",INDEX('RAW DATA'!$L:$L,'Row Index'!E18),INDEX('RAW DATA'!$Y:$Y,'Row Index'!E18)))</f>
        <v>48.3162301337384</v>
      </c>
      <c r="F524" s="40" t="n">
        <f aca="false">IF('Row Index'!F18="","✗",IF(INDEX('RAW DATA'!$Y:$Y,'Row Index'!F18)="",INDEX('RAW DATA'!$L:$L,'Row Index'!F18),INDEX('RAW DATA'!$Y:$Y,'Row Index'!F18)))</f>
        <v>75.8116096520981</v>
      </c>
      <c r="G524" s="40" t="n">
        <f aca="false">IF('Row Index'!G18="","✗",IF(INDEX('RAW DATA'!$Y:$Y,'Row Index'!G18)="",INDEX('RAW DATA'!$L:$L,'Row Index'!G18),INDEX('RAW DATA'!$Y:$Y,'Row Index'!G18)))</f>
        <v>46.8747543663832</v>
      </c>
      <c r="H524" s="40" t="n">
        <f aca="false">IF('Row Index'!H18="","✗",IF(INDEX('RAW DATA'!$Y:$Y,'Row Index'!H18)="",INDEX('RAW DATA'!$L:$L,'Row Index'!H18),INDEX('RAW DATA'!$Y:$Y,'Row Index'!H18)))</f>
        <v>79.9357051981098</v>
      </c>
      <c r="I524" s="40" t="n">
        <f aca="false">IF('Row Index'!I18="","✗",IF(INDEX('RAW DATA'!$Y:$Y,'Row Index'!I18)="",INDEX('RAW DATA'!$L:$L,'Row Index'!I18),INDEX('RAW DATA'!$Y:$Y,'Row Index'!I18)))</f>
        <v>55.3012922328764</v>
      </c>
      <c r="J524" s="40" t="n">
        <f aca="false">IF('Row Index'!J18="","✗",IF(INDEX('RAW DATA'!$Y:$Y,'Row Index'!J18)="",INDEX('RAW DATA'!$L:$L,'Row Index'!J18),INDEX('RAW DATA'!$Y:$Y,'Row Index'!J18)))</f>
        <v>75.9650837368398</v>
      </c>
      <c r="K524" s="40" t="n">
        <f aca="false">IF('Row Index'!K18="","✗",IF(INDEX('RAW DATA'!$Y:$Y,'Row Index'!K18)="",INDEX('RAW DATA'!$L:$L,'Row Index'!K18),INDEX('RAW DATA'!$Y:$Y,'Row Index'!K18)))</f>
        <v>67.2055538981302</v>
      </c>
      <c r="L524" s="40" t="n">
        <f aca="false">IF('Row Index'!L18="","✗",IF(INDEX('RAW DATA'!$Y:$Y,'Row Index'!L18)="",INDEX('RAW DATA'!$L:$L,'Row Index'!L18),INDEX('RAW DATA'!$Y:$Y,'Row Index'!L18)))</f>
        <v>75.2333791404066</v>
      </c>
      <c r="M524" s="40" t="n">
        <f aca="false">IF('Row Index'!M18="","✗",IF(INDEX('RAW DATA'!$Y:$Y,'Row Index'!M18)="",INDEX('RAW DATA'!$L:$L,'Row Index'!M18),INDEX('RAW DATA'!$Y:$Y,'Row Index'!M18)))</f>
        <v>62.1183107338785</v>
      </c>
      <c r="N524" s="40" t="n">
        <f aca="false">IF('Row Index'!N18="","✗",IF(INDEX('RAW DATA'!$Y:$Y,'Row Index'!N18)="",INDEX('RAW DATA'!$L:$L,'Row Index'!N18),INDEX('RAW DATA'!$Y:$Y,'Row Index'!N18)))</f>
        <v>53.7652067358102</v>
      </c>
      <c r="O524" s="40" t="n">
        <f aca="false">IF('Row Index'!O18="","✗",IF(INDEX('RAW DATA'!$Y:$Y,'Row Index'!O18)="",INDEX('RAW DATA'!$L:$L,'Row Index'!O18),INDEX('RAW DATA'!$Y:$Y,'Row Index'!O18)))</f>
        <v>55.5409122163649</v>
      </c>
      <c r="P524" s="40" t="n">
        <f aca="false">IF('Row Index'!P18="","✗",IF(INDEX('RAW DATA'!$Y:$Y,'Row Index'!P18)="",INDEX('RAW DATA'!$L:$L,'Row Index'!P18),INDEX('RAW DATA'!$Y:$Y,'Row Index'!P18)))</f>
        <v>66.8219983653019</v>
      </c>
      <c r="Q524" s="40" t="n">
        <f aca="false">IF('Row Index'!Q18="","✗",IF(INDEX('RAW DATA'!$Y:$Y,'Row Index'!Q18)="",INDEX('RAW DATA'!$L:$L,'Row Index'!Q18),INDEX('RAW DATA'!$Y:$Y,'Row Index'!Q18)))</f>
        <v>56.0011148660419</v>
      </c>
      <c r="R524" s="40" t="n">
        <f aca="false">IF('Row Index'!R18="","✗",IF(INDEX('RAW DATA'!$Y:$Y,'Row Index'!R18)="",INDEX('RAW DATA'!$L:$L,'Row Index'!R18),INDEX('RAW DATA'!$Y:$Y,'Row Index'!R18)))</f>
        <v>54.4000272869909</v>
      </c>
      <c r="S524" s="40" t="n">
        <f aca="false">IF('Row Index'!S18="","✗",IF(INDEX('RAW DATA'!$Y:$Y,'Row Index'!S18)="",INDEX('RAW DATA'!$L:$L,'Row Index'!S18),INDEX('RAW DATA'!$Y:$Y,'Row Index'!S18)))</f>
        <v>49.2070080769297</v>
      </c>
      <c r="T524" s="40" t="n">
        <f aca="false">IF('Row Index'!T18="","✗",IF(INDEX('RAW DATA'!$Y:$Y,'Row Index'!T18)="",INDEX('RAW DATA'!$L:$L,'Row Index'!T18),INDEX('RAW DATA'!$Y:$Y,'Row Index'!T18)))</f>
        <v>60.3970390309556</v>
      </c>
      <c r="U524" s="40" t="n">
        <f aca="false">IF('Row Index'!U18="","✗",IF(INDEX('RAW DATA'!$Y:$Y,'Row Index'!U18)="",INDEX('RAW DATA'!$L:$L,'Row Index'!U18),INDEX('RAW DATA'!$Y:$Y,'Row Index'!U18)))</f>
        <v>42.0143439205128</v>
      </c>
      <c r="V524" s="40" t="n">
        <f aca="false">IF('Row Index'!V18="","✗",IF(INDEX('RAW DATA'!$Y:$Y,'Row Index'!V18)="",INDEX('RAW DATA'!$L:$L,'Row Index'!V18),INDEX('RAW DATA'!$Y:$Y,'Row Index'!V18)))</f>
        <v>44.6025837530107</v>
      </c>
      <c r="W524" s="40" t="n">
        <f aca="false">IF('Row Index'!W18="","✗",IF(INDEX('RAW DATA'!$Y:$Y,'Row Index'!W18)="",INDEX('RAW DATA'!$L:$L,'Row Index'!W18),INDEX('RAW DATA'!$Y:$Y,'Row Index'!W18)))</f>
        <v>56.8808143675831</v>
      </c>
      <c r="X524" s="40" t="n">
        <f aca="false">IF('Row Index'!X18="","✗",IF(INDEX('RAW DATA'!$Y:$Y,'Row Index'!X18)="",INDEX('RAW DATA'!$L:$L,'Row Index'!X18),INDEX('RAW DATA'!$Y:$Y,'Row Index'!X18)))</f>
        <v>35.7158116681064</v>
      </c>
      <c r="Y524" s="40" t="n">
        <f aca="false">IF('Row Index'!Y18="","✗",IF(INDEX('RAW DATA'!$Y:$Y,'Row Index'!Y18)="",INDEX('RAW DATA'!$L:$L,'Row Index'!Y18),INDEX('RAW DATA'!$Y:$Y,'Row Index'!Y18)))</f>
        <v>41.5325770488595</v>
      </c>
      <c r="Z524" s="40" t="n">
        <f aca="false">IF('Row Index'!Z18="","✗",IF(INDEX('RAW DATA'!$Y:$Y,'Row Index'!Z18)="",INDEX('RAW DATA'!$L:$L,'Row Index'!Z18),INDEX('RAW DATA'!$Y:$Y,'Row Index'!Z18)))</f>
        <v>35.1074436995015</v>
      </c>
      <c r="AA524" s="19" t="str">
        <f aca="false">IF('Row Index'!AA18="","⏳",IF(INDEX('RAW DATA'!$Y:$Y,'Row Index'!AA18)="",INDEX('RAW DATA'!$L:$L,'Row Index'!AA18),INDEX('RAW DATA'!$Y:$Y,'Row Index'!AA18)))</f>
        <v>⏳</v>
      </c>
      <c r="AB524" s="40" t="n">
        <f aca="false">IF('Row Index'!AB18="","✗",IF(INDEX('RAW DATA'!$Y:$Y,'Row Index'!AB18)="",INDEX('RAW DATA'!$L:$L,'Row Index'!AB18),INDEX('RAW DATA'!$Y:$Y,'Row Index'!AB18)))</f>
        <v>29.9313300376251</v>
      </c>
      <c r="AC524" s="40" t="n">
        <f aca="false">IF('Row Index'!AC18="","✗",IF(INDEX('RAW DATA'!$Y:$Y,'Row Index'!AC18)="",INDEX('RAW DATA'!$L:$L,'Row Index'!AC18),INDEX('RAW DATA'!$Y:$Y,'Row Index'!AC18)))</f>
        <v>31.8144085907558</v>
      </c>
      <c r="AD524" s="40" t="n">
        <f aca="false">IF('Row Index'!AD18="","✗",IF(INDEX('RAW DATA'!$Y:$Y,'Row Index'!AD18)="",INDEX('RAW DATA'!$L:$L,'Row Index'!AD18),INDEX('RAW DATA'!$Y:$Y,'Row Index'!AD18)))</f>
        <v>33.694195588346</v>
      </c>
      <c r="AE524" s="40" t="n">
        <f aca="false">IF('Row Index'!AE18="","✗",IF(INDEX('RAW DATA'!$Y:$Y,'Row Index'!AE18)="",INDEX('RAW DATA'!$L:$L,'Row Index'!AE18),INDEX('RAW DATA'!$Y:$Y,'Row Index'!AE18)))</f>
        <v>29.5523358251082</v>
      </c>
      <c r="AF524" s="40" t="n">
        <f aca="false">IF('Row Index'!AF18="","✗",IF(INDEX('RAW DATA'!$Y:$Y,'Row Index'!AF18)="",INDEX('RAW DATA'!$L:$L,'Row Index'!AF18),INDEX('RAW DATA'!$Y:$Y,'Row Index'!AF18)))</f>
        <v>33.408969432931</v>
      </c>
      <c r="AG524" s="40" t="n">
        <f aca="false">IF('Row Index'!AG18="","✗",IF(INDEX('RAW DATA'!$Y:$Y,'Row Index'!AG18)="",INDEX('RAW DATA'!$L:$L,'Row Index'!AG18),INDEX('RAW DATA'!$Y:$Y,'Row Index'!AG18)))</f>
        <v>26.2309544102035</v>
      </c>
      <c r="AH524" s="40" t="n">
        <f aca="false">IF('Row Index'!AH18="","✗",IF(INDEX('RAW DATA'!$Y:$Y,'Row Index'!AH18)="",INDEX('RAW DATA'!$L:$L,'Row Index'!AH18),INDEX('RAW DATA'!$Y:$Y,'Row Index'!AH18)))</f>
        <v>35.556428414644</v>
      </c>
      <c r="AI524" s="40" t="n">
        <f aca="false">IF('Row Index'!AI18="","✗",IF(INDEX('RAW DATA'!$Y:$Y,'Row Index'!AI18)="",INDEX('RAW DATA'!$L:$L,'Row Index'!AI18),INDEX('RAW DATA'!$Y:$Y,'Row Index'!AI18)))</f>
        <v>41.4873435482966</v>
      </c>
      <c r="AJ524" s="40" t="n">
        <f aca="false">IF('Row Index'!AJ18="","✗",IF(INDEX('RAW DATA'!$Y:$Y,'Row Index'!AJ18)="",INDEX('RAW DATA'!$L:$L,'Row Index'!AJ18),INDEX('RAW DATA'!$Y:$Y,'Row Index'!AJ18)))</f>
        <v>37.0751922374181</v>
      </c>
      <c r="AK524" s="40" t="n">
        <f aca="false">IF('Row Index'!AK18="","✗",IF(INDEX('RAW DATA'!$Y:$Y,'Row Index'!AK18)="",INDEX('RAW DATA'!$L:$L,'Row Index'!AK18),INDEX('RAW DATA'!$Y:$Y,'Row Index'!AK18)))</f>
        <v>52.128729863766</v>
      </c>
      <c r="AL524" s="40" t="n">
        <f aca="false">IF('Row Index'!AL18="","✗",IF(INDEX('RAW DATA'!$Y:$Y,'Row Index'!AL18)="",INDEX('RAW DATA'!$L:$L,'Row Index'!AL18),INDEX('RAW DATA'!$Y:$Y,'Row Index'!AL18)))</f>
        <v>58.8562377839186</v>
      </c>
      <c r="AM524" s="40" t="n">
        <f aca="false">IF('Row Index'!AM18="","✗",IF(INDEX('RAW DATA'!$Y:$Y,'Row Index'!AM18)="",INDEX('RAW DATA'!$L:$L,'Row Index'!AM18),INDEX('RAW DATA'!$Y:$Y,'Row Index'!AM18)))</f>
        <v>67.6286744287027</v>
      </c>
      <c r="AN524" s="40" t="n">
        <f aca="false">IF('Row Index'!AN18="","✗",IF(INDEX('RAW DATA'!$Y:$Y,'Row Index'!AN18)="",INDEX('RAW DATA'!$L:$L,'Row Index'!AN18),INDEX('RAW DATA'!$Y:$Y,'Row Index'!AN18)))</f>
        <v>86.5903041608845</v>
      </c>
      <c r="AO524" s="40" t="n">
        <f aca="false">IF('Row Index'!AO18="","✗",IF(INDEX('RAW DATA'!$Y:$Y,'Row Index'!AO18)="",INDEX('RAW DATA'!$L:$L,'Row Index'!AO18),INDEX('RAW DATA'!$Y:$Y,'Row Index'!AO18)))</f>
        <v>92.9149484842363</v>
      </c>
      <c r="AP524" s="40" t="n">
        <f aca="false">IF('Row Index'!AP18="","✗",IF(INDEX('RAW DATA'!$Y:$Y,'Row Index'!AP18)="",INDEX('RAW DATA'!$L:$L,'Row Index'!AP18),INDEX('RAW DATA'!$Y:$Y,'Row Index'!AP18)))</f>
        <v>98.2338099243061</v>
      </c>
      <c r="AQ524" s="40" t="n">
        <f aca="false">IF('Row Index'!AQ18="","✗",IF(INDEX('RAW DATA'!$Y:$Y,'Row Index'!AQ18)="",INDEX('RAW DATA'!$L:$L,'Row Index'!AQ18),INDEX('RAW DATA'!$Y:$Y,'Row Index'!AQ18)))</f>
        <v>99.2168861206724</v>
      </c>
    </row>
    <row r="525" customFormat="false" ht="15" hidden="false" customHeight="false" outlineLevel="0" collapsed="false">
      <c r="A525" s="15" t="s">
        <v>204</v>
      </c>
      <c r="B525" s="16" t="s">
        <v>153</v>
      </c>
      <c r="C525" s="40" t="n">
        <f aca="false">IF('Row Index'!C19="","✗",IF(INDEX('RAW DATA'!$Y:$Y,'Row Index'!C19)="",INDEX('RAW DATA'!$L:$L,'Row Index'!C19),INDEX('RAW DATA'!$Y:$Y,'Row Index'!C19)))</f>
        <v>48.0388208762887</v>
      </c>
      <c r="D525" s="40" t="n">
        <f aca="false">IF('Row Index'!D19="","✗",IF(INDEX('RAW DATA'!$Y:$Y,'Row Index'!D19)="",INDEX('RAW DATA'!$L:$L,'Row Index'!D19),INDEX('RAW DATA'!$Y:$Y,'Row Index'!D19)))</f>
        <v>60.7767300924096</v>
      </c>
      <c r="E525" s="40" t="n">
        <f aca="false">IF('Row Index'!E19="","✗",IF(INDEX('RAW DATA'!$Y:$Y,'Row Index'!E19)="",INDEX('RAW DATA'!$L:$L,'Row Index'!E19),INDEX('RAW DATA'!$Y:$Y,'Row Index'!E19)))</f>
        <v>33.235588840251</v>
      </c>
      <c r="F525" s="40" t="n">
        <f aca="false">IF('Row Index'!F19="","✗",IF(INDEX('RAW DATA'!$Y:$Y,'Row Index'!F19)="",INDEX('RAW DATA'!$L:$L,'Row Index'!F19),INDEX('RAW DATA'!$Y:$Y,'Row Index'!F19)))</f>
        <v>51.9709640107954</v>
      </c>
      <c r="G525" s="40" t="n">
        <f aca="false">IF('Row Index'!G19="","✗",IF(INDEX('RAW DATA'!$Y:$Y,'Row Index'!G19)="",INDEX('RAW DATA'!$L:$L,'Row Index'!G19),INDEX('RAW DATA'!$Y:$Y,'Row Index'!G19)))</f>
        <v>30.9099119440054</v>
      </c>
      <c r="H525" s="40" t="n">
        <f aca="false">IF('Row Index'!H19="","✗",IF(INDEX('RAW DATA'!$Y:$Y,'Row Index'!H19)="",INDEX('RAW DATA'!$L:$L,'Row Index'!H19),INDEX('RAW DATA'!$Y:$Y,'Row Index'!H19)))</f>
        <v>65.8868256993191</v>
      </c>
      <c r="I525" s="40" t="n">
        <f aca="false">IF('Row Index'!I19="","✗",IF(INDEX('RAW DATA'!$Y:$Y,'Row Index'!I19)="",INDEX('RAW DATA'!$L:$L,'Row Index'!I19),INDEX('RAW DATA'!$Y:$Y,'Row Index'!I19)))</f>
        <v>42.8131416837782</v>
      </c>
      <c r="J525" s="40" t="n">
        <f aca="false">IF('Row Index'!J19="","✗",IF(INDEX('RAW DATA'!$Y:$Y,'Row Index'!J19)="",INDEX('RAW DATA'!$L:$L,'Row Index'!J19),INDEX('RAW DATA'!$Y:$Y,'Row Index'!J19)))</f>
        <v>62.8878703997822</v>
      </c>
      <c r="K525" s="40" t="n">
        <f aca="false">IF('Row Index'!K19="","✗",IF(INDEX('RAW DATA'!$Y:$Y,'Row Index'!K19)="",INDEX('RAW DATA'!$L:$L,'Row Index'!K19),INDEX('RAW DATA'!$Y:$Y,'Row Index'!K19)))</f>
        <v>48.1242040602292</v>
      </c>
      <c r="L525" s="40" t="n">
        <f aca="false">IF('Row Index'!L19="","✗",IF(INDEX('RAW DATA'!$Y:$Y,'Row Index'!L19)="",INDEX('RAW DATA'!$L:$L,'Row Index'!L19),INDEX('RAW DATA'!$Y:$Y,'Row Index'!L19)))</f>
        <v>62.2050785304089</v>
      </c>
      <c r="M525" s="40" t="n">
        <f aca="false">IF('Row Index'!M19="","✗",IF(INDEX('RAW DATA'!$Y:$Y,'Row Index'!M19)="",INDEX('RAW DATA'!$L:$L,'Row Index'!M19),INDEX('RAW DATA'!$Y:$Y,'Row Index'!M19)))</f>
        <v>49.5269180960436</v>
      </c>
      <c r="N525" s="40" t="n">
        <f aca="false">IF('Row Index'!N19="","✗",IF(INDEX('RAW DATA'!$Y:$Y,'Row Index'!N19)="",INDEX('RAW DATA'!$L:$L,'Row Index'!N19),INDEX('RAW DATA'!$Y:$Y,'Row Index'!N19)))</f>
        <v>48.846188651926</v>
      </c>
      <c r="O525" s="40" t="n">
        <f aca="false">IF('Row Index'!O19="","✗",IF(INDEX('RAW DATA'!$Y:$Y,'Row Index'!O19)="",INDEX('RAW DATA'!$L:$L,'Row Index'!O19),INDEX('RAW DATA'!$Y:$Y,'Row Index'!O19)))</f>
        <v>47.7769578452172</v>
      </c>
      <c r="P525" s="40" t="n">
        <f aca="false">IF('Row Index'!P19="","✗",IF(INDEX('RAW DATA'!$Y:$Y,'Row Index'!P19)="",INDEX('RAW DATA'!$L:$L,'Row Index'!P19),INDEX('RAW DATA'!$Y:$Y,'Row Index'!P19)))</f>
        <v>58.7351276681075</v>
      </c>
      <c r="Q525" s="40" t="n">
        <f aca="false">IF('Row Index'!Q19="","✗",IF(INDEX('RAW DATA'!$Y:$Y,'Row Index'!Q19)="",INDEX('RAW DATA'!$L:$L,'Row Index'!Q19),INDEX('RAW DATA'!$Y:$Y,'Row Index'!Q19)))</f>
        <v>48.5634573102008</v>
      </c>
      <c r="R525" s="40" t="n">
        <f aca="false">IF('Row Index'!R19="","✗",IF(INDEX('RAW DATA'!$Y:$Y,'Row Index'!R19)="",INDEX('RAW DATA'!$L:$L,'Row Index'!R19),INDEX('RAW DATA'!$Y:$Y,'Row Index'!R19)))</f>
        <v>52.2833200511966</v>
      </c>
      <c r="S525" s="40" t="n">
        <f aca="false">IF('Row Index'!S19="","✗",IF(INDEX('RAW DATA'!$Y:$Y,'Row Index'!S19)="",INDEX('RAW DATA'!$L:$L,'Row Index'!S19),INDEX('RAW DATA'!$Y:$Y,'Row Index'!S19)))</f>
        <v>48.2767522912095</v>
      </c>
      <c r="T525" s="40" t="n">
        <f aca="false">IF('Row Index'!T19="","✗",IF(INDEX('RAW DATA'!$Y:$Y,'Row Index'!T19)="",INDEX('RAW DATA'!$L:$L,'Row Index'!T19),INDEX('RAW DATA'!$Y:$Y,'Row Index'!T19)))</f>
        <v>54.0147665340993</v>
      </c>
      <c r="U525" s="40" t="n">
        <f aca="false">IF('Row Index'!U19="","✗",IF(INDEX('RAW DATA'!$Y:$Y,'Row Index'!U19)="",INDEX('RAW DATA'!$L:$L,'Row Index'!U19),INDEX('RAW DATA'!$Y:$Y,'Row Index'!U19)))</f>
        <v>38.8852890991166</v>
      </c>
      <c r="V525" s="26" t="str">
        <f aca="false">IF('Row Index'!V19="","✗",IF(INDEX('RAW DATA'!$Y:$Y,'Row Index'!V19)="",INDEX('RAW DATA'!$L:$L,'Row Index'!V19),INDEX('RAW DATA'!$Y:$Y,'Row Index'!V19)))</f>
        <v>✗</v>
      </c>
      <c r="W525" s="40" t="n">
        <f aca="false">IF('Row Index'!W19="","✗",IF(INDEX('RAW DATA'!$Y:$Y,'Row Index'!W19)="",INDEX('RAW DATA'!$L:$L,'Row Index'!W19),INDEX('RAW DATA'!$Y:$Y,'Row Index'!W19)))</f>
        <v>47.371117943234</v>
      </c>
      <c r="X525" s="40" t="n">
        <f aca="false">IF('Row Index'!X19="","✗",IF(INDEX('RAW DATA'!$Y:$Y,'Row Index'!X19)="",INDEX('RAW DATA'!$L:$L,'Row Index'!X19),INDEX('RAW DATA'!$Y:$Y,'Row Index'!X19)))</f>
        <v>34.5446621129121</v>
      </c>
      <c r="Y525" s="40" t="n">
        <f aca="false">IF('Row Index'!Y19="","✗",IF(INDEX('RAW DATA'!$Y:$Y,'Row Index'!Y19)="",INDEX('RAW DATA'!$L:$L,'Row Index'!Y19),INDEX('RAW DATA'!$Y:$Y,'Row Index'!Y19)))</f>
        <v>39.4540469359323</v>
      </c>
      <c r="Z525" s="40" t="n">
        <f aca="false">IF('Row Index'!Z19="","✗",IF(INDEX('RAW DATA'!$Y:$Y,'Row Index'!Z19)="",INDEX('RAW DATA'!$L:$L,'Row Index'!Z19),INDEX('RAW DATA'!$Y:$Y,'Row Index'!Z19)))</f>
        <v>31.2696975600811</v>
      </c>
      <c r="AA525" s="19" t="str">
        <f aca="false">IF('Row Index'!AA19="","⏳",IF(INDEX('RAW DATA'!$Y:$Y,'Row Index'!AA19)="",INDEX('RAW DATA'!$L:$L,'Row Index'!AA19),INDEX('RAW DATA'!$Y:$Y,'Row Index'!AA19)))</f>
        <v>⏳</v>
      </c>
      <c r="AB525" s="40" t="n">
        <f aca="false">IF('Row Index'!AB19="","✗",IF(INDEX('RAW DATA'!$Y:$Y,'Row Index'!AB19)="",INDEX('RAW DATA'!$L:$L,'Row Index'!AB19),INDEX('RAW DATA'!$Y:$Y,'Row Index'!AB19)))</f>
        <v>36.6894791787496</v>
      </c>
      <c r="AC525" s="40" t="n">
        <f aca="false">IF('Row Index'!AC19="","✗",IF(INDEX('RAW DATA'!$Y:$Y,'Row Index'!AC19)="",INDEX('RAW DATA'!$L:$L,'Row Index'!AC19),INDEX('RAW DATA'!$Y:$Y,'Row Index'!AC19)))</f>
        <v>36.1621894432118</v>
      </c>
      <c r="AD525" s="40" t="n">
        <f aca="false">IF('Row Index'!AD19="","✗",IF(INDEX('RAW DATA'!$Y:$Y,'Row Index'!AD19)="",INDEX('RAW DATA'!$L:$L,'Row Index'!AD19),INDEX('RAW DATA'!$Y:$Y,'Row Index'!AD19)))</f>
        <v>39.6899003790293</v>
      </c>
      <c r="AE525" s="40" t="n">
        <f aca="false">IF('Row Index'!AE19="","✗",IF(INDEX('RAW DATA'!$Y:$Y,'Row Index'!AE19)="",INDEX('RAW DATA'!$L:$L,'Row Index'!AE19),INDEX('RAW DATA'!$Y:$Y,'Row Index'!AE19)))</f>
        <v>35.5598732692678</v>
      </c>
      <c r="AF525" s="40" t="n">
        <f aca="false">IF('Row Index'!AF19="","✗",IF(INDEX('RAW DATA'!$Y:$Y,'Row Index'!AF19)="",INDEX('RAW DATA'!$L:$L,'Row Index'!AF19),INDEX('RAW DATA'!$Y:$Y,'Row Index'!AF19)))</f>
        <v>50.0954753009548</v>
      </c>
      <c r="AG525" s="40" t="n">
        <f aca="false">IF('Row Index'!AG19="","✗",IF(INDEX('RAW DATA'!$Y:$Y,'Row Index'!AG19)="",INDEX('RAW DATA'!$L:$L,'Row Index'!AG19),INDEX('RAW DATA'!$Y:$Y,'Row Index'!AG19)))</f>
        <v>40.7015834047829</v>
      </c>
      <c r="AH525" s="40" t="n">
        <f aca="false">IF('Row Index'!AH19="","✗",IF(INDEX('RAW DATA'!$Y:$Y,'Row Index'!AH19)="",INDEX('RAW DATA'!$L:$L,'Row Index'!AH19),INDEX('RAW DATA'!$Y:$Y,'Row Index'!AH19)))</f>
        <v>31.9200910495684</v>
      </c>
      <c r="AI525" s="40" t="n">
        <f aca="false">IF('Row Index'!AI19="","✗",IF(INDEX('RAW DATA'!$Y:$Y,'Row Index'!AI19)="",INDEX('RAW DATA'!$L:$L,'Row Index'!AI19),INDEX('RAW DATA'!$Y:$Y,'Row Index'!AI19)))</f>
        <v>52.0519448735794</v>
      </c>
      <c r="AJ525" s="40" t="n">
        <f aca="false">IF('Row Index'!AJ19="","✗",IF(INDEX('RAW DATA'!$Y:$Y,'Row Index'!AJ19)="",INDEX('RAW DATA'!$L:$L,'Row Index'!AJ19),INDEX('RAW DATA'!$Y:$Y,'Row Index'!AJ19)))</f>
        <v>39.2622178621758</v>
      </c>
      <c r="AK525" s="40" t="n">
        <f aca="false">IF('Row Index'!AK19="","✗",IF(INDEX('RAW DATA'!$Y:$Y,'Row Index'!AK19)="",INDEX('RAW DATA'!$L:$L,'Row Index'!AK19),INDEX('RAW DATA'!$Y:$Y,'Row Index'!AK19)))</f>
        <v>56.4868579763808</v>
      </c>
      <c r="AL525" s="40" t="n">
        <f aca="false">IF('Row Index'!AL19="","✗",IF(INDEX('RAW DATA'!$Y:$Y,'Row Index'!AL19)="",INDEX('RAW DATA'!$L:$L,'Row Index'!AL19),INDEX('RAW DATA'!$Y:$Y,'Row Index'!AL19)))</f>
        <v>60.4982092606805</v>
      </c>
      <c r="AM525" s="40" t="n">
        <f aca="false">IF('Row Index'!AM19="","✗",IF(INDEX('RAW DATA'!$Y:$Y,'Row Index'!AM19)="",INDEX('RAW DATA'!$L:$L,'Row Index'!AM19),INDEX('RAW DATA'!$Y:$Y,'Row Index'!AM19)))</f>
        <v>74.7862127715344</v>
      </c>
      <c r="AN525" s="40" t="n">
        <f aca="false">IF('Row Index'!AN19="","✗",IF(INDEX('RAW DATA'!$Y:$Y,'Row Index'!AN19)="",INDEX('RAW DATA'!$L:$L,'Row Index'!AN19),INDEX('RAW DATA'!$Y:$Y,'Row Index'!AN19)))</f>
        <v>84.8879095226596</v>
      </c>
      <c r="AO525" s="40" t="n">
        <f aca="false">IF('Row Index'!AO19="","✗",IF(INDEX('RAW DATA'!$Y:$Y,'Row Index'!AO19)="",INDEX('RAW DATA'!$L:$L,'Row Index'!AO19),INDEX('RAW DATA'!$Y:$Y,'Row Index'!AO19)))</f>
        <v>91.9783112955477</v>
      </c>
      <c r="AP525" s="40" t="n">
        <f aca="false">IF('Row Index'!AP19="","✗",IF(INDEX('RAW DATA'!$Y:$Y,'Row Index'!AP19)="",INDEX('RAW DATA'!$L:$L,'Row Index'!AP19),INDEX('RAW DATA'!$Y:$Y,'Row Index'!AP19)))</f>
        <v>97.518798130021</v>
      </c>
      <c r="AQ525" s="40" t="n">
        <f aca="false">IF('Row Index'!AQ19="","✗",IF(INDEX('RAW DATA'!$Y:$Y,'Row Index'!AQ19)="",INDEX('RAW DATA'!$L:$L,'Row Index'!AQ19),INDEX('RAW DATA'!$Y:$Y,'Row Index'!AQ19)))</f>
        <v>98.7803553417643</v>
      </c>
    </row>
    <row r="526" customFormat="false" ht="15" hidden="false" customHeight="false" outlineLevel="0" collapsed="false">
      <c r="A526" s="15" t="s">
        <v>207</v>
      </c>
      <c r="B526" s="16" t="s">
        <v>153</v>
      </c>
      <c r="C526" s="40" t="n">
        <f aca="false">IF('Row Index'!C20="","✗",IF(INDEX('RAW DATA'!$Y:$Y,'Row Index'!C20)="",INDEX('RAW DATA'!$L:$L,'Row Index'!C20),INDEX('RAW DATA'!$Y:$Y,'Row Index'!C20)))</f>
        <v>26.007881176114</v>
      </c>
      <c r="D526" s="40" t="n">
        <f aca="false">IF('Row Index'!D20="","✗",IF(INDEX('RAW DATA'!$Y:$Y,'Row Index'!D20)="",INDEX('RAW DATA'!$L:$L,'Row Index'!D20),INDEX('RAW DATA'!$Y:$Y,'Row Index'!D20)))</f>
        <v>71.0663075123119</v>
      </c>
      <c r="E526" s="40" t="n">
        <f aca="false">IF('Row Index'!E20="","✗",IF(INDEX('RAW DATA'!$Y:$Y,'Row Index'!E20)="",INDEX('RAW DATA'!$L:$L,'Row Index'!E20),INDEX('RAW DATA'!$Y:$Y,'Row Index'!E20)))</f>
        <v>28.1665503364958</v>
      </c>
      <c r="F526" s="40" t="n">
        <f aca="false">IF('Row Index'!F20="","✗",IF(INDEX('RAW DATA'!$Y:$Y,'Row Index'!F20)="",INDEX('RAW DATA'!$L:$L,'Row Index'!F20),INDEX('RAW DATA'!$Y:$Y,'Row Index'!F20)))</f>
        <v>74.7229587914698</v>
      </c>
      <c r="G526" s="40" t="n">
        <f aca="false">IF('Row Index'!G20="","✗",IF(INDEX('RAW DATA'!$Y:$Y,'Row Index'!G20)="",INDEX('RAW DATA'!$L:$L,'Row Index'!G20),INDEX('RAW DATA'!$Y:$Y,'Row Index'!G20)))</f>
        <v>34.8439656323732</v>
      </c>
      <c r="H526" s="40" t="n">
        <f aca="false">IF('Row Index'!H20="","✗",IF(INDEX('RAW DATA'!$Y:$Y,'Row Index'!H20)="",INDEX('RAW DATA'!$L:$L,'Row Index'!H20),INDEX('RAW DATA'!$Y:$Y,'Row Index'!H20)))</f>
        <v>70.1852201852202</v>
      </c>
      <c r="I526" s="40" t="n">
        <f aca="false">IF('Row Index'!I20="","✗",IF(INDEX('RAW DATA'!$Y:$Y,'Row Index'!I20)="",INDEX('RAW DATA'!$L:$L,'Row Index'!I20),INDEX('RAW DATA'!$Y:$Y,'Row Index'!I20)))</f>
        <v>32.3864961723604</v>
      </c>
      <c r="J526" s="40" t="n">
        <f aca="false">IF('Row Index'!J20="","✗",IF(INDEX('RAW DATA'!$Y:$Y,'Row Index'!J20)="",INDEX('RAW DATA'!$L:$L,'Row Index'!J20),INDEX('RAW DATA'!$Y:$Y,'Row Index'!J20)))</f>
        <v>70.9437192775743</v>
      </c>
      <c r="K526" s="40" t="n">
        <f aca="false">IF('Row Index'!K20="","✗",IF(INDEX('RAW DATA'!$Y:$Y,'Row Index'!K20)="",INDEX('RAW DATA'!$L:$L,'Row Index'!K20),INDEX('RAW DATA'!$Y:$Y,'Row Index'!K20)))</f>
        <v>38.9384058278281</v>
      </c>
      <c r="L526" s="40" t="n">
        <f aca="false">IF('Row Index'!L20="","✗",IF(INDEX('RAW DATA'!$Y:$Y,'Row Index'!L20)="",INDEX('RAW DATA'!$L:$L,'Row Index'!L20),INDEX('RAW DATA'!$Y:$Y,'Row Index'!L20)))</f>
        <v>71.5210483727723</v>
      </c>
      <c r="M526" s="40" t="n">
        <f aca="false">IF('Row Index'!M20="","✗",IF(INDEX('RAW DATA'!$Y:$Y,'Row Index'!M20)="",INDEX('RAW DATA'!$L:$L,'Row Index'!M20),INDEX('RAW DATA'!$Y:$Y,'Row Index'!M20)))</f>
        <v>42.9230001168435</v>
      </c>
      <c r="N526" s="40" t="n">
        <f aca="false">IF('Row Index'!N20="","✗",IF(INDEX('RAW DATA'!$Y:$Y,'Row Index'!N20)="",INDEX('RAW DATA'!$L:$L,'Row Index'!N20),INDEX('RAW DATA'!$Y:$Y,'Row Index'!N20)))</f>
        <v>48.8025261630698</v>
      </c>
      <c r="O526" s="40" t="n">
        <f aca="false">IF('Row Index'!O20="","✗",IF(INDEX('RAW DATA'!$Y:$Y,'Row Index'!O20)="",INDEX('RAW DATA'!$L:$L,'Row Index'!O20),INDEX('RAW DATA'!$Y:$Y,'Row Index'!O20)))</f>
        <v>40.2416998420819</v>
      </c>
      <c r="P526" s="40" t="n">
        <f aca="false">IF('Row Index'!P20="","✗",IF(INDEX('RAW DATA'!$Y:$Y,'Row Index'!P20)="",INDEX('RAW DATA'!$L:$L,'Row Index'!P20),INDEX('RAW DATA'!$Y:$Y,'Row Index'!P20)))</f>
        <v>46.9267877203674</v>
      </c>
      <c r="Q526" s="40" t="n">
        <f aca="false">IF('Row Index'!Q20="","✗",IF(INDEX('RAW DATA'!$Y:$Y,'Row Index'!Q20)="",INDEX('RAW DATA'!$L:$L,'Row Index'!Q20),INDEX('RAW DATA'!$Y:$Y,'Row Index'!Q20)))</f>
        <v>44.6423991318931</v>
      </c>
      <c r="R526" s="40" t="str">
        <f aca="false">IF('Row Index'!R20="","✗",IF(INDEX('RAW DATA'!$Y:$Y,'Row Index'!R20)="",INDEX('RAW DATA'!$L:$L,'Row Index'!R20),INDEX('RAW DATA'!$Y:$Y,'Row Index'!R20)))</f>
        <v>✗⇲</v>
      </c>
      <c r="S526" s="40" t="n">
        <f aca="false">IF('Row Index'!S20="","✗",IF(INDEX('RAW DATA'!$Y:$Y,'Row Index'!S20)="",INDEX('RAW DATA'!$L:$L,'Row Index'!S20),INDEX('RAW DATA'!$Y:$Y,'Row Index'!S20)))</f>
        <v>41.8899739445421</v>
      </c>
      <c r="T526" s="40" t="n">
        <f aca="false">IF('Row Index'!T20="","✗",IF(INDEX('RAW DATA'!$Y:$Y,'Row Index'!T20)="",INDEX('RAW DATA'!$L:$L,'Row Index'!T20),INDEX('RAW DATA'!$Y:$Y,'Row Index'!T20)))</f>
        <v>38.1667751231756</v>
      </c>
      <c r="U526" s="40" t="n">
        <f aca="false">IF('Row Index'!U20="","✗",IF(INDEX('RAW DATA'!$Y:$Y,'Row Index'!U20)="",INDEX('RAW DATA'!$L:$L,'Row Index'!U20),INDEX('RAW DATA'!$Y:$Y,'Row Index'!U20)))</f>
        <v>32.3334332608859</v>
      </c>
      <c r="V526" s="40" t="n">
        <f aca="false">IF('Row Index'!V20="","✗",IF(INDEX('RAW DATA'!$Y:$Y,'Row Index'!V20)="",INDEX('RAW DATA'!$L:$L,'Row Index'!V20),INDEX('RAW DATA'!$Y:$Y,'Row Index'!V20)))</f>
        <v>32.561768069432</v>
      </c>
      <c r="W526" s="40" t="n">
        <f aca="false">IF('Row Index'!W20="","✗",IF(INDEX('RAW DATA'!$Y:$Y,'Row Index'!W20)="",INDEX('RAW DATA'!$L:$L,'Row Index'!W20),INDEX('RAW DATA'!$Y:$Y,'Row Index'!W20)))</f>
        <v>36.9493012471016</v>
      </c>
      <c r="X526" s="40" t="n">
        <f aca="false">IF('Row Index'!X20="","✗",IF(INDEX('RAW DATA'!$Y:$Y,'Row Index'!X20)="",INDEX('RAW DATA'!$L:$L,'Row Index'!X20),INDEX('RAW DATA'!$Y:$Y,'Row Index'!X20)))</f>
        <v>38.7297156951837</v>
      </c>
      <c r="Y526" s="40" t="n">
        <f aca="false">IF('Row Index'!Y20="","✗",IF(INDEX('RAW DATA'!$Y:$Y,'Row Index'!Y20)="",INDEX('RAW DATA'!$L:$L,'Row Index'!Y20),INDEX('RAW DATA'!$Y:$Y,'Row Index'!Y20)))</f>
        <v>37.5652611772189</v>
      </c>
      <c r="Z526" s="40" t="n">
        <f aca="false">IF('Row Index'!Z20="","✗",IF(INDEX('RAW DATA'!$Y:$Y,'Row Index'!Z20)="",INDEX('RAW DATA'!$L:$L,'Row Index'!Z20),INDEX('RAW DATA'!$Y:$Y,'Row Index'!Z20)))</f>
        <v>46.3880750564713</v>
      </c>
      <c r="AA526" s="19" t="str">
        <f aca="false">IF('Row Index'!AA20="","⏳",IF(INDEX('RAW DATA'!$Y:$Y,'Row Index'!AA20)="",INDEX('RAW DATA'!$L:$L,'Row Index'!AA20),INDEX('RAW DATA'!$Y:$Y,'Row Index'!AA20)))</f>
        <v>⏳</v>
      </c>
      <c r="AB526" s="40" t="n">
        <f aca="false">IF('Row Index'!AB20="","✗",IF(INDEX('RAW DATA'!$Y:$Y,'Row Index'!AB20)="",INDEX('RAW DATA'!$L:$L,'Row Index'!AB20),INDEX('RAW DATA'!$Y:$Y,'Row Index'!AB20)))</f>
        <v>50.1124846864907</v>
      </c>
      <c r="AC526" s="40" t="n">
        <f aca="false">IF('Row Index'!AC20="","✗",IF(INDEX('RAW DATA'!$Y:$Y,'Row Index'!AC20)="",INDEX('RAW DATA'!$L:$L,'Row Index'!AC20),INDEX('RAW DATA'!$Y:$Y,'Row Index'!AC20)))</f>
        <v>35.4151821656287</v>
      </c>
      <c r="AD526" s="40" t="n">
        <f aca="false">IF('Row Index'!AD20="","✗",IF(INDEX('RAW DATA'!$Y:$Y,'Row Index'!AD20)="",INDEX('RAW DATA'!$L:$L,'Row Index'!AD20),INDEX('RAW DATA'!$Y:$Y,'Row Index'!AD20)))</f>
        <v>49.0101612610287</v>
      </c>
      <c r="AE526" s="40" t="n">
        <f aca="false">IF('Row Index'!AE20="","✗",IF(INDEX('RAW DATA'!$Y:$Y,'Row Index'!AE20)="",INDEX('RAW DATA'!$L:$L,'Row Index'!AE20),INDEX('RAW DATA'!$Y:$Y,'Row Index'!AE20)))</f>
        <v>39.6233742625308</v>
      </c>
      <c r="AF526" s="40" t="n">
        <f aca="false">IF('Row Index'!AF20="","✗",IF(INDEX('RAW DATA'!$Y:$Y,'Row Index'!AF20)="",INDEX('RAW DATA'!$L:$L,'Row Index'!AF20),INDEX('RAW DATA'!$Y:$Y,'Row Index'!AF20)))</f>
        <v>53.638871020329</v>
      </c>
      <c r="AG526" s="40" t="n">
        <f aca="false">IF('Row Index'!AG20="","✗",IF(INDEX('RAW DATA'!$Y:$Y,'Row Index'!AG20)="",INDEX('RAW DATA'!$L:$L,'Row Index'!AG20),INDEX('RAW DATA'!$Y:$Y,'Row Index'!AG20)))</f>
        <v>54.5015615464695</v>
      </c>
      <c r="AH526" s="40" t="n">
        <f aca="false">IF('Row Index'!AH20="","✗",IF(INDEX('RAW DATA'!$Y:$Y,'Row Index'!AH20)="",INDEX('RAW DATA'!$L:$L,'Row Index'!AH20),INDEX('RAW DATA'!$Y:$Y,'Row Index'!AH20)))</f>
        <v>42.7408682414607</v>
      </c>
      <c r="AI526" s="40" t="n">
        <f aca="false">IF('Row Index'!AI20="","✗",IF(INDEX('RAW DATA'!$Y:$Y,'Row Index'!AI20)="",INDEX('RAW DATA'!$L:$L,'Row Index'!AI20),INDEX('RAW DATA'!$Y:$Y,'Row Index'!AI20)))</f>
        <v>63.6880519735142</v>
      </c>
      <c r="AJ526" s="40" t="n">
        <f aca="false">IF('Row Index'!AJ20="","✗",IF(INDEX('RAW DATA'!$Y:$Y,'Row Index'!AJ20)="",INDEX('RAW DATA'!$L:$L,'Row Index'!AJ20),INDEX('RAW DATA'!$Y:$Y,'Row Index'!AJ20)))</f>
        <v>57.0827315564503</v>
      </c>
      <c r="AK526" s="40" t="n">
        <f aca="false">IF('Row Index'!AK20="","✗",IF(INDEX('RAW DATA'!$Y:$Y,'Row Index'!AK20)="",INDEX('RAW DATA'!$L:$L,'Row Index'!AK20),INDEX('RAW DATA'!$Y:$Y,'Row Index'!AK20)))</f>
        <v>78.8822028594811</v>
      </c>
      <c r="AL526" s="40" t="n">
        <f aca="false">IF('Row Index'!AL20="","✗",IF(INDEX('RAW DATA'!$Y:$Y,'Row Index'!AL20)="",INDEX('RAW DATA'!$L:$L,'Row Index'!AL20),INDEX('RAW DATA'!$Y:$Y,'Row Index'!AL20)))</f>
        <v>87.7572219373332</v>
      </c>
      <c r="AM526" s="40" t="n">
        <f aca="false">IF('Row Index'!AM20="","✗",IF(INDEX('RAW DATA'!$Y:$Y,'Row Index'!AM20)="",INDEX('RAW DATA'!$L:$L,'Row Index'!AM20),INDEX('RAW DATA'!$Y:$Y,'Row Index'!AM20)))</f>
        <v>97.5663943877951</v>
      </c>
      <c r="AN526" s="40" t="n">
        <f aca="false">IF('Row Index'!AN20="","✗",IF(INDEX('RAW DATA'!$Y:$Y,'Row Index'!AN20)="",INDEX('RAW DATA'!$L:$L,'Row Index'!AN20),INDEX('RAW DATA'!$Y:$Y,'Row Index'!AN20)))</f>
        <v>96.4767589714609</v>
      </c>
      <c r="AO526" s="40" t="n">
        <f aca="false">IF('Row Index'!AO20="","✗",IF(INDEX('RAW DATA'!$Y:$Y,'Row Index'!AO20)="",INDEX('RAW DATA'!$L:$L,'Row Index'!AO20),INDEX('RAW DATA'!$Y:$Y,'Row Index'!AO20)))</f>
        <v>98.7191361689664</v>
      </c>
      <c r="AP526" s="40" t="n">
        <f aca="false">IF('Row Index'!AP20="","✗",IF(INDEX('RAW DATA'!$Y:$Y,'Row Index'!AP20)="",INDEX('RAW DATA'!$L:$L,'Row Index'!AP20),INDEX('RAW DATA'!$Y:$Y,'Row Index'!AP20)))</f>
        <v>99.5282360494654</v>
      </c>
      <c r="AQ526" s="40" t="n">
        <f aca="false">IF('Row Index'!AQ20="","✗",IF(INDEX('RAW DATA'!$Y:$Y,'Row Index'!AQ20)="",INDEX('RAW DATA'!$L:$L,'Row Index'!AQ20),INDEX('RAW DATA'!$Y:$Y,'Row Index'!AQ20)))</f>
        <v>99.2637725310993</v>
      </c>
    </row>
    <row r="527" customFormat="false" ht="15" hidden="false" customHeight="false" outlineLevel="0" collapsed="false">
      <c r="A527" s="15" t="s">
        <v>210</v>
      </c>
      <c r="B527" s="16" t="s">
        <v>153</v>
      </c>
      <c r="C527" s="40" t="n">
        <f aca="false">IF('Row Index'!C21="","✗",IF(INDEX('RAW DATA'!$Y:$Y,'Row Index'!C21)="",INDEX('RAW DATA'!$L:$L,'Row Index'!C21),INDEX('RAW DATA'!$Y:$Y,'Row Index'!C21)))</f>
        <v>53.8381087694372</v>
      </c>
      <c r="D527" s="40" t="n">
        <f aca="false">IF('Row Index'!D21="","✗",IF(INDEX('RAW DATA'!$Y:$Y,'Row Index'!D21)="",INDEX('RAW DATA'!$L:$L,'Row Index'!D21),INDEX('RAW DATA'!$Y:$Y,'Row Index'!D21)))</f>
        <v>79.4045801526718</v>
      </c>
      <c r="E527" s="40" t="n">
        <f aca="false">IF('Row Index'!E21="","✗",IF(INDEX('RAW DATA'!$Y:$Y,'Row Index'!E21)="",INDEX('RAW DATA'!$L:$L,'Row Index'!E21),INDEX('RAW DATA'!$Y:$Y,'Row Index'!E21)))</f>
        <v>44.2516386766474</v>
      </c>
      <c r="F527" s="40" t="n">
        <f aca="false">IF('Row Index'!F21="","✗",IF(INDEX('RAW DATA'!$Y:$Y,'Row Index'!F21)="",INDEX('RAW DATA'!$L:$L,'Row Index'!F21),INDEX('RAW DATA'!$Y:$Y,'Row Index'!F21)))</f>
        <v>84.6310317550006</v>
      </c>
      <c r="G527" s="40" t="n">
        <f aca="false">IF('Row Index'!G21="","✗",IF(INDEX('RAW DATA'!$Y:$Y,'Row Index'!G21)="",INDEX('RAW DATA'!$L:$L,'Row Index'!G21),INDEX('RAW DATA'!$Y:$Y,'Row Index'!G21)))</f>
        <v>50.7986018589633</v>
      </c>
      <c r="H527" s="40" t="n">
        <f aca="false">IF('Row Index'!H21="","✗",IF(INDEX('RAW DATA'!$Y:$Y,'Row Index'!H21)="",INDEX('RAW DATA'!$L:$L,'Row Index'!H21),INDEX('RAW DATA'!$Y:$Y,'Row Index'!H21)))</f>
        <v>72.5789455196881</v>
      </c>
      <c r="I527" s="40" t="n">
        <f aca="false">IF('Row Index'!I21="","✗",IF(INDEX('RAW DATA'!$Y:$Y,'Row Index'!I21)="",INDEX('RAW DATA'!$L:$L,'Row Index'!I21),INDEX('RAW DATA'!$Y:$Y,'Row Index'!I21)))</f>
        <v>35.0580733729521</v>
      </c>
      <c r="J527" s="40" t="n">
        <f aca="false">IF('Row Index'!J21="","✗",IF(INDEX('RAW DATA'!$Y:$Y,'Row Index'!J21)="",INDEX('RAW DATA'!$L:$L,'Row Index'!J21),INDEX('RAW DATA'!$Y:$Y,'Row Index'!J21)))</f>
        <v>70.9013390180534</v>
      </c>
      <c r="K527" s="40" t="n">
        <f aca="false">IF('Row Index'!K21="","✗",IF(INDEX('RAW DATA'!$Y:$Y,'Row Index'!K21)="",INDEX('RAW DATA'!$L:$L,'Row Index'!K21),INDEX('RAW DATA'!$Y:$Y,'Row Index'!K21)))</f>
        <v>53.9718530101642</v>
      </c>
      <c r="L527" s="40" t="n">
        <f aca="false">IF('Row Index'!L21="","✗",IF(INDEX('RAW DATA'!$Y:$Y,'Row Index'!L21)="",INDEX('RAW DATA'!$L:$L,'Row Index'!L21),INDEX('RAW DATA'!$Y:$Y,'Row Index'!L21)))</f>
        <v>54.6842492718369</v>
      </c>
      <c r="M527" s="40" t="n">
        <f aca="false">IF('Row Index'!M21="","✗",IF(INDEX('RAW DATA'!$Y:$Y,'Row Index'!M21)="",INDEX('RAW DATA'!$L:$L,'Row Index'!M21),INDEX('RAW DATA'!$Y:$Y,'Row Index'!M21)))</f>
        <v>55.4909090909091</v>
      </c>
      <c r="N527" s="40" t="n">
        <f aca="false">IF('Row Index'!N21="","✗",IF(INDEX('RAW DATA'!$Y:$Y,'Row Index'!N21)="",INDEX('RAW DATA'!$L:$L,'Row Index'!N21),INDEX('RAW DATA'!$Y:$Y,'Row Index'!N21)))</f>
        <v>40.3568095230809</v>
      </c>
      <c r="O527" s="40" t="n">
        <f aca="false">IF('Row Index'!O21="","✗",IF(INDEX('RAW DATA'!$Y:$Y,'Row Index'!O21)="",INDEX('RAW DATA'!$L:$L,'Row Index'!O21),INDEX('RAW DATA'!$Y:$Y,'Row Index'!O21)))</f>
        <v>56.0523123578469</v>
      </c>
      <c r="P527" s="40" t="n">
        <f aca="false">IF('Row Index'!P21="","✗",IF(INDEX('RAW DATA'!$Y:$Y,'Row Index'!P21)="",INDEX('RAW DATA'!$L:$L,'Row Index'!P21),INDEX('RAW DATA'!$Y:$Y,'Row Index'!P21)))</f>
        <v>55.9270975741583</v>
      </c>
      <c r="Q527" s="40" t="n">
        <f aca="false">IF('Row Index'!Q21="","✗",IF(INDEX('RAW DATA'!$Y:$Y,'Row Index'!Q21)="",INDEX('RAW DATA'!$L:$L,'Row Index'!Q21),INDEX('RAW DATA'!$Y:$Y,'Row Index'!Q21)))</f>
        <v>46.9568043491107</v>
      </c>
      <c r="R527" s="40" t="n">
        <f aca="false">IF('Row Index'!R21="","✗",IF(INDEX('RAW DATA'!$Y:$Y,'Row Index'!R21)="",INDEX('RAW DATA'!$L:$L,'Row Index'!R21),INDEX('RAW DATA'!$Y:$Y,'Row Index'!R21)))</f>
        <v>56.5681723547646</v>
      </c>
      <c r="S527" s="40" t="n">
        <f aca="false">IF('Row Index'!S21="","✗",IF(INDEX('RAW DATA'!$Y:$Y,'Row Index'!S21)="",INDEX('RAW DATA'!$L:$L,'Row Index'!S21),INDEX('RAW DATA'!$Y:$Y,'Row Index'!S21)))</f>
        <v>46.338558774538</v>
      </c>
      <c r="T527" s="40" t="n">
        <f aca="false">IF('Row Index'!T21="","✗",IF(INDEX('RAW DATA'!$Y:$Y,'Row Index'!T21)="",INDEX('RAW DATA'!$L:$L,'Row Index'!T21),INDEX('RAW DATA'!$Y:$Y,'Row Index'!T21)))</f>
        <v>61.2338618837189</v>
      </c>
      <c r="U527" s="40" t="n">
        <f aca="false">IF('Row Index'!U21="","✗",IF(INDEX('RAW DATA'!$Y:$Y,'Row Index'!U21)="",INDEX('RAW DATA'!$L:$L,'Row Index'!U21),INDEX('RAW DATA'!$Y:$Y,'Row Index'!U21)))</f>
        <v>59.4638486343681</v>
      </c>
      <c r="V527" s="40" t="n">
        <f aca="false">IF('Row Index'!V21="","✗",IF(INDEX('RAW DATA'!$Y:$Y,'Row Index'!V21)="",INDEX('RAW DATA'!$L:$L,'Row Index'!V21),INDEX('RAW DATA'!$Y:$Y,'Row Index'!V21)))</f>
        <v>62.0105856792863</v>
      </c>
      <c r="W527" s="40" t="n">
        <f aca="false">IF('Row Index'!W21="","✗",IF(INDEX('RAW DATA'!$Y:$Y,'Row Index'!W21)="",INDEX('RAW DATA'!$L:$L,'Row Index'!W21),INDEX('RAW DATA'!$Y:$Y,'Row Index'!W21)))</f>
        <v>60.9910906655797</v>
      </c>
      <c r="X527" s="40" t="n">
        <f aca="false">IF('Row Index'!X21="","✗",IF(INDEX('RAW DATA'!$Y:$Y,'Row Index'!X21)="",INDEX('RAW DATA'!$L:$L,'Row Index'!X21),INDEX('RAW DATA'!$Y:$Y,'Row Index'!X21)))</f>
        <v>55.6661162242891</v>
      </c>
      <c r="Y527" s="40" t="n">
        <f aca="false">IF('Row Index'!Y21="","✗",IF(INDEX('RAW DATA'!$Y:$Y,'Row Index'!Y21)="",INDEX('RAW DATA'!$L:$L,'Row Index'!Y21),INDEX('RAW DATA'!$Y:$Y,'Row Index'!Y21)))</f>
        <v>58.342987022509</v>
      </c>
      <c r="Z527" s="40" t="n">
        <f aca="false">IF('Row Index'!Z21="","✗",IF(INDEX('RAW DATA'!$Y:$Y,'Row Index'!Z21)="",INDEX('RAW DATA'!$L:$L,'Row Index'!Z21),INDEX('RAW DATA'!$Y:$Y,'Row Index'!Z21)))</f>
        <v>63.0177827788838</v>
      </c>
      <c r="AA527" s="19" t="str">
        <f aca="false">IF('Row Index'!AA21="","⏳",IF(INDEX('RAW DATA'!$Y:$Y,'Row Index'!AA21)="",INDEX('RAW DATA'!$L:$L,'Row Index'!AA21),INDEX('RAW DATA'!$Y:$Y,'Row Index'!AA21)))</f>
        <v>⏳</v>
      </c>
      <c r="AB527" s="40" t="n">
        <f aca="false">IF('Row Index'!AB21="","✗",IF(INDEX('RAW DATA'!$Y:$Y,'Row Index'!AB21)="",INDEX('RAW DATA'!$L:$L,'Row Index'!AB21),INDEX('RAW DATA'!$Y:$Y,'Row Index'!AB21)))</f>
        <v>65.8091082181672</v>
      </c>
      <c r="AC527" s="40" t="n">
        <f aca="false">IF('Row Index'!AC21="","✗",IF(INDEX('RAW DATA'!$Y:$Y,'Row Index'!AC21)="",INDEX('RAW DATA'!$L:$L,'Row Index'!AC21),INDEX('RAW DATA'!$Y:$Y,'Row Index'!AC21)))</f>
        <v>61.8213983224502</v>
      </c>
      <c r="AD527" s="40" t="n">
        <f aca="false">IF('Row Index'!AD21="","✗",IF(INDEX('RAW DATA'!$Y:$Y,'Row Index'!AD21)="",INDEX('RAW DATA'!$L:$L,'Row Index'!AD21),INDEX('RAW DATA'!$Y:$Y,'Row Index'!AD21)))</f>
        <v>76.9103518977314</v>
      </c>
      <c r="AE527" s="40" t="n">
        <f aca="false">IF('Row Index'!AE21="","✗",IF(INDEX('RAW DATA'!$Y:$Y,'Row Index'!AE21)="",INDEX('RAW DATA'!$L:$L,'Row Index'!AE21),INDEX('RAW DATA'!$Y:$Y,'Row Index'!AE21)))</f>
        <v>48.8962748802938</v>
      </c>
      <c r="AF527" s="26" t="str">
        <f aca="false">IF('Row Index'!AF21="","✗",IF(INDEX('RAW DATA'!$Y:$Y,'Row Index'!AF21)="",INDEX('RAW DATA'!$L:$L,'Row Index'!AF21),INDEX('RAW DATA'!$Y:$Y,'Row Index'!AF21)))</f>
        <v>✗</v>
      </c>
      <c r="AG527" s="40" t="n">
        <f aca="false">IF('Row Index'!AG21="","✗",IF(INDEX('RAW DATA'!$Y:$Y,'Row Index'!AG21)="",INDEX('RAW DATA'!$L:$L,'Row Index'!AG21),INDEX('RAW DATA'!$Y:$Y,'Row Index'!AG21)))</f>
        <v>55.5695930665926</v>
      </c>
      <c r="AH527" s="40" t="n">
        <f aca="false">IF('Row Index'!AH21="","✗",IF(INDEX('RAW DATA'!$Y:$Y,'Row Index'!AH21)="",INDEX('RAW DATA'!$L:$L,'Row Index'!AH21),INDEX('RAW DATA'!$Y:$Y,'Row Index'!AH21)))</f>
        <v>70.2306814537481</v>
      </c>
      <c r="AI527" s="40" t="n">
        <f aca="false">IF('Row Index'!AI21="","✗",IF(INDEX('RAW DATA'!$Y:$Y,'Row Index'!AI21)="",INDEX('RAW DATA'!$L:$L,'Row Index'!AI21),INDEX('RAW DATA'!$Y:$Y,'Row Index'!AI21)))</f>
        <v>95.9144919906746</v>
      </c>
      <c r="AJ527" s="40" t="n">
        <f aca="false">IF('Row Index'!AJ21="","✗",IF(INDEX('RAW DATA'!$Y:$Y,'Row Index'!AJ21)="",INDEX('RAW DATA'!$L:$L,'Row Index'!AJ21),INDEX('RAW DATA'!$Y:$Y,'Row Index'!AJ21)))</f>
        <v>92.806796398923</v>
      </c>
      <c r="AK527" s="40" t="n">
        <f aca="false">IF('Row Index'!AK21="","✗",IF(INDEX('RAW DATA'!$Y:$Y,'Row Index'!AK21)="",INDEX('RAW DATA'!$L:$L,'Row Index'!AK21),INDEX('RAW DATA'!$Y:$Y,'Row Index'!AK21)))</f>
        <v>95.8216154220805</v>
      </c>
      <c r="AL527" s="40" t="n">
        <f aca="false">IF('Row Index'!AL21="","✗",IF(INDEX('RAW DATA'!$Y:$Y,'Row Index'!AL21)="",INDEX('RAW DATA'!$L:$L,'Row Index'!AL21),INDEX('RAW DATA'!$Y:$Y,'Row Index'!AL21)))</f>
        <v>96.2674199845483</v>
      </c>
      <c r="AM527" s="40" t="n">
        <f aca="false">IF('Row Index'!AM21="","✗",IF(INDEX('RAW DATA'!$Y:$Y,'Row Index'!AM21)="",INDEX('RAW DATA'!$L:$L,'Row Index'!AM21),INDEX('RAW DATA'!$Y:$Y,'Row Index'!AM21)))</f>
        <v>95.9752242849718</v>
      </c>
      <c r="AN527" s="40" t="n">
        <f aca="false">IF('Row Index'!AN21="","✗",IF(INDEX('RAW DATA'!$Y:$Y,'Row Index'!AN21)="",INDEX('RAW DATA'!$L:$L,'Row Index'!AN21),INDEX('RAW DATA'!$Y:$Y,'Row Index'!AN21)))</f>
        <v>98.8355753931354</v>
      </c>
      <c r="AO527" s="40" t="n">
        <f aca="false">IF('Row Index'!AO21="","✗",IF(INDEX('RAW DATA'!$Y:$Y,'Row Index'!AO21)="",INDEX('RAW DATA'!$L:$L,'Row Index'!AO21),INDEX('RAW DATA'!$Y:$Y,'Row Index'!AO21)))</f>
        <v>99.7915565289631</v>
      </c>
      <c r="AP527" s="40" t="n">
        <f aca="false">IF('Row Index'!AP21="","✗",IF(INDEX('RAW DATA'!$Y:$Y,'Row Index'!AP21)="",INDEX('RAW DATA'!$L:$L,'Row Index'!AP21),INDEX('RAW DATA'!$Y:$Y,'Row Index'!AP21)))</f>
        <v>96.9875057114497</v>
      </c>
      <c r="AQ527" s="40" t="n">
        <f aca="false">IF('Row Index'!AQ21="","✗",IF(INDEX('RAW DATA'!$Y:$Y,'Row Index'!AQ21)="",INDEX('RAW DATA'!$L:$L,'Row Index'!AQ21),INDEX('RAW DATA'!$Y:$Y,'Row Index'!AQ21)))</f>
        <v>92.2626135588231</v>
      </c>
    </row>
    <row r="528" customFormat="false" ht="15" hidden="false" customHeight="false" outlineLevel="0" collapsed="false">
      <c r="A528" s="15" t="s">
        <v>213</v>
      </c>
      <c r="B528" s="16" t="s">
        <v>153</v>
      </c>
      <c r="C528" s="40" t="n">
        <f aca="false">IF('Row Index'!C22="","✗",IF(INDEX('RAW DATA'!$Y:$Y,'Row Index'!C22)="",INDEX('RAW DATA'!$L:$L,'Row Index'!C22),INDEX('RAW DATA'!$Y:$Y,'Row Index'!C22)))</f>
        <v>28.8112577811765</v>
      </c>
      <c r="D528" s="40" t="n">
        <f aca="false">IF('Row Index'!D22="","✗",IF(INDEX('RAW DATA'!$Y:$Y,'Row Index'!D22)="",INDEX('RAW DATA'!$L:$L,'Row Index'!D22),INDEX('RAW DATA'!$Y:$Y,'Row Index'!D22)))</f>
        <v>68.0265503629186</v>
      </c>
      <c r="E528" s="40" t="n">
        <f aca="false">IF('Row Index'!E22="","✗",IF(INDEX('RAW DATA'!$Y:$Y,'Row Index'!E22)="",INDEX('RAW DATA'!$L:$L,'Row Index'!E22),INDEX('RAW DATA'!$Y:$Y,'Row Index'!E22)))</f>
        <v>29.9542691619054</v>
      </c>
      <c r="F528" s="40" t="n">
        <f aca="false">IF('Row Index'!F22="","✗",IF(INDEX('RAW DATA'!$Y:$Y,'Row Index'!F22)="",INDEX('RAW DATA'!$L:$L,'Row Index'!F22),INDEX('RAW DATA'!$Y:$Y,'Row Index'!F22)))</f>
        <v>61.3634568291334</v>
      </c>
      <c r="G528" s="40" t="n">
        <f aca="false">IF('Row Index'!G22="","✗",IF(INDEX('RAW DATA'!$Y:$Y,'Row Index'!G22)="",INDEX('RAW DATA'!$L:$L,'Row Index'!G22),INDEX('RAW DATA'!$Y:$Y,'Row Index'!G22)))</f>
        <v>38.7470468638169</v>
      </c>
      <c r="H528" s="40" t="n">
        <f aca="false">IF('Row Index'!H22="","✗",IF(INDEX('RAW DATA'!$Y:$Y,'Row Index'!H22)="",INDEX('RAW DATA'!$L:$L,'Row Index'!H22),INDEX('RAW DATA'!$Y:$Y,'Row Index'!H22)))</f>
        <v>60.348403152219</v>
      </c>
      <c r="I528" s="40" t="n">
        <f aca="false">IF('Row Index'!I22="","✗",IF(INDEX('RAW DATA'!$Y:$Y,'Row Index'!I22)="",INDEX('RAW DATA'!$L:$L,'Row Index'!I22),INDEX('RAW DATA'!$Y:$Y,'Row Index'!I22)))</f>
        <v>40.580513512645</v>
      </c>
      <c r="J528" s="40" t="n">
        <f aca="false">IF('Row Index'!J22="","✗",IF(INDEX('RAW DATA'!$Y:$Y,'Row Index'!J22)="",INDEX('RAW DATA'!$L:$L,'Row Index'!J22),INDEX('RAW DATA'!$Y:$Y,'Row Index'!J22)))</f>
        <v>71.0597099322972</v>
      </c>
      <c r="K528" s="40" t="n">
        <f aca="false">IF('Row Index'!K22="","✗",IF(INDEX('RAW DATA'!$Y:$Y,'Row Index'!K22)="",INDEX('RAW DATA'!$L:$L,'Row Index'!K22),INDEX('RAW DATA'!$Y:$Y,'Row Index'!K22)))</f>
        <v>38.1750479280342</v>
      </c>
      <c r="L528" s="40" t="n">
        <f aca="false">IF('Row Index'!L22="","✗",IF(INDEX('RAW DATA'!$Y:$Y,'Row Index'!L22)="",INDEX('RAW DATA'!$L:$L,'Row Index'!L22),INDEX('RAW DATA'!$Y:$Y,'Row Index'!L22)))</f>
        <v>64.3929619438006</v>
      </c>
      <c r="M528" s="40" t="n">
        <f aca="false">IF('Row Index'!M22="","✗",IF(INDEX('RAW DATA'!$Y:$Y,'Row Index'!M22)="",INDEX('RAW DATA'!$L:$L,'Row Index'!M22),INDEX('RAW DATA'!$Y:$Y,'Row Index'!M22)))</f>
        <v>33.7286316679494</v>
      </c>
      <c r="N528" s="40" t="n">
        <f aca="false">IF('Row Index'!N22="","✗",IF(INDEX('RAW DATA'!$Y:$Y,'Row Index'!N22)="",INDEX('RAW DATA'!$L:$L,'Row Index'!N22),INDEX('RAW DATA'!$Y:$Y,'Row Index'!N22)))</f>
        <v>46.4291748123477</v>
      </c>
      <c r="O528" s="40" t="n">
        <f aca="false">IF('Row Index'!O22="","✗",IF(INDEX('RAW DATA'!$Y:$Y,'Row Index'!O22)="",INDEX('RAW DATA'!$L:$L,'Row Index'!O22),INDEX('RAW DATA'!$Y:$Y,'Row Index'!O22)))</f>
        <v>38.1593074183268</v>
      </c>
      <c r="P528" s="40" t="n">
        <f aca="false">IF('Row Index'!P22="","✗",IF(INDEX('RAW DATA'!$Y:$Y,'Row Index'!P22)="",INDEX('RAW DATA'!$L:$L,'Row Index'!P22),INDEX('RAW DATA'!$Y:$Y,'Row Index'!P22)))</f>
        <v>37.550762791393</v>
      </c>
      <c r="Q528" s="40" t="n">
        <f aca="false">IF('Row Index'!Q22="","✗",IF(INDEX('RAW DATA'!$Y:$Y,'Row Index'!Q22)="",INDEX('RAW DATA'!$L:$L,'Row Index'!Q22),INDEX('RAW DATA'!$Y:$Y,'Row Index'!Q22)))</f>
        <v>34.851333277215</v>
      </c>
      <c r="R528" s="40" t="n">
        <f aca="false">IF('Row Index'!R22="","✗",IF(INDEX('RAW DATA'!$Y:$Y,'Row Index'!R22)="",INDEX('RAW DATA'!$L:$L,'Row Index'!R22),INDEX('RAW DATA'!$Y:$Y,'Row Index'!R22)))</f>
        <v>39.5487980853835</v>
      </c>
      <c r="S528" s="40" t="n">
        <f aca="false">IF('Row Index'!S22="","✗",IF(INDEX('RAW DATA'!$Y:$Y,'Row Index'!S22)="",INDEX('RAW DATA'!$L:$L,'Row Index'!S22),INDEX('RAW DATA'!$Y:$Y,'Row Index'!S22)))</f>
        <v>31.6355961420415</v>
      </c>
      <c r="T528" s="40" t="n">
        <f aca="false">IF('Row Index'!T22="","✗",IF(INDEX('RAW DATA'!$Y:$Y,'Row Index'!T22)="",INDEX('RAW DATA'!$L:$L,'Row Index'!T22),INDEX('RAW DATA'!$Y:$Y,'Row Index'!T22)))</f>
        <v>36.9053496213355</v>
      </c>
      <c r="U528" s="40" t="n">
        <f aca="false">IF('Row Index'!U22="","✗",IF(INDEX('RAW DATA'!$Y:$Y,'Row Index'!U22)="",INDEX('RAW DATA'!$L:$L,'Row Index'!U22),INDEX('RAW DATA'!$Y:$Y,'Row Index'!U22)))</f>
        <v>35.6378159361568</v>
      </c>
      <c r="V528" s="40" t="n">
        <f aca="false">IF('Row Index'!V22="","✗",IF(INDEX('RAW DATA'!$Y:$Y,'Row Index'!V22)="",INDEX('RAW DATA'!$L:$L,'Row Index'!V22),INDEX('RAW DATA'!$Y:$Y,'Row Index'!V22)))</f>
        <v>41.871398240825</v>
      </c>
      <c r="W528" s="40" t="n">
        <f aca="false">IF('Row Index'!W22="","✗",IF(INDEX('RAW DATA'!$Y:$Y,'Row Index'!W22)="",INDEX('RAW DATA'!$L:$L,'Row Index'!W22),INDEX('RAW DATA'!$Y:$Y,'Row Index'!W22)))</f>
        <v>41.6870440083952</v>
      </c>
      <c r="X528" s="40" t="n">
        <f aca="false">IF('Row Index'!X22="","✗",IF(INDEX('RAW DATA'!$Y:$Y,'Row Index'!X22)="",INDEX('RAW DATA'!$L:$L,'Row Index'!X22),INDEX('RAW DATA'!$Y:$Y,'Row Index'!X22)))</f>
        <v>44.1790636479692</v>
      </c>
      <c r="Y528" s="40" t="n">
        <f aca="false">IF('Row Index'!Y22="","✗",IF(INDEX('RAW DATA'!$Y:$Y,'Row Index'!Y22)="",INDEX('RAW DATA'!$L:$L,'Row Index'!Y22),INDEX('RAW DATA'!$Y:$Y,'Row Index'!Y22)))</f>
        <v>44.4108387416168</v>
      </c>
      <c r="Z528" s="40" t="n">
        <f aca="false">IF('Row Index'!Z22="","✗",IF(INDEX('RAW DATA'!$Y:$Y,'Row Index'!Z22)="",INDEX('RAW DATA'!$L:$L,'Row Index'!Z22),INDEX('RAW DATA'!$Y:$Y,'Row Index'!Z22)))</f>
        <v>53.819381443299</v>
      </c>
      <c r="AA528" s="19" t="str">
        <f aca="false">IF('Row Index'!AA22="","⏳",IF(INDEX('RAW DATA'!$Y:$Y,'Row Index'!AA22)="",INDEX('RAW DATA'!$L:$L,'Row Index'!AA22),INDEX('RAW DATA'!$Y:$Y,'Row Index'!AA22)))</f>
        <v>⏳</v>
      </c>
      <c r="AB528" s="40" t="n">
        <f aca="false">IF('Row Index'!AB22="","✗",IF(INDEX('RAW DATA'!$Y:$Y,'Row Index'!AB22)="",INDEX('RAW DATA'!$L:$L,'Row Index'!AB22),INDEX('RAW DATA'!$Y:$Y,'Row Index'!AB22)))</f>
        <v>56.0392464545738</v>
      </c>
      <c r="AC528" s="40" t="n">
        <f aca="false">IF('Row Index'!AC22="","✗",IF(INDEX('RAW DATA'!$Y:$Y,'Row Index'!AC22)="",INDEX('RAW DATA'!$L:$L,'Row Index'!AC22),INDEX('RAW DATA'!$Y:$Y,'Row Index'!AC22)))</f>
        <v>44.9218574471336</v>
      </c>
      <c r="AD528" s="40" t="n">
        <f aca="false">IF('Row Index'!AD22="","✗",IF(INDEX('RAW DATA'!$Y:$Y,'Row Index'!AD22)="",INDEX('RAW DATA'!$L:$L,'Row Index'!AD22),INDEX('RAW DATA'!$Y:$Y,'Row Index'!AD22)))</f>
        <v>73.8974848873994</v>
      </c>
      <c r="AE528" s="40" t="n">
        <f aca="false">IF('Row Index'!AE22="","✗",IF(INDEX('RAW DATA'!$Y:$Y,'Row Index'!AE22)="",INDEX('RAW DATA'!$L:$L,'Row Index'!AE22),INDEX('RAW DATA'!$Y:$Y,'Row Index'!AE22)))</f>
        <v>55.3468308152498</v>
      </c>
      <c r="AF528" s="40" t="n">
        <f aca="false">IF('Row Index'!AF22="","✗",IF(INDEX('RAW DATA'!$Y:$Y,'Row Index'!AF22)="",INDEX('RAW DATA'!$L:$L,'Row Index'!AF22),INDEX('RAW DATA'!$Y:$Y,'Row Index'!AF22)))</f>
        <v>63.9507191333043</v>
      </c>
      <c r="AG528" s="40" t="n">
        <f aca="false">IF('Row Index'!AG22="","✗",IF(INDEX('RAW DATA'!$Y:$Y,'Row Index'!AG22)="",INDEX('RAW DATA'!$L:$L,'Row Index'!AG22),INDEX('RAW DATA'!$Y:$Y,'Row Index'!AG22)))</f>
        <v>44.6025802803693</v>
      </c>
      <c r="AH528" s="40" t="n">
        <f aca="false">IF('Row Index'!AH22="","✗",IF(INDEX('RAW DATA'!$Y:$Y,'Row Index'!AH22)="",INDEX('RAW DATA'!$L:$L,'Row Index'!AH22),INDEX('RAW DATA'!$Y:$Y,'Row Index'!AH22)))</f>
        <v>56.9277259714386</v>
      </c>
      <c r="AI528" s="40" t="n">
        <f aca="false">IF('Row Index'!AI22="","✗",IF(INDEX('RAW DATA'!$Y:$Y,'Row Index'!AI22)="",INDEX('RAW DATA'!$L:$L,'Row Index'!AI22),INDEX('RAW DATA'!$Y:$Y,'Row Index'!AI22)))</f>
        <v>80.4294574024463</v>
      </c>
      <c r="AJ528" s="40" t="n">
        <f aca="false">IF('Row Index'!AJ22="","✗",IF(INDEX('RAW DATA'!$Y:$Y,'Row Index'!AJ22)="",INDEX('RAW DATA'!$L:$L,'Row Index'!AJ22),INDEX('RAW DATA'!$Y:$Y,'Row Index'!AJ22)))</f>
        <v>61.7566079295154</v>
      </c>
      <c r="AK528" s="40" t="n">
        <f aca="false">IF('Row Index'!AK22="","✗",IF(INDEX('RAW DATA'!$Y:$Y,'Row Index'!AK22)="",INDEX('RAW DATA'!$L:$L,'Row Index'!AK22),INDEX('RAW DATA'!$Y:$Y,'Row Index'!AK22)))</f>
        <v>92.2811096601586</v>
      </c>
      <c r="AL528" s="40" t="n">
        <f aca="false">IF('Row Index'!AL22="","✗",IF(INDEX('RAW DATA'!$Y:$Y,'Row Index'!AL22)="",INDEX('RAW DATA'!$L:$L,'Row Index'!AL22),INDEX('RAW DATA'!$Y:$Y,'Row Index'!AL22)))</f>
        <v>81.8126366085498</v>
      </c>
      <c r="AM528" s="40" t="n">
        <f aca="false">IF('Row Index'!AM22="","✗",IF(INDEX('RAW DATA'!$Y:$Y,'Row Index'!AM22)="",INDEX('RAW DATA'!$L:$L,'Row Index'!AM22),INDEX('RAW DATA'!$Y:$Y,'Row Index'!AM22)))</f>
        <v>97.776932353279</v>
      </c>
      <c r="AN528" s="40" t="n">
        <f aca="false">IF('Row Index'!AN22="","✗",IF(INDEX('RAW DATA'!$Y:$Y,'Row Index'!AN22)="",INDEX('RAW DATA'!$L:$L,'Row Index'!AN22),INDEX('RAW DATA'!$Y:$Y,'Row Index'!AN22)))</f>
        <v>97.3918036985015</v>
      </c>
      <c r="AO528" s="40" t="n">
        <f aca="false">IF('Row Index'!AO22="","✗",IF(INDEX('RAW DATA'!$Y:$Y,'Row Index'!AO22)="",INDEX('RAW DATA'!$L:$L,'Row Index'!AO22),INDEX('RAW DATA'!$Y:$Y,'Row Index'!AO22)))</f>
        <v>98.9676191038432</v>
      </c>
      <c r="AP528" s="40" t="n">
        <f aca="false">IF('Row Index'!AP22="","✗",IF(INDEX('RAW DATA'!$Y:$Y,'Row Index'!AP22)="",INDEX('RAW DATA'!$L:$L,'Row Index'!AP22),INDEX('RAW DATA'!$Y:$Y,'Row Index'!AP22)))</f>
        <v>96.844201317806</v>
      </c>
      <c r="AQ528" s="40" t="n">
        <f aca="false">IF('Row Index'!AQ22="","✗",IF(INDEX('RAW DATA'!$Y:$Y,'Row Index'!AQ22)="",INDEX('RAW DATA'!$L:$L,'Row Index'!AQ22),INDEX('RAW DATA'!$Y:$Y,'Row Index'!AQ22)))</f>
        <v>93.8329410586409</v>
      </c>
    </row>
    <row r="529" customFormat="false" ht="15" hidden="false" customHeight="false" outlineLevel="0" collapsed="false">
      <c r="A529" s="15" t="s">
        <v>216</v>
      </c>
      <c r="B529" s="16" t="s">
        <v>153</v>
      </c>
      <c r="C529" s="40" t="n">
        <f aca="false">IF('Row Index'!C23="","✗",IF(INDEX('RAW DATA'!$Y:$Y,'Row Index'!C23)="",INDEX('RAW DATA'!$L:$L,'Row Index'!C23),INDEX('RAW DATA'!$Y:$Y,'Row Index'!C23)))</f>
        <v>35.1591841451436</v>
      </c>
      <c r="D529" s="40" t="n">
        <f aca="false">IF('Row Index'!D23="","✗",IF(INDEX('RAW DATA'!$Y:$Y,'Row Index'!D23)="",INDEX('RAW DATA'!$L:$L,'Row Index'!D23),INDEX('RAW DATA'!$Y:$Y,'Row Index'!D23)))</f>
        <v>84.4644117835826</v>
      </c>
      <c r="E529" s="40" t="n">
        <f aca="false">IF('Row Index'!E23="","✗",IF(INDEX('RAW DATA'!$Y:$Y,'Row Index'!E23)="",INDEX('RAW DATA'!$L:$L,'Row Index'!E23),INDEX('RAW DATA'!$Y:$Y,'Row Index'!E23)))</f>
        <v>37.2362712804017</v>
      </c>
      <c r="F529" s="40" t="n">
        <f aca="false">IF('Row Index'!F23="","✗",IF(INDEX('RAW DATA'!$Y:$Y,'Row Index'!F23)="",INDEX('RAW DATA'!$L:$L,'Row Index'!F23),INDEX('RAW DATA'!$Y:$Y,'Row Index'!F23)))</f>
        <v>74.3821448013065</v>
      </c>
      <c r="G529" s="40" t="n">
        <f aca="false">IF('Row Index'!G23="","✗",IF(INDEX('RAW DATA'!$Y:$Y,'Row Index'!G23)="",INDEX('RAW DATA'!$L:$L,'Row Index'!G23),INDEX('RAW DATA'!$Y:$Y,'Row Index'!G23)))</f>
        <v>54.3645531060019</v>
      </c>
      <c r="H529" s="40" t="n">
        <f aca="false">IF('Row Index'!H23="","✗",IF(INDEX('RAW DATA'!$Y:$Y,'Row Index'!H23)="",INDEX('RAW DATA'!$L:$L,'Row Index'!H23),INDEX('RAW DATA'!$Y:$Y,'Row Index'!H23)))</f>
        <v>70.3526402654523</v>
      </c>
      <c r="I529" s="40" t="n">
        <f aca="false">IF('Row Index'!I23="","✗",IF(INDEX('RAW DATA'!$Y:$Y,'Row Index'!I23)="",INDEX('RAW DATA'!$L:$L,'Row Index'!I23),INDEX('RAW DATA'!$Y:$Y,'Row Index'!I23)))</f>
        <v>38.7057550880077</v>
      </c>
      <c r="J529" s="40" t="n">
        <f aca="false">IF('Row Index'!J23="","✗",IF(INDEX('RAW DATA'!$Y:$Y,'Row Index'!J23)="",INDEX('RAW DATA'!$L:$L,'Row Index'!J23),INDEX('RAW DATA'!$Y:$Y,'Row Index'!J23)))</f>
        <v>68.4276708185356</v>
      </c>
      <c r="K529" s="40" t="n">
        <f aca="false">IF('Row Index'!K23="","✗",IF(INDEX('RAW DATA'!$Y:$Y,'Row Index'!K23)="",INDEX('RAW DATA'!$L:$L,'Row Index'!K23),INDEX('RAW DATA'!$Y:$Y,'Row Index'!K23)))</f>
        <v>34.7978842886353</v>
      </c>
      <c r="L529" s="40" t="n">
        <f aca="false">IF('Row Index'!L23="","✗",IF(INDEX('RAW DATA'!$Y:$Y,'Row Index'!L23)="",INDEX('RAW DATA'!$L:$L,'Row Index'!L23),INDEX('RAW DATA'!$Y:$Y,'Row Index'!L23)))</f>
        <v>72.1480748052578</v>
      </c>
      <c r="M529" s="40" t="n">
        <f aca="false">IF('Row Index'!M23="","✗",IF(INDEX('RAW DATA'!$Y:$Y,'Row Index'!M23)="",INDEX('RAW DATA'!$L:$L,'Row Index'!M23),INDEX('RAW DATA'!$Y:$Y,'Row Index'!M23)))</f>
        <v>30.2120412160436</v>
      </c>
      <c r="N529" s="40" t="n">
        <f aca="false">IF('Row Index'!N23="","✗",IF(INDEX('RAW DATA'!$Y:$Y,'Row Index'!N23)="",INDEX('RAW DATA'!$L:$L,'Row Index'!N23),INDEX('RAW DATA'!$Y:$Y,'Row Index'!N23)))</f>
        <v>41.9511014282256</v>
      </c>
      <c r="O529" s="40" t="n">
        <f aca="false">IF('Row Index'!O23="","✗",IF(INDEX('RAW DATA'!$Y:$Y,'Row Index'!O23)="",INDEX('RAW DATA'!$L:$L,'Row Index'!O23),INDEX('RAW DATA'!$Y:$Y,'Row Index'!O23)))</f>
        <v>29.7928517346483</v>
      </c>
      <c r="P529" s="40" t="n">
        <f aca="false">IF('Row Index'!P23="","✗",IF(INDEX('RAW DATA'!$Y:$Y,'Row Index'!P23)="",INDEX('RAW DATA'!$L:$L,'Row Index'!P23),INDEX('RAW DATA'!$Y:$Y,'Row Index'!P23)))</f>
        <v>33.9204987236034</v>
      </c>
      <c r="Q529" s="40" t="n">
        <f aca="false">IF('Row Index'!Q23="","✗",IF(INDEX('RAW DATA'!$Y:$Y,'Row Index'!Q23)="",INDEX('RAW DATA'!$L:$L,'Row Index'!Q23),INDEX('RAW DATA'!$Y:$Y,'Row Index'!Q23)))</f>
        <v>28.9350087294366</v>
      </c>
      <c r="R529" s="40" t="n">
        <f aca="false">IF('Row Index'!R23="","✗",IF(INDEX('RAW DATA'!$Y:$Y,'Row Index'!R23)="",INDEX('RAW DATA'!$L:$L,'Row Index'!R23),INDEX('RAW DATA'!$Y:$Y,'Row Index'!R23)))</f>
        <v>31.277235675103</v>
      </c>
      <c r="S529" s="40" t="n">
        <f aca="false">IF('Row Index'!S23="","✗",IF(INDEX('RAW DATA'!$Y:$Y,'Row Index'!S23)="",INDEX('RAW DATA'!$L:$L,'Row Index'!S23),INDEX('RAW DATA'!$Y:$Y,'Row Index'!S23)))</f>
        <v>28.1143874761865</v>
      </c>
      <c r="T529" s="40" t="n">
        <f aca="false">IF('Row Index'!T23="","✗",IF(INDEX('RAW DATA'!$Y:$Y,'Row Index'!T23)="",INDEX('RAW DATA'!$L:$L,'Row Index'!T23),INDEX('RAW DATA'!$Y:$Y,'Row Index'!T23)))</f>
        <v>33.4372564302416</v>
      </c>
      <c r="U529" s="40" t="n">
        <f aca="false">IF('Row Index'!U23="","✗",IF(INDEX('RAW DATA'!$Y:$Y,'Row Index'!U23)="",INDEX('RAW DATA'!$L:$L,'Row Index'!U23),INDEX('RAW DATA'!$Y:$Y,'Row Index'!U23)))</f>
        <v>33.9938044304167</v>
      </c>
      <c r="V529" s="40" t="n">
        <f aca="false">IF('Row Index'!V23="","✗",IF(INDEX('RAW DATA'!$Y:$Y,'Row Index'!V23)="",INDEX('RAW DATA'!$L:$L,'Row Index'!V23),INDEX('RAW DATA'!$Y:$Y,'Row Index'!V23)))</f>
        <v>31.5587830481316</v>
      </c>
      <c r="W529" s="40" t="n">
        <f aca="false">IF('Row Index'!W23="","✗",IF(INDEX('RAW DATA'!$Y:$Y,'Row Index'!W23)="",INDEX('RAW DATA'!$L:$L,'Row Index'!W23),INDEX('RAW DATA'!$Y:$Y,'Row Index'!W23)))</f>
        <v>36.0889171165449</v>
      </c>
      <c r="X529" s="40" t="n">
        <f aca="false">IF('Row Index'!X23="","✗",IF(INDEX('RAW DATA'!$Y:$Y,'Row Index'!X23)="",INDEX('RAW DATA'!$L:$L,'Row Index'!X23),INDEX('RAW DATA'!$Y:$Y,'Row Index'!X23)))</f>
        <v>35.6844674223692</v>
      </c>
      <c r="Y529" s="40" t="n">
        <f aca="false">IF('Row Index'!Y23="","✗",IF(INDEX('RAW DATA'!$Y:$Y,'Row Index'!Y23)="",INDEX('RAW DATA'!$L:$L,'Row Index'!Y23),INDEX('RAW DATA'!$Y:$Y,'Row Index'!Y23)))</f>
        <v>33.5185028887985</v>
      </c>
      <c r="Z529" s="40" t="n">
        <f aca="false">IF('Row Index'!Z23="","✗",IF(INDEX('RAW DATA'!$Y:$Y,'Row Index'!Z23)="",INDEX('RAW DATA'!$L:$L,'Row Index'!Z23),INDEX('RAW DATA'!$Y:$Y,'Row Index'!Z23)))</f>
        <v>37.167197154091</v>
      </c>
      <c r="AA529" s="19" t="str">
        <f aca="false">IF('Row Index'!AA23="","⏳",IF(INDEX('RAW DATA'!$Y:$Y,'Row Index'!AA23)="",INDEX('RAW DATA'!$L:$L,'Row Index'!AA23),INDEX('RAW DATA'!$Y:$Y,'Row Index'!AA23)))</f>
        <v>⏳</v>
      </c>
      <c r="AB529" s="40" t="n">
        <f aca="false">IF('Row Index'!AB23="","✗",IF(INDEX('RAW DATA'!$Y:$Y,'Row Index'!AB23)="",INDEX('RAW DATA'!$L:$L,'Row Index'!AB23),INDEX('RAW DATA'!$Y:$Y,'Row Index'!AB23)))</f>
        <v>35.6371230071082</v>
      </c>
      <c r="AC529" s="40" t="n">
        <f aca="false">IF('Row Index'!AC23="","✗",IF(INDEX('RAW DATA'!$Y:$Y,'Row Index'!AC23)="",INDEX('RAW DATA'!$L:$L,'Row Index'!AC23),INDEX('RAW DATA'!$Y:$Y,'Row Index'!AC23)))</f>
        <v>28.4623880012113</v>
      </c>
      <c r="AD529" s="40" t="n">
        <f aca="false">IF('Row Index'!AD23="","✗",IF(INDEX('RAW DATA'!$Y:$Y,'Row Index'!AD23)="",INDEX('RAW DATA'!$L:$L,'Row Index'!AD23),INDEX('RAW DATA'!$Y:$Y,'Row Index'!AD23)))</f>
        <v>35.8621336379601</v>
      </c>
      <c r="AE529" s="40" t="n">
        <f aca="false">IF('Row Index'!AE23="","✗",IF(INDEX('RAW DATA'!$Y:$Y,'Row Index'!AE23)="",INDEX('RAW DATA'!$L:$L,'Row Index'!AE23),INDEX('RAW DATA'!$Y:$Y,'Row Index'!AE23)))</f>
        <v>34.0291785250477</v>
      </c>
      <c r="AF529" s="40" t="n">
        <f aca="false">IF('Row Index'!AF23="","✗",IF(INDEX('RAW DATA'!$Y:$Y,'Row Index'!AF23)="",INDEX('RAW DATA'!$L:$L,'Row Index'!AF23),INDEX('RAW DATA'!$Y:$Y,'Row Index'!AF23)))</f>
        <v>40.6123746215753</v>
      </c>
      <c r="AG529" s="40" t="n">
        <f aca="false">IF('Row Index'!AG23="","✗",IF(INDEX('RAW DATA'!$Y:$Y,'Row Index'!AG23)="",INDEX('RAW DATA'!$L:$L,'Row Index'!AG23),INDEX('RAW DATA'!$Y:$Y,'Row Index'!AG23)))</f>
        <v>32.9109272994497</v>
      </c>
      <c r="AH529" s="40" t="n">
        <f aca="false">IF('Row Index'!AH23="","✗",IF(INDEX('RAW DATA'!$Y:$Y,'Row Index'!AH23)="",INDEX('RAW DATA'!$L:$L,'Row Index'!AH23),INDEX('RAW DATA'!$Y:$Y,'Row Index'!AH23)))</f>
        <v>32.8559906144596</v>
      </c>
      <c r="AI529" s="40" t="n">
        <f aca="false">IF('Row Index'!AI23="","✗",IF(INDEX('RAW DATA'!$Y:$Y,'Row Index'!AI23)="",INDEX('RAW DATA'!$L:$L,'Row Index'!AI23),INDEX('RAW DATA'!$Y:$Y,'Row Index'!AI23)))</f>
        <v>64.6102957705771</v>
      </c>
      <c r="AJ529" s="40" t="n">
        <f aca="false">IF('Row Index'!AJ23="","✗",IF(INDEX('RAW DATA'!$Y:$Y,'Row Index'!AJ23)="",INDEX('RAW DATA'!$L:$L,'Row Index'!AJ23),INDEX('RAW DATA'!$Y:$Y,'Row Index'!AJ23)))</f>
        <v>55.9641349808071</v>
      </c>
      <c r="AK529" s="40" t="n">
        <f aca="false">IF('Row Index'!AK23="","✗",IF(INDEX('RAW DATA'!$Y:$Y,'Row Index'!AK23)="",INDEX('RAW DATA'!$L:$L,'Row Index'!AK23),INDEX('RAW DATA'!$Y:$Y,'Row Index'!AK23)))</f>
        <v>73.0640561317636</v>
      </c>
      <c r="AL529" s="40" t="n">
        <f aca="false">IF('Row Index'!AL23="","✗",IF(INDEX('RAW DATA'!$Y:$Y,'Row Index'!AL23)="",INDEX('RAW DATA'!$L:$L,'Row Index'!AL23),INDEX('RAW DATA'!$Y:$Y,'Row Index'!AL23)))</f>
        <v>77.9267037134142</v>
      </c>
      <c r="AM529" s="40" t="n">
        <f aca="false">IF('Row Index'!AM23="","✗",IF(INDEX('RAW DATA'!$Y:$Y,'Row Index'!AM23)="",INDEX('RAW DATA'!$L:$L,'Row Index'!AM23),INDEX('RAW DATA'!$Y:$Y,'Row Index'!AM23)))</f>
        <v>93.3292397007927</v>
      </c>
      <c r="AN529" s="40" t="n">
        <f aca="false">IF('Row Index'!AN23="","✗",IF(INDEX('RAW DATA'!$Y:$Y,'Row Index'!AN23)="",INDEX('RAW DATA'!$L:$L,'Row Index'!AN23),INDEX('RAW DATA'!$Y:$Y,'Row Index'!AN23)))</f>
        <v>95.155331971657</v>
      </c>
      <c r="AO529" s="40" t="n">
        <f aca="false">IF('Row Index'!AO23="","✗",IF(INDEX('RAW DATA'!$Y:$Y,'Row Index'!AO23)="",INDEX('RAW DATA'!$L:$L,'Row Index'!AO23),INDEX('RAW DATA'!$Y:$Y,'Row Index'!AO23)))</f>
        <v>97.5774033909206</v>
      </c>
      <c r="AP529" s="40" t="n">
        <f aca="false">IF('Row Index'!AP23="","✗",IF(INDEX('RAW DATA'!$Y:$Y,'Row Index'!AP23)="",INDEX('RAW DATA'!$L:$L,'Row Index'!AP23),INDEX('RAW DATA'!$Y:$Y,'Row Index'!AP23)))</f>
        <v>98.6254386196343</v>
      </c>
      <c r="AQ529" s="40" t="n">
        <f aca="false">IF('Row Index'!AQ23="","✗",IF(INDEX('RAW DATA'!$Y:$Y,'Row Index'!AQ23)="",INDEX('RAW DATA'!$L:$L,'Row Index'!AQ23),INDEX('RAW DATA'!$Y:$Y,'Row Index'!AQ23)))</f>
        <v>98.7136281003157</v>
      </c>
    </row>
    <row r="530" customFormat="false" ht="15" hidden="false" customHeight="false" outlineLevel="0" collapsed="false">
      <c r="A530" s="15" t="s">
        <v>219</v>
      </c>
      <c r="B530" s="16" t="s">
        <v>153</v>
      </c>
      <c r="C530" s="40" t="n">
        <f aca="false">IF('Row Index'!C24="","✗",IF(INDEX('RAW DATA'!$Y:$Y,'Row Index'!C24)="",INDEX('RAW DATA'!$L:$L,'Row Index'!C24),INDEX('RAW DATA'!$Y:$Y,'Row Index'!C24)))</f>
        <v>50.470730797912</v>
      </c>
      <c r="D530" s="40" t="n">
        <f aca="false">IF('Row Index'!D24="","✗",IF(INDEX('RAW DATA'!$Y:$Y,'Row Index'!D24)="",INDEX('RAW DATA'!$L:$L,'Row Index'!D24),INDEX('RAW DATA'!$Y:$Y,'Row Index'!D24)))</f>
        <v>75.4008767376132</v>
      </c>
      <c r="E530" s="40" t="n">
        <f aca="false">IF('Row Index'!E24="","✗",IF(INDEX('RAW DATA'!$Y:$Y,'Row Index'!E24)="",INDEX('RAW DATA'!$L:$L,'Row Index'!E24),INDEX('RAW DATA'!$Y:$Y,'Row Index'!E24)))</f>
        <v>53.0695023021267</v>
      </c>
      <c r="F530" s="40" t="n">
        <f aca="false">IF('Row Index'!F24="","✗",IF(INDEX('RAW DATA'!$Y:$Y,'Row Index'!F24)="",INDEX('RAW DATA'!$L:$L,'Row Index'!F24),INDEX('RAW DATA'!$Y:$Y,'Row Index'!F24)))</f>
        <v>69.6105126080265</v>
      </c>
      <c r="G530" s="26" t="str">
        <f aca="false">IF('Row Index'!G24="","✗",IF(INDEX('RAW DATA'!$Y:$Y,'Row Index'!G24)="",INDEX('RAW DATA'!$L:$L,'Row Index'!G24),INDEX('RAW DATA'!$Y:$Y,'Row Index'!G24)))</f>
        <v>✗</v>
      </c>
      <c r="H530" s="40" t="n">
        <f aca="false">IF('Row Index'!H24="","✗",IF(INDEX('RAW DATA'!$Y:$Y,'Row Index'!H24)="",INDEX('RAW DATA'!$L:$L,'Row Index'!H24),INDEX('RAW DATA'!$Y:$Y,'Row Index'!H24)))</f>
        <v>62.8598668959845</v>
      </c>
      <c r="I530" s="40" t="n">
        <f aca="false">IF('Row Index'!I24="","✗",IF(INDEX('RAW DATA'!$Y:$Y,'Row Index'!I24)="",INDEX('RAW DATA'!$L:$L,'Row Index'!I24),INDEX('RAW DATA'!$Y:$Y,'Row Index'!I24)))</f>
        <v>42.0646865199196</v>
      </c>
      <c r="J530" s="40" t="n">
        <f aca="false">IF('Row Index'!J24="","✗",IF(INDEX('RAW DATA'!$Y:$Y,'Row Index'!J24)="",INDEX('RAW DATA'!$L:$L,'Row Index'!J24),INDEX('RAW DATA'!$Y:$Y,'Row Index'!J24)))</f>
        <v>64.2448308642953</v>
      </c>
      <c r="K530" s="40" t="n">
        <f aca="false">IF('Row Index'!K24="","✗",IF(INDEX('RAW DATA'!$Y:$Y,'Row Index'!K24)="",INDEX('RAW DATA'!$L:$L,'Row Index'!K24),INDEX('RAW DATA'!$Y:$Y,'Row Index'!K24)))</f>
        <v>36.5509897875224</v>
      </c>
      <c r="L530" s="40" t="n">
        <f aca="false">IF('Row Index'!L24="","✗",IF(INDEX('RAW DATA'!$Y:$Y,'Row Index'!L24)="",INDEX('RAW DATA'!$L:$L,'Row Index'!L24),INDEX('RAW DATA'!$Y:$Y,'Row Index'!L24)))</f>
        <v>72.790782178566</v>
      </c>
      <c r="M530" s="40" t="n">
        <f aca="false">IF('Row Index'!M24="","✗",IF(INDEX('RAW DATA'!$Y:$Y,'Row Index'!M24)="",INDEX('RAW DATA'!$L:$L,'Row Index'!M24),INDEX('RAW DATA'!$Y:$Y,'Row Index'!M24)))</f>
        <v>30.8684299507833</v>
      </c>
      <c r="N530" s="40" t="n">
        <f aca="false">IF('Row Index'!N24="","✗",IF(INDEX('RAW DATA'!$Y:$Y,'Row Index'!N24)="",INDEX('RAW DATA'!$L:$L,'Row Index'!N24),INDEX('RAW DATA'!$Y:$Y,'Row Index'!N24)))</f>
        <v>31.4030184460593</v>
      </c>
      <c r="O530" s="40" t="n">
        <f aca="false">IF('Row Index'!O24="","✗",IF(INDEX('RAW DATA'!$Y:$Y,'Row Index'!O24)="",INDEX('RAW DATA'!$L:$L,'Row Index'!O24),INDEX('RAW DATA'!$Y:$Y,'Row Index'!O24)))</f>
        <v>30.2898983861327</v>
      </c>
      <c r="P530" s="40" t="n">
        <f aca="false">IF('Row Index'!P24="","✗",IF(INDEX('RAW DATA'!$Y:$Y,'Row Index'!P24)="",INDEX('RAW DATA'!$L:$L,'Row Index'!P24),INDEX('RAW DATA'!$Y:$Y,'Row Index'!P24)))</f>
        <v>37.3660947753766</v>
      </c>
      <c r="Q530" s="40" t="n">
        <f aca="false">IF('Row Index'!Q24="","✗",IF(INDEX('RAW DATA'!$Y:$Y,'Row Index'!Q24)="",INDEX('RAW DATA'!$L:$L,'Row Index'!Q24),INDEX('RAW DATA'!$Y:$Y,'Row Index'!Q24)))</f>
        <v>34.4142163598058</v>
      </c>
      <c r="R530" s="40" t="n">
        <f aca="false">IF('Row Index'!R24="","✗",IF(INDEX('RAW DATA'!$Y:$Y,'Row Index'!R24)="",INDEX('RAW DATA'!$L:$L,'Row Index'!R24),INDEX('RAW DATA'!$Y:$Y,'Row Index'!R24)))</f>
        <v>33.1212590089173</v>
      </c>
      <c r="S530" s="40" t="n">
        <f aca="false">IF('Row Index'!S24="","✗",IF(INDEX('RAW DATA'!$Y:$Y,'Row Index'!S24)="",INDEX('RAW DATA'!$L:$L,'Row Index'!S24),INDEX('RAW DATA'!$Y:$Y,'Row Index'!S24)))</f>
        <v>30.0610741871744</v>
      </c>
      <c r="T530" s="40" t="n">
        <f aca="false">IF('Row Index'!T24="","✗",IF(INDEX('RAW DATA'!$Y:$Y,'Row Index'!T24)="",INDEX('RAW DATA'!$L:$L,'Row Index'!T24),INDEX('RAW DATA'!$Y:$Y,'Row Index'!T24)))</f>
        <v>42.1195254137982</v>
      </c>
      <c r="U530" s="40" t="n">
        <f aca="false">IF('Row Index'!U24="","✗",IF(INDEX('RAW DATA'!$Y:$Y,'Row Index'!U24)="",INDEX('RAW DATA'!$L:$L,'Row Index'!U24),INDEX('RAW DATA'!$Y:$Y,'Row Index'!U24)))</f>
        <v>28.3702051329225</v>
      </c>
      <c r="V530" s="40" t="n">
        <f aca="false">IF('Row Index'!V24="","✗",IF(INDEX('RAW DATA'!$Y:$Y,'Row Index'!V24)="",INDEX('RAW DATA'!$L:$L,'Row Index'!V24),INDEX('RAW DATA'!$Y:$Y,'Row Index'!V24)))</f>
        <v>30.1879669141622</v>
      </c>
      <c r="W530" s="40" t="n">
        <f aca="false">IF('Row Index'!W24="","✗",IF(INDEX('RAW DATA'!$Y:$Y,'Row Index'!W24)="",INDEX('RAW DATA'!$L:$L,'Row Index'!W24),INDEX('RAW DATA'!$Y:$Y,'Row Index'!W24)))</f>
        <v>29.9949539213343</v>
      </c>
      <c r="X530" s="40" t="n">
        <f aca="false">IF('Row Index'!X24="","✗",IF(INDEX('RAW DATA'!$Y:$Y,'Row Index'!X24)="",INDEX('RAW DATA'!$L:$L,'Row Index'!X24),INDEX('RAW DATA'!$Y:$Y,'Row Index'!X24)))</f>
        <v>31.5986084431737</v>
      </c>
      <c r="Y530" s="40" t="n">
        <f aca="false">IF('Row Index'!Y24="","✗",IF(INDEX('RAW DATA'!$Y:$Y,'Row Index'!Y24)="",INDEX('RAW DATA'!$L:$L,'Row Index'!Y24),INDEX('RAW DATA'!$Y:$Y,'Row Index'!Y24)))</f>
        <v>29.8710352039038</v>
      </c>
      <c r="Z530" s="40" t="n">
        <f aca="false">IF('Row Index'!Z24="","✗",IF(INDEX('RAW DATA'!$Y:$Y,'Row Index'!Z24)="",INDEX('RAW DATA'!$L:$L,'Row Index'!Z24),INDEX('RAW DATA'!$Y:$Y,'Row Index'!Z24)))</f>
        <v>36.7948193163093</v>
      </c>
      <c r="AA530" s="19" t="str">
        <f aca="false">IF('Row Index'!AA24="","⏳",IF(INDEX('RAW DATA'!$Y:$Y,'Row Index'!AA24)="",INDEX('RAW DATA'!$L:$L,'Row Index'!AA24),INDEX('RAW DATA'!$Y:$Y,'Row Index'!AA24)))</f>
        <v>⏳</v>
      </c>
      <c r="AB530" s="40" t="n">
        <f aca="false">IF('Row Index'!AB24="","✗",IF(INDEX('RAW DATA'!$Y:$Y,'Row Index'!AB24)="",INDEX('RAW DATA'!$L:$L,'Row Index'!AB24),INDEX('RAW DATA'!$Y:$Y,'Row Index'!AB24)))</f>
        <v>37.5238456193544</v>
      </c>
      <c r="AC530" s="40" t="n">
        <f aca="false">IF('Row Index'!AC24="","✗",IF(INDEX('RAW DATA'!$Y:$Y,'Row Index'!AC24)="",INDEX('RAW DATA'!$L:$L,'Row Index'!AC24),INDEX('RAW DATA'!$Y:$Y,'Row Index'!AC24)))</f>
        <v>31.9197203638973</v>
      </c>
      <c r="AD530" s="40" t="n">
        <f aca="false">IF('Row Index'!AD24="","✗",IF(INDEX('RAW DATA'!$Y:$Y,'Row Index'!AD24)="",INDEX('RAW DATA'!$L:$L,'Row Index'!AD24),INDEX('RAW DATA'!$Y:$Y,'Row Index'!AD24)))</f>
        <v>37.8021066600315</v>
      </c>
      <c r="AE530" s="40" t="n">
        <f aca="false">IF('Row Index'!AE24="","✗",IF(INDEX('RAW DATA'!$Y:$Y,'Row Index'!AE24)="",INDEX('RAW DATA'!$L:$L,'Row Index'!AE24),INDEX('RAW DATA'!$Y:$Y,'Row Index'!AE24)))</f>
        <v>37.7519680584517</v>
      </c>
      <c r="AF530" s="40" t="n">
        <f aca="false">IF('Row Index'!AF24="","✗",IF(INDEX('RAW DATA'!$Y:$Y,'Row Index'!AF24)="",INDEX('RAW DATA'!$L:$L,'Row Index'!AF24),INDEX('RAW DATA'!$Y:$Y,'Row Index'!AF24)))</f>
        <v>44.5297595213981</v>
      </c>
      <c r="AG530" s="40" t="n">
        <f aca="false">IF('Row Index'!AG24="","✗",IF(INDEX('RAW DATA'!$Y:$Y,'Row Index'!AG24)="",INDEX('RAW DATA'!$L:$L,'Row Index'!AG24),INDEX('RAW DATA'!$Y:$Y,'Row Index'!AG24)))</f>
        <v>37.4493595553469</v>
      </c>
      <c r="AH530" s="40" t="n">
        <f aca="false">IF('Row Index'!AH24="","✗",IF(INDEX('RAW DATA'!$Y:$Y,'Row Index'!AH24)="",INDEX('RAW DATA'!$L:$L,'Row Index'!AH24),INDEX('RAW DATA'!$Y:$Y,'Row Index'!AH24)))</f>
        <v>36.385775862069</v>
      </c>
      <c r="AI530" s="40" t="n">
        <f aca="false">IF('Row Index'!AI24="","✗",IF(INDEX('RAW DATA'!$Y:$Y,'Row Index'!AI24)="",INDEX('RAW DATA'!$L:$L,'Row Index'!AI24),INDEX('RAW DATA'!$Y:$Y,'Row Index'!AI24)))</f>
        <v>45.8179016181552</v>
      </c>
      <c r="AJ530" s="40" t="n">
        <f aca="false">IF('Row Index'!AJ24="","✗",IF(INDEX('RAW DATA'!$Y:$Y,'Row Index'!AJ24)="",INDEX('RAW DATA'!$L:$L,'Row Index'!AJ24),INDEX('RAW DATA'!$Y:$Y,'Row Index'!AJ24)))</f>
        <v>43.5898884657544</v>
      </c>
      <c r="AK530" s="40" t="n">
        <f aca="false">IF('Row Index'!AK24="","✗",IF(INDEX('RAW DATA'!$Y:$Y,'Row Index'!AK24)="",INDEX('RAW DATA'!$L:$L,'Row Index'!AK24),INDEX('RAW DATA'!$Y:$Y,'Row Index'!AK24)))</f>
        <v>61.6258238598664</v>
      </c>
      <c r="AL530" s="40" t="n">
        <f aca="false">IF('Row Index'!AL24="","✗",IF(INDEX('RAW DATA'!$Y:$Y,'Row Index'!AL24)="",INDEX('RAW DATA'!$L:$L,'Row Index'!AL24),INDEX('RAW DATA'!$Y:$Y,'Row Index'!AL24)))</f>
        <v>74.1488397304698</v>
      </c>
      <c r="AM530" s="40" t="n">
        <f aca="false">IF('Row Index'!AM24="","✗",IF(INDEX('RAW DATA'!$Y:$Y,'Row Index'!AM24)="",INDEX('RAW DATA'!$L:$L,'Row Index'!AM24),INDEX('RAW DATA'!$Y:$Y,'Row Index'!AM24)))</f>
        <v>75.6196883852691</v>
      </c>
      <c r="AN530" s="40" t="n">
        <f aca="false">IF('Row Index'!AN24="","✗",IF(INDEX('RAW DATA'!$Y:$Y,'Row Index'!AN24)="",INDEX('RAW DATA'!$L:$L,'Row Index'!AN24),INDEX('RAW DATA'!$Y:$Y,'Row Index'!AN24)))</f>
        <v>96.6354363430299</v>
      </c>
      <c r="AO530" s="40" t="n">
        <f aca="false">IF('Row Index'!AO24="","✗",IF(INDEX('RAW DATA'!$Y:$Y,'Row Index'!AO24)="",INDEX('RAW DATA'!$L:$L,'Row Index'!AO24),INDEX('RAW DATA'!$Y:$Y,'Row Index'!AO24)))</f>
        <v>97.2921666734464</v>
      </c>
      <c r="AP530" s="40" t="n">
        <f aca="false">IF('Row Index'!AP24="","✗",IF(INDEX('RAW DATA'!$Y:$Y,'Row Index'!AP24)="",INDEX('RAW DATA'!$L:$L,'Row Index'!AP24),INDEX('RAW DATA'!$Y:$Y,'Row Index'!AP24)))</f>
        <v>99.5174443854654</v>
      </c>
      <c r="AQ530" s="40" t="n">
        <f aca="false">IF('Row Index'!AQ24="","✗",IF(INDEX('RAW DATA'!$Y:$Y,'Row Index'!AQ24)="",INDEX('RAW DATA'!$L:$L,'Row Index'!AQ24),INDEX('RAW DATA'!$Y:$Y,'Row Index'!AQ24)))</f>
        <v>99.8234800062636</v>
      </c>
    </row>
    <row r="531" customFormat="false" ht="15" hidden="false" customHeight="false" outlineLevel="0" collapsed="false">
      <c r="A531" s="15" t="s">
        <v>222</v>
      </c>
      <c r="B531" s="16" t="s">
        <v>153</v>
      </c>
      <c r="C531" s="40" t="n">
        <f aca="false">IF('Row Index'!C25="","✗",IF(INDEX('RAW DATA'!$Y:$Y,'Row Index'!C25)="",INDEX('RAW DATA'!$L:$L,'Row Index'!C25),INDEX('RAW DATA'!$Y:$Y,'Row Index'!C25)))</f>
        <v>48.8711595743561</v>
      </c>
      <c r="D531" s="40" t="n">
        <f aca="false">IF('Row Index'!D25="","✗",IF(INDEX('RAW DATA'!$Y:$Y,'Row Index'!D25)="",INDEX('RAW DATA'!$L:$L,'Row Index'!D25),INDEX('RAW DATA'!$Y:$Y,'Row Index'!D25)))</f>
        <v>77.5115709229513</v>
      </c>
      <c r="E531" s="40" t="n">
        <f aca="false">IF('Row Index'!E25="","✗",IF(INDEX('RAW DATA'!$Y:$Y,'Row Index'!E25)="",INDEX('RAW DATA'!$L:$L,'Row Index'!E25),INDEX('RAW DATA'!$Y:$Y,'Row Index'!E25)))</f>
        <v>38.6648880834927</v>
      </c>
      <c r="F531" s="40" t="n">
        <f aca="false">IF('Row Index'!F25="","✗",IF(INDEX('RAW DATA'!$Y:$Y,'Row Index'!F25)="",INDEX('RAW DATA'!$L:$L,'Row Index'!F25),INDEX('RAW DATA'!$Y:$Y,'Row Index'!F25)))</f>
        <v>75.3994576448885</v>
      </c>
      <c r="G531" s="40" t="n">
        <f aca="false">IF('Row Index'!G25="","✗",IF(INDEX('RAW DATA'!$Y:$Y,'Row Index'!G25)="",INDEX('RAW DATA'!$L:$L,'Row Index'!G25),INDEX('RAW DATA'!$Y:$Y,'Row Index'!G25)))</f>
        <v>36.6151202749141</v>
      </c>
      <c r="H531" s="40" t="n">
        <f aca="false">IF('Row Index'!H25="","✗",IF(INDEX('RAW DATA'!$Y:$Y,'Row Index'!H25)="",INDEX('RAW DATA'!$L:$L,'Row Index'!H25),INDEX('RAW DATA'!$Y:$Y,'Row Index'!H25)))</f>
        <v>71.3160833953835</v>
      </c>
      <c r="I531" s="40" t="n">
        <f aca="false">IF('Row Index'!I25="","✗",IF(INDEX('RAW DATA'!$Y:$Y,'Row Index'!I25)="",INDEX('RAW DATA'!$L:$L,'Row Index'!I25),INDEX('RAW DATA'!$Y:$Y,'Row Index'!I25)))</f>
        <v>35.2213624254725</v>
      </c>
      <c r="J531" s="40" t="n">
        <f aca="false">IF('Row Index'!J25="","✗",IF(INDEX('RAW DATA'!$Y:$Y,'Row Index'!J25)="",INDEX('RAW DATA'!$L:$L,'Row Index'!J25),INDEX('RAW DATA'!$Y:$Y,'Row Index'!J25)))</f>
        <v>75.9690776363618</v>
      </c>
      <c r="K531" s="40" t="n">
        <f aca="false">IF('Row Index'!K25="","✗",IF(INDEX('RAW DATA'!$Y:$Y,'Row Index'!K25)="",INDEX('RAW DATA'!$L:$L,'Row Index'!K25),INDEX('RAW DATA'!$Y:$Y,'Row Index'!K25)))</f>
        <v>42.5671762290047</v>
      </c>
      <c r="L531" s="40" t="n">
        <f aca="false">IF('Row Index'!L25="","✗",IF(INDEX('RAW DATA'!$Y:$Y,'Row Index'!L25)="",INDEX('RAW DATA'!$L:$L,'Row Index'!L25),INDEX('RAW DATA'!$Y:$Y,'Row Index'!L25)))</f>
        <v>72.9361926820195</v>
      </c>
      <c r="M531" s="40" t="n">
        <f aca="false">IF('Row Index'!M25="","✗",IF(INDEX('RAW DATA'!$Y:$Y,'Row Index'!M25)="",INDEX('RAW DATA'!$L:$L,'Row Index'!M25),INDEX('RAW DATA'!$Y:$Y,'Row Index'!M25)))</f>
        <v>45.5609274228018</v>
      </c>
      <c r="N531" s="40" t="n">
        <f aca="false">IF('Row Index'!N25="","✗",IF(INDEX('RAW DATA'!$Y:$Y,'Row Index'!N25)="",INDEX('RAW DATA'!$L:$L,'Row Index'!N25),INDEX('RAW DATA'!$Y:$Y,'Row Index'!N25)))</f>
        <v>40.4534204772088</v>
      </c>
      <c r="O531" s="40" t="n">
        <f aca="false">IF('Row Index'!O25="","✗",IF(INDEX('RAW DATA'!$Y:$Y,'Row Index'!O25)="",INDEX('RAW DATA'!$L:$L,'Row Index'!O25),INDEX('RAW DATA'!$Y:$Y,'Row Index'!O25)))</f>
        <v>56.7041339938246</v>
      </c>
      <c r="P531" s="40" t="n">
        <f aca="false">IF('Row Index'!P25="","✗",IF(INDEX('RAW DATA'!$Y:$Y,'Row Index'!P25)="",INDEX('RAW DATA'!$L:$L,'Row Index'!P25),INDEX('RAW DATA'!$Y:$Y,'Row Index'!P25)))</f>
        <v>38.2482554451258</v>
      </c>
      <c r="Q531" s="40" t="n">
        <f aca="false">IF('Row Index'!Q25="","✗",IF(INDEX('RAW DATA'!$Y:$Y,'Row Index'!Q25)="",INDEX('RAW DATA'!$L:$L,'Row Index'!Q25),INDEX('RAW DATA'!$Y:$Y,'Row Index'!Q25)))</f>
        <v>50.4801407742584</v>
      </c>
      <c r="R531" s="40" t="n">
        <f aca="false">IF('Row Index'!R25="","✗",IF(INDEX('RAW DATA'!$Y:$Y,'Row Index'!R25)="",INDEX('RAW DATA'!$L:$L,'Row Index'!R25),INDEX('RAW DATA'!$Y:$Y,'Row Index'!R25)))</f>
        <v>48.3925828395875</v>
      </c>
      <c r="S531" s="40" t="n">
        <f aca="false">IF('Row Index'!S25="","✗",IF(INDEX('RAW DATA'!$Y:$Y,'Row Index'!S25)="",INDEX('RAW DATA'!$L:$L,'Row Index'!S25),INDEX('RAW DATA'!$Y:$Y,'Row Index'!S25)))</f>
        <v>54.8495590210146</v>
      </c>
      <c r="T531" s="40" t="n">
        <f aca="false">IF('Row Index'!T25="","✗",IF(INDEX('RAW DATA'!$Y:$Y,'Row Index'!T25)="",INDEX('RAW DATA'!$L:$L,'Row Index'!T25),INDEX('RAW DATA'!$Y:$Y,'Row Index'!T25)))</f>
        <v>54.4307920059215</v>
      </c>
      <c r="U531" s="40" t="n">
        <f aca="false">IF('Row Index'!U25="","✗",IF(INDEX('RAW DATA'!$Y:$Y,'Row Index'!U25)="",INDEX('RAW DATA'!$L:$L,'Row Index'!U25),INDEX('RAW DATA'!$Y:$Y,'Row Index'!U25)))</f>
        <v>50.1679046593543</v>
      </c>
      <c r="V531" s="40" t="n">
        <f aca="false">IF('Row Index'!V25="","✗",IF(INDEX('RAW DATA'!$Y:$Y,'Row Index'!V25)="",INDEX('RAW DATA'!$L:$L,'Row Index'!V25),INDEX('RAW DATA'!$Y:$Y,'Row Index'!V25)))</f>
        <v>66.1866110277092</v>
      </c>
      <c r="W531" s="40" t="n">
        <f aca="false">IF('Row Index'!W25="","✗",IF(INDEX('RAW DATA'!$Y:$Y,'Row Index'!W25)="",INDEX('RAW DATA'!$L:$L,'Row Index'!W25),INDEX('RAW DATA'!$Y:$Y,'Row Index'!W25)))</f>
        <v>35.7262123705353</v>
      </c>
      <c r="X531" s="40" t="n">
        <f aca="false">IF('Row Index'!X25="","✗",IF(INDEX('RAW DATA'!$Y:$Y,'Row Index'!X25)="",INDEX('RAW DATA'!$L:$L,'Row Index'!X25),INDEX('RAW DATA'!$Y:$Y,'Row Index'!X25)))</f>
        <v>33.4802283780926</v>
      </c>
      <c r="Y531" s="40" t="n">
        <f aca="false">IF('Row Index'!Y25="","✗",IF(INDEX('RAW DATA'!$Y:$Y,'Row Index'!Y25)="",INDEX('RAW DATA'!$L:$L,'Row Index'!Y25),INDEX('RAW DATA'!$Y:$Y,'Row Index'!Y25)))</f>
        <v>28.8631737570707</v>
      </c>
      <c r="Z531" s="40" t="n">
        <f aca="false">IF('Row Index'!Z25="","✗",IF(INDEX('RAW DATA'!$Y:$Y,'Row Index'!Z25)="",INDEX('RAW DATA'!$L:$L,'Row Index'!Z25),INDEX('RAW DATA'!$Y:$Y,'Row Index'!Z25)))</f>
        <v>32.2466233172353</v>
      </c>
      <c r="AA531" s="19" t="str">
        <f aca="false">IF('Row Index'!AA25="","⏳",IF(INDEX('RAW DATA'!$Y:$Y,'Row Index'!AA25)="",INDEX('RAW DATA'!$L:$L,'Row Index'!AA25),INDEX('RAW DATA'!$Y:$Y,'Row Index'!AA25)))</f>
        <v>⏳</v>
      </c>
      <c r="AB531" s="40" t="n">
        <f aca="false">IF('Row Index'!AB25="","✗",IF(INDEX('RAW DATA'!$Y:$Y,'Row Index'!AB25)="",INDEX('RAW DATA'!$L:$L,'Row Index'!AB25),INDEX('RAW DATA'!$Y:$Y,'Row Index'!AB25)))</f>
        <v>35.2717037745118</v>
      </c>
      <c r="AC531" s="40" t="n">
        <f aca="false">IF('Row Index'!AC25="","✗",IF(INDEX('RAW DATA'!$Y:$Y,'Row Index'!AC25)="",INDEX('RAW DATA'!$L:$L,'Row Index'!AC25),INDEX('RAW DATA'!$Y:$Y,'Row Index'!AC25)))</f>
        <v>32.061364313375</v>
      </c>
      <c r="AD531" s="40" t="n">
        <f aca="false">IF('Row Index'!AD25="","✗",IF(INDEX('RAW DATA'!$Y:$Y,'Row Index'!AD25)="",INDEX('RAW DATA'!$L:$L,'Row Index'!AD25),INDEX('RAW DATA'!$Y:$Y,'Row Index'!AD25)))</f>
        <v>40.0402801842226</v>
      </c>
      <c r="AE531" s="40" t="n">
        <f aca="false">IF('Row Index'!AE25="","✗",IF(INDEX('RAW DATA'!$Y:$Y,'Row Index'!AE25)="",INDEX('RAW DATA'!$L:$L,'Row Index'!AE25),INDEX('RAW DATA'!$Y:$Y,'Row Index'!AE25)))</f>
        <v>35.8244676204951</v>
      </c>
      <c r="AF531" s="40" t="n">
        <f aca="false">IF('Row Index'!AF25="","✗",IF(INDEX('RAW DATA'!$Y:$Y,'Row Index'!AF25)="",INDEX('RAW DATA'!$L:$L,'Row Index'!AF25),INDEX('RAW DATA'!$Y:$Y,'Row Index'!AF25)))</f>
        <v>39.3940041682253</v>
      </c>
      <c r="AG531" s="40" t="n">
        <f aca="false">IF('Row Index'!AG25="","✗",IF(INDEX('RAW DATA'!$Y:$Y,'Row Index'!AG25)="",INDEX('RAW DATA'!$L:$L,'Row Index'!AG25),INDEX('RAW DATA'!$Y:$Y,'Row Index'!AG25)))</f>
        <v>38.8575965856927</v>
      </c>
      <c r="AH531" s="40" t="n">
        <f aca="false">IF('Row Index'!AH25="","✗",IF(INDEX('RAW DATA'!$Y:$Y,'Row Index'!AH25)="",INDEX('RAW DATA'!$L:$L,'Row Index'!AH25),INDEX('RAW DATA'!$Y:$Y,'Row Index'!AH25)))</f>
        <v>30.7620637049627</v>
      </c>
      <c r="AI531" s="40" t="n">
        <f aca="false">IF('Row Index'!AI25="","✗",IF(INDEX('RAW DATA'!$Y:$Y,'Row Index'!AI25)="",INDEX('RAW DATA'!$L:$L,'Row Index'!AI25),INDEX('RAW DATA'!$Y:$Y,'Row Index'!AI25)))</f>
        <v>46.5463944716991</v>
      </c>
      <c r="AJ531" s="40" t="n">
        <f aca="false">IF('Row Index'!AJ25="","✗",IF(INDEX('RAW DATA'!$Y:$Y,'Row Index'!AJ25)="",INDEX('RAW DATA'!$L:$L,'Row Index'!AJ25),INDEX('RAW DATA'!$Y:$Y,'Row Index'!AJ25)))</f>
        <v>38.7833327436342</v>
      </c>
      <c r="AK531" s="40" t="n">
        <f aca="false">IF('Row Index'!AK25="","✗",IF(INDEX('RAW DATA'!$Y:$Y,'Row Index'!AK25)="",INDEX('RAW DATA'!$L:$L,'Row Index'!AK25),INDEX('RAW DATA'!$Y:$Y,'Row Index'!AK25)))</f>
        <v>39.2098930481283</v>
      </c>
      <c r="AL531" s="40" t="n">
        <f aca="false">IF('Row Index'!AL25="","✗",IF(INDEX('RAW DATA'!$Y:$Y,'Row Index'!AL25)="",INDEX('RAW DATA'!$L:$L,'Row Index'!AL25),INDEX('RAW DATA'!$Y:$Y,'Row Index'!AL25)))</f>
        <v>66.0025837408877</v>
      </c>
      <c r="AM531" s="40" t="n">
        <f aca="false">IF('Row Index'!AM25="","✗",IF(INDEX('RAW DATA'!$Y:$Y,'Row Index'!AM25)="",INDEX('RAW DATA'!$L:$L,'Row Index'!AM25),INDEX('RAW DATA'!$Y:$Y,'Row Index'!AM25)))</f>
        <v>79.3658901652392</v>
      </c>
      <c r="AN531" s="40" t="n">
        <f aca="false">IF('Row Index'!AN25="","✗",IF(INDEX('RAW DATA'!$Y:$Y,'Row Index'!AN25)="",INDEX('RAW DATA'!$L:$L,'Row Index'!AN25),INDEX('RAW DATA'!$Y:$Y,'Row Index'!AN25)))</f>
        <v>88.6210994007026</v>
      </c>
      <c r="AO531" s="40" t="n">
        <f aca="false">IF('Row Index'!AO25="","✗",IF(INDEX('RAW DATA'!$Y:$Y,'Row Index'!AO25)="",INDEX('RAW DATA'!$L:$L,'Row Index'!AO25),INDEX('RAW DATA'!$Y:$Y,'Row Index'!AO25)))</f>
        <v>94.5157054842945</v>
      </c>
      <c r="AP531" s="40" t="n">
        <f aca="false">IF('Row Index'!AP25="","✗",IF(INDEX('RAW DATA'!$Y:$Y,'Row Index'!AP25)="",INDEX('RAW DATA'!$L:$L,'Row Index'!AP25),INDEX('RAW DATA'!$Y:$Y,'Row Index'!AP25)))</f>
        <v>99.2051471568259</v>
      </c>
      <c r="AQ531" s="40" t="n">
        <f aca="false">IF('Row Index'!AQ25="","✗",IF(INDEX('RAW DATA'!$Y:$Y,'Row Index'!AQ25)="",INDEX('RAW DATA'!$L:$L,'Row Index'!AQ25),INDEX('RAW DATA'!$Y:$Y,'Row Index'!AQ25)))</f>
        <v>99.6312379867587</v>
      </c>
    </row>
    <row r="532" customFormat="false" ht="15" hidden="false" customHeight="false" outlineLevel="0" collapsed="false">
      <c r="A532" s="15" t="s">
        <v>225</v>
      </c>
      <c r="B532" s="16" t="s">
        <v>153</v>
      </c>
      <c r="C532" s="40" t="n">
        <f aca="false">IF('Row Index'!C26="","✗",IF(INDEX('RAW DATA'!$Y:$Y,'Row Index'!C26)="",INDEX('RAW DATA'!$L:$L,'Row Index'!C26),INDEX('RAW DATA'!$Y:$Y,'Row Index'!C26)))</f>
        <v>44.9474748362709</v>
      </c>
      <c r="D532" s="40" t="n">
        <f aca="false">IF('Row Index'!D26="","✗",IF(INDEX('RAW DATA'!$Y:$Y,'Row Index'!D26)="",INDEX('RAW DATA'!$L:$L,'Row Index'!D26),INDEX('RAW DATA'!$Y:$Y,'Row Index'!D26)))</f>
        <v>58.3291624361853</v>
      </c>
      <c r="E532" s="40" t="n">
        <f aca="false">IF('Row Index'!E26="","✗",IF(INDEX('RAW DATA'!$Y:$Y,'Row Index'!E26)="",INDEX('RAW DATA'!$L:$L,'Row Index'!E26),INDEX('RAW DATA'!$Y:$Y,'Row Index'!E26)))</f>
        <v>43.1871398124875</v>
      </c>
      <c r="F532" s="40" t="n">
        <f aca="false">IF('Row Index'!F26="","✗",IF(INDEX('RAW DATA'!$Y:$Y,'Row Index'!F26)="",INDEX('RAW DATA'!$L:$L,'Row Index'!F26),INDEX('RAW DATA'!$Y:$Y,'Row Index'!F26)))</f>
        <v>58.4909124288599</v>
      </c>
      <c r="G532" s="40" t="n">
        <f aca="false">IF('Row Index'!G26="","✗",IF(INDEX('RAW DATA'!$Y:$Y,'Row Index'!G26)="",INDEX('RAW DATA'!$L:$L,'Row Index'!G26),INDEX('RAW DATA'!$Y:$Y,'Row Index'!G26)))</f>
        <v>39.4214632260952</v>
      </c>
      <c r="H532" s="40" t="n">
        <f aca="false">IF('Row Index'!H26="","✗",IF(INDEX('RAW DATA'!$Y:$Y,'Row Index'!H26)="",INDEX('RAW DATA'!$L:$L,'Row Index'!H26),INDEX('RAW DATA'!$Y:$Y,'Row Index'!H26)))</f>
        <v>68.8439676567128</v>
      </c>
      <c r="I532" s="40" t="n">
        <f aca="false">IF('Row Index'!I26="","✗",IF(INDEX('RAW DATA'!$Y:$Y,'Row Index'!I26)="",INDEX('RAW DATA'!$L:$L,'Row Index'!I26),INDEX('RAW DATA'!$Y:$Y,'Row Index'!I26)))</f>
        <v>41.9034632291287</v>
      </c>
      <c r="J532" s="40" t="n">
        <f aca="false">IF('Row Index'!J26="","✗",IF(INDEX('RAW DATA'!$Y:$Y,'Row Index'!J26)="",INDEX('RAW DATA'!$L:$L,'Row Index'!J26),INDEX('RAW DATA'!$Y:$Y,'Row Index'!J26)))</f>
        <v>60.1945431340761</v>
      </c>
      <c r="K532" s="40" t="n">
        <f aca="false">IF('Row Index'!K26="","✗",IF(INDEX('RAW DATA'!$Y:$Y,'Row Index'!K26)="",INDEX('RAW DATA'!$L:$L,'Row Index'!K26),INDEX('RAW DATA'!$Y:$Y,'Row Index'!K26)))</f>
        <v>36.0320212610802</v>
      </c>
      <c r="L532" s="40" t="n">
        <f aca="false">IF('Row Index'!L26="","✗",IF(INDEX('RAW DATA'!$Y:$Y,'Row Index'!L26)="",INDEX('RAW DATA'!$L:$L,'Row Index'!L26),INDEX('RAW DATA'!$Y:$Y,'Row Index'!L26)))</f>
        <v>66.4202094886014</v>
      </c>
      <c r="M532" s="40" t="n">
        <f aca="false">IF('Row Index'!M26="","✗",IF(INDEX('RAW DATA'!$Y:$Y,'Row Index'!M26)="",INDEX('RAW DATA'!$L:$L,'Row Index'!M26),INDEX('RAW DATA'!$Y:$Y,'Row Index'!M26)))</f>
        <v>32.6048109965636</v>
      </c>
      <c r="N532" s="40" t="n">
        <f aca="false">IF('Row Index'!N26="","✗",IF(INDEX('RAW DATA'!$Y:$Y,'Row Index'!N26)="",INDEX('RAW DATA'!$L:$L,'Row Index'!N26),INDEX('RAW DATA'!$Y:$Y,'Row Index'!N26)))</f>
        <v>45.3217921580486</v>
      </c>
      <c r="O532" s="40" t="n">
        <f aca="false">IF('Row Index'!O26="","✗",IF(INDEX('RAW DATA'!$Y:$Y,'Row Index'!O26)="",INDEX('RAW DATA'!$L:$L,'Row Index'!O26),INDEX('RAW DATA'!$Y:$Y,'Row Index'!O26)))</f>
        <v>37.8949489070702</v>
      </c>
      <c r="P532" s="40" t="n">
        <f aca="false">IF('Row Index'!P26="","✗",IF(INDEX('RAW DATA'!$Y:$Y,'Row Index'!P26)="",INDEX('RAW DATA'!$L:$L,'Row Index'!P26),INDEX('RAW DATA'!$Y:$Y,'Row Index'!P26)))</f>
        <v>41.4064424857536</v>
      </c>
      <c r="Q532" s="40" t="n">
        <f aca="false">IF('Row Index'!Q26="","✗",IF(INDEX('RAW DATA'!$Y:$Y,'Row Index'!Q26)="",INDEX('RAW DATA'!$L:$L,'Row Index'!Q26),INDEX('RAW DATA'!$Y:$Y,'Row Index'!Q26)))</f>
        <v>40.5539218910007</v>
      </c>
      <c r="R532" s="40" t="n">
        <f aca="false">IF('Row Index'!R26="","✗",IF(INDEX('RAW DATA'!$Y:$Y,'Row Index'!R26)="",INDEX('RAW DATA'!$L:$L,'Row Index'!R26),INDEX('RAW DATA'!$Y:$Y,'Row Index'!R26)))</f>
        <v>36.5141656045258</v>
      </c>
      <c r="S532" s="40" t="n">
        <f aca="false">IF('Row Index'!S26="","✗",IF(INDEX('RAW DATA'!$Y:$Y,'Row Index'!S26)="",INDEX('RAW DATA'!$L:$L,'Row Index'!S26),INDEX('RAW DATA'!$Y:$Y,'Row Index'!S26)))</f>
        <v>39.4061878927862</v>
      </c>
      <c r="T532" s="40" t="n">
        <f aca="false">IF('Row Index'!T26="","✗",IF(INDEX('RAW DATA'!$Y:$Y,'Row Index'!T26)="",INDEX('RAW DATA'!$L:$L,'Row Index'!T26),INDEX('RAW DATA'!$Y:$Y,'Row Index'!T26)))</f>
        <v>35.2232420870225</v>
      </c>
      <c r="U532" s="40" t="n">
        <f aca="false">IF('Row Index'!U26="","✗",IF(INDEX('RAW DATA'!$Y:$Y,'Row Index'!U26)="",INDEX('RAW DATA'!$L:$L,'Row Index'!U26),INDEX('RAW DATA'!$Y:$Y,'Row Index'!U26)))</f>
        <v>39.3015000346086</v>
      </c>
      <c r="V532" s="40" t="n">
        <f aca="false">IF('Row Index'!V26="","✗",IF(INDEX('RAW DATA'!$Y:$Y,'Row Index'!V26)="",INDEX('RAW DATA'!$L:$L,'Row Index'!V26),INDEX('RAW DATA'!$Y:$Y,'Row Index'!V26)))</f>
        <v>36.7157828950531</v>
      </c>
      <c r="W532" s="40" t="n">
        <f aca="false">IF('Row Index'!W26="","✗",IF(INDEX('RAW DATA'!$Y:$Y,'Row Index'!W26)="",INDEX('RAW DATA'!$L:$L,'Row Index'!W26),INDEX('RAW DATA'!$Y:$Y,'Row Index'!W26)))</f>
        <v>38.5875809484019</v>
      </c>
      <c r="X532" s="40" t="n">
        <f aca="false">IF('Row Index'!X26="","✗",IF(INDEX('RAW DATA'!$Y:$Y,'Row Index'!X26)="",INDEX('RAW DATA'!$L:$L,'Row Index'!X26),INDEX('RAW DATA'!$Y:$Y,'Row Index'!X26)))</f>
        <v>37.1656784271388</v>
      </c>
      <c r="Y532" s="40" t="n">
        <f aca="false">IF('Row Index'!Y26="","✗",IF(INDEX('RAW DATA'!$Y:$Y,'Row Index'!Y26)="",INDEX('RAW DATA'!$L:$L,'Row Index'!Y26),INDEX('RAW DATA'!$Y:$Y,'Row Index'!Y26)))</f>
        <v>34.215022209716</v>
      </c>
      <c r="Z532" s="40" t="n">
        <f aca="false">IF('Row Index'!Z26="","✗",IF(INDEX('RAW DATA'!$Y:$Y,'Row Index'!Z26)="",INDEX('RAW DATA'!$L:$L,'Row Index'!Z26),INDEX('RAW DATA'!$Y:$Y,'Row Index'!Z26)))</f>
        <v>34.2974144263258</v>
      </c>
      <c r="AA532" s="19" t="str">
        <f aca="false">IF('Row Index'!AA26="","⏳",IF(INDEX('RAW DATA'!$Y:$Y,'Row Index'!AA26)="",INDEX('RAW DATA'!$L:$L,'Row Index'!AA26),INDEX('RAW DATA'!$Y:$Y,'Row Index'!AA26)))</f>
        <v>⏳</v>
      </c>
      <c r="AB532" s="40" t="n">
        <f aca="false">IF('Row Index'!AB26="","✗",IF(INDEX('RAW DATA'!$Y:$Y,'Row Index'!AB26)="",INDEX('RAW DATA'!$L:$L,'Row Index'!AB26),INDEX('RAW DATA'!$Y:$Y,'Row Index'!AB26)))</f>
        <v>34.5433851098018</v>
      </c>
      <c r="AC532" s="40" t="n">
        <f aca="false">IF('Row Index'!AC26="","✗",IF(INDEX('RAW DATA'!$Y:$Y,'Row Index'!AC26)="",INDEX('RAW DATA'!$L:$L,'Row Index'!AC26),INDEX('RAW DATA'!$Y:$Y,'Row Index'!AC26)))</f>
        <v>29.611673188146</v>
      </c>
      <c r="AD532" s="40" t="n">
        <f aca="false">IF('Row Index'!AD26="","✗",IF(INDEX('RAW DATA'!$Y:$Y,'Row Index'!AD26)="",INDEX('RAW DATA'!$L:$L,'Row Index'!AD26),INDEX('RAW DATA'!$Y:$Y,'Row Index'!AD26)))</f>
        <v>42.9711290832693</v>
      </c>
      <c r="AE532" s="40" t="n">
        <f aca="false">IF('Row Index'!AE26="","✗",IF(INDEX('RAW DATA'!$Y:$Y,'Row Index'!AE26)="",INDEX('RAW DATA'!$L:$L,'Row Index'!AE26),INDEX('RAW DATA'!$Y:$Y,'Row Index'!AE26)))</f>
        <v>35.6815824301606</v>
      </c>
      <c r="AF532" s="40" t="n">
        <f aca="false">IF('Row Index'!AF26="","✗",IF(INDEX('RAW DATA'!$Y:$Y,'Row Index'!AF26)="",INDEX('RAW DATA'!$L:$L,'Row Index'!AF26),INDEX('RAW DATA'!$Y:$Y,'Row Index'!AF26)))</f>
        <v>35.1474839779229</v>
      </c>
      <c r="AG532" s="40" t="n">
        <f aca="false">IF('Row Index'!AG26="","✗",IF(INDEX('RAW DATA'!$Y:$Y,'Row Index'!AG26)="",INDEX('RAW DATA'!$L:$L,'Row Index'!AG26),INDEX('RAW DATA'!$Y:$Y,'Row Index'!AG26)))</f>
        <v>31.3239812959252</v>
      </c>
      <c r="AH532" s="40" t="n">
        <f aca="false">IF('Row Index'!AH26="","✗",IF(INDEX('RAW DATA'!$Y:$Y,'Row Index'!AH26)="",INDEX('RAW DATA'!$L:$L,'Row Index'!AH26),INDEX('RAW DATA'!$Y:$Y,'Row Index'!AH26)))</f>
        <v>34.55910090144</v>
      </c>
      <c r="AI532" s="40" t="n">
        <f aca="false">IF('Row Index'!AI26="","✗",IF(INDEX('RAW DATA'!$Y:$Y,'Row Index'!AI26)="",INDEX('RAW DATA'!$L:$L,'Row Index'!AI26),INDEX('RAW DATA'!$Y:$Y,'Row Index'!AI26)))</f>
        <v>56.0857483128226</v>
      </c>
      <c r="AJ532" s="40" t="n">
        <f aca="false">IF('Row Index'!AJ26="","✗",IF(INDEX('RAW DATA'!$Y:$Y,'Row Index'!AJ26)="",INDEX('RAW DATA'!$L:$L,'Row Index'!AJ26),INDEX('RAW DATA'!$Y:$Y,'Row Index'!AJ26)))</f>
        <v>55.1782225705696</v>
      </c>
      <c r="AK532" s="40" t="n">
        <f aca="false">IF('Row Index'!AK26="","✗",IF(INDEX('RAW DATA'!$Y:$Y,'Row Index'!AK26)="",INDEX('RAW DATA'!$L:$L,'Row Index'!AK26),INDEX('RAW DATA'!$Y:$Y,'Row Index'!AK26)))</f>
        <v>76.1913933803031</v>
      </c>
      <c r="AL532" s="40" t="n">
        <f aca="false">IF('Row Index'!AL26="","✗",IF(INDEX('RAW DATA'!$Y:$Y,'Row Index'!AL26)="",INDEX('RAW DATA'!$L:$L,'Row Index'!AL26),INDEX('RAW DATA'!$Y:$Y,'Row Index'!AL26)))</f>
        <v>68.2968078359524</v>
      </c>
      <c r="AM532" s="40" t="n">
        <f aca="false">IF('Row Index'!AM26="","✗",IF(INDEX('RAW DATA'!$Y:$Y,'Row Index'!AM26)="",INDEX('RAW DATA'!$L:$L,'Row Index'!AM26),INDEX('RAW DATA'!$Y:$Y,'Row Index'!AM26)))</f>
        <v>91.3711215790088</v>
      </c>
      <c r="AN532" s="40" t="n">
        <f aca="false">IF('Row Index'!AN26="","✗",IF(INDEX('RAW DATA'!$Y:$Y,'Row Index'!AN26)="",INDEX('RAW DATA'!$L:$L,'Row Index'!AN26),INDEX('RAW DATA'!$Y:$Y,'Row Index'!AN26)))</f>
        <v>90.2855395223399</v>
      </c>
      <c r="AO532" s="40" t="n">
        <f aca="false">IF('Row Index'!AO26="","✗",IF(INDEX('RAW DATA'!$Y:$Y,'Row Index'!AO26)="",INDEX('RAW DATA'!$L:$L,'Row Index'!AO26),INDEX('RAW DATA'!$Y:$Y,'Row Index'!AO26)))</f>
        <v>95.1214615539048</v>
      </c>
      <c r="AP532" s="40" t="n">
        <f aca="false">IF('Row Index'!AP26="","✗",IF(INDEX('RAW DATA'!$Y:$Y,'Row Index'!AP26)="",INDEX('RAW DATA'!$L:$L,'Row Index'!AP26),INDEX('RAW DATA'!$Y:$Y,'Row Index'!AP26)))</f>
        <v>98.6646823500498</v>
      </c>
      <c r="AQ532" s="40" t="n">
        <f aca="false">IF('Row Index'!AQ26="","✗",IF(INDEX('RAW DATA'!$Y:$Y,'Row Index'!AQ26)="",INDEX('RAW DATA'!$L:$L,'Row Index'!AQ26),INDEX('RAW DATA'!$Y:$Y,'Row Index'!AQ26)))</f>
        <v>99.8336425874976</v>
      </c>
    </row>
    <row r="533" customFormat="false" ht="15" hidden="false" customHeight="false" outlineLevel="0" collapsed="false">
      <c r="A533" s="15" t="s">
        <v>228</v>
      </c>
      <c r="B533" s="16" t="s">
        <v>153</v>
      </c>
      <c r="C533" s="40" t="n">
        <f aca="false">IF('Row Index'!C27="","✗",IF(INDEX('RAW DATA'!$Y:$Y,'Row Index'!C27)="",INDEX('RAW DATA'!$L:$L,'Row Index'!C27),INDEX('RAW DATA'!$Y:$Y,'Row Index'!C27)))</f>
        <v>62.8346397061608</v>
      </c>
      <c r="D533" s="40" t="n">
        <f aca="false">IF('Row Index'!D27="","✗",IF(INDEX('RAW DATA'!$Y:$Y,'Row Index'!D27)="",INDEX('RAW DATA'!$L:$L,'Row Index'!D27),INDEX('RAW DATA'!$Y:$Y,'Row Index'!D27)))</f>
        <v>79.1580562339533</v>
      </c>
      <c r="E533" s="40" t="n">
        <f aca="false">IF('Row Index'!E27="","✗",IF(INDEX('RAW DATA'!$Y:$Y,'Row Index'!E27)="",INDEX('RAW DATA'!$L:$L,'Row Index'!E27),INDEX('RAW DATA'!$Y:$Y,'Row Index'!E27)))</f>
        <v>68.949383241174</v>
      </c>
      <c r="F533" s="40" t="n">
        <f aca="false">IF('Row Index'!F27="","✗",IF(INDEX('RAW DATA'!$Y:$Y,'Row Index'!F27)="",INDEX('RAW DATA'!$L:$L,'Row Index'!F27),INDEX('RAW DATA'!$Y:$Y,'Row Index'!F27)))</f>
        <v>78.8025889967638</v>
      </c>
      <c r="G533" s="40" t="n">
        <f aca="false">IF('Row Index'!G27="","✗",IF(INDEX('RAW DATA'!$Y:$Y,'Row Index'!G27)="",INDEX('RAW DATA'!$L:$L,'Row Index'!G27),INDEX('RAW DATA'!$Y:$Y,'Row Index'!G27)))</f>
        <v>67.3714483779404</v>
      </c>
      <c r="H533" s="40" t="n">
        <f aca="false">IF('Row Index'!H27="","✗",IF(INDEX('RAW DATA'!$Y:$Y,'Row Index'!H27)="",INDEX('RAW DATA'!$L:$L,'Row Index'!H27),INDEX('RAW DATA'!$Y:$Y,'Row Index'!H27)))</f>
        <v>77.8304205962544</v>
      </c>
      <c r="I533" s="40" t="n">
        <f aca="false">IF('Row Index'!I27="","✗",IF(INDEX('RAW DATA'!$Y:$Y,'Row Index'!I27)="",INDEX('RAW DATA'!$L:$L,'Row Index'!I27),INDEX('RAW DATA'!$Y:$Y,'Row Index'!I27)))</f>
        <v>61.3003796983314</v>
      </c>
      <c r="J533" s="40" t="n">
        <f aca="false">IF('Row Index'!J27="","✗",IF(INDEX('RAW DATA'!$Y:$Y,'Row Index'!J27)="",INDEX('RAW DATA'!$L:$L,'Row Index'!J27),INDEX('RAW DATA'!$Y:$Y,'Row Index'!J27)))</f>
        <v>78.5440053594895</v>
      </c>
      <c r="K533" s="40" t="n">
        <f aca="false">IF('Row Index'!K27="","✗",IF(INDEX('RAW DATA'!$Y:$Y,'Row Index'!K27)="",INDEX('RAW DATA'!$L:$L,'Row Index'!K27),INDEX('RAW DATA'!$Y:$Y,'Row Index'!K27)))</f>
        <v>58.9335900329726</v>
      </c>
      <c r="L533" s="40" t="n">
        <f aca="false">IF('Row Index'!L27="","✗",IF(INDEX('RAW DATA'!$Y:$Y,'Row Index'!L27)="",INDEX('RAW DATA'!$L:$L,'Row Index'!L27),INDEX('RAW DATA'!$Y:$Y,'Row Index'!L27)))</f>
        <v>80.745803527162</v>
      </c>
      <c r="M533" s="40" t="n">
        <f aca="false">IF('Row Index'!M27="","✗",IF(INDEX('RAW DATA'!$Y:$Y,'Row Index'!M27)="",INDEX('RAW DATA'!$L:$L,'Row Index'!M27),INDEX('RAW DATA'!$Y:$Y,'Row Index'!M27)))</f>
        <v>55.2266364284066</v>
      </c>
      <c r="N533" s="40" t="n">
        <f aca="false">IF('Row Index'!N27="","✗",IF(INDEX('RAW DATA'!$Y:$Y,'Row Index'!N27)="",INDEX('RAW DATA'!$L:$L,'Row Index'!N27),INDEX('RAW DATA'!$Y:$Y,'Row Index'!N27)))</f>
        <v>56.7746789599194</v>
      </c>
      <c r="O533" s="40" t="n">
        <f aca="false">IF('Row Index'!O27="","✗",IF(INDEX('RAW DATA'!$Y:$Y,'Row Index'!O27)="",INDEX('RAW DATA'!$L:$L,'Row Index'!O27),INDEX('RAW DATA'!$Y:$Y,'Row Index'!O27)))</f>
        <v>47.6308309222882</v>
      </c>
      <c r="P533" s="40" t="n">
        <f aca="false">IF('Row Index'!P27="","✗",IF(INDEX('RAW DATA'!$Y:$Y,'Row Index'!P27)="",INDEX('RAW DATA'!$L:$L,'Row Index'!P27),INDEX('RAW DATA'!$Y:$Y,'Row Index'!P27)))</f>
        <v>50.5059134921433</v>
      </c>
      <c r="Q533" s="40" t="n">
        <f aca="false">IF('Row Index'!Q27="","✗",IF(INDEX('RAW DATA'!$Y:$Y,'Row Index'!Q27)="",INDEX('RAW DATA'!$L:$L,'Row Index'!Q27),INDEX('RAW DATA'!$Y:$Y,'Row Index'!Q27)))</f>
        <v>38.2938751687156</v>
      </c>
      <c r="R533" s="40" t="n">
        <f aca="false">IF('Row Index'!R27="","✗",IF(INDEX('RAW DATA'!$Y:$Y,'Row Index'!R27)="",INDEX('RAW DATA'!$L:$L,'Row Index'!R27),INDEX('RAW DATA'!$Y:$Y,'Row Index'!R27)))</f>
        <v>43.6868829019511</v>
      </c>
      <c r="S533" s="40" t="n">
        <f aca="false">IF('Row Index'!S27="","✗",IF(INDEX('RAW DATA'!$Y:$Y,'Row Index'!S27)="",INDEX('RAW DATA'!$L:$L,'Row Index'!S27),INDEX('RAW DATA'!$Y:$Y,'Row Index'!S27)))</f>
        <v>33.9959248358614</v>
      </c>
      <c r="T533" s="40" t="n">
        <f aca="false">IF('Row Index'!T27="","✗",IF(INDEX('RAW DATA'!$Y:$Y,'Row Index'!T27)="",INDEX('RAW DATA'!$L:$L,'Row Index'!T27),INDEX('RAW DATA'!$Y:$Y,'Row Index'!T27)))</f>
        <v>42.1143461559873</v>
      </c>
      <c r="U533" s="40" t="n">
        <f aca="false">IF('Row Index'!U27="","✗",IF(INDEX('RAW DATA'!$Y:$Y,'Row Index'!U27)="",INDEX('RAW DATA'!$L:$L,'Row Index'!U27),INDEX('RAW DATA'!$Y:$Y,'Row Index'!U27)))</f>
        <v>37.7852941468205</v>
      </c>
      <c r="V533" s="40" t="n">
        <f aca="false">IF('Row Index'!V27="","✗",IF(INDEX('RAW DATA'!$Y:$Y,'Row Index'!V27)="",INDEX('RAW DATA'!$L:$L,'Row Index'!V27),INDEX('RAW DATA'!$Y:$Y,'Row Index'!V27)))</f>
        <v>37.828003824498</v>
      </c>
      <c r="W533" s="40" t="n">
        <f aca="false">IF('Row Index'!W27="","✗",IF(INDEX('RAW DATA'!$Y:$Y,'Row Index'!W27)="",INDEX('RAW DATA'!$L:$L,'Row Index'!W27),INDEX('RAW DATA'!$Y:$Y,'Row Index'!W27)))</f>
        <v>36.2647025091433</v>
      </c>
      <c r="X533" s="40" t="n">
        <f aca="false">IF('Row Index'!X27="","✗",IF(INDEX('RAW DATA'!$Y:$Y,'Row Index'!X27)="",INDEX('RAW DATA'!$L:$L,'Row Index'!X27),INDEX('RAW DATA'!$Y:$Y,'Row Index'!X27)))</f>
        <v>32.6784744519289</v>
      </c>
      <c r="Y533" s="40" t="n">
        <f aca="false">IF('Row Index'!Y27="","✗",IF(INDEX('RAW DATA'!$Y:$Y,'Row Index'!Y27)="",INDEX('RAW DATA'!$L:$L,'Row Index'!Y27),INDEX('RAW DATA'!$Y:$Y,'Row Index'!Y27)))</f>
        <v>32.0954197196293</v>
      </c>
      <c r="Z533" s="40" t="n">
        <f aca="false">IF('Row Index'!Z27="","✗",IF(INDEX('RAW DATA'!$Y:$Y,'Row Index'!Z27)="",INDEX('RAW DATA'!$L:$L,'Row Index'!Z27),INDEX('RAW DATA'!$Y:$Y,'Row Index'!Z27)))</f>
        <v>32.6804091332614</v>
      </c>
      <c r="AA533" s="19" t="str">
        <f aca="false">IF('Row Index'!AA27="","⏳",IF(INDEX('RAW DATA'!$Y:$Y,'Row Index'!AA27)="",INDEX('RAW DATA'!$L:$L,'Row Index'!AA27),INDEX('RAW DATA'!$Y:$Y,'Row Index'!AA27)))</f>
        <v>⏳</v>
      </c>
      <c r="AB533" s="40" t="n">
        <f aca="false">IF('Row Index'!AB27="","✗",IF(INDEX('RAW DATA'!$Y:$Y,'Row Index'!AB27)="",INDEX('RAW DATA'!$L:$L,'Row Index'!AB27),INDEX('RAW DATA'!$Y:$Y,'Row Index'!AB27)))</f>
        <v>37.1148538914947</v>
      </c>
      <c r="AC533" s="40" t="n">
        <f aca="false">IF('Row Index'!AC27="","✗",IF(INDEX('RAW DATA'!$Y:$Y,'Row Index'!AC27)="",INDEX('RAW DATA'!$L:$L,'Row Index'!AC27),INDEX('RAW DATA'!$Y:$Y,'Row Index'!AC27)))</f>
        <v>33.2565304061926</v>
      </c>
      <c r="AD533" s="40" t="n">
        <f aca="false">IF('Row Index'!AD27="","✗",IF(INDEX('RAW DATA'!$Y:$Y,'Row Index'!AD27)="",INDEX('RAW DATA'!$L:$L,'Row Index'!AD27),INDEX('RAW DATA'!$Y:$Y,'Row Index'!AD27)))</f>
        <v>40.8687338930917</v>
      </c>
      <c r="AE533" s="40" t="n">
        <f aca="false">IF('Row Index'!AE27="","✗",IF(INDEX('RAW DATA'!$Y:$Y,'Row Index'!AE27)="",INDEX('RAW DATA'!$L:$L,'Row Index'!AE27),INDEX('RAW DATA'!$Y:$Y,'Row Index'!AE27)))</f>
        <v>35.8576660798478</v>
      </c>
      <c r="AF533" s="40" t="n">
        <f aca="false">IF('Row Index'!AF27="","✗",IF(INDEX('RAW DATA'!$Y:$Y,'Row Index'!AF27)="",INDEX('RAW DATA'!$L:$L,'Row Index'!AF27),INDEX('RAW DATA'!$Y:$Y,'Row Index'!AF27)))</f>
        <v>37.9173125209619</v>
      </c>
      <c r="AG533" s="40" t="n">
        <f aca="false">IF('Row Index'!AG27="","✗",IF(INDEX('RAW DATA'!$Y:$Y,'Row Index'!AG27)="",INDEX('RAW DATA'!$L:$L,'Row Index'!AG27),INDEX('RAW DATA'!$Y:$Y,'Row Index'!AG27)))</f>
        <v>29.2065751085178</v>
      </c>
      <c r="AH533" s="40" t="n">
        <f aca="false">IF('Row Index'!AH27="","✗",IF(INDEX('RAW DATA'!$Y:$Y,'Row Index'!AH27)="",INDEX('RAW DATA'!$L:$L,'Row Index'!AH27),INDEX('RAW DATA'!$Y:$Y,'Row Index'!AH27)))</f>
        <v>37.0508466525756</v>
      </c>
      <c r="AI533" s="40" t="n">
        <f aca="false">IF('Row Index'!AI27="","✗",IF(INDEX('RAW DATA'!$Y:$Y,'Row Index'!AI27)="",INDEX('RAW DATA'!$L:$L,'Row Index'!AI27),INDEX('RAW DATA'!$Y:$Y,'Row Index'!AI27)))</f>
        <v>48.4626115090204</v>
      </c>
      <c r="AJ533" s="40" t="n">
        <f aca="false">IF('Row Index'!AJ27="","✗",IF(INDEX('RAW DATA'!$Y:$Y,'Row Index'!AJ27)="",INDEX('RAW DATA'!$L:$L,'Row Index'!AJ27),INDEX('RAW DATA'!$Y:$Y,'Row Index'!AJ27)))</f>
        <v>41.9197134821586</v>
      </c>
      <c r="AK533" s="40" t="n">
        <f aca="false">IF('Row Index'!AK27="","✗",IF(INDEX('RAW DATA'!$Y:$Y,'Row Index'!AK27)="",INDEX('RAW DATA'!$L:$L,'Row Index'!AK27),INDEX('RAW DATA'!$Y:$Y,'Row Index'!AK27)))</f>
        <v>66.9792780057235</v>
      </c>
      <c r="AL533" s="40" t="n">
        <f aca="false">IF('Row Index'!AL27="","✗",IF(INDEX('RAW DATA'!$Y:$Y,'Row Index'!AL27)="",INDEX('RAW DATA'!$L:$L,'Row Index'!AL27),INDEX('RAW DATA'!$Y:$Y,'Row Index'!AL27)))</f>
        <v>69.6663609548125</v>
      </c>
      <c r="AM533" s="40" t="n">
        <f aca="false">IF('Row Index'!AM27="","✗",IF(INDEX('RAW DATA'!$Y:$Y,'Row Index'!AM27)="",INDEX('RAW DATA'!$L:$L,'Row Index'!AM27),INDEX('RAW DATA'!$Y:$Y,'Row Index'!AM27)))</f>
        <v>88.4567633313482</v>
      </c>
      <c r="AN533" s="40" t="n">
        <f aca="false">IF('Row Index'!AN27="","✗",IF(INDEX('RAW DATA'!$Y:$Y,'Row Index'!AN27)="",INDEX('RAW DATA'!$L:$L,'Row Index'!AN27),INDEX('RAW DATA'!$Y:$Y,'Row Index'!AN27)))</f>
        <v>92.9240538781628</v>
      </c>
      <c r="AO533" s="40" t="n">
        <f aca="false">IF('Row Index'!AO27="","✗",IF(INDEX('RAW DATA'!$Y:$Y,'Row Index'!AO27)="",INDEX('RAW DATA'!$L:$L,'Row Index'!AO27),INDEX('RAW DATA'!$Y:$Y,'Row Index'!AO27)))</f>
        <v>96.7045904334676</v>
      </c>
      <c r="AP533" s="40" t="n">
        <f aca="false">IF('Row Index'!AP27="","✗",IF(INDEX('RAW DATA'!$Y:$Y,'Row Index'!AP27)="",INDEX('RAW DATA'!$L:$L,'Row Index'!AP27),INDEX('RAW DATA'!$Y:$Y,'Row Index'!AP27)))</f>
        <v>99.1377186499138</v>
      </c>
      <c r="AQ533" s="40" t="n">
        <f aca="false">IF('Row Index'!AQ27="","✗",IF(INDEX('RAW DATA'!$Y:$Y,'Row Index'!AQ27)="",INDEX('RAW DATA'!$L:$L,'Row Index'!AQ27),INDEX('RAW DATA'!$Y:$Y,'Row Index'!AQ27)))</f>
        <v>99.4160669187311</v>
      </c>
    </row>
    <row r="534" customFormat="false" ht="15" hidden="false" customHeight="false" outlineLevel="0" collapsed="false">
      <c r="A534" s="15" t="s">
        <v>231</v>
      </c>
      <c r="B534" s="16" t="s">
        <v>153</v>
      </c>
      <c r="C534" s="40" t="n">
        <f aca="false">IF('Row Index'!C28="","✗",IF(INDEX('RAW DATA'!$Y:$Y,'Row Index'!C28)="",INDEX('RAW DATA'!$L:$L,'Row Index'!C28),INDEX('RAW DATA'!$Y:$Y,'Row Index'!C28)))</f>
        <v>27.8540745286413</v>
      </c>
      <c r="D534" s="40" t="n">
        <f aca="false">IF('Row Index'!D28="","✗",IF(INDEX('RAW DATA'!$Y:$Y,'Row Index'!D28)="",INDEX('RAW DATA'!$L:$L,'Row Index'!D28),INDEX('RAW DATA'!$Y:$Y,'Row Index'!D28)))</f>
        <v>73.2309473060147</v>
      </c>
      <c r="E534" s="40" t="n">
        <f aca="false">IF('Row Index'!E28="","✗",IF(INDEX('RAW DATA'!$Y:$Y,'Row Index'!E28)="",INDEX('RAW DATA'!$L:$L,'Row Index'!E28),INDEX('RAW DATA'!$Y:$Y,'Row Index'!E28)))</f>
        <v>31.3672413974701</v>
      </c>
      <c r="F534" s="40" t="n">
        <f aca="false">IF('Row Index'!F28="","✗",IF(INDEX('RAW DATA'!$Y:$Y,'Row Index'!F28)="",INDEX('RAW DATA'!$L:$L,'Row Index'!F28),INDEX('RAW DATA'!$Y:$Y,'Row Index'!F28)))</f>
        <v>66.5248409407993</v>
      </c>
      <c r="G534" s="40" t="n">
        <f aca="false">IF('Row Index'!G28="","✗",IF(INDEX('RAW DATA'!$Y:$Y,'Row Index'!G28)="",INDEX('RAW DATA'!$L:$L,'Row Index'!G28),INDEX('RAW DATA'!$Y:$Y,'Row Index'!G28)))</f>
        <v>32.1668880035414</v>
      </c>
      <c r="H534" s="40" t="n">
        <f aca="false">IF('Row Index'!H28="","✗",IF(INDEX('RAW DATA'!$Y:$Y,'Row Index'!H28)="",INDEX('RAW DATA'!$L:$L,'Row Index'!H28),INDEX('RAW DATA'!$Y:$Y,'Row Index'!H28)))</f>
        <v>65.2698778589391</v>
      </c>
      <c r="I534" s="40" t="n">
        <f aca="false">IF('Row Index'!I28="","✗",IF(INDEX('RAW DATA'!$Y:$Y,'Row Index'!I28)="",INDEX('RAW DATA'!$L:$L,'Row Index'!I28),INDEX('RAW DATA'!$Y:$Y,'Row Index'!I28)))</f>
        <v>29.9414754206161</v>
      </c>
      <c r="J534" s="40" t="n">
        <f aca="false">IF('Row Index'!J28="","✗",IF(INDEX('RAW DATA'!$Y:$Y,'Row Index'!J28)="",INDEX('RAW DATA'!$L:$L,'Row Index'!J28),INDEX('RAW DATA'!$Y:$Y,'Row Index'!J28)))</f>
        <v>70.5086699323694</v>
      </c>
      <c r="K534" s="40" t="n">
        <f aca="false">IF('Row Index'!K28="","✗",IF(INDEX('RAW DATA'!$Y:$Y,'Row Index'!K28)="",INDEX('RAW DATA'!$L:$L,'Row Index'!K28),INDEX('RAW DATA'!$Y:$Y,'Row Index'!K28)))</f>
        <v>41.6576576576577</v>
      </c>
      <c r="L534" s="40" t="n">
        <f aca="false">IF('Row Index'!L28="","✗",IF(INDEX('RAW DATA'!$Y:$Y,'Row Index'!L28)="",INDEX('RAW DATA'!$L:$L,'Row Index'!L28),INDEX('RAW DATA'!$Y:$Y,'Row Index'!L28)))</f>
        <v>68.749306676856</v>
      </c>
      <c r="M534" s="40" t="n">
        <f aca="false">IF('Row Index'!M28="","✗",IF(INDEX('RAW DATA'!$Y:$Y,'Row Index'!M28)="",INDEX('RAW DATA'!$L:$L,'Row Index'!M28),INDEX('RAW DATA'!$Y:$Y,'Row Index'!M28)))</f>
        <v>44.7745603836652</v>
      </c>
      <c r="N534" s="40" t="n">
        <f aca="false">IF('Row Index'!N28="","✗",IF(INDEX('RAW DATA'!$Y:$Y,'Row Index'!N28)="",INDEX('RAW DATA'!$L:$L,'Row Index'!N28),INDEX('RAW DATA'!$Y:$Y,'Row Index'!N28)))</f>
        <v>49.3005721489527</v>
      </c>
      <c r="O534" s="40" t="n">
        <f aca="false">IF('Row Index'!O28="","✗",IF(INDEX('RAW DATA'!$Y:$Y,'Row Index'!O28)="",INDEX('RAW DATA'!$L:$L,'Row Index'!O28),INDEX('RAW DATA'!$Y:$Y,'Row Index'!O28)))</f>
        <v>43.6146475915475</v>
      </c>
      <c r="P534" s="40" t="n">
        <f aca="false">IF('Row Index'!P28="","✗",IF(INDEX('RAW DATA'!$Y:$Y,'Row Index'!P28)="",INDEX('RAW DATA'!$L:$L,'Row Index'!P28),INDEX('RAW DATA'!$Y:$Y,'Row Index'!P28)))</f>
        <v>44.2806346301803</v>
      </c>
      <c r="Q534" s="40" t="n">
        <f aca="false">IF('Row Index'!Q28="","✗",IF(INDEX('RAW DATA'!$Y:$Y,'Row Index'!Q28)="",INDEX('RAW DATA'!$L:$L,'Row Index'!Q28),INDEX('RAW DATA'!$Y:$Y,'Row Index'!Q28)))</f>
        <v>37.4903529081597</v>
      </c>
      <c r="R534" s="40" t="n">
        <f aca="false">IF('Row Index'!R28="","✗",IF(INDEX('RAW DATA'!$Y:$Y,'Row Index'!R28)="",INDEX('RAW DATA'!$L:$L,'Row Index'!R28),INDEX('RAW DATA'!$Y:$Y,'Row Index'!R28)))</f>
        <v>40.0334836330769</v>
      </c>
      <c r="S534" s="40" t="n">
        <f aca="false">IF('Row Index'!S28="","✗",IF(INDEX('RAW DATA'!$Y:$Y,'Row Index'!S28)="",INDEX('RAW DATA'!$L:$L,'Row Index'!S28),INDEX('RAW DATA'!$Y:$Y,'Row Index'!S28)))</f>
        <v>32.9669387230028</v>
      </c>
      <c r="T534" s="40" t="n">
        <f aca="false">IF('Row Index'!T28="","✗",IF(INDEX('RAW DATA'!$Y:$Y,'Row Index'!T28)="",INDEX('RAW DATA'!$L:$L,'Row Index'!T28),INDEX('RAW DATA'!$Y:$Y,'Row Index'!T28)))</f>
        <v>36.5340619403083</v>
      </c>
      <c r="U534" s="40" t="n">
        <f aca="false">IF('Row Index'!U28="","✗",IF(INDEX('RAW DATA'!$Y:$Y,'Row Index'!U28)="",INDEX('RAW DATA'!$L:$L,'Row Index'!U28),INDEX('RAW DATA'!$Y:$Y,'Row Index'!U28)))</f>
        <v>37.7335763041665</v>
      </c>
      <c r="V534" s="40" t="n">
        <f aca="false">IF('Row Index'!V28="","✗",IF(INDEX('RAW DATA'!$Y:$Y,'Row Index'!V28)="",INDEX('RAW DATA'!$L:$L,'Row Index'!V28),INDEX('RAW DATA'!$Y:$Y,'Row Index'!V28)))</f>
        <v>38.8749787811917</v>
      </c>
      <c r="W534" s="40" t="n">
        <f aca="false">IF('Row Index'!W28="","✗",IF(INDEX('RAW DATA'!$Y:$Y,'Row Index'!W28)="",INDEX('RAW DATA'!$L:$L,'Row Index'!W28),INDEX('RAW DATA'!$Y:$Y,'Row Index'!W28)))</f>
        <v>30.2261566178017</v>
      </c>
      <c r="X534" s="40" t="n">
        <f aca="false">IF('Row Index'!X28="","✗",IF(INDEX('RAW DATA'!$Y:$Y,'Row Index'!X28)="",INDEX('RAW DATA'!$L:$L,'Row Index'!X28),INDEX('RAW DATA'!$Y:$Y,'Row Index'!X28)))</f>
        <v>38.6188640774094</v>
      </c>
      <c r="Y534" s="40" t="n">
        <f aca="false">IF('Row Index'!Y28="","✗",IF(INDEX('RAW DATA'!$Y:$Y,'Row Index'!Y28)="",INDEX('RAW DATA'!$L:$L,'Row Index'!Y28),INDEX('RAW DATA'!$Y:$Y,'Row Index'!Y28)))</f>
        <v>32.1682444305878</v>
      </c>
      <c r="Z534" s="40" t="n">
        <f aca="false">IF('Row Index'!Z28="","✗",IF(INDEX('RAW DATA'!$Y:$Y,'Row Index'!Z28)="",INDEX('RAW DATA'!$L:$L,'Row Index'!Z28),INDEX('RAW DATA'!$Y:$Y,'Row Index'!Z28)))</f>
        <v>30.5996112730807</v>
      </c>
      <c r="AA534" s="19" t="str">
        <f aca="false">IF('Row Index'!AA28="","⏳",IF(INDEX('RAW DATA'!$Y:$Y,'Row Index'!AA28)="",INDEX('RAW DATA'!$L:$L,'Row Index'!AA28),INDEX('RAW DATA'!$Y:$Y,'Row Index'!AA28)))</f>
        <v>⏳</v>
      </c>
      <c r="AB534" s="40" t="n">
        <f aca="false">IF('Row Index'!AB28="","✗",IF(INDEX('RAW DATA'!$Y:$Y,'Row Index'!AB28)="",INDEX('RAW DATA'!$L:$L,'Row Index'!AB28),INDEX('RAW DATA'!$Y:$Y,'Row Index'!AB28)))</f>
        <v>39.3325652095451</v>
      </c>
      <c r="AC534" s="40" t="n">
        <f aca="false">IF('Row Index'!AC28="","✗",IF(INDEX('RAW DATA'!$Y:$Y,'Row Index'!AC28)="",INDEX('RAW DATA'!$L:$L,'Row Index'!AC28),INDEX('RAW DATA'!$Y:$Y,'Row Index'!AC28)))</f>
        <v>30.2509255450432</v>
      </c>
      <c r="AD534" s="40" t="n">
        <f aca="false">IF('Row Index'!AD28="","✗",IF(INDEX('RAW DATA'!$Y:$Y,'Row Index'!AD28)="",INDEX('RAW DATA'!$L:$L,'Row Index'!AD28),INDEX('RAW DATA'!$Y:$Y,'Row Index'!AD28)))</f>
        <v>46.1472544046068</v>
      </c>
      <c r="AE534" s="40" t="n">
        <f aca="false">IF('Row Index'!AE28="","✗",IF(INDEX('RAW DATA'!$Y:$Y,'Row Index'!AE28)="",INDEX('RAW DATA'!$L:$L,'Row Index'!AE28),INDEX('RAW DATA'!$Y:$Y,'Row Index'!AE28)))</f>
        <v>36.7618584803226</v>
      </c>
      <c r="AF534" s="40" t="n">
        <f aca="false">IF('Row Index'!AF28="","✗",IF(INDEX('RAW DATA'!$Y:$Y,'Row Index'!AF28)="",INDEX('RAW DATA'!$L:$L,'Row Index'!AF28),INDEX('RAW DATA'!$Y:$Y,'Row Index'!AF28)))</f>
        <v>52.2155260571281</v>
      </c>
      <c r="AG534" s="40" t="n">
        <f aca="false">IF('Row Index'!AG28="","✗",IF(INDEX('RAW DATA'!$Y:$Y,'Row Index'!AG28)="",INDEX('RAW DATA'!$L:$L,'Row Index'!AG28),INDEX('RAW DATA'!$Y:$Y,'Row Index'!AG28)))</f>
        <v>36.2641958626902</v>
      </c>
      <c r="AH534" s="40" t="n">
        <f aca="false">IF('Row Index'!AH28="","✗",IF(INDEX('RAW DATA'!$Y:$Y,'Row Index'!AH28)="",INDEX('RAW DATA'!$L:$L,'Row Index'!AH28),INDEX('RAW DATA'!$Y:$Y,'Row Index'!AH28)))</f>
        <v>38.0553340031696</v>
      </c>
      <c r="AI534" s="40" t="n">
        <f aca="false">IF('Row Index'!AI28="","✗",IF(INDEX('RAW DATA'!$Y:$Y,'Row Index'!AI28)="",INDEX('RAW DATA'!$L:$L,'Row Index'!AI28),INDEX('RAW DATA'!$Y:$Y,'Row Index'!AI28)))</f>
        <v>76.6329920518839</v>
      </c>
      <c r="AJ534" s="40" t="n">
        <f aca="false">IF('Row Index'!AJ28="","✗",IF(INDEX('RAW DATA'!$Y:$Y,'Row Index'!AJ28)="",INDEX('RAW DATA'!$L:$L,'Row Index'!AJ28),INDEX('RAW DATA'!$Y:$Y,'Row Index'!AJ28)))</f>
        <v>55.7156520934251</v>
      </c>
      <c r="AK534" s="40" t="n">
        <f aca="false">IF('Row Index'!AK28="","✗",IF(INDEX('RAW DATA'!$Y:$Y,'Row Index'!AK28)="",INDEX('RAW DATA'!$L:$L,'Row Index'!AK28),INDEX('RAW DATA'!$Y:$Y,'Row Index'!AK28)))</f>
        <v>78.5281680700942</v>
      </c>
      <c r="AL534" s="40" t="n">
        <f aca="false">IF('Row Index'!AL28="","✗",IF(INDEX('RAW DATA'!$Y:$Y,'Row Index'!AL28)="",INDEX('RAW DATA'!$L:$L,'Row Index'!AL28),INDEX('RAW DATA'!$Y:$Y,'Row Index'!AL28)))</f>
        <v>84.6565330637951</v>
      </c>
      <c r="AM534" s="40" t="n">
        <f aca="false">IF('Row Index'!AM28="","✗",IF(INDEX('RAW DATA'!$Y:$Y,'Row Index'!AM28)="",INDEX('RAW DATA'!$L:$L,'Row Index'!AM28),INDEX('RAW DATA'!$Y:$Y,'Row Index'!AM28)))</f>
        <v>92.2190891224472</v>
      </c>
      <c r="AN534" s="40" t="n">
        <f aca="false">IF('Row Index'!AN28="","✗",IF(INDEX('RAW DATA'!$Y:$Y,'Row Index'!AN28)="",INDEX('RAW DATA'!$L:$L,'Row Index'!AN28),INDEX('RAW DATA'!$Y:$Y,'Row Index'!AN28)))</f>
        <v>96.6174548721719</v>
      </c>
      <c r="AO534" s="40" t="n">
        <f aca="false">IF('Row Index'!AO28="","✗",IF(INDEX('RAW DATA'!$Y:$Y,'Row Index'!AO28)="",INDEX('RAW DATA'!$L:$L,'Row Index'!AO28),INDEX('RAW DATA'!$Y:$Y,'Row Index'!AO28)))</f>
        <v>98.4042042157447</v>
      </c>
      <c r="AP534" s="40" t="n">
        <f aca="false">IF('Row Index'!AP28="","✗",IF(INDEX('RAW DATA'!$Y:$Y,'Row Index'!AP28)="",INDEX('RAW DATA'!$L:$L,'Row Index'!AP28),INDEX('RAW DATA'!$Y:$Y,'Row Index'!AP28)))</f>
        <v>99.2553164265425</v>
      </c>
      <c r="AQ534" s="40" t="n">
        <f aca="false">IF('Row Index'!AQ28="","✗",IF(INDEX('RAW DATA'!$Y:$Y,'Row Index'!AQ28)="",INDEX('RAW DATA'!$L:$L,'Row Index'!AQ28),INDEX('RAW DATA'!$Y:$Y,'Row Index'!AQ28)))</f>
        <v>99.6644660194175</v>
      </c>
    </row>
    <row r="535" customFormat="false" ht="15" hidden="false" customHeight="false" outlineLevel="0" collapsed="false">
      <c r="A535" s="15" t="s">
        <v>234</v>
      </c>
      <c r="B535" s="16" t="s">
        <v>153</v>
      </c>
      <c r="C535" s="40" t="n">
        <f aca="false">IF('Row Index'!C29="","✗",IF(INDEX('RAW DATA'!$Y:$Y,'Row Index'!C29)="",INDEX('RAW DATA'!$L:$L,'Row Index'!C29),INDEX('RAW DATA'!$Y:$Y,'Row Index'!C29)))</f>
        <v>30.8092043049489</v>
      </c>
      <c r="D535" s="40" t="n">
        <f aca="false">IF('Row Index'!D29="","✗",IF(INDEX('RAW DATA'!$Y:$Y,'Row Index'!D29)="",INDEX('RAW DATA'!$L:$L,'Row Index'!D29),INDEX('RAW DATA'!$Y:$Y,'Row Index'!D29)))</f>
        <v>75.7270376870671</v>
      </c>
      <c r="E535" s="40" t="n">
        <f aca="false">IF('Row Index'!E29="","✗",IF(INDEX('RAW DATA'!$Y:$Y,'Row Index'!E29)="",INDEX('RAW DATA'!$L:$L,'Row Index'!E29),INDEX('RAW DATA'!$Y:$Y,'Row Index'!E29)))</f>
        <v>40.8870486421964</v>
      </c>
      <c r="F535" s="40" t="n">
        <f aca="false">IF('Row Index'!F29="","✗",IF(INDEX('RAW DATA'!$Y:$Y,'Row Index'!F29)="",INDEX('RAW DATA'!$L:$L,'Row Index'!F29),INDEX('RAW DATA'!$Y:$Y,'Row Index'!F29)))</f>
        <v>73.4913631142173</v>
      </c>
      <c r="G535" s="40" t="n">
        <f aca="false">IF('Row Index'!G29="","✗",IF(INDEX('RAW DATA'!$Y:$Y,'Row Index'!G29)="",INDEX('RAW DATA'!$L:$L,'Row Index'!G29),INDEX('RAW DATA'!$Y:$Y,'Row Index'!G29)))</f>
        <v>43.7864868186567</v>
      </c>
      <c r="H535" s="40" t="n">
        <f aca="false">IF('Row Index'!H29="","✗",IF(INDEX('RAW DATA'!$Y:$Y,'Row Index'!H29)="",INDEX('RAW DATA'!$L:$L,'Row Index'!H29),INDEX('RAW DATA'!$Y:$Y,'Row Index'!H29)))</f>
        <v>55.1687802307968</v>
      </c>
      <c r="I535" s="40" t="n">
        <f aca="false">IF('Row Index'!I29="","✗",IF(INDEX('RAW DATA'!$Y:$Y,'Row Index'!I29)="",INDEX('RAW DATA'!$L:$L,'Row Index'!I29),INDEX('RAW DATA'!$Y:$Y,'Row Index'!I29)))</f>
        <v>31.6893858171236</v>
      </c>
      <c r="J535" s="40" t="n">
        <f aca="false">IF('Row Index'!J29="","✗",IF(INDEX('RAW DATA'!$Y:$Y,'Row Index'!J29)="",INDEX('RAW DATA'!$L:$L,'Row Index'!J29),INDEX('RAW DATA'!$Y:$Y,'Row Index'!J29)))</f>
        <v>58.9320589113802</v>
      </c>
      <c r="K535" s="40" t="n">
        <f aca="false">IF('Row Index'!K29="","✗",IF(INDEX('RAW DATA'!$Y:$Y,'Row Index'!K29)="",INDEX('RAW DATA'!$L:$L,'Row Index'!K29),INDEX('RAW DATA'!$Y:$Y,'Row Index'!K29)))</f>
        <v>37.5305511890878</v>
      </c>
      <c r="L535" s="40" t="str">
        <f aca="false">IF('Row Index'!L29="","✗",IF(INDEX('RAW DATA'!$Y:$Y,'Row Index'!L29)="",INDEX('RAW DATA'!$L:$L,'Row Index'!L29),INDEX('RAW DATA'!$Y:$Y,'Row Index'!L29)))</f>
        <v>✗⇲</v>
      </c>
      <c r="M535" s="40" t="n">
        <f aca="false">IF('Row Index'!M29="","✗",IF(INDEX('RAW DATA'!$Y:$Y,'Row Index'!M29)="",INDEX('RAW DATA'!$L:$L,'Row Index'!M29),INDEX('RAW DATA'!$Y:$Y,'Row Index'!M29)))</f>
        <v>39.661135371179</v>
      </c>
      <c r="N535" s="40" t="n">
        <f aca="false">IF('Row Index'!N29="","✗",IF(INDEX('RAW DATA'!$Y:$Y,'Row Index'!N29)="",INDEX('RAW DATA'!$L:$L,'Row Index'!N29),INDEX('RAW DATA'!$Y:$Y,'Row Index'!N29)))</f>
        <v>35.3832545459818</v>
      </c>
      <c r="O535" s="40" t="n">
        <f aca="false">IF('Row Index'!O29="","✗",IF(INDEX('RAW DATA'!$Y:$Y,'Row Index'!O29)="",INDEX('RAW DATA'!$L:$L,'Row Index'!O29),INDEX('RAW DATA'!$Y:$Y,'Row Index'!O29)))</f>
        <v>40.13555955845</v>
      </c>
      <c r="P535" s="40" t="n">
        <f aca="false">IF('Row Index'!P29="","✗",IF(INDEX('RAW DATA'!$Y:$Y,'Row Index'!P29)="",INDEX('RAW DATA'!$L:$L,'Row Index'!P29),INDEX('RAW DATA'!$Y:$Y,'Row Index'!P29)))</f>
        <v>32.4198722538882</v>
      </c>
      <c r="Q535" s="40" t="n">
        <f aca="false">IF('Row Index'!Q29="","✗",IF(INDEX('RAW DATA'!$Y:$Y,'Row Index'!Q29)="",INDEX('RAW DATA'!$L:$L,'Row Index'!Q29),INDEX('RAW DATA'!$Y:$Y,'Row Index'!Q29)))</f>
        <v>30.496191229317</v>
      </c>
      <c r="R535" s="40" t="n">
        <f aca="false">IF('Row Index'!R29="","✗",IF(INDEX('RAW DATA'!$Y:$Y,'Row Index'!R29)="",INDEX('RAW DATA'!$L:$L,'Row Index'!R29),INDEX('RAW DATA'!$Y:$Y,'Row Index'!R29)))</f>
        <v>38.613151956538</v>
      </c>
      <c r="S535" s="40" t="n">
        <f aca="false">IF('Row Index'!S29="","✗",IF(INDEX('RAW DATA'!$Y:$Y,'Row Index'!S29)="",INDEX('RAW DATA'!$L:$L,'Row Index'!S29),INDEX('RAW DATA'!$Y:$Y,'Row Index'!S29)))</f>
        <v>26.2259353432619</v>
      </c>
      <c r="T535" s="40" t="n">
        <f aca="false">IF('Row Index'!T29="","✗",IF(INDEX('RAW DATA'!$Y:$Y,'Row Index'!T29)="",INDEX('RAW DATA'!$L:$L,'Row Index'!T29),INDEX('RAW DATA'!$Y:$Y,'Row Index'!T29)))</f>
        <v>35.1421342461676</v>
      </c>
      <c r="U535" s="40" t="n">
        <f aca="false">IF('Row Index'!U29="","✗",IF(INDEX('RAW DATA'!$Y:$Y,'Row Index'!U29)="",INDEX('RAW DATA'!$L:$L,'Row Index'!U29),INDEX('RAW DATA'!$Y:$Y,'Row Index'!U29)))</f>
        <v>30.4824561403509</v>
      </c>
      <c r="V535" s="40" t="n">
        <f aca="false">IF('Row Index'!V29="","✗",IF(INDEX('RAW DATA'!$Y:$Y,'Row Index'!V29)="",INDEX('RAW DATA'!$L:$L,'Row Index'!V29),INDEX('RAW DATA'!$Y:$Y,'Row Index'!V29)))</f>
        <v>25.8793039614957</v>
      </c>
      <c r="W535" s="40" t="n">
        <f aca="false">IF('Row Index'!W29="","✗",IF(INDEX('RAW DATA'!$Y:$Y,'Row Index'!W29)="",INDEX('RAW DATA'!$L:$L,'Row Index'!W29),INDEX('RAW DATA'!$Y:$Y,'Row Index'!W29)))</f>
        <v>35.557456706123</v>
      </c>
      <c r="X535" s="40" t="n">
        <f aca="false">IF('Row Index'!X29="","✗",IF(INDEX('RAW DATA'!$Y:$Y,'Row Index'!X29)="",INDEX('RAW DATA'!$L:$L,'Row Index'!X29),INDEX('RAW DATA'!$Y:$Y,'Row Index'!X29)))</f>
        <v>36.2158846979454</v>
      </c>
      <c r="Y535" s="40" t="n">
        <f aca="false">IF('Row Index'!Y29="","✗",IF(INDEX('RAW DATA'!$Y:$Y,'Row Index'!Y29)="",INDEX('RAW DATA'!$L:$L,'Row Index'!Y29),INDEX('RAW DATA'!$Y:$Y,'Row Index'!Y29)))</f>
        <v>31.8222524513972</v>
      </c>
      <c r="Z535" s="40" t="n">
        <f aca="false">IF('Row Index'!Z29="","✗",IF(INDEX('RAW DATA'!$Y:$Y,'Row Index'!Z29)="",INDEX('RAW DATA'!$L:$L,'Row Index'!Z29),INDEX('RAW DATA'!$Y:$Y,'Row Index'!Z29)))</f>
        <v>49.1838529235726</v>
      </c>
      <c r="AA535" s="19" t="str">
        <f aca="false">IF('Row Index'!AA29="","⏳",IF(INDEX('RAW DATA'!$Y:$Y,'Row Index'!AA29)="",INDEX('RAW DATA'!$L:$L,'Row Index'!AA29),INDEX('RAW DATA'!$Y:$Y,'Row Index'!AA29)))</f>
        <v>⏳</v>
      </c>
      <c r="AB535" s="40" t="n">
        <f aca="false">IF('Row Index'!AB29="","✗",IF(INDEX('RAW DATA'!$Y:$Y,'Row Index'!AB29)="",INDEX('RAW DATA'!$L:$L,'Row Index'!AB29),INDEX('RAW DATA'!$Y:$Y,'Row Index'!AB29)))</f>
        <v>57.7017040865773</v>
      </c>
      <c r="AC535" s="40" t="n">
        <f aca="false">IF('Row Index'!AC29="","✗",IF(INDEX('RAW DATA'!$Y:$Y,'Row Index'!AC29)="",INDEX('RAW DATA'!$L:$L,'Row Index'!AC29),INDEX('RAW DATA'!$Y:$Y,'Row Index'!AC29)))</f>
        <v>46.9623977496848</v>
      </c>
      <c r="AD535" s="40" t="n">
        <f aca="false">IF('Row Index'!AD29="","✗",IF(INDEX('RAW DATA'!$Y:$Y,'Row Index'!AD29)="",INDEX('RAW DATA'!$L:$L,'Row Index'!AD29),INDEX('RAW DATA'!$Y:$Y,'Row Index'!AD29)))</f>
        <v>51.5546937185632</v>
      </c>
      <c r="AE535" s="40" t="n">
        <f aca="false">IF('Row Index'!AE29="","✗",IF(INDEX('RAW DATA'!$Y:$Y,'Row Index'!AE29)="",INDEX('RAW DATA'!$L:$L,'Row Index'!AE29),INDEX('RAW DATA'!$Y:$Y,'Row Index'!AE29)))</f>
        <v>42.4446523230433</v>
      </c>
      <c r="AF535" s="40" t="n">
        <f aca="false">IF('Row Index'!AF29="","✗",IF(INDEX('RAW DATA'!$Y:$Y,'Row Index'!AF29)="",INDEX('RAW DATA'!$L:$L,'Row Index'!AF29),INDEX('RAW DATA'!$Y:$Y,'Row Index'!AF29)))</f>
        <v>54.7642452065893</v>
      </c>
      <c r="AG535" s="40" t="n">
        <f aca="false">IF('Row Index'!AG29="","✗",IF(INDEX('RAW DATA'!$Y:$Y,'Row Index'!AG29)="",INDEX('RAW DATA'!$L:$L,'Row Index'!AG29),INDEX('RAW DATA'!$Y:$Y,'Row Index'!AG29)))</f>
        <v>46.8307182800369</v>
      </c>
      <c r="AH535" s="40" t="n">
        <f aca="false">IF('Row Index'!AH29="","✗",IF(INDEX('RAW DATA'!$Y:$Y,'Row Index'!AH29)="",INDEX('RAW DATA'!$L:$L,'Row Index'!AH29),INDEX('RAW DATA'!$Y:$Y,'Row Index'!AH29)))</f>
        <v>73.2563182225011</v>
      </c>
      <c r="AI535" s="40" t="n">
        <f aca="false">IF('Row Index'!AI29="","✗",IF(INDEX('RAW DATA'!$Y:$Y,'Row Index'!AI29)="",INDEX('RAW DATA'!$L:$L,'Row Index'!AI29),INDEX('RAW DATA'!$Y:$Y,'Row Index'!AI29)))</f>
        <v>69.3343964583656</v>
      </c>
      <c r="AJ535" s="40" t="n">
        <f aca="false">IF('Row Index'!AJ29="","✗",IF(INDEX('RAW DATA'!$Y:$Y,'Row Index'!AJ29)="",INDEX('RAW DATA'!$L:$L,'Row Index'!AJ29),INDEX('RAW DATA'!$Y:$Y,'Row Index'!AJ29)))</f>
        <v>92.8808724832215</v>
      </c>
      <c r="AK535" s="40" t="n">
        <f aca="false">IF('Row Index'!AK29="","✗",IF(INDEX('RAW DATA'!$Y:$Y,'Row Index'!AK29)="",INDEX('RAW DATA'!$L:$L,'Row Index'!AK29),INDEX('RAW DATA'!$Y:$Y,'Row Index'!AK29)))</f>
        <v>97.0442954098229</v>
      </c>
      <c r="AL535" s="40" t="n">
        <f aca="false">IF('Row Index'!AL29="","✗",IF(INDEX('RAW DATA'!$Y:$Y,'Row Index'!AL29)="",INDEX('RAW DATA'!$L:$L,'Row Index'!AL29),INDEX('RAW DATA'!$Y:$Y,'Row Index'!AL29)))</f>
        <v>96.333189625831</v>
      </c>
      <c r="AM535" s="40" t="n">
        <f aca="false">IF('Row Index'!AM29="","✗",IF(INDEX('RAW DATA'!$Y:$Y,'Row Index'!AM29)="",INDEX('RAW DATA'!$L:$L,'Row Index'!AM29),INDEX('RAW DATA'!$Y:$Y,'Row Index'!AM29)))</f>
        <v>96.8990756772107</v>
      </c>
      <c r="AN535" s="40" t="n">
        <f aca="false">IF('Row Index'!AN29="","✗",IF(INDEX('RAW DATA'!$Y:$Y,'Row Index'!AN29)="",INDEX('RAW DATA'!$L:$L,'Row Index'!AN29),INDEX('RAW DATA'!$Y:$Y,'Row Index'!AN29)))</f>
        <v>97.3235175950653</v>
      </c>
      <c r="AO535" s="40" t="n">
        <f aca="false">IF('Row Index'!AO29="","✗",IF(INDEX('RAW DATA'!$Y:$Y,'Row Index'!AO29)="",INDEX('RAW DATA'!$L:$L,'Row Index'!AO29),INDEX('RAW DATA'!$Y:$Y,'Row Index'!AO29)))</f>
        <v>95.7366957903098</v>
      </c>
      <c r="AP535" s="40" t="n">
        <f aca="false">IF('Row Index'!AP29="","✗",IF(INDEX('RAW DATA'!$Y:$Y,'Row Index'!AP29)="",INDEX('RAW DATA'!$L:$L,'Row Index'!AP29),INDEX('RAW DATA'!$Y:$Y,'Row Index'!AP29)))</f>
        <v>94.0701259340545</v>
      </c>
      <c r="AQ535" s="40" t="n">
        <f aca="false">IF('Row Index'!AQ29="","✗",IF(INDEX('RAW DATA'!$Y:$Y,'Row Index'!AQ29)="",INDEX('RAW DATA'!$L:$L,'Row Index'!AQ29),INDEX('RAW DATA'!$Y:$Y,'Row Index'!AQ29)))</f>
        <v>99.6369332841873</v>
      </c>
    </row>
    <row r="536" customFormat="false" ht="15" hidden="false" customHeight="false" outlineLevel="0" collapsed="false">
      <c r="A536" s="15" t="s">
        <v>237</v>
      </c>
      <c r="B536" s="16" t="s">
        <v>153</v>
      </c>
      <c r="C536" s="40" t="n">
        <f aca="false">IF('Row Index'!C30="","✗",IF(INDEX('RAW DATA'!$Y:$Y,'Row Index'!C30)="",INDEX('RAW DATA'!$L:$L,'Row Index'!C30),INDEX('RAW DATA'!$Y:$Y,'Row Index'!C30)))</f>
        <v>53.0216673973741</v>
      </c>
      <c r="D536" s="40" t="n">
        <f aca="false">IF('Row Index'!D30="","✗",IF(INDEX('RAW DATA'!$Y:$Y,'Row Index'!D30)="",INDEX('RAW DATA'!$L:$L,'Row Index'!D30),INDEX('RAW DATA'!$Y:$Y,'Row Index'!D30)))</f>
        <v>73.4227411670752</v>
      </c>
      <c r="E536" s="40" t="n">
        <f aca="false">IF('Row Index'!E30="","✗",IF(INDEX('RAW DATA'!$Y:$Y,'Row Index'!E30)="",INDEX('RAW DATA'!$L:$L,'Row Index'!E30),INDEX('RAW DATA'!$Y:$Y,'Row Index'!E30)))</f>
        <v>45.2469777282684</v>
      </c>
      <c r="F536" s="40" t="n">
        <f aca="false">IF('Row Index'!F30="","✗",IF(INDEX('RAW DATA'!$Y:$Y,'Row Index'!F30)="",INDEX('RAW DATA'!$L:$L,'Row Index'!F30),INDEX('RAW DATA'!$Y:$Y,'Row Index'!F30)))</f>
        <v>63.2837719340509</v>
      </c>
      <c r="G536" s="40" t="n">
        <f aca="false">IF('Row Index'!G30="","✗",IF(INDEX('RAW DATA'!$Y:$Y,'Row Index'!G30)="",INDEX('RAW DATA'!$L:$L,'Row Index'!G30),INDEX('RAW DATA'!$Y:$Y,'Row Index'!G30)))</f>
        <v>32.590719783883</v>
      </c>
      <c r="H536" s="40" t="n">
        <f aca="false">IF('Row Index'!H30="","✗",IF(INDEX('RAW DATA'!$Y:$Y,'Row Index'!H30)="",INDEX('RAW DATA'!$L:$L,'Row Index'!H30),INDEX('RAW DATA'!$Y:$Y,'Row Index'!H30)))</f>
        <v>70.7074031619208</v>
      </c>
      <c r="I536" s="40" t="n">
        <f aca="false">IF('Row Index'!I30="","✗",IF(INDEX('RAW DATA'!$Y:$Y,'Row Index'!I30)="",INDEX('RAW DATA'!$L:$L,'Row Index'!I30),INDEX('RAW DATA'!$Y:$Y,'Row Index'!I30)))</f>
        <v>45.7285962107555</v>
      </c>
      <c r="J536" s="40" t="n">
        <f aca="false">IF('Row Index'!J30="","✗",IF(INDEX('RAW DATA'!$Y:$Y,'Row Index'!J30)="",INDEX('RAW DATA'!$L:$L,'Row Index'!J30),INDEX('RAW DATA'!$Y:$Y,'Row Index'!J30)))</f>
        <v>68.0491380430143</v>
      </c>
      <c r="K536" s="40" t="n">
        <f aca="false">IF('Row Index'!K30="","✗",IF(INDEX('RAW DATA'!$Y:$Y,'Row Index'!K30)="",INDEX('RAW DATA'!$L:$L,'Row Index'!K30),INDEX('RAW DATA'!$Y:$Y,'Row Index'!K30)))</f>
        <v>46.231438554055</v>
      </c>
      <c r="L536" s="40" t="n">
        <f aca="false">IF('Row Index'!L30="","✗",IF(INDEX('RAW DATA'!$Y:$Y,'Row Index'!L30)="",INDEX('RAW DATA'!$L:$L,'Row Index'!L30),INDEX('RAW DATA'!$Y:$Y,'Row Index'!L30)))</f>
        <v>65.2972557312443</v>
      </c>
      <c r="M536" s="40" t="n">
        <f aca="false">IF('Row Index'!M30="","✗",IF(INDEX('RAW DATA'!$Y:$Y,'Row Index'!M30)="",INDEX('RAW DATA'!$L:$L,'Row Index'!M30),INDEX('RAW DATA'!$Y:$Y,'Row Index'!M30)))</f>
        <v>42.9094652984067</v>
      </c>
      <c r="N536" s="40" t="n">
        <f aca="false">IF('Row Index'!N30="","✗",IF(INDEX('RAW DATA'!$Y:$Y,'Row Index'!N30)="",INDEX('RAW DATA'!$L:$L,'Row Index'!N30),INDEX('RAW DATA'!$Y:$Y,'Row Index'!N30)))</f>
        <v>32.4327031784421</v>
      </c>
      <c r="O536" s="40" t="n">
        <f aca="false">IF('Row Index'!O30="","✗",IF(INDEX('RAW DATA'!$Y:$Y,'Row Index'!O30)="",INDEX('RAW DATA'!$L:$L,'Row Index'!O30),INDEX('RAW DATA'!$Y:$Y,'Row Index'!O30)))</f>
        <v>44.0136689687728</v>
      </c>
      <c r="P536" s="40" t="n">
        <f aca="false">IF('Row Index'!P30="","✗",IF(INDEX('RAW DATA'!$Y:$Y,'Row Index'!P30)="",INDEX('RAW DATA'!$L:$L,'Row Index'!P30),INDEX('RAW DATA'!$Y:$Y,'Row Index'!P30)))</f>
        <v>37.6512294643176</v>
      </c>
      <c r="Q536" s="40" t="n">
        <f aca="false">IF('Row Index'!Q30="","✗",IF(INDEX('RAW DATA'!$Y:$Y,'Row Index'!Q30)="",INDEX('RAW DATA'!$L:$L,'Row Index'!Q30),INDEX('RAW DATA'!$Y:$Y,'Row Index'!Q30)))</f>
        <v>35.4081190473995</v>
      </c>
      <c r="R536" s="40" t="n">
        <f aca="false">IF('Row Index'!R30="","✗",IF(INDEX('RAW DATA'!$Y:$Y,'Row Index'!R30)="",INDEX('RAW DATA'!$L:$L,'Row Index'!R30),INDEX('RAW DATA'!$Y:$Y,'Row Index'!R30)))</f>
        <v>34.9211195928753</v>
      </c>
      <c r="S536" s="40" t="n">
        <f aca="false">IF('Row Index'!S30="","✗",IF(INDEX('RAW DATA'!$Y:$Y,'Row Index'!S30)="",INDEX('RAW DATA'!$L:$L,'Row Index'!S30),INDEX('RAW DATA'!$Y:$Y,'Row Index'!S30)))</f>
        <v>33.8814976012661</v>
      </c>
      <c r="T536" s="40" t="n">
        <f aca="false">IF('Row Index'!T30="","✗",IF(INDEX('RAW DATA'!$Y:$Y,'Row Index'!T30)="",INDEX('RAW DATA'!$L:$L,'Row Index'!T30),INDEX('RAW DATA'!$Y:$Y,'Row Index'!T30)))</f>
        <v>36.5287600771552</v>
      </c>
      <c r="U536" s="40" t="n">
        <f aca="false">IF('Row Index'!U30="","✗",IF(INDEX('RAW DATA'!$Y:$Y,'Row Index'!U30)="",INDEX('RAW DATA'!$L:$L,'Row Index'!U30),INDEX('RAW DATA'!$Y:$Y,'Row Index'!U30)))</f>
        <v>27.7266236643853</v>
      </c>
      <c r="V536" s="40" t="n">
        <f aca="false">IF('Row Index'!V30="","✗",IF(INDEX('RAW DATA'!$Y:$Y,'Row Index'!V30)="",INDEX('RAW DATA'!$L:$L,'Row Index'!V30),INDEX('RAW DATA'!$Y:$Y,'Row Index'!V30)))</f>
        <v>26.9549962277185</v>
      </c>
      <c r="W536" s="40" t="n">
        <f aca="false">IF('Row Index'!W30="","✗",IF(INDEX('RAW DATA'!$Y:$Y,'Row Index'!W30)="",INDEX('RAW DATA'!$L:$L,'Row Index'!W30),INDEX('RAW DATA'!$Y:$Y,'Row Index'!W30)))</f>
        <v>30.5492739823852</v>
      </c>
      <c r="X536" s="40" t="n">
        <f aca="false">IF('Row Index'!X30="","✗",IF(INDEX('RAW DATA'!$Y:$Y,'Row Index'!X30)="",INDEX('RAW DATA'!$L:$L,'Row Index'!X30),INDEX('RAW DATA'!$Y:$Y,'Row Index'!X30)))</f>
        <v>35.4938670109748</v>
      </c>
      <c r="Y536" s="40" t="n">
        <f aca="false">IF('Row Index'!Y30="","✗",IF(INDEX('RAW DATA'!$Y:$Y,'Row Index'!Y30)="",INDEX('RAW DATA'!$L:$L,'Row Index'!Y30),INDEX('RAW DATA'!$Y:$Y,'Row Index'!Y30)))</f>
        <v>29.7122462636627</v>
      </c>
      <c r="Z536" s="40" t="n">
        <f aca="false">IF('Row Index'!Z30="","✗",IF(INDEX('RAW DATA'!$Y:$Y,'Row Index'!Z30)="",INDEX('RAW DATA'!$L:$L,'Row Index'!Z30),INDEX('RAW DATA'!$Y:$Y,'Row Index'!Z30)))</f>
        <v>50.8356856824001</v>
      </c>
      <c r="AA536" s="19" t="str">
        <f aca="false">IF('Row Index'!AA30="","⏳",IF(INDEX('RAW DATA'!$Y:$Y,'Row Index'!AA30)="",INDEX('RAW DATA'!$L:$L,'Row Index'!AA30),INDEX('RAW DATA'!$Y:$Y,'Row Index'!AA30)))</f>
        <v>⏳</v>
      </c>
      <c r="AB536" s="40" t="n">
        <f aca="false">IF('Row Index'!AB30="","✗",IF(INDEX('RAW DATA'!$Y:$Y,'Row Index'!AB30)="",INDEX('RAW DATA'!$L:$L,'Row Index'!AB30),INDEX('RAW DATA'!$Y:$Y,'Row Index'!AB30)))</f>
        <v>50.3668433880248</v>
      </c>
      <c r="AC536" s="40" t="n">
        <f aca="false">IF('Row Index'!AC30="","✗",IF(INDEX('RAW DATA'!$Y:$Y,'Row Index'!AC30)="",INDEX('RAW DATA'!$L:$L,'Row Index'!AC30),INDEX('RAW DATA'!$Y:$Y,'Row Index'!AC30)))</f>
        <v>33.6417769261555</v>
      </c>
      <c r="AD536" s="40" t="n">
        <f aca="false">IF('Row Index'!AD30="","✗",IF(INDEX('RAW DATA'!$Y:$Y,'Row Index'!AD30)="",INDEX('RAW DATA'!$L:$L,'Row Index'!AD30),INDEX('RAW DATA'!$Y:$Y,'Row Index'!AD30)))</f>
        <v>49.4206367297318</v>
      </c>
      <c r="AE536" s="40" t="n">
        <f aca="false">IF('Row Index'!AE30="","✗",IF(INDEX('RAW DATA'!$Y:$Y,'Row Index'!AE30)="",INDEX('RAW DATA'!$L:$L,'Row Index'!AE30),INDEX('RAW DATA'!$Y:$Y,'Row Index'!AE30)))</f>
        <v>43.3471614043174</v>
      </c>
      <c r="AF536" s="40" t="n">
        <f aca="false">IF('Row Index'!AF30="","✗",IF(INDEX('RAW DATA'!$Y:$Y,'Row Index'!AF30)="",INDEX('RAW DATA'!$L:$L,'Row Index'!AF30),INDEX('RAW DATA'!$Y:$Y,'Row Index'!AF30)))</f>
        <v>66.7820005690214</v>
      </c>
      <c r="AG536" s="40" t="n">
        <f aca="false">IF('Row Index'!AG30="","✗",IF(INDEX('RAW DATA'!$Y:$Y,'Row Index'!AG30)="",INDEX('RAW DATA'!$L:$L,'Row Index'!AG30),INDEX('RAW DATA'!$Y:$Y,'Row Index'!AG30)))</f>
        <v>73.8878800429025</v>
      </c>
      <c r="AH536" s="40" t="n">
        <f aca="false">IF('Row Index'!AH30="","✗",IF(INDEX('RAW DATA'!$Y:$Y,'Row Index'!AH30)="",INDEX('RAW DATA'!$L:$L,'Row Index'!AH30),INDEX('RAW DATA'!$Y:$Y,'Row Index'!AH30)))</f>
        <v>89.1505841556884</v>
      </c>
      <c r="AI536" s="40" t="n">
        <f aca="false">IF('Row Index'!AI30="","✗",IF(INDEX('RAW DATA'!$Y:$Y,'Row Index'!AI30)="",INDEX('RAW DATA'!$L:$L,'Row Index'!AI30),INDEX('RAW DATA'!$Y:$Y,'Row Index'!AI30)))</f>
        <v>88.8922712667005</v>
      </c>
      <c r="AJ536" s="40" t="n">
        <f aca="false">IF('Row Index'!AJ30="","✗",IF(INDEX('RAW DATA'!$Y:$Y,'Row Index'!AJ30)="",INDEX('RAW DATA'!$L:$L,'Row Index'!AJ30),INDEX('RAW DATA'!$Y:$Y,'Row Index'!AJ30)))</f>
        <v>97.4971242711515</v>
      </c>
      <c r="AK536" s="40" t="n">
        <f aca="false">IF('Row Index'!AK30="","✗",IF(INDEX('RAW DATA'!$Y:$Y,'Row Index'!AK30)="",INDEX('RAW DATA'!$L:$L,'Row Index'!AK30),INDEX('RAW DATA'!$Y:$Y,'Row Index'!AK30)))</f>
        <v>97.0747325516593</v>
      </c>
      <c r="AL536" s="40" t="n">
        <f aca="false">IF('Row Index'!AL30="","✗",IF(INDEX('RAW DATA'!$Y:$Y,'Row Index'!AL30)="",INDEX('RAW DATA'!$L:$L,'Row Index'!AL30),INDEX('RAW DATA'!$Y:$Y,'Row Index'!AL30)))</f>
        <v>97.0047733596761</v>
      </c>
      <c r="AM536" s="40" t="n">
        <f aca="false">IF('Row Index'!AM30="","✗",IF(INDEX('RAW DATA'!$Y:$Y,'Row Index'!AM30)="",INDEX('RAW DATA'!$L:$L,'Row Index'!AM30),INDEX('RAW DATA'!$Y:$Y,'Row Index'!AM30)))</f>
        <v>99.0726951582739</v>
      </c>
      <c r="AN536" s="40" t="n">
        <f aca="false">IF('Row Index'!AN30="","✗",IF(INDEX('RAW DATA'!$Y:$Y,'Row Index'!AN30)="",INDEX('RAW DATA'!$L:$L,'Row Index'!AN30),INDEX('RAW DATA'!$Y:$Y,'Row Index'!AN30)))</f>
        <v>99.7732482600528</v>
      </c>
      <c r="AO536" s="40" t="n">
        <f aca="false">IF('Row Index'!AO30="","✗",IF(INDEX('RAW DATA'!$Y:$Y,'Row Index'!AO30)="",INDEX('RAW DATA'!$L:$L,'Row Index'!AO30),INDEX('RAW DATA'!$Y:$Y,'Row Index'!AO30)))</f>
        <v>97.3161720891431</v>
      </c>
      <c r="AP536" s="40" t="n">
        <f aca="false">IF('Row Index'!AP30="","✗",IF(INDEX('RAW DATA'!$Y:$Y,'Row Index'!AP30)="",INDEX('RAW DATA'!$L:$L,'Row Index'!AP30),INDEX('RAW DATA'!$Y:$Y,'Row Index'!AP30)))</f>
        <v>91.5114376869752</v>
      </c>
      <c r="AQ536" s="40" t="n">
        <f aca="false">IF('Row Index'!AQ30="","✗",IF(INDEX('RAW DATA'!$Y:$Y,'Row Index'!AQ30)="",INDEX('RAW DATA'!$L:$L,'Row Index'!AQ30),INDEX('RAW DATA'!$Y:$Y,'Row Index'!AQ30)))</f>
        <v>98.5690796069782</v>
      </c>
    </row>
    <row r="537" customFormat="false" ht="15" hidden="false" customHeight="false" outlineLevel="0" collapsed="false">
      <c r="A537" s="15" t="s">
        <v>240</v>
      </c>
      <c r="B537" s="16" t="s">
        <v>153</v>
      </c>
      <c r="C537" s="40" t="n">
        <f aca="false">IF('Row Index'!C31="","✗",IF(INDEX('RAW DATA'!$Y:$Y,'Row Index'!C31)="",INDEX('RAW DATA'!$L:$L,'Row Index'!C31),INDEX('RAW DATA'!$Y:$Y,'Row Index'!C31)))</f>
        <v>46.2053707526545</v>
      </c>
      <c r="D537" s="40" t="n">
        <f aca="false">IF('Row Index'!D31="","✗",IF(INDEX('RAW DATA'!$Y:$Y,'Row Index'!D31)="",INDEX('RAW DATA'!$L:$L,'Row Index'!D31),INDEX('RAW DATA'!$Y:$Y,'Row Index'!D31)))</f>
        <v>84.0527693083331</v>
      </c>
      <c r="E537" s="40" t="n">
        <f aca="false">IF('Row Index'!E31="","✗",IF(INDEX('RAW DATA'!$Y:$Y,'Row Index'!E31)="",INDEX('RAW DATA'!$L:$L,'Row Index'!E31),INDEX('RAW DATA'!$Y:$Y,'Row Index'!E31)))</f>
        <v>49.9665493469851</v>
      </c>
      <c r="F537" s="40" t="n">
        <f aca="false">IF('Row Index'!F31="","✗",IF(INDEX('RAW DATA'!$Y:$Y,'Row Index'!F31)="",INDEX('RAW DATA'!$L:$L,'Row Index'!F31),INDEX('RAW DATA'!$Y:$Y,'Row Index'!F31)))</f>
        <v>64.0249047420263</v>
      </c>
      <c r="G537" s="40" t="n">
        <f aca="false">IF('Row Index'!G31="","✗",IF(INDEX('RAW DATA'!$Y:$Y,'Row Index'!G31)="",INDEX('RAW DATA'!$L:$L,'Row Index'!G31),INDEX('RAW DATA'!$Y:$Y,'Row Index'!G31)))</f>
        <v>43.9503556216756</v>
      </c>
      <c r="H537" s="40" t="n">
        <f aca="false">IF('Row Index'!H31="","✗",IF(INDEX('RAW DATA'!$Y:$Y,'Row Index'!H31)="",INDEX('RAW DATA'!$L:$L,'Row Index'!H31),INDEX('RAW DATA'!$Y:$Y,'Row Index'!H31)))</f>
        <v>70.383330549524</v>
      </c>
      <c r="I537" s="40" t="n">
        <f aca="false">IF('Row Index'!I31="","✗",IF(INDEX('RAW DATA'!$Y:$Y,'Row Index'!I31)="",INDEX('RAW DATA'!$L:$L,'Row Index'!I31),INDEX('RAW DATA'!$Y:$Y,'Row Index'!I31)))</f>
        <v>30.2895072376809</v>
      </c>
      <c r="J537" s="40" t="n">
        <f aca="false">IF('Row Index'!J31="","✗",IF(INDEX('RAW DATA'!$Y:$Y,'Row Index'!J31)="",INDEX('RAW DATA'!$L:$L,'Row Index'!J31),INDEX('RAW DATA'!$Y:$Y,'Row Index'!J31)))</f>
        <v>64.1201554231314</v>
      </c>
      <c r="K537" s="40" t="n">
        <f aca="false">IF('Row Index'!K31="","✗",IF(INDEX('RAW DATA'!$Y:$Y,'Row Index'!K31)="",INDEX('RAW DATA'!$L:$L,'Row Index'!K31),INDEX('RAW DATA'!$Y:$Y,'Row Index'!K31)))</f>
        <v>47.6306071327118</v>
      </c>
      <c r="L537" s="40" t="n">
        <f aca="false">IF('Row Index'!L31="","✗",IF(INDEX('RAW DATA'!$Y:$Y,'Row Index'!L31)="",INDEX('RAW DATA'!$L:$L,'Row Index'!L31),INDEX('RAW DATA'!$Y:$Y,'Row Index'!L31)))</f>
        <v>69.367569187731</v>
      </c>
      <c r="M537" s="40" t="n">
        <f aca="false">IF('Row Index'!M31="","✗",IF(INDEX('RAW DATA'!$Y:$Y,'Row Index'!M31)="",INDEX('RAW DATA'!$L:$L,'Row Index'!M31),INDEX('RAW DATA'!$Y:$Y,'Row Index'!M31)))</f>
        <v>51.0588038197353</v>
      </c>
      <c r="N537" s="40" t="n">
        <f aca="false">IF('Row Index'!N31="","✗",IF(INDEX('RAW DATA'!$Y:$Y,'Row Index'!N31)="",INDEX('RAW DATA'!$L:$L,'Row Index'!N31),INDEX('RAW DATA'!$Y:$Y,'Row Index'!N31)))</f>
        <v>39.8945131418127</v>
      </c>
      <c r="O537" s="40" t="n">
        <f aca="false">IF('Row Index'!O31="","✗",IF(INDEX('RAW DATA'!$Y:$Y,'Row Index'!O31)="",INDEX('RAW DATA'!$L:$L,'Row Index'!O31),INDEX('RAW DATA'!$Y:$Y,'Row Index'!O31)))</f>
        <v>58.4468535967003</v>
      </c>
      <c r="P537" s="40" t="n">
        <f aca="false">IF('Row Index'!P31="","✗",IF(INDEX('RAW DATA'!$Y:$Y,'Row Index'!P31)="",INDEX('RAW DATA'!$L:$L,'Row Index'!P31),INDEX('RAW DATA'!$Y:$Y,'Row Index'!P31)))</f>
        <v>29.6781836516903</v>
      </c>
      <c r="Q537" s="40" t="n">
        <f aca="false">IF('Row Index'!Q31="","✗",IF(INDEX('RAW DATA'!$Y:$Y,'Row Index'!Q31)="",INDEX('RAW DATA'!$L:$L,'Row Index'!Q31),INDEX('RAW DATA'!$Y:$Y,'Row Index'!Q31)))</f>
        <v>35.4661530779656</v>
      </c>
      <c r="R537" s="40" t="n">
        <f aca="false">IF('Row Index'!R31="","✗",IF(INDEX('RAW DATA'!$Y:$Y,'Row Index'!R31)="",INDEX('RAW DATA'!$L:$L,'Row Index'!R31),INDEX('RAW DATA'!$Y:$Y,'Row Index'!R31)))</f>
        <v>51.8487267327067</v>
      </c>
      <c r="S537" s="40" t="n">
        <f aca="false">IF('Row Index'!S31="","✗",IF(INDEX('RAW DATA'!$Y:$Y,'Row Index'!S31)="",INDEX('RAW DATA'!$L:$L,'Row Index'!S31),INDEX('RAW DATA'!$Y:$Y,'Row Index'!S31)))</f>
        <v>35.9057481366022</v>
      </c>
      <c r="T537" s="40" t="n">
        <f aca="false">IF('Row Index'!T31="","✗",IF(INDEX('RAW DATA'!$Y:$Y,'Row Index'!T31)="",INDEX('RAW DATA'!$L:$L,'Row Index'!T31),INDEX('RAW DATA'!$Y:$Y,'Row Index'!T31)))</f>
        <v>39.3838740382327</v>
      </c>
      <c r="U537" s="40" t="n">
        <f aca="false">IF('Row Index'!U31="","✗",IF(INDEX('RAW DATA'!$Y:$Y,'Row Index'!U31)="",INDEX('RAW DATA'!$L:$L,'Row Index'!U31),INDEX('RAW DATA'!$Y:$Y,'Row Index'!U31)))</f>
        <v>39.8015284829754</v>
      </c>
      <c r="V537" s="40" t="n">
        <f aca="false">IF('Row Index'!V31="","✗",IF(INDEX('RAW DATA'!$Y:$Y,'Row Index'!V31)="",INDEX('RAW DATA'!$L:$L,'Row Index'!V31),INDEX('RAW DATA'!$Y:$Y,'Row Index'!V31)))</f>
        <v>41.2417109396207</v>
      </c>
      <c r="W537" s="40" t="n">
        <f aca="false">IF('Row Index'!W31="","✗",IF(INDEX('RAW DATA'!$Y:$Y,'Row Index'!W31)="",INDEX('RAW DATA'!$L:$L,'Row Index'!W31),INDEX('RAW DATA'!$Y:$Y,'Row Index'!W31)))</f>
        <v>42.9825549652919</v>
      </c>
      <c r="X537" s="40" t="n">
        <f aca="false">IF('Row Index'!X31="","✗",IF(INDEX('RAW DATA'!$Y:$Y,'Row Index'!X31)="",INDEX('RAW DATA'!$L:$L,'Row Index'!X31),INDEX('RAW DATA'!$Y:$Y,'Row Index'!X31)))</f>
        <v>43.1206524710671</v>
      </c>
      <c r="Y537" s="40" t="n">
        <f aca="false">IF('Row Index'!Y31="","✗",IF(INDEX('RAW DATA'!$Y:$Y,'Row Index'!Y31)="",INDEX('RAW DATA'!$L:$L,'Row Index'!Y31),INDEX('RAW DATA'!$Y:$Y,'Row Index'!Y31)))</f>
        <v>43.9871761801231</v>
      </c>
      <c r="Z537" s="40" t="n">
        <f aca="false">IF('Row Index'!Z31="","✗",IF(INDEX('RAW DATA'!$Y:$Y,'Row Index'!Z31)="",INDEX('RAW DATA'!$L:$L,'Row Index'!Z31),INDEX('RAW DATA'!$Y:$Y,'Row Index'!Z31)))</f>
        <v>65.348113770089</v>
      </c>
      <c r="AA537" s="19" t="str">
        <f aca="false">IF('Row Index'!AA31="","⏳",IF(INDEX('RAW DATA'!$Y:$Y,'Row Index'!AA31)="",INDEX('RAW DATA'!$L:$L,'Row Index'!AA31),INDEX('RAW DATA'!$Y:$Y,'Row Index'!AA31)))</f>
        <v>⏳</v>
      </c>
      <c r="AB537" s="40" t="n">
        <f aca="false">IF('Row Index'!AB31="","✗",IF(INDEX('RAW DATA'!$Y:$Y,'Row Index'!AB31)="",INDEX('RAW DATA'!$L:$L,'Row Index'!AB31),INDEX('RAW DATA'!$Y:$Y,'Row Index'!AB31)))</f>
        <v>74.7890044435141</v>
      </c>
      <c r="AC537" s="40" t="n">
        <f aca="false">IF('Row Index'!AC31="","✗",IF(INDEX('RAW DATA'!$Y:$Y,'Row Index'!AC31)="",INDEX('RAW DATA'!$L:$L,'Row Index'!AC31),INDEX('RAW DATA'!$Y:$Y,'Row Index'!AC31)))</f>
        <v>71.296657562752</v>
      </c>
      <c r="AD537" s="40" t="n">
        <f aca="false">IF('Row Index'!AD31="","✗",IF(INDEX('RAW DATA'!$Y:$Y,'Row Index'!AD31)="",INDEX('RAW DATA'!$L:$L,'Row Index'!AD31),INDEX('RAW DATA'!$Y:$Y,'Row Index'!AD31)))</f>
        <v>77.7345459464191</v>
      </c>
      <c r="AE537" s="40" t="n">
        <f aca="false">IF('Row Index'!AE31="","✗",IF(INDEX('RAW DATA'!$Y:$Y,'Row Index'!AE31)="",INDEX('RAW DATA'!$L:$L,'Row Index'!AE31),INDEX('RAW DATA'!$Y:$Y,'Row Index'!AE31)))</f>
        <v>75.082892630333</v>
      </c>
      <c r="AF537" s="40" t="n">
        <f aca="false">IF('Row Index'!AF31="","✗",IF(INDEX('RAW DATA'!$Y:$Y,'Row Index'!AF31)="",INDEX('RAW DATA'!$L:$L,'Row Index'!AF31),INDEX('RAW DATA'!$Y:$Y,'Row Index'!AF31)))</f>
        <v>81.9768889174409</v>
      </c>
      <c r="AG537" s="40" t="n">
        <f aca="false">IF('Row Index'!AG31="","✗",IF(INDEX('RAW DATA'!$Y:$Y,'Row Index'!AG31)="",INDEX('RAW DATA'!$L:$L,'Row Index'!AG31),INDEX('RAW DATA'!$Y:$Y,'Row Index'!AG31)))</f>
        <v>89.7484846523868</v>
      </c>
      <c r="AH537" s="40" t="n">
        <f aca="false">IF('Row Index'!AH31="","✗",IF(INDEX('RAW DATA'!$Y:$Y,'Row Index'!AH31)="",INDEX('RAW DATA'!$L:$L,'Row Index'!AH31),INDEX('RAW DATA'!$Y:$Y,'Row Index'!AH31)))</f>
        <v>95.1767649115123</v>
      </c>
      <c r="AI537" s="40" t="n">
        <f aca="false">IF('Row Index'!AI31="","✗",IF(INDEX('RAW DATA'!$Y:$Y,'Row Index'!AI31)="",INDEX('RAW DATA'!$L:$L,'Row Index'!AI31),INDEX('RAW DATA'!$Y:$Y,'Row Index'!AI31)))</f>
        <v>95.2100853092079</v>
      </c>
      <c r="AJ537" s="40" t="n">
        <f aca="false">IF('Row Index'!AJ31="","✗",IF(INDEX('RAW DATA'!$Y:$Y,'Row Index'!AJ31)="",INDEX('RAW DATA'!$L:$L,'Row Index'!AJ31),INDEX('RAW DATA'!$Y:$Y,'Row Index'!AJ31)))</f>
        <v>97.673828210001</v>
      </c>
      <c r="AK537" s="40" t="n">
        <f aca="false">IF('Row Index'!AK31="","✗",IF(INDEX('RAW DATA'!$Y:$Y,'Row Index'!AK31)="",INDEX('RAW DATA'!$L:$L,'Row Index'!AK31),INDEX('RAW DATA'!$Y:$Y,'Row Index'!AK31)))</f>
        <v>97.3655955959864</v>
      </c>
      <c r="AL537" s="40" t="n">
        <f aca="false">IF('Row Index'!AL31="","✗",IF(INDEX('RAW DATA'!$Y:$Y,'Row Index'!AL31)="",INDEX('RAW DATA'!$L:$L,'Row Index'!AL31),INDEX('RAW DATA'!$Y:$Y,'Row Index'!AL31)))</f>
        <v>98.5355221590028</v>
      </c>
      <c r="AM537" s="40" t="n">
        <f aca="false">IF('Row Index'!AM31="","✗",IF(INDEX('RAW DATA'!$Y:$Y,'Row Index'!AM31)="",INDEX('RAW DATA'!$L:$L,'Row Index'!AM31),INDEX('RAW DATA'!$Y:$Y,'Row Index'!AM31)))</f>
        <v>99.265610251423</v>
      </c>
      <c r="AN537" s="40" t="n">
        <f aca="false">IF('Row Index'!AN31="","✗",IF(INDEX('RAW DATA'!$Y:$Y,'Row Index'!AN31)="",INDEX('RAW DATA'!$L:$L,'Row Index'!AN31),INDEX('RAW DATA'!$Y:$Y,'Row Index'!AN31)))</f>
        <v>99.7145960522866</v>
      </c>
      <c r="AO537" s="40" t="n">
        <f aca="false">IF('Row Index'!AO31="","✗",IF(INDEX('RAW DATA'!$Y:$Y,'Row Index'!AO31)="",INDEX('RAW DATA'!$L:$L,'Row Index'!AO31),INDEX('RAW DATA'!$Y:$Y,'Row Index'!AO31)))</f>
        <v>99.9016219969908</v>
      </c>
      <c r="AP537" s="40" t="n">
        <f aca="false">IF('Row Index'!AP31="","✗",IF(INDEX('RAW DATA'!$Y:$Y,'Row Index'!AP31)="",INDEX('RAW DATA'!$L:$L,'Row Index'!AP31),INDEX('RAW DATA'!$Y:$Y,'Row Index'!AP31)))</f>
        <v>100</v>
      </c>
      <c r="AQ537" s="40" t="n">
        <f aca="false">IF('Row Index'!AQ31="","✗",IF(INDEX('RAW DATA'!$Y:$Y,'Row Index'!AQ31)="",INDEX('RAW DATA'!$L:$L,'Row Index'!AQ31),INDEX('RAW DATA'!$Y:$Y,'Row Index'!AQ31)))</f>
        <v>99.5531812425307</v>
      </c>
    </row>
    <row r="539" customFormat="false" ht="23.85" hidden="false" customHeight="false" outlineLevel="0" collapsed="false">
      <c r="A539" s="9" t="s">
        <v>5404</v>
      </c>
      <c r="B539" s="9" t="s">
        <v>248</v>
      </c>
      <c r="C539" s="9" t="s">
        <v>147</v>
      </c>
      <c r="D539" s="9" t="s">
        <v>365</v>
      </c>
      <c r="E539" s="9" t="s">
        <v>497</v>
      </c>
      <c r="F539" s="9" t="s">
        <v>628</v>
      </c>
      <c r="G539" s="9" t="s">
        <v>763</v>
      </c>
      <c r="H539" s="9" t="s">
        <v>902</v>
      </c>
      <c r="I539" s="9" t="s">
        <v>1037</v>
      </c>
      <c r="J539" s="9" t="s">
        <v>1143</v>
      </c>
      <c r="K539" s="9" t="s">
        <v>1275</v>
      </c>
      <c r="L539" s="9" t="s">
        <v>1411</v>
      </c>
      <c r="M539" s="9" t="s">
        <v>1628</v>
      </c>
      <c r="N539" s="9" t="s">
        <v>1760</v>
      </c>
      <c r="O539" s="9" t="s">
        <v>1895</v>
      </c>
      <c r="P539" s="9" t="s">
        <v>2027</v>
      </c>
      <c r="Q539" s="9" t="s">
        <v>2154</v>
      </c>
      <c r="R539" s="9" t="s">
        <v>2285</v>
      </c>
      <c r="S539" s="9" t="s">
        <v>2413</v>
      </c>
      <c r="T539" s="9" t="s">
        <v>2544</v>
      </c>
      <c r="U539" s="9" t="s">
        <v>2676</v>
      </c>
      <c r="V539" s="9" t="s">
        <v>2806</v>
      </c>
      <c r="W539" s="9" t="s">
        <v>2933</v>
      </c>
      <c r="X539" s="9" t="s">
        <v>3066</v>
      </c>
      <c r="Y539" s="9" t="s">
        <v>3201</v>
      </c>
      <c r="Z539" s="9" t="s">
        <v>3330</v>
      </c>
      <c r="AA539" s="9" t="s">
        <v>5405</v>
      </c>
      <c r="AB539" s="9" t="s">
        <v>3465</v>
      </c>
      <c r="AC539" s="9" t="s">
        <v>3592</v>
      </c>
      <c r="AD539" s="9" t="s">
        <v>3719</v>
      </c>
      <c r="AE539" s="9" t="s">
        <v>3846</v>
      </c>
      <c r="AF539" s="9" t="s">
        <v>3975</v>
      </c>
      <c r="AG539" s="9" t="s">
        <v>4103</v>
      </c>
      <c r="AH539" s="9" t="s">
        <v>5406</v>
      </c>
      <c r="AI539" s="9" t="s">
        <v>4360</v>
      </c>
      <c r="AJ539" s="9" t="s">
        <v>4488</v>
      </c>
      <c r="AK539" s="9" t="s">
        <v>4617</v>
      </c>
      <c r="AL539" s="9" t="s">
        <v>4746</v>
      </c>
      <c r="AM539" s="9" t="s">
        <v>4855</v>
      </c>
      <c r="AN539" s="9" t="s">
        <v>4963</v>
      </c>
      <c r="AO539" s="9" t="s">
        <v>5072</v>
      </c>
      <c r="AP539" s="9" t="s">
        <v>5184</v>
      </c>
      <c r="AQ539" s="9" t="s">
        <v>5293</v>
      </c>
    </row>
    <row r="540" customFormat="false" ht="15" hidden="false" customHeight="false" outlineLevel="0" collapsed="false">
      <c r="A540" s="32" t="s">
        <v>247</v>
      </c>
      <c r="B540" s="33" t="s">
        <v>248</v>
      </c>
      <c r="C540" s="40" t="n">
        <f aca="false">IF('Row Index'!C32="","✗",IF(INDEX('RAW DATA'!$Y:$Y,'Row Index'!C32)="",INDEX('RAW DATA'!$L:$L,'Row Index'!C32),INDEX('RAW DATA'!$Y:$Y,'Row Index'!C32)))</f>
        <v>59.1920301374878</v>
      </c>
      <c r="D540" s="40" t="n">
        <f aca="false">IF('Row Index'!D32="","✗",IF(INDEX('RAW DATA'!$Y:$Y,'Row Index'!D32)="",INDEX('RAW DATA'!$L:$L,'Row Index'!D32),INDEX('RAW DATA'!$Y:$Y,'Row Index'!D32)))</f>
        <v>63.8586481387751</v>
      </c>
      <c r="E540" s="40" t="n">
        <f aca="false">IF('Row Index'!E32="","✗",IF(INDEX('RAW DATA'!$Y:$Y,'Row Index'!E32)="",INDEX('RAW DATA'!$L:$L,'Row Index'!E32),INDEX('RAW DATA'!$Y:$Y,'Row Index'!E32)))</f>
        <v>66.7446819576637</v>
      </c>
      <c r="F540" s="40" t="n">
        <f aca="false">IF('Row Index'!F32="","✗",IF(INDEX('RAW DATA'!$Y:$Y,'Row Index'!F32)="",INDEX('RAW DATA'!$L:$L,'Row Index'!F32),INDEX('RAW DATA'!$Y:$Y,'Row Index'!F32)))</f>
        <v>79.0614639122673</v>
      </c>
      <c r="G540" s="40" t="n">
        <f aca="false">IF('Row Index'!G32="","✗",IF(INDEX('RAW DATA'!$Y:$Y,'Row Index'!G32)="",INDEX('RAW DATA'!$L:$L,'Row Index'!G32),INDEX('RAW DATA'!$Y:$Y,'Row Index'!G32)))</f>
        <v>61.4196350857784</v>
      </c>
      <c r="H540" s="40" t="n">
        <f aca="false">IF('Row Index'!H32="","✗",IF(INDEX('RAW DATA'!$Y:$Y,'Row Index'!H32)="",INDEX('RAW DATA'!$L:$L,'Row Index'!H32),INDEX('RAW DATA'!$Y:$Y,'Row Index'!H32)))</f>
        <v>82.2807302300549</v>
      </c>
      <c r="I540" s="40" t="n">
        <f aca="false">IF('Row Index'!I32="","✗",IF(INDEX('RAW DATA'!$Y:$Y,'Row Index'!I32)="",INDEX('RAW DATA'!$L:$L,'Row Index'!I32),INDEX('RAW DATA'!$Y:$Y,'Row Index'!I32)))</f>
        <v>62.3610917837902</v>
      </c>
      <c r="J540" s="40" t="n">
        <f aca="false">IF('Row Index'!J32="","✗",IF(INDEX('RAW DATA'!$Y:$Y,'Row Index'!J32)="",INDEX('RAW DATA'!$L:$L,'Row Index'!J32),INDEX('RAW DATA'!$Y:$Y,'Row Index'!J32)))</f>
        <v>74.4275733957921</v>
      </c>
      <c r="K540" s="40" t="n">
        <f aca="false">IF('Row Index'!K32="","✗",IF(INDEX('RAW DATA'!$Y:$Y,'Row Index'!K32)="",INDEX('RAW DATA'!$L:$L,'Row Index'!K32),INDEX('RAW DATA'!$Y:$Y,'Row Index'!K32)))</f>
        <v>64.1835724062719</v>
      </c>
      <c r="L540" s="40" t="n">
        <f aca="false">IF('Row Index'!L32="","✗",IF(INDEX('RAW DATA'!$Y:$Y,'Row Index'!L32)="",INDEX('RAW DATA'!$L:$L,'Row Index'!L32),INDEX('RAW DATA'!$Y:$Y,'Row Index'!L32)))</f>
        <v>73.7121442878373</v>
      </c>
      <c r="M540" s="40" t="n">
        <f aca="false">IF('Row Index'!M32="","✗",IF(INDEX('RAW DATA'!$Y:$Y,'Row Index'!M32)="",INDEX('RAW DATA'!$L:$L,'Row Index'!M32),INDEX('RAW DATA'!$Y:$Y,'Row Index'!M32)))</f>
        <v>70.6963562753036</v>
      </c>
      <c r="N540" s="40" t="n">
        <f aca="false">IF('Row Index'!N32="","✗",IF(INDEX('RAW DATA'!$Y:$Y,'Row Index'!N32)="",INDEX('RAW DATA'!$L:$L,'Row Index'!N32),INDEX('RAW DATA'!$Y:$Y,'Row Index'!N32)))</f>
        <v>67.4596383597029</v>
      </c>
      <c r="O540" s="40" t="n">
        <f aca="false">IF('Row Index'!O32="","✗",IF(INDEX('RAW DATA'!$Y:$Y,'Row Index'!O32)="",INDEX('RAW DATA'!$L:$L,'Row Index'!O32),INDEX('RAW DATA'!$Y:$Y,'Row Index'!O32)))</f>
        <v>59.6532357234803</v>
      </c>
      <c r="P540" s="40" t="n">
        <f aca="false">IF('Row Index'!P32="","✗",IF(INDEX('RAW DATA'!$Y:$Y,'Row Index'!P32)="",INDEX('RAW DATA'!$L:$L,'Row Index'!P32),INDEX('RAW DATA'!$Y:$Y,'Row Index'!P32)))</f>
        <v>64.8017077715856</v>
      </c>
      <c r="Q540" s="40" t="n">
        <f aca="false">IF('Row Index'!Q32="","✗",IF(INDEX('RAW DATA'!$Y:$Y,'Row Index'!Q32)="",INDEX('RAW DATA'!$L:$L,'Row Index'!Q32),INDEX('RAW DATA'!$Y:$Y,'Row Index'!Q32)))</f>
        <v>62.2319701768647</v>
      </c>
      <c r="R540" s="40" t="n">
        <f aca="false">IF('Row Index'!R32="","✗",IF(INDEX('RAW DATA'!$Y:$Y,'Row Index'!R32)="",INDEX('RAW DATA'!$L:$L,'Row Index'!R32),INDEX('RAW DATA'!$Y:$Y,'Row Index'!R32)))</f>
        <v>58.4466203261719</v>
      </c>
      <c r="S540" s="40" t="n">
        <f aca="false">IF('Row Index'!S32="","✗",IF(INDEX('RAW DATA'!$Y:$Y,'Row Index'!S32)="",INDEX('RAW DATA'!$L:$L,'Row Index'!S32),INDEX('RAW DATA'!$Y:$Y,'Row Index'!S32)))</f>
        <v>61.1963899317564</v>
      </c>
      <c r="T540" s="40" t="n">
        <f aca="false">IF('Row Index'!T32="","✗",IF(INDEX('RAW DATA'!$Y:$Y,'Row Index'!T32)="",INDEX('RAW DATA'!$L:$L,'Row Index'!T32),INDEX('RAW DATA'!$Y:$Y,'Row Index'!T32)))</f>
        <v>64.7805003964084</v>
      </c>
      <c r="U540" s="40" t="n">
        <f aca="false">IF('Row Index'!U32="","✗",IF(INDEX('RAW DATA'!$Y:$Y,'Row Index'!U32)="",INDEX('RAW DATA'!$L:$L,'Row Index'!U32),INDEX('RAW DATA'!$Y:$Y,'Row Index'!U32)))</f>
        <v>52.3527344436418</v>
      </c>
      <c r="V540" s="40" t="n">
        <f aca="false">IF('Row Index'!V32="","✗",IF(INDEX('RAW DATA'!$Y:$Y,'Row Index'!V32)="",INDEX('RAW DATA'!$L:$L,'Row Index'!V32),INDEX('RAW DATA'!$Y:$Y,'Row Index'!V32)))</f>
        <v>52.3709367447769</v>
      </c>
      <c r="W540" s="40" t="n">
        <f aca="false">IF('Row Index'!W32="","✗",IF(INDEX('RAW DATA'!$Y:$Y,'Row Index'!W32)="",INDEX('RAW DATA'!$L:$L,'Row Index'!W32),INDEX('RAW DATA'!$Y:$Y,'Row Index'!W32)))</f>
        <v>56.8253046578973</v>
      </c>
      <c r="X540" s="40" t="n">
        <f aca="false">IF('Row Index'!X32="","✗",IF(INDEX('RAW DATA'!$Y:$Y,'Row Index'!X32)="",INDEX('RAW DATA'!$L:$L,'Row Index'!X32),INDEX('RAW DATA'!$Y:$Y,'Row Index'!X32)))</f>
        <v>48.9521975158803</v>
      </c>
      <c r="Y540" s="40" t="n">
        <f aca="false">IF('Row Index'!Y32="","✗",IF(INDEX('RAW DATA'!$Y:$Y,'Row Index'!Y32)="",INDEX('RAW DATA'!$L:$L,'Row Index'!Y32),INDEX('RAW DATA'!$Y:$Y,'Row Index'!Y32)))</f>
        <v>50.0760849716964</v>
      </c>
      <c r="Z540" s="40" t="n">
        <f aca="false">IF('Row Index'!Z32="","✗",IF(INDEX('RAW DATA'!$Y:$Y,'Row Index'!Z32)="",INDEX('RAW DATA'!$L:$L,'Row Index'!Z32),INDEX('RAW DATA'!$Y:$Y,'Row Index'!Z32)))</f>
        <v>47.7266460369497</v>
      </c>
      <c r="AA540" s="19" t="str">
        <f aca="false">IF('Row Index'!AA32="","⏳",IF(INDEX('RAW DATA'!$Y:$Y,'Row Index'!AA32)="",INDEX('RAW DATA'!$L:$L,'Row Index'!AA32),INDEX('RAW DATA'!$Y:$Y,'Row Index'!AA32)))</f>
        <v>⏳</v>
      </c>
      <c r="AB540" s="40" t="n">
        <f aca="false">IF('Row Index'!AB32="","✗",IF(INDEX('RAW DATA'!$Y:$Y,'Row Index'!AB32)="",INDEX('RAW DATA'!$L:$L,'Row Index'!AB32),INDEX('RAW DATA'!$Y:$Y,'Row Index'!AB32)))</f>
        <v>46.1505069311133</v>
      </c>
      <c r="AC540" s="40" t="n">
        <f aca="false">IF('Row Index'!AC32="","✗",IF(INDEX('RAW DATA'!$Y:$Y,'Row Index'!AC32)="",INDEX('RAW DATA'!$L:$L,'Row Index'!AC32),INDEX('RAW DATA'!$Y:$Y,'Row Index'!AC32)))</f>
        <v>43.2514213443968</v>
      </c>
      <c r="AD540" s="40" t="n">
        <f aca="false">IF('Row Index'!AD32="","✗",IF(INDEX('RAW DATA'!$Y:$Y,'Row Index'!AD32)="",INDEX('RAW DATA'!$L:$L,'Row Index'!AD32),INDEX('RAW DATA'!$Y:$Y,'Row Index'!AD32)))</f>
        <v>40.6276355294673</v>
      </c>
      <c r="AE540" s="40" t="n">
        <f aca="false">IF('Row Index'!AE32="","✗",IF(INDEX('RAW DATA'!$Y:$Y,'Row Index'!AE32)="",INDEX('RAW DATA'!$L:$L,'Row Index'!AE32),INDEX('RAW DATA'!$Y:$Y,'Row Index'!AE32)))</f>
        <v>40.1747693868278</v>
      </c>
      <c r="AF540" s="40" t="n">
        <f aca="false">IF('Row Index'!AF32="","✗",IF(INDEX('RAW DATA'!$Y:$Y,'Row Index'!AF32)="",INDEX('RAW DATA'!$L:$L,'Row Index'!AF32),INDEX('RAW DATA'!$Y:$Y,'Row Index'!AF32)))</f>
        <v>42.853227353707</v>
      </c>
      <c r="AG540" s="40" t="n">
        <f aca="false">IF('Row Index'!AG32="","✗",IF(INDEX('RAW DATA'!$Y:$Y,'Row Index'!AG32)="",INDEX('RAW DATA'!$L:$L,'Row Index'!AG32),INDEX('RAW DATA'!$Y:$Y,'Row Index'!AG32)))</f>
        <v>42.9004401529113</v>
      </c>
      <c r="AH540" s="40" t="n">
        <f aca="false">IF('Row Index'!AH32="","✗",IF(INDEX('RAW DATA'!$Y:$Y,'Row Index'!AH32)="",INDEX('RAW DATA'!$L:$L,'Row Index'!AH32),INDEX('RAW DATA'!$Y:$Y,'Row Index'!AH32)))</f>
        <v>48.4450880148153</v>
      </c>
      <c r="AI540" s="40" t="n">
        <f aca="false">IF('Row Index'!AI32="","✗",IF(INDEX('RAW DATA'!$Y:$Y,'Row Index'!AI32)="",INDEX('RAW DATA'!$L:$L,'Row Index'!AI32),INDEX('RAW DATA'!$Y:$Y,'Row Index'!AI32)))</f>
        <v>68.1148713285786</v>
      </c>
      <c r="AJ540" s="40" t="n">
        <f aca="false">IF('Row Index'!AJ32="","✗",IF(INDEX('RAW DATA'!$Y:$Y,'Row Index'!AJ32)="",INDEX('RAW DATA'!$L:$L,'Row Index'!AJ32),INDEX('RAW DATA'!$Y:$Y,'Row Index'!AJ32)))</f>
        <v>79.4693233659736</v>
      </c>
      <c r="AK540" s="40" t="n">
        <f aca="false">IF('Row Index'!AK32="","✗",IF(INDEX('RAW DATA'!$Y:$Y,'Row Index'!AK32)="",INDEX('RAW DATA'!$L:$L,'Row Index'!AK32),INDEX('RAW DATA'!$Y:$Y,'Row Index'!AK32)))</f>
        <v>88.0191881250849</v>
      </c>
      <c r="AL540" s="40" t="n">
        <f aca="false">IF('Row Index'!AL32="","✗",IF(INDEX('RAW DATA'!$Y:$Y,'Row Index'!AL32)="",INDEX('RAW DATA'!$L:$L,'Row Index'!AL32),INDEX('RAW DATA'!$Y:$Y,'Row Index'!AL32)))</f>
        <v>84.3567358716651</v>
      </c>
      <c r="AM540" s="40" t="n">
        <f aca="false">IF('Row Index'!AM32="","✗",IF(INDEX('RAW DATA'!$Y:$Y,'Row Index'!AM32)="",INDEX('RAW DATA'!$L:$L,'Row Index'!AM32),INDEX('RAW DATA'!$Y:$Y,'Row Index'!AM32)))</f>
        <v>88.3819298654848</v>
      </c>
      <c r="AN540" s="40" t="n">
        <f aca="false">IF('Row Index'!AN32="","✗",IF(INDEX('RAW DATA'!$Y:$Y,'Row Index'!AN32)="",INDEX('RAW DATA'!$L:$L,'Row Index'!AN32),INDEX('RAW DATA'!$Y:$Y,'Row Index'!AN32)))</f>
        <v>94.3244785949506</v>
      </c>
      <c r="AO540" s="40" t="n">
        <f aca="false">IF('Row Index'!AO32="","✗",IF(INDEX('RAW DATA'!$Y:$Y,'Row Index'!AO32)="",INDEX('RAW DATA'!$L:$L,'Row Index'!AO32),INDEX('RAW DATA'!$Y:$Y,'Row Index'!AO32)))</f>
        <v>97.7549436995186</v>
      </c>
      <c r="AP540" s="40" t="n">
        <f aca="false">IF('Row Index'!AP32="","✗",IF(INDEX('RAW DATA'!$Y:$Y,'Row Index'!AP32)="",INDEX('RAW DATA'!$L:$L,'Row Index'!AP32),INDEX('RAW DATA'!$Y:$Y,'Row Index'!AP32)))</f>
        <v>98.2581459964638</v>
      </c>
      <c r="AQ540" s="40" t="n">
        <f aca="false">IF('Row Index'!AQ32="","✗",IF(INDEX('RAW DATA'!$Y:$Y,'Row Index'!AQ32)="",INDEX('RAW DATA'!$L:$L,'Row Index'!AQ32),INDEX('RAW DATA'!$Y:$Y,'Row Index'!AQ32)))</f>
        <v>96.618792314014</v>
      </c>
    </row>
    <row r="541" customFormat="false" ht="15" hidden="false" customHeight="false" outlineLevel="0" collapsed="false">
      <c r="A541" s="32" t="s">
        <v>251</v>
      </c>
      <c r="B541" s="33" t="s">
        <v>248</v>
      </c>
      <c r="C541" s="40" t="n">
        <f aca="false">IF('Row Index'!C33="","✗",IF(INDEX('RAW DATA'!$Y:$Y,'Row Index'!C33)="",INDEX('RAW DATA'!$L:$L,'Row Index'!C33),INDEX('RAW DATA'!$Y:$Y,'Row Index'!C33)))</f>
        <v>68.0481936113824</v>
      </c>
      <c r="D541" s="40" t="n">
        <f aca="false">IF('Row Index'!D33="","✗",IF(INDEX('RAW DATA'!$Y:$Y,'Row Index'!D33)="",INDEX('RAW DATA'!$L:$L,'Row Index'!D33),INDEX('RAW DATA'!$Y:$Y,'Row Index'!D33)))</f>
        <v>65.7844910655419</v>
      </c>
      <c r="E541" s="40" t="n">
        <f aca="false">IF('Row Index'!E33="","✗",IF(INDEX('RAW DATA'!$Y:$Y,'Row Index'!E33)="",INDEX('RAW DATA'!$L:$L,'Row Index'!E33),INDEX('RAW DATA'!$Y:$Y,'Row Index'!E33)))</f>
        <v>61.7460301930358</v>
      </c>
      <c r="F541" s="40" t="n">
        <f aca="false">IF('Row Index'!F33="","✗",IF(INDEX('RAW DATA'!$Y:$Y,'Row Index'!F33)="",INDEX('RAW DATA'!$L:$L,'Row Index'!F33),INDEX('RAW DATA'!$Y:$Y,'Row Index'!F33)))</f>
        <v>82.5735197823145</v>
      </c>
      <c r="G541" s="40" t="n">
        <f aca="false">IF('Row Index'!G33="","✗",IF(INDEX('RAW DATA'!$Y:$Y,'Row Index'!G33)="",INDEX('RAW DATA'!$L:$L,'Row Index'!G33),INDEX('RAW DATA'!$Y:$Y,'Row Index'!G33)))</f>
        <v>73.3125916707409</v>
      </c>
      <c r="H541" s="40" t="n">
        <f aca="false">IF('Row Index'!H33="","✗",IF(INDEX('RAW DATA'!$Y:$Y,'Row Index'!H33)="",INDEX('RAW DATA'!$L:$L,'Row Index'!H33),INDEX('RAW DATA'!$Y:$Y,'Row Index'!H33)))</f>
        <v>82.8464281203548</v>
      </c>
      <c r="I541" s="40" t="n">
        <f aca="false">IF('Row Index'!I33="","✗",IF(INDEX('RAW DATA'!$Y:$Y,'Row Index'!I33)="",INDEX('RAW DATA'!$L:$L,'Row Index'!I33),INDEX('RAW DATA'!$Y:$Y,'Row Index'!I33)))</f>
        <v>71.8639154468032</v>
      </c>
      <c r="J541" s="40" t="n">
        <f aca="false">IF('Row Index'!J33="","✗",IF(INDEX('RAW DATA'!$Y:$Y,'Row Index'!J33)="",INDEX('RAW DATA'!$L:$L,'Row Index'!J33),INDEX('RAW DATA'!$Y:$Y,'Row Index'!J33)))</f>
        <v>82.4110650664657</v>
      </c>
      <c r="K541" s="40" t="n">
        <f aca="false">IF('Row Index'!K33="","✗",IF(INDEX('RAW DATA'!$Y:$Y,'Row Index'!K33)="",INDEX('RAW DATA'!$L:$L,'Row Index'!K33),INDEX('RAW DATA'!$Y:$Y,'Row Index'!K33)))</f>
        <v>63.536086794034</v>
      </c>
      <c r="L541" s="40" t="n">
        <f aca="false">IF('Row Index'!L33="","✗",IF(INDEX('RAW DATA'!$Y:$Y,'Row Index'!L33)="",INDEX('RAW DATA'!$L:$L,'Row Index'!L33),INDEX('RAW DATA'!$Y:$Y,'Row Index'!L33)))</f>
        <v>83.1801537234428</v>
      </c>
      <c r="M541" s="40" t="n">
        <f aca="false">IF('Row Index'!M33="","✗",IF(INDEX('RAW DATA'!$Y:$Y,'Row Index'!M33)="",INDEX('RAW DATA'!$L:$L,'Row Index'!M33),INDEX('RAW DATA'!$Y:$Y,'Row Index'!M33)))</f>
        <v>68.1078638144019</v>
      </c>
      <c r="N541" s="40" t="n">
        <f aca="false">IF('Row Index'!N33="","✗",IF(INDEX('RAW DATA'!$Y:$Y,'Row Index'!N33)="",INDEX('RAW DATA'!$L:$L,'Row Index'!N33),INDEX('RAW DATA'!$Y:$Y,'Row Index'!N33)))</f>
        <v>68.4142745789135</v>
      </c>
      <c r="O541" s="40" t="n">
        <f aca="false">IF('Row Index'!O33="","✗",IF(INDEX('RAW DATA'!$Y:$Y,'Row Index'!O33)="",INDEX('RAW DATA'!$L:$L,'Row Index'!O33),INDEX('RAW DATA'!$Y:$Y,'Row Index'!O33)))</f>
        <v>65.5652632563996</v>
      </c>
      <c r="P541" s="40" t="n">
        <f aca="false">IF('Row Index'!P33="","✗",IF(INDEX('RAW DATA'!$Y:$Y,'Row Index'!P33)="",INDEX('RAW DATA'!$L:$L,'Row Index'!P33),INDEX('RAW DATA'!$Y:$Y,'Row Index'!P33)))</f>
        <v>70.1808996771895</v>
      </c>
      <c r="Q541" s="40" t="n">
        <f aca="false">IF('Row Index'!Q33="","✗",IF(INDEX('RAW DATA'!$Y:$Y,'Row Index'!Q33)="",INDEX('RAW DATA'!$L:$L,'Row Index'!Q33),INDEX('RAW DATA'!$Y:$Y,'Row Index'!Q33)))</f>
        <v>62.3061649016642</v>
      </c>
      <c r="R541" s="40" t="n">
        <f aca="false">IF('Row Index'!R33="","✗",IF(INDEX('RAW DATA'!$Y:$Y,'Row Index'!R33)="",INDEX('RAW DATA'!$L:$L,'Row Index'!R33),INDEX('RAW DATA'!$Y:$Y,'Row Index'!R33)))</f>
        <v>62.0340021442794</v>
      </c>
      <c r="S541" s="40" t="n">
        <f aca="false">IF('Row Index'!S33="","✗",IF(INDEX('RAW DATA'!$Y:$Y,'Row Index'!S33)="",INDEX('RAW DATA'!$L:$L,'Row Index'!S33),INDEX('RAW DATA'!$Y:$Y,'Row Index'!S33)))</f>
        <v>56.7990758426645</v>
      </c>
      <c r="T541" s="40" t="n">
        <f aca="false">IF('Row Index'!T33="","✗",IF(INDEX('RAW DATA'!$Y:$Y,'Row Index'!T33)="",INDEX('RAW DATA'!$L:$L,'Row Index'!T33),INDEX('RAW DATA'!$Y:$Y,'Row Index'!T33)))</f>
        <v>56.7913635296879</v>
      </c>
      <c r="U541" s="40" t="n">
        <f aca="false">IF('Row Index'!U33="","✗",IF(INDEX('RAW DATA'!$Y:$Y,'Row Index'!U33)="",INDEX('RAW DATA'!$L:$L,'Row Index'!U33),INDEX('RAW DATA'!$Y:$Y,'Row Index'!U33)))</f>
        <v>48.9948568610413</v>
      </c>
      <c r="V541" s="40" t="n">
        <f aca="false">IF('Row Index'!V33="","✗",IF(INDEX('RAW DATA'!$Y:$Y,'Row Index'!V33)="",INDEX('RAW DATA'!$L:$L,'Row Index'!V33),INDEX('RAW DATA'!$Y:$Y,'Row Index'!V33)))</f>
        <v>47.465745794809</v>
      </c>
      <c r="W541" s="40" t="n">
        <f aca="false">IF('Row Index'!W33="","✗",IF(INDEX('RAW DATA'!$Y:$Y,'Row Index'!W33)="",INDEX('RAW DATA'!$L:$L,'Row Index'!W33),INDEX('RAW DATA'!$Y:$Y,'Row Index'!W33)))</f>
        <v>49.0070047485374</v>
      </c>
      <c r="X541" s="40" t="n">
        <f aca="false">IF('Row Index'!X33="","✗",IF(INDEX('RAW DATA'!$Y:$Y,'Row Index'!X33)="",INDEX('RAW DATA'!$L:$L,'Row Index'!X33),INDEX('RAW DATA'!$Y:$Y,'Row Index'!X33)))</f>
        <v>43.2322370117457</v>
      </c>
      <c r="Y541" s="40" t="n">
        <f aca="false">IF('Row Index'!Y33="","✗",IF(INDEX('RAW DATA'!$Y:$Y,'Row Index'!Y33)="",INDEX('RAW DATA'!$L:$L,'Row Index'!Y33),INDEX('RAW DATA'!$Y:$Y,'Row Index'!Y33)))</f>
        <v>46.9361387966039</v>
      </c>
      <c r="Z541" s="40" t="n">
        <f aca="false">IF('Row Index'!Z33="","✗",IF(INDEX('RAW DATA'!$Y:$Y,'Row Index'!Z33)="",INDEX('RAW DATA'!$L:$L,'Row Index'!Z33),INDEX('RAW DATA'!$Y:$Y,'Row Index'!Z33)))</f>
        <v>43.5530871815969</v>
      </c>
      <c r="AA541" s="19" t="str">
        <f aca="false">IF('Row Index'!AA33="","⏳",IF(INDEX('RAW DATA'!$Y:$Y,'Row Index'!AA33)="",INDEX('RAW DATA'!$L:$L,'Row Index'!AA33),INDEX('RAW DATA'!$Y:$Y,'Row Index'!AA33)))</f>
        <v>⏳</v>
      </c>
      <c r="AB541" s="40" t="n">
        <f aca="false">IF('Row Index'!AB33="","✗",IF(INDEX('RAW DATA'!$Y:$Y,'Row Index'!AB33)="",INDEX('RAW DATA'!$L:$L,'Row Index'!AB33),INDEX('RAW DATA'!$Y:$Y,'Row Index'!AB33)))</f>
        <v>42.5334870712919</v>
      </c>
      <c r="AC541" s="40" t="n">
        <f aca="false">IF('Row Index'!AC33="","✗",IF(INDEX('RAW DATA'!$Y:$Y,'Row Index'!AC33)="",INDEX('RAW DATA'!$L:$L,'Row Index'!AC33),INDEX('RAW DATA'!$Y:$Y,'Row Index'!AC33)))</f>
        <v>41.0686007053031</v>
      </c>
      <c r="AD541" s="40" t="n">
        <f aca="false">IF('Row Index'!AD33="","✗",IF(INDEX('RAW DATA'!$Y:$Y,'Row Index'!AD33)="",INDEX('RAW DATA'!$L:$L,'Row Index'!AD33),INDEX('RAW DATA'!$Y:$Y,'Row Index'!AD33)))</f>
        <v>44.1157663817103</v>
      </c>
      <c r="AE541" s="40" t="n">
        <f aca="false">IF('Row Index'!AE33="","✗",IF(INDEX('RAW DATA'!$Y:$Y,'Row Index'!AE33)="",INDEX('RAW DATA'!$L:$L,'Row Index'!AE33),INDEX('RAW DATA'!$Y:$Y,'Row Index'!AE33)))</f>
        <v>42.65625</v>
      </c>
      <c r="AF541" s="40" t="n">
        <f aca="false">IF('Row Index'!AF33="","✗",IF(INDEX('RAW DATA'!$Y:$Y,'Row Index'!AF33)="",INDEX('RAW DATA'!$L:$L,'Row Index'!AF33),INDEX('RAW DATA'!$Y:$Y,'Row Index'!AF33)))</f>
        <v>49.683849533812</v>
      </c>
      <c r="AG541" s="40" t="n">
        <f aca="false">IF('Row Index'!AG33="","✗",IF(INDEX('RAW DATA'!$Y:$Y,'Row Index'!AG33)="",INDEX('RAW DATA'!$L:$L,'Row Index'!AG33),INDEX('RAW DATA'!$Y:$Y,'Row Index'!AG33)))</f>
        <v>48.8622703074017</v>
      </c>
      <c r="AH541" s="40" t="n">
        <f aca="false">IF('Row Index'!AH33="","✗",IF(INDEX('RAW DATA'!$Y:$Y,'Row Index'!AH33)="",INDEX('RAW DATA'!$L:$L,'Row Index'!AH33),INDEX('RAW DATA'!$Y:$Y,'Row Index'!AH33)))</f>
        <v>55.8253997271871</v>
      </c>
      <c r="AI541" s="40" t="n">
        <f aca="false">IF('Row Index'!AI33="","✗",IF(INDEX('RAW DATA'!$Y:$Y,'Row Index'!AI33)="",INDEX('RAW DATA'!$L:$L,'Row Index'!AI33),INDEX('RAW DATA'!$Y:$Y,'Row Index'!AI33)))</f>
        <v>69.4620911051161</v>
      </c>
      <c r="AJ541" s="40" t="n">
        <f aca="false">IF('Row Index'!AJ33="","✗",IF(INDEX('RAW DATA'!$Y:$Y,'Row Index'!AJ33)="",INDEX('RAW DATA'!$L:$L,'Row Index'!AJ33),INDEX('RAW DATA'!$Y:$Y,'Row Index'!AJ33)))</f>
        <v>79.517152972775</v>
      </c>
      <c r="AK541" s="40" t="n">
        <f aca="false">IF('Row Index'!AK33="","✗",IF(INDEX('RAW DATA'!$Y:$Y,'Row Index'!AK33)="",INDEX('RAW DATA'!$L:$L,'Row Index'!AK33),INDEX('RAW DATA'!$Y:$Y,'Row Index'!AK33)))</f>
        <v>88.6519538013106</v>
      </c>
      <c r="AL541" s="40" t="n">
        <f aca="false">IF('Row Index'!AL33="","✗",IF(INDEX('RAW DATA'!$Y:$Y,'Row Index'!AL33)="",INDEX('RAW DATA'!$L:$L,'Row Index'!AL33),INDEX('RAW DATA'!$Y:$Y,'Row Index'!AL33)))</f>
        <v>91.35667279744</v>
      </c>
      <c r="AM541" s="40" t="n">
        <f aca="false">IF('Row Index'!AM33="","✗",IF(INDEX('RAW DATA'!$Y:$Y,'Row Index'!AM33)="",INDEX('RAW DATA'!$L:$L,'Row Index'!AM33),INDEX('RAW DATA'!$Y:$Y,'Row Index'!AM33)))</f>
        <v>96.5279045413933</v>
      </c>
      <c r="AN541" s="40" t="n">
        <f aca="false">IF('Row Index'!AN33="","✗",IF(INDEX('RAW DATA'!$Y:$Y,'Row Index'!AN33)="",INDEX('RAW DATA'!$L:$L,'Row Index'!AN33),INDEX('RAW DATA'!$Y:$Y,'Row Index'!AN33)))</f>
        <v>96.9372305751235</v>
      </c>
      <c r="AO541" s="40" t="n">
        <f aca="false">IF('Row Index'!AO33="","✗",IF(INDEX('RAW DATA'!$Y:$Y,'Row Index'!AO33)="",INDEX('RAW DATA'!$L:$L,'Row Index'!AO33),INDEX('RAW DATA'!$Y:$Y,'Row Index'!AO33)))</f>
        <v>98.4515731030228</v>
      </c>
      <c r="AP541" s="40" t="n">
        <f aca="false">IF('Row Index'!AP33="","✗",IF(INDEX('RAW DATA'!$Y:$Y,'Row Index'!AP33)="",INDEX('RAW DATA'!$L:$L,'Row Index'!AP33),INDEX('RAW DATA'!$Y:$Y,'Row Index'!AP33)))</f>
        <v>99.091246750031</v>
      </c>
      <c r="AQ541" s="40" t="n">
        <f aca="false">IF('Row Index'!AQ33="","✗",IF(INDEX('RAW DATA'!$Y:$Y,'Row Index'!AQ33)="",INDEX('RAW DATA'!$L:$L,'Row Index'!AQ33),INDEX('RAW DATA'!$Y:$Y,'Row Index'!AQ33)))</f>
        <v>98.4845477461742</v>
      </c>
    </row>
    <row r="542" customFormat="false" ht="15" hidden="false" customHeight="false" outlineLevel="0" collapsed="false">
      <c r="A542" s="32" t="s">
        <v>254</v>
      </c>
      <c r="B542" s="33" t="s">
        <v>248</v>
      </c>
      <c r="C542" s="40" t="n">
        <f aca="false">IF('Row Index'!C34="","✗",IF(INDEX('RAW DATA'!$Y:$Y,'Row Index'!C34)="",INDEX('RAW DATA'!$L:$L,'Row Index'!C34),INDEX('RAW DATA'!$Y:$Y,'Row Index'!C34)))</f>
        <v>51.4756558227992</v>
      </c>
      <c r="D542" s="40" t="n">
        <f aca="false">IF('Row Index'!D34="","✗",IF(INDEX('RAW DATA'!$Y:$Y,'Row Index'!D34)="",INDEX('RAW DATA'!$L:$L,'Row Index'!D34),INDEX('RAW DATA'!$Y:$Y,'Row Index'!D34)))</f>
        <v>48.5687526070976</v>
      </c>
      <c r="E542" s="40" t="n">
        <f aca="false">IF('Row Index'!E34="","✗",IF(INDEX('RAW DATA'!$Y:$Y,'Row Index'!E34)="",INDEX('RAW DATA'!$L:$L,'Row Index'!E34),INDEX('RAW DATA'!$Y:$Y,'Row Index'!E34)))</f>
        <v>51.977273703656</v>
      </c>
      <c r="F542" s="40" t="n">
        <f aca="false">IF('Row Index'!F34="","✗",IF(INDEX('RAW DATA'!$Y:$Y,'Row Index'!F34)="",INDEX('RAW DATA'!$L:$L,'Row Index'!F34),INDEX('RAW DATA'!$Y:$Y,'Row Index'!F34)))</f>
        <v>77.5739965700779</v>
      </c>
      <c r="G542" s="40" t="n">
        <f aca="false">IF('Row Index'!G34="","✗",IF(INDEX('RAW DATA'!$Y:$Y,'Row Index'!G34)="",INDEX('RAW DATA'!$L:$L,'Row Index'!G34),INDEX('RAW DATA'!$Y:$Y,'Row Index'!G34)))</f>
        <v>68.1597003810309</v>
      </c>
      <c r="H542" s="40" t="n">
        <f aca="false">IF('Row Index'!H34="","✗",IF(INDEX('RAW DATA'!$Y:$Y,'Row Index'!H34)="",INDEX('RAW DATA'!$L:$L,'Row Index'!H34),INDEX('RAW DATA'!$Y:$Y,'Row Index'!H34)))</f>
        <v>79.7815601264068</v>
      </c>
      <c r="I542" s="40" t="n">
        <f aca="false">IF('Row Index'!I34="","✗",IF(INDEX('RAW DATA'!$Y:$Y,'Row Index'!I34)="",INDEX('RAW DATA'!$L:$L,'Row Index'!I34),INDEX('RAW DATA'!$Y:$Y,'Row Index'!I34)))</f>
        <v>77.2859344825753</v>
      </c>
      <c r="J542" s="40" t="n">
        <f aca="false">IF('Row Index'!J34="","✗",IF(INDEX('RAW DATA'!$Y:$Y,'Row Index'!J34)="",INDEX('RAW DATA'!$L:$L,'Row Index'!J34),INDEX('RAW DATA'!$Y:$Y,'Row Index'!J34)))</f>
        <v>81.9062466401462</v>
      </c>
      <c r="K542" s="40" t="n">
        <f aca="false">IF('Row Index'!K34="","✗",IF(INDEX('RAW DATA'!$Y:$Y,'Row Index'!K34)="",INDEX('RAW DATA'!$L:$L,'Row Index'!K34),INDEX('RAW DATA'!$Y:$Y,'Row Index'!K34)))</f>
        <v>74.0883507543868</v>
      </c>
      <c r="L542" s="40" t="n">
        <f aca="false">IF('Row Index'!L34="","✗",IF(INDEX('RAW DATA'!$Y:$Y,'Row Index'!L34)="",INDEX('RAW DATA'!$L:$L,'Row Index'!L34),INDEX('RAW DATA'!$Y:$Y,'Row Index'!L34)))</f>
        <v>78.7640190505454</v>
      </c>
      <c r="M542" s="40" t="n">
        <f aca="false">IF('Row Index'!M34="","✗",IF(INDEX('RAW DATA'!$Y:$Y,'Row Index'!M34)="",INDEX('RAW DATA'!$L:$L,'Row Index'!M34),INDEX('RAW DATA'!$Y:$Y,'Row Index'!M34)))</f>
        <v>75.7679347085062</v>
      </c>
      <c r="N542" s="40" t="n">
        <f aca="false">IF('Row Index'!N34="","✗",IF(INDEX('RAW DATA'!$Y:$Y,'Row Index'!N34)="",INDEX('RAW DATA'!$L:$L,'Row Index'!N34),INDEX('RAW DATA'!$Y:$Y,'Row Index'!N34)))</f>
        <v>72.8107223385869</v>
      </c>
      <c r="O542" s="40" t="n">
        <f aca="false">IF('Row Index'!O34="","✗",IF(INDEX('RAW DATA'!$Y:$Y,'Row Index'!O34)="",INDEX('RAW DATA'!$L:$L,'Row Index'!O34),INDEX('RAW DATA'!$Y:$Y,'Row Index'!O34)))</f>
        <v>68.8960071817681</v>
      </c>
      <c r="P542" s="40" t="n">
        <f aca="false">IF('Row Index'!P34="","✗",IF(INDEX('RAW DATA'!$Y:$Y,'Row Index'!P34)="",INDEX('RAW DATA'!$L:$L,'Row Index'!P34),INDEX('RAW DATA'!$Y:$Y,'Row Index'!P34)))</f>
        <v>70.0452116728319</v>
      </c>
      <c r="Q542" s="40" t="n">
        <f aca="false">IF('Row Index'!Q34="","✗",IF(INDEX('RAW DATA'!$Y:$Y,'Row Index'!Q34)="",INDEX('RAW DATA'!$L:$L,'Row Index'!Q34),INDEX('RAW DATA'!$Y:$Y,'Row Index'!Q34)))</f>
        <v>69.7065626365662</v>
      </c>
      <c r="R542" s="40" t="n">
        <f aca="false">IF('Row Index'!R34="","✗",IF(INDEX('RAW DATA'!$Y:$Y,'Row Index'!R34)="",INDEX('RAW DATA'!$L:$L,'Row Index'!R34),INDEX('RAW DATA'!$Y:$Y,'Row Index'!R34)))</f>
        <v>62.4782538099325</v>
      </c>
      <c r="S542" s="40" t="n">
        <f aca="false">IF('Row Index'!S34="","✗",IF(INDEX('RAW DATA'!$Y:$Y,'Row Index'!S34)="",INDEX('RAW DATA'!$L:$L,'Row Index'!S34),INDEX('RAW DATA'!$Y:$Y,'Row Index'!S34)))</f>
        <v>60.1981734614696</v>
      </c>
      <c r="T542" s="40" t="n">
        <f aca="false">IF('Row Index'!T34="","✗",IF(INDEX('RAW DATA'!$Y:$Y,'Row Index'!T34)="",INDEX('RAW DATA'!$L:$L,'Row Index'!T34),INDEX('RAW DATA'!$Y:$Y,'Row Index'!T34)))</f>
        <v>57.8070777651341</v>
      </c>
      <c r="U542" s="40" t="n">
        <f aca="false">IF('Row Index'!U34="","✗",IF(INDEX('RAW DATA'!$Y:$Y,'Row Index'!U34)="",INDEX('RAW DATA'!$L:$L,'Row Index'!U34),INDEX('RAW DATA'!$Y:$Y,'Row Index'!U34)))</f>
        <v>54.0580982402937</v>
      </c>
      <c r="V542" s="40" t="n">
        <f aca="false">IF('Row Index'!V34="","✗",IF(INDEX('RAW DATA'!$Y:$Y,'Row Index'!V34)="",INDEX('RAW DATA'!$L:$L,'Row Index'!V34),INDEX('RAW DATA'!$Y:$Y,'Row Index'!V34)))</f>
        <v>50.3428627292153</v>
      </c>
      <c r="W542" s="40" t="n">
        <f aca="false">IF('Row Index'!W34="","✗",IF(INDEX('RAW DATA'!$Y:$Y,'Row Index'!W34)="",INDEX('RAW DATA'!$L:$L,'Row Index'!W34),INDEX('RAW DATA'!$Y:$Y,'Row Index'!W34)))</f>
        <v>52.4101307189543</v>
      </c>
      <c r="X542" s="40" t="n">
        <f aca="false">IF('Row Index'!X34="","✗",IF(INDEX('RAW DATA'!$Y:$Y,'Row Index'!X34)="",INDEX('RAW DATA'!$L:$L,'Row Index'!X34),INDEX('RAW DATA'!$Y:$Y,'Row Index'!X34)))</f>
        <v>47.9086669039279</v>
      </c>
      <c r="Y542" s="40" t="n">
        <f aca="false">IF('Row Index'!Y34="","✗",IF(INDEX('RAW DATA'!$Y:$Y,'Row Index'!Y34)="",INDEX('RAW DATA'!$L:$L,'Row Index'!Y34),INDEX('RAW DATA'!$Y:$Y,'Row Index'!Y34)))</f>
        <v>44.3287459699717</v>
      </c>
      <c r="Z542" s="40" t="n">
        <f aca="false">IF('Row Index'!Z34="","✗",IF(INDEX('RAW DATA'!$Y:$Y,'Row Index'!Z34)="",INDEX('RAW DATA'!$L:$L,'Row Index'!Z34),INDEX('RAW DATA'!$Y:$Y,'Row Index'!Z34)))</f>
        <v>40.5443192969354</v>
      </c>
      <c r="AA542" s="19" t="str">
        <f aca="false">IF('Row Index'!AA34="","⏳",IF(INDEX('RAW DATA'!$Y:$Y,'Row Index'!AA34)="",INDEX('RAW DATA'!$L:$L,'Row Index'!AA34),INDEX('RAW DATA'!$Y:$Y,'Row Index'!AA34)))</f>
        <v>⏳</v>
      </c>
      <c r="AB542" s="40" t="n">
        <f aca="false">IF('Row Index'!AB34="","✗",IF(INDEX('RAW DATA'!$Y:$Y,'Row Index'!AB34)="",INDEX('RAW DATA'!$L:$L,'Row Index'!AB34),INDEX('RAW DATA'!$Y:$Y,'Row Index'!AB34)))</f>
        <v>40.5435531341975</v>
      </c>
      <c r="AC542" s="40" t="n">
        <f aca="false">IF('Row Index'!AC34="","✗",IF(INDEX('RAW DATA'!$Y:$Y,'Row Index'!AC34)="",INDEX('RAW DATA'!$L:$L,'Row Index'!AC34),INDEX('RAW DATA'!$Y:$Y,'Row Index'!AC34)))</f>
        <v>37.8562620370499</v>
      </c>
      <c r="AD542" s="40" t="n">
        <f aca="false">IF('Row Index'!AD34="","✗",IF(INDEX('RAW DATA'!$Y:$Y,'Row Index'!AD34)="",INDEX('RAW DATA'!$L:$L,'Row Index'!AD34),INDEX('RAW DATA'!$Y:$Y,'Row Index'!AD34)))</f>
        <v>42.6826992847517</v>
      </c>
      <c r="AE542" s="40" t="n">
        <f aca="false">IF('Row Index'!AE34="","✗",IF(INDEX('RAW DATA'!$Y:$Y,'Row Index'!AE34)="",INDEX('RAW DATA'!$L:$L,'Row Index'!AE34),INDEX('RAW DATA'!$Y:$Y,'Row Index'!AE34)))</f>
        <v>40.9834968777877</v>
      </c>
      <c r="AF542" s="40" t="n">
        <f aca="false">IF('Row Index'!AF34="","✗",IF(INDEX('RAW DATA'!$Y:$Y,'Row Index'!AF34)="",INDEX('RAW DATA'!$L:$L,'Row Index'!AF34),INDEX('RAW DATA'!$Y:$Y,'Row Index'!AF34)))</f>
        <v>45.2511167258345</v>
      </c>
      <c r="AG542" s="40" t="n">
        <f aca="false">IF('Row Index'!AG34="","✗",IF(INDEX('RAW DATA'!$Y:$Y,'Row Index'!AG34)="",INDEX('RAW DATA'!$L:$L,'Row Index'!AG34),INDEX('RAW DATA'!$Y:$Y,'Row Index'!AG34)))</f>
        <v>43.5807237214337</v>
      </c>
      <c r="AH542" s="40" t="n">
        <f aca="false">IF('Row Index'!AH34="","✗",IF(INDEX('RAW DATA'!$Y:$Y,'Row Index'!AH34)="",INDEX('RAW DATA'!$L:$L,'Row Index'!AH34),INDEX('RAW DATA'!$Y:$Y,'Row Index'!AH34)))</f>
        <v>48.6671667195569</v>
      </c>
      <c r="AI542" s="40" t="n">
        <f aca="false">IF('Row Index'!AI34="","✗",IF(INDEX('RAW DATA'!$Y:$Y,'Row Index'!AI34)="",INDEX('RAW DATA'!$L:$L,'Row Index'!AI34),INDEX('RAW DATA'!$Y:$Y,'Row Index'!AI34)))</f>
        <v>60.6204658883894</v>
      </c>
      <c r="AJ542" s="40" t="n">
        <f aca="false">IF('Row Index'!AJ34="","✗",IF(INDEX('RAW DATA'!$Y:$Y,'Row Index'!AJ34)="",INDEX('RAW DATA'!$L:$L,'Row Index'!AJ34),INDEX('RAW DATA'!$Y:$Y,'Row Index'!AJ34)))</f>
        <v>75.151329063953</v>
      </c>
      <c r="AK542" s="40" t="n">
        <f aca="false">IF('Row Index'!AK34="","✗",IF(INDEX('RAW DATA'!$Y:$Y,'Row Index'!AK34)="",INDEX('RAW DATA'!$L:$L,'Row Index'!AK34),INDEX('RAW DATA'!$Y:$Y,'Row Index'!AK34)))</f>
        <v>81.07202680067</v>
      </c>
      <c r="AL542" s="40" t="n">
        <f aca="false">IF('Row Index'!AL34="","✗",IF(INDEX('RAW DATA'!$Y:$Y,'Row Index'!AL34)="",INDEX('RAW DATA'!$L:$L,'Row Index'!AL34),INDEX('RAW DATA'!$Y:$Y,'Row Index'!AL34)))</f>
        <v>84.9842798583197</v>
      </c>
      <c r="AM542" s="40" t="n">
        <f aca="false">IF('Row Index'!AM34="","✗",IF(INDEX('RAW DATA'!$Y:$Y,'Row Index'!AM34)="",INDEX('RAW DATA'!$L:$L,'Row Index'!AM34),INDEX('RAW DATA'!$Y:$Y,'Row Index'!AM34)))</f>
        <v>91.267281960043</v>
      </c>
      <c r="AN542" s="40" t="n">
        <f aca="false">IF('Row Index'!AN34="","✗",IF(INDEX('RAW DATA'!$Y:$Y,'Row Index'!AN34)="",INDEX('RAW DATA'!$L:$L,'Row Index'!AN34),INDEX('RAW DATA'!$Y:$Y,'Row Index'!AN34)))</f>
        <v>92.004854933051</v>
      </c>
      <c r="AO542" s="40" t="n">
        <f aca="false">IF('Row Index'!AO34="","✗",IF(INDEX('RAW DATA'!$Y:$Y,'Row Index'!AO34)="",INDEX('RAW DATA'!$L:$L,'Row Index'!AO34),INDEX('RAW DATA'!$Y:$Y,'Row Index'!AO34)))</f>
        <v>98.721656900505</v>
      </c>
      <c r="AP542" s="40" t="n">
        <f aca="false">IF('Row Index'!AP34="","✗",IF(INDEX('RAW DATA'!$Y:$Y,'Row Index'!AP34)="",INDEX('RAW DATA'!$L:$L,'Row Index'!AP34),INDEX('RAW DATA'!$Y:$Y,'Row Index'!AP34)))</f>
        <v>98.6227222489869</v>
      </c>
      <c r="AQ542" s="40" t="n">
        <f aca="false">IF('Row Index'!AQ34="","✗",IF(INDEX('RAW DATA'!$Y:$Y,'Row Index'!AQ34)="",INDEX('RAW DATA'!$L:$L,'Row Index'!AQ34),INDEX('RAW DATA'!$Y:$Y,'Row Index'!AQ34)))</f>
        <v>98.3756681330117</v>
      </c>
    </row>
    <row r="543" customFormat="false" ht="15" hidden="false" customHeight="false" outlineLevel="0" collapsed="false">
      <c r="A543" s="32" t="s">
        <v>257</v>
      </c>
      <c r="B543" s="33" t="s">
        <v>248</v>
      </c>
      <c r="C543" s="40" t="n">
        <f aca="false">IF('Row Index'!C35="","✗",IF(INDEX('RAW DATA'!$Y:$Y,'Row Index'!C35)="",INDEX('RAW DATA'!$L:$L,'Row Index'!C35),INDEX('RAW DATA'!$Y:$Y,'Row Index'!C35)))</f>
        <v>67.1847847074725</v>
      </c>
      <c r="D543" s="40" t="n">
        <f aca="false">IF('Row Index'!D35="","✗",IF(INDEX('RAW DATA'!$Y:$Y,'Row Index'!D35)="",INDEX('RAW DATA'!$L:$L,'Row Index'!D35),INDEX('RAW DATA'!$Y:$Y,'Row Index'!D35)))</f>
        <v>57.9465118609833</v>
      </c>
      <c r="E543" s="40" t="n">
        <f aca="false">IF('Row Index'!E35="","✗",IF(INDEX('RAW DATA'!$Y:$Y,'Row Index'!E35)="",INDEX('RAW DATA'!$L:$L,'Row Index'!E35),INDEX('RAW DATA'!$Y:$Y,'Row Index'!E35)))</f>
        <v>56.7877320419693</v>
      </c>
      <c r="F543" s="40" t="n">
        <f aca="false">IF('Row Index'!F35="","✗",IF(INDEX('RAW DATA'!$Y:$Y,'Row Index'!F35)="",INDEX('RAW DATA'!$L:$L,'Row Index'!F35),INDEX('RAW DATA'!$Y:$Y,'Row Index'!F35)))</f>
        <v>81.4304304304304</v>
      </c>
      <c r="G543" s="40" t="n">
        <f aca="false">IF('Row Index'!G35="","✗",IF(INDEX('RAW DATA'!$Y:$Y,'Row Index'!G35)="",INDEX('RAW DATA'!$L:$L,'Row Index'!G35),INDEX('RAW DATA'!$Y:$Y,'Row Index'!G35)))</f>
        <v>64.0680430822334</v>
      </c>
      <c r="H543" s="40" t="n">
        <f aca="false">IF('Row Index'!H35="","✗",IF(INDEX('RAW DATA'!$Y:$Y,'Row Index'!H35)="",INDEX('RAW DATA'!$L:$L,'Row Index'!H35),INDEX('RAW DATA'!$Y:$Y,'Row Index'!H35)))</f>
        <v>77.1847611564759</v>
      </c>
      <c r="I543" s="40" t="n">
        <f aca="false">IF('Row Index'!I35="","✗",IF(INDEX('RAW DATA'!$Y:$Y,'Row Index'!I35)="",INDEX('RAW DATA'!$L:$L,'Row Index'!I35),INDEX('RAW DATA'!$Y:$Y,'Row Index'!I35)))</f>
        <v>66.249352362112</v>
      </c>
      <c r="J543" s="40" t="n">
        <f aca="false">IF('Row Index'!J35="","✗",IF(INDEX('RAW DATA'!$Y:$Y,'Row Index'!J35)="",INDEX('RAW DATA'!$L:$L,'Row Index'!J35),INDEX('RAW DATA'!$Y:$Y,'Row Index'!J35)))</f>
        <v>78.9815829076279</v>
      </c>
      <c r="K543" s="40" t="n">
        <f aca="false">IF('Row Index'!K35="","✗",IF(INDEX('RAW DATA'!$Y:$Y,'Row Index'!K35)="",INDEX('RAW DATA'!$L:$L,'Row Index'!K35),INDEX('RAW DATA'!$Y:$Y,'Row Index'!K35)))</f>
        <v>57.0841398427605</v>
      </c>
      <c r="L543" s="40" t="n">
        <f aca="false">IF('Row Index'!L35="","✗",IF(INDEX('RAW DATA'!$Y:$Y,'Row Index'!L35)="",INDEX('RAW DATA'!$L:$L,'Row Index'!L35),INDEX('RAW DATA'!$Y:$Y,'Row Index'!L35)))</f>
        <v>75.0492365891231</v>
      </c>
      <c r="M543" s="40" t="n">
        <f aca="false">IF('Row Index'!M35="","✗",IF(INDEX('RAW DATA'!$Y:$Y,'Row Index'!M35)="",INDEX('RAW DATA'!$L:$L,'Row Index'!M35),INDEX('RAW DATA'!$Y:$Y,'Row Index'!M35)))</f>
        <v>61.5815032795935</v>
      </c>
      <c r="N543" s="40" t="n">
        <f aca="false">IF('Row Index'!N35="","✗",IF(INDEX('RAW DATA'!$Y:$Y,'Row Index'!N35)="",INDEX('RAW DATA'!$L:$L,'Row Index'!N35),INDEX('RAW DATA'!$Y:$Y,'Row Index'!N35)))</f>
        <v>61.3781116146254</v>
      </c>
      <c r="O543" s="40" t="n">
        <f aca="false">IF('Row Index'!O35="","✗",IF(INDEX('RAW DATA'!$Y:$Y,'Row Index'!O35)="",INDEX('RAW DATA'!$L:$L,'Row Index'!O35),INDEX('RAW DATA'!$Y:$Y,'Row Index'!O35)))</f>
        <v>55.4632240657292</v>
      </c>
      <c r="P543" s="40" t="n">
        <f aca="false">IF('Row Index'!P35="","✗",IF(INDEX('RAW DATA'!$Y:$Y,'Row Index'!P35)="",INDEX('RAW DATA'!$L:$L,'Row Index'!P35),INDEX('RAW DATA'!$Y:$Y,'Row Index'!P35)))</f>
        <v>59.6802732791035</v>
      </c>
      <c r="Q543" s="40" t="n">
        <f aca="false">IF('Row Index'!Q35="","✗",IF(INDEX('RAW DATA'!$Y:$Y,'Row Index'!Q35)="",INDEX('RAW DATA'!$L:$L,'Row Index'!Q35),INDEX('RAW DATA'!$Y:$Y,'Row Index'!Q35)))</f>
        <v>57.5859644347668</v>
      </c>
      <c r="R543" s="40" t="n">
        <f aca="false">IF('Row Index'!R35="","✗",IF(INDEX('RAW DATA'!$Y:$Y,'Row Index'!R35)="",INDEX('RAW DATA'!$L:$L,'Row Index'!R35),INDEX('RAW DATA'!$Y:$Y,'Row Index'!R35)))</f>
        <v>54.7903500115481</v>
      </c>
      <c r="S543" s="40" t="n">
        <f aca="false">IF('Row Index'!S35="","✗",IF(INDEX('RAW DATA'!$Y:$Y,'Row Index'!S35)="",INDEX('RAW DATA'!$L:$L,'Row Index'!S35),INDEX('RAW DATA'!$Y:$Y,'Row Index'!S35)))</f>
        <v>51.9436513663602</v>
      </c>
      <c r="T543" s="40" t="n">
        <f aca="false">IF('Row Index'!T35="","✗",IF(INDEX('RAW DATA'!$Y:$Y,'Row Index'!T35)="",INDEX('RAW DATA'!$L:$L,'Row Index'!T35),INDEX('RAW DATA'!$Y:$Y,'Row Index'!T35)))</f>
        <v>51.2669959820847</v>
      </c>
      <c r="U543" s="40" t="n">
        <f aca="false">IF('Row Index'!U35="","✗",IF(INDEX('RAW DATA'!$Y:$Y,'Row Index'!U35)="",INDEX('RAW DATA'!$L:$L,'Row Index'!U35),INDEX('RAW DATA'!$Y:$Y,'Row Index'!U35)))</f>
        <v>51.3014740954414</v>
      </c>
      <c r="V543" s="40" t="n">
        <f aca="false">IF('Row Index'!V35="","✗",IF(INDEX('RAW DATA'!$Y:$Y,'Row Index'!V35)="",INDEX('RAW DATA'!$L:$L,'Row Index'!V35),INDEX('RAW DATA'!$Y:$Y,'Row Index'!V35)))</f>
        <v>47.9379971952294</v>
      </c>
      <c r="W543" s="40" t="n">
        <f aca="false">IF('Row Index'!W35="","✗",IF(INDEX('RAW DATA'!$Y:$Y,'Row Index'!W35)="",INDEX('RAW DATA'!$L:$L,'Row Index'!W35),INDEX('RAW DATA'!$Y:$Y,'Row Index'!W35)))</f>
        <v>47.1490015107361</v>
      </c>
      <c r="X543" s="40" t="n">
        <f aca="false">IF('Row Index'!X35="","✗",IF(INDEX('RAW DATA'!$Y:$Y,'Row Index'!X35)="",INDEX('RAW DATA'!$L:$L,'Row Index'!X35),INDEX('RAW DATA'!$Y:$Y,'Row Index'!X35)))</f>
        <v>46.9899133559144</v>
      </c>
      <c r="Y543" s="40" t="n">
        <f aca="false">IF('Row Index'!Y35="","✗",IF(INDEX('RAW DATA'!$Y:$Y,'Row Index'!Y35)="",INDEX('RAW DATA'!$L:$L,'Row Index'!Y35),INDEX('RAW DATA'!$Y:$Y,'Row Index'!Y35)))</f>
        <v>47.8709470728467</v>
      </c>
      <c r="Z543" s="40" t="n">
        <f aca="false">IF('Row Index'!Z35="","✗",IF(INDEX('RAW DATA'!$Y:$Y,'Row Index'!Z35)="",INDEX('RAW DATA'!$L:$L,'Row Index'!Z35),INDEX('RAW DATA'!$Y:$Y,'Row Index'!Z35)))</f>
        <v>45.1045803547789</v>
      </c>
      <c r="AA543" s="19" t="str">
        <f aca="false">IF('Row Index'!AA35="","⏳",IF(INDEX('RAW DATA'!$Y:$Y,'Row Index'!AA35)="",INDEX('RAW DATA'!$L:$L,'Row Index'!AA35),INDEX('RAW DATA'!$Y:$Y,'Row Index'!AA35)))</f>
        <v>⏳</v>
      </c>
      <c r="AB543" s="40" t="n">
        <f aca="false">IF('Row Index'!AB35="","✗",IF(INDEX('RAW DATA'!$Y:$Y,'Row Index'!AB35)="",INDEX('RAW DATA'!$L:$L,'Row Index'!AB35),INDEX('RAW DATA'!$Y:$Y,'Row Index'!AB35)))</f>
        <v>42.3231682860876</v>
      </c>
      <c r="AC543" s="40" t="n">
        <f aca="false">IF('Row Index'!AC35="","✗",IF(INDEX('RAW DATA'!$Y:$Y,'Row Index'!AC35)="",INDEX('RAW DATA'!$L:$L,'Row Index'!AC35),INDEX('RAW DATA'!$Y:$Y,'Row Index'!AC35)))</f>
        <v>43.5072843598243</v>
      </c>
      <c r="AD543" s="40" t="n">
        <f aca="false">IF('Row Index'!AD35="","✗",IF(INDEX('RAW DATA'!$Y:$Y,'Row Index'!AD35)="",INDEX('RAW DATA'!$L:$L,'Row Index'!AD35),INDEX('RAW DATA'!$Y:$Y,'Row Index'!AD35)))</f>
        <v>49.1273226194148</v>
      </c>
      <c r="AE543" s="40" t="n">
        <f aca="false">IF('Row Index'!AE35="","✗",IF(INDEX('RAW DATA'!$Y:$Y,'Row Index'!AE35)="",INDEX('RAW DATA'!$L:$L,'Row Index'!AE35),INDEX('RAW DATA'!$Y:$Y,'Row Index'!AE35)))</f>
        <v>48.2646595907825</v>
      </c>
      <c r="AF543" s="40" t="n">
        <f aca="false">IF('Row Index'!AF35="","✗",IF(INDEX('RAW DATA'!$Y:$Y,'Row Index'!AF35)="",INDEX('RAW DATA'!$L:$L,'Row Index'!AF35),INDEX('RAW DATA'!$Y:$Y,'Row Index'!AF35)))</f>
        <v>55.1120537951449</v>
      </c>
      <c r="AG543" s="40" t="n">
        <f aca="false">IF('Row Index'!AG35="","✗",IF(INDEX('RAW DATA'!$Y:$Y,'Row Index'!AG35)="",INDEX('RAW DATA'!$L:$L,'Row Index'!AG35),INDEX('RAW DATA'!$Y:$Y,'Row Index'!AG35)))</f>
        <v>58.1974650658567</v>
      </c>
      <c r="AH543" s="40" t="n">
        <f aca="false">IF('Row Index'!AH35="","✗",IF(INDEX('RAW DATA'!$Y:$Y,'Row Index'!AH35)="",INDEX('RAW DATA'!$L:$L,'Row Index'!AH35),INDEX('RAW DATA'!$Y:$Y,'Row Index'!AH35)))</f>
        <v>72.2292134248388</v>
      </c>
      <c r="AI543" s="40" t="n">
        <f aca="false">IF('Row Index'!AI35="","✗",IF(INDEX('RAW DATA'!$Y:$Y,'Row Index'!AI35)="",INDEX('RAW DATA'!$L:$L,'Row Index'!AI35),INDEX('RAW DATA'!$Y:$Y,'Row Index'!AI35)))</f>
        <v>80.7000391083301</v>
      </c>
      <c r="AJ543" s="40" t="n">
        <f aca="false">IF('Row Index'!AJ35="","✗",IF(INDEX('RAW DATA'!$Y:$Y,'Row Index'!AJ35)="",INDEX('RAW DATA'!$L:$L,'Row Index'!AJ35),INDEX('RAW DATA'!$Y:$Y,'Row Index'!AJ35)))</f>
        <v>90.2959360111458</v>
      </c>
      <c r="AK543" s="40" t="n">
        <f aca="false">IF('Row Index'!AK35="","✗",IF(INDEX('RAW DATA'!$Y:$Y,'Row Index'!AK35)="",INDEX('RAW DATA'!$L:$L,'Row Index'!AK35),INDEX('RAW DATA'!$Y:$Y,'Row Index'!AK35)))</f>
        <v>95.8024341919049</v>
      </c>
      <c r="AL543" s="40" t="n">
        <f aca="false">IF('Row Index'!AL35="","✗",IF(INDEX('RAW DATA'!$Y:$Y,'Row Index'!AL35)="",INDEX('RAW DATA'!$L:$L,'Row Index'!AL35),INDEX('RAW DATA'!$Y:$Y,'Row Index'!AL35)))</f>
        <v>96.1986215012188</v>
      </c>
      <c r="AM543" s="40" t="n">
        <f aca="false">IF('Row Index'!AM35="","✗",IF(INDEX('RAW DATA'!$Y:$Y,'Row Index'!AM35)="",INDEX('RAW DATA'!$L:$L,'Row Index'!AM35),INDEX('RAW DATA'!$Y:$Y,'Row Index'!AM35)))</f>
        <v>98.8044508996627</v>
      </c>
      <c r="AN543" s="40" t="n">
        <f aca="false">IF('Row Index'!AN35="","✗",IF(INDEX('RAW DATA'!$Y:$Y,'Row Index'!AN35)="",INDEX('RAW DATA'!$L:$L,'Row Index'!AN35),INDEX('RAW DATA'!$Y:$Y,'Row Index'!AN35)))</f>
        <v>96.5384615384615</v>
      </c>
      <c r="AO543" s="40" t="n">
        <f aca="false">IF('Row Index'!AO35="","✗",IF(INDEX('RAW DATA'!$Y:$Y,'Row Index'!AO35)="",INDEX('RAW DATA'!$L:$L,'Row Index'!AO35),INDEX('RAW DATA'!$Y:$Y,'Row Index'!AO35)))</f>
        <v>99.7580687209969</v>
      </c>
      <c r="AP543" s="40" t="n">
        <f aca="false">IF('Row Index'!AP35="","✗",IF(INDEX('RAW DATA'!$Y:$Y,'Row Index'!AP35)="",INDEX('RAW DATA'!$L:$L,'Row Index'!AP35),INDEX('RAW DATA'!$Y:$Y,'Row Index'!AP35)))</f>
        <v>99.993114085826</v>
      </c>
      <c r="AQ543" s="40" t="n">
        <f aca="false">IF('Row Index'!AQ35="","✗",IF(INDEX('RAW DATA'!$Y:$Y,'Row Index'!AQ35)="",INDEX('RAW DATA'!$L:$L,'Row Index'!AQ35),INDEX('RAW DATA'!$Y:$Y,'Row Index'!AQ35)))</f>
        <v>98.4256143570919</v>
      </c>
    </row>
    <row r="544" customFormat="false" ht="15" hidden="false" customHeight="false" outlineLevel="0" collapsed="false">
      <c r="A544" s="32" t="s">
        <v>260</v>
      </c>
      <c r="B544" s="33" t="s">
        <v>248</v>
      </c>
      <c r="C544" s="40" t="n">
        <f aca="false">IF('Row Index'!C36="","✗",IF(INDEX('RAW DATA'!$Y:$Y,'Row Index'!C36)="",INDEX('RAW DATA'!$L:$L,'Row Index'!C36),INDEX('RAW DATA'!$Y:$Y,'Row Index'!C36)))</f>
        <v>56.992406734896</v>
      </c>
      <c r="D544" s="40" t="n">
        <f aca="false">IF('Row Index'!D36="","✗",IF(INDEX('RAW DATA'!$Y:$Y,'Row Index'!D36)="",INDEX('RAW DATA'!$L:$L,'Row Index'!D36),INDEX('RAW DATA'!$Y:$Y,'Row Index'!D36)))</f>
        <v>62.0828657359609</v>
      </c>
      <c r="E544" s="40" t="n">
        <f aca="false">IF('Row Index'!E36="","✗",IF(INDEX('RAW DATA'!$Y:$Y,'Row Index'!E36)="",INDEX('RAW DATA'!$L:$L,'Row Index'!E36),INDEX('RAW DATA'!$Y:$Y,'Row Index'!E36)))</f>
        <v>59.9566452384512</v>
      </c>
      <c r="F544" s="40" t="n">
        <f aca="false">IF('Row Index'!F36="","✗",IF(INDEX('RAW DATA'!$Y:$Y,'Row Index'!F36)="",INDEX('RAW DATA'!$L:$L,'Row Index'!F36),INDEX('RAW DATA'!$Y:$Y,'Row Index'!F36)))</f>
        <v>83.1748724999756</v>
      </c>
      <c r="G544" s="40" t="n">
        <f aca="false">IF('Row Index'!G36="","✗",IF(INDEX('RAW DATA'!$Y:$Y,'Row Index'!G36)="",INDEX('RAW DATA'!$L:$L,'Row Index'!G36),INDEX('RAW DATA'!$Y:$Y,'Row Index'!G36)))</f>
        <v>71.7551746116945</v>
      </c>
      <c r="H544" s="40" t="n">
        <f aca="false">IF('Row Index'!H36="","✗",IF(INDEX('RAW DATA'!$Y:$Y,'Row Index'!H36)="",INDEX('RAW DATA'!$L:$L,'Row Index'!H36),INDEX('RAW DATA'!$Y:$Y,'Row Index'!H36)))</f>
        <v>80.7119076226028</v>
      </c>
      <c r="I544" s="40" t="n">
        <f aca="false">IF('Row Index'!I36="","✗",IF(INDEX('RAW DATA'!$Y:$Y,'Row Index'!I36)="",INDEX('RAW DATA'!$L:$L,'Row Index'!I36),INDEX('RAW DATA'!$Y:$Y,'Row Index'!I36)))</f>
        <v>77.2911335578002</v>
      </c>
      <c r="J544" s="40" t="n">
        <f aca="false">IF('Row Index'!J36="","✗",IF(INDEX('RAW DATA'!$Y:$Y,'Row Index'!J36)="",INDEX('RAW DATA'!$L:$L,'Row Index'!J36),INDEX('RAW DATA'!$Y:$Y,'Row Index'!J36)))</f>
        <v>80.5318803022988</v>
      </c>
      <c r="K544" s="40" t="n">
        <f aca="false">IF('Row Index'!K36="","✗",IF(INDEX('RAW DATA'!$Y:$Y,'Row Index'!K36)="",INDEX('RAW DATA'!$L:$L,'Row Index'!K36),INDEX('RAW DATA'!$Y:$Y,'Row Index'!K36)))</f>
        <v>72.3415273752989</v>
      </c>
      <c r="L544" s="40" t="n">
        <f aca="false">IF('Row Index'!L36="","✗",IF(INDEX('RAW DATA'!$Y:$Y,'Row Index'!L36)="",INDEX('RAW DATA'!$L:$L,'Row Index'!L36),INDEX('RAW DATA'!$Y:$Y,'Row Index'!L36)))</f>
        <v>77.0161134136422</v>
      </c>
      <c r="M544" s="40" t="n">
        <f aca="false">IF('Row Index'!M36="","✗",IF(INDEX('RAW DATA'!$Y:$Y,'Row Index'!M36)="",INDEX('RAW DATA'!$L:$L,'Row Index'!M36),INDEX('RAW DATA'!$Y:$Y,'Row Index'!M36)))</f>
        <v>74.2514415823623</v>
      </c>
      <c r="N544" s="40" t="n">
        <f aca="false">IF('Row Index'!N36="","✗",IF(INDEX('RAW DATA'!$Y:$Y,'Row Index'!N36)="",INDEX('RAW DATA'!$L:$L,'Row Index'!N36),INDEX('RAW DATA'!$Y:$Y,'Row Index'!N36)))</f>
        <v>71.0321879134843</v>
      </c>
      <c r="O544" s="40" t="n">
        <f aca="false">IF('Row Index'!O36="","✗",IF(INDEX('RAW DATA'!$Y:$Y,'Row Index'!O36)="",INDEX('RAW DATA'!$L:$L,'Row Index'!O36),INDEX('RAW DATA'!$Y:$Y,'Row Index'!O36)))</f>
        <v>60.2193828982647</v>
      </c>
      <c r="P544" s="40" t="n">
        <f aca="false">IF('Row Index'!P36="","✗",IF(INDEX('RAW DATA'!$Y:$Y,'Row Index'!P36)="",INDEX('RAW DATA'!$L:$L,'Row Index'!P36),INDEX('RAW DATA'!$Y:$Y,'Row Index'!P36)))</f>
        <v>68.9628864527336</v>
      </c>
      <c r="Q544" s="40" t="n">
        <f aca="false">IF('Row Index'!Q36="","✗",IF(INDEX('RAW DATA'!$Y:$Y,'Row Index'!Q36)="",INDEX('RAW DATA'!$L:$L,'Row Index'!Q36),INDEX('RAW DATA'!$Y:$Y,'Row Index'!Q36)))</f>
        <v>63.5165003501401</v>
      </c>
      <c r="R544" s="40" t="n">
        <f aca="false">IF('Row Index'!R36="","✗",IF(INDEX('RAW DATA'!$Y:$Y,'Row Index'!R36)="",INDEX('RAW DATA'!$L:$L,'Row Index'!R36),INDEX('RAW DATA'!$Y:$Y,'Row Index'!R36)))</f>
        <v>61.5669806336424</v>
      </c>
      <c r="S544" s="40" t="n">
        <f aca="false">IF('Row Index'!S36="","✗",IF(INDEX('RAW DATA'!$Y:$Y,'Row Index'!S36)="",INDEX('RAW DATA'!$L:$L,'Row Index'!S36),INDEX('RAW DATA'!$Y:$Y,'Row Index'!S36)))</f>
        <v>57.2120949994276</v>
      </c>
      <c r="T544" s="40" t="n">
        <f aca="false">IF('Row Index'!T36="","✗",IF(INDEX('RAW DATA'!$Y:$Y,'Row Index'!T36)="",INDEX('RAW DATA'!$L:$L,'Row Index'!T36),INDEX('RAW DATA'!$Y:$Y,'Row Index'!T36)))</f>
        <v>57.0038339247813</v>
      </c>
      <c r="U544" s="40" t="n">
        <f aca="false">IF('Row Index'!U36="","✗",IF(INDEX('RAW DATA'!$Y:$Y,'Row Index'!U36)="",INDEX('RAW DATA'!$L:$L,'Row Index'!U36),INDEX('RAW DATA'!$Y:$Y,'Row Index'!U36)))</f>
        <v>46.1227287388453</v>
      </c>
      <c r="V544" s="40" t="n">
        <f aca="false">IF('Row Index'!V36="","✗",IF(INDEX('RAW DATA'!$Y:$Y,'Row Index'!V36)="",INDEX('RAW DATA'!$L:$L,'Row Index'!V36),INDEX('RAW DATA'!$Y:$Y,'Row Index'!V36)))</f>
        <v>44.8781659775173</v>
      </c>
      <c r="W544" s="40" t="n">
        <f aca="false">IF('Row Index'!W36="","✗",IF(INDEX('RAW DATA'!$Y:$Y,'Row Index'!W36)="",INDEX('RAW DATA'!$L:$L,'Row Index'!W36),INDEX('RAW DATA'!$Y:$Y,'Row Index'!W36)))</f>
        <v>48.316277442491</v>
      </c>
      <c r="X544" s="40" t="n">
        <f aca="false">IF('Row Index'!X36="","✗",IF(INDEX('RAW DATA'!$Y:$Y,'Row Index'!X36)="",INDEX('RAW DATA'!$L:$L,'Row Index'!X36),INDEX('RAW DATA'!$Y:$Y,'Row Index'!X36)))</f>
        <v>41.8546617633425</v>
      </c>
      <c r="Y544" s="40" t="n">
        <f aca="false">IF('Row Index'!Y36="","✗",IF(INDEX('RAW DATA'!$Y:$Y,'Row Index'!Y36)="",INDEX('RAW DATA'!$L:$L,'Row Index'!Y36),INDEX('RAW DATA'!$Y:$Y,'Row Index'!Y36)))</f>
        <v>41.7985135762014</v>
      </c>
      <c r="Z544" s="40" t="n">
        <f aca="false">IF('Row Index'!Z36="","✗",IF(INDEX('RAW DATA'!$Y:$Y,'Row Index'!Z36)="",INDEX('RAW DATA'!$L:$L,'Row Index'!Z36),INDEX('RAW DATA'!$Y:$Y,'Row Index'!Z36)))</f>
        <v>38.7869929777905</v>
      </c>
      <c r="AA544" s="19" t="str">
        <f aca="false">IF('Row Index'!AA36="","⏳",IF(INDEX('RAW DATA'!$Y:$Y,'Row Index'!AA36)="",INDEX('RAW DATA'!$L:$L,'Row Index'!AA36),INDEX('RAW DATA'!$Y:$Y,'Row Index'!AA36)))</f>
        <v>⏳</v>
      </c>
      <c r="AB544" s="40" t="n">
        <f aca="false">IF('Row Index'!AB36="","✗",IF(INDEX('RAW DATA'!$Y:$Y,'Row Index'!AB36)="",INDEX('RAW DATA'!$L:$L,'Row Index'!AB36),INDEX('RAW DATA'!$Y:$Y,'Row Index'!AB36)))</f>
        <v>40.2497851618447</v>
      </c>
      <c r="AC544" s="40" t="n">
        <f aca="false">IF('Row Index'!AC36="","✗",IF(INDEX('RAW DATA'!$Y:$Y,'Row Index'!AC36)="",INDEX('RAW DATA'!$L:$L,'Row Index'!AC36),INDEX('RAW DATA'!$Y:$Y,'Row Index'!AC36)))</f>
        <v>36.494964271648</v>
      </c>
      <c r="AD544" s="40" t="n">
        <f aca="false">IF('Row Index'!AD36="","✗",IF(INDEX('RAW DATA'!$Y:$Y,'Row Index'!AD36)="",INDEX('RAW DATA'!$L:$L,'Row Index'!AD36),INDEX('RAW DATA'!$Y:$Y,'Row Index'!AD36)))</f>
        <v>41.2250170440274</v>
      </c>
      <c r="AE544" s="40" t="n">
        <f aca="false">IF('Row Index'!AE36="","✗",IF(INDEX('RAW DATA'!$Y:$Y,'Row Index'!AE36)="",INDEX('RAW DATA'!$L:$L,'Row Index'!AE36),INDEX('RAW DATA'!$Y:$Y,'Row Index'!AE36)))</f>
        <v>42.7576865516131</v>
      </c>
      <c r="AF544" s="40" t="n">
        <f aca="false">IF('Row Index'!AF36="","✗",IF(INDEX('RAW DATA'!$Y:$Y,'Row Index'!AF36)="",INDEX('RAW DATA'!$L:$L,'Row Index'!AF36),INDEX('RAW DATA'!$Y:$Y,'Row Index'!AF36)))</f>
        <v>46.5911016382332</v>
      </c>
      <c r="AG544" s="40" t="n">
        <f aca="false">IF('Row Index'!AG36="","✗",IF(INDEX('RAW DATA'!$Y:$Y,'Row Index'!AG36)="",INDEX('RAW DATA'!$L:$L,'Row Index'!AG36),INDEX('RAW DATA'!$Y:$Y,'Row Index'!AG36)))</f>
        <v>49.8268749079122</v>
      </c>
      <c r="AH544" s="40" t="n">
        <f aca="false">IF('Row Index'!AH36="","✗",IF(INDEX('RAW DATA'!$Y:$Y,'Row Index'!AH36)="",INDEX('RAW DATA'!$L:$L,'Row Index'!AH36),INDEX('RAW DATA'!$Y:$Y,'Row Index'!AH36)))</f>
        <v>66.86630650011</v>
      </c>
      <c r="AI544" s="40" t="n">
        <f aca="false">IF('Row Index'!AI36="","✗",IF(INDEX('RAW DATA'!$Y:$Y,'Row Index'!AI36)="",INDEX('RAW DATA'!$L:$L,'Row Index'!AI36),INDEX('RAW DATA'!$Y:$Y,'Row Index'!AI36)))</f>
        <v>80.8055889757252</v>
      </c>
      <c r="AJ544" s="40" t="n">
        <f aca="false">IF('Row Index'!AJ36="","✗",IF(INDEX('RAW DATA'!$Y:$Y,'Row Index'!AJ36)="",INDEX('RAW DATA'!$L:$L,'Row Index'!AJ36),INDEX('RAW DATA'!$Y:$Y,'Row Index'!AJ36)))</f>
        <v>87.5291511814881</v>
      </c>
      <c r="AK544" s="40" t="n">
        <f aca="false">IF('Row Index'!AK36="","✗",IF(INDEX('RAW DATA'!$Y:$Y,'Row Index'!AK36)="",INDEX('RAW DATA'!$L:$L,'Row Index'!AK36),INDEX('RAW DATA'!$Y:$Y,'Row Index'!AK36)))</f>
        <v>91.6720481492005</v>
      </c>
      <c r="AL544" s="40" t="n">
        <f aca="false">IF('Row Index'!AL36="","✗",IF(INDEX('RAW DATA'!$Y:$Y,'Row Index'!AL36)="",INDEX('RAW DATA'!$L:$L,'Row Index'!AL36),INDEX('RAW DATA'!$Y:$Y,'Row Index'!AL36)))</f>
        <v>93.6015372664459</v>
      </c>
      <c r="AM544" s="40" t="n">
        <f aca="false">IF('Row Index'!AM36="","✗",IF(INDEX('RAW DATA'!$Y:$Y,'Row Index'!AM36)="",INDEX('RAW DATA'!$L:$L,'Row Index'!AM36),INDEX('RAW DATA'!$Y:$Y,'Row Index'!AM36)))</f>
        <v>90.3660994178236</v>
      </c>
      <c r="AN544" s="40" t="n">
        <f aca="false">IF('Row Index'!AN36="","✗",IF(INDEX('RAW DATA'!$Y:$Y,'Row Index'!AN36)="",INDEX('RAW DATA'!$L:$L,'Row Index'!AN36),INDEX('RAW DATA'!$Y:$Y,'Row Index'!AN36)))</f>
        <v>95.9118636649616</v>
      </c>
      <c r="AO544" s="40" t="n">
        <f aca="false">IF('Row Index'!AO36="","✗",IF(INDEX('RAW DATA'!$Y:$Y,'Row Index'!AO36)="",INDEX('RAW DATA'!$L:$L,'Row Index'!AO36),INDEX('RAW DATA'!$Y:$Y,'Row Index'!AO36)))</f>
        <v>99.4013974134706</v>
      </c>
      <c r="AP544" s="40" t="n">
        <f aca="false">IF('Row Index'!AP36="","✗",IF(INDEX('RAW DATA'!$Y:$Y,'Row Index'!AP36)="",INDEX('RAW DATA'!$L:$L,'Row Index'!AP36),INDEX('RAW DATA'!$Y:$Y,'Row Index'!AP36)))</f>
        <v>99.8691311555096</v>
      </c>
      <c r="AQ544" s="40" t="n">
        <f aca="false">IF('Row Index'!AQ36="","✗",IF(INDEX('RAW DATA'!$Y:$Y,'Row Index'!AQ36)="",INDEX('RAW DATA'!$L:$L,'Row Index'!AQ36),INDEX('RAW DATA'!$Y:$Y,'Row Index'!AQ36)))</f>
        <v>97.2261455954973</v>
      </c>
    </row>
    <row r="545" customFormat="false" ht="15" hidden="false" customHeight="false" outlineLevel="0" collapsed="false">
      <c r="A545" s="32" t="s">
        <v>267</v>
      </c>
      <c r="B545" s="33" t="s">
        <v>248</v>
      </c>
      <c r="C545" s="40" t="n">
        <f aca="false">IF('Row Index'!C37="","✗",IF(INDEX('RAW DATA'!$Y:$Y,'Row Index'!C37)="",INDEX('RAW DATA'!$L:$L,'Row Index'!C37),INDEX('RAW DATA'!$Y:$Y,'Row Index'!C37)))</f>
        <v>67.5502905997606</v>
      </c>
      <c r="D545" s="40" t="n">
        <f aca="false">IF('Row Index'!D37="","✗",IF(INDEX('RAW DATA'!$Y:$Y,'Row Index'!D37)="",INDEX('RAW DATA'!$L:$L,'Row Index'!D37),INDEX('RAW DATA'!$Y:$Y,'Row Index'!D37)))</f>
        <v>72.6244856966987</v>
      </c>
      <c r="E545" s="40" t="n">
        <f aca="false">IF('Row Index'!E37="","✗",IF(INDEX('RAW DATA'!$Y:$Y,'Row Index'!E37)="",INDEX('RAW DATA'!$L:$L,'Row Index'!E37),INDEX('RAW DATA'!$Y:$Y,'Row Index'!E37)))</f>
        <v>65.4222513597514</v>
      </c>
      <c r="F545" s="40" t="n">
        <f aca="false">IF('Row Index'!F37="","✗",IF(INDEX('RAW DATA'!$Y:$Y,'Row Index'!F37)="",INDEX('RAW DATA'!$L:$L,'Row Index'!F37),INDEX('RAW DATA'!$Y:$Y,'Row Index'!F37)))</f>
        <v>83.022420893316</v>
      </c>
      <c r="G545" s="40" t="n">
        <f aca="false">IF('Row Index'!G37="","✗",IF(INDEX('RAW DATA'!$Y:$Y,'Row Index'!G37)="",INDEX('RAW DATA'!$L:$L,'Row Index'!G37),INDEX('RAW DATA'!$Y:$Y,'Row Index'!G37)))</f>
        <v>65.0490360399852</v>
      </c>
      <c r="H545" s="40" t="n">
        <f aca="false">IF('Row Index'!H37="","✗",IF(INDEX('RAW DATA'!$Y:$Y,'Row Index'!H37)="",INDEX('RAW DATA'!$L:$L,'Row Index'!H37),INDEX('RAW DATA'!$Y:$Y,'Row Index'!H37)))</f>
        <v>80.0692092475335</v>
      </c>
      <c r="I545" s="40" t="n">
        <f aca="false">IF('Row Index'!I37="","✗",IF(INDEX('RAW DATA'!$Y:$Y,'Row Index'!I37)="",INDEX('RAW DATA'!$L:$L,'Row Index'!I37),INDEX('RAW DATA'!$Y:$Y,'Row Index'!I37)))</f>
        <v>64.9336995236665</v>
      </c>
      <c r="J545" s="40" t="n">
        <f aca="false">IF('Row Index'!J37="","✗",IF(INDEX('RAW DATA'!$Y:$Y,'Row Index'!J37)="",INDEX('RAW DATA'!$L:$L,'Row Index'!J37),INDEX('RAW DATA'!$Y:$Y,'Row Index'!J37)))</f>
        <v>72.5308787812922</v>
      </c>
      <c r="K545" s="40" t="str">
        <f aca="false">IF('Row Index'!K37="","✗",IF(INDEX('RAW DATA'!$Y:$Y,'Row Index'!K37)="",INDEX('RAW DATA'!$L:$L,'Row Index'!K37),INDEX('RAW DATA'!$Y:$Y,'Row Index'!K37)))</f>
        <v>✗⇲</v>
      </c>
      <c r="L545" s="40" t="n">
        <f aca="false">IF('Row Index'!L37="","✗",IF(INDEX('RAW DATA'!$Y:$Y,'Row Index'!L37)="",INDEX('RAW DATA'!$L:$L,'Row Index'!L37),INDEX('RAW DATA'!$Y:$Y,'Row Index'!L37)))</f>
        <v>71.9285226631838</v>
      </c>
      <c r="M545" s="40" t="n">
        <f aca="false">IF('Row Index'!M37="","✗",IF(INDEX('RAW DATA'!$Y:$Y,'Row Index'!M37)="",INDEX('RAW DATA'!$L:$L,'Row Index'!M37),INDEX('RAW DATA'!$Y:$Y,'Row Index'!M37)))</f>
        <v>55.2814609243841</v>
      </c>
      <c r="N545" s="40" t="n">
        <f aca="false">IF('Row Index'!N37="","✗",IF(INDEX('RAW DATA'!$Y:$Y,'Row Index'!N37)="",INDEX('RAW DATA'!$L:$L,'Row Index'!N37),INDEX('RAW DATA'!$Y:$Y,'Row Index'!N37)))</f>
        <v>62.1023219963388</v>
      </c>
      <c r="O545" s="40" t="n">
        <f aca="false">IF('Row Index'!O37="","✗",IF(INDEX('RAW DATA'!$Y:$Y,'Row Index'!O37)="",INDEX('RAW DATA'!$L:$L,'Row Index'!O37),INDEX('RAW DATA'!$Y:$Y,'Row Index'!O37)))</f>
        <v>51.284844654381</v>
      </c>
      <c r="P545" s="40" t="n">
        <f aca="false">IF('Row Index'!P37="","✗",IF(INDEX('RAW DATA'!$Y:$Y,'Row Index'!P37)="",INDEX('RAW DATA'!$L:$L,'Row Index'!P37),INDEX('RAW DATA'!$Y:$Y,'Row Index'!P37)))</f>
        <v>57.9655647976555</v>
      </c>
      <c r="Q545" s="40" t="n">
        <f aca="false">IF('Row Index'!Q37="","✗",IF(INDEX('RAW DATA'!$Y:$Y,'Row Index'!Q37)="",INDEX('RAW DATA'!$L:$L,'Row Index'!Q37),INDEX('RAW DATA'!$Y:$Y,'Row Index'!Q37)))</f>
        <v>47.2099250077339</v>
      </c>
      <c r="R545" s="40" t="n">
        <f aca="false">IF('Row Index'!R37="","✗",IF(INDEX('RAW DATA'!$Y:$Y,'Row Index'!R37)="",INDEX('RAW DATA'!$L:$L,'Row Index'!R37),INDEX('RAW DATA'!$Y:$Y,'Row Index'!R37)))</f>
        <v>47.442636538126</v>
      </c>
      <c r="S545" s="40" t="n">
        <f aca="false">IF('Row Index'!S37="","✗",IF(INDEX('RAW DATA'!$Y:$Y,'Row Index'!S37)="",INDEX('RAW DATA'!$L:$L,'Row Index'!S37),INDEX('RAW DATA'!$Y:$Y,'Row Index'!S37)))</f>
        <v>45.5246404149965</v>
      </c>
      <c r="T545" s="40" t="n">
        <f aca="false">IF('Row Index'!T37="","✗",IF(INDEX('RAW DATA'!$Y:$Y,'Row Index'!T37)="",INDEX('RAW DATA'!$L:$L,'Row Index'!T37),INDEX('RAW DATA'!$Y:$Y,'Row Index'!T37)))</f>
        <v>46.1438450899032</v>
      </c>
      <c r="U545" s="40" t="n">
        <f aca="false">IF('Row Index'!U37="","✗",IF(INDEX('RAW DATA'!$Y:$Y,'Row Index'!U37)="",INDEX('RAW DATA'!$L:$L,'Row Index'!U37),INDEX('RAW DATA'!$Y:$Y,'Row Index'!U37)))</f>
        <v>40.0998851449883</v>
      </c>
      <c r="V545" s="40" t="n">
        <f aca="false">IF('Row Index'!V37="","✗",IF(INDEX('RAW DATA'!$Y:$Y,'Row Index'!V37)="",INDEX('RAW DATA'!$L:$L,'Row Index'!V37),INDEX('RAW DATA'!$Y:$Y,'Row Index'!V37)))</f>
        <v>41.8696722629814</v>
      </c>
      <c r="W545" s="40" t="n">
        <f aca="false">IF('Row Index'!W37="","✗",IF(INDEX('RAW DATA'!$Y:$Y,'Row Index'!W37)="",INDEX('RAW DATA'!$L:$L,'Row Index'!W37),INDEX('RAW DATA'!$Y:$Y,'Row Index'!W37)))</f>
        <v>38.6230547975514</v>
      </c>
      <c r="X545" s="40" t="n">
        <f aca="false">IF('Row Index'!X37="","✗",IF(INDEX('RAW DATA'!$Y:$Y,'Row Index'!X37)="",INDEX('RAW DATA'!$L:$L,'Row Index'!X37),INDEX('RAW DATA'!$Y:$Y,'Row Index'!X37)))</f>
        <v>43.9879445097166</v>
      </c>
      <c r="Y545" s="40" t="n">
        <f aca="false">IF('Row Index'!Y37="","✗",IF(INDEX('RAW DATA'!$Y:$Y,'Row Index'!Y37)="",INDEX('RAW DATA'!$L:$L,'Row Index'!Y37),INDEX('RAW DATA'!$Y:$Y,'Row Index'!Y37)))</f>
        <v>39.9471775595701</v>
      </c>
      <c r="Z545" s="40" t="n">
        <f aca="false">IF('Row Index'!Z37="","✗",IF(INDEX('RAW DATA'!$Y:$Y,'Row Index'!Z37)="",INDEX('RAW DATA'!$L:$L,'Row Index'!Z37),INDEX('RAW DATA'!$Y:$Y,'Row Index'!Z37)))</f>
        <v>38.7139313636221</v>
      </c>
      <c r="AA545" s="19" t="str">
        <f aca="false">IF('Row Index'!AA37="","⏳",IF(INDEX('RAW DATA'!$Y:$Y,'Row Index'!AA37)="",INDEX('RAW DATA'!$L:$L,'Row Index'!AA37),INDEX('RAW DATA'!$Y:$Y,'Row Index'!AA37)))</f>
        <v>⏳</v>
      </c>
      <c r="AB545" s="40" t="n">
        <f aca="false">IF('Row Index'!AB37="","✗",IF(INDEX('RAW DATA'!$Y:$Y,'Row Index'!AB37)="",INDEX('RAW DATA'!$L:$L,'Row Index'!AB37),INDEX('RAW DATA'!$Y:$Y,'Row Index'!AB37)))</f>
        <v>41.3909304534773</v>
      </c>
      <c r="AC545" s="40" t="n">
        <f aca="false">IF('Row Index'!AC37="","✗",IF(INDEX('RAW DATA'!$Y:$Y,'Row Index'!AC37)="",INDEX('RAW DATA'!$L:$L,'Row Index'!AC37),INDEX('RAW DATA'!$Y:$Y,'Row Index'!AC37)))</f>
        <v>45.7785828746604</v>
      </c>
      <c r="AD545" s="40" t="n">
        <f aca="false">IF('Row Index'!AD37="","✗",IF(INDEX('RAW DATA'!$Y:$Y,'Row Index'!AD37)="",INDEX('RAW DATA'!$L:$L,'Row Index'!AD37),INDEX('RAW DATA'!$Y:$Y,'Row Index'!AD37)))</f>
        <v>51.205851713284</v>
      </c>
      <c r="AE545" s="40" t="n">
        <f aca="false">IF('Row Index'!AE37="","✗",IF(INDEX('RAW DATA'!$Y:$Y,'Row Index'!AE37)="",INDEX('RAW DATA'!$L:$L,'Row Index'!AE37),INDEX('RAW DATA'!$Y:$Y,'Row Index'!AE37)))</f>
        <v>51.7672279735194</v>
      </c>
      <c r="AF545" s="40" t="n">
        <f aca="false">IF('Row Index'!AF37="","✗",IF(INDEX('RAW DATA'!$Y:$Y,'Row Index'!AF37)="",INDEX('RAW DATA'!$L:$L,'Row Index'!AF37),INDEX('RAW DATA'!$Y:$Y,'Row Index'!AF37)))</f>
        <v>63.4989352023116</v>
      </c>
      <c r="AG545" s="40" t="n">
        <f aca="false">IF('Row Index'!AG37="","✗",IF(INDEX('RAW DATA'!$Y:$Y,'Row Index'!AG37)="",INDEX('RAW DATA'!$L:$L,'Row Index'!AG37),INDEX('RAW DATA'!$Y:$Y,'Row Index'!AG37)))</f>
        <v>71.5689818789823</v>
      </c>
      <c r="AH545" s="40" t="n">
        <f aca="false">IF('Row Index'!AH37="","✗",IF(INDEX('RAW DATA'!$Y:$Y,'Row Index'!AH37)="",INDEX('RAW DATA'!$L:$L,'Row Index'!AH37),INDEX('RAW DATA'!$Y:$Y,'Row Index'!AH37)))</f>
        <v>86.1791325238158</v>
      </c>
      <c r="AI545" s="40" t="n">
        <f aca="false">IF('Row Index'!AI37="","✗",IF(INDEX('RAW DATA'!$Y:$Y,'Row Index'!AI37)="",INDEX('RAW DATA'!$L:$L,'Row Index'!AI37),INDEX('RAW DATA'!$Y:$Y,'Row Index'!AI37)))</f>
        <v>94.0045025884696</v>
      </c>
      <c r="AJ545" s="40" t="n">
        <f aca="false">IF('Row Index'!AJ37="","✗",IF(INDEX('RAW DATA'!$Y:$Y,'Row Index'!AJ37)="",INDEX('RAW DATA'!$L:$L,'Row Index'!AJ37),INDEX('RAW DATA'!$Y:$Y,'Row Index'!AJ37)))</f>
        <v>97.1919157680656</v>
      </c>
      <c r="AK545" s="40" t="n">
        <f aca="false">IF('Row Index'!AK37="","✗",IF(INDEX('RAW DATA'!$Y:$Y,'Row Index'!AK37)="",INDEX('RAW DATA'!$L:$L,'Row Index'!AK37),INDEX('RAW DATA'!$Y:$Y,'Row Index'!AK37)))</f>
        <v>98.3305207328833</v>
      </c>
      <c r="AL545" s="40" t="n">
        <f aca="false">IF('Row Index'!AL37="","✗",IF(INDEX('RAW DATA'!$Y:$Y,'Row Index'!AL37)="",INDEX('RAW DATA'!$L:$L,'Row Index'!AL37),INDEX('RAW DATA'!$Y:$Y,'Row Index'!AL37)))</f>
        <v>97.8720152817574</v>
      </c>
      <c r="AM545" s="40" t="n">
        <f aca="false">IF('Row Index'!AM37="","✗",IF(INDEX('RAW DATA'!$Y:$Y,'Row Index'!AM37)="",INDEX('RAW DATA'!$L:$L,'Row Index'!AM37),INDEX('RAW DATA'!$Y:$Y,'Row Index'!AM37)))</f>
        <v>98.1603090294544</v>
      </c>
      <c r="AN545" s="40" t="n">
        <f aca="false">IF('Row Index'!AN37="","✗",IF(INDEX('RAW DATA'!$Y:$Y,'Row Index'!AN37)="",INDEX('RAW DATA'!$L:$L,'Row Index'!AN37),INDEX('RAW DATA'!$Y:$Y,'Row Index'!AN37)))</f>
        <v>98.4926365854565</v>
      </c>
      <c r="AO545" s="40" t="n">
        <f aca="false">IF('Row Index'!AO37="","✗",IF(INDEX('RAW DATA'!$Y:$Y,'Row Index'!AO37)="",INDEX('RAW DATA'!$L:$L,'Row Index'!AO37),INDEX('RAW DATA'!$Y:$Y,'Row Index'!AO37)))</f>
        <v>99.4597494156864</v>
      </c>
      <c r="AP545" s="40" t="n">
        <f aca="false">IF('Row Index'!AP37="","✗",IF(INDEX('RAW DATA'!$Y:$Y,'Row Index'!AP37)="",INDEX('RAW DATA'!$L:$L,'Row Index'!AP37),INDEX('RAW DATA'!$Y:$Y,'Row Index'!AP37)))</f>
        <v>99.9733130512523</v>
      </c>
      <c r="AQ545" s="40" t="n">
        <f aca="false">IF('Row Index'!AQ37="","✗",IF(INDEX('RAW DATA'!$Y:$Y,'Row Index'!AQ37)="",INDEX('RAW DATA'!$L:$L,'Row Index'!AQ37),INDEX('RAW DATA'!$Y:$Y,'Row Index'!AQ37)))</f>
        <v>99.5871854200006</v>
      </c>
    </row>
    <row r="546" customFormat="false" ht="15" hidden="false" customHeight="false" outlineLevel="0" collapsed="false">
      <c r="A546" s="32" t="s">
        <v>271</v>
      </c>
      <c r="B546" s="33" t="s">
        <v>248</v>
      </c>
      <c r="C546" s="40" t="n">
        <f aca="false">IF('Row Index'!C38="","✗",IF(INDEX('RAW DATA'!$Y:$Y,'Row Index'!C38)="",INDEX('RAW DATA'!$L:$L,'Row Index'!C38),INDEX('RAW DATA'!$Y:$Y,'Row Index'!C38)))</f>
        <v>58.2676103808561</v>
      </c>
      <c r="D546" s="40" t="n">
        <f aca="false">IF('Row Index'!D38="","✗",IF(INDEX('RAW DATA'!$Y:$Y,'Row Index'!D38)="",INDEX('RAW DATA'!$L:$L,'Row Index'!D38),INDEX('RAW DATA'!$Y:$Y,'Row Index'!D38)))</f>
        <v>80.6720874333358</v>
      </c>
      <c r="E546" s="40" t="n">
        <f aca="false">IF('Row Index'!E38="","✗",IF(INDEX('RAW DATA'!$Y:$Y,'Row Index'!E38)="",INDEX('RAW DATA'!$L:$L,'Row Index'!E38),INDEX('RAW DATA'!$Y:$Y,'Row Index'!E38)))</f>
        <v>65.7676507117608</v>
      </c>
      <c r="F546" s="40" t="n">
        <f aca="false">IF('Row Index'!F38="","✗",IF(INDEX('RAW DATA'!$Y:$Y,'Row Index'!F38)="",INDEX('RAW DATA'!$L:$L,'Row Index'!F38),INDEX('RAW DATA'!$Y:$Y,'Row Index'!F38)))</f>
        <v>83.1224268908243</v>
      </c>
      <c r="G546" s="40" t="n">
        <f aca="false">IF('Row Index'!G38="","✗",IF(INDEX('RAW DATA'!$Y:$Y,'Row Index'!G38)="",INDEX('RAW DATA'!$L:$L,'Row Index'!G38),INDEX('RAW DATA'!$Y:$Y,'Row Index'!G38)))</f>
        <v>72.0487972437052</v>
      </c>
      <c r="H546" s="40" t="n">
        <f aca="false">IF('Row Index'!H38="","✗",IF(INDEX('RAW DATA'!$Y:$Y,'Row Index'!H38)="",INDEX('RAW DATA'!$L:$L,'Row Index'!H38),INDEX('RAW DATA'!$Y:$Y,'Row Index'!H38)))</f>
        <v>80.4901368760065</v>
      </c>
      <c r="I546" s="40" t="n">
        <f aca="false">IF('Row Index'!I38="","✗",IF(INDEX('RAW DATA'!$Y:$Y,'Row Index'!I38)="",INDEX('RAW DATA'!$L:$L,'Row Index'!I38),INDEX('RAW DATA'!$Y:$Y,'Row Index'!I38)))</f>
        <v>60.8950179265014</v>
      </c>
      <c r="J546" s="40" t="n">
        <f aca="false">IF('Row Index'!J38="","✗",IF(INDEX('RAW DATA'!$Y:$Y,'Row Index'!J38)="",INDEX('RAW DATA'!$L:$L,'Row Index'!J38),INDEX('RAW DATA'!$Y:$Y,'Row Index'!J38)))</f>
        <v>80.3393743506868</v>
      </c>
      <c r="K546" s="40" t="n">
        <f aca="false">IF('Row Index'!K38="","✗",IF(INDEX('RAW DATA'!$Y:$Y,'Row Index'!K38)="",INDEX('RAW DATA'!$L:$L,'Row Index'!K38),INDEX('RAW DATA'!$Y:$Y,'Row Index'!K38)))</f>
        <v>60.4015393124875</v>
      </c>
      <c r="L546" s="40" t="n">
        <f aca="false">IF('Row Index'!L38="","✗",IF(INDEX('RAW DATA'!$Y:$Y,'Row Index'!L38)="",INDEX('RAW DATA'!$L:$L,'Row Index'!L38),INDEX('RAW DATA'!$Y:$Y,'Row Index'!L38)))</f>
        <v>80.1788457924814</v>
      </c>
      <c r="M546" s="40" t="n">
        <f aca="false">IF('Row Index'!M38="","✗",IF(INDEX('RAW DATA'!$Y:$Y,'Row Index'!M38)="",INDEX('RAW DATA'!$L:$L,'Row Index'!M38),INDEX('RAW DATA'!$Y:$Y,'Row Index'!M38)))</f>
        <v>66.0421120401476</v>
      </c>
      <c r="N546" s="40" t="n">
        <f aca="false">IF('Row Index'!N38="","✗",IF(INDEX('RAW DATA'!$Y:$Y,'Row Index'!N38)="",INDEX('RAW DATA'!$L:$L,'Row Index'!N38),INDEX('RAW DATA'!$Y:$Y,'Row Index'!N38)))</f>
        <v>61.0568112400733</v>
      </c>
      <c r="O546" s="40" t="n">
        <f aca="false">IF('Row Index'!O38="","✗",IF(INDEX('RAW DATA'!$Y:$Y,'Row Index'!O38)="",INDEX('RAW DATA'!$L:$L,'Row Index'!O38),INDEX('RAW DATA'!$Y:$Y,'Row Index'!O38)))</f>
        <v>60.8246384401563</v>
      </c>
      <c r="P546" s="40" t="n">
        <f aca="false">IF('Row Index'!P38="","✗",IF(INDEX('RAW DATA'!$Y:$Y,'Row Index'!P38)="",INDEX('RAW DATA'!$L:$L,'Row Index'!P38),INDEX('RAW DATA'!$Y:$Y,'Row Index'!P38)))</f>
        <v>62.9008887722621</v>
      </c>
      <c r="Q546" s="40" t="n">
        <f aca="false">IF('Row Index'!Q38="","✗",IF(INDEX('RAW DATA'!$Y:$Y,'Row Index'!Q38)="",INDEX('RAW DATA'!$L:$L,'Row Index'!Q38),INDEX('RAW DATA'!$Y:$Y,'Row Index'!Q38)))</f>
        <v>61.1056816667407</v>
      </c>
      <c r="R546" s="40" t="n">
        <f aca="false">IF('Row Index'!R38="","✗",IF(INDEX('RAW DATA'!$Y:$Y,'Row Index'!R38)="",INDEX('RAW DATA'!$L:$L,'Row Index'!R38),INDEX('RAW DATA'!$Y:$Y,'Row Index'!R38)))</f>
        <v>54.0937240942117</v>
      </c>
      <c r="S546" s="40" t="n">
        <f aca="false">IF('Row Index'!S38="","✗",IF(INDEX('RAW DATA'!$Y:$Y,'Row Index'!S38)="",INDEX('RAW DATA'!$L:$L,'Row Index'!S38),INDEX('RAW DATA'!$Y:$Y,'Row Index'!S38)))</f>
        <v>54.9402796950963</v>
      </c>
      <c r="T546" s="40" t="n">
        <f aca="false">IF('Row Index'!T38="","✗",IF(INDEX('RAW DATA'!$Y:$Y,'Row Index'!T38)="",INDEX('RAW DATA'!$L:$L,'Row Index'!T38),INDEX('RAW DATA'!$Y:$Y,'Row Index'!T38)))</f>
        <v>52.2274049982883</v>
      </c>
      <c r="U546" s="40" t="n">
        <f aca="false">IF('Row Index'!U38="","✗",IF(INDEX('RAW DATA'!$Y:$Y,'Row Index'!U38)="",INDEX('RAW DATA'!$L:$L,'Row Index'!U38),INDEX('RAW DATA'!$Y:$Y,'Row Index'!U38)))</f>
        <v>50.6867292680167</v>
      </c>
      <c r="V546" s="40" t="n">
        <f aca="false">IF('Row Index'!V38="","✗",IF(INDEX('RAW DATA'!$Y:$Y,'Row Index'!V38)="",INDEX('RAW DATA'!$L:$L,'Row Index'!V38),INDEX('RAW DATA'!$Y:$Y,'Row Index'!V38)))</f>
        <v>51.7644730537675</v>
      </c>
      <c r="W546" s="40" t="n">
        <f aca="false">IF('Row Index'!W38="","✗",IF(INDEX('RAW DATA'!$Y:$Y,'Row Index'!W38)="",INDEX('RAW DATA'!$L:$L,'Row Index'!W38),INDEX('RAW DATA'!$Y:$Y,'Row Index'!W38)))</f>
        <v>52.7546942809264</v>
      </c>
      <c r="X546" s="40" t="n">
        <f aca="false">IF('Row Index'!X38="","✗",IF(INDEX('RAW DATA'!$Y:$Y,'Row Index'!X38)="",INDEX('RAW DATA'!$L:$L,'Row Index'!X38),INDEX('RAW DATA'!$Y:$Y,'Row Index'!X38)))</f>
        <v>51.6056589471298</v>
      </c>
      <c r="Y546" s="40" t="n">
        <f aca="false">IF('Row Index'!Y38="","✗",IF(INDEX('RAW DATA'!$Y:$Y,'Row Index'!Y38)="",INDEX('RAW DATA'!$L:$L,'Row Index'!Y38),INDEX('RAW DATA'!$Y:$Y,'Row Index'!Y38)))</f>
        <v>48.3921194788688</v>
      </c>
      <c r="Z546" s="40" t="n">
        <f aca="false">IF('Row Index'!Z38="","✗",IF(INDEX('RAW DATA'!$Y:$Y,'Row Index'!Z38)="",INDEX('RAW DATA'!$L:$L,'Row Index'!Z38),INDEX('RAW DATA'!$Y:$Y,'Row Index'!Z38)))</f>
        <v>47.3750707395075</v>
      </c>
      <c r="AA546" s="19" t="str">
        <f aca="false">IF('Row Index'!AA38="","⏳",IF(INDEX('RAW DATA'!$Y:$Y,'Row Index'!AA38)="",INDEX('RAW DATA'!$L:$L,'Row Index'!AA38),INDEX('RAW DATA'!$Y:$Y,'Row Index'!AA38)))</f>
        <v>⏳</v>
      </c>
      <c r="AB546" s="40" t="n">
        <f aca="false">IF('Row Index'!AB38="","✗",IF(INDEX('RAW DATA'!$Y:$Y,'Row Index'!AB38)="",INDEX('RAW DATA'!$L:$L,'Row Index'!AB38),INDEX('RAW DATA'!$Y:$Y,'Row Index'!AB38)))</f>
        <v>44.0162560036377</v>
      </c>
      <c r="AC546" s="40" t="n">
        <f aca="false">IF('Row Index'!AC38="","✗",IF(INDEX('RAW DATA'!$Y:$Y,'Row Index'!AC38)="",INDEX('RAW DATA'!$L:$L,'Row Index'!AC38),INDEX('RAW DATA'!$Y:$Y,'Row Index'!AC38)))</f>
        <v>41.8708361658736</v>
      </c>
      <c r="AD546" s="40" t="n">
        <f aca="false">IF('Row Index'!AD38="","✗",IF(INDEX('RAW DATA'!$Y:$Y,'Row Index'!AD38)="",INDEX('RAW DATA'!$L:$L,'Row Index'!AD38),INDEX('RAW DATA'!$Y:$Y,'Row Index'!AD38)))</f>
        <v>41.6473105932093</v>
      </c>
      <c r="AE546" s="40" t="n">
        <f aca="false">IF('Row Index'!AE38="","✗",IF(INDEX('RAW DATA'!$Y:$Y,'Row Index'!AE38)="",INDEX('RAW DATA'!$L:$L,'Row Index'!AE38),INDEX('RAW DATA'!$Y:$Y,'Row Index'!AE38)))</f>
        <v>38.8979402368318</v>
      </c>
      <c r="AF546" s="40" t="n">
        <f aca="false">IF('Row Index'!AF38="","✗",IF(INDEX('RAW DATA'!$Y:$Y,'Row Index'!AF38)="",INDEX('RAW DATA'!$L:$L,'Row Index'!AF38),INDEX('RAW DATA'!$Y:$Y,'Row Index'!AF38)))</f>
        <v>38.7185084062753</v>
      </c>
      <c r="AG546" s="40" t="n">
        <f aca="false">IF('Row Index'!AG38="","✗",IF(INDEX('RAW DATA'!$Y:$Y,'Row Index'!AG38)="",INDEX('RAW DATA'!$L:$L,'Row Index'!AG38),INDEX('RAW DATA'!$Y:$Y,'Row Index'!AG38)))</f>
        <v>37.7643292754165</v>
      </c>
      <c r="AH546" s="40" t="n">
        <f aca="false">IF('Row Index'!AH38="","✗",IF(INDEX('RAW DATA'!$Y:$Y,'Row Index'!AH38)="",INDEX('RAW DATA'!$L:$L,'Row Index'!AH38),INDEX('RAW DATA'!$Y:$Y,'Row Index'!AH38)))</f>
        <v>40.3779682163091</v>
      </c>
      <c r="AI546" s="40" t="n">
        <f aca="false">IF('Row Index'!AI38="","✗",IF(INDEX('RAW DATA'!$Y:$Y,'Row Index'!AI38)="",INDEX('RAW DATA'!$L:$L,'Row Index'!AI38),INDEX('RAW DATA'!$Y:$Y,'Row Index'!AI38)))</f>
        <v>42.4706243171232</v>
      </c>
      <c r="AJ546" s="40" t="n">
        <f aca="false">IF('Row Index'!AJ38="","✗",IF(INDEX('RAW DATA'!$Y:$Y,'Row Index'!AJ38)="",INDEX('RAW DATA'!$L:$L,'Row Index'!AJ38),INDEX('RAW DATA'!$Y:$Y,'Row Index'!AJ38)))</f>
        <v>40.742397137746</v>
      </c>
      <c r="AK546" s="40" t="n">
        <f aca="false">IF('Row Index'!AK38="","✗",IF(INDEX('RAW DATA'!$Y:$Y,'Row Index'!AK38)="",INDEX('RAW DATA'!$L:$L,'Row Index'!AK38),INDEX('RAW DATA'!$Y:$Y,'Row Index'!AK38)))</f>
        <v>48.5080580820169</v>
      </c>
      <c r="AL546" s="40" t="n">
        <f aca="false">IF('Row Index'!AL38="","✗",IF(INDEX('RAW DATA'!$Y:$Y,'Row Index'!AL38)="",INDEX('RAW DATA'!$L:$L,'Row Index'!AL38),INDEX('RAW DATA'!$Y:$Y,'Row Index'!AL38)))</f>
        <v>62.8949760686944</v>
      </c>
      <c r="AM546" s="40" t="n">
        <f aca="false">IF('Row Index'!AM38="","✗",IF(INDEX('RAW DATA'!$Y:$Y,'Row Index'!AM38)="",INDEX('RAW DATA'!$L:$L,'Row Index'!AM38),INDEX('RAW DATA'!$Y:$Y,'Row Index'!AM38)))</f>
        <v>71.8401865150499</v>
      </c>
      <c r="AN546" s="40" t="n">
        <f aca="false">IF('Row Index'!AN38="","✗",IF(INDEX('RAW DATA'!$Y:$Y,'Row Index'!AN38)="",INDEX('RAW DATA'!$L:$L,'Row Index'!AN38),INDEX('RAW DATA'!$Y:$Y,'Row Index'!AN38)))</f>
        <v>78.3041809825532</v>
      </c>
      <c r="AO546" s="40" t="n">
        <f aca="false">IF('Row Index'!AO38="","✗",IF(INDEX('RAW DATA'!$Y:$Y,'Row Index'!AO38)="",INDEX('RAW DATA'!$L:$L,'Row Index'!AO38),INDEX('RAW DATA'!$Y:$Y,'Row Index'!AO38)))</f>
        <v>92.7080602552986</v>
      </c>
      <c r="AP546" s="40" t="n">
        <f aca="false">IF('Row Index'!AP38="","✗",IF(INDEX('RAW DATA'!$Y:$Y,'Row Index'!AP38)="",INDEX('RAW DATA'!$L:$L,'Row Index'!AP38),INDEX('RAW DATA'!$Y:$Y,'Row Index'!AP38)))</f>
        <v>98.1943887532048</v>
      </c>
      <c r="AQ546" s="40" t="n">
        <f aca="false">IF('Row Index'!AQ38="","✗",IF(INDEX('RAW DATA'!$Y:$Y,'Row Index'!AQ38)="",INDEX('RAW DATA'!$L:$L,'Row Index'!AQ38),INDEX('RAW DATA'!$Y:$Y,'Row Index'!AQ38)))</f>
        <v>97.351155161583</v>
      </c>
    </row>
    <row r="547" customFormat="false" ht="15" hidden="false" customHeight="false" outlineLevel="0" collapsed="false">
      <c r="A547" s="32" t="s">
        <v>274</v>
      </c>
      <c r="B547" s="33" t="s">
        <v>248</v>
      </c>
      <c r="C547" s="40" t="n">
        <f aca="false">IF('Row Index'!C39="","✗",IF(INDEX('RAW DATA'!$Y:$Y,'Row Index'!C39)="",INDEX('RAW DATA'!$L:$L,'Row Index'!C39),INDEX('RAW DATA'!$Y:$Y,'Row Index'!C39)))</f>
        <v>68.137947992869</v>
      </c>
      <c r="D547" s="40" t="n">
        <f aca="false">IF('Row Index'!D39="","✗",IF(INDEX('RAW DATA'!$Y:$Y,'Row Index'!D39)="",INDEX('RAW DATA'!$L:$L,'Row Index'!D39),INDEX('RAW DATA'!$Y:$Y,'Row Index'!D39)))</f>
        <v>82.4689878614384</v>
      </c>
      <c r="E547" s="40" t="n">
        <f aca="false">IF('Row Index'!E39="","✗",IF(INDEX('RAW DATA'!$Y:$Y,'Row Index'!E39)="",INDEX('RAW DATA'!$L:$L,'Row Index'!E39),INDEX('RAW DATA'!$Y:$Y,'Row Index'!E39)))</f>
        <v>54.6665732417769</v>
      </c>
      <c r="F547" s="40" t="n">
        <f aca="false">IF('Row Index'!F39="","✗",IF(INDEX('RAW DATA'!$Y:$Y,'Row Index'!F39)="",INDEX('RAW DATA'!$L:$L,'Row Index'!F39),INDEX('RAW DATA'!$Y:$Y,'Row Index'!F39)))</f>
        <v>86.5038694228834</v>
      </c>
      <c r="G547" s="40" t="n">
        <f aca="false">IF('Row Index'!G39="","✗",IF(INDEX('RAW DATA'!$Y:$Y,'Row Index'!G39)="",INDEX('RAW DATA'!$L:$L,'Row Index'!G39),INDEX('RAW DATA'!$Y:$Y,'Row Index'!G39)))</f>
        <v>68.9438382416207</v>
      </c>
      <c r="H547" s="40" t="n">
        <f aca="false">IF('Row Index'!H39="","✗",IF(INDEX('RAW DATA'!$Y:$Y,'Row Index'!H39)="",INDEX('RAW DATA'!$L:$L,'Row Index'!H39),INDEX('RAW DATA'!$Y:$Y,'Row Index'!H39)))</f>
        <v>88.7628865979382</v>
      </c>
      <c r="I547" s="40" t="n">
        <f aca="false">IF('Row Index'!I39="","✗",IF(INDEX('RAW DATA'!$Y:$Y,'Row Index'!I39)="",INDEX('RAW DATA'!$L:$L,'Row Index'!I39),INDEX('RAW DATA'!$Y:$Y,'Row Index'!I39)))</f>
        <v>69.7040590607448</v>
      </c>
      <c r="J547" s="40" t="n">
        <f aca="false">IF('Row Index'!J39="","✗",IF(INDEX('RAW DATA'!$Y:$Y,'Row Index'!J39)="",INDEX('RAW DATA'!$L:$L,'Row Index'!J39),INDEX('RAW DATA'!$Y:$Y,'Row Index'!J39)))</f>
        <v>80.9338035084587</v>
      </c>
      <c r="K547" s="40" t="n">
        <f aca="false">IF('Row Index'!K39="","✗",IF(INDEX('RAW DATA'!$Y:$Y,'Row Index'!K39)="",INDEX('RAW DATA'!$L:$L,'Row Index'!K39),INDEX('RAW DATA'!$Y:$Y,'Row Index'!K39)))</f>
        <v>52.9482601112864</v>
      </c>
      <c r="L547" s="40" t="n">
        <f aca="false">IF('Row Index'!L39="","✗",IF(INDEX('RAW DATA'!$Y:$Y,'Row Index'!L39)="",INDEX('RAW DATA'!$L:$L,'Row Index'!L39),INDEX('RAW DATA'!$Y:$Y,'Row Index'!L39)))</f>
        <v>83.0372054434376</v>
      </c>
      <c r="M547" s="40" t="n">
        <f aca="false">IF('Row Index'!M39="","✗",IF(INDEX('RAW DATA'!$Y:$Y,'Row Index'!M39)="",INDEX('RAW DATA'!$L:$L,'Row Index'!M39),INDEX('RAW DATA'!$Y:$Y,'Row Index'!M39)))</f>
        <v>64.6578622741456</v>
      </c>
      <c r="N547" s="40" t="n">
        <f aca="false">IF('Row Index'!N39="","✗",IF(INDEX('RAW DATA'!$Y:$Y,'Row Index'!N39)="",INDEX('RAW DATA'!$L:$L,'Row Index'!N39),INDEX('RAW DATA'!$Y:$Y,'Row Index'!N39)))</f>
        <v>56.8935370358228</v>
      </c>
      <c r="O547" s="40" t="n">
        <f aca="false">IF('Row Index'!O39="","✗",IF(INDEX('RAW DATA'!$Y:$Y,'Row Index'!O39)="",INDEX('RAW DATA'!$L:$L,'Row Index'!O39),INDEX('RAW DATA'!$Y:$Y,'Row Index'!O39)))</f>
        <v>55.0876986923499</v>
      </c>
      <c r="P547" s="40" t="n">
        <f aca="false">IF('Row Index'!P39="","✗",IF(INDEX('RAW DATA'!$Y:$Y,'Row Index'!P39)="",INDEX('RAW DATA'!$L:$L,'Row Index'!P39),INDEX('RAW DATA'!$Y:$Y,'Row Index'!P39)))</f>
        <v>65.3990727236076</v>
      </c>
      <c r="Q547" s="40" t="n">
        <f aca="false">IF('Row Index'!Q39="","✗",IF(INDEX('RAW DATA'!$Y:$Y,'Row Index'!Q39)="",INDEX('RAW DATA'!$L:$L,'Row Index'!Q39),INDEX('RAW DATA'!$Y:$Y,'Row Index'!Q39)))</f>
        <v>59.6260912168181</v>
      </c>
      <c r="R547" s="40" t="n">
        <f aca="false">IF('Row Index'!R39="","✗",IF(INDEX('RAW DATA'!$Y:$Y,'Row Index'!R39)="",INDEX('RAW DATA'!$L:$L,'Row Index'!R39),INDEX('RAW DATA'!$Y:$Y,'Row Index'!R39)))</f>
        <v>57.705215518655</v>
      </c>
      <c r="S547" s="40" t="n">
        <f aca="false">IF('Row Index'!S39="","✗",IF(INDEX('RAW DATA'!$Y:$Y,'Row Index'!S39)="",INDEX('RAW DATA'!$L:$L,'Row Index'!S39),INDEX('RAW DATA'!$Y:$Y,'Row Index'!S39)))</f>
        <v>60.4155625150566</v>
      </c>
      <c r="T547" s="40" t="n">
        <f aca="false">IF('Row Index'!T39="","✗",IF(INDEX('RAW DATA'!$Y:$Y,'Row Index'!T39)="",INDEX('RAW DATA'!$L:$L,'Row Index'!T39),INDEX('RAW DATA'!$Y:$Y,'Row Index'!T39)))</f>
        <v>58.1502676758353</v>
      </c>
      <c r="U547" s="40" t="n">
        <f aca="false">IF('Row Index'!U39="","✗",IF(INDEX('RAW DATA'!$Y:$Y,'Row Index'!U39)="",INDEX('RAW DATA'!$L:$L,'Row Index'!U39),INDEX('RAW DATA'!$Y:$Y,'Row Index'!U39)))</f>
        <v>45.5195436406426</v>
      </c>
      <c r="V547" s="40" t="n">
        <f aca="false">IF('Row Index'!V39="","✗",IF(INDEX('RAW DATA'!$Y:$Y,'Row Index'!V39)="",INDEX('RAW DATA'!$L:$L,'Row Index'!V39),INDEX('RAW DATA'!$Y:$Y,'Row Index'!V39)))</f>
        <v>46.6997207364983</v>
      </c>
      <c r="W547" s="40" t="n">
        <f aca="false">IF('Row Index'!W39="","✗",IF(INDEX('RAW DATA'!$Y:$Y,'Row Index'!W39)="",INDEX('RAW DATA'!$L:$L,'Row Index'!W39),INDEX('RAW DATA'!$Y:$Y,'Row Index'!W39)))</f>
        <v>54.9386871844193</v>
      </c>
      <c r="X547" s="40" t="n">
        <f aca="false">IF('Row Index'!X39="","✗",IF(INDEX('RAW DATA'!$Y:$Y,'Row Index'!X39)="",INDEX('RAW DATA'!$L:$L,'Row Index'!X39),INDEX('RAW DATA'!$Y:$Y,'Row Index'!X39)))</f>
        <v>47.9900918946194</v>
      </c>
      <c r="Y547" s="40" t="n">
        <f aca="false">IF('Row Index'!Y39="","✗",IF(INDEX('RAW DATA'!$Y:$Y,'Row Index'!Y39)="",INDEX('RAW DATA'!$L:$L,'Row Index'!Y39),INDEX('RAW DATA'!$Y:$Y,'Row Index'!Y39)))</f>
        <v>44.4254458540173</v>
      </c>
      <c r="Z547" s="40" t="n">
        <f aca="false">IF('Row Index'!Z39="","✗",IF(INDEX('RAW DATA'!$Y:$Y,'Row Index'!Z39)="",INDEX('RAW DATA'!$L:$L,'Row Index'!Z39),INDEX('RAW DATA'!$Y:$Y,'Row Index'!Z39)))</f>
        <v>46.8275270106408</v>
      </c>
      <c r="AA547" s="19" t="str">
        <f aca="false">IF('Row Index'!AA39="","⏳",IF(INDEX('RAW DATA'!$Y:$Y,'Row Index'!AA39)="",INDEX('RAW DATA'!$L:$L,'Row Index'!AA39),INDEX('RAW DATA'!$Y:$Y,'Row Index'!AA39)))</f>
        <v>⏳</v>
      </c>
      <c r="AB547" s="40" t="n">
        <f aca="false">IF('Row Index'!AB39="","✗",IF(INDEX('RAW DATA'!$Y:$Y,'Row Index'!AB39)="",INDEX('RAW DATA'!$L:$L,'Row Index'!AB39),INDEX('RAW DATA'!$Y:$Y,'Row Index'!AB39)))</f>
        <v>40.118077756007</v>
      </c>
      <c r="AC547" s="40" t="n">
        <f aca="false">IF('Row Index'!AC39="","✗",IF(INDEX('RAW DATA'!$Y:$Y,'Row Index'!AC39)="",INDEX('RAW DATA'!$L:$L,'Row Index'!AC39),INDEX('RAW DATA'!$Y:$Y,'Row Index'!AC39)))</f>
        <v>40.175278581909</v>
      </c>
      <c r="AD547" s="40" t="n">
        <f aca="false">IF('Row Index'!AD39="","✗",IF(INDEX('RAW DATA'!$Y:$Y,'Row Index'!AD39)="",INDEX('RAW DATA'!$L:$L,'Row Index'!AD39),INDEX('RAW DATA'!$Y:$Y,'Row Index'!AD39)))</f>
        <v>37.2227312180538</v>
      </c>
      <c r="AE547" s="40" t="n">
        <f aca="false">IF('Row Index'!AE39="","✗",IF(INDEX('RAW DATA'!$Y:$Y,'Row Index'!AE39)="",INDEX('RAW DATA'!$L:$L,'Row Index'!AE39),INDEX('RAW DATA'!$Y:$Y,'Row Index'!AE39)))</f>
        <v>35.5252156728613</v>
      </c>
      <c r="AF547" s="40" t="n">
        <f aca="false">IF('Row Index'!AF39="","✗",IF(INDEX('RAW DATA'!$Y:$Y,'Row Index'!AF39)="",INDEX('RAW DATA'!$L:$L,'Row Index'!AF39),INDEX('RAW DATA'!$Y:$Y,'Row Index'!AF39)))</f>
        <v>40.14317681518</v>
      </c>
      <c r="AG547" s="40" t="n">
        <f aca="false">IF('Row Index'!AG39="","✗",IF(INDEX('RAW DATA'!$Y:$Y,'Row Index'!AG39)="",INDEX('RAW DATA'!$L:$L,'Row Index'!AG39),INDEX('RAW DATA'!$Y:$Y,'Row Index'!AG39)))</f>
        <v>40.0947119179163</v>
      </c>
      <c r="AH547" s="40" t="n">
        <f aca="false">IF('Row Index'!AH39="","✗",IF(INDEX('RAW DATA'!$Y:$Y,'Row Index'!AH39)="",INDEX('RAW DATA'!$L:$L,'Row Index'!AH39),INDEX('RAW DATA'!$Y:$Y,'Row Index'!AH39)))</f>
        <v>44.2608658213678</v>
      </c>
      <c r="AI547" s="40" t="n">
        <f aca="false">IF('Row Index'!AI39="","✗",IF(INDEX('RAW DATA'!$Y:$Y,'Row Index'!AI39)="",INDEX('RAW DATA'!$L:$L,'Row Index'!AI39),INDEX('RAW DATA'!$Y:$Y,'Row Index'!AI39)))</f>
        <v>45.1858445106043</v>
      </c>
      <c r="AJ547" s="40" t="n">
        <f aca="false">IF('Row Index'!AJ39="","✗",IF(INDEX('RAW DATA'!$Y:$Y,'Row Index'!AJ39)="",INDEX('RAW DATA'!$L:$L,'Row Index'!AJ39),INDEX('RAW DATA'!$Y:$Y,'Row Index'!AJ39)))</f>
        <v>47.5463594416553</v>
      </c>
      <c r="AK547" s="40" t="n">
        <f aca="false">IF('Row Index'!AK39="","✗",IF(INDEX('RAW DATA'!$Y:$Y,'Row Index'!AK39)="",INDEX('RAW DATA'!$L:$L,'Row Index'!AK39),INDEX('RAW DATA'!$Y:$Y,'Row Index'!AK39)))</f>
        <v>51.3890095164832</v>
      </c>
      <c r="AL547" s="40" t="n">
        <f aca="false">IF('Row Index'!AL39="","✗",IF(INDEX('RAW DATA'!$Y:$Y,'Row Index'!AL39)="",INDEX('RAW DATA'!$L:$L,'Row Index'!AL39),INDEX('RAW DATA'!$Y:$Y,'Row Index'!AL39)))</f>
        <v>69.4193588112147</v>
      </c>
      <c r="AM547" s="40" t="n">
        <f aca="false">IF('Row Index'!AM39="","✗",IF(INDEX('RAW DATA'!$Y:$Y,'Row Index'!AM39)="",INDEX('RAW DATA'!$L:$L,'Row Index'!AM39),INDEX('RAW DATA'!$Y:$Y,'Row Index'!AM39)))</f>
        <v>84.3272362816337</v>
      </c>
      <c r="AN547" s="40" t="n">
        <f aca="false">IF('Row Index'!AN39="","✗",IF(INDEX('RAW DATA'!$Y:$Y,'Row Index'!AN39)="",INDEX('RAW DATA'!$L:$L,'Row Index'!AN39),INDEX('RAW DATA'!$Y:$Y,'Row Index'!AN39)))</f>
        <v>87.5394904686401</v>
      </c>
      <c r="AO547" s="40" t="n">
        <f aca="false">IF('Row Index'!AO39="","✗",IF(INDEX('RAW DATA'!$Y:$Y,'Row Index'!AO39)="",INDEX('RAW DATA'!$L:$L,'Row Index'!AO39),INDEX('RAW DATA'!$Y:$Y,'Row Index'!AO39)))</f>
        <v>97.8280476550046</v>
      </c>
      <c r="AP547" s="40" t="n">
        <f aca="false">IF('Row Index'!AP39="","✗",IF(INDEX('RAW DATA'!$Y:$Y,'Row Index'!AP39)="",INDEX('RAW DATA'!$L:$L,'Row Index'!AP39),INDEX('RAW DATA'!$Y:$Y,'Row Index'!AP39)))</f>
        <v>98.1100436681223</v>
      </c>
      <c r="AQ547" s="40" t="n">
        <f aca="false">IF('Row Index'!AQ39="","✗",IF(INDEX('RAW DATA'!$Y:$Y,'Row Index'!AQ39)="",INDEX('RAW DATA'!$L:$L,'Row Index'!AQ39),INDEX('RAW DATA'!$Y:$Y,'Row Index'!AQ39)))</f>
        <v>98.6910712359308</v>
      </c>
    </row>
    <row r="548" customFormat="false" ht="15" hidden="false" customHeight="false" outlineLevel="0" collapsed="false">
      <c r="A548" s="32" t="s">
        <v>277</v>
      </c>
      <c r="B548" s="33" t="s">
        <v>248</v>
      </c>
      <c r="C548" s="40" t="n">
        <f aca="false">IF('Row Index'!C40="","✗",IF(INDEX('RAW DATA'!$Y:$Y,'Row Index'!C40)="",INDEX('RAW DATA'!$L:$L,'Row Index'!C40),INDEX('RAW DATA'!$Y:$Y,'Row Index'!C40)))</f>
        <v>58.1419913419913</v>
      </c>
      <c r="D548" s="40" t="n">
        <f aca="false">IF('Row Index'!D40="","✗",IF(INDEX('RAW DATA'!$Y:$Y,'Row Index'!D40)="",INDEX('RAW DATA'!$L:$L,'Row Index'!D40),INDEX('RAW DATA'!$Y:$Y,'Row Index'!D40)))</f>
        <v>90.5264180028403</v>
      </c>
      <c r="E548" s="40" t="n">
        <f aca="false">IF('Row Index'!E40="","✗",IF(INDEX('RAW DATA'!$Y:$Y,'Row Index'!E40)="",INDEX('RAW DATA'!$L:$L,'Row Index'!E40),INDEX('RAW DATA'!$Y:$Y,'Row Index'!E40)))</f>
        <v>44.9026447518821</v>
      </c>
      <c r="F548" s="40" t="n">
        <f aca="false">IF('Row Index'!F40="","✗",IF(INDEX('RAW DATA'!$Y:$Y,'Row Index'!F40)="",INDEX('RAW DATA'!$L:$L,'Row Index'!F40),INDEX('RAW DATA'!$Y:$Y,'Row Index'!F40)))</f>
        <v>89.7223533450629</v>
      </c>
      <c r="G548" s="40" t="n">
        <f aca="false">IF('Row Index'!G40="","✗",IF(INDEX('RAW DATA'!$Y:$Y,'Row Index'!G40)="",INDEX('RAW DATA'!$L:$L,'Row Index'!G40),INDEX('RAW DATA'!$Y:$Y,'Row Index'!G40)))</f>
        <v>68.3448629259544</v>
      </c>
      <c r="H548" s="40" t="n">
        <f aca="false">IF('Row Index'!H40="","✗",IF(INDEX('RAW DATA'!$Y:$Y,'Row Index'!H40)="",INDEX('RAW DATA'!$L:$L,'Row Index'!H40),INDEX('RAW DATA'!$Y:$Y,'Row Index'!H40)))</f>
        <v>90.6597722865808</v>
      </c>
      <c r="I548" s="40" t="n">
        <f aca="false">IF('Row Index'!I40="","✗",IF(INDEX('RAW DATA'!$Y:$Y,'Row Index'!I40)="",INDEX('RAW DATA'!$L:$L,'Row Index'!I40),INDEX('RAW DATA'!$Y:$Y,'Row Index'!I40)))</f>
        <v>67.4729575474262</v>
      </c>
      <c r="J548" s="40" t="n">
        <f aca="false">IF('Row Index'!J40="","✗",IF(INDEX('RAW DATA'!$Y:$Y,'Row Index'!J40)="",INDEX('RAW DATA'!$L:$L,'Row Index'!J40),INDEX('RAW DATA'!$Y:$Y,'Row Index'!J40)))</f>
        <v>90.4250149007382</v>
      </c>
      <c r="K548" s="40" t="n">
        <f aca="false">IF('Row Index'!K40="","✗",IF(INDEX('RAW DATA'!$Y:$Y,'Row Index'!K40)="",INDEX('RAW DATA'!$L:$L,'Row Index'!K40),INDEX('RAW DATA'!$Y:$Y,'Row Index'!K40)))</f>
        <v>61.9412092430955</v>
      </c>
      <c r="L548" s="40" t="n">
        <f aca="false">IF('Row Index'!L40="","✗",IF(INDEX('RAW DATA'!$Y:$Y,'Row Index'!L40)="",INDEX('RAW DATA'!$L:$L,'Row Index'!L40),INDEX('RAW DATA'!$Y:$Y,'Row Index'!L40)))</f>
        <v>87.4232725097218</v>
      </c>
      <c r="M548" s="40" t="n">
        <f aca="false">IF('Row Index'!M40="","✗",IF(INDEX('RAW DATA'!$Y:$Y,'Row Index'!M40)="",INDEX('RAW DATA'!$L:$L,'Row Index'!M40),INDEX('RAW DATA'!$Y:$Y,'Row Index'!M40)))</f>
        <v>75.9799816953245</v>
      </c>
      <c r="N548" s="40" t="n">
        <f aca="false">IF('Row Index'!N40="","✗",IF(INDEX('RAW DATA'!$Y:$Y,'Row Index'!N40)="",INDEX('RAW DATA'!$L:$L,'Row Index'!N40),INDEX('RAW DATA'!$Y:$Y,'Row Index'!N40)))</f>
        <v>74.8228666043071</v>
      </c>
      <c r="O548" s="40" t="n">
        <f aca="false">IF('Row Index'!O40="","✗",IF(INDEX('RAW DATA'!$Y:$Y,'Row Index'!O40)="",INDEX('RAW DATA'!$L:$L,'Row Index'!O40),INDEX('RAW DATA'!$Y:$Y,'Row Index'!O40)))</f>
        <v>66.7111969746794</v>
      </c>
      <c r="P548" s="40" t="n">
        <f aca="false">IF('Row Index'!P40="","✗",IF(INDEX('RAW DATA'!$Y:$Y,'Row Index'!P40)="",INDEX('RAW DATA'!$L:$L,'Row Index'!P40),INDEX('RAW DATA'!$Y:$Y,'Row Index'!P40)))</f>
        <v>72.5580206024889</v>
      </c>
      <c r="Q548" s="40" t="n">
        <f aca="false">IF('Row Index'!Q40="","✗",IF(INDEX('RAW DATA'!$Y:$Y,'Row Index'!Q40)="",INDEX('RAW DATA'!$L:$L,'Row Index'!Q40),INDEX('RAW DATA'!$Y:$Y,'Row Index'!Q40)))</f>
        <v>69.4180268955532</v>
      </c>
      <c r="R548" s="40" t="n">
        <f aca="false">IF('Row Index'!R40="","✗",IF(INDEX('RAW DATA'!$Y:$Y,'Row Index'!R40)="",INDEX('RAW DATA'!$L:$L,'Row Index'!R40),INDEX('RAW DATA'!$Y:$Y,'Row Index'!R40)))</f>
        <v>62.4005297597001</v>
      </c>
      <c r="S548" s="40" t="n">
        <f aca="false">IF('Row Index'!S40="","✗",IF(INDEX('RAW DATA'!$Y:$Y,'Row Index'!S40)="",INDEX('RAW DATA'!$L:$L,'Row Index'!S40),INDEX('RAW DATA'!$Y:$Y,'Row Index'!S40)))</f>
        <v>68.1750623706142</v>
      </c>
      <c r="T548" s="40" t="n">
        <f aca="false">IF('Row Index'!T40="","✗",IF(INDEX('RAW DATA'!$Y:$Y,'Row Index'!T40)="",INDEX('RAW DATA'!$L:$L,'Row Index'!T40),INDEX('RAW DATA'!$Y:$Y,'Row Index'!T40)))</f>
        <v>67.0793950850662</v>
      </c>
      <c r="U548" s="40" t="n">
        <f aca="false">IF('Row Index'!U40="","✗",IF(INDEX('RAW DATA'!$Y:$Y,'Row Index'!U40)="",INDEX('RAW DATA'!$L:$L,'Row Index'!U40),INDEX('RAW DATA'!$Y:$Y,'Row Index'!U40)))</f>
        <v>52.0441160197219</v>
      </c>
      <c r="V548" s="40" t="n">
        <f aca="false">IF('Row Index'!V40="","✗",IF(INDEX('RAW DATA'!$Y:$Y,'Row Index'!V40)="",INDEX('RAW DATA'!$L:$L,'Row Index'!V40),INDEX('RAW DATA'!$Y:$Y,'Row Index'!V40)))</f>
        <v>52.1182301222331</v>
      </c>
      <c r="W548" s="40" t="n">
        <f aca="false">IF('Row Index'!W40="","✗",IF(INDEX('RAW DATA'!$Y:$Y,'Row Index'!W40)="",INDEX('RAW DATA'!$L:$L,'Row Index'!W40),INDEX('RAW DATA'!$Y:$Y,'Row Index'!W40)))</f>
        <v>59.8738129831349</v>
      </c>
      <c r="X548" s="40" t="n">
        <f aca="false">IF('Row Index'!X40="","✗",IF(INDEX('RAW DATA'!$Y:$Y,'Row Index'!X40)="",INDEX('RAW DATA'!$L:$L,'Row Index'!X40),INDEX('RAW DATA'!$Y:$Y,'Row Index'!X40)))</f>
        <v>53.9393453145058</v>
      </c>
      <c r="Y548" s="40" t="n">
        <f aca="false">IF('Row Index'!Y40="","✗",IF(INDEX('RAW DATA'!$Y:$Y,'Row Index'!Y40)="",INDEX('RAW DATA'!$L:$L,'Row Index'!Y40),INDEX('RAW DATA'!$Y:$Y,'Row Index'!Y40)))</f>
        <v>51.2150414693018</v>
      </c>
      <c r="Z548" s="40" t="n">
        <f aca="false">IF('Row Index'!Z40="","✗",IF(INDEX('RAW DATA'!$Y:$Y,'Row Index'!Z40)="",INDEX('RAW DATA'!$L:$L,'Row Index'!Z40),INDEX('RAW DATA'!$Y:$Y,'Row Index'!Z40)))</f>
        <v>47.052249231629</v>
      </c>
      <c r="AA548" s="19" t="str">
        <f aca="false">IF('Row Index'!AA40="","⏳",IF(INDEX('RAW DATA'!$Y:$Y,'Row Index'!AA40)="",INDEX('RAW DATA'!$L:$L,'Row Index'!AA40),INDEX('RAW DATA'!$Y:$Y,'Row Index'!AA40)))</f>
        <v>⏳</v>
      </c>
      <c r="AB548" s="40" t="n">
        <f aca="false">IF('Row Index'!AB40="","✗",IF(INDEX('RAW DATA'!$Y:$Y,'Row Index'!AB40)="",INDEX('RAW DATA'!$L:$L,'Row Index'!AB40),INDEX('RAW DATA'!$Y:$Y,'Row Index'!AB40)))</f>
        <v>43.5422618432979</v>
      </c>
      <c r="AC548" s="40" t="n">
        <f aca="false">IF('Row Index'!AC40="","✗",IF(INDEX('RAW DATA'!$Y:$Y,'Row Index'!AC40)="",INDEX('RAW DATA'!$L:$L,'Row Index'!AC40),INDEX('RAW DATA'!$Y:$Y,'Row Index'!AC40)))</f>
        <v>40.7994376457808</v>
      </c>
      <c r="AD548" s="40" t="n">
        <f aca="false">IF('Row Index'!AD40="","✗",IF(INDEX('RAW DATA'!$Y:$Y,'Row Index'!AD40)="",INDEX('RAW DATA'!$L:$L,'Row Index'!AD40),INDEX('RAW DATA'!$Y:$Y,'Row Index'!AD40)))</f>
        <v>40.8735364135452</v>
      </c>
      <c r="AE548" s="40" t="n">
        <f aca="false">IF('Row Index'!AE40="","✗",IF(INDEX('RAW DATA'!$Y:$Y,'Row Index'!AE40)="",INDEX('RAW DATA'!$L:$L,'Row Index'!AE40),INDEX('RAW DATA'!$Y:$Y,'Row Index'!AE40)))</f>
        <v>42.4282493713691</v>
      </c>
      <c r="AF548" s="40" t="n">
        <f aca="false">IF('Row Index'!AF40="","✗",IF(INDEX('RAW DATA'!$Y:$Y,'Row Index'!AF40)="",INDEX('RAW DATA'!$L:$L,'Row Index'!AF40),INDEX('RAW DATA'!$Y:$Y,'Row Index'!AF40)))</f>
        <v>41.3581026592696</v>
      </c>
      <c r="AG548" s="40" t="n">
        <f aca="false">IF('Row Index'!AG40="","✗",IF(INDEX('RAW DATA'!$Y:$Y,'Row Index'!AG40)="",INDEX('RAW DATA'!$L:$L,'Row Index'!AG40),INDEX('RAW DATA'!$Y:$Y,'Row Index'!AG40)))</f>
        <v>40.7260309256936</v>
      </c>
      <c r="AH548" s="40" t="n">
        <f aca="false">IF('Row Index'!AH40="","✗",IF(INDEX('RAW DATA'!$Y:$Y,'Row Index'!AH40)="",INDEX('RAW DATA'!$L:$L,'Row Index'!AH40),INDEX('RAW DATA'!$Y:$Y,'Row Index'!AH40)))</f>
        <v>44.1409885611921</v>
      </c>
      <c r="AI548" s="40" t="n">
        <f aca="false">IF('Row Index'!AI40="","✗",IF(INDEX('RAW DATA'!$Y:$Y,'Row Index'!AI40)="",INDEX('RAW DATA'!$L:$L,'Row Index'!AI40),INDEX('RAW DATA'!$Y:$Y,'Row Index'!AI40)))</f>
        <v>50.6547224836465</v>
      </c>
      <c r="AJ548" s="40" t="n">
        <f aca="false">IF('Row Index'!AJ40="","✗",IF(INDEX('RAW DATA'!$Y:$Y,'Row Index'!AJ40)="",INDEX('RAW DATA'!$L:$L,'Row Index'!AJ40),INDEX('RAW DATA'!$Y:$Y,'Row Index'!AJ40)))</f>
        <v>54.4632873648901</v>
      </c>
      <c r="AK548" s="40" t="n">
        <f aca="false">IF('Row Index'!AK40="","✗",IF(INDEX('RAW DATA'!$Y:$Y,'Row Index'!AK40)="",INDEX('RAW DATA'!$L:$L,'Row Index'!AK40),INDEX('RAW DATA'!$Y:$Y,'Row Index'!AK40)))</f>
        <v>72.9816413717013</v>
      </c>
      <c r="AL548" s="40" t="n">
        <f aca="false">IF('Row Index'!AL40="","✗",IF(INDEX('RAW DATA'!$Y:$Y,'Row Index'!AL40)="",INDEX('RAW DATA'!$L:$L,'Row Index'!AL40),INDEX('RAW DATA'!$Y:$Y,'Row Index'!AL40)))</f>
        <v>87.5456581841664</v>
      </c>
      <c r="AM548" s="40" t="n">
        <f aca="false">IF('Row Index'!AM40="","✗",IF(INDEX('RAW DATA'!$Y:$Y,'Row Index'!AM40)="",INDEX('RAW DATA'!$L:$L,'Row Index'!AM40),INDEX('RAW DATA'!$Y:$Y,'Row Index'!AM40)))</f>
        <v>94.9581851870399</v>
      </c>
      <c r="AN548" s="40" t="n">
        <f aca="false">IF('Row Index'!AN40="","✗",IF(INDEX('RAW DATA'!$Y:$Y,'Row Index'!AN40)="",INDEX('RAW DATA'!$L:$L,'Row Index'!AN40),INDEX('RAW DATA'!$Y:$Y,'Row Index'!AN40)))</f>
        <v>90.5950798774038</v>
      </c>
      <c r="AO548" s="40" t="n">
        <f aca="false">IF('Row Index'!AO40="","✗",IF(INDEX('RAW DATA'!$Y:$Y,'Row Index'!AO40)="",INDEX('RAW DATA'!$L:$L,'Row Index'!AO40),INDEX('RAW DATA'!$Y:$Y,'Row Index'!AO40)))</f>
        <v>98.9062204774001</v>
      </c>
      <c r="AP548" s="40" t="n">
        <f aca="false">IF('Row Index'!AP40="","✗",IF(INDEX('RAW DATA'!$Y:$Y,'Row Index'!AP40)="",INDEX('RAW DATA'!$L:$L,'Row Index'!AP40),INDEX('RAW DATA'!$Y:$Y,'Row Index'!AP40)))</f>
        <v>99.8044302534424</v>
      </c>
      <c r="AQ548" s="40" t="n">
        <f aca="false">IF('Row Index'!AQ40="","✗",IF(INDEX('RAW DATA'!$Y:$Y,'Row Index'!AQ40)="",INDEX('RAW DATA'!$L:$L,'Row Index'!AQ40),INDEX('RAW DATA'!$Y:$Y,'Row Index'!AQ40)))</f>
        <v>98.6602628918099</v>
      </c>
    </row>
    <row r="549" customFormat="false" ht="15" hidden="false" customHeight="false" outlineLevel="0" collapsed="false">
      <c r="A549" s="32" t="s">
        <v>280</v>
      </c>
      <c r="B549" s="33" t="s">
        <v>248</v>
      </c>
      <c r="C549" s="40" t="n">
        <f aca="false">IF('Row Index'!C41="","✗",IF(INDEX('RAW DATA'!$Y:$Y,'Row Index'!C41)="",INDEX('RAW DATA'!$L:$L,'Row Index'!C41),INDEX('RAW DATA'!$Y:$Y,'Row Index'!C41)))</f>
        <v>63.3025972318729</v>
      </c>
      <c r="D549" s="40" t="n">
        <f aca="false">IF('Row Index'!D41="","✗",IF(INDEX('RAW DATA'!$Y:$Y,'Row Index'!D41)="",INDEX('RAW DATA'!$L:$L,'Row Index'!D41),INDEX('RAW DATA'!$Y:$Y,'Row Index'!D41)))</f>
        <v>87.3716347488204</v>
      </c>
      <c r="E549" s="40" t="n">
        <f aca="false">IF('Row Index'!E41="","✗",IF(INDEX('RAW DATA'!$Y:$Y,'Row Index'!E41)="",INDEX('RAW DATA'!$L:$L,'Row Index'!E41),INDEX('RAW DATA'!$Y:$Y,'Row Index'!E41)))</f>
        <v>58.1588141247064</v>
      </c>
      <c r="F549" s="40" t="n">
        <f aca="false">IF('Row Index'!F41="","✗",IF(INDEX('RAW DATA'!$Y:$Y,'Row Index'!F41)="",INDEX('RAW DATA'!$L:$L,'Row Index'!F41),INDEX('RAW DATA'!$Y:$Y,'Row Index'!F41)))</f>
        <v>85.4365356998196</v>
      </c>
      <c r="G549" s="40" t="n">
        <f aca="false">IF('Row Index'!G41="","✗",IF(INDEX('RAW DATA'!$Y:$Y,'Row Index'!G41)="",INDEX('RAW DATA'!$L:$L,'Row Index'!G41),INDEX('RAW DATA'!$Y:$Y,'Row Index'!G41)))</f>
        <v>67.0211775657435</v>
      </c>
      <c r="H549" s="40" t="n">
        <f aca="false">IF('Row Index'!H41="","✗",IF(INDEX('RAW DATA'!$Y:$Y,'Row Index'!H41)="",INDEX('RAW DATA'!$L:$L,'Row Index'!H41),INDEX('RAW DATA'!$Y:$Y,'Row Index'!H41)))</f>
        <v>83.3627654408194</v>
      </c>
      <c r="I549" s="40" t="n">
        <f aca="false">IF('Row Index'!I41="","✗",IF(INDEX('RAW DATA'!$Y:$Y,'Row Index'!I41)="",INDEX('RAW DATA'!$L:$L,'Row Index'!I41),INDEX('RAW DATA'!$Y:$Y,'Row Index'!I41)))</f>
        <v>75.4720414021752</v>
      </c>
      <c r="J549" s="40" t="n">
        <f aca="false">IF('Row Index'!J41="","✗",IF(INDEX('RAW DATA'!$Y:$Y,'Row Index'!J41)="",INDEX('RAW DATA'!$L:$L,'Row Index'!J41),INDEX('RAW DATA'!$Y:$Y,'Row Index'!J41)))</f>
        <v>86.2658660788934</v>
      </c>
      <c r="K549" s="40" t="n">
        <f aca="false">IF('Row Index'!K41="","✗",IF(INDEX('RAW DATA'!$Y:$Y,'Row Index'!K41)="",INDEX('RAW DATA'!$L:$L,'Row Index'!K41),INDEX('RAW DATA'!$Y:$Y,'Row Index'!K41)))</f>
        <v>70.2405803152072</v>
      </c>
      <c r="L549" s="40" t="n">
        <f aca="false">IF('Row Index'!L41="","✗",IF(INDEX('RAW DATA'!$Y:$Y,'Row Index'!L41)="",INDEX('RAW DATA'!$L:$L,'Row Index'!L41),INDEX('RAW DATA'!$Y:$Y,'Row Index'!L41)))</f>
        <v>84.6262605017469</v>
      </c>
      <c r="M549" s="40" t="n">
        <f aca="false">IF('Row Index'!M41="","✗",IF(INDEX('RAW DATA'!$Y:$Y,'Row Index'!M41)="",INDEX('RAW DATA'!$L:$L,'Row Index'!M41),INDEX('RAW DATA'!$Y:$Y,'Row Index'!M41)))</f>
        <v>75.6766350164167</v>
      </c>
      <c r="N549" s="40" t="n">
        <f aca="false">IF('Row Index'!N41="","✗",IF(INDEX('RAW DATA'!$Y:$Y,'Row Index'!N41)="",INDEX('RAW DATA'!$L:$L,'Row Index'!N41),INDEX('RAW DATA'!$Y:$Y,'Row Index'!N41)))</f>
        <v>77.1058034149517</v>
      </c>
      <c r="O549" s="40" t="n">
        <f aca="false">IF('Row Index'!O41="","✗",IF(INDEX('RAW DATA'!$Y:$Y,'Row Index'!O41)="",INDEX('RAW DATA'!$L:$L,'Row Index'!O41),INDEX('RAW DATA'!$Y:$Y,'Row Index'!O41)))</f>
        <v>74.1031784785546</v>
      </c>
      <c r="P549" s="40" t="n">
        <f aca="false">IF('Row Index'!P41="","✗",IF(INDEX('RAW DATA'!$Y:$Y,'Row Index'!P41)="",INDEX('RAW DATA'!$L:$L,'Row Index'!P41),INDEX('RAW DATA'!$Y:$Y,'Row Index'!P41)))</f>
        <v>74.8201191960558</v>
      </c>
      <c r="Q549" s="40" t="n">
        <f aca="false">IF('Row Index'!Q41="","✗",IF(INDEX('RAW DATA'!$Y:$Y,'Row Index'!Q41)="",INDEX('RAW DATA'!$L:$L,'Row Index'!Q41),INDEX('RAW DATA'!$Y:$Y,'Row Index'!Q41)))</f>
        <v>68.1438320113027</v>
      </c>
      <c r="R549" s="40" t="n">
        <f aca="false">IF('Row Index'!R41="","✗",IF(INDEX('RAW DATA'!$Y:$Y,'Row Index'!R41)="",INDEX('RAW DATA'!$L:$L,'Row Index'!R41),INDEX('RAW DATA'!$Y:$Y,'Row Index'!R41)))</f>
        <v>70.6285314265713</v>
      </c>
      <c r="S549" s="40" t="n">
        <f aca="false">IF('Row Index'!S41="","✗",IF(INDEX('RAW DATA'!$Y:$Y,'Row Index'!S41)="",INDEX('RAW DATA'!$L:$L,'Row Index'!S41),INDEX('RAW DATA'!$Y:$Y,'Row Index'!S41)))</f>
        <v>66.7410249181855</v>
      </c>
      <c r="T549" s="40" t="n">
        <f aca="false">IF('Row Index'!T41="","✗",IF(INDEX('RAW DATA'!$Y:$Y,'Row Index'!T41)="",INDEX('RAW DATA'!$L:$L,'Row Index'!T41),INDEX('RAW DATA'!$Y:$Y,'Row Index'!T41)))</f>
        <v>69.3419107156753</v>
      </c>
      <c r="U549" s="40" t="n">
        <f aca="false">IF('Row Index'!U41="","✗",IF(INDEX('RAW DATA'!$Y:$Y,'Row Index'!U41)="",INDEX('RAW DATA'!$L:$L,'Row Index'!U41),INDEX('RAW DATA'!$Y:$Y,'Row Index'!U41)))</f>
        <v>52.4012220219606</v>
      </c>
      <c r="V549" s="40" t="n">
        <f aca="false">IF('Row Index'!V41="","✗",IF(INDEX('RAW DATA'!$Y:$Y,'Row Index'!V41)="",INDEX('RAW DATA'!$L:$L,'Row Index'!V41),INDEX('RAW DATA'!$Y:$Y,'Row Index'!V41)))</f>
        <v>52.4107946737431</v>
      </c>
      <c r="W549" s="40" t="n">
        <f aca="false">IF('Row Index'!W41="","✗",IF(INDEX('RAW DATA'!$Y:$Y,'Row Index'!W41)="",INDEX('RAW DATA'!$L:$L,'Row Index'!W41),INDEX('RAW DATA'!$Y:$Y,'Row Index'!W41)))</f>
        <v>58.2850300105055</v>
      </c>
      <c r="X549" s="40" t="n">
        <f aca="false">IF('Row Index'!X41="","✗",IF(INDEX('RAW DATA'!$Y:$Y,'Row Index'!X41)="",INDEX('RAW DATA'!$L:$L,'Row Index'!X41),INDEX('RAW DATA'!$Y:$Y,'Row Index'!X41)))</f>
        <v>45.9820100801428</v>
      </c>
      <c r="Y549" s="40" t="n">
        <f aca="false">IF('Row Index'!Y41="","✗",IF(INDEX('RAW DATA'!$Y:$Y,'Row Index'!Y41)="",INDEX('RAW DATA'!$L:$L,'Row Index'!Y41),INDEX('RAW DATA'!$Y:$Y,'Row Index'!Y41)))</f>
        <v>51.6898576498202</v>
      </c>
      <c r="Z549" s="40" t="n">
        <f aca="false">IF('Row Index'!Z41="","✗",IF(INDEX('RAW DATA'!$Y:$Y,'Row Index'!Z41)="",INDEX('RAW DATA'!$L:$L,'Row Index'!Z41),INDEX('RAW DATA'!$Y:$Y,'Row Index'!Z41)))</f>
        <v>42.9357746239724</v>
      </c>
      <c r="AA549" s="19" t="str">
        <f aca="false">IF('Row Index'!AA41="","⏳",IF(INDEX('RAW DATA'!$Y:$Y,'Row Index'!AA41)="",INDEX('RAW DATA'!$L:$L,'Row Index'!AA41),INDEX('RAW DATA'!$Y:$Y,'Row Index'!AA41)))</f>
        <v>⏳</v>
      </c>
      <c r="AB549" s="40" t="n">
        <f aca="false">IF('Row Index'!AB41="","✗",IF(INDEX('RAW DATA'!$Y:$Y,'Row Index'!AB41)="",INDEX('RAW DATA'!$L:$L,'Row Index'!AB41),INDEX('RAW DATA'!$Y:$Y,'Row Index'!AB41)))</f>
        <v>38.6960694360954</v>
      </c>
      <c r="AC549" s="40" t="n">
        <f aca="false">IF('Row Index'!AC41="","✗",IF(INDEX('RAW DATA'!$Y:$Y,'Row Index'!AC41)="",INDEX('RAW DATA'!$L:$L,'Row Index'!AC41),INDEX('RAW DATA'!$Y:$Y,'Row Index'!AC41)))</f>
        <v>36.446785724623</v>
      </c>
      <c r="AD549" s="40" t="n">
        <f aca="false">IF('Row Index'!AD41="","✗",IF(INDEX('RAW DATA'!$Y:$Y,'Row Index'!AD41)="",INDEX('RAW DATA'!$L:$L,'Row Index'!AD41),INDEX('RAW DATA'!$Y:$Y,'Row Index'!AD41)))</f>
        <v>40.7000041741453</v>
      </c>
      <c r="AE549" s="40" t="n">
        <f aca="false">IF('Row Index'!AE41="","✗",IF(INDEX('RAW DATA'!$Y:$Y,'Row Index'!AE41)="",INDEX('RAW DATA'!$L:$L,'Row Index'!AE41),INDEX('RAW DATA'!$Y:$Y,'Row Index'!AE41)))</f>
        <v>50.8962320062163</v>
      </c>
      <c r="AF549" s="40" t="n">
        <f aca="false">IF('Row Index'!AF41="","✗",IF(INDEX('RAW DATA'!$Y:$Y,'Row Index'!AF41)="",INDEX('RAW DATA'!$L:$L,'Row Index'!AF41),INDEX('RAW DATA'!$Y:$Y,'Row Index'!AF41)))</f>
        <v>40.0177917678859</v>
      </c>
      <c r="AG549" s="40" t="n">
        <f aca="false">IF('Row Index'!AG41="","✗",IF(INDEX('RAW DATA'!$Y:$Y,'Row Index'!AG41)="",INDEX('RAW DATA'!$L:$L,'Row Index'!AG41),INDEX('RAW DATA'!$Y:$Y,'Row Index'!AG41)))</f>
        <v>40.0053231238548</v>
      </c>
      <c r="AH549" s="40" t="n">
        <f aca="false">IF('Row Index'!AH41="","✗",IF(INDEX('RAW DATA'!$Y:$Y,'Row Index'!AH41)="",INDEX('RAW DATA'!$L:$L,'Row Index'!AH41),INDEX('RAW DATA'!$Y:$Y,'Row Index'!AH41)))</f>
        <v>42.7885040009892</v>
      </c>
      <c r="AI549" s="40" t="n">
        <f aca="false">IF('Row Index'!AI41="","✗",IF(INDEX('RAW DATA'!$Y:$Y,'Row Index'!AI41)="",INDEX('RAW DATA'!$L:$L,'Row Index'!AI41),INDEX('RAW DATA'!$Y:$Y,'Row Index'!AI41)))</f>
        <v>50.3963696462086</v>
      </c>
      <c r="AJ549" s="40" t="n">
        <f aca="false">IF('Row Index'!AJ41="","✗",IF(INDEX('RAW DATA'!$Y:$Y,'Row Index'!AJ41)="",INDEX('RAW DATA'!$L:$L,'Row Index'!AJ41),INDEX('RAW DATA'!$Y:$Y,'Row Index'!AJ41)))</f>
        <v>65.4121512512485</v>
      </c>
      <c r="AK549" s="40" t="n">
        <f aca="false">IF('Row Index'!AK41="","✗",IF(INDEX('RAW DATA'!$Y:$Y,'Row Index'!AK41)="",INDEX('RAW DATA'!$L:$L,'Row Index'!AK41),INDEX('RAW DATA'!$Y:$Y,'Row Index'!AK41)))</f>
        <v>79.3296168833016</v>
      </c>
      <c r="AL549" s="40" t="n">
        <f aca="false">IF('Row Index'!AL41="","✗",IF(INDEX('RAW DATA'!$Y:$Y,'Row Index'!AL41)="",INDEX('RAW DATA'!$L:$L,'Row Index'!AL41),INDEX('RAW DATA'!$Y:$Y,'Row Index'!AL41)))</f>
        <v>87.6043002268468</v>
      </c>
      <c r="AM549" s="40" t="n">
        <f aca="false">IF('Row Index'!AM41="","✗",IF(INDEX('RAW DATA'!$Y:$Y,'Row Index'!AM41)="",INDEX('RAW DATA'!$L:$L,'Row Index'!AM41),INDEX('RAW DATA'!$Y:$Y,'Row Index'!AM41)))</f>
        <v>92.0439966794959</v>
      </c>
      <c r="AN549" s="40" t="n">
        <f aca="false">IF('Row Index'!AN41="","✗",IF(INDEX('RAW DATA'!$Y:$Y,'Row Index'!AN41)="",INDEX('RAW DATA'!$L:$L,'Row Index'!AN41),INDEX('RAW DATA'!$Y:$Y,'Row Index'!AN41)))</f>
        <v>94.6802226941976</v>
      </c>
      <c r="AO549" s="40" t="n">
        <f aca="false">IF('Row Index'!AO41="","✗",IF(INDEX('RAW DATA'!$Y:$Y,'Row Index'!AO41)="",INDEX('RAW DATA'!$L:$L,'Row Index'!AO41),INDEX('RAW DATA'!$Y:$Y,'Row Index'!AO41)))</f>
        <v>98.6755233089809</v>
      </c>
      <c r="AP549" s="40" t="n">
        <f aca="false">IF('Row Index'!AP41="","✗",IF(INDEX('RAW DATA'!$Y:$Y,'Row Index'!AP41)="",INDEX('RAW DATA'!$L:$L,'Row Index'!AP41),INDEX('RAW DATA'!$Y:$Y,'Row Index'!AP41)))</f>
        <v>99.665637203604</v>
      </c>
      <c r="AQ549" s="40" t="n">
        <f aca="false">IF('Row Index'!AQ41="","✗",IF(INDEX('RAW DATA'!$Y:$Y,'Row Index'!AQ41)="",INDEX('RAW DATA'!$L:$L,'Row Index'!AQ41),INDEX('RAW DATA'!$Y:$Y,'Row Index'!AQ41)))</f>
        <v>99.5154781685913</v>
      </c>
    </row>
    <row r="550" customFormat="false" ht="15" hidden="false" customHeight="false" outlineLevel="0" collapsed="false">
      <c r="A550" s="32" t="s">
        <v>283</v>
      </c>
      <c r="B550" s="33" t="s">
        <v>248</v>
      </c>
      <c r="C550" s="40" t="n">
        <f aca="false">IF('Row Index'!C42="","✗",IF(INDEX('RAW DATA'!$Y:$Y,'Row Index'!C42)="",INDEX('RAW DATA'!$L:$L,'Row Index'!C42),INDEX('RAW DATA'!$Y:$Y,'Row Index'!C42)))</f>
        <v>70.8178914997635</v>
      </c>
      <c r="D550" s="40" t="n">
        <f aca="false">IF('Row Index'!D42="","✗",IF(INDEX('RAW DATA'!$Y:$Y,'Row Index'!D42)="",INDEX('RAW DATA'!$L:$L,'Row Index'!D42),INDEX('RAW DATA'!$Y:$Y,'Row Index'!D42)))</f>
        <v>79.6378632032991</v>
      </c>
      <c r="E550" s="40" t="n">
        <f aca="false">IF('Row Index'!E42="","✗",IF(INDEX('RAW DATA'!$Y:$Y,'Row Index'!E42)="",INDEX('RAW DATA'!$L:$L,'Row Index'!E42),INDEX('RAW DATA'!$Y:$Y,'Row Index'!E42)))</f>
        <v>62.6405500664471</v>
      </c>
      <c r="F550" s="40" t="n">
        <f aca="false">IF('Row Index'!F42="","✗",IF(INDEX('RAW DATA'!$Y:$Y,'Row Index'!F42)="",INDEX('RAW DATA'!$L:$L,'Row Index'!F42),INDEX('RAW DATA'!$Y:$Y,'Row Index'!F42)))</f>
        <v>78.84477039287</v>
      </c>
      <c r="G550" s="40" t="n">
        <f aca="false">IF('Row Index'!G42="","✗",IF(INDEX('RAW DATA'!$Y:$Y,'Row Index'!G42)="",INDEX('RAW DATA'!$L:$L,'Row Index'!G42),INDEX('RAW DATA'!$Y:$Y,'Row Index'!G42)))</f>
        <v>69.813675857356</v>
      </c>
      <c r="H550" s="40" t="n">
        <f aca="false">IF('Row Index'!H42="","✗",IF(INDEX('RAW DATA'!$Y:$Y,'Row Index'!H42)="",INDEX('RAW DATA'!$L:$L,'Row Index'!H42),INDEX('RAW DATA'!$Y:$Y,'Row Index'!H42)))</f>
        <v>80.9033139327711</v>
      </c>
      <c r="I550" s="40" t="n">
        <f aca="false">IF('Row Index'!I42="","✗",IF(INDEX('RAW DATA'!$Y:$Y,'Row Index'!I42)="",INDEX('RAW DATA'!$L:$L,'Row Index'!I42),INDEX('RAW DATA'!$Y:$Y,'Row Index'!I42)))</f>
        <v>67.5600894354388</v>
      </c>
      <c r="J550" s="40" t="n">
        <f aca="false">IF('Row Index'!J42="","✗",IF(INDEX('RAW DATA'!$Y:$Y,'Row Index'!J42)="",INDEX('RAW DATA'!$L:$L,'Row Index'!J42),INDEX('RAW DATA'!$Y:$Y,'Row Index'!J42)))</f>
        <v>78.1182224295997</v>
      </c>
      <c r="K550" s="40" t="n">
        <f aca="false">IF('Row Index'!K42="","✗",IF(INDEX('RAW DATA'!$Y:$Y,'Row Index'!K42)="",INDEX('RAW DATA'!$L:$L,'Row Index'!K42),INDEX('RAW DATA'!$Y:$Y,'Row Index'!K42)))</f>
        <v>57.8013933835479</v>
      </c>
      <c r="L550" s="40" t="str">
        <f aca="false">IF('Row Index'!L42="","✗",IF(INDEX('RAW DATA'!$Y:$Y,'Row Index'!L42)="",INDEX('RAW DATA'!$L:$L,'Row Index'!L42),INDEX('RAW DATA'!$Y:$Y,'Row Index'!L42)))</f>
        <v>✗⇲</v>
      </c>
      <c r="M550" s="40" t="n">
        <f aca="false">IF('Row Index'!M42="","✗",IF(INDEX('RAW DATA'!$Y:$Y,'Row Index'!M42)="",INDEX('RAW DATA'!$L:$L,'Row Index'!M42),INDEX('RAW DATA'!$Y:$Y,'Row Index'!M42)))</f>
        <v>62.7343113284434</v>
      </c>
      <c r="N550" s="40" t="n">
        <f aca="false">IF('Row Index'!N42="","✗",IF(INDEX('RAW DATA'!$Y:$Y,'Row Index'!N42)="",INDEX('RAW DATA'!$L:$L,'Row Index'!N42),INDEX('RAW DATA'!$Y:$Y,'Row Index'!N42)))</f>
        <v>60.5259264241038</v>
      </c>
      <c r="O550" s="40" t="n">
        <f aca="false">IF('Row Index'!O42="","✗",IF(INDEX('RAW DATA'!$Y:$Y,'Row Index'!O42)="",INDEX('RAW DATA'!$L:$L,'Row Index'!O42),INDEX('RAW DATA'!$Y:$Y,'Row Index'!O42)))</f>
        <v>50.7828651944324</v>
      </c>
      <c r="P550" s="40" t="n">
        <f aca="false">IF('Row Index'!P42="","✗",IF(INDEX('RAW DATA'!$Y:$Y,'Row Index'!P42)="",INDEX('RAW DATA'!$L:$L,'Row Index'!P42),INDEX('RAW DATA'!$Y:$Y,'Row Index'!P42)))</f>
        <v>67.3175888063646</v>
      </c>
      <c r="Q550" s="40" t="n">
        <f aca="false">IF('Row Index'!Q42="","✗",IF(INDEX('RAW DATA'!$Y:$Y,'Row Index'!Q42)="",INDEX('RAW DATA'!$L:$L,'Row Index'!Q42),INDEX('RAW DATA'!$Y:$Y,'Row Index'!Q42)))</f>
        <v>53.3745539277294</v>
      </c>
      <c r="R550" s="40" t="n">
        <f aca="false">IF('Row Index'!R42="","✗",IF(INDEX('RAW DATA'!$Y:$Y,'Row Index'!R42)="",INDEX('RAW DATA'!$L:$L,'Row Index'!R42),INDEX('RAW DATA'!$Y:$Y,'Row Index'!R42)))</f>
        <v>54.9425940471615</v>
      </c>
      <c r="S550" s="40" t="n">
        <f aca="false">IF('Row Index'!S42="","✗",IF(INDEX('RAW DATA'!$Y:$Y,'Row Index'!S42)="",INDEX('RAW DATA'!$L:$L,'Row Index'!S42),INDEX('RAW DATA'!$Y:$Y,'Row Index'!S42)))</f>
        <v>52.5131765008356</v>
      </c>
      <c r="T550" s="40" t="n">
        <f aca="false">IF('Row Index'!T42="","✗",IF(INDEX('RAW DATA'!$Y:$Y,'Row Index'!T42)="",INDEX('RAW DATA'!$L:$L,'Row Index'!T42),INDEX('RAW DATA'!$Y:$Y,'Row Index'!T42)))</f>
        <v>52.8540391072487</v>
      </c>
      <c r="U550" s="40" t="n">
        <f aca="false">IF('Row Index'!U42="","✗",IF(INDEX('RAW DATA'!$Y:$Y,'Row Index'!U42)="",INDEX('RAW DATA'!$L:$L,'Row Index'!U42),INDEX('RAW DATA'!$Y:$Y,'Row Index'!U42)))</f>
        <v>49.8841774158153</v>
      </c>
      <c r="V550" s="40" t="n">
        <f aca="false">IF('Row Index'!V42="","✗",IF(INDEX('RAW DATA'!$Y:$Y,'Row Index'!V42)="",INDEX('RAW DATA'!$L:$L,'Row Index'!V42),INDEX('RAW DATA'!$Y:$Y,'Row Index'!V42)))</f>
        <v>48.0602671564923</v>
      </c>
      <c r="W550" s="40" t="n">
        <f aca="false">IF('Row Index'!W42="","✗",IF(INDEX('RAW DATA'!$Y:$Y,'Row Index'!W42)="",INDEX('RAW DATA'!$L:$L,'Row Index'!W42),INDEX('RAW DATA'!$Y:$Y,'Row Index'!W42)))</f>
        <v>48.6664093070593</v>
      </c>
      <c r="X550" s="40" t="n">
        <f aca="false">IF('Row Index'!X42="","✗",IF(INDEX('RAW DATA'!$Y:$Y,'Row Index'!X42)="",INDEX('RAW DATA'!$L:$L,'Row Index'!X42),INDEX('RAW DATA'!$Y:$Y,'Row Index'!X42)))</f>
        <v>46.2146339845434</v>
      </c>
      <c r="Y550" s="40" t="n">
        <f aca="false">IF('Row Index'!Y42="","✗",IF(INDEX('RAW DATA'!$Y:$Y,'Row Index'!Y42)="",INDEX('RAW DATA'!$L:$L,'Row Index'!Y42),INDEX('RAW DATA'!$Y:$Y,'Row Index'!Y42)))</f>
        <v>47.0534028589409</v>
      </c>
      <c r="Z550" s="40" t="n">
        <f aca="false">IF('Row Index'!Z42="","✗",IF(INDEX('RAW DATA'!$Y:$Y,'Row Index'!Z42)="",INDEX('RAW DATA'!$L:$L,'Row Index'!Z42),INDEX('RAW DATA'!$Y:$Y,'Row Index'!Z42)))</f>
        <v>45.9943876165475</v>
      </c>
      <c r="AA550" s="19" t="str">
        <f aca="false">IF('Row Index'!AA42="","⏳",IF(INDEX('RAW DATA'!$Y:$Y,'Row Index'!AA42)="",INDEX('RAW DATA'!$L:$L,'Row Index'!AA42),INDEX('RAW DATA'!$Y:$Y,'Row Index'!AA42)))</f>
        <v>⏳</v>
      </c>
      <c r="AB550" s="40" t="n">
        <f aca="false">IF('Row Index'!AB42="","✗",IF(INDEX('RAW DATA'!$Y:$Y,'Row Index'!AB42)="",INDEX('RAW DATA'!$L:$L,'Row Index'!AB42),INDEX('RAW DATA'!$Y:$Y,'Row Index'!AB42)))</f>
        <v>39.4821248800131</v>
      </c>
      <c r="AC550" s="40" t="n">
        <f aca="false">IF('Row Index'!AC42="","✗",IF(INDEX('RAW DATA'!$Y:$Y,'Row Index'!AC42)="",INDEX('RAW DATA'!$L:$L,'Row Index'!AC42),INDEX('RAW DATA'!$Y:$Y,'Row Index'!AC42)))</f>
        <v>38.1150146778317</v>
      </c>
      <c r="AD550" s="40" t="n">
        <f aca="false">IF('Row Index'!AD42="","✗",IF(INDEX('RAW DATA'!$Y:$Y,'Row Index'!AD42)="",INDEX('RAW DATA'!$L:$L,'Row Index'!AD42),INDEX('RAW DATA'!$Y:$Y,'Row Index'!AD42)))</f>
        <v>43.3622297263243</v>
      </c>
      <c r="AE550" s="40" t="n">
        <f aca="false">IF('Row Index'!AE42="","✗",IF(INDEX('RAW DATA'!$Y:$Y,'Row Index'!AE42)="",INDEX('RAW DATA'!$L:$L,'Row Index'!AE42),INDEX('RAW DATA'!$Y:$Y,'Row Index'!AE42)))</f>
        <v>42.022533699075</v>
      </c>
      <c r="AF550" s="40" t="n">
        <f aca="false">IF('Row Index'!AF42="","✗",IF(INDEX('RAW DATA'!$Y:$Y,'Row Index'!AF42)="",INDEX('RAW DATA'!$L:$L,'Row Index'!AF42),INDEX('RAW DATA'!$Y:$Y,'Row Index'!AF42)))</f>
        <v>46.1667220279151</v>
      </c>
      <c r="AG550" s="40" t="n">
        <f aca="false">IF('Row Index'!AG42="","✗",IF(INDEX('RAW DATA'!$Y:$Y,'Row Index'!AG42)="",INDEX('RAW DATA'!$L:$L,'Row Index'!AG42),INDEX('RAW DATA'!$Y:$Y,'Row Index'!AG42)))</f>
        <v>48.6424186262018</v>
      </c>
      <c r="AH550" s="40" t="n">
        <f aca="false">IF('Row Index'!AH42="","✗",IF(INDEX('RAW DATA'!$Y:$Y,'Row Index'!AH42)="",INDEX('RAW DATA'!$L:$L,'Row Index'!AH42),INDEX('RAW DATA'!$Y:$Y,'Row Index'!AH42)))</f>
        <v>60.7809067305772</v>
      </c>
      <c r="AI550" s="40" t="n">
        <f aca="false">IF('Row Index'!AI42="","✗",IF(INDEX('RAW DATA'!$Y:$Y,'Row Index'!AI42)="",INDEX('RAW DATA'!$L:$L,'Row Index'!AI42),INDEX('RAW DATA'!$Y:$Y,'Row Index'!AI42)))</f>
        <v>77.4076913694262</v>
      </c>
      <c r="AJ550" s="40" t="n">
        <f aca="false">IF('Row Index'!AJ42="","✗",IF(INDEX('RAW DATA'!$Y:$Y,'Row Index'!AJ42)="",INDEX('RAW DATA'!$L:$L,'Row Index'!AJ42),INDEX('RAW DATA'!$Y:$Y,'Row Index'!AJ42)))</f>
        <v>85.8113755333656</v>
      </c>
      <c r="AK550" s="40" t="n">
        <f aca="false">IF('Row Index'!AK42="","✗",IF(INDEX('RAW DATA'!$Y:$Y,'Row Index'!AK42)="",INDEX('RAW DATA'!$L:$L,'Row Index'!AK42),INDEX('RAW DATA'!$Y:$Y,'Row Index'!AK42)))</f>
        <v>87.3206206041782</v>
      </c>
      <c r="AL550" s="40" t="n">
        <f aca="false">IF('Row Index'!AL42="","✗",IF(INDEX('RAW DATA'!$Y:$Y,'Row Index'!AL42)="",INDEX('RAW DATA'!$L:$L,'Row Index'!AL42),INDEX('RAW DATA'!$Y:$Y,'Row Index'!AL42)))</f>
        <v>95.843839666116</v>
      </c>
      <c r="AM550" s="40" t="n">
        <f aca="false">IF('Row Index'!AM42="","✗",IF(INDEX('RAW DATA'!$Y:$Y,'Row Index'!AM42)="",INDEX('RAW DATA'!$L:$L,'Row Index'!AM42),INDEX('RAW DATA'!$Y:$Y,'Row Index'!AM42)))</f>
        <v>98.5251083815029</v>
      </c>
      <c r="AN550" s="40" t="n">
        <f aca="false">IF('Row Index'!AN42="","✗",IF(INDEX('RAW DATA'!$Y:$Y,'Row Index'!AN42)="",INDEX('RAW DATA'!$L:$L,'Row Index'!AN42),INDEX('RAW DATA'!$Y:$Y,'Row Index'!AN42)))</f>
        <v>97.5715137067938</v>
      </c>
      <c r="AO550" s="40" t="n">
        <f aca="false">IF('Row Index'!AO42="","✗",IF(INDEX('RAW DATA'!$Y:$Y,'Row Index'!AO42)="",INDEX('RAW DATA'!$L:$L,'Row Index'!AO42),INDEX('RAW DATA'!$Y:$Y,'Row Index'!AO42)))</f>
        <v>99.7968720515923</v>
      </c>
      <c r="AP550" s="40" t="n">
        <f aca="false">IF('Row Index'!AP42="","✗",IF(INDEX('RAW DATA'!$Y:$Y,'Row Index'!AP42)="",INDEX('RAW DATA'!$L:$L,'Row Index'!AP42),INDEX('RAW DATA'!$Y:$Y,'Row Index'!AP42)))</f>
        <v>99.8418863644176</v>
      </c>
      <c r="AQ550" s="40" t="n">
        <f aca="false">IF('Row Index'!AQ42="","✗",IF(INDEX('RAW DATA'!$Y:$Y,'Row Index'!AQ42)="",INDEX('RAW DATA'!$L:$L,'Row Index'!AQ42),INDEX('RAW DATA'!$Y:$Y,'Row Index'!AQ42)))</f>
        <v>98.6657485839006</v>
      </c>
    </row>
    <row r="551" customFormat="false" ht="15" hidden="false" customHeight="false" outlineLevel="0" collapsed="false">
      <c r="A551" s="32" t="s">
        <v>286</v>
      </c>
      <c r="B551" s="33" t="s">
        <v>248</v>
      </c>
      <c r="C551" s="40" t="n">
        <f aca="false">IF('Row Index'!C43="","✗",IF(INDEX('RAW DATA'!$Y:$Y,'Row Index'!C43)="",INDEX('RAW DATA'!$L:$L,'Row Index'!C43),INDEX('RAW DATA'!$Y:$Y,'Row Index'!C43)))</f>
        <v>61.12572869072</v>
      </c>
      <c r="D551" s="40" t="n">
        <f aca="false">IF('Row Index'!D43="","✗",IF(INDEX('RAW DATA'!$Y:$Y,'Row Index'!D43)="",INDEX('RAW DATA'!$L:$L,'Row Index'!D43),INDEX('RAW DATA'!$Y:$Y,'Row Index'!D43)))</f>
        <v>90.4373185268198</v>
      </c>
      <c r="E551" s="40" t="n">
        <f aca="false">IF('Row Index'!E43="","✗",IF(INDEX('RAW DATA'!$Y:$Y,'Row Index'!E43)="",INDEX('RAW DATA'!$L:$L,'Row Index'!E43),INDEX('RAW DATA'!$Y:$Y,'Row Index'!E43)))</f>
        <v>62.4590415496963</v>
      </c>
      <c r="F551" s="40" t="n">
        <f aca="false">IF('Row Index'!F43="","✗",IF(INDEX('RAW DATA'!$Y:$Y,'Row Index'!F43)="",INDEX('RAW DATA'!$L:$L,'Row Index'!F43),INDEX('RAW DATA'!$Y:$Y,'Row Index'!F43)))</f>
        <v>93.4596891587878</v>
      </c>
      <c r="G551" s="40" t="n">
        <f aca="false">IF('Row Index'!G43="","✗",IF(INDEX('RAW DATA'!$Y:$Y,'Row Index'!G43)="",INDEX('RAW DATA'!$L:$L,'Row Index'!G43),INDEX('RAW DATA'!$Y:$Y,'Row Index'!G43)))</f>
        <v>78.1719123584055</v>
      </c>
      <c r="H551" s="40" t="n">
        <f aca="false">IF('Row Index'!H43="","✗",IF(INDEX('RAW DATA'!$Y:$Y,'Row Index'!H43)="",INDEX('RAW DATA'!$L:$L,'Row Index'!H43),INDEX('RAW DATA'!$Y:$Y,'Row Index'!H43)))</f>
        <v>89.6096817149993</v>
      </c>
      <c r="I551" s="40" t="n">
        <f aca="false">IF('Row Index'!I43="","✗",IF(INDEX('RAW DATA'!$Y:$Y,'Row Index'!I43)="",INDEX('RAW DATA'!$L:$L,'Row Index'!I43),INDEX('RAW DATA'!$Y:$Y,'Row Index'!I43)))</f>
        <v>79.2806015954861</v>
      </c>
      <c r="J551" s="40" t="n">
        <f aca="false">IF('Row Index'!J43="","✗",IF(INDEX('RAW DATA'!$Y:$Y,'Row Index'!J43)="",INDEX('RAW DATA'!$L:$L,'Row Index'!J43),INDEX('RAW DATA'!$Y:$Y,'Row Index'!J43)))</f>
        <v>88.7906784773153</v>
      </c>
      <c r="K551" s="40" t="n">
        <f aca="false">IF('Row Index'!K43="","✗",IF(INDEX('RAW DATA'!$Y:$Y,'Row Index'!K43)="",INDEX('RAW DATA'!$L:$L,'Row Index'!K43),INDEX('RAW DATA'!$Y:$Y,'Row Index'!K43)))</f>
        <v>83.4416526797996</v>
      </c>
      <c r="L551" s="40" t="n">
        <f aca="false">IF('Row Index'!L43="","✗",IF(INDEX('RAW DATA'!$Y:$Y,'Row Index'!L43)="",INDEX('RAW DATA'!$L:$L,'Row Index'!L43),INDEX('RAW DATA'!$Y:$Y,'Row Index'!L43)))</f>
        <v>83.4444118427855</v>
      </c>
      <c r="M551" s="40" t="n">
        <f aca="false">IF('Row Index'!M43="","✗",IF(INDEX('RAW DATA'!$Y:$Y,'Row Index'!M43)="",INDEX('RAW DATA'!$L:$L,'Row Index'!M43),INDEX('RAW DATA'!$Y:$Y,'Row Index'!M43)))</f>
        <v>79.8088779284834</v>
      </c>
      <c r="N551" s="40" t="n">
        <f aca="false">IF('Row Index'!N43="","✗",IF(INDEX('RAW DATA'!$Y:$Y,'Row Index'!N43)="",INDEX('RAW DATA'!$L:$L,'Row Index'!N43),INDEX('RAW DATA'!$Y:$Y,'Row Index'!N43)))</f>
        <v>81.9722254338973</v>
      </c>
      <c r="O551" s="40" t="n">
        <f aca="false">IF('Row Index'!O43="","✗",IF(INDEX('RAW DATA'!$Y:$Y,'Row Index'!O43)="",INDEX('RAW DATA'!$L:$L,'Row Index'!O43),INDEX('RAW DATA'!$Y:$Y,'Row Index'!O43)))</f>
        <v>79.0849053248124</v>
      </c>
      <c r="P551" s="40" t="n">
        <f aca="false">IF('Row Index'!P43="","✗",IF(INDEX('RAW DATA'!$Y:$Y,'Row Index'!P43)="",INDEX('RAW DATA'!$L:$L,'Row Index'!P43),INDEX('RAW DATA'!$Y:$Y,'Row Index'!P43)))</f>
        <v>79.7257907805247</v>
      </c>
      <c r="Q551" s="40" t="n">
        <f aca="false">IF('Row Index'!Q43="","✗",IF(INDEX('RAW DATA'!$Y:$Y,'Row Index'!Q43)="",INDEX('RAW DATA'!$L:$L,'Row Index'!Q43),INDEX('RAW DATA'!$Y:$Y,'Row Index'!Q43)))</f>
        <v>78.0213473315836</v>
      </c>
      <c r="R551" s="40" t="n">
        <f aca="false">IF('Row Index'!R43="","✗",IF(INDEX('RAW DATA'!$Y:$Y,'Row Index'!R43)="",INDEX('RAW DATA'!$L:$L,'Row Index'!R43),INDEX('RAW DATA'!$Y:$Y,'Row Index'!R43)))</f>
        <v>75.3848385555328</v>
      </c>
      <c r="S551" s="40" t="n">
        <f aca="false">IF('Row Index'!S43="","✗",IF(INDEX('RAW DATA'!$Y:$Y,'Row Index'!S43)="",INDEX('RAW DATA'!$L:$L,'Row Index'!S43),INDEX('RAW DATA'!$Y:$Y,'Row Index'!S43)))</f>
        <v>70.3047818736482</v>
      </c>
      <c r="T551" s="40" t="n">
        <f aca="false">IF('Row Index'!T43="","✗",IF(INDEX('RAW DATA'!$Y:$Y,'Row Index'!T43)="",INDEX('RAW DATA'!$L:$L,'Row Index'!T43),INDEX('RAW DATA'!$Y:$Y,'Row Index'!T43)))</f>
        <v>68.3340156562085</v>
      </c>
      <c r="U551" s="40" t="n">
        <f aca="false">IF('Row Index'!U43="","✗",IF(INDEX('RAW DATA'!$Y:$Y,'Row Index'!U43)="",INDEX('RAW DATA'!$L:$L,'Row Index'!U43),INDEX('RAW DATA'!$Y:$Y,'Row Index'!U43)))</f>
        <v>67.6735706933208</v>
      </c>
      <c r="V551" s="40" t="n">
        <f aca="false">IF('Row Index'!V43="","✗",IF(INDEX('RAW DATA'!$Y:$Y,'Row Index'!V43)="",INDEX('RAW DATA'!$L:$L,'Row Index'!V43),INDEX('RAW DATA'!$Y:$Y,'Row Index'!V43)))</f>
        <v>59.5255692189879</v>
      </c>
      <c r="W551" s="40" t="n">
        <f aca="false">IF('Row Index'!W43="","✗",IF(INDEX('RAW DATA'!$Y:$Y,'Row Index'!W43)="",INDEX('RAW DATA'!$L:$L,'Row Index'!W43),INDEX('RAW DATA'!$Y:$Y,'Row Index'!W43)))</f>
        <v>59.5849626733025</v>
      </c>
      <c r="X551" s="40" t="n">
        <f aca="false">IF('Row Index'!X43="","✗",IF(INDEX('RAW DATA'!$Y:$Y,'Row Index'!X43)="",INDEX('RAW DATA'!$L:$L,'Row Index'!X43),INDEX('RAW DATA'!$Y:$Y,'Row Index'!X43)))</f>
        <v>52.6127731805644</v>
      </c>
      <c r="Y551" s="40" t="n">
        <f aca="false">IF('Row Index'!Y43="","✗",IF(INDEX('RAW DATA'!$Y:$Y,'Row Index'!Y43)="",INDEX('RAW DATA'!$L:$L,'Row Index'!Y43),INDEX('RAW DATA'!$Y:$Y,'Row Index'!Y43)))</f>
        <v>53.8153243419719</v>
      </c>
      <c r="Z551" s="40" t="n">
        <f aca="false">IF('Row Index'!Z43="","✗",IF(INDEX('RAW DATA'!$Y:$Y,'Row Index'!Z43)="",INDEX('RAW DATA'!$L:$L,'Row Index'!Z43),INDEX('RAW DATA'!$Y:$Y,'Row Index'!Z43)))</f>
        <v>44.600169355364</v>
      </c>
      <c r="AA551" s="19" t="str">
        <f aca="false">IF('Row Index'!AA43="","⏳",IF(INDEX('RAW DATA'!$Y:$Y,'Row Index'!AA43)="",INDEX('RAW DATA'!$L:$L,'Row Index'!AA43),INDEX('RAW DATA'!$Y:$Y,'Row Index'!AA43)))</f>
        <v>⏳</v>
      </c>
      <c r="AB551" s="40" t="n">
        <f aca="false">IF('Row Index'!AB43="","✗",IF(INDEX('RAW DATA'!$Y:$Y,'Row Index'!AB43)="",INDEX('RAW DATA'!$L:$L,'Row Index'!AB43),INDEX('RAW DATA'!$Y:$Y,'Row Index'!AB43)))</f>
        <v>42.9259565097715</v>
      </c>
      <c r="AC551" s="40" t="n">
        <f aca="false">IF('Row Index'!AC43="","✗",IF(INDEX('RAW DATA'!$Y:$Y,'Row Index'!AC43)="",INDEX('RAW DATA'!$L:$L,'Row Index'!AC43),INDEX('RAW DATA'!$Y:$Y,'Row Index'!AC43)))</f>
        <v>39.0161315321975</v>
      </c>
      <c r="AD551" s="40" t="n">
        <f aca="false">IF('Row Index'!AD43="","✗",IF(INDEX('RAW DATA'!$Y:$Y,'Row Index'!AD43)="",INDEX('RAW DATA'!$L:$L,'Row Index'!AD43),INDEX('RAW DATA'!$Y:$Y,'Row Index'!AD43)))</f>
        <v>38.2410645739145</v>
      </c>
      <c r="AE551" s="40" t="n">
        <f aca="false">IF('Row Index'!AE43="","✗",IF(INDEX('RAW DATA'!$Y:$Y,'Row Index'!AE43)="",INDEX('RAW DATA'!$L:$L,'Row Index'!AE43),INDEX('RAW DATA'!$Y:$Y,'Row Index'!AE43)))</f>
        <v>35.5798128721293</v>
      </c>
      <c r="AF551" s="40" t="n">
        <f aca="false">IF('Row Index'!AF43="","✗",IF(INDEX('RAW DATA'!$Y:$Y,'Row Index'!AF43)="",INDEX('RAW DATA'!$L:$L,'Row Index'!AF43),INDEX('RAW DATA'!$Y:$Y,'Row Index'!AF43)))</f>
        <v>36.8631378159275</v>
      </c>
      <c r="AG551" s="40" t="n">
        <f aca="false">IF('Row Index'!AG43="","✗",IF(INDEX('RAW DATA'!$Y:$Y,'Row Index'!AG43)="",INDEX('RAW DATA'!$L:$L,'Row Index'!AG43),INDEX('RAW DATA'!$Y:$Y,'Row Index'!AG43)))</f>
        <v>38.0432394428088</v>
      </c>
      <c r="AH551" s="40" t="n">
        <f aca="false">IF('Row Index'!AH43="","✗",IF(INDEX('RAW DATA'!$Y:$Y,'Row Index'!AH43)="",INDEX('RAW DATA'!$L:$L,'Row Index'!AH43),INDEX('RAW DATA'!$Y:$Y,'Row Index'!AH43)))</f>
        <v>40.2927373839697</v>
      </c>
      <c r="AI551" s="40" t="n">
        <f aca="false">IF('Row Index'!AI43="","✗",IF(INDEX('RAW DATA'!$Y:$Y,'Row Index'!AI43)="",INDEX('RAW DATA'!$L:$L,'Row Index'!AI43),INDEX('RAW DATA'!$Y:$Y,'Row Index'!AI43)))</f>
        <v>45.268193842517</v>
      </c>
      <c r="AJ551" s="40" t="n">
        <f aca="false">IF('Row Index'!AJ43="","✗",IF(INDEX('RAW DATA'!$Y:$Y,'Row Index'!AJ43)="",INDEX('RAW DATA'!$L:$L,'Row Index'!AJ43),INDEX('RAW DATA'!$Y:$Y,'Row Index'!AJ43)))</f>
        <v>49.2163339430707</v>
      </c>
      <c r="AK551" s="40" t="n">
        <f aca="false">IF('Row Index'!AK43="","✗",IF(INDEX('RAW DATA'!$Y:$Y,'Row Index'!AK43)="",INDEX('RAW DATA'!$L:$L,'Row Index'!AK43),INDEX('RAW DATA'!$Y:$Y,'Row Index'!AK43)))</f>
        <v>66.263005988147</v>
      </c>
      <c r="AL551" s="40" t="n">
        <f aca="false">IF('Row Index'!AL43="","✗",IF(INDEX('RAW DATA'!$Y:$Y,'Row Index'!AL43)="",INDEX('RAW DATA'!$L:$L,'Row Index'!AL43),INDEX('RAW DATA'!$Y:$Y,'Row Index'!AL43)))</f>
        <v>78.4238891587445</v>
      </c>
      <c r="AM551" s="40" t="n">
        <f aca="false">IF('Row Index'!AM43="","✗",IF(INDEX('RAW DATA'!$Y:$Y,'Row Index'!AM43)="",INDEX('RAW DATA'!$L:$L,'Row Index'!AM43),INDEX('RAW DATA'!$Y:$Y,'Row Index'!AM43)))</f>
        <v>92.9250567115692</v>
      </c>
      <c r="AN551" s="40" t="n">
        <f aca="false">IF('Row Index'!AN43="","✗",IF(INDEX('RAW DATA'!$Y:$Y,'Row Index'!AN43)="",INDEX('RAW DATA'!$L:$L,'Row Index'!AN43),INDEX('RAW DATA'!$Y:$Y,'Row Index'!AN43)))</f>
        <v>94.7936521308748</v>
      </c>
      <c r="AO551" s="40" t="n">
        <f aca="false">IF('Row Index'!AO43="","✗",IF(INDEX('RAW DATA'!$Y:$Y,'Row Index'!AO43)="",INDEX('RAW DATA'!$L:$L,'Row Index'!AO43),INDEX('RAW DATA'!$Y:$Y,'Row Index'!AO43)))</f>
        <v>96.9428885515364</v>
      </c>
      <c r="AP551" s="40" t="n">
        <f aca="false">IF('Row Index'!AP43="","✗",IF(INDEX('RAW DATA'!$Y:$Y,'Row Index'!AP43)="",INDEX('RAW DATA'!$L:$L,'Row Index'!AP43),INDEX('RAW DATA'!$Y:$Y,'Row Index'!AP43)))</f>
        <v>97.0300355052298</v>
      </c>
      <c r="AQ551" s="40" t="n">
        <f aca="false">IF('Row Index'!AQ43="","✗",IF(INDEX('RAW DATA'!$Y:$Y,'Row Index'!AQ43)="",INDEX('RAW DATA'!$L:$L,'Row Index'!AQ43),INDEX('RAW DATA'!$Y:$Y,'Row Index'!AQ43)))</f>
        <v>98.9633357296909</v>
      </c>
    </row>
    <row r="552" customFormat="false" ht="15" hidden="false" customHeight="false" outlineLevel="0" collapsed="false">
      <c r="A552" s="32" t="s">
        <v>289</v>
      </c>
      <c r="B552" s="33" t="s">
        <v>248</v>
      </c>
      <c r="C552" s="40" t="n">
        <f aca="false">IF('Row Index'!C44="","✗",IF(INDEX('RAW DATA'!$Y:$Y,'Row Index'!C44)="",INDEX('RAW DATA'!$L:$L,'Row Index'!C44),INDEX('RAW DATA'!$Y:$Y,'Row Index'!C44)))</f>
        <v>79.972661858134</v>
      </c>
      <c r="D552" s="40" t="n">
        <f aca="false">IF('Row Index'!D44="","✗",IF(INDEX('RAW DATA'!$Y:$Y,'Row Index'!D44)="",INDEX('RAW DATA'!$L:$L,'Row Index'!D44),INDEX('RAW DATA'!$Y:$Y,'Row Index'!D44)))</f>
        <v>94.124117093598</v>
      </c>
      <c r="E552" s="40" t="n">
        <f aca="false">IF('Row Index'!E44="","✗",IF(INDEX('RAW DATA'!$Y:$Y,'Row Index'!E44)="",INDEX('RAW DATA'!$L:$L,'Row Index'!E44),INDEX('RAW DATA'!$Y:$Y,'Row Index'!E44)))</f>
        <v>77.7058297745556</v>
      </c>
      <c r="F552" s="40" t="n">
        <f aca="false">IF('Row Index'!F44="","✗",IF(INDEX('RAW DATA'!$Y:$Y,'Row Index'!F44)="",INDEX('RAW DATA'!$L:$L,'Row Index'!F44),INDEX('RAW DATA'!$Y:$Y,'Row Index'!F44)))</f>
        <v>91.6228680739036</v>
      </c>
      <c r="G552" s="40" t="n">
        <f aca="false">IF('Row Index'!G44="","✗",IF(INDEX('RAW DATA'!$Y:$Y,'Row Index'!G44)="",INDEX('RAW DATA'!$L:$L,'Row Index'!G44),INDEX('RAW DATA'!$Y:$Y,'Row Index'!G44)))</f>
        <v>76.3517273855901</v>
      </c>
      <c r="H552" s="40" t="n">
        <f aca="false">IF('Row Index'!H44="","✗",IF(INDEX('RAW DATA'!$Y:$Y,'Row Index'!H44)="",INDEX('RAW DATA'!$L:$L,'Row Index'!H44),INDEX('RAW DATA'!$Y:$Y,'Row Index'!H44)))</f>
        <v>92.1379068953448</v>
      </c>
      <c r="I552" s="40" t="n">
        <f aca="false">IF('Row Index'!I44="","✗",IF(INDEX('RAW DATA'!$Y:$Y,'Row Index'!I44)="",INDEX('RAW DATA'!$L:$L,'Row Index'!I44),INDEX('RAW DATA'!$Y:$Y,'Row Index'!I44)))</f>
        <v>88.2930433864668</v>
      </c>
      <c r="J552" s="40" t="n">
        <f aca="false">IF('Row Index'!J44="","✗",IF(INDEX('RAW DATA'!$Y:$Y,'Row Index'!J44)="",INDEX('RAW DATA'!$L:$L,'Row Index'!J44),INDEX('RAW DATA'!$Y:$Y,'Row Index'!J44)))</f>
        <v>90.4872001581917</v>
      </c>
      <c r="K552" s="40" t="n">
        <f aca="false">IF('Row Index'!K44="","✗",IF(INDEX('RAW DATA'!$Y:$Y,'Row Index'!K44)="",INDEX('RAW DATA'!$L:$L,'Row Index'!K44),INDEX('RAW DATA'!$Y:$Y,'Row Index'!K44)))</f>
        <v>81.4940194087114</v>
      </c>
      <c r="L552" s="40" t="n">
        <f aca="false">IF('Row Index'!L44="","✗",IF(INDEX('RAW DATA'!$Y:$Y,'Row Index'!L44)="",INDEX('RAW DATA'!$L:$L,'Row Index'!L44),INDEX('RAW DATA'!$Y:$Y,'Row Index'!L44)))</f>
        <v>85.0260997298219</v>
      </c>
      <c r="M552" s="40" t="n">
        <f aca="false">IF('Row Index'!M44="","✗",IF(INDEX('RAW DATA'!$Y:$Y,'Row Index'!M44)="",INDEX('RAW DATA'!$L:$L,'Row Index'!M44),INDEX('RAW DATA'!$Y:$Y,'Row Index'!M44)))</f>
        <v>74.4990658998498</v>
      </c>
      <c r="N552" s="40" t="n">
        <f aca="false">IF('Row Index'!N44="","✗",IF(INDEX('RAW DATA'!$Y:$Y,'Row Index'!N44)="",INDEX('RAW DATA'!$L:$L,'Row Index'!N44),INDEX('RAW DATA'!$Y:$Y,'Row Index'!N44)))</f>
        <v>75.8304222403447</v>
      </c>
      <c r="O552" s="40" t="n">
        <f aca="false">IF('Row Index'!O44="","✗",IF(INDEX('RAW DATA'!$Y:$Y,'Row Index'!O44)="",INDEX('RAW DATA'!$L:$L,'Row Index'!O44),INDEX('RAW DATA'!$Y:$Y,'Row Index'!O44)))</f>
        <v>73.1771979461385</v>
      </c>
      <c r="P552" s="40" t="n">
        <f aca="false">IF('Row Index'!P44="","✗",IF(INDEX('RAW DATA'!$Y:$Y,'Row Index'!P44)="",INDEX('RAW DATA'!$L:$L,'Row Index'!P44),INDEX('RAW DATA'!$Y:$Y,'Row Index'!P44)))</f>
        <v>79.7441143715521</v>
      </c>
      <c r="Q552" s="40" t="n">
        <f aca="false">IF('Row Index'!Q44="","✗",IF(INDEX('RAW DATA'!$Y:$Y,'Row Index'!Q44)="",INDEX('RAW DATA'!$L:$L,'Row Index'!Q44),INDEX('RAW DATA'!$Y:$Y,'Row Index'!Q44)))</f>
        <v>74.0000319223648</v>
      </c>
      <c r="R552" s="40" t="n">
        <f aca="false">IF('Row Index'!R44="","✗",IF(INDEX('RAW DATA'!$Y:$Y,'Row Index'!R44)="",INDEX('RAW DATA'!$L:$L,'Row Index'!R44),INDEX('RAW DATA'!$Y:$Y,'Row Index'!R44)))</f>
        <v>78.3028286189684</v>
      </c>
      <c r="S552" s="40" t="n">
        <f aca="false">IF('Row Index'!S44="","✗",IF(INDEX('RAW DATA'!$Y:$Y,'Row Index'!S44)="",INDEX('RAW DATA'!$L:$L,'Row Index'!S44),INDEX('RAW DATA'!$Y:$Y,'Row Index'!S44)))</f>
        <v>75.1698081612576</v>
      </c>
      <c r="T552" s="40" t="n">
        <f aca="false">IF('Row Index'!T44="","✗",IF(INDEX('RAW DATA'!$Y:$Y,'Row Index'!T44)="",INDEX('RAW DATA'!$L:$L,'Row Index'!T44),INDEX('RAW DATA'!$Y:$Y,'Row Index'!T44)))</f>
        <v>74.010007960878</v>
      </c>
      <c r="U552" s="40" t="n">
        <f aca="false">IF('Row Index'!U44="","✗",IF(INDEX('RAW DATA'!$Y:$Y,'Row Index'!U44)="",INDEX('RAW DATA'!$L:$L,'Row Index'!U44),INDEX('RAW DATA'!$Y:$Y,'Row Index'!U44)))</f>
        <v>69.9789516139197</v>
      </c>
      <c r="V552" s="40" t="n">
        <f aca="false">IF('Row Index'!V44="","✗",IF(INDEX('RAW DATA'!$Y:$Y,'Row Index'!V44)="",INDEX('RAW DATA'!$L:$L,'Row Index'!V44),INDEX('RAW DATA'!$Y:$Y,'Row Index'!V44)))</f>
        <v>68.6588229980579</v>
      </c>
      <c r="W552" s="40" t="n">
        <f aca="false">IF('Row Index'!W44="","✗",IF(INDEX('RAW DATA'!$Y:$Y,'Row Index'!W44)="",INDEX('RAW DATA'!$L:$L,'Row Index'!W44),INDEX('RAW DATA'!$Y:$Y,'Row Index'!W44)))</f>
        <v>68.7280234846285</v>
      </c>
      <c r="X552" s="40" t="n">
        <f aca="false">IF('Row Index'!X44="","✗",IF(INDEX('RAW DATA'!$Y:$Y,'Row Index'!X44)="",INDEX('RAW DATA'!$L:$L,'Row Index'!X44),INDEX('RAW DATA'!$Y:$Y,'Row Index'!X44)))</f>
        <v>60.9120325468419</v>
      </c>
      <c r="Y552" s="40" t="n">
        <f aca="false">IF('Row Index'!Y44="","✗",IF(INDEX('RAW DATA'!$Y:$Y,'Row Index'!Y44)="",INDEX('RAW DATA'!$L:$L,'Row Index'!Y44),INDEX('RAW DATA'!$Y:$Y,'Row Index'!Y44)))</f>
        <v>58.4990521940824</v>
      </c>
      <c r="Z552" s="40" t="n">
        <f aca="false">IF('Row Index'!Z44="","✗",IF(INDEX('RAW DATA'!$Y:$Y,'Row Index'!Z44)="",INDEX('RAW DATA'!$L:$L,'Row Index'!Z44),INDEX('RAW DATA'!$Y:$Y,'Row Index'!Z44)))</f>
        <v>50.6132937716905</v>
      </c>
      <c r="AA552" s="19" t="str">
        <f aca="false">IF('Row Index'!AA44="","⏳",IF(INDEX('RAW DATA'!$Y:$Y,'Row Index'!AA44)="",INDEX('RAW DATA'!$L:$L,'Row Index'!AA44),INDEX('RAW DATA'!$Y:$Y,'Row Index'!AA44)))</f>
        <v>⏳</v>
      </c>
      <c r="AB552" s="40" t="n">
        <f aca="false">IF('Row Index'!AB44="","✗",IF(INDEX('RAW DATA'!$Y:$Y,'Row Index'!AB44)="",INDEX('RAW DATA'!$L:$L,'Row Index'!AB44),INDEX('RAW DATA'!$Y:$Y,'Row Index'!AB44)))</f>
        <v>42.2029351037919</v>
      </c>
      <c r="AC552" s="40" t="n">
        <f aca="false">IF('Row Index'!AC44="","✗",IF(INDEX('RAW DATA'!$Y:$Y,'Row Index'!AC44)="",INDEX('RAW DATA'!$L:$L,'Row Index'!AC44),INDEX('RAW DATA'!$Y:$Y,'Row Index'!AC44)))</f>
        <v>43.8074022450656</v>
      </c>
      <c r="AD552" s="40" t="n">
        <f aca="false">IF('Row Index'!AD44="","✗",IF(INDEX('RAW DATA'!$Y:$Y,'Row Index'!AD44)="",INDEX('RAW DATA'!$L:$L,'Row Index'!AD44),INDEX('RAW DATA'!$Y:$Y,'Row Index'!AD44)))</f>
        <v>40.1929921353541</v>
      </c>
      <c r="AE552" s="40" t="n">
        <f aca="false">IF('Row Index'!AE44="","✗",IF(INDEX('RAW DATA'!$Y:$Y,'Row Index'!AE44)="",INDEX('RAW DATA'!$L:$L,'Row Index'!AE44),INDEX('RAW DATA'!$Y:$Y,'Row Index'!AE44)))</f>
        <v>39.3164933135216</v>
      </c>
      <c r="AF552" s="40" t="n">
        <f aca="false">IF('Row Index'!AF44="","✗",IF(INDEX('RAW DATA'!$Y:$Y,'Row Index'!AF44)="",INDEX('RAW DATA'!$L:$L,'Row Index'!AF44),INDEX('RAW DATA'!$Y:$Y,'Row Index'!AF44)))</f>
        <v>34.4534481219563</v>
      </c>
      <c r="AG552" s="40" t="n">
        <f aca="false">IF('Row Index'!AG44="","✗",IF(INDEX('RAW DATA'!$Y:$Y,'Row Index'!AG44)="",INDEX('RAW DATA'!$L:$L,'Row Index'!AG44),INDEX('RAW DATA'!$Y:$Y,'Row Index'!AG44)))</f>
        <v>35.5654888432714</v>
      </c>
      <c r="AH552" s="40" t="n">
        <f aca="false">IF('Row Index'!AH44="","✗",IF(INDEX('RAW DATA'!$Y:$Y,'Row Index'!AH44)="",INDEX('RAW DATA'!$L:$L,'Row Index'!AH44),INDEX('RAW DATA'!$Y:$Y,'Row Index'!AH44)))</f>
        <v>32.9058737104347</v>
      </c>
      <c r="AI552" s="40" t="n">
        <f aca="false">IF('Row Index'!AI44="","✗",IF(INDEX('RAW DATA'!$Y:$Y,'Row Index'!AI44)="",INDEX('RAW DATA'!$L:$L,'Row Index'!AI44),INDEX('RAW DATA'!$Y:$Y,'Row Index'!AI44)))</f>
        <v>33.6463286854195</v>
      </c>
      <c r="AJ552" s="40" t="n">
        <f aca="false">IF('Row Index'!AJ44="","✗",IF(INDEX('RAW DATA'!$Y:$Y,'Row Index'!AJ44)="",INDEX('RAW DATA'!$L:$L,'Row Index'!AJ44),INDEX('RAW DATA'!$Y:$Y,'Row Index'!AJ44)))</f>
        <v>34.0786528286528</v>
      </c>
      <c r="AK552" s="40" t="n">
        <f aca="false">IF('Row Index'!AK44="","✗",IF(INDEX('RAW DATA'!$Y:$Y,'Row Index'!AK44)="",INDEX('RAW DATA'!$L:$L,'Row Index'!AK44),INDEX('RAW DATA'!$Y:$Y,'Row Index'!AK44)))</f>
        <v>41.4899734501364</v>
      </c>
      <c r="AL552" s="40" t="n">
        <f aca="false">IF('Row Index'!AL44="","✗",IF(INDEX('RAW DATA'!$Y:$Y,'Row Index'!AL44)="",INDEX('RAW DATA'!$L:$L,'Row Index'!AL44),INDEX('RAW DATA'!$Y:$Y,'Row Index'!AL44)))</f>
        <v>60.5782487099697</v>
      </c>
      <c r="AM552" s="40" t="n">
        <f aca="false">IF('Row Index'!AM44="","✗",IF(INDEX('RAW DATA'!$Y:$Y,'Row Index'!AM44)="",INDEX('RAW DATA'!$L:$L,'Row Index'!AM44),INDEX('RAW DATA'!$Y:$Y,'Row Index'!AM44)))</f>
        <v>84.3621716125355</v>
      </c>
      <c r="AN552" s="40" t="n">
        <f aca="false">IF('Row Index'!AN44="","✗",IF(INDEX('RAW DATA'!$Y:$Y,'Row Index'!AN44)="",INDEX('RAW DATA'!$L:$L,'Row Index'!AN44),INDEX('RAW DATA'!$Y:$Y,'Row Index'!AN44)))</f>
        <v>88.8572737575655</v>
      </c>
      <c r="AO552" s="40" t="n">
        <f aca="false">IF('Row Index'!AO44="","✗",IF(INDEX('RAW DATA'!$Y:$Y,'Row Index'!AO44)="",INDEX('RAW DATA'!$L:$L,'Row Index'!AO44),INDEX('RAW DATA'!$Y:$Y,'Row Index'!AO44)))</f>
        <v>99.7000578628532</v>
      </c>
      <c r="AP552" s="40" t="n">
        <f aca="false">IF('Row Index'!AP44="","✗",IF(INDEX('RAW DATA'!$Y:$Y,'Row Index'!AP44)="",INDEX('RAW DATA'!$L:$L,'Row Index'!AP44),INDEX('RAW DATA'!$Y:$Y,'Row Index'!AP44)))</f>
        <v>98.7824315417341</v>
      </c>
      <c r="AQ552" s="40" t="n">
        <f aca="false">IF('Row Index'!AQ44="","✗",IF(INDEX('RAW DATA'!$Y:$Y,'Row Index'!AQ44)="",INDEX('RAW DATA'!$L:$L,'Row Index'!AQ44),INDEX('RAW DATA'!$Y:$Y,'Row Index'!AQ44)))</f>
        <v>99.337329981306</v>
      </c>
    </row>
    <row r="553" customFormat="false" ht="15" hidden="false" customHeight="false" outlineLevel="0" collapsed="false">
      <c r="A553" s="32" t="s">
        <v>292</v>
      </c>
      <c r="B553" s="33" t="s">
        <v>248</v>
      </c>
      <c r="C553" s="40" t="n">
        <f aca="false">IF('Row Index'!C45="","✗",IF(INDEX('RAW DATA'!$Y:$Y,'Row Index'!C45)="",INDEX('RAW DATA'!$L:$L,'Row Index'!C45),INDEX('RAW DATA'!$Y:$Y,'Row Index'!C45)))</f>
        <v>57.0396915046937</v>
      </c>
      <c r="D553" s="40" t="n">
        <f aca="false">IF('Row Index'!D45="","✗",IF(INDEX('RAW DATA'!$Y:$Y,'Row Index'!D45)="",INDEX('RAW DATA'!$L:$L,'Row Index'!D45),INDEX('RAW DATA'!$Y:$Y,'Row Index'!D45)))</f>
        <v>96.2320881978492</v>
      </c>
      <c r="E553" s="40" t="n">
        <f aca="false">IF('Row Index'!E45="","✗",IF(INDEX('RAW DATA'!$Y:$Y,'Row Index'!E45)="",INDEX('RAW DATA'!$L:$L,'Row Index'!E45),INDEX('RAW DATA'!$Y:$Y,'Row Index'!E45)))</f>
        <v>61.5022273795592</v>
      </c>
      <c r="F553" s="40" t="n">
        <f aca="false">IF('Row Index'!F45="","✗",IF(INDEX('RAW DATA'!$Y:$Y,'Row Index'!F45)="",INDEX('RAW DATA'!$L:$L,'Row Index'!F45),INDEX('RAW DATA'!$Y:$Y,'Row Index'!F45)))</f>
        <v>93.3001676914477</v>
      </c>
      <c r="G553" s="40" t="n">
        <f aca="false">IF('Row Index'!G45="","✗",IF(INDEX('RAW DATA'!$Y:$Y,'Row Index'!G45)="",INDEX('RAW DATA'!$L:$L,'Row Index'!G45),INDEX('RAW DATA'!$Y:$Y,'Row Index'!G45)))</f>
        <v>67.1590414767462</v>
      </c>
      <c r="H553" s="40" t="n">
        <f aca="false">IF('Row Index'!H45="","✗",IF(INDEX('RAW DATA'!$Y:$Y,'Row Index'!H45)="",INDEX('RAW DATA'!$L:$L,'Row Index'!H45),INDEX('RAW DATA'!$Y:$Y,'Row Index'!H45)))</f>
        <v>93.7037221502806</v>
      </c>
      <c r="I553" s="40" t="n">
        <f aca="false">IF('Row Index'!I45="","✗",IF(INDEX('RAW DATA'!$Y:$Y,'Row Index'!I45)="",INDEX('RAW DATA'!$L:$L,'Row Index'!I45),INDEX('RAW DATA'!$Y:$Y,'Row Index'!I45)))</f>
        <v>76.0589151163187</v>
      </c>
      <c r="J553" s="40" t="n">
        <f aca="false">IF('Row Index'!J45="","✗",IF(INDEX('RAW DATA'!$Y:$Y,'Row Index'!J45)="",INDEX('RAW DATA'!$L:$L,'Row Index'!J45),INDEX('RAW DATA'!$Y:$Y,'Row Index'!J45)))</f>
        <v>88.1286724429838</v>
      </c>
      <c r="K553" s="40" t="n">
        <f aca="false">IF('Row Index'!K45="","✗",IF(INDEX('RAW DATA'!$Y:$Y,'Row Index'!K45)="",INDEX('RAW DATA'!$L:$L,'Row Index'!K45),INDEX('RAW DATA'!$Y:$Y,'Row Index'!K45)))</f>
        <v>77.4642360827271</v>
      </c>
      <c r="L553" s="40" t="n">
        <f aca="false">IF('Row Index'!L45="","✗",IF(INDEX('RAW DATA'!$Y:$Y,'Row Index'!L45)="",INDEX('RAW DATA'!$L:$L,'Row Index'!L45),INDEX('RAW DATA'!$Y:$Y,'Row Index'!L45)))</f>
        <v>84.4315118843421</v>
      </c>
      <c r="M553" s="40" t="n">
        <f aca="false">IF('Row Index'!M45="","✗",IF(INDEX('RAW DATA'!$Y:$Y,'Row Index'!M45)="",INDEX('RAW DATA'!$L:$L,'Row Index'!M45),INDEX('RAW DATA'!$Y:$Y,'Row Index'!M45)))</f>
        <v>80.1038334469558</v>
      </c>
      <c r="N553" s="40" t="n">
        <f aca="false">IF('Row Index'!N45="","✗",IF(INDEX('RAW DATA'!$Y:$Y,'Row Index'!N45)="",INDEX('RAW DATA'!$L:$L,'Row Index'!N45),INDEX('RAW DATA'!$Y:$Y,'Row Index'!N45)))</f>
        <v>81.3883543132368</v>
      </c>
      <c r="O553" s="40" t="n">
        <f aca="false">IF('Row Index'!O45="","✗",IF(INDEX('RAW DATA'!$Y:$Y,'Row Index'!O45)="",INDEX('RAW DATA'!$L:$L,'Row Index'!O45),INDEX('RAW DATA'!$Y:$Y,'Row Index'!O45)))</f>
        <v>83.2975647680982</v>
      </c>
      <c r="P553" s="40" t="n">
        <f aca="false">IF('Row Index'!P45="","✗",IF(INDEX('RAW DATA'!$Y:$Y,'Row Index'!P45)="",INDEX('RAW DATA'!$L:$L,'Row Index'!P45),INDEX('RAW DATA'!$Y:$Y,'Row Index'!P45)))</f>
        <v>82.8371526833938</v>
      </c>
      <c r="Q553" s="40" t="n">
        <f aca="false">IF('Row Index'!Q45="","✗",IF(INDEX('RAW DATA'!$Y:$Y,'Row Index'!Q45)="",INDEX('RAW DATA'!$L:$L,'Row Index'!Q45),INDEX('RAW DATA'!$Y:$Y,'Row Index'!Q45)))</f>
        <v>80.2997932758427</v>
      </c>
      <c r="R553" s="40" t="n">
        <f aca="false">IF('Row Index'!R45="","✗",IF(INDEX('RAW DATA'!$Y:$Y,'Row Index'!R45)="",INDEX('RAW DATA'!$L:$L,'Row Index'!R45),INDEX('RAW DATA'!$Y:$Y,'Row Index'!R45)))</f>
        <v>77.1410571715875</v>
      </c>
      <c r="S553" s="40" t="n">
        <f aca="false">IF('Row Index'!S45="","✗",IF(INDEX('RAW DATA'!$Y:$Y,'Row Index'!S45)="",INDEX('RAW DATA'!$L:$L,'Row Index'!S45),INDEX('RAW DATA'!$Y:$Y,'Row Index'!S45)))</f>
        <v>73.8796902673092</v>
      </c>
      <c r="T553" s="40" t="n">
        <f aca="false">IF('Row Index'!T45="","✗",IF(INDEX('RAW DATA'!$Y:$Y,'Row Index'!T45)="",INDEX('RAW DATA'!$L:$L,'Row Index'!T45),INDEX('RAW DATA'!$Y:$Y,'Row Index'!T45)))</f>
        <v>70.3607510211554</v>
      </c>
      <c r="U553" s="40" t="n">
        <f aca="false">IF('Row Index'!U45="","✗",IF(INDEX('RAW DATA'!$Y:$Y,'Row Index'!U45)="",INDEX('RAW DATA'!$L:$L,'Row Index'!U45),INDEX('RAW DATA'!$Y:$Y,'Row Index'!U45)))</f>
        <v>64.5529909434177</v>
      </c>
      <c r="V553" s="40" t="n">
        <f aca="false">IF('Row Index'!V45="","✗",IF(INDEX('RAW DATA'!$Y:$Y,'Row Index'!V45)="",INDEX('RAW DATA'!$L:$L,'Row Index'!V45),INDEX('RAW DATA'!$Y:$Y,'Row Index'!V45)))</f>
        <v>58.3225953589144</v>
      </c>
      <c r="W553" s="40" t="n">
        <f aca="false">IF('Row Index'!W45="","✗",IF(INDEX('RAW DATA'!$Y:$Y,'Row Index'!W45)="",INDEX('RAW DATA'!$L:$L,'Row Index'!W45),INDEX('RAW DATA'!$Y:$Y,'Row Index'!W45)))</f>
        <v>57.4127492313057</v>
      </c>
      <c r="X553" s="40" t="n">
        <f aca="false">IF('Row Index'!X45="","✗",IF(INDEX('RAW DATA'!$Y:$Y,'Row Index'!X45)="",INDEX('RAW DATA'!$L:$L,'Row Index'!X45),INDEX('RAW DATA'!$Y:$Y,'Row Index'!X45)))</f>
        <v>49.7177228962657</v>
      </c>
      <c r="Y553" s="40" t="n">
        <f aca="false">IF('Row Index'!Y45="","✗",IF(INDEX('RAW DATA'!$Y:$Y,'Row Index'!Y45)="",INDEX('RAW DATA'!$L:$L,'Row Index'!Y45),INDEX('RAW DATA'!$Y:$Y,'Row Index'!Y45)))</f>
        <v>46.5660073371725</v>
      </c>
      <c r="Z553" s="40" t="n">
        <f aca="false">IF('Row Index'!Z45="","✗",IF(INDEX('RAW DATA'!$Y:$Y,'Row Index'!Z45)="",INDEX('RAW DATA'!$L:$L,'Row Index'!Z45),INDEX('RAW DATA'!$Y:$Y,'Row Index'!Z45)))</f>
        <v>45.1275927089881</v>
      </c>
      <c r="AA553" s="19" t="str">
        <f aca="false">IF('Row Index'!AA45="","⏳",IF(INDEX('RAW DATA'!$Y:$Y,'Row Index'!AA45)="",INDEX('RAW DATA'!$L:$L,'Row Index'!AA45),INDEX('RAW DATA'!$Y:$Y,'Row Index'!AA45)))</f>
        <v>⏳</v>
      </c>
      <c r="AB553" s="40" t="n">
        <f aca="false">IF('Row Index'!AB45="","✗",IF(INDEX('RAW DATA'!$Y:$Y,'Row Index'!AB45)="",INDEX('RAW DATA'!$L:$L,'Row Index'!AB45),INDEX('RAW DATA'!$Y:$Y,'Row Index'!AB45)))</f>
        <v>44.2679605428787</v>
      </c>
      <c r="AC553" s="40" t="n">
        <f aca="false">IF('Row Index'!AC45="","✗",IF(INDEX('RAW DATA'!$Y:$Y,'Row Index'!AC45)="",INDEX('RAW DATA'!$L:$L,'Row Index'!AC45),INDEX('RAW DATA'!$Y:$Y,'Row Index'!AC45)))</f>
        <v>39.3620530788219</v>
      </c>
      <c r="AD553" s="40" t="n">
        <f aca="false">IF('Row Index'!AD45="","✗",IF(INDEX('RAW DATA'!$Y:$Y,'Row Index'!AD45)="",INDEX('RAW DATA'!$L:$L,'Row Index'!AD45),INDEX('RAW DATA'!$Y:$Y,'Row Index'!AD45)))</f>
        <v>42.264489385206</v>
      </c>
      <c r="AE553" s="40" t="n">
        <f aca="false">IF('Row Index'!AE45="","✗",IF(INDEX('RAW DATA'!$Y:$Y,'Row Index'!AE45)="",INDEX('RAW DATA'!$L:$L,'Row Index'!AE45),INDEX('RAW DATA'!$Y:$Y,'Row Index'!AE45)))</f>
        <v>37.8557416480191</v>
      </c>
      <c r="AF553" s="40" t="n">
        <f aca="false">IF('Row Index'!AF45="","✗",IF(INDEX('RAW DATA'!$Y:$Y,'Row Index'!AF45)="",INDEX('RAW DATA'!$L:$L,'Row Index'!AF45),INDEX('RAW DATA'!$Y:$Y,'Row Index'!AF45)))</f>
        <v>42.412908741184</v>
      </c>
      <c r="AG553" s="40" t="n">
        <f aca="false">IF('Row Index'!AG45="","✗",IF(INDEX('RAW DATA'!$Y:$Y,'Row Index'!AG45)="",INDEX('RAW DATA'!$L:$L,'Row Index'!AG45),INDEX('RAW DATA'!$Y:$Y,'Row Index'!AG45)))</f>
        <v>43.5389253745297</v>
      </c>
      <c r="AH553" s="40" t="n">
        <f aca="false">IF('Row Index'!AH45="","✗",IF(INDEX('RAW DATA'!$Y:$Y,'Row Index'!AH45)="",INDEX('RAW DATA'!$L:$L,'Row Index'!AH45),INDEX('RAW DATA'!$Y:$Y,'Row Index'!AH45)))</f>
        <v>50.8060337808832</v>
      </c>
      <c r="AI553" s="40" t="n">
        <f aca="false">IF('Row Index'!AI45="","✗",IF(INDEX('RAW DATA'!$Y:$Y,'Row Index'!AI45)="",INDEX('RAW DATA'!$L:$L,'Row Index'!AI45),INDEX('RAW DATA'!$Y:$Y,'Row Index'!AI45)))</f>
        <v>56.8278228986805</v>
      </c>
      <c r="AJ553" s="40" t="n">
        <f aca="false">IF('Row Index'!AJ45="","✗",IF(INDEX('RAW DATA'!$Y:$Y,'Row Index'!AJ45)="",INDEX('RAW DATA'!$L:$L,'Row Index'!AJ45),INDEX('RAW DATA'!$Y:$Y,'Row Index'!AJ45)))</f>
        <v>65.9546464451314</v>
      </c>
      <c r="AK553" s="40" t="n">
        <f aca="false">IF('Row Index'!AK45="","✗",IF(INDEX('RAW DATA'!$Y:$Y,'Row Index'!AK45)="",INDEX('RAW DATA'!$L:$L,'Row Index'!AK45),INDEX('RAW DATA'!$Y:$Y,'Row Index'!AK45)))</f>
        <v>80.1602698353211</v>
      </c>
      <c r="AL553" s="40" t="n">
        <f aca="false">IF('Row Index'!AL45="","✗",IF(INDEX('RAW DATA'!$Y:$Y,'Row Index'!AL45)="",INDEX('RAW DATA'!$L:$L,'Row Index'!AL45),INDEX('RAW DATA'!$Y:$Y,'Row Index'!AL45)))</f>
        <v>84.6115181461919</v>
      </c>
      <c r="AM553" s="40" t="n">
        <f aca="false">IF('Row Index'!AM45="","✗",IF(INDEX('RAW DATA'!$Y:$Y,'Row Index'!AM45)="",INDEX('RAW DATA'!$L:$L,'Row Index'!AM45),INDEX('RAW DATA'!$Y:$Y,'Row Index'!AM45)))</f>
        <v>95.6883551566868</v>
      </c>
      <c r="AN553" s="40" t="n">
        <f aca="false">IF('Row Index'!AN45="","✗",IF(INDEX('RAW DATA'!$Y:$Y,'Row Index'!AN45)="",INDEX('RAW DATA'!$L:$L,'Row Index'!AN45),INDEX('RAW DATA'!$Y:$Y,'Row Index'!AN45)))</f>
        <v>95.7886176858343</v>
      </c>
      <c r="AO553" s="40" t="n">
        <f aca="false">IF('Row Index'!AO45="","✗",IF(INDEX('RAW DATA'!$Y:$Y,'Row Index'!AO45)="",INDEX('RAW DATA'!$L:$L,'Row Index'!AO45),INDEX('RAW DATA'!$Y:$Y,'Row Index'!AO45)))</f>
        <v>98.9344039194339</v>
      </c>
      <c r="AP553" s="40" t="n">
        <f aca="false">IF('Row Index'!AP45="","✗",IF(INDEX('RAW DATA'!$Y:$Y,'Row Index'!AP45)="",INDEX('RAW DATA'!$L:$L,'Row Index'!AP45),INDEX('RAW DATA'!$Y:$Y,'Row Index'!AP45)))</f>
        <v>99.9245179441433</v>
      </c>
      <c r="AQ553" s="40" t="n">
        <f aca="false">IF('Row Index'!AQ45="","✗",IF(INDEX('RAW DATA'!$Y:$Y,'Row Index'!AQ45)="",INDEX('RAW DATA'!$L:$L,'Row Index'!AQ45),INDEX('RAW DATA'!$Y:$Y,'Row Index'!AQ45)))</f>
        <v>99.7342670892558</v>
      </c>
    </row>
    <row r="554" customFormat="false" ht="15" hidden="false" customHeight="false" outlineLevel="0" collapsed="false">
      <c r="A554" s="32" t="s">
        <v>295</v>
      </c>
      <c r="B554" s="33" t="s">
        <v>248</v>
      </c>
      <c r="C554" s="40" t="n">
        <f aca="false">IF('Row Index'!C46="","✗",IF(INDEX('RAW DATA'!$Y:$Y,'Row Index'!C46)="",INDEX('RAW DATA'!$L:$L,'Row Index'!C46),INDEX('RAW DATA'!$Y:$Y,'Row Index'!C46)))</f>
        <v>46.3892621876314</v>
      </c>
      <c r="D554" s="40" t="n">
        <f aca="false">IF('Row Index'!D46="","✗",IF(INDEX('RAW DATA'!$Y:$Y,'Row Index'!D46)="",INDEX('RAW DATA'!$L:$L,'Row Index'!D46),INDEX('RAW DATA'!$Y:$Y,'Row Index'!D46)))</f>
        <v>82.9595623654383</v>
      </c>
      <c r="E554" s="40" t="n">
        <f aca="false">IF('Row Index'!E46="","✗",IF(INDEX('RAW DATA'!$Y:$Y,'Row Index'!E46)="",INDEX('RAW DATA'!$L:$L,'Row Index'!E46),INDEX('RAW DATA'!$Y:$Y,'Row Index'!E46)))</f>
        <v>47.7752427333463</v>
      </c>
      <c r="F554" s="40" t="n">
        <f aca="false">IF('Row Index'!F46="","✗",IF(INDEX('RAW DATA'!$Y:$Y,'Row Index'!F46)="",INDEX('RAW DATA'!$L:$L,'Row Index'!F46),INDEX('RAW DATA'!$Y:$Y,'Row Index'!F46)))</f>
        <v>89.1074395517074</v>
      </c>
      <c r="G554" s="40" t="n">
        <f aca="false">IF('Row Index'!G46="","✗",IF(INDEX('RAW DATA'!$Y:$Y,'Row Index'!G46)="",INDEX('RAW DATA'!$L:$L,'Row Index'!G46),INDEX('RAW DATA'!$Y:$Y,'Row Index'!G46)))</f>
        <v>67.0156219338436</v>
      </c>
      <c r="H554" s="40" t="n">
        <f aca="false">IF('Row Index'!H46="","✗",IF(INDEX('RAW DATA'!$Y:$Y,'Row Index'!H46)="",INDEX('RAW DATA'!$L:$L,'Row Index'!H46),INDEX('RAW DATA'!$Y:$Y,'Row Index'!H46)))</f>
        <v>85.5633400434251</v>
      </c>
      <c r="I554" s="40" t="n">
        <f aca="false">IF('Row Index'!I46="","✗",IF(INDEX('RAW DATA'!$Y:$Y,'Row Index'!I46)="",INDEX('RAW DATA'!$L:$L,'Row Index'!I46),INDEX('RAW DATA'!$Y:$Y,'Row Index'!I46)))</f>
        <v>76.4700801174768</v>
      </c>
      <c r="J554" s="40" t="n">
        <f aca="false">IF('Row Index'!J46="","✗",IF(INDEX('RAW DATA'!$Y:$Y,'Row Index'!J46)="",INDEX('RAW DATA'!$L:$L,'Row Index'!J46),INDEX('RAW DATA'!$Y:$Y,'Row Index'!J46)))</f>
        <v>85.2775301771895</v>
      </c>
      <c r="K554" s="40" t="n">
        <f aca="false">IF('Row Index'!K46="","✗",IF(INDEX('RAW DATA'!$Y:$Y,'Row Index'!K46)="",INDEX('RAW DATA'!$L:$L,'Row Index'!K46),INDEX('RAW DATA'!$Y:$Y,'Row Index'!K46)))</f>
        <v>65.4133592604954</v>
      </c>
      <c r="L554" s="40" t="n">
        <f aca="false">IF('Row Index'!L46="","✗",IF(INDEX('RAW DATA'!$Y:$Y,'Row Index'!L46)="",INDEX('RAW DATA'!$L:$L,'Row Index'!L46),INDEX('RAW DATA'!$Y:$Y,'Row Index'!L46)))</f>
        <v>82.0734299140133</v>
      </c>
      <c r="M554" s="40" t="n">
        <f aca="false">IF('Row Index'!M46="","✗",IF(INDEX('RAW DATA'!$Y:$Y,'Row Index'!M46)="",INDEX('RAW DATA'!$L:$L,'Row Index'!M46),INDEX('RAW DATA'!$Y:$Y,'Row Index'!M46)))</f>
        <v>77.3366652521728</v>
      </c>
      <c r="N554" s="40" t="n">
        <f aca="false">IF('Row Index'!N46="","✗",IF(INDEX('RAW DATA'!$Y:$Y,'Row Index'!N46)="",INDEX('RAW DATA'!$L:$L,'Row Index'!N46),INDEX('RAW DATA'!$Y:$Y,'Row Index'!N46)))</f>
        <v>74.4884001965393</v>
      </c>
      <c r="O554" s="40" t="n">
        <f aca="false">IF('Row Index'!O46="","✗",IF(INDEX('RAW DATA'!$Y:$Y,'Row Index'!O46)="",INDEX('RAW DATA'!$L:$L,'Row Index'!O46),INDEX('RAW DATA'!$Y:$Y,'Row Index'!O46)))</f>
        <v>69.5379530307594</v>
      </c>
      <c r="P554" s="40" t="n">
        <f aca="false">IF('Row Index'!P46="","✗",IF(INDEX('RAW DATA'!$Y:$Y,'Row Index'!P46)="",INDEX('RAW DATA'!$L:$L,'Row Index'!P46),INDEX('RAW DATA'!$Y:$Y,'Row Index'!P46)))</f>
        <v>70.9174818554749</v>
      </c>
      <c r="Q554" s="40" t="n">
        <f aca="false">IF('Row Index'!Q46="","✗",IF(INDEX('RAW DATA'!$Y:$Y,'Row Index'!Q46)="",INDEX('RAW DATA'!$L:$L,'Row Index'!Q46),INDEX('RAW DATA'!$Y:$Y,'Row Index'!Q46)))</f>
        <v>66.3254447625185</v>
      </c>
      <c r="R554" s="40" t="n">
        <f aca="false">IF('Row Index'!R46="","✗",IF(INDEX('RAW DATA'!$Y:$Y,'Row Index'!R46)="",INDEX('RAW DATA'!$L:$L,'Row Index'!R46),INDEX('RAW DATA'!$Y:$Y,'Row Index'!R46)))</f>
        <v>66.2051768250711</v>
      </c>
      <c r="S554" s="40" t="n">
        <f aca="false">IF('Row Index'!S46="","✗",IF(INDEX('RAW DATA'!$Y:$Y,'Row Index'!S46)="",INDEX('RAW DATA'!$L:$L,'Row Index'!S46),INDEX('RAW DATA'!$Y:$Y,'Row Index'!S46)))</f>
        <v>64.7350651140357</v>
      </c>
      <c r="T554" s="40" t="n">
        <f aca="false">IF('Row Index'!T46="","✗",IF(INDEX('RAW DATA'!$Y:$Y,'Row Index'!T46)="",INDEX('RAW DATA'!$L:$L,'Row Index'!T46),INDEX('RAW DATA'!$Y:$Y,'Row Index'!T46)))</f>
        <v>61.7334134530416</v>
      </c>
      <c r="U554" s="40" t="n">
        <f aca="false">IF('Row Index'!U46="","✗",IF(INDEX('RAW DATA'!$Y:$Y,'Row Index'!U46)="",INDEX('RAW DATA'!$L:$L,'Row Index'!U46),INDEX('RAW DATA'!$Y:$Y,'Row Index'!U46)))</f>
        <v>54.5287939663072</v>
      </c>
      <c r="V554" s="40" t="n">
        <f aca="false">IF('Row Index'!V46="","✗",IF(INDEX('RAW DATA'!$Y:$Y,'Row Index'!V46)="",INDEX('RAW DATA'!$L:$L,'Row Index'!V46),INDEX('RAW DATA'!$Y:$Y,'Row Index'!V46)))</f>
        <v>52.610783826626</v>
      </c>
      <c r="W554" s="40" t="n">
        <f aca="false">IF('Row Index'!W46="","✗",IF(INDEX('RAW DATA'!$Y:$Y,'Row Index'!W46)="",INDEX('RAW DATA'!$L:$L,'Row Index'!W46),INDEX('RAW DATA'!$Y:$Y,'Row Index'!W46)))</f>
        <v>55.641239100907</v>
      </c>
      <c r="X554" s="40" t="n">
        <f aca="false">IF('Row Index'!X46="","✗",IF(INDEX('RAW DATA'!$Y:$Y,'Row Index'!X46)="",INDEX('RAW DATA'!$L:$L,'Row Index'!X46),INDEX('RAW DATA'!$Y:$Y,'Row Index'!X46)))</f>
        <v>50.0313673730436</v>
      </c>
      <c r="Y554" s="40" t="n">
        <f aca="false">IF('Row Index'!Y46="","✗",IF(INDEX('RAW DATA'!$Y:$Y,'Row Index'!Y46)="",INDEX('RAW DATA'!$L:$L,'Row Index'!Y46),INDEX('RAW DATA'!$Y:$Y,'Row Index'!Y46)))</f>
        <v>49.0181453427811</v>
      </c>
      <c r="Z554" s="40" t="n">
        <f aca="false">IF('Row Index'!Z46="","✗",IF(INDEX('RAW DATA'!$Y:$Y,'Row Index'!Z46)="",INDEX('RAW DATA'!$L:$L,'Row Index'!Z46),INDEX('RAW DATA'!$Y:$Y,'Row Index'!Z46)))</f>
        <v>48.28797190518</v>
      </c>
      <c r="AA554" s="19" t="str">
        <f aca="false">IF('Row Index'!AA46="","⏳",IF(INDEX('RAW DATA'!$Y:$Y,'Row Index'!AA46)="",INDEX('RAW DATA'!$L:$L,'Row Index'!AA46),INDEX('RAW DATA'!$Y:$Y,'Row Index'!AA46)))</f>
        <v>⏳</v>
      </c>
      <c r="AB554" s="40" t="n">
        <f aca="false">IF('Row Index'!AB46="","✗",IF(INDEX('RAW DATA'!$Y:$Y,'Row Index'!AB46)="",INDEX('RAW DATA'!$L:$L,'Row Index'!AB46),INDEX('RAW DATA'!$Y:$Y,'Row Index'!AB46)))</f>
        <v>42.1499467834955</v>
      </c>
      <c r="AC554" s="40" t="n">
        <f aca="false">IF('Row Index'!AC46="","✗",IF(INDEX('RAW DATA'!$Y:$Y,'Row Index'!AC46)="",INDEX('RAW DATA'!$L:$L,'Row Index'!AC46),INDEX('RAW DATA'!$Y:$Y,'Row Index'!AC46)))</f>
        <v>41.5120356143876</v>
      </c>
      <c r="AD554" s="40" t="n">
        <f aca="false">IF('Row Index'!AD46="","✗",IF(INDEX('RAW DATA'!$Y:$Y,'Row Index'!AD46)="",INDEX('RAW DATA'!$L:$L,'Row Index'!AD46),INDEX('RAW DATA'!$Y:$Y,'Row Index'!AD46)))</f>
        <v>42.227851167109</v>
      </c>
      <c r="AE554" s="40" t="n">
        <f aca="false">IF('Row Index'!AE46="","✗",IF(INDEX('RAW DATA'!$Y:$Y,'Row Index'!AE46)="",INDEX('RAW DATA'!$L:$L,'Row Index'!AE46),INDEX('RAW DATA'!$Y:$Y,'Row Index'!AE46)))</f>
        <v>42.3079391566652</v>
      </c>
      <c r="AF554" s="40" t="n">
        <f aca="false">IF('Row Index'!AF46="","✗",IF(INDEX('RAW DATA'!$Y:$Y,'Row Index'!AF46)="",INDEX('RAW DATA'!$L:$L,'Row Index'!AF46),INDEX('RAW DATA'!$Y:$Y,'Row Index'!AF46)))</f>
        <v>40.8806708472021</v>
      </c>
      <c r="AG554" s="40" t="n">
        <f aca="false">IF('Row Index'!AG46="","✗",IF(INDEX('RAW DATA'!$Y:$Y,'Row Index'!AG46)="",INDEX('RAW DATA'!$L:$L,'Row Index'!AG46),INDEX('RAW DATA'!$Y:$Y,'Row Index'!AG46)))</f>
        <v>39.4833506348319</v>
      </c>
      <c r="AH554" s="40" t="n">
        <f aca="false">IF('Row Index'!AH46="","✗",IF(INDEX('RAW DATA'!$Y:$Y,'Row Index'!AH46)="",INDEX('RAW DATA'!$L:$L,'Row Index'!AH46),INDEX('RAW DATA'!$Y:$Y,'Row Index'!AH46)))</f>
        <v>45.6747404844291</v>
      </c>
      <c r="AI554" s="40" t="n">
        <f aca="false">IF('Row Index'!AI46="","✗",IF(INDEX('RAW DATA'!$Y:$Y,'Row Index'!AI46)="",INDEX('RAW DATA'!$L:$L,'Row Index'!AI46),INDEX('RAW DATA'!$Y:$Y,'Row Index'!AI46)))</f>
        <v>50.6591915894784</v>
      </c>
      <c r="AJ554" s="40" t="n">
        <f aca="false">IF('Row Index'!AJ46="","✗",IF(INDEX('RAW DATA'!$Y:$Y,'Row Index'!AJ46)="",INDEX('RAW DATA'!$L:$L,'Row Index'!AJ46),INDEX('RAW DATA'!$Y:$Y,'Row Index'!AJ46)))</f>
        <v>51.7828337546647</v>
      </c>
      <c r="AK554" s="40" t="n">
        <f aca="false">IF('Row Index'!AK46="","✗",IF(INDEX('RAW DATA'!$Y:$Y,'Row Index'!AK46)="",INDEX('RAW DATA'!$L:$L,'Row Index'!AK46),INDEX('RAW DATA'!$Y:$Y,'Row Index'!AK46)))</f>
        <v>63.116236996834</v>
      </c>
      <c r="AL554" s="40" t="n">
        <f aca="false">IF('Row Index'!AL46="","✗",IF(INDEX('RAW DATA'!$Y:$Y,'Row Index'!AL46)="",INDEX('RAW DATA'!$L:$L,'Row Index'!AL46),INDEX('RAW DATA'!$Y:$Y,'Row Index'!AL46)))</f>
        <v>79.495484379552</v>
      </c>
      <c r="AM554" s="40" t="n">
        <f aca="false">IF('Row Index'!AM46="","✗",IF(INDEX('RAW DATA'!$Y:$Y,'Row Index'!AM46)="",INDEX('RAW DATA'!$L:$L,'Row Index'!AM46),INDEX('RAW DATA'!$Y:$Y,'Row Index'!AM46)))</f>
        <v>87.5332641739209</v>
      </c>
      <c r="AN554" s="40" t="n">
        <f aca="false">IF('Row Index'!AN46="","✗",IF(INDEX('RAW DATA'!$Y:$Y,'Row Index'!AN46)="",INDEX('RAW DATA'!$L:$L,'Row Index'!AN46),INDEX('RAW DATA'!$Y:$Y,'Row Index'!AN46)))</f>
        <v>89.1825828560474</v>
      </c>
      <c r="AO554" s="40" t="n">
        <f aca="false">IF('Row Index'!AO46="","✗",IF(INDEX('RAW DATA'!$Y:$Y,'Row Index'!AO46)="",INDEX('RAW DATA'!$L:$L,'Row Index'!AO46),INDEX('RAW DATA'!$Y:$Y,'Row Index'!AO46)))</f>
        <v>99.9970100164449</v>
      </c>
      <c r="AP554" s="40" t="n">
        <f aca="false">IF('Row Index'!AP46="","✗",IF(INDEX('RAW DATA'!$Y:$Y,'Row Index'!AP46)="",INDEX('RAW DATA'!$L:$L,'Row Index'!AP46),INDEX('RAW DATA'!$Y:$Y,'Row Index'!AP46)))</f>
        <v>99.2361866293822</v>
      </c>
      <c r="AQ554" s="40" t="n">
        <f aca="false">IF('Row Index'!AQ46="","✗",IF(INDEX('RAW DATA'!$Y:$Y,'Row Index'!AQ46)="",INDEX('RAW DATA'!$L:$L,'Row Index'!AQ46),INDEX('RAW DATA'!$Y:$Y,'Row Index'!AQ46)))</f>
        <v>99.313112324211</v>
      </c>
    </row>
    <row r="555" customFormat="false" ht="15" hidden="false" customHeight="false" outlineLevel="0" collapsed="false">
      <c r="A555" s="32" t="s">
        <v>298</v>
      </c>
      <c r="B555" s="33" t="s">
        <v>248</v>
      </c>
      <c r="C555" s="40" t="n">
        <f aca="false">IF('Row Index'!C47="","✗",IF(INDEX('RAW DATA'!$Y:$Y,'Row Index'!C47)="",INDEX('RAW DATA'!$L:$L,'Row Index'!C47),INDEX('RAW DATA'!$Y:$Y,'Row Index'!C47)))</f>
        <v>57.4584674262851</v>
      </c>
      <c r="D555" s="40" t="n">
        <f aca="false">IF('Row Index'!D47="","✗",IF(INDEX('RAW DATA'!$Y:$Y,'Row Index'!D47)="",INDEX('RAW DATA'!$L:$L,'Row Index'!D47),INDEX('RAW DATA'!$Y:$Y,'Row Index'!D47)))</f>
        <v>81.2939187404237</v>
      </c>
      <c r="E555" s="40" t="n">
        <f aca="false">IF('Row Index'!E47="","✗",IF(INDEX('RAW DATA'!$Y:$Y,'Row Index'!E47)="",INDEX('RAW DATA'!$L:$L,'Row Index'!E47),INDEX('RAW DATA'!$Y:$Y,'Row Index'!E47)))</f>
        <v>61.6957833039322</v>
      </c>
      <c r="F555" s="40" t="n">
        <f aca="false">IF('Row Index'!F47="","✗",IF(INDEX('RAW DATA'!$Y:$Y,'Row Index'!F47)="",INDEX('RAW DATA'!$L:$L,'Row Index'!F47),INDEX('RAW DATA'!$Y:$Y,'Row Index'!F47)))</f>
        <v>80.4931840851158</v>
      </c>
      <c r="G555" s="40" t="n">
        <f aca="false">IF('Row Index'!G47="","✗",IF(INDEX('RAW DATA'!$Y:$Y,'Row Index'!G47)="",INDEX('RAW DATA'!$L:$L,'Row Index'!G47),INDEX('RAW DATA'!$Y:$Y,'Row Index'!G47)))</f>
        <v>28.4446885840488</v>
      </c>
      <c r="H555" s="40" t="n">
        <f aca="false">IF('Row Index'!H47="","✗",IF(INDEX('RAW DATA'!$Y:$Y,'Row Index'!H47)="",INDEX('RAW DATA'!$L:$L,'Row Index'!H47),INDEX('RAW DATA'!$Y:$Y,'Row Index'!H47)))</f>
        <v>72.8556932666522</v>
      </c>
      <c r="I555" s="40" t="n">
        <f aca="false">IF('Row Index'!I47="","✗",IF(INDEX('RAW DATA'!$Y:$Y,'Row Index'!I47)="",INDEX('RAW DATA'!$L:$L,'Row Index'!I47),INDEX('RAW DATA'!$Y:$Y,'Row Index'!I47)))</f>
        <v>64.9894291754757</v>
      </c>
      <c r="J555" s="40" t="n">
        <f aca="false">IF('Row Index'!J47="","✗",IF(INDEX('RAW DATA'!$Y:$Y,'Row Index'!J47)="",INDEX('RAW DATA'!$L:$L,'Row Index'!J47),INDEX('RAW DATA'!$Y:$Y,'Row Index'!J47)))</f>
        <v>64.0139250219918</v>
      </c>
      <c r="K555" s="40" t="n">
        <f aca="false">IF('Row Index'!K47="","✗",IF(INDEX('RAW DATA'!$Y:$Y,'Row Index'!K47)="",INDEX('RAW DATA'!$L:$L,'Row Index'!K47),INDEX('RAW DATA'!$Y:$Y,'Row Index'!K47)))</f>
        <v>59.9680705274014</v>
      </c>
      <c r="L555" s="40" t="n">
        <f aca="false">IF('Row Index'!L47="","✗",IF(INDEX('RAW DATA'!$Y:$Y,'Row Index'!L47)="",INDEX('RAW DATA'!$L:$L,'Row Index'!L47),INDEX('RAW DATA'!$Y:$Y,'Row Index'!L47)))</f>
        <v>63.377132227807</v>
      </c>
      <c r="M555" s="40" t="n">
        <f aca="false">IF('Row Index'!M47="","✗",IF(INDEX('RAW DATA'!$Y:$Y,'Row Index'!M47)="",INDEX('RAW DATA'!$L:$L,'Row Index'!M47),INDEX('RAW DATA'!$Y:$Y,'Row Index'!M47)))</f>
        <v>60.4977724603687</v>
      </c>
      <c r="N555" s="40" t="n">
        <f aca="false">IF('Row Index'!N47="","✗",IF(INDEX('RAW DATA'!$Y:$Y,'Row Index'!N47)="",INDEX('RAW DATA'!$L:$L,'Row Index'!N47),INDEX('RAW DATA'!$Y:$Y,'Row Index'!N47)))</f>
        <v>61.9866899028059</v>
      </c>
      <c r="O555" s="40" t="n">
        <f aca="false">IF('Row Index'!O47="","✗",IF(INDEX('RAW DATA'!$Y:$Y,'Row Index'!O47)="",INDEX('RAW DATA'!$L:$L,'Row Index'!O47),INDEX('RAW DATA'!$Y:$Y,'Row Index'!O47)))</f>
        <v>50.3391468572391</v>
      </c>
      <c r="P555" s="40" t="n">
        <f aca="false">IF('Row Index'!P47="","✗",IF(INDEX('RAW DATA'!$Y:$Y,'Row Index'!P47)="",INDEX('RAW DATA'!$L:$L,'Row Index'!P47),INDEX('RAW DATA'!$Y:$Y,'Row Index'!P47)))</f>
        <v>49.0582405200866</v>
      </c>
      <c r="Q555" s="40" t="n">
        <f aca="false">IF('Row Index'!Q47="","✗",IF(INDEX('RAW DATA'!$Y:$Y,'Row Index'!Q47)="",INDEX('RAW DATA'!$L:$L,'Row Index'!Q47),INDEX('RAW DATA'!$Y:$Y,'Row Index'!Q47)))</f>
        <v>52.5467070718101</v>
      </c>
      <c r="R555" s="40" t="n">
        <f aca="false">IF('Row Index'!R47="","✗",IF(INDEX('RAW DATA'!$Y:$Y,'Row Index'!R47)="",INDEX('RAW DATA'!$L:$L,'Row Index'!R47),INDEX('RAW DATA'!$Y:$Y,'Row Index'!R47)))</f>
        <v>48.907666197234</v>
      </c>
      <c r="S555" s="40" t="n">
        <f aca="false">IF('Row Index'!S47="","✗",IF(INDEX('RAW DATA'!$Y:$Y,'Row Index'!S47)="",INDEX('RAW DATA'!$L:$L,'Row Index'!S47),INDEX('RAW DATA'!$Y:$Y,'Row Index'!S47)))</f>
        <v>50.2274647429648</v>
      </c>
      <c r="T555" s="40" t="n">
        <f aca="false">IF('Row Index'!T47="","✗",IF(INDEX('RAW DATA'!$Y:$Y,'Row Index'!T47)="",INDEX('RAW DATA'!$L:$L,'Row Index'!T47),INDEX('RAW DATA'!$Y:$Y,'Row Index'!T47)))</f>
        <v>41.7909159298038</v>
      </c>
      <c r="U555" s="40" t="n">
        <f aca="false">IF('Row Index'!U47="","✗",IF(INDEX('RAW DATA'!$Y:$Y,'Row Index'!U47)="",INDEX('RAW DATA'!$L:$L,'Row Index'!U47),INDEX('RAW DATA'!$Y:$Y,'Row Index'!U47)))</f>
        <v>45.974025974026</v>
      </c>
      <c r="V555" s="40" t="n">
        <f aca="false">IF('Row Index'!V47="","✗",IF(INDEX('RAW DATA'!$Y:$Y,'Row Index'!V47)="",INDEX('RAW DATA'!$L:$L,'Row Index'!V47),INDEX('RAW DATA'!$Y:$Y,'Row Index'!V47)))</f>
        <v>44.1314611116519</v>
      </c>
      <c r="W555" s="40" t="n">
        <f aca="false">IF('Row Index'!W47="","✗",IF(INDEX('RAW DATA'!$Y:$Y,'Row Index'!W47)="",INDEX('RAW DATA'!$L:$L,'Row Index'!W47),INDEX('RAW DATA'!$Y:$Y,'Row Index'!W47)))</f>
        <v>41.0907361849042</v>
      </c>
      <c r="X555" s="40" t="n">
        <f aca="false">IF('Row Index'!X47="","✗",IF(INDEX('RAW DATA'!$Y:$Y,'Row Index'!X47)="",INDEX('RAW DATA'!$L:$L,'Row Index'!X47),INDEX('RAW DATA'!$Y:$Y,'Row Index'!X47)))</f>
        <v>46.1922070624594</v>
      </c>
      <c r="Y555" s="40" t="n">
        <f aca="false">IF('Row Index'!Y47="","✗",IF(INDEX('RAW DATA'!$Y:$Y,'Row Index'!Y47)="",INDEX('RAW DATA'!$L:$L,'Row Index'!Y47),INDEX('RAW DATA'!$Y:$Y,'Row Index'!Y47)))</f>
        <v>47.6288486073999</v>
      </c>
      <c r="Z555" s="40" t="n">
        <f aca="false">IF('Row Index'!Z47="","✗",IF(INDEX('RAW DATA'!$Y:$Y,'Row Index'!Z47)="",INDEX('RAW DATA'!$L:$L,'Row Index'!Z47),INDEX('RAW DATA'!$Y:$Y,'Row Index'!Z47)))</f>
        <v>53.4953302726733</v>
      </c>
      <c r="AA555" s="19" t="str">
        <f aca="false">IF('Row Index'!AA47="","⏳",IF(INDEX('RAW DATA'!$Y:$Y,'Row Index'!AA47)="",INDEX('RAW DATA'!$L:$L,'Row Index'!AA47),INDEX('RAW DATA'!$Y:$Y,'Row Index'!AA47)))</f>
        <v>⏳</v>
      </c>
      <c r="AB555" s="40" t="n">
        <f aca="false">IF('Row Index'!AB47="","✗",IF(INDEX('RAW DATA'!$Y:$Y,'Row Index'!AB47)="",INDEX('RAW DATA'!$L:$L,'Row Index'!AB47),INDEX('RAW DATA'!$Y:$Y,'Row Index'!AB47)))</f>
        <v>58.3888332930743</v>
      </c>
      <c r="AC555" s="40" t="n">
        <f aca="false">IF('Row Index'!AC47="","✗",IF(INDEX('RAW DATA'!$Y:$Y,'Row Index'!AC47)="",INDEX('RAW DATA'!$L:$L,'Row Index'!AC47),INDEX('RAW DATA'!$Y:$Y,'Row Index'!AC47)))</f>
        <v>53.6390048839413</v>
      </c>
      <c r="AD555" s="40" t="n">
        <f aca="false">IF('Row Index'!AD47="","✗",IF(INDEX('RAW DATA'!$Y:$Y,'Row Index'!AD47)="",INDEX('RAW DATA'!$L:$L,'Row Index'!AD47),INDEX('RAW DATA'!$Y:$Y,'Row Index'!AD47)))</f>
        <v>80.8130553458389</v>
      </c>
      <c r="AE555" s="40" t="n">
        <f aca="false">IF('Row Index'!AE47="","✗",IF(INDEX('RAW DATA'!$Y:$Y,'Row Index'!AE47)="",INDEX('RAW DATA'!$L:$L,'Row Index'!AE47),INDEX('RAW DATA'!$Y:$Y,'Row Index'!AE47)))</f>
        <v>90.4138564765851</v>
      </c>
      <c r="AF555" s="40" t="n">
        <f aca="false">IF('Row Index'!AF47="","✗",IF(INDEX('RAW DATA'!$Y:$Y,'Row Index'!AF47)="",INDEX('RAW DATA'!$L:$L,'Row Index'!AF47),INDEX('RAW DATA'!$Y:$Y,'Row Index'!AF47)))</f>
        <v>98.663328524145</v>
      </c>
      <c r="AG555" s="40" t="n">
        <f aca="false">IF('Row Index'!AG47="","✗",IF(INDEX('RAW DATA'!$Y:$Y,'Row Index'!AG47)="",INDEX('RAW DATA'!$L:$L,'Row Index'!AG47),INDEX('RAW DATA'!$Y:$Y,'Row Index'!AG47)))</f>
        <v>99.6043351109582</v>
      </c>
      <c r="AH555" s="40" t="n">
        <f aca="false">IF('Row Index'!AH47="","✗",IF(INDEX('RAW DATA'!$Y:$Y,'Row Index'!AH47)="",INDEX('RAW DATA'!$L:$L,'Row Index'!AH47),INDEX('RAW DATA'!$Y:$Y,'Row Index'!AH47)))</f>
        <v>98.9245585874799</v>
      </c>
      <c r="AI555" s="40" t="n">
        <f aca="false">IF('Row Index'!AI47="","✗",IF(INDEX('RAW DATA'!$Y:$Y,'Row Index'!AI47)="",INDEX('RAW DATA'!$L:$L,'Row Index'!AI47),INDEX('RAW DATA'!$Y:$Y,'Row Index'!AI47)))</f>
        <v>98.5721080166993</v>
      </c>
      <c r="AJ555" s="40" t="n">
        <f aca="false">IF('Row Index'!AJ47="","✗",IF(INDEX('RAW DATA'!$Y:$Y,'Row Index'!AJ47)="",INDEX('RAW DATA'!$L:$L,'Row Index'!AJ47),INDEX('RAW DATA'!$Y:$Y,'Row Index'!AJ47)))</f>
        <v>99.0795087265676</v>
      </c>
      <c r="AK555" s="40" t="n">
        <f aca="false">IF('Row Index'!AK47="","✗",IF(INDEX('RAW DATA'!$Y:$Y,'Row Index'!AK47)="",INDEX('RAW DATA'!$L:$L,'Row Index'!AK47),INDEX('RAW DATA'!$Y:$Y,'Row Index'!AK47)))</f>
        <v>99.9192306721523</v>
      </c>
      <c r="AL555" s="40" t="n">
        <f aca="false">IF('Row Index'!AL47="","✗",IF(INDEX('RAW DATA'!$Y:$Y,'Row Index'!AL47)="",INDEX('RAW DATA'!$L:$L,'Row Index'!AL47),INDEX('RAW DATA'!$Y:$Y,'Row Index'!AL47)))</f>
        <v>99.5826377295493</v>
      </c>
      <c r="AM555" s="40" t="n">
        <f aca="false">IF('Row Index'!AM47="","✗",IF(INDEX('RAW DATA'!$Y:$Y,'Row Index'!AM47)="",INDEX('RAW DATA'!$L:$L,'Row Index'!AM47),INDEX('RAW DATA'!$Y:$Y,'Row Index'!AM47)))</f>
        <v>99.6243301475057</v>
      </c>
      <c r="AN555" s="40" t="n">
        <f aca="false">IF('Row Index'!AN47="","✗",IF(INDEX('RAW DATA'!$Y:$Y,'Row Index'!AN47)="",INDEX('RAW DATA'!$L:$L,'Row Index'!AN47),INDEX('RAW DATA'!$Y:$Y,'Row Index'!AN47)))</f>
        <v>99.3350910179515</v>
      </c>
      <c r="AO555" s="40" t="n">
        <f aca="false">IF('Row Index'!AO47="","✗",IF(INDEX('RAW DATA'!$Y:$Y,'Row Index'!AO47)="",INDEX('RAW DATA'!$L:$L,'Row Index'!AO47),INDEX('RAW DATA'!$Y:$Y,'Row Index'!AO47)))</f>
        <v>99.2863314519115</v>
      </c>
      <c r="AP555" s="40" t="n">
        <f aca="false">IF('Row Index'!AP47="","✗",IF(INDEX('RAW DATA'!$Y:$Y,'Row Index'!AP47)="",INDEX('RAW DATA'!$L:$L,'Row Index'!AP47),INDEX('RAW DATA'!$Y:$Y,'Row Index'!AP47)))</f>
        <v>99.9856099579091</v>
      </c>
      <c r="AQ555" s="40" t="n">
        <f aca="false">IF('Row Index'!AQ47="","✗",IF(INDEX('RAW DATA'!$Y:$Y,'Row Index'!AQ47)="",INDEX('RAW DATA'!$L:$L,'Row Index'!AQ47),INDEX('RAW DATA'!$Y:$Y,'Row Index'!AQ47)))</f>
        <v>99.9969075671831</v>
      </c>
    </row>
    <row r="556" customFormat="false" ht="15" hidden="false" customHeight="false" outlineLevel="0" collapsed="false">
      <c r="A556" s="32" t="s">
        <v>301</v>
      </c>
      <c r="B556" s="33" t="s">
        <v>248</v>
      </c>
      <c r="C556" s="40" t="n">
        <f aca="false">IF('Row Index'!C48="","✗",IF(INDEX('RAW DATA'!$Y:$Y,'Row Index'!C48)="",INDEX('RAW DATA'!$L:$L,'Row Index'!C48),INDEX('RAW DATA'!$Y:$Y,'Row Index'!C48)))</f>
        <v>53.4060507850122</v>
      </c>
      <c r="D556" s="40" t="n">
        <f aca="false">IF('Row Index'!D48="","✗",IF(INDEX('RAW DATA'!$Y:$Y,'Row Index'!D48)="",INDEX('RAW DATA'!$L:$L,'Row Index'!D48),INDEX('RAW DATA'!$Y:$Y,'Row Index'!D48)))</f>
        <v>84.9197164762043</v>
      </c>
      <c r="E556" s="40" t="n">
        <f aca="false">IF('Row Index'!E48="","✗",IF(INDEX('RAW DATA'!$Y:$Y,'Row Index'!E48)="",INDEX('RAW DATA'!$L:$L,'Row Index'!E48),INDEX('RAW DATA'!$Y:$Y,'Row Index'!E48)))</f>
        <v>55.8184110970996</v>
      </c>
      <c r="F556" s="40" t="n">
        <f aca="false">IF('Row Index'!F48="","✗",IF(INDEX('RAW DATA'!$Y:$Y,'Row Index'!F48)="",INDEX('RAW DATA'!$L:$L,'Row Index'!F48),INDEX('RAW DATA'!$Y:$Y,'Row Index'!F48)))</f>
        <v>88.123194267884</v>
      </c>
      <c r="G556" s="40" t="n">
        <f aca="false">IF('Row Index'!G48="","✗",IF(INDEX('RAW DATA'!$Y:$Y,'Row Index'!G48)="",INDEX('RAW DATA'!$L:$L,'Row Index'!G48),INDEX('RAW DATA'!$Y:$Y,'Row Index'!G48)))</f>
        <v>49.510261008169</v>
      </c>
      <c r="H556" s="40" t="n">
        <f aca="false">IF('Row Index'!H48="","✗",IF(INDEX('RAW DATA'!$Y:$Y,'Row Index'!H48)="",INDEX('RAW DATA'!$L:$L,'Row Index'!H48),INDEX('RAW DATA'!$Y:$Y,'Row Index'!H48)))</f>
        <v>81.8865495193644</v>
      </c>
      <c r="I556" s="40" t="n">
        <f aca="false">IF('Row Index'!I48="","✗",IF(INDEX('RAW DATA'!$Y:$Y,'Row Index'!I48)="",INDEX('RAW DATA'!$L:$L,'Row Index'!I48),INDEX('RAW DATA'!$Y:$Y,'Row Index'!I48)))</f>
        <v>77.375079849528</v>
      </c>
      <c r="J556" s="40" t="n">
        <f aca="false">IF('Row Index'!J48="","✗",IF(INDEX('RAW DATA'!$Y:$Y,'Row Index'!J48)="",INDEX('RAW DATA'!$L:$L,'Row Index'!J48),INDEX('RAW DATA'!$Y:$Y,'Row Index'!J48)))</f>
        <v>79.2305539741202</v>
      </c>
      <c r="K556" s="40" t="n">
        <f aca="false">IF('Row Index'!K48="","✗",IF(INDEX('RAW DATA'!$Y:$Y,'Row Index'!K48)="",INDEX('RAW DATA'!$L:$L,'Row Index'!K48),INDEX('RAW DATA'!$Y:$Y,'Row Index'!K48)))</f>
        <v>74.8994796594134</v>
      </c>
      <c r="L556" s="40" t="n">
        <f aca="false">IF('Row Index'!L48="","✗",IF(INDEX('RAW DATA'!$Y:$Y,'Row Index'!L48)="",INDEX('RAW DATA'!$L:$L,'Row Index'!L48),INDEX('RAW DATA'!$Y:$Y,'Row Index'!L48)))</f>
        <v>79.7666644818772</v>
      </c>
      <c r="M556" s="40" t="n">
        <f aca="false">IF('Row Index'!M48="","✗",IF(INDEX('RAW DATA'!$Y:$Y,'Row Index'!M48)="",INDEX('RAW DATA'!$L:$L,'Row Index'!M48),INDEX('RAW DATA'!$Y:$Y,'Row Index'!M48)))</f>
        <v>73.1214835652946</v>
      </c>
      <c r="N556" s="40" t="n">
        <f aca="false">IF('Row Index'!N48="","✗",IF(INDEX('RAW DATA'!$Y:$Y,'Row Index'!N48)="",INDEX('RAW DATA'!$L:$L,'Row Index'!N48),INDEX('RAW DATA'!$Y:$Y,'Row Index'!N48)))</f>
        <v>71.6653569661515</v>
      </c>
      <c r="O556" s="40" t="n">
        <f aca="false">IF('Row Index'!O48="","✗",IF(INDEX('RAW DATA'!$Y:$Y,'Row Index'!O48)="",INDEX('RAW DATA'!$L:$L,'Row Index'!O48),INDEX('RAW DATA'!$Y:$Y,'Row Index'!O48)))</f>
        <v>73.7985224864088</v>
      </c>
      <c r="P556" s="40" t="n">
        <f aca="false">IF('Row Index'!P48="","✗",IF(INDEX('RAW DATA'!$Y:$Y,'Row Index'!P48)="",INDEX('RAW DATA'!$L:$L,'Row Index'!P48),INDEX('RAW DATA'!$Y:$Y,'Row Index'!P48)))</f>
        <v>70.2519808550859</v>
      </c>
      <c r="Q556" s="40" t="n">
        <f aca="false">IF('Row Index'!Q48="","✗",IF(INDEX('RAW DATA'!$Y:$Y,'Row Index'!Q48)="",INDEX('RAW DATA'!$L:$L,'Row Index'!Q48),INDEX('RAW DATA'!$Y:$Y,'Row Index'!Q48)))</f>
        <v>66.3214045263867</v>
      </c>
      <c r="R556" s="40" t="str">
        <f aca="false">IF('Row Index'!R48="","✗",IF(INDEX('RAW DATA'!$Y:$Y,'Row Index'!R48)="",INDEX('RAW DATA'!$L:$L,'Row Index'!R48),INDEX('RAW DATA'!$Y:$Y,'Row Index'!R48)))</f>
        <v>✗⇲</v>
      </c>
      <c r="S556" s="40" t="n">
        <f aca="false">IF('Row Index'!S48="","✗",IF(INDEX('RAW DATA'!$Y:$Y,'Row Index'!S48)="",INDEX('RAW DATA'!$L:$L,'Row Index'!S48),INDEX('RAW DATA'!$Y:$Y,'Row Index'!S48)))</f>
        <v>59.1851399417957</v>
      </c>
      <c r="T556" s="40" t="n">
        <f aca="false">IF('Row Index'!T48="","✗",IF(INDEX('RAW DATA'!$Y:$Y,'Row Index'!T48)="",INDEX('RAW DATA'!$L:$L,'Row Index'!T48),INDEX('RAW DATA'!$Y:$Y,'Row Index'!T48)))</f>
        <v>59.5031887685097</v>
      </c>
      <c r="U556" s="40" t="n">
        <f aca="false">IF('Row Index'!U48="","✗",IF(INDEX('RAW DATA'!$Y:$Y,'Row Index'!U48)="",INDEX('RAW DATA'!$L:$L,'Row Index'!U48),INDEX('RAW DATA'!$Y:$Y,'Row Index'!U48)))</f>
        <v>49.2859796418753</v>
      </c>
      <c r="V556" s="40" t="n">
        <f aca="false">IF('Row Index'!V48="","✗",IF(INDEX('RAW DATA'!$Y:$Y,'Row Index'!V48)="",INDEX('RAW DATA'!$L:$L,'Row Index'!V48),INDEX('RAW DATA'!$Y:$Y,'Row Index'!V48)))</f>
        <v>46.2580118867265</v>
      </c>
      <c r="W556" s="40" t="n">
        <f aca="false">IF('Row Index'!W48="","✗",IF(INDEX('RAW DATA'!$Y:$Y,'Row Index'!W48)="",INDEX('RAW DATA'!$L:$L,'Row Index'!W48),INDEX('RAW DATA'!$Y:$Y,'Row Index'!W48)))</f>
        <v>49.4595506652077</v>
      </c>
      <c r="X556" s="40" t="n">
        <f aca="false">IF('Row Index'!X48="","✗",IF(INDEX('RAW DATA'!$Y:$Y,'Row Index'!X48)="",INDEX('RAW DATA'!$L:$L,'Row Index'!X48),INDEX('RAW DATA'!$Y:$Y,'Row Index'!X48)))</f>
        <v>39.6319597643235</v>
      </c>
      <c r="Y556" s="40" t="n">
        <f aca="false">IF('Row Index'!Y48="","✗",IF(INDEX('RAW DATA'!$Y:$Y,'Row Index'!Y48)="",INDEX('RAW DATA'!$L:$L,'Row Index'!Y48),INDEX('RAW DATA'!$Y:$Y,'Row Index'!Y48)))</f>
        <v>40.1919217614969</v>
      </c>
      <c r="Z556" s="40" t="n">
        <f aca="false">IF('Row Index'!Z48="","✗",IF(INDEX('RAW DATA'!$Y:$Y,'Row Index'!Z48)="",INDEX('RAW DATA'!$L:$L,'Row Index'!Z48),INDEX('RAW DATA'!$Y:$Y,'Row Index'!Z48)))</f>
        <v>40.3230160158359</v>
      </c>
      <c r="AA556" s="19" t="str">
        <f aca="false">IF('Row Index'!AA48="","⏳",IF(INDEX('RAW DATA'!$Y:$Y,'Row Index'!AA48)="",INDEX('RAW DATA'!$L:$L,'Row Index'!AA48),INDEX('RAW DATA'!$Y:$Y,'Row Index'!AA48)))</f>
        <v>⏳</v>
      </c>
      <c r="AB556" s="40" t="n">
        <f aca="false">IF('Row Index'!AB48="","✗",IF(INDEX('RAW DATA'!$Y:$Y,'Row Index'!AB48)="",INDEX('RAW DATA'!$L:$L,'Row Index'!AB48),INDEX('RAW DATA'!$Y:$Y,'Row Index'!AB48)))</f>
        <v>42.3022273613656</v>
      </c>
      <c r="AC556" s="40" t="n">
        <f aca="false">IF('Row Index'!AC48="","✗",IF(INDEX('RAW DATA'!$Y:$Y,'Row Index'!AC48)="",INDEX('RAW DATA'!$L:$L,'Row Index'!AC48),INDEX('RAW DATA'!$Y:$Y,'Row Index'!AC48)))</f>
        <v>38.1704926780712</v>
      </c>
      <c r="AD556" s="40" t="n">
        <f aca="false">IF('Row Index'!AD48="","✗",IF(INDEX('RAW DATA'!$Y:$Y,'Row Index'!AD48)="",INDEX('RAW DATA'!$L:$L,'Row Index'!AD48),INDEX('RAW DATA'!$Y:$Y,'Row Index'!AD48)))</f>
        <v>39.4620512894354</v>
      </c>
      <c r="AE556" s="40" t="n">
        <f aca="false">IF('Row Index'!AE48="","✗",IF(INDEX('RAW DATA'!$Y:$Y,'Row Index'!AE48)="",INDEX('RAW DATA'!$L:$L,'Row Index'!AE48),INDEX('RAW DATA'!$Y:$Y,'Row Index'!AE48)))</f>
        <v>41.1789131778797</v>
      </c>
      <c r="AF556" s="40" t="n">
        <f aca="false">IF('Row Index'!AF48="","✗",IF(INDEX('RAW DATA'!$Y:$Y,'Row Index'!AF48)="",INDEX('RAW DATA'!$L:$L,'Row Index'!AF48),INDEX('RAW DATA'!$Y:$Y,'Row Index'!AF48)))</f>
        <v>42.98675671827</v>
      </c>
      <c r="AG556" s="40" t="n">
        <f aca="false">IF('Row Index'!AG48="","✗",IF(INDEX('RAW DATA'!$Y:$Y,'Row Index'!AG48)="",INDEX('RAW DATA'!$L:$L,'Row Index'!AG48),INDEX('RAW DATA'!$Y:$Y,'Row Index'!AG48)))</f>
        <v>42.114628476308</v>
      </c>
      <c r="AH556" s="40" t="n">
        <f aca="false">IF('Row Index'!AH48="","✗",IF(INDEX('RAW DATA'!$Y:$Y,'Row Index'!AH48)="",INDEX('RAW DATA'!$L:$L,'Row Index'!AH48),INDEX('RAW DATA'!$Y:$Y,'Row Index'!AH48)))</f>
        <v>48.7618502424258</v>
      </c>
      <c r="AI556" s="40" t="n">
        <f aca="false">IF('Row Index'!AI48="","✗",IF(INDEX('RAW DATA'!$Y:$Y,'Row Index'!AI48)="",INDEX('RAW DATA'!$L:$L,'Row Index'!AI48),INDEX('RAW DATA'!$Y:$Y,'Row Index'!AI48)))</f>
        <v>62.0595236113654</v>
      </c>
      <c r="AJ556" s="40" t="n">
        <f aca="false">IF('Row Index'!AJ48="","✗",IF(INDEX('RAW DATA'!$Y:$Y,'Row Index'!AJ48)="",INDEX('RAW DATA'!$L:$L,'Row Index'!AJ48),INDEX('RAW DATA'!$Y:$Y,'Row Index'!AJ48)))</f>
        <v>79.9824280324565</v>
      </c>
      <c r="AK556" s="40" t="n">
        <f aca="false">IF('Row Index'!AK48="","✗",IF(INDEX('RAW DATA'!$Y:$Y,'Row Index'!AK48)="",INDEX('RAW DATA'!$L:$L,'Row Index'!AK48),INDEX('RAW DATA'!$Y:$Y,'Row Index'!AK48)))</f>
        <v>79.1996504574895</v>
      </c>
      <c r="AL556" s="40" t="n">
        <f aca="false">IF('Row Index'!AL48="","✗",IF(INDEX('RAW DATA'!$Y:$Y,'Row Index'!AL48)="",INDEX('RAW DATA'!$L:$L,'Row Index'!AL48),INDEX('RAW DATA'!$Y:$Y,'Row Index'!AL48)))</f>
        <v>88.2931284586042</v>
      </c>
      <c r="AM556" s="40" t="n">
        <f aca="false">IF('Row Index'!AM48="","✗",IF(INDEX('RAW DATA'!$Y:$Y,'Row Index'!AM48)="",INDEX('RAW DATA'!$L:$L,'Row Index'!AM48),INDEX('RAW DATA'!$Y:$Y,'Row Index'!AM48)))</f>
        <v>97.3111371272475</v>
      </c>
      <c r="AN556" s="40" t="n">
        <f aca="false">IF('Row Index'!AN48="","✗",IF(INDEX('RAW DATA'!$Y:$Y,'Row Index'!AN48)="",INDEX('RAW DATA'!$L:$L,'Row Index'!AN48),INDEX('RAW DATA'!$Y:$Y,'Row Index'!AN48)))</f>
        <v>97.8235821277685</v>
      </c>
      <c r="AO556" s="40" t="n">
        <f aca="false">IF('Row Index'!AO48="","✗",IF(INDEX('RAW DATA'!$Y:$Y,'Row Index'!AO48)="",INDEX('RAW DATA'!$L:$L,'Row Index'!AO48),INDEX('RAW DATA'!$Y:$Y,'Row Index'!AO48)))</f>
        <v>99.6196558119879</v>
      </c>
      <c r="AP556" s="40" t="n">
        <f aca="false">IF('Row Index'!AP48="","✗",IF(INDEX('RAW DATA'!$Y:$Y,'Row Index'!AP48)="",INDEX('RAW DATA'!$L:$L,'Row Index'!AP48),INDEX('RAW DATA'!$Y:$Y,'Row Index'!AP48)))</f>
        <v>98.4374062743687</v>
      </c>
      <c r="AQ556" s="40" t="n">
        <f aca="false">IF('Row Index'!AQ48="","✗",IF(INDEX('RAW DATA'!$Y:$Y,'Row Index'!AQ48)="",INDEX('RAW DATA'!$L:$L,'Row Index'!AQ48),INDEX('RAW DATA'!$Y:$Y,'Row Index'!AQ48)))</f>
        <v>98.9351503759399</v>
      </c>
    </row>
    <row r="557" customFormat="false" ht="15" hidden="false" customHeight="false" outlineLevel="0" collapsed="false">
      <c r="A557" s="32" t="s">
        <v>304</v>
      </c>
      <c r="B557" s="33" t="s">
        <v>248</v>
      </c>
      <c r="C557" s="40" t="n">
        <f aca="false">IF('Row Index'!C49="","✗",IF(INDEX('RAW DATA'!$Y:$Y,'Row Index'!C49)="",INDEX('RAW DATA'!$L:$L,'Row Index'!C49),INDEX('RAW DATA'!$Y:$Y,'Row Index'!C49)))</f>
        <v>56.3158916720922</v>
      </c>
      <c r="D557" s="40" t="n">
        <f aca="false">IF('Row Index'!D49="","✗",IF(INDEX('RAW DATA'!$Y:$Y,'Row Index'!D49)="",INDEX('RAW DATA'!$L:$L,'Row Index'!D49),INDEX('RAW DATA'!$Y:$Y,'Row Index'!D49)))</f>
        <v>69.5883353083621</v>
      </c>
      <c r="E557" s="40" t="n">
        <f aca="false">IF('Row Index'!E49="","✗",IF(INDEX('RAW DATA'!$Y:$Y,'Row Index'!E49)="",INDEX('RAW DATA'!$L:$L,'Row Index'!E49),INDEX('RAW DATA'!$Y:$Y,'Row Index'!E49)))</f>
        <v>49.5237465273184</v>
      </c>
      <c r="F557" s="40" t="n">
        <f aca="false">IF('Row Index'!F49="","✗",IF(INDEX('RAW DATA'!$Y:$Y,'Row Index'!F49)="",INDEX('RAW DATA'!$L:$L,'Row Index'!F49),INDEX('RAW DATA'!$Y:$Y,'Row Index'!F49)))</f>
        <v>61.9711187825157</v>
      </c>
      <c r="G557" s="40" t="n">
        <f aca="false">IF('Row Index'!G49="","✗",IF(INDEX('RAW DATA'!$Y:$Y,'Row Index'!G49)="",INDEX('RAW DATA'!$L:$L,'Row Index'!G49),INDEX('RAW DATA'!$Y:$Y,'Row Index'!G49)))</f>
        <v>76.7448677281911</v>
      </c>
      <c r="H557" s="40" t="n">
        <f aca="false">IF('Row Index'!H49="","✗",IF(INDEX('RAW DATA'!$Y:$Y,'Row Index'!H49)="",INDEX('RAW DATA'!$L:$L,'Row Index'!H49),INDEX('RAW DATA'!$Y:$Y,'Row Index'!H49)))</f>
        <v>56.6367324611387</v>
      </c>
      <c r="I557" s="40" t="n">
        <f aca="false">IF('Row Index'!I49="","✗",IF(INDEX('RAW DATA'!$Y:$Y,'Row Index'!I49)="",INDEX('RAW DATA'!$L:$L,'Row Index'!I49),INDEX('RAW DATA'!$Y:$Y,'Row Index'!I49)))</f>
        <v>45.4925699148358</v>
      </c>
      <c r="J557" s="40" t="n">
        <f aca="false">IF('Row Index'!J49="","✗",IF(INDEX('RAW DATA'!$Y:$Y,'Row Index'!J49)="",INDEX('RAW DATA'!$L:$L,'Row Index'!J49),INDEX('RAW DATA'!$Y:$Y,'Row Index'!J49)))</f>
        <v>50.5363915477696</v>
      </c>
      <c r="K557" s="40" t="n">
        <f aca="false">IF('Row Index'!K49="","✗",IF(INDEX('RAW DATA'!$Y:$Y,'Row Index'!K49)="",INDEX('RAW DATA'!$L:$L,'Row Index'!K49),INDEX('RAW DATA'!$Y:$Y,'Row Index'!K49)))</f>
        <v>41.5216797030009</v>
      </c>
      <c r="L557" s="40" t="n">
        <f aca="false">IF('Row Index'!L49="","✗",IF(INDEX('RAW DATA'!$Y:$Y,'Row Index'!L49)="",INDEX('RAW DATA'!$L:$L,'Row Index'!L49),INDEX('RAW DATA'!$Y:$Y,'Row Index'!L49)))</f>
        <v>44.5758232398512</v>
      </c>
      <c r="M557" s="40" t="n">
        <f aca="false">IF('Row Index'!M49="","✗",IF(INDEX('RAW DATA'!$Y:$Y,'Row Index'!M49)="",INDEX('RAW DATA'!$L:$L,'Row Index'!M49),INDEX('RAW DATA'!$Y:$Y,'Row Index'!M49)))</f>
        <v>41.9939824625075</v>
      </c>
      <c r="N557" s="40" t="n">
        <f aca="false">IF('Row Index'!N49="","✗",IF(INDEX('RAW DATA'!$Y:$Y,'Row Index'!N49)="",INDEX('RAW DATA'!$L:$L,'Row Index'!N49),INDEX('RAW DATA'!$Y:$Y,'Row Index'!N49)))</f>
        <v>41.4680657371472</v>
      </c>
      <c r="O557" s="40" t="n">
        <f aca="false">IF('Row Index'!O49="","✗",IF(INDEX('RAW DATA'!$Y:$Y,'Row Index'!O49)="",INDEX('RAW DATA'!$L:$L,'Row Index'!O49),INDEX('RAW DATA'!$Y:$Y,'Row Index'!O49)))</f>
        <v>34.6758711777986</v>
      </c>
      <c r="P557" s="40" t="n">
        <f aca="false">IF('Row Index'!P49="","✗",IF(INDEX('RAW DATA'!$Y:$Y,'Row Index'!P49)="",INDEX('RAW DATA'!$L:$L,'Row Index'!P49),INDEX('RAW DATA'!$Y:$Y,'Row Index'!P49)))</f>
        <v>35.7775458751605</v>
      </c>
      <c r="Q557" s="40" t="n">
        <f aca="false">IF('Row Index'!Q49="","✗",IF(INDEX('RAW DATA'!$Y:$Y,'Row Index'!Q49)="",INDEX('RAW DATA'!$L:$L,'Row Index'!Q49),INDEX('RAW DATA'!$Y:$Y,'Row Index'!Q49)))</f>
        <v>36.0146856356127</v>
      </c>
      <c r="R557" s="40" t="n">
        <f aca="false">IF('Row Index'!R49="","✗",IF(INDEX('RAW DATA'!$Y:$Y,'Row Index'!R49)="",INDEX('RAW DATA'!$L:$L,'Row Index'!R49),INDEX('RAW DATA'!$Y:$Y,'Row Index'!R49)))</f>
        <v>33.4169390435375</v>
      </c>
      <c r="S557" s="40" t="n">
        <f aca="false">IF('Row Index'!S49="","✗",IF(INDEX('RAW DATA'!$Y:$Y,'Row Index'!S49)="",INDEX('RAW DATA'!$L:$L,'Row Index'!S49),INDEX('RAW DATA'!$Y:$Y,'Row Index'!S49)))</f>
        <v>36.8179738627096</v>
      </c>
      <c r="T557" s="40" t="n">
        <f aca="false">IF('Row Index'!T49="","✗",IF(INDEX('RAW DATA'!$Y:$Y,'Row Index'!T49)="",INDEX('RAW DATA'!$L:$L,'Row Index'!T49),INDEX('RAW DATA'!$Y:$Y,'Row Index'!T49)))</f>
        <v>37.9332160069936</v>
      </c>
      <c r="U557" s="40" t="n">
        <f aca="false">IF('Row Index'!U49="","✗",IF(INDEX('RAW DATA'!$Y:$Y,'Row Index'!U49)="",INDEX('RAW DATA'!$L:$L,'Row Index'!U49),INDEX('RAW DATA'!$Y:$Y,'Row Index'!U49)))</f>
        <v>39.2758694844676</v>
      </c>
      <c r="V557" s="40" t="n">
        <f aca="false">IF('Row Index'!V49="","✗",IF(INDEX('RAW DATA'!$Y:$Y,'Row Index'!V49)="",INDEX('RAW DATA'!$L:$L,'Row Index'!V49),INDEX('RAW DATA'!$Y:$Y,'Row Index'!V49)))</f>
        <v>40.0119996281805</v>
      </c>
      <c r="W557" s="40" t="n">
        <f aca="false">IF('Row Index'!W49="","✗",IF(INDEX('RAW DATA'!$Y:$Y,'Row Index'!W49)="",INDEX('RAW DATA'!$L:$L,'Row Index'!W49),INDEX('RAW DATA'!$Y:$Y,'Row Index'!W49)))</f>
        <v>37.3836684936123</v>
      </c>
      <c r="X557" s="40" t="n">
        <f aca="false">IF('Row Index'!X49="","✗",IF(INDEX('RAW DATA'!$Y:$Y,'Row Index'!X49)="",INDEX('RAW DATA'!$L:$L,'Row Index'!X49),INDEX('RAW DATA'!$Y:$Y,'Row Index'!X49)))</f>
        <v>43.6348151127304</v>
      </c>
      <c r="Y557" s="40" t="n">
        <f aca="false">IF('Row Index'!Y49="","✗",IF(INDEX('RAW DATA'!$Y:$Y,'Row Index'!Y49)="",INDEX('RAW DATA'!$L:$L,'Row Index'!Y49),INDEX('RAW DATA'!$Y:$Y,'Row Index'!Y49)))</f>
        <v>46.0652334070056</v>
      </c>
      <c r="Z557" s="40" t="n">
        <f aca="false">IF('Row Index'!Z49="","✗",IF(INDEX('RAW DATA'!$Y:$Y,'Row Index'!Z49)="",INDEX('RAW DATA'!$L:$L,'Row Index'!Z49),INDEX('RAW DATA'!$Y:$Y,'Row Index'!Z49)))</f>
        <v>60.3568938357049</v>
      </c>
      <c r="AA557" s="19" t="str">
        <f aca="false">IF('Row Index'!AA49="","⏳",IF(INDEX('RAW DATA'!$Y:$Y,'Row Index'!AA49)="",INDEX('RAW DATA'!$L:$L,'Row Index'!AA49),INDEX('RAW DATA'!$Y:$Y,'Row Index'!AA49)))</f>
        <v>⏳</v>
      </c>
      <c r="AB557" s="40" t="n">
        <f aca="false">IF('Row Index'!AB49="","✗",IF(INDEX('RAW DATA'!$Y:$Y,'Row Index'!AB49)="",INDEX('RAW DATA'!$L:$L,'Row Index'!AB49),INDEX('RAW DATA'!$Y:$Y,'Row Index'!AB49)))</f>
        <v>83.8871605145884</v>
      </c>
      <c r="AC557" s="40" t="n">
        <f aca="false">IF('Row Index'!AC49="","✗",IF(INDEX('RAW DATA'!$Y:$Y,'Row Index'!AC49)="",INDEX('RAW DATA'!$L:$L,'Row Index'!AC49),INDEX('RAW DATA'!$Y:$Y,'Row Index'!AC49)))</f>
        <v>85.43482198563</v>
      </c>
      <c r="AD557" s="40" t="n">
        <f aca="false">IF('Row Index'!AD49="","✗",IF(INDEX('RAW DATA'!$Y:$Y,'Row Index'!AD49)="",INDEX('RAW DATA'!$L:$L,'Row Index'!AD49),INDEX('RAW DATA'!$Y:$Y,'Row Index'!AD49)))</f>
        <v>93.9921737812759</v>
      </c>
      <c r="AE557" s="40" t="n">
        <f aca="false">IF('Row Index'!AE49="","✗",IF(INDEX('RAW DATA'!$Y:$Y,'Row Index'!AE49)="",INDEX('RAW DATA'!$L:$L,'Row Index'!AE49),INDEX('RAW DATA'!$Y:$Y,'Row Index'!AE49)))</f>
        <v>94.5408729819766</v>
      </c>
      <c r="AF557" s="40" t="n">
        <f aca="false">IF('Row Index'!AF49="","✗",IF(INDEX('RAW DATA'!$Y:$Y,'Row Index'!AF49)="",INDEX('RAW DATA'!$L:$L,'Row Index'!AF49),INDEX('RAW DATA'!$Y:$Y,'Row Index'!AF49)))</f>
        <v>97.0418915646652</v>
      </c>
      <c r="AG557" s="40" t="n">
        <f aca="false">IF('Row Index'!AG49="","✗",IF(INDEX('RAW DATA'!$Y:$Y,'Row Index'!AG49)="",INDEX('RAW DATA'!$L:$L,'Row Index'!AG49),INDEX('RAW DATA'!$Y:$Y,'Row Index'!AG49)))</f>
        <v>97.2497790987228</v>
      </c>
      <c r="AH557" s="40" t="n">
        <f aca="false">IF('Row Index'!AH49="","✗",IF(INDEX('RAW DATA'!$Y:$Y,'Row Index'!AH49)="",INDEX('RAW DATA'!$L:$L,'Row Index'!AH49),INDEX('RAW DATA'!$Y:$Y,'Row Index'!AH49)))</f>
        <v>98.7942016029906</v>
      </c>
      <c r="AI557" s="40" t="n">
        <f aca="false">IF('Row Index'!AI49="","✗",IF(INDEX('RAW DATA'!$Y:$Y,'Row Index'!AI49)="",INDEX('RAW DATA'!$L:$L,'Row Index'!AI49),INDEX('RAW DATA'!$Y:$Y,'Row Index'!AI49)))</f>
        <v>97.380070088365</v>
      </c>
      <c r="AJ557" s="40" t="n">
        <f aca="false">IF('Row Index'!AJ49="","✗",IF(INDEX('RAW DATA'!$Y:$Y,'Row Index'!AJ49)="",INDEX('RAW DATA'!$L:$L,'Row Index'!AJ49),INDEX('RAW DATA'!$Y:$Y,'Row Index'!AJ49)))</f>
        <v>97.8066768412491</v>
      </c>
      <c r="AK557" s="40" t="n">
        <f aca="false">IF('Row Index'!AK49="","✗",IF(INDEX('RAW DATA'!$Y:$Y,'Row Index'!AK49)="",INDEX('RAW DATA'!$L:$L,'Row Index'!AK49),INDEX('RAW DATA'!$Y:$Y,'Row Index'!AK49)))</f>
        <v>98.8805542830967</v>
      </c>
      <c r="AL557" s="40" t="n">
        <f aca="false">IF('Row Index'!AL49="","✗",IF(INDEX('RAW DATA'!$Y:$Y,'Row Index'!AL49)="",INDEX('RAW DATA'!$L:$L,'Row Index'!AL49),INDEX('RAW DATA'!$Y:$Y,'Row Index'!AL49)))</f>
        <v>99.774652965567</v>
      </c>
      <c r="AM557" s="40" t="n">
        <f aca="false">IF('Row Index'!AM49="","✗",IF(INDEX('RAW DATA'!$Y:$Y,'Row Index'!AM49)="",INDEX('RAW DATA'!$L:$L,'Row Index'!AM49),INDEX('RAW DATA'!$Y:$Y,'Row Index'!AM49)))</f>
        <v>99.3985393097523</v>
      </c>
      <c r="AN557" s="40" t="n">
        <f aca="false">IF('Row Index'!AN49="","✗",IF(INDEX('RAW DATA'!$Y:$Y,'Row Index'!AN49)="",INDEX('RAW DATA'!$L:$L,'Row Index'!AN49),INDEX('RAW DATA'!$Y:$Y,'Row Index'!AN49)))</f>
        <v>99.6937017420713</v>
      </c>
      <c r="AO557" s="40" t="n">
        <f aca="false">IF('Row Index'!AO49="","✗",IF(INDEX('RAW DATA'!$Y:$Y,'Row Index'!AO49)="",INDEX('RAW DATA'!$L:$L,'Row Index'!AO49),INDEX('RAW DATA'!$Y:$Y,'Row Index'!AO49)))</f>
        <v>99.8120055839926</v>
      </c>
      <c r="AP557" s="40" t="n">
        <f aca="false">IF('Row Index'!AP49="","✗",IF(INDEX('RAW DATA'!$Y:$Y,'Row Index'!AP49)="",INDEX('RAW DATA'!$L:$L,'Row Index'!AP49),INDEX('RAW DATA'!$Y:$Y,'Row Index'!AP49)))</f>
        <v>99.92408369014</v>
      </c>
      <c r="AQ557" s="40" t="n">
        <f aca="false">IF('Row Index'!AQ49="","✗",IF(INDEX('RAW DATA'!$Y:$Y,'Row Index'!AQ49)="",INDEX('RAW DATA'!$L:$L,'Row Index'!AQ49),INDEX('RAW DATA'!$Y:$Y,'Row Index'!AQ49)))</f>
        <v>99.5526251199322</v>
      </c>
    </row>
    <row r="558" customFormat="false" ht="15" hidden="false" customHeight="false" outlineLevel="0" collapsed="false">
      <c r="A558" s="32" t="s">
        <v>307</v>
      </c>
      <c r="B558" s="33" t="s">
        <v>248</v>
      </c>
      <c r="C558" s="40" t="n">
        <f aca="false">IF('Row Index'!C50="","✗",IF(INDEX('RAW DATA'!$Y:$Y,'Row Index'!C50)="",INDEX('RAW DATA'!$L:$L,'Row Index'!C50),INDEX('RAW DATA'!$Y:$Y,'Row Index'!C50)))</f>
        <v>56.4043077975042</v>
      </c>
      <c r="D558" s="40" t="n">
        <f aca="false">IF('Row Index'!D50="","✗",IF(INDEX('RAW DATA'!$Y:$Y,'Row Index'!D50)="",INDEX('RAW DATA'!$L:$L,'Row Index'!D50),INDEX('RAW DATA'!$Y:$Y,'Row Index'!D50)))</f>
        <v>85.9673005976286</v>
      </c>
      <c r="E558" s="40" t="n">
        <f aca="false">IF('Row Index'!E50="","✗",IF(INDEX('RAW DATA'!$Y:$Y,'Row Index'!E50)="",INDEX('RAW DATA'!$L:$L,'Row Index'!E50),INDEX('RAW DATA'!$Y:$Y,'Row Index'!E50)))</f>
        <v>73.4056538235451</v>
      </c>
      <c r="F558" s="40" t="n">
        <f aca="false">IF('Row Index'!F50="","✗",IF(INDEX('RAW DATA'!$Y:$Y,'Row Index'!F50)="",INDEX('RAW DATA'!$L:$L,'Row Index'!F50),INDEX('RAW DATA'!$Y:$Y,'Row Index'!F50)))</f>
        <v>80.0351169439254</v>
      </c>
      <c r="G558" s="40" t="n">
        <f aca="false">IF('Row Index'!G50="","✗",IF(INDEX('RAW DATA'!$Y:$Y,'Row Index'!G50)="",INDEX('RAW DATA'!$L:$L,'Row Index'!G50),INDEX('RAW DATA'!$Y:$Y,'Row Index'!G50)))</f>
        <v>72.1068325206998</v>
      </c>
      <c r="H558" s="40" t="n">
        <f aca="false">IF('Row Index'!H50="","✗",IF(INDEX('RAW DATA'!$Y:$Y,'Row Index'!H50)="",INDEX('RAW DATA'!$L:$L,'Row Index'!H50),INDEX('RAW DATA'!$Y:$Y,'Row Index'!H50)))</f>
        <v>75.4472707672534</v>
      </c>
      <c r="I558" s="40" t="n">
        <f aca="false">IF('Row Index'!I50="","✗",IF(INDEX('RAW DATA'!$Y:$Y,'Row Index'!I50)="",INDEX('RAW DATA'!$L:$L,'Row Index'!I50),INDEX('RAW DATA'!$Y:$Y,'Row Index'!I50)))</f>
        <v>74.3067472203889</v>
      </c>
      <c r="J558" s="40" t="n">
        <f aca="false">IF('Row Index'!J50="","✗",IF(INDEX('RAW DATA'!$Y:$Y,'Row Index'!J50)="",INDEX('RAW DATA'!$L:$L,'Row Index'!J50),INDEX('RAW DATA'!$Y:$Y,'Row Index'!J50)))</f>
        <v>67.7148205699184</v>
      </c>
      <c r="K558" s="40" t="n">
        <f aca="false">IF('Row Index'!K50="","✗",IF(INDEX('RAW DATA'!$Y:$Y,'Row Index'!K50)="",INDEX('RAW DATA'!$L:$L,'Row Index'!K50),INDEX('RAW DATA'!$Y:$Y,'Row Index'!K50)))</f>
        <v>70.4136753502212</v>
      </c>
      <c r="L558" s="40" t="n">
        <f aca="false">IF('Row Index'!L50="","✗",IF(INDEX('RAW DATA'!$Y:$Y,'Row Index'!L50)="",INDEX('RAW DATA'!$L:$L,'Row Index'!L50),INDEX('RAW DATA'!$Y:$Y,'Row Index'!L50)))</f>
        <v>62.0440079200832</v>
      </c>
      <c r="M558" s="40" t="n">
        <f aca="false">IF('Row Index'!M50="","✗",IF(INDEX('RAW DATA'!$Y:$Y,'Row Index'!M50)="",INDEX('RAW DATA'!$L:$L,'Row Index'!M50),INDEX('RAW DATA'!$Y:$Y,'Row Index'!M50)))</f>
        <v>63.5452382618431</v>
      </c>
      <c r="N558" s="40" t="n">
        <f aca="false">IF('Row Index'!N50="","✗",IF(INDEX('RAW DATA'!$Y:$Y,'Row Index'!N50)="",INDEX('RAW DATA'!$L:$L,'Row Index'!N50),INDEX('RAW DATA'!$Y:$Y,'Row Index'!N50)))</f>
        <v>62.7401552118408</v>
      </c>
      <c r="O558" s="40" t="n">
        <f aca="false">IF('Row Index'!O50="","✗",IF(INDEX('RAW DATA'!$Y:$Y,'Row Index'!O50)="",INDEX('RAW DATA'!$L:$L,'Row Index'!O50),INDEX('RAW DATA'!$Y:$Y,'Row Index'!O50)))</f>
        <v>53.5772690106296</v>
      </c>
      <c r="P558" s="40" t="n">
        <f aca="false">IF('Row Index'!P50="","✗",IF(INDEX('RAW DATA'!$Y:$Y,'Row Index'!P50)="",INDEX('RAW DATA'!$L:$L,'Row Index'!P50),INDEX('RAW DATA'!$Y:$Y,'Row Index'!P50)))</f>
        <v>53.40147608313</v>
      </c>
      <c r="Q558" s="40" t="n">
        <f aca="false">IF('Row Index'!Q50="","✗",IF(INDEX('RAW DATA'!$Y:$Y,'Row Index'!Q50)="",INDEX('RAW DATA'!$L:$L,'Row Index'!Q50),INDEX('RAW DATA'!$Y:$Y,'Row Index'!Q50)))</f>
        <v>51.0171548005987</v>
      </c>
      <c r="R558" s="40" t="n">
        <f aca="false">IF('Row Index'!R50="","✗",IF(INDEX('RAW DATA'!$Y:$Y,'Row Index'!R50)="",INDEX('RAW DATA'!$L:$L,'Row Index'!R50),INDEX('RAW DATA'!$Y:$Y,'Row Index'!R50)))</f>
        <v>50.6511983094997</v>
      </c>
      <c r="S558" s="40" t="n">
        <f aca="false">IF('Row Index'!S50="","✗",IF(INDEX('RAW DATA'!$Y:$Y,'Row Index'!S50)="",INDEX('RAW DATA'!$L:$L,'Row Index'!S50),INDEX('RAW DATA'!$Y:$Y,'Row Index'!S50)))</f>
        <v>47.0464622691071</v>
      </c>
      <c r="T558" s="40" t="n">
        <f aca="false">IF('Row Index'!T50="","✗",IF(INDEX('RAW DATA'!$Y:$Y,'Row Index'!T50)="",INDEX('RAW DATA'!$L:$L,'Row Index'!T50),INDEX('RAW DATA'!$Y:$Y,'Row Index'!T50)))</f>
        <v>46.3339543760793</v>
      </c>
      <c r="U558" s="40" t="n">
        <f aca="false">IF('Row Index'!U50="","✗",IF(INDEX('RAW DATA'!$Y:$Y,'Row Index'!U50)="",INDEX('RAW DATA'!$L:$L,'Row Index'!U50),INDEX('RAW DATA'!$Y:$Y,'Row Index'!U50)))</f>
        <v>42.5303197353914</v>
      </c>
      <c r="V558" s="40" t="n">
        <f aca="false">IF('Row Index'!V50="","✗",IF(INDEX('RAW DATA'!$Y:$Y,'Row Index'!V50)="",INDEX('RAW DATA'!$L:$L,'Row Index'!V50),INDEX('RAW DATA'!$Y:$Y,'Row Index'!V50)))</f>
        <v>40.1003222532102</v>
      </c>
      <c r="W558" s="40" t="n">
        <f aca="false">IF('Row Index'!W50="","✗",IF(INDEX('RAW DATA'!$Y:$Y,'Row Index'!W50)="",INDEX('RAW DATA'!$L:$L,'Row Index'!W50),INDEX('RAW DATA'!$Y:$Y,'Row Index'!W50)))</f>
        <v>40.0279848026974</v>
      </c>
      <c r="X558" s="40" t="n">
        <f aca="false">IF('Row Index'!X50="","✗",IF(INDEX('RAW DATA'!$Y:$Y,'Row Index'!X50)="",INDEX('RAW DATA'!$L:$L,'Row Index'!X50),INDEX('RAW DATA'!$Y:$Y,'Row Index'!X50)))</f>
        <v>38.588781105019</v>
      </c>
      <c r="Y558" s="40" t="n">
        <f aca="false">IF('Row Index'!Y50="","✗",IF(INDEX('RAW DATA'!$Y:$Y,'Row Index'!Y50)="",INDEX('RAW DATA'!$L:$L,'Row Index'!Y50),INDEX('RAW DATA'!$Y:$Y,'Row Index'!Y50)))</f>
        <v>37.4559738134206</v>
      </c>
      <c r="Z558" s="40" t="n">
        <f aca="false">IF('Row Index'!Z50="","✗",IF(INDEX('RAW DATA'!$Y:$Y,'Row Index'!Z50)="",INDEX('RAW DATA'!$L:$L,'Row Index'!Z50),INDEX('RAW DATA'!$Y:$Y,'Row Index'!Z50)))</f>
        <v>36.8273249738767</v>
      </c>
      <c r="AA558" s="19" t="str">
        <f aca="false">IF('Row Index'!AA50="","⏳",IF(INDEX('RAW DATA'!$Y:$Y,'Row Index'!AA50)="",INDEX('RAW DATA'!$L:$L,'Row Index'!AA50),INDEX('RAW DATA'!$Y:$Y,'Row Index'!AA50)))</f>
        <v>⏳</v>
      </c>
      <c r="AB558" s="40" t="n">
        <f aca="false">IF('Row Index'!AB50="","✗",IF(INDEX('RAW DATA'!$Y:$Y,'Row Index'!AB50)="",INDEX('RAW DATA'!$L:$L,'Row Index'!AB50),INDEX('RAW DATA'!$Y:$Y,'Row Index'!AB50)))</f>
        <v>40.2063838505473</v>
      </c>
      <c r="AC558" s="40" t="n">
        <f aca="false">IF('Row Index'!AC50="","✗",IF(INDEX('RAW DATA'!$Y:$Y,'Row Index'!AC50)="",INDEX('RAW DATA'!$L:$L,'Row Index'!AC50),INDEX('RAW DATA'!$Y:$Y,'Row Index'!AC50)))</f>
        <v>42.770710132684</v>
      </c>
      <c r="AD558" s="40" t="n">
        <f aca="false">IF('Row Index'!AD50="","✗",IF(INDEX('RAW DATA'!$Y:$Y,'Row Index'!AD50)="",INDEX('RAW DATA'!$L:$L,'Row Index'!AD50),INDEX('RAW DATA'!$Y:$Y,'Row Index'!AD50)))</f>
        <v>49.7371116421987</v>
      </c>
      <c r="AE558" s="40" t="n">
        <f aca="false">IF('Row Index'!AE50="","✗",IF(INDEX('RAW DATA'!$Y:$Y,'Row Index'!AE50)="",INDEX('RAW DATA'!$L:$L,'Row Index'!AE50),INDEX('RAW DATA'!$Y:$Y,'Row Index'!AE50)))</f>
        <v>60.1115345113886</v>
      </c>
      <c r="AF558" s="40" t="n">
        <f aca="false">IF('Row Index'!AF50="","✗",IF(INDEX('RAW DATA'!$Y:$Y,'Row Index'!AF50)="",INDEX('RAW DATA'!$L:$L,'Row Index'!AF50),INDEX('RAW DATA'!$Y:$Y,'Row Index'!AF50)))</f>
        <v>67.4766251728907</v>
      </c>
      <c r="AG558" s="40" t="n">
        <f aca="false">IF('Row Index'!AG50="","✗",IF(INDEX('RAW DATA'!$Y:$Y,'Row Index'!AG50)="",INDEX('RAW DATA'!$L:$L,'Row Index'!AG50),INDEX('RAW DATA'!$Y:$Y,'Row Index'!AG50)))</f>
        <v>81.3920762069712</v>
      </c>
      <c r="AH558" s="40" t="n">
        <f aca="false">IF('Row Index'!AH50="","✗",IF(INDEX('RAW DATA'!$Y:$Y,'Row Index'!AH50)="",INDEX('RAW DATA'!$L:$L,'Row Index'!AH50),INDEX('RAW DATA'!$Y:$Y,'Row Index'!AH50)))</f>
        <v>88.7452936665891</v>
      </c>
      <c r="AI558" s="40" t="n">
        <f aca="false">IF('Row Index'!AI50="","✗",IF(INDEX('RAW DATA'!$Y:$Y,'Row Index'!AI50)="",INDEX('RAW DATA'!$L:$L,'Row Index'!AI50),INDEX('RAW DATA'!$Y:$Y,'Row Index'!AI50)))</f>
        <v>92.1725915666359</v>
      </c>
      <c r="AJ558" s="40" t="n">
        <f aca="false">IF('Row Index'!AJ50="","✗",IF(INDEX('RAW DATA'!$Y:$Y,'Row Index'!AJ50)="",INDEX('RAW DATA'!$L:$L,'Row Index'!AJ50),INDEX('RAW DATA'!$Y:$Y,'Row Index'!AJ50)))</f>
        <v>94.8653983964088</v>
      </c>
      <c r="AK558" s="40" t="n">
        <f aca="false">IF('Row Index'!AK50="","✗",IF(INDEX('RAW DATA'!$Y:$Y,'Row Index'!AK50)="",INDEX('RAW DATA'!$L:$L,'Row Index'!AK50),INDEX('RAW DATA'!$Y:$Y,'Row Index'!AK50)))</f>
        <v>96.9289053683701</v>
      </c>
      <c r="AL558" s="40" t="n">
        <f aca="false">IF('Row Index'!AL50="","✗",IF(INDEX('RAW DATA'!$Y:$Y,'Row Index'!AL50)="",INDEX('RAW DATA'!$L:$L,'Row Index'!AL50),INDEX('RAW DATA'!$Y:$Y,'Row Index'!AL50)))</f>
        <v>97.8185250798495</v>
      </c>
      <c r="AM558" s="40" t="n">
        <f aca="false">IF('Row Index'!AM50="","✗",IF(INDEX('RAW DATA'!$Y:$Y,'Row Index'!AM50)="",INDEX('RAW DATA'!$L:$L,'Row Index'!AM50),INDEX('RAW DATA'!$Y:$Y,'Row Index'!AM50)))</f>
        <v>99.0430348486234</v>
      </c>
      <c r="AN558" s="40" t="n">
        <f aca="false">IF('Row Index'!AN50="","✗",IF(INDEX('RAW DATA'!$Y:$Y,'Row Index'!AN50)="",INDEX('RAW DATA'!$L:$L,'Row Index'!AN50),INDEX('RAW DATA'!$Y:$Y,'Row Index'!AN50)))</f>
        <v>99.3281706176096</v>
      </c>
      <c r="AO558" s="40" t="n">
        <f aca="false">IF('Row Index'!AO50="","✗",IF(INDEX('RAW DATA'!$Y:$Y,'Row Index'!AO50)="",INDEX('RAW DATA'!$L:$L,'Row Index'!AO50),INDEX('RAW DATA'!$Y:$Y,'Row Index'!AO50)))</f>
        <v>99.4723594882926</v>
      </c>
      <c r="AP558" s="40" t="n">
        <f aca="false">IF('Row Index'!AP50="","✗",IF(INDEX('RAW DATA'!$Y:$Y,'Row Index'!AP50)="",INDEX('RAW DATA'!$L:$L,'Row Index'!AP50),INDEX('RAW DATA'!$Y:$Y,'Row Index'!AP50)))</f>
        <v>99.6861025111799</v>
      </c>
      <c r="AQ558" s="40" t="n">
        <f aca="false">IF('Row Index'!AQ50="","✗",IF(INDEX('RAW DATA'!$Y:$Y,'Row Index'!AQ50)="",INDEX('RAW DATA'!$L:$L,'Row Index'!AQ50),INDEX('RAW DATA'!$Y:$Y,'Row Index'!AQ50)))</f>
        <v>99.8226511589541</v>
      </c>
    </row>
    <row r="559" customFormat="false" ht="15" hidden="false" customHeight="false" outlineLevel="0" collapsed="false">
      <c r="A559" s="32" t="s">
        <v>310</v>
      </c>
      <c r="B559" s="33" t="s">
        <v>248</v>
      </c>
      <c r="C559" s="40" t="n">
        <f aca="false">IF('Row Index'!C51="","✗",IF(INDEX('RAW DATA'!$Y:$Y,'Row Index'!C51)="",INDEX('RAW DATA'!$L:$L,'Row Index'!C51),INDEX('RAW DATA'!$Y:$Y,'Row Index'!C51)))</f>
        <v>68.5247878800703</v>
      </c>
      <c r="D559" s="40" t="n">
        <f aca="false">IF('Row Index'!D51="","✗",IF(INDEX('RAW DATA'!$Y:$Y,'Row Index'!D51)="",INDEX('RAW DATA'!$L:$L,'Row Index'!D51),INDEX('RAW DATA'!$Y:$Y,'Row Index'!D51)))</f>
        <v>85.0782730782731</v>
      </c>
      <c r="E559" s="40" t="n">
        <f aca="false">IF('Row Index'!E51="","✗",IF(INDEX('RAW DATA'!$Y:$Y,'Row Index'!E51)="",INDEX('RAW DATA'!$L:$L,'Row Index'!E51),INDEX('RAW DATA'!$Y:$Y,'Row Index'!E51)))</f>
        <v>61.651798811296</v>
      </c>
      <c r="F559" s="40" t="n">
        <f aca="false">IF('Row Index'!F51="","✗",IF(INDEX('RAW DATA'!$Y:$Y,'Row Index'!F51)="",INDEX('RAW DATA'!$L:$L,'Row Index'!F51),INDEX('RAW DATA'!$Y:$Y,'Row Index'!F51)))</f>
        <v>85.531079103443</v>
      </c>
      <c r="G559" s="40" t="n">
        <f aca="false">IF('Row Index'!G51="","✗",IF(INDEX('RAW DATA'!$Y:$Y,'Row Index'!G51)="",INDEX('RAW DATA'!$L:$L,'Row Index'!G51),INDEX('RAW DATA'!$Y:$Y,'Row Index'!G51)))</f>
        <v>68.0880440541365</v>
      </c>
      <c r="H559" s="40" t="n">
        <f aca="false">IF('Row Index'!H51="","✗",IF(INDEX('RAW DATA'!$Y:$Y,'Row Index'!H51)="",INDEX('RAW DATA'!$L:$L,'Row Index'!H51),INDEX('RAW DATA'!$Y:$Y,'Row Index'!H51)))</f>
        <v>82.3816663543033</v>
      </c>
      <c r="I559" s="40" t="n">
        <f aca="false">IF('Row Index'!I51="","✗",IF(INDEX('RAW DATA'!$Y:$Y,'Row Index'!I51)="",INDEX('RAW DATA'!$L:$L,'Row Index'!I51),INDEX('RAW DATA'!$Y:$Y,'Row Index'!I51)))</f>
        <v>61.081010836099</v>
      </c>
      <c r="J559" s="40" t="n">
        <f aca="false">IF('Row Index'!J51="","✗",IF(INDEX('RAW DATA'!$Y:$Y,'Row Index'!J51)="",INDEX('RAW DATA'!$L:$L,'Row Index'!J51),INDEX('RAW DATA'!$Y:$Y,'Row Index'!J51)))</f>
        <v>74.65637016422</v>
      </c>
      <c r="K559" s="40" t="n">
        <f aca="false">IF('Row Index'!K51="","✗",IF(INDEX('RAW DATA'!$Y:$Y,'Row Index'!K51)="",INDEX('RAW DATA'!$L:$L,'Row Index'!K51),INDEX('RAW DATA'!$Y:$Y,'Row Index'!K51)))</f>
        <v>61.8664451898912</v>
      </c>
      <c r="L559" s="40" t="n">
        <f aca="false">IF('Row Index'!L51="","✗",IF(INDEX('RAW DATA'!$Y:$Y,'Row Index'!L51)="",INDEX('RAW DATA'!$L:$L,'Row Index'!L51),INDEX('RAW DATA'!$Y:$Y,'Row Index'!L51)))</f>
        <v>70.8353516571089</v>
      </c>
      <c r="M559" s="40" t="n">
        <f aca="false">IF('Row Index'!M51="","✗",IF(INDEX('RAW DATA'!$Y:$Y,'Row Index'!M51)="",INDEX('RAW DATA'!$L:$L,'Row Index'!M51),INDEX('RAW DATA'!$Y:$Y,'Row Index'!M51)))</f>
        <v>61.0633669019423</v>
      </c>
      <c r="N559" s="40" t="n">
        <f aca="false">IF('Row Index'!N51="","✗",IF(INDEX('RAW DATA'!$Y:$Y,'Row Index'!N51)="",INDEX('RAW DATA'!$L:$L,'Row Index'!N51),INDEX('RAW DATA'!$Y:$Y,'Row Index'!N51)))</f>
        <v>58.5906726124117</v>
      </c>
      <c r="O559" s="40" t="n">
        <f aca="false">IF('Row Index'!O51="","✗",IF(INDEX('RAW DATA'!$Y:$Y,'Row Index'!O51)="",INDEX('RAW DATA'!$L:$L,'Row Index'!O51),INDEX('RAW DATA'!$Y:$Y,'Row Index'!O51)))</f>
        <v>59.633421295266</v>
      </c>
      <c r="P559" s="40" t="n">
        <f aca="false">IF('Row Index'!P51="","✗",IF(INDEX('RAW DATA'!$Y:$Y,'Row Index'!P51)="",INDEX('RAW DATA'!$L:$L,'Row Index'!P51),INDEX('RAW DATA'!$Y:$Y,'Row Index'!P51)))</f>
        <v>59.8286030576604</v>
      </c>
      <c r="Q559" s="40" t="n">
        <f aca="false">IF('Row Index'!Q51="","✗",IF(INDEX('RAW DATA'!$Y:$Y,'Row Index'!Q51)="",INDEX('RAW DATA'!$L:$L,'Row Index'!Q51),INDEX('RAW DATA'!$Y:$Y,'Row Index'!Q51)))</f>
        <v>58.9837027221383</v>
      </c>
      <c r="R559" s="40" t="n">
        <f aca="false">IF('Row Index'!R51="","✗",IF(INDEX('RAW DATA'!$Y:$Y,'Row Index'!R51)="",INDEX('RAW DATA'!$L:$L,'Row Index'!R51),INDEX('RAW DATA'!$Y:$Y,'Row Index'!R51)))</f>
        <v>57.9602213249589</v>
      </c>
      <c r="S559" s="40" t="n">
        <f aca="false">IF('Row Index'!S51="","✗",IF(INDEX('RAW DATA'!$Y:$Y,'Row Index'!S51)="",INDEX('RAW DATA'!$L:$L,'Row Index'!S51),INDEX('RAW DATA'!$Y:$Y,'Row Index'!S51)))</f>
        <v>55.1879222015687</v>
      </c>
      <c r="T559" s="40" t="n">
        <f aca="false">IF('Row Index'!T51="","✗",IF(INDEX('RAW DATA'!$Y:$Y,'Row Index'!T51)="",INDEX('RAW DATA'!$L:$L,'Row Index'!T51),INDEX('RAW DATA'!$Y:$Y,'Row Index'!T51)))</f>
        <v>53.6887774778249</v>
      </c>
      <c r="U559" s="40" t="n">
        <f aca="false">IF('Row Index'!U51="","✗",IF(INDEX('RAW DATA'!$Y:$Y,'Row Index'!U51)="",INDEX('RAW DATA'!$L:$L,'Row Index'!U51),INDEX('RAW DATA'!$Y:$Y,'Row Index'!U51)))</f>
        <v>51.650813102042</v>
      </c>
      <c r="V559" s="40" t="n">
        <f aca="false">IF('Row Index'!V51="","✗",IF(INDEX('RAW DATA'!$Y:$Y,'Row Index'!V51)="",INDEX('RAW DATA'!$L:$L,'Row Index'!V51),INDEX('RAW DATA'!$Y:$Y,'Row Index'!V51)))</f>
        <v>51.5304636943393</v>
      </c>
      <c r="W559" s="40" t="n">
        <f aca="false">IF('Row Index'!W51="","✗",IF(INDEX('RAW DATA'!$Y:$Y,'Row Index'!W51)="",INDEX('RAW DATA'!$L:$L,'Row Index'!W51),INDEX('RAW DATA'!$Y:$Y,'Row Index'!W51)))</f>
        <v>49.8502349904018</v>
      </c>
      <c r="X559" s="40" t="n">
        <f aca="false">IF('Row Index'!X51="","✗",IF(INDEX('RAW DATA'!$Y:$Y,'Row Index'!X51)="",INDEX('RAW DATA'!$L:$L,'Row Index'!X51),INDEX('RAW DATA'!$Y:$Y,'Row Index'!X51)))</f>
        <v>47.0710242061426</v>
      </c>
      <c r="Y559" s="40" t="n">
        <f aca="false">IF('Row Index'!Y51="","✗",IF(INDEX('RAW DATA'!$Y:$Y,'Row Index'!Y51)="",INDEX('RAW DATA'!$L:$L,'Row Index'!Y51),INDEX('RAW DATA'!$Y:$Y,'Row Index'!Y51)))</f>
        <v>48.6413255868484</v>
      </c>
      <c r="Z559" s="40" t="n">
        <f aca="false">IF('Row Index'!Z51="","✗",IF(INDEX('RAW DATA'!$Y:$Y,'Row Index'!Z51)="",INDEX('RAW DATA'!$L:$L,'Row Index'!Z51),INDEX('RAW DATA'!$Y:$Y,'Row Index'!Z51)))</f>
        <v>46.6825709642845</v>
      </c>
      <c r="AA559" s="19" t="str">
        <f aca="false">IF('Row Index'!AA51="","⏳",IF(INDEX('RAW DATA'!$Y:$Y,'Row Index'!AA51)="",INDEX('RAW DATA'!$L:$L,'Row Index'!AA51),INDEX('RAW DATA'!$Y:$Y,'Row Index'!AA51)))</f>
        <v>⏳</v>
      </c>
      <c r="AB559" s="40" t="n">
        <f aca="false">IF('Row Index'!AB51="","✗",IF(INDEX('RAW DATA'!$Y:$Y,'Row Index'!AB51)="",INDEX('RAW DATA'!$L:$L,'Row Index'!AB51),INDEX('RAW DATA'!$Y:$Y,'Row Index'!AB51)))</f>
        <v>46.5602139681528</v>
      </c>
      <c r="AC559" s="40" t="n">
        <f aca="false">IF('Row Index'!AC51="","✗",IF(INDEX('RAW DATA'!$Y:$Y,'Row Index'!AC51)="",INDEX('RAW DATA'!$L:$L,'Row Index'!AC51),INDEX('RAW DATA'!$Y:$Y,'Row Index'!AC51)))</f>
        <v>44.1297303160549</v>
      </c>
      <c r="AD559" s="40" t="n">
        <f aca="false">IF('Row Index'!AD51="","✗",IF(INDEX('RAW DATA'!$Y:$Y,'Row Index'!AD51)="",INDEX('RAW DATA'!$L:$L,'Row Index'!AD51),INDEX('RAW DATA'!$Y:$Y,'Row Index'!AD51)))</f>
        <v>46.2051441713786</v>
      </c>
      <c r="AE559" s="40" t="n">
        <f aca="false">IF('Row Index'!AE51="","✗",IF(INDEX('RAW DATA'!$Y:$Y,'Row Index'!AE51)="",INDEX('RAW DATA'!$L:$L,'Row Index'!AE51),INDEX('RAW DATA'!$Y:$Y,'Row Index'!AE51)))</f>
        <v>47.8882817044496</v>
      </c>
      <c r="AF559" s="40" t="n">
        <f aca="false">IF('Row Index'!AF51="","✗",IF(INDEX('RAW DATA'!$Y:$Y,'Row Index'!AF51)="",INDEX('RAW DATA'!$L:$L,'Row Index'!AF51),INDEX('RAW DATA'!$Y:$Y,'Row Index'!AF51)))</f>
        <v>49.6563573883162</v>
      </c>
      <c r="AG559" s="40" t="n">
        <f aca="false">IF('Row Index'!AG51="","✗",IF(INDEX('RAW DATA'!$Y:$Y,'Row Index'!AG51)="",INDEX('RAW DATA'!$L:$L,'Row Index'!AG51),INDEX('RAW DATA'!$Y:$Y,'Row Index'!AG51)))</f>
        <v>54.1789496669942</v>
      </c>
      <c r="AH559" s="40" t="n">
        <f aca="false">IF('Row Index'!AH51="","✗",IF(INDEX('RAW DATA'!$Y:$Y,'Row Index'!AH51)="",INDEX('RAW DATA'!$L:$L,'Row Index'!AH51),INDEX('RAW DATA'!$Y:$Y,'Row Index'!AH51)))</f>
        <v>71.0690442726634</v>
      </c>
      <c r="AI559" s="40" t="n">
        <f aca="false">IF('Row Index'!AI51="","✗",IF(INDEX('RAW DATA'!$Y:$Y,'Row Index'!AI51)="",INDEX('RAW DATA'!$L:$L,'Row Index'!AI51),INDEX('RAW DATA'!$Y:$Y,'Row Index'!AI51)))</f>
        <v>83.3061048580277</v>
      </c>
      <c r="AJ559" s="40" t="n">
        <f aca="false">IF('Row Index'!AJ51="","✗",IF(INDEX('RAW DATA'!$Y:$Y,'Row Index'!AJ51)="",INDEX('RAW DATA'!$L:$L,'Row Index'!AJ51),INDEX('RAW DATA'!$Y:$Y,'Row Index'!AJ51)))</f>
        <v>90.7103194634744</v>
      </c>
      <c r="AK559" s="40" t="n">
        <f aca="false">IF('Row Index'!AK51="","✗",IF(INDEX('RAW DATA'!$Y:$Y,'Row Index'!AK51)="",INDEX('RAW DATA'!$L:$L,'Row Index'!AK51),INDEX('RAW DATA'!$Y:$Y,'Row Index'!AK51)))</f>
        <v>92.329239926969</v>
      </c>
      <c r="AL559" s="40" t="n">
        <f aca="false">IF('Row Index'!AL51="","✗",IF(INDEX('RAW DATA'!$Y:$Y,'Row Index'!AL51)="",INDEX('RAW DATA'!$L:$L,'Row Index'!AL51),INDEX('RAW DATA'!$Y:$Y,'Row Index'!AL51)))</f>
        <v>95.0750895038761</v>
      </c>
      <c r="AM559" s="40" t="n">
        <f aca="false">IF('Row Index'!AM51="","✗",IF(INDEX('RAW DATA'!$Y:$Y,'Row Index'!AM51)="",INDEX('RAW DATA'!$L:$L,'Row Index'!AM51),INDEX('RAW DATA'!$Y:$Y,'Row Index'!AM51)))</f>
        <v>96.4894994651202</v>
      </c>
      <c r="AN559" s="40" t="n">
        <f aca="false">IF('Row Index'!AN51="","✗",IF(INDEX('RAW DATA'!$Y:$Y,'Row Index'!AN51)="",INDEX('RAW DATA'!$L:$L,'Row Index'!AN51),INDEX('RAW DATA'!$Y:$Y,'Row Index'!AN51)))</f>
        <v>99.4244361762333</v>
      </c>
      <c r="AO559" s="40" t="n">
        <f aca="false">IF('Row Index'!AO51="","✗",IF(INDEX('RAW DATA'!$Y:$Y,'Row Index'!AO51)="",INDEX('RAW DATA'!$L:$L,'Row Index'!AO51),INDEX('RAW DATA'!$Y:$Y,'Row Index'!AO51)))</f>
        <v>98.8904137966751</v>
      </c>
      <c r="AP559" s="40" t="n">
        <f aca="false">IF('Row Index'!AP51="","✗",IF(INDEX('RAW DATA'!$Y:$Y,'Row Index'!AP51)="",INDEX('RAW DATA'!$L:$L,'Row Index'!AP51),INDEX('RAW DATA'!$Y:$Y,'Row Index'!AP51)))</f>
        <v>99.8705536528141</v>
      </c>
      <c r="AQ559" s="40" t="n">
        <f aca="false">IF('Row Index'!AQ51="","✗",IF(INDEX('RAW DATA'!$Y:$Y,'Row Index'!AQ51)="",INDEX('RAW DATA'!$L:$L,'Row Index'!AQ51),INDEX('RAW DATA'!$Y:$Y,'Row Index'!AQ51)))</f>
        <v>99.8815218518135</v>
      </c>
    </row>
    <row r="560" customFormat="false" ht="15" hidden="false" customHeight="false" outlineLevel="0" collapsed="false">
      <c r="A560" s="32" t="s">
        <v>313</v>
      </c>
      <c r="B560" s="33" t="s">
        <v>248</v>
      </c>
      <c r="C560" s="40" t="n">
        <f aca="false">IF('Row Index'!C52="","✗",IF(INDEX('RAW DATA'!$Y:$Y,'Row Index'!C52)="",INDEX('RAW DATA'!$L:$L,'Row Index'!C52),INDEX('RAW DATA'!$Y:$Y,'Row Index'!C52)))</f>
        <v>73.1866469892303</v>
      </c>
      <c r="D560" s="40" t="n">
        <f aca="false">IF('Row Index'!D52="","✗",IF(INDEX('RAW DATA'!$Y:$Y,'Row Index'!D52)="",INDEX('RAW DATA'!$L:$L,'Row Index'!D52),INDEX('RAW DATA'!$Y:$Y,'Row Index'!D52)))</f>
        <v>89.2509735294581</v>
      </c>
      <c r="E560" s="40" t="n">
        <f aca="false">IF('Row Index'!E52="","✗",IF(INDEX('RAW DATA'!$Y:$Y,'Row Index'!E52)="",INDEX('RAW DATA'!$L:$L,'Row Index'!E52),INDEX('RAW DATA'!$Y:$Y,'Row Index'!E52)))</f>
        <v>71.5735794074794</v>
      </c>
      <c r="F560" s="40" t="n">
        <f aca="false">IF('Row Index'!F52="","✗",IF(INDEX('RAW DATA'!$Y:$Y,'Row Index'!F52)="",INDEX('RAW DATA'!$L:$L,'Row Index'!F52),INDEX('RAW DATA'!$Y:$Y,'Row Index'!F52)))</f>
        <v>85.668389098594</v>
      </c>
      <c r="G560" s="40" t="n">
        <f aca="false">IF('Row Index'!G52="","✗",IF(INDEX('RAW DATA'!$Y:$Y,'Row Index'!G52)="",INDEX('RAW DATA'!$L:$L,'Row Index'!G52),INDEX('RAW DATA'!$Y:$Y,'Row Index'!G52)))</f>
        <v>73.6155030082552</v>
      </c>
      <c r="H560" s="40" t="n">
        <f aca="false">IF('Row Index'!H52="","✗",IF(INDEX('RAW DATA'!$Y:$Y,'Row Index'!H52)="",INDEX('RAW DATA'!$L:$L,'Row Index'!H52),INDEX('RAW DATA'!$Y:$Y,'Row Index'!H52)))</f>
        <v>83.0513661202186</v>
      </c>
      <c r="I560" s="40" t="n">
        <f aca="false">IF('Row Index'!I52="","✗",IF(INDEX('RAW DATA'!$Y:$Y,'Row Index'!I52)="",INDEX('RAW DATA'!$L:$L,'Row Index'!I52),INDEX('RAW DATA'!$Y:$Y,'Row Index'!I52)))</f>
        <v>62.7340174345087</v>
      </c>
      <c r="J560" s="40" t="n">
        <f aca="false">IF('Row Index'!J52="","✗",IF(INDEX('RAW DATA'!$Y:$Y,'Row Index'!J52)="",INDEX('RAW DATA'!$L:$L,'Row Index'!J52),INDEX('RAW DATA'!$Y:$Y,'Row Index'!J52)))</f>
        <v>72.7288768943326</v>
      </c>
      <c r="K560" s="40" t="n">
        <f aca="false">IF('Row Index'!K52="","✗",IF(INDEX('RAW DATA'!$Y:$Y,'Row Index'!K52)="",INDEX('RAW DATA'!$L:$L,'Row Index'!K52),INDEX('RAW DATA'!$Y:$Y,'Row Index'!K52)))</f>
        <v>56.710729263598</v>
      </c>
      <c r="L560" s="40" t="n">
        <f aca="false">IF('Row Index'!L52="","✗",IF(INDEX('RAW DATA'!$Y:$Y,'Row Index'!L52)="",INDEX('RAW DATA'!$L:$L,'Row Index'!L52),INDEX('RAW DATA'!$Y:$Y,'Row Index'!L52)))</f>
        <v>65.2858447803382</v>
      </c>
      <c r="M560" s="40" t="n">
        <f aca="false">IF('Row Index'!M52="","✗",IF(INDEX('RAW DATA'!$Y:$Y,'Row Index'!M52)="",INDEX('RAW DATA'!$L:$L,'Row Index'!M52),INDEX('RAW DATA'!$Y:$Y,'Row Index'!M52)))</f>
        <v>53.6829677026204</v>
      </c>
      <c r="N560" s="40" t="n">
        <f aca="false">IF('Row Index'!N52="","✗",IF(INDEX('RAW DATA'!$Y:$Y,'Row Index'!N52)="",INDEX('RAW DATA'!$L:$L,'Row Index'!N52),INDEX('RAW DATA'!$Y:$Y,'Row Index'!N52)))</f>
        <v>59.3803980799111</v>
      </c>
      <c r="O560" s="40" t="n">
        <f aca="false">IF('Row Index'!O52="","✗",IF(INDEX('RAW DATA'!$Y:$Y,'Row Index'!O52)="",INDEX('RAW DATA'!$L:$L,'Row Index'!O52),INDEX('RAW DATA'!$Y:$Y,'Row Index'!O52)))</f>
        <v>51.0440277766654</v>
      </c>
      <c r="P560" s="40" t="n">
        <f aca="false">IF('Row Index'!P52="","✗",IF(INDEX('RAW DATA'!$Y:$Y,'Row Index'!P52)="",INDEX('RAW DATA'!$L:$L,'Row Index'!P52),INDEX('RAW DATA'!$Y:$Y,'Row Index'!P52)))</f>
        <v>56.7204444207799</v>
      </c>
      <c r="Q560" s="40" t="n">
        <f aca="false">IF('Row Index'!Q52="","✗",IF(INDEX('RAW DATA'!$Y:$Y,'Row Index'!Q52)="",INDEX('RAW DATA'!$L:$L,'Row Index'!Q52),INDEX('RAW DATA'!$Y:$Y,'Row Index'!Q52)))</f>
        <v>45.9779979714442</v>
      </c>
      <c r="R560" s="40" t="n">
        <f aca="false">IF('Row Index'!R52="","✗",IF(INDEX('RAW DATA'!$Y:$Y,'Row Index'!R52)="",INDEX('RAW DATA'!$L:$L,'Row Index'!R52),INDEX('RAW DATA'!$Y:$Y,'Row Index'!R52)))</f>
        <v>48.1617391821797</v>
      </c>
      <c r="S560" s="40" t="n">
        <f aca="false">IF('Row Index'!S52="","✗",IF(INDEX('RAW DATA'!$Y:$Y,'Row Index'!S52)="",INDEX('RAW DATA'!$L:$L,'Row Index'!S52),INDEX('RAW DATA'!$Y:$Y,'Row Index'!S52)))</f>
        <v>43.0343587872532</v>
      </c>
      <c r="T560" s="40" t="n">
        <f aca="false">IF('Row Index'!T52="","✗",IF(INDEX('RAW DATA'!$Y:$Y,'Row Index'!T52)="",INDEX('RAW DATA'!$L:$L,'Row Index'!T52),INDEX('RAW DATA'!$Y:$Y,'Row Index'!T52)))</f>
        <v>46.8122766589854</v>
      </c>
      <c r="U560" s="40" t="n">
        <f aca="false">IF('Row Index'!U52="","✗",IF(INDEX('RAW DATA'!$Y:$Y,'Row Index'!U52)="",INDEX('RAW DATA'!$L:$L,'Row Index'!U52),INDEX('RAW DATA'!$Y:$Y,'Row Index'!U52)))</f>
        <v>38.3820643748442</v>
      </c>
      <c r="V560" s="40" t="n">
        <f aca="false">IF('Row Index'!V52="","✗",IF(INDEX('RAW DATA'!$Y:$Y,'Row Index'!V52)="",INDEX('RAW DATA'!$L:$L,'Row Index'!V52),INDEX('RAW DATA'!$Y:$Y,'Row Index'!V52)))</f>
        <v>35.9453213354969</v>
      </c>
      <c r="W560" s="40" t="n">
        <f aca="false">IF('Row Index'!W52="","✗",IF(INDEX('RAW DATA'!$Y:$Y,'Row Index'!W52)="",INDEX('RAW DATA'!$L:$L,'Row Index'!W52),INDEX('RAW DATA'!$Y:$Y,'Row Index'!W52)))</f>
        <v>38.4922913049794</v>
      </c>
      <c r="X560" s="40" t="n">
        <f aca="false">IF('Row Index'!X52="","✗",IF(INDEX('RAW DATA'!$Y:$Y,'Row Index'!X52)="",INDEX('RAW DATA'!$L:$L,'Row Index'!X52),INDEX('RAW DATA'!$Y:$Y,'Row Index'!X52)))</f>
        <v>34.2076688477844</v>
      </c>
      <c r="Y560" s="40" t="n">
        <f aca="false">IF('Row Index'!Y52="","✗",IF(INDEX('RAW DATA'!$Y:$Y,'Row Index'!Y52)="",INDEX('RAW DATA'!$L:$L,'Row Index'!Y52),INDEX('RAW DATA'!$Y:$Y,'Row Index'!Y52)))</f>
        <v>36.1933886435448</v>
      </c>
      <c r="Z560" s="40" t="n">
        <f aca="false">IF('Row Index'!Z52="","✗",IF(INDEX('RAW DATA'!$Y:$Y,'Row Index'!Z52)="",INDEX('RAW DATA'!$L:$L,'Row Index'!Z52),INDEX('RAW DATA'!$Y:$Y,'Row Index'!Z52)))</f>
        <v>34.4570804541432</v>
      </c>
      <c r="AA560" s="19" t="str">
        <f aca="false">IF('Row Index'!AA52="","⏳",IF(INDEX('RAW DATA'!$Y:$Y,'Row Index'!AA52)="",INDEX('RAW DATA'!$L:$L,'Row Index'!AA52),INDEX('RAW DATA'!$Y:$Y,'Row Index'!AA52)))</f>
        <v>⏳</v>
      </c>
      <c r="AB560" s="40" t="n">
        <f aca="false">IF('Row Index'!AB52="","✗",IF(INDEX('RAW DATA'!$Y:$Y,'Row Index'!AB52)="",INDEX('RAW DATA'!$L:$L,'Row Index'!AB52),INDEX('RAW DATA'!$Y:$Y,'Row Index'!AB52)))</f>
        <v>34.1285198555957</v>
      </c>
      <c r="AC560" s="40" t="n">
        <f aca="false">IF('Row Index'!AC52="","✗",IF(INDEX('RAW DATA'!$Y:$Y,'Row Index'!AC52)="",INDEX('RAW DATA'!$L:$L,'Row Index'!AC52),INDEX('RAW DATA'!$Y:$Y,'Row Index'!AC52)))</f>
        <v>33.3328551961558</v>
      </c>
      <c r="AD560" s="40" t="n">
        <f aca="false">IF('Row Index'!AD52="","✗",IF(INDEX('RAW DATA'!$Y:$Y,'Row Index'!AD52)="",INDEX('RAW DATA'!$L:$L,'Row Index'!AD52),INDEX('RAW DATA'!$Y:$Y,'Row Index'!AD52)))</f>
        <v>36.5694572737384</v>
      </c>
      <c r="AE560" s="40" t="n">
        <f aca="false">IF('Row Index'!AE52="","✗",IF(INDEX('RAW DATA'!$Y:$Y,'Row Index'!AE52)="",INDEX('RAW DATA'!$L:$L,'Row Index'!AE52),INDEX('RAW DATA'!$Y:$Y,'Row Index'!AE52)))</f>
        <v>38.4047338033111</v>
      </c>
      <c r="AF560" s="40" t="n">
        <f aca="false">IF('Row Index'!AF52="","✗",IF(INDEX('RAW DATA'!$Y:$Y,'Row Index'!AF52)="",INDEX('RAW DATA'!$L:$L,'Row Index'!AF52),INDEX('RAW DATA'!$Y:$Y,'Row Index'!AF52)))</f>
        <v>44.6349823283824</v>
      </c>
      <c r="AG560" s="40" t="n">
        <f aca="false">IF('Row Index'!AG52="","✗",IF(INDEX('RAW DATA'!$Y:$Y,'Row Index'!AG52)="",INDEX('RAW DATA'!$L:$L,'Row Index'!AG52),INDEX('RAW DATA'!$Y:$Y,'Row Index'!AG52)))</f>
        <v>53.0095139788297</v>
      </c>
      <c r="AH560" s="40" t="n">
        <f aca="false">IF('Row Index'!AH52="","✗",IF(INDEX('RAW DATA'!$Y:$Y,'Row Index'!AH52)="",INDEX('RAW DATA'!$L:$L,'Row Index'!AH52),INDEX('RAW DATA'!$Y:$Y,'Row Index'!AH52)))</f>
        <v>76.6990735445499</v>
      </c>
      <c r="AI560" s="40" t="n">
        <f aca="false">IF('Row Index'!AI52="","✗",IF(INDEX('RAW DATA'!$Y:$Y,'Row Index'!AI52)="",INDEX('RAW DATA'!$L:$L,'Row Index'!AI52),INDEX('RAW DATA'!$Y:$Y,'Row Index'!AI52)))</f>
        <v>82.9339412575549</v>
      </c>
      <c r="AJ560" s="40" t="n">
        <f aca="false">IF('Row Index'!AJ52="","✗",IF(INDEX('RAW DATA'!$Y:$Y,'Row Index'!AJ52)="",INDEX('RAW DATA'!$L:$L,'Row Index'!AJ52),INDEX('RAW DATA'!$Y:$Y,'Row Index'!AJ52)))</f>
        <v>89.6001078859899</v>
      </c>
      <c r="AK560" s="40" t="n">
        <f aca="false">IF('Row Index'!AK52="","✗",IF(INDEX('RAW DATA'!$Y:$Y,'Row Index'!AK52)="",INDEX('RAW DATA'!$L:$L,'Row Index'!AK52),INDEX('RAW DATA'!$Y:$Y,'Row Index'!AK52)))</f>
        <v>97.0734219378308</v>
      </c>
      <c r="AL560" s="40" t="n">
        <f aca="false">IF('Row Index'!AL52="","✗",IF(INDEX('RAW DATA'!$Y:$Y,'Row Index'!AL52)="",INDEX('RAW DATA'!$L:$L,'Row Index'!AL52),INDEX('RAW DATA'!$Y:$Y,'Row Index'!AL52)))</f>
        <v>95.9666955722324</v>
      </c>
      <c r="AM560" s="40" t="n">
        <f aca="false">IF('Row Index'!AM52="","✗",IF(INDEX('RAW DATA'!$Y:$Y,'Row Index'!AM52)="",INDEX('RAW DATA'!$L:$L,'Row Index'!AM52),INDEX('RAW DATA'!$Y:$Y,'Row Index'!AM52)))</f>
        <v>99.4198218919557</v>
      </c>
      <c r="AN560" s="40" t="n">
        <f aca="false">IF('Row Index'!AN52="","✗",IF(INDEX('RAW DATA'!$Y:$Y,'Row Index'!AN52)="",INDEX('RAW DATA'!$L:$L,'Row Index'!AN52),INDEX('RAW DATA'!$Y:$Y,'Row Index'!AN52)))</f>
        <v>99.5926407821297</v>
      </c>
      <c r="AO560" s="40" t="n">
        <f aca="false">IF('Row Index'!AO52="","✗",IF(INDEX('RAW DATA'!$Y:$Y,'Row Index'!AO52)="",INDEX('RAW DATA'!$L:$L,'Row Index'!AO52),INDEX('RAW DATA'!$Y:$Y,'Row Index'!AO52)))</f>
        <v>99.2387125951609</v>
      </c>
      <c r="AP560" s="40" t="n">
        <f aca="false">IF('Row Index'!AP52="","✗",IF(INDEX('RAW DATA'!$Y:$Y,'Row Index'!AP52)="",INDEX('RAW DATA'!$L:$L,'Row Index'!AP52),INDEX('RAW DATA'!$Y:$Y,'Row Index'!AP52)))</f>
        <v>99.7388886536535</v>
      </c>
      <c r="AQ560" s="40" t="n">
        <f aca="false">IF('Row Index'!AQ52="","✗",IF(INDEX('RAW DATA'!$Y:$Y,'Row Index'!AQ52)="",INDEX('RAW DATA'!$L:$L,'Row Index'!AQ52),INDEX('RAW DATA'!$Y:$Y,'Row Index'!AQ52)))</f>
        <v>99.873948255759</v>
      </c>
    </row>
    <row r="561" customFormat="false" ht="15" hidden="false" customHeight="false" outlineLevel="0" collapsed="false">
      <c r="A561" s="32" t="s">
        <v>316</v>
      </c>
      <c r="B561" s="33" t="s">
        <v>248</v>
      </c>
      <c r="C561" s="40" t="n">
        <f aca="false">IF('Row Index'!C53="","✗",IF(INDEX('RAW DATA'!$Y:$Y,'Row Index'!C53)="",INDEX('RAW DATA'!$L:$L,'Row Index'!C53),INDEX('RAW DATA'!$Y:$Y,'Row Index'!C53)))</f>
        <v>69.1789667896679</v>
      </c>
      <c r="D561" s="40" t="n">
        <f aca="false">IF('Row Index'!D53="","✗",IF(INDEX('RAW DATA'!$Y:$Y,'Row Index'!D53)="",INDEX('RAW DATA'!$L:$L,'Row Index'!D53),INDEX('RAW DATA'!$Y:$Y,'Row Index'!D53)))</f>
        <v>86.6438203747385</v>
      </c>
      <c r="E561" s="40" t="n">
        <f aca="false">IF('Row Index'!E53="","✗",IF(INDEX('RAW DATA'!$Y:$Y,'Row Index'!E53)="",INDEX('RAW DATA'!$L:$L,'Row Index'!E53),INDEX('RAW DATA'!$Y:$Y,'Row Index'!E53)))</f>
        <v>70.6028834756081</v>
      </c>
      <c r="F561" s="40" t="n">
        <f aca="false">IF('Row Index'!F53="","✗",IF(INDEX('RAW DATA'!$Y:$Y,'Row Index'!F53)="",INDEX('RAW DATA'!$L:$L,'Row Index'!F53),INDEX('RAW DATA'!$Y:$Y,'Row Index'!F53)))</f>
        <v>80.1089918256131</v>
      </c>
      <c r="G561" s="40" t="n">
        <f aca="false">IF('Row Index'!G53="","✗",IF(INDEX('RAW DATA'!$Y:$Y,'Row Index'!G53)="",INDEX('RAW DATA'!$L:$L,'Row Index'!G53),INDEX('RAW DATA'!$Y:$Y,'Row Index'!G53)))</f>
        <v>45.019077173526</v>
      </c>
      <c r="H561" s="40" t="n">
        <f aca="false">IF('Row Index'!H53="","✗",IF(INDEX('RAW DATA'!$Y:$Y,'Row Index'!H53)="",INDEX('RAW DATA'!$L:$L,'Row Index'!H53),INDEX('RAW DATA'!$Y:$Y,'Row Index'!H53)))</f>
        <v>83.264418081053</v>
      </c>
      <c r="I561" s="40" t="n">
        <f aca="false">IF('Row Index'!I53="","✗",IF(INDEX('RAW DATA'!$Y:$Y,'Row Index'!I53)="",INDEX('RAW DATA'!$L:$L,'Row Index'!I53),INDEX('RAW DATA'!$Y:$Y,'Row Index'!I53)))</f>
        <v>66.9586488060571</v>
      </c>
      <c r="J561" s="40" t="n">
        <f aca="false">IF('Row Index'!J53="","✗",IF(INDEX('RAW DATA'!$Y:$Y,'Row Index'!J53)="",INDEX('RAW DATA'!$L:$L,'Row Index'!J53),INDEX('RAW DATA'!$Y:$Y,'Row Index'!J53)))</f>
        <v>70.9700273102282</v>
      </c>
      <c r="K561" s="40" t="n">
        <f aca="false">IF('Row Index'!K53="","✗",IF(INDEX('RAW DATA'!$Y:$Y,'Row Index'!K53)="",INDEX('RAW DATA'!$L:$L,'Row Index'!K53),INDEX('RAW DATA'!$Y:$Y,'Row Index'!K53)))</f>
        <v>57.6575292248788</v>
      </c>
      <c r="L561" s="40" t="n">
        <f aca="false">IF('Row Index'!L53="","✗",IF(INDEX('RAW DATA'!$Y:$Y,'Row Index'!L53)="",INDEX('RAW DATA'!$L:$L,'Row Index'!L53),INDEX('RAW DATA'!$Y:$Y,'Row Index'!L53)))</f>
        <v>69.6952451647491</v>
      </c>
      <c r="M561" s="40" t="n">
        <f aca="false">IF('Row Index'!M53="","✗",IF(INDEX('RAW DATA'!$Y:$Y,'Row Index'!M53)="",INDEX('RAW DATA'!$L:$L,'Row Index'!M53),INDEX('RAW DATA'!$Y:$Y,'Row Index'!M53)))</f>
        <v>57.6151756492393</v>
      </c>
      <c r="N561" s="40" t="n">
        <f aca="false">IF('Row Index'!N53="","✗",IF(INDEX('RAW DATA'!$Y:$Y,'Row Index'!N53)="",INDEX('RAW DATA'!$L:$L,'Row Index'!N53),INDEX('RAW DATA'!$Y:$Y,'Row Index'!N53)))</f>
        <v>59.2258131559805</v>
      </c>
      <c r="O561" s="40" t="n">
        <f aca="false">IF('Row Index'!O53="","✗",IF(INDEX('RAW DATA'!$Y:$Y,'Row Index'!O53)="",INDEX('RAW DATA'!$L:$L,'Row Index'!O53),INDEX('RAW DATA'!$Y:$Y,'Row Index'!O53)))</f>
        <v>48.9945316634327</v>
      </c>
      <c r="P561" s="40" t="n">
        <f aca="false">IF('Row Index'!P53="","✗",IF(INDEX('RAW DATA'!$Y:$Y,'Row Index'!P53)="",INDEX('RAW DATA'!$L:$L,'Row Index'!P53),INDEX('RAW DATA'!$Y:$Y,'Row Index'!P53)))</f>
        <v>52.1054662671388</v>
      </c>
      <c r="Q561" s="40" t="n">
        <f aca="false">IF('Row Index'!Q53="","✗",IF(INDEX('RAW DATA'!$Y:$Y,'Row Index'!Q53)="",INDEX('RAW DATA'!$L:$L,'Row Index'!Q53),INDEX('RAW DATA'!$Y:$Y,'Row Index'!Q53)))</f>
        <v>51.6536328430899</v>
      </c>
      <c r="R561" s="40" t="n">
        <f aca="false">IF('Row Index'!R53="","✗",IF(INDEX('RAW DATA'!$Y:$Y,'Row Index'!R53)="",INDEX('RAW DATA'!$L:$L,'Row Index'!R53),INDEX('RAW DATA'!$Y:$Y,'Row Index'!R53)))</f>
        <v>46.8222035185679</v>
      </c>
      <c r="S561" s="40" t="n">
        <f aca="false">IF('Row Index'!S53="","✗",IF(INDEX('RAW DATA'!$Y:$Y,'Row Index'!S53)="",INDEX('RAW DATA'!$L:$L,'Row Index'!S53),INDEX('RAW DATA'!$Y:$Y,'Row Index'!S53)))</f>
        <v>46.1220619704588</v>
      </c>
      <c r="T561" s="40" t="n">
        <f aca="false">IF('Row Index'!T53="","✗",IF(INDEX('RAW DATA'!$Y:$Y,'Row Index'!T53)="",INDEX('RAW DATA'!$L:$L,'Row Index'!T53),INDEX('RAW DATA'!$Y:$Y,'Row Index'!T53)))</f>
        <v>50.3337334395297</v>
      </c>
      <c r="U561" s="40" t="n">
        <f aca="false">IF('Row Index'!U53="","✗",IF(INDEX('RAW DATA'!$Y:$Y,'Row Index'!U53)="",INDEX('RAW DATA'!$L:$L,'Row Index'!U53),INDEX('RAW DATA'!$Y:$Y,'Row Index'!U53)))</f>
        <v>44.6241892407478</v>
      </c>
      <c r="V561" s="40" t="n">
        <f aca="false">IF('Row Index'!V53="","✗",IF(INDEX('RAW DATA'!$Y:$Y,'Row Index'!V53)="",INDEX('RAW DATA'!$L:$L,'Row Index'!V53),INDEX('RAW DATA'!$Y:$Y,'Row Index'!V53)))</f>
        <v>41.9646757193049</v>
      </c>
      <c r="W561" s="40" t="n">
        <f aca="false">IF('Row Index'!W53="","✗",IF(INDEX('RAW DATA'!$Y:$Y,'Row Index'!W53)="",INDEX('RAW DATA'!$L:$L,'Row Index'!W53),INDEX('RAW DATA'!$Y:$Y,'Row Index'!W53)))</f>
        <v>43.7909947856536</v>
      </c>
      <c r="X561" s="40" t="n">
        <f aca="false">IF('Row Index'!X53="","✗",IF(INDEX('RAW DATA'!$Y:$Y,'Row Index'!X53)="",INDEX('RAW DATA'!$L:$L,'Row Index'!X53),INDEX('RAW DATA'!$Y:$Y,'Row Index'!X53)))</f>
        <v>37.0395381587291</v>
      </c>
      <c r="Y561" s="40" t="n">
        <f aca="false">IF('Row Index'!Y53="","✗",IF(INDEX('RAW DATA'!$Y:$Y,'Row Index'!Y53)="",INDEX('RAW DATA'!$L:$L,'Row Index'!Y53),INDEX('RAW DATA'!$Y:$Y,'Row Index'!Y53)))</f>
        <v>38.9544630332889</v>
      </c>
      <c r="Z561" s="40" t="n">
        <f aca="false">IF('Row Index'!Z53="","✗",IF(INDEX('RAW DATA'!$Y:$Y,'Row Index'!Z53)="",INDEX('RAW DATA'!$L:$L,'Row Index'!Z53),INDEX('RAW DATA'!$Y:$Y,'Row Index'!Z53)))</f>
        <v>39.9405683673042</v>
      </c>
      <c r="AA561" s="19" t="str">
        <f aca="false">IF('Row Index'!AA53="","⏳",IF(INDEX('RAW DATA'!$Y:$Y,'Row Index'!AA53)="",INDEX('RAW DATA'!$L:$L,'Row Index'!AA53),INDEX('RAW DATA'!$Y:$Y,'Row Index'!AA53)))</f>
        <v>⏳</v>
      </c>
      <c r="AB561" s="40" t="n">
        <f aca="false">IF('Row Index'!AB53="","✗",IF(INDEX('RAW DATA'!$Y:$Y,'Row Index'!AB53)="",INDEX('RAW DATA'!$L:$L,'Row Index'!AB53),INDEX('RAW DATA'!$Y:$Y,'Row Index'!AB53)))</f>
        <v>41.2084321012945</v>
      </c>
      <c r="AC561" s="40" t="n">
        <f aca="false">IF('Row Index'!AC53="","✗",IF(INDEX('RAW DATA'!$Y:$Y,'Row Index'!AC53)="",INDEX('RAW DATA'!$L:$L,'Row Index'!AC53),INDEX('RAW DATA'!$Y:$Y,'Row Index'!AC53)))</f>
        <v>40.8676958694086</v>
      </c>
      <c r="AD561" s="40" t="n">
        <f aca="false">IF('Row Index'!AD53="","✗",IF(INDEX('RAW DATA'!$Y:$Y,'Row Index'!AD53)="",INDEX('RAW DATA'!$L:$L,'Row Index'!AD53),INDEX('RAW DATA'!$Y:$Y,'Row Index'!AD53)))</f>
        <v>41.4281572298389</v>
      </c>
      <c r="AE561" s="40" t="n">
        <f aca="false">IF('Row Index'!AE53="","✗",IF(INDEX('RAW DATA'!$Y:$Y,'Row Index'!AE53)="",INDEX('RAW DATA'!$L:$L,'Row Index'!AE53),INDEX('RAW DATA'!$Y:$Y,'Row Index'!AE53)))</f>
        <v>41.2248674853907</v>
      </c>
      <c r="AF561" s="40" t="n">
        <f aca="false">IF('Row Index'!AF53="","✗",IF(INDEX('RAW DATA'!$Y:$Y,'Row Index'!AF53)="",INDEX('RAW DATA'!$L:$L,'Row Index'!AF53),INDEX('RAW DATA'!$Y:$Y,'Row Index'!AF53)))</f>
        <v>43.5089110276121</v>
      </c>
      <c r="AG561" s="40" t="n">
        <f aca="false">IF('Row Index'!AG53="","✗",IF(INDEX('RAW DATA'!$Y:$Y,'Row Index'!AG53)="",INDEX('RAW DATA'!$L:$L,'Row Index'!AG53),INDEX('RAW DATA'!$Y:$Y,'Row Index'!AG53)))</f>
        <v>52.9257469882016</v>
      </c>
      <c r="AH561" s="40" t="n">
        <f aca="false">IF('Row Index'!AH53="","✗",IF(INDEX('RAW DATA'!$Y:$Y,'Row Index'!AH53)="",INDEX('RAW DATA'!$L:$L,'Row Index'!AH53),INDEX('RAW DATA'!$Y:$Y,'Row Index'!AH53)))</f>
        <v>64.3463292605433</v>
      </c>
      <c r="AI561" s="40" t="n">
        <f aca="false">IF('Row Index'!AI53="","✗",IF(INDEX('RAW DATA'!$Y:$Y,'Row Index'!AI53)="",INDEX('RAW DATA'!$L:$L,'Row Index'!AI53),INDEX('RAW DATA'!$Y:$Y,'Row Index'!AI53)))</f>
        <v>76.3801632193025</v>
      </c>
      <c r="AJ561" s="40" t="n">
        <f aca="false">IF('Row Index'!AJ53="","✗",IF(INDEX('RAW DATA'!$Y:$Y,'Row Index'!AJ53)="",INDEX('RAW DATA'!$L:$L,'Row Index'!AJ53),INDEX('RAW DATA'!$Y:$Y,'Row Index'!AJ53)))</f>
        <v>88.4219571789456</v>
      </c>
      <c r="AK561" s="40" t="n">
        <f aca="false">IF('Row Index'!AK53="","✗",IF(INDEX('RAW DATA'!$Y:$Y,'Row Index'!AK53)="",INDEX('RAW DATA'!$L:$L,'Row Index'!AK53),INDEX('RAW DATA'!$Y:$Y,'Row Index'!AK53)))</f>
        <v>90.7263323091886</v>
      </c>
      <c r="AL561" s="40" t="n">
        <f aca="false">IF('Row Index'!AL53="","✗",IF(INDEX('RAW DATA'!$Y:$Y,'Row Index'!AL53)="",INDEX('RAW DATA'!$L:$L,'Row Index'!AL53),INDEX('RAW DATA'!$Y:$Y,'Row Index'!AL53)))</f>
        <v>96.8477680953228</v>
      </c>
      <c r="AM561" s="40" t="n">
        <f aca="false">IF('Row Index'!AM53="","✗",IF(INDEX('RAW DATA'!$Y:$Y,'Row Index'!AM53)="",INDEX('RAW DATA'!$L:$L,'Row Index'!AM53),INDEX('RAW DATA'!$Y:$Y,'Row Index'!AM53)))</f>
        <v>97.8511635934758</v>
      </c>
      <c r="AN561" s="40" t="n">
        <f aca="false">IF('Row Index'!AN53="","✗",IF(INDEX('RAW DATA'!$Y:$Y,'Row Index'!AN53)="",INDEX('RAW DATA'!$L:$L,'Row Index'!AN53),INDEX('RAW DATA'!$Y:$Y,'Row Index'!AN53)))</f>
        <v>99.4792224005707</v>
      </c>
      <c r="AO561" s="40" t="n">
        <f aca="false">IF('Row Index'!AO53="","✗",IF(INDEX('RAW DATA'!$Y:$Y,'Row Index'!AO53)="",INDEX('RAW DATA'!$L:$L,'Row Index'!AO53),INDEX('RAW DATA'!$Y:$Y,'Row Index'!AO53)))</f>
        <v>99.7133556118921</v>
      </c>
      <c r="AP561" s="40" t="n">
        <f aca="false">IF('Row Index'!AP53="","✗",IF(INDEX('RAW DATA'!$Y:$Y,'Row Index'!AP53)="",INDEX('RAW DATA'!$L:$L,'Row Index'!AP53),INDEX('RAW DATA'!$Y:$Y,'Row Index'!AP53)))</f>
        <v>99.7635804578066</v>
      </c>
      <c r="AQ561" s="40" t="n">
        <f aca="false">IF('Row Index'!AQ53="","✗",IF(INDEX('RAW DATA'!$Y:$Y,'Row Index'!AQ53)="",INDEX('RAW DATA'!$L:$L,'Row Index'!AQ53),INDEX('RAW DATA'!$Y:$Y,'Row Index'!AQ53)))</f>
        <v>99.6486308149126</v>
      </c>
    </row>
    <row r="562" customFormat="false" ht="15" hidden="false" customHeight="false" outlineLevel="0" collapsed="false">
      <c r="A562" s="32" t="s">
        <v>319</v>
      </c>
      <c r="B562" s="33" t="s">
        <v>248</v>
      </c>
      <c r="C562" s="40" t="n">
        <f aca="false">IF('Row Index'!C54="","✗",IF(INDEX('RAW DATA'!$Y:$Y,'Row Index'!C54)="",INDEX('RAW DATA'!$L:$L,'Row Index'!C54),INDEX('RAW DATA'!$Y:$Y,'Row Index'!C54)))</f>
        <v>44.2838328695541</v>
      </c>
      <c r="D562" s="40" t="n">
        <f aca="false">IF('Row Index'!D54="","✗",IF(INDEX('RAW DATA'!$Y:$Y,'Row Index'!D54)="",INDEX('RAW DATA'!$L:$L,'Row Index'!D54),INDEX('RAW DATA'!$Y:$Y,'Row Index'!D54)))</f>
        <v>80.6732382550336</v>
      </c>
      <c r="E562" s="40" t="n">
        <f aca="false">IF('Row Index'!E54="","✗",IF(INDEX('RAW DATA'!$Y:$Y,'Row Index'!E54)="",INDEX('RAW DATA'!$L:$L,'Row Index'!E54),INDEX('RAW DATA'!$Y:$Y,'Row Index'!E54)))</f>
        <v>48.9232716400389</v>
      </c>
      <c r="F562" s="40" t="n">
        <f aca="false">IF('Row Index'!F54="","✗",IF(INDEX('RAW DATA'!$Y:$Y,'Row Index'!F54)="",INDEX('RAW DATA'!$L:$L,'Row Index'!F54),INDEX('RAW DATA'!$Y:$Y,'Row Index'!F54)))</f>
        <v>75.3296407415955</v>
      </c>
      <c r="G562" s="26" t="str">
        <f aca="false">IF('Row Index'!G54="","✗",IF(INDEX('RAW DATA'!$Y:$Y,'Row Index'!G54)="",INDEX('RAW DATA'!$L:$L,'Row Index'!G54),INDEX('RAW DATA'!$Y:$Y,'Row Index'!G54)))</f>
        <v>✗</v>
      </c>
      <c r="H562" s="40" t="n">
        <f aca="false">IF('Row Index'!H54="","✗",IF(INDEX('RAW DATA'!$Y:$Y,'Row Index'!H54)="",INDEX('RAW DATA'!$L:$L,'Row Index'!H54),INDEX('RAW DATA'!$Y:$Y,'Row Index'!H54)))</f>
        <v>73.2433945829358</v>
      </c>
      <c r="I562" s="40" t="n">
        <f aca="false">IF('Row Index'!I54="","✗",IF(INDEX('RAW DATA'!$Y:$Y,'Row Index'!I54)="",INDEX('RAW DATA'!$L:$L,'Row Index'!I54),INDEX('RAW DATA'!$Y:$Y,'Row Index'!I54)))</f>
        <v>50.1577700488936</v>
      </c>
      <c r="J562" s="40" t="n">
        <f aca="false">IF('Row Index'!J54="","✗",IF(INDEX('RAW DATA'!$Y:$Y,'Row Index'!J54)="",INDEX('RAW DATA'!$L:$L,'Row Index'!J54),INDEX('RAW DATA'!$Y:$Y,'Row Index'!J54)))</f>
        <v>68.0895239158341</v>
      </c>
      <c r="K562" s="40" t="n">
        <f aca="false">IF('Row Index'!K54="","✗",IF(INDEX('RAW DATA'!$Y:$Y,'Row Index'!K54)="",INDEX('RAW DATA'!$L:$L,'Row Index'!K54),INDEX('RAW DATA'!$Y:$Y,'Row Index'!K54)))</f>
        <v>49.5568314248752</v>
      </c>
      <c r="L562" s="40" t="n">
        <f aca="false">IF('Row Index'!L54="","✗",IF(INDEX('RAW DATA'!$Y:$Y,'Row Index'!L54)="",INDEX('RAW DATA'!$L:$L,'Row Index'!L54),INDEX('RAW DATA'!$Y:$Y,'Row Index'!L54)))</f>
        <v>69.4783316981062</v>
      </c>
      <c r="M562" s="40" t="n">
        <f aca="false">IF('Row Index'!M54="","✗",IF(INDEX('RAW DATA'!$Y:$Y,'Row Index'!M54)="",INDEX('RAW DATA'!$L:$L,'Row Index'!M54),INDEX('RAW DATA'!$Y:$Y,'Row Index'!M54)))</f>
        <v>49.2131327953045</v>
      </c>
      <c r="N562" s="40" t="n">
        <f aca="false">IF('Row Index'!N54="","✗",IF(INDEX('RAW DATA'!$Y:$Y,'Row Index'!N54)="",INDEX('RAW DATA'!$L:$L,'Row Index'!N54),INDEX('RAW DATA'!$Y:$Y,'Row Index'!N54)))</f>
        <v>55.4071978070563</v>
      </c>
      <c r="O562" s="40" t="n">
        <f aca="false">IF('Row Index'!O54="","✗",IF(INDEX('RAW DATA'!$Y:$Y,'Row Index'!O54)="",INDEX('RAW DATA'!$L:$L,'Row Index'!O54),INDEX('RAW DATA'!$Y:$Y,'Row Index'!O54)))</f>
        <v>46.2741428213094</v>
      </c>
      <c r="P562" s="40" t="n">
        <f aca="false">IF('Row Index'!P54="","✗",IF(INDEX('RAW DATA'!$Y:$Y,'Row Index'!P54)="",INDEX('RAW DATA'!$L:$L,'Row Index'!P54),INDEX('RAW DATA'!$Y:$Y,'Row Index'!P54)))</f>
        <v>43.3819135946796</v>
      </c>
      <c r="Q562" s="40" t="n">
        <f aca="false">IF('Row Index'!Q54="","✗",IF(INDEX('RAW DATA'!$Y:$Y,'Row Index'!Q54)="",INDEX('RAW DATA'!$L:$L,'Row Index'!Q54),INDEX('RAW DATA'!$Y:$Y,'Row Index'!Q54)))</f>
        <v>41.993265993266</v>
      </c>
      <c r="R562" s="40" t="n">
        <f aca="false">IF('Row Index'!R54="","✗",IF(INDEX('RAW DATA'!$Y:$Y,'Row Index'!R54)="",INDEX('RAW DATA'!$L:$L,'Row Index'!R54),INDEX('RAW DATA'!$Y:$Y,'Row Index'!R54)))</f>
        <v>50.7053202184886</v>
      </c>
      <c r="S562" s="40" t="n">
        <f aca="false">IF('Row Index'!S54="","✗",IF(INDEX('RAW DATA'!$Y:$Y,'Row Index'!S54)="",INDEX('RAW DATA'!$L:$L,'Row Index'!S54),INDEX('RAW DATA'!$Y:$Y,'Row Index'!S54)))</f>
        <v>42.8319141624346</v>
      </c>
      <c r="T562" s="40" t="n">
        <f aca="false">IF('Row Index'!T54="","✗",IF(INDEX('RAW DATA'!$Y:$Y,'Row Index'!T54)="",INDEX('RAW DATA'!$L:$L,'Row Index'!T54),INDEX('RAW DATA'!$Y:$Y,'Row Index'!T54)))</f>
        <v>48.9237800383311</v>
      </c>
      <c r="U562" s="40" t="n">
        <f aca="false">IF('Row Index'!U54="","✗",IF(INDEX('RAW DATA'!$Y:$Y,'Row Index'!U54)="",INDEX('RAW DATA'!$L:$L,'Row Index'!U54),INDEX('RAW DATA'!$Y:$Y,'Row Index'!U54)))</f>
        <v>43.4237797140682</v>
      </c>
      <c r="V562" s="40" t="n">
        <f aca="false">IF('Row Index'!V54="","✗",IF(INDEX('RAW DATA'!$Y:$Y,'Row Index'!V54)="",INDEX('RAW DATA'!$L:$L,'Row Index'!V54),INDEX('RAW DATA'!$Y:$Y,'Row Index'!V54)))</f>
        <v>43.9670494577422</v>
      </c>
      <c r="W562" s="40" t="n">
        <f aca="false">IF('Row Index'!W54="","✗",IF(INDEX('RAW DATA'!$Y:$Y,'Row Index'!W54)="",INDEX('RAW DATA'!$L:$L,'Row Index'!W54),INDEX('RAW DATA'!$Y:$Y,'Row Index'!W54)))</f>
        <v>43.677830993308</v>
      </c>
      <c r="X562" s="40" t="n">
        <f aca="false">IF('Row Index'!X54="","✗",IF(INDEX('RAW DATA'!$Y:$Y,'Row Index'!X54)="",INDEX('RAW DATA'!$L:$L,'Row Index'!X54),INDEX('RAW DATA'!$Y:$Y,'Row Index'!X54)))</f>
        <v>50.1265649586098</v>
      </c>
      <c r="Y562" s="40" t="n">
        <f aca="false">IF('Row Index'!Y54="","✗",IF(INDEX('RAW DATA'!$Y:$Y,'Row Index'!Y54)="",INDEX('RAW DATA'!$L:$L,'Row Index'!Y54),INDEX('RAW DATA'!$Y:$Y,'Row Index'!Y54)))</f>
        <v>39.8052064230442</v>
      </c>
      <c r="Z562" s="40" t="n">
        <f aca="false">IF('Row Index'!Z54="","✗",IF(INDEX('RAW DATA'!$Y:$Y,'Row Index'!Z54)="",INDEX('RAW DATA'!$L:$L,'Row Index'!Z54),INDEX('RAW DATA'!$Y:$Y,'Row Index'!Z54)))</f>
        <v>37.4634022149616</v>
      </c>
      <c r="AA562" s="19" t="str">
        <f aca="false">IF('Row Index'!AA54="","⏳",IF(INDEX('RAW DATA'!$Y:$Y,'Row Index'!AA54)="",INDEX('RAW DATA'!$L:$L,'Row Index'!AA54),INDEX('RAW DATA'!$Y:$Y,'Row Index'!AA54)))</f>
        <v>⏳</v>
      </c>
      <c r="AB562" s="40" t="n">
        <f aca="false">IF('Row Index'!AB54="","✗",IF(INDEX('RAW DATA'!$Y:$Y,'Row Index'!AB54)="",INDEX('RAW DATA'!$L:$L,'Row Index'!AB54),INDEX('RAW DATA'!$Y:$Y,'Row Index'!AB54)))</f>
        <v>35.6162533877299</v>
      </c>
      <c r="AC562" s="40" t="n">
        <f aca="false">IF('Row Index'!AC54="","✗",IF(INDEX('RAW DATA'!$Y:$Y,'Row Index'!AC54)="",INDEX('RAW DATA'!$L:$L,'Row Index'!AC54),INDEX('RAW DATA'!$Y:$Y,'Row Index'!AC54)))</f>
        <v>31.0325092859628</v>
      </c>
      <c r="AD562" s="40" t="n">
        <f aca="false">IF('Row Index'!AD54="","✗",IF(INDEX('RAW DATA'!$Y:$Y,'Row Index'!AD54)="",INDEX('RAW DATA'!$L:$L,'Row Index'!AD54),INDEX('RAW DATA'!$Y:$Y,'Row Index'!AD54)))</f>
        <v>35.0867938049926</v>
      </c>
      <c r="AE562" s="40" t="n">
        <f aca="false">IF('Row Index'!AE54="","✗",IF(INDEX('RAW DATA'!$Y:$Y,'Row Index'!AE54)="",INDEX('RAW DATA'!$L:$L,'Row Index'!AE54),INDEX('RAW DATA'!$Y:$Y,'Row Index'!AE54)))</f>
        <v>36.8221774461395</v>
      </c>
      <c r="AF562" s="40" t="n">
        <f aca="false">IF('Row Index'!AF54="","✗",IF(INDEX('RAW DATA'!$Y:$Y,'Row Index'!AF54)="",INDEX('RAW DATA'!$L:$L,'Row Index'!AF54),INDEX('RAW DATA'!$Y:$Y,'Row Index'!AF54)))</f>
        <v>39.9039256084528</v>
      </c>
      <c r="AG562" s="40" t="n">
        <f aca="false">IF('Row Index'!AG54="","✗",IF(INDEX('RAW DATA'!$Y:$Y,'Row Index'!AG54)="",INDEX('RAW DATA'!$L:$L,'Row Index'!AG54),INDEX('RAW DATA'!$Y:$Y,'Row Index'!AG54)))</f>
        <v>40.027422494819</v>
      </c>
      <c r="AH562" s="40" t="n">
        <f aca="false">IF('Row Index'!AH54="","✗",IF(INDEX('RAW DATA'!$Y:$Y,'Row Index'!AH54)="",INDEX('RAW DATA'!$L:$L,'Row Index'!AH54),INDEX('RAW DATA'!$Y:$Y,'Row Index'!AH54)))</f>
        <v>45.5335016690249</v>
      </c>
      <c r="AI562" s="40" t="n">
        <f aca="false">IF('Row Index'!AI54="","✗",IF(INDEX('RAW DATA'!$Y:$Y,'Row Index'!AI54)="",INDEX('RAW DATA'!$L:$L,'Row Index'!AI54),INDEX('RAW DATA'!$Y:$Y,'Row Index'!AI54)))</f>
        <v>57.209320026259</v>
      </c>
      <c r="AJ562" s="40" t="n">
        <f aca="false">IF('Row Index'!AJ54="","✗",IF(INDEX('RAW DATA'!$Y:$Y,'Row Index'!AJ54)="",INDEX('RAW DATA'!$L:$L,'Row Index'!AJ54),INDEX('RAW DATA'!$Y:$Y,'Row Index'!AJ54)))</f>
        <v>76.8746053794671</v>
      </c>
      <c r="AK562" s="40" t="n">
        <f aca="false">IF('Row Index'!AK54="","✗",IF(INDEX('RAW DATA'!$Y:$Y,'Row Index'!AK54)="",INDEX('RAW DATA'!$L:$L,'Row Index'!AK54),INDEX('RAW DATA'!$Y:$Y,'Row Index'!AK54)))</f>
        <v>82.7108671891351</v>
      </c>
      <c r="AL562" s="40" t="n">
        <f aca="false">IF('Row Index'!AL54="","✗",IF(INDEX('RAW DATA'!$Y:$Y,'Row Index'!AL54)="",INDEX('RAW DATA'!$L:$L,'Row Index'!AL54),INDEX('RAW DATA'!$Y:$Y,'Row Index'!AL54)))</f>
        <v>86.6844480919163</v>
      </c>
      <c r="AM562" s="40" t="n">
        <f aca="false">IF('Row Index'!AM54="","✗",IF(INDEX('RAW DATA'!$Y:$Y,'Row Index'!AM54)="",INDEX('RAW DATA'!$L:$L,'Row Index'!AM54),INDEX('RAW DATA'!$Y:$Y,'Row Index'!AM54)))</f>
        <v>89.5063082830499</v>
      </c>
      <c r="AN562" s="40" t="n">
        <f aca="false">IF('Row Index'!AN54="","✗",IF(INDEX('RAW DATA'!$Y:$Y,'Row Index'!AN54)="",INDEX('RAW DATA'!$L:$L,'Row Index'!AN54),INDEX('RAW DATA'!$Y:$Y,'Row Index'!AN54)))</f>
        <v>97.9165675688532</v>
      </c>
      <c r="AO562" s="40" t="n">
        <f aca="false">IF('Row Index'!AO54="","✗",IF(INDEX('RAW DATA'!$Y:$Y,'Row Index'!AO54)="",INDEX('RAW DATA'!$L:$L,'Row Index'!AO54),INDEX('RAW DATA'!$Y:$Y,'Row Index'!AO54)))</f>
        <v>99.0137263441842</v>
      </c>
      <c r="AP562" s="40" t="n">
        <f aca="false">IF('Row Index'!AP54="","✗",IF(INDEX('RAW DATA'!$Y:$Y,'Row Index'!AP54)="",INDEX('RAW DATA'!$L:$L,'Row Index'!AP54),INDEX('RAW DATA'!$Y:$Y,'Row Index'!AP54)))</f>
        <v>99.8609121381977</v>
      </c>
      <c r="AQ562" s="40" t="n">
        <f aca="false">IF('Row Index'!AQ54="","✗",IF(INDEX('RAW DATA'!$Y:$Y,'Row Index'!AQ54)="",INDEX('RAW DATA'!$L:$L,'Row Index'!AQ54),INDEX('RAW DATA'!$Y:$Y,'Row Index'!AQ54)))</f>
        <v>98.4333570919458</v>
      </c>
    </row>
    <row r="565" customFormat="false" ht="15" hidden="false" customHeight="false" outlineLevel="0" collapsed="false">
      <c r="A565" s="3" t="s">
        <v>109</v>
      </c>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row>
    <row r="566" customFormat="false" ht="23.85" hidden="false" customHeight="false" outlineLevel="0" collapsed="false">
      <c r="A566" s="9" t="s">
        <v>5404</v>
      </c>
      <c r="B566" s="9" t="s">
        <v>153</v>
      </c>
      <c r="C566" s="9" t="s">
        <v>147</v>
      </c>
      <c r="D566" s="9" t="s">
        <v>365</v>
      </c>
      <c r="E566" s="9" t="s">
        <v>497</v>
      </c>
      <c r="F566" s="9" t="s">
        <v>628</v>
      </c>
      <c r="G566" s="9" t="s">
        <v>763</v>
      </c>
      <c r="H566" s="9" t="s">
        <v>902</v>
      </c>
      <c r="I566" s="9" t="s">
        <v>1037</v>
      </c>
      <c r="J566" s="9" t="s">
        <v>1143</v>
      </c>
      <c r="K566" s="9" t="s">
        <v>1275</v>
      </c>
      <c r="L566" s="9" t="s">
        <v>1411</v>
      </c>
      <c r="M566" s="9" t="s">
        <v>1628</v>
      </c>
      <c r="N566" s="9" t="s">
        <v>1760</v>
      </c>
      <c r="O566" s="9" t="s">
        <v>1895</v>
      </c>
      <c r="P566" s="9" t="s">
        <v>2027</v>
      </c>
      <c r="Q566" s="9" t="s">
        <v>2154</v>
      </c>
      <c r="R566" s="9" t="s">
        <v>2285</v>
      </c>
      <c r="S566" s="9" t="s">
        <v>2413</v>
      </c>
      <c r="T566" s="9" t="s">
        <v>2544</v>
      </c>
      <c r="U566" s="9" t="s">
        <v>2676</v>
      </c>
      <c r="V566" s="9" t="s">
        <v>2806</v>
      </c>
      <c r="W566" s="9" t="s">
        <v>2933</v>
      </c>
      <c r="X566" s="9" t="s">
        <v>3066</v>
      </c>
      <c r="Y566" s="9" t="s">
        <v>3201</v>
      </c>
      <c r="Z566" s="9" t="s">
        <v>3330</v>
      </c>
      <c r="AA566" s="9" t="s">
        <v>5405</v>
      </c>
      <c r="AB566" s="9" t="s">
        <v>3465</v>
      </c>
      <c r="AC566" s="9" t="s">
        <v>3592</v>
      </c>
      <c r="AD566" s="9" t="s">
        <v>3719</v>
      </c>
      <c r="AE566" s="9" t="s">
        <v>3846</v>
      </c>
      <c r="AF566" s="9" t="s">
        <v>3975</v>
      </c>
      <c r="AG566" s="9" t="s">
        <v>4103</v>
      </c>
      <c r="AH566" s="9" t="s">
        <v>5406</v>
      </c>
      <c r="AI566" s="9" t="s">
        <v>4360</v>
      </c>
      <c r="AJ566" s="9" t="s">
        <v>4488</v>
      </c>
      <c r="AK566" s="9" t="s">
        <v>4617</v>
      </c>
      <c r="AL566" s="9" t="s">
        <v>4746</v>
      </c>
      <c r="AM566" s="9" t="s">
        <v>4855</v>
      </c>
      <c r="AN566" s="9" t="s">
        <v>4963</v>
      </c>
      <c r="AO566" s="9" t="s">
        <v>5072</v>
      </c>
      <c r="AP566" s="9" t="s">
        <v>5184</v>
      </c>
      <c r="AQ566" s="9" t="s">
        <v>5293</v>
      </c>
    </row>
    <row r="567" customFormat="false" ht="15" hidden="false" customHeight="false" outlineLevel="0" collapsed="false">
      <c r="A567" s="15" t="s">
        <v>151</v>
      </c>
      <c r="B567" s="16" t="s">
        <v>153</v>
      </c>
      <c r="C567" s="41" t="n">
        <f aca="false">IF('Row Index'!C5="","✗",IF(INDEX('RAW DATA'!$D:$D,'Row Index'!C5)="",INDEX('RAW DATA'!$L:$L,'Row Index'!C5),INDEX('RAW DATA'!$D:$D,'Row Index'!C5)))</f>
        <v>46298.6673032407</v>
      </c>
      <c r="D567" s="41" t="n">
        <f aca="false">IF('Row Index'!D5="","✗",IF(INDEX('RAW DATA'!$D:$D,'Row Index'!D5)="",INDEX('RAW DATA'!$L:$L,'Row Index'!D5),INDEX('RAW DATA'!$D:$D,'Row Index'!D5)))</f>
        <v>46298.6777083333</v>
      </c>
      <c r="E567" s="41" t="n">
        <f aca="false">IF('Row Index'!E5="","✗",IF(INDEX('RAW DATA'!$D:$D,'Row Index'!E5)="",INDEX('RAW DATA'!$L:$L,'Row Index'!E5),INDEX('RAW DATA'!$D:$D,'Row Index'!E5)))</f>
        <v>46298.6877777778</v>
      </c>
      <c r="F567" s="41" t="n">
        <f aca="false">IF('Row Index'!F5="","✗",IF(INDEX('RAW DATA'!$D:$D,'Row Index'!F5)="",INDEX('RAW DATA'!$L:$L,'Row Index'!F5),INDEX('RAW DATA'!$D:$D,'Row Index'!F5)))</f>
        <v>46298.6983101852</v>
      </c>
      <c r="G567" s="41" t="n">
        <f aca="false">IF('Row Index'!G5="","✗",IF(INDEX('RAW DATA'!$D:$D,'Row Index'!G5)="",INDEX('RAW DATA'!$L:$L,'Row Index'!G5),INDEX('RAW DATA'!$D:$D,'Row Index'!G5)))</f>
        <v>46298.7087615741</v>
      </c>
      <c r="H567" s="41" t="n">
        <f aca="false">IF('Row Index'!H5="","✗",IF(INDEX('RAW DATA'!$D:$D,'Row Index'!H5)="",INDEX('RAW DATA'!$L:$L,'Row Index'!H5),INDEX('RAW DATA'!$D:$D,'Row Index'!H5)))</f>
        <v>46298.7229976852</v>
      </c>
      <c r="I567" s="41" t="n">
        <f aca="false">IF('Row Index'!I5="","✗",IF(INDEX('RAW DATA'!$D:$D,'Row Index'!I5)="",INDEX('RAW DATA'!$L:$L,'Row Index'!I5),INDEX('RAW DATA'!$D:$D,'Row Index'!I5)))</f>
        <v>46298.7401041667</v>
      </c>
      <c r="J567" s="41" t="n">
        <f aca="false">IF('Row Index'!J5="","✗",IF(INDEX('RAW DATA'!$D:$D,'Row Index'!J5)="",INDEX('RAW DATA'!$L:$L,'Row Index'!J5),INDEX('RAW DATA'!$D:$D,'Row Index'!J5)))</f>
        <v>46298.7503935185</v>
      </c>
      <c r="K567" s="41" t="n">
        <f aca="false">IF('Row Index'!K5="","✗",IF(INDEX('RAW DATA'!$D:$D,'Row Index'!K5)="",INDEX('RAW DATA'!$L:$L,'Row Index'!K5),INDEX('RAW DATA'!$D:$D,'Row Index'!K5)))</f>
        <v>46298.7601273148</v>
      </c>
      <c r="L567" s="41" t="n">
        <f aca="false">IF('Row Index'!L5="","✗",IF(INDEX('RAW DATA'!$D:$D,'Row Index'!L5)="",INDEX('RAW DATA'!$L:$L,'Row Index'!L5),INDEX('RAW DATA'!$D:$D,'Row Index'!L5)))</f>
        <v>46298.7711805556</v>
      </c>
      <c r="M567" s="41" t="n">
        <f aca="false">IF('Row Index'!M5="","✗",IF(INDEX('RAW DATA'!$D:$D,'Row Index'!M5)="",INDEX('RAW DATA'!$L:$L,'Row Index'!M5),INDEX('RAW DATA'!$D:$D,'Row Index'!M5)))</f>
        <v>46298.7811574074</v>
      </c>
      <c r="N567" s="41" t="n">
        <f aca="false">IF('Row Index'!N5="","✗",IF(INDEX('RAW DATA'!$D:$D,'Row Index'!N5)="",INDEX('RAW DATA'!$L:$L,'Row Index'!N5),INDEX('RAW DATA'!$D:$D,'Row Index'!N5)))</f>
        <v>46298.7931828704</v>
      </c>
      <c r="O567" s="41" t="n">
        <f aca="false">IF('Row Index'!O5="","✗",IF(INDEX('RAW DATA'!$D:$D,'Row Index'!O5)="",INDEX('RAW DATA'!$L:$L,'Row Index'!O5),INDEX('RAW DATA'!$D:$D,'Row Index'!O5)))</f>
        <v>46298.8033796296</v>
      </c>
      <c r="P567" s="41" t="n">
        <f aca="false">IF('Row Index'!P5="","✗",IF(INDEX('RAW DATA'!$D:$D,'Row Index'!P5)="",INDEX('RAW DATA'!$L:$L,'Row Index'!P5),INDEX('RAW DATA'!$D:$D,'Row Index'!P5)))</f>
        <v>46298.8138425926</v>
      </c>
      <c r="Q567" s="41" t="n">
        <f aca="false">IF('Row Index'!Q5="","✗",IF(INDEX('RAW DATA'!$D:$D,'Row Index'!Q5)="",INDEX('RAW DATA'!$L:$L,'Row Index'!Q5),INDEX('RAW DATA'!$D:$D,'Row Index'!Q5)))</f>
        <v>46298.8234027778</v>
      </c>
      <c r="R567" s="41" t="n">
        <f aca="false">IF('Row Index'!R5="","✗",IF(INDEX('RAW DATA'!$D:$D,'Row Index'!R5)="",INDEX('RAW DATA'!$L:$L,'Row Index'!R5),INDEX('RAW DATA'!$D:$D,'Row Index'!R5)))</f>
        <v>46298.8346412037</v>
      </c>
      <c r="S567" s="41" t="n">
        <f aca="false">IF('Row Index'!S5="","✗",IF(INDEX('RAW DATA'!$D:$D,'Row Index'!S5)="",INDEX('RAW DATA'!$L:$L,'Row Index'!S5),INDEX('RAW DATA'!$D:$D,'Row Index'!S5)))</f>
        <v>46298.8438425926</v>
      </c>
      <c r="T567" s="41" t="n">
        <f aca="false">IF('Row Index'!T5="","✗",IF(INDEX('RAW DATA'!$D:$D,'Row Index'!T5)="",INDEX('RAW DATA'!$L:$L,'Row Index'!T5),INDEX('RAW DATA'!$D:$D,'Row Index'!T5)))</f>
        <v>46298.8552083333</v>
      </c>
      <c r="U567" s="41" t="n">
        <f aca="false">IF('Row Index'!U5="","✗",IF(INDEX('RAW DATA'!$D:$D,'Row Index'!U5)="",INDEX('RAW DATA'!$L:$L,'Row Index'!U5),INDEX('RAW DATA'!$D:$D,'Row Index'!U5)))</f>
        <v>46298.864525463</v>
      </c>
      <c r="V567" s="41" t="n">
        <f aca="false">IF('Row Index'!V5="","✗",IF(INDEX('RAW DATA'!$D:$D,'Row Index'!V5)="",INDEX('RAW DATA'!$L:$L,'Row Index'!V5),INDEX('RAW DATA'!$D:$D,'Row Index'!V5)))</f>
        <v>46298.8752662037</v>
      </c>
      <c r="W567" s="41" t="n">
        <f aca="false">IF('Row Index'!W5="","✗",IF(INDEX('RAW DATA'!$D:$D,'Row Index'!W5)="",INDEX('RAW DATA'!$L:$L,'Row Index'!W5),INDEX('RAW DATA'!$D:$D,'Row Index'!W5)))</f>
        <v>46298.886087963</v>
      </c>
      <c r="X567" s="41" t="n">
        <f aca="false">IF('Row Index'!X5="","✗",IF(INDEX('RAW DATA'!$D:$D,'Row Index'!X5)="",INDEX('RAW DATA'!$L:$L,'Row Index'!X5),INDEX('RAW DATA'!$D:$D,'Row Index'!X5)))</f>
        <v>46298.8964814815</v>
      </c>
      <c r="Y567" s="41" t="n">
        <f aca="false">IF('Row Index'!Y5="","✗",IF(INDEX('RAW DATA'!$D:$D,'Row Index'!Y5)="",INDEX('RAW DATA'!$L:$L,'Row Index'!Y5),INDEX('RAW DATA'!$D:$D,'Row Index'!Y5)))</f>
        <v>46298.9073842593</v>
      </c>
      <c r="Z567" s="41" t="n">
        <f aca="false">IF('Row Index'!Z5="","✗",IF(INDEX('RAW DATA'!$D:$D,'Row Index'!Z5)="",INDEX('RAW DATA'!$L:$L,'Row Index'!Z5),INDEX('RAW DATA'!$D:$D,'Row Index'!Z5)))</f>
        <v>46298.9297106482</v>
      </c>
      <c r="AA567" s="42" t="str">
        <f aca="false">IF('Row Index'!AA5="","⏳",IF(INDEX('RAW DATA'!$D:$D,'Row Index'!AA5)="",INDEX('RAW DATA'!$L:$L,'Row Index'!AA5),INDEX('RAW DATA'!$D:$D,'Row Index'!AA5)))</f>
        <v>⏳</v>
      </c>
      <c r="AB567" s="41" t="n">
        <f aca="false">IF('Row Index'!AB5="","✗",IF(INDEX('RAW DATA'!$D:$D,'Row Index'!AB5)="",INDEX('RAW DATA'!$L:$L,'Row Index'!AB5),INDEX('RAW DATA'!$D:$D,'Row Index'!AB5)))</f>
        <v>46298.9479513889</v>
      </c>
      <c r="AC567" s="41" t="n">
        <f aca="false">IF('Row Index'!AC5="","✗",IF(INDEX('RAW DATA'!$D:$D,'Row Index'!AC5)="",INDEX('RAW DATA'!$L:$L,'Row Index'!AC5),INDEX('RAW DATA'!$D:$D,'Row Index'!AC5)))</f>
        <v>46298.959224537</v>
      </c>
      <c r="AD567" s="41" t="n">
        <f aca="false">IF('Row Index'!AD5="","✗",IF(INDEX('RAW DATA'!$D:$D,'Row Index'!AD5)="",INDEX('RAW DATA'!$L:$L,'Row Index'!AD5),INDEX('RAW DATA'!$D:$D,'Row Index'!AD5)))</f>
        <v>46298.968900463</v>
      </c>
      <c r="AE567" s="41" t="n">
        <f aca="false">IF('Row Index'!AE5="","✗",IF(INDEX('RAW DATA'!$D:$D,'Row Index'!AE5)="",INDEX('RAW DATA'!$L:$L,'Row Index'!AE5),INDEX('RAW DATA'!$D:$D,'Row Index'!AE5)))</f>
        <v>46298.9816435185</v>
      </c>
      <c r="AF567" s="41" t="n">
        <f aca="false">IF('Row Index'!AF5="","✗",IF(INDEX('RAW DATA'!$D:$D,'Row Index'!AF5)="",INDEX('RAW DATA'!$L:$L,'Row Index'!AF5),INDEX('RAW DATA'!$D:$D,'Row Index'!AF5)))</f>
        <v>46298.9900115741</v>
      </c>
      <c r="AG567" s="41" t="n">
        <f aca="false">IF('Row Index'!AG5="","✗",IF(INDEX('RAW DATA'!$D:$D,'Row Index'!AG5)="",INDEX('RAW DATA'!$L:$L,'Row Index'!AG5),INDEX('RAW DATA'!$D:$D,'Row Index'!AG5)))</f>
        <v>46299.001724537</v>
      </c>
      <c r="AH567" s="41" t="n">
        <f aca="false">IF('Row Index'!AH5="","✗",IF(INDEX('RAW DATA'!$D:$D,'Row Index'!AH5)="",INDEX('RAW DATA'!$L:$L,'Row Index'!AH5),INDEX('RAW DATA'!$D:$D,'Row Index'!AH5)))</f>
        <v>46299.0169791667</v>
      </c>
      <c r="AI567" s="41" t="n">
        <f aca="false">IF('Row Index'!AI5="","✗",IF(INDEX('RAW DATA'!$D:$D,'Row Index'!AI5)="",INDEX('RAW DATA'!$L:$L,'Row Index'!AI5),INDEX('RAW DATA'!$D:$D,'Row Index'!AI5)))</f>
        <v>46299.0319444445</v>
      </c>
      <c r="AJ567" s="41" t="n">
        <f aca="false">IF('Row Index'!AJ5="","✗",IF(INDEX('RAW DATA'!$D:$D,'Row Index'!AJ5)="",INDEX('RAW DATA'!$L:$L,'Row Index'!AJ5),INDEX('RAW DATA'!$D:$D,'Row Index'!AJ5)))</f>
        <v>46299.0541435185</v>
      </c>
      <c r="AK567" s="41" t="n">
        <f aca="false">IF('Row Index'!AK5="","✗",IF(INDEX('RAW DATA'!$D:$D,'Row Index'!AK5)="",INDEX('RAW DATA'!$L:$L,'Row Index'!AK5),INDEX('RAW DATA'!$D:$D,'Row Index'!AK5)))</f>
        <v>46299.0653935185</v>
      </c>
      <c r="AL567" s="41" t="n">
        <f aca="false">IF('Row Index'!AL5="","✗",IF(INDEX('RAW DATA'!$D:$D,'Row Index'!AL5)="",INDEX('RAW DATA'!$L:$L,'Row Index'!AL5),INDEX('RAW DATA'!$D:$D,'Row Index'!AL5)))</f>
        <v>46299.0860069445</v>
      </c>
      <c r="AM567" s="41" t="n">
        <f aca="false">IF('Row Index'!AM5="","✗",IF(INDEX('RAW DATA'!$D:$D,'Row Index'!AM5)="",INDEX('RAW DATA'!$L:$L,'Row Index'!AM5),INDEX('RAW DATA'!$D:$D,'Row Index'!AM5)))</f>
        <v>46299.1040856482</v>
      </c>
      <c r="AN567" s="41" t="n">
        <f aca="false">IF('Row Index'!AN5="","✗",IF(INDEX('RAW DATA'!$D:$D,'Row Index'!AN5)="",INDEX('RAW DATA'!$L:$L,'Row Index'!AN5),INDEX('RAW DATA'!$D:$D,'Row Index'!AN5)))</f>
        <v>46299.1267361111</v>
      </c>
      <c r="AO567" s="41" t="n">
        <f aca="false">IF('Row Index'!AO5="","✗",IF(INDEX('RAW DATA'!$D:$D,'Row Index'!AO5)="",INDEX('RAW DATA'!$L:$L,'Row Index'!AO5),INDEX('RAW DATA'!$D:$D,'Row Index'!AO5)))</f>
        <v>46299.1469675926</v>
      </c>
      <c r="AP567" s="41" t="n">
        <f aca="false">IF('Row Index'!AP5="","✗",IF(INDEX('RAW DATA'!$D:$D,'Row Index'!AP5)="",INDEX('RAW DATA'!$L:$L,'Row Index'!AP5),INDEX('RAW DATA'!$D:$D,'Row Index'!AP5)))</f>
        <v>46299.1852314815</v>
      </c>
      <c r="AQ567" s="41" t="n">
        <f aca="false">IF('Row Index'!AQ5="","✗",IF(INDEX('RAW DATA'!$D:$D,'Row Index'!AQ5)="",INDEX('RAW DATA'!$L:$L,'Row Index'!AQ5),INDEX('RAW DATA'!$D:$D,'Row Index'!AQ5)))</f>
        <v>46299.2058680556</v>
      </c>
    </row>
    <row r="568" customFormat="false" ht="15" hidden="false" customHeight="false" outlineLevel="0" collapsed="false">
      <c r="A568" s="15" t="s">
        <v>160</v>
      </c>
      <c r="B568" s="16" t="s">
        <v>153</v>
      </c>
      <c r="C568" s="41" t="n">
        <f aca="false">IF('Row Index'!C6="","✗",IF(INDEX('RAW DATA'!$D:$D,'Row Index'!C6)="",INDEX('RAW DATA'!$L:$L,'Row Index'!C6),INDEX('RAW DATA'!$D:$D,'Row Index'!C6)))</f>
        <v>46298.667337963</v>
      </c>
      <c r="D568" s="41" t="n">
        <f aca="false">IF('Row Index'!D6="","✗",IF(INDEX('RAW DATA'!$D:$D,'Row Index'!D6)="",INDEX('RAW DATA'!$L:$L,'Row Index'!D6),INDEX('RAW DATA'!$D:$D,'Row Index'!D6)))</f>
        <v>46298.6777430556</v>
      </c>
      <c r="E568" s="41" t="n">
        <f aca="false">IF('Row Index'!E6="","✗",IF(INDEX('RAW DATA'!$D:$D,'Row Index'!E6)="",INDEX('RAW DATA'!$L:$L,'Row Index'!E6),INDEX('RAW DATA'!$D:$D,'Row Index'!E6)))</f>
        <v>46298.6878125</v>
      </c>
      <c r="F568" s="41" t="n">
        <f aca="false">IF('Row Index'!F6="","✗",IF(INDEX('RAW DATA'!$D:$D,'Row Index'!F6)="",INDEX('RAW DATA'!$L:$L,'Row Index'!F6),INDEX('RAW DATA'!$D:$D,'Row Index'!F6)))</f>
        <v>46298.6983449074</v>
      </c>
      <c r="G568" s="41" t="n">
        <f aca="false">IF('Row Index'!G6="","✗",IF(INDEX('RAW DATA'!$D:$D,'Row Index'!G6)="",INDEX('RAW DATA'!$L:$L,'Row Index'!G6),INDEX('RAW DATA'!$D:$D,'Row Index'!G6)))</f>
        <v>46298.7088078704</v>
      </c>
      <c r="H568" s="41" t="n">
        <f aca="false">IF('Row Index'!H6="","✗",IF(INDEX('RAW DATA'!$D:$D,'Row Index'!H6)="",INDEX('RAW DATA'!$L:$L,'Row Index'!H6),INDEX('RAW DATA'!$D:$D,'Row Index'!H6)))</f>
        <v>46298.7230208333</v>
      </c>
      <c r="I568" s="41" t="n">
        <f aca="false">IF('Row Index'!I6="","✗",IF(INDEX('RAW DATA'!$D:$D,'Row Index'!I6)="",INDEX('RAW DATA'!$L:$L,'Row Index'!I6),INDEX('RAW DATA'!$D:$D,'Row Index'!I6)))</f>
        <v>46298.740162037</v>
      </c>
      <c r="J568" s="41" t="n">
        <f aca="false">IF('Row Index'!J6="","✗",IF(INDEX('RAW DATA'!$D:$D,'Row Index'!J6)="",INDEX('RAW DATA'!$L:$L,'Row Index'!J6),INDEX('RAW DATA'!$D:$D,'Row Index'!J6)))</f>
        <v>46298.7504282407</v>
      </c>
      <c r="K568" s="41" t="n">
        <f aca="false">IF('Row Index'!K6="","✗",IF(INDEX('RAW DATA'!$D:$D,'Row Index'!K6)="",INDEX('RAW DATA'!$L:$L,'Row Index'!K6),INDEX('RAW DATA'!$D:$D,'Row Index'!K6)))</f>
        <v>46298.760162037</v>
      </c>
      <c r="L568" s="41" t="n">
        <f aca="false">IF('Row Index'!L6="","✗",IF(INDEX('RAW DATA'!$D:$D,'Row Index'!L6)="",INDEX('RAW DATA'!$L:$L,'Row Index'!L6),INDEX('RAW DATA'!$D:$D,'Row Index'!L6)))</f>
        <v>46298.7712037037</v>
      </c>
      <c r="M568" s="41" t="n">
        <f aca="false">IF('Row Index'!M6="","✗",IF(INDEX('RAW DATA'!$D:$D,'Row Index'!M6)="",INDEX('RAW DATA'!$L:$L,'Row Index'!M6),INDEX('RAW DATA'!$D:$D,'Row Index'!M6)))</f>
        <v>46298.7811689815</v>
      </c>
      <c r="N568" s="41" t="n">
        <f aca="false">IF('Row Index'!N6="","✗",IF(INDEX('RAW DATA'!$D:$D,'Row Index'!N6)="",INDEX('RAW DATA'!$L:$L,'Row Index'!N6),INDEX('RAW DATA'!$D:$D,'Row Index'!N6)))</f>
        <v>46298.7931944444</v>
      </c>
      <c r="O568" s="41" t="n">
        <f aca="false">IF('Row Index'!O6="","✗",IF(INDEX('RAW DATA'!$D:$D,'Row Index'!O6)="",INDEX('RAW DATA'!$L:$L,'Row Index'!O6),INDEX('RAW DATA'!$D:$D,'Row Index'!O6)))</f>
        <v>46298.8034027778</v>
      </c>
      <c r="P568" s="41" t="n">
        <f aca="false">IF('Row Index'!P6="","✗",IF(INDEX('RAW DATA'!$D:$D,'Row Index'!P6)="",INDEX('RAW DATA'!$L:$L,'Row Index'!P6),INDEX('RAW DATA'!$D:$D,'Row Index'!P6)))</f>
        <v>46298.8138541667</v>
      </c>
      <c r="Q568" s="41" t="n">
        <f aca="false">IF('Row Index'!Q6="","✗",IF(INDEX('RAW DATA'!$D:$D,'Row Index'!Q6)="",INDEX('RAW DATA'!$L:$L,'Row Index'!Q6),INDEX('RAW DATA'!$D:$D,'Row Index'!Q6)))</f>
        <v>46298.8234143519</v>
      </c>
      <c r="R568" s="41" t="n">
        <f aca="false">IF('Row Index'!R6="","✗",IF(INDEX('RAW DATA'!$D:$D,'Row Index'!R6)="",INDEX('RAW DATA'!$L:$L,'Row Index'!R6),INDEX('RAW DATA'!$D:$D,'Row Index'!R6)))</f>
        <v>46298.8346643519</v>
      </c>
      <c r="S568" s="41" t="n">
        <f aca="false">IF('Row Index'!S6="","✗",IF(INDEX('RAW DATA'!$D:$D,'Row Index'!S6)="",INDEX('RAW DATA'!$L:$L,'Row Index'!S6),INDEX('RAW DATA'!$D:$D,'Row Index'!S6)))</f>
        <v>46298.8438657407</v>
      </c>
      <c r="T568" s="41" t="n">
        <f aca="false">IF('Row Index'!T6="","✗",IF(INDEX('RAW DATA'!$D:$D,'Row Index'!T6)="",INDEX('RAW DATA'!$L:$L,'Row Index'!T6),INDEX('RAW DATA'!$D:$D,'Row Index'!T6)))</f>
        <v>46298.8552430556</v>
      </c>
      <c r="U568" s="41" t="n">
        <f aca="false">IF('Row Index'!U6="","✗",IF(INDEX('RAW DATA'!$D:$D,'Row Index'!U6)="",INDEX('RAW DATA'!$L:$L,'Row Index'!U6),INDEX('RAW DATA'!$D:$D,'Row Index'!U6)))</f>
        <v>46298.8645486111</v>
      </c>
      <c r="V568" s="41" t="n">
        <f aca="false">IF('Row Index'!V6="","✗",IF(INDEX('RAW DATA'!$D:$D,'Row Index'!V6)="",INDEX('RAW DATA'!$L:$L,'Row Index'!V6),INDEX('RAW DATA'!$D:$D,'Row Index'!V6)))</f>
        <v>46298.8753009259</v>
      </c>
      <c r="W568" s="41" t="n">
        <f aca="false">IF('Row Index'!W6="","✗",IF(INDEX('RAW DATA'!$D:$D,'Row Index'!W6)="",INDEX('RAW DATA'!$L:$L,'Row Index'!W6),INDEX('RAW DATA'!$D:$D,'Row Index'!W6)))</f>
        <v>46298.8861111111</v>
      </c>
      <c r="X568" s="41" t="n">
        <f aca="false">IF('Row Index'!X6="","✗",IF(INDEX('RAW DATA'!$D:$D,'Row Index'!X6)="",INDEX('RAW DATA'!$L:$L,'Row Index'!X6),INDEX('RAW DATA'!$D:$D,'Row Index'!X6)))</f>
        <v>46298.8965162037</v>
      </c>
      <c r="Y568" s="41" t="n">
        <f aca="false">IF('Row Index'!Y6="","✗",IF(INDEX('RAW DATA'!$D:$D,'Row Index'!Y6)="",INDEX('RAW DATA'!$L:$L,'Row Index'!Y6),INDEX('RAW DATA'!$D:$D,'Row Index'!Y6)))</f>
        <v>46298.9074189815</v>
      </c>
      <c r="Z568" s="41" t="n">
        <f aca="false">IF('Row Index'!Z6="","✗",IF(INDEX('RAW DATA'!$D:$D,'Row Index'!Z6)="",INDEX('RAW DATA'!$L:$L,'Row Index'!Z6),INDEX('RAW DATA'!$D:$D,'Row Index'!Z6)))</f>
        <v>46298.9297453704</v>
      </c>
      <c r="AA568" s="42" t="str">
        <f aca="false">IF('Row Index'!AA6="","⏳",IF(INDEX('RAW DATA'!$D:$D,'Row Index'!AA6)="",INDEX('RAW DATA'!$L:$L,'Row Index'!AA6),INDEX('RAW DATA'!$D:$D,'Row Index'!AA6)))</f>
        <v>⏳</v>
      </c>
      <c r="AB568" s="41" t="n">
        <f aca="false">IF('Row Index'!AB6="","✗",IF(INDEX('RAW DATA'!$D:$D,'Row Index'!AB6)="",INDEX('RAW DATA'!$L:$L,'Row Index'!AB6),INDEX('RAW DATA'!$D:$D,'Row Index'!AB6)))</f>
        <v>46298.947974537</v>
      </c>
      <c r="AC568" s="41" t="n">
        <f aca="false">IF('Row Index'!AC6="","✗",IF(INDEX('RAW DATA'!$D:$D,'Row Index'!AC6)="",INDEX('RAW DATA'!$L:$L,'Row Index'!AC6),INDEX('RAW DATA'!$D:$D,'Row Index'!AC6)))</f>
        <v>46298.9592361111</v>
      </c>
      <c r="AD568" s="41" t="n">
        <f aca="false">IF('Row Index'!AD6="","✗",IF(INDEX('RAW DATA'!$D:$D,'Row Index'!AD6)="",INDEX('RAW DATA'!$L:$L,'Row Index'!AD6),INDEX('RAW DATA'!$D:$D,'Row Index'!AD6)))</f>
        <v>46298.9689236111</v>
      </c>
      <c r="AE568" s="41" t="n">
        <f aca="false">IF('Row Index'!AE6="","✗",IF(INDEX('RAW DATA'!$D:$D,'Row Index'!AE6)="",INDEX('RAW DATA'!$L:$L,'Row Index'!AE6),INDEX('RAW DATA'!$D:$D,'Row Index'!AE6)))</f>
        <v>46298.9816666667</v>
      </c>
      <c r="AF568" s="41" t="n">
        <f aca="false">IF('Row Index'!AF6="","✗",IF(INDEX('RAW DATA'!$D:$D,'Row Index'!AF6)="",INDEX('RAW DATA'!$L:$L,'Row Index'!AF6),INDEX('RAW DATA'!$D:$D,'Row Index'!AF6)))</f>
        <v>46298.9900347222</v>
      </c>
      <c r="AG568" s="41" t="n">
        <f aca="false">IF('Row Index'!AG6="","✗",IF(INDEX('RAW DATA'!$D:$D,'Row Index'!AG6)="",INDEX('RAW DATA'!$L:$L,'Row Index'!AG6),INDEX('RAW DATA'!$D:$D,'Row Index'!AG6)))</f>
        <v>46299.0017476852</v>
      </c>
      <c r="AH568" s="41" t="n">
        <f aca="false">IF('Row Index'!AH6="","✗",IF(INDEX('RAW DATA'!$D:$D,'Row Index'!AH6)="",INDEX('RAW DATA'!$L:$L,'Row Index'!AH6),INDEX('RAW DATA'!$D:$D,'Row Index'!AH6)))</f>
        <v>46299.0170023148</v>
      </c>
      <c r="AI568" s="41" t="n">
        <f aca="false">IF('Row Index'!AI6="","✗",IF(INDEX('RAW DATA'!$D:$D,'Row Index'!AI6)="",INDEX('RAW DATA'!$L:$L,'Row Index'!AI6),INDEX('RAW DATA'!$D:$D,'Row Index'!AI6)))</f>
        <v>46299.0319675926</v>
      </c>
      <c r="AJ568" s="41" t="n">
        <f aca="false">IF('Row Index'!AJ6="","✗",IF(INDEX('RAW DATA'!$D:$D,'Row Index'!AJ6)="",INDEX('RAW DATA'!$L:$L,'Row Index'!AJ6),INDEX('RAW DATA'!$D:$D,'Row Index'!AJ6)))</f>
        <v>46299.0541782407</v>
      </c>
      <c r="AK568" s="41" t="n">
        <f aca="false">IF('Row Index'!AK6="","✗",IF(INDEX('RAW DATA'!$D:$D,'Row Index'!AK6)="",INDEX('RAW DATA'!$L:$L,'Row Index'!AK6),INDEX('RAW DATA'!$D:$D,'Row Index'!AK6)))</f>
        <v>46299.0654166667</v>
      </c>
      <c r="AL568" s="41" t="n">
        <f aca="false">IF('Row Index'!AL6="","✗",IF(INDEX('RAW DATA'!$D:$D,'Row Index'!AL6)="",INDEX('RAW DATA'!$L:$L,'Row Index'!AL6),INDEX('RAW DATA'!$D:$D,'Row Index'!AL6)))</f>
        <v>46299.0860300926</v>
      </c>
      <c r="AM568" s="41" t="n">
        <f aca="false">IF('Row Index'!AM6="","✗",IF(INDEX('RAW DATA'!$D:$D,'Row Index'!AM6)="",INDEX('RAW DATA'!$L:$L,'Row Index'!AM6),INDEX('RAW DATA'!$D:$D,'Row Index'!AM6)))</f>
        <v>46299.1040972222</v>
      </c>
      <c r="AN568" s="41" t="n">
        <f aca="false">IF('Row Index'!AN6="","✗",IF(INDEX('RAW DATA'!$D:$D,'Row Index'!AN6)="",INDEX('RAW DATA'!$L:$L,'Row Index'!AN6),INDEX('RAW DATA'!$D:$D,'Row Index'!AN6)))</f>
        <v>46299.1267592593</v>
      </c>
      <c r="AO568" s="41" t="n">
        <f aca="false">IF('Row Index'!AO6="","✗",IF(INDEX('RAW DATA'!$D:$D,'Row Index'!AO6)="",INDEX('RAW DATA'!$L:$L,'Row Index'!AO6),INDEX('RAW DATA'!$D:$D,'Row Index'!AO6)))</f>
        <v>46299.1469907407</v>
      </c>
      <c r="AP568" s="41" t="n">
        <f aca="false">IF('Row Index'!AP6="","✗",IF(INDEX('RAW DATA'!$D:$D,'Row Index'!AP6)="",INDEX('RAW DATA'!$L:$L,'Row Index'!AP6),INDEX('RAW DATA'!$D:$D,'Row Index'!AP6)))</f>
        <v>46299.1852546296</v>
      </c>
      <c r="AQ568" s="41" t="n">
        <f aca="false">IF('Row Index'!AQ6="","✗",IF(INDEX('RAW DATA'!$D:$D,'Row Index'!AQ6)="",INDEX('RAW DATA'!$L:$L,'Row Index'!AQ6),INDEX('RAW DATA'!$D:$D,'Row Index'!AQ6)))</f>
        <v>46299.2058912037</v>
      </c>
    </row>
    <row r="569" customFormat="false" ht="15" hidden="false" customHeight="false" outlineLevel="0" collapsed="false">
      <c r="A569" s="15" t="s">
        <v>166</v>
      </c>
      <c r="B569" s="16" t="s">
        <v>153</v>
      </c>
      <c r="C569" s="41" t="n">
        <f aca="false">IF('Row Index'!C7="","✗",IF(INDEX('RAW DATA'!$D:$D,'Row Index'!C7)="",INDEX('RAW DATA'!$L:$L,'Row Index'!C7),INDEX('RAW DATA'!$D:$D,'Row Index'!C7)))</f>
        <v>46298.6673842593</v>
      </c>
      <c r="D569" s="41" t="n">
        <f aca="false">IF('Row Index'!D7="","✗",IF(INDEX('RAW DATA'!$D:$D,'Row Index'!D7)="",INDEX('RAW DATA'!$L:$L,'Row Index'!D7),INDEX('RAW DATA'!$D:$D,'Row Index'!D7)))</f>
        <v>46298.6777662037</v>
      </c>
      <c r="E569" s="41" t="n">
        <f aca="false">IF('Row Index'!E7="","✗",IF(INDEX('RAW DATA'!$D:$D,'Row Index'!E7)="",INDEX('RAW DATA'!$L:$L,'Row Index'!E7),INDEX('RAW DATA'!$D:$D,'Row Index'!E7)))</f>
        <v>46298.6878587963</v>
      </c>
      <c r="F569" s="41" t="n">
        <f aca="false">IF('Row Index'!F7="","✗",IF(INDEX('RAW DATA'!$D:$D,'Row Index'!F7)="",INDEX('RAW DATA'!$L:$L,'Row Index'!F7),INDEX('RAW DATA'!$D:$D,'Row Index'!F7)))</f>
        <v>46298.6983796296</v>
      </c>
      <c r="G569" s="41" t="n">
        <f aca="false">IF('Row Index'!G7="","✗",IF(INDEX('RAW DATA'!$D:$D,'Row Index'!G7)="",INDEX('RAW DATA'!$L:$L,'Row Index'!G7),INDEX('RAW DATA'!$D:$D,'Row Index'!G7)))</f>
        <v>46298.7088310185</v>
      </c>
      <c r="H569" s="41" t="n">
        <f aca="false">IF('Row Index'!H7="","✗",IF(INDEX('RAW DATA'!$D:$D,'Row Index'!H7)="",INDEX('RAW DATA'!$L:$L,'Row Index'!H7),INDEX('RAW DATA'!$D:$D,'Row Index'!H7)))</f>
        <v>46298.7230439815</v>
      </c>
      <c r="I569" s="41" t="n">
        <f aca="false">IF('Row Index'!I7="","✗",IF(INDEX('RAW DATA'!$D:$D,'Row Index'!I7)="",INDEX('RAW DATA'!$L:$L,'Row Index'!I7),INDEX('RAW DATA'!$D:$D,'Row Index'!I7)))</f>
        <v>46298.7402083333</v>
      </c>
      <c r="J569" s="41" t="n">
        <f aca="false">IF('Row Index'!J7="","✗",IF(INDEX('RAW DATA'!$D:$D,'Row Index'!J7)="",INDEX('RAW DATA'!$L:$L,'Row Index'!J7),INDEX('RAW DATA'!$D:$D,'Row Index'!J7)))</f>
        <v>46298.750462963</v>
      </c>
      <c r="K569" s="41" t="n">
        <f aca="false">IF('Row Index'!K7="","✗",IF(INDEX('RAW DATA'!$D:$D,'Row Index'!K7)="",INDEX('RAW DATA'!$L:$L,'Row Index'!K7),INDEX('RAW DATA'!$D:$D,'Row Index'!K7)))</f>
        <v>46298.7601967593</v>
      </c>
      <c r="L569" s="41" t="n">
        <f aca="false">IF('Row Index'!L7="","✗",IF(INDEX('RAW DATA'!$D:$D,'Row Index'!L7)="",INDEX('RAW DATA'!$L:$L,'Row Index'!L7),INDEX('RAW DATA'!$D:$D,'Row Index'!L7)))</f>
        <v>46298.7712384259</v>
      </c>
      <c r="M569" s="41" t="n">
        <f aca="false">IF('Row Index'!M7="","✗",IF(INDEX('RAW DATA'!$D:$D,'Row Index'!M7)="",INDEX('RAW DATA'!$L:$L,'Row Index'!M7),INDEX('RAW DATA'!$D:$D,'Row Index'!M7)))</f>
        <v>46298.7811921296</v>
      </c>
      <c r="N569" s="41" t="n">
        <f aca="false">IF('Row Index'!N7="","✗",IF(INDEX('RAW DATA'!$D:$D,'Row Index'!N7)="",INDEX('RAW DATA'!$L:$L,'Row Index'!N7),INDEX('RAW DATA'!$D:$D,'Row Index'!N7)))</f>
        <v>46298.7932175926</v>
      </c>
      <c r="O569" s="41" t="n">
        <f aca="false">IF('Row Index'!O7="","✗",IF(INDEX('RAW DATA'!$D:$D,'Row Index'!O7)="",INDEX('RAW DATA'!$L:$L,'Row Index'!O7),INDEX('RAW DATA'!$D:$D,'Row Index'!O7)))</f>
        <v>46298.8034143519</v>
      </c>
      <c r="P569" s="41" t="n">
        <f aca="false">IF('Row Index'!P7="","✗",IF(INDEX('RAW DATA'!$D:$D,'Row Index'!P7)="",INDEX('RAW DATA'!$L:$L,'Row Index'!P7),INDEX('RAW DATA'!$D:$D,'Row Index'!P7)))</f>
        <v>46298.8138773148</v>
      </c>
      <c r="Q569" s="41" t="n">
        <f aca="false">IF('Row Index'!Q7="","✗",IF(INDEX('RAW DATA'!$D:$D,'Row Index'!Q7)="",INDEX('RAW DATA'!$L:$L,'Row Index'!Q7),INDEX('RAW DATA'!$D:$D,'Row Index'!Q7)))</f>
        <v>46298.8234490741</v>
      </c>
      <c r="R569" s="41" t="n">
        <f aca="false">IF('Row Index'!R7="","✗",IF(INDEX('RAW DATA'!$D:$D,'Row Index'!R7)="",INDEX('RAW DATA'!$L:$L,'Row Index'!R7),INDEX('RAW DATA'!$D:$D,'Row Index'!R7)))</f>
        <v>46298.8346759259</v>
      </c>
      <c r="S569" s="41" t="n">
        <f aca="false">IF('Row Index'!S7="","✗",IF(INDEX('RAW DATA'!$D:$D,'Row Index'!S7)="",INDEX('RAW DATA'!$L:$L,'Row Index'!S7),INDEX('RAW DATA'!$D:$D,'Row Index'!S7)))</f>
        <v>46298.8438888889</v>
      </c>
      <c r="T569" s="41" t="n">
        <f aca="false">IF('Row Index'!T7="","✗",IF(INDEX('RAW DATA'!$D:$D,'Row Index'!T7)="",INDEX('RAW DATA'!$L:$L,'Row Index'!T7),INDEX('RAW DATA'!$D:$D,'Row Index'!T7)))</f>
        <v>46298.8552546296</v>
      </c>
      <c r="U569" s="41" t="n">
        <f aca="false">IF('Row Index'!U7="","✗",IF(INDEX('RAW DATA'!$D:$D,'Row Index'!U7)="",INDEX('RAW DATA'!$L:$L,'Row Index'!U7),INDEX('RAW DATA'!$D:$D,'Row Index'!U7)))</f>
        <v>46298.8645717593</v>
      </c>
      <c r="V569" s="41" t="n">
        <f aca="false">IF('Row Index'!V7="","✗",IF(INDEX('RAW DATA'!$D:$D,'Row Index'!V7)="",INDEX('RAW DATA'!$L:$L,'Row Index'!V7),INDEX('RAW DATA'!$D:$D,'Row Index'!V7)))</f>
        <v>46298.8753240741</v>
      </c>
      <c r="W569" s="41" t="n">
        <f aca="false">IF('Row Index'!W7="","✗",IF(INDEX('RAW DATA'!$D:$D,'Row Index'!W7)="",INDEX('RAW DATA'!$L:$L,'Row Index'!W7),INDEX('RAW DATA'!$D:$D,'Row Index'!W7)))</f>
        <v>46298.8861342593</v>
      </c>
      <c r="X569" s="41" t="n">
        <f aca="false">IF('Row Index'!X7="","✗",IF(INDEX('RAW DATA'!$D:$D,'Row Index'!X7)="",INDEX('RAW DATA'!$L:$L,'Row Index'!X7),INDEX('RAW DATA'!$D:$D,'Row Index'!X7)))</f>
        <v>46298.8965509259</v>
      </c>
      <c r="Y569" s="41" t="n">
        <f aca="false">IF('Row Index'!Y7="","✗",IF(INDEX('RAW DATA'!$D:$D,'Row Index'!Y7)="",INDEX('RAW DATA'!$L:$L,'Row Index'!Y7),INDEX('RAW DATA'!$D:$D,'Row Index'!Y7)))</f>
        <v>46298.9074768519</v>
      </c>
      <c r="Z569" s="41" t="n">
        <f aca="false">IF('Row Index'!Z7="","✗",IF(INDEX('RAW DATA'!$D:$D,'Row Index'!Z7)="",INDEX('RAW DATA'!$L:$L,'Row Index'!Z7),INDEX('RAW DATA'!$D:$D,'Row Index'!Z7)))</f>
        <v>46298.9298032407</v>
      </c>
      <c r="AA569" s="42" t="str">
        <f aca="false">IF('Row Index'!AA7="","⏳",IF(INDEX('RAW DATA'!$D:$D,'Row Index'!AA7)="",INDEX('RAW DATA'!$L:$L,'Row Index'!AA7),INDEX('RAW DATA'!$D:$D,'Row Index'!AA7)))</f>
        <v>⏳</v>
      </c>
      <c r="AB569" s="41" t="n">
        <f aca="false">IF('Row Index'!AB7="","✗",IF(INDEX('RAW DATA'!$D:$D,'Row Index'!AB7)="",INDEX('RAW DATA'!$L:$L,'Row Index'!AB7),INDEX('RAW DATA'!$D:$D,'Row Index'!AB7)))</f>
        <v>46298.9480092593</v>
      </c>
      <c r="AC569" s="41" t="n">
        <f aca="false">IF('Row Index'!AC7="","✗",IF(INDEX('RAW DATA'!$D:$D,'Row Index'!AC7)="",INDEX('RAW DATA'!$L:$L,'Row Index'!AC7),INDEX('RAW DATA'!$D:$D,'Row Index'!AC7)))</f>
        <v>46298.9592824074</v>
      </c>
      <c r="AD569" s="41" t="n">
        <f aca="false">IF('Row Index'!AD7="","✗",IF(INDEX('RAW DATA'!$D:$D,'Row Index'!AD7)="",INDEX('RAW DATA'!$L:$L,'Row Index'!AD7),INDEX('RAW DATA'!$D:$D,'Row Index'!AD7)))</f>
        <v>46298.9689467593</v>
      </c>
      <c r="AE569" s="41" t="n">
        <f aca="false">IF('Row Index'!AE7="","✗",IF(INDEX('RAW DATA'!$D:$D,'Row Index'!AE7)="",INDEX('RAW DATA'!$L:$L,'Row Index'!AE7),INDEX('RAW DATA'!$D:$D,'Row Index'!AE7)))</f>
        <v>46298.9816898148</v>
      </c>
      <c r="AF569" s="41" t="n">
        <f aca="false">IF('Row Index'!AF7="","✗",IF(INDEX('RAW DATA'!$D:$D,'Row Index'!AF7)="",INDEX('RAW DATA'!$L:$L,'Row Index'!AF7),INDEX('RAW DATA'!$D:$D,'Row Index'!AF7)))</f>
        <v>46298.9900694444</v>
      </c>
      <c r="AG569" s="41" t="n">
        <f aca="false">IF('Row Index'!AG7="","✗",IF(INDEX('RAW DATA'!$D:$D,'Row Index'!AG7)="",INDEX('RAW DATA'!$L:$L,'Row Index'!AG7),INDEX('RAW DATA'!$D:$D,'Row Index'!AG7)))</f>
        <v>46299.0017708333</v>
      </c>
      <c r="AH569" s="41" t="n">
        <f aca="false">IF('Row Index'!AH7="","✗",IF(INDEX('RAW DATA'!$D:$D,'Row Index'!AH7)="",INDEX('RAW DATA'!$L:$L,'Row Index'!AH7),INDEX('RAW DATA'!$D:$D,'Row Index'!AH7)))</f>
        <v>46299.017037037</v>
      </c>
      <c r="AI569" s="41" t="n">
        <f aca="false">IF('Row Index'!AI7="","✗",IF(INDEX('RAW DATA'!$D:$D,'Row Index'!AI7)="",INDEX('RAW DATA'!$L:$L,'Row Index'!AI7),INDEX('RAW DATA'!$D:$D,'Row Index'!AI7)))</f>
        <v>46299.0319907407</v>
      </c>
      <c r="AJ569" s="41" t="n">
        <f aca="false">IF('Row Index'!AJ7="","✗",IF(INDEX('RAW DATA'!$D:$D,'Row Index'!AJ7)="",INDEX('RAW DATA'!$L:$L,'Row Index'!AJ7),INDEX('RAW DATA'!$D:$D,'Row Index'!AJ7)))</f>
        <v>46299.054224537</v>
      </c>
      <c r="AK569" s="41" t="n">
        <f aca="false">IF('Row Index'!AK7="","✗",IF(INDEX('RAW DATA'!$D:$D,'Row Index'!AK7)="",INDEX('RAW DATA'!$L:$L,'Row Index'!AK7),INDEX('RAW DATA'!$D:$D,'Row Index'!AK7)))</f>
        <v>46299.0654398148</v>
      </c>
      <c r="AL569" s="41" t="n">
        <f aca="false">IF('Row Index'!AL7="","✗",IF(INDEX('RAW DATA'!$D:$D,'Row Index'!AL7)="",INDEX('RAW DATA'!$L:$L,'Row Index'!AL7),INDEX('RAW DATA'!$D:$D,'Row Index'!AL7)))</f>
        <v>46299.0860532407</v>
      </c>
      <c r="AM569" s="41" t="n">
        <f aca="false">IF('Row Index'!AM7="","✗",IF(INDEX('RAW DATA'!$D:$D,'Row Index'!AM7)="",INDEX('RAW DATA'!$L:$L,'Row Index'!AM7),INDEX('RAW DATA'!$D:$D,'Row Index'!AM7)))</f>
        <v>46299.1041319444</v>
      </c>
      <c r="AN569" s="41" t="n">
        <f aca="false">IF('Row Index'!AN7="","✗",IF(INDEX('RAW DATA'!$D:$D,'Row Index'!AN7)="",INDEX('RAW DATA'!$L:$L,'Row Index'!AN7),INDEX('RAW DATA'!$D:$D,'Row Index'!AN7)))</f>
        <v>46299.1267824074</v>
      </c>
      <c r="AO569" s="41" t="n">
        <f aca="false">IF('Row Index'!AO7="","✗",IF(INDEX('RAW DATA'!$D:$D,'Row Index'!AO7)="",INDEX('RAW DATA'!$L:$L,'Row Index'!AO7),INDEX('RAW DATA'!$D:$D,'Row Index'!AO7)))</f>
        <v>46299.1470138889</v>
      </c>
      <c r="AP569" s="41" t="n">
        <f aca="false">IF('Row Index'!AP7="","✗",IF(INDEX('RAW DATA'!$D:$D,'Row Index'!AP7)="",INDEX('RAW DATA'!$L:$L,'Row Index'!AP7),INDEX('RAW DATA'!$D:$D,'Row Index'!AP7)))</f>
        <v>46299.1852777778</v>
      </c>
      <c r="AQ569" s="41" t="n">
        <f aca="false">IF('Row Index'!AQ7="","✗",IF(INDEX('RAW DATA'!$D:$D,'Row Index'!AQ7)="",INDEX('RAW DATA'!$L:$L,'Row Index'!AQ7),INDEX('RAW DATA'!$D:$D,'Row Index'!AQ7)))</f>
        <v>46299.2059143519</v>
      </c>
    </row>
    <row r="570" customFormat="false" ht="15" hidden="false" customHeight="false" outlineLevel="0" collapsed="false">
      <c r="A570" s="15" t="s">
        <v>169</v>
      </c>
      <c r="B570" s="16" t="s">
        <v>153</v>
      </c>
      <c r="C570" s="41" t="n">
        <f aca="false">IF('Row Index'!C8="","✗",IF(INDEX('RAW DATA'!$D:$D,'Row Index'!C8)="",INDEX('RAW DATA'!$L:$L,'Row Index'!C8),INDEX('RAW DATA'!$D:$D,'Row Index'!C8)))</f>
        <v>46298.6674305556</v>
      </c>
      <c r="D570" s="41" t="n">
        <f aca="false">IF('Row Index'!D8="","✗",IF(INDEX('RAW DATA'!$D:$D,'Row Index'!D8)="",INDEX('RAW DATA'!$L:$L,'Row Index'!D8),INDEX('RAW DATA'!$D:$D,'Row Index'!D8)))</f>
        <v>46298.6778125</v>
      </c>
      <c r="E570" s="41" t="n">
        <f aca="false">IF('Row Index'!E8="","✗",IF(INDEX('RAW DATA'!$D:$D,'Row Index'!E8)="",INDEX('RAW DATA'!$L:$L,'Row Index'!E8),INDEX('RAW DATA'!$D:$D,'Row Index'!E8)))</f>
        <v>46298.6879398148</v>
      </c>
      <c r="F570" s="41" t="n">
        <f aca="false">IF('Row Index'!F8="","✗",IF(INDEX('RAW DATA'!$D:$D,'Row Index'!F8)="",INDEX('RAW DATA'!$L:$L,'Row Index'!F8),INDEX('RAW DATA'!$D:$D,'Row Index'!F8)))</f>
        <v>46298.6984027778</v>
      </c>
      <c r="G570" s="41" t="n">
        <f aca="false">IF('Row Index'!G8="","✗",IF(INDEX('RAW DATA'!$D:$D,'Row Index'!G8)="",INDEX('RAW DATA'!$L:$L,'Row Index'!G8),INDEX('RAW DATA'!$D:$D,'Row Index'!G8)))</f>
        <v>46298.7088657407</v>
      </c>
      <c r="H570" s="41" t="n">
        <f aca="false">IF('Row Index'!H8="","✗",IF(INDEX('RAW DATA'!$D:$D,'Row Index'!H8)="",INDEX('RAW DATA'!$L:$L,'Row Index'!H8),INDEX('RAW DATA'!$D:$D,'Row Index'!H8)))</f>
        <v>46298.7230787037</v>
      </c>
      <c r="I570" s="41" t="n">
        <f aca="false">IF('Row Index'!I8="","✗",IF(INDEX('RAW DATA'!$D:$D,'Row Index'!I8)="",INDEX('RAW DATA'!$L:$L,'Row Index'!I8),INDEX('RAW DATA'!$D:$D,'Row Index'!I8)))</f>
        <v>46298.7402430556</v>
      </c>
      <c r="J570" s="41" t="n">
        <f aca="false">IF('Row Index'!J8="","✗",IF(INDEX('RAW DATA'!$D:$D,'Row Index'!J8)="",INDEX('RAW DATA'!$L:$L,'Row Index'!J8),INDEX('RAW DATA'!$D:$D,'Row Index'!J8)))</f>
        <v>46298.7504861111</v>
      </c>
      <c r="K570" s="41" t="n">
        <f aca="false">IF('Row Index'!K8="","✗",IF(INDEX('RAW DATA'!$D:$D,'Row Index'!K8)="",INDEX('RAW DATA'!$L:$L,'Row Index'!K8),INDEX('RAW DATA'!$D:$D,'Row Index'!K8)))</f>
        <v>46298.7602083333</v>
      </c>
      <c r="L570" s="41" t="n">
        <f aca="false">IF('Row Index'!L8="","✗",IF(INDEX('RAW DATA'!$D:$D,'Row Index'!L8)="",INDEX('RAW DATA'!$L:$L,'Row Index'!L8),INDEX('RAW DATA'!$D:$D,'Row Index'!L8)))</f>
        <v>46298.7712615741</v>
      </c>
      <c r="M570" s="41" t="n">
        <f aca="false">IF('Row Index'!M8="","✗",IF(INDEX('RAW DATA'!$D:$D,'Row Index'!M8)="",INDEX('RAW DATA'!$L:$L,'Row Index'!M8),INDEX('RAW DATA'!$D:$D,'Row Index'!M8)))</f>
        <v>46298.7812037037</v>
      </c>
      <c r="N570" s="41" t="n">
        <f aca="false">IF('Row Index'!N8="","✗",IF(INDEX('RAW DATA'!$D:$D,'Row Index'!N8)="",INDEX('RAW DATA'!$L:$L,'Row Index'!N8),INDEX('RAW DATA'!$D:$D,'Row Index'!N8)))</f>
        <v>46298.7932407407</v>
      </c>
      <c r="O570" s="41" t="n">
        <f aca="false">IF('Row Index'!O8="","✗",IF(INDEX('RAW DATA'!$D:$D,'Row Index'!O8)="",INDEX('RAW DATA'!$L:$L,'Row Index'!O8),INDEX('RAW DATA'!$D:$D,'Row Index'!O8)))</f>
        <v>46298.8034375</v>
      </c>
      <c r="P570" s="41" t="n">
        <f aca="false">IF('Row Index'!P8="","✗",IF(INDEX('RAW DATA'!$D:$D,'Row Index'!P8)="",INDEX('RAW DATA'!$L:$L,'Row Index'!P8),INDEX('RAW DATA'!$D:$D,'Row Index'!P8)))</f>
        <v>46298.813912037</v>
      </c>
      <c r="Q570" s="41" t="n">
        <f aca="false">IF('Row Index'!Q8="","✗",IF(INDEX('RAW DATA'!$D:$D,'Row Index'!Q8)="",INDEX('RAW DATA'!$L:$L,'Row Index'!Q8),INDEX('RAW DATA'!$D:$D,'Row Index'!Q8)))</f>
        <v>46298.8234837963</v>
      </c>
      <c r="R570" s="41" t="n">
        <f aca="false">IF('Row Index'!R8="","✗",IF(INDEX('RAW DATA'!$D:$D,'Row Index'!R8)="",INDEX('RAW DATA'!$L:$L,'Row Index'!R8),INDEX('RAW DATA'!$D:$D,'Row Index'!R8)))</f>
        <v>46298.8346990741</v>
      </c>
      <c r="S570" s="41" t="n">
        <f aca="false">IF('Row Index'!S8="","✗",IF(INDEX('RAW DATA'!$D:$D,'Row Index'!S8)="",INDEX('RAW DATA'!$L:$L,'Row Index'!S8),INDEX('RAW DATA'!$D:$D,'Row Index'!S8)))</f>
        <v>46298.8439236111</v>
      </c>
      <c r="T570" s="41" t="n">
        <f aca="false">IF('Row Index'!T8="","✗",IF(INDEX('RAW DATA'!$D:$D,'Row Index'!T8)="",INDEX('RAW DATA'!$L:$L,'Row Index'!T8),INDEX('RAW DATA'!$D:$D,'Row Index'!T8)))</f>
        <v>46298.8552777778</v>
      </c>
      <c r="U570" s="41" t="n">
        <f aca="false">IF('Row Index'!U8="","✗",IF(INDEX('RAW DATA'!$D:$D,'Row Index'!U8)="",INDEX('RAW DATA'!$L:$L,'Row Index'!U8),INDEX('RAW DATA'!$D:$D,'Row Index'!U8)))</f>
        <v>46298.8645949074</v>
      </c>
      <c r="V570" s="41" t="n">
        <f aca="false">IF('Row Index'!V8="","✗",IF(INDEX('RAW DATA'!$D:$D,'Row Index'!V8)="",INDEX('RAW DATA'!$L:$L,'Row Index'!V8),INDEX('RAW DATA'!$D:$D,'Row Index'!V8)))</f>
        <v>46298.8753703704</v>
      </c>
      <c r="W570" s="41" t="n">
        <f aca="false">IF('Row Index'!W8="","✗",IF(INDEX('RAW DATA'!$D:$D,'Row Index'!W8)="",INDEX('RAW DATA'!$L:$L,'Row Index'!W8),INDEX('RAW DATA'!$D:$D,'Row Index'!W8)))</f>
        <v>46298.8861574074</v>
      </c>
      <c r="X570" s="41" t="n">
        <f aca="false">IF('Row Index'!X8="","✗",IF(INDEX('RAW DATA'!$D:$D,'Row Index'!X8)="",INDEX('RAW DATA'!$L:$L,'Row Index'!X8),INDEX('RAW DATA'!$D:$D,'Row Index'!X8)))</f>
        <v>46298.8965856481</v>
      </c>
      <c r="Y570" s="41" t="n">
        <f aca="false">IF('Row Index'!Y8="","✗",IF(INDEX('RAW DATA'!$D:$D,'Row Index'!Y8)="",INDEX('RAW DATA'!$L:$L,'Row Index'!Y8),INDEX('RAW DATA'!$D:$D,'Row Index'!Y8)))</f>
        <v>46298.9075</v>
      </c>
      <c r="Z570" s="41" t="n">
        <f aca="false">IF('Row Index'!Z8="","✗",IF(INDEX('RAW DATA'!$D:$D,'Row Index'!Z8)="",INDEX('RAW DATA'!$L:$L,'Row Index'!Z8),INDEX('RAW DATA'!$D:$D,'Row Index'!Z8)))</f>
        <v>46298.929849537</v>
      </c>
      <c r="AA570" s="42" t="str">
        <f aca="false">IF('Row Index'!AA8="","⏳",IF(INDEX('RAW DATA'!$D:$D,'Row Index'!AA8)="",INDEX('RAW DATA'!$L:$L,'Row Index'!AA8),INDEX('RAW DATA'!$D:$D,'Row Index'!AA8)))</f>
        <v>⏳</v>
      </c>
      <c r="AB570" s="41" t="n">
        <f aca="false">IF('Row Index'!AB8="","✗",IF(INDEX('RAW DATA'!$D:$D,'Row Index'!AB8)="",INDEX('RAW DATA'!$L:$L,'Row Index'!AB8),INDEX('RAW DATA'!$D:$D,'Row Index'!AB8)))</f>
        <v>46298.9480208333</v>
      </c>
      <c r="AC570" s="41" t="n">
        <f aca="false">IF('Row Index'!AC8="","✗",IF(INDEX('RAW DATA'!$D:$D,'Row Index'!AC8)="",INDEX('RAW DATA'!$L:$L,'Row Index'!AC8),INDEX('RAW DATA'!$D:$D,'Row Index'!AC8)))</f>
        <v>46298.9592939815</v>
      </c>
      <c r="AD570" s="41" t="n">
        <f aca="false">IF('Row Index'!AD8="","✗",IF(INDEX('RAW DATA'!$D:$D,'Row Index'!AD8)="",INDEX('RAW DATA'!$L:$L,'Row Index'!AD8),INDEX('RAW DATA'!$D:$D,'Row Index'!AD8)))</f>
        <v>46298.9689699074</v>
      </c>
      <c r="AE570" s="41" t="n">
        <f aca="false">IF('Row Index'!AE8="","✗",IF(INDEX('RAW DATA'!$D:$D,'Row Index'!AE8)="",INDEX('RAW DATA'!$L:$L,'Row Index'!AE8),INDEX('RAW DATA'!$D:$D,'Row Index'!AE8)))</f>
        <v>46298.981712963</v>
      </c>
      <c r="AF570" s="41" t="n">
        <f aca="false">IF('Row Index'!AF8="","✗",IF(INDEX('RAW DATA'!$D:$D,'Row Index'!AF8)="",INDEX('RAW DATA'!$L:$L,'Row Index'!AF8),INDEX('RAW DATA'!$D:$D,'Row Index'!AF8)))</f>
        <v>46298.9900925926</v>
      </c>
      <c r="AG570" s="41" t="n">
        <f aca="false">IF('Row Index'!AG8="","✗",IF(INDEX('RAW DATA'!$D:$D,'Row Index'!AG8)="",INDEX('RAW DATA'!$L:$L,'Row Index'!AG8),INDEX('RAW DATA'!$D:$D,'Row Index'!AG8)))</f>
        <v>46299.0017939815</v>
      </c>
      <c r="AH570" s="41" t="n">
        <f aca="false">IF('Row Index'!AH8="","✗",IF(INDEX('RAW DATA'!$D:$D,'Row Index'!AH8)="",INDEX('RAW DATA'!$L:$L,'Row Index'!AH8),INDEX('RAW DATA'!$D:$D,'Row Index'!AH8)))</f>
        <v>46299.0170601852</v>
      </c>
      <c r="AI570" s="41" t="n">
        <f aca="false">IF('Row Index'!AI8="","✗",IF(INDEX('RAW DATA'!$D:$D,'Row Index'!AI8)="",INDEX('RAW DATA'!$L:$L,'Row Index'!AI8),INDEX('RAW DATA'!$D:$D,'Row Index'!AI8)))</f>
        <v>46299.0320138889</v>
      </c>
      <c r="AJ570" s="41" t="n">
        <f aca="false">IF('Row Index'!AJ8="","✗",IF(INDEX('RAW DATA'!$D:$D,'Row Index'!AJ8)="",INDEX('RAW DATA'!$L:$L,'Row Index'!AJ8),INDEX('RAW DATA'!$D:$D,'Row Index'!AJ8)))</f>
        <v>46299.0542592593</v>
      </c>
      <c r="AK570" s="41" t="n">
        <f aca="false">IF('Row Index'!AK8="","✗",IF(INDEX('RAW DATA'!$D:$D,'Row Index'!AK8)="",INDEX('RAW DATA'!$L:$L,'Row Index'!AK8),INDEX('RAW DATA'!$D:$D,'Row Index'!AK8)))</f>
        <v>46299.0655324074</v>
      </c>
      <c r="AL570" s="41" t="n">
        <f aca="false">IF('Row Index'!AL8="","✗",IF(INDEX('RAW DATA'!$D:$D,'Row Index'!AL8)="",INDEX('RAW DATA'!$L:$L,'Row Index'!AL8),INDEX('RAW DATA'!$D:$D,'Row Index'!AL8)))</f>
        <v>46299.0860763889</v>
      </c>
      <c r="AM570" s="41" t="n">
        <f aca="false">IF('Row Index'!AM8="","✗",IF(INDEX('RAW DATA'!$D:$D,'Row Index'!AM8)="",INDEX('RAW DATA'!$L:$L,'Row Index'!AM8),INDEX('RAW DATA'!$D:$D,'Row Index'!AM8)))</f>
        <v>46299.1041550926</v>
      </c>
      <c r="AN570" s="41" t="n">
        <f aca="false">IF('Row Index'!AN8="","✗",IF(INDEX('RAW DATA'!$D:$D,'Row Index'!AN8)="",INDEX('RAW DATA'!$L:$L,'Row Index'!AN8),INDEX('RAW DATA'!$D:$D,'Row Index'!AN8)))</f>
        <v>46299.1268055556</v>
      </c>
      <c r="AO570" s="41" t="n">
        <f aca="false">IF('Row Index'!AO8="","✗",IF(INDEX('RAW DATA'!$D:$D,'Row Index'!AO8)="",INDEX('RAW DATA'!$L:$L,'Row Index'!AO8),INDEX('RAW DATA'!$D:$D,'Row Index'!AO8)))</f>
        <v>46299.147037037</v>
      </c>
      <c r="AP570" s="41" t="n">
        <f aca="false">IF('Row Index'!AP8="","✗",IF(INDEX('RAW DATA'!$D:$D,'Row Index'!AP8)="",INDEX('RAW DATA'!$L:$L,'Row Index'!AP8),INDEX('RAW DATA'!$D:$D,'Row Index'!AP8)))</f>
        <v>46299.1853009259</v>
      </c>
      <c r="AQ570" s="41" t="n">
        <f aca="false">IF('Row Index'!AQ8="","✗",IF(INDEX('RAW DATA'!$D:$D,'Row Index'!AQ8)="",INDEX('RAW DATA'!$L:$L,'Row Index'!AQ8),INDEX('RAW DATA'!$D:$D,'Row Index'!AQ8)))</f>
        <v>46299.2059375</v>
      </c>
    </row>
    <row r="571" customFormat="false" ht="15" hidden="false" customHeight="false" outlineLevel="0" collapsed="false">
      <c r="A571" s="15" t="s">
        <v>173</v>
      </c>
      <c r="B571" s="16" t="s">
        <v>153</v>
      </c>
      <c r="C571" s="41" t="n">
        <f aca="false">IF('Row Index'!C9="","✗",IF(INDEX('RAW DATA'!$D:$D,'Row Index'!C9)="",INDEX('RAW DATA'!$L:$L,'Row Index'!C9),INDEX('RAW DATA'!$D:$D,'Row Index'!C9)))</f>
        <v>46298.6674768519</v>
      </c>
      <c r="D571" s="41" t="n">
        <f aca="false">IF('Row Index'!D9="","✗",IF(INDEX('RAW DATA'!$D:$D,'Row Index'!D9)="",INDEX('RAW DATA'!$L:$L,'Row Index'!D9),INDEX('RAW DATA'!$D:$D,'Row Index'!D9)))</f>
        <v>46298.6778356481</v>
      </c>
      <c r="E571" s="41" t="n">
        <f aca="false">IF('Row Index'!E9="","✗",IF(INDEX('RAW DATA'!$D:$D,'Row Index'!E9)="",INDEX('RAW DATA'!$L:$L,'Row Index'!E9),INDEX('RAW DATA'!$D:$D,'Row Index'!E9)))</f>
        <v>46298.6879861111</v>
      </c>
      <c r="F571" s="41" t="n">
        <f aca="false">IF('Row Index'!F9="","✗",IF(INDEX('RAW DATA'!$D:$D,'Row Index'!F9)="",INDEX('RAW DATA'!$L:$L,'Row Index'!F9),INDEX('RAW DATA'!$D:$D,'Row Index'!F9)))</f>
        <v>46298.6984375</v>
      </c>
      <c r="G571" s="41" t="n">
        <f aca="false">IF('Row Index'!G9="","✗",IF(INDEX('RAW DATA'!$D:$D,'Row Index'!G9)="",INDEX('RAW DATA'!$L:$L,'Row Index'!G9),INDEX('RAW DATA'!$D:$D,'Row Index'!G9)))</f>
        <v>46298.7089351852</v>
      </c>
      <c r="H571" s="41" t="n">
        <f aca="false">IF('Row Index'!H9="","✗",IF(INDEX('RAW DATA'!$D:$D,'Row Index'!H9)="",INDEX('RAW DATA'!$L:$L,'Row Index'!H9),INDEX('RAW DATA'!$D:$D,'Row Index'!H9)))</f>
        <v>46298.7231134259</v>
      </c>
      <c r="I571" s="41" t="n">
        <f aca="false">IF('Row Index'!I9="","✗",IF(INDEX('RAW DATA'!$D:$D,'Row Index'!I9)="",INDEX('RAW DATA'!$L:$L,'Row Index'!I9),INDEX('RAW DATA'!$D:$D,'Row Index'!I9)))</f>
        <v>46298.7403009259</v>
      </c>
      <c r="J571" s="41" t="n">
        <f aca="false">IF('Row Index'!J9="","✗",IF(INDEX('RAW DATA'!$D:$D,'Row Index'!J9)="",INDEX('RAW DATA'!$L:$L,'Row Index'!J9),INDEX('RAW DATA'!$D:$D,'Row Index'!J9)))</f>
        <v>46298.7505324074</v>
      </c>
      <c r="K571" s="41" t="n">
        <f aca="false">IF('Row Index'!K9="","✗",IF(INDEX('RAW DATA'!$D:$D,'Row Index'!K9)="",INDEX('RAW DATA'!$L:$L,'Row Index'!K9),INDEX('RAW DATA'!$D:$D,'Row Index'!K9)))</f>
        <v>46298.7602430556</v>
      </c>
      <c r="L571" s="41" t="n">
        <f aca="false">IF('Row Index'!L9="","✗",IF(INDEX('RAW DATA'!$D:$D,'Row Index'!L9)="",INDEX('RAW DATA'!$L:$L,'Row Index'!L9),INDEX('RAW DATA'!$D:$D,'Row Index'!L9)))</f>
        <v>46298.7713425926</v>
      </c>
      <c r="M571" s="41" t="n">
        <f aca="false">IF('Row Index'!M9="","✗",IF(INDEX('RAW DATA'!$D:$D,'Row Index'!M9)="",INDEX('RAW DATA'!$L:$L,'Row Index'!M9),INDEX('RAW DATA'!$D:$D,'Row Index'!M9)))</f>
        <v>46298.7812268519</v>
      </c>
      <c r="N571" s="41" t="n">
        <f aca="false">IF('Row Index'!N9="","✗",IF(INDEX('RAW DATA'!$D:$D,'Row Index'!N9)="",INDEX('RAW DATA'!$L:$L,'Row Index'!N9),INDEX('RAW DATA'!$D:$D,'Row Index'!N9)))</f>
        <v>46298.7932638889</v>
      </c>
      <c r="O571" s="41" t="n">
        <f aca="false">IF('Row Index'!O9="","✗",IF(INDEX('RAW DATA'!$D:$D,'Row Index'!O9)="",INDEX('RAW DATA'!$L:$L,'Row Index'!O9),INDEX('RAW DATA'!$D:$D,'Row Index'!O9)))</f>
        <v>46298.8034606482</v>
      </c>
      <c r="P571" s="41" t="n">
        <f aca="false">IF('Row Index'!P9="","✗",IF(INDEX('RAW DATA'!$D:$D,'Row Index'!P9)="",INDEX('RAW DATA'!$L:$L,'Row Index'!P9),INDEX('RAW DATA'!$D:$D,'Row Index'!P9)))</f>
        <v>46298.8139236111</v>
      </c>
      <c r="Q571" s="41" t="n">
        <f aca="false">IF('Row Index'!Q9="","✗",IF(INDEX('RAW DATA'!$D:$D,'Row Index'!Q9)="",INDEX('RAW DATA'!$L:$L,'Row Index'!Q9),INDEX('RAW DATA'!$D:$D,'Row Index'!Q9)))</f>
        <v>46298.8235185185</v>
      </c>
      <c r="R571" s="41" t="n">
        <f aca="false">IF('Row Index'!R9="","✗",IF(INDEX('RAW DATA'!$D:$D,'Row Index'!R9)="",INDEX('RAW DATA'!$L:$L,'Row Index'!R9),INDEX('RAW DATA'!$D:$D,'Row Index'!R9)))</f>
        <v>46298.8347106482</v>
      </c>
      <c r="S571" s="41" t="n">
        <f aca="false">IF('Row Index'!S9="","✗",IF(INDEX('RAW DATA'!$D:$D,'Row Index'!S9)="",INDEX('RAW DATA'!$L:$L,'Row Index'!S9),INDEX('RAW DATA'!$D:$D,'Row Index'!S9)))</f>
        <v>46298.8439467593</v>
      </c>
      <c r="T571" s="41" t="n">
        <f aca="false">IF('Row Index'!T9="","✗",IF(INDEX('RAW DATA'!$D:$D,'Row Index'!T9)="",INDEX('RAW DATA'!$L:$L,'Row Index'!T9),INDEX('RAW DATA'!$D:$D,'Row Index'!T9)))</f>
        <v>46298.8553009259</v>
      </c>
      <c r="U571" s="41" t="n">
        <f aca="false">IF('Row Index'!U9="","✗",IF(INDEX('RAW DATA'!$D:$D,'Row Index'!U9)="",INDEX('RAW DATA'!$L:$L,'Row Index'!U9),INDEX('RAW DATA'!$D:$D,'Row Index'!U9)))</f>
        <v>46298.8646180556</v>
      </c>
      <c r="V571" s="41" t="n">
        <f aca="false">IF('Row Index'!V9="","✗",IF(INDEX('RAW DATA'!$D:$D,'Row Index'!V9)="",INDEX('RAW DATA'!$L:$L,'Row Index'!V9),INDEX('RAW DATA'!$D:$D,'Row Index'!V9)))</f>
        <v>46298.8753935185</v>
      </c>
      <c r="W571" s="41" t="n">
        <f aca="false">IF('Row Index'!W9="","✗",IF(INDEX('RAW DATA'!$D:$D,'Row Index'!W9)="",INDEX('RAW DATA'!$L:$L,'Row Index'!W9),INDEX('RAW DATA'!$D:$D,'Row Index'!W9)))</f>
        <v>46298.8861805556</v>
      </c>
      <c r="X571" s="41" t="n">
        <f aca="false">IF('Row Index'!X9="","✗",IF(INDEX('RAW DATA'!$D:$D,'Row Index'!X9)="",INDEX('RAW DATA'!$L:$L,'Row Index'!X9),INDEX('RAW DATA'!$D:$D,'Row Index'!X9)))</f>
        <v>46298.8966203704</v>
      </c>
      <c r="Y571" s="41" t="n">
        <f aca="false">IF('Row Index'!Y9="","✗",IF(INDEX('RAW DATA'!$D:$D,'Row Index'!Y9)="",INDEX('RAW DATA'!$L:$L,'Row Index'!Y9),INDEX('RAW DATA'!$D:$D,'Row Index'!Y9)))</f>
        <v>46298.9075231482</v>
      </c>
      <c r="Z571" s="41" t="n">
        <f aca="false">IF('Row Index'!Z9="","✗",IF(INDEX('RAW DATA'!$D:$D,'Row Index'!Z9)="",INDEX('RAW DATA'!$L:$L,'Row Index'!Z9),INDEX('RAW DATA'!$D:$D,'Row Index'!Z9)))</f>
        <v>46298.9298726852</v>
      </c>
      <c r="AA571" s="42" t="str">
        <f aca="false">IF('Row Index'!AA9="","⏳",IF(INDEX('RAW DATA'!$D:$D,'Row Index'!AA9)="",INDEX('RAW DATA'!$L:$L,'Row Index'!AA9),INDEX('RAW DATA'!$D:$D,'Row Index'!AA9)))</f>
        <v>⏳</v>
      </c>
      <c r="AB571" s="41" t="n">
        <f aca="false">IF('Row Index'!AB9="","✗",IF(INDEX('RAW DATA'!$D:$D,'Row Index'!AB9)="",INDEX('RAW DATA'!$L:$L,'Row Index'!AB9),INDEX('RAW DATA'!$D:$D,'Row Index'!AB9)))</f>
        <v>46298.9480439815</v>
      </c>
      <c r="AC571" s="41" t="n">
        <f aca="false">IF('Row Index'!AC9="","✗",IF(INDEX('RAW DATA'!$D:$D,'Row Index'!AC9)="",INDEX('RAW DATA'!$L:$L,'Row Index'!AC9),INDEX('RAW DATA'!$D:$D,'Row Index'!AC9)))</f>
        <v>46298.9593171296</v>
      </c>
      <c r="AD571" s="41" t="n">
        <f aca="false">IF('Row Index'!AD9="","✗",IF(INDEX('RAW DATA'!$D:$D,'Row Index'!AD9)="",INDEX('RAW DATA'!$L:$L,'Row Index'!AD9),INDEX('RAW DATA'!$D:$D,'Row Index'!AD9)))</f>
        <v>46298.9689930556</v>
      </c>
      <c r="AE571" s="41" t="n">
        <f aca="false">IF('Row Index'!AE9="","✗",IF(INDEX('RAW DATA'!$D:$D,'Row Index'!AE9)="",INDEX('RAW DATA'!$L:$L,'Row Index'!AE9),INDEX('RAW DATA'!$D:$D,'Row Index'!AE9)))</f>
        <v>46298.9817361111</v>
      </c>
      <c r="AF571" s="41" t="n">
        <f aca="false">IF('Row Index'!AF9="","✗",IF(INDEX('RAW DATA'!$D:$D,'Row Index'!AF9)="",INDEX('RAW DATA'!$L:$L,'Row Index'!AF9),INDEX('RAW DATA'!$D:$D,'Row Index'!AF9)))</f>
        <v>46298.9901157407</v>
      </c>
      <c r="AG571" s="41" t="n">
        <f aca="false">IF('Row Index'!AG9="","✗",IF(INDEX('RAW DATA'!$D:$D,'Row Index'!AG9)="",INDEX('RAW DATA'!$L:$L,'Row Index'!AG9),INDEX('RAW DATA'!$D:$D,'Row Index'!AG9)))</f>
        <v>46299.0018171296</v>
      </c>
      <c r="AH571" s="41" t="n">
        <f aca="false">IF('Row Index'!AH9="","✗",IF(INDEX('RAW DATA'!$D:$D,'Row Index'!AH9)="",INDEX('RAW DATA'!$L:$L,'Row Index'!AH9),INDEX('RAW DATA'!$D:$D,'Row Index'!AH9)))</f>
        <v>46299.0170717593</v>
      </c>
      <c r="AI571" s="41" t="n">
        <f aca="false">IF('Row Index'!AI9="","✗",IF(INDEX('RAW DATA'!$D:$D,'Row Index'!AI9)="",INDEX('RAW DATA'!$L:$L,'Row Index'!AI9),INDEX('RAW DATA'!$D:$D,'Row Index'!AI9)))</f>
        <v>46299.032037037</v>
      </c>
      <c r="AJ571" s="41" t="n">
        <f aca="false">IF('Row Index'!AJ9="","✗",IF(INDEX('RAW DATA'!$D:$D,'Row Index'!AJ9)="",INDEX('RAW DATA'!$L:$L,'Row Index'!AJ9),INDEX('RAW DATA'!$D:$D,'Row Index'!AJ9)))</f>
        <v>46299.0542939815</v>
      </c>
      <c r="AK571" s="41" t="n">
        <f aca="false">IF('Row Index'!AK9="","✗",IF(INDEX('RAW DATA'!$D:$D,'Row Index'!AK9)="",INDEX('RAW DATA'!$L:$L,'Row Index'!AK9),INDEX('RAW DATA'!$D:$D,'Row Index'!AK9)))</f>
        <v>46299.0655555556</v>
      </c>
      <c r="AL571" s="41" t="n">
        <f aca="false">IF('Row Index'!AL9="","✗",IF(INDEX('RAW DATA'!$D:$D,'Row Index'!AL9)="",INDEX('RAW DATA'!$L:$L,'Row Index'!AL9),INDEX('RAW DATA'!$D:$D,'Row Index'!AL9)))</f>
        <v>46299.086087963</v>
      </c>
      <c r="AM571" s="41" t="n">
        <f aca="false">IF('Row Index'!AM9="","✗",IF(INDEX('RAW DATA'!$D:$D,'Row Index'!AM9)="",INDEX('RAW DATA'!$L:$L,'Row Index'!AM9),INDEX('RAW DATA'!$D:$D,'Row Index'!AM9)))</f>
        <v>46299.1041666667</v>
      </c>
      <c r="AN571" s="41" t="n">
        <f aca="false">IF('Row Index'!AN9="","✗",IF(INDEX('RAW DATA'!$D:$D,'Row Index'!AN9)="",INDEX('RAW DATA'!$L:$L,'Row Index'!AN9),INDEX('RAW DATA'!$D:$D,'Row Index'!AN9)))</f>
        <v>46299.1268287037</v>
      </c>
      <c r="AO571" s="41" t="n">
        <f aca="false">IF('Row Index'!AO9="","✗",IF(INDEX('RAW DATA'!$D:$D,'Row Index'!AO9)="",INDEX('RAW DATA'!$L:$L,'Row Index'!AO9),INDEX('RAW DATA'!$D:$D,'Row Index'!AO9)))</f>
        <v>46299.1470601852</v>
      </c>
      <c r="AP571" s="41" t="n">
        <f aca="false">IF('Row Index'!AP9="","✗",IF(INDEX('RAW DATA'!$D:$D,'Row Index'!AP9)="",INDEX('RAW DATA'!$L:$L,'Row Index'!AP9),INDEX('RAW DATA'!$D:$D,'Row Index'!AP9)))</f>
        <v>46299.1853125</v>
      </c>
      <c r="AQ571" s="41" t="n">
        <f aca="false">IF('Row Index'!AQ9="","✗",IF(INDEX('RAW DATA'!$D:$D,'Row Index'!AQ9)="",INDEX('RAW DATA'!$L:$L,'Row Index'!AQ9),INDEX('RAW DATA'!$D:$D,'Row Index'!AQ9)))</f>
        <v>46299.2059490741</v>
      </c>
    </row>
    <row r="572" customFormat="false" ht="15" hidden="false" customHeight="false" outlineLevel="0" collapsed="false">
      <c r="A572" s="15" t="s">
        <v>176</v>
      </c>
      <c r="B572" s="16" t="s">
        <v>153</v>
      </c>
      <c r="C572" s="41" t="n">
        <f aca="false">IF('Row Index'!C10="","✗",IF(INDEX('RAW DATA'!$D:$D,'Row Index'!C10)="",INDEX('RAW DATA'!$L:$L,'Row Index'!C10),INDEX('RAW DATA'!$D:$D,'Row Index'!C10)))</f>
        <v>46298.6675694444</v>
      </c>
      <c r="D572" s="41" t="n">
        <f aca="false">IF('Row Index'!D10="","✗",IF(INDEX('RAW DATA'!$D:$D,'Row Index'!D10)="",INDEX('RAW DATA'!$L:$L,'Row Index'!D10),INDEX('RAW DATA'!$D:$D,'Row Index'!D10)))</f>
        <v>46298.6778703704</v>
      </c>
      <c r="E572" s="41" t="n">
        <f aca="false">IF('Row Index'!E10="","✗",IF(INDEX('RAW DATA'!$D:$D,'Row Index'!E10)="",INDEX('RAW DATA'!$L:$L,'Row Index'!E10),INDEX('RAW DATA'!$D:$D,'Row Index'!E10)))</f>
        <v>46298.6880208333</v>
      </c>
      <c r="F572" s="41" t="n">
        <f aca="false">IF('Row Index'!F10="","✗",IF(INDEX('RAW DATA'!$D:$D,'Row Index'!F10)="",INDEX('RAW DATA'!$L:$L,'Row Index'!F10),INDEX('RAW DATA'!$D:$D,'Row Index'!F10)))</f>
        <v>46298.6985185185</v>
      </c>
      <c r="G572" s="41" t="n">
        <f aca="false">IF('Row Index'!G10="","✗",IF(INDEX('RAW DATA'!$D:$D,'Row Index'!G10)="",INDEX('RAW DATA'!$L:$L,'Row Index'!G10),INDEX('RAW DATA'!$D:$D,'Row Index'!G10)))</f>
        <v>46298.7089930556</v>
      </c>
      <c r="H572" s="41" t="n">
        <f aca="false">IF('Row Index'!H10="","✗",IF(INDEX('RAW DATA'!$D:$D,'Row Index'!H10)="",INDEX('RAW DATA'!$L:$L,'Row Index'!H10),INDEX('RAW DATA'!$D:$D,'Row Index'!H10)))</f>
        <v>46298.7231712963</v>
      </c>
      <c r="I572" s="41" t="n">
        <f aca="false">IF('Row Index'!I10="","✗",IF(INDEX('RAW DATA'!$D:$D,'Row Index'!I10)="",INDEX('RAW DATA'!$L:$L,'Row Index'!I10),INDEX('RAW DATA'!$D:$D,'Row Index'!I10)))</f>
        <v>46298.7403472222</v>
      </c>
      <c r="J572" s="41" t="n">
        <f aca="false">IF('Row Index'!J10="","✗",IF(INDEX('RAW DATA'!$D:$D,'Row Index'!J10)="",INDEX('RAW DATA'!$L:$L,'Row Index'!J10),INDEX('RAW DATA'!$D:$D,'Row Index'!J10)))</f>
        <v>46298.7505555556</v>
      </c>
      <c r="K572" s="41" t="n">
        <f aca="false">IF('Row Index'!K10="","✗",IF(INDEX('RAW DATA'!$D:$D,'Row Index'!K10)="",INDEX('RAW DATA'!$L:$L,'Row Index'!K10),INDEX('RAW DATA'!$D:$D,'Row Index'!K10)))</f>
        <v>46298.7602546296</v>
      </c>
      <c r="L572" s="41" t="n">
        <f aca="false">IF('Row Index'!L10="","✗",IF(INDEX('RAW DATA'!$D:$D,'Row Index'!L10)="",INDEX('RAW DATA'!$L:$L,'Row Index'!L10),INDEX('RAW DATA'!$D:$D,'Row Index'!L10)))</f>
        <v>46298.7713773148</v>
      </c>
      <c r="M572" s="41" t="n">
        <f aca="false">IF('Row Index'!M10="","✗",IF(INDEX('RAW DATA'!$D:$D,'Row Index'!M10)="",INDEX('RAW DATA'!$L:$L,'Row Index'!M10),INDEX('RAW DATA'!$D:$D,'Row Index'!M10)))</f>
        <v>46298.78125</v>
      </c>
      <c r="N572" s="41" t="n">
        <f aca="false">IF('Row Index'!N10="","✗",IF(INDEX('RAW DATA'!$D:$D,'Row Index'!N10)="",INDEX('RAW DATA'!$L:$L,'Row Index'!N10),INDEX('RAW DATA'!$D:$D,'Row Index'!N10)))</f>
        <v>46298.793275463</v>
      </c>
      <c r="O572" s="41" t="n">
        <f aca="false">IF('Row Index'!O10="","✗",IF(INDEX('RAW DATA'!$D:$D,'Row Index'!O10)="",INDEX('RAW DATA'!$L:$L,'Row Index'!O10),INDEX('RAW DATA'!$D:$D,'Row Index'!O10)))</f>
        <v>46298.8034837963</v>
      </c>
      <c r="P572" s="41" t="n">
        <f aca="false">IF('Row Index'!P10="","✗",IF(INDEX('RAW DATA'!$D:$D,'Row Index'!P10)="",INDEX('RAW DATA'!$L:$L,'Row Index'!P10),INDEX('RAW DATA'!$D:$D,'Row Index'!P10)))</f>
        <v>46298.8139467593</v>
      </c>
      <c r="Q572" s="41" t="n">
        <f aca="false">IF('Row Index'!Q10="","✗",IF(INDEX('RAW DATA'!$D:$D,'Row Index'!Q10)="",INDEX('RAW DATA'!$L:$L,'Row Index'!Q10),INDEX('RAW DATA'!$D:$D,'Row Index'!Q10)))</f>
        <v>46298.8235532407</v>
      </c>
      <c r="R572" s="41" t="n">
        <f aca="false">IF('Row Index'!R10="","✗",IF(INDEX('RAW DATA'!$D:$D,'Row Index'!R10)="",INDEX('RAW DATA'!$L:$L,'Row Index'!R10),INDEX('RAW DATA'!$D:$D,'Row Index'!R10)))</f>
        <v>46298.8347222222</v>
      </c>
      <c r="S572" s="41" t="n">
        <f aca="false">IF('Row Index'!S10="","✗",IF(INDEX('RAW DATA'!$D:$D,'Row Index'!S10)="",INDEX('RAW DATA'!$L:$L,'Row Index'!S10),INDEX('RAW DATA'!$D:$D,'Row Index'!S10)))</f>
        <v>46298.8439814815</v>
      </c>
      <c r="T572" s="41" t="n">
        <f aca="false">IF('Row Index'!T10="","✗",IF(INDEX('RAW DATA'!$D:$D,'Row Index'!T10)="",INDEX('RAW DATA'!$L:$L,'Row Index'!T10),INDEX('RAW DATA'!$D:$D,'Row Index'!T10)))</f>
        <v>46298.8553125</v>
      </c>
      <c r="U572" s="41" t="n">
        <f aca="false">IF('Row Index'!U10="","✗",IF(INDEX('RAW DATA'!$D:$D,'Row Index'!U10)="",INDEX('RAW DATA'!$L:$L,'Row Index'!U10),INDEX('RAW DATA'!$D:$D,'Row Index'!U10)))</f>
        <v>46298.8646527778</v>
      </c>
      <c r="V572" s="41" t="n">
        <f aca="false">IF('Row Index'!V10="","✗",IF(INDEX('RAW DATA'!$D:$D,'Row Index'!V10)="",INDEX('RAW DATA'!$L:$L,'Row Index'!V10),INDEX('RAW DATA'!$D:$D,'Row Index'!V10)))</f>
        <v>46298.8754166667</v>
      </c>
      <c r="W572" s="41" t="n">
        <f aca="false">IF('Row Index'!W10="","✗",IF(INDEX('RAW DATA'!$D:$D,'Row Index'!W10)="",INDEX('RAW DATA'!$L:$L,'Row Index'!W10),INDEX('RAW DATA'!$D:$D,'Row Index'!W10)))</f>
        <v>46298.8862037037</v>
      </c>
      <c r="X572" s="41" t="n">
        <f aca="false">IF('Row Index'!X10="","✗",IF(INDEX('RAW DATA'!$D:$D,'Row Index'!X10)="",INDEX('RAW DATA'!$L:$L,'Row Index'!X10),INDEX('RAW DATA'!$D:$D,'Row Index'!X10)))</f>
        <v>46298.8966666667</v>
      </c>
      <c r="Y572" s="41" t="n">
        <f aca="false">IF('Row Index'!Y10="","✗",IF(INDEX('RAW DATA'!$D:$D,'Row Index'!Y10)="",INDEX('RAW DATA'!$L:$L,'Row Index'!Y10),INDEX('RAW DATA'!$D:$D,'Row Index'!Y10)))</f>
        <v>46298.9075578704</v>
      </c>
      <c r="Z572" s="41" t="n">
        <f aca="false">IF('Row Index'!Z10="","✗",IF(INDEX('RAW DATA'!$D:$D,'Row Index'!Z10)="",INDEX('RAW DATA'!$L:$L,'Row Index'!Z10),INDEX('RAW DATA'!$D:$D,'Row Index'!Z10)))</f>
        <v>46298.9299074074</v>
      </c>
      <c r="AA572" s="42" t="str">
        <f aca="false">IF('Row Index'!AA10="","⏳",IF(INDEX('RAW DATA'!$D:$D,'Row Index'!AA10)="",INDEX('RAW DATA'!$L:$L,'Row Index'!AA10),INDEX('RAW DATA'!$D:$D,'Row Index'!AA10)))</f>
        <v>⏳</v>
      </c>
      <c r="AB572" s="41" t="n">
        <f aca="false">IF('Row Index'!AB10="","✗",IF(INDEX('RAW DATA'!$D:$D,'Row Index'!AB10)="",INDEX('RAW DATA'!$L:$L,'Row Index'!AB10),INDEX('RAW DATA'!$D:$D,'Row Index'!AB10)))</f>
        <v>46298.9480671296</v>
      </c>
      <c r="AC572" s="41" t="n">
        <f aca="false">IF('Row Index'!AC10="","✗",IF(INDEX('RAW DATA'!$D:$D,'Row Index'!AC10)="",INDEX('RAW DATA'!$L:$L,'Row Index'!AC10),INDEX('RAW DATA'!$D:$D,'Row Index'!AC10)))</f>
        <v>46298.9593287037</v>
      </c>
      <c r="AD572" s="41" t="n">
        <f aca="false">IF('Row Index'!AD10="","✗",IF(INDEX('RAW DATA'!$D:$D,'Row Index'!AD10)="",INDEX('RAW DATA'!$L:$L,'Row Index'!AD10),INDEX('RAW DATA'!$D:$D,'Row Index'!AD10)))</f>
        <v>46298.9690277778</v>
      </c>
      <c r="AE572" s="41" t="n">
        <f aca="false">IF('Row Index'!AE10="","✗",IF(INDEX('RAW DATA'!$D:$D,'Row Index'!AE10)="",INDEX('RAW DATA'!$L:$L,'Row Index'!AE10),INDEX('RAW DATA'!$D:$D,'Row Index'!AE10)))</f>
        <v>46298.9817592593</v>
      </c>
      <c r="AF572" s="41" t="n">
        <f aca="false">IF('Row Index'!AF10="","✗",IF(INDEX('RAW DATA'!$D:$D,'Row Index'!AF10)="",INDEX('RAW DATA'!$L:$L,'Row Index'!AF10),INDEX('RAW DATA'!$D:$D,'Row Index'!AF10)))</f>
        <v>46298.9901388889</v>
      </c>
      <c r="AG572" s="41" t="n">
        <f aca="false">IF('Row Index'!AG10="","✗",IF(INDEX('RAW DATA'!$D:$D,'Row Index'!AG10)="",INDEX('RAW DATA'!$L:$L,'Row Index'!AG10),INDEX('RAW DATA'!$D:$D,'Row Index'!AG10)))</f>
        <v>46299.0018287037</v>
      </c>
      <c r="AH572" s="41" t="n">
        <f aca="false">IF('Row Index'!AH10="","✗",IF(INDEX('RAW DATA'!$D:$D,'Row Index'!AH10)="",INDEX('RAW DATA'!$L:$L,'Row Index'!AH10),INDEX('RAW DATA'!$D:$D,'Row Index'!AH10)))</f>
        <v>46299.0170949074</v>
      </c>
      <c r="AI572" s="41" t="n">
        <f aca="false">IF('Row Index'!AI10="","✗",IF(INDEX('RAW DATA'!$D:$D,'Row Index'!AI10)="",INDEX('RAW DATA'!$L:$L,'Row Index'!AI10),INDEX('RAW DATA'!$D:$D,'Row Index'!AI10)))</f>
        <v>46299.0320486111</v>
      </c>
      <c r="AJ572" s="41" t="n">
        <f aca="false">IF('Row Index'!AJ10="","✗",IF(INDEX('RAW DATA'!$D:$D,'Row Index'!AJ10)="",INDEX('RAW DATA'!$L:$L,'Row Index'!AJ10),INDEX('RAW DATA'!$D:$D,'Row Index'!AJ10)))</f>
        <v>46299.0543402778</v>
      </c>
      <c r="AK572" s="41" t="n">
        <f aca="false">IF('Row Index'!AK10="","✗",IF(INDEX('RAW DATA'!$D:$D,'Row Index'!AK10)="",INDEX('RAW DATA'!$L:$L,'Row Index'!AK10),INDEX('RAW DATA'!$D:$D,'Row Index'!AK10)))</f>
        <v>46299.0655787037</v>
      </c>
      <c r="AL572" s="41" t="n">
        <f aca="false">IF('Row Index'!AL10="","✗",IF(INDEX('RAW DATA'!$D:$D,'Row Index'!AL10)="",INDEX('RAW DATA'!$L:$L,'Row Index'!AL10),INDEX('RAW DATA'!$D:$D,'Row Index'!AL10)))</f>
        <v>46299.086099537</v>
      </c>
      <c r="AM572" s="41" t="n">
        <f aca="false">IF('Row Index'!AM10="","✗",IF(INDEX('RAW DATA'!$D:$D,'Row Index'!AM10)="",INDEX('RAW DATA'!$L:$L,'Row Index'!AM10),INDEX('RAW DATA'!$D:$D,'Row Index'!AM10)))</f>
        <v>46299.1042013889</v>
      </c>
      <c r="AN572" s="41" t="n">
        <f aca="false">IF('Row Index'!AN10="","✗",IF(INDEX('RAW DATA'!$D:$D,'Row Index'!AN10)="",INDEX('RAW DATA'!$L:$L,'Row Index'!AN10),INDEX('RAW DATA'!$D:$D,'Row Index'!AN10)))</f>
        <v>46299.1268402778</v>
      </c>
      <c r="AO572" s="41" t="n">
        <f aca="false">IF('Row Index'!AO10="","✗",IF(INDEX('RAW DATA'!$D:$D,'Row Index'!AO10)="",INDEX('RAW DATA'!$L:$L,'Row Index'!AO10),INDEX('RAW DATA'!$D:$D,'Row Index'!AO10)))</f>
        <v>46299.1470833333</v>
      </c>
      <c r="AP572" s="41" t="n">
        <f aca="false">IF('Row Index'!AP10="","✗",IF(INDEX('RAW DATA'!$D:$D,'Row Index'!AP10)="",INDEX('RAW DATA'!$L:$L,'Row Index'!AP10),INDEX('RAW DATA'!$D:$D,'Row Index'!AP10)))</f>
        <v>46299.1853356482</v>
      </c>
      <c r="AQ572" s="41" t="n">
        <f aca="false">IF('Row Index'!AQ10="","✗",IF(INDEX('RAW DATA'!$D:$D,'Row Index'!AQ10)="",INDEX('RAW DATA'!$L:$L,'Row Index'!AQ10),INDEX('RAW DATA'!$D:$D,'Row Index'!AQ10)))</f>
        <v>46299.2059837963</v>
      </c>
    </row>
    <row r="573" customFormat="false" ht="15" hidden="false" customHeight="false" outlineLevel="0" collapsed="false">
      <c r="A573" s="15" t="s">
        <v>179</v>
      </c>
      <c r="B573" s="16" t="s">
        <v>153</v>
      </c>
      <c r="C573" s="41" t="n">
        <f aca="false">IF('Row Index'!C11="","✗",IF(INDEX('RAW DATA'!$D:$D,'Row Index'!C11)="",INDEX('RAW DATA'!$L:$L,'Row Index'!C11),INDEX('RAW DATA'!$D:$D,'Row Index'!C11)))</f>
        <v>46298.6677083333</v>
      </c>
      <c r="D573" s="41" t="n">
        <f aca="false">IF('Row Index'!D11="","✗",IF(INDEX('RAW DATA'!$D:$D,'Row Index'!D11)="",INDEX('RAW DATA'!$L:$L,'Row Index'!D11),INDEX('RAW DATA'!$D:$D,'Row Index'!D11)))</f>
        <v>46298.6779398148</v>
      </c>
      <c r="E573" s="41" t="n">
        <f aca="false">IF('Row Index'!E11="","✗",IF(INDEX('RAW DATA'!$D:$D,'Row Index'!E11)="",INDEX('RAW DATA'!$L:$L,'Row Index'!E11),INDEX('RAW DATA'!$D:$D,'Row Index'!E11)))</f>
        <v>46298.6880555556</v>
      </c>
      <c r="F573" s="41" t="n">
        <f aca="false">IF('Row Index'!F11="","✗",IF(INDEX('RAW DATA'!$D:$D,'Row Index'!F11)="",INDEX('RAW DATA'!$L:$L,'Row Index'!F11),INDEX('RAW DATA'!$D:$D,'Row Index'!F11)))</f>
        <v>46298.6985300926</v>
      </c>
      <c r="G573" s="41" t="n">
        <f aca="false">IF('Row Index'!G11="","✗",IF(INDEX('RAW DATA'!$D:$D,'Row Index'!G11)="",INDEX('RAW DATA'!$L:$L,'Row Index'!G11),INDEX('RAW DATA'!$D:$D,'Row Index'!G11)))</f>
        <v>46298.7090509259</v>
      </c>
      <c r="H573" s="41" t="n">
        <f aca="false">IF('Row Index'!H11="","✗",IF(INDEX('RAW DATA'!$D:$D,'Row Index'!H11)="",INDEX('RAW DATA'!$L:$L,'Row Index'!H11),INDEX('RAW DATA'!$D:$D,'Row Index'!H11)))</f>
        <v>46298.7232060185</v>
      </c>
      <c r="I573" s="41" t="n">
        <f aca="false">IF('Row Index'!I11="","✗",IF(INDEX('RAW DATA'!$D:$D,'Row Index'!I11)="",INDEX('RAW DATA'!$L:$L,'Row Index'!I11),INDEX('RAW DATA'!$D:$D,'Row Index'!I11)))</f>
        <v>46298.7403819444</v>
      </c>
      <c r="J573" s="41" t="n">
        <f aca="false">IF('Row Index'!J11="","✗",IF(INDEX('RAW DATA'!$D:$D,'Row Index'!J11)="",INDEX('RAW DATA'!$L:$L,'Row Index'!J11),INDEX('RAW DATA'!$D:$D,'Row Index'!J11)))</f>
        <v>46298.7506018519</v>
      </c>
      <c r="K573" s="41" t="n">
        <f aca="false">IF('Row Index'!K11="","✗",IF(INDEX('RAW DATA'!$D:$D,'Row Index'!K11)="",INDEX('RAW DATA'!$L:$L,'Row Index'!K11),INDEX('RAW DATA'!$D:$D,'Row Index'!K11)))</f>
        <v>46298.7602777778</v>
      </c>
      <c r="L573" s="41" t="n">
        <f aca="false">IF('Row Index'!L11="","✗",IF(INDEX('RAW DATA'!$D:$D,'Row Index'!L11)="",INDEX('RAW DATA'!$L:$L,'Row Index'!L11),INDEX('RAW DATA'!$D:$D,'Row Index'!L11)))</f>
        <v>46298.7714583333</v>
      </c>
      <c r="M573" s="41" t="n">
        <f aca="false">IF('Row Index'!M11="","✗",IF(INDEX('RAW DATA'!$D:$D,'Row Index'!M11)="",INDEX('RAW DATA'!$L:$L,'Row Index'!M11),INDEX('RAW DATA'!$D:$D,'Row Index'!M11)))</f>
        <v>46298.7812847222</v>
      </c>
      <c r="N573" s="41" t="n">
        <f aca="false">IF('Row Index'!N11="","✗",IF(INDEX('RAW DATA'!$D:$D,'Row Index'!N11)="",INDEX('RAW DATA'!$L:$L,'Row Index'!N11),INDEX('RAW DATA'!$D:$D,'Row Index'!N11)))</f>
        <v>46298.7932986111</v>
      </c>
      <c r="O573" s="41" t="n">
        <f aca="false">IF('Row Index'!O11="","✗",IF(INDEX('RAW DATA'!$D:$D,'Row Index'!O11)="",INDEX('RAW DATA'!$L:$L,'Row Index'!O11),INDEX('RAW DATA'!$D:$D,'Row Index'!O11)))</f>
        <v>46298.8034953704</v>
      </c>
      <c r="P573" s="41" t="n">
        <f aca="false">IF('Row Index'!P11="","✗",IF(INDEX('RAW DATA'!$D:$D,'Row Index'!P11)="",INDEX('RAW DATA'!$L:$L,'Row Index'!P11),INDEX('RAW DATA'!$D:$D,'Row Index'!P11)))</f>
        <v>46298.8139814815</v>
      </c>
      <c r="Q573" s="41" t="n">
        <f aca="false">IF('Row Index'!Q11="","✗",IF(INDEX('RAW DATA'!$D:$D,'Row Index'!Q11)="",INDEX('RAW DATA'!$L:$L,'Row Index'!Q11),INDEX('RAW DATA'!$D:$D,'Row Index'!Q11)))</f>
        <v>46298.8235763889</v>
      </c>
      <c r="R573" s="41" t="n">
        <f aca="false">IF('Row Index'!R11="","✗",IF(INDEX('RAW DATA'!$D:$D,'Row Index'!R11)="",INDEX('RAW DATA'!$L:$L,'Row Index'!R11),INDEX('RAW DATA'!$D:$D,'Row Index'!R11)))</f>
        <v>46298.8347453704</v>
      </c>
      <c r="S573" s="41" t="n">
        <f aca="false">IF('Row Index'!S11="","✗",IF(INDEX('RAW DATA'!$D:$D,'Row Index'!S11)="",INDEX('RAW DATA'!$L:$L,'Row Index'!S11),INDEX('RAW DATA'!$D:$D,'Row Index'!S11)))</f>
        <v>46298.8440046296</v>
      </c>
      <c r="T573" s="41" t="n">
        <f aca="false">IF('Row Index'!T11="","✗",IF(INDEX('RAW DATA'!$D:$D,'Row Index'!T11)="",INDEX('RAW DATA'!$L:$L,'Row Index'!T11),INDEX('RAW DATA'!$D:$D,'Row Index'!T11)))</f>
        <v>46298.8553356482</v>
      </c>
      <c r="U573" s="41" t="n">
        <f aca="false">IF('Row Index'!U11="","✗",IF(INDEX('RAW DATA'!$D:$D,'Row Index'!U11)="",INDEX('RAW DATA'!$L:$L,'Row Index'!U11),INDEX('RAW DATA'!$D:$D,'Row Index'!U11)))</f>
        <v>46298.8646759259</v>
      </c>
      <c r="V573" s="41" t="n">
        <f aca="false">IF('Row Index'!V11="","✗",IF(INDEX('RAW DATA'!$D:$D,'Row Index'!V11)="",INDEX('RAW DATA'!$L:$L,'Row Index'!V11),INDEX('RAW DATA'!$D:$D,'Row Index'!V11)))</f>
        <v>46298.875474537</v>
      </c>
      <c r="W573" s="41" t="n">
        <f aca="false">IF('Row Index'!W11="","✗",IF(INDEX('RAW DATA'!$D:$D,'Row Index'!W11)="",INDEX('RAW DATA'!$L:$L,'Row Index'!W11),INDEX('RAW DATA'!$D:$D,'Row Index'!W11)))</f>
        <v>46298.8862384259</v>
      </c>
      <c r="X573" s="41" t="n">
        <f aca="false">IF('Row Index'!X11="","✗",IF(INDEX('RAW DATA'!$D:$D,'Row Index'!X11)="",INDEX('RAW DATA'!$L:$L,'Row Index'!X11),INDEX('RAW DATA'!$D:$D,'Row Index'!X11)))</f>
        <v>46298.8967013889</v>
      </c>
      <c r="Y573" s="41" t="n">
        <f aca="false">IF('Row Index'!Y11="","✗",IF(INDEX('RAW DATA'!$D:$D,'Row Index'!Y11)="",INDEX('RAW DATA'!$L:$L,'Row Index'!Y11),INDEX('RAW DATA'!$D:$D,'Row Index'!Y11)))</f>
        <v>46298.9075925926</v>
      </c>
      <c r="Z573" s="41" t="n">
        <f aca="false">IF('Row Index'!Z11="","✗",IF(INDEX('RAW DATA'!$D:$D,'Row Index'!Z11)="",INDEX('RAW DATA'!$L:$L,'Row Index'!Z11),INDEX('RAW DATA'!$D:$D,'Row Index'!Z11)))</f>
        <v>46298.9299421296</v>
      </c>
      <c r="AA573" s="42" t="str">
        <f aca="false">IF('Row Index'!AA11="","⏳",IF(INDEX('RAW DATA'!$D:$D,'Row Index'!AA11)="",INDEX('RAW DATA'!$L:$L,'Row Index'!AA11),INDEX('RAW DATA'!$D:$D,'Row Index'!AA11)))</f>
        <v>⏳</v>
      </c>
      <c r="AB573" s="41" t="n">
        <f aca="false">IF('Row Index'!AB11="","✗",IF(INDEX('RAW DATA'!$D:$D,'Row Index'!AB11)="",INDEX('RAW DATA'!$L:$L,'Row Index'!AB11),INDEX('RAW DATA'!$D:$D,'Row Index'!AB11)))</f>
        <v>46298.9480787037</v>
      </c>
      <c r="AC573" s="41" t="n">
        <f aca="false">IF('Row Index'!AC11="","✗",IF(INDEX('RAW DATA'!$D:$D,'Row Index'!AC11)="",INDEX('RAW DATA'!$L:$L,'Row Index'!AC11),INDEX('RAW DATA'!$D:$D,'Row Index'!AC11)))</f>
        <v>46298.9593634259</v>
      </c>
      <c r="AD573" s="41" t="n">
        <f aca="false">IF('Row Index'!AD11="","✗",IF(INDEX('RAW DATA'!$D:$D,'Row Index'!AD11)="",INDEX('RAW DATA'!$L:$L,'Row Index'!AD11),INDEX('RAW DATA'!$D:$D,'Row Index'!AD11)))</f>
        <v>46298.9690393519</v>
      </c>
      <c r="AE573" s="41" t="n">
        <f aca="false">IF('Row Index'!AE11="","✗",IF(INDEX('RAW DATA'!$D:$D,'Row Index'!AE11)="",INDEX('RAW DATA'!$L:$L,'Row Index'!AE11),INDEX('RAW DATA'!$D:$D,'Row Index'!AE11)))</f>
        <v>46298.9817824074</v>
      </c>
      <c r="AF573" s="41" t="n">
        <f aca="false">IF('Row Index'!AF11="","✗",IF(INDEX('RAW DATA'!$D:$D,'Row Index'!AF11)="",INDEX('RAW DATA'!$L:$L,'Row Index'!AF11),INDEX('RAW DATA'!$D:$D,'Row Index'!AF11)))</f>
        <v>46298.990162037</v>
      </c>
      <c r="AG573" s="41" t="n">
        <f aca="false">IF('Row Index'!AG11="","✗",IF(INDEX('RAW DATA'!$D:$D,'Row Index'!AG11)="",INDEX('RAW DATA'!$L:$L,'Row Index'!AG11),INDEX('RAW DATA'!$D:$D,'Row Index'!AG11)))</f>
        <v>46299.001875</v>
      </c>
      <c r="AH573" s="41" t="n">
        <f aca="false">IF('Row Index'!AH11="","✗",IF(INDEX('RAW DATA'!$D:$D,'Row Index'!AH11)="",INDEX('RAW DATA'!$L:$L,'Row Index'!AH11),INDEX('RAW DATA'!$D:$D,'Row Index'!AH11)))</f>
        <v>46299.0171180556</v>
      </c>
      <c r="AI573" s="41" t="n">
        <f aca="false">IF('Row Index'!AI11="","✗",IF(INDEX('RAW DATA'!$D:$D,'Row Index'!AI11)="",INDEX('RAW DATA'!$L:$L,'Row Index'!AI11),INDEX('RAW DATA'!$D:$D,'Row Index'!AI11)))</f>
        <v>46299.0320717593</v>
      </c>
      <c r="AJ573" s="41" t="n">
        <f aca="false">IF('Row Index'!AJ11="","✗",IF(INDEX('RAW DATA'!$D:$D,'Row Index'!AJ11)="",INDEX('RAW DATA'!$L:$L,'Row Index'!AJ11),INDEX('RAW DATA'!$D:$D,'Row Index'!AJ11)))</f>
        <v>46299.0543865741</v>
      </c>
      <c r="AK573" s="41" t="n">
        <f aca="false">IF('Row Index'!AK11="","✗",IF(INDEX('RAW DATA'!$D:$D,'Row Index'!AK11)="",INDEX('RAW DATA'!$L:$L,'Row Index'!AK11),INDEX('RAW DATA'!$D:$D,'Row Index'!AK11)))</f>
        <v>46299.0656018519</v>
      </c>
      <c r="AL573" s="41" t="n">
        <f aca="false">IF('Row Index'!AL11="","✗",IF(INDEX('RAW DATA'!$D:$D,'Row Index'!AL11)="",INDEX('RAW DATA'!$L:$L,'Row Index'!AL11),INDEX('RAW DATA'!$D:$D,'Row Index'!AL11)))</f>
        <v>46299.0861342593</v>
      </c>
      <c r="AM573" s="41" t="n">
        <f aca="false">IF('Row Index'!AM11="","✗",IF(INDEX('RAW DATA'!$D:$D,'Row Index'!AM11)="",INDEX('RAW DATA'!$L:$L,'Row Index'!AM11),INDEX('RAW DATA'!$D:$D,'Row Index'!AM11)))</f>
        <v>46299.104224537</v>
      </c>
      <c r="AN573" s="41" t="n">
        <f aca="false">IF('Row Index'!AN11="","✗",IF(INDEX('RAW DATA'!$D:$D,'Row Index'!AN11)="",INDEX('RAW DATA'!$L:$L,'Row Index'!AN11),INDEX('RAW DATA'!$D:$D,'Row Index'!AN11)))</f>
        <v>46299.126875</v>
      </c>
      <c r="AO573" s="41" t="n">
        <f aca="false">IF('Row Index'!AO11="","✗",IF(INDEX('RAW DATA'!$D:$D,'Row Index'!AO11)="",INDEX('RAW DATA'!$L:$L,'Row Index'!AO11),INDEX('RAW DATA'!$D:$D,'Row Index'!AO11)))</f>
        <v>46299.1471064815</v>
      </c>
      <c r="AP573" s="41" t="n">
        <f aca="false">IF('Row Index'!AP11="","✗",IF(INDEX('RAW DATA'!$D:$D,'Row Index'!AP11)="",INDEX('RAW DATA'!$L:$L,'Row Index'!AP11),INDEX('RAW DATA'!$D:$D,'Row Index'!AP11)))</f>
        <v>46299.1853935185</v>
      </c>
      <c r="AQ573" s="41" t="n">
        <f aca="false">IF('Row Index'!AQ11="","✗",IF(INDEX('RAW DATA'!$D:$D,'Row Index'!AQ11)="",INDEX('RAW DATA'!$L:$L,'Row Index'!AQ11),INDEX('RAW DATA'!$D:$D,'Row Index'!AQ11)))</f>
        <v>46299.2060069444</v>
      </c>
    </row>
    <row r="574" customFormat="false" ht="15" hidden="false" customHeight="false" outlineLevel="0" collapsed="false">
      <c r="A574" s="15" t="s">
        <v>183</v>
      </c>
      <c r="B574" s="16" t="s">
        <v>153</v>
      </c>
      <c r="C574" s="41" t="n">
        <f aca="false">IF('Row Index'!C12="","✗",IF(INDEX('RAW DATA'!$D:$D,'Row Index'!C12)="",INDEX('RAW DATA'!$L:$L,'Row Index'!C12),INDEX('RAW DATA'!$D:$D,'Row Index'!C12)))</f>
        <v>46298.6677546296</v>
      </c>
      <c r="D574" s="41" t="n">
        <f aca="false">IF('Row Index'!D12="","✗",IF(INDEX('RAW DATA'!$D:$D,'Row Index'!D12)="",INDEX('RAW DATA'!$L:$L,'Row Index'!D12),INDEX('RAW DATA'!$D:$D,'Row Index'!D12)))</f>
        <v>46298.677974537</v>
      </c>
      <c r="E574" s="41" t="n">
        <f aca="false">IF('Row Index'!E12="","✗",IF(INDEX('RAW DATA'!$D:$D,'Row Index'!E12)="",INDEX('RAW DATA'!$L:$L,'Row Index'!E12),INDEX('RAW DATA'!$D:$D,'Row Index'!E12)))</f>
        <v>46298.6882175926</v>
      </c>
      <c r="F574" s="41" t="n">
        <f aca="false">IF('Row Index'!F12="","✗",IF(INDEX('RAW DATA'!$D:$D,'Row Index'!F12)="",INDEX('RAW DATA'!$L:$L,'Row Index'!F12),INDEX('RAW DATA'!$D:$D,'Row Index'!F12)))</f>
        <v>46298.6986111111</v>
      </c>
      <c r="G574" s="41" t="n">
        <f aca="false">IF('Row Index'!G12="","✗",IF(INDEX('RAW DATA'!$D:$D,'Row Index'!G12)="",INDEX('RAW DATA'!$L:$L,'Row Index'!G12),INDEX('RAW DATA'!$D:$D,'Row Index'!G12)))</f>
        <v>46298.7091087963</v>
      </c>
      <c r="H574" s="41" t="n">
        <f aca="false">IF('Row Index'!H12="","✗",IF(INDEX('RAW DATA'!$D:$D,'Row Index'!H12)="",INDEX('RAW DATA'!$L:$L,'Row Index'!H12),INDEX('RAW DATA'!$D:$D,'Row Index'!H12)))</f>
        <v>46298.7232986111</v>
      </c>
      <c r="I574" s="41" t="n">
        <f aca="false">IF('Row Index'!I12="","✗",IF(INDEX('RAW DATA'!$D:$D,'Row Index'!I12)="",INDEX('RAW DATA'!$L:$L,'Row Index'!I12),INDEX('RAW DATA'!$D:$D,'Row Index'!I12)))</f>
        <v>46298.740625</v>
      </c>
      <c r="J574" s="41" t="n">
        <f aca="false">IF('Row Index'!J12="","✗",IF(INDEX('RAW DATA'!$D:$D,'Row Index'!J12)="",INDEX('RAW DATA'!$L:$L,'Row Index'!J12),INDEX('RAW DATA'!$D:$D,'Row Index'!J12)))</f>
        <v>46298.7506365741</v>
      </c>
      <c r="K574" s="41" t="n">
        <f aca="false">IF('Row Index'!K12="","✗",IF(INDEX('RAW DATA'!$D:$D,'Row Index'!K12)="",INDEX('RAW DATA'!$L:$L,'Row Index'!K12),INDEX('RAW DATA'!$D:$D,'Row Index'!K12)))</f>
        <v>46298.7603125</v>
      </c>
      <c r="L574" s="41" t="n">
        <f aca="false">IF('Row Index'!L12="","✗",IF(INDEX('RAW DATA'!$D:$D,'Row Index'!L12)="",INDEX('RAW DATA'!$L:$L,'Row Index'!L12),INDEX('RAW DATA'!$D:$D,'Row Index'!L12)))</f>
        <v>46298.7715162037</v>
      </c>
      <c r="M574" s="41" t="n">
        <f aca="false">IF('Row Index'!M12="","✗",IF(INDEX('RAW DATA'!$D:$D,'Row Index'!M12)="",INDEX('RAW DATA'!$L:$L,'Row Index'!M12),INDEX('RAW DATA'!$D:$D,'Row Index'!M12)))</f>
        <v>46298.7813194445</v>
      </c>
      <c r="N574" s="41" t="n">
        <f aca="false">IF('Row Index'!N12="","✗",IF(INDEX('RAW DATA'!$D:$D,'Row Index'!N12)="",INDEX('RAW DATA'!$L:$L,'Row Index'!N12),INDEX('RAW DATA'!$D:$D,'Row Index'!N12)))</f>
        <v>46298.7933333333</v>
      </c>
      <c r="O574" s="41" t="n">
        <f aca="false">IF('Row Index'!O12="","✗",IF(INDEX('RAW DATA'!$D:$D,'Row Index'!O12)="",INDEX('RAW DATA'!$L:$L,'Row Index'!O12),INDEX('RAW DATA'!$D:$D,'Row Index'!O12)))</f>
        <v>46298.8035416667</v>
      </c>
      <c r="P574" s="41" t="n">
        <f aca="false">IF('Row Index'!P12="","✗",IF(INDEX('RAW DATA'!$D:$D,'Row Index'!P12)="",INDEX('RAW DATA'!$L:$L,'Row Index'!P12),INDEX('RAW DATA'!$D:$D,'Row Index'!P12)))</f>
        <v>46298.8140162037</v>
      </c>
      <c r="Q574" s="41" t="n">
        <f aca="false">IF('Row Index'!Q12="","✗",IF(INDEX('RAW DATA'!$D:$D,'Row Index'!Q12)="",INDEX('RAW DATA'!$L:$L,'Row Index'!Q12),INDEX('RAW DATA'!$D:$D,'Row Index'!Q12)))</f>
        <v>46298.823599537</v>
      </c>
      <c r="R574" s="41" t="n">
        <f aca="false">IF('Row Index'!R12="","✗",IF(INDEX('RAW DATA'!$D:$D,'Row Index'!R12)="",INDEX('RAW DATA'!$L:$L,'Row Index'!R12),INDEX('RAW DATA'!$D:$D,'Row Index'!R12)))</f>
        <v>46298.8348032407</v>
      </c>
      <c r="S574" s="41" t="n">
        <f aca="false">IF('Row Index'!S12="","✗",IF(INDEX('RAW DATA'!$D:$D,'Row Index'!S12)="",INDEX('RAW DATA'!$L:$L,'Row Index'!S12),INDEX('RAW DATA'!$D:$D,'Row Index'!S12)))</f>
        <v>46298.8440393519</v>
      </c>
      <c r="T574" s="41" t="n">
        <f aca="false">IF('Row Index'!T12="","✗",IF(INDEX('RAW DATA'!$D:$D,'Row Index'!T12)="",INDEX('RAW DATA'!$L:$L,'Row Index'!T12),INDEX('RAW DATA'!$D:$D,'Row Index'!T12)))</f>
        <v>46298.8553819444</v>
      </c>
      <c r="U574" s="41" t="n">
        <f aca="false">IF('Row Index'!U12="","✗",IF(INDEX('RAW DATA'!$D:$D,'Row Index'!U12)="",INDEX('RAW DATA'!$L:$L,'Row Index'!U12),INDEX('RAW DATA'!$D:$D,'Row Index'!U12)))</f>
        <v>46298.8647106482</v>
      </c>
      <c r="V574" s="41" t="n">
        <f aca="false">IF('Row Index'!V12="","✗",IF(INDEX('RAW DATA'!$D:$D,'Row Index'!V12)="",INDEX('RAW DATA'!$L:$L,'Row Index'!V12),INDEX('RAW DATA'!$D:$D,'Row Index'!V12)))</f>
        <v>46298.8755324074</v>
      </c>
      <c r="W574" s="41" t="n">
        <f aca="false">IF('Row Index'!W12="","✗",IF(INDEX('RAW DATA'!$D:$D,'Row Index'!W12)="",INDEX('RAW DATA'!$L:$L,'Row Index'!W12),INDEX('RAW DATA'!$D:$D,'Row Index'!W12)))</f>
        <v>46298.8863425926</v>
      </c>
      <c r="X574" s="41" t="n">
        <f aca="false">IF('Row Index'!X12="","✗",IF(INDEX('RAW DATA'!$D:$D,'Row Index'!X12)="",INDEX('RAW DATA'!$L:$L,'Row Index'!X12),INDEX('RAW DATA'!$D:$D,'Row Index'!X12)))</f>
        <v>46298.8967361111</v>
      </c>
      <c r="Y574" s="41" t="n">
        <f aca="false">IF('Row Index'!Y12="","✗",IF(INDEX('RAW DATA'!$D:$D,'Row Index'!Y12)="",INDEX('RAW DATA'!$L:$L,'Row Index'!Y12),INDEX('RAW DATA'!$D:$D,'Row Index'!Y12)))</f>
        <v>46298.9076388889</v>
      </c>
      <c r="Z574" s="41" t="n">
        <f aca="false">IF('Row Index'!Z12="","✗",IF(INDEX('RAW DATA'!$D:$D,'Row Index'!Z12)="",INDEX('RAW DATA'!$L:$L,'Row Index'!Z12),INDEX('RAW DATA'!$D:$D,'Row Index'!Z12)))</f>
        <v>46298.9299652778</v>
      </c>
      <c r="AA574" s="42" t="str">
        <f aca="false">IF('Row Index'!AA12="","⏳",IF(INDEX('RAW DATA'!$D:$D,'Row Index'!AA12)="",INDEX('RAW DATA'!$L:$L,'Row Index'!AA12),INDEX('RAW DATA'!$D:$D,'Row Index'!AA12)))</f>
        <v>⏳</v>
      </c>
      <c r="AB574" s="41" t="n">
        <f aca="false">IF('Row Index'!AB12="","✗",IF(INDEX('RAW DATA'!$D:$D,'Row Index'!AB12)="",INDEX('RAW DATA'!$L:$L,'Row Index'!AB12),INDEX('RAW DATA'!$D:$D,'Row Index'!AB12)))</f>
        <v>46298.9481018519</v>
      </c>
      <c r="AC574" s="41" t="n">
        <f aca="false">IF('Row Index'!AC12="","✗",IF(INDEX('RAW DATA'!$D:$D,'Row Index'!AC12)="",INDEX('RAW DATA'!$L:$L,'Row Index'!AC12),INDEX('RAW DATA'!$D:$D,'Row Index'!AC12)))</f>
        <v>46298.9593981481</v>
      </c>
      <c r="AD574" s="41" t="n">
        <f aca="false">IF('Row Index'!AD12="","✗",IF(INDEX('RAW DATA'!$D:$D,'Row Index'!AD12)="",INDEX('RAW DATA'!$L:$L,'Row Index'!AD12),INDEX('RAW DATA'!$D:$D,'Row Index'!AD12)))</f>
        <v>46298.9690740741</v>
      </c>
      <c r="AE574" s="41" t="n">
        <f aca="false">IF('Row Index'!AE12="","✗",IF(INDEX('RAW DATA'!$D:$D,'Row Index'!AE12)="",INDEX('RAW DATA'!$L:$L,'Row Index'!AE12),INDEX('RAW DATA'!$D:$D,'Row Index'!AE12)))</f>
        <v>46298.9818055556</v>
      </c>
      <c r="AF574" s="41" t="n">
        <f aca="false">IF('Row Index'!AF12="","✗",IF(INDEX('RAW DATA'!$D:$D,'Row Index'!AF12)="",INDEX('RAW DATA'!$L:$L,'Row Index'!AF12),INDEX('RAW DATA'!$D:$D,'Row Index'!AF12)))</f>
        <v>46298.9901967593</v>
      </c>
      <c r="AG574" s="41" t="n">
        <f aca="false">IF('Row Index'!AG12="","✗",IF(INDEX('RAW DATA'!$D:$D,'Row Index'!AG12)="",INDEX('RAW DATA'!$L:$L,'Row Index'!AG12),INDEX('RAW DATA'!$D:$D,'Row Index'!AG12)))</f>
        <v>46299.0018981482</v>
      </c>
      <c r="AH574" s="41" t="n">
        <f aca="false">IF('Row Index'!AH12="","✗",IF(INDEX('RAW DATA'!$D:$D,'Row Index'!AH12)="",INDEX('RAW DATA'!$L:$L,'Row Index'!AH12),INDEX('RAW DATA'!$D:$D,'Row Index'!AH12)))</f>
        <v>46299.0171412037</v>
      </c>
      <c r="AI574" s="41" t="n">
        <f aca="false">IF('Row Index'!AI12="","✗",IF(INDEX('RAW DATA'!$D:$D,'Row Index'!AI12)="",INDEX('RAW DATA'!$L:$L,'Row Index'!AI12),INDEX('RAW DATA'!$D:$D,'Row Index'!AI12)))</f>
        <v>46299.0321064815</v>
      </c>
      <c r="AJ574" s="41" t="n">
        <f aca="false">IF('Row Index'!AJ12="","✗",IF(INDEX('RAW DATA'!$D:$D,'Row Index'!AJ12)="",INDEX('RAW DATA'!$L:$L,'Row Index'!AJ12),INDEX('RAW DATA'!$D:$D,'Row Index'!AJ12)))</f>
        <v>46299.0544212963</v>
      </c>
      <c r="AK574" s="41" t="n">
        <f aca="false">IF('Row Index'!AK12="","✗",IF(INDEX('RAW DATA'!$D:$D,'Row Index'!AK12)="",INDEX('RAW DATA'!$L:$L,'Row Index'!AK12),INDEX('RAW DATA'!$D:$D,'Row Index'!AK12)))</f>
        <v>46299.065625</v>
      </c>
      <c r="AL574" s="41" t="n">
        <f aca="false">IF('Row Index'!AL12="","✗",IF(INDEX('RAW DATA'!$D:$D,'Row Index'!AL12)="",INDEX('RAW DATA'!$L:$L,'Row Index'!AL12),INDEX('RAW DATA'!$D:$D,'Row Index'!AL12)))</f>
        <v>46299.0861574074</v>
      </c>
      <c r="AM574" s="41" t="n">
        <f aca="false">IF('Row Index'!AM12="","✗",IF(INDEX('RAW DATA'!$D:$D,'Row Index'!AM12)="",INDEX('RAW DATA'!$L:$L,'Row Index'!AM12),INDEX('RAW DATA'!$D:$D,'Row Index'!AM12)))</f>
        <v>46299.1042708333</v>
      </c>
      <c r="AN574" s="41" t="n">
        <f aca="false">IF('Row Index'!AN12="","✗",IF(INDEX('RAW DATA'!$D:$D,'Row Index'!AN12)="",INDEX('RAW DATA'!$L:$L,'Row Index'!AN12),INDEX('RAW DATA'!$D:$D,'Row Index'!AN12)))</f>
        <v>46299.1269560185</v>
      </c>
      <c r="AO574" s="41" t="n">
        <f aca="false">IF('Row Index'!AO12="","✗",IF(INDEX('RAW DATA'!$D:$D,'Row Index'!AO12)="",INDEX('RAW DATA'!$L:$L,'Row Index'!AO12),INDEX('RAW DATA'!$D:$D,'Row Index'!AO12)))</f>
        <v>46299.1471412037</v>
      </c>
      <c r="AP574" s="41" t="n">
        <f aca="false">IF('Row Index'!AP12="","✗",IF(INDEX('RAW DATA'!$D:$D,'Row Index'!AP12)="",INDEX('RAW DATA'!$L:$L,'Row Index'!AP12),INDEX('RAW DATA'!$D:$D,'Row Index'!AP12)))</f>
        <v>46299.1854166667</v>
      </c>
      <c r="AQ574" s="41" t="n">
        <f aca="false">IF('Row Index'!AQ12="","✗",IF(INDEX('RAW DATA'!$D:$D,'Row Index'!AQ12)="",INDEX('RAW DATA'!$L:$L,'Row Index'!AQ12),INDEX('RAW DATA'!$D:$D,'Row Index'!AQ12)))</f>
        <v>46299.2060648148</v>
      </c>
    </row>
    <row r="575" customFormat="false" ht="15" hidden="false" customHeight="false" outlineLevel="0" collapsed="false">
      <c r="A575" s="15" t="s">
        <v>186</v>
      </c>
      <c r="B575" s="16" t="s">
        <v>153</v>
      </c>
      <c r="C575" s="41" t="n">
        <f aca="false">IF('Row Index'!C13="","✗",IF(INDEX('RAW DATA'!$D:$D,'Row Index'!C13)="",INDEX('RAW DATA'!$L:$L,'Row Index'!C13),INDEX('RAW DATA'!$D:$D,'Row Index'!C13)))</f>
        <v>46298.6678935185</v>
      </c>
      <c r="D575" s="41" t="n">
        <f aca="false">IF('Row Index'!D13="","✗",IF(INDEX('RAW DATA'!$D:$D,'Row Index'!D13)="",INDEX('RAW DATA'!$L:$L,'Row Index'!D13),INDEX('RAW DATA'!$D:$D,'Row Index'!D13)))</f>
        <v>46298.6780555556</v>
      </c>
      <c r="E575" s="41" t="n">
        <f aca="false">IF('Row Index'!E13="","✗",IF(INDEX('RAW DATA'!$D:$D,'Row Index'!E13)="",INDEX('RAW DATA'!$L:$L,'Row Index'!E13),INDEX('RAW DATA'!$D:$D,'Row Index'!E13)))</f>
        <v>46298.6882986111</v>
      </c>
      <c r="F575" s="41" t="n">
        <f aca="false">IF('Row Index'!F13="","✗",IF(INDEX('RAW DATA'!$D:$D,'Row Index'!F13)="",INDEX('RAW DATA'!$L:$L,'Row Index'!F13),INDEX('RAW DATA'!$D:$D,'Row Index'!F13)))</f>
        <v>46298.6986921296</v>
      </c>
      <c r="G575" s="41" t="n">
        <f aca="false">IF('Row Index'!G13="","✗",IF(INDEX('RAW DATA'!$D:$D,'Row Index'!G13)="",INDEX('RAW DATA'!$L:$L,'Row Index'!G13),INDEX('RAW DATA'!$D:$D,'Row Index'!G13)))</f>
        <v>46298.7093518519</v>
      </c>
      <c r="H575" s="41" t="n">
        <f aca="false">IF('Row Index'!H13="","✗",IF(INDEX('RAW DATA'!$D:$D,'Row Index'!H13)="",INDEX('RAW DATA'!$L:$L,'Row Index'!H13),INDEX('RAW DATA'!$D:$D,'Row Index'!H13)))</f>
        <v>46298.7233680556</v>
      </c>
      <c r="I575" s="41" t="n">
        <f aca="false">IF('Row Index'!I13="","✗",IF(INDEX('RAW DATA'!$D:$D,'Row Index'!I13)="",INDEX('RAW DATA'!$L:$L,'Row Index'!I13),INDEX('RAW DATA'!$D:$D,'Row Index'!I13)))</f>
        <v>46298.7406944444</v>
      </c>
      <c r="J575" s="41" t="n">
        <f aca="false">IF('Row Index'!J13="","✗",IF(INDEX('RAW DATA'!$D:$D,'Row Index'!J13)="",INDEX('RAW DATA'!$L:$L,'Row Index'!J13),INDEX('RAW DATA'!$D:$D,'Row Index'!J13)))</f>
        <v>46298.7507291667</v>
      </c>
      <c r="K575" s="41" t="n">
        <f aca="false">IF('Row Index'!K13="","✗",IF(INDEX('RAW DATA'!$D:$D,'Row Index'!K13)="",INDEX('RAW DATA'!$L:$L,'Row Index'!K13),INDEX('RAW DATA'!$D:$D,'Row Index'!K13)))</f>
        <v>46298.7603587963</v>
      </c>
      <c r="L575" s="41" t="n">
        <f aca="false">IF('Row Index'!L13="","✗",IF(INDEX('RAW DATA'!$D:$D,'Row Index'!L13)="",INDEX('RAW DATA'!$L:$L,'Row Index'!L13),INDEX('RAW DATA'!$D:$D,'Row Index'!L13)))</f>
        <v>46298.7715509259</v>
      </c>
      <c r="M575" s="41" t="n">
        <f aca="false">IF('Row Index'!M13="","✗",IF(INDEX('RAW DATA'!$D:$D,'Row Index'!M13)="",INDEX('RAW DATA'!$L:$L,'Row Index'!M13),INDEX('RAW DATA'!$D:$D,'Row Index'!M13)))</f>
        <v>46298.7813541667</v>
      </c>
      <c r="N575" s="41" t="n">
        <f aca="false">IF('Row Index'!N13="","✗",IF(INDEX('RAW DATA'!$D:$D,'Row Index'!N13)="",INDEX('RAW DATA'!$L:$L,'Row Index'!N13),INDEX('RAW DATA'!$D:$D,'Row Index'!N13)))</f>
        <v>46298.7933564815</v>
      </c>
      <c r="O575" s="41" t="n">
        <f aca="false">IF('Row Index'!O13="","✗",IF(INDEX('RAW DATA'!$D:$D,'Row Index'!O13)="",INDEX('RAW DATA'!$L:$L,'Row Index'!O13),INDEX('RAW DATA'!$D:$D,'Row Index'!O13)))</f>
        <v>46298.8036458333</v>
      </c>
      <c r="P575" s="41" t="n">
        <f aca="false">IF('Row Index'!P13="","✗",IF(INDEX('RAW DATA'!$D:$D,'Row Index'!P13)="",INDEX('RAW DATA'!$L:$L,'Row Index'!P13),INDEX('RAW DATA'!$D:$D,'Row Index'!P13)))</f>
        <v>46298.8140740741</v>
      </c>
      <c r="Q575" s="41" t="n">
        <f aca="false">IF('Row Index'!Q13="","✗",IF(INDEX('RAW DATA'!$D:$D,'Row Index'!Q13)="",INDEX('RAW DATA'!$L:$L,'Row Index'!Q13),INDEX('RAW DATA'!$D:$D,'Row Index'!Q13)))</f>
        <v>46298.8236689815</v>
      </c>
      <c r="R575" s="41" t="n">
        <f aca="false">IF('Row Index'!R13="","✗",IF(INDEX('RAW DATA'!$D:$D,'Row Index'!R13)="",INDEX('RAW DATA'!$L:$L,'Row Index'!R13),INDEX('RAW DATA'!$D:$D,'Row Index'!R13)))</f>
        <v>46298.834837963</v>
      </c>
      <c r="S575" s="41" t="n">
        <f aca="false">IF('Row Index'!S13="","✗",IF(INDEX('RAW DATA'!$D:$D,'Row Index'!S13)="",INDEX('RAW DATA'!$L:$L,'Row Index'!S13),INDEX('RAW DATA'!$D:$D,'Row Index'!S13)))</f>
        <v>46298.8440972222</v>
      </c>
      <c r="T575" s="41" t="n">
        <f aca="false">IF('Row Index'!T13="","✗",IF(INDEX('RAW DATA'!$D:$D,'Row Index'!T13)="",INDEX('RAW DATA'!$L:$L,'Row Index'!T13),INDEX('RAW DATA'!$D:$D,'Row Index'!T13)))</f>
        <v>46298.8554050926</v>
      </c>
      <c r="U575" s="41" t="n">
        <f aca="false">IF('Row Index'!U13="","✗",IF(INDEX('RAW DATA'!$D:$D,'Row Index'!U13)="",INDEX('RAW DATA'!$L:$L,'Row Index'!U13),INDEX('RAW DATA'!$D:$D,'Row Index'!U13)))</f>
        <v>46298.8647453704</v>
      </c>
      <c r="V575" s="41" t="n">
        <f aca="false">IF('Row Index'!V13="","✗",IF(INDEX('RAW DATA'!$D:$D,'Row Index'!V13)="",INDEX('RAW DATA'!$L:$L,'Row Index'!V13),INDEX('RAW DATA'!$D:$D,'Row Index'!V13)))</f>
        <v>46298.8755671296</v>
      </c>
      <c r="W575" s="41" t="n">
        <f aca="false">IF('Row Index'!W13="","✗",IF(INDEX('RAW DATA'!$D:$D,'Row Index'!W13)="",INDEX('RAW DATA'!$L:$L,'Row Index'!W13),INDEX('RAW DATA'!$D:$D,'Row Index'!W13)))</f>
        <v>46298.8863657407</v>
      </c>
      <c r="X575" s="41" t="n">
        <f aca="false">IF('Row Index'!X13="","✗",IF(INDEX('RAW DATA'!$D:$D,'Row Index'!X13)="",INDEX('RAW DATA'!$L:$L,'Row Index'!X13),INDEX('RAW DATA'!$D:$D,'Row Index'!X13)))</f>
        <v>46298.8968055556</v>
      </c>
      <c r="Y575" s="41" t="n">
        <f aca="false">IF('Row Index'!Y13="","✗",IF(INDEX('RAW DATA'!$D:$D,'Row Index'!Y13)="",INDEX('RAW DATA'!$L:$L,'Row Index'!Y13),INDEX('RAW DATA'!$D:$D,'Row Index'!Y13)))</f>
        <v>46298.9076851852</v>
      </c>
      <c r="Z575" s="41" t="n">
        <f aca="false">IF('Row Index'!Z13="","✗",IF(INDEX('RAW DATA'!$D:$D,'Row Index'!Z13)="",INDEX('RAW DATA'!$L:$L,'Row Index'!Z13),INDEX('RAW DATA'!$D:$D,'Row Index'!Z13)))</f>
        <v>46298.9300231482</v>
      </c>
      <c r="AA575" s="42" t="str">
        <f aca="false">IF('Row Index'!AA13="","⏳",IF(INDEX('RAW DATA'!$D:$D,'Row Index'!AA13)="",INDEX('RAW DATA'!$L:$L,'Row Index'!AA13),INDEX('RAW DATA'!$D:$D,'Row Index'!AA13)))</f>
        <v>⏳</v>
      </c>
      <c r="AB575" s="41" t="n">
        <f aca="false">IF('Row Index'!AB13="","✗",IF(INDEX('RAW DATA'!$D:$D,'Row Index'!AB13)="",INDEX('RAW DATA'!$L:$L,'Row Index'!AB13),INDEX('RAW DATA'!$D:$D,'Row Index'!AB13)))</f>
        <v>46298.9481481482</v>
      </c>
      <c r="AC575" s="41" t="n">
        <f aca="false">IF('Row Index'!AC13="","✗",IF(INDEX('RAW DATA'!$D:$D,'Row Index'!AC13)="",INDEX('RAW DATA'!$L:$L,'Row Index'!AC13),INDEX('RAW DATA'!$D:$D,'Row Index'!AC13)))</f>
        <v>46298.9594675926</v>
      </c>
      <c r="AD575" s="41" t="n">
        <f aca="false">IF('Row Index'!AD13="","✗",IF(INDEX('RAW DATA'!$D:$D,'Row Index'!AD13)="",INDEX('RAW DATA'!$L:$L,'Row Index'!AD13),INDEX('RAW DATA'!$D:$D,'Row Index'!AD13)))</f>
        <v>46298.9691087963</v>
      </c>
      <c r="AE575" s="41" t="n">
        <f aca="false">IF('Row Index'!AE13="","✗",IF(INDEX('RAW DATA'!$D:$D,'Row Index'!AE13)="",INDEX('RAW DATA'!$L:$L,'Row Index'!AE13),INDEX('RAW DATA'!$D:$D,'Row Index'!AE13)))</f>
        <v>46298.9818518519</v>
      </c>
      <c r="AF575" s="41" t="n">
        <f aca="false">IF('Row Index'!AF13="","✗",IF(INDEX('RAW DATA'!$D:$D,'Row Index'!AF13)="",INDEX('RAW DATA'!$L:$L,'Row Index'!AF13),INDEX('RAW DATA'!$D:$D,'Row Index'!AF13)))</f>
        <v>46298.9902430556</v>
      </c>
      <c r="AG575" s="41" t="n">
        <f aca="false">IF('Row Index'!AG13="","✗",IF(INDEX('RAW DATA'!$D:$D,'Row Index'!AG13)="",INDEX('RAW DATA'!$L:$L,'Row Index'!AG13),INDEX('RAW DATA'!$D:$D,'Row Index'!AG13)))</f>
        <v>46299.0019560185</v>
      </c>
      <c r="AH575" s="41" t="n">
        <f aca="false">IF('Row Index'!AH13="","✗",IF(INDEX('RAW DATA'!$D:$D,'Row Index'!AH13)="",INDEX('RAW DATA'!$L:$L,'Row Index'!AH13),INDEX('RAW DATA'!$D:$D,'Row Index'!AH13)))</f>
        <v>46299.0171875</v>
      </c>
      <c r="AI575" s="41" t="n">
        <f aca="false">IF('Row Index'!AI13="","✗",IF(INDEX('RAW DATA'!$D:$D,'Row Index'!AI13)="",INDEX('RAW DATA'!$L:$L,'Row Index'!AI13),INDEX('RAW DATA'!$D:$D,'Row Index'!AI13)))</f>
        <v>46299.0321875</v>
      </c>
      <c r="AJ575" s="41" t="n">
        <f aca="false">IF('Row Index'!AJ13="","✗",IF(INDEX('RAW DATA'!$D:$D,'Row Index'!AJ13)="",INDEX('RAW DATA'!$L:$L,'Row Index'!AJ13),INDEX('RAW DATA'!$D:$D,'Row Index'!AJ13)))</f>
        <v>46299.0544675926</v>
      </c>
      <c r="AK575" s="41" t="n">
        <f aca="false">IF('Row Index'!AK13="","✗",IF(INDEX('RAW DATA'!$D:$D,'Row Index'!AK13)="",INDEX('RAW DATA'!$L:$L,'Row Index'!AK13),INDEX('RAW DATA'!$D:$D,'Row Index'!AK13)))</f>
        <v>46299.0656712963</v>
      </c>
      <c r="AL575" s="41" t="n">
        <f aca="false">IF('Row Index'!AL13="","✗",IF(INDEX('RAW DATA'!$D:$D,'Row Index'!AL13)="",INDEX('RAW DATA'!$L:$L,'Row Index'!AL13),INDEX('RAW DATA'!$D:$D,'Row Index'!AL13)))</f>
        <v>46299.0861921296</v>
      </c>
      <c r="AM575" s="41" t="n">
        <f aca="false">IF('Row Index'!AM13="","✗",IF(INDEX('RAW DATA'!$D:$D,'Row Index'!AM13)="",INDEX('RAW DATA'!$L:$L,'Row Index'!AM13),INDEX('RAW DATA'!$D:$D,'Row Index'!AM13)))</f>
        <v>46299.1047800926</v>
      </c>
      <c r="AN575" s="41" t="n">
        <f aca="false">IF('Row Index'!AN13="","✗",IF(INDEX('RAW DATA'!$D:$D,'Row Index'!AN13)="",INDEX('RAW DATA'!$L:$L,'Row Index'!AN13),INDEX('RAW DATA'!$D:$D,'Row Index'!AN13)))</f>
        <v>46299.1269791667</v>
      </c>
      <c r="AO575" s="41" t="n">
        <f aca="false">IF('Row Index'!AO13="","✗",IF(INDEX('RAW DATA'!$D:$D,'Row Index'!AO13)="",INDEX('RAW DATA'!$L:$L,'Row Index'!AO13),INDEX('RAW DATA'!$D:$D,'Row Index'!AO13)))</f>
        <v>46299.1471759259</v>
      </c>
      <c r="AP575" s="41" t="n">
        <f aca="false">IF('Row Index'!AP13="","✗",IF(INDEX('RAW DATA'!$D:$D,'Row Index'!AP13)="",INDEX('RAW DATA'!$L:$L,'Row Index'!AP13),INDEX('RAW DATA'!$D:$D,'Row Index'!AP13)))</f>
        <v>46299.1854513889</v>
      </c>
      <c r="AQ575" s="41" t="n">
        <f aca="false">IF('Row Index'!AQ13="","✗",IF(INDEX('RAW DATA'!$D:$D,'Row Index'!AQ13)="",INDEX('RAW DATA'!$L:$L,'Row Index'!AQ13),INDEX('RAW DATA'!$D:$D,'Row Index'!AQ13)))</f>
        <v>46299.2061226852</v>
      </c>
    </row>
    <row r="576" customFormat="false" ht="15" hidden="false" customHeight="false" outlineLevel="0" collapsed="false">
      <c r="A576" s="15" t="s">
        <v>189</v>
      </c>
      <c r="B576" s="16" t="s">
        <v>153</v>
      </c>
      <c r="C576" s="41" t="n">
        <f aca="false">IF('Row Index'!C14="","✗",IF(INDEX('RAW DATA'!$D:$D,'Row Index'!C14)="",INDEX('RAW DATA'!$L:$L,'Row Index'!C14),INDEX('RAW DATA'!$D:$D,'Row Index'!C14)))</f>
        <v>46298.6679976852</v>
      </c>
      <c r="D576" s="41" t="n">
        <f aca="false">IF('Row Index'!D14="","✗",IF(INDEX('RAW DATA'!$D:$D,'Row Index'!D14)="",INDEX('RAW DATA'!$L:$L,'Row Index'!D14),INDEX('RAW DATA'!$D:$D,'Row Index'!D14)))</f>
        <v>46298.6781481481</v>
      </c>
      <c r="E576" s="41" t="n">
        <f aca="false">IF('Row Index'!E14="","✗",IF(INDEX('RAW DATA'!$D:$D,'Row Index'!E14)="",INDEX('RAW DATA'!$L:$L,'Row Index'!E14),INDEX('RAW DATA'!$D:$D,'Row Index'!E14)))</f>
        <v>46298.6884143519</v>
      </c>
      <c r="F576" s="41" t="n">
        <f aca="false">IF('Row Index'!F14="","✗",IF(INDEX('RAW DATA'!$D:$D,'Row Index'!F14)="",INDEX('RAW DATA'!$L:$L,'Row Index'!F14),INDEX('RAW DATA'!$D:$D,'Row Index'!F14)))</f>
        <v>46298.6988194444</v>
      </c>
      <c r="G576" s="41" t="n">
        <f aca="false">IF('Row Index'!G14="","✗",IF(INDEX('RAW DATA'!$D:$D,'Row Index'!G14)="",INDEX('RAW DATA'!$L:$L,'Row Index'!G14),INDEX('RAW DATA'!$D:$D,'Row Index'!G14)))</f>
        <v>46298.7095023148</v>
      </c>
      <c r="H576" s="41" t="n">
        <f aca="false">IF('Row Index'!H14="","✗",IF(INDEX('RAW DATA'!$D:$D,'Row Index'!H14)="",INDEX('RAW DATA'!$L:$L,'Row Index'!H14),INDEX('RAW DATA'!$D:$D,'Row Index'!H14)))</f>
        <v>46298.7234490741</v>
      </c>
      <c r="I576" s="41" t="n">
        <f aca="false">IF('Row Index'!I14="","✗",IF(INDEX('RAW DATA'!$D:$D,'Row Index'!I14)="",INDEX('RAW DATA'!$L:$L,'Row Index'!I14),INDEX('RAW DATA'!$D:$D,'Row Index'!I14)))</f>
        <v>46298.740787037</v>
      </c>
      <c r="J576" s="41" t="n">
        <f aca="false">IF('Row Index'!J14="","✗",IF(INDEX('RAW DATA'!$D:$D,'Row Index'!J14)="",INDEX('RAW DATA'!$L:$L,'Row Index'!J14),INDEX('RAW DATA'!$D:$D,'Row Index'!J14)))</f>
        <v>46298.7508564815</v>
      </c>
      <c r="K576" s="41" t="n">
        <f aca="false">IF('Row Index'!K14="","✗",IF(INDEX('RAW DATA'!$D:$D,'Row Index'!K14)="",INDEX('RAW DATA'!$L:$L,'Row Index'!K14),INDEX('RAW DATA'!$D:$D,'Row Index'!K14)))</f>
        <v>46298.7604050926</v>
      </c>
      <c r="L576" s="41" t="n">
        <f aca="false">IF('Row Index'!L14="","✗",IF(INDEX('RAW DATA'!$D:$D,'Row Index'!L14)="",INDEX('RAW DATA'!$L:$L,'Row Index'!L14),INDEX('RAW DATA'!$D:$D,'Row Index'!L14)))</f>
        <v>46298.7715856481</v>
      </c>
      <c r="M576" s="41" t="n">
        <f aca="false">IF('Row Index'!M14="","✗",IF(INDEX('RAW DATA'!$D:$D,'Row Index'!M14)="",INDEX('RAW DATA'!$L:$L,'Row Index'!M14),INDEX('RAW DATA'!$D:$D,'Row Index'!M14)))</f>
        <v>46298.7815625</v>
      </c>
      <c r="N576" s="41" t="n">
        <f aca="false">IF('Row Index'!N14="","✗",IF(INDEX('RAW DATA'!$D:$D,'Row Index'!N14)="",INDEX('RAW DATA'!$L:$L,'Row Index'!N14),INDEX('RAW DATA'!$D:$D,'Row Index'!N14)))</f>
        <v>46298.7934027778</v>
      </c>
      <c r="O576" s="41" t="n">
        <f aca="false">IF('Row Index'!O14="","✗",IF(INDEX('RAW DATA'!$D:$D,'Row Index'!O14)="",INDEX('RAW DATA'!$L:$L,'Row Index'!O14),INDEX('RAW DATA'!$D:$D,'Row Index'!O14)))</f>
        <v>46298.8037152778</v>
      </c>
      <c r="P576" s="41" t="n">
        <f aca="false">IF('Row Index'!P14="","✗",IF(INDEX('RAW DATA'!$D:$D,'Row Index'!P14)="",INDEX('RAW DATA'!$L:$L,'Row Index'!P14),INDEX('RAW DATA'!$D:$D,'Row Index'!P14)))</f>
        <v>46298.8141087963</v>
      </c>
      <c r="Q576" s="41" t="n">
        <f aca="false">IF('Row Index'!Q14="","✗",IF(INDEX('RAW DATA'!$D:$D,'Row Index'!Q14)="",INDEX('RAW DATA'!$L:$L,'Row Index'!Q14),INDEX('RAW DATA'!$D:$D,'Row Index'!Q14)))</f>
        <v>46298.8237152778</v>
      </c>
      <c r="R576" s="41" t="n">
        <f aca="false">IF('Row Index'!R14="","✗",IF(INDEX('RAW DATA'!$D:$D,'Row Index'!R14)="",INDEX('RAW DATA'!$L:$L,'Row Index'!R14),INDEX('RAW DATA'!$D:$D,'Row Index'!R14)))</f>
        <v>46298.8348958333</v>
      </c>
      <c r="S576" s="41" t="n">
        <f aca="false">IF('Row Index'!S14="","✗",IF(INDEX('RAW DATA'!$D:$D,'Row Index'!S14)="",INDEX('RAW DATA'!$L:$L,'Row Index'!S14),INDEX('RAW DATA'!$D:$D,'Row Index'!S14)))</f>
        <v>46298.8441319445</v>
      </c>
      <c r="T576" s="41" t="n">
        <f aca="false">IF('Row Index'!T14="","✗",IF(INDEX('RAW DATA'!$D:$D,'Row Index'!T14)="",INDEX('RAW DATA'!$L:$L,'Row Index'!T14),INDEX('RAW DATA'!$D:$D,'Row Index'!T14)))</f>
        <v>46298.8554398148</v>
      </c>
      <c r="U576" s="41" t="n">
        <f aca="false">IF('Row Index'!U14="","✗",IF(INDEX('RAW DATA'!$D:$D,'Row Index'!U14)="",INDEX('RAW DATA'!$L:$L,'Row Index'!U14),INDEX('RAW DATA'!$D:$D,'Row Index'!U14)))</f>
        <v>46298.8647685185</v>
      </c>
      <c r="V576" s="41" t="n">
        <f aca="false">IF('Row Index'!V14="","✗",IF(INDEX('RAW DATA'!$D:$D,'Row Index'!V14)="",INDEX('RAW DATA'!$L:$L,'Row Index'!V14),INDEX('RAW DATA'!$D:$D,'Row Index'!V14)))</f>
        <v>46298.8756365741</v>
      </c>
      <c r="W576" s="41" t="n">
        <f aca="false">IF('Row Index'!W14="","✗",IF(INDEX('RAW DATA'!$D:$D,'Row Index'!W14)="",INDEX('RAW DATA'!$L:$L,'Row Index'!W14),INDEX('RAW DATA'!$D:$D,'Row Index'!W14)))</f>
        <v>46298.886400463</v>
      </c>
      <c r="X576" s="41" t="n">
        <f aca="false">IF('Row Index'!X14="","✗",IF(INDEX('RAW DATA'!$D:$D,'Row Index'!X14)="",INDEX('RAW DATA'!$L:$L,'Row Index'!X14),INDEX('RAW DATA'!$D:$D,'Row Index'!X14)))</f>
        <v>46298.896875</v>
      </c>
      <c r="Y576" s="41" t="n">
        <f aca="false">IF('Row Index'!Y14="","✗",IF(INDEX('RAW DATA'!$D:$D,'Row Index'!Y14)="",INDEX('RAW DATA'!$L:$L,'Row Index'!Y14),INDEX('RAW DATA'!$D:$D,'Row Index'!Y14)))</f>
        <v>46298.9077546296</v>
      </c>
      <c r="Z576" s="41" t="n">
        <f aca="false">IF('Row Index'!Z14="","✗",IF(INDEX('RAW DATA'!$D:$D,'Row Index'!Z14)="",INDEX('RAW DATA'!$L:$L,'Row Index'!Z14),INDEX('RAW DATA'!$D:$D,'Row Index'!Z14)))</f>
        <v>46298.9300810185</v>
      </c>
      <c r="AA576" s="42" t="str">
        <f aca="false">IF('Row Index'!AA14="","⏳",IF(INDEX('RAW DATA'!$D:$D,'Row Index'!AA14)="",INDEX('RAW DATA'!$L:$L,'Row Index'!AA14),INDEX('RAW DATA'!$D:$D,'Row Index'!AA14)))</f>
        <v>⏳</v>
      </c>
      <c r="AB576" s="41" t="n">
        <f aca="false">IF('Row Index'!AB14="","✗",IF(INDEX('RAW DATA'!$D:$D,'Row Index'!AB14)="",INDEX('RAW DATA'!$L:$L,'Row Index'!AB14),INDEX('RAW DATA'!$D:$D,'Row Index'!AB14)))</f>
        <v>46298.9482060185</v>
      </c>
      <c r="AC576" s="41" t="n">
        <f aca="false">IF('Row Index'!AC14="","✗",IF(INDEX('RAW DATA'!$D:$D,'Row Index'!AC14)="",INDEX('RAW DATA'!$L:$L,'Row Index'!AC14),INDEX('RAW DATA'!$D:$D,'Row Index'!AC14)))</f>
        <v>46298.9595138889</v>
      </c>
      <c r="AD576" s="41" t="n">
        <f aca="false">IF('Row Index'!AD14="","✗",IF(INDEX('RAW DATA'!$D:$D,'Row Index'!AD14)="",INDEX('RAW DATA'!$L:$L,'Row Index'!AD14),INDEX('RAW DATA'!$D:$D,'Row Index'!AD14)))</f>
        <v>46298.9691435185</v>
      </c>
      <c r="AE576" s="41" t="n">
        <f aca="false">IF('Row Index'!AE14="","✗",IF(INDEX('RAW DATA'!$D:$D,'Row Index'!AE14)="",INDEX('RAW DATA'!$L:$L,'Row Index'!AE14),INDEX('RAW DATA'!$D:$D,'Row Index'!AE14)))</f>
        <v>46298.9819097222</v>
      </c>
      <c r="AF576" s="41" t="n">
        <f aca="false">IF('Row Index'!AF14="","✗",IF(INDEX('RAW DATA'!$D:$D,'Row Index'!AF14)="",INDEX('RAW DATA'!$L:$L,'Row Index'!AF14),INDEX('RAW DATA'!$D:$D,'Row Index'!AF14)))</f>
        <v>46298.9903472222</v>
      </c>
      <c r="AG576" s="41" t="n">
        <f aca="false">IF('Row Index'!AG14="","✗",IF(INDEX('RAW DATA'!$D:$D,'Row Index'!AG14)="",INDEX('RAW DATA'!$L:$L,'Row Index'!AG14),INDEX('RAW DATA'!$D:$D,'Row Index'!AG14)))</f>
        <v>46299.002025463</v>
      </c>
      <c r="AH576" s="41" t="n">
        <f aca="false">IF('Row Index'!AH14="","✗",IF(INDEX('RAW DATA'!$D:$D,'Row Index'!AH14)="",INDEX('RAW DATA'!$L:$L,'Row Index'!AH14),INDEX('RAW DATA'!$D:$D,'Row Index'!AH14)))</f>
        <v>46299.0172453704</v>
      </c>
      <c r="AI576" s="41" t="n">
        <f aca="false">IF('Row Index'!AI14="","✗",IF(INDEX('RAW DATA'!$D:$D,'Row Index'!AI14)="",INDEX('RAW DATA'!$L:$L,'Row Index'!AI14),INDEX('RAW DATA'!$D:$D,'Row Index'!AI14)))</f>
        <v>46299.0322569445</v>
      </c>
      <c r="AJ576" s="41" t="n">
        <f aca="false">IF('Row Index'!AJ14="","✗",IF(INDEX('RAW DATA'!$D:$D,'Row Index'!AJ14)="",INDEX('RAW DATA'!$L:$L,'Row Index'!AJ14),INDEX('RAW DATA'!$D:$D,'Row Index'!AJ14)))</f>
        <v>46299.0545138889</v>
      </c>
      <c r="AK576" s="41" t="n">
        <f aca="false">IF('Row Index'!AK14="","✗",IF(INDEX('RAW DATA'!$D:$D,'Row Index'!AK14)="",INDEX('RAW DATA'!$L:$L,'Row Index'!AK14),INDEX('RAW DATA'!$D:$D,'Row Index'!AK14)))</f>
        <v>46299.0657407407</v>
      </c>
      <c r="AL576" s="41" t="n">
        <f aca="false">IF('Row Index'!AL14="","✗",IF(INDEX('RAW DATA'!$D:$D,'Row Index'!AL14)="",INDEX('RAW DATA'!$L:$L,'Row Index'!AL14),INDEX('RAW DATA'!$D:$D,'Row Index'!AL14)))</f>
        <v>46299.0862615741</v>
      </c>
      <c r="AM576" s="41" t="n">
        <f aca="false">IF('Row Index'!AM14="","✗",IF(INDEX('RAW DATA'!$D:$D,'Row Index'!AM14)="",INDEX('RAW DATA'!$L:$L,'Row Index'!AM14),INDEX('RAW DATA'!$D:$D,'Row Index'!AM14)))</f>
        <v>46299.1048263889</v>
      </c>
      <c r="AN576" s="41" t="n">
        <f aca="false">IF('Row Index'!AN14="","✗",IF(INDEX('RAW DATA'!$D:$D,'Row Index'!AN14)="",INDEX('RAW DATA'!$L:$L,'Row Index'!AN14),INDEX('RAW DATA'!$D:$D,'Row Index'!AN14)))</f>
        <v>46299.1270138889</v>
      </c>
      <c r="AO576" s="41" t="n">
        <f aca="false">IF('Row Index'!AO14="","✗",IF(INDEX('RAW DATA'!$D:$D,'Row Index'!AO14)="",INDEX('RAW DATA'!$L:$L,'Row Index'!AO14),INDEX('RAW DATA'!$D:$D,'Row Index'!AO14)))</f>
        <v>46299.1472685185</v>
      </c>
      <c r="AP576" s="41" t="n">
        <f aca="false">IF('Row Index'!AP14="","✗",IF(INDEX('RAW DATA'!$D:$D,'Row Index'!AP14)="",INDEX('RAW DATA'!$L:$L,'Row Index'!AP14),INDEX('RAW DATA'!$D:$D,'Row Index'!AP14)))</f>
        <v>46299.1855439815</v>
      </c>
      <c r="AQ576" s="41" t="n">
        <f aca="false">IF('Row Index'!AQ14="","✗",IF(INDEX('RAW DATA'!$D:$D,'Row Index'!AQ14)="",INDEX('RAW DATA'!$L:$L,'Row Index'!AQ14),INDEX('RAW DATA'!$D:$D,'Row Index'!AQ14)))</f>
        <v>46299.2062152778</v>
      </c>
    </row>
    <row r="577" customFormat="false" ht="15" hidden="false" customHeight="false" outlineLevel="0" collapsed="false">
      <c r="A577" s="15" t="s">
        <v>192</v>
      </c>
      <c r="B577" s="16" t="s">
        <v>153</v>
      </c>
      <c r="C577" s="41" t="n">
        <f aca="false">IF('Row Index'!C15="","✗",IF(INDEX('RAW DATA'!$D:$D,'Row Index'!C15)="",INDEX('RAW DATA'!$L:$L,'Row Index'!C15),INDEX('RAW DATA'!$D:$D,'Row Index'!C15)))</f>
        <v>46298.6686574074</v>
      </c>
      <c r="D577" s="41" t="n">
        <f aca="false">IF('Row Index'!D15="","✗",IF(INDEX('RAW DATA'!$D:$D,'Row Index'!D15)="",INDEX('RAW DATA'!$L:$L,'Row Index'!D15),INDEX('RAW DATA'!$D:$D,'Row Index'!D15)))</f>
        <v>46298.6783796296</v>
      </c>
      <c r="E577" s="41" t="n">
        <f aca="false">IF('Row Index'!E15="","✗",IF(INDEX('RAW DATA'!$D:$D,'Row Index'!E15)="",INDEX('RAW DATA'!$L:$L,'Row Index'!E15),INDEX('RAW DATA'!$D:$D,'Row Index'!E15)))</f>
        <v>46298.688587963</v>
      </c>
      <c r="F577" s="41" t="n">
        <f aca="false">IF('Row Index'!F15="","✗",IF(INDEX('RAW DATA'!$D:$D,'Row Index'!F15)="",INDEX('RAW DATA'!$L:$L,'Row Index'!F15),INDEX('RAW DATA'!$D:$D,'Row Index'!F15)))</f>
        <v>46298.6991550926</v>
      </c>
      <c r="G577" s="41" t="n">
        <f aca="false">IF('Row Index'!G15="","✗",IF(INDEX('RAW DATA'!$D:$D,'Row Index'!G15)="",INDEX('RAW DATA'!$L:$L,'Row Index'!G15),INDEX('RAW DATA'!$D:$D,'Row Index'!G15)))</f>
        <v>46298.7096990741</v>
      </c>
      <c r="H577" s="41" t="n">
        <f aca="false">IF('Row Index'!H15="","✗",IF(INDEX('RAW DATA'!$D:$D,'Row Index'!H15)="",INDEX('RAW DATA'!$L:$L,'Row Index'!H15),INDEX('RAW DATA'!$D:$D,'Row Index'!H15)))</f>
        <v>46298.7236342593</v>
      </c>
      <c r="I577" s="41" t="n">
        <f aca="false">IF('Row Index'!I15="","✗",IF(INDEX('RAW DATA'!$D:$D,'Row Index'!I15)="",INDEX('RAW DATA'!$L:$L,'Row Index'!I15),INDEX('RAW DATA'!$D:$D,'Row Index'!I15)))</f>
        <v>46298.7410069444</v>
      </c>
      <c r="J577" s="41" t="n">
        <f aca="false">IF('Row Index'!J15="","✗",IF(INDEX('RAW DATA'!$D:$D,'Row Index'!J15)="",INDEX('RAW DATA'!$L:$L,'Row Index'!J15),INDEX('RAW DATA'!$D:$D,'Row Index'!J15)))</f>
        <v>46298.7510763889</v>
      </c>
      <c r="K577" s="41" t="n">
        <f aca="false">IF('Row Index'!K15="","✗",IF(INDEX('RAW DATA'!$D:$D,'Row Index'!K15)="",INDEX('RAW DATA'!$L:$L,'Row Index'!K15),INDEX('RAW DATA'!$D:$D,'Row Index'!K15)))</f>
        <v>46298.7604398148</v>
      </c>
      <c r="L577" s="41" t="n">
        <f aca="false">IF('Row Index'!L15="","✗",IF(INDEX('RAW DATA'!$D:$D,'Row Index'!L15)="",INDEX('RAW DATA'!$L:$L,'Row Index'!L15),INDEX('RAW DATA'!$D:$D,'Row Index'!L15)))</f>
        <v>46298.7717824074</v>
      </c>
      <c r="M577" s="41" t="n">
        <f aca="false">IF('Row Index'!M15="","✗",IF(INDEX('RAW DATA'!$D:$D,'Row Index'!M15)="",INDEX('RAW DATA'!$L:$L,'Row Index'!M15),INDEX('RAW DATA'!$D:$D,'Row Index'!M15)))</f>
        <v>46298.7816782407</v>
      </c>
      <c r="N577" s="41" t="n">
        <f aca="false">IF('Row Index'!N15="","✗",IF(INDEX('RAW DATA'!$D:$D,'Row Index'!N15)="",INDEX('RAW DATA'!$L:$L,'Row Index'!N15),INDEX('RAW DATA'!$D:$D,'Row Index'!N15)))</f>
        <v>46298.7934375</v>
      </c>
      <c r="O577" s="41" t="n">
        <f aca="false">IF('Row Index'!O15="","✗",IF(INDEX('RAW DATA'!$D:$D,'Row Index'!O15)="",INDEX('RAW DATA'!$L:$L,'Row Index'!O15),INDEX('RAW DATA'!$D:$D,'Row Index'!O15)))</f>
        <v>46298.8037615741</v>
      </c>
      <c r="P577" s="41" t="n">
        <f aca="false">IF('Row Index'!P15="","✗",IF(INDEX('RAW DATA'!$D:$D,'Row Index'!P15)="",INDEX('RAW DATA'!$L:$L,'Row Index'!P15),INDEX('RAW DATA'!$D:$D,'Row Index'!P15)))</f>
        <v>46298.8141435185</v>
      </c>
      <c r="Q577" s="41" t="n">
        <f aca="false">IF('Row Index'!Q15="","✗",IF(INDEX('RAW DATA'!$D:$D,'Row Index'!Q15)="",INDEX('RAW DATA'!$L:$L,'Row Index'!Q15),INDEX('RAW DATA'!$D:$D,'Row Index'!Q15)))</f>
        <v>46298.8237615741</v>
      </c>
      <c r="R577" s="41" t="n">
        <f aca="false">IF('Row Index'!R15="","✗",IF(INDEX('RAW DATA'!$D:$D,'Row Index'!R15)="",INDEX('RAW DATA'!$L:$L,'Row Index'!R15),INDEX('RAW DATA'!$D:$D,'Row Index'!R15)))</f>
        <v>46298.8349305556</v>
      </c>
      <c r="S577" s="41" t="n">
        <f aca="false">IF('Row Index'!S15="","✗",IF(INDEX('RAW DATA'!$D:$D,'Row Index'!S15)="",INDEX('RAW DATA'!$L:$L,'Row Index'!S15),INDEX('RAW DATA'!$D:$D,'Row Index'!S15)))</f>
        <v>46298.8441782407</v>
      </c>
      <c r="T577" s="41" t="n">
        <f aca="false">IF('Row Index'!T15="","✗",IF(INDEX('RAW DATA'!$D:$D,'Row Index'!T15)="",INDEX('RAW DATA'!$L:$L,'Row Index'!T15),INDEX('RAW DATA'!$D:$D,'Row Index'!T15)))</f>
        <v>46298.855474537</v>
      </c>
      <c r="U577" s="41" t="n">
        <f aca="false">IF('Row Index'!U15="","✗",IF(INDEX('RAW DATA'!$D:$D,'Row Index'!U15)="",INDEX('RAW DATA'!$L:$L,'Row Index'!U15),INDEX('RAW DATA'!$D:$D,'Row Index'!U15)))</f>
        <v>46298.8648032407</v>
      </c>
      <c r="V577" s="41" t="n">
        <f aca="false">IF('Row Index'!V15="","✗",IF(INDEX('RAW DATA'!$D:$D,'Row Index'!V15)="",INDEX('RAW DATA'!$L:$L,'Row Index'!V15),INDEX('RAW DATA'!$D:$D,'Row Index'!V15)))</f>
        <v>46298.8757523148</v>
      </c>
      <c r="W577" s="41" t="n">
        <f aca="false">IF('Row Index'!W15="","✗",IF(INDEX('RAW DATA'!$D:$D,'Row Index'!W15)="",INDEX('RAW DATA'!$L:$L,'Row Index'!W15),INDEX('RAW DATA'!$D:$D,'Row Index'!W15)))</f>
        <v>46298.8864583333</v>
      </c>
      <c r="X577" s="41" t="n">
        <f aca="false">IF('Row Index'!X15="","✗",IF(INDEX('RAW DATA'!$D:$D,'Row Index'!X15)="",INDEX('RAW DATA'!$L:$L,'Row Index'!X15),INDEX('RAW DATA'!$D:$D,'Row Index'!X15)))</f>
        <v>46298.8970023148</v>
      </c>
      <c r="Y577" s="41" t="n">
        <f aca="false">IF('Row Index'!Y15="","✗",IF(INDEX('RAW DATA'!$D:$D,'Row Index'!Y15)="",INDEX('RAW DATA'!$L:$L,'Row Index'!Y15),INDEX('RAW DATA'!$D:$D,'Row Index'!Y15)))</f>
        <v>46298.9078125</v>
      </c>
      <c r="Z577" s="41" t="n">
        <f aca="false">IF('Row Index'!Z15="","✗",IF(INDEX('RAW DATA'!$D:$D,'Row Index'!Z15)="",INDEX('RAW DATA'!$L:$L,'Row Index'!Z15),INDEX('RAW DATA'!$D:$D,'Row Index'!Z15)))</f>
        <v>46298.930150463</v>
      </c>
      <c r="AA577" s="42" t="str">
        <f aca="false">IF('Row Index'!AA15="","⏳",IF(INDEX('RAW DATA'!$D:$D,'Row Index'!AA15)="",INDEX('RAW DATA'!$L:$L,'Row Index'!AA15),INDEX('RAW DATA'!$D:$D,'Row Index'!AA15)))</f>
        <v>⏳</v>
      </c>
      <c r="AB577" s="41" t="n">
        <f aca="false">IF('Row Index'!AB15="","✗",IF(INDEX('RAW DATA'!$D:$D,'Row Index'!AB15)="",INDEX('RAW DATA'!$L:$L,'Row Index'!AB15),INDEX('RAW DATA'!$D:$D,'Row Index'!AB15)))</f>
        <v>46298.9482523148</v>
      </c>
      <c r="AC577" s="41" t="n">
        <f aca="false">IF('Row Index'!AC15="","✗",IF(INDEX('RAW DATA'!$D:$D,'Row Index'!AC15)="",INDEX('RAW DATA'!$L:$L,'Row Index'!AC15),INDEX('RAW DATA'!$D:$D,'Row Index'!AC15)))</f>
        <v>46298.9595601852</v>
      </c>
      <c r="AD577" s="41" t="n">
        <f aca="false">IF('Row Index'!AD15="","✗",IF(INDEX('RAW DATA'!$D:$D,'Row Index'!AD15)="",INDEX('RAW DATA'!$L:$L,'Row Index'!AD15),INDEX('RAW DATA'!$D:$D,'Row Index'!AD15)))</f>
        <v>46298.9692013889</v>
      </c>
      <c r="AE577" s="41" t="n">
        <f aca="false">IF('Row Index'!AE15="","✗",IF(INDEX('RAW DATA'!$D:$D,'Row Index'!AE15)="",INDEX('RAW DATA'!$L:$L,'Row Index'!AE15),INDEX('RAW DATA'!$D:$D,'Row Index'!AE15)))</f>
        <v>46298.9819675926</v>
      </c>
      <c r="AF577" s="41" t="n">
        <f aca="false">IF('Row Index'!AF15="","✗",IF(INDEX('RAW DATA'!$D:$D,'Row Index'!AF15)="",INDEX('RAW DATA'!$L:$L,'Row Index'!AF15),INDEX('RAW DATA'!$D:$D,'Row Index'!AF15)))</f>
        <v>46298.9904398148</v>
      </c>
      <c r="AG577" s="41" t="n">
        <f aca="false">IF('Row Index'!AG15="","✗",IF(INDEX('RAW DATA'!$D:$D,'Row Index'!AG15)="",INDEX('RAW DATA'!$L:$L,'Row Index'!AG15),INDEX('RAW DATA'!$D:$D,'Row Index'!AG15)))</f>
        <v>46299.0020717593</v>
      </c>
      <c r="AH577" s="41" t="n">
        <f aca="false">IF('Row Index'!AH15="","✗",IF(INDEX('RAW DATA'!$D:$D,'Row Index'!AH15)="",INDEX('RAW DATA'!$L:$L,'Row Index'!AH15),INDEX('RAW DATA'!$D:$D,'Row Index'!AH15)))</f>
        <v>46299.0172916667</v>
      </c>
      <c r="AI577" s="41" t="n">
        <f aca="false">IF('Row Index'!AI15="","✗",IF(INDEX('RAW DATA'!$D:$D,'Row Index'!AI15)="",INDEX('RAW DATA'!$L:$L,'Row Index'!AI15),INDEX('RAW DATA'!$D:$D,'Row Index'!AI15)))</f>
        <v>46299.0323726852</v>
      </c>
      <c r="AJ577" s="41" t="n">
        <f aca="false">IF('Row Index'!AJ15="","✗",IF(INDEX('RAW DATA'!$D:$D,'Row Index'!AJ15)="",INDEX('RAW DATA'!$L:$L,'Row Index'!AJ15),INDEX('RAW DATA'!$D:$D,'Row Index'!AJ15)))</f>
        <v>46299.0545833333</v>
      </c>
      <c r="AK577" s="41" t="n">
        <f aca="false">IF('Row Index'!AK15="","✗",IF(INDEX('RAW DATA'!$D:$D,'Row Index'!AK15)="",INDEX('RAW DATA'!$L:$L,'Row Index'!AK15),INDEX('RAW DATA'!$D:$D,'Row Index'!AK15)))</f>
        <v>46299.0658101852</v>
      </c>
      <c r="AL577" s="41" t="n">
        <f aca="false">IF('Row Index'!AL15="","✗",IF(INDEX('RAW DATA'!$D:$D,'Row Index'!AL15)="",INDEX('RAW DATA'!$L:$L,'Row Index'!AL15),INDEX('RAW DATA'!$D:$D,'Row Index'!AL15)))</f>
        <v>46299.0863078704</v>
      </c>
      <c r="AM577" s="41" t="n">
        <f aca="false">IF('Row Index'!AM15="","✗",IF(INDEX('RAW DATA'!$D:$D,'Row Index'!AM15)="",INDEX('RAW DATA'!$L:$L,'Row Index'!AM15),INDEX('RAW DATA'!$D:$D,'Row Index'!AM15)))</f>
        <v>46299.1052083333</v>
      </c>
      <c r="AN577" s="41" t="n">
        <f aca="false">IF('Row Index'!AN15="","✗",IF(INDEX('RAW DATA'!$D:$D,'Row Index'!AN15)="",INDEX('RAW DATA'!$L:$L,'Row Index'!AN15),INDEX('RAW DATA'!$D:$D,'Row Index'!AN15)))</f>
        <v>46299.1271527778</v>
      </c>
      <c r="AO577" s="41" t="n">
        <f aca="false">IF('Row Index'!AO15="","✗",IF(INDEX('RAW DATA'!$D:$D,'Row Index'!AO15)="",INDEX('RAW DATA'!$L:$L,'Row Index'!AO15),INDEX('RAW DATA'!$D:$D,'Row Index'!AO15)))</f>
        <v>46299.1473148148</v>
      </c>
      <c r="AP577" s="41" t="n">
        <f aca="false">IF('Row Index'!AP15="","✗",IF(INDEX('RAW DATA'!$D:$D,'Row Index'!AP15)="",INDEX('RAW DATA'!$L:$L,'Row Index'!AP15),INDEX('RAW DATA'!$D:$D,'Row Index'!AP15)))</f>
        <v>46299.1855787037</v>
      </c>
      <c r="AQ577" s="41" t="n">
        <f aca="false">IF('Row Index'!AQ15="","✗",IF(INDEX('RAW DATA'!$D:$D,'Row Index'!AQ15)="",INDEX('RAW DATA'!$L:$L,'Row Index'!AQ15),INDEX('RAW DATA'!$D:$D,'Row Index'!AQ15)))</f>
        <v>46299.2063310185</v>
      </c>
    </row>
    <row r="578" customFormat="false" ht="15" hidden="false" customHeight="false" outlineLevel="0" collapsed="false">
      <c r="A578" s="15" t="s">
        <v>195</v>
      </c>
      <c r="B578" s="16" t="s">
        <v>153</v>
      </c>
      <c r="C578" s="41" t="n">
        <f aca="false">IF('Row Index'!C16="","✗",IF(INDEX('RAW DATA'!$D:$D,'Row Index'!C16)="",INDEX('RAW DATA'!$L:$L,'Row Index'!C16),INDEX('RAW DATA'!$D:$D,'Row Index'!C16)))</f>
        <v>46298.6687037037</v>
      </c>
      <c r="D578" s="41" t="n">
        <f aca="false">IF('Row Index'!D16="","✗",IF(INDEX('RAW DATA'!$D:$D,'Row Index'!D16)="",INDEX('RAW DATA'!$L:$L,'Row Index'!D16),INDEX('RAW DATA'!$D:$D,'Row Index'!D16)))</f>
        <v>46298.6784143519</v>
      </c>
      <c r="E578" s="41" t="n">
        <f aca="false">IF('Row Index'!E16="","✗",IF(INDEX('RAW DATA'!$D:$D,'Row Index'!E16)="",INDEX('RAW DATA'!$L:$L,'Row Index'!E16),INDEX('RAW DATA'!$D:$D,'Row Index'!E16)))</f>
        <v>46298.6886226852</v>
      </c>
      <c r="F578" s="41" t="n">
        <f aca="false">IF('Row Index'!F16="","✗",IF(INDEX('RAW DATA'!$D:$D,'Row Index'!F16)="",INDEX('RAW DATA'!$L:$L,'Row Index'!F16),INDEX('RAW DATA'!$D:$D,'Row Index'!F16)))</f>
        <v>46298.6991782407</v>
      </c>
      <c r="G578" s="41" t="n">
        <f aca="false">IF('Row Index'!G16="","✗",IF(INDEX('RAW DATA'!$D:$D,'Row Index'!G16)="",INDEX('RAW DATA'!$L:$L,'Row Index'!G16),INDEX('RAW DATA'!$D:$D,'Row Index'!G16)))</f>
        <v>46298.7097800926</v>
      </c>
      <c r="H578" s="41" t="n">
        <f aca="false">IF('Row Index'!H16="","✗",IF(INDEX('RAW DATA'!$D:$D,'Row Index'!H16)="",INDEX('RAW DATA'!$L:$L,'Row Index'!H16),INDEX('RAW DATA'!$D:$D,'Row Index'!H16)))</f>
        <v>46298.7236574074</v>
      </c>
      <c r="I578" s="41" t="n">
        <f aca="false">IF('Row Index'!I16="","✗",IF(INDEX('RAW DATA'!$D:$D,'Row Index'!I16)="",INDEX('RAW DATA'!$L:$L,'Row Index'!I16),INDEX('RAW DATA'!$D:$D,'Row Index'!I16)))</f>
        <v>46298.7410416667</v>
      </c>
      <c r="J578" s="41" t="n">
        <f aca="false">IF('Row Index'!J16="","✗",IF(INDEX('RAW DATA'!$D:$D,'Row Index'!J16)="",INDEX('RAW DATA'!$L:$L,'Row Index'!J16),INDEX('RAW DATA'!$D:$D,'Row Index'!J16)))</f>
        <v>46298.7511111111</v>
      </c>
      <c r="K578" s="41" t="n">
        <f aca="false">IF('Row Index'!K16="","✗",IF(INDEX('RAW DATA'!$D:$D,'Row Index'!K16)="",INDEX('RAW DATA'!$L:$L,'Row Index'!K16),INDEX('RAW DATA'!$D:$D,'Row Index'!K16)))</f>
        <v>46298.760474537</v>
      </c>
      <c r="L578" s="41" t="n">
        <f aca="false">IF('Row Index'!L16="","✗",IF(INDEX('RAW DATA'!$D:$D,'Row Index'!L16)="",INDEX('RAW DATA'!$L:$L,'Row Index'!L16),INDEX('RAW DATA'!$D:$D,'Row Index'!L16)))</f>
        <v>46298.7718055556</v>
      </c>
      <c r="M578" s="41" t="n">
        <f aca="false">IF('Row Index'!M16="","✗",IF(INDEX('RAW DATA'!$D:$D,'Row Index'!M16)="",INDEX('RAW DATA'!$L:$L,'Row Index'!M16),INDEX('RAW DATA'!$D:$D,'Row Index'!M16)))</f>
        <v>46298.7817013889</v>
      </c>
      <c r="N578" s="41" t="n">
        <f aca="false">IF('Row Index'!N16="","✗",IF(INDEX('RAW DATA'!$D:$D,'Row Index'!N16)="",INDEX('RAW DATA'!$L:$L,'Row Index'!N16),INDEX('RAW DATA'!$D:$D,'Row Index'!N16)))</f>
        <v>46298.7934606482</v>
      </c>
      <c r="O578" s="41" t="n">
        <f aca="false">IF('Row Index'!O16="","✗",IF(INDEX('RAW DATA'!$D:$D,'Row Index'!O16)="",INDEX('RAW DATA'!$L:$L,'Row Index'!O16),INDEX('RAW DATA'!$D:$D,'Row Index'!O16)))</f>
        <v>46298.8037847222</v>
      </c>
      <c r="P578" s="41" t="n">
        <f aca="false">IF('Row Index'!P16="","✗",IF(INDEX('RAW DATA'!$D:$D,'Row Index'!P16)="",INDEX('RAW DATA'!$L:$L,'Row Index'!P16),INDEX('RAW DATA'!$D:$D,'Row Index'!P16)))</f>
        <v>46298.8141666667</v>
      </c>
      <c r="Q578" s="41" t="n">
        <f aca="false">IF('Row Index'!Q16="","✗",IF(INDEX('RAW DATA'!$D:$D,'Row Index'!Q16)="",INDEX('RAW DATA'!$L:$L,'Row Index'!Q16),INDEX('RAW DATA'!$D:$D,'Row Index'!Q16)))</f>
        <v>46298.8237962963</v>
      </c>
      <c r="R578" s="41" t="n">
        <f aca="false">IF('Row Index'!R16="","✗",IF(INDEX('RAW DATA'!$D:$D,'Row Index'!R16)="",INDEX('RAW DATA'!$L:$L,'Row Index'!R16),INDEX('RAW DATA'!$D:$D,'Row Index'!R16)))</f>
        <v>46298.8349537037</v>
      </c>
      <c r="S578" s="41" t="n">
        <f aca="false">IF('Row Index'!S16="","✗",IF(INDEX('RAW DATA'!$D:$D,'Row Index'!S16)="",INDEX('RAW DATA'!$L:$L,'Row Index'!S16),INDEX('RAW DATA'!$D:$D,'Row Index'!S16)))</f>
        <v>46298.8442013889</v>
      </c>
      <c r="T578" s="41" t="n">
        <f aca="false">IF('Row Index'!T16="","✗",IF(INDEX('RAW DATA'!$D:$D,'Row Index'!T16)="",INDEX('RAW DATA'!$L:$L,'Row Index'!T16),INDEX('RAW DATA'!$D:$D,'Row Index'!T16)))</f>
        <v>46298.8554861111</v>
      </c>
      <c r="U578" s="41" t="n">
        <f aca="false">IF('Row Index'!U16="","✗",IF(INDEX('RAW DATA'!$D:$D,'Row Index'!U16)="",INDEX('RAW DATA'!$L:$L,'Row Index'!U16),INDEX('RAW DATA'!$D:$D,'Row Index'!U16)))</f>
        <v>46298.8648148148</v>
      </c>
      <c r="V578" s="41" t="n">
        <f aca="false">IF('Row Index'!V16="","✗",IF(INDEX('RAW DATA'!$D:$D,'Row Index'!V16)="",INDEX('RAW DATA'!$L:$L,'Row Index'!V16),INDEX('RAW DATA'!$D:$D,'Row Index'!V16)))</f>
        <v>46298.875787037</v>
      </c>
      <c r="W578" s="41" t="n">
        <f aca="false">IF('Row Index'!W16="","✗",IF(INDEX('RAW DATA'!$D:$D,'Row Index'!W16)="",INDEX('RAW DATA'!$L:$L,'Row Index'!W16),INDEX('RAW DATA'!$D:$D,'Row Index'!W16)))</f>
        <v>46298.8864814815</v>
      </c>
      <c r="X578" s="41" t="n">
        <f aca="false">IF('Row Index'!X16="","✗",IF(INDEX('RAW DATA'!$D:$D,'Row Index'!X16)="",INDEX('RAW DATA'!$L:$L,'Row Index'!X16),INDEX('RAW DATA'!$D:$D,'Row Index'!X16)))</f>
        <v>46298.897037037</v>
      </c>
      <c r="Y578" s="41" t="n">
        <f aca="false">IF('Row Index'!Y16="","✗",IF(INDEX('RAW DATA'!$D:$D,'Row Index'!Y16)="",INDEX('RAW DATA'!$L:$L,'Row Index'!Y16),INDEX('RAW DATA'!$D:$D,'Row Index'!Y16)))</f>
        <v>46298.9078472222</v>
      </c>
      <c r="Z578" s="41" t="n">
        <f aca="false">IF('Row Index'!Z16="","✗",IF(INDEX('RAW DATA'!$D:$D,'Row Index'!Z16)="",INDEX('RAW DATA'!$L:$L,'Row Index'!Z16),INDEX('RAW DATA'!$D:$D,'Row Index'!Z16)))</f>
        <v>46298.930162037</v>
      </c>
      <c r="AA578" s="42" t="str">
        <f aca="false">IF('Row Index'!AA16="","⏳",IF(INDEX('RAW DATA'!$D:$D,'Row Index'!AA16)="",INDEX('RAW DATA'!$L:$L,'Row Index'!AA16),INDEX('RAW DATA'!$D:$D,'Row Index'!AA16)))</f>
        <v>⏳</v>
      </c>
      <c r="AB578" s="41" t="n">
        <f aca="false">IF('Row Index'!AB16="","✗",IF(INDEX('RAW DATA'!$D:$D,'Row Index'!AB16)="",INDEX('RAW DATA'!$L:$L,'Row Index'!AB16),INDEX('RAW DATA'!$D:$D,'Row Index'!AB16)))</f>
        <v>46298.9482638889</v>
      </c>
      <c r="AC578" s="41" t="n">
        <f aca="false">IF('Row Index'!AC16="","✗",IF(INDEX('RAW DATA'!$D:$D,'Row Index'!AC16)="",INDEX('RAW DATA'!$L:$L,'Row Index'!AC16),INDEX('RAW DATA'!$D:$D,'Row Index'!AC16)))</f>
        <v>46298.9595833333</v>
      </c>
      <c r="AD578" s="41" t="n">
        <f aca="false">IF('Row Index'!AD16="","✗",IF(INDEX('RAW DATA'!$D:$D,'Row Index'!AD16)="",INDEX('RAW DATA'!$L:$L,'Row Index'!AD16),INDEX('RAW DATA'!$D:$D,'Row Index'!AD16)))</f>
        <v>46298.9692361111</v>
      </c>
      <c r="AE578" s="41" t="n">
        <f aca="false">IF('Row Index'!AE16="","✗",IF(INDEX('RAW DATA'!$D:$D,'Row Index'!AE16)="",INDEX('RAW DATA'!$L:$L,'Row Index'!AE16),INDEX('RAW DATA'!$D:$D,'Row Index'!AE16)))</f>
        <v>46298.9819907407</v>
      </c>
      <c r="AF578" s="41" t="n">
        <f aca="false">IF('Row Index'!AF16="","✗",IF(INDEX('RAW DATA'!$D:$D,'Row Index'!AF16)="",INDEX('RAW DATA'!$L:$L,'Row Index'!AF16),INDEX('RAW DATA'!$D:$D,'Row Index'!AF16)))</f>
        <v>46298.990462963</v>
      </c>
      <c r="AG578" s="41" t="n">
        <f aca="false">IF('Row Index'!AG16="","✗",IF(INDEX('RAW DATA'!$D:$D,'Row Index'!AG16)="",INDEX('RAW DATA'!$L:$L,'Row Index'!AG16),INDEX('RAW DATA'!$D:$D,'Row Index'!AG16)))</f>
        <v>46299.0020949074</v>
      </c>
      <c r="AH578" s="41" t="n">
        <f aca="false">IF('Row Index'!AH16="","✗",IF(INDEX('RAW DATA'!$D:$D,'Row Index'!AH16)="",INDEX('RAW DATA'!$L:$L,'Row Index'!AH16),INDEX('RAW DATA'!$D:$D,'Row Index'!AH16)))</f>
        <v>46299.0173148148</v>
      </c>
      <c r="AI578" s="41" t="n">
        <f aca="false">IF('Row Index'!AI16="","✗",IF(INDEX('RAW DATA'!$D:$D,'Row Index'!AI16)="",INDEX('RAW DATA'!$L:$L,'Row Index'!AI16),INDEX('RAW DATA'!$D:$D,'Row Index'!AI16)))</f>
        <v>46299.0323958333</v>
      </c>
      <c r="AJ578" s="41" t="n">
        <f aca="false">IF('Row Index'!AJ16="","✗",IF(INDEX('RAW DATA'!$D:$D,'Row Index'!AJ16)="",INDEX('RAW DATA'!$L:$L,'Row Index'!AJ16),INDEX('RAW DATA'!$D:$D,'Row Index'!AJ16)))</f>
        <v>46299.0546064815</v>
      </c>
      <c r="AK578" s="41" t="n">
        <f aca="false">IF('Row Index'!AK16="","✗",IF(INDEX('RAW DATA'!$D:$D,'Row Index'!AK16)="",INDEX('RAW DATA'!$L:$L,'Row Index'!AK16),INDEX('RAW DATA'!$D:$D,'Row Index'!AK16)))</f>
        <v>46299.0658449074</v>
      </c>
      <c r="AL578" s="41" t="n">
        <f aca="false">IF('Row Index'!AL16="","✗",IF(INDEX('RAW DATA'!$D:$D,'Row Index'!AL16)="",INDEX('RAW DATA'!$L:$L,'Row Index'!AL16),INDEX('RAW DATA'!$D:$D,'Row Index'!AL16)))</f>
        <v>46299.0863425926</v>
      </c>
      <c r="AM578" s="41" t="n">
        <f aca="false">IF('Row Index'!AM16="","✗",IF(INDEX('RAW DATA'!$D:$D,'Row Index'!AM16)="",INDEX('RAW DATA'!$L:$L,'Row Index'!AM16),INDEX('RAW DATA'!$D:$D,'Row Index'!AM16)))</f>
        <v>46299.1052430556</v>
      </c>
      <c r="AN578" s="41" t="n">
        <f aca="false">IF('Row Index'!AN16="","✗",IF(INDEX('RAW DATA'!$D:$D,'Row Index'!AN16)="",INDEX('RAW DATA'!$L:$L,'Row Index'!AN16),INDEX('RAW DATA'!$D:$D,'Row Index'!AN16)))</f>
        <v>46299.1271875</v>
      </c>
      <c r="AO578" s="41" t="n">
        <f aca="false">IF('Row Index'!AO16="","✗",IF(INDEX('RAW DATA'!$D:$D,'Row Index'!AO16)="",INDEX('RAW DATA'!$L:$L,'Row Index'!AO16),INDEX('RAW DATA'!$D:$D,'Row Index'!AO16)))</f>
        <v>46299.147349537</v>
      </c>
      <c r="AP578" s="41" t="n">
        <f aca="false">IF('Row Index'!AP16="","✗",IF(INDEX('RAW DATA'!$D:$D,'Row Index'!AP16)="",INDEX('RAW DATA'!$L:$L,'Row Index'!AP16),INDEX('RAW DATA'!$D:$D,'Row Index'!AP16)))</f>
        <v>46299.1856018519</v>
      </c>
      <c r="AQ578" s="41" t="n">
        <f aca="false">IF('Row Index'!AQ16="","✗",IF(INDEX('RAW DATA'!$D:$D,'Row Index'!AQ16)="",INDEX('RAW DATA'!$L:$L,'Row Index'!AQ16),INDEX('RAW DATA'!$D:$D,'Row Index'!AQ16)))</f>
        <v>46299.2063541667</v>
      </c>
    </row>
    <row r="579" customFormat="false" ht="15" hidden="false" customHeight="false" outlineLevel="0" collapsed="false">
      <c r="A579" s="15" t="s">
        <v>198</v>
      </c>
      <c r="B579" s="16" t="s">
        <v>153</v>
      </c>
      <c r="C579" s="41" t="n">
        <f aca="false">IF('Row Index'!C17="","✗",IF(INDEX('RAW DATA'!$D:$D,'Row Index'!C17)="",INDEX('RAW DATA'!$L:$L,'Row Index'!C17),INDEX('RAW DATA'!$D:$D,'Row Index'!C17)))</f>
        <v>46298.6687384259</v>
      </c>
      <c r="D579" s="41" t="n">
        <f aca="false">IF('Row Index'!D17="","✗",IF(INDEX('RAW DATA'!$D:$D,'Row Index'!D17)="",INDEX('RAW DATA'!$L:$L,'Row Index'!D17),INDEX('RAW DATA'!$D:$D,'Row Index'!D17)))</f>
        <v>46298.6784490741</v>
      </c>
      <c r="E579" s="41" t="n">
        <f aca="false">IF('Row Index'!E17="","✗",IF(INDEX('RAW DATA'!$D:$D,'Row Index'!E17)="",INDEX('RAW DATA'!$L:$L,'Row Index'!E17),INDEX('RAW DATA'!$D:$D,'Row Index'!E17)))</f>
        <v>46298.6886574074</v>
      </c>
      <c r="F579" s="41" t="n">
        <f aca="false">IF('Row Index'!F17="","✗",IF(INDEX('RAW DATA'!$D:$D,'Row Index'!F17)="",INDEX('RAW DATA'!$L:$L,'Row Index'!F17),INDEX('RAW DATA'!$D:$D,'Row Index'!F17)))</f>
        <v>46298.6992013889</v>
      </c>
      <c r="G579" s="41" t="n">
        <f aca="false">IF('Row Index'!G17="","✗",IF(INDEX('RAW DATA'!$D:$D,'Row Index'!G17)="",INDEX('RAW DATA'!$L:$L,'Row Index'!G17),INDEX('RAW DATA'!$D:$D,'Row Index'!G17)))</f>
        <v>46298.7098032407</v>
      </c>
      <c r="H579" s="41" t="n">
        <f aca="false">IF('Row Index'!H17="","✗",IF(INDEX('RAW DATA'!$D:$D,'Row Index'!H17)="",INDEX('RAW DATA'!$L:$L,'Row Index'!H17),INDEX('RAW DATA'!$D:$D,'Row Index'!H17)))</f>
        <v>46298.7236805556</v>
      </c>
      <c r="I579" s="41" t="n">
        <f aca="false">IF('Row Index'!I17="","✗",IF(INDEX('RAW DATA'!$D:$D,'Row Index'!I17)="",INDEX('RAW DATA'!$L:$L,'Row Index'!I17),INDEX('RAW DATA'!$D:$D,'Row Index'!I17)))</f>
        <v>46298.7410648148</v>
      </c>
      <c r="J579" s="41" t="n">
        <f aca="false">IF('Row Index'!J17="","✗",IF(INDEX('RAW DATA'!$D:$D,'Row Index'!J17)="",INDEX('RAW DATA'!$L:$L,'Row Index'!J17),INDEX('RAW DATA'!$D:$D,'Row Index'!J17)))</f>
        <v>46298.7511342593</v>
      </c>
      <c r="K579" s="41" t="n">
        <f aca="false">IF('Row Index'!K17="","✗",IF(INDEX('RAW DATA'!$D:$D,'Row Index'!K17)="",INDEX('RAW DATA'!$L:$L,'Row Index'!K17),INDEX('RAW DATA'!$D:$D,'Row Index'!K17)))</f>
        <v>46298.7604861111</v>
      </c>
      <c r="L579" s="41" t="n">
        <f aca="false">IF('Row Index'!L17="","✗",IF(INDEX('RAW DATA'!$D:$D,'Row Index'!L17)="",INDEX('RAW DATA'!$L:$L,'Row Index'!L17),INDEX('RAW DATA'!$D:$D,'Row Index'!L17)))</f>
        <v>46298.7718287037</v>
      </c>
      <c r="M579" s="41" t="n">
        <f aca="false">IF('Row Index'!M17="","✗",IF(INDEX('RAW DATA'!$D:$D,'Row Index'!M17)="",INDEX('RAW DATA'!$L:$L,'Row Index'!M17),INDEX('RAW DATA'!$D:$D,'Row Index'!M17)))</f>
        <v>46298.781712963</v>
      </c>
      <c r="N579" s="41" t="n">
        <f aca="false">IF('Row Index'!N17="","✗",IF(INDEX('RAW DATA'!$D:$D,'Row Index'!N17)="",INDEX('RAW DATA'!$L:$L,'Row Index'!N17),INDEX('RAW DATA'!$D:$D,'Row Index'!N17)))</f>
        <v>46298.7934722222</v>
      </c>
      <c r="O579" s="41" t="n">
        <f aca="false">IF('Row Index'!O17="","✗",IF(INDEX('RAW DATA'!$D:$D,'Row Index'!O17)="",INDEX('RAW DATA'!$L:$L,'Row Index'!O17),INDEX('RAW DATA'!$D:$D,'Row Index'!O17)))</f>
        <v>46298.8038078704</v>
      </c>
      <c r="P579" s="41" t="n">
        <f aca="false">IF('Row Index'!P17="","✗",IF(INDEX('RAW DATA'!$D:$D,'Row Index'!P17)="",INDEX('RAW DATA'!$L:$L,'Row Index'!P17),INDEX('RAW DATA'!$D:$D,'Row Index'!P17)))</f>
        <v>46298.8141782407</v>
      </c>
      <c r="Q579" s="41" t="n">
        <f aca="false">IF('Row Index'!Q17="","✗",IF(INDEX('RAW DATA'!$D:$D,'Row Index'!Q17)="",INDEX('RAW DATA'!$L:$L,'Row Index'!Q17),INDEX('RAW DATA'!$D:$D,'Row Index'!Q17)))</f>
        <v>46298.8238194444</v>
      </c>
      <c r="R579" s="41" t="n">
        <f aca="false">IF('Row Index'!R17="","✗",IF(INDEX('RAW DATA'!$D:$D,'Row Index'!R17)="",INDEX('RAW DATA'!$L:$L,'Row Index'!R17),INDEX('RAW DATA'!$D:$D,'Row Index'!R17)))</f>
        <v>46298.8349768519</v>
      </c>
      <c r="S579" s="41" t="n">
        <f aca="false">IF('Row Index'!S17="","✗",IF(INDEX('RAW DATA'!$D:$D,'Row Index'!S17)="",INDEX('RAW DATA'!$L:$L,'Row Index'!S17),INDEX('RAW DATA'!$D:$D,'Row Index'!S17)))</f>
        <v>46298.844212963</v>
      </c>
      <c r="T579" s="41" t="n">
        <f aca="false">IF('Row Index'!T17="","✗",IF(INDEX('RAW DATA'!$D:$D,'Row Index'!T17)="",INDEX('RAW DATA'!$L:$L,'Row Index'!T17),INDEX('RAW DATA'!$D:$D,'Row Index'!T17)))</f>
        <v>46298.8555092593</v>
      </c>
      <c r="U579" s="41" t="n">
        <f aca="false">IF('Row Index'!U17="","✗",IF(INDEX('RAW DATA'!$D:$D,'Row Index'!U17)="",INDEX('RAW DATA'!$L:$L,'Row Index'!U17),INDEX('RAW DATA'!$D:$D,'Row Index'!U17)))</f>
        <v>46298.864837963</v>
      </c>
      <c r="V579" s="41" t="n">
        <f aca="false">IF('Row Index'!V17="","✗",IF(INDEX('RAW DATA'!$D:$D,'Row Index'!V17)="",INDEX('RAW DATA'!$L:$L,'Row Index'!V17),INDEX('RAW DATA'!$D:$D,'Row Index'!V17)))</f>
        <v>46298.8758101852</v>
      </c>
      <c r="W579" s="41" t="n">
        <f aca="false">IF('Row Index'!W17="","✗",IF(INDEX('RAW DATA'!$D:$D,'Row Index'!W17)="",INDEX('RAW DATA'!$L:$L,'Row Index'!W17),INDEX('RAW DATA'!$D:$D,'Row Index'!W17)))</f>
        <v>46298.8865046296</v>
      </c>
      <c r="X579" s="41" t="n">
        <f aca="false">IF('Row Index'!X17="","✗",IF(INDEX('RAW DATA'!$D:$D,'Row Index'!X17)="",INDEX('RAW DATA'!$L:$L,'Row Index'!X17),INDEX('RAW DATA'!$D:$D,'Row Index'!X17)))</f>
        <v>46298.8970486111</v>
      </c>
      <c r="Y579" s="41" t="n">
        <f aca="false">IF('Row Index'!Y17="","✗",IF(INDEX('RAW DATA'!$D:$D,'Row Index'!Y17)="",INDEX('RAW DATA'!$L:$L,'Row Index'!Y17),INDEX('RAW DATA'!$D:$D,'Row Index'!Y17)))</f>
        <v>46298.9078703704</v>
      </c>
      <c r="Z579" s="41" t="n">
        <f aca="false">IF('Row Index'!Z17="","✗",IF(INDEX('RAW DATA'!$D:$D,'Row Index'!Z17)="",INDEX('RAW DATA'!$L:$L,'Row Index'!Z17),INDEX('RAW DATA'!$D:$D,'Row Index'!Z17)))</f>
        <v>46298.9301967593</v>
      </c>
      <c r="AA579" s="42" t="str">
        <f aca="false">IF('Row Index'!AA17="","⏳",IF(INDEX('RAW DATA'!$D:$D,'Row Index'!AA17)="",INDEX('RAW DATA'!$L:$L,'Row Index'!AA17),INDEX('RAW DATA'!$D:$D,'Row Index'!AA17)))</f>
        <v>⏳</v>
      </c>
      <c r="AB579" s="41" t="n">
        <f aca="false">IF('Row Index'!AB17="","✗",IF(INDEX('RAW DATA'!$D:$D,'Row Index'!AB17)="",INDEX('RAW DATA'!$L:$L,'Row Index'!AB17),INDEX('RAW DATA'!$D:$D,'Row Index'!AB17)))</f>
        <v>46298.9483101852</v>
      </c>
      <c r="AC579" s="41" t="n">
        <f aca="false">IF('Row Index'!AC17="","✗",IF(INDEX('RAW DATA'!$D:$D,'Row Index'!AC17)="",INDEX('RAW DATA'!$L:$L,'Row Index'!AC17),INDEX('RAW DATA'!$D:$D,'Row Index'!AC17)))</f>
        <v>46298.9596064815</v>
      </c>
      <c r="AD579" s="41" t="n">
        <f aca="false">IF('Row Index'!AD17="","✗",IF(INDEX('RAW DATA'!$D:$D,'Row Index'!AD17)="",INDEX('RAW DATA'!$L:$L,'Row Index'!AD17),INDEX('RAW DATA'!$D:$D,'Row Index'!AD17)))</f>
        <v>46298.9692592593</v>
      </c>
      <c r="AE579" s="41" t="n">
        <f aca="false">IF('Row Index'!AE17="","✗",IF(INDEX('RAW DATA'!$D:$D,'Row Index'!AE17)="",INDEX('RAW DATA'!$L:$L,'Row Index'!AE17),INDEX('RAW DATA'!$D:$D,'Row Index'!AE17)))</f>
        <v>46298.9820023148</v>
      </c>
      <c r="AF579" s="41" t="n">
        <f aca="false">IF('Row Index'!AF17="","✗",IF(INDEX('RAW DATA'!$D:$D,'Row Index'!AF17)="",INDEX('RAW DATA'!$L:$L,'Row Index'!AF17),INDEX('RAW DATA'!$D:$D,'Row Index'!AF17)))</f>
        <v>46298.9904976852</v>
      </c>
      <c r="AG579" s="41" t="n">
        <f aca="false">IF('Row Index'!AG17="","✗",IF(INDEX('RAW DATA'!$D:$D,'Row Index'!AG17)="",INDEX('RAW DATA'!$L:$L,'Row Index'!AG17),INDEX('RAW DATA'!$D:$D,'Row Index'!AG17)))</f>
        <v>46299.0021180556</v>
      </c>
      <c r="AH579" s="41" t="n">
        <f aca="false">IF('Row Index'!AH17="","✗",IF(INDEX('RAW DATA'!$D:$D,'Row Index'!AH17)="",INDEX('RAW DATA'!$L:$L,'Row Index'!AH17),INDEX('RAW DATA'!$D:$D,'Row Index'!AH17)))</f>
        <v>46299.0173263889</v>
      </c>
      <c r="AI579" s="41" t="n">
        <f aca="false">IF('Row Index'!AI17="","✗",IF(INDEX('RAW DATA'!$D:$D,'Row Index'!AI17)="",INDEX('RAW DATA'!$L:$L,'Row Index'!AI17),INDEX('RAW DATA'!$D:$D,'Row Index'!AI17)))</f>
        <v>46299.0324189815</v>
      </c>
      <c r="AJ579" s="41" t="n">
        <f aca="false">IF('Row Index'!AJ17="","✗",IF(INDEX('RAW DATA'!$D:$D,'Row Index'!AJ17)="",INDEX('RAW DATA'!$L:$L,'Row Index'!AJ17),INDEX('RAW DATA'!$D:$D,'Row Index'!AJ17)))</f>
        <v>46299.0546296296</v>
      </c>
      <c r="AK579" s="41" t="n">
        <f aca="false">IF('Row Index'!AK17="","✗",IF(INDEX('RAW DATA'!$D:$D,'Row Index'!AK17)="",INDEX('RAW DATA'!$L:$L,'Row Index'!AK17),INDEX('RAW DATA'!$D:$D,'Row Index'!AK17)))</f>
        <v>46299.0658796296</v>
      </c>
      <c r="AL579" s="41" t="n">
        <f aca="false">IF('Row Index'!AL17="","✗",IF(INDEX('RAW DATA'!$D:$D,'Row Index'!AL17)="",INDEX('RAW DATA'!$L:$L,'Row Index'!AL17),INDEX('RAW DATA'!$D:$D,'Row Index'!AL17)))</f>
        <v>46299.0863657407</v>
      </c>
      <c r="AM579" s="41" t="n">
        <f aca="false">IF('Row Index'!AM17="","✗",IF(INDEX('RAW DATA'!$D:$D,'Row Index'!AM17)="",INDEX('RAW DATA'!$L:$L,'Row Index'!AM17),INDEX('RAW DATA'!$D:$D,'Row Index'!AM17)))</f>
        <v>46299.1052777778</v>
      </c>
      <c r="AN579" s="41" t="n">
        <f aca="false">IF('Row Index'!AN17="","✗",IF(INDEX('RAW DATA'!$D:$D,'Row Index'!AN17)="",INDEX('RAW DATA'!$L:$L,'Row Index'!AN17),INDEX('RAW DATA'!$D:$D,'Row Index'!AN17)))</f>
        <v>46299.1271990741</v>
      </c>
      <c r="AO579" s="41" t="n">
        <f aca="false">IF('Row Index'!AO17="","✗",IF(INDEX('RAW DATA'!$D:$D,'Row Index'!AO17)="",INDEX('RAW DATA'!$L:$L,'Row Index'!AO17),INDEX('RAW DATA'!$D:$D,'Row Index'!AO17)))</f>
        <v>46299.1473726852</v>
      </c>
      <c r="AP579" s="41" t="n">
        <f aca="false">IF('Row Index'!AP17="","✗",IF(INDEX('RAW DATA'!$D:$D,'Row Index'!AP17)="",INDEX('RAW DATA'!$L:$L,'Row Index'!AP17),INDEX('RAW DATA'!$D:$D,'Row Index'!AP17)))</f>
        <v>46299.185625</v>
      </c>
      <c r="AQ579" s="41" t="n">
        <f aca="false">IF('Row Index'!AQ17="","✗",IF(INDEX('RAW DATA'!$D:$D,'Row Index'!AQ17)="",INDEX('RAW DATA'!$L:$L,'Row Index'!AQ17),INDEX('RAW DATA'!$D:$D,'Row Index'!AQ17)))</f>
        <v>46299.2063773148</v>
      </c>
    </row>
    <row r="580" customFormat="false" ht="15" hidden="false" customHeight="false" outlineLevel="0" collapsed="false">
      <c r="A580" s="15" t="s">
        <v>201</v>
      </c>
      <c r="B580" s="16" t="s">
        <v>153</v>
      </c>
      <c r="C580" s="41" t="n">
        <f aca="false">IF('Row Index'!C18="","✗",IF(INDEX('RAW DATA'!$D:$D,'Row Index'!C18)="",INDEX('RAW DATA'!$L:$L,'Row Index'!C18),INDEX('RAW DATA'!$D:$D,'Row Index'!C18)))</f>
        <v>46298.6688773148</v>
      </c>
      <c r="D580" s="41" t="n">
        <f aca="false">IF('Row Index'!D18="","✗",IF(INDEX('RAW DATA'!$D:$D,'Row Index'!D18)="",INDEX('RAW DATA'!$L:$L,'Row Index'!D18),INDEX('RAW DATA'!$D:$D,'Row Index'!D18)))</f>
        <v>46298.6785532407</v>
      </c>
      <c r="E580" s="41" t="n">
        <f aca="false">IF('Row Index'!E18="","✗",IF(INDEX('RAW DATA'!$D:$D,'Row Index'!E18)="",INDEX('RAW DATA'!$L:$L,'Row Index'!E18),INDEX('RAW DATA'!$D:$D,'Row Index'!E18)))</f>
        <v>46298.6886805556</v>
      </c>
      <c r="F580" s="41" t="n">
        <f aca="false">IF('Row Index'!F18="","✗",IF(INDEX('RAW DATA'!$D:$D,'Row Index'!F18)="",INDEX('RAW DATA'!$L:$L,'Row Index'!F18),INDEX('RAW DATA'!$D:$D,'Row Index'!F18)))</f>
        <v>46298.6993055556</v>
      </c>
      <c r="G580" s="41" t="n">
        <f aca="false">IF('Row Index'!G18="","✗",IF(INDEX('RAW DATA'!$D:$D,'Row Index'!G18)="",INDEX('RAW DATA'!$L:$L,'Row Index'!G18),INDEX('RAW DATA'!$D:$D,'Row Index'!G18)))</f>
        <v>46298.709837963</v>
      </c>
      <c r="H580" s="41" t="n">
        <f aca="false">IF('Row Index'!H18="","✗",IF(INDEX('RAW DATA'!$D:$D,'Row Index'!H18)="",INDEX('RAW DATA'!$L:$L,'Row Index'!H18),INDEX('RAW DATA'!$D:$D,'Row Index'!H18)))</f>
        <v>46298.7237037037</v>
      </c>
      <c r="I580" s="41" t="n">
        <f aca="false">IF('Row Index'!I18="","✗",IF(INDEX('RAW DATA'!$D:$D,'Row Index'!I18)="",INDEX('RAW DATA'!$L:$L,'Row Index'!I18),INDEX('RAW DATA'!$D:$D,'Row Index'!I18)))</f>
        <v>46298.741087963</v>
      </c>
      <c r="J580" s="41" t="n">
        <f aca="false">IF('Row Index'!J18="","✗",IF(INDEX('RAW DATA'!$D:$D,'Row Index'!J18)="",INDEX('RAW DATA'!$L:$L,'Row Index'!J18),INDEX('RAW DATA'!$D:$D,'Row Index'!J18)))</f>
        <v>46298.7511574074</v>
      </c>
      <c r="K580" s="41" t="n">
        <f aca="false">IF('Row Index'!K18="","✗",IF(INDEX('RAW DATA'!$D:$D,'Row Index'!K18)="",INDEX('RAW DATA'!$L:$L,'Row Index'!K18),INDEX('RAW DATA'!$D:$D,'Row Index'!K18)))</f>
        <v>46298.7605092593</v>
      </c>
      <c r="L580" s="41" t="n">
        <f aca="false">IF('Row Index'!L18="","✗",IF(INDEX('RAW DATA'!$D:$D,'Row Index'!L18)="",INDEX('RAW DATA'!$L:$L,'Row Index'!L18),INDEX('RAW DATA'!$D:$D,'Row Index'!L18)))</f>
        <v>46298.7718518519</v>
      </c>
      <c r="M580" s="41" t="n">
        <f aca="false">IF('Row Index'!M18="","✗",IF(INDEX('RAW DATA'!$D:$D,'Row Index'!M18)="",INDEX('RAW DATA'!$L:$L,'Row Index'!M18),INDEX('RAW DATA'!$D:$D,'Row Index'!M18)))</f>
        <v>46298.781724537</v>
      </c>
      <c r="N580" s="41" t="n">
        <f aca="false">IF('Row Index'!N18="","✗",IF(INDEX('RAW DATA'!$D:$D,'Row Index'!N18)="",INDEX('RAW DATA'!$L:$L,'Row Index'!N18),INDEX('RAW DATA'!$D:$D,'Row Index'!N18)))</f>
        <v>46298.7934837963</v>
      </c>
      <c r="O580" s="41" t="n">
        <f aca="false">IF('Row Index'!O18="","✗",IF(INDEX('RAW DATA'!$D:$D,'Row Index'!O18)="",INDEX('RAW DATA'!$L:$L,'Row Index'!O18),INDEX('RAW DATA'!$D:$D,'Row Index'!O18)))</f>
        <v>46298.8038541667</v>
      </c>
      <c r="P580" s="41" t="n">
        <f aca="false">IF('Row Index'!P18="","✗",IF(INDEX('RAW DATA'!$D:$D,'Row Index'!P18)="",INDEX('RAW DATA'!$L:$L,'Row Index'!P18),INDEX('RAW DATA'!$D:$D,'Row Index'!P18)))</f>
        <v>46298.8142013889</v>
      </c>
      <c r="Q580" s="41" t="n">
        <f aca="false">IF('Row Index'!Q18="","✗",IF(INDEX('RAW DATA'!$D:$D,'Row Index'!Q18)="",INDEX('RAW DATA'!$L:$L,'Row Index'!Q18),INDEX('RAW DATA'!$D:$D,'Row Index'!Q18)))</f>
        <v>46298.8238425926</v>
      </c>
      <c r="R580" s="41" t="n">
        <f aca="false">IF('Row Index'!R18="","✗",IF(INDEX('RAW DATA'!$D:$D,'Row Index'!R18)="",INDEX('RAW DATA'!$L:$L,'Row Index'!R18),INDEX('RAW DATA'!$D:$D,'Row Index'!R18)))</f>
        <v>46298.835</v>
      </c>
      <c r="S580" s="41" t="n">
        <f aca="false">IF('Row Index'!S18="","✗",IF(INDEX('RAW DATA'!$D:$D,'Row Index'!S18)="",INDEX('RAW DATA'!$L:$L,'Row Index'!S18),INDEX('RAW DATA'!$D:$D,'Row Index'!S18)))</f>
        <v>46298.8442361111</v>
      </c>
      <c r="T580" s="41" t="n">
        <f aca="false">IF('Row Index'!T18="","✗",IF(INDEX('RAW DATA'!$D:$D,'Row Index'!T18)="",INDEX('RAW DATA'!$L:$L,'Row Index'!T18),INDEX('RAW DATA'!$D:$D,'Row Index'!T18)))</f>
        <v>46298.8555208333</v>
      </c>
      <c r="U580" s="41" t="n">
        <f aca="false">IF('Row Index'!U18="","✗",IF(INDEX('RAW DATA'!$D:$D,'Row Index'!U18)="",INDEX('RAW DATA'!$L:$L,'Row Index'!U18),INDEX('RAW DATA'!$D:$D,'Row Index'!U18)))</f>
        <v>46298.864849537</v>
      </c>
      <c r="V580" s="41" t="n">
        <f aca="false">IF('Row Index'!V18="","✗",IF(INDEX('RAW DATA'!$D:$D,'Row Index'!V18)="",INDEX('RAW DATA'!$L:$L,'Row Index'!V18),INDEX('RAW DATA'!$D:$D,'Row Index'!V18)))</f>
        <v>46298.8758449074</v>
      </c>
      <c r="W580" s="41" t="n">
        <f aca="false">IF('Row Index'!W18="","✗",IF(INDEX('RAW DATA'!$D:$D,'Row Index'!W18)="",INDEX('RAW DATA'!$L:$L,'Row Index'!W18),INDEX('RAW DATA'!$D:$D,'Row Index'!W18)))</f>
        <v>46298.8865277778</v>
      </c>
      <c r="X580" s="41" t="n">
        <f aca="false">IF('Row Index'!X18="","✗",IF(INDEX('RAW DATA'!$D:$D,'Row Index'!X18)="",INDEX('RAW DATA'!$L:$L,'Row Index'!X18),INDEX('RAW DATA'!$D:$D,'Row Index'!X18)))</f>
        <v>46298.8971643519</v>
      </c>
      <c r="Y580" s="41" t="n">
        <f aca="false">IF('Row Index'!Y18="","✗",IF(INDEX('RAW DATA'!$D:$D,'Row Index'!Y18)="",INDEX('RAW DATA'!$L:$L,'Row Index'!Y18),INDEX('RAW DATA'!$D:$D,'Row Index'!Y18)))</f>
        <v>46298.9078935185</v>
      </c>
      <c r="Z580" s="41" t="n">
        <f aca="false">IF('Row Index'!Z18="","✗",IF(INDEX('RAW DATA'!$D:$D,'Row Index'!Z18)="",INDEX('RAW DATA'!$L:$L,'Row Index'!Z18),INDEX('RAW DATA'!$D:$D,'Row Index'!Z18)))</f>
        <v>46298.9302893519</v>
      </c>
      <c r="AA580" s="42" t="str">
        <f aca="false">IF('Row Index'!AA18="","⏳",IF(INDEX('RAW DATA'!$D:$D,'Row Index'!AA18)="",INDEX('RAW DATA'!$L:$L,'Row Index'!AA18),INDEX('RAW DATA'!$D:$D,'Row Index'!AA18)))</f>
        <v>⏳</v>
      </c>
      <c r="AB580" s="41" t="n">
        <f aca="false">IF('Row Index'!AB18="","✗",IF(INDEX('RAW DATA'!$D:$D,'Row Index'!AB18)="",INDEX('RAW DATA'!$L:$L,'Row Index'!AB18),INDEX('RAW DATA'!$D:$D,'Row Index'!AB18)))</f>
        <v>46298.9483333333</v>
      </c>
      <c r="AC580" s="41" t="n">
        <f aca="false">IF('Row Index'!AC18="","✗",IF(INDEX('RAW DATA'!$D:$D,'Row Index'!AC18)="",INDEX('RAW DATA'!$L:$L,'Row Index'!AC18),INDEX('RAW DATA'!$D:$D,'Row Index'!AC18)))</f>
        <v>46298.9596296296</v>
      </c>
      <c r="AD580" s="41" t="n">
        <f aca="false">IF('Row Index'!AD18="","✗",IF(INDEX('RAW DATA'!$D:$D,'Row Index'!AD18)="",INDEX('RAW DATA'!$L:$L,'Row Index'!AD18),INDEX('RAW DATA'!$D:$D,'Row Index'!AD18)))</f>
        <v>46298.9692939815</v>
      </c>
      <c r="AE580" s="41" t="n">
        <f aca="false">IF('Row Index'!AE18="","✗",IF(INDEX('RAW DATA'!$D:$D,'Row Index'!AE18)="",INDEX('RAW DATA'!$L:$L,'Row Index'!AE18),INDEX('RAW DATA'!$D:$D,'Row Index'!AE18)))</f>
        <v>46298.9820949074</v>
      </c>
      <c r="AF580" s="41" t="n">
        <f aca="false">IF('Row Index'!AF18="","✗",IF(INDEX('RAW DATA'!$D:$D,'Row Index'!AF18)="",INDEX('RAW DATA'!$L:$L,'Row Index'!AF18),INDEX('RAW DATA'!$D:$D,'Row Index'!AF18)))</f>
        <v>46298.9905902778</v>
      </c>
      <c r="AG580" s="41" t="n">
        <f aca="false">IF('Row Index'!AG18="","✗",IF(INDEX('RAW DATA'!$D:$D,'Row Index'!AG18)="",INDEX('RAW DATA'!$L:$L,'Row Index'!AG18),INDEX('RAW DATA'!$D:$D,'Row Index'!AG18)))</f>
        <v>46299.0021412037</v>
      </c>
      <c r="AH580" s="41" t="n">
        <f aca="false">IF('Row Index'!AH18="","✗",IF(INDEX('RAW DATA'!$D:$D,'Row Index'!AH18)="",INDEX('RAW DATA'!$L:$L,'Row Index'!AH18),INDEX('RAW DATA'!$D:$D,'Row Index'!AH18)))</f>
        <v>46299.017349537</v>
      </c>
      <c r="AI580" s="41" t="n">
        <f aca="false">IF('Row Index'!AI18="","✗",IF(INDEX('RAW DATA'!$D:$D,'Row Index'!AI18)="",INDEX('RAW DATA'!$L:$L,'Row Index'!AI18),INDEX('RAW DATA'!$D:$D,'Row Index'!AI18)))</f>
        <v>46299.0324421296</v>
      </c>
      <c r="AJ580" s="41" t="n">
        <f aca="false">IF('Row Index'!AJ18="","✗",IF(INDEX('RAW DATA'!$D:$D,'Row Index'!AJ18)="",INDEX('RAW DATA'!$L:$L,'Row Index'!AJ18),INDEX('RAW DATA'!$D:$D,'Row Index'!AJ18)))</f>
        <v>46299.0547916667</v>
      </c>
      <c r="AK580" s="41" t="n">
        <f aca="false">IF('Row Index'!AK18="","✗",IF(INDEX('RAW DATA'!$D:$D,'Row Index'!AK18)="",INDEX('RAW DATA'!$L:$L,'Row Index'!AK18),INDEX('RAW DATA'!$D:$D,'Row Index'!AK18)))</f>
        <v>46299.0658912037</v>
      </c>
      <c r="AL580" s="41" t="n">
        <f aca="false">IF('Row Index'!AL18="","✗",IF(INDEX('RAW DATA'!$D:$D,'Row Index'!AL18)="",INDEX('RAW DATA'!$L:$L,'Row Index'!AL18),INDEX('RAW DATA'!$D:$D,'Row Index'!AL18)))</f>
        <v>46299.0864699074</v>
      </c>
      <c r="AM580" s="41" t="n">
        <f aca="false">IF('Row Index'!AM18="","✗",IF(INDEX('RAW DATA'!$D:$D,'Row Index'!AM18)="",INDEX('RAW DATA'!$L:$L,'Row Index'!AM18),INDEX('RAW DATA'!$D:$D,'Row Index'!AM18)))</f>
        <v>46299.1053009259</v>
      </c>
      <c r="AN580" s="41" t="n">
        <f aca="false">IF('Row Index'!AN18="","✗",IF(INDEX('RAW DATA'!$D:$D,'Row Index'!AN18)="",INDEX('RAW DATA'!$L:$L,'Row Index'!AN18),INDEX('RAW DATA'!$D:$D,'Row Index'!AN18)))</f>
        <v>46299.1272222222</v>
      </c>
      <c r="AO580" s="41" t="n">
        <f aca="false">IF('Row Index'!AO18="","✗",IF(INDEX('RAW DATA'!$D:$D,'Row Index'!AO18)="",INDEX('RAW DATA'!$L:$L,'Row Index'!AO18),INDEX('RAW DATA'!$D:$D,'Row Index'!AO18)))</f>
        <v>46299.1473958333</v>
      </c>
      <c r="AP580" s="41" t="n">
        <f aca="false">IF('Row Index'!AP18="","✗",IF(INDEX('RAW DATA'!$D:$D,'Row Index'!AP18)="",INDEX('RAW DATA'!$L:$L,'Row Index'!AP18),INDEX('RAW DATA'!$D:$D,'Row Index'!AP18)))</f>
        <v>46299.1856481481</v>
      </c>
      <c r="AQ580" s="41" t="n">
        <f aca="false">IF('Row Index'!AQ18="","✗",IF(INDEX('RAW DATA'!$D:$D,'Row Index'!AQ18)="",INDEX('RAW DATA'!$L:$L,'Row Index'!AQ18),INDEX('RAW DATA'!$D:$D,'Row Index'!AQ18)))</f>
        <v>46299.206400463</v>
      </c>
    </row>
    <row r="581" customFormat="false" ht="15" hidden="false" customHeight="false" outlineLevel="0" collapsed="false">
      <c r="A581" s="15" t="s">
        <v>204</v>
      </c>
      <c r="B581" s="16" t="s">
        <v>153</v>
      </c>
      <c r="C581" s="41" t="n">
        <f aca="false">IF('Row Index'!C19="","✗",IF(INDEX('RAW DATA'!$D:$D,'Row Index'!C19)="",INDEX('RAW DATA'!$L:$L,'Row Index'!C19),INDEX('RAW DATA'!$D:$D,'Row Index'!C19)))</f>
        <v>46298.668912037</v>
      </c>
      <c r="D581" s="41" t="n">
        <f aca="false">IF('Row Index'!D19="","✗",IF(INDEX('RAW DATA'!$D:$D,'Row Index'!D19)="",INDEX('RAW DATA'!$L:$L,'Row Index'!D19),INDEX('RAW DATA'!$D:$D,'Row Index'!D19)))</f>
        <v>46298.6785763889</v>
      </c>
      <c r="E581" s="41" t="n">
        <f aca="false">IF('Row Index'!E19="","✗",IF(INDEX('RAW DATA'!$D:$D,'Row Index'!E19)="",INDEX('RAW DATA'!$L:$L,'Row Index'!E19),INDEX('RAW DATA'!$D:$D,'Row Index'!E19)))</f>
        <v>46298.688900463</v>
      </c>
      <c r="F581" s="41" t="n">
        <f aca="false">IF('Row Index'!F19="","✗",IF(INDEX('RAW DATA'!$D:$D,'Row Index'!F19)="",INDEX('RAW DATA'!$L:$L,'Row Index'!F19),INDEX('RAW DATA'!$D:$D,'Row Index'!F19)))</f>
        <v>46298.6993287037</v>
      </c>
      <c r="G581" s="41" t="n">
        <f aca="false">IF('Row Index'!G19="","✗",IF(INDEX('RAW DATA'!$D:$D,'Row Index'!G19)="",INDEX('RAW DATA'!$L:$L,'Row Index'!G19),INDEX('RAW DATA'!$D:$D,'Row Index'!G19)))</f>
        <v>46298.7099884259</v>
      </c>
      <c r="H581" s="41" t="n">
        <f aca="false">IF('Row Index'!H19="","✗",IF(INDEX('RAW DATA'!$D:$D,'Row Index'!H19)="",INDEX('RAW DATA'!$L:$L,'Row Index'!H19),INDEX('RAW DATA'!$D:$D,'Row Index'!H19)))</f>
        <v>46298.7238657407</v>
      </c>
      <c r="I581" s="41" t="n">
        <f aca="false">IF('Row Index'!I19="","✗",IF(INDEX('RAW DATA'!$D:$D,'Row Index'!I19)="",INDEX('RAW DATA'!$L:$L,'Row Index'!I19),INDEX('RAW DATA'!$D:$D,'Row Index'!I19)))</f>
        <v>46298.7413194445</v>
      </c>
      <c r="J581" s="41" t="n">
        <f aca="false">IF('Row Index'!J19="","✗",IF(INDEX('RAW DATA'!$D:$D,'Row Index'!J19)="",INDEX('RAW DATA'!$L:$L,'Row Index'!J19),INDEX('RAW DATA'!$D:$D,'Row Index'!J19)))</f>
        <v>46298.7513310185</v>
      </c>
      <c r="K581" s="41" t="n">
        <f aca="false">IF('Row Index'!K19="","✗",IF(INDEX('RAW DATA'!$D:$D,'Row Index'!K19)="",INDEX('RAW DATA'!$L:$L,'Row Index'!K19),INDEX('RAW DATA'!$D:$D,'Row Index'!K19)))</f>
        <v>46298.7605324074</v>
      </c>
      <c r="L581" s="41" t="n">
        <f aca="false">IF('Row Index'!L19="","✗",IF(INDEX('RAW DATA'!$D:$D,'Row Index'!L19)="",INDEX('RAW DATA'!$L:$L,'Row Index'!L19),INDEX('RAW DATA'!$D:$D,'Row Index'!L19)))</f>
        <v>46298.7718634259</v>
      </c>
      <c r="M581" s="41" t="n">
        <f aca="false">IF('Row Index'!M19="","✗",IF(INDEX('RAW DATA'!$D:$D,'Row Index'!M19)="",INDEX('RAW DATA'!$L:$L,'Row Index'!M19),INDEX('RAW DATA'!$D:$D,'Row Index'!M19)))</f>
        <v>46298.7817476852</v>
      </c>
      <c r="N581" s="41" t="n">
        <f aca="false">IF('Row Index'!N19="","✗",IF(INDEX('RAW DATA'!$D:$D,'Row Index'!N19)="",INDEX('RAW DATA'!$L:$L,'Row Index'!N19),INDEX('RAW DATA'!$D:$D,'Row Index'!N19)))</f>
        <v>46298.7935648148</v>
      </c>
      <c r="O581" s="41" t="n">
        <f aca="false">IF('Row Index'!O19="","✗",IF(INDEX('RAW DATA'!$D:$D,'Row Index'!O19)="",INDEX('RAW DATA'!$L:$L,'Row Index'!O19),INDEX('RAW DATA'!$D:$D,'Row Index'!O19)))</f>
        <v>46298.8038773148</v>
      </c>
      <c r="P581" s="41" t="n">
        <f aca="false">IF('Row Index'!P19="","✗",IF(INDEX('RAW DATA'!$D:$D,'Row Index'!P19)="",INDEX('RAW DATA'!$L:$L,'Row Index'!P19),INDEX('RAW DATA'!$D:$D,'Row Index'!P19)))</f>
        <v>46298.814224537</v>
      </c>
      <c r="Q581" s="41" t="n">
        <f aca="false">IF('Row Index'!Q19="","✗",IF(INDEX('RAW DATA'!$D:$D,'Row Index'!Q19)="",INDEX('RAW DATA'!$L:$L,'Row Index'!Q19),INDEX('RAW DATA'!$D:$D,'Row Index'!Q19)))</f>
        <v>46298.8238541667</v>
      </c>
      <c r="R581" s="41" t="n">
        <f aca="false">IF('Row Index'!R19="","✗",IF(INDEX('RAW DATA'!$D:$D,'Row Index'!R19)="",INDEX('RAW DATA'!$L:$L,'Row Index'!R19),INDEX('RAW DATA'!$D:$D,'Row Index'!R19)))</f>
        <v>46298.8350115741</v>
      </c>
      <c r="S581" s="41" t="n">
        <f aca="false">IF('Row Index'!S19="","✗",IF(INDEX('RAW DATA'!$D:$D,'Row Index'!S19)="",INDEX('RAW DATA'!$L:$L,'Row Index'!S19),INDEX('RAW DATA'!$D:$D,'Row Index'!S19)))</f>
        <v>46298.8442476852</v>
      </c>
      <c r="T581" s="41" t="n">
        <f aca="false">IF('Row Index'!T19="","✗",IF(INDEX('RAW DATA'!$D:$D,'Row Index'!T19)="",INDEX('RAW DATA'!$L:$L,'Row Index'!T19),INDEX('RAW DATA'!$D:$D,'Row Index'!T19)))</f>
        <v>46298.8556018519</v>
      </c>
      <c r="U581" s="41" t="n">
        <f aca="false">IF('Row Index'!U19="","✗",IF(INDEX('RAW DATA'!$D:$D,'Row Index'!U19)="",INDEX('RAW DATA'!$L:$L,'Row Index'!U19),INDEX('RAW DATA'!$D:$D,'Row Index'!U19)))</f>
        <v>46298.8648726852</v>
      </c>
      <c r="V581" s="43" t="str">
        <f aca="false">IF('Row Index'!V19="","✗",IF(INDEX('RAW DATA'!$D:$D,'Row Index'!V19)="",INDEX('RAW DATA'!$L:$L,'Row Index'!V19),INDEX('RAW DATA'!$D:$D,'Row Index'!V19)))</f>
        <v>✗</v>
      </c>
      <c r="W581" s="41" t="n">
        <f aca="false">IF('Row Index'!W19="","✗",IF(INDEX('RAW DATA'!$D:$D,'Row Index'!W19)="",INDEX('RAW DATA'!$L:$L,'Row Index'!W19),INDEX('RAW DATA'!$D:$D,'Row Index'!W19)))</f>
        <v>46298.8866203704</v>
      </c>
      <c r="X581" s="41" t="n">
        <f aca="false">IF('Row Index'!X19="","✗",IF(INDEX('RAW DATA'!$D:$D,'Row Index'!X19)="",INDEX('RAW DATA'!$L:$L,'Row Index'!X19),INDEX('RAW DATA'!$D:$D,'Row Index'!X19)))</f>
        <v>46298.8971875</v>
      </c>
      <c r="Y581" s="41" t="n">
        <f aca="false">IF('Row Index'!Y19="","✗",IF(INDEX('RAW DATA'!$D:$D,'Row Index'!Y19)="",INDEX('RAW DATA'!$L:$L,'Row Index'!Y19),INDEX('RAW DATA'!$D:$D,'Row Index'!Y19)))</f>
        <v>46298.9080092593</v>
      </c>
      <c r="Z581" s="41" t="n">
        <f aca="false">IF('Row Index'!Z19="","✗",IF(INDEX('RAW DATA'!$D:$D,'Row Index'!Z19)="",INDEX('RAW DATA'!$L:$L,'Row Index'!Z19),INDEX('RAW DATA'!$D:$D,'Row Index'!Z19)))</f>
        <v>46298.9303125</v>
      </c>
      <c r="AA581" s="42" t="str">
        <f aca="false">IF('Row Index'!AA19="","⏳",IF(INDEX('RAW DATA'!$D:$D,'Row Index'!AA19)="",INDEX('RAW DATA'!$L:$L,'Row Index'!AA19),INDEX('RAW DATA'!$D:$D,'Row Index'!AA19)))</f>
        <v>⏳</v>
      </c>
      <c r="AB581" s="41" t="n">
        <f aca="false">IF('Row Index'!AB19="","✗",IF(INDEX('RAW DATA'!$D:$D,'Row Index'!AB19)="",INDEX('RAW DATA'!$L:$L,'Row Index'!AB19),INDEX('RAW DATA'!$D:$D,'Row Index'!AB19)))</f>
        <v>46298.9483564815</v>
      </c>
      <c r="AC581" s="41" t="n">
        <f aca="false">IF('Row Index'!AC19="","✗",IF(INDEX('RAW DATA'!$D:$D,'Row Index'!AC19)="",INDEX('RAW DATA'!$L:$L,'Row Index'!AC19),INDEX('RAW DATA'!$D:$D,'Row Index'!AC19)))</f>
        <v>46298.9597685185</v>
      </c>
      <c r="AD581" s="41" t="n">
        <f aca="false">IF('Row Index'!AD19="","✗",IF(INDEX('RAW DATA'!$D:$D,'Row Index'!AD19)="",INDEX('RAW DATA'!$L:$L,'Row Index'!AD19),INDEX('RAW DATA'!$D:$D,'Row Index'!AD19)))</f>
        <v>46298.9693981482</v>
      </c>
      <c r="AE581" s="41" t="n">
        <f aca="false">IF('Row Index'!AE19="","✗",IF(INDEX('RAW DATA'!$D:$D,'Row Index'!AE19)="",INDEX('RAW DATA'!$L:$L,'Row Index'!AE19),INDEX('RAW DATA'!$D:$D,'Row Index'!AE19)))</f>
        <v>46298.9821180556</v>
      </c>
      <c r="AF581" s="41" t="n">
        <f aca="false">IF('Row Index'!AF19="","✗",IF(INDEX('RAW DATA'!$D:$D,'Row Index'!AF19)="",INDEX('RAW DATA'!$L:$L,'Row Index'!AF19),INDEX('RAW DATA'!$D:$D,'Row Index'!AF19)))</f>
        <v>46298.9906134259</v>
      </c>
      <c r="AG581" s="41" t="n">
        <f aca="false">IF('Row Index'!AG19="","✗",IF(INDEX('RAW DATA'!$D:$D,'Row Index'!AG19)="",INDEX('RAW DATA'!$L:$L,'Row Index'!AG19),INDEX('RAW DATA'!$D:$D,'Row Index'!AG19)))</f>
        <v>46299.0022453704</v>
      </c>
      <c r="AH581" s="41" t="n">
        <f aca="false">IF('Row Index'!AH19="","✗",IF(INDEX('RAW DATA'!$D:$D,'Row Index'!AH19)="",INDEX('RAW DATA'!$L:$L,'Row Index'!AH19),INDEX('RAW DATA'!$D:$D,'Row Index'!AH19)))</f>
        <v>46299.0174305556</v>
      </c>
      <c r="AI581" s="41" t="n">
        <f aca="false">IF('Row Index'!AI19="","✗",IF(INDEX('RAW DATA'!$D:$D,'Row Index'!AI19)="",INDEX('RAW DATA'!$L:$L,'Row Index'!AI19),INDEX('RAW DATA'!$D:$D,'Row Index'!AI19)))</f>
        <v>46299.0326273148</v>
      </c>
      <c r="AJ581" s="41" t="n">
        <f aca="false">IF('Row Index'!AJ19="","✗",IF(INDEX('RAW DATA'!$D:$D,'Row Index'!AJ19)="",INDEX('RAW DATA'!$L:$L,'Row Index'!AJ19),INDEX('RAW DATA'!$D:$D,'Row Index'!AJ19)))</f>
        <v>46299.0548148148</v>
      </c>
      <c r="AK581" s="41" t="n">
        <f aca="false">IF('Row Index'!AK19="","✗",IF(INDEX('RAW DATA'!$D:$D,'Row Index'!AK19)="",INDEX('RAW DATA'!$L:$L,'Row Index'!AK19),INDEX('RAW DATA'!$D:$D,'Row Index'!AK19)))</f>
        <v>46299.0660185185</v>
      </c>
      <c r="AL581" s="41" t="n">
        <f aca="false">IF('Row Index'!AL19="","✗",IF(INDEX('RAW DATA'!$D:$D,'Row Index'!AL19)="",INDEX('RAW DATA'!$L:$L,'Row Index'!AL19),INDEX('RAW DATA'!$D:$D,'Row Index'!AL19)))</f>
        <v>46299.0864930556</v>
      </c>
      <c r="AM581" s="41" t="n">
        <f aca="false">IF('Row Index'!AM19="","✗",IF(INDEX('RAW DATA'!$D:$D,'Row Index'!AM19)="",INDEX('RAW DATA'!$L:$L,'Row Index'!AM19),INDEX('RAW DATA'!$D:$D,'Row Index'!AM19)))</f>
        <v>46299.1053125</v>
      </c>
      <c r="AN581" s="41" t="n">
        <f aca="false">IF('Row Index'!AN19="","✗",IF(INDEX('RAW DATA'!$D:$D,'Row Index'!AN19)="",INDEX('RAW DATA'!$L:$L,'Row Index'!AN19),INDEX('RAW DATA'!$D:$D,'Row Index'!AN19)))</f>
        <v>46299.1272337963</v>
      </c>
      <c r="AO581" s="41" t="n">
        <f aca="false">IF('Row Index'!AO19="","✗",IF(INDEX('RAW DATA'!$D:$D,'Row Index'!AO19)="",INDEX('RAW DATA'!$L:$L,'Row Index'!AO19),INDEX('RAW DATA'!$D:$D,'Row Index'!AO19)))</f>
        <v>46299.1474305556</v>
      </c>
      <c r="AP581" s="41" t="n">
        <f aca="false">IF('Row Index'!AP19="","✗",IF(INDEX('RAW DATA'!$D:$D,'Row Index'!AP19)="",INDEX('RAW DATA'!$L:$L,'Row Index'!AP19),INDEX('RAW DATA'!$D:$D,'Row Index'!AP19)))</f>
        <v>46299.1856712963</v>
      </c>
      <c r="AQ581" s="41" t="n">
        <f aca="false">IF('Row Index'!AQ19="","✗",IF(INDEX('RAW DATA'!$D:$D,'Row Index'!AQ19)="",INDEX('RAW DATA'!$L:$L,'Row Index'!AQ19),INDEX('RAW DATA'!$D:$D,'Row Index'!AQ19)))</f>
        <v>46299.2064236111</v>
      </c>
    </row>
    <row r="582" customFormat="false" ht="15" hidden="false" customHeight="false" outlineLevel="0" collapsed="false">
      <c r="A582" s="15" t="s">
        <v>207</v>
      </c>
      <c r="B582" s="16" t="s">
        <v>153</v>
      </c>
      <c r="C582" s="41" t="n">
        <f aca="false">IF('Row Index'!C20="","✗",IF(INDEX('RAW DATA'!$D:$D,'Row Index'!C20)="",INDEX('RAW DATA'!$L:$L,'Row Index'!C20),INDEX('RAW DATA'!$D:$D,'Row Index'!C20)))</f>
        <v>46298.6689467593</v>
      </c>
      <c r="D582" s="41" t="n">
        <f aca="false">IF('Row Index'!D20="","✗",IF(INDEX('RAW DATA'!$D:$D,'Row Index'!D20)="",INDEX('RAW DATA'!$L:$L,'Row Index'!D20),INDEX('RAW DATA'!$D:$D,'Row Index'!D20)))</f>
        <v>46298.6786458333</v>
      </c>
      <c r="E582" s="41" t="n">
        <f aca="false">IF('Row Index'!E20="","✗",IF(INDEX('RAW DATA'!$D:$D,'Row Index'!E20)="",INDEX('RAW DATA'!$L:$L,'Row Index'!E20),INDEX('RAW DATA'!$D:$D,'Row Index'!E20)))</f>
        <v>46298.6889351852</v>
      </c>
      <c r="F582" s="41" t="n">
        <f aca="false">IF('Row Index'!F20="","✗",IF(INDEX('RAW DATA'!$D:$D,'Row Index'!F20)="",INDEX('RAW DATA'!$L:$L,'Row Index'!F20),INDEX('RAW DATA'!$D:$D,'Row Index'!F20)))</f>
        <v>46298.6993865741</v>
      </c>
      <c r="G582" s="41" t="n">
        <f aca="false">IF('Row Index'!G20="","✗",IF(INDEX('RAW DATA'!$D:$D,'Row Index'!G20)="",INDEX('RAW DATA'!$L:$L,'Row Index'!G20),INDEX('RAW DATA'!$D:$D,'Row Index'!G20)))</f>
        <v>46298.7100231482</v>
      </c>
      <c r="H582" s="41" t="n">
        <f aca="false">IF('Row Index'!H20="","✗",IF(INDEX('RAW DATA'!$D:$D,'Row Index'!H20)="",INDEX('RAW DATA'!$L:$L,'Row Index'!H20),INDEX('RAW DATA'!$D:$D,'Row Index'!H20)))</f>
        <v>46298.7238888889</v>
      </c>
      <c r="I582" s="41" t="n">
        <f aca="false">IF('Row Index'!I20="","✗",IF(INDEX('RAW DATA'!$D:$D,'Row Index'!I20)="",INDEX('RAW DATA'!$L:$L,'Row Index'!I20),INDEX('RAW DATA'!$D:$D,'Row Index'!I20)))</f>
        <v>46298.7413425926</v>
      </c>
      <c r="J582" s="41" t="n">
        <f aca="false">IF('Row Index'!J20="","✗",IF(INDEX('RAW DATA'!$D:$D,'Row Index'!J20)="",INDEX('RAW DATA'!$L:$L,'Row Index'!J20),INDEX('RAW DATA'!$D:$D,'Row Index'!J20)))</f>
        <v>46298.7513657407</v>
      </c>
      <c r="K582" s="41" t="n">
        <f aca="false">IF('Row Index'!K20="","✗",IF(INDEX('RAW DATA'!$D:$D,'Row Index'!K20)="",INDEX('RAW DATA'!$L:$L,'Row Index'!K20),INDEX('RAW DATA'!$D:$D,'Row Index'!K20)))</f>
        <v>46298.7605671296</v>
      </c>
      <c r="L582" s="41" t="n">
        <f aca="false">IF('Row Index'!L20="","✗",IF(INDEX('RAW DATA'!$D:$D,'Row Index'!L20)="",INDEX('RAW DATA'!$L:$L,'Row Index'!L20),INDEX('RAW DATA'!$D:$D,'Row Index'!L20)))</f>
        <v>46298.7719675926</v>
      </c>
      <c r="M582" s="41" t="n">
        <f aca="false">IF('Row Index'!M20="","✗",IF(INDEX('RAW DATA'!$D:$D,'Row Index'!M20)="",INDEX('RAW DATA'!$L:$L,'Row Index'!M20),INDEX('RAW DATA'!$D:$D,'Row Index'!M20)))</f>
        <v>46298.7817592593</v>
      </c>
      <c r="N582" s="41" t="n">
        <f aca="false">IF('Row Index'!N20="","✗",IF(INDEX('RAW DATA'!$D:$D,'Row Index'!N20)="",INDEX('RAW DATA'!$L:$L,'Row Index'!N20),INDEX('RAW DATA'!$D:$D,'Row Index'!N20)))</f>
        <v>46298.793587963</v>
      </c>
      <c r="O582" s="41" t="n">
        <f aca="false">IF('Row Index'!O20="","✗",IF(INDEX('RAW DATA'!$D:$D,'Row Index'!O20)="",INDEX('RAW DATA'!$L:$L,'Row Index'!O20),INDEX('RAW DATA'!$D:$D,'Row Index'!O20)))</f>
        <v>46298.8039699074</v>
      </c>
      <c r="P582" s="41" t="n">
        <f aca="false">IF('Row Index'!P20="","✗",IF(INDEX('RAW DATA'!$D:$D,'Row Index'!P20)="",INDEX('RAW DATA'!$L:$L,'Row Index'!P20),INDEX('RAW DATA'!$D:$D,'Row Index'!P20)))</f>
        <v>46298.8143055556</v>
      </c>
      <c r="Q582" s="41" t="n">
        <f aca="false">IF('Row Index'!Q20="","✗",IF(INDEX('RAW DATA'!$D:$D,'Row Index'!Q20)="",INDEX('RAW DATA'!$L:$L,'Row Index'!Q20),INDEX('RAW DATA'!$D:$D,'Row Index'!Q20)))</f>
        <v>46298.8238773148</v>
      </c>
      <c r="R582" s="41" t="n">
        <f aca="false">IF('Row Index'!R20="","✗",IF(INDEX('RAW DATA'!$D:$D,'Row Index'!R20)="",INDEX('RAW DATA'!$L:$L,'Row Index'!R20),INDEX('RAW DATA'!$D:$D,'Row Index'!R20)))</f>
        <v>46298.8351041667</v>
      </c>
      <c r="S582" s="41" t="n">
        <f aca="false">IF('Row Index'!S20="","✗",IF(INDEX('RAW DATA'!$D:$D,'Row Index'!S20)="",INDEX('RAW DATA'!$L:$L,'Row Index'!S20),INDEX('RAW DATA'!$D:$D,'Row Index'!S20)))</f>
        <v>46298.8442708333</v>
      </c>
      <c r="T582" s="41" t="n">
        <f aca="false">IF('Row Index'!T20="","✗",IF(INDEX('RAW DATA'!$D:$D,'Row Index'!T20)="",INDEX('RAW DATA'!$L:$L,'Row Index'!T20),INDEX('RAW DATA'!$D:$D,'Row Index'!T20)))</f>
        <v>46298.8556134259</v>
      </c>
      <c r="U582" s="41" t="n">
        <f aca="false">IF('Row Index'!U20="","✗",IF(INDEX('RAW DATA'!$D:$D,'Row Index'!U20)="",INDEX('RAW DATA'!$L:$L,'Row Index'!U20),INDEX('RAW DATA'!$D:$D,'Row Index'!U20)))</f>
        <v>46298.8649537037</v>
      </c>
      <c r="V582" s="41" t="n">
        <f aca="false">IF('Row Index'!V20="","✗",IF(INDEX('RAW DATA'!$D:$D,'Row Index'!V20)="",INDEX('RAW DATA'!$L:$L,'Row Index'!V20),INDEX('RAW DATA'!$D:$D,'Row Index'!V20)))</f>
        <v>46298.8760300926</v>
      </c>
      <c r="W582" s="41" t="n">
        <f aca="false">IF('Row Index'!W20="","✗",IF(INDEX('RAW DATA'!$D:$D,'Row Index'!W20)="",INDEX('RAW DATA'!$L:$L,'Row Index'!W20),INDEX('RAW DATA'!$D:$D,'Row Index'!W20)))</f>
        <v>46298.8866435185</v>
      </c>
      <c r="X582" s="41" t="n">
        <f aca="false">IF('Row Index'!X20="","✗",IF(INDEX('RAW DATA'!$D:$D,'Row Index'!X20)="",INDEX('RAW DATA'!$L:$L,'Row Index'!X20),INDEX('RAW DATA'!$D:$D,'Row Index'!X20)))</f>
        <v>46298.8972222222</v>
      </c>
      <c r="Y582" s="41" t="n">
        <f aca="false">IF('Row Index'!Y20="","✗",IF(INDEX('RAW DATA'!$D:$D,'Row Index'!Y20)="",INDEX('RAW DATA'!$L:$L,'Row Index'!Y20),INDEX('RAW DATA'!$D:$D,'Row Index'!Y20)))</f>
        <v>46298.9081018519</v>
      </c>
      <c r="Z582" s="41" t="n">
        <f aca="false">IF('Row Index'!Z20="","✗",IF(INDEX('RAW DATA'!$D:$D,'Row Index'!Z20)="",INDEX('RAW DATA'!$L:$L,'Row Index'!Z20),INDEX('RAW DATA'!$D:$D,'Row Index'!Z20)))</f>
        <v>46298.9303356482</v>
      </c>
      <c r="AA582" s="42" t="str">
        <f aca="false">IF('Row Index'!AA20="","⏳",IF(INDEX('RAW DATA'!$D:$D,'Row Index'!AA20)="",INDEX('RAW DATA'!$L:$L,'Row Index'!AA20),INDEX('RAW DATA'!$D:$D,'Row Index'!AA20)))</f>
        <v>⏳</v>
      </c>
      <c r="AB582" s="41" t="n">
        <f aca="false">IF('Row Index'!AB20="","✗",IF(INDEX('RAW DATA'!$D:$D,'Row Index'!AB20)="",INDEX('RAW DATA'!$L:$L,'Row Index'!AB20),INDEX('RAW DATA'!$D:$D,'Row Index'!AB20)))</f>
        <v>46298.9484490741</v>
      </c>
      <c r="AC582" s="41" t="n">
        <f aca="false">IF('Row Index'!AC20="","✗",IF(INDEX('RAW DATA'!$D:$D,'Row Index'!AC20)="",INDEX('RAW DATA'!$L:$L,'Row Index'!AC20),INDEX('RAW DATA'!$D:$D,'Row Index'!AC20)))</f>
        <v>46298.9597916667</v>
      </c>
      <c r="AD582" s="41" t="n">
        <f aca="false">IF('Row Index'!AD20="","✗",IF(INDEX('RAW DATA'!$D:$D,'Row Index'!AD20)="",INDEX('RAW DATA'!$L:$L,'Row Index'!AD20),INDEX('RAW DATA'!$D:$D,'Row Index'!AD20)))</f>
        <v>46298.9694212963</v>
      </c>
      <c r="AE582" s="41" t="n">
        <f aca="false">IF('Row Index'!AE20="","✗",IF(INDEX('RAW DATA'!$D:$D,'Row Index'!AE20)="",INDEX('RAW DATA'!$L:$L,'Row Index'!AE20),INDEX('RAW DATA'!$D:$D,'Row Index'!AE20)))</f>
        <v>46298.9821412037</v>
      </c>
      <c r="AF582" s="41" t="n">
        <f aca="false">IF('Row Index'!AF20="","✗",IF(INDEX('RAW DATA'!$D:$D,'Row Index'!AF20)="",INDEX('RAW DATA'!$L:$L,'Row Index'!AF20),INDEX('RAW DATA'!$D:$D,'Row Index'!AF20)))</f>
        <v>46298.9906365741</v>
      </c>
      <c r="AG582" s="41" t="n">
        <f aca="false">IF('Row Index'!AG20="","✗",IF(INDEX('RAW DATA'!$D:$D,'Row Index'!AG20)="",INDEX('RAW DATA'!$L:$L,'Row Index'!AG20),INDEX('RAW DATA'!$D:$D,'Row Index'!AG20)))</f>
        <v>46299.0022685185</v>
      </c>
      <c r="AH582" s="41" t="n">
        <f aca="false">IF('Row Index'!AH20="","✗",IF(INDEX('RAW DATA'!$D:$D,'Row Index'!AH20)="",INDEX('RAW DATA'!$L:$L,'Row Index'!AH20),INDEX('RAW DATA'!$D:$D,'Row Index'!AH20)))</f>
        <v>46299.0174421296</v>
      </c>
      <c r="AI582" s="41" t="n">
        <f aca="false">IF('Row Index'!AI20="","✗",IF(INDEX('RAW DATA'!$D:$D,'Row Index'!AI20)="",INDEX('RAW DATA'!$L:$L,'Row Index'!AI20),INDEX('RAW DATA'!$D:$D,'Row Index'!AI20)))</f>
        <v>46299.032650463</v>
      </c>
      <c r="AJ582" s="41" t="n">
        <f aca="false">IF('Row Index'!AJ20="","✗",IF(INDEX('RAW DATA'!$D:$D,'Row Index'!AJ20)="",INDEX('RAW DATA'!$L:$L,'Row Index'!AJ20),INDEX('RAW DATA'!$D:$D,'Row Index'!AJ20)))</f>
        <v>46299.054837963</v>
      </c>
      <c r="AK582" s="41" t="n">
        <f aca="false">IF('Row Index'!AK20="","✗",IF(INDEX('RAW DATA'!$D:$D,'Row Index'!AK20)="",INDEX('RAW DATA'!$L:$L,'Row Index'!AK20),INDEX('RAW DATA'!$D:$D,'Row Index'!AK20)))</f>
        <v>46299.0660416667</v>
      </c>
      <c r="AL582" s="41" t="n">
        <f aca="false">IF('Row Index'!AL20="","✗",IF(INDEX('RAW DATA'!$D:$D,'Row Index'!AL20)="",INDEX('RAW DATA'!$L:$L,'Row Index'!AL20),INDEX('RAW DATA'!$D:$D,'Row Index'!AL20)))</f>
        <v>46299.0865277778</v>
      </c>
      <c r="AM582" s="41" t="n">
        <f aca="false">IF('Row Index'!AM20="","✗",IF(INDEX('RAW DATA'!$D:$D,'Row Index'!AM20)="",INDEX('RAW DATA'!$L:$L,'Row Index'!AM20),INDEX('RAW DATA'!$D:$D,'Row Index'!AM20)))</f>
        <v>46299.1053356482</v>
      </c>
      <c r="AN582" s="41" t="n">
        <f aca="false">IF('Row Index'!AN20="","✗",IF(INDEX('RAW DATA'!$D:$D,'Row Index'!AN20)="",INDEX('RAW DATA'!$L:$L,'Row Index'!AN20),INDEX('RAW DATA'!$D:$D,'Row Index'!AN20)))</f>
        <v>46299.1272569444</v>
      </c>
      <c r="AO582" s="41" t="n">
        <f aca="false">IF('Row Index'!AO20="","✗",IF(INDEX('RAW DATA'!$D:$D,'Row Index'!AO20)="",INDEX('RAW DATA'!$L:$L,'Row Index'!AO20),INDEX('RAW DATA'!$D:$D,'Row Index'!AO20)))</f>
        <v>46299.1474537037</v>
      </c>
      <c r="AP582" s="41" t="n">
        <f aca="false">IF('Row Index'!AP20="","✗",IF(INDEX('RAW DATA'!$D:$D,'Row Index'!AP20)="",INDEX('RAW DATA'!$L:$L,'Row Index'!AP20),INDEX('RAW DATA'!$D:$D,'Row Index'!AP20)))</f>
        <v>46299.1856828704</v>
      </c>
      <c r="AQ582" s="41" t="n">
        <f aca="false">IF('Row Index'!AQ20="","✗",IF(INDEX('RAW DATA'!$D:$D,'Row Index'!AQ20)="",INDEX('RAW DATA'!$L:$L,'Row Index'!AQ20),INDEX('RAW DATA'!$D:$D,'Row Index'!AQ20)))</f>
        <v>46299.2064351852</v>
      </c>
    </row>
    <row r="583" customFormat="false" ht="15" hidden="false" customHeight="false" outlineLevel="0" collapsed="false">
      <c r="A583" s="15" t="s">
        <v>210</v>
      </c>
      <c r="B583" s="16" t="s">
        <v>153</v>
      </c>
      <c r="C583" s="41" t="n">
        <f aca="false">IF('Row Index'!C21="","✗",IF(INDEX('RAW DATA'!$D:$D,'Row Index'!C21)="",INDEX('RAW DATA'!$L:$L,'Row Index'!C21),INDEX('RAW DATA'!$D:$D,'Row Index'!C21)))</f>
        <v>46298.6689814815</v>
      </c>
      <c r="D583" s="41" t="n">
        <f aca="false">IF('Row Index'!D21="","✗",IF(INDEX('RAW DATA'!$D:$D,'Row Index'!D21)="",INDEX('RAW DATA'!$L:$L,'Row Index'!D21),INDEX('RAW DATA'!$D:$D,'Row Index'!D21)))</f>
        <v>46298.6786805556</v>
      </c>
      <c r="E583" s="41" t="n">
        <f aca="false">IF('Row Index'!E21="","✗",IF(INDEX('RAW DATA'!$D:$D,'Row Index'!E21)="",INDEX('RAW DATA'!$L:$L,'Row Index'!E21),INDEX('RAW DATA'!$D:$D,'Row Index'!E21)))</f>
        <v>46298.6889467593</v>
      </c>
      <c r="F583" s="41" t="n">
        <f aca="false">IF('Row Index'!F21="","✗",IF(INDEX('RAW DATA'!$D:$D,'Row Index'!F21)="",INDEX('RAW DATA'!$L:$L,'Row Index'!F21),INDEX('RAW DATA'!$D:$D,'Row Index'!F21)))</f>
        <v>46298.6993981482</v>
      </c>
      <c r="G583" s="41" t="n">
        <f aca="false">IF('Row Index'!G21="","✗",IF(INDEX('RAW DATA'!$D:$D,'Row Index'!G21)="",INDEX('RAW DATA'!$L:$L,'Row Index'!G21),INDEX('RAW DATA'!$D:$D,'Row Index'!G21)))</f>
        <v>46298.7100462963</v>
      </c>
      <c r="H583" s="41" t="n">
        <f aca="false">IF('Row Index'!H21="","✗",IF(INDEX('RAW DATA'!$D:$D,'Row Index'!H21)="",INDEX('RAW DATA'!$L:$L,'Row Index'!H21),INDEX('RAW DATA'!$D:$D,'Row Index'!H21)))</f>
        <v>46298.7239351852</v>
      </c>
      <c r="I583" s="41" t="n">
        <f aca="false">IF('Row Index'!I21="","✗",IF(INDEX('RAW DATA'!$D:$D,'Row Index'!I21)="",INDEX('RAW DATA'!$L:$L,'Row Index'!I21),INDEX('RAW DATA'!$D:$D,'Row Index'!I21)))</f>
        <v>46298.7413541667</v>
      </c>
      <c r="J583" s="41" t="n">
        <f aca="false">IF('Row Index'!J21="","✗",IF(INDEX('RAW DATA'!$D:$D,'Row Index'!J21)="",INDEX('RAW DATA'!$L:$L,'Row Index'!J21),INDEX('RAW DATA'!$D:$D,'Row Index'!J21)))</f>
        <v>46298.7513888889</v>
      </c>
      <c r="K583" s="41" t="n">
        <f aca="false">IF('Row Index'!K21="","✗",IF(INDEX('RAW DATA'!$D:$D,'Row Index'!K21)="",INDEX('RAW DATA'!$L:$L,'Row Index'!K21),INDEX('RAW DATA'!$D:$D,'Row Index'!K21)))</f>
        <v>46298.7606018519</v>
      </c>
      <c r="L583" s="41" t="n">
        <f aca="false">IF('Row Index'!L21="","✗",IF(INDEX('RAW DATA'!$D:$D,'Row Index'!L21)="",INDEX('RAW DATA'!$L:$L,'Row Index'!L21),INDEX('RAW DATA'!$D:$D,'Row Index'!L21)))</f>
        <v>46298.7719907407</v>
      </c>
      <c r="M583" s="41" t="n">
        <f aca="false">IF('Row Index'!M21="","✗",IF(INDEX('RAW DATA'!$D:$D,'Row Index'!M21)="",INDEX('RAW DATA'!$L:$L,'Row Index'!M21),INDEX('RAW DATA'!$D:$D,'Row Index'!M21)))</f>
        <v>46298.7819675926</v>
      </c>
      <c r="N583" s="41" t="n">
        <f aca="false">IF('Row Index'!N21="","✗",IF(INDEX('RAW DATA'!$D:$D,'Row Index'!N21)="",INDEX('RAW DATA'!$L:$L,'Row Index'!N21),INDEX('RAW DATA'!$D:$D,'Row Index'!N21)))</f>
        <v>46298.793599537</v>
      </c>
      <c r="O583" s="41" t="n">
        <f aca="false">IF('Row Index'!O21="","✗",IF(INDEX('RAW DATA'!$D:$D,'Row Index'!O21)="",INDEX('RAW DATA'!$L:$L,'Row Index'!O21),INDEX('RAW DATA'!$D:$D,'Row Index'!O21)))</f>
        <v>46298.8039814815</v>
      </c>
      <c r="P583" s="41" t="n">
        <f aca="false">IF('Row Index'!P21="","✗",IF(INDEX('RAW DATA'!$D:$D,'Row Index'!P21)="",INDEX('RAW DATA'!$L:$L,'Row Index'!P21),INDEX('RAW DATA'!$D:$D,'Row Index'!P21)))</f>
        <v>46298.8143287037</v>
      </c>
      <c r="Q583" s="41" t="n">
        <f aca="false">IF('Row Index'!Q21="","✗",IF(INDEX('RAW DATA'!$D:$D,'Row Index'!Q21)="",INDEX('RAW DATA'!$L:$L,'Row Index'!Q21),INDEX('RAW DATA'!$D:$D,'Row Index'!Q21)))</f>
        <v>46298.8239699074</v>
      </c>
      <c r="R583" s="41" t="n">
        <f aca="false">IF('Row Index'!R21="","✗",IF(INDEX('RAW DATA'!$D:$D,'Row Index'!R21)="",INDEX('RAW DATA'!$L:$L,'Row Index'!R21),INDEX('RAW DATA'!$D:$D,'Row Index'!R21)))</f>
        <v>46298.8351273148</v>
      </c>
      <c r="S583" s="41" t="n">
        <f aca="false">IF('Row Index'!S21="","✗",IF(INDEX('RAW DATA'!$D:$D,'Row Index'!S21)="",INDEX('RAW DATA'!$L:$L,'Row Index'!S21),INDEX('RAW DATA'!$D:$D,'Row Index'!S21)))</f>
        <v>46298.8443865741</v>
      </c>
      <c r="T583" s="41" t="n">
        <f aca="false">IF('Row Index'!T21="","✗",IF(INDEX('RAW DATA'!$D:$D,'Row Index'!T21)="",INDEX('RAW DATA'!$L:$L,'Row Index'!T21),INDEX('RAW DATA'!$D:$D,'Row Index'!T21)))</f>
        <v>46298.8556365741</v>
      </c>
      <c r="U583" s="41" t="n">
        <f aca="false">IF('Row Index'!U21="","✗",IF(INDEX('RAW DATA'!$D:$D,'Row Index'!U21)="",INDEX('RAW DATA'!$L:$L,'Row Index'!U21),INDEX('RAW DATA'!$D:$D,'Row Index'!U21)))</f>
        <v>46298.865</v>
      </c>
      <c r="V583" s="41" t="n">
        <f aca="false">IF('Row Index'!V21="","✗",IF(INDEX('RAW DATA'!$D:$D,'Row Index'!V21)="",INDEX('RAW DATA'!$L:$L,'Row Index'!V21),INDEX('RAW DATA'!$D:$D,'Row Index'!V21)))</f>
        <v>46298.8760532407</v>
      </c>
      <c r="W583" s="41" t="n">
        <f aca="false">IF('Row Index'!W21="","✗",IF(INDEX('RAW DATA'!$D:$D,'Row Index'!W21)="",INDEX('RAW DATA'!$L:$L,'Row Index'!W21),INDEX('RAW DATA'!$D:$D,'Row Index'!W21)))</f>
        <v>46298.8866666667</v>
      </c>
      <c r="X583" s="41" t="n">
        <f aca="false">IF('Row Index'!X21="","✗",IF(INDEX('RAW DATA'!$D:$D,'Row Index'!X21)="",INDEX('RAW DATA'!$L:$L,'Row Index'!X21),INDEX('RAW DATA'!$D:$D,'Row Index'!X21)))</f>
        <v>46298.8972569444</v>
      </c>
      <c r="Y583" s="41" t="n">
        <f aca="false">IF('Row Index'!Y21="","✗",IF(INDEX('RAW DATA'!$D:$D,'Row Index'!Y21)="",INDEX('RAW DATA'!$L:$L,'Row Index'!Y21),INDEX('RAW DATA'!$D:$D,'Row Index'!Y21)))</f>
        <v>46298.9081481482</v>
      </c>
      <c r="Z583" s="41" t="n">
        <f aca="false">IF('Row Index'!Z21="","✗",IF(INDEX('RAW DATA'!$D:$D,'Row Index'!Z21)="",INDEX('RAW DATA'!$L:$L,'Row Index'!Z21),INDEX('RAW DATA'!$D:$D,'Row Index'!Z21)))</f>
        <v>46298.9303703704</v>
      </c>
      <c r="AA583" s="42" t="str">
        <f aca="false">IF('Row Index'!AA21="","⏳",IF(INDEX('RAW DATA'!$D:$D,'Row Index'!AA21)="",INDEX('RAW DATA'!$L:$L,'Row Index'!AA21),INDEX('RAW DATA'!$D:$D,'Row Index'!AA21)))</f>
        <v>⏳</v>
      </c>
      <c r="AB583" s="41" t="n">
        <f aca="false">IF('Row Index'!AB21="","✗",IF(INDEX('RAW DATA'!$D:$D,'Row Index'!AB21)="",INDEX('RAW DATA'!$L:$L,'Row Index'!AB21),INDEX('RAW DATA'!$D:$D,'Row Index'!AB21)))</f>
        <v>46298.9484722222</v>
      </c>
      <c r="AC583" s="41" t="n">
        <f aca="false">IF('Row Index'!AC21="","✗",IF(INDEX('RAW DATA'!$D:$D,'Row Index'!AC21)="",INDEX('RAW DATA'!$L:$L,'Row Index'!AC21),INDEX('RAW DATA'!$D:$D,'Row Index'!AC21)))</f>
        <v>46298.9598263889</v>
      </c>
      <c r="AD583" s="41" t="n">
        <f aca="false">IF('Row Index'!AD21="","✗",IF(INDEX('RAW DATA'!$D:$D,'Row Index'!AD21)="",INDEX('RAW DATA'!$L:$L,'Row Index'!AD21),INDEX('RAW DATA'!$D:$D,'Row Index'!AD21)))</f>
        <v>46298.9694444445</v>
      </c>
      <c r="AE583" s="41" t="n">
        <f aca="false">IF('Row Index'!AE21="","✗",IF(INDEX('RAW DATA'!$D:$D,'Row Index'!AE21)="",INDEX('RAW DATA'!$L:$L,'Row Index'!AE21),INDEX('RAW DATA'!$D:$D,'Row Index'!AE21)))</f>
        <v>46298.9822106482</v>
      </c>
      <c r="AF583" s="43" t="str">
        <f aca="false">IF('Row Index'!AF21="","✗",IF(INDEX('RAW DATA'!$D:$D,'Row Index'!AF21)="",INDEX('RAW DATA'!$L:$L,'Row Index'!AF21),INDEX('RAW DATA'!$D:$D,'Row Index'!AF21)))</f>
        <v>✗</v>
      </c>
      <c r="AG583" s="41" t="n">
        <f aca="false">IF('Row Index'!AG21="","✗",IF(INDEX('RAW DATA'!$D:$D,'Row Index'!AG21)="",INDEX('RAW DATA'!$L:$L,'Row Index'!AG21),INDEX('RAW DATA'!$D:$D,'Row Index'!AG21)))</f>
        <v>46299.0022916667</v>
      </c>
      <c r="AH583" s="41" t="n">
        <f aca="false">IF('Row Index'!AH21="","✗",IF(INDEX('RAW DATA'!$D:$D,'Row Index'!AH21)="",INDEX('RAW DATA'!$L:$L,'Row Index'!AH21),INDEX('RAW DATA'!$D:$D,'Row Index'!AH21)))</f>
        <v>46299.0174768519</v>
      </c>
      <c r="AI583" s="41" t="n">
        <f aca="false">IF('Row Index'!AI21="","✗",IF(INDEX('RAW DATA'!$D:$D,'Row Index'!AI21)="",INDEX('RAW DATA'!$L:$L,'Row Index'!AI21),INDEX('RAW DATA'!$D:$D,'Row Index'!AI21)))</f>
        <v>46299.0327199074</v>
      </c>
      <c r="AJ583" s="41" t="n">
        <f aca="false">IF('Row Index'!AJ21="","✗",IF(INDEX('RAW DATA'!$D:$D,'Row Index'!AJ21)="",INDEX('RAW DATA'!$L:$L,'Row Index'!AJ21),INDEX('RAW DATA'!$D:$D,'Row Index'!AJ21)))</f>
        <v>46299.0548842593</v>
      </c>
      <c r="AK583" s="41" t="n">
        <f aca="false">IF('Row Index'!AK21="","✗",IF(INDEX('RAW DATA'!$D:$D,'Row Index'!AK21)="",INDEX('RAW DATA'!$L:$L,'Row Index'!AK21),INDEX('RAW DATA'!$D:$D,'Row Index'!AK21)))</f>
        <v>46299.0660648148</v>
      </c>
      <c r="AL583" s="41" t="n">
        <f aca="false">IF('Row Index'!AL21="","✗",IF(INDEX('RAW DATA'!$D:$D,'Row Index'!AL21)="",INDEX('RAW DATA'!$L:$L,'Row Index'!AL21),INDEX('RAW DATA'!$D:$D,'Row Index'!AL21)))</f>
        <v>46299.0865509259</v>
      </c>
      <c r="AM583" s="41" t="n">
        <f aca="false">IF('Row Index'!AM21="","✗",IF(INDEX('RAW DATA'!$D:$D,'Row Index'!AM21)="",INDEX('RAW DATA'!$L:$L,'Row Index'!AM21),INDEX('RAW DATA'!$D:$D,'Row Index'!AM21)))</f>
        <v>46299.1053587963</v>
      </c>
      <c r="AN583" s="41" t="n">
        <f aca="false">IF('Row Index'!AN21="","✗",IF(INDEX('RAW DATA'!$D:$D,'Row Index'!AN21)="",INDEX('RAW DATA'!$L:$L,'Row Index'!AN21),INDEX('RAW DATA'!$D:$D,'Row Index'!AN21)))</f>
        <v>46299.1272685185</v>
      </c>
      <c r="AO583" s="41" t="n">
        <f aca="false">IF('Row Index'!AO21="","✗",IF(INDEX('RAW DATA'!$D:$D,'Row Index'!AO21)="",INDEX('RAW DATA'!$L:$L,'Row Index'!AO21),INDEX('RAW DATA'!$D:$D,'Row Index'!AO21)))</f>
        <v>46299.1474768519</v>
      </c>
      <c r="AP583" s="41" t="n">
        <f aca="false">IF('Row Index'!AP21="","✗",IF(INDEX('RAW DATA'!$D:$D,'Row Index'!AP21)="",INDEX('RAW DATA'!$L:$L,'Row Index'!AP21),INDEX('RAW DATA'!$D:$D,'Row Index'!AP21)))</f>
        <v>46299.1857060185</v>
      </c>
      <c r="AQ583" s="41" t="n">
        <f aca="false">IF('Row Index'!AQ21="","✗",IF(INDEX('RAW DATA'!$D:$D,'Row Index'!AQ21)="",INDEX('RAW DATA'!$L:$L,'Row Index'!AQ21),INDEX('RAW DATA'!$D:$D,'Row Index'!AQ21)))</f>
        <v>46299.2064583333</v>
      </c>
    </row>
    <row r="584" customFormat="false" ht="15" hidden="false" customHeight="false" outlineLevel="0" collapsed="false">
      <c r="A584" s="15" t="s">
        <v>213</v>
      </c>
      <c r="B584" s="16" t="s">
        <v>153</v>
      </c>
      <c r="C584" s="41" t="n">
        <f aca="false">IF('Row Index'!C22="","✗",IF(INDEX('RAW DATA'!$D:$D,'Row Index'!C22)="",INDEX('RAW DATA'!$L:$L,'Row Index'!C22),INDEX('RAW DATA'!$D:$D,'Row Index'!C22)))</f>
        <v>46298.6690162037</v>
      </c>
      <c r="D584" s="41" t="n">
        <f aca="false">IF('Row Index'!D22="","✗",IF(INDEX('RAW DATA'!$D:$D,'Row Index'!D22)="",INDEX('RAW DATA'!$L:$L,'Row Index'!D22),INDEX('RAW DATA'!$D:$D,'Row Index'!D22)))</f>
        <v>46298.6787731482</v>
      </c>
      <c r="E584" s="41" t="n">
        <f aca="false">IF('Row Index'!E22="","✗",IF(INDEX('RAW DATA'!$D:$D,'Row Index'!E22)="",INDEX('RAW DATA'!$L:$L,'Row Index'!E22),INDEX('RAW DATA'!$D:$D,'Row Index'!E22)))</f>
        <v>46298.6892708333</v>
      </c>
      <c r="F584" s="41" t="n">
        <f aca="false">IF('Row Index'!F22="","✗",IF(INDEX('RAW DATA'!$D:$D,'Row Index'!F22)="",INDEX('RAW DATA'!$L:$L,'Row Index'!F22),INDEX('RAW DATA'!$D:$D,'Row Index'!F22)))</f>
        <v>46298.6994444444</v>
      </c>
      <c r="G584" s="41" t="n">
        <f aca="false">IF('Row Index'!G22="","✗",IF(INDEX('RAW DATA'!$D:$D,'Row Index'!G22)="",INDEX('RAW DATA'!$L:$L,'Row Index'!G22),INDEX('RAW DATA'!$D:$D,'Row Index'!G22)))</f>
        <v>46298.7102083333</v>
      </c>
      <c r="H584" s="41" t="n">
        <f aca="false">IF('Row Index'!H22="","✗",IF(INDEX('RAW DATA'!$D:$D,'Row Index'!H22)="",INDEX('RAW DATA'!$L:$L,'Row Index'!H22),INDEX('RAW DATA'!$D:$D,'Row Index'!H22)))</f>
        <v>46298.7240046296</v>
      </c>
      <c r="I584" s="41" t="n">
        <f aca="false">IF('Row Index'!I22="","✗",IF(INDEX('RAW DATA'!$D:$D,'Row Index'!I22)="",INDEX('RAW DATA'!$L:$L,'Row Index'!I22),INDEX('RAW DATA'!$D:$D,'Row Index'!I22)))</f>
        <v>46298.7414699074</v>
      </c>
      <c r="J584" s="41" t="n">
        <f aca="false">IF('Row Index'!J22="","✗",IF(INDEX('RAW DATA'!$D:$D,'Row Index'!J22)="",INDEX('RAW DATA'!$L:$L,'Row Index'!J22),INDEX('RAW DATA'!$D:$D,'Row Index'!J22)))</f>
        <v>46298.7514467593</v>
      </c>
      <c r="K584" s="41" t="n">
        <f aca="false">IF('Row Index'!K22="","✗",IF(INDEX('RAW DATA'!$D:$D,'Row Index'!K22)="",INDEX('RAW DATA'!$L:$L,'Row Index'!K22),INDEX('RAW DATA'!$D:$D,'Row Index'!K22)))</f>
        <v>46298.7610532407</v>
      </c>
      <c r="L584" s="41" t="n">
        <f aca="false">IF('Row Index'!L22="","✗",IF(INDEX('RAW DATA'!$D:$D,'Row Index'!L22)="",INDEX('RAW DATA'!$L:$L,'Row Index'!L22),INDEX('RAW DATA'!$D:$D,'Row Index'!L22)))</f>
        <v>46298.7720486111</v>
      </c>
      <c r="M584" s="41" t="n">
        <f aca="false">IF('Row Index'!M22="","✗",IF(INDEX('RAW DATA'!$D:$D,'Row Index'!M22)="",INDEX('RAW DATA'!$L:$L,'Row Index'!M22),INDEX('RAW DATA'!$D:$D,'Row Index'!M22)))</f>
        <v>46298.782037037</v>
      </c>
      <c r="N584" s="41" t="n">
        <f aca="false">IF('Row Index'!N22="","✗",IF(INDEX('RAW DATA'!$D:$D,'Row Index'!N22)="",INDEX('RAW DATA'!$L:$L,'Row Index'!N22),INDEX('RAW DATA'!$D:$D,'Row Index'!N22)))</f>
        <v>46298.7936342593</v>
      </c>
      <c r="O584" s="41" t="n">
        <f aca="false">IF('Row Index'!O22="","✗",IF(INDEX('RAW DATA'!$D:$D,'Row Index'!O22)="",INDEX('RAW DATA'!$L:$L,'Row Index'!O22),INDEX('RAW DATA'!$D:$D,'Row Index'!O22)))</f>
        <v>46298.8040162037</v>
      </c>
      <c r="P584" s="41" t="n">
        <f aca="false">IF('Row Index'!P22="","✗",IF(INDEX('RAW DATA'!$D:$D,'Row Index'!P22)="",INDEX('RAW DATA'!$L:$L,'Row Index'!P22),INDEX('RAW DATA'!$D:$D,'Row Index'!P22)))</f>
        <v>46298.814375</v>
      </c>
      <c r="Q584" s="41" t="n">
        <f aca="false">IF('Row Index'!Q22="","✗",IF(INDEX('RAW DATA'!$D:$D,'Row Index'!Q22)="",INDEX('RAW DATA'!$L:$L,'Row Index'!Q22),INDEX('RAW DATA'!$D:$D,'Row Index'!Q22)))</f>
        <v>46298.8239930556</v>
      </c>
      <c r="R584" s="41" t="n">
        <f aca="false">IF('Row Index'!R22="","✗",IF(INDEX('RAW DATA'!$D:$D,'Row Index'!R22)="",INDEX('RAW DATA'!$L:$L,'Row Index'!R22),INDEX('RAW DATA'!$D:$D,'Row Index'!R22)))</f>
        <v>46298.8351736111</v>
      </c>
      <c r="S584" s="41" t="n">
        <f aca="false">IF('Row Index'!S22="","✗",IF(INDEX('RAW DATA'!$D:$D,'Row Index'!S22)="",INDEX('RAW DATA'!$L:$L,'Row Index'!S22),INDEX('RAW DATA'!$D:$D,'Row Index'!S22)))</f>
        <v>46298.8444212963</v>
      </c>
      <c r="T584" s="41" t="n">
        <f aca="false">IF('Row Index'!T22="","✗",IF(INDEX('RAW DATA'!$D:$D,'Row Index'!T22)="",INDEX('RAW DATA'!$L:$L,'Row Index'!T22),INDEX('RAW DATA'!$D:$D,'Row Index'!T22)))</f>
        <v>46298.8556597222</v>
      </c>
      <c r="U584" s="41" t="n">
        <f aca="false">IF('Row Index'!U22="","✗",IF(INDEX('RAW DATA'!$D:$D,'Row Index'!U22)="",INDEX('RAW DATA'!$L:$L,'Row Index'!U22),INDEX('RAW DATA'!$D:$D,'Row Index'!U22)))</f>
        <v>46298.8650347222</v>
      </c>
      <c r="V584" s="41" t="n">
        <f aca="false">IF('Row Index'!V22="","✗",IF(INDEX('RAW DATA'!$D:$D,'Row Index'!V22)="",INDEX('RAW DATA'!$L:$L,'Row Index'!V22),INDEX('RAW DATA'!$D:$D,'Row Index'!V22)))</f>
        <v>46298.8760763889</v>
      </c>
      <c r="W584" s="41" t="n">
        <f aca="false">IF('Row Index'!W22="","✗",IF(INDEX('RAW DATA'!$D:$D,'Row Index'!W22)="",INDEX('RAW DATA'!$L:$L,'Row Index'!W22),INDEX('RAW DATA'!$D:$D,'Row Index'!W22)))</f>
        <v>46298.8867013889</v>
      </c>
      <c r="X584" s="41" t="n">
        <f aca="false">IF('Row Index'!X22="","✗",IF(INDEX('RAW DATA'!$D:$D,'Row Index'!X22)="",INDEX('RAW DATA'!$L:$L,'Row Index'!X22),INDEX('RAW DATA'!$D:$D,'Row Index'!X22)))</f>
        <v>46298.8973032407</v>
      </c>
      <c r="Y584" s="41" t="n">
        <f aca="false">IF('Row Index'!Y22="","✗",IF(INDEX('RAW DATA'!$D:$D,'Row Index'!Y22)="",INDEX('RAW DATA'!$L:$L,'Row Index'!Y22),INDEX('RAW DATA'!$D:$D,'Row Index'!Y22)))</f>
        <v>46298.908275463</v>
      </c>
      <c r="Z584" s="41" t="n">
        <f aca="false">IF('Row Index'!Z22="","✗",IF(INDEX('RAW DATA'!$D:$D,'Row Index'!Z22)="",INDEX('RAW DATA'!$L:$L,'Row Index'!Z22),INDEX('RAW DATA'!$D:$D,'Row Index'!Z22)))</f>
        <v>46298.9303935185</v>
      </c>
      <c r="AA584" s="42" t="str">
        <f aca="false">IF('Row Index'!AA22="","⏳",IF(INDEX('RAW DATA'!$D:$D,'Row Index'!AA22)="",INDEX('RAW DATA'!$L:$L,'Row Index'!AA22),INDEX('RAW DATA'!$D:$D,'Row Index'!AA22)))</f>
        <v>⏳</v>
      </c>
      <c r="AB584" s="41" t="n">
        <f aca="false">IF('Row Index'!AB22="","✗",IF(INDEX('RAW DATA'!$D:$D,'Row Index'!AB22)="",INDEX('RAW DATA'!$L:$L,'Row Index'!AB22),INDEX('RAW DATA'!$D:$D,'Row Index'!AB22)))</f>
        <v>46298.9484953704</v>
      </c>
      <c r="AC584" s="41" t="n">
        <f aca="false">IF('Row Index'!AC22="","✗",IF(INDEX('RAW DATA'!$D:$D,'Row Index'!AC22)="",INDEX('RAW DATA'!$L:$L,'Row Index'!AC22),INDEX('RAW DATA'!$D:$D,'Row Index'!AC22)))</f>
        <v>46298.9598726852</v>
      </c>
      <c r="AD584" s="41" t="n">
        <f aca="false">IF('Row Index'!AD22="","✗",IF(INDEX('RAW DATA'!$D:$D,'Row Index'!AD22)="",INDEX('RAW DATA'!$L:$L,'Row Index'!AD22),INDEX('RAW DATA'!$D:$D,'Row Index'!AD22)))</f>
        <v>46298.9694791667</v>
      </c>
      <c r="AE584" s="41" t="n">
        <f aca="false">IF('Row Index'!AE22="","✗",IF(INDEX('RAW DATA'!$D:$D,'Row Index'!AE22)="",INDEX('RAW DATA'!$L:$L,'Row Index'!AE22),INDEX('RAW DATA'!$D:$D,'Row Index'!AE22)))</f>
        <v>46298.9822800926</v>
      </c>
      <c r="AF584" s="41" t="n">
        <f aca="false">IF('Row Index'!AF22="","✗",IF(INDEX('RAW DATA'!$D:$D,'Row Index'!AF22)="",INDEX('RAW DATA'!$L:$L,'Row Index'!AF22),INDEX('RAW DATA'!$D:$D,'Row Index'!AF22)))</f>
        <v>46298.9906597222</v>
      </c>
      <c r="AG584" s="41" t="n">
        <f aca="false">IF('Row Index'!AG22="","✗",IF(INDEX('RAW DATA'!$D:$D,'Row Index'!AG22)="",INDEX('RAW DATA'!$L:$L,'Row Index'!AG22),INDEX('RAW DATA'!$D:$D,'Row Index'!AG22)))</f>
        <v>46299.002349537</v>
      </c>
      <c r="AH584" s="41" t="n">
        <f aca="false">IF('Row Index'!AH22="","✗",IF(INDEX('RAW DATA'!$D:$D,'Row Index'!AH22)="",INDEX('RAW DATA'!$L:$L,'Row Index'!AH22),INDEX('RAW DATA'!$D:$D,'Row Index'!AH22)))</f>
        <v>46299.0175</v>
      </c>
      <c r="AI584" s="41" t="n">
        <f aca="false">IF('Row Index'!AI22="","✗",IF(INDEX('RAW DATA'!$D:$D,'Row Index'!AI22)="",INDEX('RAW DATA'!$L:$L,'Row Index'!AI22),INDEX('RAW DATA'!$D:$D,'Row Index'!AI22)))</f>
        <v>46299.0327777778</v>
      </c>
      <c r="AJ584" s="41" t="n">
        <f aca="false">IF('Row Index'!AJ22="","✗",IF(INDEX('RAW DATA'!$D:$D,'Row Index'!AJ22)="",INDEX('RAW DATA'!$L:$L,'Row Index'!AJ22),INDEX('RAW DATA'!$D:$D,'Row Index'!AJ22)))</f>
        <v>46299.0549537037</v>
      </c>
      <c r="AK584" s="41" t="n">
        <f aca="false">IF('Row Index'!AK22="","✗",IF(INDEX('RAW DATA'!$D:$D,'Row Index'!AK22)="",INDEX('RAW DATA'!$L:$L,'Row Index'!AK22),INDEX('RAW DATA'!$D:$D,'Row Index'!AK22)))</f>
        <v>46299.066099537</v>
      </c>
      <c r="AL584" s="41" t="n">
        <f aca="false">IF('Row Index'!AL22="","✗",IF(INDEX('RAW DATA'!$D:$D,'Row Index'!AL22)="",INDEX('RAW DATA'!$L:$L,'Row Index'!AL22),INDEX('RAW DATA'!$D:$D,'Row Index'!AL22)))</f>
        <v>46299.0865856482</v>
      </c>
      <c r="AM584" s="41" t="n">
        <f aca="false">IF('Row Index'!AM22="","✗",IF(INDEX('RAW DATA'!$D:$D,'Row Index'!AM22)="",INDEX('RAW DATA'!$L:$L,'Row Index'!AM22),INDEX('RAW DATA'!$D:$D,'Row Index'!AM22)))</f>
        <v>46299.1053935185</v>
      </c>
      <c r="AN584" s="41" t="n">
        <f aca="false">IF('Row Index'!AN22="","✗",IF(INDEX('RAW DATA'!$D:$D,'Row Index'!AN22)="",INDEX('RAW DATA'!$L:$L,'Row Index'!AN22),INDEX('RAW DATA'!$D:$D,'Row Index'!AN22)))</f>
        <v>46299.1273032407</v>
      </c>
      <c r="AO584" s="41" t="n">
        <f aca="false">IF('Row Index'!AO22="","✗",IF(INDEX('RAW DATA'!$D:$D,'Row Index'!AO22)="",INDEX('RAW DATA'!$L:$L,'Row Index'!AO22),INDEX('RAW DATA'!$D:$D,'Row Index'!AO22)))</f>
        <v>46299.1475231482</v>
      </c>
      <c r="AP584" s="41" t="n">
        <f aca="false">IF('Row Index'!AP22="","✗",IF(INDEX('RAW DATA'!$D:$D,'Row Index'!AP22)="",INDEX('RAW DATA'!$L:$L,'Row Index'!AP22),INDEX('RAW DATA'!$D:$D,'Row Index'!AP22)))</f>
        <v>46299.1857407407</v>
      </c>
      <c r="AQ584" s="41" t="n">
        <f aca="false">IF('Row Index'!AQ22="","✗",IF(INDEX('RAW DATA'!$D:$D,'Row Index'!AQ22)="",INDEX('RAW DATA'!$L:$L,'Row Index'!AQ22),INDEX('RAW DATA'!$D:$D,'Row Index'!AQ22)))</f>
        <v>46299.2064814815</v>
      </c>
    </row>
    <row r="585" customFormat="false" ht="15" hidden="false" customHeight="false" outlineLevel="0" collapsed="false">
      <c r="A585" s="15" t="s">
        <v>216</v>
      </c>
      <c r="B585" s="16" t="s">
        <v>153</v>
      </c>
      <c r="C585" s="41" t="n">
        <f aca="false">IF('Row Index'!C23="","✗",IF(INDEX('RAW DATA'!$D:$D,'Row Index'!C23)="",INDEX('RAW DATA'!$L:$L,'Row Index'!C23),INDEX('RAW DATA'!$D:$D,'Row Index'!C23)))</f>
        <v>46298.6691319444</v>
      </c>
      <c r="D585" s="41" t="n">
        <f aca="false">IF('Row Index'!D23="","✗",IF(INDEX('RAW DATA'!$D:$D,'Row Index'!D23)="",INDEX('RAW DATA'!$L:$L,'Row Index'!D23),INDEX('RAW DATA'!$D:$D,'Row Index'!D23)))</f>
        <v>46298.678912037</v>
      </c>
      <c r="E585" s="41" t="n">
        <f aca="false">IF('Row Index'!E23="","✗",IF(INDEX('RAW DATA'!$D:$D,'Row Index'!E23)="",INDEX('RAW DATA'!$L:$L,'Row Index'!E23),INDEX('RAW DATA'!$D:$D,'Row Index'!E23)))</f>
        <v>46298.6893981482</v>
      </c>
      <c r="F585" s="41" t="n">
        <f aca="false">IF('Row Index'!F23="","✗",IF(INDEX('RAW DATA'!$D:$D,'Row Index'!F23)="",INDEX('RAW DATA'!$L:$L,'Row Index'!F23),INDEX('RAW DATA'!$D:$D,'Row Index'!F23)))</f>
        <v>46298.6996643519</v>
      </c>
      <c r="G585" s="41" t="n">
        <f aca="false">IF('Row Index'!G23="","✗",IF(INDEX('RAW DATA'!$D:$D,'Row Index'!G23)="",INDEX('RAW DATA'!$L:$L,'Row Index'!G23),INDEX('RAW DATA'!$D:$D,'Row Index'!G23)))</f>
        <v>46298.7102314815</v>
      </c>
      <c r="H585" s="41" t="n">
        <f aca="false">IF('Row Index'!H23="","✗",IF(INDEX('RAW DATA'!$D:$D,'Row Index'!H23)="",INDEX('RAW DATA'!$L:$L,'Row Index'!H23),INDEX('RAW DATA'!$D:$D,'Row Index'!H23)))</f>
        <v>46298.7245023148</v>
      </c>
      <c r="I585" s="41" t="n">
        <f aca="false">IF('Row Index'!I23="","✗",IF(INDEX('RAW DATA'!$D:$D,'Row Index'!I23)="",INDEX('RAW DATA'!$L:$L,'Row Index'!I23),INDEX('RAW DATA'!$D:$D,'Row Index'!I23)))</f>
        <v>46298.7416319445</v>
      </c>
      <c r="J585" s="41" t="n">
        <f aca="false">IF('Row Index'!J23="","✗",IF(INDEX('RAW DATA'!$D:$D,'Row Index'!J23)="",INDEX('RAW DATA'!$L:$L,'Row Index'!J23),INDEX('RAW DATA'!$D:$D,'Row Index'!J23)))</f>
        <v>46298.751724537</v>
      </c>
      <c r="K585" s="41" t="n">
        <f aca="false">IF('Row Index'!K23="","✗",IF(INDEX('RAW DATA'!$D:$D,'Row Index'!K23)="",INDEX('RAW DATA'!$L:$L,'Row Index'!K23),INDEX('RAW DATA'!$D:$D,'Row Index'!K23)))</f>
        <v>46298.7612152778</v>
      </c>
      <c r="L585" s="41" t="n">
        <f aca="false">IF('Row Index'!L23="","✗",IF(INDEX('RAW DATA'!$D:$D,'Row Index'!L23)="",INDEX('RAW DATA'!$L:$L,'Row Index'!L23),INDEX('RAW DATA'!$D:$D,'Row Index'!L23)))</f>
        <v>46298.7722222222</v>
      </c>
      <c r="M585" s="41" t="n">
        <f aca="false">IF('Row Index'!M23="","✗",IF(INDEX('RAW DATA'!$D:$D,'Row Index'!M23)="",INDEX('RAW DATA'!$L:$L,'Row Index'!M23),INDEX('RAW DATA'!$D:$D,'Row Index'!M23)))</f>
        <v>46298.7821412037</v>
      </c>
      <c r="N585" s="41" t="n">
        <f aca="false">IF('Row Index'!N23="","✗",IF(INDEX('RAW DATA'!$D:$D,'Row Index'!N23)="",INDEX('RAW DATA'!$L:$L,'Row Index'!N23),INDEX('RAW DATA'!$D:$D,'Row Index'!N23)))</f>
        <v>46298.7937268519</v>
      </c>
      <c r="O585" s="41" t="n">
        <f aca="false">IF('Row Index'!O23="","✗",IF(INDEX('RAW DATA'!$D:$D,'Row Index'!O23)="",INDEX('RAW DATA'!$L:$L,'Row Index'!O23),INDEX('RAW DATA'!$D:$D,'Row Index'!O23)))</f>
        <v>46298.8041203704</v>
      </c>
      <c r="P585" s="41" t="n">
        <f aca="false">IF('Row Index'!P23="","✗",IF(INDEX('RAW DATA'!$D:$D,'Row Index'!P23)="",INDEX('RAW DATA'!$L:$L,'Row Index'!P23),INDEX('RAW DATA'!$D:$D,'Row Index'!P23)))</f>
        <v>46298.8144675926</v>
      </c>
      <c r="Q585" s="41" t="n">
        <f aca="false">IF('Row Index'!Q23="","✗",IF(INDEX('RAW DATA'!$D:$D,'Row Index'!Q23)="",INDEX('RAW DATA'!$L:$L,'Row Index'!Q23),INDEX('RAW DATA'!$D:$D,'Row Index'!Q23)))</f>
        <v>46298.8240972222</v>
      </c>
      <c r="R585" s="41" t="n">
        <f aca="false">IF('Row Index'!R23="","✗",IF(INDEX('RAW DATA'!$D:$D,'Row Index'!R23)="",INDEX('RAW DATA'!$L:$L,'Row Index'!R23),INDEX('RAW DATA'!$D:$D,'Row Index'!R23)))</f>
        <v>46298.8352430556</v>
      </c>
      <c r="S585" s="41" t="n">
        <f aca="false">IF('Row Index'!S23="","✗",IF(INDEX('RAW DATA'!$D:$D,'Row Index'!S23)="",INDEX('RAW DATA'!$L:$L,'Row Index'!S23),INDEX('RAW DATA'!$D:$D,'Row Index'!S23)))</f>
        <v>46298.844525463</v>
      </c>
      <c r="T585" s="41" t="n">
        <f aca="false">IF('Row Index'!T23="","✗",IF(INDEX('RAW DATA'!$D:$D,'Row Index'!T23)="",INDEX('RAW DATA'!$L:$L,'Row Index'!T23),INDEX('RAW DATA'!$D:$D,'Row Index'!T23)))</f>
        <v>46298.8557407407</v>
      </c>
      <c r="U585" s="41" t="n">
        <f aca="false">IF('Row Index'!U23="","✗",IF(INDEX('RAW DATA'!$D:$D,'Row Index'!U23)="",INDEX('RAW DATA'!$L:$L,'Row Index'!U23),INDEX('RAW DATA'!$D:$D,'Row Index'!U23)))</f>
        <v>46298.865150463</v>
      </c>
      <c r="V585" s="41" t="n">
        <f aca="false">IF('Row Index'!V23="","✗",IF(INDEX('RAW DATA'!$D:$D,'Row Index'!V23)="",INDEX('RAW DATA'!$L:$L,'Row Index'!V23),INDEX('RAW DATA'!$D:$D,'Row Index'!V23)))</f>
        <v>46298.8761805556</v>
      </c>
      <c r="W585" s="41" t="n">
        <f aca="false">IF('Row Index'!W23="","✗",IF(INDEX('RAW DATA'!$D:$D,'Row Index'!W23)="",INDEX('RAW DATA'!$L:$L,'Row Index'!W23),INDEX('RAW DATA'!$D:$D,'Row Index'!W23)))</f>
        <v>46298.8867939815</v>
      </c>
      <c r="X585" s="41" t="n">
        <f aca="false">IF('Row Index'!X23="","✗",IF(INDEX('RAW DATA'!$D:$D,'Row Index'!X23)="",INDEX('RAW DATA'!$L:$L,'Row Index'!X23),INDEX('RAW DATA'!$D:$D,'Row Index'!X23)))</f>
        <v>46298.8974189815</v>
      </c>
      <c r="Y585" s="41" t="n">
        <f aca="false">IF('Row Index'!Y23="","✗",IF(INDEX('RAW DATA'!$D:$D,'Row Index'!Y23)="",INDEX('RAW DATA'!$L:$L,'Row Index'!Y23),INDEX('RAW DATA'!$D:$D,'Row Index'!Y23)))</f>
        <v>46298.9083680556</v>
      </c>
      <c r="Z585" s="41" t="n">
        <f aca="false">IF('Row Index'!Z23="","✗",IF(INDEX('RAW DATA'!$D:$D,'Row Index'!Z23)="",INDEX('RAW DATA'!$L:$L,'Row Index'!Z23),INDEX('RAW DATA'!$D:$D,'Row Index'!Z23)))</f>
        <v>46298.9304976852</v>
      </c>
      <c r="AA585" s="42" t="str">
        <f aca="false">IF('Row Index'!AA23="","⏳",IF(INDEX('RAW DATA'!$D:$D,'Row Index'!AA23)="",INDEX('RAW DATA'!$L:$L,'Row Index'!AA23),INDEX('RAW DATA'!$D:$D,'Row Index'!AA23)))</f>
        <v>⏳</v>
      </c>
      <c r="AB585" s="41" t="n">
        <f aca="false">IF('Row Index'!AB23="","✗",IF(INDEX('RAW DATA'!$D:$D,'Row Index'!AB23)="",INDEX('RAW DATA'!$L:$L,'Row Index'!AB23),INDEX('RAW DATA'!$D:$D,'Row Index'!AB23)))</f>
        <v>46298.9486111111</v>
      </c>
      <c r="AC585" s="41" t="n">
        <f aca="false">IF('Row Index'!AC23="","✗",IF(INDEX('RAW DATA'!$D:$D,'Row Index'!AC23)="",INDEX('RAW DATA'!$L:$L,'Row Index'!AC23),INDEX('RAW DATA'!$D:$D,'Row Index'!AC23)))</f>
        <v>46298.9599652778</v>
      </c>
      <c r="AD585" s="41" t="n">
        <f aca="false">IF('Row Index'!AD23="","✗",IF(INDEX('RAW DATA'!$D:$D,'Row Index'!AD23)="",INDEX('RAW DATA'!$L:$L,'Row Index'!AD23),INDEX('RAW DATA'!$D:$D,'Row Index'!AD23)))</f>
        <v>46298.9695949074</v>
      </c>
      <c r="AE585" s="41" t="n">
        <f aca="false">IF('Row Index'!AE23="","✗",IF(INDEX('RAW DATA'!$D:$D,'Row Index'!AE23)="",INDEX('RAW DATA'!$L:$L,'Row Index'!AE23),INDEX('RAW DATA'!$D:$D,'Row Index'!AE23)))</f>
        <v>46298.9823726852</v>
      </c>
      <c r="AF585" s="41" t="n">
        <f aca="false">IF('Row Index'!AF23="","✗",IF(INDEX('RAW DATA'!$D:$D,'Row Index'!AF23)="",INDEX('RAW DATA'!$L:$L,'Row Index'!AF23),INDEX('RAW DATA'!$D:$D,'Row Index'!AF23)))</f>
        <v>46298.9907638889</v>
      </c>
      <c r="AG585" s="41" t="n">
        <f aca="false">IF('Row Index'!AG23="","✗",IF(INDEX('RAW DATA'!$D:$D,'Row Index'!AG23)="",INDEX('RAW DATA'!$L:$L,'Row Index'!AG23),INDEX('RAW DATA'!$D:$D,'Row Index'!AG23)))</f>
        <v>46299.0024537037</v>
      </c>
      <c r="AH585" s="41" t="n">
        <f aca="false">IF('Row Index'!AH23="","✗",IF(INDEX('RAW DATA'!$D:$D,'Row Index'!AH23)="",INDEX('RAW DATA'!$L:$L,'Row Index'!AH23),INDEX('RAW DATA'!$D:$D,'Row Index'!AH23)))</f>
        <v>46299.0175925926</v>
      </c>
      <c r="AI585" s="41" t="n">
        <f aca="false">IF('Row Index'!AI23="","✗",IF(INDEX('RAW DATA'!$D:$D,'Row Index'!AI23)="",INDEX('RAW DATA'!$L:$L,'Row Index'!AI23),INDEX('RAW DATA'!$D:$D,'Row Index'!AI23)))</f>
        <v>46299.0328819445</v>
      </c>
      <c r="AJ585" s="41" t="n">
        <f aca="false">IF('Row Index'!AJ23="","✗",IF(INDEX('RAW DATA'!$D:$D,'Row Index'!AJ23)="",INDEX('RAW DATA'!$L:$L,'Row Index'!AJ23),INDEX('RAW DATA'!$D:$D,'Row Index'!AJ23)))</f>
        <v>46299.0550694445</v>
      </c>
      <c r="AK585" s="41" t="n">
        <f aca="false">IF('Row Index'!AK23="","✗",IF(INDEX('RAW DATA'!$D:$D,'Row Index'!AK23)="",INDEX('RAW DATA'!$L:$L,'Row Index'!AK23),INDEX('RAW DATA'!$D:$D,'Row Index'!AK23)))</f>
        <v>46299.0662037037</v>
      </c>
      <c r="AL585" s="41" t="n">
        <f aca="false">IF('Row Index'!AL23="","✗",IF(INDEX('RAW DATA'!$D:$D,'Row Index'!AL23)="",INDEX('RAW DATA'!$L:$L,'Row Index'!AL23),INDEX('RAW DATA'!$D:$D,'Row Index'!AL23)))</f>
        <v>46299.0866898148</v>
      </c>
      <c r="AM585" s="41" t="n">
        <f aca="false">IF('Row Index'!AM23="","✗",IF(INDEX('RAW DATA'!$D:$D,'Row Index'!AM23)="",INDEX('RAW DATA'!$L:$L,'Row Index'!AM23),INDEX('RAW DATA'!$D:$D,'Row Index'!AM23)))</f>
        <v>46299.1056134259</v>
      </c>
      <c r="AN585" s="41" t="n">
        <f aca="false">IF('Row Index'!AN23="","✗",IF(INDEX('RAW DATA'!$D:$D,'Row Index'!AN23)="",INDEX('RAW DATA'!$L:$L,'Row Index'!AN23),INDEX('RAW DATA'!$D:$D,'Row Index'!AN23)))</f>
        <v>46299.1274074074</v>
      </c>
      <c r="AO585" s="41" t="n">
        <f aca="false">IF('Row Index'!AO23="","✗",IF(INDEX('RAW DATA'!$D:$D,'Row Index'!AO23)="",INDEX('RAW DATA'!$L:$L,'Row Index'!AO23),INDEX('RAW DATA'!$D:$D,'Row Index'!AO23)))</f>
        <v>46299.1475694445</v>
      </c>
      <c r="AP585" s="41" t="n">
        <f aca="false">IF('Row Index'!AP23="","✗",IF(INDEX('RAW DATA'!$D:$D,'Row Index'!AP23)="",INDEX('RAW DATA'!$L:$L,'Row Index'!AP23),INDEX('RAW DATA'!$D:$D,'Row Index'!AP23)))</f>
        <v>46299.1858101852</v>
      </c>
      <c r="AQ585" s="41" t="n">
        <f aca="false">IF('Row Index'!AQ23="","✗",IF(INDEX('RAW DATA'!$D:$D,'Row Index'!AQ23)="",INDEX('RAW DATA'!$L:$L,'Row Index'!AQ23),INDEX('RAW DATA'!$D:$D,'Row Index'!AQ23)))</f>
        <v>46299.2065856482</v>
      </c>
    </row>
    <row r="586" customFormat="false" ht="15" hidden="false" customHeight="false" outlineLevel="0" collapsed="false">
      <c r="A586" s="15" t="s">
        <v>219</v>
      </c>
      <c r="B586" s="16" t="s">
        <v>153</v>
      </c>
      <c r="C586" s="41" t="n">
        <f aca="false">IF('Row Index'!C24="","✗",IF(INDEX('RAW DATA'!$D:$D,'Row Index'!C24)="",INDEX('RAW DATA'!$L:$L,'Row Index'!C24),INDEX('RAW DATA'!$D:$D,'Row Index'!C24)))</f>
        <v>46298.6691782407</v>
      </c>
      <c r="D586" s="41" t="n">
        <f aca="false">IF('Row Index'!D24="","✗",IF(INDEX('RAW DATA'!$D:$D,'Row Index'!D24)="",INDEX('RAW DATA'!$L:$L,'Row Index'!D24),INDEX('RAW DATA'!$D:$D,'Row Index'!D24)))</f>
        <v>46298.6789351852</v>
      </c>
      <c r="E586" s="41" t="n">
        <f aca="false">IF('Row Index'!E24="","✗",IF(INDEX('RAW DATA'!$D:$D,'Row Index'!E24)="",INDEX('RAW DATA'!$L:$L,'Row Index'!E24),INDEX('RAW DATA'!$D:$D,'Row Index'!E24)))</f>
        <v>46298.6894328704</v>
      </c>
      <c r="F586" s="41" t="n">
        <f aca="false">IF('Row Index'!F24="","✗",IF(INDEX('RAW DATA'!$D:$D,'Row Index'!F24)="",INDEX('RAW DATA'!$L:$L,'Row Index'!F24),INDEX('RAW DATA'!$D:$D,'Row Index'!F24)))</f>
        <v>46298.6996875</v>
      </c>
      <c r="G586" s="43" t="str">
        <f aca="false">IF('Row Index'!G24="","✗",IF(INDEX('RAW DATA'!$D:$D,'Row Index'!G24)="",INDEX('RAW DATA'!$L:$L,'Row Index'!G24),INDEX('RAW DATA'!$D:$D,'Row Index'!G24)))</f>
        <v>✗</v>
      </c>
      <c r="H586" s="41" t="n">
        <f aca="false">IF('Row Index'!H24="","✗",IF(INDEX('RAW DATA'!$D:$D,'Row Index'!H24)="",INDEX('RAW DATA'!$L:$L,'Row Index'!H24),INDEX('RAW DATA'!$D:$D,'Row Index'!H24)))</f>
        <v>46298.724525463</v>
      </c>
      <c r="I586" s="41" t="n">
        <f aca="false">IF('Row Index'!I24="","✗",IF(INDEX('RAW DATA'!$D:$D,'Row Index'!I24)="",INDEX('RAW DATA'!$L:$L,'Row Index'!I24),INDEX('RAW DATA'!$D:$D,'Row Index'!I24)))</f>
        <v>46298.7416550926</v>
      </c>
      <c r="J586" s="41" t="n">
        <f aca="false">IF('Row Index'!J24="","✗",IF(INDEX('RAW DATA'!$D:$D,'Row Index'!J24)="",INDEX('RAW DATA'!$L:$L,'Row Index'!J24),INDEX('RAW DATA'!$D:$D,'Row Index'!J24)))</f>
        <v>46298.7517476852</v>
      </c>
      <c r="K586" s="41" t="n">
        <f aca="false">IF('Row Index'!K24="","✗",IF(INDEX('RAW DATA'!$D:$D,'Row Index'!K24)="",INDEX('RAW DATA'!$L:$L,'Row Index'!K24),INDEX('RAW DATA'!$D:$D,'Row Index'!K24)))</f>
        <v>46298.7612384259</v>
      </c>
      <c r="L586" s="41" t="n">
        <f aca="false">IF('Row Index'!L24="","✗",IF(INDEX('RAW DATA'!$D:$D,'Row Index'!L24)="",INDEX('RAW DATA'!$L:$L,'Row Index'!L24),INDEX('RAW DATA'!$D:$D,'Row Index'!L24)))</f>
        <v>46298.7722337963</v>
      </c>
      <c r="M586" s="41" t="n">
        <f aca="false">IF('Row Index'!M24="","✗",IF(INDEX('RAW DATA'!$D:$D,'Row Index'!M24)="",INDEX('RAW DATA'!$L:$L,'Row Index'!M24),INDEX('RAW DATA'!$D:$D,'Row Index'!M24)))</f>
        <v>46298.7821643519</v>
      </c>
      <c r="N586" s="41" t="n">
        <f aca="false">IF('Row Index'!N24="","✗",IF(INDEX('RAW DATA'!$D:$D,'Row Index'!N24)="",INDEX('RAW DATA'!$L:$L,'Row Index'!N24),INDEX('RAW DATA'!$D:$D,'Row Index'!N24)))</f>
        <v>46298.7937384259</v>
      </c>
      <c r="O586" s="41" t="n">
        <f aca="false">IF('Row Index'!O24="","✗",IF(INDEX('RAW DATA'!$D:$D,'Row Index'!O24)="",INDEX('RAW DATA'!$L:$L,'Row Index'!O24),INDEX('RAW DATA'!$D:$D,'Row Index'!O24)))</f>
        <v>46298.8041319445</v>
      </c>
      <c r="P586" s="41" t="n">
        <f aca="false">IF('Row Index'!P24="","✗",IF(INDEX('RAW DATA'!$D:$D,'Row Index'!P24)="",INDEX('RAW DATA'!$L:$L,'Row Index'!P24),INDEX('RAW DATA'!$D:$D,'Row Index'!P24)))</f>
        <v>46298.8144907407</v>
      </c>
      <c r="Q586" s="41" t="n">
        <f aca="false">IF('Row Index'!Q24="","✗",IF(INDEX('RAW DATA'!$D:$D,'Row Index'!Q24)="",INDEX('RAW DATA'!$L:$L,'Row Index'!Q24),INDEX('RAW DATA'!$D:$D,'Row Index'!Q24)))</f>
        <v>46298.8241087963</v>
      </c>
      <c r="R586" s="41" t="n">
        <f aca="false">IF('Row Index'!R24="","✗",IF(INDEX('RAW DATA'!$D:$D,'Row Index'!R24)="",INDEX('RAW DATA'!$L:$L,'Row Index'!R24),INDEX('RAW DATA'!$D:$D,'Row Index'!R24)))</f>
        <v>46298.8352662037</v>
      </c>
      <c r="S586" s="41" t="n">
        <f aca="false">IF('Row Index'!S24="","✗",IF(INDEX('RAW DATA'!$D:$D,'Row Index'!S24)="",INDEX('RAW DATA'!$L:$L,'Row Index'!S24),INDEX('RAW DATA'!$D:$D,'Row Index'!S24)))</f>
        <v>46298.844537037</v>
      </c>
      <c r="T586" s="41" t="n">
        <f aca="false">IF('Row Index'!T24="","✗",IF(INDEX('RAW DATA'!$D:$D,'Row Index'!T24)="",INDEX('RAW DATA'!$L:$L,'Row Index'!T24),INDEX('RAW DATA'!$D:$D,'Row Index'!T24)))</f>
        <v>46298.8557523148</v>
      </c>
      <c r="U586" s="41" t="n">
        <f aca="false">IF('Row Index'!U24="","✗",IF(INDEX('RAW DATA'!$D:$D,'Row Index'!U24)="",INDEX('RAW DATA'!$L:$L,'Row Index'!U24),INDEX('RAW DATA'!$D:$D,'Row Index'!U24)))</f>
        <v>46298.8651736111</v>
      </c>
      <c r="V586" s="41" t="n">
        <f aca="false">IF('Row Index'!V24="","✗",IF(INDEX('RAW DATA'!$D:$D,'Row Index'!V24)="",INDEX('RAW DATA'!$L:$L,'Row Index'!V24),INDEX('RAW DATA'!$D:$D,'Row Index'!V24)))</f>
        <v>46298.8762037037</v>
      </c>
      <c r="W586" s="41" t="n">
        <f aca="false">IF('Row Index'!W24="","✗",IF(INDEX('RAW DATA'!$D:$D,'Row Index'!W24)="",INDEX('RAW DATA'!$L:$L,'Row Index'!W24),INDEX('RAW DATA'!$D:$D,'Row Index'!W24)))</f>
        <v>46298.8868055556</v>
      </c>
      <c r="X586" s="41" t="n">
        <f aca="false">IF('Row Index'!X24="","✗",IF(INDEX('RAW DATA'!$D:$D,'Row Index'!X24)="",INDEX('RAW DATA'!$L:$L,'Row Index'!X24),INDEX('RAW DATA'!$D:$D,'Row Index'!X24)))</f>
        <v>46298.8974537037</v>
      </c>
      <c r="Y586" s="41" t="n">
        <f aca="false">IF('Row Index'!Y24="","✗",IF(INDEX('RAW DATA'!$D:$D,'Row Index'!Y24)="",INDEX('RAW DATA'!$L:$L,'Row Index'!Y24),INDEX('RAW DATA'!$D:$D,'Row Index'!Y24)))</f>
        <v>46298.9083912037</v>
      </c>
      <c r="Z586" s="41" t="n">
        <f aca="false">IF('Row Index'!Z24="","✗",IF(INDEX('RAW DATA'!$D:$D,'Row Index'!Z24)="",INDEX('RAW DATA'!$L:$L,'Row Index'!Z24),INDEX('RAW DATA'!$D:$D,'Row Index'!Z24)))</f>
        <v>46298.9305324074</v>
      </c>
      <c r="AA586" s="42" t="str">
        <f aca="false">IF('Row Index'!AA24="","⏳",IF(INDEX('RAW DATA'!$D:$D,'Row Index'!AA24)="",INDEX('RAW DATA'!$L:$L,'Row Index'!AA24),INDEX('RAW DATA'!$D:$D,'Row Index'!AA24)))</f>
        <v>⏳</v>
      </c>
      <c r="AB586" s="41" t="n">
        <f aca="false">IF('Row Index'!AB24="","✗",IF(INDEX('RAW DATA'!$D:$D,'Row Index'!AB24)="",INDEX('RAW DATA'!$L:$L,'Row Index'!AB24),INDEX('RAW DATA'!$D:$D,'Row Index'!AB24)))</f>
        <v>46298.9486342593</v>
      </c>
      <c r="AC586" s="41" t="n">
        <f aca="false">IF('Row Index'!AC24="","✗",IF(INDEX('RAW DATA'!$D:$D,'Row Index'!AC24)="",INDEX('RAW DATA'!$L:$L,'Row Index'!AC24),INDEX('RAW DATA'!$D:$D,'Row Index'!AC24)))</f>
        <v>46298.9599884259</v>
      </c>
      <c r="AD586" s="41" t="n">
        <f aca="false">IF('Row Index'!AD24="","✗",IF(INDEX('RAW DATA'!$D:$D,'Row Index'!AD24)="",INDEX('RAW DATA'!$L:$L,'Row Index'!AD24),INDEX('RAW DATA'!$D:$D,'Row Index'!AD24)))</f>
        <v>46298.9696296296</v>
      </c>
      <c r="AE586" s="41" t="n">
        <f aca="false">IF('Row Index'!AE24="","✗",IF(INDEX('RAW DATA'!$D:$D,'Row Index'!AE24)="",INDEX('RAW DATA'!$L:$L,'Row Index'!AE24),INDEX('RAW DATA'!$D:$D,'Row Index'!AE24)))</f>
        <v>46298.9823958333</v>
      </c>
      <c r="AF586" s="41" t="n">
        <f aca="false">IF('Row Index'!AF24="","✗",IF(INDEX('RAW DATA'!$D:$D,'Row Index'!AF24)="",INDEX('RAW DATA'!$L:$L,'Row Index'!AF24),INDEX('RAW DATA'!$D:$D,'Row Index'!AF24)))</f>
        <v>46298.990787037</v>
      </c>
      <c r="AG586" s="41" t="n">
        <f aca="false">IF('Row Index'!AG24="","✗",IF(INDEX('RAW DATA'!$D:$D,'Row Index'!AG24)="",INDEX('RAW DATA'!$L:$L,'Row Index'!AG24),INDEX('RAW DATA'!$D:$D,'Row Index'!AG24)))</f>
        <v>46299.0024768519</v>
      </c>
      <c r="AH586" s="41" t="n">
        <f aca="false">IF('Row Index'!AH24="","✗",IF(INDEX('RAW DATA'!$D:$D,'Row Index'!AH24)="",INDEX('RAW DATA'!$L:$L,'Row Index'!AH24),INDEX('RAW DATA'!$D:$D,'Row Index'!AH24)))</f>
        <v>46299.0176157407</v>
      </c>
      <c r="AI586" s="41" t="n">
        <f aca="false">IF('Row Index'!AI24="","✗",IF(INDEX('RAW DATA'!$D:$D,'Row Index'!AI24)="",INDEX('RAW DATA'!$L:$L,'Row Index'!AI24),INDEX('RAW DATA'!$D:$D,'Row Index'!AI24)))</f>
        <v>46299.0329050926</v>
      </c>
      <c r="AJ586" s="41" t="n">
        <f aca="false">IF('Row Index'!AJ24="","✗",IF(INDEX('RAW DATA'!$D:$D,'Row Index'!AJ24)="",INDEX('RAW DATA'!$L:$L,'Row Index'!AJ24),INDEX('RAW DATA'!$D:$D,'Row Index'!AJ24)))</f>
        <v>46299.0550925926</v>
      </c>
      <c r="AK586" s="41" t="n">
        <f aca="false">IF('Row Index'!AK24="","✗",IF(INDEX('RAW DATA'!$D:$D,'Row Index'!AK24)="",INDEX('RAW DATA'!$L:$L,'Row Index'!AK24),INDEX('RAW DATA'!$D:$D,'Row Index'!AK24)))</f>
        <v>46299.0662152778</v>
      </c>
      <c r="AL586" s="41" t="n">
        <f aca="false">IF('Row Index'!AL24="","✗",IF(INDEX('RAW DATA'!$D:$D,'Row Index'!AL24)="",INDEX('RAW DATA'!$L:$L,'Row Index'!AL24),INDEX('RAW DATA'!$D:$D,'Row Index'!AL24)))</f>
        <v>46299.0867013889</v>
      </c>
      <c r="AM586" s="41" t="n">
        <f aca="false">IF('Row Index'!AM24="","✗",IF(INDEX('RAW DATA'!$D:$D,'Row Index'!AM24)="",INDEX('RAW DATA'!$L:$L,'Row Index'!AM24),INDEX('RAW DATA'!$D:$D,'Row Index'!AM24)))</f>
        <v>46299.1056481482</v>
      </c>
      <c r="AN586" s="41" t="n">
        <f aca="false">IF('Row Index'!AN24="","✗",IF(INDEX('RAW DATA'!$D:$D,'Row Index'!AN24)="",INDEX('RAW DATA'!$L:$L,'Row Index'!AN24),INDEX('RAW DATA'!$D:$D,'Row Index'!AN24)))</f>
        <v>46299.1274189815</v>
      </c>
      <c r="AO586" s="41" t="n">
        <f aca="false">IF('Row Index'!AO24="","✗",IF(INDEX('RAW DATA'!$D:$D,'Row Index'!AO24)="",INDEX('RAW DATA'!$L:$L,'Row Index'!AO24),INDEX('RAW DATA'!$D:$D,'Row Index'!AO24)))</f>
        <v>46299.1475810185</v>
      </c>
      <c r="AP586" s="41" t="n">
        <f aca="false">IF('Row Index'!AP24="","✗",IF(INDEX('RAW DATA'!$D:$D,'Row Index'!AP24)="",INDEX('RAW DATA'!$L:$L,'Row Index'!AP24),INDEX('RAW DATA'!$D:$D,'Row Index'!AP24)))</f>
        <v>46299.1858217593</v>
      </c>
      <c r="AQ586" s="41" t="n">
        <f aca="false">IF('Row Index'!AQ24="","✗",IF(INDEX('RAW DATA'!$D:$D,'Row Index'!AQ24)="",INDEX('RAW DATA'!$L:$L,'Row Index'!AQ24),INDEX('RAW DATA'!$D:$D,'Row Index'!AQ24)))</f>
        <v>46299.2066087963</v>
      </c>
    </row>
    <row r="587" customFormat="false" ht="15" hidden="false" customHeight="false" outlineLevel="0" collapsed="false">
      <c r="A587" s="15" t="s">
        <v>222</v>
      </c>
      <c r="B587" s="16" t="s">
        <v>153</v>
      </c>
      <c r="C587" s="41" t="n">
        <f aca="false">IF('Row Index'!C25="","✗",IF(INDEX('RAW DATA'!$D:$D,'Row Index'!C25)="",INDEX('RAW DATA'!$L:$L,'Row Index'!C25),INDEX('RAW DATA'!$D:$D,'Row Index'!C25)))</f>
        <v>46298.669212963</v>
      </c>
      <c r="D587" s="41" t="n">
        <f aca="false">IF('Row Index'!D25="","✗",IF(INDEX('RAW DATA'!$D:$D,'Row Index'!D25)="",INDEX('RAW DATA'!$L:$L,'Row Index'!D25),INDEX('RAW DATA'!$D:$D,'Row Index'!D25)))</f>
        <v>46298.6790046296</v>
      </c>
      <c r="E587" s="41" t="n">
        <f aca="false">IF('Row Index'!E25="","✗",IF(INDEX('RAW DATA'!$D:$D,'Row Index'!E25)="",INDEX('RAW DATA'!$L:$L,'Row Index'!E25),INDEX('RAW DATA'!$D:$D,'Row Index'!E25)))</f>
        <v>46298.6894675926</v>
      </c>
      <c r="F587" s="41" t="n">
        <f aca="false">IF('Row Index'!F25="","✗",IF(INDEX('RAW DATA'!$D:$D,'Row Index'!F25)="",INDEX('RAW DATA'!$L:$L,'Row Index'!F25),INDEX('RAW DATA'!$D:$D,'Row Index'!F25)))</f>
        <v>46298.6996990741</v>
      </c>
      <c r="G587" s="41" t="n">
        <f aca="false">IF('Row Index'!G25="","✗",IF(INDEX('RAW DATA'!$D:$D,'Row Index'!G25)="",INDEX('RAW DATA'!$L:$L,'Row Index'!G25),INDEX('RAW DATA'!$D:$D,'Row Index'!G25)))</f>
        <v>46298.7102893519</v>
      </c>
      <c r="H587" s="41" t="n">
        <f aca="false">IF('Row Index'!H25="","✗",IF(INDEX('RAW DATA'!$D:$D,'Row Index'!H25)="",INDEX('RAW DATA'!$L:$L,'Row Index'!H25),INDEX('RAW DATA'!$D:$D,'Row Index'!H25)))</f>
        <v>46298.7245486111</v>
      </c>
      <c r="I587" s="41" t="n">
        <f aca="false">IF('Row Index'!I25="","✗",IF(INDEX('RAW DATA'!$D:$D,'Row Index'!I25)="",INDEX('RAW DATA'!$L:$L,'Row Index'!I25),INDEX('RAW DATA'!$D:$D,'Row Index'!I25)))</f>
        <v>46298.7416898148</v>
      </c>
      <c r="J587" s="41" t="n">
        <f aca="false">IF('Row Index'!J25="","✗",IF(INDEX('RAW DATA'!$D:$D,'Row Index'!J25)="",INDEX('RAW DATA'!$L:$L,'Row Index'!J25),INDEX('RAW DATA'!$D:$D,'Row Index'!J25)))</f>
        <v>46298.7517708333</v>
      </c>
      <c r="K587" s="41" t="n">
        <f aca="false">IF('Row Index'!K25="","✗",IF(INDEX('RAW DATA'!$D:$D,'Row Index'!K25)="",INDEX('RAW DATA'!$L:$L,'Row Index'!K25),INDEX('RAW DATA'!$D:$D,'Row Index'!K25)))</f>
        <v>46298.7612615741</v>
      </c>
      <c r="L587" s="41" t="n">
        <f aca="false">IF('Row Index'!L25="","✗",IF(INDEX('RAW DATA'!$D:$D,'Row Index'!L25)="",INDEX('RAW DATA'!$L:$L,'Row Index'!L25),INDEX('RAW DATA'!$D:$D,'Row Index'!L25)))</f>
        <v>46298.7722453704</v>
      </c>
      <c r="M587" s="41" t="n">
        <f aca="false">IF('Row Index'!M25="","✗",IF(INDEX('RAW DATA'!$D:$D,'Row Index'!M25)="",INDEX('RAW DATA'!$L:$L,'Row Index'!M25),INDEX('RAW DATA'!$D:$D,'Row Index'!M25)))</f>
        <v>46298.7821875</v>
      </c>
      <c r="N587" s="41" t="n">
        <f aca="false">IF('Row Index'!N25="","✗",IF(INDEX('RAW DATA'!$D:$D,'Row Index'!N25)="",INDEX('RAW DATA'!$L:$L,'Row Index'!N25),INDEX('RAW DATA'!$D:$D,'Row Index'!N25)))</f>
        <v>46298.79375</v>
      </c>
      <c r="O587" s="41" t="n">
        <f aca="false">IF('Row Index'!O25="","✗",IF(INDEX('RAW DATA'!$D:$D,'Row Index'!O25)="",INDEX('RAW DATA'!$L:$L,'Row Index'!O25),INDEX('RAW DATA'!$D:$D,'Row Index'!O25)))</f>
        <v>46298.8041550926</v>
      </c>
      <c r="P587" s="41" t="n">
        <f aca="false">IF('Row Index'!P25="","✗",IF(INDEX('RAW DATA'!$D:$D,'Row Index'!P25)="",INDEX('RAW DATA'!$L:$L,'Row Index'!P25),INDEX('RAW DATA'!$D:$D,'Row Index'!P25)))</f>
        <v>46298.8145138889</v>
      </c>
      <c r="Q587" s="41" t="n">
        <f aca="false">IF('Row Index'!Q25="","✗",IF(INDEX('RAW DATA'!$D:$D,'Row Index'!Q25)="",INDEX('RAW DATA'!$L:$L,'Row Index'!Q25),INDEX('RAW DATA'!$D:$D,'Row Index'!Q25)))</f>
        <v>46298.8241435185</v>
      </c>
      <c r="R587" s="41" t="n">
        <f aca="false">IF('Row Index'!R25="","✗",IF(INDEX('RAW DATA'!$D:$D,'Row Index'!R25)="",INDEX('RAW DATA'!$L:$L,'Row Index'!R25),INDEX('RAW DATA'!$D:$D,'Row Index'!R25)))</f>
        <v>46298.8352777778</v>
      </c>
      <c r="S587" s="41" t="n">
        <f aca="false">IF('Row Index'!S25="","✗",IF(INDEX('RAW DATA'!$D:$D,'Row Index'!S25)="",INDEX('RAW DATA'!$L:$L,'Row Index'!S25),INDEX('RAW DATA'!$D:$D,'Row Index'!S25)))</f>
        <v>46298.8445486111</v>
      </c>
      <c r="T587" s="41" t="n">
        <f aca="false">IF('Row Index'!T25="","✗",IF(INDEX('RAW DATA'!$D:$D,'Row Index'!T25)="",INDEX('RAW DATA'!$L:$L,'Row Index'!T25),INDEX('RAW DATA'!$D:$D,'Row Index'!T25)))</f>
        <v>46298.8557638889</v>
      </c>
      <c r="U587" s="41" t="n">
        <f aca="false">IF('Row Index'!U25="","✗",IF(INDEX('RAW DATA'!$D:$D,'Row Index'!U25)="",INDEX('RAW DATA'!$L:$L,'Row Index'!U25),INDEX('RAW DATA'!$D:$D,'Row Index'!U25)))</f>
        <v>46298.8652083333</v>
      </c>
      <c r="V587" s="41" t="n">
        <f aca="false">IF('Row Index'!V25="","✗",IF(INDEX('RAW DATA'!$D:$D,'Row Index'!V25)="",INDEX('RAW DATA'!$L:$L,'Row Index'!V25),INDEX('RAW DATA'!$D:$D,'Row Index'!V25)))</f>
        <v>46298.8762152778</v>
      </c>
      <c r="W587" s="41" t="n">
        <f aca="false">IF('Row Index'!W25="","✗",IF(INDEX('RAW DATA'!$D:$D,'Row Index'!W25)="",INDEX('RAW DATA'!$L:$L,'Row Index'!W25),INDEX('RAW DATA'!$D:$D,'Row Index'!W25)))</f>
        <v>46298.8868287037</v>
      </c>
      <c r="X587" s="41" t="n">
        <f aca="false">IF('Row Index'!X25="","✗",IF(INDEX('RAW DATA'!$D:$D,'Row Index'!X25)="",INDEX('RAW DATA'!$L:$L,'Row Index'!X25),INDEX('RAW DATA'!$D:$D,'Row Index'!X25)))</f>
        <v>46298.8974768519</v>
      </c>
      <c r="Y587" s="41" t="n">
        <f aca="false">IF('Row Index'!Y25="","✗",IF(INDEX('RAW DATA'!$D:$D,'Row Index'!Y25)="",INDEX('RAW DATA'!$L:$L,'Row Index'!Y25),INDEX('RAW DATA'!$D:$D,'Row Index'!Y25)))</f>
        <v>46298.9084143519</v>
      </c>
      <c r="Z587" s="41" t="n">
        <f aca="false">IF('Row Index'!Z25="","✗",IF(INDEX('RAW DATA'!$D:$D,'Row Index'!Z25)="",INDEX('RAW DATA'!$L:$L,'Row Index'!Z25),INDEX('RAW DATA'!$D:$D,'Row Index'!Z25)))</f>
        <v>46298.9305555556</v>
      </c>
      <c r="AA587" s="42" t="str">
        <f aca="false">IF('Row Index'!AA25="","⏳",IF(INDEX('RAW DATA'!$D:$D,'Row Index'!AA25)="",INDEX('RAW DATA'!$L:$L,'Row Index'!AA25),INDEX('RAW DATA'!$D:$D,'Row Index'!AA25)))</f>
        <v>⏳</v>
      </c>
      <c r="AB587" s="41" t="n">
        <f aca="false">IF('Row Index'!AB25="","✗",IF(INDEX('RAW DATA'!$D:$D,'Row Index'!AB25)="",INDEX('RAW DATA'!$L:$L,'Row Index'!AB25),INDEX('RAW DATA'!$D:$D,'Row Index'!AB25)))</f>
        <v>46298.9486458333</v>
      </c>
      <c r="AC587" s="41" t="n">
        <f aca="false">IF('Row Index'!AC25="","✗",IF(INDEX('RAW DATA'!$D:$D,'Row Index'!AC25)="",INDEX('RAW DATA'!$L:$L,'Row Index'!AC25),INDEX('RAW DATA'!$D:$D,'Row Index'!AC25)))</f>
        <v>46298.9600115741</v>
      </c>
      <c r="AD587" s="41" t="n">
        <f aca="false">IF('Row Index'!AD25="","✗",IF(INDEX('RAW DATA'!$D:$D,'Row Index'!AD25)="",INDEX('RAW DATA'!$L:$L,'Row Index'!AD25),INDEX('RAW DATA'!$D:$D,'Row Index'!AD25)))</f>
        <v>46298.9696412037</v>
      </c>
      <c r="AE587" s="41" t="n">
        <f aca="false">IF('Row Index'!AE25="","✗",IF(INDEX('RAW DATA'!$D:$D,'Row Index'!AE25)="",INDEX('RAW DATA'!$L:$L,'Row Index'!AE25),INDEX('RAW DATA'!$D:$D,'Row Index'!AE25)))</f>
        <v>46298.9824074074</v>
      </c>
      <c r="AF587" s="41" t="n">
        <f aca="false">IF('Row Index'!AF25="","✗",IF(INDEX('RAW DATA'!$D:$D,'Row Index'!AF25)="",INDEX('RAW DATA'!$L:$L,'Row Index'!AF25),INDEX('RAW DATA'!$D:$D,'Row Index'!AF25)))</f>
        <v>46298.9908101852</v>
      </c>
      <c r="AG587" s="41" t="n">
        <f aca="false">IF('Row Index'!AG25="","✗",IF(INDEX('RAW DATA'!$D:$D,'Row Index'!AG25)="",INDEX('RAW DATA'!$L:$L,'Row Index'!AG25),INDEX('RAW DATA'!$D:$D,'Row Index'!AG25)))</f>
        <v>46299.0024884259</v>
      </c>
      <c r="AH587" s="41" t="n">
        <f aca="false">IF('Row Index'!AH25="","✗",IF(INDEX('RAW DATA'!$D:$D,'Row Index'!AH25)="",INDEX('RAW DATA'!$L:$L,'Row Index'!AH25),INDEX('RAW DATA'!$D:$D,'Row Index'!AH25)))</f>
        <v>46299.0176388889</v>
      </c>
      <c r="AI587" s="41" t="n">
        <f aca="false">IF('Row Index'!AI25="","✗",IF(INDEX('RAW DATA'!$D:$D,'Row Index'!AI25)="",INDEX('RAW DATA'!$L:$L,'Row Index'!AI25),INDEX('RAW DATA'!$D:$D,'Row Index'!AI25)))</f>
        <v>46299.0329282407</v>
      </c>
      <c r="AJ587" s="41" t="n">
        <f aca="false">IF('Row Index'!AJ25="","✗",IF(INDEX('RAW DATA'!$D:$D,'Row Index'!AJ25)="",INDEX('RAW DATA'!$L:$L,'Row Index'!AJ25),INDEX('RAW DATA'!$D:$D,'Row Index'!AJ25)))</f>
        <v>46299.0551157407</v>
      </c>
      <c r="AK587" s="41" t="n">
        <f aca="false">IF('Row Index'!AK25="","✗",IF(INDEX('RAW DATA'!$D:$D,'Row Index'!AK25)="",INDEX('RAW DATA'!$L:$L,'Row Index'!AK25),INDEX('RAW DATA'!$D:$D,'Row Index'!AK25)))</f>
        <v>46299.0662384259</v>
      </c>
      <c r="AL587" s="41" t="n">
        <f aca="false">IF('Row Index'!AL25="","✗",IF(INDEX('RAW DATA'!$D:$D,'Row Index'!AL25)="",INDEX('RAW DATA'!$L:$L,'Row Index'!AL25),INDEX('RAW DATA'!$D:$D,'Row Index'!AL25)))</f>
        <v>46299.086724537</v>
      </c>
      <c r="AM587" s="41" t="n">
        <f aca="false">IF('Row Index'!AM25="","✗",IF(INDEX('RAW DATA'!$D:$D,'Row Index'!AM25)="",INDEX('RAW DATA'!$L:$L,'Row Index'!AM25),INDEX('RAW DATA'!$D:$D,'Row Index'!AM25)))</f>
        <v>46299.1056712963</v>
      </c>
      <c r="AN587" s="41" t="n">
        <f aca="false">IF('Row Index'!AN25="","✗",IF(INDEX('RAW DATA'!$D:$D,'Row Index'!AN25)="",INDEX('RAW DATA'!$L:$L,'Row Index'!AN25),INDEX('RAW DATA'!$D:$D,'Row Index'!AN25)))</f>
        <v>46299.1274421296</v>
      </c>
      <c r="AO587" s="41" t="n">
        <f aca="false">IF('Row Index'!AO25="","✗",IF(INDEX('RAW DATA'!$D:$D,'Row Index'!AO25)="",INDEX('RAW DATA'!$L:$L,'Row Index'!AO25),INDEX('RAW DATA'!$D:$D,'Row Index'!AO25)))</f>
        <v>46299.1476157407</v>
      </c>
      <c r="AP587" s="41" t="n">
        <f aca="false">IF('Row Index'!AP25="","✗",IF(INDEX('RAW DATA'!$D:$D,'Row Index'!AP25)="",INDEX('RAW DATA'!$L:$L,'Row Index'!AP25),INDEX('RAW DATA'!$D:$D,'Row Index'!AP25)))</f>
        <v>46299.1858333333</v>
      </c>
      <c r="AQ587" s="41" t="n">
        <f aca="false">IF('Row Index'!AQ25="","✗",IF(INDEX('RAW DATA'!$D:$D,'Row Index'!AQ25)="",INDEX('RAW DATA'!$L:$L,'Row Index'!AQ25),INDEX('RAW DATA'!$D:$D,'Row Index'!AQ25)))</f>
        <v>46299.2066203704</v>
      </c>
    </row>
    <row r="588" customFormat="false" ht="15" hidden="false" customHeight="false" outlineLevel="0" collapsed="false">
      <c r="A588" s="15" t="s">
        <v>225</v>
      </c>
      <c r="B588" s="16" t="s">
        <v>153</v>
      </c>
      <c r="C588" s="41" t="n">
        <f aca="false">IF('Row Index'!C26="","✗",IF(INDEX('RAW DATA'!$D:$D,'Row Index'!C26)="",INDEX('RAW DATA'!$L:$L,'Row Index'!C26),INDEX('RAW DATA'!$D:$D,'Row Index'!C26)))</f>
        <v>46298.6692476852</v>
      </c>
      <c r="D588" s="41" t="n">
        <f aca="false">IF('Row Index'!D26="","✗",IF(INDEX('RAW DATA'!$D:$D,'Row Index'!D26)="",INDEX('RAW DATA'!$L:$L,'Row Index'!D26),INDEX('RAW DATA'!$D:$D,'Row Index'!D26)))</f>
        <v>46298.6790277778</v>
      </c>
      <c r="E588" s="41" t="n">
        <f aca="false">IF('Row Index'!E26="","✗",IF(INDEX('RAW DATA'!$D:$D,'Row Index'!E26)="",INDEX('RAW DATA'!$L:$L,'Row Index'!E26),INDEX('RAW DATA'!$D:$D,'Row Index'!E26)))</f>
        <v>46298.6894907407</v>
      </c>
      <c r="F588" s="41" t="n">
        <f aca="false">IF('Row Index'!F26="","✗",IF(INDEX('RAW DATA'!$D:$D,'Row Index'!F26)="",INDEX('RAW DATA'!$L:$L,'Row Index'!F26),INDEX('RAW DATA'!$D:$D,'Row Index'!F26)))</f>
        <v>46298.6997222222</v>
      </c>
      <c r="G588" s="41" t="n">
        <f aca="false">IF('Row Index'!G26="","✗",IF(INDEX('RAW DATA'!$D:$D,'Row Index'!G26)="",INDEX('RAW DATA'!$L:$L,'Row Index'!G26),INDEX('RAW DATA'!$D:$D,'Row Index'!G26)))</f>
        <v>46298.7103240741</v>
      </c>
      <c r="H588" s="41" t="n">
        <f aca="false">IF('Row Index'!H26="","✗",IF(INDEX('RAW DATA'!$D:$D,'Row Index'!H26)="",INDEX('RAW DATA'!$L:$L,'Row Index'!H26),INDEX('RAW DATA'!$D:$D,'Row Index'!H26)))</f>
        <v>46298.7245717593</v>
      </c>
      <c r="I588" s="41" t="n">
        <f aca="false">IF('Row Index'!I26="","✗",IF(INDEX('RAW DATA'!$D:$D,'Row Index'!I26)="",INDEX('RAW DATA'!$L:$L,'Row Index'!I26),INDEX('RAW DATA'!$D:$D,'Row Index'!I26)))</f>
        <v>46298.741724537</v>
      </c>
      <c r="J588" s="41" t="n">
        <f aca="false">IF('Row Index'!J26="","✗",IF(INDEX('RAW DATA'!$D:$D,'Row Index'!J26)="",INDEX('RAW DATA'!$L:$L,'Row Index'!J26),INDEX('RAW DATA'!$D:$D,'Row Index'!J26)))</f>
        <v>46298.7517939815</v>
      </c>
      <c r="K588" s="41" t="n">
        <f aca="false">IF('Row Index'!K26="","✗",IF(INDEX('RAW DATA'!$D:$D,'Row Index'!K26)="",INDEX('RAW DATA'!$L:$L,'Row Index'!K26),INDEX('RAW DATA'!$D:$D,'Row Index'!K26)))</f>
        <v>46298.7612847222</v>
      </c>
      <c r="L588" s="41" t="n">
        <f aca="false">IF('Row Index'!L26="","✗",IF(INDEX('RAW DATA'!$D:$D,'Row Index'!L26)="",INDEX('RAW DATA'!$L:$L,'Row Index'!L26),INDEX('RAW DATA'!$D:$D,'Row Index'!L26)))</f>
        <v>46298.7722685185</v>
      </c>
      <c r="M588" s="41" t="n">
        <f aca="false">IF('Row Index'!M26="","✗",IF(INDEX('RAW DATA'!$D:$D,'Row Index'!M26)="",INDEX('RAW DATA'!$L:$L,'Row Index'!M26),INDEX('RAW DATA'!$D:$D,'Row Index'!M26)))</f>
        <v>46298.7822106482</v>
      </c>
      <c r="N588" s="41" t="n">
        <f aca="false">IF('Row Index'!N26="","✗",IF(INDEX('RAW DATA'!$D:$D,'Row Index'!N26)="",INDEX('RAW DATA'!$L:$L,'Row Index'!N26),INDEX('RAW DATA'!$D:$D,'Row Index'!N26)))</f>
        <v>46298.7937615741</v>
      </c>
      <c r="O588" s="41" t="n">
        <f aca="false">IF('Row Index'!O26="","✗",IF(INDEX('RAW DATA'!$D:$D,'Row Index'!O26)="",INDEX('RAW DATA'!$L:$L,'Row Index'!O26),INDEX('RAW DATA'!$D:$D,'Row Index'!O26)))</f>
        <v>46298.8041666667</v>
      </c>
      <c r="P588" s="41" t="n">
        <f aca="false">IF('Row Index'!P26="","✗",IF(INDEX('RAW DATA'!$D:$D,'Row Index'!P26)="",INDEX('RAW DATA'!$L:$L,'Row Index'!P26),INDEX('RAW DATA'!$D:$D,'Row Index'!P26)))</f>
        <v>46298.814537037</v>
      </c>
      <c r="Q588" s="41" t="n">
        <f aca="false">IF('Row Index'!Q26="","✗",IF(INDEX('RAW DATA'!$D:$D,'Row Index'!Q26)="",INDEX('RAW DATA'!$L:$L,'Row Index'!Q26),INDEX('RAW DATA'!$D:$D,'Row Index'!Q26)))</f>
        <v>46298.8241550926</v>
      </c>
      <c r="R588" s="41" t="n">
        <f aca="false">IF('Row Index'!R26="","✗",IF(INDEX('RAW DATA'!$D:$D,'Row Index'!R26)="",INDEX('RAW DATA'!$L:$L,'Row Index'!R26),INDEX('RAW DATA'!$D:$D,'Row Index'!R26)))</f>
        <v>46298.8352893519</v>
      </c>
      <c r="S588" s="41" t="n">
        <f aca="false">IF('Row Index'!S26="","✗",IF(INDEX('RAW DATA'!$D:$D,'Row Index'!S26)="",INDEX('RAW DATA'!$L:$L,'Row Index'!S26),INDEX('RAW DATA'!$D:$D,'Row Index'!S26)))</f>
        <v>46298.8445717593</v>
      </c>
      <c r="T588" s="41" t="n">
        <f aca="false">IF('Row Index'!T26="","✗",IF(INDEX('RAW DATA'!$D:$D,'Row Index'!T26)="",INDEX('RAW DATA'!$L:$L,'Row Index'!T26),INDEX('RAW DATA'!$D:$D,'Row Index'!T26)))</f>
        <v>46298.855787037</v>
      </c>
      <c r="U588" s="41" t="n">
        <f aca="false">IF('Row Index'!U26="","✗",IF(INDEX('RAW DATA'!$D:$D,'Row Index'!U26)="",INDEX('RAW DATA'!$L:$L,'Row Index'!U26),INDEX('RAW DATA'!$D:$D,'Row Index'!U26)))</f>
        <v>46298.8652314815</v>
      </c>
      <c r="V588" s="41" t="n">
        <f aca="false">IF('Row Index'!V26="","✗",IF(INDEX('RAW DATA'!$D:$D,'Row Index'!V26)="",INDEX('RAW DATA'!$L:$L,'Row Index'!V26),INDEX('RAW DATA'!$D:$D,'Row Index'!V26)))</f>
        <v>46298.8762268519</v>
      </c>
      <c r="W588" s="41" t="n">
        <f aca="false">IF('Row Index'!W26="","✗",IF(INDEX('RAW DATA'!$D:$D,'Row Index'!W26)="",INDEX('RAW DATA'!$L:$L,'Row Index'!W26),INDEX('RAW DATA'!$D:$D,'Row Index'!W26)))</f>
        <v>46298.8868518519</v>
      </c>
      <c r="X588" s="41" t="n">
        <f aca="false">IF('Row Index'!X26="","✗",IF(INDEX('RAW DATA'!$D:$D,'Row Index'!X26)="",INDEX('RAW DATA'!$L:$L,'Row Index'!X26),INDEX('RAW DATA'!$D:$D,'Row Index'!X26)))</f>
        <v>46298.8975115741</v>
      </c>
      <c r="Y588" s="41" t="n">
        <f aca="false">IF('Row Index'!Y26="","✗",IF(INDEX('RAW DATA'!$D:$D,'Row Index'!Y26)="",INDEX('RAW DATA'!$L:$L,'Row Index'!Y26),INDEX('RAW DATA'!$D:$D,'Row Index'!Y26)))</f>
        <v>46298.9084375</v>
      </c>
      <c r="Z588" s="41" t="n">
        <f aca="false">IF('Row Index'!Z26="","✗",IF(INDEX('RAW DATA'!$D:$D,'Row Index'!Z26)="",INDEX('RAW DATA'!$L:$L,'Row Index'!Z26),INDEX('RAW DATA'!$D:$D,'Row Index'!Z26)))</f>
        <v>46298.9305902778</v>
      </c>
      <c r="AA588" s="42" t="str">
        <f aca="false">IF('Row Index'!AA26="","⏳",IF(INDEX('RAW DATA'!$D:$D,'Row Index'!AA26)="",INDEX('RAW DATA'!$L:$L,'Row Index'!AA26),INDEX('RAW DATA'!$D:$D,'Row Index'!AA26)))</f>
        <v>⏳</v>
      </c>
      <c r="AB588" s="41" t="n">
        <f aca="false">IF('Row Index'!AB26="","✗",IF(INDEX('RAW DATA'!$D:$D,'Row Index'!AB26)="",INDEX('RAW DATA'!$L:$L,'Row Index'!AB26),INDEX('RAW DATA'!$D:$D,'Row Index'!AB26)))</f>
        <v>46298.9486689815</v>
      </c>
      <c r="AC588" s="41" t="n">
        <f aca="false">IF('Row Index'!AC26="","✗",IF(INDEX('RAW DATA'!$D:$D,'Row Index'!AC26)="",INDEX('RAW DATA'!$L:$L,'Row Index'!AC26),INDEX('RAW DATA'!$D:$D,'Row Index'!AC26)))</f>
        <v>46298.9600462963</v>
      </c>
      <c r="AD588" s="41" t="n">
        <f aca="false">IF('Row Index'!AD26="","✗",IF(INDEX('RAW DATA'!$D:$D,'Row Index'!AD26)="",INDEX('RAW DATA'!$L:$L,'Row Index'!AD26),INDEX('RAW DATA'!$D:$D,'Row Index'!AD26)))</f>
        <v>46298.9696759259</v>
      </c>
      <c r="AE588" s="41" t="n">
        <f aca="false">IF('Row Index'!AE26="","✗",IF(INDEX('RAW DATA'!$D:$D,'Row Index'!AE26)="",INDEX('RAW DATA'!$L:$L,'Row Index'!AE26),INDEX('RAW DATA'!$D:$D,'Row Index'!AE26)))</f>
        <v>46298.9824421296</v>
      </c>
      <c r="AF588" s="41" t="n">
        <f aca="false">IF('Row Index'!AF26="","✗",IF(INDEX('RAW DATA'!$D:$D,'Row Index'!AF26)="",INDEX('RAW DATA'!$L:$L,'Row Index'!AF26),INDEX('RAW DATA'!$D:$D,'Row Index'!AF26)))</f>
        <v>46298.9908333333</v>
      </c>
      <c r="AG588" s="41" t="n">
        <f aca="false">IF('Row Index'!AG26="","✗",IF(INDEX('RAW DATA'!$D:$D,'Row Index'!AG26)="",INDEX('RAW DATA'!$L:$L,'Row Index'!AG26),INDEX('RAW DATA'!$D:$D,'Row Index'!AG26)))</f>
        <v>46299.0025115741</v>
      </c>
      <c r="AH588" s="41" t="n">
        <f aca="false">IF('Row Index'!AH26="","✗",IF(INDEX('RAW DATA'!$D:$D,'Row Index'!AH26)="",INDEX('RAW DATA'!$L:$L,'Row Index'!AH26),INDEX('RAW DATA'!$D:$D,'Row Index'!AH26)))</f>
        <v>46299.017662037</v>
      </c>
      <c r="AI588" s="41" t="n">
        <f aca="false">IF('Row Index'!AI26="","✗",IF(INDEX('RAW DATA'!$D:$D,'Row Index'!AI26)="",INDEX('RAW DATA'!$L:$L,'Row Index'!AI26),INDEX('RAW DATA'!$D:$D,'Row Index'!AI26)))</f>
        <v>46299.0329398148</v>
      </c>
      <c r="AJ588" s="41" t="n">
        <f aca="false">IF('Row Index'!AJ26="","✗",IF(INDEX('RAW DATA'!$D:$D,'Row Index'!AJ26)="",INDEX('RAW DATA'!$L:$L,'Row Index'!AJ26),INDEX('RAW DATA'!$D:$D,'Row Index'!AJ26)))</f>
        <v>46299.0551388889</v>
      </c>
      <c r="AK588" s="41" t="n">
        <f aca="false">IF('Row Index'!AK26="","✗",IF(INDEX('RAW DATA'!$D:$D,'Row Index'!AK26)="",INDEX('RAW DATA'!$L:$L,'Row Index'!AK26),INDEX('RAW DATA'!$D:$D,'Row Index'!AK26)))</f>
        <v>46299.0662847222</v>
      </c>
      <c r="AL588" s="41" t="n">
        <f aca="false">IF('Row Index'!AL26="","✗",IF(INDEX('RAW DATA'!$D:$D,'Row Index'!AL26)="",INDEX('RAW DATA'!$L:$L,'Row Index'!AL26),INDEX('RAW DATA'!$D:$D,'Row Index'!AL26)))</f>
        <v>46299.0867361111</v>
      </c>
      <c r="AM588" s="41" t="n">
        <f aca="false">IF('Row Index'!AM26="","✗",IF(INDEX('RAW DATA'!$D:$D,'Row Index'!AM26)="",INDEX('RAW DATA'!$L:$L,'Row Index'!AM26),INDEX('RAW DATA'!$D:$D,'Row Index'!AM26)))</f>
        <v>46299.1056828704</v>
      </c>
      <c r="AN588" s="41" t="n">
        <f aca="false">IF('Row Index'!AN26="","✗",IF(INDEX('RAW DATA'!$D:$D,'Row Index'!AN26)="",INDEX('RAW DATA'!$L:$L,'Row Index'!AN26),INDEX('RAW DATA'!$D:$D,'Row Index'!AN26)))</f>
        <v>46299.1274537037</v>
      </c>
      <c r="AO588" s="41" t="n">
        <f aca="false">IF('Row Index'!AO26="","✗",IF(INDEX('RAW DATA'!$D:$D,'Row Index'!AO26)="",INDEX('RAW DATA'!$L:$L,'Row Index'!AO26),INDEX('RAW DATA'!$D:$D,'Row Index'!AO26)))</f>
        <v>46299.1476388889</v>
      </c>
      <c r="AP588" s="41" t="n">
        <f aca="false">IF('Row Index'!AP26="","✗",IF(INDEX('RAW DATA'!$D:$D,'Row Index'!AP26)="",INDEX('RAW DATA'!$L:$L,'Row Index'!AP26),INDEX('RAW DATA'!$D:$D,'Row Index'!AP26)))</f>
        <v>46299.1858564815</v>
      </c>
      <c r="AQ588" s="41" t="n">
        <f aca="false">IF('Row Index'!AQ26="","✗",IF(INDEX('RAW DATA'!$D:$D,'Row Index'!AQ26)="",INDEX('RAW DATA'!$L:$L,'Row Index'!AQ26),INDEX('RAW DATA'!$D:$D,'Row Index'!AQ26)))</f>
        <v>46299.2066435185</v>
      </c>
    </row>
    <row r="589" customFormat="false" ht="15" hidden="false" customHeight="false" outlineLevel="0" collapsed="false">
      <c r="A589" s="15" t="s">
        <v>228</v>
      </c>
      <c r="B589" s="16" t="s">
        <v>153</v>
      </c>
      <c r="C589" s="41" t="n">
        <f aca="false">IF('Row Index'!C27="","✗",IF(INDEX('RAW DATA'!$D:$D,'Row Index'!C27)="",INDEX('RAW DATA'!$L:$L,'Row Index'!C27),INDEX('RAW DATA'!$D:$D,'Row Index'!C27)))</f>
        <v>46298.6692939815</v>
      </c>
      <c r="D589" s="41" t="n">
        <f aca="false">IF('Row Index'!D27="","✗",IF(INDEX('RAW DATA'!$D:$D,'Row Index'!D27)="",INDEX('RAW DATA'!$L:$L,'Row Index'!D27),INDEX('RAW DATA'!$D:$D,'Row Index'!D27)))</f>
        <v>46298.6790509259</v>
      </c>
      <c r="E589" s="41" t="n">
        <f aca="false">IF('Row Index'!E27="","✗",IF(INDEX('RAW DATA'!$D:$D,'Row Index'!E27)="",INDEX('RAW DATA'!$L:$L,'Row Index'!E27),INDEX('RAW DATA'!$D:$D,'Row Index'!E27)))</f>
        <v>46298.6895138889</v>
      </c>
      <c r="F589" s="41" t="n">
        <f aca="false">IF('Row Index'!F27="","✗",IF(INDEX('RAW DATA'!$D:$D,'Row Index'!F27)="",INDEX('RAW DATA'!$L:$L,'Row Index'!F27),INDEX('RAW DATA'!$D:$D,'Row Index'!F27)))</f>
        <v>46298.6997569444</v>
      </c>
      <c r="G589" s="41" t="n">
        <f aca="false">IF('Row Index'!G27="","✗",IF(INDEX('RAW DATA'!$D:$D,'Row Index'!G27)="",INDEX('RAW DATA'!$L:$L,'Row Index'!G27),INDEX('RAW DATA'!$D:$D,'Row Index'!G27)))</f>
        <v>46298.7103587963</v>
      </c>
      <c r="H589" s="41" t="n">
        <f aca="false">IF('Row Index'!H27="","✗",IF(INDEX('RAW DATA'!$D:$D,'Row Index'!H27)="",INDEX('RAW DATA'!$L:$L,'Row Index'!H27),INDEX('RAW DATA'!$D:$D,'Row Index'!H27)))</f>
        <v>46298.7245949074</v>
      </c>
      <c r="I589" s="41" t="n">
        <f aca="false">IF('Row Index'!I27="","✗",IF(INDEX('RAW DATA'!$D:$D,'Row Index'!I27)="",INDEX('RAW DATA'!$L:$L,'Row Index'!I27),INDEX('RAW DATA'!$D:$D,'Row Index'!I27)))</f>
        <v>46298.7417708333</v>
      </c>
      <c r="J589" s="41" t="n">
        <f aca="false">IF('Row Index'!J27="","✗",IF(INDEX('RAW DATA'!$D:$D,'Row Index'!J27)="",INDEX('RAW DATA'!$L:$L,'Row Index'!J27),INDEX('RAW DATA'!$D:$D,'Row Index'!J27)))</f>
        <v>46298.7518287037</v>
      </c>
      <c r="K589" s="41" t="n">
        <f aca="false">IF('Row Index'!K27="","✗",IF(INDEX('RAW DATA'!$D:$D,'Row Index'!K27)="",INDEX('RAW DATA'!$L:$L,'Row Index'!K27),INDEX('RAW DATA'!$D:$D,'Row Index'!K27)))</f>
        <v>46298.7613194444</v>
      </c>
      <c r="L589" s="41" t="n">
        <f aca="false">IF('Row Index'!L27="","✗",IF(INDEX('RAW DATA'!$D:$D,'Row Index'!L27)="",INDEX('RAW DATA'!$L:$L,'Row Index'!L27),INDEX('RAW DATA'!$D:$D,'Row Index'!L27)))</f>
        <v>46298.772337963</v>
      </c>
      <c r="M589" s="41" t="n">
        <f aca="false">IF('Row Index'!M27="","✗",IF(INDEX('RAW DATA'!$D:$D,'Row Index'!M27)="",INDEX('RAW DATA'!$L:$L,'Row Index'!M27),INDEX('RAW DATA'!$D:$D,'Row Index'!M27)))</f>
        <v>46298.7822222222</v>
      </c>
      <c r="N589" s="41" t="n">
        <f aca="false">IF('Row Index'!N27="","✗",IF(INDEX('RAW DATA'!$D:$D,'Row Index'!N27)="",INDEX('RAW DATA'!$L:$L,'Row Index'!N27),INDEX('RAW DATA'!$D:$D,'Row Index'!N27)))</f>
        <v>46298.7937847222</v>
      </c>
      <c r="O589" s="41" t="n">
        <f aca="false">IF('Row Index'!O27="","✗",IF(INDEX('RAW DATA'!$D:$D,'Row Index'!O27)="",INDEX('RAW DATA'!$L:$L,'Row Index'!O27),INDEX('RAW DATA'!$D:$D,'Row Index'!O27)))</f>
        <v>46298.8041782407</v>
      </c>
      <c r="P589" s="41" t="n">
        <f aca="false">IF('Row Index'!P27="","✗",IF(INDEX('RAW DATA'!$D:$D,'Row Index'!P27)="",INDEX('RAW DATA'!$L:$L,'Row Index'!P27),INDEX('RAW DATA'!$D:$D,'Row Index'!P27)))</f>
        <v>46298.8145601852</v>
      </c>
      <c r="Q589" s="41" t="n">
        <f aca="false">IF('Row Index'!Q27="","✗",IF(INDEX('RAW DATA'!$D:$D,'Row Index'!Q27)="",INDEX('RAW DATA'!$L:$L,'Row Index'!Q27),INDEX('RAW DATA'!$D:$D,'Row Index'!Q27)))</f>
        <v>46298.8241898148</v>
      </c>
      <c r="R589" s="41" t="n">
        <f aca="false">IF('Row Index'!R27="","✗",IF(INDEX('RAW DATA'!$D:$D,'Row Index'!R27)="",INDEX('RAW DATA'!$L:$L,'Row Index'!R27),INDEX('RAW DATA'!$D:$D,'Row Index'!R27)))</f>
        <v>46298.8353125</v>
      </c>
      <c r="S589" s="41" t="n">
        <f aca="false">IF('Row Index'!S27="","✗",IF(INDEX('RAW DATA'!$D:$D,'Row Index'!S27)="",INDEX('RAW DATA'!$L:$L,'Row Index'!S27),INDEX('RAW DATA'!$D:$D,'Row Index'!S27)))</f>
        <v>46298.8445949074</v>
      </c>
      <c r="T589" s="41" t="n">
        <f aca="false">IF('Row Index'!T27="","✗",IF(INDEX('RAW DATA'!$D:$D,'Row Index'!T27)="",INDEX('RAW DATA'!$L:$L,'Row Index'!T27),INDEX('RAW DATA'!$D:$D,'Row Index'!T27)))</f>
        <v>46298.8557986111</v>
      </c>
      <c r="U589" s="41" t="n">
        <f aca="false">IF('Row Index'!U27="","✗",IF(INDEX('RAW DATA'!$D:$D,'Row Index'!U27)="",INDEX('RAW DATA'!$L:$L,'Row Index'!U27),INDEX('RAW DATA'!$D:$D,'Row Index'!U27)))</f>
        <v>46298.8652546296</v>
      </c>
      <c r="V589" s="41" t="n">
        <f aca="false">IF('Row Index'!V27="","✗",IF(INDEX('RAW DATA'!$D:$D,'Row Index'!V27)="",INDEX('RAW DATA'!$L:$L,'Row Index'!V27),INDEX('RAW DATA'!$D:$D,'Row Index'!V27)))</f>
        <v>46298.87625</v>
      </c>
      <c r="W589" s="41" t="n">
        <f aca="false">IF('Row Index'!W27="","✗",IF(INDEX('RAW DATA'!$D:$D,'Row Index'!W27)="",INDEX('RAW DATA'!$L:$L,'Row Index'!W27),INDEX('RAW DATA'!$D:$D,'Row Index'!W27)))</f>
        <v>46298.8868634259</v>
      </c>
      <c r="X589" s="41" t="n">
        <f aca="false">IF('Row Index'!X27="","✗",IF(INDEX('RAW DATA'!$D:$D,'Row Index'!X27)="",INDEX('RAW DATA'!$L:$L,'Row Index'!X27),INDEX('RAW DATA'!$D:$D,'Row Index'!X27)))</f>
        <v>46298.8975462963</v>
      </c>
      <c r="Y589" s="41" t="n">
        <f aca="false">IF('Row Index'!Y27="","✗",IF(INDEX('RAW DATA'!$D:$D,'Row Index'!Y27)="",INDEX('RAW DATA'!$L:$L,'Row Index'!Y27),INDEX('RAW DATA'!$D:$D,'Row Index'!Y27)))</f>
        <v>46298.9084490741</v>
      </c>
      <c r="Z589" s="41" t="n">
        <f aca="false">IF('Row Index'!Z27="","✗",IF(INDEX('RAW DATA'!$D:$D,'Row Index'!Z27)="",INDEX('RAW DATA'!$L:$L,'Row Index'!Z27),INDEX('RAW DATA'!$D:$D,'Row Index'!Z27)))</f>
        <v>46298.930625</v>
      </c>
      <c r="AA589" s="42" t="str">
        <f aca="false">IF('Row Index'!AA27="","⏳",IF(INDEX('RAW DATA'!$D:$D,'Row Index'!AA27)="",INDEX('RAW DATA'!$L:$L,'Row Index'!AA27),INDEX('RAW DATA'!$D:$D,'Row Index'!AA27)))</f>
        <v>⏳</v>
      </c>
      <c r="AB589" s="41" t="n">
        <f aca="false">IF('Row Index'!AB27="","✗",IF(INDEX('RAW DATA'!$D:$D,'Row Index'!AB27)="",INDEX('RAW DATA'!$L:$L,'Row Index'!AB27),INDEX('RAW DATA'!$D:$D,'Row Index'!AB27)))</f>
        <v>46298.9486805556</v>
      </c>
      <c r="AC589" s="41" t="n">
        <f aca="false">IF('Row Index'!AC27="","✗",IF(INDEX('RAW DATA'!$D:$D,'Row Index'!AC27)="",INDEX('RAW DATA'!$L:$L,'Row Index'!AC27),INDEX('RAW DATA'!$D:$D,'Row Index'!AC27)))</f>
        <v>46298.9600694445</v>
      </c>
      <c r="AD589" s="41" t="n">
        <f aca="false">IF('Row Index'!AD27="","✗",IF(INDEX('RAW DATA'!$D:$D,'Row Index'!AD27)="",INDEX('RAW DATA'!$L:$L,'Row Index'!AD27),INDEX('RAW DATA'!$D:$D,'Row Index'!AD27)))</f>
        <v>46298.9697106482</v>
      </c>
      <c r="AE589" s="41" t="n">
        <f aca="false">IF('Row Index'!AE27="","✗",IF(INDEX('RAW DATA'!$D:$D,'Row Index'!AE27)="",INDEX('RAW DATA'!$L:$L,'Row Index'!AE27),INDEX('RAW DATA'!$D:$D,'Row Index'!AE27)))</f>
        <v>46298.9824652778</v>
      </c>
      <c r="AF589" s="41" t="n">
        <f aca="false">IF('Row Index'!AF27="","✗",IF(INDEX('RAW DATA'!$D:$D,'Row Index'!AF27)="",INDEX('RAW DATA'!$L:$L,'Row Index'!AF27),INDEX('RAW DATA'!$D:$D,'Row Index'!AF27)))</f>
        <v>46298.9908564815</v>
      </c>
      <c r="AG589" s="41" t="n">
        <f aca="false">IF('Row Index'!AG27="","✗",IF(INDEX('RAW DATA'!$D:$D,'Row Index'!AG27)="",INDEX('RAW DATA'!$L:$L,'Row Index'!AG27),INDEX('RAW DATA'!$D:$D,'Row Index'!AG27)))</f>
        <v>46299.0025231482</v>
      </c>
      <c r="AH589" s="41" t="n">
        <f aca="false">IF('Row Index'!AH27="","✗",IF(INDEX('RAW DATA'!$D:$D,'Row Index'!AH27)="",INDEX('RAW DATA'!$L:$L,'Row Index'!AH27),INDEX('RAW DATA'!$D:$D,'Row Index'!AH27)))</f>
        <v>46299.0176851852</v>
      </c>
      <c r="AI589" s="41" t="n">
        <f aca="false">IF('Row Index'!AI27="","✗",IF(INDEX('RAW DATA'!$D:$D,'Row Index'!AI27)="",INDEX('RAW DATA'!$L:$L,'Row Index'!AI27),INDEX('RAW DATA'!$D:$D,'Row Index'!AI27)))</f>
        <v>46299.032974537</v>
      </c>
      <c r="AJ589" s="41" t="n">
        <f aca="false">IF('Row Index'!AJ27="","✗",IF(INDEX('RAW DATA'!$D:$D,'Row Index'!AJ27)="",INDEX('RAW DATA'!$L:$L,'Row Index'!AJ27),INDEX('RAW DATA'!$D:$D,'Row Index'!AJ27)))</f>
        <v>46299.055162037</v>
      </c>
      <c r="AK589" s="41" t="n">
        <f aca="false">IF('Row Index'!AK27="","✗",IF(INDEX('RAW DATA'!$D:$D,'Row Index'!AK27)="",INDEX('RAW DATA'!$L:$L,'Row Index'!AK27),INDEX('RAW DATA'!$D:$D,'Row Index'!AK27)))</f>
        <v>46299.0663194444</v>
      </c>
      <c r="AL589" s="41" t="n">
        <f aca="false">IF('Row Index'!AL27="","✗",IF(INDEX('RAW DATA'!$D:$D,'Row Index'!AL27)="",INDEX('RAW DATA'!$L:$L,'Row Index'!AL27),INDEX('RAW DATA'!$D:$D,'Row Index'!AL27)))</f>
        <v>46299.0867592593</v>
      </c>
      <c r="AM589" s="41" t="n">
        <f aca="false">IF('Row Index'!AM27="","✗",IF(INDEX('RAW DATA'!$D:$D,'Row Index'!AM27)="",INDEX('RAW DATA'!$L:$L,'Row Index'!AM27),INDEX('RAW DATA'!$D:$D,'Row Index'!AM27)))</f>
        <v>46299.1057060185</v>
      </c>
      <c r="AN589" s="41" t="n">
        <f aca="false">IF('Row Index'!AN27="","✗",IF(INDEX('RAW DATA'!$D:$D,'Row Index'!AN27)="",INDEX('RAW DATA'!$L:$L,'Row Index'!AN27),INDEX('RAW DATA'!$D:$D,'Row Index'!AN27)))</f>
        <v>46299.1274768519</v>
      </c>
      <c r="AO589" s="41" t="n">
        <f aca="false">IF('Row Index'!AO27="","✗",IF(INDEX('RAW DATA'!$D:$D,'Row Index'!AO27)="",INDEX('RAW DATA'!$L:$L,'Row Index'!AO27),INDEX('RAW DATA'!$D:$D,'Row Index'!AO27)))</f>
        <v>46299.147662037</v>
      </c>
      <c r="AP589" s="41" t="n">
        <f aca="false">IF('Row Index'!AP27="","✗",IF(INDEX('RAW DATA'!$D:$D,'Row Index'!AP27)="",INDEX('RAW DATA'!$L:$L,'Row Index'!AP27),INDEX('RAW DATA'!$D:$D,'Row Index'!AP27)))</f>
        <v>46299.1858796296</v>
      </c>
      <c r="AQ589" s="41" t="n">
        <f aca="false">IF('Row Index'!AQ27="","✗",IF(INDEX('RAW DATA'!$D:$D,'Row Index'!AQ27)="",INDEX('RAW DATA'!$L:$L,'Row Index'!AQ27),INDEX('RAW DATA'!$D:$D,'Row Index'!AQ27)))</f>
        <v>46299.2066666667</v>
      </c>
    </row>
    <row r="590" customFormat="false" ht="15" hidden="false" customHeight="false" outlineLevel="0" collapsed="false">
      <c r="A590" s="15" t="s">
        <v>231</v>
      </c>
      <c r="B590" s="16" t="s">
        <v>153</v>
      </c>
      <c r="C590" s="41" t="n">
        <f aca="false">IF('Row Index'!C28="","✗",IF(INDEX('RAW DATA'!$D:$D,'Row Index'!C28)="",INDEX('RAW DATA'!$L:$L,'Row Index'!C28),INDEX('RAW DATA'!$D:$D,'Row Index'!C28)))</f>
        <v>46298.669375</v>
      </c>
      <c r="D590" s="41" t="n">
        <f aca="false">IF('Row Index'!D28="","✗",IF(INDEX('RAW DATA'!$D:$D,'Row Index'!D28)="",INDEX('RAW DATA'!$L:$L,'Row Index'!D28),INDEX('RAW DATA'!$D:$D,'Row Index'!D28)))</f>
        <v>46298.6791319445</v>
      </c>
      <c r="E590" s="41" t="n">
        <f aca="false">IF('Row Index'!E28="","✗",IF(INDEX('RAW DATA'!$D:$D,'Row Index'!E28)="",INDEX('RAW DATA'!$L:$L,'Row Index'!E28),INDEX('RAW DATA'!$D:$D,'Row Index'!E28)))</f>
        <v>46298.6895486111</v>
      </c>
      <c r="F590" s="41" t="n">
        <f aca="false">IF('Row Index'!F28="","✗",IF(INDEX('RAW DATA'!$D:$D,'Row Index'!F28)="",INDEX('RAW DATA'!$L:$L,'Row Index'!F28),INDEX('RAW DATA'!$D:$D,'Row Index'!F28)))</f>
        <v>46298.6998263889</v>
      </c>
      <c r="G590" s="41" t="n">
        <f aca="false">IF('Row Index'!G28="","✗",IF(INDEX('RAW DATA'!$D:$D,'Row Index'!G28)="",INDEX('RAW DATA'!$L:$L,'Row Index'!G28),INDEX('RAW DATA'!$D:$D,'Row Index'!G28)))</f>
        <v>46298.7104050926</v>
      </c>
      <c r="H590" s="41" t="n">
        <f aca="false">IF('Row Index'!H28="","✗",IF(INDEX('RAW DATA'!$D:$D,'Row Index'!H28)="",INDEX('RAW DATA'!$L:$L,'Row Index'!H28),INDEX('RAW DATA'!$D:$D,'Row Index'!H28)))</f>
        <v>46298.7246412037</v>
      </c>
      <c r="I590" s="41" t="n">
        <f aca="false">IF('Row Index'!I28="","✗",IF(INDEX('RAW DATA'!$D:$D,'Row Index'!I28)="",INDEX('RAW DATA'!$L:$L,'Row Index'!I28),INDEX('RAW DATA'!$D:$D,'Row Index'!I28)))</f>
        <v>46298.7418287037</v>
      </c>
      <c r="J590" s="41" t="n">
        <f aca="false">IF('Row Index'!J28="","✗",IF(INDEX('RAW DATA'!$D:$D,'Row Index'!J28)="",INDEX('RAW DATA'!$L:$L,'Row Index'!J28),INDEX('RAW DATA'!$D:$D,'Row Index'!J28)))</f>
        <v>46298.7518518519</v>
      </c>
      <c r="K590" s="41" t="n">
        <f aca="false">IF('Row Index'!K28="","✗",IF(INDEX('RAW DATA'!$D:$D,'Row Index'!K28)="",INDEX('RAW DATA'!$L:$L,'Row Index'!K28),INDEX('RAW DATA'!$D:$D,'Row Index'!K28)))</f>
        <v>46298.7613541667</v>
      </c>
      <c r="L590" s="41" t="n">
        <f aca="false">IF('Row Index'!L28="","✗",IF(INDEX('RAW DATA'!$D:$D,'Row Index'!L28)="",INDEX('RAW DATA'!$L:$L,'Row Index'!L28),INDEX('RAW DATA'!$D:$D,'Row Index'!L28)))</f>
        <v>46298.7724074074</v>
      </c>
      <c r="M590" s="41" t="n">
        <f aca="false">IF('Row Index'!M28="","✗",IF(INDEX('RAW DATA'!$D:$D,'Row Index'!M28)="",INDEX('RAW DATA'!$L:$L,'Row Index'!M28),INDEX('RAW DATA'!$D:$D,'Row Index'!M28)))</f>
        <v>46298.7822453704</v>
      </c>
      <c r="N590" s="41" t="n">
        <f aca="false">IF('Row Index'!N28="","✗",IF(INDEX('RAW DATA'!$D:$D,'Row Index'!N28)="",INDEX('RAW DATA'!$L:$L,'Row Index'!N28),INDEX('RAW DATA'!$D:$D,'Row Index'!N28)))</f>
        <v>46298.7937962963</v>
      </c>
      <c r="O590" s="41" t="n">
        <f aca="false">IF('Row Index'!O28="","✗",IF(INDEX('RAW DATA'!$D:$D,'Row Index'!O28)="",INDEX('RAW DATA'!$L:$L,'Row Index'!O28),INDEX('RAW DATA'!$D:$D,'Row Index'!O28)))</f>
        <v>46298.8042013889</v>
      </c>
      <c r="P590" s="41" t="n">
        <f aca="false">IF('Row Index'!P28="","✗",IF(INDEX('RAW DATA'!$D:$D,'Row Index'!P28)="",INDEX('RAW DATA'!$L:$L,'Row Index'!P28),INDEX('RAW DATA'!$D:$D,'Row Index'!P28)))</f>
        <v>46298.8145833333</v>
      </c>
      <c r="Q590" s="41" t="n">
        <f aca="false">IF('Row Index'!Q28="","✗",IF(INDEX('RAW DATA'!$D:$D,'Row Index'!Q28)="",INDEX('RAW DATA'!$L:$L,'Row Index'!Q28),INDEX('RAW DATA'!$D:$D,'Row Index'!Q28)))</f>
        <v>46298.824212963</v>
      </c>
      <c r="R590" s="41" t="n">
        <f aca="false">IF('Row Index'!R28="","✗",IF(INDEX('RAW DATA'!$D:$D,'Row Index'!R28)="",INDEX('RAW DATA'!$L:$L,'Row Index'!R28),INDEX('RAW DATA'!$D:$D,'Row Index'!R28)))</f>
        <v>46298.8353240741</v>
      </c>
      <c r="S590" s="41" t="n">
        <f aca="false">IF('Row Index'!S28="","✗",IF(INDEX('RAW DATA'!$D:$D,'Row Index'!S28)="",INDEX('RAW DATA'!$L:$L,'Row Index'!S28),INDEX('RAW DATA'!$D:$D,'Row Index'!S28)))</f>
        <v>46298.8446064815</v>
      </c>
      <c r="T590" s="41" t="n">
        <f aca="false">IF('Row Index'!T28="","✗",IF(INDEX('RAW DATA'!$D:$D,'Row Index'!T28)="",INDEX('RAW DATA'!$L:$L,'Row Index'!T28),INDEX('RAW DATA'!$D:$D,'Row Index'!T28)))</f>
        <v>46298.8558101852</v>
      </c>
      <c r="U590" s="41" t="n">
        <f aca="false">IF('Row Index'!U28="","✗",IF(INDEX('RAW DATA'!$D:$D,'Row Index'!U28)="",INDEX('RAW DATA'!$L:$L,'Row Index'!U28),INDEX('RAW DATA'!$D:$D,'Row Index'!U28)))</f>
        <v>46298.8652777778</v>
      </c>
      <c r="V590" s="41" t="n">
        <f aca="false">IF('Row Index'!V28="","✗",IF(INDEX('RAW DATA'!$D:$D,'Row Index'!V28)="",INDEX('RAW DATA'!$L:$L,'Row Index'!V28),INDEX('RAW DATA'!$D:$D,'Row Index'!V28)))</f>
        <v>46298.8762731482</v>
      </c>
      <c r="W590" s="41" t="n">
        <f aca="false">IF('Row Index'!W28="","✗",IF(INDEX('RAW DATA'!$D:$D,'Row Index'!W28)="",INDEX('RAW DATA'!$L:$L,'Row Index'!W28),INDEX('RAW DATA'!$D:$D,'Row Index'!W28)))</f>
        <v>46298.8869097222</v>
      </c>
      <c r="X590" s="41" t="n">
        <f aca="false">IF('Row Index'!X28="","✗",IF(INDEX('RAW DATA'!$D:$D,'Row Index'!X28)="",INDEX('RAW DATA'!$L:$L,'Row Index'!X28),INDEX('RAW DATA'!$D:$D,'Row Index'!X28)))</f>
        <v>46298.8975694445</v>
      </c>
      <c r="Y590" s="41" t="n">
        <f aca="false">IF('Row Index'!Y28="","✗",IF(INDEX('RAW DATA'!$D:$D,'Row Index'!Y28)="",INDEX('RAW DATA'!$L:$L,'Row Index'!Y28),INDEX('RAW DATA'!$D:$D,'Row Index'!Y28)))</f>
        <v>46298.9084837963</v>
      </c>
      <c r="Z590" s="41" t="n">
        <f aca="false">IF('Row Index'!Z28="","✗",IF(INDEX('RAW DATA'!$D:$D,'Row Index'!Z28)="",INDEX('RAW DATA'!$L:$L,'Row Index'!Z28),INDEX('RAW DATA'!$D:$D,'Row Index'!Z28)))</f>
        <v>46298.9306481482</v>
      </c>
      <c r="AA590" s="42" t="str">
        <f aca="false">IF('Row Index'!AA28="","⏳",IF(INDEX('RAW DATA'!$D:$D,'Row Index'!AA28)="",INDEX('RAW DATA'!$L:$L,'Row Index'!AA28),INDEX('RAW DATA'!$D:$D,'Row Index'!AA28)))</f>
        <v>⏳</v>
      </c>
      <c r="AB590" s="41" t="n">
        <f aca="false">IF('Row Index'!AB28="","✗",IF(INDEX('RAW DATA'!$D:$D,'Row Index'!AB28)="",INDEX('RAW DATA'!$L:$L,'Row Index'!AB28),INDEX('RAW DATA'!$D:$D,'Row Index'!AB28)))</f>
        <v>46298.9487037037</v>
      </c>
      <c r="AC590" s="41" t="n">
        <f aca="false">IF('Row Index'!AC28="","✗",IF(INDEX('RAW DATA'!$D:$D,'Row Index'!AC28)="",INDEX('RAW DATA'!$L:$L,'Row Index'!AC28),INDEX('RAW DATA'!$D:$D,'Row Index'!AC28)))</f>
        <v>46298.9600925926</v>
      </c>
      <c r="AD590" s="41" t="n">
        <f aca="false">IF('Row Index'!AD28="","✗",IF(INDEX('RAW DATA'!$D:$D,'Row Index'!AD28)="",INDEX('RAW DATA'!$L:$L,'Row Index'!AD28),INDEX('RAW DATA'!$D:$D,'Row Index'!AD28)))</f>
        <v>46298.9697569445</v>
      </c>
      <c r="AE590" s="41" t="n">
        <f aca="false">IF('Row Index'!AE28="","✗",IF(INDEX('RAW DATA'!$D:$D,'Row Index'!AE28)="",INDEX('RAW DATA'!$L:$L,'Row Index'!AE28),INDEX('RAW DATA'!$D:$D,'Row Index'!AE28)))</f>
        <v>46298.9825</v>
      </c>
      <c r="AF590" s="41" t="n">
        <f aca="false">IF('Row Index'!AF28="","✗",IF(INDEX('RAW DATA'!$D:$D,'Row Index'!AF28)="",INDEX('RAW DATA'!$L:$L,'Row Index'!AF28),INDEX('RAW DATA'!$D:$D,'Row Index'!AF28)))</f>
        <v>46298.9908912037</v>
      </c>
      <c r="AG590" s="41" t="n">
        <f aca="false">IF('Row Index'!AG28="","✗",IF(INDEX('RAW DATA'!$D:$D,'Row Index'!AG28)="",INDEX('RAW DATA'!$L:$L,'Row Index'!AG28),INDEX('RAW DATA'!$D:$D,'Row Index'!AG28)))</f>
        <v>46299.0025578704</v>
      </c>
      <c r="AH590" s="41" t="n">
        <f aca="false">IF('Row Index'!AH28="","✗",IF(INDEX('RAW DATA'!$D:$D,'Row Index'!AH28)="",INDEX('RAW DATA'!$L:$L,'Row Index'!AH28),INDEX('RAW DATA'!$D:$D,'Row Index'!AH28)))</f>
        <v>46299.0176967593</v>
      </c>
      <c r="AI590" s="41" t="n">
        <f aca="false">IF('Row Index'!AI28="","✗",IF(INDEX('RAW DATA'!$D:$D,'Row Index'!AI28)="",INDEX('RAW DATA'!$L:$L,'Row Index'!AI28),INDEX('RAW DATA'!$D:$D,'Row Index'!AI28)))</f>
        <v>46299.0329976852</v>
      </c>
      <c r="AJ590" s="41" t="n">
        <f aca="false">IF('Row Index'!AJ28="","✗",IF(INDEX('RAW DATA'!$D:$D,'Row Index'!AJ28)="",INDEX('RAW DATA'!$L:$L,'Row Index'!AJ28),INDEX('RAW DATA'!$D:$D,'Row Index'!AJ28)))</f>
        <v>46299.0551851852</v>
      </c>
      <c r="AK590" s="41" t="n">
        <f aca="false">IF('Row Index'!AK28="","✗",IF(INDEX('RAW DATA'!$D:$D,'Row Index'!AK28)="",INDEX('RAW DATA'!$L:$L,'Row Index'!AK28),INDEX('RAW DATA'!$D:$D,'Row Index'!AK28)))</f>
        <v>46299.0663310185</v>
      </c>
      <c r="AL590" s="41" t="n">
        <f aca="false">IF('Row Index'!AL28="","✗",IF(INDEX('RAW DATA'!$D:$D,'Row Index'!AL28)="",INDEX('RAW DATA'!$L:$L,'Row Index'!AL28),INDEX('RAW DATA'!$D:$D,'Row Index'!AL28)))</f>
        <v>46299.0868402778</v>
      </c>
      <c r="AM590" s="41" t="n">
        <f aca="false">IF('Row Index'!AM28="","✗",IF(INDEX('RAW DATA'!$D:$D,'Row Index'!AM28)="",INDEX('RAW DATA'!$L:$L,'Row Index'!AM28),INDEX('RAW DATA'!$D:$D,'Row Index'!AM28)))</f>
        <v>46299.1057291667</v>
      </c>
      <c r="AN590" s="41" t="n">
        <f aca="false">IF('Row Index'!AN28="","✗",IF(INDEX('RAW DATA'!$D:$D,'Row Index'!AN28)="",INDEX('RAW DATA'!$L:$L,'Row Index'!AN28),INDEX('RAW DATA'!$D:$D,'Row Index'!AN28)))</f>
        <v>46299.1274884259</v>
      </c>
      <c r="AO590" s="41" t="n">
        <f aca="false">IF('Row Index'!AO28="","✗",IF(INDEX('RAW DATA'!$D:$D,'Row Index'!AO28)="",INDEX('RAW DATA'!$L:$L,'Row Index'!AO28),INDEX('RAW DATA'!$D:$D,'Row Index'!AO28)))</f>
        <v>46299.1476736111</v>
      </c>
      <c r="AP590" s="41" t="n">
        <f aca="false">IF('Row Index'!AP28="","✗",IF(INDEX('RAW DATA'!$D:$D,'Row Index'!AP28)="",INDEX('RAW DATA'!$L:$L,'Row Index'!AP28),INDEX('RAW DATA'!$D:$D,'Row Index'!AP28)))</f>
        <v>46299.1858912037</v>
      </c>
      <c r="AQ590" s="41" t="n">
        <f aca="false">IF('Row Index'!AQ28="","✗",IF(INDEX('RAW DATA'!$D:$D,'Row Index'!AQ28)="",INDEX('RAW DATA'!$L:$L,'Row Index'!AQ28),INDEX('RAW DATA'!$D:$D,'Row Index'!AQ28)))</f>
        <v>46299.2066782407</v>
      </c>
    </row>
    <row r="591" customFormat="false" ht="15" hidden="false" customHeight="false" outlineLevel="0" collapsed="false">
      <c r="A591" s="15" t="s">
        <v>234</v>
      </c>
      <c r="B591" s="16" t="s">
        <v>153</v>
      </c>
      <c r="C591" s="41" t="n">
        <f aca="false">IF('Row Index'!C29="","✗",IF(INDEX('RAW DATA'!$D:$D,'Row Index'!C29)="",INDEX('RAW DATA'!$L:$L,'Row Index'!C29),INDEX('RAW DATA'!$D:$D,'Row Index'!C29)))</f>
        <v>46298.6694097222</v>
      </c>
      <c r="D591" s="41" t="n">
        <f aca="false">IF('Row Index'!D29="","✗",IF(INDEX('RAW DATA'!$D:$D,'Row Index'!D29)="",INDEX('RAW DATA'!$L:$L,'Row Index'!D29),INDEX('RAW DATA'!$D:$D,'Row Index'!D29)))</f>
        <v>46298.6791550926</v>
      </c>
      <c r="E591" s="41" t="n">
        <f aca="false">IF('Row Index'!E29="","✗",IF(INDEX('RAW DATA'!$D:$D,'Row Index'!E29)="",INDEX('RAW DATA'!$L:$L,'Row Index'!E29),INDEX('RAW DATA'!$D:$D,'Row Index'!E29)))</f>
        <v>46298.6895717593</v>
      </c>
      <c r="F591" s="41" t="n">
        <f aca="false">IF('Row Index'!F29="","✗",IF(INDEX('RAW DATA'!$D:$D,'Row Index'!F29)="",INDEX('RAW DATA'!$L:$L,'Row Index'!F29),INDEX('RAW DATA'!$D:$D,'Row Index'!F29)))</f>
        <v>46298.699849537</v>
      </c>
      <c r="G591" s="41" t="n">
        <f aca="false">IF('Row Index'!G29="","✗",IF(INDEX('RAW DATA'!$D:$D,'Row Index'!G29)="",INDEX('RAW DATA'!$L:$L,'Row Index'!G29),INDEX('RAW DATA'!$D:$D,'Row Index'!G29)))</f>
        <v>46298.7104513889</v>
      </c>
      <c r="H591" s="41" t="n">
        <f aca="false">IF('Row Index'!H29="","✗",IF(INDEX('RAW DATA'!$D:$D,'Row Index'!H29)="",INDEX('RAW DATA'!$L:$L,'Row Index'!H29),INDEX('RAW DATA'!$D:$D,'Row Index'!H29)))</f>
        <v>46298.7246990741</v>
      </c>
      <c r="I591" s="41" t="n">
        <f aca="false">IF('Row Index'!I29="","✗",IF(INDEX('RAW DATA'!$D:$D,'Row Index'!I29)="",INDEX('RAW DATA'!$L:$L,'Row Index'!I29),INDEX('RAW DATA'!$D:$D,'Row Index'!I29)))</f>
        <v>46298.7418634259</v>
      </c>
      <c r="J591" s="41" t="n">
        <f aca="false">IF('Row Index'!J29="","✗",IF(INDEX('RAW DATA'!$D:$D,'Row Index'!J29)="",INDEX('RAW DATA'!$L:$L,'Row Index'!J29),INDEX('RAW DATA'!$D:$D,'Row Index'!J29)))</f>
        <v>46298.7518865741</v>
      </c>
      <c r="K591" s="41" t="n">
        <f aca="false">IF('Row Index'!K29="","✗",IF(INDEX('RAW DATA'!$D:$D,'Row Index'!K29)="",INDEX('RAW DATA'!$L:$L,'Row Index'!K29),INDEX('RAW DATA'!$D:$D,'Row Index'!K29)))</f>
        <v>46298.7613657407</v>
      </c>
      <c r="L591" s="41" t="n">
        <f aca="false">IF('Row Index'!L29="","✗",IF(INDEX('RAW DATA'!$D:$D,'Row Index'!L29)="",INDEX('RAW DATA'!$L:$L,'Row Index'!L29),INDEX('RAW DATA'!$D:$D,'Row Index'!L29)))</f>
        <v>46298.7724189815</v>
      </c>
      <c r="M591" s="41" t="n">
        <f aca="false">IF('Row Index'!M29="","✗",IF(INDEX('RAW DATA'!$D:$D,'Row Index'!M29)="",INDEX('RAW DATA'!$L:$L,'Row Index'!M29),INDEX('RAW DATA'!$D:$D,'Row Index'!M29)))</f>
        <v>46298.7822685185</v>
      </c>
      <c r="N591" s="41" t="n">
        <f aca="false">IF('Row Index'!N29="","✗",IF(INDEX('RAW DATA'!$D:$D,'Row Index'!N29)="",INDEX('RAW DATA'!$L:$L,'Row Index'!N29),INDEX('RAW DATA'!$D:$D,'Row Index'!N29)))</f>
        <v>46298.7938194444</v>
      </c>
      <c r="O591" s="41" t="n">
        <f aca="false">IF('Row Index'!O29="","✗",IF(INDEX('RAW DATA'!$D:$D,'Row Index'!O29)="",INDEX('RAW DATA'!$L:$L,'Row Index'!O29),INDEX('RAW DATA'!$D:$D,'Row Index'!O29)))</f>
        <v>46298.8042361111</v>
      </c>
      <c r="P591" s="41" t="n">
        <f aca="false">IF('Row Index'!P29="","✗",IF(INDEX('RAW DATA'!$D:$D,'Row Index'!P29)="",INDEX('RAW DATA'!$L:$L,'Row Index'!P29),INDEX('RAW DATA'!$D:$D,'Row Index'!P29)))</f>
        <v>46298.8146064815</v>
      </c>
      <c r="Q591" s="41" t="n">
        <f aca="false">IF('Row Index'!Q29="","✗",IF(INDEX('RAW DATA'!$D:$D,'Row Index'!Q29)="",INDEX('RAW DATA'!$L:$L,'Row Index'!Q29),INDEX('RAW DATA'!$D:$D,'Row Index'!Q29)))</f>
        <v>46298.8242476852</v>
      </c>
      <c r="R591" s="41" t="n">
        <f aca="false">IF('Row Index'!R29="","✗",IF(INDEX('RAW DATA'!$D:$D,'Row Index'!R29)="",INDEX('RAW DATA'!$L:$L,'Row Index'!R29),INDEX('RAW DATA'!$D:$D,'Row Index'!R29)))</f>
        <v>46298.8353472222</v>
      </c>
      <c r="S591" s="41" t="n">
        <f aca="false">IF('Row Index'!S29="","✗",IF(INDEX('RAW DATA'!$D:$D,'Row Index'!S29)="",INDEX('RAW DATA'!$L:$L,'Row Index'!S29),INDEX('RAW DATA'!$D:$D,'Row Index'!S29)))</f>
        <v>46298.8446412037</v>
      </c>
      <c r="T591" s="41" t="n">
        <f aca="false">IF('Row Index'!T29="","✗",IF(INDEX('RAW DATA'!$D:$D,'Row Index'!T29)="",INDEX('RAW DATA'!$L:$L,'Row Index'!T29),INDEX('RAW DATA'!$D:$D,'Row Index'!T29)))</f>
        <v>46298.8558333333</v>
      </c>
      <c r="U591" s="41" t="n">
        <f aca="false">IF('Row Index'!U29="","✗",IF(INDEX('RAW DATA'!$D:$D,'Row Index'!U29)="",INDEX('RAW DATA'!$L:$L,'Row Index'!U29),INDEX('RAW DATA'!$D:$D,'Row Index'!U29)))</f>
        <v>46298.8653125</v>
      </c>
      <c r="V591" s="41" t="n">
        <f aca="false">IF('Row Index'!V29="","✗",IF(INDEX('RAW DATA'!$D:$D,'Row Index'!V29)="",INDEX('RAW DATA'!$L:$L,'Row Index'!V29),INDEX('RAW DATA'!$D:$D,'Row Index'!V29)))</f>
        <v>46298.8762962963</v>
      </c>
      <c r="W591" s="41" t="n">
        <f aca="false">IF('Row Index'!W29="","✗",IF(INDEX('RAW DATA'!$D:$D,'Row Index'!W29)="",INDEX('RAW DATA'!$L:$L,'Row Index'!W29),INDEX('RAW DATA'!$D:$D,'Row Index'!W29)))</f>
        <v>46298.8869444444</v>
      </c>
      <c r="X591" s="41" t="n">
        <f aca="false">IF('Row Index'!X29="","✗",IF(INDEX('RAW DATA'!$D:$D,'Row Index'!X29)="",INDEX('RAW DATA'!$L:$L,'Row Index'!X29),INDEX('RAW DATA'!$D:$D,'Row Index'!X29)))</f>
        <v>46298.8976041667</v>
      </c>
      <c r="Y591" s="41" t="n">
        <f aca="false">IF('Row Index'!Y29="","✗",IF(INDEX('RAW DATA'!$D:$D,'Row Index'!Y29)="",INDEX('RAW DATA'!$L:$L,'Row Index'!Y29),INDEX('RAW DATA'!$D:$D,'Row Index'!Y29)))</f>
        <v>46298.9084953704</v>
      </c>
      <c r="Z591" s="41" t="n">
        <f aca="false">IF('Row Index'!Z29="","✗",IF(INDEX('RAW DATA'!$D:$D,'Row Index'!Z29)="",INDEX('RAW DATA'!$L:$L,'Row Index'!Z29),INDEX('RAW DATA'!$D:$D,'Row Index'!Z29)))</f>
        <v>46298.9306944445</v>
      </c>
      <c r="AA591" s="42" t="str">
        <f aca="false">IF('Row Index'!AA29="","⏳",IF(INDEX('RAW DATA'!$D:$D,'Row Index'!AA29)="",INDEX('RAW DATA'!$L:$L,'Row Index'!AA29),INDEX('RAW DATA'!$D:$D,'Row Index'!AA29)))</f>
        <v>⏳</v>
      </c>
      <c r="AB591" s="41" t="n">
        <f aca="false">IF('Row Index'!AB29="","✗",IF(INDEX('RAW DATA'!$D:$D,'Row Index'!AB29)="",INDEX('RAW DATA'!$L:$L,'Row Index'!AB29),INDEX('RAW DATA'!$D:$D,'Row Index'!AB29)))</f>
        <v>46298.9487268519</v>
      </c>
      <c r="AC591" s="41" t="n">
        <f aca="false">IF('Row Index'!AC29="","✗",IF(INDEX('RAW DATA'!$D:$D,'Row Index'!AC29)="",INDEX('RAW DATA'!$L:$L,'Row Index'!AC29),INDEX('RAW DATA'!$D:$D,'Row Index'!AC29)))</f>
        <v>46298.9601157407</v>
      </c>
      <c r="AD591" s="41" t="n">
        <f aca="false">IF('Row Index'!AD29="","✗",IF(INDEX('RAW DATA'!$D:$D,'Row Index'!AD29)="",INDEX('RAW DATA'!$L:$L,'Row Index'!AD29),INDEX('RAW DATA'!$D:$D,'Row Index'!AD29)))</f>
        <v>46298.9697916667</v>
      </c>
      <c r="AE591" s="41" t="n">
        <f aca="false">IF('Row Index'!AE29="","✗",IF(INDEX('RAW DATA'!$D:$D,'Row Index'!AE29)="",INDEX('RAW DATA'!$L:$L,'Row Index'!AE29),INDEX('RAW DATA'!$D:$D,'Row Index'!AE29)))</f>
        <v>46298.9825231481</v>
      </c>
      <c r="AF591" s="41" t="n">
        <f aca="false">IF('Row Index'!AF29="","✗",IF(INDEX('RAW DATA'!$D:$D,'Row Index'!AF29)="",INDEX('RAW DATA'!$L:$L,'Row Index'!AF29),INDEX('RAW DATA'!$D:$D,'Row Index'!AF29)))</f>
        <v>46298.9909259259</v>
      </c>
      <c r="AG591" s="41" t="n">
        <f aca="false">IF('Row Index'!AG29="","✗",IF(INDEX('RAW DATA'!$D:$D,'Row Index'!AG29)="",INDEX('RAW DATA'!$L:$L,'Row Index'!AG29),INDEX('RAW DATA'!$D:$D,'Row Index'!AG29)))</f>
        <v>46299.0025810185</v>
      </c>
      <c r="AH591" s="41" t="n">
        <f aca="false">IF('Row Index'!AH29="","✗",IF(INDEX('RAW DATA'!$D:$D,'Row Index'!AH29)="",INDEX('RAW DATA'!$L:$L,'Row Index'!AH29),INDEX('RAW DATA'!$D:$D,'Row Index'!AH29)))</f>
        <v>46299.0177199074</v>
      </c>
      <c r="AI591" s="41" t="n">
        <f aca="false">IF('Row Index'!AI29="","✗",IF(INDEX('RAW DATA'!$D:$D,'Row Index'!AI29)="",INDEX('RAW DATA'!$L:$L,'Row Index'!AI29),INDEX('RAW DATA'!$D:$D,'Row Index'!AI29)))</f>
        <v>46299.0330092593</v>
      </c>
      <c r="AJ591" s="41" t="n">
        <f aca="false">IF('Row Index'!AJ29="","✗",IF(INDEX('RAW DATA'!$D:$D,'Row Index'!AJ29)="",INDEX('RAW DATA'!$L:$L,'Row Index'!AJ29),INDEX('RAW DATA'!$D:$D,'Row Index'!AJ29)))</f>
        <v>46299.0552199074</v>
      </c>
      <c r="AK591" s="41" t="n">
        <f aca="false">IF('Row Index'!AK29="","✗",IF(INDEX('RAW DATA'!$D:$D,'Row Index'!AK29)="",INDEX('RAW DATA'!$L:$L,'Row Index'!AK29),INDEX('RAW DATA'!$D:$D,'Row Index'!AK29)))</f>
        <v>46299.0663541667</v>
      </c>
      <c r="AL591" s="41" t="n">
        <f aca="false">IF('Row Index'!AL29="","✗",IF(INDEX('RAW DATA'!$D:$D,'Row Index'!AL29)="",INDEX('RAW DATA'!$L:$L,'Row Index'!AL29),INDEX('RAW DATA'!$D:$D,'Row Index'!AL29)))</f>
        <v>46299.0868634259</v>
      </c>
      <c r="AM591" s="41" t="n">
        <f aca="false">IF('Row Index'!AM29="","✗",IF(INDEX('RAW DATA'!$D:$D,'Row Index'!AM29)="",INDEX('RAW DATA'!$L:$L,'Row Index'!AM29),INDEX('RAW DATA'!$D:$D,'Row Index'!AM29)))</f>
        <v>46299.1057407407</v>
      </c>
      <c r="AN591" s="41" t="n">
        <f aca="false">IF('Row Index'!AN29="","✗",IF(INDEX('RAW DATA'!$D:$D,'Row Index'!AN29)="",INDEX('RAW DATA'!$L:$L,'Row Index'!AN29),INDEX('RAW DATA'!$D:$D,'Row Index'!AN29)))</f>
        <v>46299.1275</v>
      </c>
      <c r="AO591" s="41" t="n">
        <f aca="false">IF('Row Index'!AO29="","✗",IF(INDEX('RAW DATA'!$D:$D,'Row Index'!AO29)="",INDEX('RAW DATA'!$L:$L,'Row Index'!AO29),INDEX('RAW DATA'!$D:$D,'Row Index'!AO29)))</f>
        <v>46299.1476967593</v>
      </c>
      <c r="AP591" s="41" t="n">
        <f aca="false">IF('Row Index'!AP29="","✗",IF(INDEX('RAW DATA'!$D:$D,'Row Index'!AP29)="",INDEX('RAW DATA'!$L:$L,'Row Index'!AP29),INDEX('RAW DATA'!$D:$D,'Row Index'!AP29)))</f>
        <v>46299.1859143519</v>
      </c>
      <c r="AQ591" s="41" t="n">
        <f aca="false">IF('Row Index'!AQ29="","✗",IF(INDEX('RAW DATA'!$D:$D,'Row Index'!AQ29)="",INDEX('RAW DATA'!$L:$L,'Row Index'!AQ29),INDEX('RAW DATA'!$D:$D,'Row Index'!AQ29)))</f>
        <v>46299.2067013889</v>
      </c>
    </row>
    <row r="592" customFormat="false" ht="15" hidden="false" customHeight="false" outlineLevel="0" collapsed="false">
      <c r="A592" s="15" t="s">
        <v>237</v>
      </c>
      <c r="B592" s="16" t="s">
        <v>153</v>
      </c>
      <c r="C592" s="41" t="n">
        <f aca="false">IF('Row Index'!C30="","✗",IF(INDEX('RAW DATA'!$D:$D,'Row Index'!C30)="",INDEX('RAW DATA'!$L:$L,'Row Index'!C30),INDEX('RAW DATA'!$D:$D,'Row Index'!C30)))</f>
        <v>46298.6694444444</v>
      </c>
      <c r="D592" s="41" t="n">
        <f aca="false">IF('Row Index'!D30="","✗",IF(INDEX('RAW DATA'!$D:$D,'Row Index'!D30)="",INDEX('RAW DATA'!$L:$L,'Row Index'!D30),INDEX('RAW DATA'!$D:$D,'Row Index'!D30)))</f>
        <v>46298.6792476852</v>
      </c>
      <c r="E592" s="41" t="n">
        <f aca="false">IF('Row Index'!E30="","✗",IF(INDEX('RAW DATA'!$D:$D,'Row Index'!E30)="",INDEX('RAW DATA'!$L:$L,'Row Index'!E30),INDEX('RAW DATA'!$D:$D,'Row Index'!E30)))</f>
        <v>46298.6896296296</v>
      </c>
      <c r="F592" s="41" t="n">
        <f aca="false">IF('Row Index'!F30="","✗",IF(INDEX('RAW DATA'!$D:$D,'Row Index'!F30)="",INDEX('RAW DATA'!$L:$L,'Row Index'!F30),INDEX('RAW DATA'!$D:$D,'Row Index'!F30)))</f>
        <v>46298.6999884259</v>
      </c>
      <c r="G592" s="41" t="n">
        <f aca="false">IF('Row Index'!G30="","✗",IF(INDEX('RAW DATA'!$D:$D,'Row Index'!G30)="",INDEX('RAW DATA'!$L:$L,'Row Index'!G30),INDEX('RAW DATA'!$D:$D,'Row Index'!G30)))</f>
        <v>46298.710625</v>
      </c>
      <c r="H592" s="41" t="n">
        <f aca="false">IF('Row Index'!H30="","✗",IF(INDEX('RAW DATA'!$D:$D,'Row Index'!H30)="",INDEX('RAW DATA'!$L:$L,'Row Index'!H30),INDEX('RAW DATA'!$D:$D,'Row Index'!H30)))</f>
        <v>46298.7247685185</v>
      </c>
      <c r="I592" s="41" t="n">
        <f aca="false">IF('Row Index'!I30="","✗",IF(INDEX('RAW DATA'!$D:$D,'Row Index'!I30)="",INDEX('RAW DATA'!$L:$L,'Row Index'!I30),INDEX('RAW DATA'!$D:$D,'Row Index'!I30)))</f>
        <v>46298.7418981482</v>
      </c>
      <c r="J592" s="41" t="n">
        <f aca="false">IF('Row Index'!J30="","✗",IF(INDEX('RAW DATA'!$D:$D,'Row Index'!J30)="",INDEX('RAW DATA'!$L:$L,'Row Index'!J30),INDEX('RAW DATA'!$D:$D,'Row Index'!J30)))</f>
        <v>46298.7519791667</v>
      </c>
      <c r="K592" s="41" t="n">
        <f aca="false">IF('Row Index'!K30="","✗",IF(INDEX('RAW DATA'!$D:$D,'Row Index'!K30)="",INDEX('RAW DATA'!$L:$L,'Row Index'!K30),INDEX('RAW DATA'!$D:$D,'Row Index'!K30)))</f>
        <v>46298.761400463</v>
      </c>
      <c r="L592" s="41" t="n">
        <f aca="false">IF('Row Index'!L30="","✗",IF(INDEX('RAW DATA'!$D:$D,'Row Index'!L30)="",INDEX('RAW DATA'!$L:$L,'Row Index'!L30),INDEX('RAW DATA'!$D:$D,'Row Index'!L30)))</f>
        <v>46298.7724884259</v>
      </c>
      <c r="M592" s="41" t="n">
        <f aca="false">IF('Row Index'!M30="","✗",IF(INDEX('RAW DATA'!$D:$D,'Row Index'!M30)="",INDEX('RAW DATA'!$L:$L,'Row Index'!M30),INDEX('RAW DATA'!$D:$D,'Row Index'!M30)))</f>
        <v>46298.7823148148</v>
      </c>
      <c r="N592" s="41" t="n">
        <f aca="false">IF('Row Index'!N30="","✗",IF(INDEX('RAW DATA'!$D:$D,'Row Index'!N30)="",INDEX('RAW DATA'!$L:$L,'Row Index'!N30),INDEX('RAW DATA'!$D:$D,'Row Index'!N30)))</f>
        <v>46298.7938425926</v>
      </c>
      <c r="O592" s="41" t="n">
        <f aca="false">IF('Row Index'!O30="","✗",IF(INDEX('RAW DATA'!$D:$D,'Row Index'!O30)="",INDEX('RAW DATA'!$L:$L,'Row Index'!O30),INDEX('RAW DATA'!$D:$D,'Row Index'!O30)))</f>
        <v>46298.8042824074</v>
      </c>
      <c r="P592" s="41" t="n">
        <f aca="false">IF('Row Index'!P30="","✗",IF(INDEX('RAW DATA'!$D:$D,'Row Index'!P30)="",INDEX('RAW DATA'!$L:$L,'Row Index'!P30),INDEX('RAW DATA'!$D:$D,'Row Index'!P30)))</f>
        <v>46298.8146412037</v>
      </c>
      <c r="Q592" s="41" t="n">
        <f aca="false">IF('Row Index'!Q30="","✗",IF(INDEX('RAW DATA'!$D:$D,'Row Index'!Q30)="",INDEX('RAW DATA'!$L:$L,'Row Index'!Q30),INDEX('RAW DATA'!$D:$D,'Row Index'!Q30)))</f>
        <v>46298.8243055556</v>
      </c>
      <c r="R592" s="41" t="n">
        <f aca="false">IF('Row Index'!R30="","✗",IF(INDEX('RAW DATA'!$D:$D,'Row Index'!R30)="",INDEX('RAW DATA'!$L:$L,'Row Index'!R30),INDEX('RAW DATA'!$D:$D,'Row Index'!R30)))</f>
        <v>46298.8354050926</v>
      </c>
      <c r="S592" s="41" t="n">
        <f aca="false">IF('Row Index'!S30="","✗",IF(INDEX('RAW DATA'!$D:$D,'Row Index'!S30)="",INDEX('RAW DATA'!$L:$L,'Row Index'!S30),INDEX('RAW DATA'!$D:$D,'Row Index'!S30)))</f>
        <v>46298.8446759259</v>
      </c>
      <c r="T592" s="41" t="n">
        <f aca="false">IF('Row Index'!T30="","✗",IF(INDEX('RAW DATA'!$D:$D,'Row Index'!T30)="",INDEX('RAW DATA'!$L:$L,'Row Index'!T30),INDEX('RAW DATA'!$D:$D,'Row Index'!T30)))</f>
        <v>46298.8558564815</v>
      </c>
      <c r="U592" s="41" t="n">
        <f aca="false">IF('Row Index'!U30="","✗",IF(INDEX('RAW DATA'!$D:$D,'Row Index'!U30)="",INDEX('RAW DATA'!$L:$L,'Row Index'!U30),INDEX('RAW DATA'!$D:$D,'Row Index'!U30)))</f>
        <v>46298.8653472222</v>
      </c>
      <c r="V592" s="41" t="n">
        <f aca="false">IF('Row Index'!V30="","✗",IF(INDEX('RAW DATA'!$D:$D,'Row Index'!V30)="",INDEX('RAW DATA'!$L:$L,'Row Index'!V30),INDEX('RAW DATA'!$D:$D,'Row Index'!V30)))</f>
        <v>46298.8763194445</v>
      </c>
      <c r="W592" s="41" t="n">
        <f aca="false">IF('Row Index'!W30="","✗",IF(INDEX('RAW DATA'!$D:$D,'Row Index'!W30)="",INDEX('RAW DATA'!$L:$L,'Row Index'!W30),INDEX('RAW DATA'!$D:$D,'Row Index'!W30)))</f>
        <v>46298.8869907407</v>
      </c>
      <c r="X592" s="41" t="n">
        <f aca="false">IF('Row Index'!X30="","✗",IF(INDEX('RAW DATA'!$D:$D,'Row Index'!X30)="",INDEX('RAW DATA'!$L:$L,'Row Index'!X30),INDEX('RAW DATA'!$D:$D,'Row Index'!X30)))</f>
        <v>46298.8976388889</v>
      </c>
      <c r="Y592" s="41" t="n">
        <f aca="false">IF('Row Index'!Y30="","✗",IF(INDEX('RAW DATA'!$D:$D,'Row Index'!Y30)="",INDEX('RAW DATA'!$L:$L,'Row Index'!Y30),INDEX('RAW DATA'!$D:$D,'Row Index'!Y30)))</f>
        <v>46298.9085416667</v>
      </c>
      <c r="Z592" s="41" t="n">
        <f aca="false">IF('Row Index'!Z30="","✗",IF(INDEX('RAW DATA'!$D:$D,'Row Index'!Z30)="",INDEX('RAW DATA'!$L:$L,'Row Index'!Z30),INDEX('RAW DATA'!$D:$D,'Row Index'!Z30)))</f>
        <v>46298.9307407407</v>
      </c>
      <c r="AA592" s="42" t="str">
        <f aca="false">IF('Row Index'!AA30="","⏳",IF(INDEX('RAW DATA'!$D:$D,'Row Index'!AA30)="",INDEX('RAW DATA'!$L:$L,'Row Index'!AA30),INDEX('RAW DATA'!$D:$D,'Row Index'!AA30)))</f>
        <v>⏳</v>
      </c>
      <c r="AB592" s="41" t="n">
        <f aca="false">IF('Row Index'!AB30="","✗",IF(INDEX('RAW DATA'!$D:$D,'Row Index'!AB30)="",INDEX('RAW DATA'!$L:$L,'Row Index'!AB30),INDEX('RAW DATA'!$D:$D,'Row Index'!AB30)))</f>
        <v>46298.9487615741</v>
      </c>
      <c r="AC592" s="41" t="n">
        <f aca="false">IF('Row Index'!AC30="","✗",IF(INDEX('RAW DATA'!$D:$D,'Row Index'!AC30)="",INDEX('RAW DATA'!$L:$L,'Row Index'!AC30),INDEX('RAW DATA'!$D:$D,'Row Index'!AC30)))</f>
        <v>46298.9601388889</v>
      </c>
      <c r="AD592" s="41" t="n">
        <f aca="false">IF('Row Index'!AD30="","✗",IF(INDEX('RAW DATA'!$D:$D,'Row Index'!AD30)="",INDEX('RAW DATA'!$L:$L,'Row Index'!AD30),INDEX('RAW DATA'!$D:$D,'Row Index'!AD30)))</f>
        <v>46298.9698263889</v>
      </c>
      <c r="AE592" s="41" t="n">
        <f aca="false">IF('Row Index'!AE30="","✗",IF(INDEX('RAW DATA'!$D:$D,'Row Index'!AE30)="",INDEX('RAW DATA'!$L:$L,'Row Index'!AE30),INDEX('RAW DATA'!$D:$D,'Row Index'!AE30)))</f>
        <v>46298.9825694444</v>
      </c>
      <c r="AF592" s="41" t="n">
        <f aca="false">IF('Row Index'!AF30="","✗",IF(INDEX('RAW DATA'!$D:$D,'Row Index'!AF30)="",INDEX('RAW DATA'!$L:$L,'Row Index'!AF30),INDEX('RAW DATA'!$D:$D,'Row Index'!AF30)))</f>
        <v>46298.9909490741</v>
      </c>
      <c r="AG592" s="41" t="n">
        <f aca="false">IF('Row Index'!AG30="","✗",IF(INDEX('RAW DATA'!$D:$D,'Row Index'!AG30)="",INDEX('RAW DATA'!$L:$L,'Row Index'!AG30),INDEX('RAW DATA'!$D:$D,'Row Index'!AG30)))</f>
        <v>46299.0026157407</v>
      </c>
      <c r="AH592" s="41" t="n">
        <f aca="false">IF('Row Index'!AH30="","✗",IF(INDEX('RAW DATA'!$D:$D,'Row Index'!AH30)="",INDEX('RAW DATA'!$L:$L,'Row Index'!AH30),INDEX('RAW DATA'!$D:$D,'Row Index'!AH30)))</f>
        <v>46299.0177430556</v>
      </c>
      <c r="AI592" s="41" t="n">
        <f aca="false">IF('Row Index'!AI30="","✗",IF(INDEX('RAW DATA'!$D:$D,'Row Index'!AI30)="",INDEX('RAW DATA'!$L:$L,'Row Index'!AI30),INDEX('RAW DATA'!$D:$D,'Row Index'!AI30)))</f>
        <v>46299.0330787037</v>
      </c>
      <c r="AJ592" s="41" t="n">
        <f aca="false">IF('Row Index'!AJ30="","✗",IF(INDEX('RAW DATA'!$D:$D,'Row Index'!AJ30)="",INDEX('RAW DATA'!$L:$L,'Row Index'!AJ30),INDEX('RAW DATA'!$D:$D,'Row Index'!AJ30)))</f>
        <v>46299.0552546296</v>
      </c>
      <c r="AK592" s="41" t="n">
        <f aca="false">IF('Row Index'!AK30="","✗",IF(INDEX('RAW DATA'!$D:$D,'Row Index'!AK30)="",INDEX('RAW DATA'!$L:$L,'Row Index'!AK30),INDEX('RAW DATA'!$D:$D,'Row Index'!AK30)))</f>
        <v>46299.0663888889</v>
      </c>
      <c r="AL592" s="41" t="n">
        <f aca="false">IF('Row Index'!AL30="","✗",IF(INDEX('RAW DATA'!$D:$D,'Row Index'!AL30)="",INDEX('RAW DATA'!$L:$L,'Row Index'!AL30),INDEX('RAW DATA'!$D:$D,'Row Index'!AL30)))</f>
        <v>46299.0868865741</v>
      </c>
      <c r="AM592" s="41" t="n">
        <f aca="false">IF('Row Index'!AM30="","✗",IF(INDEX('RAW DATA'!$D:$D,'Row Index'!AM30)="",INDEX('RAW DATA'!$L:$L,'Row Index'!AM30),INDEX('RAW DATA'!$D:$D,'Row Index'!AM30)))</f>
        <v>46299.1057638889</v>
      </c>
      <c r="AN592" s="41" t="n">
        <f aca="false">IF('Row Index'!AN30="","✗",IF(INDEX('RAW DATA'!$D:$D,'Row Index'!AN30)="",INDEX('RAW DATA'!$L:$L,'Row Index'!AN30),INDEX('RAW DATA'!$D:$D,'Row Index'!AN30)))</f>
        <v>46299.1275694444</v>
      </c>
      <c r="AO592" s="41" t="n">
        <f aca="false">IF('Row Index'!AO30="","✗",IF(INDEX('RAW DATA'!$D:$D,'Row Index'!AO30)="",INDEX('RAW DATA'!$L:$L,'Row Index'!AO30),INDEX('RAW DATA'!$D:$D,'Row Index'!AO30)))</f>
        <v>46299.1477314815</v>
      </c>
      <c r="AP592" s="41" t="n">
        <f aca="false">IF('Row Index'!AP30="","✗",IF(INDEX('RAW DATA'!$D:$D,'Row Index'!AP30)="",INDEX('RAW DATA'!$L:$L,'Row Index'!AP30),INDEX('RAW DATA'!$D:$D,'Row Index'!AP30)))</f>
        <v>46299.1859375</v>
      </c>
      <c r="AQ592" s="41" t="n">
        <f aca="false">IF('Row Index'!AQ30="","✗",IF(INDEX('RAW DATA'!$D:$D,'Row Index'!AQ30)="",INDEX('RAW DATA'!$L:$L,'Row Index'!AQ30),INDEX('RAW DATA'!$D:$D,'Row Index'!AQ30)))</f>
        <v>46299.2067476852</v>
      </c>
    </row>
    <row r="593" customFormat="false" ht="15" hidden="false" customHeight="false" outlineLevel="0" collapsed="false">
      <c r="A593" s="15" t="s">
        <v>240</v>
      </c>
      <c r="B593" s="16" t="s">
        <v>153</v>
      </c>
      <c r="C593" s="41" t="n">
        <f aca="false">IF('Row Index'!C31="","✗",IF(INDEX('RAW DATA'!$D:$D,'Row Index'!C31)="",INDEX('RAW DATA'!$L:$L,'Row Index'!C31),INDEX('RAW DATA'!$D:$D,'Row Index'!C31)))</f>
        <v>46298.669525463</v>
      </c>
      <c r="D593" s="41" t="n">
        <f aca="false">IF('Row Index'!D31="","✗",IF(INDEX('RAW DATA'!$D:$D,'Row Index'!D31)="",INDEX('RAW DATA'!$L:$L,'Row Index'!D31),INDEX('RAW DATA'!$D:$D,'Row Index'!D31)))</f>
        <v>46298.6793055556</v>
      </c>
      <c r="E593" s="41" t="n">
        <f aca="false">IF('Row Index'!E31="","✗",IF(INDEX('RAW DATA'!$D:$D,'Row Index'!E31)="",INDEX('RAW DATA'!$L:$L,'Row Index'!E31),INDEX('RAW DATA'!$D:$D,'Row Index'!E31)))</f>
        <v>46298.6896643519</v>
      </c>
      <c r="F593" s="41" t="n">
        <f aca="false">IF('Row Index'!F31="","✗",IF(INDEX('RAW DATA'!$D:$D,'Row Index'!F31)="",INDEX('RAW DATA'!$L:$L,'Row Index'!F31),INDEX('RAW DATA'!$D:$D,'Row Index'!F31)))</f>
        <v>46298.7000462963</v>
      </c>
      <c r="G593" s="41" t="n">
        <f aca="false">IF('Row Index'!G31="","✗",IF(INDEX('RAW DATA'!$D:$D,'Row Index'!G31)="",INDEX('RAW DATA'!$L:$L,'Row Index'!G31),INDEX('RAW DATA'!$D:$D,'Row Index'!G31)))</f>
        <v>46298.7106597222</v>
      </c>
      <c r="H593" s="41" t="n">
        <f aca="false">IF('Row Index'!H31="","✗",IF(INDEX('RAW DATA'!$D:$D,'Row Index'!H31)="",INDEX('RAW DATA'!$L:$L,'Row Index'!H31),INDEX('RAW DATA'!$D:$D,'Row Index'!H31)))</f>
        <v>46298.7248263889</v>
      </c>
      <c r="I593" s="41" t="n">
        <f aca="false">IF('Row Index'!I31="","✗",IF(INDEX('RAW DATA'!$D:$D,'Row Index'!I31)="",INDEX('RAW DATA'!$L:$L,'Row Index'!I31),INDEX('RAW DATA'!$D:$D,'Row Index'!I31)))</f>
        <v>46298.7419444445</v>
      </c>
      <c r="J593" s="41" t="n">
        <f aca="false">IF('Row Index'!J31="","✗",IF(INDEX('RAW DATA'!$D:$D,'Row Index'!J31)="",INDEX('RAW DATA'!$L:$L,'Row Index'!J31),INDEX('RAW DATA'!$D:$D,'Row Index'!J31)))</f>
        <v>46298.7520138889</v>
      </c>
      <c r="K593" s="41" t="n">
        <f aca="false">IF('Row Index'!K31="","✗",IF(INDEX('RAW DATA'!$D:$D,'Row Index'!K31)="",INDEX('RAW DATA'!$L:$L,'Row Index'!K31),INDEX('RAW DATA'!$D:$D,'Row Index'!K31)))</f>
        <v>46298.7614467593</v>
      </c>
      <c r="L593" s="41" t="n">
        <f aca="false">IF('Row Index'!L31="","✗",IF(INDEX('RAW DATA'!$D:$D,'Row Index'!L31)="",INDEX('RAW DATA'!$L:$L,'Row Index'!L31),INDEX('RAW DATA'!$D:$D,'Row Index'!L31)))</f>
        <v>46298.7725462963</v>
      </c>
      <c r="M593" s="41" t="n">
        <f aca="false">IF('Row Index'!M31="","✗",IF(INDEX('RAW DATA'!$D:$D,'Row Index'!M31)="",INDEX('RAW DATA'!$L:$L,'Row Index'!M31),INDEX('RAW DATA'!$D:$D,'Row Index'!M31)))</f>
        <v>46298.782349537</v>
      </c>
      <c r="N593" s="41" t="n">
        <f aca="false">IF('Row Index'!N31="","✗",IF(INDEX('RAW DATA'!$D:$D,'Row Index'!N31)="",INDEX('RAW DATA'!$L:$L,'Row Index'!N31),INDEX('RAW DATA'!$D:$D,'Row Index'!N31)))</f>
        <v>46298.7938657407</v>
      </c>
      <c r="O593" s="41" t="n">
        <f aca="false">IF('Row Index'!O31="","✗",IF(INDEX('RAW DATA'!$D:$D,'Row Index'!O31)="",INDEX('RAW DATA'!$L:$L,'Row Index'!O31),INDEX('RAW DATA'!$D:$D,'Row Index'!O31)))</f>
        <v>46298.8043055556</v>
      </c>
      <c r="P593" s="41" t="n">
        <f aca="false">IF('Row Index'!P31="","✗",IF(INDEX('RAW DATA'!$D:$D,'Row Index'!P31)="",INDEX('RAW DATA'!$L:$L,'Row Index'!P31),INDEX('RAW DATA'!$D:$D,'Row Index'!P31)))</f>
        <v>46298.8147222222</v>
      </c>
      <c r="Q593" s="41" t="n">
        <f aca="false">IF('Row Index'!Q31="","✗",IF(INDEX('RAW DATA'!$D:$D,'Row Index'!Q31)="",INDEX('RAW DATA'!$L:$L,'Row Index'!Q31),INDEX('RAW DATA'!$D:$D,'Row Index'!Q31)))</f>
        <v>46298.8243402778</v>
      </c>
      <c r="R593" s="41" t="n">
        <f aca="false">IF('Row Index'!R31="","✗",IF(INDEX('RAW DATA'!$D:$D,'Row Index'!R31)="",INDEX('RAW DATA'!$L:$L,'Row Index'!R31),INDEX('RAW DATA'!$D:$D,'Row Index'!R31)))</f>
        <v>46298.8354398148</v>
      </c>
      <c r="S593" s="41" t="n">
        <f aca="false">IF('Row Index'!S31="","✗",IF(INDEX('RAW DATA'!$D:$D,'Row Index'!S31)="",INDEX('RAW DATA'!$L:$L,'Row Index'!S31),INDEX('RAW DATA'!$D:$D,'Row Index'!S31)))</f>
        <v>46298.8446990741</v>
      </c>
      <c r="T593" s="41" t="n">
        <f aca="false">IF('Row Index'!T31="","✗",IF(INDEX('RAW DATA'!$D:$D,'Row Index'!T31)="",INDEX('RAW DATA'!$L:$L,'Row Index'!T31),INDEX('RAW DATA'!$D:$D,'Row Index'!T31)))</f>
        <v>46298.8558796296</v>
      </c>
      <c r="U593" s="41" t="n">
        <f aca="false">IF('Row Index'!U31="","✗",IF(INDEX('RAW DATA'!$D:$D,'Row Index'!U31)="",INDEX('RAW DATA'!$L:$L,'Row Index'!U31),INDEX('RAW DATA'!$D:$D,'Row Index'!U31)))</f>
        <v>46298.8653819444</v>
      </c>
      <c r="V593" s="41" t="n">
        <f aca="false">IF('Row Index'!V31="","✗",IF(INDEX('RAW DATA'!$D:$D,'Row Index'!V31)="",INDEX('RAW DATA'!$L:$L,'Row Index'!V31),INDEX('RAW DATA'!$D:$D,'Row Index'!V31)))</f>
        <v>46298.8763425926</v>
      </c>
      <c r="W593" s="41" t="n">
        <f aca="false">IF('Row Index'!W31="","✗",IF(INDEX('RAW DATA'!$D:$D,'Row Index'!W31)="",INDEX('RAW DATA'!$L:$L,'Row Index'!W31),INDEX('RAW DATA'!$D:$D,'Row Index'!W31)))</f>
        <v>46298.887025463</v>
      </c>
      <c r="X593" s="41" t="n">
        <f aca="false">IF('Row Index'!X31="","✗",IF(INDEX('RAW DATA'!$D:$D,'Row Index'!X31)="",INDEX('RAW DATA'!$L:$L,'Row Index'!X31),INDEX('RAW DATA'!$D:$D,'Row Index'!X31)))</f>
        <v>46298.8976736111</v>
      </c>
      <c r="Y593" s="41" t="n">
        <f aca="false">IF('Row Index'!Y31="","✗",IF(INDEX('RAW DATA'!$D:$D,'Row Index'!Y31)="",INDEX('RAW DATA'!$L:$L,'Row Index'!Y31),INDEX('RAW DATA'!$D:$D,'Row Index'!Y31)))</f>
        <v>46298.9085648148</v>
      </c>
      <c r="Z593" s="41" t="n">
        <f aca="false">IF('Row Index'!Z31="","✗",IF(INDEX('RAW DATA'!$D:$D,'Row Index'!Z31)="",INDEX('RAW DATA'!$L:$L,'Row Index'!Z31),INDEX('RAW DATA'!$D:$D,'Row Index'!Z31)))</f>
        <v>46298.9308101852</v>
      </c>
      <c r="AA593" s="42" t="str">
        <f aca="false">IF('Row Index'!AA31="","⏳",IF(INDEX('RAW DATA'!$D:$D,'Row Index'!AA31)="",INDEX('RAW DATA'!$L:$L,'Row Index'!AA31),INDEX('RAW DATA'!$D:$D,'Row Index'!AA31)))</f>
        <v>⏳</v>
      </c>
      <c r="AB593" s="41" t="n">
        <f aca="false">IF('Row Index'!AB31="","✗",IF(INDEX('RAW DATA'!$D:$D,'Row Index'!AB31)="",INDEX('RAW DATA'!$L:$L,'Row Index'!AB31),INDEX('RAW DATA'!$D:$D,'Row Index'!AB31)))</f>
        <v>46298.9488194444</v>
      </c>
      <c r="AC593" s="41" t="n">
        <f aca="false">IF('Row Index'!AC31="","✗",IF(INDEX('RAW DATA'!$D:$D,'Row Index'!AC31)="",INDEX('RAW DATA'!$L:$L,'Row Index'!AC31),INDEX('RAW DATA'!$D:$D,'Row Index'!AC31)))</f>
        <v>46298.9601851852</v>
      </c>
      <c r="AD593" s="41" t="n">
        <f aca="false">IF('Row Index'!AD31="","✗",IF(INDEX('RAW DATA'!$D:$D,'Row Index'!AD31)="",INDEX('RAW DATA'!$L:$L,'Row Index'!AD31),INDEX('RAW DATA'!$D:$D,'Row Index'!AD31)))</f>
        <v>46298.9698726852</v>
      </c>
      <c r="AE593" s="41" t="n">
        <f aca="false">IF('Row Index'!AE31="","✗",IF(INDEX('RAW DATA'!$D:$D,'Row Index'!AE31)="",INDEX('RAW DATA'!$L:$L,'Row Index'!AE31),INDEX('RAW DATA'!$D:$D,'Row Index'!AE31)))</f>
        <v>46298.9825925926</v>
      </c>
      <c r="AF593" s="41" t="n">
        <f aca="false">IF('Row Index'!AF31="","✗",IF(INDEX('RAW DATA'!$D:$D,'Row Index'!AF31)="",INDEX('RAW DATA'!$L:$L,'Row Index'!AF31),INDEX('RAW DATA'!$D:$D,'Row Index'!AF31)))</f>
        <v>46298.9909953704</v>
      </c>
      <c r="AG593" s="41" t="n">
        <f aca="false">IF('Row Index'!AG31="","✗",IF(INDEX('RAW DATA'!$D:$D,'Row Index'!AG31)="",INDEX('RAW DATA'!$L:$L,'Row Index'!AG31),INDEX('RAW DATA'!$D:$D,'Row Index'!AG31)))</f>
        <v>46299.0026736111</v>
      </c>
      <c r="AH593" s="41" t="n">
        <f aca="false">IF('Row Index'!AH31="","✗",IF(INDEX('RAW DATA'!$D:$D,'Row Index'!AH31)="",INDEX('RAW DATA'!$L:$L,'Row Index'!AH31),INDEX('RAW DATA'!$D:$D,'Row Index'!AH31)))</f>
        <v>46299.0177662037</v>
      </c>
      <c r="AI593" s="41" t="n">
        <f aca="false">IF('Row Index'!AI31="","✗",IF(INDEX('RAW DATA'!$D:$D,'Row Index'!AI31)="",INDEX('RAW DATA'!$L:$L,'Row Index'!AI31),INDEX('RAW DATA'!$D:$D,'Row Index'!AI31)))</f>
        <v>46299.0331134259</v>
      </c>
      <c r="AJ593" s="41" t="n">
        <f aca="false">IF('Row Index'!AJ31="","✗",IF(INDEX('RAW DATA'!$D:$D,'Row Index'!AJ31)="",INDEX('RAW DATA'!$L:$L,'Row Index'!AJ31),INDEX('RAW DATA'!$D:$D,'Row Index'!AJ31)))</f>
        <v>46299.0552893519</v>
      </c>
      <c r="AK593" s="41" t="n">
        <f aca="false">IF('Row Index'!AK31="","✗",IF(INDEX('RAW DATA'!$D:$D,'Row Index'!AK31)="",INDEX('RAW DATA'!$L:$L,'Row Index'!AK31),INDEX('RAW DATA'!$D:$D,'Row Index'!AK31)))</f>
        <v>46299.0664583333</v>
      </c>
      <c r="AL593" s="41" t="n">
        <f aca="false">IF('Row Index'!AL31="","✗",IF(INDEX('RAW DATA'!$D:$D,'Row Index'!AL31)="",INDEX('RAW DATA'!$L:$L,'Row Index'!AL31),INDEX('RAW DATA'!$D:$D,'Row Index'!AL31)))</f>
        <v>46299.0869097222</v>
      </c>
      <c r="AM593" s="41" t="n">
        <f aca="false">IF('Row Index'!AM31="","✗",IF(INDEX('RAW DATA'!$D:$D,'Row Index'!AM31)="",INDEX('RAW DATA'!$L:$L,'Row Index'!AM31),INDEX('RAW DATA'!$D:$D,'Row Index'!AM31)))</f>
        <v>46299.1058912037</v>
      </c>
      <c r="AN593" s="41" t="n">
        <f aca="false">IF('Row Index'!AN31="","✗",IF(INDEX('RAW DATA'!$D:$D,'Row Index'!AN31)="",INDEX('RAW DATA'!$L:$L,'Row Index'!AN31),INDEX('RAW DATA'!$D:$D,'Row Index'!AN31)))</f>
        <v>46299.1275925926</v>
      </c>
      <c r="AO593" s="41" t="n">
        <f aca="false">IF('Row Index'!AO31="","✗",IF(INDEX('RAW DATA'!$D:$D,'Row Index'!AO31)="",INDEX('RAW DATA'!$L:$L,'Row Index'!AO31),INDEX('RAW DATA'!$D:$D,'Row Index'!AO31)))</f>
        <v>46299.1477662037</v>
      </c>
      <c r="AP593" s="41" t="n">
        <f aca="false">IF('Row Index'!AP31="","✗",IF(INDEX('RAW DATA'!$D:$D,'Row Index'!AP31)="",INDEX('RAW DATA'!$L:$L,'Row Index'!AP31),INDEX('RAW DATA'!$D:$D,'Row Index'!AP31)))</f>
        <v>46299.1859606481</v>
      </c>
      <c r="AQ593" s="41" t="n">
        <f aca="false">IF('Row Index'!AQ31="","✗",IF(INDEX('RAW DATA'!$D:$D,'Row Index'!AQ31)="",INDEX('RAW DATA'!$L:$L,'Row Index'!AQ31),INDEX('RAW DATA'!$D:$D,'Row Index'!AQ31)))</f>
        <v>46299.2067708333</v>
      </c>
    </row>
    <row r="595" customFormat="false" ht="23.85" hidden="false" customHeight="false" outlineLevel="0" collapsed="false">
      <c r="A595" s="9" t="s">
        <v>5404</v>
      </c>
      <c r="B595" s="9" t="s">
        <v>248</v>
      </c>
      <c r="C595" s="9" t="s">
        <v>147</v>
      </c>
      <c r="D595" s="9" t="s">
        <v>365</v>
      </c>
      <c r="E595" s="9" t="s">
        <v>497</v>
      </c>
      <c r="F595" s="9" t="s">
        <v>628</v>
      </c>
      <c r="G595" s="9" t="s">
        <v>763</v>
      </c>
      <c r="H595" s="9" t="s">
        <v>902</v>
      </c>
      <c r="I595" s="9" t="s">
        <v>1037</v>
      </c>
      <c r="J595" s="9" t="s">
        <v>1143</v>
      </c>
      <c r="K595" s="9" t="s">
        <v>1275</v>
      </c>
      <c r="L595" s="9" t="s">
        <v>1411</v>
      </c>
      <c r="M595" s="9" t="s">
        <v>1628</v>
      </c>
      <c r="N595" s="9" t="s">
        <v>1760</v>
      </c>
      <c r="O595" s="9" t="s">
        <v>1895</v>
      </c>
      <c r="P595" s="9" t="s">
        <v>2027</v>
      </c>
      <c r="Q595" s="9" t="s">
        <v>2154</v>
      </c>
      <c r="R595" s="9" t="s">
        <v>2285</v>
      </c>
      <c r="S595" s="9" t="s">
        <v>2413</v>
      </c>
      <c r="T595" s="9" t="s">
        <v>2544</v>
      </c>
      <c r="U595" s="9" t="s">
        <v>2676</v>
      </c>
      <c r="V595" s="9" t="s">
        <v>2806</v>
      </c>
      <c r="W595" s="9" t="s">
        <v>2933</v>
      </c>
      <c r="X595" s="9" t="s">
        <v>3066</v>
      </c>
      <c r="Y595" s="9" t="s">
        <v>3201</v>
      </c>
      <c r="Z595" s="9" t="s">
        <v>3330</v>
      </c>
      <c r="AA595" s="9" t="s">
        <v>5405</v>
      </c>
      <c r="AB595" s="9" t="s">
        <v>3465</v>
      </c>
      <c r="AC595" s="9" t="s">
        <v>3592</v>
      </c>
      <c r="AD595" s="9" t="s">
        <v>3719</v>
      </c>
      <c r="AE595" s="9" t="s">
        <v>3846</v>
      </c>
      <c r="AF595" s="9" t="s">
        <v>3975</v>
      </c>
      <c r="AG595" s="9" t="s">
        <v>4103</v>
      </c>
      <c r="AH595" s="9" t="s">
        <v>5406</v>
      </c>
      <c r="AI595" s="9" t="s">
        <v>4360</v>
      </c>
      <c r="AJ595" s="9" t="s">
        <v>4488</v>
      </c>
      <c r="AK595" s="9" t="s">
        <v>4617</v>
      </c>
      <c r="AL595" s="9" t="s">
        <v>4746</v>
      </c>
      <c r="AM595" s="9" t="s">
        <v>4855</v>
      </c>
      <c r="AN595" s="9" t="s">
        <v>4963</v>
      </c>
      <c r="AO595" s="9" t="s">
        <v>5072</v>
      </c>
      <c r="AP595" s="9" t="s">
        <v>5184</v>
      </c>
      <c r="AQ595" s="9" t="s">
        <v>5293</v>
      </c>
    </row>
    <row r="596" customFormat="false" ht="15" hidden="false" customHeight="false" outlineLevel="0" collapsed="false">
      <c r="A596" s="32" t="s">
        <v>247</v>
      </c>
      <c r="B596" s="33" t="s">
        <v>248</v>
      </c>
      <c r="C596" s="41" t="n">
        <f aca="false">IF('Row Index'!C32="","✗",IF(INDEX('RAW DATA'!$D:$D,'Row Index'!C32)="",INDEX('RAW DATA'!$L:$L,'Row Index'!C32),INDEX('RAW DATA'!$D:$D,'Row Index'!C32)))</f>
        <v>46298.6696875</v>
      </c>
      <c r="D596" s="41" t="n">
        <f aca="false">IF('Row Index'!D32="","✗",IF(INDEX('RAW DATA'!$D:$D,'Row Index'!D32)="",INDEX('RAW DATA'!$L:$L,'Row Index'!D32),INDEX('RAW DATA'!$D:$D,'Row Index'!D32)))</f>
        <v>46298.6794907407</v>
      </c>
      <c r="E596" s="41" t="n">
        <f aca="false">IF('Row Index'!E32="","✗",IF(INDEX('RAW DATA'!$D:$D,'Row Index'!E32)="",INDEX('RAW DATA'!$L:$L,'Row Index'!E32),INDEX('RAW DATA'!$D:$D,'Row Index'!E32)))</f>
        <v>46298.6900231482</v>
      </c>
      <c r="F596" s="41" t="n">
        <f aca="false">IF('Row Index'!F32="","✗",IF(INDEX('RAW DATA'!$D:$D,'Row Index'!F32)="",INDEX('RAW DATA'!$L:$L,'Row Index'!F32),INDEX('RAW DATA'!$D:$D,'Row Index'!F32)))</f>
        <v>46298.7005439815</v>
      </c>
      <c r="G596" s="41" t="n">
        <f aca="false">IF('Row Index'!G32="","✗",IF(INDEX('RAW DATA'!$D:$D,'Row Index'!G32)="",INDEX('RAW DATA'!$L:$L,'Row Index'!G32),INDEX('RAW DATA'!$D:$D,'Row Index'!G32)))</f>
        <v>46298.7108796296</v>
      </c>
      <c r="H596" s="41" t="n">
        <f aca="false">IF('Row Index'!H32="","✗",IF(INDEX('RAW DATA'!$D:$D,'Row Index'!H32)="",INDEX('RAW DATA'!$L:$L,'Row Index'!H32),INDEX('RAW DATA'!$D:$D,'Row Index'!H32)))</f>
        <v>46298.7251851852</v>
      </c>
      <c r="I596" s="41" t="n">
        <f aca="false">IF('Row Index'!I32="","✗",IF(INDEX('RAW DATA'!$D:$D,'Row Index'!I32)="",INDEX('RAW DATA'!$L:$L,'Row Index'!I32),INDEX('RAW DATA'!$D:$D,'Row Index'!I32)))</f>
        <v>46298.7423958333</v>
      </c>
      <c r="J596" s="41" t="n">
        <f aca="false">IF('Row Index'!J32="","✗",IF(INDEX('RAW DATA'!$D:$D,'Row Index'!J32)="",INDEX('RAW DATA'!$L:$L,'Row Index'!J32),INDEX('RAW DATA'!$D:$D,'Row Index'!J32)))</f>
        <v>46298.7523263889</v>
      </c>
      <c r="K596" s="41" t="n">
        <f aca="false">IF('Row Index'!K32="","✗",IF(INDEX('RAW DATA'!$D:$D,'Row Index'!K32)="",INDEX('RAW DATA'!$L:$L,'Row Index'!K32),INDEX('RAW DATA'!$D:$D,'Row Index'!K32)))</f>
        <v>46298.7617361111</v>
      </c>
      <c r="L596" s="41" t="n">
        <f aca="false">IF('Row Index'!L32="","✗",IF(INDEX('RAW DATA'!$D:$D,'Row Index'!L32)="",INDEX('RAW DATA'!$L:$L,'Row Index'!L32),INDEX('RAW DATA'!$D:$D,'Row Index'!L32)))</f>
        <v>46298.7730787037</v>
      </c>
      <c r="M596" s="41" t="n">
        <f aca="false">IF('Row Index'!M32="","✗",IF(INDEX('RAW DATA'!$D:$D,'Row Index'!M32)="",INDEX('RAW DATA'!$L:$L,'Row Index'!M32),INDEX('RAW DATA'!$D:$D,'Row Index'!M32)))</f>
        <v>46298.785150463</v>
      </c>
      <c r="N596" s="41" t="n">
        <f aca="false">IF('Row Index'!N32="","✗",IF(INDEX('RAW DATA'!$D:$D,'Row Index'!N32)="",INDEX('RAW DATA'!$L:$L,'Row Index'!N32),INDEX('RAW DATA'!$D:$D,'Row Index'!N32)))</f>
        <v>46298.7940625</v>
      </c>
      <c r="O596" s="41" t="n">
        <f aca="false">IF('Row Index'!O32="","✗",IF(INDEX('RAW DATA'!$D:$D,'Row Index'!O32)="",INDEX('RAW DATA'!$L:$L,'Row Index'!O32),INDEX('RAW DATA'!$D:$D,'Row Index'!O32)))</f>
        <v>46298.8044328704</v>
      </c>
      <c r="P596" s="41" t="n">
        <f aca="false">IF('Row Index'!P32="","✗",IF(INDEX('RAW DATA'!$D:$D,'Row Index'!P32)="",INDEX('RAW DATA'!$L:$L,'Row Index'!P32),INDEX('RAW DATA'!$D:$D,'Row Index'!P32)))</f>
        <v>46298.8148958333</v>
      </c>
      <c r="Q596" s="41" t="n">
        <f aca="false">IF('Row Index'!Q32="","✗",IF(INDEX('RAW DATA'!$D:$D,'Row Index'!Q32)="",INDEX('RAW DATA'!$L:$L,'Row Index'!Q32),INDEX('RAW DATA'!$D:$D,'Row Index'!Q32)))</f>
        <v>46298.8244675926</v>
      </c>
      <c r="R596" s="41" t="n">
        <f aca="false">IF('Row Index'!R32="","✗",IF(INDEX('RAW DATA'!$D:$D,'Row Index'!R32)="",INDEX('RAW DATA'!$L:$L,'Row Index'!R32),INDEX('RAW DATA'!$D:$D,'Row Index'!R32)))</f>
        <v>46298.8355671296</v>
      </c>
      <c r="S596" s="41" t="n">
        <f aca="false">IF('Row Index'!S32="","✗",IF(INDEX('RAW DATA'!$D:$D,'Row Index'!S32)="",INDEX('RAW DATA'!$L:$L,'Row Index'!S32),INDEX('RAW DATA'!$D:$D,'Row Index'!S32)))</f>
        <v>46298.8448611111</v>
      </c>
      <c r="T596" s="41" t="n">
        <f aca="false">IF('Row Index'!T32="","✗",IF(INDEX('RAW DATA'!$D:$D,'Row Index'!T32)="",INDEX('RAW DATA'!$L:$L,'Row Index'!T32),INDEX('RAW DATA'!$D:$D,'Row Index'!T32)))</f>
        <v>46298.8560300926</v>
      </c>
      <c r="U596" s="41" t="n">
        <f aca="false">IF('Row Index'!U32="","✗",IF(INDEX('RAW DATA'!$D:$D,'Row Index'!U32)="",INDEX('RAW DATA'!$L:$L,'Row Index'!U32),INDEX('RAW DATA'!$D:$D,'Row Index'!U32)))</f>
        <v>46298.8655439815</v>
      </c>
      <c r="V596" s="41" t="n">
        <f aca="false">IF('Row Index'!V32="","✗",IF(INDEX('RAW DATA'!$D:$D,'Row Index'!V32)="",INDEX('RAW DATA'!$L:$L,'Row Index'!V32),INDEX('RAW DATA'!$D:$D,'Row Index'!V32)))</f>
        <v>46298.8764930556</v>
      </c>
      <c r="W596" s="41" t="n">
        <f aca="false">IF('Row Index'!W32="","✗",IF(INDEX('RAW DATA'!$D:$D,'Row Index'!W32)="",INDEX('RAW DATA'!$L:$L,'Row Index'!W32),INDEX('RAW DATA'!$D:$D,'Row Index'!W32)))</f>
        <v>46298.8871759259</v>
      </c>
      <c r="X596" s="41" t="n">
        <f aca="false">IF('Row Index'!X32="","✗",IF(INDEX('RAW DATA'!$D:$D,'Row Index'!X32)="",INDEX('RAW DATA'!$L:$L,'Row Index'!X32),INDEX('RAW DATA'!$D:$D,'Row Index'!X32)))</f>
        <v>46298.8978125</v>
      </c>
      <c r="Y596" s="41" t="n">
        <f aca="false">IF('Row Index'!Y32="","✗",IF(INDEX('RAW DATA'!$D:$D,'Row Index'!Y32)="",INDEX('RAW DATA'!$L:$L,'Row Index'!Y32),INDEX('RAW DATA'!$D:$D,'Row Index'!Y32)))</f>
        <v>46298.9087615741</v>
      </c>
      <c r="Z596" s="41" t="n">
        <f aca="false">IF('Row Index'!Z32="","✗",IF(INDEX('RAW DATA'!$D:$D,'Row Index'!Z32)="",INDEX('RAW DATA'!$L:$L,'Row Index'!Z32),INDEX('RAW DATA'!$D:$D,'Row Index'!Z32)))</f>
        <v>46298.9309837963</v>
      </c>
      <c r="AA596" s="42" t="str">
        <f aca="false">IF('Row Index'!AA32="","⏳",IF(INDEX('RAW DATA'!$D:$D,'Row Index'!AA32)="",INDEX('RAW DATA'!$L:$L,'Row Index'!AA32),INDEX('RAW DATA'!$D:$D,'Row Index'!AA32)))</f>
        <v>⏳</v>
      </c>
      <c r="AB596" s="41" t="n">
        <f aca="false">IF('Row Index'!AB32="","✗",IF(INDEX('RAW DATA'!$D:$D,'Row Index'!AB32)="",INDEX('RAW DATA'!$L:$L,'Row Index'!AB32),INDEX('RAW DATA'!$D:$D,'Row Index'!AB32)))</f>
        <v>46298.9490162037</v>
      </c>
      <c r="AC596" s="41" t="n">
        <f aca="false">IF('Row Index'!AC32="","✗",IF(INDEX('RAW DATA'!$D:$D,'Row Index'!AC32)="",INDEX('RAW DATA'!$L:$L,'Row Index'!AC32),INDEX('RAW DATA'!$D:$D,'Row Index'!AC32)))</f>
        <v>46298.9603587963</v>
      </c>
      <c r="AD596" s="41" t="n">
        <f aca="false">IF('Row Index'!AD32="","✗",IF(INDEX('RAW DATA'!$D:$D,'Row Index'!AD32)="",INDEX('RAW DATA'!$L:$L,'Row Index'!AD32),INDEX('RAW DATA'!$D:$D,'Row Index'!AD32)))</f>
        <v>46298.9700462963</v>
      </c>
      <c r="AE596" s="41" t="n">
        <f aca="false">IF('Row Index'!AE32="","✗",IF(INDEX('RAW DATA'!$D:$D,'Row Index'!AE32)="",INDEX('RAW DATA'!$L:$L,'Row Index'!AE32),INDEX('RAW DATA'!$D:$D,'Row Index'!AE32)))</f>
        <v>46298.9827314815</v>
      </c>
      <c r="AF596" s="41" t="n">
        <f aca="false">IF('Row Index'!AF32="","✗",IF(INDEX('RAW DATA'!$D:$D,'Row Index'!AF32)="",INDEX('RAW DATA'!$L:$L,'Row Index'!AF32),INDEX('RAW DATA'!$D:$D,'Row Index'!AF32)))</f>
        <v>46298.9913773148</v>
      </c>
      <c r="AG596" s="41" t="n">
        <f aca="false">IF('Row Index'!AG32="","✗",IF(INDEX('RAW DATA'!$D:$D,'Row Index'!AG32)="",INDEX('RAW DATA'!$L:$L,'Row Index'!AG32),INDEX('RAW DATA'!$D:$D,'Row Index'!AG32)))</f>
        <v>46299.0029166667</v>
      </c>
      <c r="AH596" s="41" t="n">
        <f aca="false">IF('Row Index'!AH32="","✗",IF(INDEX('RAW DATA'!$D:$D,'Row Index'!AH32)="",INDEX('RAW DATA'!$L:$L,'Row Index'!AH32),INDEX('RAW DATA'!$D:$D,'Row Index'!AH32)))</f>
        <v>46299.0179398148</v>
      </c>
      <c r="AI596" s="41" t="n">
        <f aca="false">IF('Row Index'!AI32="","✗",IF(INDEX('RAW DATA'!$D:$D,'Row Index'!AI32)="",INDEX('RAW DATA'!$L:$L,'Row Index'!AI32),INDEX('RAW DATA'!$D:$D,'Row Index'!AI32)))</f>
        <v>46299.033275463</v>
      </c>
      <c r="AJ596" s="41" t="n">
        <f aca="false">IF('Row Index'!AJ32="","✗",IF(INDEX('RAW DATA'!$D:$D,'Row Index'!AJ32)="",INDEX('RAW DATA'!$L:$L,'Row Index'!AJ32),INDEX('RAW DATA'!$D:$D,'Row Index'!AJ32)))</f>
        <v>46299.055474537</v>
      </c>
      <c r="AK596" s="41" t="n">
        <f aca="false">IF('Row Index'!AK32="","✗",IF(INDEX('RAW DATA'!$D:$D,'Row Index'!AK32)="",INDEX('RAW DATA'!$L:$L,'Row Index'!AK32),INDEX('RAW DATA'!$D:$D,'Row Index'!AK32)))</f>
        <v>46299.0666666667</v>
      </c>
      <c r="AL596" s="41" t="n">
        <f aca="false">IF('Row Index'!AL32="","✗",IF(INDEX('RAW DATA'!$D:$D,'Row Index'!AL32)="",INDEX('RAW DATA'!$L:$L,'Row Index'!AL32),INDEX('RAW DATA'!$D:$D,'Row Index'!AL32)))</f>
        <v>46299.0875810185</v>
      </c>
      <c r="AM596" s="41" t="n">
        <f aca="false">IF('Row Index'!AM32="","✗",IF(INDEX('RAW DATA'!$D:$D,'Row Index'!AM32)="",INDEX('RAW DATA'!$L:$L,'Row Index'!AM32),INDEX('RAW DATA'!$D:$D,'Row Index'!AM32)))</f>
        <v>46299.106087963</v>
      </c>
      <c r="AN596" s="41" t="n">
        <f aca="false">IF('Row Index'!AN32="","✗",IF(INDEX('RAW DATA'!$D:$D,'Row Index'!AN32)="",INDEX('RAW DATA'!$L:$L,'Row Index'!AN32),INDEX('RAW DATA'!$D:$D,'Row Index'!AN32)))</f>
        <v>46299.1277777778</v>
      </c>
      <c r="AO596" s="41" t="n">
        <f aca="false">IF('Row Index'!AO32="","✗",IF(INDEX('RAW DATA'!$D:$D,'Row Index'!AO32)="",INDEX('RAW DATA'!$L:$L,'Row Index'!AO32),INDEX('RAW DATA'!$D:$D,'Row Index'!AO32)))</f>
        <v>46299.1478935185</v>
      </c>
      <c r="AP596" s="41" t="n">
        <f aca="false">IF('Row Index'!AP32="","✗",IF(INDEX('RAW DATA'!$D:$D,'Row Index'!AP32)="",INDEX('RAW DATA'!$L:$L,'Row Index'!AP32),INDEX('RAW DATA'!$D:$D,'Row Index'!AP32)))</f>
        <v>46299.18625</v>
      </c>
      <c r="AQ596" s="41" t="n">
        <f aca="false">IF('Row Index'!AQ32="","✗",IF(INDEX('RAW DATA'!$D:$D,'Row Index'!AQ32)="",INDEX('RAW DATA'!$L:$L,'Row Index'!AQ32),INDEX('RAW DATA'!$D:$D,'Row Index'!AQ32)))</f>
        <v>46299.2069328704</v>
      </c>
    </row>
    <row r="597" customFormat="false" ht="15" hidden="false" customHeight="false" outlineLevel="0" collapsed="false">
      <c r="A597" s="32" t="s">
        <v>251</v>
      </c>
      <c r="B597" s="33" t="s">
        <v>248</v>
      </c>
      <c r="C597" s="41" t="n">
        <f aca="false">IF('Row Index'!C33="","✗",IF(INDEX('RAW DATA'!$D:$D,'Row Index'!C33)="",INDEX('RAW DATA'!$L:$L,'Row Index'!C33),INDEX('RAW DATA'!$D:$D,'Row Index'!C33)))</f>
        <v>46298.6697337963</v>
      </c>
      <c r="D597" s="41" t="n">
        <f aca="false">IF('Row Index'!D33="","✗",IF(INDEX('RAW DATA'!$D:$D,'Row Index'!D33)="",INDEX('RAW DATA'!$L:$L,'Row Index'!D33),INDEX('RAW DATA'!$D:$D,'Row Index'!D33)))</f>
        <v>46298.679525463</v>
      </c>
      <c r="E597" s="41" t="n">
        <f aca="false">IF('Row Index'!E33="","✗",IF(INDEX('RAW DATA'!$D:$D,'Row Index'!E33)="",INDEX('RAW DATA'!$L:$L,'Row Index'!E33),INDEX('RAW DATA'!$D:$D,'Row Index'!E33)))</f>
        <v>46298.6900578704</v>
      </c>
      <c r="F597" s="41" t="n">
        <f aca="false">IF('Row Index'!F33="","✗",IF(INDEX('RAW DATA'!$D:$D,'Row Index'!F33)="",INDEX('RAW DATA'!$L:$L,'Row Index'!F33),INDEX('RAW DATA'!$D:$D,'Row Index'!F33)))</f>
        <v>46298.7005671296</v>
      </c>
      <c r="G597" s="41" t="n">
        <f aca="false">IF('Row Index'!G33="","✗",IF(INDEX('RAW DATA'!$D:$D,'Row Index'!G33)="",INDEX('RAW DATA'!$L:$L,'Row Index'!G33),INDEX('RAW DATA'!$D:$D,'Row Index'!G33)))</f>
        <v>46298.7109143519</v>
      </c>
      <c r="H597" s="41" t="n">
        <f aca="false">IF('Row Index'!H33="","✗",IF(INDEX('RAW DATA'!$D:$D,'Row Index'!H33)="",INDEX('RAW DATA'!$L:$L,'Row Index'!H33),INDEX('RAW DATA'!$D:$D,'Row Index'!H33)))</f>
        <v>46298.7252546296</v>
      </c>
      <c r="I597" s="41" t="n">
        <f aca="false">IF('Row Index'!I33="","✗",IF(INDEX('RAW DATA'!$D:$D,'Row Index'!I33)="",INDEX('RAW DATA'!$L:$L,'Row Index'!I33),INDEX('RAW DATA'!$D:$D,'Row Index'!I33)))</f>
        <v>46298.7424652778</v>
      </c>
      <c r="J597" s="41" t="n">
        <f aca="false">IF('Row Index'!J33="","✗",IF(INDEX('RAW DATA'!$D:$D,'Row Index'!J33)="",INDEX('RAW DATA'!$L:$L,'Row Index'!J33),INDEX('RAW DATA'!$D:$D,'Row Index'!J33)))</f>
        <v>46298.752349537</v>
      </c>
      <c r="K597" s="41" t="n">
        <f aca="false">IF('Row Index'!K33="","✗",IF(INDEX('RAW DATA'!$D:$D,'Row Index'!K33)="",INDEX('RAW DATA'!$L:$L,'Row Index'!K33),INDEX('RAW DATA'!$D:$D,'Row Index'!K33)))</f>
        <v>46298.7617592593</v>
      </c>
      <c r="L597" s="41" t="n">
        <f aca="false">IF('Row Index'!L33="","✗",IF(INDEX('RAW DATA'!$D:$D,'Row Index'!L33)="",INDEX('RAW DATA'!$L:$L,'Row Index'!L33),INDEX('RAW DATA'!$D:$D,'Row Index'!L33)))</f>
        <v>46298.7731018519</v>
      </c>
      <c r="M597" s="41" t="n">
        <f aca="false">IF('Row Index'!M33="","✗",IF(INDEX('RAW DATA'!$D:$D,'Row Index'!M33)="",INDEX('RAW DATA'!$L:$L,'Row Index'!M33),INDEX('RAW DATA'!$D:$D,'Row Index'!M33)))</f>
        <v>46298.7826736111</v>
      </c>
      <c r="N597" s="41" t="n">
        <f aca="false">IF('Row Index'!N33="","✗",IF(INDEX('RAW DATA'!$D:$D,'Row Index'!N33)="",INDEX('RAW DATA'!$L:$L,'Row Index'!N33),INDEX('RAW DATA'!$D:$D,'Row Index'!N33)))</f>
        <v>46298.7940856482</v>
      </c>
      <c r="O597" s="41" t="n">
        <f aca="false">IF('Row Index'!O33="","✗",IF(INDEX('RAW DATA'!$D:$D,'Row Index'!O33)="",INDEX('RAW DATA'!$L:$L,'Row Index'!O33),INDEX('RAW DATA'!$D:$D,'Row Index'!O33)))</f>
        <v>46298.8044675926</v>
      </c>
      <c r="P597" s="41" t="n">
        <f aca="false">IF('Row Index'!P33="","✗",IF(INDEX('RAW DATA'!$D:$D,'Row Index'!P33)="",INDEX('RAW DATA'!$L:$L,'Row Index'!P33),INDEX('RAW DATA'!$D:$D,'Row Index'!P33)))</f>
        <v>46298.8149189815</v>
      </c>
      <c r="Q597" s="41" t="n">
        <f aca="false">IF('Row Index'!Q33="","✗",IF(INDEX('RAW DATA'!$D:$D,'Row Index'!Q33)="",INDEX('RAW DATA'!$L:$L,'Row Index'!Q33),INDEX('RAW DATA'!$D:$D,'Row Index'!Q33)))</f>
        <v>46298.8245023148</v>
      </c>
      <c r="R597" s="41" t="n">
        <f aca="false">IF('Row Index'!R33="","✗",IF(INDEX('RAW DATA'!$D:$D,'Row Index'!R33)="",INDEX('RAW DATA'!$L:$L,'Row Index'!R33),INDEX('RAW DATA'!$D:$D,'Row Index'!R33)))</f>
        <v>46298.8355902778</v>
      </c>
      <c r="S597" s="41" t="n">
        <f aca="false">IF('Row Index'!S33="","✗",IF(INDEX('RAW DATA'!$D:$D,'Row Index'!S33)="",INDEX('RAW DATA'!$L:$L,'Row Index'!S33),INDEX('RAW DATA'!$D:$D,'Row Index'!S33)))</f>
        <v>46298.8448842593</v>
      </c>
      <c r="T597" s="41" t="n">
        <f aca="false">IF('Row Index'!T33="","✗",IF(INDEX('RAW DATA'!$D:$D,'Row Index'!T33)="",INDEX('RAW DATA'!$L:$L,'Row Index'!T33),INDEX('RAW DATA'!$D:$D,'Row Index'!T33)))</f>
        <v>46298.8560416667</v>
      </c>
      <c r="U597" s="41" t="n">
        <f aca="false">IF('Row Index'!U33="","✗",IF(INDEX('RAW DATA'!$D:$D,'Row Index'!U33)="",INDEX('RAW DATA'!$L:$L,'Row Index'!U33),INDEX('RAW DATA'!$D:$D,'Row Index'!U33)))</f>
        <v>46298.8655555556</v>
      </c>
      <c r="V597" s="41" t="n">
        <f aca="false">IF('Row Index'!V33="","✗",IF(INDEX('RAW DATA'!$D:$D,'Row Index'!V33)="",INDEX('RAW DATA'!$L:$L,'Row Index'!V33),INDEX('RAW DATA'!$D:$D,'Row Index'!V33)))</f>
        <v>46298.8765162037</v>
      </c>
      <c r="W597" s="41" t="n">
        <f aca="false">IF('Row Index'!W33="","✗",IF(INDEX('RAW DATA'!$D:$D,'Row Index'!W33)="",INDEX('RAW DATA'!$L:$L,'Row Index'!W33),INDEX('RAW DATA'!$D:$D,'Row Index'!W33)))</f>
        <v>46298.8871875</v>
      </c>
      <c r="X597" s="41" t="n">
        <f aca="false">IF('Row Index'!X33="","✗",IF(INDEX('RAW DATA'!$D:$D,'Row Index'!X33)="",INDEX('RAW DATA'!$L:$L,'Row Index'!X33),INDEX('RAW DATA'!$D:$D,'Row Index'!X33)))</f>
        <v>46298.8978356482</v>
      </c>
      <c r="Y597" s="41" t="n">
        <f aca="false">IF('Row Index'!Y33="","✗",IF(INDEX('RAW DATA'!$D:$D,'Row Index'!Y33)="",INDEX('RAW DATA'!$L:$L,'Row Index'!Y33),INDEX('RAW DATA'!$D:$D,'Row Index'!Y33)))</f>
        <v>46298.9087847222</v>
      </c>
      <c r="Z597" s="41" t="n">
        <f aca="false">IF('Row Index'!Z33="","✗",IF(INDEX('RAW DATA'!$D:$D,'Row Index'!Z33)="",INDEX('RAW DATA'!$L:$L,'Row Index'!Z33),INDEX('RAW DATA'!$D:$D,'Row Index'!Z33)))</f>
        <v>46298.9310069445</v>
      </c>
      <c r="AA597" s="42" t="str">
        <f aca="false">IF('Row Index'!AA33="","⏳",IF(INDEX('RAW DATA'!$D:$D,'Row Index'!AA33)="",INDEX('RAW DATA'!$L:$L,'Row Index'!AA33),INDEX('RAW DATA'!$D:$D,'Row Index'!AA33)))</f>
        <v>⏳</v>
      </c>
      <c r="AB597" s="41" t="n">
        <f aca="false">IF('Row Index'!AB33="","✗",IF(INDEX('RAW DATA'!$D:$D,'Row Index'!AB33)="",INDEX('RAW DATA'!$L:$L,'Row Index'!AB33),INDEX('RAW DATA'!$D:$D,'Row Index'!AB33)))</f>
        <v>46298.9490393519</v>
      </c>
      <c r="AC597" s="41" t="n">
        <f aca="false">IF('Row Index'!AC33="","✗",IF(INDEX('RAW DATA'!$D:$D,'Row Index'!AC33)="",INDEX('RAW DATA'!$L:$L,'Row Index'!AC33),INDEX('RAW DATA'!$D:$D,'Row Index'!AC33)))</f>
        <v>46298.9603703704</v>
      </c>
      <c r="AD597" s="41" t="n">
        <f aca="false">IF('Row Index'!AD33="","✗",IF(INDEX('RAW DATA'!$D:$D,'Row Index'!AD33)="",INDEX('RAW DATA'!$L:$L,'Row Index'!AD33),INDEX('RAW DATA'!$D:$D,'Row Index'!AD33)))</f>
        <v>46298.9700694445</v>
      </c>
      <c r="AE597" s="41" t="n">
        <f aca="false">IF('Row Index'!AE33="","✗",IF(INDEX('RAW DATA'!$D:$D,'Row Index'!AE33)="",INDEX('RAW DATA'!$L:$L,'Row Index'!AE33),INDEX('RAW DATA'!$D:$D,'Row Index'!AE33)))</f>
        <v>46298.9827546296</v>
      </c>
      <c r="AF597" s="41" t="n">
        <f aca="false">IF('Row Index'!AF33="","✗",IF(INDEX('RAW DATA'!$D:$D,'Row Index'!AF33)="",INDEX('RAW DATA'!$L:$L,'Row Index'!AF33),INDEX('RAW DATA'!$D:$D,'Row Index'!AF33)))</f>
        <v>46298.991412037</v>
      </c>
      <c r="AG597" s="41" t="n">
        <f aca="false">IF('Row Index'!AG33="","✗",IF(INDEX('RAW DATA'!$D:$D,'Row Index'!AG33)="",INDEX('RAW DATA'!$L:$L,'Row Index'!AG33),INDEX('RAW DATA'!$D:$D,'Row Index'!AG33)))</f>
        <v>46299.0029398148</v>
      </c>
      <c r="AH597" s="41" t="n">
        <f aca="false">IF('Row Index'!AH33="","✗",IF(INDEX('RAW DATA'!$D:$D,'Row Index'!AH33)="",INDEX('RAW DATA'!$L:$L,'Row Index'!AH33),INDEX('RAW DATA'!$D:$D,'Row Index'!AH33)))</f>
        <v>46299.017962963</v>
      </c>
      <c r="AI597" s="41" t="n">
        <f aca="false">IF('Row Index'!AI33="","✗",IF(INDEX('RAW DATA'!$D:$D,'Row Index'!AI33)="",INDEX('RAW DATA'!$L:$L,'Row Index'!AI33),INDEX('RAW DATA'!$D:$D,'Row Index'!AI33)))</f>
        <v>46299.0332986111</v>
      </c>
      <c r="AJ597" s="41" t="n">
        <f aca="false">IF('Row Index'!AJ33="","✗",IF(INDEX('RAW DATA'!$D:$D,'Row Index'!AJ33)="",INDEX('RAW DATA'!$L:$L,'Row Index'!AJ33),INDEX('RAW DATA'!$D:$D,'Row Index'!AJ33)))</f>
        <v>46299.0554976852</v>
      </c>
      <c r="AK597" s="41" t="n">
        <f aca="false">IF('Row Index'!AK33="","✗",IF(INDEX('RAW DATA'!$D:$D,'Row Index'!AK33)="",INDEX('RAW DATA'!$L:$L,'Row Index'!AK33),INDEX('RAW DATA'!$D:$D,'Row Index'!AK33)))</f>
        <v>46299.0666898148</v>
      </c>
      <c r="AL597" s="41" t="n">
        <f aca="false">IF('Row Index'!AL33="","✗",IF(INDEX('RAW DATA'!$D:$D,'Row Index'!AL33)="",INDEX('RAW DATA'!$L:$L,'Row Index'!AL33),INDEX('RAW DATA'!$D:$D,'Row Index'!AL33)))</f>
        <v>46299.0876041667</v>
      </c>
      <c r="AM597" s="41" t="n">
        <f aca="false">IF('Row Index'!AM33="","✗",IF(INDEX('RAW DATA'!$D:$D,'Row Index'!AM33)="",INDEX('RAW DATA'!$L:$L,'Row Index'!AM33),INDEX('RAW DATA'!$D:$D,'Row Index'!AM33)))</f>
        <v>46299.1061111111</v>
      </c>
      <c r="AN597" s="41" t="n">
        <f aca="false">IF('Row Index'!AN33="","✗",IF(INDEX('RAW DATA'!$D:$D,'Row Index'!AN33)="",INDEX('RAW DATA'!$L:$L,'Row Index'!AN33),INDEX('RAW DATA'!$D:$D,'Row Index'!AN33)))</f>
        <v>46299.1278009259</v>
      </c>
      <c r="AO597" s="41" t="n">
        <f aca="false">IF('Row Index'!AO33="","✗",IF(INDEX('RAW DATA'!$D:$D,'Row Index'!AO33)="",INDEX('RAW DATA'!$L:$L,'Row Index'!AO33),INDEX('RAW DATA'!$D:$D,'Row Index'!AO33)))</f>
        <v>46299.1479166667</v>
      </c>
      <c r="AP597" s="41" t="n">
        <f aca="false">IF('Row Index'!AP33="","✗",IF(INDEX('RAW DATA'!$D:$D,'Row Index'!AP33)="",INDEX('RAW DATA'!$L:$L,'Row Index'!AP33),INDEX('RAW DATA'!$D:$D,'Row Index'!AP33)))</f>
        <v>46299.1862731482</v>
      </c>
      <c r="AQ597" s="41" t="n">
        <f aca="false">IF('Row Index'!AQ33="","✗",IF(INDEX('RAW DATA'!$D:$D,'Row Index'!AQ33)="",INDEX('RAW DATA'!$L:$L,'Row Index'!AQ33),INDEX('RAW DATA'!$D:$D,'Row Index'!AQ33)))</f>
        <v>46299.2069560185</v>
      </c>
    </row>
    <row r="598" customFormat="false" ht="15" hidden="false" customHeight="false" outlineLevel="0" collapsed="false">
      <c r="A598" s="32" t="s">
        <v>254</v>
      </c>
      <c r="B598" s="33" t="s">
        <v>248</v>
      </c>
      <c r="C598" s="41" t="n">
        <f aca="false">IF('Row Index'!C34="","✗",IF(INDEX('RAW DATA'!$D:$D,'Row Index'!C34)="",INDEX('RAW DATA'!$L:$L,'Row Index'!C34),INDEX('RAW DATA'!$D:$D,'Row Index'!C34)))</f>
        <v>46298.6697800926</v>
      </c>
      <c r="D598" s="41" t="n">
        <f aca="false">IF('Row Index'!D34="","✗",IF(INDEX('RAW DATA'!$D:$D,'Row Index'!D34)="",INDEX('RAW DATA'!$L:$L,'Row Index'!D34),INDEX('RAW DATA'!$D:$D,'Row Index'!D34)))</f>
        <v>46298.6795717593</v>
      </c>
      <c r="E598" s="41" t="n">
        <f aca="false">IF('Row Index'!E34="","✗",IF(INDEX('RAW DATA'!$D:$D,'Row Index'!E34)="",INDEX('RAW DATA'!$L:$L,'Row Index'!E34),INDEX('RAW DATA'!$D:$D,'Row Index'!E34)))</f>
        <v>46298.6900810185</v>
      </c>
      <c r="F598" s="41" t="n">
        <f aca="false">IF('Row Index'!F34="","✗",IF(INDEX('RAW DATA'!$D:$D,'Row Index'!F34)="",INDEX('RAW DATA'!$L:$L,'Row Index'!F34),INDEX('RAW DATA'!$D:$D,'Row Index'!F34)))</f>
        <v>46298.7006018519</v>
      </c>
      <c r="G598" s="41" t="n">
        <f aca="false">IF('Row Index'!G34="","✗",IF(INDEX('RAW DATA'!$D:$D,'Row Index'!G34)="",INDEX('RAW DATA'!$L:$L,'Row Index'!G34),INDEX('RAW DATA'!$D:$D,'Row Index'!G34)))</f>
        <v>46298.7110069445</v>
      </c>
      <c r="H598" s="41" t="n">
        <f aca="false">IF('Row Index'!H34="","✗",IF(INDEX('RAW DATA'!$D:$D,'Row Index'!H34)="",INDEX('RAW DATA'!$L:$L,'Row Index'!H34),INDEX('RAW DATA'!$D:$D,'Row Index'!H34)))</f>
        <v>46298.7252893519</v>
      </c>
      <c r="I598" s="41" t="n">
        <f aca="false">IF('Row Index'!I34="","✗",IF(INDEX('RAW DATA'!$D:$D,'Row Index'!I34)="",INDEX('RAW DATA'!$L:$L,'Row Index'!I34),INDEX('RAW DATA'!$D:$D,'Row Index'!I34)))</f>
        <v>46298.7425347222</v>
      </c>
      <c r="J598" s="41" t="n">
        <f aca="false">IF('Row Index'!J34="","✗",IF(INDEX('RAW DATA'!$D:$D,'Row Index'!J34)="",INDEX('RAW DATA'!$L:$L,'Row Index'!J34),INDEX('RAW DATA'!$D:$D,'Row Index'!J34)))</f>
        <v>46298.7523726852</v>
      </c>
      <c r="K598" s="41" t="n">
        <f aca="false">IF('Row Index'!K34="","✗",IF(INDEX('RAW DATA'!$D:$D,'Row Index'!K34)="",INDEX('RAW DATA'!$L:$L,'Row Index'!K34),INDEX('RAW DATA'!$D:$D,'Row Index'!K34)))</f>
        <v>46298.7617824074</v>
      </c>
      <c r="L598" s="41" t="n">
        <f aca="false">IF('Row Index'!L34="","✗",IF(INDEX('RAW DATA'!$D:$D,'Row Index'!L34)="",INDEX('RAW DATA'!$L:$L,'Row Index'!L34),INDEX('RAW DATA'!$D:$D,'Row Index'!L34)))</f>
        <v>46298.773125</v>
      </c>
      <c r="M598" s="41" t="n">
        <f aca="false">IF('Row Index'!M34="","✗",IF(INDEX('RAW DATA'!$D:$D,'Row Index'!M34)="",INDEX('RAW DATA'!$L:$L,'Row Index'!M34),INDEX('RAW DATA'!$D:$D,'Row Index'!M34)))</f>
        <v>46298.7826851852</v>
      </c>
      <c r="N598" s="41" t="n">
        <f aca="false">IF('Row Index'!N34="","✗",IF(INDEX('RAW DATA'!$D:$D,'Row Index'!N34)="",INDEX('RAW DATA'!$L:$L,'Row Index'!N34),INDEX('RAW DATA'!$D:$D,'Row Index'!N34)))</f>
        <v>46298.7940972222</v>
      </c>
      <c r="O598" s="41" t="n">
        <f aca="false">IF('Row Index'!O34="","✗",IF(INDEX('RAW DATA'!$D:$D,'Row Index'!O34)="",INDEX('RAW DATA'!$L:$L,'Row Index'!O34),INDEX('RAW DATA'!$D:$D,'Row Index'!O34)))</f>
        <v>46298.8044907407</v>
      </c>
      <c r="P598" s="41" t="n">
        <f aca="false">IF('Row Index'!P34="","✗",IF(INDEX('RAW DATA'!$D:$D,'Row Index'!P34)="",INDEX('RAW DATA'!$L:$L,'Row Index'!P34),INDEX('RAW DATA'!$D:$D,'Row Index'!P34)))</f>
        <v>46298.8149305556</v>
      </c>
      <c r="Q598" s="41" t="n">
        <f aca="false">IF('Row Index'!Q34="","✗",IF(INDEX('RAW DATA'!$D:$D,'Row Index'!Q34)="",INDEX('RAW DATA'!$L:$L,'Row Index'!Q34),INDEX('RAW DATA'!$D:$D,'Row Index'!Q34)))</f>
        <v>46298.824525463</v>
      </c>
      <c r="R598" s="41" t="n">
        <f aca="false">IF('Row Index'!R34="","✗",IF(INDEX('RAW DATA'!$D:$D,'Row Index'!R34)="",INDEX('RAW DATA'!$L:$L,'Row Index'!R34),INDEX('RAW DATA'!$D:$D,'Row Index'!R34)))</f>
        <v>46298.8356134259</v>
      </c>
      <c r="S598" s="41" t="n">
        <f aca="false">IF('Row Index'!S34="","✗",IF(INDEX('RAW DATA'!$D:$D,'Row Index'!S34)="",INDEX('RAW DATA'!$L:$L,'Row Index'!S34),INDEX('RAW DATA'!$D:$D,'Row Index'!S34)))</f>
        <v>46298.8449074074</v>
      </c>
      <c r="T598" s="41" t="n">
        <f aca="false">IF('Row Index'!T34="","✗",IF(INDEX('RAW DATA'!$D:$D,'Row Index'!T34)="",INDEX('RAW DATA'!$L:$L,'Row Index'!T34),INDEX('RAW DATA'!$D:$D,'Row Index'!T34)))</f>
        <v>46298.8560648148</v>
      </c>
      <c r="U598" s="41" t="n">
        <f aca="false">IF('Row Index'!U34="","✗",IF(INDEX('RAW DATA'!$D:$D,'Row Index'!U34)="",INDEX('RAW DATA'!$L:$L,'Row Index'!U34),INDEX('RAW DATA'!$D:$D,'Row Index'!U34)))</f>
        <v>46298.8655787037</v>
      </c>
      <c r="V598" s="41" t="n">
        <f aca="false">IF('Row Index'!V34="","✗",IF(INDEX('RAW DATA'!$D:$D,'Row Index'!V34)="",INDEX('RAW DATA'!$L:$L,'Row Index'!V34),INDEX('RAW DATA'!$D:$D,'Row Index'!V34)))</f>
        <v>46298.8765393519</v>
      </c>
      <c r="W598" s="41" t="n">
        <f aca="false">IF('Row Index'!W34="","✗",IF(INDEX('RAW DATA'!$D:$D,'Row Index'!W34)="",INDEX('RAW DATA'!$L:$L,'Row Index'!W34),INDEX('RAW DATA'!$D:$D,'Row Index'!W34)))</f>
        <v>46298.8872106482</v>
      </c>
      <c r="X598" s="41" t="n">
        <f aca="false">IF('Row Index'!X34="","✗",IF(INDEX('RAW DATA'!$D:$D,'Row Index'!X34)="",INDEX('RAW DATA'!$L:$L,'Row Index'!X34),INDEX('RAW DATA'!$D:$D,'Row Index'!X34)))</f>
        <v>46298.8978472222</v>
      </c>
      <c r="Y598" s="41" t="n">
        <f aca="false">IF('Row Index'!Y34="","✗",IF(INDEX('RAW DATA'!$D:$D,'Row Index'!Y34)="",INDEX('RAW DATA'!$L:$L,'Row Index'!Y34),INDEX('RAW DATA'!$D:$D,'Row Index'!Y34)))</f>
        <v>46298.9088078704</v>
      </c>
      <c r="Z598" s="41" t="n">
        <f aca="false">IF('Row Index'!Z34="","✗",IF(INDEX('RAW DATA'!$D:$D,'Row Index'!Z34)="",INDEX('RAW DATA'!$L:$L,'Row Index'!Z34),INDEX('RAW DATA'!$D:$D,'Row Index'!Z34)))</f>
        <v>46298.9310300926</v>
      </c>
      <c r="AA598" s="42" t="str">
        <f aca="false">IF('Row Index'!AA34="","⏳",IF(INDEX('RAW DATA'!$D:$D,'Row Index'!AA34)="",INDEX('RAW DATA'!$L:$L,'Row Index'!AA34),INDEX('RAW DATA'!$D:$D,'Row Index'!AA34)))</f>
        <v>⏳</v>
      </c>
      <c r="AB598" s="41" t="n">
        <f aca="false">IF('Row Index'!AB34="","✗",IF(INDEX('RAW DATA'!$D:$D,'Row Index'!AB34)="",INDEX('RAW DATA'!$L:$L,'Row Index'!AB34),INDEX('RAW DATA'!$D:$D,'Row Index'!AB34)))</f>
        <v>46298.9490509259</v>
      </c>
      <c r="AC598" s="41" t="n">
        <f aca="false">IF('Row Index'!AC34="","✗",IF(INDEX('RAW DATA'!$D:$D,'Row Index'!AC34)="",INDEX('RAW DATA'!$L:$L,'Row Index'!AC34),INDEX('RAW DATA'!$D:$D,'Row Index'!AC34)))</f>
        <v>46298.9603935185</v>
      </c>
      <c r="AD598" s="41" t="n">
        <f aca="false">IF('Row Index'!AD34="","✗",IF(INDEX('RAW DATA'!$D:$D,'Row Index'!AD34)="",INDEX('RAW DATA'!$L:$L,'Row Index'!AD34),INDEX('RAW DATA'!$D:$D,'Row Index'!AD34)))</f>
        <v>46298.9701041667</v>
      </c>
      <c r="AE598" s="41" t="n">
        <f aca="false">IF('Row Index'!AE34="","✗",IF(INDEX('RAW DATA'!$D:$D,'Row Index'!AE34)="",INDEX('RAW DATA'!$L:$L,'Row Index'!AE34),INDEX('RAW DATA'!$D:$D,'Row Index'!AE34)))</f>
        <v>46298.9827777778</v>
      </c>
      <c r="AF598" s="41" t="n">
        <f aca="false">IF('Row Index'!AF34="","✗",IF(INDEX('RAW DATA'!$D:$D,'Row Index'!AF34)="",INDEX('RAW DATA'!$L:$L,'Row Index'!AF34),INDEX('RAW DATA'!$D:$D,'Row Index'!AF34)))</f>
        <v>46298.9914351852</v>
      </c>
      <c r="AG598" s="41" t="n">
        <f aca="false">IF('Row Index'!AG34="","✗",IF(INDEX('RAW DATA'!$D:$D,'Row Index'!AG34)="",INDEX('RAW DATA'!$L:$L,'Row Index'!AG34),INDEX('RAW DATA'!$D:$D,'Row Index'!AG34)))</f>
        <v>46299.002974537</v>
      </c>
      <c r="AH598" s="41" t="n">
        <f aca="false">IF('Row Index'!AH34="","✗",IF(INDEX('RAW DATA'!$D:$D,'Row Index'!AH34)="",INDEX('RAW DATA'!$L:$L,'Row Index'!AH34),INDEX('RAW DATA'!$D:$D,'Row Index'!AH34)))</f>
        <v>46299.0179861111</v>
      </c>
      <c r="AI598" s="41" t="n">
        <f aca="false">IF('Row Index'!AI34="","✗",IF(INDEX('RAW DATA'!$D:$D,'Row Index'!AI34)="",INDEX('RAW DATA'!$L:$L,'Row Index'!AI34),INDEX('RAW DATA'!$D:$D,'Row Index'!AI34)))</f>
        <v>46299.0333333333</v>
      </c>
      <c r="AJ598" s="41" t="n">
        <f aca="false">IF('Row Index'!AJ34="","✗",IF(INDEX('RAW DATA'!$D:$D,'Row Index'!AJ34)="",INDEX('RAW DATA'!$L:$L,'Row Index'!AJ34),INDEX('RAW DATA'!$D:$D,'Row Index'!AJ34)))</f>
        <v>46299.0555208333</v>
      </c>
      <c r="AK598" s="41" t="n">
        <f aca="false">IF('Row Index'!AK34="","✗",IF(INDEX('RAW DATA'!$D:$D,'Row Index'!AK34)="",INDEX('RAW DATA'!$L:$L,'Row Index'!AK34),INDEX('RAW DATA'!$D:$D,'Row Index'!AK34)))</f>
        <v>46299.0667013889</v>
      </c>
      <c r="AL598" s="41" t="n">
        <f aca="false">IF('Row Index'!AL34="","✗",IF(INDEX('RAW DATA'!$D:$D,'Row Index'!AL34)="",INDEX('RAW DATA'!$L:$L,'Row Index'!AL34),INDEX('RAW DATA'!$D:$D,'Row Index'!AL34)))</f>
        <v>46299.0876273148</v>
      </c>
      <c r="AM598" s="41" t="n">
        <f aca="false">IF('Row Index'!AM34="","✗",IF(INDEX('RAW DATA'!$D:$D,'Row Index'!AM34)="",INDEX('RAW DATA'!$L:$L,'Row Index'!AM34),INDEX('RAW DATA'!$D:$D,'Row Index'!AM34)))</f>
        <v>46299.1061226852</v>
      </c>
      <c r="AN598" s="41" t="n">
        <f aca="false">IF('Row Index'!AN34="","✗",IF(INDEX('RAW DATA'!$D:$D,'Row Index'!AN34)="",INDEX('RAW DATA'!$L:$L,'Row Index'!AN34),INDEX('RAW DATA'!$D:$D,'Row Index'!AN34)))</f>
        <v>46299.1278125</v>
      </c>
      <c r="AO598" s="41" t="n">
        <f aca="false">IF('Row Index'!AO34="","✗",IF(INDEX('RAW DATA'!$D:$D,'Row Index'!AO34)="",INDEX('RAW DATA'!$L:$L,'Row Index'!AO34),INDEX('RAW DATA'!$D:$D,'Row Index'!AO34)))</f>
        <v>46299.1479513889</v>
      </c>
      <c r="AP598" s="41" t="n">
        <f aca="false">IF('Row Index'!AP34="","✗",IF(INDEX('RAW DATA'!$D:$D,'Row Index'!AP34)="",INDEX('RAW DATA'!$L:$L,'Row Index'!AP34),INDEX('RAW DATA'!$D:$D,'Row Index'!AP34)))</f>
        <v>46299.1862962963</v>
      </c>
      <c r="AQ598" s="41" t="n">
        <f aca="false">IF('Row Index'!AQ34="","✗",IF(INDEX('RAW DATA'!$D:$D,'Row Index'!AQ34)="",INDEX('RAW DATA'!$L:$L,'Row Index'!AQ34),INDEX('RAW DATA'!$D:$D,'Row Index'!AQ34)))</f>
        <v>46299.2070601852</v>
      </c>
    </row>
    <row r="599" customFormat="false" ht="15" hidden="false" customHeight="false" outlineLevel="0" collapsed="false">
      <c r="A599" s="32" t="s">
        <v>257</v>
      </c>
      <c r="B599" s="33" t="s">
        <v>248</v>
      </c>
      <c r="C599" s="41" t="n">
        <f aca="false">IF('Row Index'!C35="","✗",IF(INDEX('RAW DATA'!$D:$D,'Row Index'!C35)="",INDEX('RAW DATA'!$L:$L,'Row Index'!C35),INDEX('RAW DATA'!$D:$D,'Row Index'!C35)))</f>
        <v>46298.669837963</v>
      </c>
      <c r="D599" s="41" t="n">
        <f aca="false">IF('Row Index'!D35="","✗",IF(INDEX('RAW DATA'!$D:$D,'Row Index'!D35)="",INDEX('RAW DATA'!$L:$L,'Row Index'!D35),INDEX('RAW DATA'!$D:$D,'Row Index'!D35)))</f>
        <v>46298.6796064815</v>
      </c>
      <c r="E599" s="41" t="n">
        <f aca="false">IF('Row Index'!E35="","✗",IF(INDEX('RAW DATA'!$D:$D,'Row Index'!E35)="",INDEX('RAW DATA'!$L:$L,'Row Index'!E35),INDEX('RAW DATA'!$D:$D,'Row Index'!E35)))</f>
        <v>46298.6900925926</v>
      </c>
      <c r="F599" s="41" t="n">
        <f aca="false">IF('Row Index'!F35="","✗",IF(INDEX('RAW DATA'!$D:$D,'Row Index'!F35)="",INDEX('RAW DATA'!$L:$L,'Row Index'!F35),INDEX('RAW DATA'!$D:$D,'Row Index'!F35)))</f>
        <v>46298.700625</v>
      </c>
      <c r="G599" s="41" t="n">
        <f aca="false">IF('Row Index'!G35="","✗",IF(INDEX('RAW DATA'!$D:$D,'Row Index'!G35)="",INDEX('RAW DATA'!$L:$L,'Row Index'!G35),INDEX('RAW DATA'!$D:$D,'Row Index'!G35)))</f>
        <v>46298.7110416667</v>
      </c>
      <c r="H599" s="41" t="n">
        <f aca="false">IF('Row Index'!H35="","✗",IF(INDEX('RAW DATA'!$D:$D,'Row Index'!H35)="",INDEX('RAW DATA'!$L:$L,'Row Index'!H35),INDEX('RAW DATA'!$D:$D,'Row Index'!H35)))</f>
        <v>46298.7253240741</v>
      </c>
      <c r="I599" s="41" t="n">
        <f aca="false">IF('Row Index'!I35="","✗",IF(INDEX('RAW DATA'!$D:$D,'Row Index'!I35)="",INDEX('RAW DATA'!$L:$L,'Row Index'!I35),INDEX('RAW DATA'!$D:$D,'Row Index'!I35)))</f>
        <v>46298.7425694445</v>
      </c>
      <c r="J599" s="41" t="n">
        <f aca="false">IF('Row Index'!J35="","✗",IF(INDEX('RAW DATA'!$D:$D,'Row Index'!J35)="",INDEX('RAW DATA'!$L:$L,'Row Index'!J35),INDEX('RAW DATA'!$D:$D,'Row Index'!J35)))</f>
        <v>46298.7523958333</v>
      </c>
      <c r="K599" s="41" t="n">
        <f aca="false">IF('Row Index'!K35="","✗",IF(INDEX('RAW DATA'!$D:$D,'Row Index'!K35)="",INDEX('RAW DATA'!$L:$L,'Row Index'!K35),INDEX('RAW DATA'!$D:$D,'Row Index'!K35)))</f>
        <v>46298.7617939815</v>
      </c>
      <c r="L599" s="41" t="n">
        <f aca="false">IF('Row Index'!L35="","✗",IF(INDEX('RAW DATA'!$D:$D,'Row Index'!L35)="",INDEX('RAW DATA'!$L:$L,'Row Index'!L35),INDEX('RAW DATA'!$D:$D,'Row Index'!L35)))</f>
        <v>46298.7731481482</v>
      </c>
      <c r="M599" s="41" t="n">
        <f aca="false">IF('Row Index'!M35="","✗",IF(INDEX('RAW DATA'!$D:$D,'Row Index'!M35)="",INDEX('RAW DATA'!$L:$L,'Row Index'!M35),INDEX('RAW DATA'!$D:$D,'Row Index'!M35)))</f>
        <v>46298.7827199074</v>
      </c>
      <c r="N599" s="41" t="n">
        <f aca="false">IF('Row Index'!N35="","✗",IF(INDEX('RAW DATA'!$D:$D,'Row Index'!N35)="",INDEX('RAW DATA'!$L:$L,'Row Index'!N35),INDEX('RAW DATA'!$D:$D,'Row Index'!N35)))</f>
        <v>46298.7941087963</v>
      </c>
      <c r="O599" s="41" t="n">
        <f aca="false">IF('Row Index'!O35="","✗",IF(INDEX('RAW DATA'!$D:$D,'Row Index'!O35)="",INDEX('RAW DATA'!$L:$L,'Row Index'!O35),INDEX('RAW DATA'!$D:$D,'Row Index'!O35)))</f>
        <v>46298.8045023148</v>
      </c>
      <c r="P599" s="41" t="n">
        <f aca="false">IF('Row Index'!P35="","✗",IF(INDEX('RAW DATA'!$D:$D,'Row Index'!P35)="",INDEX('RAW DATA'!$L:$L,'Row Index'!P35),INDEX('RAW DATA'!$D:$D,'Row Index'!P35)))</f>
        <v>46298.8149421296</v>
      </c>
      <c r="Q599" s="41" t="n">
        <f aca="false">IF('Row Index'!Q35="","✗",IF(INDEX('RAW DATA'!$D:$D,'Row Index'!Q35)="",INDEX('RAW DATA'!$L:$L,'Row Index'!Q35),INDEX('RAW DATA'!$D:$D,'Row Index'!Q35)))</f>
        <v>46298.824537037</v>
      </c>
      <c r="R599" s="41" t="n">
        <f aca="false">IF('Row Index'!R35="","✗",IF(INDEX('RAW DATA'!$D:$D,'Row Index'!R35)="",INDEX('RAW DATA'!$L:$L,'Row Index'!R35),INDEX('RAW DATA'!$D:$D,'Row Index'!R35)))</f>
        <v>46298.8356365741</v>
      </c>
      <c r="S599" s="41" t="n">
        <f aca="false">IF('Row Index'!S35="","✗",IF(INDEX('RAW DATA'!$D:$D,'Row Index'!S35)="",INDEX('RAW DATA'!$L:$L,'Row Index'!S35),INDEX('RAW DATA'!$D:$D,'Row Index'!S35)))</f>
        <v>46298.8449189815</v>
      </c>
      <c r="T599" s="41" t="n">
        <f aca="false">IF('Row Index'!T35="","✗",IF(INDEX('RAW DATA'!$D:$D,'Row Index'!T35)="",INDEX('RAW DATA'!$L:$L,'Row Index'!T35),INDEX('RAW DATA'!$D:$D,'Row Index'!T35)))</f>
        <v>46298.8560763889</v>
      </c>
      <c r="U599" s="41" t="n">
        <f aca="false">IF('Row Index'!U35="","✗",IF(INDEX('RAW DATA'!$D:$D,'Row Index'!U35)="",INDEX('RAW DATA'!$L:$L,'Row Index'!U35),INDEX('RAW DATA'!$D:$D,'Row Index'!U35)))</f>
        <v>46298.8655902778</v>
      </c>
      <c r="V599" s="41" t="n">
        <f aca="false">IF('Row Index'!V35="","✗",IF(INDEX('RAW DATA'!$D:$D,'Row Index'!V35)="",INDEX('RAW DATA'!$L:$L,'Row Index'!V35),INDEX('RAW DATA'!$D:$D,'Row Index'!V35)))</f>
        <v>46298.8765625</v>
      </c>
      <c r="W599" s="41" t="n">
        <f aca="false">IF('Row Index'!W35="","✗",IF(INDEX('RAW DATA'!$D:$D,'Row Index'!W35)="",INDEX('RAW DATA'!$L:$L,'Row Index'!W35),INDEX('RAW DATA'!$D:$D,'Row Index'!W35)))</f>
        <v>46298.8872453704</v>
      </c>
      <c r="X599" s="41" t="n">
        <f aca="false">IF('Row Index'!X35="","✗",IF(INDEX('RAW DATA'!$D:$D,'Row Index'!X35)="",INDEX('RAW DATA'!$L:$L,'Row Index'!X35),INDEX('RAW DATA'!$D:$D,'Row Index'!X35)))</f>
        <v>46298.8978703704</v>
      </c>
      <c r="Y599" s="41" t="n">
        <f aca="false">IF('Row Index'!Y35="","✗",IF(INDEX('RAW DATA'!$D:$D,'Row Index'!Y35)="",INDEX('RAW DATA'!$L:$L,'Row Index'!Y35),INDEX('RAW DATA'!$D:$D,'Row Index'!Y35)))</f>
        <v>46298.9088310185</v>
      </c>
      <c r="Z599" s="41" t="n">
        <f aca="false">IF('Row Index'!Z35="","✗",IF(INDEX('RAW DATA'!$D:$D,'Row Index'!Z35)="",INDEX('RAW DATA'!$L:$L,'Row Index'!Z35),INDEX('RAW DATA'!$D:$D,'Row Index'!Z35)))</f>
        <v>46298.9310532407</v>
      </c>
      <c r="AA599" s="42" t="str">
        <f aca="false">IF('Row Index'!AA35="","⏳",IF(INDEX('RAW DATA'!$D:$D,'Row Index'!AA35)="",INDEX('RAW DATA'!$L:$L,'Row Index'!AA35),INDEX('RAW DATA'!$D:$D,'Row Index'!AA35)))</f>
        <v>⏳</v>
      </c>
      <c r="AB599" s="41" t="n">
        <f aca="false">IF('Row Index'!AB35="","✗",IF(INDEX('RAW DATA'!$D:$D,'Row Index'!AB35)="",INDEX('RAW DATA'!$L:$L,'Row Index'!AB35),INDEX('RAW DATA'!$D:$D,'Row Index'!AB35)))</f>
        <v>46298.9490740741</v>
      </c>
      <c r="AC599" s="41" t="n">
        <f aca="false">IF('Row Index'!AC35="","✗",IF(INDEX('RAW DATA'!$D:$D,'Row Index'!AC35)="",INDEX('RAW DATA'!$L:$L,'Row Index'!AC35),INDEX('RAW DATA'!$D:$D,'Row Index'!AC35)))</f>
        <v>46298.9604166667</v>
      </c>
      <c r="AD599" s="41" t="n">
        <f aca="false">IF('Row Index'!AD35="","✗",IF(INDEX('RAW DATA'!$D:$D,'Row Index'!AD35)="",INDEX('RAW DATA'!$L:$L,'Row Index'!AD35),INDEX('RAW DATA'!$D:$D,'Row Index'!AD35)))</f>
        <v>46298.9701273148</v>
      </c>
      <c r="AE599" s="41" t="n">
        <f aca="false">IF('Row Index'!AE35="","✗",IF(INDEX('RAW DATA'!$D:$D,'Row Index'!AE35)="",INDEX('RAW DATA'!$L:$L,'Row Index'!AE35),INDEX('RAW DATA'!$D:$D,'Row Index'!AE35)))</f>
        <v>46298.9828240741</v>
      </c>
      <c r="AF599" s="41" t="n">
        <f aca="false">IF('Row Index'!AF35="","✗",IF(INDEX('RAW DATA'!$D:$D,'Row Index'!AF35)="",INDEX('RAW DATA'!$L:$L,'Row Index'!AF35),INDEX('RAW DATA'!$D:$D,'Row Index'!AF35)))</f>
        <v>46298.9914583333</v>
      </c>
      <c r="AG599" s="41" t="n">
        <f aca="false">IF('Row Index'!AG35="","✗",IF(INDEX('RAW DATA'!$D:$D,'Row Index'!AG35)="",INDEX('RAW DATA'!$L:$L,'Row Index'!AG35),INDEX('RAW DATA'!$D:$D,'Row Index'!AG35)))</f>
        <v>46299.0030092593</v>
      </c>
      <c r="AH599" s="41" t="n">
        <f aca="false">IF('Row Index'!AH35="","✗",IF(INDEX('RAW DATA'!$D:$D,'Row Index'!AH35)="",INDEX('RAW DATA'!$L:$L,'Row Index'!AH35),INDEX('RAW DATA'!$D:$D,'Row Index'!AH35)))</f>
        <v>46299.0180092593</v>
      </c>
      <c r="AI599" s="41" t="n">
        <f aca="false">IF('Row Index'!AI35="","✗",IF(INDEX('RAW DATA'!$D:$D,'Row Index'!AI35)="",INDEX('RAW DATA'!$L:$L,'Row Index'!AI35),INDEX('RAW DATA'!$D:$D,'Row Index'!AI35)))</f>
        <v>46299.0333912037</v>
      </c>
      <c r="AJ599" s="41" t="n">
        <f aca="false">IF('Row Index'!AJ35="","✗",IF(INDEX('RAW DATA'!$D:$D,'Row Index'!AJ35)="",INDEX('RAW DATA'!$L:$L,'Row Index'!AJ35),INDEX('RAW DATA'!$D:$D,'Row Index'!AJ35)))</f>
        <v>46299.0555439815</v>
      </c>
      <c r="AK599" s="41" t="n">
        <f aca="false">IF('Row Index'!AK35="","✗",IF(INDEX('RAW DATA'!$D:$D,'Row Index'!AK35)="",INDEX('RAW DATA'!$L:$L,'Row Index'!AK35),INDEX('RAW DATA'!$D:$D,'Row Index'!AK35)))</f>
        <v>46299.066724537</v>
      </c>
      <c r="AL599" s="41" t="n">
        <f aca="false">IF('Row Index'!AL35="","✗",IF(INDEX('RAW DATA'!$D:$D,'Row Index'!AL35)="",INDEX('RAW DATA'!$L:$L,'Row Index'!AL35),INDEX('RAW DATA'!$D:$D,'Row Index'!AL35)))</f>
        <v>46299.0876388889</v>
      </c>
      <c r="AM599" s="41" t="n">
        <f aca="false">IF('Row Index'!AM35="","✗",IF(INDEX('RAW DATA'!$D:$D,'Row Index'!AM35)="",INDEX('RAW DATA'!$L:$L,'Row Index'!AM35),INDEX('RAW DATA'!$D:$D,'Row Index'!AM35)))</f>
        <v>46299.1061574074</v>
      </c>
      <c r="AN599" s="41" t="n">
        <f aca="false">IF('Row Index'!AN35="","✗",IF(INDEX('RAW DATA'!$D:$D,'Row Index'!AN35)="",INDEX('RAW DATA'!$L:$L,'Row Index'!AN35),INDEX('RAW DATA'!$D:$D,'Row Index'!AN35)))</f>
        <v>46299.1278356482</v>
      </c>
      <c r="AO599" s="41" t="n">
        <f aca="false">IF('Row Index'!AO35="","✗",IF(INDEX('RAW DATA'!$D:$D,'Row Index'!AO35)="",INDEX('RAW DATA'!$L:$L,'Row Index'!AO35),INDEX('RAW DATA'!$D:$D,'Row Index'!AO35)))</f>
        <v>46299.1479861111</v>
      </c>
      <c r="AP599" s="41" t="n">
        <f aca="false">IF('Row Index'!AP35="","✗",IF(INDEX('RAW DATA'!$D:$D,'Row Index'!AP35)="",INDEX('RAW DATA'!$L:$L,'Row Index'!AP35),INDEX('RAW DATA'!$D:$D,'Row Index'!AP35)))</f>
        <v>46299.1863194444</v>
      </c>
      <c r="AQ599" s="41" t="n">
        <f aca="false">IF('Row Index'!AQ35="","✗",IF(INDEX('RAW DATA'!$D:$D,'Row Index'!AQ35)="",INDEX('RAW DATA'!$L:$L,'Row Index'!AQ35),INDEX('RAW DATA'!$D:$D,'Row Index'!AQ35)))</f>
        <v>46299.2070833333</v>
      </c>
    </row>
    <row r="600" customFormat="false" ht="15" hidden="false" customHeight="false" outlineLevel="0" collapsed="false">
      <c r="A600" s="32" t="s">
        <v>260</v>
      </c>
      <c r="B600" s="33" t="s">
        <v>248</v>
      </c>
      <c r="C600" s="41" t="n">
        <f aca="false">IF('Row Index'!C36="","✗",IF(INDEX('RAW DATA'!$D:$D,'Row Index'!C36)="",INDEX('RAW DATA'!$L:$L,'Row Index'!C36),INDEX('RAW DATA'!$D:$D,'Row Index'!C36)))</f>
        <v>46298.6698726852</v>
      </c>
      <c r="D600" s="41" t="n">
        <f aca="false">IF('Row Index'!D36="","✗",IF(INDEX('RAW DATA'!$D:$D,'Row Index'!D36)="",INDEX('RAW DATA'!$L:$L,'Row Index'!D36),INDEX('RAW DATA'!$D:$D,'Row Index'!D36)))</f>
        <v>46298.6796643519</v>
      </c>
      <c r="E600" s="41" t="n">
        <f aca="false">IF('Row Index'!E36="","✗",IF(INDEX('RAW DATA'!$D:$D,'Row Index'!E36)="",INDEX('RAW DATA'!$L:$L,'Row Index'!E36),INDEX('RAW DATA'!$D:$D,'Row Index'!E36)))</f>
        <v>46298.6901157407</v>
      </c>
      <c r="F600" s="41" t="n">
        <f aca="false">IF('Row Index'!F36="","✗",IF(INDEX('RAW DATA'!$D:$D,'Row Index'!F36)="",INDEX('RAW DATA'!$L:$L,'Row Index'!F36),INDEX('RAW DATA'!$D:$D,'Row Index'!F36)))</f>
        <v>46298.7006481482</v>
      </c>
      <c r="G600" s="41" t="n">
        <f aca="false">IF('Row Index'!G36="","✗",IF(INDEX('RAW DATA'!$D:$D,'Row Index'!G36)="",INDEX('RAW DATA'!$L:$L,'Row Index'!G36),INDEX('RAW DATA'!$D:$D,'Row Index'!G36)))</f>
        <v>46298.711087963</v>
      </c>
      <c r="H600" s="41" t="n">
        <f aca="false">IF('Row Index'!H36="","✗",IF(INDEX('RAW DATA'!$D:$D,'Row Index'!H36)="",INDEX('RAW DATA'!$L:$L,'Row Index'!H36),INDEX('RAW DATA'!$D:$D,'Row Index'!H36)))</f>
        <v>46298.7253587963</v>
      </c>
      <c r="I600" s="41" t="n">
        <f aca="false">IF('Row Index'!I36="","✗",IF(INDEX('RAW DATA'!$D:$D,'Row Index'!I36)="",INDEX('RAW DATA'!$L:$L,'Row Index'!I36),INDEX('RAW DATA'!$D:$D,'Row Index'!I36)))</f>
        <v>46298.7426041667</v>
      </c>
      <c r="J600" s="41" t="n">
        <f aca="false">IF('Row Index'!J36="","✗",IF(INDEX('RAW DATA'!$D:$D,'Row Index'!J36)="",INDEX('RAW DATA'!$L:$L,'Row Index'!J36),INDEX('RAW DATA'!$D:$D,'Row Index'!J36)))</f>
        <v>46298.7524074074</v>
      </c>
      <c r="K600" s="41" t="n">
        <f aca="false">IF('Row Index'!K36="","✗",IF(INDEX('RAW DATA'!$D:$D,'Row Index'!K36)="",INDEX('RAW DATA'!$L:$L,'Row Index'!K36),INDEX('RAW DATA'!$D:$D,'Row Index'!K36)))</f>
        <v>46298.7618055556</v>
      </c>
      <c r="L600" s="41" t="n">
        <f aca="false">IF('Row Index'!L36="","✗",IF(INDEX('RAW DATA'!$D:$D,'Row Index'!L36)="",INDEX('RAW DATA'!$L:$L,'Row Index'!L36),INDEX('RAW DATA'!$D:$D,'Row Index'!L36)))</f>
        <v>46298.7731828704</v>
      </c>
      <c r="M600" s="41" t="n">
        <f aca="false">IF('Row Index'!M36="","✗",IF(INDEX('RAW DATA'!$D:$D,'Row Index'!M36)="",INDEX('RAW DATA'!$L:$L,'Row Index'!M36),INDEX('RAW DATA'!$D:$D,'Row Index'!M36)))</f>
        <v>46298.7827546296</v>
      </c>
      <c r="N600" s="41" t="n">
        <f aca="false">IF('Row Index'!N36="","✗",IF(INDEX('RAW DATA'!$D:$D,'Row Index'!N36)="",INDEX('RAW DATA'!$L:$L,'Row Index'!N36),INDEX('RAW DATA'!$D:$D,'Row Index'!N36)))</f>
        <v>46298.7941319444</v>
      </c>
      <c r="O600" s="41" t="n">
        <f aca="false">IF('Row Index'!O36="","✗",IF(INDEX('RAW DATA'!$D:$D,'Row Index'!O36)="",INDEX('RAW DATA'!$L:$L,'Row Index'!O36),INDEX('RAW DATA'!$D:$D,'Row Index'!O36)))</f>
        <v>46298.804537037</v>
      </c>
      <c r="P600" s="41" t="n">
        <f aca="false">IF('Row Index'!P36="","✗",IF(INDEX('RAW DATA'!$D:$D,'Row Index'!P36)="",INDEX('RAW DATA'!$L:$L,'Row Index'!P36),INDEX('RAW DATA'!$D:$D,'Row Index'!P36)))</f>
        <v>46298.8149652778</v>
      </c>
      <c r="Q600" s="41" t="n">
        <f aca="false">IF('Row Index'!Q36="","✗",IF(INDEX('RAW DATA'!$D:$D,'Row Index'!Q36)="",INDEX('RAW DATA'!$L:$L,'Row Index'!Q36),INDEX('RAW DATA'!$D:$D,'Row Index'!Q36)))</f>
        <v>46298.8245833333</v>
      </c>
      <c r="R600" s="41" t="n">
        <f aca="false">IF('Row Index'!R36="","✗",IF(INDEX('RAW DATA'!$D:$D,'Row Index'!R36)="",INDEX('RAW DATA'!$L:$L,'Row Index'!R36),INDEX('RAW DATA'!$D:$D,'Row Index'!R36)))</f>
        <v>46298.8356597222</v>
      </c>
      <c r="S600" s="41" t="n">
        <f aca="false">IF('Row Index'!S36="","✗",IF(INDEX('RAW DATA'!$D:$D,'Row Index'!S36)="",INDEX('RAW DATA'!$L:$L,'Row Index'!S36),INDEX('RAW DATA'!$D:$D,'Row Index'!S36)))</f>
        <v>46298.8449421296</v>
      </c>
      <c r="T600" s="41" t="n">
        <f aca="false">IF('Row Index'!T36="","✗",IF(INDEX('RAW DATA'!$D:$D,'Row Index'!T36)="",INDEX('RAW DATA'!$L:$L,'Row Index'!T36),INDEX('RAW DATA'!$D:$D,'Row Index'!T36)))</f>
        <v>46298.856099537</v>
      </c>
      <c r="U600" s="41" t="n">
        <f aca="false">IF('Row Index'!U36="","✗",IF(INDEX('RAW DATA'!$D:$D,'Row Index'!U36)="",INDEX('RAW DATA'!$L:$L,'Row Index'!U36),INDEX('RAW DATA'!$D:$D,'Row Index'!U36)))</f>
        <v>46298.8656134259</v>
      </c>
      <c r="V600" s="41" t="n">
        <f aca="false">IF('Row Index'!V36="","✗",IF(INDEX('RAW DATA'!$D:$D,'Row Index'!V36)="",INDEX('RAW DATA'!$L:$L,'Row Index'!V36),INDEX('RAW DATA'!$D:$D,'Row Index'!V36)))</f>
        <v>46298.8765856482</v>
      </c>
      <c r="W600" s="41" t="n">
        <f aca="false">IF('Row Index'!W36="","✗",IF(INDEX('RAW DATA'!$D:$D,'Row Index'!W36)="",INDEX('RAW DATA'!$L:$L,'Row Index'!W36),INDEX('RAW DATA'!$D:$D,'Row Index'!W36)))</f>
        <v>46298.8872685185</v>
      </c>
      <c r="X600" s="41" t="n">
        <f aca="false">IF('Row Index'!X36="","✗",IF(INDEX('RAW DATA'!$D:$D,'Row Index'!X36)="",INDEX('RAW DATA'!$L:$L,'Row Index'!X36),INDEX('RAW DATA'!$D:$D,'Row Index'!X36)))</f>
        <v>46298.8979050926</v>
      </c>
      <c r="Y600" s="41" t="n">
        <f aca="false">IF('Row Index'!Y36="","✗",IF(INDEX('RAW DATA'!$D:$D,'Row Index'!Y36)="",INDEX('RAW DATA'!$L:$L,'Row Index'!Y36),INDEX('RAW DATA'!$D:$D,'Row Index'!Y36)))</f>
        <v>46298.9088425926</v>
      </c>
      <c r="Z600" s="41" t="n">
        <f aca="false">IF('Row Index'!Z36="","✗",IF(INDEX('RAW DATA'!$D:$D,'Row Index'!Z36)="",INDEX('RAW DATA'!$L:$L,'Row Index'!Z36),INDEX('RAW DATA'!$D:$D,'Row Index'!Z36)))</f>
        <v>46298.931087963</v>
      </c>
      <c r="AA600" s="42" t="str">
        <f aca="false">IF('Row Index'!AA36="","⏳",IF(INDEX('RAW DATA'!$D:$D,'Row Index'!AA36)="",INDEX('RAW DATA'!$L:$L,'Row Index'!AA36),INDEX('RAW DATA'!$D:$D,'Row Index'!AA36)))</f>
        <v>⏳</v>
      </c>
      <c r="AB600" s="41" t="n">
        <f aca="false">IF('Row Index'!AB36="","✗",IF(INDEX('RAW DATA'!$D:$D,'Row Index'!AB36)="",INDEX('RAW DATA'!$L:$L,'Row Index'!AB36),INDEX('RAW DATA'!$D:$D,'Row Index'!AB36)))</f>
        <v>46298.9490972222</v>
      </c>
      <c r="AC600" s="41" t="n">
        <f aca="false">IF('Row Index'!AC36="","✗",IF(INDEX('RAW DATA'!$D:$D,'Row Index'!AC36)="",INDEX('RAW DATA'!$L:$L,'Row Index'!AC36),INDEX('RAW DATA'!$D:$D,'Row Index'!AC36)))</f>
        <v>46298.9604282407</v>
      </c>
      <c r="AD600" s="41" t="n">
        <f aca="false">IF('Row Index'!AD36="","✗",IF(INDEX('RAW DATA'!$D:$D,'Row Index'!AD36)="",INDEX('RAW DATA'!$L:$L,'Row Index'!AD36),INDEX('RAW DATA'!$D:$D,'Row Index'!AD36)))</f>
        <v>46298.970150463</v>
      </c>
      <c r="AE600" s="41" t="n">
        <f aca="false">IF('Row Index'!AE36="","✗",IF(INDEX('RAW DATA'!$D:$D,'Row Index'!AE36)="",INDEX('RAW DATA'!$L:$L,'Row Index'!AE36),INDEX('RAW DATA'!$D:$D,'Row Index'!AE36)))</f>
        <v>46298.9828472222</v>
      </c>
      <c r="AF600" s="41" t="n">
        <f aca="false">IF('Row Index'!AF36="","✗",IF(INDEX('RAW DATA'!$D:$D,'Row Index'!AF36)="",INDEX('RAW DATA'!$L:$L,'Row Index'!AF36),INDEX('RAW DATA'!$D:$D,'Row Index'!AF36)))</f>
        <v>46298.9914814815</v>
      </c>
      <c r="AG600" s="41" t="n">
        <f aca="false">IF('Row Index'!AG36="","✗",IF(INDEX('RAW DATA'!$D:$D,'Row Index'!AG36)="",INDEX('RAW DATA'!$L:$L,'Row Index'!AG36),INDEX('RAW DATA'!$D:$D,'Row Index'!AG36)))</f>
        <v>46299.0030439815</v>
      </c>
      <c r="AH600" s="41" t="n">
        <f aca="false">IF('Row Index'!AH36="","✗",IF(INDEX('RAW DATA'!$D:$D,'Row Index'!AH36)="",INDEX('RAW DATA'!$L:$L,'Row Index'!AH36),INDEX('RAW DATA'!$D:$D,'Row Index'!AH36)))</f>
        <v>46299.0180208333</v>
      </c>
      <c r="AI600" s="41" t="n">
        <f aca="false">IF('Row Index'!AI36="","✗",IF(INDEX('RAW DATA'!$D:$D,'Row Index'!AI36)="",INDEX('RAW DATA'!$L:$L,'Row Index'!AI36),INDEX('RAW DATA'!$D:$D,'Row Index'!AI36)))</f>
        <v>46299.0334143519</v>
      </c>
      <c r="AJ600" s="41" t="n">
        <f aca="false">IF('Row Index'!AJ36="","✗",IF(INDEX('RAW DATA'!$D:$D,'Row Index'!AJ36)="",INDEX('RAW DATA'!$L:$L,'Row Index'!AJ36),INDEX('RAW DATA'!$D:$D,'Row Index'!AJ36)))</f>
        <v>46299.0555787037</v>
      </c>
      <c r="AK600" s="41" t="n">
        <f aca="false">IF('Row Index'!AK36="","✗",IF(INDEX('RAW DATA'!$D:$D,'Row Index'!AK36)="",INDEX('RAW DATA'!$L:$L,'Row Index'!AK36),INDEX('RAW DATA'!$D:$D,'Row Index'!AK36)))</f>
        <v>46299.0667476852</v>
      </c>
      <c r="AL600" s="41" t="n">
        <f aca="false">IF('Row Index'!AL36="","✗",IF(INDEX('RAW DATA'!$D:$D,'Row Index'!AL36)="",INDEX('RAW DATA'!$L:$L,'Row Index'!AL36),INDEX('RAW DATA'!$D:$D,'Row Index'!AL36)))</f>
        <v>46299.087662037</v>
      </c>
      <c r="AM600" s="41" t="n">
        <f aca="false">IF('Row Index'!AM36="","✗",IF(INDEX('RAW DATA'!$D:$D,'Row Index'!AM36)="",INDEX('RAW DATA'!$L:$L,'Row Index'!AM36),INDEX('RAW DATA'!$D:$D,'Row Index'!AM36)))</f>
        <v>46299.1061689815</v>
      </c>
      <c r="AN600" s="41" t="n">
        <f aca="false">IF('Row Index'!AN36="","✗",IF(INDEX('RAW DATA'!$D:$D,'Row Index'!AN36)="",INDEX('RAW DATA'!$L:$L,'Row Index'!AN36),INDEX('RAW DATA'!$D:$D,'Row Index'!AN36)))</f>
        <v>46299.1278587963</v>
      </c>
      <c r="AO600" s="41" t="n">
        <f aca="false">IF('Row Index'!AO36="","✗",IF(INDEX('RAW DATA'!$D:$D,'Row Index'!AO36)="",INDEX('RAW DATA'!$L:$L,'Row Index'!AO36),INDEX('RAW DATA'!$D:$D,'Row Index'!AO36)))</f>
        <v>46299.1480092593</v>
      </c>
      <c r="AP600" s="41" t="n">
        <f aca="false">IF('Row Index'!AP36="","✗",IF(INDEX('RAW DATA'!$D:$D,'Row Index'!AP36)="",INDEX('RAW DATA'!$L:$L,'Row Index'!AP36),INDEX('RAW DATA'!$D:$D,'Row Index'!AP36)))</f>
        <v>46299.1863425926</v>
      </c>
      <c r="AQ600" s="41" t="n">
        <f aca="false">IF('Row Index'!AQ36="","✗",IF(INDEX('RAW DATA'!$D:$D,'Row Index'!AQ36)="",INDEX('RAW DATA'!$L:$L,'Row Index'!AQ36),INDEX('RAW DATA'!$D:$D,'Row Index'!AQ36)))</f>
        <v>46299.2071064815</v>
      </c>
    </row>
    <row r="601" customFormat="false" ht="15" hidden="false" customHeight="false" outlineLevel="0" collapsed="false">
      <c r="A601" s="32" t="s">
        <v>267</v>
      </c>
      <c r="B601" s="33" t="s">
        <v>248</v>
      </c>
      <c r="C601" s="41" t="n">
        <f aca="false">IF('Row Index'!C37="","✗",IF(INDEX('RAW DATA'!$D:$D,'Row Index'!C37)="",INDEX('RAW DATA'!$L:$L,'Row Index'!C37),INDEX('RAW DATA'!$D:$D,'Row Index'!C37)))</f>
        <v>46298.6699074074</v>
      </c>
      <c r="D601" s="41" t="n">
        <f aca="false">IF('Row Index'!D37="","✗",IF(INDEX('RAW DATA'!$D:$D,'Row Index'!D37)="",INDEX('RAW DATA'!$L:$L,'Row Index'!D37),INDEX('RAW DATA'!$D:$D,'Row Index'!D37)))</f>
        <v>46298.6796990741</v>
      </c>
      <c r="E601" s="41" t="n">
        <f aca="false">IF('Row Index'!E37="","✗",IF(INDEX('RAW DATA'!$D:$D,'Row Index'!E37)="",INDEX('RAW DATA'!$L:$L,'Row Index'!E37),INDEX('RAW DATA'!$D:$D,'Row Index'!E37)))</f>
        <v>46298.690150463</v>
      </c>
      <c r="F601" s="41" t="n">
        <f aca="false">IF('Row Index'!F37="","✗",IF(INDEX('RAW DATA'!$D:$D,'Row Index'!F37)="",INDEX('RAW DATA'!$L:$L,'Row Index'!F37),INDEX('RAW DATA'!$D:$D,'Row Index'!F37)))</f>
        <v>46298.7007291667</v>
      </c>
      <c r="G601" s="41" t="n">
        <f aca="false">IF('Row Index'!G37="","✗",IF(INDEX('RAW DATA'!$D:$D,'Row Index'!G37)="",INDEX('RAW DATA'!$L:$L,'Row Index'!G37),INDEX('RAW DATA'!$D:$D,'Row Index'!G37)))</f>
        <v>46298.7112268519</v>
      </c>
      <c r="H601" s="41" t="n">
        <f aca="false">IF('Row Index'!H37="","✗",IF(INDEX('RAW DATA'!$D:$D,'Row Index'!H37)="",INDEX('RAW DATA'!$L:$L,'Row Index'!H37),INDEX('RAW DATA'!$D:$D,'Row Index'!H37)))</f>
        <v>46298.7254166667</v>
      </c>
      <c r="I601" s="41" t="n">
        <f aca="false">IF('Row Index'!I37="","✗",IF(INDEX('RAW DATA'!$D:$D,'Row Index'!I37)="",INDEX('RAW DATA'!$L:$L,'Row Index'!I37),INDEX('RAW DATA'!$D:$D,'Row Index'!I37)))</f>
        <v>46298.7426388889</v>
      </c>
      <c r="J601" s="41" t="n">
        <f aca="false">IF('Row Index'!J37="","✗",IF(INDEX('RAW DATA'!$D:$D,'Row Index'!J37)="",INDEX('RAW DATA'!$L:$L,'Row Index'!J37),INDEX('RAW DATA'!$D:$D,'Row Index'!J37)))</f>
        <v>46298.7524421296</v>
      </c>
      <c r="K601" s="41" t="n">
        <f aca="false">IF('Row Index'!K37="","✗",IF(INDEX('RAW DATA'!$D:$D,'Row Index'!K37)="",INDEX('RAW DATA'!$L:$L,'Row Index'!K37),INDEX('RAW DATA'!$D:$D,'Row Index'!K37)))</f>
        <v>46298.7618287037</v>
      </c>
      <c r="L601" s="41" t="n">
        <f aca="false">IF('Row Index'!L37="","✗",IF(INDEX('RAW DATA'!$D:$D,'Row Index'!L37)="",INDEX('RAW DATA'!$L:$L,'Row Index'!L37),INDEX('RAW DATA'!$D:$D,'Row Index'!L37)))</f>
        <v>46298.7731944445</v>
      </c>
      <c r="M601" s="41" t="n">
        <f aca="false">IF('Row Index'!M37="","✗",IF(INDEX('RAW DATA'!$D:$D,'Row Index'!M37)="",INDEX('RAW DATA'!$L:$L,'Row Index'!M37),INDEX('RAW DATA'!$D:$D,'Row Index'!M37)))</f>
        <v>46298.7827777778</v>
      </c>
      <c r="N601" s="41" t="n">
        <f aca="false">IF('Row Index'!N37="","✗",IF(INDEX('RAW DATA'!$D:$D,'Row Index'!N37)="",INDEX('RAW DATA'!$L:$L,'Row Index'!N37),INDEX('RAW DATA'!$D:$D,'Row Index'!N37)))</f>
        <v>46298.7941550926</v>
      </c>
      <c r="O601" s="41" t="n">
        <f aca="false">IF('Row Index'!O37="","✗",IF(INDEX('RAW DATA'!$D:$D,'Row Index'!O37)="",INDEX('RAW DATA'!$L:$L,'Row Index'!O37),INDEX('RAW DATA'!$D:$D,'Row Index'!O37)))</f>
        <v>46298.8045601852</v>
      </c>
      <c r="P601" s="41" t="n">
        <f aca="false">IF('Row Index'!P37="","✗",IF(INDEX('RAW DATA'!$D:$D,'Row Index'!P37)="",INDEX('RAW DATA'!$L:$L,'Row Index'!P37),INDEX('RAW DATA'!$D:$D,'Row Index'!P37)))</f>
        <v>46298.8149768519</v>
      </c>
      <c r="Q601" s="41" t="n">
        <f aca="false">IF('Row Index'!Q37="","✗",IF(INDEX('RAW DATA'!$D:$D,'Row Index'!Q37)="",INDEX('RAW DATA'!$L:$L,'Row Index'!Q37),INDEX('RAW DATA'!$D:$D,'Row Index'!Q37)))</f>
        <v>46298.8245949074</v>
      </c>
      <c r="R601" s="41" t="n">
        <f aca="false">IF('Row Index'!R37="","✗",IF(INDEX('RAW DATA'!$D:$D,'Row Index'!R37)="",INDEX('RAW DATA'!$L:$L,'Row Index'!R37),INDEX('RAW DATA'!$D:$D,'Row Index'!R37)))</f>
        <v>46298.8356828704</v>
      </c>
      <c r="S601" s="41" t="n">
        <f aca="false">IF('Row Index'!S37="","✗",IF(INDEX('RAW DATA'!$D:$D,'Row Index'!S37)="",INDEX('RAW DATA'!$L:$L,'Row Index'!S37),INDEX('RAW DATA'!$D:$D,'Row Index'!S37)))</f>
        <v>46298.8449652778</v>
      </c>
      <c r="T601" s="41" t="n">
        <f aca="false">IF('Row Index'!T37="","✗",IF(INDEX('RAW DATA'!$D:$D,'Row Index'!T37)="",INDEX('RAW DATA'!$L:$L,'Row Index'!T37),INDEX('RAW DATA'!$D:$D,'Row Index'!T37)))</f>
        <v>46298.8561111111</v>
      </c>
      <c r="U601" s="41" t="n">
        <f aca="false">IF('Row Index'!U37="","✗",IF(INDEX('RAW DATA'!$D:$D,'Row Index'!U37)="",INDEX('RAW DATA'!$L:$L,'Row Index'!U37),INDEX('RAW DATA'!$D:$D,'Row Index'!U37)))</f>
        <v>46298.865625</v>
      </c>
      <c r="V601" s="41" t="n">
        <f aca="false">IF('Row Index'!V37="","✗",IF(INDEX('RAW DATA'!$D:$D,'Row Index'!V37)="",INDEX('RAW DATA'!$L:$L,'Row Index'!V37),INDEX('RAW DATA'!$D:$D,'Row Index'!V37)))</f>
        <v>46298.8765972222</v>
      </c>
      <c r="W601" s="41" t="n">
        <f aca="false">IF('Row Index'!W37="","✗",IF(INDEX('RAW DATA'!$D:$D,'Row Index'!W37)="",INDEX('RAW DATA'!$L:$L,'Row Index'!W37),INDEX('RAW DATA'!$D:$D,'Row Index'!W37)))</f>
        <v>46298.8872800926</v>
      </c>
      <c r="X601" s="41" t="n">
        <f aca="false">IF('Row Index'!X37="","✗",IF(INDEX('RAW DATA'!$D:$D,'Row Index'!X37)="",INDEX('RAW DATA'!$L:$L,'Row Index'!X37),INDEX('RAW DATA'!$D:$D,'Row Index'!X37)))</f>
        <v>46298.8979398148</v>
      </c>
      <c r="Y601" s="41" t="n">
        <f aca="false">IF('Row Index'!Y37="","✗",IF(INDEX('RAW DATA'!$D:$D,'Row Index'!Y37)="",INDEX('RAW DATA'!$L:$L,'Row Index'!Y37),INDEX('RAW DATA'!$D:$D,'Row Index'!Y37)))</f>
        <v>46298.9088657407</v>
      </c>
      <c r="Z601" s="41" t="n">
        <f aca="false">IF('Row Index'!Z37="","✗",IF(INDEX('RAW DATA'!$D:$D,'Row Index'!Z37)="",INDEX('RAW DATA'!$L:$L,'Row Index'!Z37),INDEX('RAW DATA'!$D:$D,'Row Index'!Z37)))</f>
        <v>46298.931099537</v>
      </c>
      <c r="AA601" s="42" t="str">
        <f aca="false">IF('Row Index'!AA37="","⏳",IF(INDEX('RAW DATA'!$D:$D,'Row Index'!AA37)="",INDEX('RAW DATA'!$L:$L,'Row Index'!AA37),INDEX('RAW DATA'!$D:$D,'Row Index'!AA37)))</f>
        <v>⏳</v>
      </c>
      <c r="AB601" s="41" t="n">
        <f aca="false">IF('Row Index'!AB37="","✗",IF(INDEX('RAW DATA'!$D:$D,'Row Index'!AB37)="",INDEX('RAW DATA'!$L:$L,'Row Index'!AB37),INDEX('RAW DATA'!$D:$D,'Row Index'!AB37)))</f>
        <v>46298.9491203704</v>
      </c>
      <c r="AC601" s="41" t="n">
        <f aca="false">IF('Row Index'!AC37="","✗",IF(INDEX('RAW DATA'!$D:$D,'Row Index'!AC37)="",INDEX('RAW DATA'!$L:$L,'Row Index'!AC37),INDEX('RAW DATA'!$D:$D,'Row Index'!AC37)))</f>
        <v>46298.9604398148</v>
      </c>
      <c r="AD601" s="41" t="n">
        <f aca="false">IF('Row Index'!AD37="","✗",IF(INDEX('RAW DATA'!$D:$D,'Row Index'!AD37)="",INDEX('RAW DATA'!$L:$L,'Row Index'!AD37),INDEX('RAW DATA'!$D:$D,'Row Index'!AD37)))</f>
        <v>46298.9701736111</v>
      </c>
      <c r="AE601" s="41" t="n">
        <f aca="false">IF('Row Index'!AE37="","✗",IF(INDEX('RAW DATA'!$D:$D,'Row Index'!AE37)="",INDEX('RAW DATA'!$L:$L,'Row Index'!AE37),INDEX('RAW DATA'!$D:$D,'Row Index'!AE37)))</f>
        <v>46298.9828703704</v>
      </c>
      <c r="AF601" s="41" t="n">
        <f aca="false">IF('Row Index'!AF37="","✗",IF(INDEX('RAW DATA'!$D:$D,'Row Index'!AF37)="",INDEX('RAW DATA'!$L:$L,'Row Index'!AF37),INDEX('RAW DATA'!$D:$D,'Row Index'!AF37)))</f>
        <v>46298.9915046296</v>
      </c>
      <c r="AG601" s="41" t="n">
        <f aca="false">IF('Row Index'!AG37="","✗",IF(INDEX('RAW DATA'!$D:$D,'Row Index'!AG37)="",INDEX('RAW DATA'!$L:$L,'Row Index'!AG37),INDEX('RAW DATA'!$D:$D,'Row Index'!AG37)))</f>
        <v>46299.0030671296</v>
      </c>
      <c r="AH601" s="41" t="n">
        <f aca="false">IF('Row Index'!AH37="","✗",IF(INDEX('RAW DATA'!$D:$D,'Row Index'!AH37)="",INDEX('RAW DATA'!$L:$L,'Row Index'!AH37),INDEX('RAW DATA'!$D:$D,'Row Index'!AH37)))</f>
        <v>46299.0180439815</v>
      </c>
      <c r="AI601" s="41" t="n">
        <f aca="false">IF('Row Index'!AI37="","✗",IF(INDEX('RAW DATA'!$D:$D,'Row Index'!AI37)="",INDEX('RAW DATA'!$L:$L,'Row Index'!AI37),INDEX('RAW DATA'!$D:$D,'Row Index'!AI37)))</f>
        <v>46299.0334375</v>
      </c>
      <c r="AJ601" s="41" t="n">
        <f aca="false">IF('Row Index'!AJ37="","✗",IF(INDEX('RAW DATA'!$D:$D,'Row Index'!AJ37)="",INDEX('RAW DATA'!$L:$L,'Row Index'!AJ37),INDEX('RAW DATA'!$D:$D,'Row Index'!AJ37)))</f>
        <v>46299.0556481482</v>
      </c>
      <c r="AK601" s="41" t="n">
        <f aca="false">IF('Row Index'!AK37="","✗",IF(INDEX('RAW DATA'!$D:$D,'Row Index'!AK37)="",INDEX('RAW DATA'!$L:$L,'Row Index'!AK37),INDEX('RAW DATA'!$D:$D,'Row Index'!AK37)))</f>
        <v>46299.0667708333</v>
      </c>
      <c r="AL601" s="41" t="n">
        <f aca="false">IF('Row Index'!AL37="","✗",IF(INDEX('RAW DATA'!$D:$D,'Row Index'!AL37)="",INDEX('RAW DATA'!$L:$L,'Row Index'!AL37),INDEX('RAW DATA'!$D:$D,'Row Index'!AL37)))</f>
        <v>46299.0876851852</v>
      </c>
      <c r="AM601" s="41" t="n">
        <f aca="false">IF('Row Index'!AM37="","✗",IF(INDEX('RAW DATA'!$D:$D,'Row Index'!AM37)="",INDEX('RAW DATA'!$L:$L,'Row Index'!AM37),INDEX('RAW DATA'!$D:$D,'Row Index'!AM37)))</f>
        <v>46299.1062037037</v>
      </c>
      <c r="AN601" s="41" t="n">
        <f aca="false">IF('Row Index'!AN37="","✗",IF(INDEX('RAW DATA'!$D:$D,'Row Index'!AN37)="",INDEX('RAW DATA'!$L:$L,'Row Index'!AN37),INDEX('RAW DATA'!$D:$D,'Row Index'!AN37)))</f>
        <v>46299.1278819444</v>
      </c>
      <c r="AO601" s="41" t="n">
        <f aca="false">IF('Row Index'!AO37="","✗",IF(INDEX('RAW DATA'!$D:$D,'Row Index'!AO37)="",INDEX('RAW DATA'!$L:$L,'Row Index'!AO37),INDEX('RAW DATA'!$D:$D,'Row Index'!AO37)))</f>
        <v>46299.1480555556</v>
      </c>
      <c r="AP601" s="41" t="n">
        <f aca="false">IF('Row Index'!AP37="","✗",IF(INDEX('RAW DATA'!$D:$D,'Row Index'!AP37)="",INDEX('RAW DATA'!$L:$L,'Row Index'!AP37),INDEX('RAW DATA'!$D:$D,'Row Index'!AP37)))</f>
        <v>46299.1863657407</v>
      </c>
      <c r="AQ601" s="41" t="n">
        <f aca="false">IF('Row Index'!AQ37="","✗",IF(INDEX('RAW DATA'!$D:$D,'Row Index'!AQ37)="",INDEX('RAW DATA'!$L:$L,'Row Index'!AQ37),INDEX('RAW DATA'!$D:$D,'Row Index'!AQ37)))</f>
        <v>46299.2071296296</v>
      </c>
    </row>
    <row r="602" customFormat="false" ht="15" hidden="false" customHeight="false" outlineLevel="0" collapsed="false">
      <c r="A602" s="32" t="s">
        <v>271</v>
      </c>
      <c r="B602" s="33" t="s">
        <v>248</v>
      </c>
      <c r="C602" s="41" t="n">
        <f aca="false">IF('Row Index'!C38="","✗",IF(INDEX('RAW DATA'!$D:$D,'Row Index'!C38)="",INDEX('RAW DATA'!$L:$L,'Row Index'!C38),INDEX('RAW DATA'!$D:$D,'Row Index'!C38)))</f>
        <v>46298.6699537037</v>
      </c>
      <c r="D602" s="41" t="n">
        <f aca="false">IF('Row Index'!D38="","✗",IF(INDEX('RAW DATA'!$D:$D,'Row Index'!D38)="",INDEX('RAW DATA'!$L:$L,'Row Index'!D38),INDEX('RAW DATA'!$D:$D,'Row Index'!D38)))</f>
        <v>46298.6798726852</v>
      </c>
      <c r="E602" s="41" t="n">
        <f aca="false">IF('Row Index'!E38="","✗",IF(INDEX('RAW DATA'!$D:$D,'Row Index'!E38)="",INDEX('RAW DATA'!$L:$L,'Row Index'!E38),INDEX('RAW DATA'!$D:$D,'Row Index'!E38)))</f>
        <v>46298.6902893519</v>
      </c>
      <c r="F602" s="41" t="n">
        <f aca="false">IF('Row Index'!F38="","✗",IF(INDEX('RAW DATA'!$D:$D,'Row Index'!F38)="",INDEX('RAW DATA'!$L:$L,'Row Index'!F38),INDEX('RAW DATA'!$D:$D,'Row Index'!F38)))</f>
        <v>46298.7009143519</v>
      </c>
      <c r="G602" s="41" t="n">
        <f aca="false">IF('Row Index'!G38="","✗",IF(INDEX('RAW DATA'!$D:$D,'Row Index'!G38)="",INDEX('RAW DATA'!$L:$L,'Row Index'!G38),INDEX('RAW DATA'!$D:$D,'Row Index'!G38)))</f>
        <v>46298.7112731482</v>
      </c>
      <c r="H602" s="41" t="n">
        <f aca="false">IF('Row Index'!H38="","✗",IF(INDEX('RAW DATA'!$D:$D,'Row Index'!H38)="",INDEX('RAW DATA'!$L:$L,'Row Index'!H38),INDEX('RAW DATA'!$D:$D,'Row Index'!H38)))</f>
        <v>46298.725625</v>
      </c>
      <c r="I602" s="41" t="n">
        <f aca="false">IF('Row Index'!I38="","✗",IF(INDEX('RAW DATA'!$D:$D,'Row Index'!I38)="",INDEX('RAW DATA'!$L:$L,'Row Index'!I38),INDEX('RAW DATA'!$D:$D,'Row Index'!I38)))</f>
        <v>46298.7427662037</v>
      </c>
      <c r="J602" s="41" t="n">
        <f aca="false">IF('Row Index'!J38="","✗",IF(INDEX('RAW DATA'!$D:$D,'Row Index'!J38)="",INDEX('RAW DATA'!$L:$L,'Row Index'!J38),INDEX('RAW DATA'!$D:$D,'Row Index'!J38)))</f>
        <v>46298.7526041667</v>
      </c>
      <c r="K602" s="41" t="n">
        <f aca="false">IF('Row Index'!K38="","✗",IF(INDEX('RAW DATA'!$D:$D,'Row Index'!K38)="",INDEX('RAW DATA'!$L:$L,'Row Index'!K38),INDEX('RAW DATA'!$D:$D,'Row Index'!K38)))</f>
        <v>46298.7618634259</v>
      </c>
      <c r="L602" s="41" t="n">
        <f aca="false">IF('Row Index'!L38="","✗",IF(INDEX('RAW DATA'!$D:$D,'Row Index'!L38)="",INDEX('RAW DATA'!$L:$L,'Row Index'!L38),INDEX('RAW DATA'!$D:$D,'Row Index'!L38)))</f>
        <v>46298.7733217593</v>
      </c>
      <c r="M602" s="41" t="n">
        <f aca="false">IF('Row Index'!M38="","✗",IF(INDEX('RAW DATA'!$D:$D,'Row Index'!M38)="",INDEX('RAW DATA'!$L:$L,'Row Index'!M38),INDEX('RAW DATA'!$D:$D,'Row Index'!M38)))</f>
        <v>46298.7828356482</v>
      </c>
      <c r="N602" s="41" t="n">
        <f aca="false">IF('Row Index'!N38="","✗",IF(INDEX('RAW DATA'!$D:$D,'Row Index'!N38)="",INDEX('RAW DATA'!$L:$L,'Row Index'!N38),INDEX('RAW DATA'!$D:$D,'Row Index'!N38)))</f>
        <v>46298.7941782407</v>
      </c>
      <c r="O602" s="41" t="n">
        <f aca="false">IF('Row Index'!O38="","✗",IF(INDEX('RAW DATA'!$D:$D,'Row Index'!O38)="",INDEX('RAW DATA'!$L:$L,'Row Index'!O38),INDEX('RAW DATA'!$D:$D,'Row Index'!O38)))</f>
        <v>46298.8045833333</v>
      </c>
      <c r="P602" s="41" t="n">
        <f aca="false">IF('Row Index'!P38="","✗",IF(INDEX('RAW DATA'!$D:$D,'Row Index'!P38)="",INDEX('RAW DATA'!$L:$L,'Row Index'!P38),INDEX('RAW DATA'!$D:$D,'Row Index'!P38)))</f>
        <v>46298.8150115741</v>
      </c>
      <c r="Q602" s="41" t="n">
        <f aca="false">IF('Row Index'!Q38="","✗",IF(INDEX('RAW DATA'!$D:$D,'Row Index'!Q38)="",INDEX('RAW DATA'!$L:$L,'Row Index'!Q38),INDEX('RAW DATA'!$D:$D,'Row Index'!Q38)))</f>
        <v>46298.8246296296</v>
      </c>
      <c r="R602" s="41" t="n">
        <f aca="false">IF('Row Index'!R38="","✗",IF(INDEX('RAW DATA'!$D:$D,'Row Index'!R38)="",INDEX('RAW DATA'!$L:$L,'Row Index'!R38),INDEX('RAW DATA'!$D:$D,'Row Index'!R38)))</f>
        <v>46298.8357060185</v>
      </c>
      <c r="S602" s="41" t="n">
        <f aca="false">IF('Row Index'!S38="","✗",IF(INDEX('RAW DATA'!$D:$D,'Row Index'!S38)="",INDEX('RAW DATA'!$L:$L,'Row Index'!S38),INDEX('RAW DATA'!$D:$D,'Row Index'!S38)))</f>
        <v>46298.8449884259</v>
      </c>
      <c r="T602" s="41" t="n">
        <f aca="false">IF('Row Index'!T38="","✗",IF(INDEX('RAW DATA'!$D:$D,'Row Index'!T38)="",INDEX('RAW DATA'!$L:$L,'Row Index'!T38),INDEX('RAW DATA'!$D:$D,'Row Index'!T38)))</f>
        <v>46298.8561342593</v>
      </c>
      <c r="U602" s="41" t="n">
        <f aca="false">IF('Row Index'!U38="","✗",IF(INDEX('RAW DATA'!$D:$D,'Row Index'!U38)="",INDEX('RAW DATA'!$L:$L,'Row Index'!U38),INDEX('RAW DATA'!$D:$D,'Row Index'!U38)))</f>
        <v>46298.8656944444</v>
      </c>
      <c r="V602" s="41" t="n">
        <f aca="false">IF('Row Index'!V38="","✗",IF(INDEX('RAW DATA'!$D:$D,'Row Index'!V38)="",INDEX('RAW DATA'!$L:$L,'Row Index'!V38),INDEX('RAW DATA'!$D:$D,'Row Index'!V38)))</f>
        <v>46298.8766319445</v>
      </c>
      <c r="W602" s="41" t="n">
        <f aca="false">IF('Row Index'!W38="","✗",IF(INDEX('RAW DATA'!$D:$D,'Row Index'!W38)="",INDEX('RAW DATA'!$L:$L,'Row Index'!W38),INDEX('RAW DATA'!$D:$D,'Row Index'!W38)))</f>
        <v>46298.8873148148</v>
      </c>
      <c r="X602" s="41" t="n">
        <f aca="false">IF('Row Index'!X38="","✗",IF(INDEX('RAW DATA'!$D:$D,'Row Index'!X38)="",INDEX('RAW DATA'!$L:$L,'Row Index'!X38),INDEX('RAW DATA'!$D:$D,'Row Index'!X38)))</f>
        <v>46298.8979861111</v>
      </c>
      <c r="Y602" s="41" t="n">
        <f aca="false">IF('Row Index'!Y38="","✗",IF(INDEX('RAW DATA'!$D:$D,'Row Index'!Y38)="",INDEX('RAW DATA'!$L:$L,'Row Index'!Y38),INDEX('RAW DATA'!$D:$D,'Row Index'!Y38)))</f>
        <v>46298.908900463</v>
      </c>
      <c r="Z602" s="41" t="n">
        <f aca="false">IF('Row Index'!Z38="","✗",IF(INDEX('RAW DATA'!$D:$D,'Row Index'!Z38)="",INDEX('RAW DATA'!$L:$L,'Row Index'!Z38),INDEX('RAW DATA'!$D:$D,'Row Index'!Z38)))</f>
        <v>46298.9311342593</v>
      </c>
      <c r="AA602" s="42" t="str">
        <f aca="false">IF('Row Index'!AA38="","⏳",IF(INDEX('RAW DATA'!$D:$D,'Row Index'!AA38)="",INDEX('RAW DATA'!$L:$L,'Row Index'!AA38),INDEX('RAW DATA'!$D:$D,'Row Index'!AA38)))</f>
        <v>⏳</v>
      </c>
      <c r="AB602" s="41" t="n">
        <f aca="false">IF('Row Index'!AB38="","✗",IF(INDEX('RAW DATA'!$D:$D,'Row Index'!AB38)="",INDEX('RAW DATA'!$L:$L,'Row Index'!AB38),INDEX('RAW DATA'!$D:$D,'Row Index'!AB38)))</f>
        <v>46298.9491782407</v>
      </c>
      <c r="AC602" s="41" t="n">
        <f aca="false">IF('Row Index'!AC38="","✗",IF(INDEX('RAW DATA'!$D:$D,'Row Index'!AC38)="",INDEX('RAW DATA'!$L:$L,'Row Index'!AC38),INDEX('RAW DATA'!$D:$D,'Row Index'!AC38)))</f>
        <v>46298.960474537</v>
      </c>
      <c r="AD602" s="41" t="n">
        <f aca="false">IF('Row Index'!AD38="","✗",IF(INDEX('RAW DATA'!$D:$D,'Row Index'!AD38)="",INDEX('RAW DATA'!$L:$L,'Row Index'!AD38),INDEX('RAW DATA'!$D:$D,'Row Index'!AD38)))</f>
        <v>46298.9702314815</v>
      </c>
      <c r="AE602" s="41" t="n">
        <f aca="false">IF('Row Index'!AE38="","✗",IF(INDEX('RAW DATA'!$D:$D,'Row Index'!AE38)="",INDEX('RAW DATA'!$L:$L,'Row Index'!AE38),INDEX('RAW DATA'!$D:$D,'Row Index'!AE38)))</f>
        <v>46298.9829166667</v>
      </c>
      <c r="AF602" s="41" t="n">
        <f aca="false">IF('Row Index'!AF38="","✗",IF(INDEX('RAW DATA'!$D:$D,'Row Index'!AF38)="",INDEX('RAW DATA'!$L:$L,'Row Index'!AF38),INDEX('RAW DATA'!$D:$D,'Row Index'!AF38)))</f>
        <v>46298.9915740741</v>
      </c>
      <c r="AG602" s="41" t="n">
        <f aca="false">IF('Row Index'!AG38="","✗",IF(INDEX('RAW DATA'!$D:$D,'Row Index'!AG38)="",INDEX('RAW DATA'!$L:$L,'Row Index'!AG38),INDEX('RAW DATA'!$D:$D,'Row Index'!AG38)))</f>
        <v>46299.0031134259</v>
      </c>
      <c r="AH602" s="41" t="n">
        <f aca="false">IF('Row Index'!AH38="","✗",IF(INDEX('RAW DATA'!$D:$D,'Row Index'!AH38)="",INDEX('RAW DATA'!$L:$L,'Row Index'!AH38),INDEX('RAW DATA'!$D:$D,'Row Index'!AH38)))</f>
        <v>46299.0180671296</v>
      </c>
      <c r="AI602" s="41" t="n">
        <f aca="false">IF('Row Index'!AI38="","✗",IF(INDEX('RAW DATA'!$D:$D,'Row Index'!AI38)="",INDEX('RAW DATA'!$L:$L,'Row Index'!AI38),INDEX('RAW DATA'!$D:$D,'Row Index'!AI38)))</f>
        <v>46299.0334837963</v>
      </c>
      <c r="AJ602" s="41" t="n">
        <f aca="false">IF('Row Index'!AJ38="","✗",IF(INDEX('RAW DATA'!$D:$D,'Row Index'!AJ38)="",INDEX('RAW DATA'!$L:$L,'Row Index'!AJ38),INDEX('RAW DATA'!$D:$D,'Row Index'!AJ38)))</f>
        <v>46299.0557175926</v>
      </c>
      <c r="AK602" s="41" t="n">
        <f aca="false">IF('Row Index'!AK38="","✗",IF(INDEX('RAW DATA'!$D:$D,'Row Index'!AK38)="",INDEX('RAW DATA'!$L:$L,'Row Index'!AK38),INDEX('RAW DATA'!$D:$D,'Row Index'!AK38)))</f>
        <v>46299.0668055556</v>
      </c>
      <c r="AL602" s="41" t="n">
        <f aca="false">IF('Row Index'!AL38="","✗",IF(INDEX('RAW DATA'!$D:$D,'Row Index'!AL38)="",INDEX('RAW DATA'!$L:$L,'Row Index'!AL38),INDEX('RAW DATA'!$D:$D,'Row Index'!AL38)))</f>
        <v>46299.0877083333</v>
      </c>
      <c r="AM602" s="41" t="n">
        <f aca="false">IF('Row Index'!AM38="","✗",IF(INDEX('RAW DATA'!$D:$D,'Row Index'!AM38)="",INDEX('RAW DATA'!$L:$L,'Row Index'!AM38),INDEX('RAW DATA'!$D:$D,'Row Index'!AM38)))</f>
        <v>46299.1062268519</v>
      </c>
      <c r="AN602" s="41" t="n">
        <f aca="false">IF('Row Index'!AN38="","✗",IF(INDEX('RAW DATA'!$D:$D,'Row Index'!AN38)="",INDEX('RAW DATA'!$L:$L,'Row Index'!AN38),INDEX('RAW DATA'!$D:$D,'Row Index'!AN38)))</f>
        <v>46299.1279050926</v>
      </c>
      <c r="AO602" s="41" t="n">
        <f aca="false">IF('Row Index'!AO38="","✗",IF(INDEX('RAW DATA'!$D:$D,'Row Index'!AO38)="",INDEX('RAW DATA'!$L:$L,'Row Index'!AO38),INDEX('RAW DATA'!$D:$D,'Row Index'!AO38)))</f>
        <v>46299.1480787037</v>
      </c>
      <c r="AP602" s="41" t="n">
        <f aca="false">IF('Row Index'!AP38="","✗",IF(INDEX('RAW DATA'!$D:$D,'Row Index'!AP38)="",INDEX('RAW DATA'!$L:$L,'Row Index'!AP38),INDEX('RAW DATA'!$D:$D,'Row Index'!AP38)))</f>
        <v>46299.1863773148</v>
      </c>
      <c r="AQ602" s="41" t="n">
        <f aca="false">IF('Row Index'!AQ38="","✗",IF(INDEX('RAW DATA'!$D:$D,'Row Index'!AQ38)="",INDEX('RAW DATA'!$L:$L,'Row Index'!AQ38),INDEX('RAW DATA'!$D:$D,'Row Index'!AQ38)))</f>
        <v>46299.2071527778</v>
      </c>
    </row>
    <row r="603" customFormat="false" ht="15" hidden="false" customHeight="false" outlineLevel="0" collapsed="false">
      <c r="A603" s="32" t="s">
        <v>274</v>
      </c>
      <c r="B603" s="33" t="s">
        <v>248</v>
      </c>
      <c r="C603" s="41" t="n">
        <f aca="false">IF('Row Index'!C39="","✗",IF(INDEX('RAW DATA'!$D:$D,'Row Index'!C39)="",INDEX('RAW DATA'!$L:$L,'Row Index'!C39),INDEX('RAW DATA'!$D:$D,'Row Index'!C39)))</f>
        <v>46298.6699884259</v>
      </c>
      <c r="D603" s="41" t="n">
        <f aca="false">IF('Row Index'!D39="","✗",IF(INDEX('RAW DATA'!$D:$D,'Row Index'!D39)="",INDEX('RAW DATA'!$L:$L,'Row Index'!D39),INDEX('RAW DATA'!$D:$D,'Row Index'!D39)))</f>
        <v>46298.6798958333</v>
      </c>
      <c r="E603" s="41" t="n">
        <f aca="false">IF('Row Index'!E39="","✗",IF(INDEX('RAW DATA'!$D:$D,'Row Index'!E39)="",INDEX('RAW DATA'!$L:$L,'Row Index'!E39),INDEX('RAW DATA'!$D:$D,'Row Index'!E39)))</f>
        <v>46298.6903125</v>
      </c>
      <c r="F603" s="41" t="n">
        <f aca="false">IF('Row Index'!F39="","✗",IF(INDEX('RAW DATA'!$D:$D,'Row Index'!F39)="",INDEX('RAW DATA'!$L:$L,'Row Index'!F39),INDEX('RAW DATA'!$D:$D,'Row Index'!F39)))</f>
        <v>46298.7009375</v>
      </c>
      <c r="G603" s="41" t="n">
        <f aca="false">IF('Row Index'!G39="","✗",IF(INDEX('RAW DATA'!$D:$D,'Row Index'!G39)="",INDEX('RAW DATA'!$L:$L,'Row Index'!G39),INDEX('RAW DATA'!$D:$D,'Row Index'!G39)))</f>
        <v>46298.7113078704</v>
      </c>
      <c r="H603" s="41" t="n">
        <f aca="false">IF('Row Index'!H39="","✗",IF(INDEX('RAW DATA'!$D:$D,'Row Index'!H39)="",INDEX('RAW DATA'!$L:$L,'Row Index'!H39),INDEX('RAW DATA'!$D:$D,'Row Index'!H39)))</f>
        <v>46298.7256481482</v>
      </c>
      <c r="I603" s="41" t="n">
        <f aca="false">IF('Row Index'!I39="","✗",IF(INDEX('RAW DATA'!$D:$D,'Row Index'!I39)="",INDEX('RAW DATA'!$L:$L,'Row Index'!I39),INDEX('RAW DATA'!$D:$D,'Row Index'!I39)))</f>
        <v>46298.7427893519</v>
      </c>
      <c r="J603" s="41" t="n">
        <f aca="false">IF('Row Index'!J39="","✗",IF(INDEX('RAW DATA'!$D:$D,'Row Index'!J39)="",INDEX('RAW DATA'!$L:$L,'Row Index'!J39),INDEX('RAW DATA'!$D:$D,'Row Index'!J39)))</f>
        <v>46298.7526273148</v>
      </c>
      <c r="K603" s="41" t="n">
        <f aca="false">IF('Row Index'!K39="","✗",IF(INDEX('RAW DATA'!$D:$D,'Row Index'!K39)="",INDEX('RAW DATA'!$L:$L,'Row Index'!K39),INDEX('RAW DATA'!$D:$D,'Row Index'!K39)))</f>
        <v>46298.761875</v>
      </c>
      <c r="L603" s="41" t="n">
        <f aca="false">IF('Row Index'!L39="","✗",IF(INDEX('RAW DATA'!$D:$D,'Row Index'!L39)="",INDEX('RAW DATA'!$L:$L,'Row Index'!L39),INDEX('RAW DATA'!$D:$D,'Row Index'!L39)))</f>
        <v>46298.7733449074</v>
      </c>
      <c r="M603" s="41" t="n">
        <f aca="false">IF('Row Index'!M39="","✗",IF(INDEX('RAW DATA'!$D:$D,'Row Index'!M39)="",INDEX('RAW DATA'!$L:$L,'Row Index'!M39),INDEX('RAW DATA'!$D:$D,'Row Index'!M39)))</f>
        <v>46298.7828587963</v>
      </c>
      <c r="N603" s="41" t="n">
        <f aca="false">IF('Row Index'!N39="","✗",IF(INDEX('RAW DATA'!$D:$D,'Row Index'!N39)="",INDEX('RAW DATA'!$L:$L,'Row Index'!N39),INDEX('RAW DATA'!$D:$D,'Row Index'!N39)))</f>
        <v>46298.7942013889</v>
      </c>
      <c r="O603" s="41" t="n">
        <f aca="false">IF('Row Index'!O39="","✗",IF(INDEX('RAW DATA'!$D:$D,'Row Index'!O39)="",INDEX('RAW DATA'!$L:$L,'Row Index'!O39),INDEX('RAW DATA'!$D:$D,'Row Index'!O39)))</f>
        <v>46298.8046064815</v>
      </c>
      <c r="P603" s="41" t="n">
        <f aca="false">IF('Row Index'!P39="","✗",IF(INDEX('RAW DATA'!$D:$D,'Row Index'!P39)="",INDEX('RAW DATA'!$L:$L,'Row Index'!P39),INDEX('RAW DATA'!$D:$D,'Row Index'!P39)))</f>
        <v>46298.8150231482</v>
      </c>
      <c r="Q603" s="41" t="n">
        <f aca="false">IF('Row Index'!Q39="","✗",IF(INDEX('RAW DATA'!$D:$D,'Row Index'!Q39)="",INDEX('RAW DATA'!$L:$L,'Row Index'!Q39),INDEX('RAW DATA'!$D:$D,'Row Index'!Q39)))</f>
        <v>46298.8246527778</v>
      </c>
      <c r="R603" s="41" t="n">
        <f aca="false">IF('Row Index'!R39="","✗",IF(INDEX('RAW DATA'!$D:$D,'Row Index'!R39)="",INDEX('RAW DATA'!$L:$L,'Row Index'!R39),INDEX('RAW DATA'!$D:$D,'Row Index'!R39)))</f>
        <v>46298.8357175926</v>
      </c>
      <c r="S603" s="41" t="n">
        <f aca="false">IF('Row Index'!S39="","✗",IF(INDEX('RAW DATA'!$D:$D,'Row Index'!S39)="",INDEX('RAW DATA'!$L:$L,'Row Index'!S39),INDEX('RAW DATA'!$D:$D,'Row Index'!S39)))</f>
        <v>46298.845</v>
      </c>
      <c r="T603" s="41" t="n">
        <f aca="false">IF('Row Index'!T39="","✗",IF(INDEX('RAW DATA'!$D:$D,'Row Index'!T39)="",INDEX('RAW DATA'!$L:$L,'Row Index'!T39),INDEX('RAW DATA'!$D:$D,'Row Index'!T39)))</f>
        <v>46298.8561574074</v>
      </c>
      <c r="U603" s="41" t="n">
        <f aca="false">IF('Row Index'!U39="","✗",IF(INDEX('RAW DATA'!$D:$D,'Row Index'!U39)="",INDEX('RAW DATA'!$L:$L,'Row Index'!U39),INDEX('RAW DATA'!$D:$D,'Row Index'!U39)))</f>
        <v>46298.8657060185</v>
      </c>
      <c r="V603" s="41" t="n">
        <f aca="false">IF('Row Index'!V39="","✗",IF(INDEX('RAW DATA'!$D:$D,'Row Index'!V39)="",INDEX('RAW DATA'!$L:$L,'Row Index'!V39),INDEX('RAW DATA'!$D:$D,'Row Index'!V39)))</f>
        <v>46298.8766435185</v>
      </c>
      <c r="W603" s="41" t="n">
        <f aca="false">IF('Row Index'!W39="","✗",IF(INDEX('RAW DATA'!$D:$D,'Row Index'!W39)="",INDEX('RAW DATA'!$L:$L,'Row Index'!W39),INDEX('RAW DATA'!$D:$D,'Row Index'!W39)))</f>
        <v>46298.887337963</v>
      </c>
      <c r="X603" s="41" t="n">
        <f aca="false">IF('Row Index'!X39="","✗",IF(INDEX('RAW DATA'!$D:$D,'Row Index'!X39)="",INDEX('RAW DATA'!$L:$L,'Row Index'!X39),INDEX('RAW DATA'!$D:$D,'Row Index'!X39)))</f>
        <v>46298.8980092593</v>
      </c>
      <c r="Y603" s="41" t="n">
        <f aca="false">IF('Row Index'!Y39="","✗",IF(INDEX('RAW DATA'!$D:$D,'Row Index'!Y39)="",INDEX('RAW DATA'!$L:$L,'Row Index'!Y39),INDEX('RAW DATA'!$D:$D,'Row Index'!Y39)))</f>
        <v>46298.9089236111</v>
      </c>
      <c r="Z603" s="41" t="n">
        <f aca="false">IF('Row Index'!Z39="","✗",IF(INDEX('RAW DATA'!$D:$D,'Row Index'!Z39)="",INDEX('RAW DATA'!$L:$L,'Row Index'!Z39),INDEX('RAW DATA'!$D:$D,'Row Index'!Z39)))</f>
        <v>46298.9311574074</v>
      </c>
      <c r="AA603" s="42" t="str">
        <f aca="false">IF('Row Index'!AA39="","⏳",IF(INDEX('RAW DATA'!$D:$D,'Row Index'!AA39)="",INDEX('RAW DATA'!$L:$L,'Row Index'!AA39),INDEX('RAW DATA'!$D:$D,'Row Index'!AA39)))</f>
        <v>⏳</v>
      </c>
      <c r="AB603" s="41" t="n">
        <f aca="false">IF('Row Index'!AB39="","✗",IF(INDEX('RAW DATA'!$D:$D,'Row Index'!AB39)="",INDEX('RAW DATA'!$L:$L,'Row Index'!AB39),INDEX('RAW DATA'!$D:$D,'Row Index'!AB39)))</f>
        <v>46298.9491898148</v>
      </c>
      <c r="AC603" s="41" t="n">
        <f aca="false">IF('Row Index'!AC39="","✗",IF(INDEX('RAW DATA'!$D:$D,'Row Index'!AC39)="",INDEX('RAW DATA'!$L:$L,'Row Index'!AC39),INDEX('RAW DATA'!$D:$D,'Row Index'!AC39)))</f>
        <v>46298.9604976852</v>
      </c>
      <c r="AD603" s="41" t="n">
        <f aca="false">IF('Row Index'!AD39="","✗",IF(INDEX('RAW DATA'!$D:$D,'Row Index'!AD39)="",INDEX('RAW DATA'!$L:$L,'Row Index'!AD39),INDEX('RAW DATA'!$D:$D,'Row Index'!AD39)))</f>
        <v>46298.9702430556</v>
      </c>
      <c r="AE603" s="41" t="n">
        <f aca="false">IF('Row Index'!AE39="","✗",IF(INDEX('RAW DATA'!$D:$D,'Row Index'!AE39)="",INDEX('RAW DATA'!$L:$L,'Row Index'!AE39),INDEX('RAW DATA'!$D:$D,'Row Index'!AE39)))</f>
        <v>46298.9829282407</v>
      </c>
      <c r="AF603" s="41" t="n">
        <f aca="false">IF('Row Index'!AF39="","✗",IF(INDEX('RAW DATA'!$D:$D,'Row Index'!AF39)="",INDEX('RAW DATA'!$L:$L,'Row Index'!AF39),INDEX('RAW DATA'!$D:$D,'Row Index'!AF39)))</f>
        <v>46298.9915972222</v>
      </c>
      <c r="AG603" s="41" t="n">
        <f aca="false">IF('Row Index'!AG39="","✗",IF(INDEX('RAW DATA'!$D:$D,'Row Index'!AG39)="",INDEX('RAW DATA'!$L:$L,'Row Index'!AG39),INDEX('RAW DATA'!$D:$D,'Row Index'!AG39)))</f>
        <v>46299.003125</v>
      </c>
      <c r="AH603" s="41" t="n">
        <f aca="false">IF('Row Index'!AH39="","✗",IF(INDEX('RAW DATA'!$D:$D,'Row Index'!AH39)="",INDEX('RAW DATA'!$L:$L,'Row Index'!AH39),INDEX('RAW DATA'!$D:$D,'Row Index'!AH39)))</f>
        <v>46299.0181018519</v>
      </c>
      <c r="AI603" s="41" t="n">
        <f aca="false">IF('Row Index'!AI39="","✗",IF(INDEX('RAW DATA'!$D:$D,'Row Index'!AI39)="",INDEX('RAW DATA'!$L:$L,'Row Index'!AI39),INDEX('RAW DATA'!$D:$D,'Row Index'!AI39)))</f>
        <v>46299.0335069444</v>
      </c>
      <c r="AJ603" s="41" t="n">
        <f aca="false">IF('Row Index'!AJ39="","✗",IF(INDEX('RAW DATA'!$D:$D,'Row Index'!AJ39)="",INDEX('RAW DATA'!$L:$L,'Row Index'!AJ39),INDEX('RAW DATA'!$D:$D,'Row Index'!AJ39)))</f>
        <v>46299.055787037</v>
      </c>
      <c r="AK603" s="41" t="n">
        <f aca="false">IF('Row Index'!AK39="","✗",IF(INDEX('RAW DATA'!$D:$D,'Row Index'!AK39)="",INDEX('RAW DATA'!$L:$L,'Row Index'!AK39),INDEX('RAW DATA'!$D:$D,'Row Index'!AK39)))</f>
        <v>46299.0668171296</v>
      </c>
      <c r="AL603" s="41" t="n">
        <f aca="false">IF('Row Index'!AL39="","✗",IF(INDEX('RAW DATA'!$D:$D,'Row Index'!AL39)="",INDEX('RAW DATA'!$L:$L,'Row Index'!AL39),INDEX('RAW DATA'!$D:$D,'Row Index'!AL39)))</f>
        <v>46299.0877314815</v>
      </c>
      <c r="AM603" s="41" t="n">
        <f aca="false">IF('Row Index'!AM39="","✗",IF(INDEX('RAW DATA'!$D:$D,'Row Index'!AM39)="",INDEX('RAW DATA'!$L:$L,'Row Index'!AM39),INDEX('RAW DATA'!$D:$D,'Row Index'!AM39)))</f>
        <v>46299.10625</v>
      </c>
      <c r="AN603" s="41" t="n">
        <f aca="false">IF('Row Index'!AN39="","✗",IF(INDEX('RAW DATA'!$D:$D,'Row Index'!AN39)="",INDEX('RAW DATA'!$L:$L,'Row Index'!AN39),INDEX('RAW DATA'!$D:$D,'Row Index'!AN39)))</f>
        <v>46299.1279166667</v>
      </c>
      <c r="AO603" s="41" t="n">
        <f aca="false">IF('Row Index'!AO39="","✗",IF(INDEX('RAW DATA'!$D:$D,'Row Index'!AO39)="",INDEX('RAW DATA'!$L:$L,'Row Index'!AO39),INDEX('RAW DATA'!$D:$D,'Row Index'!AO39)))</f>
        <v>46299.1480902778</v>
      </c>
      <c r="AP603" s="41" t="n">
        <f aca="false">IF('Row Index'!AP39="","✗",IF(INDEX('RAW DATA'!$D:$D,'Row Index'!AP39)="",INDEX('RAW DATA'!$L:$L,'Row Index'!AP39),INDEX('RAW DATA'!$D:$D,'Row Index'!AP39)))</f>
        <v>46299.186400463</v>
      </c>
      <c r="AQ603" s="41" t="n">
        <f aca="false">IF('Row Index'!AQ39="","✗",IF(INDEX('RAW DATA'!$D:$D,'Row Index'!AQ39)="",INDEX('RAW DATA'!$L:$L,'Row Index'!AQ39),INDEX('RAW DATA'!$D:$D,'Row Index'!AQ39)))</f>
        <v>46299.2071759259</v>
      </c>
    </row>
    <row r="604" customFormat="false" ht="15" hidden="false" customHeight="false" outlineLevel="0" collapsed="false">
      <c r="A604" s="32" t="s">
        <v>277</v>
      </c>
      <c r="B604" s="33" t="s">
        <v>248</v>
      </c>
      <c r="C604" s="41" t="n">
        <f aca="false">IF('Row Index'!C40="","✗",IF(INDEX('RAW DATA'!$D:$D,'Row Index'!C40)="",INDEX('RAW DATA'!$L:$L,'Row Index'!C40),INDEX('RAW DATA'!$D:$D,'Row Index'!C40)))</f>
        <v>46298.6700115741</v>
      </c>
      <c r="D604" s="41" t="n">
        <f aca="false">IF('Row Index'!D40="","✗",IF(INDEX('RAW DATA'!$D:$D,'Row Index'!D40)="",INDEX('RAW DATA'!$L:$L,'Row Index'!D40),INDEX('RAW DATA'!$D:$D,'Row Index'!D40)))</f>
        <v>46298.6799189815</v>
      </c>
      <c r="E604" s="41" t="n">
        <f aca="false">IF('Row Index'!E40="","✗",IF(INDEX('RAW DATA'!$D:$D,'Row Index'!E40)="",INDEX('RAW DATA'!$L:$L,'Row Index'!E40),INDEX('RAW DATA'!$D:$D,'Row Index'!E40)))</f>
        <v>46298.6903356482</v>
      </c>
      <c r="F604" s="41" t="n">
        <f aca="false">IF('Row Index'!F40="","✗",IF(INDEX('RAW DATA'!$D:$D,'Row Index'!F40)="",INDEX('RAW DATA'!$L:$L,'Row Index'!F40),INDEX('RAW DATA'!$D:$D,'Row Index'!F40)))</f>
        <v>46298.7009490741</v>
      </c>
      <c r="G604" s="41" t="n">
        <f aca="false">IF('Row Index'!G40="","✗",IF(INDEX('RAW DATA'!$D:$D,'Row Index'!G40)="",INDEX('RAW DATA'!$L:$L,'Row Index'!G40),INDEX('RAW DATA'!$D:$D,'Row Index'!G40)))</f>
        <v>46298.7113310185</v>
      </c>
      <c r="H604" s="41" t="n">
        <f aca="false">IF('Row Index'!H40="","✗",IF(INDEX('RAW DATA'!$D:$D,'Row Index'!H40)="",INDEX('RAW DATA'!$L:$L,'Row Index'!H40),INDEX('RAW DATA'!$D:$D,'Row Index'!H40)))</f>
        <v>46298.7256712963</v>
      </c>
      <c r="I604" s="41" t="n">
        <f aca="false">IF('Row Index'!I40="","✗",IF(INDEX('RAW DATA'!$D:$D,'Row Index'!I40)="",INDEX('RAW DATA'!$L:$L,'Row Index'!I40),INDEX('RAW DATA'!$D:$D,'Row Index'!I40)))</f>
        <v>46298.7428240741</v>
      </c>
      <c r="J604" s="41" t="n">
        <f aca="false">IF('Row Index'!J40="","✗",IF(INDEX('RAW DATA'!$D:$D,'Row Index'!J40)="",INDEX('RAW DATA'!$L:$L,'Row Index'!J40),INDEX('RAW DATA'!$D:$D,'Row Index'!J40)))</f>
        <v>46298.7526388889</v>
      </c>
      <c r="K604" s="41" t="n">
        <f aca="false">IF('Row Index'!K40="","✗",IF(INDEX('RAW DATA'!$D:$D,'Row Index'!K40)="",INDEX('RAW DATA'!$L:$L,'Row Index'!K40),INDEX('RAW DATA'!$D:$D,'Row Index'!K40)))</f>
        <v>46298.7618981482</v>
      </c>
      <c r="L604" s="41" t="n">
        <f aca="false">IF('Row Index'!L40="","✗",IF(INDEX('RAW DATA'!$D:$D,'Row Index'!L40)="",INDEX('RAW DATA'!$L:$L,'Row Index'!L40),INDEX('RAW DATA'!$D:$D,'Row Index'!L40)))</f>
        <v>46298.7733680556</v>
      </c>
      <c r="M604" s="41" t="n">
        <f aca="false">IF('Row Index'!M40="","✗",IF(INDEX('RAW DATA'!$D:$D,'Row Index'!M40)="",INDEX('RAW DATA'!$L:$L,'Row Index'!M40),INDEX('RAW DATA'!$D:$D,'Row Index'!M40)))</f>
        <v>46298.7828819445</v>
      </c>
      <c r="N604" s="41" t="n">
        <f aca="false">IF('Row Index'!N40="","✗",IF(INDEX('RAW DATA'!$D:$D,'Row Index'!N40)="",INDEX('RAW DATA'!$L:$L,'Row Index'!N40),INDEX('RAW DATA'!$D:$D,'Row Index'!N40)))</f>
        <v>46298.794212963</v>
      </c>
      <c r="O604" s="41" t="n">
        <f aca="false">IF('Row Index'!O40="","✗",IF(INDEX('RAW DATA'!$D:$D,'Row Index'!O40)="",INDEX('RAW DATA'!$L:$L,'Row Index'!O40),INDEX('RAW DATA'!$D:$D,'Row Index'!O40)))</f>
        <v>46298.8046296296</v>
      </c>
      <c r="P604" s="41" t="n">
        <f aca="false">IF('Row Index'!P40="","✗",IF(INDEX('RAW DATA'!$D:$D,'Row Index'!P40)="",INDEX('RAW DATA'!$L:$L,'Row Index'!P40),INDEX('RAW DATA'!$D:$D,'Row Index'!P40)))</f>
        <v>46298.8150462963</v>
      </c>
      <c r="Q604" s="41" t="n">
        <f aca="false">IF('Row Index'!Q40="","✗",IF(INDEX('RAW DATA'!$D:$D,'Row Index'!Q40)="",INDEX('RAW DATA'!$L:$L,'Row Index'!Q40),INDEX('RAW DATA'!$D:$D,'Row Index'!Q40)))</f>
        <v>46298.8246759259</v>
      </c>
      <c r="R604" s="41" t="n">
        <f aca="false">IF('Row Index'!R40="","✗",IF(INDEX('RAW DATA'!$D:$D,'Row Index'!R40)="",INDEX('RAW DATA'!$L:$L,'Row Index'!R40),INDEX('RAW DATA'!$D:$D,'Row Index'!R40)))</f>
        <v>46298.8357407407</v>
      </c>
      <c r="S604" s="41" t="n">
        <f aca="false">IF('Row Index'!S40="","✗",IF(INDEX('RAW DATA'!$D:$D,'Row Index'!S40)="",INDEX('RAW DATA'!$L:$L,'Row Index'!S40),INDEX('RAW DATA'!$D:$D,'Row Index'!S40)))</f>
        <v>46298.8450231482</v>
      </c>
      <c r="T604" s="41" t="n">
        <f aca="false">IF('Row Index'!T40="","✗",IF(INDEX('RAW DATA'!$D:$D,'Row Index'!T40)="",INDEX('RAW DATA'!$L:$L,'Row Index'!T40),INDEX('RAW DATA'!$D:$D,'Row Index'!T40)))</f>
        <v>46298.8561689815</v>
      </c>
      <c r="U604" s="41" t="n">
        <f aca="false">IF('Row Index'!U40="","✗",IF(INDEX('RAW DATA'!$D:$D,'Row Index'!U40)="",INDEX('RAW DATA'!$L:$L,'Row Index'!U40),INDEX('RAW DATA'!$D:$D,'Row Index'!U40)))</f>
        <v>46298.8657291667</v>
      </c>
      <c r="V604" s="41" t="n">
        <f aca="false">IF('Row Index'!V40="","✗",IF(INDEX('RAW DATA'!$D:$D,'Row Index'!V40)="",INDEX('RAW DATA'!$L:$L,'Row Index'!V40),INDEX('RAW DATA'!$D:$D,'Row Index'!V40)))</f>
        <v>46298.8766550926</v>
      </c>
      <c r="W604" s="41" t="n">
        <f aca="false">IF('Row Index'!W40="","✗",IF(INDEX('RAW DATA'!$D:$D,'Row Index'!W40)="",INDEX('RAW DATA'!$L:$L,'Row Index'!W40),INDEX('RAW DATA'!$D:$D,'Row Index'!W40)))</f>
        <v>46298.887349537</v>
      </c>
      <c r="X604" s="41" t="n">
        <f aca="false">IF('Row Index'!X40="","✗",IF(INDEX('RAW DATA'!$D:$D,'Row Index'!X40)="",INDEX('RAW DATA'!$L:$L,'Row Index'!X40),INDEX('RAW DATA'!$D:$D,'Row Index'!X40)))</f>
        <v>46298.8980555556</v>
      </c>
      <c r="Y604" s="41" t="n">
        <f aca="false">IF('Row Index'!Y40="","✗",IF(INDEX('RAW DATA'!$D:$D,'Row Index'!Y40)="",INDEX('RAW DATA'!$L:$L,'Row Index'!Y40),INDEX('RAW DATA'!$D:$D,'Row Index'!Y40)))</f>
        <v>46298.9089467593</v>
      </c>
      <c r="Z604" s="41" t="n">
        <f aca="false">IF('Row Index'!Z40="","✗",IF(INDEX('RAW DATA'!$D:$D,'Row Index'!Z40)="",INDEX('RAW DATA'!$L:$L,'Row Index'!Z40),INDEX('RAW DATA'!$D:$D,'Row Index'!Z40)))</f>
        <v>46298.9311805556</v>
      </c>
      <c r="AA604" s="42" t="str">
        <f aca="false">IF('Row Index'!AA40="","⏳",IF(INDEX('RAW DATA'!$D:$D,'Row Index'!AA40)="",INDEX('RAW DATA'!$L:$L,'Row Index'!AA40),INDEX('RAW DATA'!$D:$D,'Row Index'!AA40)))</f>
        <v>⏳</v>
      </c>
      <c r="AB604" s="41" t="n">
        <f aca="false">IF('Row Index'!AB40="","✗",IF(INDEX('RAW DATA'!$D:$D,'Row Index'!AB40)="",INDEX('RAW DATA'!$L:$L,'Row Index'!AB40),INDEX('RAW DATA'!$D:$D,'Row Index'!AB40)))</f>
        <v>46298.949212963</v>
      </c>
      <c r="AC604" s="41" t="n">
        <f aca="false">IF('Row Index'!AC40="","✗",IF(INDEX('RAW DATA'!$D:$D,'Row Index'!AC40)="",INDEX('RAW DATA'!$L:$L,'Row Index'!AC40),INDEX('RAW DATA'!$D:$D,'Row Index'!AC40)))</f>
        <v>46298.9605324074</v>
      </c>
      <c r="AD604" s="41" t="n">
        <f aca="false">IF('Row Index'!AD40="","✗",IF(INDEX('RAW DATA'!$D:$D,'Row Index'!AD40)="",INDEX('RAW DATA'!$L:$L,'Row Index'!AD40),INDEX('RAW DATA'!$D:$D,'Row Index'!AD40)))</f>
        <v>46298.9702662037</v>
      </c>
      <c r="AE604" s="41" t="n">
        <f aca="false">IF('Row Index'!AE40="","✗",IF(INDEX('RAW DATA'!$D:$D,'Row Index'!AE40)="",INDEX('RAW DATA'!$L:$L,'Row Index'!AE40),INDEX('RAW DATA'!$D:$D,'Row Index'!AE40)))</f>
        <v>46298.9829513889</v>
      </c>
      <c r="AF604" s="41" t="n">
        <f aca="false">IF('Row Index'!AF40="","✗",IF(INDEX('RAW DATA'!$D:$D,'Row Index'!AF40)="",INDEX('RAW DATA'!$L:$L,'Row Index'!AF40),INDEX('RAW DATA'!$D:$D,'Row Index'!AF40)))</f>
        <v>46298.9916087963</v>
      </c>
      <c r="AG604" s="41" t="n">
        <f aca="false">IF('Row Index'!AG40="","✗",IF(INDEX('RAW DATA'!$D:$D,'Row Index'!AG40)="",INDEX('RAW DATA'!$L:$L,'Row Index'!AG40),INDEX('RAW DATA'!$D:$D,'Row Index'!AG40)))</f>
        <v>46299.0031481482</v>
      </c>
      <c r="AH604" s="41" t="n">
        <f aca="false">IF('Row Index'!AH40="","✗",IF(INDEX('RAW DATA'!$D:$D,'Row Index'!AH40)="",INDEX('RAW DATA'!$L:$L,'Row Index'!AH40),INDEX('RAW DATA'!$D:$D,'Row Index'!AH40)))</f>
        <v>46299.018125</v>
      </c>
      <c r="AI604" s="41" t="n">
        <f aca="false">IF('Row Index'!AI40="","✗",IF(INDEX('RAW DATA'!$D:$D,'Row Index'!AI40)="",INDEX('RAW DATA'!$L:$L,'Row Index'!AI40),INDEX('RAW DATA'!$D:$D,'Row Index'!AI40)))</f>
        <v>46299.0335185185</v>
      </c>
      <c r="AJ604" s="41" t="n">
        <f aca="false">IF('Row Index'!AJ40="","✗",IF(INDEX('RAW DATA'!$D:$D,'Row Index'!AJ40)="",INDEX('RAW DATA'!$L:$L,'Row Index'!AJ40),INDEX('RAW DATA'!$D:$D,'Row Index'!AJ40)))</f>
        <v>46299.0558217593</v>
      </c>
      <c r="AK604" s="41" t="n">
        <f aca="false">IF('Row Index'!AK40="","✗",IF(INDEX('RAW DATA'!$D:$D,'Row Index'!AK40)="",INDEX('RAW DATA'!$L:$L,'Row Index'!AK40),INDEX('RAW DATA'!$D:$D,'Row Index'!AK40)))</f>
        <v>46299.0668402778</v>
      </c>
      <c r="AL604" s="41" t="n">
        <f aca="false">IF('Row Index'!AL40="","✗",IF(INDEX('RAW DATA'!$D:$D,'Row Index'!AL40)="",INDEX('RAW DATA'!$L:$L,'Row Index'!AL40),INDEX('RAW DATA'!$D:$D,'Row Index'!AL40)))</f>
        <v>46299.0877430556</v>
      </c>
      <c r="AM604" s="41" t="n">
        <f aca="false">IF('Row Index'!AM40="","✗",IF(INDEX('RAW DATA'!$D:$D,'Row Index'!AM40)="",INDEX('RAW DATA'!$L:$L,'Row Index'!AM40),INDEX('RAW DATA'!$D:$D,'Row Index'!AM40)))</f>
        <v>46299.1062615741</v>
      </c>
      <c r="AN604" s="41" t="n">
        <f aca="false">IF('Row Index'!AN40="","✗",IF(INDEX('RAW DATA'!$D:$D,'Row Index'!AN40)="",INDEX('RAW DATA'!$L:$L,'Row Index'!AN40),INDEX('RAW DATA'!$D:$D,'Row Index'!AN40)))</f>
        <v>46299.1279398148</v>
      </c>
      <c r="AO604" s="41" t="n">
        <f aca="false">IF('Row Index'!AO40="","✗",IF(INDEX('RAW DATA'!$D:$D,'Row Index'!AO40)="",INDEX('RAW DATA'!$L:$L,'Row Index'!AO40),INDEX('RAW DATA'!$D:$D,'Row Index'!AO40)))</f>
        <v>46299.1481134259</v>
      </c>
      <c r="AP604" s="41" t="n">
        <f aca="false">IF('Row Index'!AP40="","✗",IF(INDEX('RAW DATA'!$D:$D,'Row Index'!AP40)="",INDEX('RAW DATA'!$L:$L,'Row Index'!AP40),INDEX('RAW DATA'!$D:$D,'Row Index'!AP40)))</f>
        <v>46299.186412037</v>
      </c>
      <c r="AQ604" s="41" t="n">
        <f aca="false">IF('Row Index'!AQ40="","✗",IF(INDEX('RAW DATA'!$D:$D,'Row Index'!AQ40)="",INDEX('RAW DATA'!$L:$L,'Row Index'!AQ40),INDEX('RAW DATA'!$D:$D,'Row Index'!AQ40)))</f>
        <v>46299.2071875</v>
      </c>
    </row>
    <row r="605" customFormat="false" ht="15" hidden="false" customHeight="false" outlineLevel="0" collapsed="false">
      <c r="A605" s="32" t="s">
        <v>280</v>
      </c>
      <c r="B605" s="33" t="s">
        <v>248</v>
      </c>
      <c r="C605" s="41" t="n">
        <f aca="false">IF('Row Index'!C41="","✗",IF(INDEX('RAW DATA'!$D:$D,'Row Index'!C41)="",INDEX('RAW DATA'!$L:$L,'Row Index'!C41),INDEX('RAW DATA'!$D:$D,'Row Index'!C41)))</f>
        <v>46298.6701041667</v>
      </c>
      <c r="D605" s="41" t="n">
        <f aca="false">IF('Row Index'!D41="","✗",IF(INDEX('RAW DATA'!$D:$D,'Row Index'!D41)="",INDEX('RAW DATA'!$L:$L,'Row Index'!D41),INDEX('RAW DATA'!$D:$D,'Row Index'!D41)))</f>
        <v>46298.6800115741</v>
      </c>
      <c r="E605" s="41" t="n">
        <f aca="false">IF('Row Index'!E41="","✗",IF(INDEX('RAW DATA'!$D:$D,'Row Index'!E41)="",INDEX('RAW DATA'!$L:$L,'Row Index'!E41),INDEX('RAW DATA'!$D:$D,'Row Index'!E41)))</f>
        <v>46298.6903472222</v>
      </c>
      <c r="F605" s="41" t="n">
        <f aca="false">IF('Row Index'!F41="","✗",IF(INDEX('RAW DATA'!$D:$D,'Row Index'!F41)="",INDEX('RAW DATA'!$L:$L,'Row Index'!F41),INDEX('RAW DATA'!$D:$D,'Row Index'!F41)))</f>
        <v>46298.7010416667</v>
      </c>
      <c r="G605" s="41" t="n">
        <f aca="false">IF('Row Index'!G41="","✗",IF(INDEX('RAW DATA'!$D:$D,'Row Index'!G41)="",INDEX('RAW DATA'!$L:$L,'Row Index'!G41),INDEX('RAW DATA'!$D:$D,'Row Index'!G41)))</f>
        <v>46298.7113541667</v>
      </c>
      <c r="H605" s="41" t="n">
        <f aca="false">IF('Row Index'!H41="","✗",IF(INDEX('RAW DATA'!$D:$D,'Row Index'!H41)="",INDEX('RAW DATA'!$L:$L,'Row Index'!H41),INDEX('RAW DATA'!$D:$D,'Row Index'!H41)))</f>
        <v>46298.7256944445</v>
      </c>
      <c r="I605" s="41" t="n">
        <f aca="false">IF('Row Index'!I41="","✗",IF(INDEX('RAW DATA'!$D:$D,'Row Index'!I41)="",INDEX('RAW DATA'!$L:$L,'Row Index'!I41),INDEX('RAW DATA'!$D:$D,'Row Index'!I41)))</f>
        <v>46298.7428819445</v>
      </c>
      <c r="J605" s="41" t="n">
        <f aca="false">IF('Row Index'!J41="","✗",IF(INDEX('RAW DATA'!$D:$D,'Row Index'!J41)="",INDEX('RAW DATA'!$L:$L,'Row Index'!J41),INDEX('RAW DATA'!$D:$D,'Row Index'!J41)))</f>
        <v>46298.752662037</v>
      </c>
      <c r="K605" s="41" t="n">
        <f aca="false">IF('Row Index'!K41="","✗",IF(INDEX('RAW DATA'!$D:$D,'Row Index'!K41)="",INDEX('RAW DATA'!$L:$L,'Row Index'!K41),INDEX('RAW DATA'!$D:$D,'Row Index'!K41)))</f>
        <v>46298.7619212963</v>
      </c>
      <c r="L605" s="41" t="n">
        <f aca="false">IF('Row Index'!L41="","✗",IF(INDEX('RAW DATA'!$D:$D,'Row Index'!L41)="",INDEX('RAW DATA'!$L:$L,'Row Index'!L41),INDEX('RAW DATA'!$D:$D,'Row Index'!L41)))</f>
        <v>46298.7733796296</v>
      </c>
      <c r="M605" s="41" t="n">
        <f aca="false">IF('Row Index'!M41="","✗",IF(INDEX('RAW DATA'!$D:$D,'Row Index'!M41)="",INDEX('RAW DATA'!$L:$L,'Row Index'!M41),INDEX('RAW DATA'!$D:$D,'Row Index'!M41)))</f>
        <v>46298.7829050926</v>
      </c>
      <c r="N605" s="41" t="n">
        <f aca="false">IF('Row Index'!N41="","✗",IF(INDEX('RAW DATA'!$D:$D,'Row Index'!N41)="",INDEX('RAW DATA'!$L:$L,'Row Index'!N41),INDEX('RAW DATA'!$D:$D,'Row Index'!N41)))</f>
        <v>46298.794224537</v>
      </c>
      <c r="O605" s="41" t="n">
        <f aca="false">IF('Row Index'!O41="","✗",IF(INDEX('RAW DATA'!$D:$D,'Row Index'!O41)="",INDEX('RAW DATA'!$L:$L,'Row Index'!O41),INDEX('RAW DATA'!$D:$D,'Row Index'!O41)))</f>
        <v>46298.8046527778</v>
      </c>
      <c r="P605" s="41" t="n">
        <f aca="false">IF('Row Index'!P41="","✗",IF(INDEX('RAW DATA'!$D:$D,'Row Index'!P41)="",INDEX('RAW DATA'!$L:$L,'Row Index'!P41),INDEX('RAW DATA'!$D:$D,'Row Index'!P41)))</f>
        <v>46298.8150578704</v>
      </c>
      <c r="Q605" s="41" t="n">
        <f aca="false">IF('Row Index'!Q41="","✗",IF(INDEX('RAW DATA'!$D:$D,'Row Index'!Q41)="",INDEX('RAW DATA'!$L:$L,'Row Index'!Q41),INDEX('RAW DATA'!$D:$D,'Row Index'!Q41)))</f>
        <v>46298.8246990741</v>
      </c>
      <c r="R605" s="41" t="n">
        <f aca="false">IF('Row Index'!R41="","✗",IF(INDEX('RAW DATA'!$D:$D,'Row Index'!R41)="",INDEX('RAW DATA'!$L:$L,'Row Index'!R41),INDEX('RAW DATA'!$D:$D,'Row Index'!R41)))</f>
        <v>46298.8357523148</v>
      </c>
      <c r="S605" s="41" t="n">
        <f aca="false">IF('Row Index'!S41="","✗",IF(INDEX('RAW DATA'!$D:$D,'Row Index'!S41)="",INDEX('RAW DATA'!$L:$L,'Row Index'!S41),INDEX('RAW DATA'!$D:$D,'Row Index'!S41)))</f>
        <v>46298.8450347222</v>
      </c>
      <c r="T605" s="41" t="n">
        <f aca="false">IF('Row Index'!T41="","✗",IF(INDEX('RAW DATA'!$D:$D,'Row Index'!T41)="",INDEX('RAW DATA'!$L:$L,'Row Index'!T41),INDEX('RAW DATA'!$D:$D,'Row Index'!T41)))</f>
        <v>46298.8561921296</v>
      </c>
      <c r="U605" s="41" t="n">
        <f aca="false">IF('Row Index'!U41="","✗",IF(INDEX('RAW DATA'!$D:$D,'Row Index'!U41)="",INDEX('RAW DATA'!$L:$L,'Row Index'!U41),INDEX('RAW DATA'!$D:$D,'Row Index'!U41)))</f>
        <v>46298.8657407407</v>
      </c>
      <c r="V605" s="41" t="n">
        <f aca="false">IF('Row Index'!V41="","✗",IF(INDEX('RAW DATA'!$D:$D,'Row Index'!V41)="",INDEX('RAW DATA'!$L:$L,'Row Index'!V41),INDEX('RAW DATA'!$D:$D,'Row Index'!V41)))</f>
        <v>46298.8766782407</v>
      </c>
      <c r="W605" s="41" t="n">
        <f aca="false">IF('Row Index'!W41="","✗",IF(INDEX('RAW DATA'!$D:$D,'Row Index'!W41)="",INDEX('RAW DATA'!$L:$L,'Row Index'!W41),INDEX('RAW DATA'!$D:$D,'Row Index'!W41)))</f>
        <v>46298.8873726852</v>
      </c>
      <c r="X605" s="41" t="n">
        <f aca="false">IF('Row Index'!X41="","✗",IF(INDEX('RAW DATA'!$D:$D,'Row Index'!X41)="",INDEX('RAW DATA'!$L:$L,'Row Index'!X41),INDEX('RAW DATA'!$D:$D,'Row Index'!X41)))</f>
        <v>46298.8980787037</v>
      </c>
      <c r="Y605" s="41" t="n">
        <f aca="false">IF('Row Index'!Y41="","✗",IF(INDEX('RAW DATA'!$D:$D,'Row Index'!Y41)="",INDEX('RAW DATA'!$L:$L,'Row Index'!Y41),INDEX('RAW DATA'!$D:$D,'Row Index'!Y41)))</f>
        <v>46298.9089583333</v>
      </c>
      <c r="Z605" s="41" t="n">
        <f aca="false">IF('Row Index'!Z41="","✗",IF(INDEX('RAW DATA'!$D:$D,'Row Index'!Z41)="",INDEX('RAW DATA'!$L:$L,'Row Index'!Z41),INDEX('RAW DATA'!$D:$D,'Row Index'!Z41)))</f>
        <v>46298.9312037037</v>
      </c>
      <c r="AA605" s="42" t="str">
        <f aca="false">IF('Row Index'!AA41="","⏳",IF(INDEX('RAW DATA'!$D:$D,'Row Index'!AA41)="",INDEX('RAW DATA'!$L:$L,'Row Index'!AA41),INDEX('RAW DATA'!$D:$D,'Row Index'!AA41)))</f>
        <v>⏳</v>
      </c>
      <c r="AB605" s="41" t="n">
        <f aca="false">IF('Row Index'!AB41="","✗",IF(INDEX('RAW DATA'!$D:$D,'Row Index'!AB41)="",INDEX('RAW DATA'!$L:$L,'Row Index'!AB41),INDEX('RAW DATA'!$D:$D,'Row Index'!AB41)))</f>
        <v>46298.949224537</v>
      </c>
      <c r="AC605" s="41" t="n">
        <f aca="false">IF('Row Index'!AC41="","✗",IF(INDEX('RAW DATA'!$D:$D,'Row Index'!AC41)="",INDEX('RAW DATA'!$L:$L,'Row Index'!AC41),INDEX('RAW DATA'!$D:$D,'Row Index'!AC41)))</f>
        <v>46298.9605439815</v>
      </c>
      <c r="AD605" s="41" t="n">
        <f aca="false">IF('Row Index'!AD41="","✗",IF(INDEX('RAW DATA'!$D:$D,'Row Index'!AD41)="",INDEX('RAW DATA'!$L:$L,'Row Index'!AD41),INDEX('RAW DATA'!$D:$D,'Row Index'!AD41)))</f>
        <v>46298.9703009259</v>
      </c>
      <c r="AE605" s="41" t="n">
        <f aca="false">IF('Row Index'!AE41="","✗",IF(INDEX('RAW DATA'!$D:$D,'Row Index'!AE41)="",INDEX('RAW DATA'!$L:$L,'Row Index'!AE41),INDEX('RAW DATA'!$D:$D,'Row Index'!AE41)))</f>
        <v>46298.982962963</v>
      </c>
      <c r="AF605" s="41" t="n">
        <f aca="false">IF('Row Index'!AF41="","✗",IF(INDEX('RAW DATA'!$D:$D,'Row Index'!AF41)="",INDEX('RAW DATA'!$L:$L,'Row Index'!AF41),INDEX('RAW DATA'!$D:$D,'Row Index'!AF41)))</f>
        <v>46298.9916319445</v>
      </c>
      <c r="AG605" s="41" t="n">
        <f aca="false">IF('Row Index'!AG41="","✗",IF(INDEX('RAW DATA'!$D:$D,'Row Index'!AG41)="",INDEX('RAW DATA'!$L:$L,'Row Index'!AG41),INDEX('RAW DATA'!$D:$D,'Row Index'!AG41)))</f>
        <v>46299.0031944444</v>
      </c>
      <c r="AH605" s="41" t="n">
        <f aca="false">IF('Row Index'!AH41="","✗",IF(INDEX('RAW DATA'!$D:$D,'Row Index'!AH41)="",INDEX('RAW DATA'!$L:$L,'Row Index'!AH41),INDEX('RAW DATA'!$D:$D,'Row Index'!AH41)))</f>
        <v>46299.0181365741</v>
      </c>
      <c r="AI605" s="41" t="n">
        <f aca="false">IF('Row Index'!AI41="","✗",IF(INDEX('RAW DATA'!$D:$D,'Row Index'!AI41)="",INDEX('RAW DATA'!$L:$L,'Row Index'!AI41),INDEX('RAW DATA'!$D:$D,'Row Index'!AI41)))</f>
        <v>46299.0335416667</v>
      </c>
      <c r="AJ605" s="41" t="n">
        <f aca="false">IF('Row Index'!AJ41="","✗",IF(INDEX('RAW DATA'!$D:$D,'Row Index'!AJ41)="",INDEX('RAW DATA'!$L:$L,'Row Index'!AJ41),INDEX('RAW DATA'!$D:$D,'Row Index'!AJ41)))</f>
        <v>46299.0558449074</v>
      </c>
      <c r="AK605" s="41" t="n">
        <f aca="false">IF('Row Index'!AK41="","✗",IF(INDEX('RAW DATA'!$D:$D,'Row Index'!AK41)="",INDEX('RAW DATA'!$L:$L,'Row Index'!AK41),INDEX('RAW DATA'!$D:$D,'Row Index'!AK41)))</f>
        <v>46299.0668634259</v>
      </c>
      <c r="AL605" s="41" t="n">
        <f aca="false">IF('Row Index'!AL41="","✗",IF(INDEX('RAW DATA'!$D:$D,'Row Index'!AL41)="",INDEX('RAW DATA'!$L:$L,'Row Index'!AL41),INDEX('RAW DATA'!$D:$D,'Row Index'!AL41)))</f>
        <v>46299.0877662037</v>
      </c>
      <c r="AM605" s="41" t="n">
        <f aca="false">IF('Row Index'!AM41="","✗",IF(INDEX('RAW DATA'!$D:$D,'Row Index'!AM41)="",INDEX('RAW DATA'!$L:$L,'Row Index'!AM41),INDEX('RAW DATA'!$D:$D,'Row Index'!AM41)))</f>
        <v>46299.1062847222</v>
      </c>
      <c r="AN605" s="41" t="n">
        <f aca="false">IF('Row Index'!AN41="","✗",IF(INDEX('RAW DATA'!$D:$D,'Row Index'!AN41)="",INDEX('RAW DATA'!$L:$L,'Row Index'!AN41),INDEX('RAW DATA'!$D:$D,'Row Index'!AN41)))</f>
        <v>46299.1279513889</v>
      </c>
      <c r="AO605" s="41" t="n">
        <f aca="false">IF('Row Index'!AO41="","✗",IF(INDEX('RAW DATA'!$D:$D,'Row Index'!AO41)="",INDEX('RAW DATA'!$L:$L,'Row Index'!AO41),INDEX('RAW DATA'!$D:$D,'Row Index'!AO41)))</f>
        <v>46299.1481365741</v>
      </c>
      <c r="AP605" s="41" t="n">
        <f aca="false">IF('Row Index'!AP41="","✗",IF(INDEX('RAW DATA'!$D:$D,'Row Index'!AP41)="",INDEX('RAW DATA'!$L:$L,'Row Index'!AP41),INDEX('RAW DATA'!$D:$D,'Row Index'!AP41)))</f>
        <v>46299.1864351852</v>
      </c>
      <c r="AQ605" s="41" t="n">
        <f aca="false">IF('Row Index'!AQ41="","✗",IF(INDEX('RAW DATA'!$D:$D,'Row Index'!AQ41)="",INDEX('RAW DATA'!$L:$L,'Row Index'!AQ41),INDEX('RAW DATA'!$D:$D,'Row Index'!AQ41)))</f>
        <v>46299.2072453704</v>
      </c>
    </row>
    <row r="606" customFormat="false" ht="15" hidden="false" customHeight="false" outlineLevel="0" collapsed="false">
      <c r="A606" s="32" t="s">
        <v>283</v>
      </c>
      <c r="B606" s="33" t="s">
        <v>248</v>
      </c>
      <c r="C606" s="41" t="n">
        <f aca="false">IF('Row Index'!C42="","✗",IF(INDEX('RAW DATA'!$D:$D,'Row Index'!C42)="",INDEX('RAW DATA'!$L:$L,'Row Index'!C42),INDEX('RAW DATA'!$D:$D,'Row Index'!C42)))</f>
        <v>46298.6701388889</v>
      </c>
      <c r="D606" s="41" t="n">
        <f aca="false">IF('Row Index'!D42="","✗",IF(INDEX('RAW DATA'!$D:$D,'Row Index'!D42)="",INDEX('RAW DATA'!$L:$L,'Row Index'!D42),INDEX('RAW DATA'!$D:$D,'Row Index'!D42)))</f>
        <v>46298.6800347222</v>
      </c>
      <c r="E606" s="41" t="n">
        <f aca="false">IF('Row Index'!E42="","✗",IF(INDEX('RAW DATA'!$D:$D,'Row Index'!E42)="",INDEX('RAW DATA'!$L:$L,'Row Index'!E42),INDEX('RAW DATA'!$D:$D,'Row Index'!E42)))</f>
        <v>46298.6903703704</v>
      </c>
      <c r="F606" s="41" t="n">
        <f aca="false">IF('Row Index'!F42="","✗",IF(INDEX('RAW DATA'!$D:$D,'Row Index'!F42)="",INDEX('RAW DATA'!$L:$L,'Row Index'!F42),INDEX('RAW DATA'!$D:$D,'Row Index'!F42)))</f>
        <v>46298.7010648148</v>
      </c>
      <c r="G606" s="41" t="n">
        <f aca="false">IF('Row Index'!G42="","✗",IF(INDEX('RAW DATA'!$D:$D,'Row Index'!G42)="",INDEX('RAW DATA'!$L:$L,'Row Index'!G42),INDEX('RAW DATA'!$D:$D,'Row Index'!G42)))</f>
        <v>46298.7115856482</v>
      </c>
      <c r="H606" s="41" t="n">
        <f aca="false">IF('Row Index'!H42="","✗",IF(INDEX('RAW DATA'!$D:$D,'Row Index'!H42)="",INDEX('RAW DATA'!$L:$L,'Row Index'!H42),INDEX('RAW DATA'!$D:$D,'Row Index'!H42)))</f>
        <v>46298.725775463</v>
      </c>
      <c r="I606" s="41" t="n">
        <f aca="false">IF('Row Index'!I42="","✗",IF(INDEX('RAW DATA'!$D:$D,'Row Index'!I42)="",INDEX('RAW DATA'!$L:$L,'Row Index'!I42),INDEX('RAW DATA'!$D:$D,'Row Index'!I42)))</f>
        <v>46298.7429166667</v>
      </c>
      <c r="J606" s="41" t="n">
        <f aca="false">IF('Row Index'!J42="","✗",IF(INDEX('RAW DATA'!$D:$D,'Row Index'!J42)="",INDEX('RAW DATA'!$L:$L,'Row Index'!J42),INDEX('RAW DATA'!$D:$D,'Row Index'!J42)))</f>
        <v>46298.7526851852</v>
      </c>
      <c r="K606" s="41" t="n">
        <f aca="false">IF('Row Index'!K42="","✗",IF(INDEX('RAW DATA'!$D:$D,'Row Index'!K42)="",INDEX('RAW DATA'!$L:$L,'Row Index'!K42),INDEX('RAW DATA'!$D:$D,'Row Index'!K42)))</f>
        <v>46298.7619328704</v>
      </c>
      <c r="L606" s="41" t="n">
        <f aca="false">IF('Row Index'!L42="","✗",IF(INDEX('RAW DATA'!$D:$D,'Row Index'!L42)="",INDEX('RAW DATA'!$L:$L,'Row Index'!L42),INDEX('RAW DATA'!$D:$D,'Row Index'!L42)))</f>
        <v>46298.7733912037</v>
      </c>
      <c r="M606" s="41" t="n">
        <f aca="false">IF('Row Index'!M42="","✗",IF(INDEX('RAW DATA'!$D:$D,'Row Index'!M42)="",INDEX('RAW DATA'!$L:$L,'Row Index'!M42),INDEX('RAW DATA'!$D:$D,'Row Index'!M42)))</f>
        <v>46298.7829282407</v>
      </c>
      <c r="N606" s="41" t="n">
        <f aca="false">IF('Row Index'!N42="","✗",IF(INDEX('RAW DATA'!$D:$D,'Row Index'!N42)="",INDEX('RAW DATA'!$L:$L,'Row Index'!N42),INDEX('RAW DATA'!$D:$D,'Row Index'!N42)))</f>
        <v>46298.7942361111</v>
      </c>
      <c r="O606" s="41" t="n">
        <f aca="false">IF('Row Index'!O42="","✗",IF(INDEX('RAW DATA'!$D:$D,'Row Index'!O42)="",INDEX('RAW DATA'!$L:$L,'Row Index'!O42),INDEX('RAW DATA'!$D:$D,'Row Index'!O42)))</f>
        <v>46298.8046643519</v>
      </c>
      <c r="P606" s="41" t="n">
        <f aca="false">IF('Row Index'!P42="","✗",IF(INDEX('RAW DATA'!$D:$D,'Row Index'!P42)="",INDEX('RAW DATA'!$L:$L,'Row Index'!P42),INDEX('RAW DATA'!$D:$D,'Row Index'!P42)))</f>
        <v>46298.8150694444</v>
      </c>
      <c r="Q606" s="41" t="n">
        <f aca="false">IF('Row Index'!Q42="","✗",IF(INDEX('RAW DATA'!$D:$D,'Row Index'!Q42)="",INDEX('RAW DATA'!$L:$L,'Row Index'!Q42),INDEX('RAW DATA'!$D:$D,'Row Index'!Q42)))</f>
        <v>46298.8247106482</v>
      </c>
      <c r="R606" s="41" t="n">
        <f aca="false">IF('Row Index'!R42="","✗",IF(INDEX('RAW DATA'!$D:$D,'Row Index'!R42)="",INDEX('RAW DATA'!$L:$L,'Row Index'!R42),INDEX('RAW DATA'!$D:$D,'Row Index'!R42)))</f>
        <v>46298.8357638889</v>
      </c>
      <c r="S606" s="41" t="n">
        <f aca="false">IF('Row Index'!S42="","✗",IF(INDEX('RAW DATA'!$D:$D,'Row Index'!S42)="",INDEX('RAW DATA'!$L:$L,'Row Index'!S42),INDEX('RAW DATA'!$D:$D,'Row Index'!S42)))</f>
        <v>46298.8450462963</v>
      </c>
      <c r="T606" s="41" t="n">
        <f aca="false">IF('Row Index'!T42="","✗",IF(INDEX('RAW DATA'!$D:$D,'Row Index'!T42)="",INDEX('RAW DATA'!$L:$L,'Row Index'!T42),INDEX('RAW DATA'!$D:$D,'Row Index'!T42)))</f>
        <v>46298.8562037037</v>
      </c>
      <c r="U606" s="41" t="n">
        <f aca="false">IF('Row Index'!U42="","✗",IF(INDEX('RAW DATA'!$D:$D,'Row Index'!U42)="",INDEX('RAW DATA'!$L:$L,'Row Index'!U42),INDEX('RAW DATA'!$D:$D,'Row Index'!U42)))</f>
        <v>46298.8657638889</v>
      </c>
      <c r="V606" s="41" t="n">
        <f aca="false">IF('Row Index'!V42="","✗",IF(INDEX('RAW DATA'!$D:$D,'Row Index'!V42)="",INDEX('RAW DATA'!$L:$L,'Row Index'!V42),INDEX('RAW DATA'!$D:$D,'Row Index'!V42)))</f>
        <v>46298.8766898148</v>
      </c>
      <c r="W606" s="41" t="n">
        <f aca="false">IF('Row Index'!W42="","✗",IF(INDEX('RAW DATA'!$D:$D,'Row Index'!W42)="",INDEX('RAW DATA'!$L:$L,'Row Index'!W42),INDEX('RAW DATA'!$D:$D,'Row Index'!W42)))</f>
        <v>46298.8873958333</v>
      </c>
      <c r="X606" s="41" t="n">
        <f aca="false">IF('Row Index'!X42="","✗",IF(INDEX('RAW DATA'!$D:$D,'Row Index'!X42)="",INDEX('RAW DATA'!$L:$L,'Row Index'!X42),INDEX('RAW DATA'!$D:$D,'Row Index'!X42)))</f>
        <v>46298.8981134259</v>
      </c>
      <c r="Y606" s="41" t="n">
        <f aca="false">IF('Row Index'!Y42="","✗",IF(INDEX('RAW DATA'!$D:$D,'Row Index'!Y42)="",INDEX('RAW DATA'!$L:$L,'Row Index'!Y42),INDEX('RAW DATA'!$D:$D,'Row Index'!Y42)))</f>
        <v>46298.9089930556</v>
      </c>
      <c r="Z606" s="41" t="n">
        <f aca="false">IF('Row Index'!Z42="","✗",IF(INDEX('RAW DATA'!$D:$D,'Row Index'!Z42)="",INDEX('RAW DATA'!$L:$L,'Row Index'!Z42),INDEX('RAW DATA'!$D:$D,'Row Index'!Z42)))</f>
        <v>46298.9312268519</v>
      </c>
      <c r="AA606" s="42" t="str">
        <f aca="false">IF('Row Index'!AA42="","⏳",IF(INDEX('RAW DATA'!$D:$D,'Row Index'!AA42)="",INDEX('RAW DATA'!$L:$L,'Row Index'!AA42),INDEX('RAW DATA'!$D:$D,'Row Index'!AA42)))</f>
        <v>⏳</v>
      </c>
      <c r="AB606" s="41" t="n">
        <f aca="false">IF('Row Index'!AB42="","✗",IF(INDEX('RAW DATA'!$D:$D,'Row Index'!AB42)="",INDEX('RAW DATA'!$L:$L,'Row Index'!AB42),INDEX('RAW DATA'!$D:$D,'Row Index'!AB42)))</f>
        <v>46298.9492476852</v>
      </c>
      <c r="AC606" s="41" t="n">
        <f aca="false">IF('Row Index'!AC42="","✗",IF(INDEX('RAW DATA'!$D:$D,'Row Index'!AC42)="",INDEX('RAW DATA'!$L:$L,'Row Index'!AC42),INDEX('RAW DATA'!$D:$D,'Row Index'!AC42)))</f>
        <v>46298.9605671296</v>
      </c>
      <c r="AD606" s="41" t="n">
        <f aca="false">IF('Row Index'!AD42="","✗",IF(INDEX('RAW DATA'!$D:$D,'Row Index'!AD42)="",INDEX('RAW DATA'!$L:$L,'Row Index'!AD42),INDEX('RAW DATA'!$D:$D,'Row Index'!AD42)))</f>
        <v>46298.9703240741</v>
      </c>
      <c r="AE606" s="41" t="n">
        <f aca="false">IF('Row Index'!AE42="","✗",IF(INDEX('RAW DATA'!$D:$D,'Row Index'!AE42)="",INDEX('RAW DATA'!$L:$L,'Row Index'!AE42),INDEX('RAW DATA'!$D:$D,'Row Index'!AE42)))</f>
        <v>46298.9830787037</v>
      </c>
      <c r="AF606" s="41" t="n">
        <f aca="false">IF('Row Index'!AF42="","✗",IF(INDEX('RAW DATA'!$D:$D,'Row Index'!AF42)="",INDEX('RAW DATA'!$L:$L,'Row Index'!AF42),INDEX('RAW DATA'!$D:$D,'Row Index'!AF42)))</f>
        <v>46298.991712963</v>
      </c>
      <c r="AG606" s="41" t="n">
        <f aca="false">IF('Row Index'!AG42="","✗",IF(INDEX('RAW DATA'!$D:$D,'Row Index'!AG42)="",INDEX('RAW DATA'!$L:$L,'Row Index'!AG42),INDEX('RAW DATA'!$D:$D,'Row Index'!AG42)))</f>
        <v>46299.0032175926</v>
      </c>
      <c r="AH606" s="41" t="n">
        <f aca="false">IF('Row Index'!AH42="","✗",IF(INDEX('RAW DATA'!$D:$D,'Row Index'!AH42)="",INDEX('RAW DATA'!$L:$L,'Row Index'!AH42),INDEX('RAW DATA'!$D:$D,'Row Index'!AH42)))</f>
        <v>46299.0181597222</v>
      </c>
      <c r="AI606" s="41" t="n">
        <f aca="false">IF('Row Index'!AI42="","✗",IF(INDEX('RAW DATA'!$D:$D,'Row Index'!AI42)="",INDEX('RAW DATA'!$L:$L,'Row Index'!AI42),INDEX('RAW DATA'!$D:$D,'Row Index'!AI42)))</f>
        <v>46299.0335763889</v>
      </c>
      <c r="AJ606" s="41" t="n">
        <f aca="false">IF('Row Index'!AJ42="","✗",IF(INDEX('RAW DATA'!$D:$D,'Row Index'!AJ42)="",INDEX('RAW DATA'!$L:$L,'Row Index'!AJ42),INDEX('RAW DATA'!$D:$D,'Row Index'!AJ42)))</f>
        <v>46299.0558680556</v>
      </c>
      <c r="AK606" s="41" t="n">
        <f aca="false">IF('Row Index'!AK42="","✗",IF(INDEX('RAW DATA'!$D:$D,'Row Index'!AK42)="",INDEX('RAW DATA'!$L:$L,'Row Index'!AK42),INDEX('RAW DATA'!$D:$D,'Row Index'!AK42)))</f>
        <v>46299.0668865741</v>
      </c>
      <c r="AL606" s="41" t="n">
        <f aca="false">IF('Row Index'!AL42="","✗",IF(INDEX('RAW DATA'!$D:$D,'Row Index'!AL42)="",INDEX('RAW DATA'!$L:$L,'Row Index'!AL42),INDEX('RAW DATA'!$D:$D,'Row Index'!AL42)))</f>
        <v>46299.0877893519</v>
      </c>
      <c r="AM606" s="41" t="n">
        <f aca="false">IF('Row Index'!AM42="","✗",IF(INDEX('RAW DATA'!$D:$D,'Row Index'!AM42)="",INDEX('RAW DATA'!$L:$L,'Row Index'!AM42),INDEX('RAW DATA'!$D:$D,'Row Index'!AM42)))</f>
        <v>46299.1063078704</v>
      </c>
      <c r="AN606" s="41" t="n">
        <f aca="false">IF('Row Index'!AN42="","✗",IF(INDEX('RAW DATA'!$D:$D,'Row Index'!AN42)="",INDEX('RAW DATA'!$L:$L,'Row Index'!AN42),INDEX('RAW DATA'!$D:$D,'Row Index'!AN42)))</f>
        <v>46299.127974537</v>
      </c>
      <c r="AO606" s="41" t="n">
        <f aca="false">IF('Row Index'!AO42="","✗",IF(INDEX('RAW DATA'!$D:$D,'Row Index'!AO42)="",INDEX('RAW DATA'!$L:$L,'Row Index'!AO42),INDEX('RAW DATA'!$D:$D,'Row Index'!AO42)))</f>
        <v>46299.1481597222</v>
      </c>
      <c r="AP606" s="41" t="n">
        <f aca="false">IF('Row Index'!AP42="","✗",IF(INDEX('RAW DATA'!$D:$D,'Row Index'!AP42)="",INDEX('RAW DATA'!$L:$L,'Row Index'!AP42),INDEX('RAW DATA'!$D:$D,'Row Index'!AP42)))</f>
        <v>46299.1864467593</v>
      </c>
      <c r="AQ606" s="41" t="n">
        <f aca="false">IF('Row Index'!AQ42="","✗",IF(INDEX('RAW DATA'!$D:$D,'Row Index'!AQ42)="",INDEX('RAW DATA'!$L:$L,'Row Index'!AQ42),INDEX('RAW DATA'!$D:$D,'Row Index'!AQ42)))</f>
        <v>46299.2072569444</v>
      </c>
    </row>
    <row r="607" customFormat="false" ht="15" hidden="false" customHeight="false" outlineLevel="0" collapsed="false">
      <c r="A607" s="32" t="s">
        <v>286</v>
      </c>
      <c r="B607" s="33" t="s">
        <v>248</v>
      </c>
      <c r="C607" s="41" t="n">
        <f aca="false">IF('Row Index'!C43="","✗",IF(INDEX('RAW DATA'!$D:$D,'Row Index'!C43)="",INDEX('RAW DATA'!$L:$L,'Row Index'!C43),INDEX('RAW DATA'!$D:$D,'Row Index'!C43)))</f>
        <v>46298.6702777778</v>
      </c>
      <c r="D607" s="41" t="n">
        <f aca="false">IF('Row Index'!D43="","✗",IF(INDEX('RAW DATA'!$D:$D,'Row Index'!D43)="",INDEX('RAW DATA'!$L:$L,'Row Index'!D43),INDEX('RAW DATA'!$D:$D,'Row Index'!D43)))</f>
        <v>46298.6802430556</v>
      </c>
      <c r="E607" s="41" t="n">
        <f aca="false">IF('Row Index'!E43="","✗",IF(INDEX('RAW DATA'!$D:$D,'Row Index'!E43)="",INDEX('RAW DATA'!$L:$L,'Row Index'!E43),INDEX('RAW DATA'!$D:$D,'Row Index'!E43)))</f>
        <v>46298.6906018519</v>
      </c>
      <c r="F607" s="41" t="n">
        <f aca="false">IF('Row Index'!F43="","✗",IF(INDEX('RAW DATA'!$D:$D,'Row Index'!F43)="",INDEX('RAW DATA'!$L:$L,'Row Index'!F43),INDEX('RAW DATA'!$D:$D,'Row Index'!F43)))</f>
        <v>46298.70125</v>
      </c>
      <c r="G607" s="41" t="n">
        <f aca="false">IF('Row Index'!G43="","✗",IF(INDEX('RAW DATA'!$D:$D,'Row Index'!G43)="",INDEX('RAW DATA'!$L:$L,'Row Index'!G43),INDEX('RAW DATA'!$D:$D,'Row Index'!G43)))</f>
        <v>46298.7116087963</v>
      </c>
      <c r="H607" s="41" t="n">
        <f aca="false">IF('Row Index'!H43="","✗",IF(INDEX('RAW DATA'!$D:$D,'Row Index'!H43)="",INDEX('RAW DATA'!$L:$L,'Row Index'!H43),INDEX('RAW DATA'!$D:$D,'Row Index'!H43)))</f>
        <v>46298.7260185185</v>
      </c>
      <c r="I607" s="41" t="n">
        <f aca="false">IF('Row Index'!I43="","✗",IF(INDEX('RAW DATA'!$D:$D,'Row Index'!I43)="",INDEX('RAW DATA'!$L:$L,'Row Index'!I43),INDEX('RAW DATA'!$D:$D,'Row Index'!I43)))</f>
        <v>46298.7432407407</v>
      </c>
      <c r="J607" s="41" t="n">
        <f aca="false">IF('Row Index'!J43="","✗",IF(INDEX('RAW DATA'!$D:$D,'Row Index'!J43)="",INDEX('RAW DATA'!$L:$L,'Row Index'!J43),INDEX('RAW DATA'!$D:$D,'Row Index'!J43)))</f>
        <v>46298.7529513889</v>
      </c>
      <c r="K607" s="41" t="n">
        <f aca="false">IF('Row Index'!K43="","✗",IF(INDEX('RAW DATA'!$D:$D,'Row Index'!K43)="",INDEX('RAW DATA'!$L:$L,'Row Index'!K43),INDEX('RAW DATA'!$D:$D,'Row Index'!K43)))</f>
        <v>46298.7622685185</v>
      </c>
      <c r="L607" s="41" t="n">
        <f aca="false">IF('Row Index'!L43="","✗",IF(INDEX('RAW DATA'!$D:$D,'Row Index'!L43)="",INDEX('RAW DATA'!$L:$L,'Row Index'!L43),INDEX('RAW DATA'!$D:$D,'Row Index'!L43)))</f>
        <v>46298.7740046296</v>
      </c>
      <c r="M607" s="41" t="n">
        <f aca="false">IF('Row Index'!M43="","✗",IF(INDEX('RAW DATA'!$D:$D,'Row Index'!M43)="",INDEX('RAW DATA'!$L:$L,'Row Index'!M43),INDEX('RAW DATA'!$D:$D,'Row Index'!M43)))</f>
        <v>46298.7833217593</v>
      </c>
      <c r="N607" s="41" t="n">
        <f aca="false">IF('Row Index'!N43="","✗",IF(INDEX('RAW DATA'!$D:$D,'Row Index'!N43)="",INDEX('RAW DATA'!$L:$L,'Row Index'!N43),INDEX('RAW DATA'!$D:$D,'Row Index'!N43)))</f>
        <v>46298.794375</v>
      </c>
      <c r="O607" s="41" t="n">
        <f aca="false">IF('Row Index'!O43="","✗",IF(INDEX('RAW DATA'!$D:$D,'Row Index'!O43)="",INDEX('RAW DATA'!$L:$L,'Row Index'!O43),INDEX('RAW DATA'!$D:$D,'Row Index'!O43)))</f>
        <v>46298.8048032407</v>
      </c>
      <c r="P607" s="41" t="n">
        <f aca="false">IF('Row Index'!P43="","✗",IF(INDEX('RAW DATA'!$D:$D,'Row Index'!P43)="",INDEX('RAW DATA'!$L:$L,'Row Index'!P43),INDEX('RAW DATA'!$D:$D,'Row Index'!P43)))</f>
        <v>46298.8152083333</v>
      </c>
      <c r="Q607" s="41" t="n">
        <f aca="false">IF('Row Index'!Q43="","✗",IF(INDEX('RAW DATA'!$D:$D,'Row Index'!Q43)="",INDEX('RAW DATA'!$L:$L,'Row Index'!Q43),INDEX('RAW DATA'!$D:$D,'Row Index'!Q43)))</f>
        <v>46298.8248726852</v>
      </c>
      <c r="R607" s="41" t="n">
        <f aca="false">IF('Row Index'!R43="","✗",IF(INDEX('RAW DATA'!$D:$D,'Row Index'!R43)="",INDEX('RAW DATA'!$L:$L,'Row Index'!R43),INDEX('RAW DATA'!$D:$D,'Row Index'!R43)))</f>
        <v>46298.8359143519</v>
      </c>
      <c r="S607" s="41" t="n">
        <f aca="false">IF('Row Index'!S43="","✗",IF(INDEX('RAW DATA'!$D:$D,'Row Index'!S43)="",INDEX('RAW DATA'!$L:$L,'Row Index'!S43),INDEX('RAW DATA'!$D:$D,'Row Index'!S43)))</f>
        <v>46298.8451967593</v>
      </c>
      <c r="T607" s="41" t="n">
        <f aca="false">IF('Row Index'!T43="","✗",IF(INDEX('RAW DATA'!$D:$D,'Row Index'!T43)="",INDEX('RAW DATA'!$L:$L,'Row Index'!T43),INDEX('RAW DATA'!$D:$D,'Row Index'!T43)))</f>
        <v>46298.8563194444</v>
      </c>
      <c r="U607" s="41" t="n">
        <f aca="false">IF('Row Index'!U43="","✗",IF(INDEX('RAW DATA'!$D:$D,'Row Index'!U43)="",INDEX('RAW DATA'!$L:$L,'Row Index'!U43),INDEX('RAW DATA'!$D:$D,'Row Index'!U43)))</f>
        <v>46298.8658912037</v>
      </c>
      <c r="V607" s="41" t="n">
        <f aca="false">IF('Row Index'!V43="","✗",IF(INDEX('RAW DATA'!$D:$D,'Row Index'!V43)="",INDEX('RAW DATA'!$L:$L,'Row Index'!V43),INDEX('RAW DATA'!$D:$D,'Row Index'!V43)))</f>
        <v>46298.8768518519</v>
      </c>
      <c r="W607" s="41" t="n">
        <f aca="false">IF('Row Index'!W43="","✗",IF(INDEX('RAW DATA'!$D:$D,'Row Index'!W43)="",INDEX('RAW DATA'!$L:$L,'Row Index'!W43),INDEX('RAW DATA'!$D:$D,'Row Index'!W43)))</f>
        <v>46298.8875462963</v>
      </c>
      <c r="X607" s="41" t="n">
        <f aca="false">IF('Row Index'!X43="","✗",IF(INDEX('RAW DATA'!$D:$D,'Row Index'!X43)="",INDEX('RAW DATA'!$L:$L,'Row Index'!X43),INDEX('RAW DATA'!$D:$D,'Row Index'!X43)))</f>
        <v>46298.8982986111</v>
      </c>
      <c r="Y607" s="41" t="n">
        <f aca="false">IF('Row Index'!Y43="","✗",IF(INDEX('RAW DATA'!$D:$D,'Row Index'!Y43)="",INDEX('RAW DATA'!$L:$L,'Row Index'!Y43),INDEX('RAW DATA'!$D:$D,'Row Index'!Y43)))</f>
        <v>46298.9091435185</v>
      </c>
      <c r="Z607" s="41" t="n">
        <f aca="false">IF('Row Index'!Z43="","✗",IF(INDEX('RAW DATA'!$D:$D,'Row Index'!Z43)="",INDEX('RAW DATA'!$L:$L,'Row Index'!Z43),INDEX('RAW DATA'!$D:$D,'Row Index'!Z43)))</f>
        <v>46298.9313773148</v>
      </c>
      <c r="AA607" s="42" t="str">
        <f aca="false">IF('Row Index'!AA43="","⏳",IF(INDEX('RAW DATA'!$D:$D,'Row Index'!AA43)="",INDEX('RAW DATA'!$L:$L,'Row Index'!AA43),INDEX('RAW DATA'!$D:$D,'Row Index'!AA43)))</f>
        <v>⏳</v>
      </c>
      <c r="AB607" s="41" t="n">
        <f aca="false">IF('Row Index'!AB43="","✗",IF(INDEX('RAW DATA'!$D:$D,'Row Index'!AB43)="",INDEX('RAW DATA'!$L:$L,'Row Index'!AB43),INDEX('RAW DATA'!$D:$D,'Row Index'!AB43)))</f>
        <v>46298.9494328704</v>
      </c>
      <c r="AC607" s="41" t="n">
        <f aca="false">IF('Row Index'!AC43="","✗",IF(INDEX('RAW DATA'!$D:$D,'Row Index'!AC43)="",INDEX('RAW DATA'!$L:$L,'Row Index'!AC43),INDEX('RAW DATA'!$D:$D,'Row Index'!AC43)))</f>
        <v>46298.9607291667</v>
      </c>
      <c r="AD607" s="41" t="n">
        <f aca="false">IF('Row Index'!AD43="","✗",IF(INDEX('RAW DATA'!$D:$D,'Row Index'!AD43)="",INDEX('RAW DATA'!$L:$L,'Row Index'!AD43),INDEX('RAW DATA'!$D:$D,'Row Index'!AD43)))</f>
        <v>46298.970462963</v>
      </c>
      <c r="AE607" s="41" t="n">
        <f aca="false">IF('Row Index'!AE43="","✗",IF(INDEX('RAW DATA'!$D:$D,'Row Index'!AE43)="",INDEX('RAW DATA'!$L:$L,'Row Index'!AE43),INDEX('RAW DATA'!$D:$D,'Row Index'!AE43)))</f>
        <v>46298.9831712963</v>
      </c>
      <c r="AF607" s="41" t="n">
        <f aca="false">IF('Row Index'!AF43="","✗",IF(INDEX('RAW DATA'!$D:$D,'Row Index'!AF43)="",INDEX('RAW DATA'!$L:$L,'Row Index'!AF43),INDEX('RAW DATA'!$D:$D,'Row Index'!AF43)))</f>
        <v>46298.9918171296</v>
      </c>
      <c r="AG607" s="41" t="n">
        <f aca="false">IF('Row Index'!AG43="","✗",IF(INDEX('RAW DATA'!$D:$D,'Row Index'!AG43)="",INDEX('RAW DATA'!$L:$L,'Row Index'!AG43),INDEX('RAW DATA'!$D:$D,'Row Index'!AG43)))</f>
        <v>46299.0033680556</v>
      </c>
      <c r="AH607" s="41" t="n">
        <f aca="false">IF('Row Index'!AH43="","✗",IF(INDEX('RAW DATA'!$D:$D,'Row Index'!AH43)="",INDEX('RAW DATA'!$L:$L,'Row Index'!AH43),INDEX('RAW DATA'!$D:$D,'Row Index'!AH43)))</f>
        <v>46299.0182986111</v>
      </c>
      <c r="AI607" s="41" t="n">
        <f aca="false">IF('Row Index'!AI43="","✗",IF(INDEX('RAW DATA'!$D:$D,'Row Index'!AI43)="",INDEX('RAW DATA'!$L:$L,'Row Index'!AI43),INDEX('RAW DATA'!$D:$D,'Row Index'!AI43)))</f>
        <v>46299.0337847222</v>
      </c>
      <c r="AJ607" s="41" t="n">
        <f aca="false">IF('Row Index'!AJ43="","✗",IF(INDEX('RAW DATA'!$D:$D,'Row Index'!AJ43)="",INDEX('RAW DATA'!$L:$L,'Row Index'!AJ43),INDEX('RAW DATA'!$D:$D,'Row Index'!AJ43)))</f>
        <v>46299.056099537</v>
      </c>
      <c r="AK607" s="41" t="n">
        <f aca="false">IF('Row Index'!AK43="","✗",IF(INDEX('RAW DATA'!$D:$D,'Row Index'!AK43)="",INDEX('RAW DATA'!$L:$L,'Row Index'!AK43),INDEX('RAW DATA'!$D:$D,'Row Index'!AK43)))</f>
        <v>46299.0670486111</v>
      </c>
      <c r="AL607" s="41" t="n">
        <f aca="false">IF('Row Index'!AL43="","✗",IF(INDEX('RAW DATA'!$D:$D,'Row Index'!AL43)="",INDEX('RAW DATA'!$L:$L,'Row Index'!AL43),INDEX('RAW DATA'!$D:$D,'Row Index'!AL43)))</f>
        <v>46299.0880439815</v>
      </c>
      <c r="AM607" s="41" t="n">
        <f aca="false">IF('Row Index'!AM43="","✗",IF(INDEX('RAW DATA'!$D:$D,'Row Index'!AM43)="",INDEX('RAW DATA'!$L:$L,'Row Index'!AM43),INDEX('RAW DATA'!$D:$D,'Row Index'!AM43)))</f>
        <v>46299.1064814815</v>
      </c>
      <c r="AN607" s="41" t="n">
        <f aca="false">IF('Row Index'!AN43="","✗",IF(INDEX('RAW DATA'!$D:$D,'Row Index'!AN43)="",INDEX('RAW DATA'!$L:$L,'Row Index'!AN43),INDEX('RAW DATA'!$D:$D,'Row Index'!AN43)))</f>
        <v>46299.1280671296</v>
      </c>
      <c r="AO607" s="41" t="n">
        <f aca="false">IF('Row Index'!AO43="","✗",IF(INDEX('RAW DATA'!$D:$D,'Row Index'!AO43)="",INDEX('RAW DATA'!$L:$L,'Row Index'!AO43),INDEX('RAW DATA'!$D:$D,'Row Index'!AO43)))</f>
        <v>46299.1501041667</v>
      </c>
      <c r="AP607" s="41" t="n">
        <f aca="false">IF('Row Index'!AP43="","✗",IF(INDEX('RAW DATA'!$D:$D,'Row Index'!AP43)="",INDEX('RAW DATA'!$L:$L,'Row Index'!AP43),INDEX('RAW DATA'!$D:$D,'Row Index'!AP43)))</f>
        <v>46299.1865393519</v>
      </c>
      <c r="AQ607" s="41" t="n">
        <f aca="false">IF('Row Index'!AQ43="","✗",IF(INDEX('RAW DATA'!$D:$D,'Row Index'!AQ43)="",INDEX('RAW DATA'!$L:$L,'Row Index'!AQ43),INDEX('RAW DATA'!$D:$D,'Row Index'!AQ43)))</f>
        <v>46299.2073726852</v>
      </c>
    </row>
    <row r="608" customFormat="false" ht="15" hidden="false" customHeight="false" outlineLevel="0" collapsed="false">
      <c r="A608" s="32" t="s">
        <v>289</v>
      </c>
      <c r="B608" s="33" t="s">
        <v>248</v>
      </c>
      <c r="C608" s="41" t="n">
        <f aca="false">IF('Row Index'!C44="","✗",IF(INDEX('RAW DATA'!$D:$D,'Row Index'!C44)="",INDEX('RAW DATA'!$L:$L,'Row Index'!C44),INDEX('RAW DATA'!$D:$D,'Row Index'!C44)))</f>
        <v>46298.6703125</v>
      </c>
      <c r="D608" s="41" t="n">
        <f aca="false">IF('Row Index'!D44="","✗",IF(INDEX('RAW DATA'!$D:$D,'Row Index'!D44)="",INDEX('RAW DATA'!$L:$L,'Row Index'!D44),INDEX('RAW DATA'!$D:$D,'Row Index'!D44)))</f>
        <v>46298.6802893519</v>
      </c>
      <c r="E608" s="41" t="n">
        <f aca="false">IF('Row Index'!E44="","✗",IF(INDEX('RAW DATA'!$D:$D,'Row Index'!E44)="",INDEX('RAW DATA'!$L:$L,'Row Index'!E44),INDEX('RAW DATA'!$D:$D,'Row Index'!E44)))</f>
        <v>46298.6906134259</v>
      </c>
      <c r="F608" s="41" t="n">
        <f aca="false">IF('Row Index'!F44="","✗",IF(INDEX('RAW DATA'!$D:$D,'Row Index'!F44)="",INDEX('RAW DATA'!$L:$L,'Row Index'!F44),INDEX('RAW DATA'!$D:$D,'Row Index'!F44)))</f>
        <v>46298.7012615741</v>
      </c>
      <c r="G608" s="41" t="n">
        <f aca="false">IF('Row Index'!G44="","✗",IF(INDEX('RAW DATA'!$D:$D,'Row Index'!G44)="",INDEX('RAW DATA'!$L:$L,'Row Index'!G44),INDEX('RAW DATA'!$D:$D,'Row Index'!G44)))</f>
        <v>46298.7116319445</v>
      </c>
      <c r="H608" s="41" t="n">
        <f aca="false">IF('Row Index'!H44="","✗",IF(INDEX('RAW DATA'!$D:$D,'Row Index'!H44)="",INDEX('RAW DATA'!$L:$L,'Row Index'!H44),INDEX('RAW DATA'!$D:$D,'Row Index'!H44)))</f>
        <v>46298.7260416667</v>
      </c>
      <c r="I608" s="41" t="n">
        <f aca="false">IF('Row Index'!I44="","✗",IF(INDEX('RAW DATA'!$D:$D,'Row Index'!I44)="",INDEX('RAW DATA'!$L:$L,'Row Index'!I44),INDEX('RAW DATA'!$D:$D,'Row Index'!I44)))</f>
        <v>46298.7432638889</v>
      </c>
      <c r="J608" s="41" t="n">
        <f aca="false">IF('Row Index'!J44="","✗",IF(INDEX('RAW DATA'!$D:$D,'Row Index'!J44)="",INDEX('RAW DATA'!$L:$L,'Row Index'!J44),INDEX('RAW DATA'!$D:$D,'Row Index'!J44)))</f>
        <v>46298.752974537</v>
      </c>
      <c r="K608" s="41" t="n">
        <f aca="false">IF('Row Index'!K44="","✗",IF(INDEX('RAW DATA'!$D:$D,'Row Index'!K44)="",INDEX('RAW DATA'!$L:$L,'Row Index'!K44),INDEX('RAW DATA'!$D:$D,'Row Index'!K44)))</f>
        <v>46298.7622916667</v>
      </c>
      <c r="L608" s="41" t="n">
        <f aca="false">IF('Row Index'!L44="","✗",IF(INDEX('RAW DATA'!$D:$D,'Row Index'!L44)="",INDEX('RAW DATA'!$L:$L,'Row Index'!L44),INDEX('RAW DATA'!$D:$D,'Row Index'!L44)))</f>
        <v>46298.7740162037</v>
      </c>
      <c r="M608" s="41" t="n">
        <f aca="false">IF('Row Index'!M44="","✗",IF(INDEX('RAW DATA'!$D:$D,'Row Index'!M44)="",INDEX('RAW DATA'!$L:$L,'Row Index'!M44),INDEX('RAW DATA'!$D:$D,'Row Index'!M44)))</f>
        <v>46298.7833333333</v>
      </c>
      <c r="N608" s="41" t="n">
        <f aca="false">IF('Row Index'!N44="","✗",IF(INDEX('RAW DATA'!$D:$D,'Row Index'!N44)="",INDEX('RAW DATA'!$L:$L,'Row Index'!N44),INDEX('RAW DATA'!$D:$D,'Row Index'!N44)))</f>
        <v>46298.7943981482</v>
      </c>
      <c r="O608" s="41" t="n">
        <f aca="false">IF('Row Index'!O44="","✗",IF(INDEX('RAW DATA'!$D:$D,'Row Index'!O44)="",INDEX('RAW DATA'!$L:$L,'Row Index'!O44),INDEX('RAW DATA'!$D:$D,'Row Index'!O44)))</f>
        <v>46298.8048263889</v>
      </c>
      <c r="P608" s="41" t="n">
        <f aca="false">IF('Row Index'!P44="","✗",IF(INDEX('RAW DATA'!$D:$D,'Row Index'!P44)="",INDEX('RAW DATA'!$L:$L,'Row Index'!P44),INDEX('RAW DATA'!$D:$D,'Row Index'!P44)))</f>
        <v>46298.8152314815</v>
      </c>
      <c r="Q608" s="41" t="n">
        <f aca="false">IF('Row Index'!Q44="","✗",IF(INDEX('RAW DATA'!$D:$D,'Row Index'!Q44)="",INDEX('RAW DATA'!$L:$L,'Row Index'!Q44),INDEX('RAW DATA'!$D:$D,'Row Index'!Q44)))</f>
        <v>46298.8248842593</v>
      </c>
      <c r="R608" s="41" t="n">
        <f aca="false">IF('Row Index'!R44="","✗",IF(INDEX('RAW DATA'!$D:$D,'Row Index'!R44)="",INDEX('RAW DATA'!$L:$L,'Row Index'!R44),INDEX('RAW DATA'!$D:$D,'Row Index'!R44)))</f>
        <v>46298.8359375</v>
      </c>
      <c r="S608" s="41" t="n">
        <f aca="false">IF('Row Index'!S44="","✗",IF(INDEX('RAW DATA'!$D:$D,'Row Index'!S44)="",INDEX('RAW DATA'!$L:$L,'Row Index'!S44),INDEX('RAW DATA'!$D:$D,'Row Index'!S44)))</f>
        <v>46298.8452199074</v>
      </c>
      <c r="T608" s="41" t="n">
        <f aca="false">IF('Row Index'!T44="","✗",IF(INDEX('RAW DATA'!$D:$D,'Row Index'!T44)="",INDEX('RAW DATA'!$L:$L,'Row Index'!T44),INDEX('RAW DATA'!$D:$D,'Row Index'!T44)))</f>
        <v>46298.8563425926</v>
      </c>
      <c r="U608" s="41" t="n">
        <f aca="false">IF('Row Index'!U44="","✗",IF(INDEX('RAW DATA'!$D:$D,'Row Index'!U44)="",INDEX('RAW DATA'!$L:$L,'Row Index'!U44),INDEX('RAW DATA'!$D:$D,'Row Index'!U44)))</f>
        <v>46298.8659490741</v>
      </c>
      <c r="V608" s="41" t="n">
        <f aca="false">IF('Row Index'!V44="","✗",IF(INDEX('RAW DATA'!$D:$D,'Row Index'!V44)="",INDEX('RAW DATA'!$L:$L,'Row Index'!V44),INDEX('RAW DATA'!$D:$D,'Row Index'!V44)))</f>
        <v>46298.8768634259</v>
      </c>
      <c r="W608" s="41" t="n">
        <f aca="false">IF('Row Index'!W44="","✗",IF(INDEX('RAW DATA'!$D:$D,'Row Index'!W44)="",INDEX('RAW DATA'!$L:$L,'Row Index'!W44),INDEX('RAW DATA'!$D:$D,'Row Index'!W44)))</f>
        <v>46298.8875578704</v>
      </c>
      <c r="X608" s="41" t="n">
        <f aca="false">IF('Row Index'!X44="","✗",IF(INDEX('RAW DATA'!$D:$D,'Row Index'!X44)="",INDEX('RAW DATA'!$L:$L,'Row Index'!X44),INDEX('RAW DATA'!$D:$D,'Row Index'!X44)))</f>
        <v>46298.8983217593</v>
      </c>
      <c r="Y608" s="41" t="n">
        <f aca="false">IF('Row Index'!Y44="","✗",IF(INDEX('RAW DATA'!$D:$D,'Row Index'!Y44)="",INDEX('RAW DATA'!$L:$L,'Row Index'!Y44),INDEX('RAW DATA'!$D:$D,'Row Index'!Y44)))</f>
        <v>46298.9091666667</v>
      </c>
      <c r="Z608" s="41" t="n">
        <f aca="false">IF('Row Index'!Z44="","✗",IF(INDEX('RAW DATA'!$D:$D,'Row Index'!Z44)="",INDEX('RAW DATA'!$L:$L,'Row Index'!Z44),INDEX('RAW DATA'!$D:$D,'Row Index'!Z44)))</f>
        <v>46298.9313888889</v>
      </c>
      <c r="AA608" s="42" t="str">
        <f aca="false">IF('Row Index'!AA44="","⏳",IF(INDEX('RAW DATA'!$D:$D,'Row Index'!AA44)="",INDEX('RAW DATA'!$L:$L,'Row Index'!AA44),INDEX('RAW DATA'!$D:$D,'Row Index'!AA44)))</f>
        <v>⏳</v>
      </c>
      <c r="AB608" s="41" t="n">
        <f aca="false">IF('Row Index'!AB44="","✗",IF(INDEX('RAW DATA'!$D:$D,'Row Index'!AB44)="",INDEX('RAW DATA'!$L:$L,'Row Index'!AB44),INDEX('RAW DATA'!$D:$D,'Row Index'!AB44)))</f>
        <v>46298.9494560185</v>
      </c>
      <c r="AC608" s="41" t="n">
        <f aca="false">IF('Row Index'!AC44="","✗",IF(INDEX('RAW DATA'!$D:$D,'Row Index'!AC44)="",INDEX('RAW DATA'!$L:$L,'Row Index'!AC44),INDEX('RAW DATA'!$D:$D,'Row Index'!AC44)))</f>
        <v>46298.9607407407</v>
      </c>
      <c r="AD608" s="41" t="n">
        <f aca="false">IF('Row Index'!AD44="","✗",IF(INDEX('RAW DATA'!$D:$D,'Row Index'!AD44)="",INDEX('RAW DATA'!$L:$L,'Row Index'!AD44),INDEX('RAW DATA'!$D:$D,'Row Index'!AD44)))</f>
        <v>46298.9704861111</v>
      </c>
      <c r="AE608" s="41" t="n">
        <f aca="false">IF('Row Index'!AE44="","✗",IF(INDEX('RAW DATA'!$D:$D,'Row Index'!AE44)="",INDEX('RAW DATA'!$L:$L,'Row Index'!AE44),INDEX('RAW DATA'!$D:$D,'Row Index'!AE44)))</f>
        <v>46298.9831944444</v>
      </c>
      <c r="AF608" s="41" t="n">
        <f aca="false">IF('Row Index'!AF44="","✗",IF(INDEX('RAW DATA'!$D:$D,'Row Index'!AF44)="",INDEX('RAW DATA'!$L:$L,'Row Index'!AF44),INDEX('RAW DATA'!$D:$D,'Row Index'!AF44)))</f>
        <v>46298.9918287037</v>
      </c>
      <c r="AG608" s="41" t="n">
        <f aca="false">IF('Row Index'!AG44="","✗",IF(INDEX('RAW DATA'!$D:$D,'Row Index'!AG44)="",INDEX('RAW DATA'!$L:$L,'Row Index'!AG44),INDEX('RAW DATA'!$D:$D,'Row Index'!AG44)))</f>
        <v>46299.0033912037</v>
      </c>
      <c r="AH608" s="41" t="n">
        <f aca="false">IF('Row Index'!AH44="","✗",IF(INDEX('RAW DATA'!$D:$D,'Row Index'!AH44)="",INDEX('RAW DATA'!$L:$L,'Row Index'!AH44),INDEX('RAW DATA'!$D:$D,'Row Index'!AH44)))</f>
        <v>46299.0183217593</v>
      </c>
      <c r="AI608" s="41" t="n">
        <f aca="false">IF('Row Index'!AI44="","✗",IF(INDEX('RAW DATA'!$D:$D,'Row Index'!AI44)="",INDEX('RAW DATA'!$L:$L,'Row Index'!AI44),INDEX('RAW DATA'!$D:$D,'Row Index'!AI44)))</f>
        <v>46299.0338078704</v>
      </c>
      <c r="AJ608" s="41" t="n">
        <f aca="false">IF('Row Index'!AJ44="","✗",IF(INDEX('RAW DATA'!$D:$D,'Row Index'!AJ44)="",INDEX('RAW DATA'!$L:$L,'Row Index'!AJ44),INDEX('RAW DATA'!$D:$D,'Row Index'!AJ44)))</f>
        <v>46299.0561226852</v>
      </c>
      <c r="AK608" s="41" t="n">
        <f aca="false">IF('Row Index'!AK44="","✗",IF(INDEX('RAW DATA'!$D:$D,'Row Index'!AK44)="",INDEX('RAW DATA'!$L:$L,'Row Index'!AK44),INDEX('RAW DATA'!$D:$D,'Row Index'!AK44)))</f>
        <v>46299.0670717593</v>
      </c>
      <c r="AL608" s="41" t="n">
        <f aca="false">IF('Row Index'!AL44="","✗",IF(INDEX('RAW DATA'!$D:$D,'Row Index'!AL44)="",INDEX('RAW DATA'!$L:$L,'Row Index'!AL44),INDEX('RAW DATA'!$D:$D,'Row Index'!AL44)))</f>
        <v>46299.0880671296</v>
      </c>
      <c r="AM608" s="41" t="n">
        <f aca="false">IF('Row Index'!AM44="","✗",IF(INDEX('RAW DATA'!$D:$D,'Row Index'!AM44)="",INDEX('RAW DATA'!$L:$L,'Row Index'!AM44),INDEX('RAW DATA'!$D:$D,'Row Index'!AM44)))</f>
        <v>46299.1064930556</v>
      </c>
      <c r="AN608" s="41" t="n">
        <f aca="false">IF('Row Index'!AN44="","✗",IF(INDEX('RAW DATA'!$D:$D,'Row Index'!AN44)="",INDEX('RAW DATA'!$L:$L,'Row Index'!AN44),INDEX('RAW DATA'!$D:$D,'Row Index'!AN44)))</f>
        <v>46299.1280902778</v>
      </c>
      <c r="AO608" s="41" t="n">
        <f aca="false">IF('Row Index'!AO44="","✗",IF(INDEX('RAW DATA'!$D:$D,'Row Index'!AO44)="",INDEX('RAW DATA'!$L:$L,'Row Index'!AO44),INDEX('RAW DATA'!$D:$D,'Row Index'!AO44)))</f>
        <v>46299.1501273148</v>
      </c>
      <c r="AP608" s="41" t="n">
        <f aca="false">IF('Row Index'!AP44="","✗",IF(INDEX('RAW DATA'!$D:$D,'Row Index'!AP44)="",INDEX('RAW DATA'!$L:$L,'Row Index'!AP44),INDEX('RAW DATA'!$D:$D,'Row Index'!AP44)))</f>
        <v>46299.1865625</v>
      </c>
      <c r="AQ608" s="41" t="n">
        <f aca="false">IF('Row Index'!AQ44="","✗",IF(INDEX('RAW DATA'!$D:$D,'Row Index'!AQ44)="",INDEX('RAW DATA'!$L:$L,'Row Index'!AQ44),INDEX('RAW DATA'!$D:$D,'Row Index'!AQ44)))</f>
        <v>46299.2073958333</v>
      </c>
    </row>
    <row r="609" customFormat="false" ht="15" hidden="false" customHeight="false" outlineLevel="0" collapsed="false">
      <c r="A609" s="32" t="s">
        <v>292</v>
      </c>
      <c r="B609" s="33" t="s">
        <v>248</v>
      </c>
      <c r="C609" s="41" t="n">
        <f aca="false">IF('Row Index'!C45="","✗",IF(INDEX('RAW DATA'!$D:$D,'Row Index'!C45)="",INDEX('RAW DATA'!$L:$L,'Row Index'!C45),INDEX('RAW DATA'!$D:$D,'Row Index'!C45)))</f>
        <v>46298.6703356481</v>
      </c>
      <c r="D609" s="41" t="n">
        <f aca="false">IF('Row Index'!D45="","✗",IF(INDEX('RAW DATA'!$D:$D,'Row Index'!D45)="",INDEX('RAW DATA'!$L:$L,'Row Index'!D45),INDEX('RAW DATA'!$D:$D,'Row Index'!D45)))</f>
        <v>46298.6803240741</v>
      </c>
      <c r="E609" s="41" t="n">
        <f aca="false">IF('Row Index'!E45="","✗",IF(INDEX('RAW DATA'!$D:$D,'Row Index'!E45)="",INDEX('RAW DATA'!$L:$L,'Row Index'!E45),INDEX('RAW DATA'!$D:$D,'Row Index'!E45)))</f>
        <v>46298.6906365741</v>
      </c>
      <c r="F609" s="41" t="n">
        <f aca="false">IF('Row Index'!F45="","✗",IF(INDEX('RAW DATA'!$D:$D,'Row Index'!F45)="",INDEX('RAW DATA'!$L:$L,'Row Index'!F45),INDEX('RAW DATA'!$D:$D,'Row Index'!F45)))</f>
        <v>46298.7012847222</v>
      </c>
      <c r="G609" s="41" t="n">
        <f aca="false">IF('Row Index'!G45="","✗",IF(INDEX('RAW DATA'!$D:$D,'Row Index'!G45)="",INDEX('RAW DATA'!$L:$L,'Row Index'!G45),INDEX('RAW DATA'!$D:$D,'Row Index'!G45)))</f>
        <v>46298.7118981482</v>
      </c>
      <c r="H609" s="41" t="n">
        <f aca="false">IF('Row Index'!H45="","✗",IF(INDEX('RAW DATA'!$D:$D,'Row Index'!H45)="",INDEX('RAW DATA'!$L:$L,'Row Index'!H45),INDEX('RAW DATA'!$D:$D,'Row Index'!H45)))</f>
        <v>46298.7260648148</v>
      </c>
      <c r="I609" s="41" t="n">
        <f aca="false">IF('Row Index'!I45="","✗",IF(INDEX('RAW DATA'!$D:$D,'Row Index'!I45)="",INDEX('RAW DATA'!$L:$L,'Row Index'!I45),INDEX('RAW DATA'!$D:$D,'Row Index'!I45)))</f>
        <v>46298.743287037</v>
      </c>
      <c r="J609" s="41" t="n">
        <f aca="false">IF('Row Index'!J45="","✗",IF(INDEX('RAW DATA'!$D:$D,'Row Index'!J45)="",INDEX('RAW DATA'!$L:$L,'Row Index'!J45),INDEX('RAW DATA'!$D:$D,'Row Index'!J45)))</f>
        <v>46298.7529976852</v>
      </c>
      <c r="K609" s="41" t="n">
        <f aca="false">IF('Row Index'!K45="","✗",IF(INDEX('RAW DATA'!$D:$D,'Row Index'!K45)="",INDEX('RAW DATA'!$L:$L,'Row Index'!K45),INDEX('RAW DATA'!$D:$D,'Row Index'!K45)))</f>
        <v>46298.7623032407</v>
      </c>
      <c r="L609" s="41" t="n">
        <f aca="false">IF('Row Index'!L45="","✗",IF(INDEX('RAW DATA'!$D:$D,'Row Index'!L45)="",INDEX('RAW DATA'!$L:$L,'Row Index'!L45),INDEX('RAW DATA'!$D:$D,'Row Index'!L45)))</f>
        <v>46298.7740277778</v>
      </c>
      <c r="M609" s="41" t="n">
        <f aca="false">IF('Row Index'!M45="","✗",IF(INDEX('RAW DATA'!$D:$D,'Row Index'!M45)="",INDEX('RAW DATA'!$L:$L,'Row Index'!M45),INDEX('RAW DATA'!$D:$D,'Row Index'!M45)))</f>
        <v>46298.7833449074</v>
      </c>
      <c r="N609" s="41" t="n">
        <f aca="false">IF('Row Index'!N45="","✗",IF(INDEX('RAW DATA'!$D:$D,'Row Index'!N45)="",INDEX('RAW DATA'!$L:$L,'Row Index'!N45),INDEX('RAW DATA'!$D:$D,'Row Index'!N45)))</f>
        <v>46298.7944097222</v>
      </c>
      <c r="O609" s="41" t="n">
        <f aca="false">IF('Row Index'!O45="","✗",IF(INDEX('RAW DATA'!$D:$D,'Row Index'!O45)="",INDEX('RAW DATA'!$L:$L,'Row Index'!O45),INDEX('RAW DATA'!$D:$D,'Row Index'!O45)))</f>
        <v>46298.804837963</v>
      </c>
      <c r="P609" s="41" t="n">
        <f aca="false">IF('Row Index'!P45="","✗",IF(INDEX('RAW DATA'!$D:$D,'Row Index'!P45)="",INDEX('RAW DATA'!$L:$L,'Row Index'!P45),INDEX('RAW DATA'!$D:$D,'Row Index'!P45)))</f>
        <v>46298.8152430556</v>
      </c>
      <c r="Q609" s="41" t="n">
        <f aca="false">IF('Row Index'!Q45="","✗",IF(INDEX('RAW DATA'!$D:$D,'Row Index'!Q45)="",INDEX('RAW DATA'!$L:$L,'Row Index'!Q45),INDEX('RAW DATA'!$D:$D,'Row Index'!Q45)))</f>
        <v>46298.8249074074</v>
      </c>
      <c r="R609" s="41" t="n">
        <f aca="false">IF('Row Index'!R45="","✗",IF(INDEX('RAW DATA'!$D:$D,'Row Index'!R45)="",INDEX('RAW DATA'!$L:$L,'Row Index'!R45),INDEX('RAW DATA'!$D:$D,'Row Index'!R45)))</f>
        <v>46298.8359490741</v>
      </c>
      <c r="S609" s="41" t="n">
        <f aca="false">IF('Row Index'!S45="","✗",IF(INDEX('RAW DATA'!$D:$D,'Row Index'!S45)="",INDEX('RAW DATA'!$L:$L,'Row Index'!S45),INDEX('RAW DATA'!$D:$D,'Row Index'!S45)))</f>
        <v>46298.8452314815</v>
      </c>
      <c r="T609" s="41" t="n">
        <f aca="false">IF('Row Index'!T45="","✗",IF(INDEX('RAW DATA'!$D:$D,'Row Index'!T45)="",INDEX('RAW DATA'!$L:$L,'Row Index'!T45),INDEX('RAW DATA'!$D:$D,'Row Index'!T45)))</f>
        <v>46298.8563541667</v>
      </c>
      <c r="U609" s="41" t="n">
        <f aca="false">IF('Row Index'!U45="","✗",IF(INDEX('RAW DATA'!$D:$D,'Row Index'!U45)="",INDEX('RAW DATA'!$L:$L,'Row Index'!U45),INDEX('RAW DATA'!$D:$D,'Row Index'!U45)))</f>
        <v>46298.8659606482</v>
      </c>
      <c r="V609" s="41" t="n">
        <f aca="false">IF('Row Index'!V45="","✗",IF(INDEX('RAW DATA'!$D:$D,'Row Index'!V45)="",INDEX('RAW DATA'!$L:$L,'Row Index'!V45),INDEX('RAW DATA'!$D:$D,'Row Index'!V45)))</f>
        <v>46298.8768865741</v>
      </c>
      <c r="W609" s="41" t="n">
        <f aca="false">IF('Row Index'!W45="","✗",IF(INDEX('RAW DATA'!$D:$D,'Row Index'!W45)="",INDEX('RAW DATA'!$L:$L,'Row Index'!W45),INDEX('RAW DATA'!$D:$D,'Row Index'!W45)))</f>
        <v>46298.8875810185</v>
      </c>
      <c r="X609" s="41" t="n">
        <f aca="false">IF('Row Index'!X45="","✗",IF(INDEX('RAW DATA'!$D:$D,'Row Index'!X45)="",INDEX('RAW DATA'!$L:$L,'Row Index'!X45),INDEX('RAW DATA'!$D:$D,'Row Index'!X45)))</f>
        <v>46298.8983449074</v>
      </c>
      <c r="Y609" s="41" t="n">
        <f aca="false">IF('Row Index'!Y45="","✗",IF(INDEX('RAW DATA'!$D:$D,'Row Index'!Y45)="",INDEX('RAW DATA'!$L:$L,'Row Index'!Y45),INDEX('RAW DATA'!$D:$D,'Row Index'!Y45)))</f>
        <v>46298.9091782407</v>
      </c>
      <c r="Z609" s="41" t="n">
        <f aca="false">IF('Row Index'!Z45="","✗",IF(INDEX('RAW DATA'!$D:$D,'Row Index'!Z45)="",INDEX('RAW DATA'!$L:$L,'Row Index'!Z45),INDEX('RAW DATA'!$D:$D,'Row Index'!Z45)))</f>
        <v>46298.931412037</v>
      </c>
      <c r="AA609" s="42" t="str">
        <f aca="false">IF('Row Index'!AA45="","⏳",IF(INDEX('RAW DATA'!$D:$D,'Row Index'!AA45)="",INDEX('RAW DATA'!$L:$L,'Row Index'!AA45),INDEX('RAW DATA'!$D:$D,'Row Index'!AA45)))</f>
        <v>⏳</v>
      </c>
      <c r="AB609" s="41" t="n">
        <f aca="false">IF('Row Index'!AB45="","✗",IF(INDEX('RAW DATA'!$D:$D,'Row Index'!AB45)="",INDEX('RAW DATA'!$L:$L,'Row Index'!AB45),INDEX('RAW DATA'!$D:$D,'Row Index'!AB45)))</f>
        <v>46298.9494791667</v>
      </c>
      <c r="AC609" s="41" t="n">
        <f aca="false">IF('Row Index'!AC45="","✗",IF(INDEX('RAW DATA'!$D:$D,'Row Index'!AC45)="",INDEX('RAW DATA'!$L:$L,'Row Index'!AC45),INDEX('RAW DATA'!$D:$D,'Row Index'!AC45)))</f>
        <v>46298.9607638889</v>
      </c>
      <c r="AD609" s="41" t="n">
        <f aca="false">IF('Row Index'!AD45="","✗",IF(INDEX('RAW DATA'!$D:$D,'Row Index'!AD45)="",INDEX('RAW DATA'!$L:$L,'Row Index'!AD45),INDEX('RAW DATA'!$D:$D,'Row Index'!AD45)))</f>
        <v>46298.9704976852</v>
      </c>
      <c r="AE609" s="41" t="n">
        <f aca="false">IF('Row Index'!AE45="","✗",IF(INDEX('RAW DATA'!$D:$D,'Row Index'!AE45)="",INDEX('RAW DATA'!$L:$L,'Row Index'!AE45),INDEX('RAW DATA'!$D:$D,'Row Index'!AE45)))</f>
        <v>46298.9832060185</v>
      </c>
      <c r="AF609" s="41" t="n">
        <f aca="false">IF('Row Index'!AF45="","✗",IF(INDEX('RAW DATA'!$D:$D,'Row Index'!AF45)="",INDEX('RAW DATA'!$L:$L,'Row Index'!AF45),INDEX('RAW DATA'!$D:$D,'Row Index'!AF45)))</f>
        <v>46298.9918518519</v>
      </c>
      <c r="AG609" s="41" t="n">
        <f aca="false">IF('Row Index'!AG45="","✗",IF(INDEX('RAW DATA'!$D:$D,'Row Index'!AG45)="",INDEX('RAW DATA'!$L:$L,'Row Index'!AG45),INDEX('RAW DATA'!$D:$D,'Row Index'!AG45)))</f>
        <v>46299.0034027778</v>
      </c>
      <c r="AH609" s="41" t="n">
        <f aca="false">IF('Row Index'!AH45="","✗",IF(INDEX('RAW DATA'!$D:$D,'Row Index'!AH45)="",INDEX('RAW DATA'!$L:$L,'Row Index'!AH45),INDEX('RAW DATA'!$D:$D,'Row Index'!AH45)))</f>
        <v>46299.0183333333</v>
      </c>
      <c r="AI609" s="41" t="n">
        <f aca="false">IF('Row Index'!AI45="","✗",IF(INDEX('RAW DATA'!$D:$D,'Row Index'!AI45)="",INDEX('RAW DATA'!$L:$L,'Row Index'!AI45),INDEX('RAW DATA'!$D:$D,'Row Index'!AI45)))</f>
        <v>46299.0338310185</v>
      </c>
      <c r="AJ609" s="41" t="n">
        <f aca="false">IF('Row Index'!AJ45="","✗",IF(INDEX('RAW DATA'!$D:$D,'Row Index'!AJ45)="",INDEX('RAW DATA'!$L:$L,'Row Index'!AJ45),INDEX('RAW DATA'!$D:$D,'Row Index'!AJ45)))</f>
        <v>46299.0561458333</v>
      </c>
      <c r="AK609" s="41" t="n">
        <f aca="false">IF('Row Index'!AK45="","✗",IF(INDEX('RAW DATA'!$D:$D,'Row Index'!AK45)="",INDEX('RAW DATA'!$L:$L,'Row Index'!AK45),INDEX('RAW DATA'!$D:$D,'Row Index'!AK45)))</f>
        <v>46299.0670949074</v>
      </c>
      <c r="AL609" s="41" t="n">
        <f aca="false">IF('Row Index'!AL45="","✗",IF(INDEX('RAW DATA'!$D:$D,'Row Index'!AL45)="",INDEX('RAW DATA'!$L:$L,'Row Index'!AL45),INDEX('RAW DATA'!$D:$D,'Row Index'!AL45)))</f>
        <v>46299.0880787037</v>
      </c>
      <c r="AM609" s="41" t="n">
        <f aca="false">IF('Row Index'!AM45="","✗",IF(INDEX('RAW DATA'!$D:$D,'Row Index'!AM45)="",INDEX('RAW DATA'!$L:$L,'Row Index'!AM45),INDEX('RAW DATA'!$D:$D,'Row Index'!AM45)))</f>
        <v>46299.1065162037</v>
      </c>
      <c r="AN609" s="41" t="n">
        <f aca="false">IF('Row Index'!AN45="","✗",IF(INDEX('RAW DATA'!$D:$D,'Row Index'!AN45)="",INDEX('RAW DATA'!$L:$L,'Row Index'!AN45),INDEX('RAW DATA'!$D:$D,'Row Index'!AN45)))</f>
        <v>46299.1281365741</v>
      </c>
      <c r="AO609" s="41" t="n">
        <f aca="false">IF('Row Index'!AO45="","✗",IF(INDEX('RAW DATA'!$D:$D,'Row Index'!AO45)="",INDEX('RAW DATA'!$L:$L,'Row Index'!AO45),INDEX('RAW DATA'!$D:$D,'Row Index'!AO45)))</f>
        <v>46299.150150463</v>
      </c>
      <c r="AP609" s="41" t="n">
        <f aca="false">IF('Row Index'!AP45="","✗",IF(INDEX('RAW DATA'!$D:$D,'Row Index'!AP45)="",INDEX('RAW DATA'!$L:$L,'Row Index'!AP45),INDEX('RAW DATA'!$D:$D,'Row Index'!AP45)))</f>
        <v>46299.1866087963</v>
      </c>
      <c r="AQ609" s="41" t="n">
        <f aca="false">IF('Row Index'!AQ45="","✗",IF(INDEX('RAW DATA'!$D:$D,'Row Index'!AQ45)="",INDEX('RAW DATA'!$L:$L,'Row Index'!AQ45),INDEX('RAW DATA'!$D:$D,'Row Index'!AQ45)))</f>
        <v>46299.2074074074</v>
      </c>
    </row>
    <row r="610" customFormat="false" ht="15" hidden="false" customHeight="false" outlineLevel="0" collapsed="false">
      <c r="A610" s="32" t="s">
        <v>295</v>
      </c>
      <c r="B610" s="33" t="s">
        <v>248</v>
      </c>
      <c r="C610" s="41" t="n">
        <f aca="false">IF('Row Index'!C46="","✗",IF(INDEX('RAW DATA'!$D:$D,'Row Index'!C46)="",INDEX('RAW DATA'!$L:$L,'Row Index'!C46),INDEX('RAW DATA'!$D:$D,'Row Index'!C46)))</f>
        <v>46298.6703819444</v>
      </c>
      <c r="D610" s="41" t="n">
        <f aca="false">IF('Row Index'!D46="","✗",IF(INDEX('RAW DATA'!$D:$D,'Row Index'!D46)="",INDEX('RAW DATA'!$L:$L,'Row Index'!D46),INDEX('RAW DATA'!$D:$D,'Row Index'!D46)))</f>
        <v>46298.6804166667</v>
      </c>
      <c r="E610" s="41" t="n">
        <f aca="false">IF('Row Index'!E46="","✗",IF(INDEX('RAW DATA'!$D:$D,'Row Index'!E46)="",INDEX('RAW DATA'!$L:$L,'Row Index'!E46),INDEX('RAW DATA'!$D:$D,'Row Index'!E46)))</f>
        <v>46298.6906481482</v>
      </c>
      <c r="F610" s="41" t="n">
        <f aca="false">IF('Row Index'!F46="","✗",IF(INDEX('RAW DATA'!$D:$D,'Row Index'!F46)="",INDEX('RAW DATA'!$L:$L,'Row Index'!F46),INDEX('RAW DATA'!$D:$D,'Row Index'!F46)))</f>
        <v>46298.7013888889</v>
      </c>
      <c r="G610" s="41" t="n">
        <f aca="false">IF('Row Index'!G46="","✗",IF(INDEX('RAW DATA'!$D:$D,'Row Index'!G46)="",INDEX('RAW DATA'!$L:$L,'Row Index'!G46),INDEX('RAW DATA'!$D:$D,'Row Index'!G46)))</f>
        <v>46298.7119328704</v>
      </c>
      <c r="H610" s="41" t="n">
        <f aca="false">IF('Row Index'!H46="","✗",IF(INDEX('RAW DATA'!$D:$D,'Row Index'!H46)="",INDEX('RAW DATA'!$L:$L,'Row Index'!H46),INDEX('RAW DATA'!$D:$D,'Row Index'!H46)))</f>
        <v>46298.7261342593</v>
      </c>
      <c r="I610" s="41" t="n">
        <f aca="false">IF('Row Index'!I46="","✗",IF(INDEX('RAW DATA'!$D:$D,'Row Index'!I46)="",INDEX('RAW DATA'!$L:$L,'Row Index'!I46),INDEX('RAW DATA'!$D:$D,'Row Index'!I46)))</f>
        <v>46298.7432986111</v>
      </c>
      <c r="J610" s="41" t="n">
        <f aca="false">IF('Row Index'!J46="","✗",IF(INDEX('RAW DATA'!$D:$D,'Row Index'!J46)="",INDEX('RAW DATA'!$L:$L,'Row Index'!J46),INDEX('RAW DATA'!$D:$D,'Row Index'!J46)))</f>
        <v>46298.7530208333</v>
      </c>
      <c r="K610" s="41" t="n">
        <f aca="false">IF('Row Index'!K46="","✗",IF(INDEX('RAW DATA'!$D:$D,'Row Index'!K46)="",INDEX('RAW DATA'!$L:$L,'Row Index'!K46),INDEX('RAW DATA'!$D:$D,'Row Index'!K46)))</f>
        <v>46298.7623263889</v>
      </c>
      <c r="L610" s="41" t="n">
        <f aca="false">IF('Row Index'!L46="","✗",IF(INDEX('RAW DATA'!$D:$D,'Row Index'!L46)="",INDEX('RAW DATA'!$L:$L,'Row Index'!L46),INDEX('RAW DATA'!$D:$D,'Row Index'!L46)))</f>
        <v>46298.7740393519</v>
      </c>
      <c r="M610" s="41" t="n">
        <f aca="false">IF('Row Index'!M46="","✗",IF(INDEX('RAW DATA'!$D:$D,'Row Index'!M46)="",INDEX('RAW DATA'!$L:$L,'Row Index'!M46),INDEX('RAW DATA'!$D:$D,'Row Index'!M46)))</f>
        <v>46298.7833680556</v>
      </c>
      <c r="N610" s="41" t="n">
        <f aca="false">IF('Row Index'!N46="","✗",IF(INDEX('RAW DATA'!$D:$D,'Row Index'!N46)="",INDEX('RAW DATA'!$L:$L,'Row Index'!N46),INDEX('RAW DATA'!$D:$D,'Row Index'!N46)))</f>
        <v>46298.7944212963</v>
      </c>
      <c r="O610" s="41" t="n">
        <f aca="false">IF('Row Index'!O46="","✗",IF(INDEX('RAW DATA'!$D:$D,'Row Index'!O46)="",INDEX('RAW DATA'!$L:$L,'Row Index'!O46),INDEX('RAW DATA'!$D:$D,'Row Index'!O46)))</f>
        <v>46298.8048611111</v>
      </c>
      <c r="P610" s="41" t="n">
        <f aca="false">IF('Row Index'!P46="","✗",IF(INDEX('RAW DATA'!$D:$D,'Row Index'!P46)="",INDEX('RAW DATA'!$L:$L,'Row Index'!P46),INDEX('RAW DATA'!$D:$D,'Row Index'!P46)))</f>
        <v>46298.8152662037</v>
      </c>
      <c r="Q610" s="41" t="n">
        <f aca="false">IF('Row Index'!Q46="","✗",IF(INDEX('RAW DATA'!$D:$D,'Row Index'!Q46)="",INDEX('RAW DATA'!$L:$L,'Row Index'!Q46),INDEX('RAW DATA'!$D:$D,'Row Index'!Q46)))</f>
        <v>46298.8249305556</v>
      </c>
      <c r="R610" s="41" t="n">
        <f aca="false">IF('Row Index'!R46="","✗",IF(INDEX('RAW DATA'!$D:$D,'Row Index'!R46)="",INDEX('RAW DATA'!$L:$L,'Row Index'!R46),INDEX('RAW DATA'!$D:$D,'Row Index'!R46)))</f>
        <v>46298.8359606482</v>
      </c>
      <c r="S610" s="41" t="n">
        <f aca="false">IF('Row Index'!S46="","✗",IF(INDEX('RAW DATA'!$D:$D,'Row Index'!S46)="",INDEX('RAW DATA'!$L:$L,'Row Index'!S46),INDEX('RAW DATA'!$D:$D,'Row Index'!S46)))</f>
        <v>46298.8452430556</v>
      </c>
      <c r="T610" s="41" t="n">
        <f aca="false">IF('Row Index'!T46="","✗",IF(INDEX('RAW DATA'!$D:$D,'Row Index'!T46)="",INDEX('RAW DATA'!$L:$L,'Row Index'!T46),INDEX('RAW DATA'!$D:$D,'Row Index'!T46)))</f>
        <v>46298.8563657407</v>
      </c>
      <c r="U610" s="41" t="n">
        <f aca="false">IF('Row Index'!U46="","✗",IF(INDEX('RAW DATA'!$D:$D,'Row Index'!U46)="",INDEX('RAW DATA'!$L:$L,'Row Index'!U46),INDEX('RAW DATA'!$D:$D,'Row Index'!U46)))</f>
        <v>46298.8659837963</v>
      </c>
      <c r="V610" s="41" t="n">
        <f aca="false">IF('Row Index'!V46="","✗",IF(INDEX('RAW DATA'!$D:$D,'Row Index'!V46)="",INDEX('RAW DATA'!$L:$L,'Row Index'!V46),INDEX('RAW DATA'!$D:$D,'Row Index'!V46)))</f>
        <v>46298.8768981482</v>
      </c>
      <c r="W610" s="41" t="n">
        <f aca="false">IF('Row Index'!W46="","✗",IF(INDEX('RAW DATA'!$D:$D,'Row Index'!W46)="",INDEX('RAW DATA'!$L:$L,'Row Index'!W46),INDEX('RAW DATA'!$D:$D,'Row Index'!W46)))</f>
        <v>46298.8876041667</v>
      </c>
      <c r="X610" s="41" t="n">
        <f aca="false">IF('Row Index'!X46="","✗",IF(INDEX('RAW DATA'!$D:$D,'Row Index'!X46)="",INDEX('RAW DATA'!$L:$L,'Row Index'!X46),INDEX('RAW DATA'!$D:$D,'Row Index'!X46)))</f>
        <v>46298.8983680556</v>
      </c>
      <c r="Y610" s="41" t="n">
        <f aca="false">IF('Row Index'!Y46="","✗",IF(INDEX('RAW DATA'!$D:$D,'Row Index'!Y46)="",INDEX('RAW DATA'!$L:$L,'Row Index'!Y46),INDEX('RAW DATA'!$D:$D,'Row Index'!Y46)))</f>
        <v>46298.9091898148</v>
      </c>
      <c r="Z610" s="41" t="n">
        <f aca="false">IF('Row Index'!Z46="","✗",IF(INDEX('RAW DATA'!$D:$D,'Row Index'!Z46)="",INDEX('RAW DATA'!$L:$L,'Row Index'!Z46),INDEX('RAW DATA'!$D:$D,'Row Index'!Z46)))</f>
        <v>46298.9314236111</v>
      </c>
      <c r="AA610" s="42" t="str">
        <f aca="false">IF('Row Index'!AA46="","⏳",IF(INDEX('RAW DATA'!$D:$D,'Row Index'!AA46)="",INDEX('RAW DATA'!$L:$L,'Row Index'!AA46),INDEX('RAW DATA'!$D:$D,'Row Index'!AA46)))</f>
        <v>⏳</v>
      </c>
      <c r="AB610" s="41" t="n">
        <f aca="false">IF('Row Index'!AB46="","✗",IF(INDEX('RAW DATA'!$D:$D,'Row Index'!AB46)="",INDEX('RAW DATA'!$L:$L,'Row Index'!AB46),INDEX('RAW DATA'!$D:$D,'Row Index'!AB46)))</f>
        <v>46298.9494907407</v>
      </c>
      <c r="AC610" s="41" t="n">
        <f aca="false">IF('Row Index'!AC46="","✗",IF(INDEX('RAW DATA'!$D:$D,'Row Index'!AC46)="",INDEX('RAW DATA'!$L:$L,'Row Index'!AC46),INDEX('RAW DATA'!$D:$D,'Row Index'!AC46)))</f>
        <v>46298.960787037</v>
      </c>
      <c r="AD610" s="41" t="n">
        <f aca="false">IF('Row Index'!AD46="","✗",IF(INDEX('RAW DATA'!$D:$D,'Row Index'!AD46)="",INDEX('RAW DATA'!$L:$L,'Row Index'!AD46),INDEX('RAW DATA'!$D:$D,'Row Index'!AD46)))</f>
        <v>46298.9705208333</v>
      </c>
      <c r="AE610" s="41" t="n">
        <f aca="false">IF('Row Index'!AE46="","✗",IF(INDEX('RAW DATA'!$D:$D,'Row Index'!AE46)="",INDEX('RAW DATA'!$L:$L,'Row Index'!AE46),INDEX('RAW DATA'!$D:$D,'Row Index'!AE46)))</f>
        <v>46298.9832291667</v>
      </c>
      <c r="AF610" s="41" t="n">
        <f aca="false">IF('Row Index'!AF46="","✗",IF(INDEX('RAW DATA'!$D:$D,'Row Index'!AF46)="",INDEX('RAW DATA'!$L:$L,'Row Index'!AF46),INDEX('RAW DATA'!$D:$D,'Row Index'!AF46)))</f>
        <v>46298.991875</v>
      </c>
      <c r="AG610" s="41" t="n">
        <f aca="false">IF('Row Index'!AG46="","✗",IF(INDEX('RAW DATA'!$D:$D,'Row Index'!AG46)="",INDEX('RAW DATA'!$L:$L,'Row Index'!AG46),INDEX('RAW DATA'!$D:$D,'Row Index'!AG46)))</f>
        <v>46299.0034259259</v>
      </c>
      <c r="AH610" s="41" t="n">
        <f aca="false">IF('Row Index'!AH46="","✗",IF(INDEX('RAW DATA'!$D:$D,'Row Index'!AH46)="",INDEX('RAW DATA'!$L:$L,'Row Index'!AH46),INDEX('RAW DATA'!$D:$D,'Row Index'!AH46)))</f>
        <v>46299.0183564815</v>
      </c>
      <c r="AI610" s="41" t="n">
        <f aca="false">IF('Row Index'!AI46="","✗",IF(INDEX('RAW DATA'!$D:$D,'Row Index'!AI46)="",INDEX('RAW DATA'!$L:$L,'Row Index'!AI46),INDEX('RAW DATA'!$D:$D,'Row Index'!AI46)))</f>
        <v>46299.0338425926</v>
      </c>
      <c r="AJ610" s="41" t="n">
        <f aca="false">IF('Row Index'!AJ46="","✗",IF(INDEX('RAW DATA'!$D:$D,'Row Index'!AJ46)="",INDEX('RAW DATA'!$L:$L,'Row Index'!AJ46),INDEX('RAW DATA'!$D:$D,'Row Index'!AJ46)))</f>
        <v>46299.0561689815</v>
      </c>
      <c r="AK610" s="41" t="n">
        <f aca="false">IF('Row Index'!AK46="","✗",IF(INDEX('RAW DATA'!$D:$D,'Row Index'!AK46)="",INDEX('RAW DATA'!$L:$L,'Row Index'!AK46),INDEX('RAW DATA'!$D:$D,'Row Index'!AK46)))</f>
        <v>46299.0671412037</v>
      </c>
      <c r="AL610" s="41" t="n">
        <f aca="false">IF('Row Index'!AL46="","✗",IF(INDEX('RAW DATA'!$D:$D,'Row Index'!AL46)="",INDEX('RAW DATA'!$L:$L,'Row Index'!AL46),INDEX('RAW DATA'!$D:$D,'Row Index'!AL46)))</f>
        <v>46299.0881018519</v>
      </c>
      <c r="AM610" s="41" t="n">
        <f aca="false">IF('Row Index'!AM46="","✗",IF(INDEX('RAW DATA'!$D:$D,'Row Index'!AM46)="",INDEX('RAW DATA'!$L:$L,'Row Index'!AM46),INDEX('RAW DATA'!$D:$D,'Row Index'!AM46)))</f>
        <v>46299.1065277778</v>
      </c>
      <c r="AN610" s="41" t="n">
        <f aca="false">IF('Row Index'!AN46="","✗",IF(INDEX('RAW DATA'!$D:$D,'Row Index'!AN46)="",INDEX('RAW DATA'!$L:$L,'Row Index'!AN46),INDEX('RAW DATA'!$D:$D,'Row Index'!AN46)))</f>
        <v>46299.1281597222</v>
      </c>
      <c r="AO610" s="41" t="n">
        <f aca="false">IF('Row Index'!AO46="","✗",IF(INDEX('RAW DATA'!$D:$D,'Row Index'!AO46)="",INDEX('RAW DATA'!$L:$L,'Row Index'!AO46),INDEX('RAW DATA'!$D:$D,'Row Index'!AO46)))</f>
        <v>46299.1501736111</v>
      </c>
      <c r="AP610" s="41" t="n">
        <f aca="false">IF('Row Index'!AP46="","✗",IF(INDEX('RAW DATA'!$D:$D,'Row Index'!AP46)="",INDEX('RAW DATA'!$L:$L,'Row Index'!AP46),INDEX('RAW DATA'!$D:$D,'Row Index'!AP46)))</f>
        <v>46299.1866319445</v>
      </c>
      <c r="AQ610" s="41" t="n">
        <f aca="false">IF('Row Index'!AQ46="","✗",IF(INDEX('RAW DATA'!$D:$D,'Row Index'!AQ46)="",INDEX('RAW DATA'!$L:$L,'Row Index'!AQ46),INDEX('RAW DATA'!$D:$D,'Row Index'!AQ46)))</f>
        <v>46299.2074189815</v>
      </c>
    </row>
    <row r="611" customFormat="false" ht="15" hidden="false" customHeight="false" outlineLevel="0" collapsed="false">
      <c r="A611" s="32" t="s">
        <v>298</v>
      </c>
      <c r="B611" s="33" t="s">
        <v>248</v>
      </c>
      <c r="C611" s="41" t="n">
        <f aca="false">IF('Row Index'!C47="","✗",IF(INDEX('RAW DATA'!$D:$D,'Row Index'!C47)="",INDEX('RAW DATA'!$L:$L,'Row Index'!C47),INDEX('RAW DATA'!$D:$D,'Row Index'!C47)))</f>
        <v>46298.6704166667</v>
      </c>
      <c r="D611" s="41" t="n">
        <f aca="false">IF('Row Index'!D47="","✗",IF(INDEX('RAW DATA'!$D:$D,'Row Index'!D47)="",INDEX('RAW DATA'!$L:$L,'Row Index'!D47),INDEX('RAW DATA'!$D:$D,'Row Index'!D47)))</f>
        <v>46298.6804513889</v>
      </c>
      <c r="E611" s="41" t="n">
        <f aca="false">IF('Row Index'!E47="","✗",IF(INDEX('RAW DATA'!$D:$D,'Row Index'!E47)="",INDEX('RAW DATA'!$L:$L,'Row Index'!E47),INDEX('RAW DATA'!$D:$D,'Row Index'!E47)))</f>
        <v>46298.6906712963</v>
      </c>
      <c r="F611" s="41" t="n">
        <f aca="false">IF('Row Index'!F47="","✗",IF(INDEX('RAW DATA'!$D:$D,'Row Index'!F47)="",INDEX('RAW DATA'!$L:$L,'Row Index'!F47),INDEX('RAW DATA'!$D:$D,'Row Index'!F47)))</f>
        <v>46298.701400463</v>
      </c>
      <c r="G611" s="41" t="n">
        <f aca="false">IF('Row Index'!G47="","✗",IF(INDEX('RAW DATA'!$D:$D,'Row Index'!G47)="",INDEX('RAW DATA'!$L:$L,'Row Index'!G47),INDEX('RAW DATA'!$D:$D,'Row Index'!G47)))</f>
        <v>46298.7119675926</v>
      </c>
      <c r="H611" s="41" t="n">
        <f aca="false">IF('Row Index'!H47="","✗",IF(INDEX('RAW DATA'!$D:$D,'Row Index'!H47)="",INDEX('RAW DATA'!$L:$L,'Row Index'!H47),INDEX('RAW DATA'!$D:$D,'Row Index'!H47)))</f>
        <v>46298.7262615741</v>
      </c>
      <c r="I611" s="41" t="n">
        <f aca="false">IF('Row Index'!I47="","✗",IF(INDEX('RAW DATA'!$D:$D,'Row Index'!I47)="",INDEX('RAW DATA'!$L:$L,'Row Index'!I47),INDEX('RAW DATA'!$D:$D,'Row Index'!I47)))</f>
        <v>46298.7433217593</v>
      </c>
      <c r="J611" s="41" t="n">
        <f aca="false">IF('Row Index'!J47="","✗",IF(INDEX('RAW DATA'!$D:$D,'Row Index'!J47)="",INDEX('RAW DATA'!$L:$L,'Row Index'!J47),INDEX('RAW DATA'!$D:$D,'Row Index'!J47)))</f>
        <v>46298.7530902778</v>
      </c>
      <c r="K611" s="41" t="n">
        <f aca="false">IF('Row Index'!K47="","✗",IF(INDEX('RAW DATA'!$D:$D,'Row Index'!K47)="",INDEX('RAW DATA'!$L:$L,'Row Index'!K47),INDEX('RAW DATA'!$D:$D,'Row Index'!K47)))</f>
        <v>46298.762337963</v>
      </c>
      <c r="L611" s="41" t="n">
        <f aca="false">IF('Row Index'!L47="","✗",IF(INDEX('RAW DATA'!$D:$D,'Row Index'!L47)="",INDEX('RAW DATA'!$L:$L,'Row Index'!L47),INDEX('RAW DATA'!$D:$D,'Row Index'!L47)))</f>
        <v>46298.7740625</v>
      </c>
      <c r="M611" s="41" t="n">
        <f aca="false">IF('Row Index'!M47="","✗",IF(INDEX('RAW DATA'!$D:$D,'Row Index'!M47)="",INDEX('RAW DATA'!$L:$L,'Row Index'!M47),INDEX('RAW DATA'!$D:$D,'Row Index'!M47)))</f>
        <v>46298.7833796296</v>
      </c>
      <c r="N611" s="41" t="n">
        <f aca="false">IF('Row Index'!N47="","✗",IF(INDEX('RAW DATA'!$D:$D,'Row Index'!N47)="",INDEX('RAW DATA'!$L:$L,'Row Index'!N47),INDEX('RAW DATA'!$D:$D,'Row Index'!N47)))</f>
        <v>46298.7944328704</v>
      </c>
      <c r="O611" s="41" t="n">
        <f aca="false">IF('Row Index'!O47="","✗",IF(INDEX('RAW DATA'!$D:$D,'Row Index'!O47)="",INDEX('RAW DATA'!$L:$L,'Row Index'!O47),INDEX('RAW DATA'!$D:$D,'Row Index'!O47)))</f>
        <v>46298.8048726852</v>
      </c>
      <c r="P611" s="41" t="n">
        <f aca="false">IF('Row Index'!P47="","✗",IF(INDEX('RAW DATA'!$D:$D,'Row Index'!P47)="",INDEX('RAW DATA'!$L:$L,'Row Index'!P47),INDEX('RAW DATA'!$D:$D,'Row Index'!P47)))</f>
        <v>46298.8152777778</v>
      </c>
      <c r="Q611" s="41" t="n">
        <f aca="false">IF('Row Index'!Q47="","✗",IF(INDEX('RAW DATA'!$D:$D,'Row Index'!Q47)="",INDEX('RAW DATA'!$L:$L,'Row Index'!Q47),INDEX('RAW DATA'!$D:$D,'Row Index'!Q47)))</f>
        <v>46298.8249537037</v>
      </c>
      <c r="R611" s="41" t="n">
        <f aca="false">IF('Row Index'!R47="","✗",IF(INDEX('RAW DATA'!$D:$D,'Row Index'!R47)="",INDEX('RAW DATA'!$L:$L,'Row Index'!R47),INDEX('RAW DATA'!$D:$D,'Row Index'!R47)))</f>
        <v>46298.8359837963</v>
      </c>
      <c r="S611" s="41" t="n">
        <f aca="false">IF('Row Index'!S47="","✗",IF(INDEX('RAW DATA'!$D:$D,'Row Index'!S47)="",INDEX('RAW DATA'!$L:$L,'Row Index'!S47),INDEX('RAW DATA'!$D:$D,'Row Index'!S47)))</f>
        <v>46298.8452777778</v>
      </c>
      <c r="T611" s="41" t="n">
        <f aca="false">IF('Row Index'!T47="","✗",IF(INDEX('RAW DATA'!$D:$D,'Row Index'!T47)="",INDEX('RAW DATA'!$L:$L,'Row Index'!T47),INDEX('RAW DATA'!$D:$D,'Row Index'!T47)))</f>
        <v>46298.8563888889</v>
      </c>
      <c r="U611" s="41" t="n">
        <f aca="false">IF('Row Index'!U47="","✗",IF(INDEX('RAW DATA'!$D:$D,'Row Index'!U47)="",INDEX('RAW DATA'!$L:$L,'Row Index'!U47),INDEX('RAW DATA'!$D:$D,'Row Index'!U47)))</f>
        <v>46298.8660069444</v>
      </c>
      <c r="V611" s="41" t="n">
        <f aca="false">IF('Row Index'!V47="","✗",IF(INDEX('RAW DATA'!$D:$D,'Row Index'!V47)="",INDEX('RAW DATA'!$L:$L,'Row Index'!V47),INDEX('RAW DATA'!$D:$D,'Row Index'!V47)))</f>
        <v>46298.8769097222</v>
      </c>
      <c r="W611" s="41" t="n">
        <f aca="false">IF('Row Index'!W47="","✗",IF(INDEX('RAW DATA'!$D:$D,'Row Index'!W47)="",INDEX('RAW DATA'!$L:$L,'Row Index'!W47),INDEX('RAW DATA'!$D:$D,'Row Index'!W47)))</f>
        <v>46298.887650463</v>
      </c>
      <c r="X611" s="41" t="n">
        <f aca="false">IF('Row Index'!X47="","✗",IF(INDEX('RAW DATA'!$D:$D,'Row Index'!X47)="",INDEX('RAW DATA'!$L:$L,'Row Index'!X47),INDEX('RAW DATA'!$D:$D,'Row Index'!X47)))</f>
        <v>46298.8983912037</v>
      </c>
      <c r="Y611" s="41" t="n">
        <f aca="false">IF('Row Index'!Y47="","✗",IF(INDEX('RAW DATA'!$D:$D,'Row Index'!Y47)="",INDEX('RAW DATA'!$L:$L,'Row Index'!Y47),INDEX('RAW DATA'!$D:$D,'Row Index'!Y47)))</f>
        <v>46298.9092013889</v>
      </c>
      <c r="Z611" s="41" t="n">
        <f aca="false">IF('Row Index'!Z47="","✗",IF(INDEX('RAW DATA'!$D:$D,'Row Index'!Z47)="",INDEX('RAW DATA'!$L:$L,'Row Index'!Z47),INDEX('RAW DATA'!$D:$D,'Row Index'!Z47)))</f>
        <v>46298.9314467593</v>
      </c>
      <c r="AA611" s="42" t="str">
        <f aca="false">IF('Row Index'!AA47="","⏳",IF(INDEX('RAW DATA'!$D:$D,'Row Index'!AA47)="",INDEX('RAW DATA'!$L:$L,'Row Index'!AA47),INDEX('RAW DATA'!$D:$D,'Row Index'!AA47)))</f>
        <v>⏳</v>
      </c>
      <c r="AB611" s="41" t="n">
        <f aca="false">IF('Row Index'!AB47="","✗",IF(INDEX('RAW DATA'!$D:$D,'Row Index'!AB47)="",INDEX('RAW DATA'!$L:$L,'Row Index'!AB47),INDEX('RAW DATA'!$D:$D,'Row Index'!AB47)))</f>
        <v>46298.949525463</v>
      </c>
      <c r="AC611" s="41" t="n">
        <f aca="false">IF('Row Index'!AC47="","✗",IF(INDEX('RAW DATA'!$D:$D,'Row Index'!AC47)="",INDEX('RAW DATA'!$L:$L,'Row Index'!AC47),INDEX('RAW DATA'!$D:$D,'Row Index'!AC47)))</f>
        <v>46298.9608101852</v>
      </c>
      <c r="AD611" s="41" t="n">
        <f aca="false">IF('Row Index'!AD47="","✗",IF(INDEX('RAW DATA'!$D:$D,'Row Index'!AD47)="",INDEX('RAW DATA'!$L:$L,'Row Index'!AD47),INDEX('RAW DATA'!$D:$D,'Row Index'!AD47)))</f>
        <v>46298.9705324074</v>
      </c>
      <c r="AE611" s="41" t="n">
        <f aca="false">IF('Row Index'!AE47="","✗",IF(INDEX('RAW DATA'!$D:$D,'Row Index'!AE47)="",INDEX('RAW DATA'!$L:$L,'Row Index'!AE47),INDEX('RAW DATA'!$D:$D,'Row Index'!AE47)))</f>
        <v>46298.9832523148</v>
      </c>
      <c r="AF611" s="41" t="n">
        <f aca="false">IF('Row Index'!AF47="","✗",IF(INDEX('RAW DATA'!$D:$D,'Row Index'!AF47)="",INDEX('RAW DATA'!$L:$L,'Row Index'!AF47),INDEX('RAW DATA'!$D:$D,'Row Index'!AF47)))</f>
        <v>46298.9918981482</v>
      </c>
      <c r="AG611" s="41" t="n">
        <f aca="false">IF('Row Index'!AG47="","✗",IF(INDEX('RAW DATA'!$D:$D,'Row Index'!AG47)="",INDEX('RAW DATA'!$L:$L,'Row Index'!AG47),INDEX('RAW DATA'!$D:$D,'Row Index'!AG47)))</f>
        <v>46299.0034490741</v>
      </c>
      <c r="AH611" s="41" t="n">
        <f aca="false">IF('Row Index'!AH47="","✗",IF(INDEX('RAW DATA'!$D:$D,'Row Index'!AH47)="",INDEX('RAW DATA'!$L:$L,'Row Index'!AH47),INDEX('RAW DATA'!$D:$D,'Row Index'!AH47)))</f>
        <v>46299.0183912037</v>
      </c>
      <c r="AI611" s="41" t="n">
        <f aca="false">IF('Row Index'!AI47="","✗",IF(INDEX('RAW DATA'!$D:$D,'Row Index'!AI47)="",INDEX('RAW DATA'!$L:$L,'Row Index'!AI47),INDEX('RAW DATA'!$D:$D,'Row Index'!AI47)))</f>
        <v>46299.0338657407</v>
      </c>
      <c r="AJ611" s="41" t="n">
        <f aca="false">IF('Row Index'!AJ47="","✗",IF(INDEX('RAW DATA'!$D:$D,'Row Index'!AJ47)="",INDEX('RAW DATA'!$L:$L,'Row Index'!AJ47),INDEX('RAW DATA'!$D:$D,'Row Index'!AJ47)))</f>
        <v>46299.0562268519</v>
      </c>
      <c r="AK611" s="41" t="n">
        <f aca="false">IF('Row Index'!AK47="","✗",IF(INDEX('RAW DATA'!$D:$D,'Row Index'!AK47)="",INDEX('RAW DATA'!$L:$L,'Row Index'!AK47),INDEX('RAW DATA'!$D:$D,'Row Index'!AK47)))</f>
        <v>46299.0671527778</v>
      </c>
      <c r="AL611" s="41" t="n">
        <f aca="false">IF('Row Index'!AL47="","✗",IF(INDEX('RAW DATA'!$D:$D,'Row Index'!AL47)="",INDEX('RAW DATA'!$L:$L,'Row Index'!AL47),INDEX('RAW DATA'!$D:$D,'Row Index'!AL47)))</f>
        <v>46299.088125</v>
      </c>
      <c r="AM611" s="41" t="n">
        <f aca="false">IF('Row Index'!AM47="","✗",IF(INDEX('RAW DATA'!$D:$D,'Row Index'!AM47)="",INDEX('RAW DATA'!$L:$L,'Row Index'!AM47),INDEX('RAW DATA'!$D:$D,'Row Index'!AM47)))</f>
        <v>46299.1065509259</v>
      </c>
      <c r="AN611" s="41" t="n">
        <f aca="false">IF('Row Index'!AN47="","✗",IF(INDEX('RAW DATA'!$D:$D,'Row Index'!AN47)="",INDEX('RAW DATA'!$L:$L,'Row Index'!AN47),INDEX('RAW DATA'!$D:$D,'Row Index'!AN47)))</f>
        <v>46299.1281828704</v>
      </c>
      <c r="AO611" s="41" t="n">
        <f aca="false">IF('Row Index'!AO47="","✗",IF(INDEX('RAW DATA'!$D:$D,'Row Index'!AO47)="",INDEX('RAW DATA'!$L:$L,'Row Index'!AO47),INDEX('RAW DATA'!$D:$D,'Row Index'!AO47)))</f>
        <v>46299.1501967593</v>
      </c>
      <c r="AP611" s="41" t="n">
        <f aca="false">IF('Row Index'!AP47="","✗",IF(INDEX('RAW DATA'!$D:$D,'Row Index'!AP47)="",INDEX('RAW DATA'!$L:$L,'Row Index'!AP47),INDEX('RAW DATA'!$D:$D,'Row Index'!AP47)))</f>
        <v>46299.1866550926</v>
      </c>
      <c r="AQ611" s="41" t="n">
        <f aca="false">IF('Row Index'!AQ47="","✗",IF(INDEX('RAW DATA'!$D:$D,'Row Index'!AQ47)="",INDEX('RAW DATA'!$L:$L,'Row Index'!AQ47),INDEX('RAW DATA'!$D:$D,'Row Index'!AQ47)))</f>
        <v>46299.2074421296</v>
      </c>
    </row>
    <row r="612" customFormat="false" ht="15" hidden="false" customHeight="false" outlineLevel="0" collapsed="false">
      <c r="A612" s="32" t="s">
        <v>301</v>
      </c>
      <c r="B612" s="33" t="s">
        <v>248</v>
      </c>
      <c r="C612" s="41" t="n">
        <f aca="false">IF('Row Index'!C48="","✗",IF(INDEX('RAW DATA'!$D:$D,'Row Index'!C48)="",INDEX('RAW DATA'!$L:$L,'Row Index'!C48),INDEX('RAW DATA'!$D:$D,'Row Index'!C48)))</f>
        <v>46298.670474537</v>
      </c>
      <c r="D612" s="41" t="n">
        <f aca="false">IF('Row Index'!D48="","✗",IF(INDEX('RAW DATA'!$D:$D,'Row Index'!D48)="",INDEX('RAW DATA'!$L:$L,'Row Index'!D48),INDEX('RAW DATA'!$D:$D,'Row Index'!D48)))</f>
        <v>46298.6804861111</v>
      </c>
      <c r="E612" s="41" t="n">
        <f aca="false">IF('Row Index'!E48="","✗",IF(INDEX('RAW DATA'!$D:$D,'Row Index'!E48)="",INDEX('RAW DATA'!$L:$L,'Row Index'!E48),INDEX('RAW DATA'!$D:$D,'Row Index'!E48)))</f>
        <v>46298.6906944444</v>
      </c>
      <c r="F612" s="41" t="n">
        <f aca="false">IF('Row Index'!F48="","✗",IF(INDEX('RAW DATA'!$D:$D,'Row Index'!F48)="",INDEX('RAW DATA'!$L:$L,'Row Index'!F48),INDEX('RAW DATA'!$D:$D,'Row Index'!F48)))</f>
        <v>46298.7014236111</v>
      </c>
      <c r="G612" s="41" t="n">
        <f aca="false">IF('Row Index'!G48="","✗",IF(INDEX('RAW DATA'!$D:$D,'Row Index'!G48)="",INDEX('RAW DATA'!$L:$L,'Row Index'!G48),INDEX('RAW DATA'!$D:$D,'Row Index'!G48)))</f>
        <v>46298.7120949074</v>
      </c>
      <c r="H612" s="41" t="n">
        <f aca="false">IF('Row Index'!H48="","✗",IF(INDEX('RAW DATA'!$D:$D,'Row Index'!H48)="",INDEX('RAW DATA'!$L:$L,'Row Index'!H48),INDEX('RAW DATA'!$D:$D,'Row Index'!H48)))</f>
        <v>46298.7262962963</v>
      </c>
      <c r="I612" s="41" t="n">
        <f aca="false">IF('Row Index'!I48="","✗",IF(INDEX('RAW DATA'!$D:$D,'Row Index'!I48)="",INDEX('RAW DATA'!$L:$L,'Row Index'!I48),INDEX('RAW DATA'!$D:$D,'Row Index'!I48)))</f>
        <v>46298.7433564815</v>
      </c>
      <c r="J612" s="41" t="n">
        <f aca="false">IF('Row Index'!J48="","✗",IF(INDEX('RAW DATA'!$D:$D,'Row Index'!J48)="",INDEX('RAW DATA'!$L:$L,'Row Index'!J48),INDEX('RAW DATA'!$D:$D,'Row Index'!J48)))</f>
        <v>46298.7531134259</v>
      </c>
      <c r="K612" s="41" t="n">
        <f aca="false">IF('Row Index'!K48="","✗",IF(INDEX('RAW DATA'!$D:$D,'Row Index'!K48)="",INDEX('RAW DATA'!$L:$L,'Row Index'!K48),INDEX('RAW DATA'!$D:$D,'Row Index'!K48)))</f>
        <v>46298.7623726852</v>
      </c>
      <c r="L612" s="41" t="n">
        <f aca="false">IF('Row Index'!L48="","✗",IF(INDEX('RAW DATA'!$D:$D,'Row Index'!L48)="",INDEX('RAW DATA'!$L:$L,'Row Index'!L48),INDEX('RAW DATA'!$D:$D,'Row Index'!L48)))</f>
        <v>46298.7740740741</v>
      </c>
      <c r="M612" s="41" t="n">
        <f aca="false">IF('Row Index'!M48="","✗",IF(INDEX('RAW DATA'!$D:$D,'Row Index'!M48)="",INDEX('RAW DATA'!$L:$L,'Row Index'!M48),INDEX('RAW DATA'!$D:$D,'Row Index'!M48)))</f>
        <v>46298.7833912037</v>
      </c>
      <c r="N612" s="41" t="n">
        <f aca="false">IF('Row Index'!N48="","✗",IF(INDEX('RAW DATA'!$D:$D,'Row Index'!N48)="",INDEX('RAW DATA'!$L:$L,'Row Index'!N48),INDEX('RAW DATA'!$D:$D,'Row Index'!N48)))</f>
        <v>46298.7944560185</v>
      </c>
      <c r="O612" s="41" t="n">
        <f aca="false">IF('Row Index'!O48="","✗",IF(INDEX('RAW DATA'!$D:$D,'Row Index'!O48)="",INDEX('RAW DATA'!$L:$L,'Row Index'!O48),INDEX('RAW DATA'!$D:$D,'Row Index'!O48)))</f>
        <v>46298.8048958333</v>
      </c>
      <c r="P612" s="41" t="n">
        <f aca="false">IF('Row Index'!P48="","✗",IF(INDEX('RAW DATA'!$D:$D,'Row Index'!P48)="",INDEX('RAW DATA'!$L:$L,'Row Index'!P48),INDEX('RAW DATA'!$D:$D,'Row Index'!P48)))</f>
        <v>46298.8152893519</v>
      </c>
      <c r="Q612" s="41" t="n">
        <f aca="false">IF('Row Index'!Q48="","✗",IF(INDEX('RAW DATA'!$D:$D,'Row Index'!Q48)="",INDEX('RAW DATA'!$L:$L,'Row Index'!Q48),INDEX('RAW DATA'!$D:$D,'Row Index'!Q48)))</f>
        <v>46298.8249652778</v>
      </c>
      <c r="R612" s="41" t="n">
        <f aca="false">IF('Row Index'!R48="","✗",IF(INDEX('RAW DATA'!$D:$D,'Row Index'!R48)="",INDEX('RAW DATA'!$L:$L,'Row Index'!R48),INDEX('RAW DATA'!$D:$D,'Row Index'!R48)))</f>
        <v>46298.8360185185</v>
      </c>
      <c r="S612" s="41" t="n">
        <f aca="false">IF('Row Index'!S48="","✗",IF(INDEX('RAW DATA'!$D:$D,'Row Index'!S48)="",INDEX('RAW DATA'!$L:$L,'Row Index'!S48),INDEX('RAW DATA'!$D:$D,'Row Index'!S48)))</f>
        <v>46298.8453125</v>
      </c>
      <c r="T612" s="41" t="n">
        <f aca="false">IF('Row Index'!T48="","✗",IF(INDEX('RAW DATA'!$D:$D,'Row Index'!T48)="",INDEX('RAW DATA'!$L:$L,'Row Index'!T48),INDEX('RAW DATA'!$D:$D,'Row Index'!T48)))</f>
        <v>46298.8564236111</v>
      </c>
      <c r="U612" s="41" t="n">
        <f aca="false">IF('Row Index'!U48="","✗",IF(INDEX('RAW DATA'!$D:$D,'Row Index'!U48)="",INDEX('RAW DATA'!$L:$L,'Row Index'!U48),INDEX('RAW DATA'!$D:$D,'Row Index'!U48)))</f>
        <v>46298.8660185185</v>
      </c>
      <c r="V612" s="41" t="n">
        <f aca="false">IF('Row Index'!V48="","✗",IF(INDEX('RAW DATA'!$D:$D,'Row Index'!V48)="",INDEX('RAW DATA'!$L:$L,'Row Index'!V48),INDEX('RAW DATA'!$D:$D,'Row Index'!V48)))</f>
        <v>46298.8769444445</v>
      </c>
      <c r="W612" s="41" t="n">
        <f aca="false">IF('Row Index'!W48="","✗",IF(INDEX('RAW DATA'!$D:$D,'Row Index'!W48)="",INDEX('RAW DATA'!$L:$L,'Row Index'!W48),INDEX('RAW DATA'!$D:$D,'Row Index'!W48)))</f>
        <v>46298.887662037</v>
      </c>
      <c r="X612" s="41" t="n">
        <f aca="false">IF('Row Index'!X48="","✗",IF(INDEX('RAW DATA'!$D:$D,'Row Index'!X48)="",INDEX('RAW DATA'!$L:$L,'Row Index'!X48),INDEX('RAW DATA'!$D:$D,'Row Index'!X48)))</f>
        <v>46298.8984259259</v>
      </c>
      <c r="Y612" s="41" t="n">
        <f aca="false">IF('Row Index'!Y48="","✗",IF(INDEX('RAW DATA'!$D:$D,'Row Index'!Y48)="",INDEX('RAW DATA'!$L:$L,'Row Index'!Y48),INDEX('RAW DATA'!$D:$D,'Row Index'!Y48)))</f>
        <v>46298.909224537</v>
      </c>
      <c r="Z612" s="41" t="n">
        <f aca="false">IF('Row Index'!Z48="","✗",IF(INDEX('RAW DATA'!$D:$D,'Row Index'!Z48)="",INDEX('RAW DATA'!$L:$L,'Row Index'!Z48),INDEX('RAW DATA'!$D:$D,'Row Index'!Z48)))</f>
        <v>46298.9314699074</v>
      </c>
      <c r="AA612" s="42" t="str">
        <f aca="false">IF('Row Index'!AA48="","⏳",IF(INDEX('RAW DATA'!$D:$D,'Row Index'!AA48)="",INDEX('RAW DATA'!$L:$L,'Row Index'!AA48),INDEX('RAW DATA'!$D:$D,'Row Index'!AA48)))</f>
        <v>⏳</v>
      </c>
      <c r="AB612" s="41" t="n">
        <f aca="false">IF('Row Index'!AB48="","✗",IF(INDEX('RAW DATA'!$D:$D,'Row Index'!AB48)="",INDEX('RAW DATA'!$L:$L,'Row Index'!AB48),INDEX('RAW DATA'!$D:$D,'Row Index'!AB48)))</f>
        <v>46298.9495717593</v>
      </c>
      <c r="AC612" s="41" t="n">
        <f aca="false">IF('Row Index'!AC48="","✗",IF(INDEX('RAW DATA'!$D:$D,'Row Index'!AC48)="",INDEX('RAW DATA'!$L:$L,'Row Index'!AC48),INDEX('RAW DATA'!$D:$D,'Row Index'!AC48)))</f>
        <v>46298.9608217593</v>
      </c>
      <c r="AD612" s="41" t="n">
        <f aca="false">IF('Row Index'!AD48="","✗",IF(INDEX('RAW DATA'!$D:$D,'Row Index'!AD48)="",INDEX('RAW DATA'!$L:$L,'Row Index'!AD48),INDEX('RAW DATA'!$D:$D,'Row Index'!AD48)))</f>
        <v>46298.9705555556</v>
      </c>
      <c r="AE612" s="41" t="n">
        <f aca="false">IF('Row Index'!AE48="","✗",IF(INDEX('RAW DATA'!$D:$D,'Row Index'!AE48)="",INDEX('RAW DATA'!$L:$L,'Row Index'!AE48),INDEX('RAW DATA'!$D:$D,'Row Index'!AE48)))</f>
        <v>46298.983275463</v>
      </c>
      <c r="AF612" s="41" t="n">
        <f aca="false">IF('Row Index'!AF48="","✗",IF(INDEX('RAW DATA'!$D:$D,'Row Index'!AF48)="",INDEX('RAW DATA'!$L:$L,'Row Index'!AF48),INDEX('RAW DATA'!$D:$D,'Row Index'!AF48)))</f>
        <v>46298.9919328704</v>
      </c>
      <c r="AG612" s="41" t="n">
        <f aca="false">IF('Row Index'!AG48="","✗",IF(INDEX('RAW DATA'!$D:$D,'Row Index'!AG48)="",INDEX('RAW DATA'!$L:$L,'Row Index'!AG48),INDEX('RAW DATA'!$D:$D,'Row Index'!AG48)))</f>
        <v>46299.0035069444</v>
      </c>
      <c r="AH612" s="41" t="n">
        <f aca="false">IF('Row Index'!AH48="","✗",IF(INDEX('RAW DATA'!$D:$D,'Row Index'!AH48)="",INDEX('RAW DATA'!$L:$L,'Row Index'!AH48),INDEX('RAW DATA'!$D:$D,'Row Index'!AH48)))</f>
        <v>46299.0184375</v>
      </c>
      <c r="AI612" s="41" t="n">
        <f aca="false">IF('Row Index'!AI48="","✗",IF(INDEX('RAW DATA'!$D:$D,'Row Index'!AI48)="",INDEX('RAW DATA'!$L:$L,'Row Index'!AI48),INDEX('RAW DATA'!$D:$D,'Row Index'!AI48)))</f>
        <v>46299.033900463</v>
      </c>
      <c r="AJ612" s="41" t="n">
        <f aca="false">IF('Row Index'!AJ48="","✗",IF(INDEX('RAW DATA'!$D:$D,'Row Index'!AJ48)="",INDEX('RAW DATA'!$L:$L,'Row Index'!AJ48),INDEX('RAW DATA'!$D:$D,'Row Index'!AJ48)))</f>
        <v>46299.05625</v>
      </c>
      <c r="AK612" s="41" t="n">
        <f aca="false">IF('Row Index'!AK48="","✗",IF(INDEX('RAW DATA'!$D:$D,'Row Index'!AK48)="",INDEX('RAW DATA'!$L:$L,'Row Index'!AK48),INDEX('RAW DATA'!$D:$D,'Row Index'!AK48)))</f>
        <v>46299.0671759259</v>
      </c>
      <c r="AL612" s="41" t="n">
        <f aca="false">IF('Row Index'!AL48="","✗",IF(INDEX('RAW DATA'!$D:$D,'Row Index'!AL48)="",INDEX('RAW DATA'!$L:$L,'Row Index'!AL48),INDEX('RAW DATA'!$D:$D,'Row Index'!AL48)))</f>
        <v>46299.0881481482</v>
      </c>
      <c r="AM612" s="41" t="n">
        <f aca="false">IF('Row Index'!AM48="","✗",IF(INDEX('RAW DATA'!$D:$D,'Row Index'!AM48)="",INDEX('RAW DATA'!$L:$L,'Row Index'!AM48),INDEX('RAW DATA'!$D:$D,'Row Index'!AM48)))</f>
        <v>46299.1065856482</v>
      </c>
      <c r="AN612" s="41" t="n">
        <f aca="false">IF('Row Index'!AN48="","✗",IF(INDEX('RAW DATA'!$D:$D,'Row Index'!AN48)="",INDEX('RAW DATA'!$L:$L,'Row Index'!AN48),INDEX('RAW DATA'!$D:$D,'Row Index'!AN48)))</f>
        <v>46299.1282291667</v>
      </c>
      <c r="AO612" s="41" t="n">
        <f aca="false">IF('Row Index'!AO48="","✗",IF(INDEX('RAW DATA'!$D:$D,'Row Index'!AO48)="",INDEX('RAW DATA'!$L:$L,'Row Index'!AO48),INDEX('RAW DATA'!$D:$D,'Row Index'!AO48)))</f>
        <v>46299.1502083333</v>
      </c>
      <c r="AP612" s="41" t="n">
        <f aca="false">IF('Row Index'!AP48="","✗",IF(INDEX('RAW DATA'!$D:$D,'Row Index'!AP48)="",INDEX('RAW DATA'!$L:$L,'Row Index'!AP48),INDEX('RAW DATA'!$D:$D,'Row Index'!AP48)))</f>
        <v>46299.1866782407</v>
      </c>
      <c r="AQ612" s="41" t="n">
        <f aca="false">IF('Row Index'!AQ48="","✗",IF(INDEX('RAW DATA'!$D:$D,'Row Index'!AQ48)="",INDEX('RAW DATA'!$L:$L,'Row Index'!AQ48),INDEX('RAW DATA'!$D:$D,'Row Index'!AQ48)))</f>
        <v>46299.2074537037</v>
      </c>
    </row>
    <row r="613" customFormat="false" ht="15" hidden="false" customHeight="false" outlineLevel="0" collapsed="false">
      <c r="A613" s="32" t="s">
        <v>304</v>
      </c>
      <c r="B613" s="33" t="s">
        <v>248</v>
      </c>
      <c r="C613" s="41" t="n">
        <f aca="false">IF('Row Index'!C49="","✗",IF(INDEX('RAW DATA'!$D:$D,'Row Index'!C49)="",INDEX('RAW DATA'!$L:$L,'Row Index'!C49),INDEX('RAW DATA'!$D:$D,'Row Index'!C49)))</f>
        <v>46298.6705208333</v>
      </c>
      <c r="D613" s="41" t="n">
        <f aca="false">IF('Row Index'!D49="","✗",IF(INDEX('RAW DATA'!$D:$D,'Row Index'!D49)="",INDEX('RAW DATA'!$L:$L,'Row Index'!D49),INDEX('RAW DATA'!$D:$D,'Row Index'!D49)))</f>
        <v>46298.6806365741</v>
      </c>
      <c r="E613" s="41" t="n">
        <f aca="false">IF('Row Index'!E49="","✗",IF(INDEX('RAW DATA'!$D:$D,'Row Index'!E49)="",INDEX('RAW DATA'!$L:$L,'Row Index'!E49),INDEX('RAW DATA'!$D:$D,'Row Index'!E49)))</f>
        <v>46298.6908680556</v>
      </c>
      <c r="F613" s="41" t="n">
        <f aca="false">IF('Row Index'!F49="","✗",IF(INDEX('RAW DATA'!$D:$D,'Row Index'!F49)="",INDEX('RAW DATA'!$L:$L,'Row Index'!F49),INDEX('RAW DATA'!$D:$D,'Row Index'!F49)))</f>
        <v>46298.7015625</v>
      </c>
      <c r="G613" s="41" t="n">
        <f aca="false">IF('Row Index'!G49="","✗",IF(INDEX('RAW DATA'!$D:$D,'Row Index'!G49)="",INDEX('RAW DATA'!$L:$L,'Row Index'!G49),INDEX('RAW DATA'!$D:$D,'Row Index'!G49)))</f>
        <v>46298.7121180556</v>
      </c>
      <c r="H613" s="41" t="n">
        <f aca="false">IF('Row Index'!H49="","✗",IF(INDEX('RAW DATA'!$D:$D,'Row Index'!H49)="",INDEX('RAW DATA'!$L:$L,'Row Index'!H49),INDEX('RAW DATA'!$D:$D,'Row Index'!H49)))</f>
        <v>46298.7264814815</v>
      </c>
      <c r="I613" s="41" t="n">
        <f aca="false">IF('Row Index'!I49="","✗",IF(INDEX('RAW DATA'!$D:$D,'Row Index'!I49)="",INDEX('RAW DATA'!$L:$L,'Row Index'!I49),INDEX('RAW DATA'!$D:$D,'Row Index'!I49)))</f>
        <v>46298.7436226852</v>
      </c>
      <c r="J613" s="41" t="n">
        <f aca="false">IF('Row Index'!J49="","✗",IF(INDEX('RAW DATA'!$D:$D,'Row Index'!J49)="",INDEX('RAW DATA'!$L:$L,'Row Index'!J49),INDEX('RAW DATA'!$D:$D,'Row Index'!J49)))</f>
        <v>46298.7532638889</v>
      </c>
      <c r="K613" s="41" t="n">
        <f aca="false">IF('Row Index'!K49="","✗",IF(INDEX('RAW DATA'!$D:$D,'Row Index'!K49)="",INDEX('RAW DATA'!$L:$L,'Row Index'!K49),INDEX('RAW DATA'!$D:$D,'Row Index'!K49)))</f>
        <v>46298.7624189815</v>
      </c>
      <c r="L613" s="41" t="n">
        <f aca="false">IF('Row Index'!L49="","✗",IF(INDEX('RAW DATA'!$D:$D,'Row Index'!L49)="",INDEX('RAW DATA'!$L:$L,'Row Index'!L49),INDEX('RAW DATA'!$D:$D,'Row Index'!L49)))</f>
        <v>46298.7742361111</v>
      </c>
      <c r="M613" s="41" t="n">
        <f aca="false">IF('Row Index'!M49="","✗",IF(INDEX('RAW DATA'!$D:$D,'Row Index'!M49)="",INDEX('RAW DATA'!$L:$L,'Row Index'!M49),INDEX('RAW DATA'!$D:$D,'Row Index'!M49)))</f>
        <v>46298.7835416667</v>
      </c>
      <c r="N613" s="41" t="n">
        <f aca="false">IF('Row Index'!N49="","✗",IF(INDEX('RAW DATA'!$D:$D,'Row Index'!N49)="",INDEX('RAW DATA'!$L:$L,'Row Index'!N49),INDEX('RAW DATA'!$D:$D,'Row Index'!N49)))</f>
        <v>46298.7944791667</v>
      </c>
      <c r="O613" s="41" t="n">
        <f aca="false">IF('Row Index'!O49="","✗",IF(INDEX('RAW DATA'!$D:$D,'Row Index'!O49)="",INDEX('RAW DATA'!$L:$L,'Row Index'!O49),INDEX('RAW DATA'!$D:$D,'Row Index'!O49)))</f>
        <v>46298.8049189815</v>
      </c>
      <c r="P613" s="41" t="n">
        <f aca="false">IF('Row Index'!P49="","✗",IF(INDEX('RAW DATA'!$D:$D,'Row Index'!P49)="",INDEX('RAW DATA'!$L:$L,'Row Index'!P49),INDEX('RAW DATA'!$D:$D,'Row Index'!P49)))</f>
        <v>46298.8153240741</v>
      </c>
      <c r="Q613" s="41" t="n">
        <f aca="false">IF('Row Index'!Q49="","✗",IF(INDEX('RAW DATA'!$D:$D,'Row Index'!Q49)="",INDEX('RAW DATA'!$L:$L,'Row Index'!Q49),INDEX('RAW DATA'!$D:$D,'Row Index'!Q49)))</f>
        <v>46298.8250231482</v>
      </c>
      <c r="R613" s="41" t="n">
        <f aca="false">IF('Row Index'!R49="","✗",IF(INDEX('RAW DATA'!$D:$D,'Row Index'!R49)="",INDEX('RAW DATA'!$L:$L,'Row Index'!R49),INDEX('RAW DATA'!$D:$D,'Row Index'!R49)))</f>
        <v>46298.8360648148</v>
      </c>
      <c r="S613" s="41" t="n">
        <f aca="false">IF('Row Index'!S49="","✗",IF(INDEX('RAW DATA'!$D:$D,'Row Index'!S49)="",INDEX('RAW DATA'!$L:$L,'Row Index'!S49),INDEX('RAW DATA'!$D:$D,'Row Index'!S49)))</f>
        <v>46298.8454282407</v>
      </c>
      <c r="T613" s="41" t="n">
        <f aca="false">IF('Row Index'!T49="","✗",IF(INDEX('RAW DATA'!$D:$D,'Row Index'!T49)="",INDEX('RAW DATA'!$L:$L,'Row Index'!T49),INDEX('RAW DATA'!$D:$D,'Row Index'!T49)))</f>
        <v>46298.8564467593</v>
      </c>
      <c r="U613" s="41" t="n">
        <f aca="false">IF('Row Index'!U49="","✗",IF(INDEX('RAW DATA'!$D:$D,'Row Index'!U49)="",INDEX('RAW DATA'!$L:$L,'Row Index'!U49),INDEX('RAW DATA'!$D:$D,'Row Index'!U49)))</f>
        <v>46298.8660416667</v>
      </c>
      <c r="V613" s="41" t="n">
        <f aca="false">IF('Row Index'!V49="","✗",IF(INDEX('RAW DATA'!$D:$D,'Row Index'!V49)="",INDEX('RAW DATA'!$L:$L,'Row Index'!V49),INDEX('RAW DATA'!$D:$D,'Row Index'!V49)))</f>
        <v>46298.8769791667</v>
      </c>
      <c r="W613" s="41" t="n">
        <f aca="false">IF('Row Index'!W49="","✗",IF(INDEX('RAW DATA'!$D:$D,'Row Index'!W49)="",INDEX('RAW DATA'!$L:$L,'Row Index'!W49),INDEX('RAW DATA'!$D:$D,'Row Index'!W49)))</f>
        <v>46298.8877199074</v>
      </c>
      <c r="X613" s="41" t="n">
        <f aca="false">IF('Row Index'!X49="","✗",IF(INDEX('RAW DATA'!$D:$D,'Row Index'!X49)="",INDEX('RAW DATA'!$L:$L,'Row Index'!X49),INDEX('RAW DATA'!$D:$D,'Row Index'!X49)))</f>
        <v>46298.8984606482</v>
      </c>
      <c r="Y613" s="41" t="n">
        <f aca="false">IF('Row Index'!Y49="","✗",IF(INDEX('RAW DATA'!$D:$D,'Row Index'!Y49)="",INDEX('RAW DATA'!$L:$L,'Row Index'!Y49),INDEX('RAW DATA'!$D:$D,'Row Index'!Y49)))</f>
        <v>46298.9092592593</v>
      </c>
      <c r="Z613" s="41" t="n">
        <f aca="false">IF('Row Index'!Z49="","✗",IF(INDEX('RAW DATA'!$D:$D,'Row Index'!Z49)="",INDEX('RAW DATA'!$L:$L,'Row Index'!Z49),INDEX('RAW DATA'!$D:$D,'Row Index'!Z49)))</f>
        <v>46298.9315046296</v>
      </c>
      <c r="AA613" s="42" t="str">
        <f aca="false">IF('Row Index'!AA49="","⏳",IF(INDEX('RAW DATA'!$D:$D,'Row Index'!AA49)="",INDEX('RAW DATA'!$L:$L,'Row Index'!AA49),INDEX('RAW DATA'!$D:$D,'Row Index'!AA49)))</f>
        <v>⏳</v>
      </c>
      <c r="AB613" s="41" t="n">
        <f aca="false">IF('Row Index'!AB49="","✗",IF(INDEX('RAW DATA'!$D:$D,'Row Index'!AB49)="",INDEX('RAW DATA'!$L:$L,'Row Index'!AB49),INDEX('RAW DATA'!$D:$D,'Row Index'!AB49)))</f>
        <v>46298.9496180556</v>
      </c>
      <c r="AC613" s="41" t="n">
        <f aca="false">IF('Row Index'!AC49="","✗",IF(INDEX('RAW DATA'!$D:$D,'Row Index'!AC49)="",INDEX('RAW DATA'!$L:$L,'Row Index'!AC49),INDEX('RAW DATA'!$D:$D,'Row Index'!AC49)))</f>
        <v>46298.9608564815</v>
      </c>
      <c r="AD613" s="41" t="n">
        <f aca="false">IF('Row Index'!AD49="","✗",IF(INDEX('RAW DATA'!$D:$D,'Row Index'!AD49)="",INDEX('RAW DATA'!$L:$L,'Row Index'!AD49),INDEX('RAW DATA'!$D:$D,'Row Index'!AD49)))</f>
        <v>46298.9705787037</v>
      </c>
      <c r="AE613" s="41" t="n">
        <f aca="false">IF('Row Index'!AE49="","✗",IF(INDEX('RAW DATA'!$D:$D,'Row Index'!AE49)="",INDEX('RAW DATA'!$L:$L,'Row Index'!AE49),INDEX('RAW DATA'!$D:$D,'Row Index'!AE49)))</f>
        <v>46298.9833217593</v>
      </c>
      <c r="AF613" s="41" t="n">
        <f aca="false">IF('Row Index'!AF49="","✗",IF(INDEX('RAW DATA'!$D:$D,'Row Index'!AF49)="",INDEX('RAW DATA'!$L:$L,'Row Index'!AF49),INDEX('RAW DATA'!$D:$D,'Row Index'!AF49)))</f>
        <v>46298.9919675926</v>
      </c>
      <c r="AG613" s="41" t="n">
        <f aca="false">IF('Row Index'!AG49="","✗",IF(INDEX('RAW DATA'!$D:$D,'Row Index'!AG49)="",INDEX('RAW DATA'!$L:$L,'Row Index'!AG49),INDEX('RAW DATA'!$D:$D,'Row Index'!AG49)))</f>
        <v>46299.0035532407</v>
      </c>
      <c r="AH613" s="41" t="n">
        <f aca="false">IF('Row Index'!AH49="","✗",IF(INDEX('RAW DATA'!$D:$D,'Row Index'!AH49)="",INDEX('RAW DATA'!$L:$L,'Row Index'!AH49),INDEX('RAW DATA'!$D:$D,'Row Index'!AH49)))</f>
        <v>46299.0184722222</v>
      </c>
      <c r="AI613" s="41" t="n">
        <f aca="false">IF('Row Index'!AI49="","✗",IF(INDEX('RAW DATA'!$D:$D,'Row Index'!AI49)="",INDEX('RAW DATA'!$L:$L,'Row Index'!AI49),INDEX('RAW DATA'!$D:$D,'Row Index'!AI49)))</f>
        <v>46299.0339467593</v>
      </c>
      <c r="AJ613" s="41" t="n">
        <f aca="false">IF('Row Index'!AJ49="","✗",IF(INDEX('RAW DATA'!$D:$D,'Row Index'!AJ49)="",INDEX('RAW DATA'!$L:$L,'Row Index'!AJ49),INDEX('RAW DATA'!$D:$D,'Row Index'!AJ49)))</f>
        <v>46299.0563194445</v>
      </c>
      <c r="AK613" s="41" t="n">
        <f aca="false">IF('Row Index'!AK49="","✗",IF(INDEX('RAW DATA'!$D:$D,'Row Index'!AK49)="",INDEX('RAW DATA'!$L:$L,'Row Index'!AK49),INDEX('RAW DATA'!$D:$D,'Row Index'!AK49)))</f>
        <v>46299.0672106482</v>
      </c>
      <c r="AL613" s="41" t="n">
        <f aca="false">IF('Row Index'!AL49="","✗",IF(INDEX('RAW DATA'!$D:$D,'Row Index'!AL49)="",INDEX('RAW DATA'!$L:$L,'Row Index'!AL49),INDEX('RAW DATA'!$D:$D,'Row Index'!AL49)))</f>
        <v>46299.0882060185</v>
      </c>
      <c r="AM613" s="41" t="n">
        <f aca="false">IF('Row Index'!AM49="","✗",IF(INDEX('RAW DATA'!$D:$D,'Row Index'!AM49)="",INDEX('RAW DATA'!$L:$L,'Row Index'!AM49),INDEX('RAW DATA'!$D:$D,'Row Index'!AM49)))</f>
        <v>46299.1066203704</v>
      </c>
      <c r="AN613" s="41" t="n">
        <f aca="false">IF('Row Index'!AN49="","✗",IF(INDEX('RAW DATA'!$D:$D,'Row Index'!AN49)="",INDEX('RAW DATA'!$L:$L,'Row Index'!AN49),INDEX('RAW DATA'!$D:$D,'Row Index'!AN49)))</f>
        <v>46299.1283333333</v>
      </c>
      <c r="AO613" s="41" t="n">
        <f aca="false">IF('Row Index'!AO49="","✗",IF(INDEX('RAW DATA'!$D:$D,'Row Index'!AO49)="",INDEX('RAW DATA'!$L:$L,'Row Index'!AO49),INDEX('RAW DATA'!$D:$D,'Row Index'!AO49)))</f>
        <v>46299.1503125</v>
      </c>
      <c r="AP613" s="41" t="n">
        <f aca="false">IF('Row Index'!AP49="","✗",IF(INDEX('RAW DATA'!$D:$D,'Row Index'!AP49)="",INDEX('RAW DATA'!$L:$L,'Row Index'!AP49),INDEX('RAW DATA'!$D:$D,'Row Index'!AP49)))</f>
        <v>46299.1867824074</v>
      </c>
      <c r="AQ613" s="41" t="n">
        <f aca="false">IF('Row Index'!AQ49="","✗",IF(INDEX('RAW DATA'!$D:$D,'Row Index'!AQ49)="",INDEX('RAW DATA'!$L:$L,'Row Index'!AQ49),INDEX('RAW DATA'!$D:$D,'Row Index'!AQ49)))</f>
        <v>46299.2075694444</v>
      </c>
    </row>
    <row r="614" customFormat="false" ht="15" hidden="false" customHeight="false" outlineLevel="0" collapsed="false">
      <c r="A614" s="32" t="s">
        <v>307</v>
      </c>
      <c r="B614" s="33" t="s">
        <v>248</v>
      </c>
      <c r="C614" s="41" t="n">
        <f aca="false">IF('Row Index'!C50="","✗",IF(INDEX('RAW DATA'!$D:$D,'Row Index'!C50)="",INDEX('RAW DATA'!$L:$L,'Row Index'!C50),INDEX('RAW DATA'!$D:$D,'Row Index'!C50)))</f>
        <v>46298.6705555556</v>
      </c>
      <c r="D614" s="41" t="n">
        <f aca="false">IF('Row Index'!D50="","✗",IF(INDEX('RAW DATA'!$D:$D,'Row Index'!D50)="",INDEX('RAW DATA'!$L:$L,'Row Index'!D50),INDEX('RAW DATA'!$D:$D,'Row Index'!D50)))</f>
        <v>46298.6806597222</v>
      </c>
      <c r="E614" s="41" t="n">
        <f aca="false">IF('Row Index'!E50="","✗",IF(INDEX('RAW DATA'!$D:$D,'Row Index'!E50)="",INDEX('RAW DATA'!$L:$L,'Row Index'!E50),INDEX('RAW DATA'!$D:$D,'Row Index'!E50)))</f>
        <v>46298.6908912037</v>
      </c>
      <c r="F614" s="41" t="n">
        <f aca="false">IF('Row Index'!F50="","✗",IF(INDEX('RAW DATA'!$D:$D,'Row Index'!F50)="",INDEX('RAW DATA'!$L:$L,'Row Index'!F50),INDEX('RAW DATA'!$D:$D,'Row Index'!F50)))</f>
        <v>46298.7015856481</v>
      </c>
      <c r="G614" s="41" t="n">
        <f aca="false">IF('Row Index'!G50="","✗",IF(INDEX('RAW DATA'!$D:$D,'Row Index'!G50)="",INDEX('RAW DATA'!$L:$L,'Row Index'!G50),INDEX('RAW DATA'!$D:$D,'Row Index'!G50)))</f>
        <v>46298.7121527778</v>
      </c>
      <c r="H614" s="41" t="n">
        <f aca="false">IF('Row Index'!H50="","✗",IF(INDEX('RAW DATA'!$D:$D,'Row Index'!H50)="",INDEX('RAW DATA'!$L:$L,'Row Index'!H50),INDEX('RAW DATA'!$D:$D,'Row Index'!H50)))</f>
        <v>46298.7265046296</v>
      </c>
      <c r="I614" s="41" t="n">
        <f aca="false">IF('Row Index'!I50="","✗",IF(INDEX('RAW DATA'!$D:$D,'Row Index'!I50)="",INDEX('RAW DATA'!$L:$L,'Row Index'!I50),INDEX('RAW DATA'!$D:$D,'Row Index'!I50)))</f>
        <v>46298.7436458333</v>
      </c>
      <c r="J614" s="41" t="n">
        <f aca="false">IF('Row Index'!J50="","✗",IF(INDEX('RAW DATA'!$D:$D,'Row Index'!J50)="",INDEX('RAW DATA'!$L:$L,'Row Index'!J50),INDEX('RAW DATA'!$D:$D,'Row Index'!J50)))</f>
        <v>46298.753287037</v>
      </c>
      <c r="K614" s="41" t="n">
        <f aca="false">IF('Row Index'!K50="","✗",IF(INDEX('RAW DATA'!$D:$D,'Row Index'!K50)="",INDEX('RAW DATA'!$L:$L,'Row Index'!K50),INDEX('RAW DATA'!$D:$D,'Row Index'!K50)))</f>
        <v>46298.7624305556</v>
      </c>
      <c r="L614" s="41" t="n">
        <f aca="false">IF('Row Index'!L50="","✗",IF(INDEX('RAW DATA'!$D:$D,'Row Index'!L50)="",INDEX('RAW DATA'!$L:$L,'Row Index'!L50),INDEX('RAW DATA'!$D:$D,'Row Index'!L50)))</f>
        <v>46298.7742592593</v>
      </c>
      <c r="M614" s="41" t="n">
        <f aca="false">IF('Row Index'!M50="","✗",IF(INDEX('RAW DATA'!$D:$D,'Row Index'!M50)="",INDEX('RAW DATA'!$L:$L,'Row Index'!M50),INDEX('RAW DATA'!$D:$D,'Row Index'!M50)))</f>
        <v>46298.7835648148</v>
      </c>
      <c r="N614" s="41" t="n">
        <f aca="false">IF('Row Index'!N50="","✗",IF(INDEX('RAW DATA'!$D:$D,'Row Index'!N50)="",INDEX('RAW DATA'!$L:$L,'Row Index'!N50),INDEX('RAW DATA'!$D:$D,'Row Index'!N50)))</f>
        <v>46298.7945023148</v>
      </c>
      <c r="O614" s="41" t="n">
        <f aca="false">IF('Row Index'!O50="","✗",IF(INDEX('RAW DATA'!$D:$D,'Row Index'!O50)="",INDEX('RAW DATA'!$L:$L,'Row Index'!O50),INDEX('RAW DATA'!$D:$D,'Row Index'!O50)))</f>
        <v>46298.8049421296</v>
      </c>
      <c r="P614" s="41" t="n">
        <f aca="false">IF('Row Index'!P50="","✗",IF(INDEX('RAW DATA'!$D:$D,'Row Index'!P50)="",INDEX('RAW DATA'!$L:$L,'Row Index'!P50),INDEX('RAW DATA'!$D:$D,'Row Index'!P50)))</f>
        <v>46298.8153356482</v>
      </c>
      <c r="Q614" s="41" t="n">
        <f aca="false">IF('Row Index'!Q50="","✗",IF(INDEX('RAW DATA'!$D:$D,'Row Index'!Q50)="",INDEX('RAW DATA'!$L:$L,'Row Index'!Q50),INDEX('RAW DATA'!$D:$D,'Row Index'!Q50)))</f>
        <v>46298.8250347222</v>
      </c>
      <c r="R614" s="41" t="n">
        <f aca="false">IF('Row Index'!R50="","✗",IF(INDEX('RAW DATA'!$D:$D,'Row Index'!R50)="",INDEX('RAW DATA'!$L:$L,'Row Index'!R50),INDEX('RAW DATA'!$D:$D,'Row Index'!R50)))</f>
        <v>46298.836087963</v>
      </c>
      <c r="S614" s="41" t="n">
        <f aca="false">IF('Row Index'!S50="","✗",IF(INDEX('RAW DATA'!$D:$D,'Row Index'!S50)="",INDEX('RAW DATA'!$L:$L,'Row Index'!S50),INDEX('RAW DATA'!$D:$D,'Row Index'!S50)))</f>
        <v>46298.8454513889</v>
      </c>
      <c r="T614" s="41" t="n">
        <f aca="false">IF('Row Index'!T50="","✗",IF(INDEX('RAW DATA'!$D:$D,'Row Index'!T50)="",INDEX('RAW DATA'!$L:$L,'Row Index'!T50),INDEX('RAW DATA'!$D:$D,'Row Index'!T50)))</f>
        <v>46298.8564699074</v>
      </c>
      <c r="U614" s="41" t="n">
        <f aca="false">IF('Row Index'!U50="","✗",IF(INDEX('RAW DATA'!$D:$D,'Row Index'!U50)="",INDEX('RAW DATA'!$L:$L,'Row Index'!U50),INDEX('RAW DATA'!$D:$D,'Row Index'!U50)))</f>
        <v>46298.8660648148</v>
      </c>
      <c r="V614" s="41" t="n">
        <f aca="false">IF('Row Index'!V50="","✗",IF(INDEX('RAW DATA'!$D:$D,'Row Index'!V50)="",INDEX('RAW DATA'!$L:$L,'Row Index'!V50),INDEX('RAW DATA'!$D:$D,'Row Index'!V50)))</f>
        <v>46298.8770023148</v>
      </c>
      <c r="W614" s="41" t="n">
        <f aca="false">IF('Row Index'!W50="","✗",IF(INDEX('RAW DATA'!$D:$D,'Row Index'!W50)="",INDEX('RAW DATA'!$L:$L,'Row Index'!W50),INDEX('RAW DATA'!$D:$D,'Row Index'!W50)))</f>
        <v>46298.8877430556</v>
      </c>
      <c r="X614" s="41" t="n">
        <f aca="false">IF('Row Index'!X50="","✗",IF(INDEX('RAW DATA'!$D:$D,'Row Index'!X50)="",INDEX('RAW DATA'!$L:$L,'Row Index'!X50),INDEX('RAW DATA'!$D:$D,'Row Index'!X50)))</f>
        <v>46298.8984837963</v>
      </c>
      <c r="Y614" s="41" t="n">
        <f aca="false">IF('Row Index'!Y50="","✗",IF(INDEX('RAW DATA'!$D:$D,'Row Index'!Y50)="",INDEX('RAW DATA'!$L:$L,'Row Index'!Y50),INDEX('RAW DATA'!$D:$D,'Row Index'!Y50)))</f>
        <v>46298.9092824074</v>
      </c>
      <c r="Z614" s="41" t="n">
        <f aca="false">IF('Row Index'!Z50="","✗",IF(INDEX('RAW DATA'!$D:$D,'Row Index'!Z50)="",INDEX('RAW DATA'!$L:$L,'Row Index'!Z50),INDEX('RAW DATA'!$D:$D,'Row Index'!Z50)))</f>
        <v>46298.9315277778</v>
      </c>
      <c r="AA614" s="42" t="str">
        <f aca="false">IF('Row Index'!AA50="","⏳",IF(INDEX('RAW DATA'!$D:$D,'Row Index'!AA50)="",INDEX('RAW DATA'!$L:$L,'Row Index'!AA50),INDEX('RAW DATA'!$D:$D,'Row Index'!AA50)))</f>
        <v>⏳</v>
      </c>
      <c r="AB614" s="41" t="n">
        <f aca="false">IF('Row Index'!AB50="","✗",IF(INDEX('RAW DATA'!$D:$D,'Row Index'!AB50)="",INDEX('RAW DATA'!$L:$L,'Row Index'!AB50),INDEX('RAW DATA'!$D:$D,'Row Index'!AB50)))</f>
        <v>46298.9496296296</v>
      </c>
      <c r="AC614" s="41" t="n">
        <f aca="false">IF('Row Index'!AC50="","✗",IF(INDEX('RAW DATA'!$D:$D,'Row Index'!AC50)="",INDEX('RAW DATA'!$L:$L,'Row Index'!AC50),INDEX('RAW DATA'!$D:$D,'Row Index'!AC50)))</f>
        <v>46298.9608796296</v>
      </c>
      <c r="AD614" s="41" t="n">
        <f aca="false">IF('Row Index'!AD50="","✗",IF(INDEX('RAW DATA'!$D:$D,'Row Index'!AD50)="",INDEX('RAW DATA'!$L:$L,'Row Index'!AD50),INDEX('RAW DATA'!$D:$D,'Row Index'!AD50)))</f>
        <v>46298.9706018519</v>
      </c>
      <c r="AE614" s="41" t="n">
        <f aca="false">IF('Row Index'!AE50="","✗",IF(INDEX('RAW DATA'!$D:$D,'Row Index'!AE50)="",INDEX('RAW DATA'!$L:$L,'Row Index'!AE50),INDEX('RAW DATA'!$D:$D,'Row Index'!AE50)))</f>
        <v>46298.9833449074</v>
      </c>
      <c r="AF614" s="41" t="n">
        <f aca="false">IF('Row Index'!AF50="","✗",IF(INDEX('RAW DATA'!$D:$D,'Row Index'!AF50)="",INDEX('RAW DATA'!$L:$L,'Row Index'!AF50),INDEX('RAW DATA'!$D:$D,'Row Index'!AF50)))</f>
        <v>46298.9919907407</v>
      </c>
      <c r="AG614" s="41" t="n">
        <f aca="false">IF('Row Index'!AG50="","✗",IF(INDEX('RAW DATA'!$D:$D,'Row Index'!AG50)="",INDEX('RAW DATA'!$L:$L,'Row Index'!AG50),INDEX('RAW DATA'!$D:$D,'Row Index'!AG50)))</f>
        <v>46299.0035763889</v>
      </c>
      <c r="AH614" s="41" t="n">
        <f aca="false">IF('Row Index'!AH50="","✗",IF(INDEX('RAW DATA'!$D:$D,'Row Index'!AH50)="",INDEX('RAW DATA'!$L:$L,'Row Index'!AH50),INDEX('RAW DATA'!$D:$D,'Row Index'!AH50)))</f>
        <v>46299.0184953704</v>
      </c>
      <c r="AI614" s="41" t="n">
        <f aca="false">IF('Row Index'!AI50="","✗",IF(INDEX('RAW DATA'!$D:$D,'Row Index'!AI50)="",INDEX('RAW DATA'!$L:$L,'Row Index'!AI50),INDEX('RAW DATA'!$D:$D,'Row Index'!AI50)))</f>
        <v>46299.0339699074</v>
      </c>
      <c r="AJ614" s="41" t="n">
        <f aca="false">IF('Row Index'!AJ50="","✗",IF(INDEX('RAW DATA'!$D:$D,'Row Index'!AJ50)="",INDEX('RAW DATA'!$L:$L,'Row Index'!AJ50),INDEX('RAW DATA'!$D:$D,'Row Index'!AJ50)))</f>
        <v>46299.0563541667</v>
      </c>
      <c r="AK614" s="41" t="n">
        <f aca="false">IF('Row Index'!AK50="","✗",IF(INDEX('RAW DATA'!$D:$D,'Row Index'!AK50)="",INDEX('RAW DATA'!$L:$L,'Row Index'!AK50),INDEX('RAW DATA'!$D:$D,'Row Index'!AK50)))</f>
        <v>46299.0672337963</v>
      </c>
      <c r="AL614" s="41" t="n">
        <f aca="false">IF('Row Index'!AL50="","✗",IF(INDEX('RAW DATA'!$D:$D,'Row Index'!AL50)="",INDEX('RAW DATA'!$L:$L,'Row Index'!AL50),INDEX('RAW DATA'!$D:$D,'Row Index'!AL50)))</f>
        <v>46299.0882291667</v>
      </c>
      <c r="AM614" s="41" t="n">
        <f aca="false">IF('Row Index'!AM50="","✗",IF(INDEX('RAW DATA'!$D:$D,'Row Index'!AM50)="",INDEX('RAW DATA'!$L:$L,'Row Index'!AM50),INDEX('RAW DATA'!$D:$D,'Row Index'!AM50)))</f>
        <v>46299.1066435185</v>
      </c>
      <c r="AN614" s="41" t="n">
        <f aca="false">IF('Row Index'!AN50="","✗",IF(INDEX('RAW DATA'!$D:$D,'Row Index'!AN50)="",INDEX('RAW DATA'!$L:$L,'Row Index'!AN50),INDEX('RAW DATA'!$D:$D,'Row Index'!AN50)))</f>
        <v>46299.1283564815</v>
      </c>
      <c r="AO614" s="41" t="n">
        <f aca="false">IF('Row Index'!AO50="","✗",IF(INDEX('RAW DATA'!$D:$D,'Row Index'!AO50)="",INDEX('RAW DATA'!$L:$L,'Row Index'!AO50),INDEX('RAW DATA'!$D:$D,'Row Index'!AO50)))</f>
        <v>46299.1503356482</v>
      </c>
      <c r="AP614" s="41" t="n">
        <f aca="false">IF('Row Index'!AP50="","✗",IF(INDEX('RAW DATA'!$D:$D,'Row Index'!AP50)="",INDEX('RAW DATA'!$L:$L,'Row Index'!AP50),INDEX('RAW DATA'!$D:$D,'Row Index'!AP50)))</f>
        <v>46299.1868055556</v>
      </c>
      <c r="AQ614" s="41" t="n">
        <f aca="false">IF('Row Index'!AQ50="","✗",IF(INDEX('RAW DATA'!$D:$D,'Row Index'!AQ50)="",INDEX('RAW DATA'!$L:$L,'Row Index'!AQ50),INDEX('RAW DATA'!$D:$D,'Row Index'!AQ50)))</f>
        <v>46299.2075925926</v>
      </c>
    </row>
    <row r="615" customFormat="false" ht="15" hidden="false" customHeight="false" outlineLevel="0" collapsed="false">
      <c r="A615" s="32" t="s">
        <v>310</v>
      </c>
      <c r="B615" s="33" t="s">
        <v>248</v>
      </c>
      <c r="C615" s="41" t="n">
        <f aca="false">IF('Row Index'!C51="","✗",IF(INDEX('RAW DATA'!$D:$D,'Row Index'!C51)="",INDEX('RAW DATA'!$L:$L,'Row Index'!C51),INDEX('RAW DATA'!$D:$D,'Row Index'!C51)))</f>
        <v>46298.6705787037</v>
      </c>
      <c r="D615" s="41" t="n">
        <f aca="false">IF('Row Index'!D51="","✗",IF(INDEX('RAW DATA'!$D:$D,'Row Index'!D51)="",INDEX('RAW DATA'!$L:$L,'Row Index'!D51),INDEX('RAW DATA'!$D:$D,'Row Index'!D51)))</f>
        <v>46298.6806944445</v>
      </c>
      <c r="E615" s="41" t="n">
        <f aca="false">IF('Row Index'!E51="","✗",IF(INDEX('RAW DATA'!$D:$D,'Row Index'!E51)="",INDEX('RAW DATA'!$L:$L,'Row Index'!E51),INDEX('RAW DATA'!$D:$D,'Row Index'!E51)))</f>
        <v>46298.6909143519</v>
      </c>
      <c r="F615" s="41" t="n">
        <f aca="false">IF('Row Index'!F51="","✗",IF(INDEX('RAW DATA'!$D:$D,'Row Index'!F51)="",INDEX('RAW DATA'!$L:$L,'Row Index'!F51),INDEX('RAW DATA'!$D:$D,'Row Index'!F51)))</f>
        <v>46298.7016087963</v>
      </c>
      <c r="G615" s="41" t="n">
        <f aca="false">IF('Row Index'!G51="","✗",IF(INDEX('RAW DATA'!$D:$D,'Row Index'!G51)="",INDEX('RAW DATA'!$L:$L,'Row Index'!G51),INDEX('RAW DATA'!$D:$D,'Row Index'!G51)))</f>
        <v>46298.7121643519</v>
      </c>
      <c r="H615" s="41" t="n">
        <f aca="false">IF('Row Index'!H51="","✗",IF(INDEX('RAW DATA'!$D:$D,'Row Index'!H51)="",INDEX('RAW DATA'!$L:$L,'Row Index'!H51),INDEX('RAW DATA'!$D:$D,'Row Index'!H51)))</f>
        <v>46298.7265277778</v>
      </c>
      <c r="I615" s="41" t="n">
        <f aca="false">IF('Row Index'!I51="","✗",IF(INDEX('RAW DATA'!$D:$D,'Row Index'!I51)="",INDEX('RAW DATA'!$L:$L,'Row Index'!I51),INDEX('RAW DATA'!$D:$D,'Row Index'!I51)))</f>
        <v>46298.7436689815</v>
      </c>
      <c r="J615" s="41" t="n">
        <f aca="false">IF('Row Index'!J51="","✗",IF(INDEX('RAW DATA'!$D:$D,'Row Index'!J51)="",INDEX('RAW DATA'!$L:$L,'Row Index'!J51),INDEX('RAW DATA'!$D:$D,'Row Index'!J51)))</f>
        <v>46298.7532986111</v>
      </c>
      <c r="K615" s="41" t="n">
        <f aca="false">IF('Row Index'!K51="","✗",IF(INDEX('RAW DATA'!$D:$D,'Row Index'!K51)="",INDEX('RAW DATA'!$L:$L,'Row Index'!K51),INDEX('RAW DATA'!$D:$D,'Row Index'!K51)))</f>
        <v>46298.7624421296</v>
      </c>
      <c r="L615" s="41" t="n">
        <f aca="false">IF('Row Index'!L51="","✗",IF(INDEX('RAW DATA'!$D:$D,'Row Index'!L51)="",INDEX('RAW DATA'!$L:$L,'Row Index'!L51),INDEX('RAW DATA'!$D:$D,'Row Index'!L51)))</f>
        <v>46298.7742824074</v>
      </c>
      <c r="M615" s="41" t="n">
        <f aca="false">IF('Row Index'!M51="","✗",IF(INDEX('RAW DATA'!$D:$D,'Row Index'!M51)="",INDEX('RAW DATA'!$L:$L,'Row Index'!M51),INDEX('RAW DATA'!$D:$D,'Row Index'!M51)))</f>
        <v>46298.783587963</v>
      </c>
      <c r="N615" s="41" t="n">
        <f aca="false">IF('Row Index'!N51="","✗",IF(INDEX('RAW DATA'!$D:$D,'Row Index'!N51)="",INDEX('RAW DATA'!$L:$L,'Row Index'!N51),INDEX('RAW DATA'!$D:$D,'Row Index'!N51)))</f>
        <v>46298.7945138889</v>
      </c>
      <c r="O615" s="41" t="n">
        <f aca="false">IF('Row Index'!O51="","✗",IF(INDEX('RAW DATA'!$D:$D,'Row Index'!O51)="",INDEX('RAW DATA'!$L:$L,'Row Index'!O51),INDEX('RAW DATA'!$D:$D,'Row Index'!O51)))</f>
        <v>46298.8049652778</v>
      </c>
      <c r="P615" s="41" t="n">
        <f aca="false">IF('Row Index'!P51="","✗",IF(INDEX('RAW DATA'!$D:$D,'Row Index'!P51)="",INDEX('RAW DATA'!$L:$L,'Row Index'!P51),INDEX('RAW DATA'!$D:$D,'Row Index'!P51)))</f>
        <v>46298.8153472222</v>
      </c>
      <c r="Q615" s="41" t="n">
        <f aca="false">IF('Row Index'!Q51="","✗",IF(INDEX('RAW DATA'!$D:$D,'Row Index'!Q51)="",INDEX('RAW DATA'!$L:$L,'Row Index'!Q51),INDEX('RAW DATA'!$D:$D,'Row Index'!Q51)))</f>
        <v>46298.8250578704</v>
      </c>
      <c r="R615" s="41" t="n">
        <f aca="false">IF('Row Index'!R51="","✗",IF(INDEX('RAW DATA'!$D:$D,'Row Index'!R51)="",INDEX('RAW DATA'!$L:$L,'Row Index'!R51),INDEX('RAW DATA'!$D:$D,'Row Index'!R51)))</f>
        <v>46298.8361111111</v>
      </c>
      <c r="S615" s="41" t="n">
        <f aca="false">IF('Row Index'!S51="","✗",IF(INDEX('RAW DATA'!$D:$D,'Row Index'!S51)="",INDEX('RAW DATA'!$L:$L,'Row Index'!S51),INDEX('RAW DATA'!$D:$D,'Row Index'!S51)))</f>
        <v>46298.845462963</v>
      </c>
      <c r="T615" s="41" t="n">
        <f aca="false">IF('Row Index'!T51="","✗",IF(INDEX('RAW DATA'!$D:$D,'Row Index'!T51)="",INDEX('RAW DATA'!$L:$L,'Row Index'!T51),INDEX('RAW DATA'!$D:$D,'Row Index'!T51)))</f>
        <v>46298.8564814815</v>
      </c>
      <c r="U615" s="41" t="n">
        <f aca="false">IF('Row Index'!U51="","✗",IF(INDEX('RAW DATA'!$D:$D,'Row Index'!U51)="",INDEX('RAW DATA'!$L:$L,'Row Index'!U51),INDEX('RAW DATA'!$D:$D,'Row Index'!U51)))</f>
        <v>46298.8660763889</v>
      </c>
      <c r="V615" s="41" t="n">
        <f aca="false">IF('Row Index'!V51="","✗",IF(INDEX('RAW DATA'!$D:$D,'Row Index'!V51)="",INDEX('RAW DATA'!$L:$L,'Row Index'!V51),INDEX('RAW DATA'!$D:$D,'Row Index'!V51)))</f>
        <v>46298.8770138889</v>
      </c>
      <c r="W615" s="41" t="n">
        <f aca="false">IF('Row Index'!W51="","✗",IF(INDEX('RAW DATA'!$D:$D,'Row Index'!W51)="",INDEX('RAW DATA'!$L:$L,'Row Index'!W51),INDEX('RAW DATA'!$D:$D,'Row Index'!W51)))</f>
        <v>46298.8877662037</v>
      </c>
      <c r="X615" s="41" t="n">
        <f aca="false">IF('Row Index'!X51="","✗",IF(INDEX('RAW DATA'!$D:$D,'Row Index'!X51)="",INDEX('RAW DATA'!$L:$L,'Row Index'!X51),INDEX('RAW DATA'!$D:$D,'Row Index'!X51)))</f>
        <v>46298.8985069445</v>
      </c>
      <c r="Y615" s="41" t="n">
        <f aca="false">IF('Row Index'!Y51="","✗",IF(INDEX('RAW DATA'!$D:$D,'Row Index'!Y51)="",INDEX('RAW DATA'!$L:$L,'Row Index'!Y51),INDEX('RAW DATA'!$D:$D,'Row Index'!Y51)))</f>
        <v>46298.9092939815</v>
      </c>
      <c r="Z615" s="41" t="n">
        <f aca="false">IF('Row Index'!Z51="","✗",IF(INDEX('RAW DATA'!$D:$D,'Row Index'!Z51)="",INDEX('RAW DATA'!$L:$L,'Row Index'!Z51),INDEX('RAW DATA'!$D:$D,'Row Index'!Z51)))</f>
        <v>46298.9315393519</v>
      </c>
      <c r="AA615" s="42" t="str">
        <f aca="false">IF('Row Index'!AA51="","⏳",IF(INDEX('RAW DATA'!$D:$D,'Row Index'!AA51)="",INDEX('RAW DATA'!$L:$L,'Row Index'!AA51),INDEX('RAW DATA'!$D:$D,'Row Index'!AA51)))</f>
        <v>⏳</v>
      </c>
      <c r="AB615" s="41" t="n">
        <f aca="false">IF('Row Index'!AB51="","✗",IF(INDEX('RAW DATA'!$D:$D,'Row Index'!AB51)="",INDEX('RAW DATA'!$L:$L,'Row Index'!AB51),INDEX('RAW DATA'!$D:$D,'Row Index'!AB51)))</f>
        <v>46298.9496527778</v>
      </c>
      <c r="AC615" s="41" t="n">
        <f aca="false">IF('Row Index'!AC51="","✗",IF(INDEX('RAW DATA'!$D:$D,'Row Index'!AC51)="",INDEX('RAW DATA'!$L:$L,'Row Index'!AC51),INDEX('RAW DATA'!$D:$D,'Row Index'!AC51)))</f>
        <v>46298.9609027778</v>
      </c>
      <c r="AD615" s="41" t="n">
        <f aca="false">IF('Row Index'!AD51="","✗",IF(INDEX('RAW DATA'!$D:$D,'Row Index'!AD51)="",INDEX('RAW DATA'!$L:$L,'Row Index'!AD51),INDEX('RAW DATA'!$D:$D,'Row Index'!AD51)))</f>
        <v>46298.970625</v>
      </c>
      <c r="AE615" s="41" t="n">
        <f aca="false">IF('Row Index'!AE51="","✗",IF(INDEX('RAW DATA'!$D:$D,'Row Index'!AE51)="",INDEX('RAW DATA'!$L:$L,'Row Index'!AE51),INDEX('RAW DATA'!$D:$D,'Row Index'!AE51)))</f>
        <v>46298.9833680556</v>
      </c>
      <c r="AF615" s="41" t="n">
        <f aca="false">IF('Row Index'!AF51="","✗",IF(INDEX('RAW DATA'!$D:$D,'Row Index'!AF51)="",INDEX('RAW DATA'!$L:$L,'Row Index'!AF51),INDEX('RAW DATA'!$D:$D,'Row Index'!AF51)))</f>
        <v>46298.9920138889</v>
      </c>
      <c r="AG615" s="41" t="n">
        <f aca="false">IF('Row Index'!AG51="","✗",IF(INDEX('RAW DATA'!$D:$D,'Row Index'!AG51)="",INDEX('RAW DATA'!$L:$L,'Row Index'!AG51),INDEX('RAW DATA'!$D:$D,'Row Index'!AG51)))</f>
        <v>46299.0036111111</v>
      </c>
      <c r="AH615" s="41" t="n">
        <f aca="false">IF('Row Index'!AH51="","✗",IF(INDEX('RAW DATA'!$D:$D,'Row Index'!AH51)="",INDEX('RAW DATA'!$L:$L,'Row Index'!AH51),INDEX('RAW DATA'!$D:$D,'Row Index'!AH51)))</f>
        <v>46299.0185185185</v>
      </c>
      <c r="AI615" s="41" t="n">
        <f aca="false">IF('Row Index'!AI51="","✗",IF(INDEX('RAW DATA'!$D:$D,'Row Index'!AI51)="",INDEX('RAW DATA'!$L:$L,'Row Index'!AI51),INDEX('RAW DATA'!$D:$D,'Row Index'!AI51)))</f>
        <v>46299.0340162037</v>
      </c>
      <c r="AJ615" s="41" t="n">
        <f aca="false">IF('Row Index'!AJ51="","✗",IF(INDEX('RAW DATA'!$D:$D,'Row Index'!AJ51)="",INDEX('RAW DATA'!$L:$L,'Row Index'!AJ51),INDEX('RAW DATA'!$D:$D,'Row Index'!AJ51)))</f>
        <v>46299.0563773148</v>
      </c>
      <c r="AK615" s="41" t="n">
        <f aca="false">IF('Row Index'!AK51="","✗",IF(INDEX('RAW DATA'!$D:$D,'Row Index'!AK51)="",INDEX('RAW DATA'!$L:$L,'Row Index'!AK51),INDEX('RAW DATA'!$D:$D,'Row Index'!AK51)))</f>
        <v>46299.0672569444</v>
      </c>
      <c r="AL615" s="41" t="n">
        <f aca="false">IF('Row Index'!AL51="","✗",IF(INDEX('RAW DATA'!$D:$D,'Row Index'!AL51)="",INDEX('RAW DATA'!$L:$L,'Row Index'!AL51),INDEX('RAW DATA'!$D:$D,'Row Index'!AL51)))</f>
        <v>46299.0882638889</v>
      </c>
      <c r="AM615" s="41" t="n">
        <f aca="false">IF('Row Index'!AM51="","✗",IF(INDEX('RAW DATA'!$D:$D,'Row Index'!AM51)="",INDEX('RAW DATA'!$L:$L,'Row Index'!AM51),INDEX('RAW DATA'!$D:$D,'Row Index'!AM51)))</f>
        <v>46299.1066666667</v>
      </c>
      <c r="AN615" s="41" t="n">
        <f aca="false">IF('Row Index'!AN51="","✗",IF(INDEX('RAW DATA'!$D:$D,'Row Index'!AN51)="",INDEX('RAW DATA'!$L:$L,'Row Index'!AN51),INDEX('RAW DATA'!$D:$D,'Row Index'!AN51)))</f>
        <v>46299.1283680556</v>
      </c>
      <c r="AO615" s="41" t="n">
        <f aca="false">IF('Row Index'!AO51="","✗",IF(INDEX('RAW DATA'!$D:$D,'Row Index'!AO51)="",INDEX('RAW DATA'!$L:$L,'Row Index'!AO51),INDEX('RAW DATA'!$D:$D,'Row Index'!AO51)))</f>
        <v>46299.1503472222</v>
      </c>
      <c r="AP615" s="41" t="n">
        <f aca="false">IF('Row Index'!AP51="","✗",IF(INDEX('RAW DATA'!$D:$D,'Row Index'!AP51)="",INDEX('RAW DATA'!$L:$L,'Row Index'!AP51),INDEX('RAW DATA'!$D:$D,'Row Index'!AP51)))</f>
        <v>46299.1868171296</v>
      </c>
      <c r="AQ615" s="41" t="n">
        <f aca="false">IF('Row Index'!AQ51="","✗",IF(INDEX('RAW DATA'!$D:$D,'Row Index'!AQ51)="",INDEX('RAW DATA'!$L:$L,'Row Index'!AQ51),INDEX('RAW DATA'!$D:$D,'Row Index'!AQ51)))</f>
        <v>46299.2076041667</v>
      </c>
    </row>
    <row r="616" customFormat="false" ht="15" hidden="false" customHeight="false" outlineLevel="0" collapsed="false">
      <c r="A616" s="32" t="s">
        <v>313</v>
      </c>
      <c r="B616" s="33" t="s">
        <v>248</v>
      </c>
      <c r="C616" s="41" t="n">
        <f aca="false">IF('Row Index'!C52="","✗",IF(INDEX('RAW DATA'!$D:$D,'Row Index'!C52)="",INDEX('RAW DATA'!$L:$L,'Row Index'!C52),INDEX('RAW DATA'!$D:$D,'Row Index'!C52)))</f>
        <v>46298.6706134259</v>
      </c>
      <c r="D616" s="41" t="n">
        <f aca="false">IF('Row Index'!D52="","✗",IF(INDEX('RAW DATA'!$D:$D,'Row Index'!D52)="",INDEX('RAW DATA'!$L:$L,'Row Index'!D52),INDEX('RAW DATA'!$D:$D,'Row Index'!D52)))</f>
        <v>46298.6807175926</v>
      </c>
      <c r="E616" s="41" t="n">
        <f aca="false">IF('Row Index'!E52="","✗",IF(INDEX('RAW DATA'!$D:$D,'Row Index'!E52)="",INDEX('RAW DATA'!$L:$L,'Row Index'!E52),INDEX('RAW DATA'!$D:$D,'Row Index'!E52)))</f>
        <v>46298.6909375</v>
      </c>
      <c r="F616" s="41" t="n">
        <f aca="false">IF('Row Index'!F52="","✗",IF(INDEX('RAW DATA'!$D:$D,'Row Index'!F52)="",INDEX('RAW DATA'!$L:$L,'Row Index'!F52),INDEX('RAW DATA'!$D:$D,'Row Index'!F52)))</f>
        <v>46298.7016319444</v>
      </c>
      <c r="G616" s="41" t="n">
        <f aca="false">IF('Row Index'!G52="","✗",IF(INDEX('RAW DATA'!$D:$D,'Row Index'!G52)="",INDEX('RAW DATA'!$L:$L,'Row Index'!G52),INDEX('RAW DATA'!$D:$D,'Row Index'!G52)))</f>
        <v>46298.7121875</v>
      </c>
      <c r="H616" s="41" t="n">
        <f aca="false">IF('Row Index'!H52="","✗",IF(INDEX('RAW DATA'!$D:$D,'Row Index'!H52)="",INDEX('RAW DATA'!$L:$L,'Row Index'!H52),INDEX('RAW DATA'!$D:$D,'Row Index'!H52)))</f>
        <v>46298.7265509259</v>
      </c>
      <c r="I616" s="41" t="n">
        <f aca="false">IF('Row Index'!I52="","✗",IF(INDEX('RAW DATA'!$D:$D,'Row Index'!I52)="",INDEX('RAW DATA'!$L:$L,'Row Index'!I52),INDEX('RAW DATA'!$D:$D,'Row Index'!I52)))</f>
        <v>46298.7437037037</v>
      </c>
      <c r="J616" s="41" t="n">
        <f aca="false">IF('Row Index'!J52="","✗",IF(INDEX('RAW DATA'!$D:$D,'Row Index'!J52)="",INDEX('RAW DATA'!$L:$L,'Row Index'!J52),INDEX('RAW DATA'!$D:$D,'Row Index'!J52)))</f>
        <v>46298.7533217593</v>
      </c>
      <c r="K616" s="41" t="n">
        <f aca="false">IF('Row Index'!K52="","✗",IF(INDEX('RAW DATA'!$D:$D,'Row Index'!K52)="",INDEX('RAW DATA'!$L:$L,'Row Index'!K52),INDEX('RAW DATA'!$D:$D,'Row Index'!K52)))</f>
        <v>46298.7624652778</v>
      </c>
      <c r="L616" s="41" t="n">
        <f aca="false">IF('Row Index'!L52="","✗",IF(INDEX('RAW DATA'!$D:$D,'Row Index'!L52)="",INDEX('RAW DATA'!$L:$L,'Row Index'!L52),INDEX('RAW DATA'!$D:$D,'Row Index'!L52)))</f>
        <v>46298.7743055556</v>
      </c>
      <c r="M616" s="41" t="n">
        <f aca="false">IF('Row Index'!M52="","✗",IF(INDEX('RAW DATA'!$D:$D,'Row Index'!M52)="",INDEX('RAW DATA'!$L:$L,'Row Index'!M52),INDEX('RAW DATA'!$D:$D,'Row Index'!M52)))</f>
        <v>46298.783599537</v>
      </c>
      <c r="N616" s="41" t="n">
        <f aca="false">IF('Row Index'!N52="","✗",IF(INDEX('RAW DATA'!$D:$D,'Row Index'!N52)="",INDEX('RAW DATA'!$L:$L,'Row Index'!N52),INDEX('RAW DATA'!$D:$D,'Row Index'!N52)))</f>
        <v>46298.794537037</v>
      </c>
      <c r="O616" s="41" t="n">
        <f aca="false">IF('Row Index'!O52="","✗",IF(INDEX('RAW DATA'!$D:$D,'Row Index'!O52)="",INDEX('RAW DATA'!$L:$L,'Row Index'!O52),INDEX('RAW DATA'!$D:$D,'Row Index'!O52)))</f>
        <v>46298.8049768519</v>
      </c>
      <c r="P616" s="41" t="n">
        <f aca="false">IF('Row Index'!P52="","✗",IF(INDEX('RAW DATA'!$D:$D,'Row Index'!P52)="",INDEX('RAW DATA'!$L:$L,'Row Index'!P52),INDEX('RAW DATA'!$D:$D,'Row Index'!P52)))</f>
        <v>46298.8153703704</v>
      </c>
      <c r="Q616" s="41" t="n">
        <f aca="false">IF('Row Index'!Q52="","✗",IF(INDEX('RAW DATA'!$D:$D,'Row Index'!Q52)="",INDEX('RAW DATA'!$L:$L,'Row Index'!Q52),INDEX('RAW DATA'!$D:$D,'Row Index'!Q52)))</f>
        <v>46298.8250810185</v>
      </c>
      <c r="R616" s="41" t="n">
        <f aca="false">IF('Row Index'!R52="","✗",IF(INDEX('RAW DATA'!$D:$D,'Row Index'!R52)="",INDEX('RAW DATA'!$L:$L,'Row Index'!R52),INDEX('RAW DATA'!$D:$D,'Row Index'!R52)))</f>
        <v>46298.8361342593</v>
      </c>
      <c r="S616" s="41" t="n">
        <f aca="false">IF('Row Index'!S52="","✗",IF(INDEX('RAW DATA'!$D:$D,'Row Index'!S52)="",INDEX('RAW DATA'!$L:$L,'Row Index'!S52),INDEX('RAW DATA'!$D:$D,'Row Index'!S52)))</f>
        <v>46298.8454861111</v>
      </c>
      <c r="T616" s="41" t="n">
        <f aca="false">IF('Row Index'!T52="","✗",IF(INDEX('RAW DATA'!$D:$D,'Row Index'!T52)="",INDEX('RAW DATA'!$L:$L,'Row Index'!T52),INDEX('RAW DATA'!$D:$D,'Row Index'!T52)))</f>
        <v>46298.8565046296</v>
      </c>
      <c r="U616" s="41" t="n">
        <f aca="false">IF('Row Index'!U52="","✗",IF(INDEX('RAW DATA'!$D:$D,'Row Index'!U52)="",INDEX('RAW DATA'!$L:$L,'Row Index'!U52),INDEX('RAW DATA'!$D:$D,'Row Index'!U52)))</f>
        <v>46298.866099537</v>
      </c>
      <c r="V616" s="41" t="n">
        <f aca="false">IF('Row Index'!V52="","✗",IF(INDEX('RAW DATA'!$D:$D,'Row Index'!V52)="",INDEX('RAW DATA'!$L:$L,'Row Index'!V52),INDEX('RAW DATA'!$D:$D,'Row Index'!V52)))</f>
        <v>46298.877037037</v>
      </c>
      <c r="W616" s="41" t="n">
        <f aca="false">IF('Row Index'!W52="","✗",IF(INDEX('RAW DATA'!$D:$D,'Row Index'!W52)="",INDEX('RAW DATA'!$L:$L,'Row Index'!W52),INDEX('RAW DATA'!$D:$D,'Row Index'!W52)))</f>
        <v>46298.8878009259</v>
      </c>
      <c r="X616" s="41" t="n">
        <f aca="false">IF('Row Index'!X52="","✗",IF(INDEX('RAW DATA'!$D:$D,'Row Index'!X52)="",INDEX('RAW DATA'!$L:$L,'Row Index'!X52),INDEX('RAW DATA'!$D:$D,'Row Index'!X52)))</f>
        <v>46298.8985300926</v>
      </c>
      <c r="Y616" s="41" t="n">
        <f aca="false">IF('Row Index'!Y52="","✗",IF(INDEX('RAW DATA'!$D:$D,'Row Index'!Y52)="",INDEX('RAW DATA'!$L:$L,'Row Index'!Y52),INDEX('RAW DATA'!$D:$D,'Row Index'!Y52)))</f>
        <v>46298.9093055556</v>
      </c>
      <c r="Z616" s="41" t="n">
        <f aca="false">IF('Row Index'!Z52="","✗",IF(INDEX('RAW DATA'!$D:$D,'Row Index'!Z52)="",INDEX('RAW DATA'!$L:$L,'Row Index'!Z52),INDEX('RAW DATA'!$D:$D,'Row Index'!Z52)))</f>
        <v>46298.9316203704</v>
      </c>
      <c r="AA616" s="42" t="str">
        <f aca="false">IF('Row Index'!AA52="","⏳",IF(INDEX('RAW DATA'!$D:$D,'Row Index'!AA52)="",INDEX('RAW DATA'!$L:$L,'Row Index'!AA52),INDEX('RAW DATA'!$D:$D,'Row Index'!AA52)))</f>
        <v>⏳</v>
      </c>
      <c r="AB616" s="41" t="n">
        <f aca="false">IF('Row Index'!AB52="","✗",IF(INDEX('RAW DATA'!$D:$D,'Row Index'!AB52)="",INDEX('RAW DATA'!$L:$L,'Row Index'!AB52),INDEX('RAW DATA'!$D:$D,'Row Index'!AB52)))</f>
        <v>46298.9496759259</v>
      </c>
      <c r="AC616" s="41" t="n">
        <f aca="false">IF('Row Index'!AC52="","✗",IF(INDEX('RAW DATA'!$D:$D,'Row Index'!AC52)="",INDEX('RAW DATA'!$L:$L,'Row Index'!AC52),INDEX('RAW DATA'!$D:$D,'Row Index'!AC52)))</f>
        <v>46298.9609143519</v>
      </c>
      <c r="AD616" s="41" t="n">
        <f aca="false">IF('Row Index'!AD52="","✗",IF(INDEX('RAW DATA'!$D:$D,'Row Index'!AD52)="",INDEX('RAW DATA'!$L:$L,'Row Index'!AD52),INDEX('RAW DATA'!$D:$D,'Row Index'!AD52)))</f>
        <v>46298.9706365741</v>
      </c>
      <c r="AE616" s="41" t="n">
        <f aca="false">IF('Row Index'!AE52="","✗",IF(INDEX('RAW DATA'!$D:$D,'Row Index'!AE52)="",INDEX('RAW DATA'!$L:$L,'Row Index'!AE52),INDEX('RAW DATA'!$D:$D,'Row Index'!AE52)))</f>
        <v>46298.9834143519</v>
      </c>
      <c r="AF616" s="41" t="n">
        <f aca="false">IF('Row Index'!AF52="","✗",IF(INDEX('RAW DATA'!$D:$D,'Row Index'!AF52)="",INDEX('RAW DATA'!$L:$L,'Row Index'!AF52),INDEX('RAW DATA'!$D:$D,'Row Index'!AF52)))</f>
        <v>46298.992037037</v>
      </c>
      <c r="AG616" s="41" t="n">
        <f aca="false">IF('Row Index'!AG52="","✗",IF(INDEX('RAW DATA'!$D:$D,'Row Index'!AG52)="",INDEX('RAW DATA'!$L:$L,'Row Index'!AG52),INDEX('RAW DATA'!$D:$D,'Row Index'!AG52)))</f>
        <v>46299.0036226852</v>
      </c>
      <c r="AH616" s="41" t="n">
        <f aca="false">IF('Row Index'!AH52="","✗",IF(INDEX('RAW DATA'!$D:$D,'Row Index'!AH52)="",INDEX('RAW DATA'!$L:$L,'Row Index'!AH52),INDEX('RAW DATA'!$D:$D,'Row Index'!AH52)))</f>
        <v>46299.0185416667</v>
      </c>
      <c r="AI616" s="41" t="n">
        <f aca="false">IF('Row Index'!AI52="","✗",IF(INDEX('RAW DATA'!$D:$D,'Row Index'!AI52)="",INDEX('RAW DATA'!$L:$L,'Row Index'!AI52),INDEX('RAW DATA'!$D:$D,'Row Index'!AI52)))</f>
        <v>46299.0340509259</v>
      </c>
      <c r="AJ616" s="41" t="n">
        <f aca="false">IF('Row Index'!AJ52="","✗",IF(INDEX('RAW DATA'!$D:$D,'Row Index'!AJ52)="",INDEX('RAW DATA'!$L:$L,'Row Index'!AJ52),INDEX('RAW DATA'!$D:$D,'Row Index'!AJ52)))</f>
        <v>46299.056412037</v>
      </c>
      <c r="AK616" s="41" t="n">
        <f aca="false">IF('Row Index'!AK52="","✗",IF(INDEX('RAW DATA'!$D:$D,'Row Index'!AK52)="",INDEX('RAW DATA'!$L:$L,'Row Index'!AK52),INDEX('RAW DATA'!$D:$D,'Row Index'!AK52)))</f>
        <v>46299.0672800926</v>
      </c>
      <c r="AL616" s="41" t="n">
        <f aca="false">IF('Row Index'!AL52="","✗",IF(INDEX('RAW DATA'!$D:$D,'Row Index'!AL52)="",INDEX('RAW DATA'!$L:$L,'Row Index'!AL52),INDEX('RAW DATA'!$D:$D,'Row Index'!AL52)))</f>
        <v>46299.088287037</v>
      </c>
      <c r="AM616" s="41" t="n">
        <f aca="false">IF('Row Index'!AM52="","✗",IF(INDEX('RAW DATA'!$D:$D,'Row Index'!AM52)="",INDEX('RAW DATA'!$L:$L,'Row Index'!AM52),INDEX('RAW DATA'!$D:$D,'Row Index'!AM52)))</f>
        <v>46299.1066898148</v>
      </c>
      <c r="AN616" s="41" t="n">
        <f aca="false">IF('Row Index'!AN52="","✗",IF(INDEX('RAW DATA'!$D:$D,'Row Index'!AN52)="",INDEX('RAW DATA'!$L:$L,'Row Index'!AN52),INDEX('RAW DATA'!$D:$D,'Row Index'!AN52)))</f>
        <v>46299.1283912037</v>
      </c>
      <c r="AO616" s="41" t="n">
        <f aca="false">IF('Row Index'!AO52="","✗",IF(INDEX('RAW DATA'!$D:$D,'Row Index'!AO52)="",INDEX('RAW DATA'!$L:$L,'Row Index'!AO52),INDEX('RAW DATA'!$D:$D,'Row Index'!AO52)))</f>
        <v>46299.1503587963</v>
      </c>
      <c r="AP616" s="41" t="n">
        <f aca="false">IF('Row Index'!AP52="","✗",IF(INDEX('RAW DATA'!$D:$D,'Row Index'!AP52)="",INDEX('RAW DATA'!$L:$L,'Row Index'!AP52),INDEX('RAW DATA'!$D:$D,'Row Index'!AP52)))</f>
        <v>46299.1868287037</v>
      </c>
      <c r="AQ616" s="41" t="n">
        <f aca="false">IF('Row Index'!AQ52="","✗",IF(INDEX('RAW DATA'!$D:$D,'Row Index'!AQ52)="",INDEX('RAW DATA'!$L:$L,'Row Index'!AQ52),INDEX('RAW DATA'!$D:$D,'Row Index'!AQ52)))</f>
        <v>46299.2076273148</v>
      </c>
    </row>
    <row r="617" customFormat="false" ht="15" hidden="false" customHeight="false" outlineLevel="0" collapsed="false">
      <c r="A617" s="32" t="s">
        <v>316</v>
      </c>
      <c r="B617" s="33" t="s">
        <v>248</v>
      </c>
      <c r="C617" s="41" t="n">
        <f aca="false">IF('Row Index'!C53="","✗",IF(INDEX('RAW DATA'!$D:$D,'Row Index'!C53)="",INDEX('RAW DATA'!$L:$L,'Row Index'!C53),INDEX('RAW DATA'!$D:$D,'Row Index'!C53)))</f>
        <v>46298.6706597222</v>
      </c>
      <c r="D617" s="41" t="n">
        <f aca="false">IF('Row Index'!D53="","✗",IF(INDEX('RAW DATA'!$D:$D,'Row Index'!D53)="",INDEX('RAW DATA'!$L:$L,'Row Index'!D53),INDEX('RAW DATA'!$D:$D,'Row Index'!D53)))</f>
        <v>46298.6807523148</v>
      </c>
      <c r="E617" s="41" t="n">
        <f aca="false">IF('Row Index'!E53="","✗",IF(INDEX('RAW DATA'!$D:$D,'Row Index'!E53)="",INDEX('RAW DATA'!$L:$L,'Row Index'!E53),INDEX('RAW DATA'!$D:$D,'Row Index'!E53)))</f>
        <v>46298.6909722222</v>
      </c>
      <c r="F617" s="41" t="n">
        <f aca="false">IF('Row Index'!F53="","✗",IF(INDEX('RAW DATA'!$D:$D,'Row Index'!F53)="",INDEX('RAW DATA'!$L:$L,'Row Index'!F53),INDEX('RAW DATA'!$D:$D,'Row Index'!F53)))</f>
        <v>46298.7016435185</v>
      </c>
      <c r="G617" s="41" t="n">
        <f aca="false">IF('Row Index'!G53="","✗",IF(INDEX('RAW DATA'!$D:$D,'Row Index'!G53)="",INDEX('RAW DATA'!$L:$L,'Row Index'!G53),INDEX('RAW DATA'!$D:$D,'Row Index'!G53)))</f>
        <v>46298.7122106482</v>
      </c>
      <c r="H617" s="41" t="n">
        <f aca="false">IF('Row Index'!H53="","✗",IF(INDEX('RAW DATA'!$D:$D,'Row Index'!H53)="",INDEX('RAW DATA'!$L:$L,'Row Index'!H53),INDEX('RAW DATA'!$D:$D,'Row Index'!H53)))</f>
        <v>46298.7265740741</v>
      </c>
      <c r="I617" s="41" t="n">
        <f aca="false">IF('Row Index'!I53="","✗",IF(INDEX('RAW DATA'!$D:$D,'Row Index'!I53)="",INDEX('RAW DATA'!$L:$L,'Row Index'!I53),INDEX('RAW DATA'!$D:$D,'Row Index'!I53)))</f>
        <v>46298.7437152778</v>
      </c>
      <c r="J617" s="41" t="n">
        <f aca="false">IF('Row Index'!J53="","✗",IF(INDEX('RAW DATA'!$D:$D,'Row Index'!J53)="",INDEX('RAW DATA'!$L:$L,'Row Index'!J53),INDEX('RAW DATA'!$D:$D,'Row Index'!J53)))</f>
        <v>46298.7533449074</v>
      </c>
      <c r="K617" s="41" t="n">
        <f aca="false">IF('Row Index'!K53="","✗",IF(INDEX('RAW DATA'!$D:$D,'Row Index'!K53)="",INDEX('RAW DATA'!$L:$L,'Row Index'!K53),INDEX('RAW DATA'!$D:$D,'Row Index'!K53)))</f>
        <v>46298.7624884259</v>
      </c>
      <c r="L617" s="41" t="n">
        <f aca="false">IF('Row Index'!L53="","✗",IF(INDEX('RAW DATA'!$D:$D,'Row Index'!L53)="",INDEX('RAW DATA'!$L:$L,'Row Index'!L53),INDEX('RAW DATA'!$D:$D,'Row Index'!L53)))</f>
        <v>46298.7743287037</v>
      </c>
      <c r="M617" s="41" t="n">
        <f aca="false">IF('Row Index'!M53="","✗",IF(INDEX('RAW DATA'!$D:$D,'Row Index'!M53)="",INDEX('RAW DATA'!$L:$L,'Row Index'!M53),INDEX('RAW DATA'!$D:$D,'Row Index'!M53)))</f>
        <v>46298.7836226852</v>
      </c>
      <c r="N617" s="41" t="n">
        <f aca="false">IF('Row Index'!N53="","✗",IF(INDEX('RAW DATA'!$D:$D,'Row Index'!N53)="",INDEX('RAW DATA'!$L:$L,'Row Index'!N53),INDEX('RAW DATA'!$D:$D,'Row Index'!N53)))</f>
        <v>46298.7945601852</v>
      </c>
      <c r="O617" s="41" t="n">
        <f aca="false">IF('Row Index'!O53="","✗",IF(INDEX('RAW DATA'!$D:$D,'Row Index'!O53)="",INDEX('RAW DATA'!$L:$L,'Row Index'!O53),INDEX('RAW DATA'!$D:$D,'Row Index'!O53)))</f>
        <v>46298.805</v>
      </c>
      <c r="P617" s="41" t="n">
        <f aca="false">IF('Row Index'!P53="","✗",IF(INDEX('RAW DATA'!$D:$D,'Row Index'!P53)="",INDEX('RAW DATA'!$L:$L,'Row Index'!P53),INDEX('RAW DATA'!$D:$D,'Row Index'!P53)))</f>
        <v>46298.8153935185</v>
      </c>
      <c r="Q617" s="41" t="n">
        <f aca="false">IF('Row Index'!Q53="","✗",IF(INDEX('RAW DATA'!$D:$D,'Row Index'!Q53)="",INDEX('RAW DATA'!$L:$L,'Row Index'!Q53),INDEX('RAW DATA'!$D:$D,'Row Index'!Q53)))</f>
        <v>46298.8251041667</v>
      </c>
      <c r="R617" s="41" t="n">
        <f aca="false">IF('Row Index'!R53="","✗",IF(INDEX('RAW DATA'!$D:$D,'Row Index'!R53)="",INDEX('RAW DATA'!$L:$L,'Row Index'!R53),INDEX('RAW DATA'!$D:$D,'Row Index'!R53)))</f>
        <v>46298.8361458333</v>
      </c>
      <c r="S617" s="41" t="n">
        <f aca="false">IF('Row Index'!S53="","✗",IF(INDEX('RAW DATA'!$D:$D,'Row Index'!S53)="",INDEX('RAW DATA'!$L:$L,'Row Index'!S53),INDEX('RAW DATA'!$D:$D,'Row Index'!S53)))</f>
        <v>46298.8454976852</v>
      </c>
      <c r="T617" s="41" t="n">
        <f aca="false">IF('Row Index'!T53="","✗",IF(INDEX('RAW DATA'!$D:$D,'Row Index'!T53)="",INDEX('RAW DATA'!$L:$L,'Row Index'!T53),INDEX('RAW DATA'!$D:$D,'Row Index'!T53)))</f>
        <v>46298.8565162037</v>
      </c>
      <c r="U617" s="41" t="n">
        <f aca="false">IF('Row Index'!U53="","✗",IF(INDEX('RAW DATA'!$D:$D,'Row Index'!U53)="",INDEX('RAW DATA'!$L:$L,'Row Index'!U53),INDEX('RAW DATA'!$D:$D,'Row Index'!U53)))</f>
        <v>46298.8661226852</v>
      </c>
      <c r="V617" s="41" t="n">
        <f aca="false">IF('Row Index'!V53="","✗",IF(INDEX('RAW DATA'!$D:$D,'Row Index'!V53)="",INDEX('RAW DATA'!$L:$L,'Row Index'!V53),INDEX('RAW DATA'!$D:$D,'Row Index'!V53)))</f>
        <v>46298.8770486111</v>
      </c>
      <c r="W617" s="41" t="n">
        <f aca="false">IF('Row Index'!W53="","✗",IF(INDEX('RAW DATA'!$D:$D,'Row Index'!W53)="",INDEX('RAW DATA'!$L:$L,'Row Index'!W53),INDEX('RAW DATA'!$D:$D,'Row Index'!W53)))</f>
        <v>46298.8878587963</v>
      </c>
      <c r="X617" s="41" t="n">
        <f aca="false">IF('Row Index'!X53="","✗",IF(INDEX('RAW DATA'!$D:$D,'Row Index'!X53)="",INDEX('RAW DATA'!$L:$L,'Row Index'!X53),INDEX('RAW DATA'!$D:$D,'Row Index'!X53)))</f>
        <v>46298.8985416667</v>
      </c>
      <c r="Y617" s="41" t="n">
        <f aca="false">IF('Row Index'!Y53="","✗",IF(INDEX('RAW DATA'!$D:$D,'Row Index'!Y53)="",INDEX('RAW DATA'!$L:$L,'Row Index'!Y53),INDEX('RAW DATA'!$D:$D,'Row Index'!Y53)))</f>
        <v>46298.9093287037</v>
      </c>
      <c r="Z617" s="41" t="n">
        <f aca="false">IF('Row Index'!Z53="","✗",IF(INDEX('RAW DATA'!$D:$D,'Row Index'!Z53)="",INDEX('RAW DATA'!$L:$L,'Row Index'!Z53),INDEX('RAW DATA'!$D:$D,'Row Index'!Z53)))</f>
        <v>46298.9316319445</v>
      </c>
      <c r="AA617" s="42" t="str">
        <f aca="false">IF('Row Index'!AA53="","⏳",IF(INDEX('RAW DATA'!$D:$D,'Row Index'!AA53)="",INDEX('RAW DATA'!$L:$L,'Row Index'!AA53),INDEX('RAW DATA'!$D:$D,'Row Index'!AA53)))</f>
        <v>⏳</v>
      </c>
      <c r="AB617" s="41" t="n">
        <f aca="false">IF('Row Index'!AB53="","✗",IF(INDEX('RAW DATA'!$D:$D,'Row Index'!AB53)="",INDEX('RAW DATA'!$L:$L,'Row Index'!AB53),INDEX('RAW DATA'!$D:$D,'Row Index'!AB53)))</f>
        <v>46298.9496990741</v>
      </c>
      <c r="AC617" s="41" t="n">
        <f aca="false">IF('Row Index'!AC53="","✗",IF(INDEX('RAW DATA'!$D:$D,'Row Index'!AC53)="",INDEX('RAW DATA'!$L:$L,'Row Index'!AC53),INDEX('RAW DATA'!$D:$D,'Row Index'!AC53)))</f>
        <v>46298.9609375</v>
      </c>
      <c r="AD617" s="41" t="n">
        <f aca="false">IF('Row Index'!AD53="","✗",IF(INDEX('RAW DATA'!$D:$D,'Row Index'!AD53)="",INDEX('RAW DATA'!$L:$L,'Row Index'!AD53),INDEX('RAW DATA'!$D:$D,'Row Index'!AD53)))</f>
        <v>46298.9706597222</v>
      </c>
      <c r="AE617" s="41" t="n">
        <f aca="false">IF('Row Index'!AE53="","✗",IF(INDEX('RAW DATA'!$D:$D,'Row Index'!AE53)="",INDEX('RAW DATA'!$L:$L,'Row Index'!AE53),INDEX('RAW DATA'!$D:$D,'Row Index'!AE53)))</f>
        <v>46298.9834606482</v>
      </c>
      <c r="AF617" s="41" t="n">
        <f aca="false">IF('Row Index'!AF53="","✗",IF(INDEX('RAW DATA'!$D:$D,'Row Index'!AF53)="",INDEX('RAW DATA'!$L:$L,'Row Index'!AF53),INDEX('RAW DATA'!$D:$D,'Row Index'!AF53)))</f>
        <v>46298.9920717593</v>
      </c>
      <c r="AG617" s="41" t="n">
        <f aca="false">IF('Row Index'!AG53="","✗",IF(INDEX('RAW DATA'!$D:$D,'Row Index'!AG53)="",INDEX('RAW DATA'!$L:$L,'Row Index'!AG53),INDEX('RAW DATA'!$D:$D,'Row Index'!AG53)))</f>
        <v>46299.0036574074</v>
      </c>
      <c r="AH617" s="41" t="n">
        <f aca="false">IF('Row Index'!AH53="","✗",IF(INDEX('RAW DATA'!$D:$D,'Row Index'!AH53)="",INDEX('RAW DATA'!$L:$L,'Row Index'!AH53),INDEX('RAW DATA'!$D:$D,'Row Index'!AH53)))</f>
        <v>46299.0185648148</v>
      </c>
      <c r="AI617" s="41" t="n">
        <f aca="false">IF('Row Index'!AI53="","✗",IF(INDEX('RAW DATA'!$D:$D,'Row Index'!AI53)="",INDEX('RAW DATA'!$L:$L,'Row Index'!AI53),INDEX('RAW DATA'!$D:$D,'Row Index'!AI53)))</f>
        <v>46299.0340740741</v>
      </c>
      <c r="AJ617" s="41" t="n">
        <f aca="false">IF('Row Index'!AJ53="","✗",IF(INDEX('RAW DATA'!$D:$D,'Row Index'!AJ53)="",INDEX('RAW DATA'!$L:$L,'Row Index'!AJ53),INDEX('RAW DATA'!$D:$D,'Row Index'!AJ53)))</f>
        <v>46299.0564467593</v>
      </c>
      <c r="AK617" s="41" t="n">
        <f aca="false">IF('Row Index'!AK53="","✗",IF(INDEX('RAW DATA'!$D:$D,'Row Index'!AK53)="",INDEX('RAW DATA'!$L:$L,'Row Index'!AK53),INDEX('RAW DATA'!$D:$D,'Row Index'!AK53)))</f>
        <v>46299.0673148148</v>
      </c>
      <c r="AL617" s="41" t="n">
        <f aca="false">IF('Row Index'!AL53="","✗",IF(INDEX('RAW DATA'!$D:$D,'Row Index'!AL53)="",INDEX('RAW DATA'!$L:$L,'Row Index'!AL53),INDEX('RAW DATA'!$D:$D,'Row Index'!AL53)))</f>
        <v>46299.0883217593</v>
      </c>
      <c r="AM617" s="41" t="n">
        <f aca="false">IF('Row Index'!AM53="","✗",IF(INDEX('RAW DATA'!$D:$D,'Row Index'!AM53)="",INDEX('RAW DATA'!$L:$L,'Row Index'!AM53),INDEX('RAW DATA'!$D:$D,'Row Index'!AM53)))</f>
        <v>46299.1067361111</v>
      </c>
      <c r="AN617" s="41" t="n">
        <f aca="false">IF('Row Index'!AN53="","✗",IF(INDEX('RAW DATA'!$D:$D,'Row Index'!AN53)="",INDEX('RAW DATA'!$L:$L,'Row Index'!AN53),INDEX('RAW DATA'!$D:$D,'Row Index'!AN53)))</f>
        <v>46299.1284143519</v>
      </c>
      <c r="AO617" s="41" t="n">
        <f aca="false">IF('Row Index'!AO53="","✗",IF(INDEX('RAW DATA'!$D:$D,'Row Index'!AO53)="",INDEX('RAW DATA'!$L:$L,'Row Index'!AO53),INDEX('RAW DATA'!$D:$D,'Row Index'!AO53)))</f>
        <v>46299.1503819445</v>
      </c>
      <c r="AP617" s="41" t="n">
        <f aca="false">IF('Row Index'!AP53="","✗",IF(INDEX('RAW DATA'!$D:$D,'Row Index'!AP53)="",INDEX('RAW DATA'!$L:$L,'Row Index'!AP53),INDEX('RAW DATA'!$D:$D,'Row Index'!AP53)))</f>
        <v>46299.1868518519</v>
      </c>
      <c r="AQ617" s="41" t="n">
        <f aca="false">IF('Row Index'!AQ53="","✗",IF(INDEX('RAW DATA'!$D:$D,'Row Index'!AQ53)="",INDEX('RAW DATA'!$L:$L,'Row Index'!AQ53),INDEX('RAW DATA'!$D:$D,'Row Index'!AQ53)))</f>
        <v>46299.2076388889</v>
      </c>
    </row>
    <row r="618" customFormat="false" ht="15" hidden="false" customHeight="false" outlineLevel="0" collapsed="false">
      <c r="A618" s="32" t="s">
        <v>319</v>
      </c>
      <c r="B618" s="33" t="s">
        <v>248</v>
      </c>
      <c r="C618" s="41" t="n">
        <f aca="false">IF('Row Index'!C54="","✗",IF(INDEX('RAW DATA'!$D:$D,'Row Index'!C54)="",INDEX('RAW DATA'!$L:$L,'Row Index'!C54),INDEX('RAW DATA'!$D:$D,'Row Index'!C54)))</f>
        <v>46298.6707060185</v>
      </c>
      <c r="D618" s="41" t="n">
        <f aca="false">IF('Row Index'!D54="","✗",IF(INDEX('RAW DATA'!$D:$D,'Row Index'!D54)="",INDEX('RAW DATA'!$L:$L,'Row Index'!D54),INDEX('RAW DATA'!$D:$D,'Row Index'!D54)))</f>
        <v>46298.680787037</v>
      </c>
      <c r="E618" s="41" t="n">
        <f aca="false">IF('Row Index'!E54="","✗",IF(INDEX('RAW DATA'!$D:$D,'Row Index'!E54)="",INDEX('RAW DATA'!$L:$L,'Row Index'!E54),INDEX('RAW DATA'!$D:$D,'Row Index'!E54)))</f>
        <v>46298.6909953704</v>
      </c>
      <c r="F618" s="41" t="n">
        <f aca="false">IF('Row Index'!F54="","✗",IF(INDEX('RAW DATA'!$D:$D,'Row Index'!F54)="",INDEX('RAW DATA'!$L:$L,'Row Index'!F54),INDEX('RAW DATA'!$D:$D,'Row Index'!F54)))</f>
        <v>46298.7016666667</v>
      </c>
      <c r="G618" s="43" t="str">
        <f aca="false">IF('Row Index'!G54="","✗",IF(INDEX('RAW DATA'!$D:$D,'Row Index'!G54)="",INDEX('RAW DATA'!$L:$L,'Row Index'!G54),INDEX('RAW DATA'!$D:$D,'Row Index'!G54)))</f>
        <v>✗</v>
      </c>
      <c r="H618" s="41" t="n">
        <f aca="false">IF('Row Index'!H54="","✗",IF(INDEX('RAW DATA'!$D:$D,'Row Index'!H54)="",INDEX('RAW DATA'!$L:$L,'Row Index'!H54),INDEX('RAW DATA'!$D:$D,'Row Index'!H54)))</f>
        <v>46298.7265972222</v>
      </c>
      <c r="I618" s="41" t="n">
        <f aca="false">IF('Row Index'!I54="","✗",IF(INDEX('RAW DATA'!$D:$D,'Row Index'!I54)="",INDEX('RAW DATA'!$L:$L,'Row Index'!I54),INDEX('RAW DATA'!$D:$D,'Row Index'!I54)))</f>
        <v>46298.74375</v>
      </c>
      <c r="J618" s="41" t="n">
        <f aca="false">IF('Row Index'!J54="","✗",IF(INDEX('RAW DATA'!$D:$D,'Row Index'!J54)="",INDEX('RAW DATA'!$L:$L,'Row Index'!J54),INDEX('RAW DATA'!$D:$D,'Row Index'!J54)))</f>
        <v>46298.7533680556</v>
      </c>
      <c r="K618" s="41" t="n">
        <f aca="false">IF('Row Index'!K54="","✗",IF(INDEX('RAW DATA'!$D:$D,'Row Index'!K54)="",INDEX('RAW DATA'!$L:$L,'Row Index'!K54),INDEX('RAW DATA'!$D:$D,'Row Index'!K54)))</f>
        <v>46298.7625231482</v>
      </c>
      <c r="L618" s="41" t="n">
        <f aca="false">IF('Row Index'!L54="","✗",IF(INDEX('RAW DATA'!$D:$D,'Row Index'!L54)="",INDEX('RAW DATA'!$L:$L,'Row Index'!L54),INDEX('RAW DATA'!$D:$D,'Row Index'!L54)))</f>
        <v>46298.7743518519</v>
      </c>
      <c r="M618" s="41" t="n">
        <f aca="false">IF('Row Index'!M54="","✗",IF(INDEX('RAW DATA'!$D:$D,'Row Index'!M54)="",INDEX('RAW DATA'!$L:$L,'Row Index'!M54),INDEX('RAW DATA'!$D:$D,'Row Index'!M54)))</f>
        <v>46298.7836458333</v>
      </c>
      <c r="N618" s="41" t="n">
        <f aca="false">IF('Row Index'!N54="","✗",IF(INDEX('RAW DATA'!$D:$D,'Row Index'!N54)="",INDEX('RAW DATA'!$L:$L,'Row Index'!N54),INDEX('RAW DATA'!$D:$D,'Row Index'!N54)))</f>
        <v>46298.7945717593</v>
      </c>
      <c r="O618" s="41" t="n">
        <f aca="false">IF('Row Index'!O54="","✗",IF(INDEX('RAW DATA'!$D:$D,'Row Index'!O54)="",INDEX('RAW DATA'!$L:$L,'Row Index'!O54),INDEX('RAW DATA'!$D:$D,'Row Index'!O54)))</f>
        <v>46298.8050231482</v>
      </c>
      <c r="P618" s="41" t="n">
        <f aca="false">IF('Row Index'!P54="","✗",IF(INDEX('RAW DATA'!$D:$D,'Row Index'!P54)="",INDEX('RAW DATA'!$L:$L,'Row Index'!P54),INDEX('RAW DATA'!$D:$D,'Row Index'!P54)))</f>
        <v>46298.8154050926</v>
      </c>
      <c r="Q618" s="41" t="n">
        <f aca="false">IF('Row Index'!Q54="","✗",IF(INDEX('RAW DATA'!$D:$D,'Row Index'!Q54)="",INDEX('RAW DATA'!$L:$L,'Row Index'!Q54),INDEX('RAW DATA'!$D:$D,'Row Index'!Q54)))</f>
        <v>46298.8251157407</v>
      </c>
      <c r="R618" s="41" t="n">
        <f aca="false">IF('Row Index'!R54="","✗",IF(INDEX('RAW DATA'!$D:$D,'Row Index'!R54)="",INDEX('RAW DATA'!$L:$L,'Row Index'!R54),INDEX('RAW DATA'!$D:$D,'Row Index'!R54)))</f>
        <v>46298.8361689815</v>
      </c>
      <c r="S618" s="41" t="n">
        <f aca="false">IF('Row Index'!S54="","✗",IF(INDEX('RAW DATA'!$D:$D,'Row Index'!S54)="",INDEX('RAW DATA'!$L:$L,'Row Index'!S54),INDEX('RAW DATA'!$D:$D,'Row Index'!S54)))</f>
        <v>46298.8455208333</v>
      </c>
      <c r="T618" s="41" t="n">
        <f aca="false">IF('Row Index'!T54="","✗",IF(INDEX('RAW DATA'!$D:$D,'Row Index'!T54)="",INDEX('RAW DATA'!$L:$L,'Row Index'!T54),INDEX('RAW DATA'!$D:$D,'Row Index'!T54)))</f>
        <v>46298.8565393519</v>
      </c>
      <c r="U618" s="41" t="n">
        <f aca="false">IF('Row Index'!U54="","✗",IF(INDEX('RAW DATA'!$D:$D,'Row Index'!U54)="",INDEX('RAW DATA'!$L:$L,'Row Index'!U54),INDEX('RAW DATA'!$D:$D,'Row Index'!U54)))</f>
        <v>46298.8661342593</v>
      </c>
      <c r="V618" s="41" t="n">
        <f aca="false">IF('Row Index'!V54="","✗",IF(INDEX('RAW DATA'!$D:$D,'Row Index'!V54)="",INDEX('RAW DATA'!$L:$L,'Row Index'!V54),INDEX('RAW DATA'!$D:$D,'Row Index'!V54)))</f>
        <v>46298.8770717593</v>
      </c>
      <c r="W618" s="41" t="n">
        <f aca="false">IF('Row Index'!W54="","✗",IF(INDEX('RAW DATA'!$D:$D,'Row Index'!W54)="",INDEX('RAW DATA'!$L:$L,'Row Index'!W54),INDEX('RAW DATA'!$D:$D,'Row Index'!W54)))</f>
        <v>46298.8878935185</v>
      </c>
      <c r="X618" s="41" t="n">
        <f aca="false">IF('Row Index'!X54="","✗",IF(INDEX('RAW DATA'!$D:$D,'Row Index'!X54)="",INDEX('RAW DATA'!$L:$L,'Row Index'!X54),INDEX('RAW DATA'!$D:$D,'Row Index'!X54)))</f>
        <v>46298.8985648148</v>
      </c>
      <c r="Y618" s="41" t="n">
        <f aca="false">IF('Row Index'!Y54="","✗",IF(INDEX('RAW DATA'!$D:$D,'Row Index'!Y54)="",INDEX('RAW DATA'!$L:$L,'Row Index'!Y54),INDEX('RAW DATA'!$D:$D,'Row Index'!Y54)))</f>
        <v>46298.9093402778</v>
      </c>
      <c r="Z618" s="41" t="n">
        <f aca="false">IF('Row Index'!Z54="","✗",IF(INDEX('RAW DATA'!$D:$D,'Row Index'!Z54)="",INDEX('RAW DATA'!$L:$L,'Row Index'!Z54),INDEX('RAW DATA'!$D:$D,'Row Index'!Z54)))</f>
        <v>46298.9316550926</v>
      </c>
      <c r="AA618" s="42" t="str">
        <f aca="false">IF('Row Index'!AA54="","⏳",IF(INDEX('RAW DATA'!$D:$D,'Row Index'!AA54)="",INDEX('RAW DATA'!$L:$L,'Row Index'!AA54),INDEX('RAW DATA'!$D:$D,'Row Index'!AA54)))</f>
        <v>⏳</v>
      </c>
      <c r="AB618" s="41" t="n">
        <f aca="false">IF('Row Index'!AB54="","✗",IF(INDEX('RAW DATA'!$D:$D,'Row Index'!AB54)="",INDEX('RAW DATA'!$L:$L,'Row Index'!AB54),INDEX('RAW DATA'!$D:$D,'Row Index'!AB54)))</f>
        <v>46298.9497222222</v>
      </c>
      <c r="AC618" s="41" t="n">
        <f aca="false">IF('Row Index'!AC54="","✗",IF(INDEX('RAW DATA'!$D:$D,'Row Index'!AC54)="",INDEX('RAW DATA'!$L:$L,'Row Index'!AC54),INDEX('RAW DATA'!$D:$D,'Row Index'!AC54)))</f>
        <v>46298.9609837963</v>
      </c>
      <c r="AD618" s="41" t="n">
        <f aca="false">IF('Row Index'!AD54="","✗",IF(INDEX('RAW DATA'!$D:$D,'Row Index'!AD54)="",INDEX('RAW DATA'!$L:$L,'Row Index'!AD54),INDEX('RAW DATA'!$D:$D,'Row Index'!AD54)))</f>
        <v>46298.9706828704</v>
      </c>
      <c r="AE618" s="41" t="n">
        <f aca="false">IF('Row Index'!AE54="","✗",IF(INDEX('RAW DATA'!$D:$D,'Row Index'!AE54)="",INDEX('RAW DATA'!$L:$L,'Row Index'!AE54),INDEX('RAW DATA'!$D:$D,'Row Index'!AE54)))</f>
        <v>46298.9834953704</v>
      </c>
      <c r="AF618" s="41" t="n">
        <f aca="false">IF('Row Index'!AF54="","✗",IF(INDEX('RAW DATA'!$D:$D,'Row Index'!AF54)="",INDEX('RAW DATA'!$L:$L,'Row Index'!AF54),INDEX('RAW DATA'!$D:$D,'Row Index'!AF54)))</f>
        <v>46298.9920949074</v>
      </c>
      <c r="AG618" s="41" t="n">
        <f aca="false">IF('Row Index'!AG54="","✗",IF(INDEX('RAW DATA'!$D:$D,'Row Index'!AG54)="",INDEX('RAW DATA'!$L:$L,'Row Index'!AG54),INDEX('RAW DATA'!$D:$D,'Row Index'!AG54)))</f>
        <v>46299.0036689815</v>
      </c>
      <c r="AH618" s="41" t="n">
        <f aca="false">IF('Row Index'!AH54="","✗",IF(INDEX('RAW DATA'!$D:$D,'Row Index'!AH54)="",INDEX('RAW DATA'!$L:$L,'Row Index'!AH54),INDEX('RAW DATA'!$D:$D,'Row Index'!AH54)))</f>
        <v>46299.018587963</v>
      </c>
      <c r="AI618" s="41" t="n">
        <f aca="false">IF('Row Index'!AI54="","✗",IF(INDEX('RAW DATA'!$D:$D,'Row Index'!AI54)="",INDEX('RAW DATA'!$L:$L,'Row Index'!AI54),INDEX('RAW DATA'!$D:$D,'Row Index'!AI54)))</f>
        <v>46299.0340972222</v>
      </c>
      <c r="AJ618" s="41" t="n">
        <f aca="false">IF('Row Index'!AJ54="","✗",IF(INDEX('RAW DATA'!$D:$D,'Row Index'!AJ54)="",INDEX('RAW DATA'!$L:$L,'Row Index'!AJ54),INDEX('RAW DATA'!$D:$D,'Row Index'!AJ54)))</f>
        <v>46299.0564699074</v>
      </c>
      <c r="AK618" s="41" t="n">
        <f aca="false">IF('Row Index'!AK54="","✗",IF(INDEX('RAW DATA'!$D:$D,'Row Index'!AK54)="",INDEX('RAW DATA'!$L:$L,'Row Index'!AK54),INDEX('RAW DATA'!$D:$D,'Row Index'!AK54)))</f>
        <v>46299.067349537</v>
      </c>
      <c r="AL618" s="41" t="n">
        <f aca="false">IF('Row Index'!AL54="","✗",IF(INDEX('RAW DATA'!$D:$D,'Row Index'!AL54)="",INDEX('RAW DATA'!$L:$L,'Row Index'!AL54),INDEX('RAW DATA'!$D:$D,'Row Index'!AL54)))</f>
        <v>46299.0883680556</v>
      </c>
      <c r="AM618" s="41" t="n">
        <f aca="false">IF('Row Index'!AM54="","✗",IF(INDEX('RAW DATA'!$D:$D,'Row Index'!AM54)="",INDEX('RAW DATA'!$L:$L,'Row Index'!AM54),INDEX('RAW DATA'!$D:$D,'Row Index'!AM54)))</f>
        <v>46299.1067592593</v>
      </c>
      <c r="AN618" s="41" t="n">
        <f aca="false">IF('Row Index'!AN54="","✗",IF(INDEX('RAW DATA'!$D:$D,'Row Index'!AN54)="",INDEX('RAW DATA'!$L:$L,'Row Index'!AN54),INDEX('RAW DATA'!$D:$D,'Row Index'!AN54)))</f>
        <v>46299.1284375</v>
      </c>
      <c r="AO618" s="41" t="n">
        <f aca="false">IF('Row Index'!AO54="","✗",IF(INDEX('RAW DATA'!$D:$D,'Row Index'!AO54)="",INDEX('RAW DATA'!$L:$L,'Row Index'!AO54),INDEX('RAW DATA'!$D:$D,'Row Index'!AO54)))</f>
        <v>46299.1504050926</v>
      </c>
      <c r="AP618" s="41" t="n">
        <f aca="false">IF('Row Index'!AP54="","✗",IF(INDEX('RAW DATA'!$D:$D,'Row Index'!AP54)="",INDEX('RAW DATA'!$L:$L,'Row Index'!AP54),INDEX('RAW DATA'!$D:$D,'Row Index'!AP54)))</f>
        <v>46299.1868634259</v>
      </c>
      <c r="AQ618" s="41" t="n">
        <f aca="false">IF('Row Index'!AQ54="","✗",IF(INDEX('RAW DATA'!$D:$D,'Row Index'!AQ54)="",INDEX('RAW DATA'!$L:$L,'Row Index'!AQ54),INDEX('RAW DATA'!$D:$D,'Row Index'!AQ54)))</f>
        <v>46299.207650463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8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5"/>
    <col collapsed="false" customWidth="true" hidden="false" outlineLevel="0" max="3" min="3" style="0" width="10"/>
    <col collapsed="false" customWidth="true" hidden="false" outlineLevel="0" max="4" min="4" style="0" width="8"/>
    <col collapsed="false" customWidth="true" hidden="false" outlineLevel="0" max="5" min="5" style="0" width="9"/>
    <col collapsed="false" customWidth="true" hidden="false" outlineLevel="0" max="6" min="6" style="0" width="8"/>
    <col collapsed="false" customWidth="true" hidden="false" outlineLevel="0" max="9" min="7" style="0" width="9"/>
    <col collapsed="false" customWidth="true" hidden="false" outlineLevel="0" max="10" min="10" style="0" width="8"/>
    <col collapsed="false" customWidth="true" hidden="false" outlineLevel="0" max="11" min="11" style="0" width="9"/>
    <col collapsed="false" customWidth="true" hidden="false" outlineLevel="0" max="14" min="12" style="0" width="10"/>
    <col collapsed="false" customWidth="true" hidden="false" outlineLevel="0" max="15" min="15" style="0" width="9"/>
  </cols>
  <sheetData>
    <row r="1" customFormat="false" ht="17.35" hidden="false" customHeight="false" outlineLevel="0" collapsed="false">
      <c r="A1" s="7" t="s">
        <v>5416</v>
      </c>
    </row>
    <row r="2" customFormat="false" ht="15" hidden="false" customHeight="false" outlineLevel="0" collapsed="false">
      <c r="A2" s="8" t="s">
        <v>5417</v>
      </c>
    </row>
    <row r="4" customFormat="false" ht="15" hidden="false" customHeight="false" outlineLevel="0" collapsed="false">
      <c r="A4" s="44" t="s">
        <v>5418</v>
      </c>
    </row>
    <row r="5" customFormat="false" ht="42" hidden="false" customHeight="true" outlineLevel="0" collapsed="false">
      <c r="A5" s="9" t="s">
        <v>107</v>
      </c>
      <c r="B5" s="9" t="s">
        <v>5419</v>
      </c>
      <c r="C5" s="9" t="s">
        <v>5420</v>
      </c>
      <c r="D5" s="9" t="s">
        <v>5421</v>
      </c>
      <c r="E5" s="9" t="s">
        <v>5422</v>
      </c>
      <c r="F5" s="9" t="s">
        <v>5423</v>
      </c>
      <c r="G5" s="9" t="s">
        <v>5424</v>
      </c>
      <c r="H5" s="9" t="s">
        <v>5425</v>
      </c>
      <c r="I5" s="9" t="s">
        <v>5426</v>
      </c>
      <c r="J5" s="9" t="s">
        <v>5427</v>
      </c>
      <c r="K5" s="9" t="s">
        <v>5428</v>
      </c>
      <c r="L5" s="9" t="s">
        <v>5429</v>
      </c>
      <c r="M5" s="9" t="s">
        <v>5430</v>
      </c>
      <c r="N5" s="9" t="s">
        <v>5431</v>
      </c>
      <c r="O5" s="9" t="s">
        <v>5432</v>
      </c>
    </row>
    <row r="6" customFormat="false" ht="15" hidden="false" customHeight="false" outlineLevel="0" collapsed="false">
      <c r="A6" s="45" t="s">
        <v>147</v>
      </c>
      <c r="B6" s="46" t="s">
        <v>5433</v>
      </c>
      <c r="C6" s="47" t="n">
        <v>1.077</v>
      </c>
      <c r="D6" s="46" t="n">
        <f aca="false">COUNT('Mediums (Working)'!C7:C33)</f>
        <v>27</v>
      </c>
      <c r="E6" s="48" t="n">
        <f aca="false">IF(D6&gt;0,AVERAGE('Mediums (Working)'!C7:C33),"")</f>
        <v>40.1893687513041</v>
      </c>
      <c r="F6" s="47" t="n">
        <f aca="false">IF(D6&gt;1,STDEV('Mediums (Working)'!C7:C33),"")</f>
        <v>3.99876391027994</v>
      </c>
      <c r="G6" s="47" t="n">
        <f aca="false">IF(D6&gt;1,TINV(0.05,D6-1)*F6/SQRT(D6),"")</f>
        <v>1.58185831882922</v>
      </c>
      <c r="H6" s="46" t="n">
        <f aca="false">COUNT('Mediums (Working)'!C36:C58)</f>
        <v>23</v>
      </c>
      <c r="I6" s="48" t="n">
        <f aca="false">IF(H6&gt;0,AVERAGE('Mediums (Working)'!C36:C58),"")</f>
        <v>35.4103658415801</v>
      </c>
      <c r="J6" s="47" t="n">
        <f aca="false">IF(H6&gt;1,STDEV('Mediums (Working)'!C36:C58),"")</f>
        <v>2.04642661259127</v>
      </c>
      <c r="K6" s="47" t="n">
        <f aca="false">IF(H6&gt;1,TINV(0.05,H6-1)*J6/SQRT(H6),"")</f>
        <v>0.884941227952799</v>
      </c>
      <c r="L6" s="47" t="n">
        <f aca="false">IF(AND(D6&gt;1,H6&gt;1),I6-E6,"")</f>
        <v>-4.77900290972401</v>
      </c>
      <c r="M6" s="47" t="n">
        <f aca="false">IF(AND(D6&gt;1,H6&gt;1),L6-TINV(0.05,(F6^2/D6+J6^2/H6)^2/((F6^2/D6)^2/(D6-1)+(J6^2/H6)^2/(H6-1)))*SQRT(F6^2/D6+J6^2/H6),"")</f>
        <v>-6.55886443955157</v>
      </c>
      <c r="N6" s="47" t="n">
        <f aca="false">IF(AND(D6&gt;1,H6&gt;1),L6+TINV(0.05,(F6^2/D6+J6^2/H6)^2/((F6^2/D6)^2/(D6-1)+(J6^2/H6)^2/(H6-1)))*SQRT(F6^2/D6+J6^2/H6),"")</f>
        <v>-2.99914137989644</v>
      </c>
      <c r="O6" s="49" t="n">
        <f aca="false">IF(AND(D6&gt;1,H6&gt;1),TTEST('Mediums (Working)'!C7:C33,'Mediums (Working)'!C36:C58,2,3),"")</f>
        <v>2.97758548816879E-006</v>
      </c>
    </row>
    <row r="7" customFormat="false" ht="15" hidden="false" customHeight="false" outlineLevel="0" collapsed="false">
      <c r="A7" s="45" t="s">
        <v>365</v>
      </c>
      <c r="B7" s="46" t="s">
        <v>5434</v>
      </c>
      <c r="C7" s="47" t="n">
        <v>1.311</v>
      </c>
      <c r="D7" s="46" t="n">
        <f aca="false">COUNT('Mediums (Working)'!D7:D33)</f>
        <v>27</v>
      </c>
      <c r="E7" s="48" t="n">
        <f aca="false">IF(D7&gt;0,AVERAGE('Mediums (Working)'!D7:D33),"")</f>
        <v>36.541332671405</v>
      </c>
      <c r="F7" s="47" t="n">
        <f aca="false">IF(D7&gt;1,STDEV('Mediums (Working)'!D7:D33),"")</f>
        <v>2.04370864946649</v>
      </c>
      <c r="G7" s="47" t="n">
        <f aca="false">IF(D7&gt;1,TINV(0.05,D7-1)*F7/SQRT(D7),"")</f>
        <v>0.80846421568196</v>
      </c>
      <c r="H7" s="46" t="n">
        <f aca="false">COUNT('Mediums (Working)'!D36:D58)</f>
        <v>23</v>
      </c>
      <c r="I7" s="48" t="n">
        <f aca="false">IF(H7&gt;0,AVERAGE('Mediums (Working)'!D36:D58),"")</f>
        <v>35.4316422439254</v>
      </c>
      <c r="J7" s="47" t="n">
        <f aca="false">IF(H7&gt;1,STDEV('Mediums (Working)'!D36:D58),"")</f>
        <v>1.74941903661878</v>
      </c>
      <c r="K7" s="47" t="n">
        <f aca="false">IF(H7&gt;1,TINV(0.05,H7-1)*J7/SQRT(H7),"")</f>
        <v>0.756505520864547</v>
      </c>
      <c r="L7" s="47" t="n">
        <f aca="false">IF(AND(D7&gt;1,H7&gt;1),I7-E7,"")</f>
        <v>-1.10969042747959</v>
      </c>
      <c r="M7" s="47" t="n">
        <f aca="false">IF(AND(D7&gt;1,H7&gt;1),L7-TINV(0.05,(F7^2/D7+J7^2/H7)^2/((F7^2/D7)^2/(D7-1)+(J7^2/H7)^2/(H7-1)))*SQRT(F7^2/D7+J7^2/H7),"")</f>
        <v>-2.18885007343171</v>
      </c>
      <c r="N7" s="47" t="n">
        <f aca="false">IF(AND(D7&gt;1,H7&gt;1),L7+TINV(0.05,(F7^2/D7+J7^2/H7)^2/((F7^2/D7)^2/(D7-1)+(J7^2/H7)^2/(H7-1)))*SQRT(F7^2/D7+J7^2/H7),"")</f>
        <v>-0.0305307815274714</v>
      </c>
      <c r="O7" s="49" t="n">
        <f aca="false">IF(AND(D7&gt;1,H7&gt;1),TTEST('Mediums (Working)'!D7:D33,'Mediums (Working)'!D36:D58,2,3),"")</f>
        <v>0.043988030938413</v>
      </c>
    </row>
    <row r="8" customFormat="false" ht="15" hidden="false" customHeight="false" outlineLevel="0" collapsed="false">
      <c r="A8" s="45" t="s">
        <v>497</v>
      </c>
      <c r="B8" s="46" t="s">
        <v>5435</v>
      </c>
      <c r="C8" s="47" t="n">
        <v>1.562</v>
      </c>
      <c r="D8" s="46" t="n">
        <f aca="false">COUNT('Mediums (Working)'!E7:E33)</f>
        <v>27</v>
      </c>
      <c r="E8" s="48" t="n">
        <f aca="false">IF(D8&gt;0,AVERAGE('Mediums (Working)'!E7:E33),"")</f>
        <v>42.1392829822665</v>
      </c>
      <c r="F8" s="47" t="n">
        <f aca="false">IF(D8&gt;1,STDEV('Mediums (Working)'!E7:E33),"")</f>
        <v>3.54755480568454</v>
      </c>
      <c r="G8" s="47" t="n">
        <f aca="false">IF(D8&gt;1,TINV(0.05,D8-1)*F8/SQRT(D8),"")</f>
        <v>1.40336594177219</v>
      </c>
      <c r="H8" s="46" t="n">
        <f aca="false">COUNT('Mediums (Working)'!E36:E58)</f>
        <v>23</v>
      </c>
      <c r="I8" s="48" t="n">
        <f aca="false">IF(H8&gt;0,AVERAGE('Mediums (Working)'!E36:E58),"")</f>
        <v>38.3138594037796</v>
      </c>
      <c r="J8" s="47" t="n">
        <f aca="false">IF(H8&gt;1,STDEV('Mediums (Working)'!E36:E58),"")</f>
        <v>2.01407603108956</v>
      </c>
      <c r="K8" s="47" t="n">
        <f aca="false">IF(H8&gt;1,TINV(0.05,H8-1)*J8/SQRT(H8),"")</f>
        <v>0.870951787460303</v>
      </c>
      <c r="L8" s="47" t="n">
        <f aca="false">IF(AND(D8&gt;1,H8&gt;1),I8-E8,"")</f>
        <v>-3.82542357848689</v>
      </c>
      <c r="M8" s="47" t="n">
        <f aca="false">IF(AND(D8&gt;1,H8&gt;1),L8-TINV(0.05,(F8^2/D8+J8^2/H8)^2/((F8^2/D8)^2/(D8-1)+(J8^2/H8)^2/(H8-1)))*SQRT(F8^2/D8+J8^2/H8),"")</f>
        <v>-5.44302168319182</v>
      </c>
      <c r="N8" s="47" t="n">
        <f aca="false">IF(AND(D8&gt;1,H8&gt;1),L8+TINV(0.05,(F8^2/D8+J8^2/H8)^2/((F8^2/D8)^2/(D8-1)+(J8^2/H8)^2/(H8-1)))*SQRT(F8^2/D8+J8^2/H8),"")</f>
        <v>-2.20782547378196</v>
      </c>
      <c r="O8" s="49" t="n">
        <f aca="false">IF(AND(D8&gt;1,H8&gt;1),TTEST('Mediums (Working)'!E7:E33,'Mediums (Working)'!E36:E58,2,3),"")</f>
        <v>2.19578775525966E-005</v>
      </c>
    </row>
    <row r="9" customFormat="false" ht="15" hidden="false" customHeight="false" outlineLevel="0" collapsed="false">
      <c r="A9" s="45" t="s">
        <v>628</v>
      </c>
      <c r="B9" s="46" t="s">
        <v>5436</v>
      </c>
      <c r="C9" s="47" t="n">
        <v>1.815</v>
      </c>
      <c r="D9" s="46" t="n">
        <f aca="false">COUNT('Mediums (Working)'!F7:F33)</f>
        <v>27</v>
      </c>
      <c r="E9" s="48" t="n">
        <f aca="false">IF(D9&gt;0,AVERAGE('Mediums (Working)'!F7:F33),"")</f>
        <v>35.3736698544673</v>
      </c>
      <c r="F9" s="47" t="n">
        <f aca="false">IF(D9&gt;1,STDEV('Mediums (Working)'!F7:F33),"")</f>
        <v>2.05348163868779</v>
      </c>
      <c r="G9" s="47" t="n">
        <f aca="false">IF(D9&gt;1,TINV(0.05,D9-1)*F9/SQRT(D9),"")</f>
        <v>0.812330281457887</v>
      </c>
      <c r="H9" s="46" t="n">
        <f aca="false">COUNT('Mediums (Working)'!F36:F58)</f>
        <v>23</v>
      </c>
      <c r="I9" s="48" t="n">
        <f aca="false">IF(H9&gt;0,AVERAGE('Mediums (Working)'!F36:F58),"")</f>
        <v>33.0597065952451</v>
      </c>
      <c r="J9" s="47" t="n">
        <f aca="false">IF(H9&gt;1,STDEV('Mediums (Working)'!F36:F58),"")</f>
        <v>1.26290522047083</v>
      </c>
      <c r="K9" s="47" t="n">
        <f aca="false">IF(H9&gt;1,TINV(0.05,H9-1)*J9/SQRT(H9),"")</f>
        <v>0.546121170295137</v>
      </c>
      <c r="L9" s="47" t="n">
        <f aca="false">IF(AND(D9&gt;1,H9&gt;1),I9-E9,"")</f>
        <v>-2.31396325922228</v>
      </c>
      <c r="M9" s="47" t="n">
        <f aca="false">IF(AND(D9&gt;1,H9&gt;1),L9-TINV(0.05,(F9^2/D9+J9^2/H9)^2/((F9^2/D9)^2/(D9-1)+(J9^2/H9)^2/(H9-1)))*SQRT(F9^2/D9+J9^2/H9),"")</f>
        <v>-3.27167349468952</v>
      </c>
      <c r="N9" s="47" t="n">
        <f aca="false">IF(AND(D9&gt;1,H9&gt;1),L9+TINV(0.05,(F9^2/D9+J9^2/H9)^2/((F9^2/D9)^2/(D9-1)+(J9^2/H9)^2/(H9-1)))*SQRT(F9^2/D9+J9^2/H9),"")</f>
        <v>-1.35625302375504</v>
      </c>
      <c r="O9" s="49" t="n">
        <f aca="false">IF(AND(D9&gt;1,H9&gt;1),TTEST('Mediums (Working)'!F7:F33,'Mediums (Working)'!F36:F58,2,3),"")</f>
        <v>1.46879364454978E-005</v>
      </c>
    </row>
    <row r="10" customFormat="false" ht="15" hidden="false" customHeight="false" outlineLevel="0" collapsed="false">
      <c r="A10" s="45" t="s">
        <v>763</v>
      </c>
      <c r="B10" s="46" t="s">
        <v>5437</v>
      </c>
      <c r="C10" s="47" t="n">
        <v>2.066</v>
      </c>
      <c r="D10" s="46" t="n">
        <f aca="false">COUNT('Mediums (Working)'!G7:G33)</f>
        <v>26</v>
      </c>
      <c r="E10" s="48" t="n">
        <f aca="false">IF(D10&gt;0,AVERAGE('Mediums (Working)'!G7:G33),"")</f>
        <v>40.4523512216152</v>
      </c>
      <c r="F10" s="47" t="n">
        <f aca="false">IF(D10&gt;1,STDEV('Mediums (Working)'!G7:G33),"")</f>
        <v>3.14874515237219</v>
      </c>
      <c r="G10" s="47" t="n">
        <f aca="false">IF(D10&gt;1,TINV(0.05,D10-1)*F10/SQRT(D10),"")</f>
        <v>1.27180569064664</v>
      </c>
      <c r="H10" s="46" t="n">
        <f aca="false">COUNT('Mediums (Working)'!G36:G58)</f>
        <v>22</v>
      </c>
      <c r="I10" s="48" t="n">
        <f aca="false">IF(H10&gt;0,AVERAGE('Mediums (Working)'!G36:G58),"")</f>
        <v>38.5511400978342</v>
      </c>
      <c r="J10" s="47" t="n">
        <f aca="false">IF(H10&gt;1,STDEV('Mediums (Working)'!G36:G58),"")</f>
        <v>2.45944647181344</v>
      </c>
      <c r="K10" s="47" t="n">
        <f aca="false">IF(H10&gt;1,TINV(0.05,H10-1)*J10/SQRT(H10),"")</f>
        <v>1.09045747649083</v>
      </c>
      <c r="L10" s="47" t="n">
        <f aca="false">IF(AND(D10&gt;1,H10&gt;1),I10-E10,"")</f>
        <v>-1.90121112378098</v>
      </c>
      <c r="M10" s="47" t="n">
        <f aca="false">IF(AND(D10&gt;1,H10&gt;1),L10-TINV(0.05,(F10^2/D10+J10^2/H10)^2/((F10^2/D10)^2/(D10-1)+(J10^2/H10)^2/(H10-1)))*SQRT(F10^2/D10+J10^2/H10),"")</f>
        <v>-3.53285810677092</v>
      </c>
      <c r="N10" s="47" t="n">
        <f aca="false">IF(AND(D10&gt;1,H10&gt;1),L10+TINV(0.05,(F10^2/D10+J10^2/H10)^2/((F10^2/D10)^2/(D10-1)+(J10^2/H10)^2/(H10-1)))*SQRT(F10^2/D10+J10^2/H10),"")</f>
        <v>-0.269564140791042</v>
      </c>
      <c r="O10" s="49" t="n">
        <f aca="false">IF(AND(D10&gt;1,H10&gt;1),TTEST('Mediums (Working)'!G7:G33,'Mediums (Working)'!G36:G58,2,3),"")</f>
        <v>0.0233195191374769</v>
      </c>
    </row>
    <row r="11" customFormat="false" ht="15" hidden="false" customHeight="false" outlineLevel="0" collapsed="false">
      <c r="A11" s="45" t="s">
        <v>902</v>
      </c>
      <c r="B11" s="46" t="s">
        <v>5438</v>
      </c>
      <c r="C11" s="47" t="n">
        <v>2.408</v>
      </c>
      <c r="D11" s="46" t="n">
        <f aca="false">COUNT('Mediums (Working)'!H7:H33)</f>
        <v>27</v>
      </c>
      <c r="E11" s="48" t="n">
        <f aca="false">IF(D11&gt;0,AVERAGE('Mediums (Working)'!H7:H33),"")</f>
        <v>37.1158152230596</v>
      </c>
      <c r="F11" s="47" t="n">
        <f aca="false">IF(D11&gt;1,STDEV('Mediums (Working)'!H7:H33),"")</f>
        <v>1.1847096894592</v>
      </c>
      <c r="G11" s="47" t="n">
        <f aca="false">IF(D11&gt;1,TINV(0.05,D11-1)*F11/SQRT(D11),"")</f>
        <v>0.468655544492352</v>
      </c>
      <c r="H11" s="46" t="n">
        <f aca="false">COUNT('Mediums (Working)'!H36:H58)</f>
        <v>23</v>
      </c>
      <c r="I11" s="48" t="n">
        <f aca="false">IF(H11&gt;0,AVERAGE('Mediums (Working)'!H36:H58),"")</f>
        <v>35.4859952053508</v>
      </c>
      <c r="J11" s="47" t="n">
        <f aca="false">IF(H11&gt;1,STDEV('Mediums (Working)'!H36:H58),"")</f>
        <v>1.13214170980912</v>
      </c>
      <c r="K11" s="47" t="n">
        <f aca="false">IF(H11&gt;1,TINV(0.05,H11-1)*J11/SQRT(H11),"")</f>
        <v>0.48957478794045</v>
      </c>
      <c r="L11" s="47" t="n">
        <f aca="false">IF(AND(D11&gt;1,H11&gt;1),I11-E11,"")</f>
        <v>-1.62982001770887</v>
      </c>
      <c r="M11" s="47" t="n">
        <f aca="false">IF(AND(D11&gt;1,H11&gt;1),L11-TINV(0.05,(F11^2/D11+J11^2/H11)^2/((F11^2/D11)^2/(D11-1)+(J11^2/H11)^2/(H11-1)))*SQRT(F11^2/D11+J11^2/H11),"")</f>
        <v>-2.29005992423752</v>
      </c>
      <c r="N11" s="47" t="n">
        <f aca="false">IF(AND(D11&gt;1,H11&gt;1),L11+TINV(0.05,(F11^2/D11+J11^2/H11)^2/((F11^2/D11)^2/(D11-1)+(J11^2/H11)^2/(H11-1)))*SQRT(F11^2/D11+J11^2/H11),"")</f>
        <v>-0.969580111180207</v>
      </c>
      <c r="O11" s="49" t="n">
        <f aca="false">IF(AND(D11&gt;1,H11&gt;1),TTEST('Mediums (Working)'!H7:H33,'Mediums (Working)'!H36:H58,2,3),"")</f>
        <v>9.30263787900982E-006</v>
      </c>
    </row>
    <row r="12" customFormat="false" ht="15" hidden="false" customHeight="false" outlineLevel="0" collapsed="false">
      <c r="A12" s="45" t="s">
        <v>1037</v>
      </c>
      <c r="B12" s="46" t="s">
        <v>5439</v>
      </c>
      <c r="C12" s="47" t="n">
        <v>2.805</v>
      </c>
      <c r="D12" s="46" t="n">
        <f aca="false">COUNT('Mediums (Working)'!I7:I33)</f>
        <v>27</v>
      </c>
      <c r="E12" s="48" t="n">
        <f aca="false">IF(D12&gt;0,AVERAGE('Mediums (Working)'!I7:I33),"")</f>
        <v>41.275570831486</v>
      </c>
      <c r="F12" s="47" t="n">
        <f aca="false">IF(D12&gt;1,STDEV('Mediums (Working)'!I7:I33),"")</f>
        <v>3.88277480794249</v>
      </c>
      <c r="G12" s="47" t="n">
        <f aca="false">IF(D12&gt;1,TINV(0.05,D12-1)*F12/SQRT(D12),"")</f>
        <v>1.53597455811148</v>
      </c>
      <c r="H12" s="46" t="n">
        <f aca="false">COUNT('Mediums (Working)'!I36:I58)</f>
        <v>23</v>
      </c>
      <c r="I12" s="48" t="n">
        <f aca="false">IF(H12&gt;0,AVERAGE('Mediums (Working)'!I36:I58),"")</f>
        <v>37.271573274433</v>
      </c>
      <c r="J12" s="47" t="n">
        <f aca="false">IF(H12&gt;1,STDEV('Mediums (Working)'!I36:I58),"")</f>
        <v>2.11752287817093</v>
      </c>
      <c r="K12" s="47" t="n">
        <f aca="false">IF(H12&gt;1,TINV(0.05,H12-1)*J12/SQRT(H12),"")</f>
        <v>0.915685558669479</v>
      </c>
      <c r="L12" s="47" t="n">
        <f aca="false">IF(AND(D12&gt;1,H12&gt;1),I12-E12,"")</f>
        <v>-4.00399755705297</v>
      </c>
      <c r="M12" s="47" t="n">
        <f aca="false">IF(AND(D12&gt;1,H12&gt;1),L12-TINV(0.05,(F12^2/D12+J12^2/H12)^2/((F12^2/D12)^2/(D12-1)+(J12^2/H12)^2/(H12-1)))*SQRT(F12^2/D12+J12^2/H12),"")</f>
        <v>-5.75683867140787</v>
      </c>
      <c r="N12" s="47" t="n">
        <f aca="false">IF(AND(D12&gt;1,H12&gt;1),L12+TINV(0.05,(F12^2/D12+J12^2/H12)^2/((F12^2/D12)^2/(D12-1)+(J12^2/H12)^2/(H12-1)))*SQRT(F12^2/D12+J12^2/H12),"")</f>
        <v>-2.25115644269807</v>
      </c>
      <c r="O12" s="49" t="n">
        <f aca="false">IF(AND(D12&gt;1,H12&gt;1),TTEST('Mediums (Working)'!I7:I33,'Mediums (Working)'!I36:I58,2,3),"")</f>
        <v>3.79629739546751E-005</v>
      </c>
    </row>
    <row r="13" customFormat="false" ht="15" hidden="false" customHeight="false" outlineLevel="0" collapsed="false">
      <c r="A13" s="45" t="s">
        <v>1143</v>
      </c>
      <c r="B13" s="46" t="s">
        <v>5440</v>
      </c>
      <c r="C13" s="47" t="n">
        <v>3.058</v>
      </c>
      <c r="D13" s="46" t="n">
        <f aca="false">COUNT('Mediums (Working)'!J7:J33)</f>
        <v>27</v>
      </c>
      <c r="E13" s="48" t="n">
        <f aca="false">IF(D13&gt;0,AVERAGE('Mediums (Working)'!J7:J33),"")</f>
        <v>36.8124616895445</v>
      </c>
      <c r="F13" s="47" t="n">
        <f aca="false">IF(D13&gt;1,STDEV('Mediums (Working)'!J7:J33),"")</f>
        <v>2.0269501131282</v>
      </c>
      <c r="G13" s="47" t="n">
        <f aca="false">IF(D13&gt;1,TINV(0.05,D13-1)*F13/SQRT(D13),"")</f>
        <v>0.80183475950177</v>
      </c>
      <c r="H13" s="46" t="n">
        <f aca="false">COUNT('Mediums (Working)'!J36:J58)</f>
        <v>23</v>
      </c>
      <c r="I13" s="48" t="n">
        <f aca="false">IF(H13&gt;0,AVERAGE('Mediums (Working)'!J36:J58),"")</f>
        <v>35.5386059149146</v>
      </c>
      <c r="J13" s="47" t="n">
        <f aca="false">IF(H13&gt;1,STDEV('Mediums (Working)'!J36:J58),"")</f>
        <v>1.28246522853664</v>
      </c>
      <c r="K13" s="47" t="n">
        <f aca="false">IF(H13&gt;1,TINV(0.05,H13-1)*J13/SQRT(H13),"")</f>
        <v>0.554579552066573</v>
      </c>
      <c r="L13" s="47" t="n">
        <f aca="false">IF(AND(D13&gt;1,H13&gt;1),I13-E13,"")</f>
        <v>-1.27385577462991</v>
      </c>
      <c r="M13" s="47" t="n">
        <f aca="false">IF(AND(D13&gt;1,H13&gt;1),L13-TINV(0.05,(F13^2/D13+J13^2/H13)^2/((F13^2/D13)^2/(D13-1)+(J13^2/H13)^2/(H13-1)))*SQRT(F13^2/D13+J13^2/H13),"")</f>
        <v>-2.22701405268285</v>
      </c>
      <c r="N13" s="47" t="n">
        <f aca="false">IF(AND(D13&gt;1,H13&gt;1),L13+TINV(0.05,(F13^2/D13+J13^2/H13)^2/((F13^2/D13)^2/(D13-1)+(J13^2/H13)^2/(H13-1)))*SQRT(F13^2/D13+J13^2/H13),"")</f>
        <v>-0.32069749657697</v>
      </c>
      <c r="O13" s="49" t="n">
        <f aca="false">IF(AND(D13&gt;1,H13&gt;1),TTEST('Mediums (Working)'!J7:J33,'Mediums (Working)'!J36:J58,2,3),"")</f>
        <v>0.00993145593953746</v>
      </c>
    </row>
    <row r="14" customFormat="false" ht="15" hidden="false" customHeight="false" outlineLevel="0" collapsed="false">
      <c r="A14" s="45" t="s">
        <v>1275</v>
      </c>
      <c r="B14" s="46" t="s">
        <v>5441</v>
      </c>
      <c r="C14" s="47" t="n">
        <v>3.283</v>
      </c>
      <c r="D14" s="46" t="n">
        <f aca="false">COUNT('Mediums (Working)'!K7:K33)</f>
        <v>27</v>
      </c>
      <c r="E14" s="48" t="n">
        <f aca="false">IF(D14&gt;0,AVERAGE('Mediums (Working)'!K7:K33),"")</f>
        <v>44.8469580451206</v>
      </c>
      <c r="F14" s="47" t="n">
        <f aca="false">IF(D14&gt;1,STDEV('Mediums (Working)'!K7:K33),"")</f>
        <v>3.50579861380189</v>
      </c>
      <c r="G14" s="47" t="n">
        <f aca="false">IF(D14&gt;1,TINV(0.05,D14-1)*F14/SQRT(D14),"")</f>
        <v>1.38684774240504</v>
      </c>
      <c r="H14" s="46" t="n">
        <f aca="false">COUNT('Mediums (Working)'!K36:K58)</f>
        <v>22</v>
      </c>
      <c r="I14" s="48" t="n">
        <f aca="false">IF(H14&gt;0,AVERAGE('Mediums (Working)'!K36:K58),"")</f>
        <v>40.4017452790434</v>
      </c>
      <c r="J14" s="47" t="n">
        <f aca="false">IF(H14&gt;1,STDEV('Mediums (Working)'!K36:K58),"")</f>
        <v>1.6439593907902</v>
      </c>
      <c r="K14" s="47" t="n">
        <f aca="false">IF(H14&gt;1,TINV(0.05,H14-1)*J14/SQRT(H14),"")</f>
        <v>0.728890760290746</v>
      </c>
      <c r="L14" s="47" t="n">
        <f aca="false">IF(AND(D14&gt;1,H14&gt;1),I14-E14,"")</f>
        <v>-4.44521276607714</v>
      </c>
      <c r="M14" s="47" t="n">
        <f aca="false">IF(AND(D14&gt;1,H14&gt;1),L14-TINV(0.05,(F14^2/D14+J14^2/H14)^2/((F14^2/D14)^2/(D14-1)+(J14^2/H14)^2/(H14-1)))*SQRT(F14^2/D14+J14^2/H14),"")</f>
        <v>-5.98435668081567</v>
      </c>
      <c r="N14" s="47" t="n">
        <f aca="false">IF(AND(D14&gt;1,H14&gt;1),L14+TINV(0.05,(F14^2/D14+J14^2/H14)^2/((F14^2/D14)^2/(D14-1)+(J14^2/H14)^2/(H14-1)))*SQRT(F14^2/D14+J14^2/H14),"")</f>
        <v>-2.90606885133861</v>
      </c>
      <c r="O14" s="49" t="n">
        <f aca="false">IF(AND(D14&gt;1,H14&gt;1),TTEST('Mediums (Working)'!K7:K33,'Mediums (Working)'!K36:K58,2,3),"")</f>
        <v>8.8693362021108E-007</v>
      </c>
    </row>
    <row r="15" customFormat="false" ht="15" hidden="false" customHeight="false" outlineLevel="0" collapsed="false">
      <c r="A15" s="45" t="s">
        <v>1411</v>
      </c>
      <c r="B15" s="46" t="s">
        <v>5442</v>
      </c>
      <c r="C15" s="47" t="n">
        <v>3.556</v>
      </c>
      <c r="D15" s="46" t="n">
        <f aca="false">COUNT('Mediums (Working)'!L7:L33)</f>
        <v>26</v>
      </c>
      <c r="E15" s="48" t="n">
        <f aca="false">IF(D15&gt;0,AVERAGE('Mediums (Working)'!L7:L33),"")</f>
        <v>37.4674559269915</v>
      </c>
      <c r="F15" s="47" t="n">
        <f aca="false">IF(D15&gt;1,STDEV('Mediums (Working)'!L7:L33),"")</f>
        <v>2.75241342173624</v>
      </c>
      <c r="G15" s="47" t="n">
        <f aca="false">IF(D15&gt;1,TINV(0.05,D15-1)*F15/SQRT(D15),"")</f>
        <v>1.11172384025399</v>
      </c>
      <c r="H15" s="46" t="n">
        <f aca="false">COUNT('Mediums (Working)'!L36:L58)</f>
        <v>22</v>
      </c>
      <c r="I15" s="48" t="n">
        <f aca="false">IF(H15&gt;0,AVERAGE('Mediums (Working)'!L36:L58),"")</f>
        <v>36.6683212484443</v>
      </c>
      <c r="J15" s="47" t="n">
        <f aca="false">IF(H15&gt;1,STDEV('Mediums (Working)'!L36:L58),"")</f>
        <v>1.72267302269104</v>
      </c>
      <c r="K15" s="47" t="n">
        <f aca="false">IF(H15&gt;1,TINV(0.05,H15-1)*J15/SQRT(H15),"")</f>
        <v>0.763790429542228</v>
      </c>
      <c r="L15" s="47" t="n">
        <f aca="false">IF(AND(D15&gt;1,H15&gt;1),I15-E15,"")</f>
        <v>-0.79913467854724</v>
      </c>
      <c r="M15" s="47" t="n">
        <f aca="false">IF(AND(D15&gt;1,H15&gt;1),L15-TINV(0.05,(F15^2/D15+J15^2/H15)^2/((F15^2/D15)^2/(D15-1)+(J15^2/H15)^2/(H15-1)))*SQRT(F15^2/D15+J15^2/H15),"")</f>
        <v>-2.11672282904531</v>
      </c>
      <c r="N15" s="47" t="n">
        <f aca="false">IF(AND(D15&gt;1,H15&gt;1),L15+TINV(0.05,(F15^2/D15+J15^2/H15)^2/((F15^2/D15)^2/(D15-1)+(J15^2/H15)^2/(H15-1)))*SQRT(F15^2/D15+J15^2/H15),"")</f>
        <v>0.518453471950829</v>
      </c>
      <c r="O15" s="49" t="n">
        <f aca="false">IF(AND(D15&gt;1,H15&gt;1),TTEST('Mediums (Working)'!L7:L33,'Mediums (Working)'!L36:L58,2,3),"")</f>
        <v>0.227676790754208</v>
      </c>
    </row>
    <row r="16" customFormat="false" ht="15" hidden="false" customHeight="false" outlineLevel="0" collapsed="false">
      <c r="A16" s="45" t="s">
        <v>1628</v>
      </c>
      <c r="B16" s="46" t="s">
        <v>5443</v>
      </c>
      <c r="C16" s="47" t="n">
        <v>3.786</v>
      </c>
      <c r="D16" s="46" t="n">
        <f aca="false">COUNT('Mediums (Working)'!M7:M33)</f>
        <v>27</v>
      </c>
      <c r="E16" s="48" t="n">
        <f aca="false">IF(D16&gt;0,AVERAGE('Mediums (Working)'!M7:M33),"")</f>
        <v>43.6338854180969</v>
      </c>
      <c r="F16" s="47" t="n">
        <f aca="false">IF(D16&gt;1,STDEV('Mediums (Working)'!M7:M33),"")</f>
        <v>3.25568936138444</v>
      </c>
      <c r="G16" s="47" t="n">
        <f aca="false">IF(D16&gt;1,TINV(0.05,D16-1)*F16/SQRT(D16),"")</f>
        <v>1.2879078173608</v>
      </c>
      <c r="H16" s="46" t="n">
        <f aca="false">COUNT('Mediums (Working)'!M36:M58)</f>
        <v>23</v>
      </c>
      <c r="I16" s="48" t="n">
        <f aca="false">IF(H16&gt;0,AVERAGE('Mediums (Working)'!M36:M58),"")</f>
        <v>40.3635824422722</v>
      </c>
      <c r="J16" s="47" t="n">
        <f aca="false">IF(H16&gt;1,STDEV('Mediums (Working)'!M36:M58),"")</f>
        <v>1.89172212031785</v>
      </c>
      <c r="K16" s="47" t="n">
        <f aca="false">IF(H16&gt;1,TINV(0.05,H16-1)*J16/SQRT(H16),"")</f>
        <v>0.818041988801046</v>
      </c>
      <c r="L16" s="47" t="n">
        <f aca="false">IF(AND(D16&gt;1,H16&gt;1),I16-E16,"")</f>
        <v>-3.27030297582468</v>
      </c>
      <c r="M16" s="47" t="n">
        <f aca="false">IF(AND(D16&gt;1,H16&gt;1),L16-TINV(0.05,(F16^2/D16+J16^2/H16)^2/((F16^2/D16)^2/(D16-1)+(J16^2/H16)^2/(H16-1)))*SQRT(F16^2/D16+J16^2/H16),"")</f>
        <v>-4.76445558199947</v>
      </c>
      <c r="N16" s="47" t="n">
        <f aca="false">IF(AND(D16&gt;1,H16&gt;1),L16+TINV(0.05,(F16^2/D16+J16^2/H16)^2/((F16^2/D16)^2/(D16-1)+(J16^2/H16)^2/(H16-1)))*SQRT(F16^2/D16+J16^2/H16),"")</f>
        <v>-1.77615036964988</v>
      </c>
      <c r="O16" s="49" t="n">
        <f aca="false">IF(AND(D16&gt;1,H16&gt;1),TTEST('Mediums (Working)'!M7:M33,'Mediums (Working)'!M36:M58,2,3),"")</f>
        <v>6.70799918789287E-005</v>
      </c>
    </row>
    <row r="17" customFormat="false" ht="15" hidden="false" customHeight="false" outlineLevel="0" collapsed="false">
      <c r="A17" s="45" t="s">
        <v>1760</v>
      </c>
      <c r="B17" s="46" t="s">
        <v>5444</v>
      </c>
      <c r="C17" s="47" t="n">
        <v>4.059</v>
      </c>
      <c r="D17" s="46" t="n">
        <f aca="false">COUNT('Mediums (Working)'!N7:N33)</f>
        <v>27</v>
      </c>
      <c r="E17" s="48" t="n">
        <f aca="false">IF(D17&gt;0,AVERAGE('Mediums (Working)'!N7:N33),"")</f>
        <v>44.2393578917144</v>
      </c>
      <c r="F17" s="47" t="n">
        <f aca="false">IF(D17&gt;1,STDEV('Mediums (Working)'!N7:N33),"")</f>
        <v>3.34148563081825</v>
      </c>
      <c r="G17" s="47" t="n">
        <f aca="false">IF(D17&gt;1,TINV(0.05,D17-1)*F17/SQRT(D17),"")</f>
        <v>1.32184769117518</v>
      </c>
      <c r="H17" s="46" t="n">
        <f aca="false">COUNT('Mediums (Working)'!N36:N58)</f>
        <v>23</v>
      </c>
      <c r="I17" s="48" t="n">
        <f aca="false">IF(H17&gt;0,AVERAGE('Mediums (Working)'!N36:N58),"")</f>
        <v>39.7332980665568</v>
      </c>
      <c r="J17" s="47" t="n">
        <f aca="false">IF(H17&gt;1,STDEV('Mediums (Working)'!N36:N58),"")</f>
        <v>1.56989646123873</v>
      </c>
      <c r="K17" s="47" t="n">
        <f aca="false">IF(H17&gt;1,TINV(0.05,H17-1)*J17/SQRT(H17),"")</f>
        <v>0.67887413778704</v>
      </c>
      <c r="L17" s="47" t="n">
        <f aca="false">IF(AND(D17&gt;1,H17&gt;1),I17-E17,"")</f>
        <v>-4.50605982515756</v>
      </c>
      <c r="M17" s="47" t="n">
        <f aca="false">IF(AND(D17&gt;1,H17&gt;1),L17-TINV(0.05,(F17^2/D17+J17^2/H17)^2/((F17^2/D17)^2/(D17-1)+(J17^2/H17)^2/(H17-1)))*SQRT(F17^2/D17+J17^2/H17),"")</f>
        <v>-5.96684424813918</v>
      </c>
      <c r="N17" s="47" t="n">
        <f aca="false">IF(AND(D17&gt;1,H17&gt;1),L17+TINV(0.05,(F17^2/D17+J17^2/H17)^2/((F17^2/D17)^2/(D17-1)+(J17^2/H17)^2/(H17-1)))*SQRT(F17^2/D17+J17^2/H17),"")</f>
        <v>-3.04527540217595</v>
      </c>
      <c r="O17" s="49" t="n">
        <f aca="false">IF(AND(D17&gt;1,H17&gt;1),TTEST('Mediums (Working)'!N7:N33,'Mediums (Working)'!N36:N58,2,3),"")</f>
        <v>2.57770525130641E-007</v>
      </c>
    </row>
    <row r="18" customFormat="false" ht="15" hidden="false" customHeight="false" outlineLevel="0" collapsed="false">
      <c r="A18" s="45" t="s">
        <v>1895</v>
      </c>
      <c r="B18" s="46" t="s">
        <v>5445</v>
      </c>
      <c r="C18" s="47" t="n">
        <v>4.308</v>
      </c>
      <c r="D18" s="46" t="n">
        <f aca="false">COUNT('Mediums (Working)'!O7:O33)</f>
        <v>27</v>
      </c>
      <c r="E18" s="48" t="n">
        <f aca="false">IF(D18&gt;0,AVERAGE('Mediums (Working)'!O7:O33),"")</f>
        <v>44.9506636636785</v>
      </c>
      <c r="F18" s="47" t="n">
        <f aca="false">IF(D18&gt;1,STDEV('Mediums (Working)'!O7:O33),"")</f>
        <v>4.0503466716065</v>
      </c>
      <c r="G18" s="47" t="n">
        <f aca="false">IF(D18&gt;1,TINV(0.05,D18-1)*F18/SQRT(D18),"")</f>
        <v>1.60226377960245</v>
      </c>
      <c r="H18" s="46" t="n">
        <f aca="false">COUNT('Mediums (Working)'!O36:O58)</f>
        <v>23</v>
      </c>
      <c r="I18" s="48" t="n">
        <f aca="false">IF(H18&gt;0,AVERAGE('Mediums (Working)'!O36:O58),"")</f>
        <v>40.0461748539169</v>
      </c>
      <c r="J18" s="47" t="n">
        <f aca="false">IF(H18&gt;1,STDEV('Mediums (Working)'!O36:O58),"")</f>
        <v>1.96708189315706</v>
      </c>
      <c r="K18" s="47" t="n">
        <f aca="false">IF(H18&gt;1,TINV(0.05,H18-1)*J18/SQRT(H18),"")</f>
        <v>0.850629998311993</v>
      </c>
      <c r="L18" s="47" t="n">
        <f aca="false">IF(AND(D18&gt;1,H18&gt;1),I18-E18,"")</f>
        <v>-4.90448880976165</v>
      </c>
      <c r="M18" s="47" t="n">
        <f aca="false">IF(AND(D18&gt;1,H18&gt;1),L18-TINV(0.05,(F18^2/D18+J18^2/H18)^2/((F18^2/D18)^2/(D18-1)+(J18^2/H18)^2/(H18-1)))*SQRT(F18^2/D18+J18^2/H18),"")</f>
        <v>-6.68761039338696</v>
      </c>
      <c r="N18" s="47" t="n">
        <f aca="false">IF(AND(D18&gt;1,H18&gt;1),L18+TINV(0.05,(F18^2/D18+J18^2/H18)^2/((F18^2/D18)^2/(D18-1)+(J18^2/H18)^2/(H18-1)))*SQRT(F18^2/D18+J18^2/H18),"")</f>
        <v>-3.12136722613633</v>
      </c>
      <c r="O18" s="49" t="n">
        <f aca="false">IF(AND(D18&gt;1,H18&gt;1),TTEST('Mediums (Working)'!O7:O33,'Mediums (Working)'!O36:O58,2,3),"")</f>
        <v>2.08084290550802E-006</v>
      </c>
    </row>
    <row r="19" customFormat="false" ht="15" hidden="false" customHeight="false" outlineLevel="0" collapsed="false">
      <c r="A19" s="45" t="s">
        <v>2027</v>
      </c>
      <c r="B19" s="46" t="s">
        <v>5446</v>
      </c>
      <c r="C19" s="47" t="n">
        <v>4.559</v>
      </c>
      <c r="D19" s="46" t="n">
        <f aca="false">COUNT('Mediums (Working)'!P7:P33)</f>
        <v>27</v>
      </c>
      <c r="E19" s="48" t="n">
        <f aca="false">IF(D19&gt;0,AVERAGE('Mediums (Working)'!P7:P33),"")</f>
        <v>44.1952369011331</v>
      </c>
      <c r="F19" s="47" t="n">
        <f aca="false">IF(D19&gt;1,STDEV('Mediums (Working)'!P7:P33),"")</f>
        <v>3.93979686625898</v>
      </c>
      <c r="G19" s="47" t="n">
        <f aca="false">IF(D19&gt;1,TINV(0.05,D19-1)*F19/SQRT(D19),"")</f>
        <v>1.55853173311069</v>
      </c>
      <c r="H19" s="46" t="n">
        <f aca="false">COUNT('Mediums (Working)'!P36:P58)</f>
        <v>23</v>
      </c>
      <c r="I19" s="48" t="n">
        <f aca="false">IF(H19&gt;0,AVERAGE('Mediums (Working)'!P36:P58),"")</f>
        <v>39.0520519845027</v>
      </c>
      <c r="J19" s="47" t="n">
        <f aca="false">IF(H19&gt;1,STDEV('Mediums (Working)'!P36:P58),"")</f>
        <v>1.99049163000288</v>
      </c>
      <c r="K19" s="47" t="n">
        <f aca="false">IF(H19&gt;1,TINV(0.05,H19-1)*J19/SQRT(H19),"")</f>
        <v>0.860753127645304</v>
      </c>
      <c r="L19" s="47" t="n">
        <f aca="false">IF(AND(D19&gt;1,H19&gt;1),I19-E19,"")</f>
        <v>-5.1431849166304</v>
      </c>
      <c r="M19" s="47" t="n">
        <f aca="false">IF(AND(D19&gt;1,H19&gt;1),L19-TINV(0.05,(F19^2/D19+J19^2/H19)^2/((F19^2/D19)^2/(D19-1)+(J19^2/H19)^2/(H19-1)))*SQRT(F19^2/D19+J19^2/H19),"")</f>
        <v>-6.8915578214002</v>
      </c>
      <c r="N19" s="47" t="n">
        <f aca="false">IF(AND(D19&gt;1,H19&gt;1),L19+TINV(0.05,(F19^2/D19+J19^2/H19)^2/((F19^2/D19)^2/(D19-1)+(J19^2/H19)^2/(H19-1)))*SQRT(F19^2/D19+J19^2/H19),"")</f>
        <v>-3.39481201186059</v>
      </c>
      <c r="O19" s="49" t="n">
        <f aca="false">IF(AND(D19&gt;1,H19&gt;1),TTEST('Mediums (Working)'!P7:P33,'Mediums (Working)'!P36:P58,2,3),"")</f>
        <v>5.70211251050922E-007</v>
      </c>
    </row>
    <row r="20" customFormat="false" ht="15" hidden="false" customHeight="false" outlineLevel="0" collapsed="false">
      <c r="A20" s="45" t="s">
        <v>2154</v>
      </c>
      <c r="B20" s="46" t="s">
        <v>5447</v>
      </c>
      <c r="C20" s="47" t="n">
        <v>4.789</v>
      </c>
      <c r="D20" s="46" t="n">
        <f aca="false">COUNT('Mediums (Working)'!Q7:Q33)</f>
        <v>27</v>
      </c>
      <c r="E20" s="48" t="n">
        <f aca="false">IF(D20&gt;0,AVERAGE('Mediums (Working)'!Q7:Q33),"")</f>
        <v>45.9168385516535</v>
      </c>
      <c r="F20" s="47" t="n">
        <f aca="false">IF(D20&gt;1,STDEV('Mediums (Working)'!Q7:Q33),"")</f>
        <v>4.06544902757214</v>
      </c>
      <c r="G20" s="47" t="n">
        <f aca="false">IF(D20&gt;1,TINV(0.05,D20-1)*F20/SQRT(D20),"")</f>
        <v>1.60823807264754</v>
      </c>
      <c r="H20" s="46" t="n">
        <f aca="false">COUNT('Mediums (Working)'!Q36:Q58)</f>
        <v>23</v>
      </c>
      <c r="I20" s="48" t="n">
        <f aca="false">IF(H20&gt;0,AVERAGE('Mediums (Working)'!Q36:Q58),"")</f>
        <v>40.5525170339265</v>
      </c>
      <c r="J20" s="47" t="n">
        <f aca="false">IF(H20&gt;1,STDEV('Mediums (Working)'!Q36:Q58),"")</f>
        <v>2.05741889179253</v>
      </c>
      <c r="K20" s="47" t="n">
        <f aca="false">IF(H20&gt;1,TINV(0.05,H20-1)*J20/SQRT(H20),"")</f>
        <v>0.889694645932467</v>
      </c>
      <c r="L20" s="47" t="n">
        <f aca="false">IF(AND(D20&gt;1,H20&gt;1),I20-E20,"")</f>
        <v>-5.36432151772706</v>
      </c>
      <c r="M20" s="47" t="n">
        <f aca="false">IF(AND(D20&gt;1,H20&gt;1),L20-TINV(0.05,(F20^2/D20+J20^2/H20)^2/((F20^2/D20)^2/(D20-1)+(J20^2/H20)^2/(H20-1)))*SQRT(F20^2/D20+J20^2/H20),"")</f>
        <v>-7.1691533703556</v>
      </c>
      <c r="N20" s="47" t="n">
        <f aca="false">IF(AND(D20&gt;1,H20&gt;1),L20+TINV(0.05,(F20^2/D20+J20^2/H20)^2/((F20^2/D20)^2/(D20-1)+(J20^2/H20)^2/(H20-1)))*SQRT(F20^2/D20+J20^2/H20),"")</f>
        <v>-3.55948966509852</v>
      </c>
      <c r="O20" s="49" t="n">
        <f aca="false">IF(AND(D20&gt;1,H20&gt;1),TTEST('Mediums (Working)'!Q7:Q33,'Mediums (Working)'!Q36:Q58,2,3),"")</f>
        <v>4.65769421559551E-007</v>
      </c>
    </row>
    <row r="21" customFormat="false" ht="15" hidden="false" customHeight="false" outlineLevel="0" collapsed="false">
      <c r="A21" s="45" t="s">
        <v>2285</v>
      </c>
      <c r="B21" s="46" t="s">
        <v>5448</v>
      </c>
      <c r="C21" s="47" t="n">
        <v>5.055</v>
      </c>
      <c r="D21" s="46" t="n">
        <f aca="false">COUNT('Mediums (Working)'!R7:R33)</f>
        <v>26</v>
      </c>
      <c r="E21" s="48" t="n">
        <f aca="false">IF(D21&gt;0,AVERAGE('Mediums (Working)'!R7:R33),"")</f>
        <v>44.0555332905485</v>
      </c>
      <c r="F21" s="47" t="n">
        <f aca="false">IF(D21&gt;1,STDEV('Mediums (Working)'!R7:R33),"")</f>
        <v>3.12811377936501</v>
      </c>
      <c r="G21" s="47" t="n">
        <f aca="false">IF(D21&gt;1,TINV(0.05,D21-1)*F21/SQRT(D21),"")</f>
        <v>1.26347249874745</v>
      </c>
      <c r="H21" s="46" t="n">
        <f aca="false">COUNT('Mediums (Working)'!R36:R58)</f>
        <v>22</v>
      </c>
      <c r="I21" s="48" t="n">
        <f aca="false">IF(H21&gt;0,AVERAGE('Mediums (Working)'!R36:R58),"")</f>
        <v>41.9142373090582</v>
      </c>
      <c r="J21" s="47" t="n">
        <f aca="false">IF(H21&gt;1,STDEV('Mediums (Working)'!R36:R58),"")</f>
        <v>1.77495532495339</v>
      </c>
      <c r="K21" s="47" t="n">
        <f aca="false">IF(H21&gt;1,TINV(0.05,H21-1)*J21/SQRT(H21),"")</f>
        <v>0.786971103748199</v>
      </c>
      <c r="L21" s="47" t="n">
        <f aca="false">IF(AND(D21&gt;1,H21&gt;1),I21-E21,"")</f>
        <v>-2.14129598149038</v>
      </c>
      <c r="M21" s="47" t="n">
        <f aca="false">IF(AND(D21&gt;1,H21&gt;1),L21-TINV(0.05,(F21^2/D21+J21^2/H21)^2/((F21^2/D21)^2/(D21-1)+(J21^2/H21)^2/(H21-1)))*SQRT(F21^2/D21+J21^2/H21),"")</f>
        <v>-3.5980874278035</v>
      </c>
      <c r="N21" s="47" t="n">
        <f aca="false">IF(AND(D21&gt;1,H21&gt;1),L21+TINV(0.05,(F21^2/D21+J21^2/H21)^2/((F21^2/D21)^2/(D21-1)+(J21^2/H21)^2/(H21-1)))*SQRT(F21^2/D21+J21^2/H21),"")</f>
        <v>-0.68450453517726</v>
      </c>
      <c r="O21" s="49" t="n">
        <f aca="false">IF(AND(D21&gt;1,H21&gt;1),TTEST('Mediums (Working)'!R7:R33,'Mediums (Working)'!R36:R58,2,3),"")</f>
        <v>0.00496983741702221</v>
      </c>
    </row>
    <row r="22" customFormat="false" ht="15" hidden="false" customHeight="false" outlineLevel="0" collapsed="false">
      <c r="A22" s="45" t="s">
        <v>2413</v>
      </c>
      <c r="B22" s="46" t="s">
        <v>5449</v>
      </c>
      <c r="C22" s="47" t="n">
        <v>5.278</v>
      </c>
      <c r="D22" s="46" t="n">
        <f aca="false">COUNT('Mediums (Working)'!S7:S33)</f>
        <v>27</v>
      </c>
      <c r="E22" s="48" t="n">
        <f aca="false">IF(D22&gt;0,AVERAGE('Mediums (Working)'!S7:S33),"")</f>
        <v>46.0317657806181</v>
      </c>
      <c r="F22" s="47" t="n">
        <f aca="false">IF(D22&gt;1,STDEV('Mediums (Working)'!S7:S33),"")</f>
        <v>3.73829818201246</v>
      </c>
      <c r="G22" s="47" t="n">
        <f aca="false">IF(D22&gt;1,TINV(0.05,D22-1)*F22/SQRT(D22),"")</f>
        <v>1.47882150838622</v>
      </c>
      <c r="H22" s="46" t="n">
        <f aca="false">COUNT('Mediums (Working)'!S36:S58)</f>
        <v>23</v>
      </c>
      <c r="I22" s="48" t="n">
        <f aca="false">IF(H22&gt;0,AVERAGE('Mediums (Working)'!S36:S58),"")</f>
        <v>41.7703898181737</v>
      </c>
      <c r="J22" s="47" t="n">
        <f aca="false">IF(H22&gt;1,STDEV('Mediums (Working)'!S36:S58),"")</f>
        <v>2.58045770661683</v>
      </c>
      <c r="K22" s="47" t="n">
        <f aca="false">IF(H22&gt;1,TINV(0.05,H22-1)*J22/SQRT(H22),"")</f>
        <v>1.11587359034695</v>
      </c>
      <c r="L22" s="47" t="n">
        <f aca="false">IF(AND(D22&gt;1,H22&gt;1),I22-E22,"")</f>
        <v>-4.26137596244436</v>
      </c>
      <c r="M22" s="47" t="n">
        <f aca="false">IF(AND(D22&gt;1,H22&gt;1),L22-TINV(0.05,(F22^2/D22+J22^2/H22)^2/((F22^2/D22)^2/(D22-1)+(J22^2/H22)^2/(H22-1)))*SQRT(F22^2/D22+J22^2/H22),"")</f>
        <v>-6.0697352998911</v>
      </c>
      <c r="N22" s="47" t="n">
        <f aca="false">IF(AND(D22&gt;1,H22&gt;1),L22+TINV(0.05,(F22^2/D22+J22^2/H22)^2/((F22^2/D22)^2/(D22-1)+(J22^2/H22)^2/(H22-1)))*SQRT(F22^2/D22+J22^2/H22),"")</f>
        <v>-2.45301662499763</v>
      </c>
      <c r="O22" s="49" t="n">
        <f aca="false">IF(AND(D22&gt;1,H22&gt;1),TTEST('Mediums (Working)'!S7:S33,'Mediums (Working)'!S36:S58,2,3),"")</f>
        <v>2.05636017648726E-005</v>
      </c>
    </row>
    <row r="23" customFormat="false" ht="15" hidden="false" customHeight="false" outlineLevel="0" collapsed="false">
      <c r="A23" s="45" t="s">
        <v>2544</v>
      </c>
      <c r="B23" s="46" t="s">
        <v>5450</v>
      </c>
      <c r="C23" s="47" t="n">
        <v>5.546</v>
      </c>
      <c r="D23" s="46" t="n">
        <f aca="false">COUNT('Mediums (Working)'!T7:T33)</f>
        <v>27</v>
      </c>
      <c r="E23" s="48" t="n">
        <f aca="false">IF(D23&gt;0,AVERAGE('Mediums (Working)'!T7:T33),"")</f>
        <v>43.9719717194121</v>
      </c>
      <c r="F23" s="47" t="n">
        <f aca="false">IF(D23&gt;1,STDEV('Mediums (Working)'!T7:T33),"")</f>
        <v>3.45585239004762</v>
      </c>
      <c r="G23" s="47" t="n">
        <f aca="false">IF(D23&gt;1,TINV(0.05,D23-1)*F23/SQRT(D23),"")</f>
        <v>1.36708967433388</v>
      </c>
      <c r="H23" s="46" t="n">
        <f aca="false">COUNT('Mediums (Working)'!T36:T58)</f>
        <v>23</v>
      </c>
      <c r="I23" s="48" t="n">
        <f aca="false">IF(H23&gt;0,AVERAGE('Mediums (Working)'!T36:T58),"")</f>
        <v>41.077880167486</v>
      </c>
      <c r="J23" s="47" t="n">
        <f aca="false">IF(H23&gt;1,STDEV('Mediums (Working)'!T36:T58),"")</f>
        <v>2.39194660803683</v>
      </c>
      <c r="K23" s="47" t="n">
        <f aca="false">IF(H23&gt;1,TINV(0.05,H23-1)*J23/SQRT(H23),"")</f>
        <v>1.0343552783617</v>
      </c>
      <c r="L23" s="47" t="n">
        <f aca="false">IF(AND(D23&gt;1,H23&gt;1),I23-E23,"")</f>
        <v>-2.89409155192615</v>
      </c>
      <c r="M23" s="47" t="n">
        <f aca="false">IF(AND(D23&gt;1,H23&gt;1),L23-TINV(0.05,(F23^2/D23+J23^2/H23)^2/((F23^2/D23)^2/(D23-1)+(J23^2/H23)^2/(H23-1)))*SQRT(F23^2/D23+J23^2/H23),"")</f>
        <v>-4.56744485681449</v>
      </c>
      <c r="N23" s="47" t="n">
        <f aca="false">IF(AND(D23&gt;1,H23&gt;1),L23+TINV(0.05,(F23^2/D23+J23^2/H23)^2/((F23^2/D23)^2/(D23-1)+(J23^2/H23)^2/(H23-1)))*SQRT(F23^2/D23+J23^2/H23),"")</f>
        <v>-1.2207382470378</v>
      </c>
      <c r="O23" s="49" t="n">
        <f aca="false">IF(AND(D23&gt;1,H23&gt;1),TTEST('Mediums (Working)'!T7:T33,'Mediums (Working)'!T36:T58,2,3),"")</f>
        <v>0.0011012212836642</v>
      </c>
    </row>
    <row r="24" customFormat="false" ht="15" hidden="false" customHeight="false" outlineLevel="0" collapsed="false">
      <c r="A24" s="45" t="s">
        <v>2676</v>
      </c>
      <c r="B24" s="46" t="s">
        <v>5451</v>
      </c>
      <c r="C24" s="47" t="n">
        <v>5.774</v>
      </c>
      <c r="D24" s="46" t="n">
        <f aca="false">COUNT('Mediums (Working)'!U7:U33)</f>
        <v>27</v>
      </c>
      <c r="E24" s="48" t="n">
        <f aca="false">IF(D24&gt;0,AVERAGE('Mediums (Working)'!U7:U33),"")</f>
        <v>48.5655951457224</v>
      </c>
      <c r="F24" s="47" t="n">
        <f aca="false">IF(D24&gt;1,STDEV('Mediums (Working)'!U7:U33),"")</f>
        <v>3.36193996867665</v>
      </c>
      <c r="G24" s="47" t="n">
        <f aca="false">IF(D24&gt;1,TINV(0.05,D24-1)*F24/SQRT(D24),"")</f>
        <v>1.3299391577442</v>
      </c>
      <c r="H24" s="46" t="n">
        <f aca="false">COUNT('Mediums (Working)'!U36:U58)</f>
        <v>23</v>
      </c>
      <c r="I24" s="48" t="n">
        <f aca="false">IF(H24&gt;0,AVERAGE('Mediums (Working)'!U36:U58),"")</f>
        <v>44.0754709840217</v>
      </c>
      <c r="J24" s="47" t="n">
        <f aca="false">IF(H24&gt;1,STDEV('Mediums (Working)'!U36:U58),"")</f>
        <v>2.23831538933354</v>
      </c>
      <c r="K24" s="47" t="n">
        <f aca="false">IF(H24&gt;1,TINV(0.05,H24-1)*J24/SQRT(H24),"")</f>
        <v>0.967920157505344</v>
      </c>
      <c r="L24" s="47" t="n">
        <f aca="false">IF(AND(D24&gt;1,H24&gt;1),I24-E24,"")</f>
        <v>-4.49012416170065</v>
      </c>
      <c r="M24" s="47" t="n">
        <f aca="false">IF(AND(D24&gt;1,H24&gt;1),L24-TINV(0.05,(F24^2/D24+J24^2/H24)^2/((F24^2/D24)^2/(D24-1)+(J24^2/H24)^2/(H24-1)))*SQRT(F24^2/D24+J24^2/H24),"")</f>
        <v>-6.09692532993926</v>
      </c>
      <c r="N24" s="47" t="n">
        <f aca="false">IF(AND(D24&gt;1,H24&gt;1),L24+TINV(0.05,(F24^2/D24+J24^2/H24)^2/((F24^2/D24)^2/(D24-1)+(J24^2/H24)^2/(H24-1)))*SQRT(F24^2/D24+J24^2/H24),"")</f>
        <v>-2.88332299346204</v>
      </c>
      <c r="O24" s="49" t="n">
        <f aca="false">IF(AND(D24&gt;1,H24&gt;1),TTEST('Mediums (Working)'!U7:U33,'Mediums (Working)'!U36:U58,2,3),"")</f>
        <v>1.07180963340801E-006</v>
      </c>
    </row>
    <row r="25" customFormat="false" ht="15" hidden="false" customHeight="false" outlineLevel="0" collapsed="false">
      <c r="A25" s="45" t="s">
        <v>2806</v>
      </c>
      <c r="B25" s="46" t="s">
        <v>5452</v>
      </c>
      <c r="C25" s="47" t="n">
        <v>6.038</v>
      </c>
      <c r="D25" s="46" t="n">
        <f aca="false">COUNT('Mediums (Working)'!V7:V33)</f>
        <v>26</v>
      </c>
      <c r="E25" s="48" t="n">
        <f aca="false">IF(D25&gt;0,AVERAGE('Mediums (Working)'!V7:V33),"")</f>
        <v>48.6587458151714</v>
      </c>
      <c r="F25" s="47" t="n">
        <f aca="false">IF(D25&gt;1,STDEV('Mediums (Working)'!V7:V33),"")</f>
        <v>4.18329453768564</v>
      </c>
      <c r="G25" s="47" t="n">
        <f aca="false">IF(D25&gt;1,TINV(0.05,D25-1)*F25/SQRT(D25),"")</f>
        <v>1.68966923050962</v>
      </c>
      <c r="H25" s="46" t="n">
        <f aca="false">COUNT('Mediums (Working)'!V36:V58)</f>
        <v>23</v>
      </c>
      <c r="I25" s="48" t="n">
        <f aca="false">IF(H25&gt;0,AVERAGE('Mediums (Working)'!V36:V58),"")</f>
        <v>44.6668237291472</v>
      </c>
      <c r="J25" s="47" t="n">
        <f aca="false">IF(H25&gt;1,STDEV('Mediums (Working)'!V36:V58),"")</f>
        <v>2.4197487466194</v>
      </c>
      <c r="K25" s="47" t="n">
        <f aca="false">IF(H25&gt;1,TINV(0.05,H25-1)*J25/SQRT(H25),"")</f>
        <v>1.04637782464096</v>
      </c>
      <c r="L25" s="47" t="n">
        <f aca="false">IF(AND(D25&gt;1,H25&gt;1),I25-E25,"")</f>
        <v>-3.99192208602429</v>
      </c>
      <c r="M25" s="47" t="n">
        <f aca="false">IF(AND(D25&gt;1,H25&gt;1),L25-TINV(0.05,(F25^2/D25+J25^2/H25)^2/((F25^2/D25)^2/(D25-1)+(J25^2/H25)^2/(H25-1)))*SQRT(F25^2/D25+J25^2/H25),"")</f>
        <v>-5.93851079410678</v>
      </c>
      <c r="N25" s="47" t="n">
        <f aca="false">IF(AND(D25&gt;1,H25&gt;1),L25+TINV(0.05,(F25^2/D25+J25^2/H25)^2/((F25^2/D25)^2/(D25-1)+(J25^2/H25)^2/(H25-1)))*SQRT(F25^2/D25+J25^2/H25),"")</f>
        <v>-2.0453333779418</v>
      </c>
      <c r="O25" s="49" t="n">
        <f aca="false">IF(AND(D25&gt;1,H25&gt;1),TTEST('Mediums (Working)'!V7:V33,'Mediums (Working)'!V36:V58,2,3),"")</f>
        <v>0.000167021843104883</v>
      </c>
    </row>
    <row r="26" customFormat="false" ht="15" hidden="false" customHeight="false" outlineLevel="0" collapsed="false">
      <c r="A26" s="45" t="s">
        <v>2933</v>
      </c>
      <c r="B26" s="46" t="s">
        <v>5453</v>
      </c>
      <c r="C26" s="47" t="n">
        <v>6.294</v>
      </c>
      <c r="D26" s="46" t="n">
        <f aca="false">COUNT('Mediums (Working)'!W7:W33)</f>
        <v>27</v>
      </c>
      <c r="E26" s="48" t="n">
        <f aca="false">IF(D26&gt;0,AVERAGE('Mediums (Working)'!W7:W33),"")</f>
        <v>45.0393271730626</v>
      </c>
      <c r="F26" s="47" t="n">
        <f aca="false">IF(D26&gt;1,STDEV('Mediums (Working)'!W7:W33),"")</f>
        <v>3.78444062193698</v>
      </c>
      <c r="G26" s="47" t="n">
        <f aca="false">IF(D26&gt;1,TINV(0.05,D26-1)*F26/SQRT(D26),"")</f>
        <v>1.49707484968952</v>
      </c>
      <c r="H26" s="46" t="n">
        <f aca="false">COUNT('Mediums (Working)'!W36:W58)</f>
        <v>23</v>
      </c>
      <c r="I26" s="48" t="n">
        <f aca="false">IF(H26&gt;0,AVERAGE('Mediums (Working)'!W36:W58),"")</f>
        <v>43.4827370906743</v>
      </c>
      <c r="J26" s="47" t="n">
        <f aca="false">IF(H26&gt;1,STDEV('Mediums (Working)'!W36:W58),"")</f>
        <v>2.88652352286867</v>
      </c>
      <c r="K26" s="47" t="n">
        <f aca="false">IF(H26&gt;1,TINV(0.05,H26-1)*J26/SQRT(H26),"")</f>
        <v>1.24822637426883</v>
      </c>
      <c r="L26" s="47" t="n">
        <f aca="false">IF(AND(D26&gt;1,H26&gt;1),I26-E26,"")</f>
        <v>-1.55659008238835</v>
      </c>
      <c r="M26" s="47" t="n">
        <f aca="false">IF(AND(D26&gt;1,H26&gt;1),L26-TINV(0.05,(F26^2/D26+J26^2/H26)^2/((F26^2/D26)^2/(D26-1)+(J26^2/H26)^2/(H26-1)))*SQRT(F26^2/D26+J26^2/H26),"")</f>
        <v>-3.45734503295581</v>
      </c>
      <c r="N26" s="47" t="n">
        <f aca="false">IF(AND(D26&gt;1,H26&gt;1),L26+TINV(0.05,(F26^2/D26+J26^2/H26)^2/((F26^2/D26)^2/(D26-1)+(J26^2/H26)^2/(H26-1)))*SQRT(F26^2/D26+J26^2/H26),"")</f>
        <v>0.344164868179116</v>
      </c>
      <c r="O26" s="49" t="n">
        <f aca="false">IF(AND(D26&gt;1,H26&gt;1),TTEST('Mediums (Working)'!W7:W33,'Mediums (Working)'!W36:W58,2,3),"")</f>
        <v>0.106063813390259</v>
      </c>
    </row>
    <row r="27" customFormat="false" ht="15" hidden="false" customHeight="false" outlineLevel="0" collapsed="false">
      <c r="A27" s="45" t="s">
        <v>3066</v>
      </c>
      <c r="B27" s="46" t="s">
        <v>5454</v>
      </c>
      <c r="C27" s="47" t="n">
        <v>6.549</v>
      </c>
      <c r="D27" s="46" t="n">
        <f aca="false">COUNT('Mediums (Working)'!X7:X33)</f>
        <v>27</v>
      </c>
      <c r="E27" s="48" t="n">
        <f aca="false">IF(D27&gt;0,AVERAGE('Mediums (Working)'!X7:X33),"")</f>
        <v>49.850730870989</v>
      </c>
      <c r="F27" s="47" t="n">
        <f aca="false">IF(D27&gt;1,STDEV('Mediums (Working)'!X7:X33),"")</f>
        <v>4.18277063657933</v>
      </c>
      <c r="G27" s="47" t="n">
        <f aca="false">IF(D27&gt;1,TINV(0.05,D27-1)*F27/SQRT(D27),"")</f>
        <v>1.65464895544794</v>
      </c>
      <c r="H27" s="46" t="n">
        <f aca="false">COUNT('Mediums (Working)'!X36:X58)</f>
        <v>23</v>
      </c>
      <c r="I27" s="48" t="n">
        <f aca="false">IF(H27&gt;0,AVERAGE('Mediums (Working)'!X36:X58),"")</f>
        <v>45.1661410004179</v>
      </c>
      <c r="J27" s="47" t="n">
        <f aca="false">IF(H27&gt;1,STDEV('Mediums (Working)'!X36:X58),"")</f>
        <v>2.91331719247981</v>
      </c>
      <c r="K27" s="47" t="n">
        <f aca="false">IF(H27&gt;1,TINV(0.05,H27-1)*J27/SQRT(H27),"")</f>
        <v>1.25981282586262</v>
      </c>
      <c r="L27" s="47" t="n">
        <f aca="false">IF(AND(D27&gt;1,H27&gt;1),I27-E27,"")</f>
        <v>-4.68458987057105</v>
      </c>
      <c r="M27" s="47" t="n">
        <f aca="false">IF(AND(D27&gt;1,H27&gt;1),L27-TINV(0.05,(F27^2/D27+J27^2/H27)^2/((F27^2/D27)^2/(D27-1)+(J27^2/H27)^2/(H27-1)))*SQRT(F27^2/D27+J27^2/H27),"")</f>
        <v>-6.71452518802655</v>
      </c>
      <c r="N27" s="47" t="n">
        <f aca="false">IF(AND(D27&gt;1,H27&gt;1),L27+TINV(0.05,(F27^2/D27+J27^2/H27)^2/((F27^2/D27)^2/(D27-1)+(J27^2/H27)^2/(H27-1)))*SQRT(F27^2/D27+J27^2/H27),"")</f>
        <v>-2.65465455311555</v>
      </c>
      <c r="O27" s="49" t="n">
        <f aca="false">IF(AND(D27&gt;1,H27&gt;1),TTEST('Mediums (Working)'!X7:X33,'Mediums (Working)'!X36:X58,2,3),"")</f>
        <v>2.82935870992563E-005</v>
      </c>
    </row>
    <row r="28" customFormat="false" ht="15" hidden="false" customHeight="false" outlineLevel="0" collapsed="false">
      <c r="A28" s="45" t="s">
        <v>3201</v>
      </c>
      <c r="B28" s="46" t="s">
        <v>5455</v>
      </c>
      <c r="C28" s="47" t="n">
        <v>6.812</v>
      </c>
      <c r="D28" s="46" t="n">
        <f aca="false">COUNT('Mediums (Working)'!Y7:Y33)</f>
        <v>27</v>
      </c>
      <c r="E28" s="48" t="n">
        <f aca="false">IF(D28&gt;0,AVERAGE('Mediums (Working)'!Y7:Y33),"")</f>
        <v>48.2228014926551</v>
      </c>
      <c r="F28" s="47" t="n">
        <f aca="false">IF(D28&gt;1,STDEV('Mediums (Working)'!Y7:Y33),"")</f>
        <v>3.89774893362566</v>
      </c>
      <c r="G28" s="47" t="n">
        <f aca="false">IF(D28&gt;1,TINV(0.05,D28-1)*F28/SQRT(D28),"")</f>
        <v>1.54189812494628</v>
      </c>
      <c r="H28" s="46" t="n">
        <f aca="false">COUNT('Mediums (Working)'!Y36:Y58)</f>
        <v>23</v>
      </c>
      <c r="I28" s="48" t="n">
        <f aca="false">IF(H28&gt;0,AVERAGE('Mediums (Working)'!Y36:Y58),"")</f>
        <v>46.0665470498269</v>
      </c>
      <c r="J28" s="47" t="n">
        <f aca="false">IF(H28&gt;1,STDEV('Mediums (Working)'!Y36:Y58),"")</f>
        <v>2.9092351633035</v>
      </c>
      <c r="K28" s="47" t="n">
        <f aca="false">IF(H28&gt;1,TINV(0.05,H28-1)*J28/SQRT(H28),"")</f>
        <v>1.25804762407645</v>
      </c>
      <c r="L28" s="47" t="n">
        <f aca="false">IF(AND(D28&gt;1,H28&gt;1),I28-E28,"")</f>
        <v>-2.15625444282822</v>
      </c>
      <c r="M28" s="47" t="n">
        <f aca="false">IF(AND(D28&gt;1,H28&gt;1),L28-TINV(0.05,(F28^2/D28+J28^2/H28)^2/((F28^2/D28)^2/(D28-1)+(J28^2/H28)^2/(H28-1)))*SQRT(F28^2/D28+J28^2/H28),"")</f>
        <v>-4.09700332204116</v>
      </c>
      <c r="N28" s="47" t="n">
        <f aca="false">IF(AND(D28&gt;1,H28&gt;1),L28+TINV(0.05,(F28^2/D28+J28^2/H28)^2/((F28^2/D28)^2/(D28-1)+(J28^2/H28)^2/(H28-1)))*SQRT(F28^2/D28+J28^2/H28),"")</f>
        <v>-0.215505563615284</v>
      </c>
      <c r="O28" s="49" t="n">
        <f aca="false">IF(AND(D28&gt;1,H28&gt;1),TTEST('Mediums (Working)'!Y7:Y33,'Mediums (Working)'!Y36:Y58,2,3),"")</f>
        <v>0.0301737686574598</v>
      </c>
    </row>
    <row r="29" customFormat="false" ht="15" hidden="false" customHeight="false" outlineLevel="0" collapsed="false">
      <c r="A29" s="45" t="s">
        <v>3330</v>
      </c>
      <c r="B29" s="46" t="s">
        <v>5456</v>
      </c>
      <c r="C29" s="47" t="n">
        <v>7.346</v>
      </c>
      <c r="D29" s="46" t="n">
        <f aca="false">COUNT('Mediums (Working)'!Z7:Z33)</f>
        <v>27</v>
      </c>
      <c r="E29" s="48" t="n">
        <f aca="false">IF(D29&gt;0,AVERAGE('Mediums (Working)'!Z7:Z33),"")</f>
        <v>51.0243627776703</v>
      </c>
      <c r="F29" s="47" t="n">
        <f aca="false">IF(D29&gt;1,STDEV('Mediums (Working)'!Z7:Z33),"")</f>
        <v>4.2026907686023</v>
      </c>
      <c r="G29" s="47" t="n">
        <f aca="false">IF(D29&gt;1,TINV(0.05,D29-1)*F29/SQRT(D29),"")</f>
        <v>1.66252909722667</v>
      </c>
      <c r="H29" s="46" t="n">
        <f aca="false">COUNT('Mediums (Working)'!Z36:Z58)</f>
        <v>23</v>
      </c>
      <c r="I29" s="48" t="n">
        <f aca="false">IF(H29&gt;0,AVERAGE('Mediums (Working)'!Z36:Z58),"")</f>
        <v>46.8644221479831</v>
      </c>
      <c r="J29" s="47" t="n">
        <f aca="false">IF(H29&gt;1,STDEV('Mediums (Working)'!Z36:Z58),"")</f>
        <v>3.42160761389713</v>
      </c>
      <c r="K29" s="47" t="n">
        <f aca="false">IF(H29&gt;1,TINV(0.05,H29-1)*J29/SQRT(H29),"")</f>
        <v>1.47961408671318</v>
      </c>
      <c r="L29" s="47" t="n">
        <f aca="false">IF(AND(D29&gt;1,H29&gt;1),I29-E29,"")</f>
        <v>-4.15994062968722</v>
      </c>
      <c r="M29" s="47" t="n">
        <f aca="false">IF(AND(D29&gt;1,H29&gt;1),L29-TINV(0.05,(F29^2/D29+J29^2/H29)^2/((F29^2/D29)^2/(D29-1)+(J29^2/H29)^2/(H29-1)))*SQRT(F29^2/D29+J29^2/H29),"")</f>
        <v>-6.32962684799387</v>
      </c>
      <c r="N29" s="47" t="n">
        <f aca="false">IF(AND(D29&gt;1,H29&gt;1),L29+TINV(0.05,(F29^2/D29+J29^2/H29)^2/((F29^2/D29)^2/(D29-1)+(J29^2/H29)^2/(H29-1)))*SQRT(F29^2/D29+J29^2/H29),"")</f>
        <v>-1.99025441138058</v>
      </c>
      <c r="O29" s="49" t="n">
        <f aca="false">IF(AND(D29&gt;1,H29&gt;1),TTEST('Mediums (Working)'!Z7:Z33,'Mediums (Working)'!Z36:Z58,2,3),"")</f>
        <v>0.000342012318768262</v>
      </c>
    </row>
    <row r="30" customFormat="false" ht="15" hidden="false" customHeight="false" outlineLevel="0" collapsed="false">
      <c r="A30" s="50" t="s">
        <v>5405</v>
      </c>
      <c r="B30" s="51" t="s">
        <v>5457</v>
      </c>
      <c r="C30" s="52"/>
      <c r="D30" s="51" t="n">
        <f aca="false">COUNT('Mediums (Working)'!AA7:AA33)</f>
        <v>0</v>
      </c>
      <c r="E30" s="53" t="str">
        <f aca="false">IF(D30&gt;0,AVERAGE('Mediums (Working)'!AA7:AA33),"")</f>
        <v/>
      </c>
      <c r="F30" s="52" t="str">
        <f aca="false">IF(D30&gt;1,STDEV('Mediums (Working)'!AA7:AA33),"")</f>
        <v/>
      </c>
      <c r="G30" s="52" t="str">
        <f aca="false">IF(D30&gt;1,TINV(0.05,D30-1)*F30/SQRT(D30),"")</f>
        <v/>
      </c>
      <c r="H30" s="51" t="n">
        <f aca="false">COUNT('Mediums (Working)'!AA36:AA58)</f>
        <v>0</v>
      </c>
      <c r="I30" s="53" t="str">
        <f aca="false">IF(H30&gt;0,AVERAGE('Mediums (Working)'!AA36:AA58),"")</f>
        <v/>
      </c>
      <c r="J30" s="52" t="str">
        <f aca="false">IF(H30&gt;1,STDEV('Mediums (Working)'!AA36:AA58),"")</f>
        <v/>
      </c>
      <c r="K30" s="52" t="str">
        <f aca="false">IF(H30&gt;1,TINV(0.05,H30-1)*J30/SQRT(H30),"")</f>
        <v/>
      </c>
      <c r="L30" s="52" t="str">
        <f aca="false">IF(AND(D30&gt;1,H30&gt;1),I30-E30,"")</f>
        <v/>
      </c>
      <c r="M30" s="52" t="str">
        <f aca="false">IF(AND(D30&gt;1,H30&gt;1),L30-TINV(0.05,(F30^2/D30+J30^2/H30)^2/((F30^2/D30)^2/(D30-1)+(J30^2/H30)^2/(H30-1)))*SQRT(F30^2/D30+J30^2/H30),"")</f>
        <v/>
      </c>
      <c r="N30" s="52" t="str">
        <f aca="false">IF(AND(D30&gt;1,H30&gt;1),L30+TINV(0.05,(F30^2/D30+J30^2/H30)^2/((F30^2/D30)^2/(D30-1)+(J30^2/H30)^2/(H30-1)))*SQRT(F30^2/D30+J30^2/H30),"")</f>
        <v/>
      </c>
      <c r="O30" s="54" t="str">
        <f aca="false">IF(AND(D30&gt;1,H30&gt;1),TTEST('Mediums (Working)'!AA7:AA33,'Mediums (Working)'!AA36:AA58,2,3),"")</f>
        <v/>
      </c>
    </row>
    <row r="31" customFormat="false" ht="15" hidden="false" customHeight="false" outlineLevel="0" collapsed="false">
      <c r="A31" s="45" t="s">
        <v>3465</v>
      </c>
      <c r="B31" s="46" t="s">
        <v>5458</v>
      </c>
      <c r="C31" s="47" t="n">
        <v>7.778</v>
      </c>
      <c r="D31" s="46" t="n">
        <f aca="false">COUNT('Mediums (Working)'!AB7:AB33)</f>
        <v>27</v>
      </c>
      <c r="E31" s="48" t="n">
        <f aca="false">IF(D31&gt;0,AVERAGE('Mediums (Working)'!AB7:AB33),"")</f>
        <v>51.1818775240631</v>
      </c>
      <c r="F31" s="47" t="n">
        <f aca="false">IF(D31&gt;1,STDEV('Mediums (Working)'!AB7:AB33),"")</f>
        <v>3.76552307987979</v>
      </c>
      <c r="G31" s="47" t="n">
        <f aca="false">IF(D31&gt;1,TINV(0.05,D31-1)*F31/SQRT(D31),"")</f>
        <v>1.48959131929204</v>
      </c>
      <c r="H31" s="46" t="n">
        <f aca="false">COUNT('Mediums (Working)'!AB36:AB58)</f>
        <v>23</v>
      </c>
      <c r="I31" s="48" t="n">
        <f aca="false">IF(H31&gt;0,AVERAGE('Mediums (Working)'!AB36:AB58),"")</f>
        <v>48.0512589865453</v>
      </c>
      <c r="J31" s="47" t="n">
        <f aca="false">IF(H31&gt;1,STDEV('Mediums (Working)'!AB36:AB58),"")</f>
        <v>3.66091861984029</v>
      </c>
      <c r="K31" s="47" t="n">
        <f aca="false">IF(H31&gt;1,TINV(0.05,H31-1)*J31/SQRT(H31),"")</f>
        <v>1.58309992596045</v>
      </c>
      <c r="L31" s="47" t="n">
        <f aca="false">IF(AND(D31&gt;1,H31&gt;1),I31-E31,"")</f>
        <v>-3.13061853751777</v>
      </c>
      <c r="M31" s="47" t="n">
        <f aca="false">IF(AND(D31&gt;1,H31&gt;1),L31-TINV(0.05,(F31^2/D31+J31^2/H31)^2/((F31^2/D31)^2/(D31-1)+(J31^2/H31)^2/(H31-1)))*SQRT(F31^2/D31+J31^2/H31),"")</f>
        <v>-5.24807841476411</v>
      </c>
      <c r="N31" s="47" t="n">
        <f aca="false">IF(AND(D31&gt;1,H31&gt;1),L31+TINV(0.05,(F31^2/D31+J31^2/H31)^2/((F31^2/D31)^2/(D31-1)+(J31^2/H31)^2/(H31-1)))*SQRT(F31^2/D31+J31^2/H31),"")</f>
        <v>-1.01315866027143</v>
      </c>
      <c r="O31" s="49" t="n">
        <f aca="false">IF(AND(D31&gt;1,H31&gt;1),TTEST('Mediums (Working)'!AB7:AB33,'Mediums (Working)'!AB36:AB58,2,3),"")</f>
        <v>0.00461831565960987</v>
      </c>
    </row>
    <row r="32" customFormat="false" ht="15" hidden="false" customHeight="false" outlineLevel="0" collapsed="false">
      <c r="A32" s="45" t="s">
        <v>3592</v>
      </c>
      <c r="B32" s="46" t="s">
        <v>5459</v>
      </c>
      <c r="C32" s="47" t="n">
        <v>8.05</v>
      </c>
      <c r="D32" s="46" t="n">
        <f aca="false">COUNT('Mediums (Working)'!AC7:AC33)</f>
        <v>27</v>
      </c>
      <c r="E32" s="48" t="n">
        <f aca="false">IF(D32&gt;0,AVERAGE('Mediums (Working)'!AC7:AC33),"")</f>
        <v>49.8622580182825</v>
      </c>
      <c r="F32" s="47" t="n">
        <f aca="false">IF(D32&gt;1,STDEV('Mediums (Working)'!AC7:AC33),"")</f>
        <v>4.09428372318637</v>
      </c>
      <c r="G32" s="47" t="n">
        <f aca="false">IF(D32&gt;1,TINV(0.05,D32-1)*F32/SQRT(D32),"")</f>
        <v>1.6196446983328</v>
      </c>
      <c r="H32" s="46" t="n">
        <f aca="false">COUNT('Mediums (Working)'!AC36:AC58)</f>
        <v>23</v>
      </c>
      <c r="I32" s="48" t="n">
        <f aca="false">IF(H32&gt;0,AVERAGE('Mediums (Working)'!AC36:AC58),"")</f>
        <v>49.3621141937804</v>
      </c>
      <c r="J32" s="47" t="n">
        <f aca="false">IF(H32&gt;1,STDEV('Mediums (Working)'!AC36:AC58),"")</f>
        <v>3.65062201828155</v>
      </c>
      <c r="K32" s="47" t="n">
        <f aca="false">IF(H32&gt;1,TINV(0.05,H32-1)*J32/SQRT(H32),"")</f>
        <v>1.57864734155255</v>
      </c>
      <c r="L32" s="47" t="n">
        <f aca="false">IF(AND(D32&gt;1,H32&gt;1),I32-E32,"")</f>
        <v>-0.500143824502118</v>
      </c>
      <c r="M32" s="47" t="n">
        <f aca="false">IF(AND(D32&gt;1,H32&gt;1),L32-TINV(0.05,(F32^2/D32+J32^2/H32)^2/((F32^2/D32)^2/(D32-1)+(J32^2/H32)^2/(H32-1)))*SQRT(F32^2/D32+J32^2/H32),"")</f>
        <v>-2.70416537865248</v>
      </c>
      <c r="N32" s="47" t="n">
        <f aca="false">IF(AND(D32&gt;1,H32&gt;1),L32+TINV(0.05,(F32^2/D32+J32^2/H32)^2/((F32^2/D32)^2/(D32-1)+(J32^2/H32)^2/(H32-1)))*SQRT(F32^2/D32+J32^2/H32),"")</f>
        <v>1.70387772964825</v>
      </c>
      <c r="O32" s="49" t="n">
        <f aca="false">IF(AND(D32&gt;1,H32&gt;1),TTEST('Mediums (Working)'!AC7:AC33,'Mediums (Working)'!AC36:AC58,2,3),"")</f>
        <v>0.650086728961013</v>
      </c>
    </row>
    <row r="33" customFormat="false" ht="15" hidden="false" customHeight="false" outlineLevel="0" collapsed="false">
      <c r="A33" s="45" t="s">
        <v>3719</v>
      </c>
      <c r="B33" s="46" t="s">
        <v>5460</v>
      </c>
      <c r="C33" s="47" t="n">
        <v>8.283</v>
      </c>
      <c r="D33" s="46" t="n">
        <f aca="false">COUNT('Mediums (Working)'!AD7:AD33)</f>
        <v>27</v>
      </c>
      <c r="E33" s="48" t="n">
        <f aca="false">IF(D33&gt;0,AVERAGE('Mediums (Working)'!AD7:AD33),"")</f>
        <v>53.2382269481666</v>
      </c>
      <c r="F33" s="47" t="n">
        <f aca="false">IF(D33&gt;1,STDEV('Mediums (Working)'!AD7:AD33),"")</f>
        <v>3.83332395736745</v>
      </c>
      <c r="G33" s="47" t="n">
        <f aca="false">IF(D33&gt;1,TINV(0.05,D33-1)*F33/SQRT(D33),"")</f>
        <v>1.51641245314344</v>
      </c>
      <c r="H33" s="46" t="n">
        <f aca="false">COUNT('Mediums (Working)'!AD36:AD58)</f>
        <v>23</v>
      </c>
      <c r="I33" s="48" t="n">
        <f aca="false">IF(H33&gt;0,AVERAGE('Mediums (Working)'!AD36:AD58),"")</f>
        <v>50.5185236736197</v>
      </c>
      <c r="J33" s="47" t="n">
        <f aca="false">IF(H33&gt;1,STDEV('Mediums (Working)'!AD36:AD58),"")</f>
        <v>3.33830381049802</v>
      </c>
      <c r="K33" s="47" t="n">
        <f aca="false">IF(H33&gt;1,TINV(0.05,H33-1)*J33/SQRT(H33),"")</f>
        <v>1.44359082078243</v>
      </c>
      <c r="L33" s="47" t="n">
        <f aca="false">IF(AND(D33&gt;1,H33&gt;1),I33-E33,"")</f>
        <v>-2.71970327454692</v>
      </c>
      <c r="M33" s="47" t="n">
        <f aca="false">IF(AND(D33&gt;1,H33&gt;1),L33-TINV(0.05,(F33^2/D33+J33^2/H33)^2/((F33^2/D33)^2/(D33-1)+(J33^2/H33)^2/(H33-1)))*SQRT(F33^2/D33+J33^2/H33),"")</f>
        <v>-4.76017707772956</v>
      </c>
      <c r="N33" s="47" t="n">
        <f aca="false">IF(AND(D33&gt;1,H33&gt;1),L33+TINV(0.05,(F33^2/D33+J33^2/H33)^2/((F33^2/D33)^2/(D33-1)+(J33^2/H33)^2/(H33-1)))*SQRT(F33^2/D33+J33^2/H33),"")</f>
        <v>-0.679229471364292</v>
      </c>
      <c r="O33" s="49" t="n">
        <f aca="false">IF(AND(D33&gt;1,H33&gt;1),TTEST('Mediums (Working)'!AD7:AD33,'Mediums (Working)'!AD36:AD58,2,3),"")</f>
        <v>0.0100225732051621</v>
      </c>
    </row>
    <row r="34" customFormat="false" ht="15" hidden="false" customHeight="false" outlineLevel="0" collapsed="false">
      <c r="A34" s="45" t="s">
        <v>3846</v>
      </c>
      <c r="B34" s="46" t="s">
        <v>5461</v>
      </c>
      <c r="C34" s="47" t="n">
        <v>8.588</v>
      </c>
      <c r="D34" s="46" t="n">
        <f aca="false">COUNT('Mediums (Working)'!AE7:AE33)</f>
        <v>27</v>
      </c>
      <c r="E34" s="48" t="n">
        <f aca="false">IF(D34&gt;0,AVERAGE('Mediums (Working)'!AE7:AE33),"")</f>
        <v>53.1775280838062</v>
      </c>
      <c r="F34" s="47" t="n">
        <f aca="false">IF(D34&gt;1,STDEV('Mediums (Working)'!AE7:AE33),"")</f>
        <v>4.31413275108365</v>
      </c>
      <c r="G34" s="47" t="n">
        <f aca="false">IF(D34&gt;1,TINV(0.05,D34-1)*F34/SQRT(D34),"")</f>
        <v>1.70661407723806</v>
      </c>
      <c r="H34" s="46" t="n">
        <f aca="false">COUNT('Mediums (Working)'!AE36:AE58)</f>
        <v>23</v>
      </c>
      <c r="I34" s="48" t="n">
        <f aca="false">IF(H34&gt;0,AVERAGE('Mediums (Working)'!AE36:AE58),"")</f>
        <v>51.7475802504132</v>
      </c>
      <c r="J34" s="47" t="n">
        <f aca="false">IF(H34&gt;1,STDEV('Mediums (Working)'!AE36:AE58),"")</f>
        <v>3.81488843070599</v>
      </c>
      <c r="K34" s="47" t="n">
        <f aca="false">IF(H34&gt;1,TINV(0.05,H34-1)*J34/SQRT(H34),"")</f>
        <v>1.64968146504756</v>
      </c>
      <c r="L34" s="47" t="n">
        <f aca="false">IF(AND(D34&gt;1,H34&gt;1),I34-E34,"")</f>
        <v>-1.429947833393</v>
      </c>
      <c r="M34" s="47" t="n">
        <f aca="false">IF(AND(D34&gt;1,H34&gt;1),L34-TINV(0.05,(F34^2/D34+J34^2/H34)^2/((F34^2/D34)^2/(D34-1)+(J34^2/H34)^2/(H34-1)))*SQRT(F34^2/D34+J34^2/H34),"")</f>
        <v>-3.74308127723264</v>
      </c>
      <c r="N34" s="47" t="n">
        <f aca="false">IF(AND(D34&gt;1,H34&gt;1),L34+TINV(0.05,(F34^2/D34+J34^2/H34)^2/((F34^2/D34)^2/(D34-1)+(J34^2/H34)^2/(H34-1)))*SQRT(F34^2/D34+J34^2/H34),"")</f>
        <v>0.883185610446634</v>
      </c>
      <c r="O34" s="49" t="n">
        <f aca="false">IF(AND(D34&gt;1,H34&gt;1),TTEST('Mediums (Working)'!AE7:AE33,'Mediums (Working)'!AE36:AE58,2,3),"")</f>
        <v>0.219685086090055</v>
      </c>
    </row>
    <row r="35" customFormat="false" ht="15" hidden="false" customHeight="false" outlineLevel="0" collapsed="false">
      <c r="A35" s="45" t="s">
        <v>3975</v>
      </c>
      <c r="B35" s="46" t="s">
        <v>5462</v>
      </c>
      <c r="C35" s="47" t="n">
        <v>8.796</v>
      </c>
      <c r="D35" s="46" t="n">
        <f aca="false">COUNT('Mediums (Working)'!AF7:AF33)</f>
        <v>26</v>
      </c>
      <c r="E35" s="48" t="n">
        <f aca="false">IF(D35&gt;0,AVERAGE('Mediums (Working)'!AF7:AF33),"")</f>
        <v>57.5829913580048</v>
      </c>
      <c r="F35" s="47" t="n">
        <f aca="false">IF(D35&gt;1,STDEV('Mediums (Working)'!AF7:AF33),"")</f>
        <v>4.7170034845203</v>
      </c>
      <c r="G35" s="47" t="n">
        <f aca="false">IF(D35&gt;1,TINV(0.05,D35-1)*F35/SQRT(D35),"")</f>
        <v>1.90523893935759</v>
      </c>
      <c r="H35" s="46" t="n">
        <f aca="false">COUNT('Mediums (Working)'!AF36:AF58)</f>
        <v>23</v>
      </c>
      <c r="I35" s="48" t="n">
        <f aca="false">IF(H35&gt;0,AVERAGE('Mediums (Working)'!AF36:AF58),"")</f>
        <v>54.4510648965102</v>
      </c>
      <c r="J35" s="47" t="n">
        <f aca="false">IF(H35&gt;1,STDEV('Mediums (Working)'!AF36:AF58),"")</f>
        <v>3.53349713665628</v>
      </c>
      <c r="K35" s="47" t="n">
        <f aca="false">IF(H35&gt;1,TINV(0.05,H35-1)*J35/SQRT(H35),"")</f>
        <v>1.52799874466099</v>
      </c>
      <c r="L35" s="47" t="n">
        <f aca="false">IF(AND(D35&gt;1,H35&gt;1),I35-E35,"")</f>
        <v>-3.13192646149459</v>
      </c>
      <c r="M35" s="47" t="n">
        <f aca="false">IF(AND(D35&gt;1,H35&gt;1),L35-TINV(0.05,(F35^2/D35+J35^2/H35)^2/((F35^2/D35)^2/(D35-1)+(J35^2/H35)^2/(H35-1)))*SQRT(F35^2/D35+J35^2/H35),"")</f>
        <v>-5.51387616478477</v>
      </c>
      <c r="N35" s="47" t="n">
        <f aca="false">IF(AND(D35&gt;1,H35&gt;1),L35+TINV(0.05,(F35^2/D35+J35^2/H35)^2/((F35^2/D35)^2/(D35-1)+(J35^2/H35)^2/(H35-1)))*SQRT(F35^2/D35+J35^2/H35),"")</f>
        <v>-0.7499767582044</v>
      </c>
      <c r="O35" s="49" t="n">
        <f aca="false">IF(AND(D35&gt;1,H35&gt;1),TTEST('Mediums (Working)'!AF7:AF33,'Mediums (Working)'!AF36:AF58,2,3),"")</f>
        <v>0.0110591822322207</v>
      </c>
    </row>
    <row r="36" customFormat="false" ht="15" hidden="false" customHeight="false" outlineLevel="0" collapsed="false">
      <c r="A36" s="45" t="s">
        <v>4103</v>
      </c>
      <c r="B36" s="46" t="s">
        <v>5463</v>
      </c>
      <c r="C36" s="47" t="n">
        <v>9.073</v>
      </c>
      <c r="D36" s="46" t="n">
        <f aca="false">COUNT('Mediums (Working)'!AG7:AG33)</f>
        <v>27</v>
      </c>
      <c r="E36" s="48" t="n">
        <f aca="false">IF(D36&gt;0,AVERAGE('Mediums (Working)'!AG7:AG33),"")</f>
        <v>53.4450006473267</v>
      </c>
      <c r="F36" s="47" t="n">
        <f aca="false">IF(D36&gt;1,STDEV('Mediums (Working)'!AG7:AG33),"")</f>
        <v>5.05661329778809</v>
      </c>
      <c r="G36" s="47" t="n">
        <f aca="false">IF(D36&gt;1,TINV(0.05,D36-1)*F36/SQRT(D36),"")</f>
        <v>2.00032959926574</v>
      </c>
      <c r="H36" s="46" t="n">
        <f aca="false">COUNT('Mediums (Working)'!AG36:AG58)</f>
        <v>23</v>
      </c>
      <c r="I36" s="48" t="n">
        <f aca="false">IF(H36&gt;0,AVERAGE('Mediums (Working)'!AG36:AG58),"")</f>
        <v>53.421896611765</v>
      </c>
      <c r="J36" s="47" t="n">
        <f aca="false">IF(H36&gt;1,STDEV('Mediums (Working)'!AG36:AG58),"")</f>
        <v>3.99941987733048</v>
      </c>
      <c r="K36" s="47" t="n">
        <f aca="false">IF(H36&gt;1,TINV(0.05,H36-1)*J36/SQRT(H36),"")</f>
        <v>1.72947884647675</v>
      </c>
      <c r="L36" s="47" t="n">
        <f aca="false">IF(AND(D36&gt;1,H36&gt;1),I36-E36,"")</f>
        <v>-0.0231040355617296</v>
      </c>
      <c r="M36" s="47" t="n">
        <f aca="false">IF(AND(D36&gt;1,H36&gt;1),L36-TINV(0.05,(F36^2/D36+J36^2/H36)^2/((F36^2/D36)^2/(D36-1)+(J36^2/H36)^2/(H36-1)))*SQRT(F36^2/D36+J36^2/H36),"")</f>
        <v>-2.60132271096492</v>
      </c>
      <c r="N36" s="47" t="n">
        <f aca="false">IF(AND(D36&gt;1,H36&gt;1),L36+TINV(0.05,(F36^2/D36+J36^2/H36)^2/((F36^2/D36)^2/(D36-1)+(J36^2/H36)^2/(H36-1)))*SQRT(F36^2/D36+J36^2/H36),"")</f>
        <v>2.55511463984147</v>
      </c>
      <c r="O36" s="49" t="n">
        <f aca="false">IF(AND(D36&gt;1,H36&gt;1),TTEST('Mediums (Working)'!AG7:AG33,'Mediums (Working)'!AG36:AG58,2,3),"")</f>
        <v>0.985691859001593</v>
      </c>
    </row>
    <row r="37" customFormat="false" ht="15" hidden="false" customHeight="false" outlineLevel="0" collapsed="false">
      <c r="A37" s="45" t="s">
        <v>5406</v>
      </c>
      <c r="B37" s="46" t="s">
        <v>5464</v>
      </c>
      <c r="C37" s="47" t="n">
        <v>9.432</v>
      </c>
      <c r="D37" s="46" t="n">
        <f aca="false">COUNT('Mediums (Working)'!AH7:AH33)</f>
        <v>27</v>
      </c>
      <c r="E37" s="48" t="n">
        <f aca="false">IF(D37&gt;0,AVERAGE('Mediums (Working)'!AH7:AH33),"")</f>
        <v>57.0410830503312</v>
      </c>
      <c r="F37" s="47" t="n">
        <f aca="false">IF(D37&gt;1,STDEV('Mediums (Working)'!AH7:AH33),"")</f>
        <v>5.22224889198252</v>
      </c>
      <c r="G37" s="47" t="n">
        <f aca="false">IF(D37&gt;1,TINV(0.05,D37-1)*F37/SQRT(D37),"")</f>
        <v>2.06585285806506</v>
      </c>
      <c r="H37" s="46" t="n">
        <f aca="false">COUNT('Mediums (Working)'!AH36:AH58)</f>
        <v>23</v>
      </c>
      <c r="I37" s="48" t="n">
        <f aca="false">IF(H37&gt;0,AVERAGE('Mediums (Working)'!AH36:AH58),"")</f>
        <v>56.4268655597947</v>
      </c>
      <c r="J37" s="47" t="n">
        <f aca="false">IF(H37&gt;1,STDEV('Mediums (Working)'!AH36:AH58),"")</f>
        <v>3.96665623197765</v>
      </c>
      <c r="K37" s="47" t="n">
        <f aca="false">IF(H37&gt;1,TINV(0.05,H37-1)*J37/SQRT(H37),"")</f>
        <v>1.71531078378036</v>
      </c>
      <c r="L37" s="47" t="n">
        <f aca="false">IF(AND(D37&gt;1,H37&gt;1),I37-E37,"")</f>
        <v>-0.614217490536589</v>
      </c>
      <c r="M37" s="47" t="n">
        <f aca="false">IF(AND(D37&gt;1,H37&gt;1),L37-TINV(0.05,(F37^2/D37+J37^2/H37)^2/((F37^2/D37)^2/(D37-1)+(J37^2/H37)^2/(H37-1)))*SQRT(F37^2/D37+J37^2/H37),"")</f>
        <v>-3.23270657831115</v>
      </c>
      <c r="N37" s="47" t="n">
        <f aca="false">IF(AND(D37&gt;1,H37&gt;1),L37+TINV(0.05,(F37^2/D37+J37^2/H37)^2/((F37^2/D37)^2/(D37-1)+(J37^2/H37)^2/(H37-1)))*SQRT(F37^2/D37+J37^2/H37),"")</f>
        <v>2.00427159723797</v>
      </c>
      <c r="O37" s="49" t="n">
        <f aca="false">IF(AND(D37&gt;1,H37&gt;1),TTEST('Mediums (Working)'!AH7:AH33,'Mediums (Working)'!AH36:AH58,2,3),"")</f>
        <v>0.63916702645292</v>
      </c>
    </row>
    <row r="38" customFormat="false" ht="15" hidden="false" customHeight="false" outlineLevel="0" collapsed="false">
      <c r="A38" s="45" t="s">
        <v>4360</v>
      </c>
      <c r="B38" s="46" t="s">
        <v>5465</v>
      </c>
      <c r="C38" s="47" t="n">
        <v>9.802</v>
      </c>
      <c r="D38" s="46" t="n">
        <f aca="false">COUNT('Mediums (Working)'!AI7:AI33)</f>
        <v>27</v>
      </c>
      <c r="E38" s="48" t="n">
        <f aca="false">IF(D38&gt;0,AVERAGE('Mediums (Working)'!AI7:AI33),"")</f>
        <v>61.4158180314685</v>
      </c>
      <c r="F38" s="47" t="n">
        <f aca="false">IF(D38&gt;1,STDEV('Mediums (Working)'!AI7:AI33),"")</f>
        <v>4.9534069229901</v>
      </c>
      <c r="G38" s="47" t="n">
        <f aca="false">IF(D38&gt;1,TINV(0.05,D38-1)*F38/SQRT(D38),"")</f>
        <v>1.959502517149</v>
      </c>
      <c r="H38" s="46" t="n">
        <f aca="false">COUNT('Mediums (Working)'!AI36:AI58)</f>
        <v>23</v>
      </c>
      <c r="I38" s="48" t="n">
        <f aca="false">IF(H38&gt;0,AVERAGE('Mediums (Working)'!AI36:AI58),"")</f>
        <v>58.2877959444649</v>
      </c>
      <c r="J38" s="47" t="n">
        <f aca="false">IF(H38&gt;1,STDEV('Mediums (Working)'!AI36:AI58),"")</f>
        <v>3.25397377697484</v>
      </c>
      <c r="K38" s="47" t="n">
        <f aca="false">IF(H38&gt;1,TINV(0.05,H38-1)*J38/SQRT(H38),"")</f>
        <v>1.40712377966786</v>
      </c>
      <c r="L38" s="47" t="n">
        <f aca="false">IF(AND(D38&gt;1,H38&gt;1),I38-E38,"")</f>
        <v>-3.12802208700354</v>
      </c>
      <c r="M38" s="47" t="n">
        <f aca="false">IF(AND(D38&gt;1,H38&gt;1),L38-TINV(0.05,(F38^2/D38+J38^2/H38)^2/((F38^2/D38)^2/(D38-1)+(J38^2/H38)^2/(H38-1)))*SQRT(F38^2/D38+J38^2/H38),"")</f>
        <v>-5.48470592885406</v>
      </c>
      <c r="N38" s="47" t="n">
        <f aca="false">IF(AND(D38&gt;1,H38&gt;1),L38+TINV(0.05,(F38^2/D38+J38^2/H38)^2/((F38^2/D38)^2/(D38-1)+(J38^2/H38)^2/(H38-1)))*SQRT(F38^2/D38+J38^2/H38),"")</f>
        <v>-0.771338245153031</v>
      </c>
      <c r="O38" s="49" t="n">
        <f aca="false">IF(AND(D38&gt;1,H38&gt;1),TTEST('Mediums (Working)'!AI7:AI33,'Mediums (Working)'!AI36:AI58,2,3),"")</f>
        <v>0.0104074801508178</v>
      </c>
    </row>
    <row r="39" customFormat="false" ht="15" hidden="false" customHeight="false" outlineLevel="0" collapsed="false">
      <c r="A39" s="45" t="s">
        <v>4488</v>
      </c>
      <c r="B39" s="46" t="s">
        <v>5466</v>
      </c>
      <c r="C39" s="47" t="n">
        <v>10.333</v>
      </c>
      <c r="D39" s="46" t="n">
        <f aca="false">COUNT('Mediums (Working)'!AJ7:AJ33)</f>
        <v>27</v>
      </c>
      <c r="E39" s="48" t="n">
        <f aca="false">IF(D39&gt;0,AVERAGE('Mediums (Working)'!AJ7:AJ33),"")</f>
        <v>59.9995358241094</v>
      </c>
      <c r="F39" s="47" t="n">
        <f aca="false">IF(D39&gt;1,STDEV('Mediums (Working)'!AJ7:AJ33),"")</f>
        <v>5.52883121069733</v>
      </c>
      <c r="G39" s="47" t="n">
        <f aca="false">IF(D39&gt;1,TINV(0.05,D39-1)*F39/SQRT(D39),"")</f>
        <v>2.18713278409876</v>
      </c>
      <c r="H39" s="46" t="n">
        <f aca="false">COUNT('Mediums (Working)'!AJ36:AJ58)</f>
        <v>23</v>
      </c>
      <c r="I39" s="48" t="n">
        <f aca="false">IF(H39&gt;0,AVERAGE('Mediums (Working)'!AJ36:AJ58),"")</f>
        <v>59.4732439974257</v>
      </c>
      <c r="J39" s="47" t="n">
        <f aca="false">IF(H39&gt;1,STDEV('Mediums (Working)'!AJ36:AJ58),"")</f>
        <v>3.64824939899551</v>
      </c>
      <c r="K39" s="47" t="n">
        <f aca="false">IF(H39&gt;1,TINV(0.05,H39-1)*J39/SQRT(H39),"")</f>
        <v>1.57762134403496</v>
      </c>
      <c r="L39" s="47" t="n">
        <f aca="false">IF(AND(D39&gt;1,H39&gt;1),I39-E39,"")</f>
        <v>-0.52629182668371</v>
      </c>
      <c r="M39" s="47" t="n">
        <f aca="false">IF(AND(D39&gt;1,H39&gt;1),L39-TINV(0.05,(F39^2/D39+J39^2/H39)^2/((F39^2/D39)^2/(D39-1)+(J39^2/H39)^2/(H39-1)))*SQRT(F39^2/D39+J39^2/H39),"")</f>
        <v>-3.16071353179084</v>
      </c>
      <c r="N39" s="47" t="n">
        <f aca="false">IF(AND(D39&gt;1,H39&gt;1),L39+TINV(0.05,(F39^2/D39+J39^2/H39)^2/((F39^2/D39)^2/(D39-1)+(J39^2/H39)^2/(H39-1)))*SQRT(F39^2/D39+J39^2/H39),"")</f>
        <v>2.10812987842342</v>
      </c>
      <c r="O39" s="49" t="n">
        <f aca="false">IF(AND(D39&gt;1,H39&gt;1),TTEST('Mediums (Working)'!AJ7:AJ33,'Mediums (Working)'!AJ36:AJ58,2,3),"")</f>
        <v>0.689303174615493</v>
      </c>
    </row>
    <row r="40" customFormat="false" ht="15" hidden="false" customHeight="false" outlineLevel="0" collapsed="false">
      <c r="A40" s="45" t="s">
        <v>4617</v>
      </c>
      <c r="B40" s="46" t="s">
        <v>5467</v>
      </c>
      <c r="C40" s="47" t="n">
        <v>10.602</v>
      </c>
      <c r="D40" s="46" t="n">
        <f aca="false">COUNT('Mediums (Working)'!AK7:AK33)</f>
        <v>27</v>
      </c>
      <c r="E40" s="48" t="n">
        <f aca="false">IF(D40&gt;0,AVERAGE('Mediums (Working)'!AK7:AK33),"")</f>
        <v>62.7521126414</v>
      </c>
      <c r="F40" s="47" t="n">
        <f aca="false">IF(D40&gt;1,STDEV('Mediums (Working)'!AK7:AK33),"")</f>
        <v>4.73391226791887</v>
      </c>
      <c r="G40" s="47" t="n">
        <f aca="false">IF(D40&gt;1,TINV(0.05,D40-1)*F40/SQRT(D40),"")</f>
        <v>1.87267332346483</v>
      </c>
      <c r="H40" s="46" t="n">
        <f aca="false">COUNT('Mediums (Working)'!AK36:AK58)</f>
        <v>23</v>
      </c>
      <c r="I40" s="48" t="n">
        <f aca="false">IF(H40&gt;0,AVERAGE('Mediums (Working)'!AK36:AK58),"")</f>
        <v>60.789142114271</v>
      </c>
      <c r="J40" s="47" t="n">
        <f aca="false">IF(H40&gt;1,STDEV('Mediums (Working)'!AK36:AK58),"")</f>
        <v>2.99326041156925</v>
      </c>
      <c r="K40" s="47" t="n">
        <f aca="false">IF(H40&gt;1,TINV(0.05,H40-1)*J40/SQRT(H40),"")</f>
        <v>1.29438286616225</v>
      </c>
      <c r="L40" s="47" t="n">
        <f aca="false">IF(AND(D40&gt;1,H40&gt;1),I40-E40,"")</f>
        <v>-1.96297052712904</v>
      </c>
      <c r="M40" s="47" t="n">
        <f aca="false">IF(AND(D40&gt;1,H40&gt;1),L40-TINV(0.05,(F40^2/D40+J40^2/H40)^2/((F40^2/D40)^2/(D40-1)+(J40^2/H40)^2/(H40-1)))*SQRT(F40^2/D40+J40^2/H40),"")</f>
        <v>-4.18860199907902</v>
      </c>
      <c r="N40" s="47" t="n">
        <f aca="false">IF(AND(D40&gt;1,H40&gt;1),L40+TINV(0.05,(F40^2/D40+J40^2/H40)^2/((F40^2/D40)^2/(D40-1)+(J40^2/H40)^2/(H40-1)))*SQRT(F40^2/D40+J40^2/H40),"")</f>
        <v>0.262660944820929</v>
      </c>
      <c r="O40" s="49" t="n">
        <f aca="false">IF(AND(D40&gt;1,H40&gt;1),TTEST('Mediums (Working)'!AK7:AK33,'Mediums (Working)'!AK36:AK58,2,3),"")</f>
        <v>0.0823112208600124</v>
      </c>
    </row>
    <row r="41" customFormat="false" ht="15" hidden="false" customHeight="false" outlineLevel="0" collapsed="false">
      <c r="A41" s="45" t="s">
        <v>4746</v>
      </c>
      <c r="B41" s="46" t="s">
        <v>5468</v>
      </c>
      <c r="C41" s="47" t="n">
        <v>11.086</v>
      </c>
      <c r="D41" s="46" t="n">
        <f aca="false">COUNT('Mediums (Working)'!AL7:AL33)</f>
        <v>27</v>
      </c>
      <c r="E41" s="48" t="n">
        <f aca="false">IF(D41&gt;0,AVERAGE('Mediums (Working)'!AL7:AL33),"")</f>
        <v>63.3905911055134</v>
      </c>
      <c r="F41" s="47" t="n">
        <f aca="false">IF(D41&gt;1,STDEV('Mediums (Working)'!AL7:AL33),"")</f>
        <v>4.32283290485971</v>
      </c>
      <c r="G41" s="47" t="n">
        <f aca="false">IF(D41&gt;1,TINV(0.05,D41-1)*F41/SQRT(D41),"")</f>
        <v>1.71005574344656</v>
      </c>
      <c r="H41" s="46" t="n">
        <f aca="false">COUNT('Mediums (Working)'!AL36:AL58)</f>
        <v>23</v>
      </c>
      <c r="I41" s="48" t="n">
        <f aca="false">IF(H41&gt;0,AVERAGE('Mediums (Working)'!AL36:AL58),"")</f>
        <v>63.2848198682471</v>
      </c>
      <c r="J41" s="47" t="n">
        <f aca="false">IF(H41&gt;1,STDEV('Mediums (Working)'!AL36:AL58),"")</f>
        <v>2.72837200530474</v>
      </c>
      <c r="K41" s="47" t="n">
        <f aca="false">IF(H41&gt;1,TINV(0.05,H41-1)*J41/SQRT(H41),"")</f>
        <v>1.17983652960276</v>
      </c>
      <c r="L41" s="47" t="n">
        <f aca="false">IF(AND(D41&gt;1,H41&gt;1),I41-E41,"")</f>
        <v>-0.105771237266282</v>
      </c>
      <c r="M41" s="47" t="n">
        <f aca="false">IF(AND(D41&gt;1,H41&gt;1),L41-TINV(0.05,(F41^2/D41+J41^2/H41)^2/((F41^2/D41)^2/(D41-1)+(J41^2/H41)^2/(H41-1)))*SQRT(F41^2/D41+J41^2/H41),"")</f>
        <v>-2.13695742567609</v>
      </c>
      <c r="N41" s="47" t="n">
        <f aca="false">IF(AND(D41&gt;1,H41&gt;1),L41+TINV(0.05,(F41^2/D41+J41^2/H41)^2/((F41^2/D41)^2/(D41-1)+(J41^2/H41)^2/(H41-1)))*SQRT(F41^2/D41+J41^2/H41),"")</f>
        <v>1.92541495114353</v>
      </c>
      <c r="O41" s="49" t="n">
        <f aca="false">IF(AND(D41&gt;1,H41&gt;1),TTEST('Mediums (Working)'!AL7:AL33,'Mediums (Working)'!AL36:AL58,2,3),"")</f>
        <v>0.916889067605249</v>
      </c>
    </row>
    <row r="42" customFormat="false" ht="15" hidden="false" customHeight="false" outlineLevel="0" collapsed="false">
      <c r="A42" s="45" t="s">
        <v>4855</v>
      </c>
      <c r="B42" s="46" t="s">
        <v>5469</v>
      </c>
      <c r="C42" s="47" t="n">
        <v>11.538</v>
      </c>
      <c r="D42" s="46" t="n">
        <f aca="false">COUNT('Mediums (Working)'!AM7:AM33)</f>
        <v>27</v>
      </c>
      <c r="E42" s="48" t="n">
        <f aca="false">IF(D42&gt;0,AVERAGE('Mediums (Working)'!AM7:AM33),"")</f>
        <v>66.1093487886554</v>
      </c>
      <c r="F42" s="47" t="n">
        <f aca="false">IF(D42&gt;1,STDEV('Mediums (Working)'!AM7:AM33),"")</f>
        <v>4.18052731178183</v>
      </c>
      <c r="G42" s="47" t="n">
        <f aca="false">IF(D42&gt;1,TINV(0.05,D42-1)*F42/SQRT(D42),"")</f>
        <v>1.65376152571406</v>
      </c>
      <c r="H42" s="46" t="n">
        <f aca="false">COUNT('Mediums (Working)'!AM36:AM58)</f>
        <v>23</v>
      </c>
      <c r="I42" s="48" t="n">
        <f aca="false">IF(H42&gt;0,AVERAGE('Mediums (Working)'!AM36:AM58),"")</f>
        <v>64.2338096947237</v>
      </c>
      <c r="J42" s="47" t="n">
        <f aca="false">IF(H42&gt;1,STDEV('Mediums (Working)'!AM36:AM58),"")</f>
        <v>1.94177443650197</v>
      </c>
      <c r="K42" s="47" t="n">
        <f aca="false">IF(H42&gt;1,TINV(0.05,H42-1)*J42/SQRT(H42),"")</f>
        <v>0.839686233394684</v>
      </c>
      <c r="L42" s="47" t="n">
        <f aca="false">IF(AND(D42&gt;1,H42&gt;1),I42-E42,"")</f>
        <v>-1.87553909393168</v>
      </c>
      <c r="M42" s="47" t="n">
        <f aca="false">IF(AND(D42&gt;1,H42&gt;1),L42-TINV(0.05,(F42^2/D42+J42^2/H42)^2/((F42^2/D42)^2/(D42-1)+(J42^2/H42)^2/(H42-1)))*SQRT(F42^2/D42+J42^2/H42),"")</f>
        <v>-3.70048900167394</v>
      </c>
      <c r="N42" s="47" t="n">
        <f aca="false">IF(AND(D42&gt;1,H42&gt;1),L42+TINV(0.05,(F42^2/D42+J42^2/H42)^2/((F42^2/D42)^2/(D42-1)+(J42^2/H42)^2/(H42-1)))*SQRT(F42^2/D42+J42^2/H42),"")</f>
        <v>-0.0505891861894174</v>
      </c>
      <c r="O42" s="49" t="n">
        <f aca="false">IF(AND(D42&gt;1,H42&gt;1),TTEST('Mediums (Working)'!AM7:AM33,'Mediums (Working)'!AM36:AM58,2,3),"")</f>
        <v>0.0441007018267868</v>
      </c>
    </row>
    <row r="43" customFormat="false" ht="15" hidden="false" customHeight="false" outlineLevel="0" collapsed="false">
      <c r="A43" s="45" t="s">
        <v>4963</v>
      </c>
      <c r="B43" s="46" t="s">
        <v>5470</v>
      </c>
      <c r="C43" s="47" t="n">
        <v>12.062</v>
      </c>
      <c r="D43" s="46" t="n">
        <f aca="false">COUNT('Mediums (Working)'!AN7:AN33)</f>
        <v>27</v>
      </c>
      <c r="E43" s="48" t="n">
        <f aca="false">IF(D43&gt;0,AVERAGE('Mediums (Working)'!AN7:AN33),"")</f>
        <v>66.6466118117084</v>
      </c>
      <c r="F43" s="47" t="n">
        <f aca="false">IF(D43&gt;1,STDEV('Mediums (Working)'!AN7:AN33),"")</f>
        <v>3.74767414869655</v>
      </c>
      <c r="G43" s="47" t="n">
        <f aca="false">IF(D43&gt;1,TINV(0.05,D43-1)*F43/SQRT(D43),"")</f>
        <v>1.48253051727723</v>
      </c>
      <c r="H43" s="46" t="n">
        <f aca="false">COUNT('Mediums (Working)'!AN36:AN58)</f>
        <v>23</v>
      </c>
      <c r="I43" s="48" t="n">
        <f aca="false">IF(H43&gt;0,AVERAGE('Mediums (Working)'!AN36:AN58),"")</f>
        <v>65.0401204737821</v>
      </c>
      <c r="J43" s="47" t="n">
        <f aca="false">IF(H43&gt;1,STDEV('Mediums (Working)'!AN36:AN58),"")</f>
        <v>1.74176330765055</v>
      </c>
      <c r="K43" s="47" t="n">
        <f aca="false">IF(H43&gt;1,TINV(0.05,H43-1)*J43/SQRT(H43),"")</f>
        <v>0.753194935401896</v>
      </c>
      <c r="L43" s="47" t="n">
        <f aca="false">IF(AND(D43&gt;1,H43&gt;1),I43-E43,"")</f>
        <v>-1.60649133792631</v>
      </c>
      <c r="M43" s="47" t="n">
        <f aca="false">IF(AND(D43&gt;1,H43&gt;1),L43-TINV(0.05,(F43^2/D43+J43^2/H43)^2/((F43^2/D43)^2/(D43-1)+(J43^2/H43)^2/(H43-1)))*SQRT(F43^2/D43+J43^2/H43),"")</f>
        <v>-3.24268306278002</v>
      </c>
      <c r="N43" s="47" t="n">
        <f aca="false">IF(AND(D43&gt;1,H43&gt;1),L43+TINV(0.05,(F43^2/D43+J43^2/H43)^2/((F43^2/D43)^2/(D43-1)+(J43^2/H43)^2/(H43-1)))*SQRT(F43^2/D43+J43^2/H43),"")</f>
        <v>0.02970038692739</v>
      </c>
      <c r="O43" s="49" t="n">
        <f aca="false">IF(AND(D43&gt;1,H43&gt;1),TTEST('Mediums (Working)'!AN7:AN33,'Mediums (Working)'!AN36:AN58,2,3),"")</f>
        <v>0.0538943027439305</v>
      </c>
    </row>
    <row r="44" customFormat="false" ht="15" hidden="false" customHeight="false" outlineLevel="0" collapsed="false">
      <c r="A44" s="45" t="s">
        <v>5072</v>
      </c>
      <c r="B44" s="46" t="s">
        <v>5471</v>
      </c>
      <c r="C44" s="47" t="n">
        <v>12.544</v>
      </c>
      <c r="D44" s="46" t="n">
        <f aca="false">COUNT('Mediums (Working)'!AO7:AO33)</f>
        <v>27</v>
      </c>
      <c r="E44" s="48" t="n">
        <f aca="false">IF(D44&gt;0,AVERAGE('Mediums (Working)'!AO7:AO33),"")</f>
        <v>68.5056778990273</v>
      </c>
      <c r="F44" s="47" t="n">
        <f aca="false">IF(D44&gt;1,STDEV('Mediums (Working)'!AO7:AO33),"")</f>
        <v>2.47325666569471</v>
      </c>
      <c r="G44" s="47" t="n">
        <f aca="false">IF(D44&gt;1,TINV(0.05,D44-1)*F44/SQRT(D44),"")</f>
        <v>0.978387751567737</v>
      </c>
      <c r="H44" s="46" t="n">
        <f aca="false">COUNT('Mediums (Working)'!AO36:AO58)</f>
        <v>23</v>
      </c>
      <c r="I44" s="48" t="n">
        <f aca="false">IF(H44&gt;0,AVERAGE('Mediums (Working)'!AO36:AO58),"")</f>
        <v>66.6121908172463</v>
      </c>
      <c r="J44" s="47" t="n">
        <f aca="false">IF(H44&gt;1,STDEV('Mediums (Working)'!AO36:AO58),"")</f>
        <v>1.34342320483177</v>
      </c>
      <c r="K44" s="47" t="n">
        <f aca="false">IF(H44&gt;1,TINV(0.05,H44-1)*J44/SQRT(H44),"")</f>
        <v>0.580939757736407</v>
      </c>
      <c r="L44" s="47" t="n">
        <f aca="false">IF(AND(D44&gt;1,H44&gt;1),I44-E44,"")</f>
        <v>-1.89348708178102</v>
      </c>
      <c r="M44" s="47" t="n">
        <f aca="false">IF(AND(D44&gt;1,H44&gt;1),L44-TINV(0.05,(F44^2/D44+J44^2/H44)^2/((F44^2/D44)^2/(D44-1)+(J44^2/H44)^2/(H44-1)))*SQRT(F44^2/D44+J44^2/H44),"")</f>
        <v>-3.00885974768299</v>
      </c>
      <c r="N44" s="47" t="n">
        <f aca="false">IF(AND(D44&gt;1,H44&gt;1),L44+TINV(0.05,(F44^2/D44+J44^2/H44)^2/((F44^2/D44)^2/(D44-1)+(J44^2/H44)^2/(H44-1)))*SQRT(F44^2/D44+J44^2/H44),"")</f>
        <v>-0.778114415879043</v>
      </c>
      <c r="O44" s="49" t="n">
        <f aca="false">IF(AND(D44&gt;1,H44&gt;1),TTEST('Mediums (Working)'!AO7:AO33,'Mediums (Working)'!AO36:AO58,2,3),"")</f>
        <v>0.0013884838397519</v>
      </c>
    </row>
    <row r="45" customFormat="false" ht="15" hidden="false" customHeight="false" outlineLevel="0" collapsed="false">
      <c r="A45" s="45" t="s">
        <v>5184</v>
      </c>
      <c r="B45" s="46" t="s">
        <v>5472</v>
      </c>
      <c r="C45" s="47" t="n">
        <v>13.462</v>
      </c>
      <c r="D45" s="46" t="n">
        <f aca="false">COUNT('Mediums (Working)'!AP7:AP33)</f>
        <v>27</v>
      </c>
      <c r="E45" s="48" t="n">
        <f aca="false">IF(D45&gt;0,AVERAGE('Mediums (Working)'!AP7:AP33),"")</f>
        <v>69.6197242271226</v>
      </c>
      <c r="F45" s="47" t="n">
        <f aca="false">IF(D45&gt;1,STDEV('Mediums (Working)'!AP7:AP33),"")</f>
        <v>2.87651312471581</v>
      </c>
      <c r="G45" s="47" t="n">
        <f aca="false">IF(D45&gt;1,TINV(0.05,D45-1)*F45/SQRT(D45),"")</f>
        <v>1.13791069381603</v>
      </c>
      <c r="H45" s="46" t="n">
        <f aca="false">COUNT('Mediums (Working)'!AP36:AP58)</f>
        <v>23</v>
      </c>
      <c r="I45" s="48" t="n">
        <f aca="false">IF(H45&gt;0,AVERAGE('Mediums (Working)'!AP36:AP58),"")</f>
        <v>66.9677371883985</v>
      </c>
      <c r="J45" s="47" t="n">
        <f aca="false">IF(H45&gt;1,STDEV('Mediums (Working)'!AP36:AP58),"")</f>
        <v>1.09678539941381</v>
      </c>
      <c r="K45" s="47" t="n">
        <f aca="false">IF(H45&gt;1,TINV(0.05,H45-1)*J45/SQRT(H45),"")</f>
        <v>0.474285572805837</v>
      </c>
      <c r="L45" s="47" t="n">
        <f aca="false">IF(AND(D45&gt;1,H45&gt;1),I45-E45,"")</f>
        <v>-2.65198703872412</v>
      </c>
      <c r="M45" s="47" t="n">
        <f aca="false">IF(AND(D45&gt;1,H45&gt;1),L45-TINV(0.05,(F45^2/D45+J45^2/H45)^2/((F45^2/D45)^2/(D45-1)+(J45^2/H45)^2/(H45-1)))*SQRT(F45^2/D45+J45^2/H45),"")</f>
        <v>-3.8692289695648</v>
      </c>
      <c r="N45" s="47" t="n">
        <f aca="false">IF(AND(D45&gt;1,H45&gt;1),L45+TINV(0.05,(F45^2/D45+J45^2/H45)^2/((F45^2/D45)^2/(D45-1)+(J45^2/H45)^2/(H45-1)))*SQRT(F45^2/D45+J45^2/H45),"")</f>
        <v>-1.43474510788343</v>
      </c>
      <c r="O45" s="49" t="n">
        <f aca="false">IF(AND(D45&gt;1,H45&gt;1),TTEST('Mediums (Working)'!AP7:AP33,'Mediums (Working)'!AP36:AP58,2,3),"")</f>
        <v>9.1559340008246E-005</v>
      </c>
    </row>
    <row r="46" customFormat="false" ht="15" hidden="false" customHeight="false" outlineLevel="0" collapsed="false">
      <c r="A46" s="45" t="s">
        <v>5293</v>
      </c>
      <c r="B46" s="46" t="s">
        <v>5473</v>
      </c>
      <c r="C46" s="47" t="n">
        <v>13.961</v>
      </c>
      <c r="D46" s="46" t="n">
        <f aca="false">COUNT('Mediums (Working)'!AQ7:AQ33)</f>
        <v>27</v>
      </c>
      <c r="E46" s="48" t="n">
        <f aca="false">IF(D46&gt;0,AVERAGE('Mediums (Working)'!AQ7:AQ33),"")</f>
        <v>70.299261189034</v>
      </c>
      <c r="F46" s="47" t="n">
        <f aca="false">IF(D46&gt;1,STDEV('Mediums (Working)'!AQ7:AQ33),"")</f>
        <v>2.77585321093805</v>
      </c>
      <c r="G46" s="47" t="n">
        <f aca="false">IF(D46&gt;1,TINV(0.05,D46-1)*F46/SQRT(D46),"")</f>
        <v>1.09809095812905</v>
      </c>
      <c r="H46" s="46" t="n">
        <f aca="false">COUNT('Mediums (Working)'!AQ36:AQ58)</f>
        <v>23</v>
      </c>
      <c r="I46" s="48" t="n">
        <f aca="false">IF(H46&gt;0,AVERAGE('Mediums (Working)'!AQ36:AQ58),"")</f>
        <v>67.2477941936578</v>
      </c>
      <c r="J46" s="47" t="n">
        <f aca="false">IF(H46&gt;1,STDEV('Mediums (Working)'!AQ36:AQ58),"")</f>
        <v>1.1632839364626</v>
      </c>
      <c r="K46" s="47" t="n">
        <f aca="false">IF(H46&gt;1,TINV(0.05,H46-1)*J46/SQRT(H46),"")</f>
        <v>0.503041696612548</v>
      </c>
      <c r="L46" s="47" t="n">
        <f aca="false">IF(AND(D46&gt;1,H46&gt;1),I46-E46,"")</f>
        <v>-3.0514669953762</v>
      </c>
      <c r="M46" s="47" t="n">
        <f aca="false">IF(AND(D46&gt;1,H46&gt;1),L46-TINV(0.05,(F46^2/D46+J46^2/H46)^2/((F46^2/D46)^2/(D46-1)+(J46^2/H46)^2/(H46-1)))*SQRT(F46^2/D46+J46^2/H46),"")</f>
        <v>-4.24135479003732</v>
      </c>
      <c r="N46" s="47" t="n">
        <f aca="false">IF(AND(D46&gt;1,H46&gt;1),L46+TINV(0.05,(F46^2/D46+J46^2/H46)^2/((F46^2/D46)^2/(D46-1)+(J46^2/H46)^2/(H46-1)))*SQRT(F46^2/D46+J46^2/H46),"")</f>
        <v>-1.86157920071508</v>
      </c>
      <c r="O46" s="49" t="n">
        <f aca="false">IF(AND(D46&gt;1,H46&gt;1),TTEST('Mediums (Working)'!AQ7:AQ33,'Mediums (Working)'!AQ36:AQ58,2,3),"")</f>
        <v>8.10776589373389E-006</v>
      </c>
    </row>
    <row r="49" customFormat="false" ht="15" hidden="false" customHeight="false" outlineLevel="0" collapsed="false">
      <c r="A49" s="44" t="s">
        <v>5474</v>
      </c>
    </row>
    <row r="50" customFormat="false" ht="42" hidden="false" customHeight="true" outlineLevel="0" collapsed="false">
      <c r="A50" s="9" t="s">
        <v>107</v>
      </c>
      <c r="B50" s="9" t="s">
        <v>5419</v>
      </c>
      <c r="C50" s="9" t="s">
        <v>5420</v>
      </c>
      <c r="D50" s="9" t="s">
        <v>5421</v>
      </c>
      <c r="E50" s="9" t="s">
        <v>5422</v>
      </c>
      <c r="F50" s="9" t="s">
        <v>5423</v>
      </c>
      <c r="G50" s="9" t="s">
        <v>5424</v>
      </c>
      <c r="H50" s="9" t="s">
        <v>5425</v>
      </c>
      <c r="I50" s="9" t="s">
        <v>5426</v>
      </c>
      <c r="J50" s="9" t="s">
        <v>5427</v>
      </c>
      <c r="K50" s="9" t="s">
        <v>5428</v>
      </c>
      <c r="L50" s="9" t="s">
        <v>5429</v>
      </c>
      <c r="M50" s="9" t="s">
        <v>5430</v>
      </c>
      <c r="N50" s="9" t="s">
        <v>5431</v>
      </c>
      <c r="O50" s="9" t="s">
        <v>5432</v>
      </c>
    </row>
    <row r="51" customFormat="false" ht="15" hidden="false" customHeight="false" outlineLevel="0" collapsed="false">
      <c r="A51" s="45" t="s">
        <v>147</v>
      </c>
      <c r="B51" s="46" t="s">
        <v>5433</v>
      </c>
      <c r="C51" s="47" t="n">
        <v>1.077</v>
      </c>
      <c r="D51" s="46" t="n">
        <f aca="false">COUNT('Mediums (Working)'!C63:C89)</f>
        <v>27</v>
      </c>
      <c r="E51" s="48" t="n">
        <f aca="false">IF(D51&gt;0,AVERAGE('Mediums (Working)'!C63:C89),"")</f>
        <v>39.5472404858011</v>
      </c>
      <c r="F51" s="47" t="n">
        <f aca="false">IF(D51&gt;1,STDEV('Mediums (Working)'!C63:C89),"")</f>
        <v>4.12781329138019</v>
      </c>
      <c r="G51" s="47" t="n">
        <f aca="false">IF(D51&gt;1,TINV(0.05,D51-1)*F51/SQRT(D51),"")</f>
        <v>1.63290855375517</v>
      </c>
      <c r="H51" s="46" t="n">
        <f aca="false">COUNT('Mediums (Working)'!C92:C114)</f>
        <v>23</v>
      </c>
      <c r="I51" s="48" t="n">
        <f aca="false">IF(H51&gt;0,AVERAGE('Mediums (Working)'!C92:C114),"")</f>
        <v>34.8946296371002</v>
      </c>
      <c r="J51" s="47" t="n">
        <f aca="false">IF(H51&gt;1,STDEV('Mediums (Working)'!C92:C114),"")</f>
        <v>2.18330486965957</v>
      </c>
      <c r="K51" s="47" t="n">
        <f aca="false">IF(H51&gt;1,TINV(0.05,H51-1)*J51/SQRT(H51),"")</f>
        <v>0.944131824940142</v>
      </c>
      <c r="L51" s="47" t="n">
        <f aca="false">IF(AND(D51&gt;1,H51&gt;1),I51-E51,"")</f>
        <v>-4.65261084870087</v>
      </c>
      <c r="M51" s="47" t="n">
        <f aca="false">IF(AND(D51&gt;1,H51&gt;1),L51-TINV(0.05,(F51^2/D51+J51^2/H51)^2/((F51^2/D51)^2/(D51-1)+(J51^2/H51)^2/(H51-1)))*SQRT(F51^2/D51+J51^2/H51),"")</f>
        <v>-6.50310519523115</v>
      </c>
      <c r="N51" s="47" t="n">
        <f aca="false">IF(AND(D51&gt;1,H51&gt;1),L51+TINV(0.05,(F51^2/D51+J51^2/H51)^2/((F51^2/D51)^2/(D51-1)+(J51^2/H51)^2/(H51-1)))*SQRT(F51^2/D51+J51^2/H51),"")</f>
        <v>-2.8021165021706</v>
      </c>
      <c r="O51" s="49" t="n">
        <f aca="false">IF(AND(D51&gt;1,H51&gt;1),TTEST('Mediums (Working)'!C63:C89,'Mediums (Working)'!C92:C114,2,3),"")</f>
        <v>8.77468949966918E-006</v>
      </c>
    </row>
    <row r="52" customFormat="false" ht="15" hidden="false" customHeight="false" outlineLevel="0" collapsed="false">
      <c r="A52" s="45" t="s">
        <v>365</v>
      </c>
      <c r="B52" s="46" t="s">
        <v>5434</v>
      </c>
      <c r="C52" s="47" t="n">
        <v>1.311</v>
      </c>
      <c r="D52" s="46" t="n">
        <f aca="false">COUNT('Mediums (Working)'!D63:D89)</f>
        <v>27</v>
      </c>
      <c r="E52" s="48" t="n">
        <f aca="false">IF(D52&gt;0,AVERAGE('Mediums (Working)'!D63:D89),"")</f>
        <v>35.4831666074277</v>
      </c>
      <c r="F52" s="47" t="n">
        <f aca="false">IF(D52&gt;1,STDEV('Mediums (Working)'!D63:D89),"")</f>
        <v>1.95347774889941</v>
      </c>
      <c r="G52" s="47" t="n">
        <f aca="false">IF(D52&gt;1,TINV(0.05,D52-1)*F52/SQRT(D52),"")</f>
        <v>0.77277006021793</v>
      </c>
      <c r="H52" s="46" t="n">
        <f aca="false">COUNT('Mediums (Working)'!D92:D114)</f>
        <v>23</v>
      </c>
      <c r="I52" s="48" t="n">
        <f aca="false">IF(H52&gt;0,AVERAGE('Mediums (Working)'!D92:D114),"")</f>
        <v>34.8423221227638</v>
      </c>
      <c r="J52" s="47" t="n">
        <f aca="false">IF(H52&gt;1,STDEV('Mediums (Working)'!D92:D114),"")</f>
        <v>1.74412450138656</v>
      </c>
      <c r="K52" s="47" t="n">
        <f aca="false">IF(H52&gt;1,TINV(0.05,H52-1)*J52/SQRT(H52),"")</f>
        <v>0.754215992141155</v>
      </c>
      <c r="L52" s="47" t="n">
        <f aca="false">IF(AND(D52&gt;1,H52&gt;1),I52-E52,"")</f>
        <v>-0.640844484663887</v>
      </c>
      <c r="M52" s="47" t="n">
        <f aca="false">IF(AND(D52&gt;1,H52&gt;1),L52-TINV(0.05,(F52^2/D52+J52^2/H52)^2/((F52^2/D52)^2/(D52-1)+(J52^2/H52)^2/(H52-1)))*SQRT(F52^2/D52+J52^2/H52),"")</f>
        <v>-1.69311304769068</v>
      </c>
      <c r="N52" s="47" t="n">
        <f aca="false">IF(AND(D52&gt;1,H52&gt;1),L52+TINV(0.05,(F52^2/D52+J52^2/H52)^2/((F52^2/D52)^2/(D52-1)+(J52^2/H52)^2/(H52-1)))*SQRT(F52^2/D52+J52^2/H52),"")</f>
        <v>0.411424078362901</v>
      </c>
      <c r="O52" s="49" t="n">
        <f aca="false">IF(AND(D52&gt;1,H52&gt;1),TTEST('Mediums (Working)'!D63:D89,'Mediums (Working)'!D92:D114,2,3),"")</f>
        <v>0.226502613672869</v>
      </c>
    </row>
    <row r="53" customFormat="false" ht="15" hidden="false" customHeight="false" outlineLevel="0" collapsed="false">
      <c r="A53" s="45" t="s">
        <v>497</v>
      </c>
      <c r="B53" s="46" t="s">
        <v>5435</v>
      </c>
      <c r="C53" s="47" t="n">
        <v>1.562</v>
      </c>
      <c r="D53" s="46" t="n">
        <f aca="false">COUNT('Mediums (Working)'!E63:E89)</f>
        <v>27</v>
      </c>
      <c r="E53" s="48" t="n">
        <f aca="false">IF(D53&gt;0,AVERAGE('Mediums (Working)'!E63:E89),"")</f>
        <v>41.2331754466728</v>
      </c>
      <c r="F53" s="47" t="n">
        <f aca="false">IF(D53&gt;1,STDEV('Mediums (Working)'!E63:E89),"")</f>
        <v>3.6544984462546</v>
      </c>
      <c r="G53" s="47" t="n">
        <f aca="false">IF(D53&gt;1,TINV(0.05,D53-1)*F53/SQRT(D53),"")</f>
        <v>1.44567143698954</v>
      </c>
      <c r="H53" s="46" t="n">
        <f aca="false">COUNT('Mediums (Working)'!E92:E114)</f>
        <v>23</v>
      </c>
      <c r="I53" s="48" t="n">
        <f aca="false">IF(H53&gt;0,AVERAGE('Mediums (Working)'!E92:E114),"")</f>
        <v>37.7733202488685</v>
      </c>
      <c r="J53" s="47" t="n">
        <f aca="false">IF(H53&gt;1,STDEV('Mediums (Working)'!E92:E114),"")</f>
        <v>2.23272274145569</v>
      </c>
      <c r="K53" s="47" t="n">
        <f aca="false">IF(H53&gt;1,TINV(0.05,H53-1)*J53/SQRT(H53),"")</f>
        <v>0.96550171520691</v>
      </c>
      <c r="L53" s="47" t="n">
        <f aca="false">IF(AND(D53&gt;1,H53&gt;1),I53-E53,"")</f>
        <v>-3.4598551978043</v>
      </c>
      <c r="M53" s="47" t="n">
        <f aca="false">IF(AND(D53&gt;1,H53&gt;1),L53-TINV(0.05,(F53^2/D53+J53^2/H53)^2/((F53^2/D53)^2/(D53-1)+(J53^2/H53)^2/(H53-1)))*SQRT(F53^2/D53+J53^2/H53),"")</f>
        <v>-5.16080597178132</v>
      </c>
      <c r="N53" s="47" t="n">
        <f aca="false">IF(AND(D53&gt;1,H53&gt;1),L53+TINV(0.05,(F53^2/D53+J53^2/H53)^2/((F53^2/D53)^2/(D53-1)+(J53^2/H53)^2/(H53-1)))*SQRT(F53^2/D53+J53^2/H53),"")</f>
        <v>-1.75890442382729</v>
      </c>
      <c r="O53" s="49" t="n">
        <f aca="false">IF(AND(D53&gt;1,H53&gt;1),TTEST('Mediums (Working)'!E63:E89,'Mediums (Working)'!E92:E114,2,3),"")</f>
        <v>0.000174808578864011</v>
      </c>
    </row>
    <row r="54" customFormat="false" ht="15" hidden="false" customHeight="false" outlineLevel="0" collapsed="false">
      <c r="A54" s="45" t="s">
        <v>628</v>
      </c>
      <c r="B54" s="46" t="s">
        <v>5436</v>
      </c>
      <c r="C54" s="47" t="n">
        <v>1.815</v>
      </c>
      <c r="D54" s="46" t="n">
        <f aca="false">COUNT('Mediums (Working)'!F63:F89)</f>
        <v>27</v>
      </c>
      <c r="E54" s="48" t="n">
        <f aca="false">IF(D54&gt;0,AVERAGE('Mediums (Working)'!F63:F89),"")</f>
        <v>34.2754153052938</v>
      </c>
      <c r="F54" s="47" t="n">
        <f aca="false">IF(D54&gt;1,STDEV('Mediums (Working)'!F63:F89),"")</f>
        <v>2.0588180479367</v>
      </c>
      <c r="G54" s="47" t="n">
        <f aca="false">IF(D54&gt;1,TINV(0.05,D54-1)*F54/SQRT(D54),"")</f>
        <v>0.814441294649077</v>
      </c>
      <c r="H54" s="46" t="n">
        <f aca="false">COUNT('Mediums (Working)'!F92:F114)</f>
        <v>23</v>
      </c>
      <c r="I54" s="48" t="n">
        <f aca="false">IF(H54&gt;0,AVERAGE('Mediums (Working)'!F92:F114),"")</f>
        <v>32.3275662542201</v>
      </c>
      <c r="J54" s="47" t="n">
        <f aca="false">IF(H54&gt;1,STDEV('Mediums (Working)'!F92:F114),"")</f>
        <v>1.13115209801934</v>
      </c>
      <c r="K54" s="47" t="n">
        <f aca="false">IF(H54&gt;1,TINV(0.05,H54-1)*J54/SQRT(H54),"")</f>
        <v>0.489146847711833</v>
      </c>
      <c r="L54" s="47" t="n">
        <f aca="false">IF(AND(D54&gt;1,H54&gt;1),I54-E54,"")</f>
        <v>-1.94784905107377</v>
      </c>
      <c r="M54" s="47" t="n">
        <f aca="false">IF(AND(D54&gt;1,H54&gt;1),L54-TINV(0.05,(F54^2/D54+J54^2/H54)^2/((F54^2/D54)^2/(D54-1)+(J54^2/H54)^2/(H54-1)))*SQRT(F54^2/D54+J54^2/H54),"")</f>
        <v>-2.87907583899892</v>
      </c>
      <c r="N54" s="47" t="n">
        <f aca="false">IF(AND(D54&gt;1,H54&gt;1),L54+TINV(0.05,(F54^2/D54+J54^2/H54)^2/((F54^2/D54)^2/(D54-1)+(J54^2/H54)^2/(H54-1)))*SQRT(F54^2/D54+J54^2/H54),"")</f>
        <v>-1.01662226314863</v>
      </c>
      <c r="O54" s="49" t="n">
        <f aca="false">IF(AND(D54&gt;1,H54&gt;1),TTEST('Mediums (Working)'!F63:F89,'Mediums (Working)'!F92:F114,2,3),"")</f>
        <v>0.000127901644807107</v>
      </c>
    </row>
    <row r="55" customFormat="false" ht="15" hidden="false" customHeight="false" outlineLevel="0" collapsed="false">
      <c r="A55" s="45" t="s">
        <v>763</v>
      </c>
      <c r="B55" s="46" t="s">
        <v>5437</v>
      </c>
      <c r="C55" s="47" t="n">
        <v>2.066</v>
      </c>
      <c r="D55" s="46" t="n">
        <f aca="false">COUNT('Mediums (Working)'!G63:G89)</f>
        <v>26</v>
      </c>
      <c r="E55" s="48" t="n">
        <f aca="false">IF(D55&gt;0,AVERAGE('Mediums (Working)'!G63:G89),"")</f>
        <v>39.1243592862213</v>
      </c>
      <c r="F55" s="47" t="n">
        <f aca="false">IF(D55&gt;1,STDEV('Mediums (Working)'!G63:G89),"")</f>
        <v>3.23497207351529</v>
      </c>
      <c r="G55" s="47" t="n">
        <f aca="false">IF(D55&gt;1,TINV(0.05,D55-1)*F55/SQRT(D55),"")</f>
        <v>1.30663349781742</v>
      </c>
      <c r="H55" s="46" t="n">
        <f aca="false">COUNT('Mediums (Working)'!G92:G114)</f>
        <v>22</v>
      </c>
      <c r="I55" s="48" t="n">
        <f aca="false">IF(H55&gt;0,AVERAGE('Mediums (Working)'!G92:G114),"")</f>
        <v>37.9143511914359</v>
      </c>
      <c r="J55" s="47" t="n">
        <f aca="false">IF(H55&gt;1,STDEV('Mediums (Working)'!G92:G114),"")</f>
        <v>2.52222934823354</v>
      </c>
      <c r="K55" s="47" t="n">
        <f aca="false">IF(H55&gt;1,TINV(0.05,H55-1)*J55/SQRT(H55),"")</f>
        <v>1.1182938444592</v>
      </c>
      <c r="L55" s="47" t="n">
        <f aca="false">IF(AND(D55&gt;1,H55&gt;1),I55-E55,"")</f>
        <v>-1.21000809478534</v>
      </c>
      <c r="M55" s="47" t="n">
        <f aca="false">IF(AND(D55&gt;1,H55&gt;1),L55-TINV(0.05,(F55^2/D55+J55^2/H55)^2/((F55^2/D55)^2/(D55-1)+(J55^2/H55)^2/(H55-1)))*SQRT(F55^2/D55+J55^2/H55),"")</f>
        <v>-2.88506802787179</v>
      </c>
      <c r="N55" s="47" t="n">
        <f aca="false">IF(AND(D55&gt;1,H55&gt;1),L55+TINV(0.05,(F55^2/D55+J55^2/H55)^2/((F55^2/D55)^2/(D55-1)+(J55^2/H55)^2/(H55-1)))*SQRT(F55^2/D55+J55^2/H55),"")</f>
        <v>0.465051838301116</v>
      </c>
      <c r="O55" s="49" t="n">
        <f aca="false">IF(AND(D55&gt;1,H55&gt;1),TTEST('Mediums (Working)'!G63:G89,'Mediums (Working)'!G92:G114,2,3),"")</f>
        <v>0.152521619081861</v>
      </c>
    </row>
    <row r="56" customFormat="false" ht="15" hidden="false" customHeight="false" outlineLevel="0" collapsed="false">
      <c r="A56" s="45" t="s">
        <v>902</v>
      </c>
      <c r="B56" s="46" t="s">
        <v>5438</v>
      </c>
      <c r="C56" s="47" t="n">
        <v>2.408</v>
      </c>
      <c r="D56" s="46" t="n">
        <f aca="false">COUNT('Mediums (Working)'!H63:H89)</f>
        <v>27</v>
      </c>
      <c r="E56" s="48" t="n">
        <f aca="false">IF(D56&gt;0,AVERAGE('Mediums (Working)'!H63:H89),"")</f>
        <v>35.8332313447859</v>
      </c>
      <c r="F56" s="47" t="n">
        <f aca="false">IF(D56&gt;1,STDEV('Mediums (Working)'!H63:H89),"")</f>
        <v>1.06877245701386</v>
      </c>
      <c r="G56" s="47" t="n">
        <f aca="false">IF(D56&gt;1,TINV(0.05,D56-1)*F56/SQRT(D56),"")</f>
        <v>0.422792302820539</v>
      </c>
      <c r="H56" s="46" t="n">
        <f aca="false">COUNT('Mediums (Working)'!H92:H114)</f>
        <v>23</v>
      </c>
      <c r="I56" s="48" t="n">
        <f aca="false">IF(H56&gt;0,AVERAGE('Mediums (Working)'!H92:H114),"")</f>
        <v>34.6785902050299</v>
      </c>
      <c r="J56" s="47" t="n">
        <f aca="false">IF(H56&gt;1,STDEV('Mediums (Working)'!H92:H114),"")</f>
        <v>1.13305661150608</v>
      </c>
      <c r="K56" s="47" t="n">
        <f aca="false">IF(H56&gt;1,TINV(0.05,H56-1)*J56/SQRT(H56),"")</f>
        <v>0.489970421102266</v>
      </c>
      <c r="L56" s="47" t="n">
        <f aca="false">IF(AND(D56&gt;1,H56&gt;1),I56-E56,"")</f>
        <v>-1.154641139756</v>
      </c>
      <c r="M56" s="47" t="n">
        <f aca="false">IF(AND(D56&gt;1,H56&gt;1),L56-TINV(0.05,(F56^2/D56+J56^2/H56)^2/((F56^2/D56)^2/(D56-1)+(J56^2/H56)^2/(H56-1)))*SQRT(F56^2/D56+J56^2/H56),"")</f>
        <v>-1.78555595834052</v>
      </c>
      <c r="N56" s="47" t="n">
        <f aca="false">IF(AND(D56&gt;1,H56&gt;1),L56+TINV(0.05,(F56^2/D56+J56^2/H56)^2/((F56^2/D56)^2/(D56-1)+(J56^2/H56)^2/(H56-1)))*SQRT(F56^2/D56+J56^2/H56),"")</f>
        <v>-0.523726321171484</v>
      </c>
      <c r="O56" s="49" t="n">
        <f aca="false">IF(AND(D56&gt;1,H56&gt;1),TTEST('Mediums (Working)'!H63:H89,'Mediums (Working)'!H92:H114,2,3),"")</f>
        <v>0.000601865904877641</v>
      </c>
    </row>
    <row r="57" customFormat="false" ht="15" hidden="false" customHeight="false" outlineLevel="0" collapsed="false">
      <c r="A57" s="45" t="s">
        <v>1037</v>
      </c>
      <c r="B57" s="46" t="s">
        <v>5439</v>
      </c>
      <c r="C57" s="47" t="n">
        <v>2.805</v>
      </c>
      <c r="D57" s="46" t="n">
        <f aca="false">COUNT('Mediums (Working)'!I63:I89)</f>
        <v>26</v>
      </c>
      <c r="E57" s="48" t="n">
        <f aca="false">IF(D57&gt;0,AVERAGE('Mediums (Working)'!I63:I89),"")</f>
        <v>39.9837766066062</v>
      </c>
      <c r="F57" s="47" t="n">
        <f aca="false">IF(D57&gt;1,STDEV('Mediums (Working)'!I63:I89),"")</f>
        <v>3.87522352646522</v>
      </c>
      <c r="G57" s="47" t="n">
        <f aca="false">IF(D57&gt;1,TINV(0.05,D57-1)*F57/SQRT(D57),"")</f>
        <v>1.56523665618768</v>
      </c>
      <c r="H57" s="46" t="n">
        <f aca="false">COUNT('Mediums (Working)'!I92:I114)</f>
        <v>23</v>
      </c>
      <c r="I57" s="48" t="n">
        <f aca="false">IF(H57&gt;0,AVERAGE('Mediums (Working)'!I92:I114),"")</f>
        <v>36.5451627206736</v>
      </c>
      <c r="J57" s="47" t="n">
        <f aca="false">IF(H57&gt;1,STDEV('Mediums (Working)'!I92:I114),"")</f>
        <v>2.11525091732697</v>
      </c>
      <c r="K57" s="47" t="n">
        <f aca="false">IF(H57&gt;1,TINV(0.05,H57-1)*J57/SQRT(H57),"")</f>
        <v>0.914703089126354</v>
      </c>
      <c r="L57" s="47" t="n">
        <f aca="false">IF(AND(D57&gt;1,H57&gt;1),I57-E57,"")</f>
        <v>-3.43861388593266</v>
      </c>
      <c r="M57" s="47" t="n">
        <f aca="false">IF(AND(D57&gt;1,H57&gt;1),L57-TINV(0.05,(F57^2/D57+J57^2/H57)^2/((F57^2/D57)^2/(D57-1)+(J57^2/H57)^2/(H57-1)))*SQRT(F57^2/D57+J57^2/H57),"")</f>
        <v>-5.2159652554044</v>
      </c>
      <c r="N57" s="47" t="n">
        <f aca="false">IF(AND(D57&gt;1,H57&gt;1),L57+TINV(0.05,(F57^2/D57+J57^2/H57)^2/((F57^2/D57)^2/(D57-1)+(J57^2/H57)^2/(H57-1)))*SQRT(F57^2/D57+J57^2/H57),"")</f>
        <v>-1.66126251646092</v>
      </c>
      <c r="O57" s="49" t="n">
        <f aca="false">IF(AND(D57&gt;1,H57&gt;1),TTEST('Mediums (Working)'!I63:I89,'Mediums (Working)'!I92:I114,2,3),"")</f>
        <v>0.000348984442184207</v>
      </c>
    </row>
    <row r="58" customFormat="false" ht="15" hidden="false" customHeight="false" outlineLevel="0" collapsed="false">
      <c r="A58" s="45" t="s">
        <v>1143</v>
      </c>
      <c r="B58" s="46" t="s">
        <v>5440</v>
      </c>
      <c r="C58" s="47" t="n">
        <v>3.058</v>
      </c>
      <c r="D58" s="46" t="n">
        <f aca="false">COUNT('Mediums (Working)'!J63:J89)</f>
        <v>27</v>
      </c>
      <c r="E58" s="48" t="n">
        <f aca="false">IF(D58&gt;0,AVERAGE('Mediums (Working)'!J63:J89),"")</f>
        <v>35.4884972155321</v>
      </c>
      <c r="F58" s="47" t="n">
        <f aca="false">IF(D58&gt;1,STDEV('Mediums (Working)'!J63:J89),"")</f>
        <v>1.845650378878</v>
      </c>
      <c r="G58" s="47" t="n">
        <f aca="false">IF(D58&gt;1,TINV(0.05,D58-1)*F58/SQRT(D58),"")</f>
        <v>0.730114973272847</v>
      </c>
      <c r="H58" s="46" t="n">
        <f aca="false">COUNT('Mediums (Working)'!J92:J114)</f>
        <v>23</v>
      </c>
      <c r="I58" s="48" t="n">
        <f aca="false">IF(H58&gt;0,AVERAGE('Mediums (Working)'!J92:J114),"")</f>
        <v>34.5598901440286</v>
      </c>
      <c r="J58" s="47" t="n">
        <f aca="false">IF(H58&gt;1,STDEV('Mediums (Working)'!J92:J114),"")</f>
        <v>1.077549833454</v>
      </c>
      <c r="K58" s="47" t="n">
        <f aca="false">IF(H58&gt;1,TINV(0.05,H58-1)*J58/SQRT(H58),"")</f>
        <v>0.465967490321909</v>
      </c>
      <c r="L58" s="47" t="n">
        <f aca="false">IF(AND(D58&gt;1,H58&gt;1),I58-E58,"")</f>
        <v>-0.928607071503429</v>
      </c>
      <c r="M58" s="47" t="n">
        <f aca="false">IF(AND(D58&gt;1,H58&gt;1),L58-TINV(0.05,(F58^2/D58+J58^2/H58)^2/((F58^2/D58)^2/(D58-1)+(J58^2/H58)^2/(H58-1)))*SQRT(F58^2/D58+J58^2/H58),"")</f>
        <v>-1.77679483772472</v>
      </c>
      <c r="N58" s="47" t="n">
        <f aca="false">IF(AND(D58&gt;1,H58&gt;1),L58+TINV(0.05,(F58^2/D58+J58^2/H58)^2/((F58^2/D58)^2/(D58-1)+(J58^2/H58)^2/(H58-1)))*SQRT(F58^2/D58+J58^2/H58),"")</f>
        <v>-0.0804193052821335</v>
      </c>
      <c r="O58" s="49" t="n">
        <f aca="false">IF(AND(D58&gt;1,H58&gt;1),TTEST('Mediums (Working)'!J63:J89,'Mediums (Working)'!J92:J114,2,3),"")</f>
        <v>0.0325388233818467</v>
      </c>
    </row>
    <row r="59" customFormat="false" ht="15" hidden="false" customHeight="false" outlineLevel="0" collapsed="false">
      <c r="A59" s="45" t="s">
        <v>1275</v>
      </c>
      <c r="B59" s="46" t="s">
        <v>5441</v>
      </c>
      <c r="C59" s="47" t="n">
        <v>3.283</v>
      </c>
      <c r="D59" s="46" t="n">
        <f aca="false">COUNT('Mediums (Working)'!K63:K89)</f>
        <v>27</v>
      </c>
      <c r="E59" s="48" t="n">
        <f aca="false">IF(D59&gt;0,AVERAGE('Mediums (Working)'!K63:K89),"")</f>
        <v>43.3532636133078</v>
      </c>
      <c r="F59" s="47" t="n">
        <f aca="false">IF(D59&gt;1,STDEV('Mediums (Working)'!K63:K89),"")</f>
        <v>3.47924790930392</v>
      </c>
      <c r="G59" s="47" t="n">
        <f aca="false">IF(D59&gt;1,TINV(0.05,D59-1)*F59/SQRT(D59),"")</f>
        <v>1.37634463351358</v>
      </c>
      <c r="H59" s="46" t="n">
        <f aca="false">COUNT('Mediums (Working)'!K92:K114)</f>
        <v>22</v>
      </c>
      <c r="I59" s="48" t="n">
        <f aca="false">IF(H59&gt;0,AVERAGE('Mediums (Working)'!K92:K114),"")</f>
        <v>39.5233177512765</v>
      </c>
      <c r="J59" s="47" t="n">
        <f aca="false">IF(H59&gt;1,STDEV('Mediums (Working)'!K92:K114),"")</f>
        <v>1.68076021558354</v>
      </c>
      <c r="K59" s="47" t="n">
        <f aca="false">IF(H59&gt;1,TINV(0.05,H59-1)*J59/SQRT(H59),"")</f>
        <v>0.745207331924579</v>
      </c>
      <c r="L59" s="47" t="n">
        <f aca="false">IF(AND(D59&gt;1,H59&gt;1),I59-E59,"")</f>
        <v>-3.82994586203132</v>
      </c>
      <c r="M59" s="47" t="n">
        <f aca="false">IF(AND(D59&gt;1,H59&gt;1),L59-TINV(0.05,(F59^2/D59+J59^2/H59)^2/((F59^2/D59)^2/(D59-1)+(J59^2/H59)^2/(H59-1)))*SQRT(F59^2/D59+J59^2/H59),"")</f>
        <v>-5.36605480447781</v>
      </c>
      <c r="N59" s="47" t="n">
        <f aca="false">IF(AND(D59&gt;1,H59&gt;1),L59+TINV(0.05,(F59^2/D59+J59^2/H59)^2/((F59^2/D59)^2/(D59-1)+(J59^2/H59)^2/(H59-1)))*SQRT(F59^2/D59+J59^2/H59),"")</f>
        <v>-2.29383691958484</v>
      </c>
      <c r="O59" s="49" t="n">
        <f aca="false">IF(AND(D59&gt;1,H59&gt;1),TTEST('Mediums (Working)'!K63:K89,'Mediums (Working)'!K92:K114,2,3),"")</f>
        <v>1.08917926742458E-005</v>
      </c>
    </row>
    <row r="60" customFormat="false" ht="15" hidden="false" customHeight="false" outlineLevel="0" collapsed="false">
      <c r="A60" s="45" t="s">
        <v>1411</v>
      </c>
      <c r="B60" s="46" t="s">
        <v>5442</v>
      </c>
      <c r="C60" s="47" t="n">
        <v>3.556</v>
      </c>
      <c r="D60" s="46" t="n">
        <f aca="false">COUNT('Mediums (Working)'!L63:L89)</f>
        <v>26</v>
      </c>
      <c r="E60" s="48" t="n">
        <f aca="false">IF(D60&gt;0,AVERAGE('Mediums (Working)'!L63:L89),"")</f>
        <v>36.143192907905</v>
      </c>
      <c r="F60" s="47" t="n">
        <f aca="false">IF(D60&gt;1,STDEV('Mediums (Working)'!L63:L89),"")</f>
        <v>2.58113512786885</v>
      </c>
      <c r="G60" s="47" t="n">
        <f aca="false">IF(D60&gt;1,TINV(0.05,D60-1)*F60/SQRT(D60),"")</f>
        <v>1.04254304019442</v>
      </c>
      <c r="H60" s="46" t="n">
        <f aca="false">COUNT('Mediums (Working)'!L92:L114)</f>
        <v>22</v>
      </c>
      <c r="I60" s="48" t="n">
        <f aca="false">IF(H60&gt;0,AVERAGE('Mediums (Working)'!L92:L114),"")</f>
        <v>35.6131560797768</v>
      </c>
      <c r="J60" s="47" t="n">
        <f aca="false">IF(H60&gt;1,STDEV('Mediums (Working)'!L92:L114),"")</f>
        <v>1.49827599905968</v>
      </c>
      <c r="K60" s="47" t="n">
        <f aca="false">IF(H60&gt;1,TINV(0.05,H60-1)*J60/SQRT(H60),"")</f>
        <v>0.664298362963243</v>
      </c>
      <c r="L60" s="47" t="n">
        <f aca="false">IF(AND(D60&gt;1,H60&gt;1),I60-E60,"")</f>
        <v>-0.530036828128289</v>
      </c>
      <c r="M60" s="47" t="n">
        <f aca="false">IF(AND(D60&gt;1,H60&gt;1),L60-TINV(0.05,(F60^2/D60+J60^2/H60)^2/((F60^2/D60)^2/(D60-1)+(J60^2/H60)^2/(H60-1)))*SQRT(F60^2/D60+J60^2/H60),"")</f>
        <v>-1.7388607129496</v>
      </c>
      <c r="N60" s="47" t="n">
        <f aca="false">IF(AND(D60&gt;1,H60&gt;1),L60+TINV(0.05,(F60^2/D60+J60^2/H60)^2/((F60^2/D60)^2/(D60-1)+(J60^2/H60)^2/(H60-1)))*SQRT(F60^2/D60+J60^2/H60),"")</f>
        <v>0.678787056693027</v>
      </c>
      <c r="O60" s="49" t="n">
        <f aca="false">IF(AND(D60&gt;1,H60&gt;1),TTEST('Mediums (Working)'!L63:L89,'Mediums (Working)'!L92:L114,2,3),"")</f>
        <v>0.381029234921237</v>
      </c>
    </row>
    <row r="61" customFormat="false" ht="15" hidden="false" customHeight="false" outlineLevel="0" collapsed="false">
      <c r="A61" s="45" t="s">
        <v>1628</v>
      </c>
      <c r="B61" s="46" t="s">
        <v>5443</v>
      </c>
      <c r="C61" s="47" t="n">
        <v>3.786</v>
      </c>
      <c r="D61" s="46" t="n">
        <f aca="false">COUNT('Mediums (Working)'!M63:M89)</f>
        <v>27</v>
      </c>
      <c r="E61" s="48" t="n">
        <f aca="false">IF(D61&gt;0,AVERAGE('Mediums (Working)'!M63:M89),"")</f>
        <v>42.16668650665</v>
      </c>
      <c r="F61" s="47" t="n">
        <f aca="false">IF(D61&gt;1,STDEV('Mediums (Working)'!M63:M89),"")</f>
        <v>3.30675571252956</v>
      </c>
      <c r="G61" s="47" t="n">
        <f aca="false">IF(D61&gt;1,TINV(0.05,D61-1)*F61/SQRT(D61),"")</f>
        <v>1.30810899307</v>
      </c>
      <c r="H61" s="46" t="n">
        <f aca="false">COUNT('Mediums (Working)'!M92:M114)</f>
        <v>23</v>
      </c>
      <c r="I61" s="48" t="n">
        <f aca="false">IF(H61&gt;0,AVERAGE('Mediums (Working)'!M92:M114),"")</f>
        <v>39.3430537036822</v>
      </c>
      <c r="J61" s="47" t="n">
        <f aca="false">IF(H61&gt;1,STDEV('Mediums (Working)'!M92:M114),"")</f>
        <v>1.82148138047455</v>
      </c>
      <c r="K61" s="47" t="n">
        <f aca="false">IF(H61&gt;1,TINV(0.05,H61-1)*J61/SQRT(H61),"")</f>
        <v>0.787667615155398</v>
      </c>
      <c r="L61" s="47" t="n">
        <f aca="false">IF(AND(D61&gt;1,H61&gt;1),I61-E61,"")</f>
        <v>-2.82363280296783</v>
      </c>
      <c r="M61" s="47" t="n">
        <f aca="false">IF(AND(D61&gt;1,H61&gt;1),L61-TINV(0.05,(F61^2/D61+J61^2/H61)^2/((F61^2/D61)^2/(D61-1)+(J61^2/H61)^2/(H61-1)))*SQRT(F61^2/D61+J61^2/H61),"")</f>
        <v>-4.32032707148918</v>
      </c>
      <c r="N61" s="47" t="n">
        <f aca="false">IF(AND(D61&gt;1,H61&gt;1),L61+TINV(0.05,(F61^2/D61+J61^2/H61)^2/((F61^2/D61)^2/(D61-1)+(J61^2/H61)^2/(H61-1)))*SQRT(F61^2/D61+J61^2/H61),"")</f>
        <v>-1.32693853444647</v>
      </c>
      <c r="O61" s="49" t="n">
        <f aca="false">IF(AND(D61&gt;1,H61&gt;1),TTEST('Mediums (Working)'!M63:M89,'Mediums (Working)'!M92:M114,2,3),"")</f>
        <v>0.000451433771139512</v>
      </c>
    </row>
    <row r="62" customFormat="false" ht="15" hidden="false" customHeight="false" outlineLevel="0" collapsed="false">
      <c r="A62" s="45" t="s">
        <v>1760</v>
      </c>
      <c r="B62" s="46" t="s">
        <v>5444</v>
      </c>
      <c r="C62" s="47" t="n">
        <v>4.059</v>
      </c>
      <c r="D62" s="46" t="n">
        <f aca="false">COUNT('Mediums (Working)'!N63:N89)</f>
        <v>27</v>
      </c>
      <c r="E62" s="48" t="n">
        <f aca="false">IF(D62&gt;0,AVERAGE('Mediums (Working)'!N63:N89),"")</f>
        <v>42.6703695848635</v>
      </c>
      <c r="F62" s="47" t="n">
        <f aca="false">IF(D62&gt;1,STDEV('Mediums (Working)'!N63:N89),"")</f>
        <v>3.43157554756802</v>
      </c>
      <c r="G62" s="47" t="n">
        <f aca="false">IF(D62&gt;1,TINV(0.05,D62-1)*F62/SQRT(D62),"")</f>
        <v>1.35748607529855</v>
      </c>
      <c r="H62" s="46" t="n">
        <f aca="false">COUNT('Mediums (Working)'!N92:N114)</f>
        <v>23</v>
      </c>
      <c r="I62" s="48" t="n">
        <f aca="false">IF(H62&gt;0,AVERAGE('Mediums (Working)'!N92:N114),"")</f>
        <v>38.6814689247222</v>
      </c>
      <c r="J62" s="47" t="n">
        <f aca="false">IF(H62&gt;1,STDEV('Mediums (Working)'!N92:N114),"")</f>
        <v>1.53227164356357</v>
      </c>
      <c r="K62" s="47" t="n">
        <f aca="false">IF(H62&gt;1,TINV(0.05,H62-1)*J62/SQRT(H62),"")</f>
        <v>0.662603946542415</v>
      </c>
      <c r="L62" s="47" t="n">
        <f aca="false">IF(AND(D62&gt;1,H62&gt;1),I62-E62,"")</f>
        <v>-3.98890066014122</v>
      </c>
      <c r="M62" s="47" t="n">
        <f aca="false">IF(AND(D62&gt;1,H62&gt;1),L62-TINV(0.05,(F62^2/D62+J62^2/H62)^2/((F62^2/D62)^2/(D62-1)+(J62^2/H62)^2/(H62-1)))*SQRT(F62^2/D62+J62^2/H62),"")</f>
        <v>-5.47538337685119</v>
      </c>
      <c r="N62" s="47" t="n">
        <f aca="false">IF(AND(D62&gt;1,H62&gt;1),L62+TINV(0.05,(F62^2/D62+J62^2/H62)^2/((F62^2/D62)^2/(D62-1)+(J62^2/H62)^2/(H62-1)))*SQRT(F62^2/D62+J62^2/H62),"")</f>
        <v>-2.50241794343125</v>
      </c>
      <c r="O62" s="49" t="n">
        <f aca="false">IF(AND(D62&gt;1,H62&gt;1),TTEST('Mediums (Working)'!N63:N89,'Mediums (Working)'!N92:N114,2,3),"")</f>
        <v>3.579139739094E-006</v>
      </c>
    </row>
    <row r="63" customFormat="false" ht="15" hidden="false" customHeight="false" outlineLevel="0" collapsed="false">
      <c r="A63" s="45" t="s">
        <v>1895</v>
      </c>
      <c r="B63" s="46" t="s">
        <v>5445</v>
      </c>
      <c r="C63" s="47" t="n">
        <v>4.308</v>
      </c>
      <c r="D63" s="46" t="n">
        <f aca="false">COUNT('Mediums (Working)'!O63:O89)</f>
        <v>27</v>
      </c>
      <c r="E63" s="48" t="n">
        <f aca="false">IF(D63&gt;0,AVERAGE('Mediums (Working)'!O63:O89),"")</f>
        <v>43.4000124151776</v>
      </c>
      <c r="F63" s="47" t="n">
        <f aca="false">IF(D63&gt;1,STDEV('Mediums (Working)'!O63:O89),"")</f>
        <v>4.17556000721634</v>
      </c>
      <c r="G63" s="47" t="n">
        <f aca="false">IF(D63&gt;1,TINV(0.05,D63-1)*F63/SQRT(D63),"")</f>
        <v>1.65179652547263</v>
      </c>
      <c r="H63" s="46" t="n">
        <f aca="false">COUNT('Mediums (Working)'!O92:O114)</f>
        <v>23</v>
      </c>
      <c r="I63" s="48" t="n">
        <f aca="false">IF(H63&gt;0,AVERAGE('Mediums (Working)'!O92:O114),"")</f>
        <v>38.9103995396511</v>
      </c>
      <c r="J63" s="47" t="n">
        <f aca="false">IF(H63&gt;1,STDEV('Mediums (Working)'!O92:O114),"")</f>
        <v>1.87779884956307</v>
      </c>
      <c r="K63" s="47" t="n">
        <f aca="false">IF(H63&gt;1,TINV(0.05,H63-1)*J63/SQRT(H63),"")</f>
        <v>0.812021115028665</v>
      </c>
      <c r="L63" s="47" t="n">
        <f aca="false">IF(AND(D63&gt;1,H63&gt;1),I63-E63,"")</f>
        <v>-4.48961287552653</v>
      </c>
      <c r="M63" s="47" t="n">
        <f aca="false">IF(AND(D63&gt;1,H63&gt;1),L63-TINV(0.05,(F63^2/D63+J63^2/H63)^2/((F63^2/D63)^2/(D63-1)+(J63^2/H63)^2/(H63-1)))*SQRT(F63^2/D63+J63^2/H63),"")</f>
        <v>-6.3008315637479</v>
      </c>
      <c r="N63" s="47" t="n">
        <f aca="false">IF(AND(D63&gt;1,H63&gt;1),L63+TINV(0.05,(F63^2/D63+J63^2/H63)^2/((F63^2/D63)^2/(D63-1)+(J63^2/H63)^2/(H63-1)))*SQRT(F63^2/D63+J63^2/H63),"")</f>
        <v>-2.67839418730516</v>
      </c>
      <c r="O63" s="49" t="n">
        <f aca="false">IF(AND(D63&gt;1,H63&gt;1),TTEST('Mediums (Working)'!O63:O89,'Mediums (Working)'!O92:O114,2,3),"")</f>
        <v>1.28959649034086E-005</v>
      </c>
    </row>
    <row r="64" customFormat="false" ht="15" hidden="false" customHeight="false" outlineLevel="0" collapsed="false">
      <c r="A64" s="45" t="s">
        <v>2027</v>
      </c>
      <c r="B64" s="46" t="s">
        <v>5446</v>
      </c>
      <c r="C64" s="47" t="n">
        <v>4.559</v>
      </c>
      <c r="D64" s="46" t="n">
        <f aca="false">COUNT('Mediums (Working)'!P63:P89)</f>
        <v>27</v>
      </c>
      <c r="E64" s="48" t="n">
        <f aca="false">IF(D64&gt;0,AVERAGE('Mediums (Working)'!P63:P89),"")</f>
        <v>42.7010627152475</v>
      </c>
      <c r="F64" s="47" t="n">
        <f aca="false">IF(D64&gt;1,STDEV('Mediums (Working)'!P63:P89),"")</f>
        <v>4.01323938451483</v>
      </c>
      <c r="G64" s="47" t="n">
        <f aca="false">IF(D64&gt;1,TINV(0.05,D64-1)*F64/SQRT(D64),"")</f>
        <v>1.58758462572086</v>
      </c>
      <c r="H64" s="46" t="n">
        <f aca="false">COUNT('Mediums (Working)'!P92:P114)</f>
        <v>23</v>
      </c>
      <c r="I64" s="48" t="n">
        <f aca="false">IF(H64&gt;0,AVERAGE('Mediums (Working)'!P92:P114),"")</f>
        <v>37.9206466854181</v>
      </c>
      <c r="J64" s="47" t="n">
        <f aca="false">IF(H64&gt;1,STDEV('Mediums (Working)'!P92:P114),"")</f>
        <v>1.79120482685852</v>
      </c>
      <c r="K64" s="47" t="n">
        <f aca="false">IF(H64&gt;1,TINV(0.05,H64-1)*J64/SQRT(H64),"")</f>
        <v>0.774575051576381</v>
      </c>
      <c r="L64" s="47" t="n">
        <f aca="false">IF(AND(D64&gt;1,H64&gt;1),I64-E64,"")</f>
        <v>-4.78041602982935</v>
      </c>
      <c r="M64" s="47" t="n">
        <f aca="false">IF(AND(D64&gt;1,H64&gt;1),L64-TINV(0.05,(F64^2/D64+J64^2/H64)^2/((F64^2/D64)^2/(D64-1)+(J64^2/H64)^2/(H64-1)))*SQRT(F64^2/D64+J64^2/H64),"")</f>
        <v>-6.5187169492072</v>
      </c>
      <c r="N64" s="47" t="n">
        <f aca="false">IF(AND(D64&gt;1,H64&gt;1),L64+TINV(0.05,(F64^2/D64+J64^2/H64)^2/((F64^2/D64)^2/(D64-1)+(J64^2/H64)^2/(H64-1)))*SQRT(F64^2/D64+J64^2/H64),"")</f>
        <v>-3.04211511045151</v>
      </c>
      <c r="O64" s="49" t="n">
        <f aca="false">IF(AND(D64&gt;1,H64&gt;1),TTEST('Mediums (Working)'!P63:P89,'Mediums (Working)'!P92:P114,2,3),"")</f>
        <v>2.34983429143306E-006</v>
      </c>
    </row>
    <row r="65" customFormat="false" ht="15" hidden="false" customHeight="false" outlineLevel="0" collapsed="false">
      <c r="A65" s="45" t="s">
        <v>2154</v>
      </c>
      <c r="B65" s="46" t="s">
        <v>5447</v>
      </c>
      <c r="C65" s="47" t="n">
        <v>4.789</v>
      </c>
      <c r="D65" s="46" t="n">
        <f aca="false">COUNT('Mediums (Working)'!Q63:Q89)</f>
        <v>27</v>
      </c>
      <c r="E65" s="48" t="n">
        <f aca="false">IF(D65&gt;0,AVERAGE('Mediums (Working)'!Q63:Q89),"")</f>
        <v>44.4862551583236</v>
      </c>
      <c r="F65" s="47" t="n">
        <f aca="false">IF(D65&gt;1,STDEV('Mediums (Working)'!Q63:Q89),"")</f>
        <v>4.17717885732277</v>
      </c>
      <c r="G65" s="47" t="n">
        <f aca="false">IF(D65&gt;1,TINV(0.05,D65-1)*F65/SQRT(D65),"")</f>
        <v>1.65243692124624</v>
      </c>
      <c r="H65" s="46" t="n">
        <f aca="false">COUNT('Mediums (Working)'!Q92:Q114)</f>
        <v>23</v>
      </c>
      <c r="I65" s="48" t="n">
        <f aca="false">IF(H65&gt;0,AVERAGE('Mediums (Working)'!Q92:Q114),"")</f>
        <v>39.3380148664438</v>
      </c>
      <c r="J65" s="47" t="n">
        <f aca="false">IF(H65&gt;1,STDEV('Mediums (Working)'!Q92:Q114),"")</f>
        <v>1.96920843631456</v>
      </c>
      <c r="K65" s="47" t="n">
        <f aca="false">IF(H65&gt;1,TINV(0.05,H65-1)*J65/SQRT(H65),"")</f>
        <v>0.85154958453195</v>
      </c>
      <c r="L65" s="47" t="n">
        <f aca="false">IF(AND(D65&gt;1,H65&gt;1),I65-E65,"")</f>
        <v>-5.14824029187978</v>
      </c>
      <c r="M65" s="47" t="n">
        <f aca="false">IF(AND(D65&gt;1,H65&gt;1),L65-TINV(0.05,(F65^2/D65+J65^2/H65)^2/((F65^2/D65)^2/(D65-1)+(J65^2/H65)^2/(H65-1)))*SQRT(F65^2/D65+J65^2/H65),"")</f>
        <v>-6.97564367242404</v>
      </c>
      <c r="N65" s="47" t="n">
        <f aca="false">IF(AND(D65&gt;1,H65&gt;1),L65+TINV(0.05,(F65^2/D65+J65^2/H65)^2/((F65^2/D65)^2/(D65-1)+(J65^2/H65)^2/(H65-1)))*SQRT(F65^2/D65+J65^2/H65),"")</f>
        <v>-3.32083691133552</v>
      </c>
      <c r="O65" s="49" t="n">
        <f aca="false">IF(AND(D65&gt;1,H65&gt;1),TTEST('Mediums (Working)'!Q63:Q89,'Mediums (Working)'!Q92:Q114,2,3),"")</f>
        <v>1.42258998309078E-006</v>
      </c>
    </row>
    <row r="66" customFormat="false" ht="15" hidden="false" customHeight="false" outlineLevel="0" collapsed="false">
      <c r="A66" s="45" t="s">
        <v>2285</v>
      </c>
      <c r="B66" s="46" t="s">
        <v>5448</v>
      </c>
      <c r="C66" s="47" t="n">
        <v>5.055</v>
      </c>
      <c r="D66" s="46" t="n">
        <f aca="false">COUNT('Mediums (Working)'!R63:R89)</f>
        <v>26</v>
      </c>
      <c r="E66" s="48" t="n">
        <f aca="false">IF(D66&gt;0,AVERAGE('Mediums (Working)'!R63:R89),"")</f>
        <v>42.5253354357842</v>
      </c>
      <c r="F66" s="47" t="n">
        <f aca="false">IF(D66&gt;1,STDEV('Mediums (Working)'!R63:R89),"")</f>
        <v>3.30059876172938</v>
      </c>
      <c r="G66" s="47" t="n">
        <f aca="false">IF(D66&gt;1,TINV(0.05,D66-1)*F66/SQRT(D66),"")</f>
        <v>1.33314069083877</v>
      </c>
      <c r="H66" s="46" t="n">
        <f aca="false">COUNT('Mediums (Working)'!R92:R114)</f>
        <v>22</v>
      </c>
      <c r="I66" s="48" t="n">
        <f aca="false">IF(H66&gt;0,AVERAGE('Mediums (Working)'!R92:R114),"")</f>
        <v>40.6172913682344</v>
      </c>
      <c r="J66" s="47" t="n">
        <f aca="false">IF(H66&gt;1,STDEV('Mediums (Working)'!R92:R114),"")</f>
        <v>1.63799461060964</v>
      </c>
      <c r="K66" s="47" t="n">
        <f aca="false">IF(H66&gt;1,TINV(0.05,H66-1)*J66/SQRT(H66),"")</f>
        <v>0.726246124915239</v>
      </c>
      <c r="L66" s="47" t="n">
        <f aca="false">IF(AND(D66&gt;1,H66&gt;1),I66-E66,"")</f>
        <v>-1.90804406754987</v>
      </c>
      <c r="M66" s="47" t="n">
        <f aca="false">IF(AND(D66&gt;1,H66&gt;1),L66-TINV(0.05,(F66^2/D66+J66^2/H66)^2/((F66^2/D66)^2/(D66-1)+(J66^2/H66)^2/(H66-1)))*SQRT(F66^2/D66+J66^2/H66),"")</f>
        <v>-3.39829988283708</v>
      </c>
      <c r="N66" s="47" t="n">
        <f aca="false">IF(AND(D66&gt;1,H66&gt;1),L66+TINV(0.05,(F66^2/D66+J66^2/H66)^2/((F66^2/D66)^2/(D66-1)+(J66^2/H66)^2/(H66-1)))*SQRT(F66^2/D66+J66^2/H66),"")</f>
        <v>-0.417788252262668</v>
      </c>
      <c r="O66" s="49" t="n">
        <f aca="false">IF(AND(D66&gt;1,H66&gt;1),TTEST('Mediums (Working)'!R63:R89,'Mediums (Working)'!R92:R114,2,3),"")</f>
        <v>0.0134098386099774</v>
      </c>
    </row>
    <row r="67" customFormat="false" ht="15" hidden="false" customHeight="false" outlineLevel="0" collapsed="false">
      <c r="A67" s="45" t="s">
        <v>2413</v>
      </c>
      <c r="B67" s="46" t="s">
        <v>5449</v>
      </c>
      <c r="C67" s="47" t="n">
        <v>5.278</v>
      </c>
      <c r="D67" s="46" t="n">
        <f aca="false">COUNT('Mediums (Working)'!S63:S89)</f>
        <v>27</v>
      </c>
      <c r="E67" s="48" t="n">
        <f aca="false">IF(D67&gt;0,AVERAGE('Mediums (Working)'!S63:S89),"")</f>
        <v>44.6984914568512</v>
      </c>
      <c r="F67" s="47" t="n">
        <f aca="false">IF(D67&gt;1,STDEV('Mediums (Working)'!S63:S89),"")</f>
        <v>3.89316365559802</v>
      </c>
      <c r="G67" s="47" t="n">
        <f aca="false">IF(D67&gt;1,TINV(0.05,D67-1)*F67/SQRT(D67),"")</f>
        <v>1.54008424936999</v>
      </c>
      <c r="H67" s="46" t="n">
        <f aca="false">COUNT('Mediums (Working)'!S92:S114)</f>
        <v>23</v>
      </c>
      <c r="I67" s="48" t="n">
        <f aca="false">IF(H67&gt;0,AVERAGE('Mediums (Working)'!S92:S114),"")</f>
        <v>40.4785133924354</v>
      </c>
      <c r="J67" s="47" t="n">
        <f aca="false">IF(H67&gt;1,STDEV('Mediums (Working)'!S92:S114),"")</f>
        <v>2.4537398513826</v>
      </c>
      <c r="K67" s="47" t="n">
        <f aca="false">IF(H67&gt;1,TINV(0.05,H67-1)*J67/SQRT(H67),"")</f>
        <v>1.06107668058993</v>
      </c>
      <c r="L67" s="47" t="n">
        <f aca="false">IF(AND(D67&gt;1,H67&gt;1),I67-E67,"")</f>
        <v>-4.21997806441584</v>
      </c>
      <c r="M67" s="47" t="n">
        <f aca="false">IF(AND(D67&gt;1,H67&gt;1),L67-TINV(0.05,(F67^2/D67+J67^2/H67)^2/((F67^2/D67)^2/(D67-1)+(J67^2/H67)^2/(H67-1)))*SQRT(F67^2/D67+J67^2/H67),"")</f>
        <v>-6.04845714654962</v>
      </c>
      <c r="N67" s="47" t="n">
        <f aca="false">IF(AND(D67&gt;1,H67&gt;1),L67+TINV(0.05,(F67^2/D67+J67^2/H67)^2/((F67^2/D67)^2/(D67-1)+(J67^2/H67)^2/(H67-1)))*SQRT(F67^2/D67+J67^2/H67),"")</f>
        <v>-2.39149898228206</v>
      </c>
      <c r="O67" s="49" t="n">
        <f aca="false">IF(AND(D67&gt;1,H67&gt;1),TTEST('Mediums (Working)'!S63:S89,'Mediums (Working)'!S92:S114,2,3),"")</f>
        <v>2.96731477071496E-005</v>
      </c>
    </row>
    <row r="68" customFormat="false" ht="15" hidden="false" customHeight="false" outlineLevel="0" collapsed="false">
      <c r="A68" s="45" t="s">
        <v>2544</v>
      </c>
      <c r="B68" s="46" t="s">
        <v>5450</v>
      </c>
      <c r="C68" s="47" t="n">
        <v>5.546</v>
      </c>
      <c r="D68" s="46" t="n">
        <f aca="false">COUNT('Mediums (Working)'!T63:T89)</f>
        <v>27</v>
      </c>
      <c r="E68" s="48" t="n">
        <f aca="false">IF(D68&gt;0,AVERAGE('Mediums (Working)'!T63:T89),"")</f>
        <v>42.4868314257852</v>
      </c>
      <c r="F68" s="47" t="n">
        <f aca="false">IF(D68&gt;1,STDEV('Mediums (Working)'!T63:T89),"")</f>
        <v>3.54864797010783</v>
      </c>
      <c r="G68" s="47" t="n">
        <f aca="false">IF(D68&gt;1,TINV(0.05,D68-1)*F68/SQRT(D68),"")</f>
        <v>1.40379838321551</v>
      </c>
      <c r="H68" s="46" t="n">
        <f aca="false">COUNT('Mediums (Working)'!T92:T114)</f>
        <v>23</v>
      </c>
      <c r="I68" s="48" t="n">
        <f aca="false">IF(H68&gt;0,AVERAGE('Mediums (Working)'!T92:T114),"")</f>
        <v>39.7166804342355</v>
      </c>
      <c r="J68" s="47" t="n">
        <f aca="false">IF(H68&gt;1,STDEV('Mediums (Working)'!T92:T114),"")</f>
        <v>2.26313942687055</v>
      </c>
      <c r="K68" s="47" t="n">
        <f aca="false">IF(H68&gt;1,TINV(0.05,H68-1)*J68/SQRT(H68),"")</f>
        <v>0.978654876319878</v>
      </c>
      <c r="L68" s="47" t="n">
        <f aca="false">IF(AND(D68&gt;1,H68&gt;1),I68-E68,"")</f>
        <v>-2.77015099154966</v>
      </c>
      <c r="M68" s="47" t="n">
        <f aca="false">IF(AND(D68&gt;1,H68&gt;1),L68-TINV(0.05,(F68^2/D68+J68^2/H68)^2/((F68^2/D68)^2/(D68-1)+(J68^2/H68)^2/(H68-1)))*SQRT(F68^2/D68+J68^2/H68),"")</f>
        <v>-4.44313765055648</v>
      </c>
      <c r="N68" s="47" t="n">
        <f aca="false">IF(AND(D68&gt;1,H68&gt;1),L68+TINV(0.05,(F68^2/D68+J68^2/H68)^2/((F68^2/D68)^2/(D68-1)+(J68^2/H68)^2/(H68-1)))*SQRT(F68^2/D68+J68^2/H68),"")</f>
        <v>-1.09716433254283</v>
      </c>
      <c r="O68" s="49" t="n">
        <f aca="false">IF(AND(D68&gt;1,H68&gt;1),TTEST('Mediums (Working)'!T63:T89,'Mediums (Working)'!T92:T114,2,3),"")</f>
        <v>0.00171219000524069</v>
      </c>
    </row>
    <row r="69" customFormat="false" ht="15" hidden="false" customHeight="false" outlineLevel="0" collapsed="false">
      <c r="A69" s="45" t="s">
        <v>2676</v>
      </c>
      <c r="B69" s="46" t="s">
        <v>5451</v>
      </c>
      <c r="C69" s="47" t="n">
        <v>5.774</v>
      </c>
      <c r="D69" s="46" t="n">
        <f aca="false">COUNT('Mediums (Working)'!U63:U89)</f>
        <v>27</v>
      </c>
      <c r="E69" s="48" t="n">
        <f aca="false">IF(D69&gt;0,AVERAGE('Mediums (Working)'!U63:U89),"")</f>
        <v>47.2432579569765</v>
      </c>
      <c r="F69" s="47" t="n">
        <f aca="false">IF(D69&gt;1,STDEV('Mediums (Working)'!U63:U89),"")</f>
        <v>3.57134035888952</v>
      </c>
      <c r="G69" s="47" t="n">
        <f aca="false">IF(D69&gt;1,TINV(0.05,D69-1)*F69/SQRT(D69),"")</f>
        <v>1.41277519324326</v>
      </c>
      <c r="H69" s="46" t="n">
        <f aca="false">COUNT('Mediums (Working)'!U92:U114)</f>
        <v>23</v>
      </c>
      <c r="I69" s="48" t="n">
        <f aca="false">IF(H69&gt;0,AVERAGE('Mediums (Working)'!U92:U114),"")</f>
        <v>42.7109217178177</v>
      </c>
      <c r="J69" s="47" t="n">
        <f aca="false">IF(H69&gt;1,STDEV('Mediums (Working)'!U92:U114),"")</f>
        <v>2.22766540479936</v>
      </c>
      <c r="K69" s="47" t="n">
        <f aca="false">IF(H69&gt;1,TINV(0.05,H69-1)*J69/SQRT(H69),"")</f>
        <v>0.963314758839513</v>
      </c>
      <c r="L69" s="47" t="n">
        <f aca="false">IF(AND(D69&gt;1,H69&gt;1),I69-E69,"")</f>
        <v>-4.53233623915882</v>
      </c>
      <c r="M69" s="47" t="n">
        <f aca="false">IF(AND(D69&gt;1,H69&gt;1),L69-TINV(0.05,(F69^2/D69+J69^2/H69)^2/((F69^2/D69)^2/(D69-1)+(J69^2/H69)^2/(H69-1)))*SQRT(F69^2/D69+J69^2/H69),"")</f>
        <v>-6.20417860387844</v>
      </c>
      <c r="N69" s="47" t="n">
        <f aca="false">IF(AND(D69&gt;1,H69&gt;1),L69+TINV(0.05,(F69^2/D69+J69^2/H69)^2/((F69^2/D69)^2/(D69-1)+(J69^2/H69)^2/(H69-1)))*SQRT(F69^2/D69+J69^2/H69),"")</f>
        <v>-2.8604938744392</v>
      </c>
      <c r="O69" s="49" t="n">
        <f aca="false">IF(AND(D69&gt;1,H69&gt;1),TTEST('Mediums (Working)'!U63:U89,'Mediums (Working)'!U92:U114,2,3),"")</f>
        <v>2.02581301710843E-006</v>
      </c>
    </row>
    <row r="70" customFormat="false" ht="15" hidden="false" customHeight="false" outlineLevel="0" collapsed="false">
      <c r="A70" s="45" t="s">
        <v>2806</v>
      </c>
      <c r="B70" s="46" t="s">
        <v>5452</v>
      </c>
      <c r="C70" s="47" t="n">
        <v>6.038</v>
      </c>
      <c r="D70" s="46" t="n">
        <f aca="false">COUNT('Mediums (Working)'!V63:V89)</f>
        <v>26</v>
      </c>
      <c r="E70" s="48" t="n">
        <f aca="false">IF(D70&gt;0,AVERAGE('Mediums (Working)'!V63:V89),"")</f>
        <v>47.3863173913809</v>
      </c>
      <c r="F70" s="47" t="n">
        <f aca="false">IF(D70&gt;1,STDEV('Mediums (Working)'!V63:V89),"")</f>
        <v>4.29622874824455</v>
      </c>
      <c r="G70" s="47" t="n">
        <f aca="false">IF(D70&gt;1,TINV(0.05,D70-1)*F70/SQRT(D70),"")</f>
        <v>1.73528434532744</v>
      </c>
      <c r="H70" s="46" t="n">
        <f aca="false">COUNT('Mediums (Working)'!V92:V114)</f>
        <v>23</v>
      </c>
      <c r="I70" s="48" t="n">
        <f aca="false">IF(H70&gt;0,AVERAGE('Mediums (Working)'!V92:V114),"")</f>
        <v>43.3049269853955</v>
      </c>
      <c r="J70" s="47" t="n">
        <f aca="false">IF(H70&gt;1,STDEV('Mediums (Working)'!V92:V114),"")</f>
        <v>2.47437435744763</v>
      </c>
      <c r="K70" s="47" t="n">
        <f aca="false">IF(H70&gt;1,TINV(0.05,H70-1)*J70/SQRT(H70),"")</f>
        <v>1.0699997101396</v>
      </c>
      <c r="L70" s="47" t="n">
        <f aca="false">IF(AND(D70&gt;1,H70&gt;1),I70-E70,"")</f>
        <v>-4.08139040598539</v>
      </c>
      <c r="M70" s="47" t="n">
        <f aca="false">IF(AND(D70&gt;1,H70&gt;1),L70-TINV(0.05,(F70^2/D70+J70^2/H70)^2/((F70^2/D70)^2/(D70-1)+(J70^2/H70)^2/(H70-1)))*SQRT(F70^2/D70+J70^2/H70),"")</f>
        <v>-6.07817184445871</v>
      </c>
      <c r="N70" s="47" t="n">
        <f aca="false">IF(AND(D70&gt;1,H70&gt;1),L70+TINV(0.05,(F70^2/D70+J70^2/H70)^2/((F70^2/D70)^2/(D70-1)+(J70^2/H70)^2/(H70-1)))*SQRT(F70^2/D70+J70^2/H70),"")</f>
        <v>-2.08460896751207</v>
      </c>
      <c r="O70" s="49" t="n">
        <f aca="false">IF(AND(D70&gt;1,H70&gt;1),TTEST('Mediums (Working)'!V63:V89,'Mediums (Working)'!V92:V114,2,3),"")</f>
        <v>0.000174653258034262</v>
      </c>
    </row>
    <row r="71" customFormat="false" ht="15" hidden="false" customHeight="false" outlineLevel="0" collapsed="false">
      <c r="A71" s="45" t="s">
        <v>2933</v>
      </c>
      <c r="B71" s="46" t="s">
        <v>5453</v>
      </c>
      <c r="C71" s="47" t="n">
        <v>6.294</v>
      </c>
      <c r="D71" s="46" t="n">
        <f aca="false">COUNT('Mediums (Working)'!W63:W89)</f>
        <v>27</v>
      </c>
      <c r="E71" s="48" t="n">
        <f aca="false">IF(D71&gt;0,AVERAGE('Mediums (Working)'!W63:W89),"")</f>
        <v>43.6806514311548</v>
      </c>
      <c r="F71" s="47" t="n">
        <f aca="false">IF(D71&gt;1,STDEV('Mediums (Working)'!W63:W89),"")</f>
        <v>3.86391070497274</v>
      </c>
      <c r="G71" s="47" t="n">
        <f aca="false">IF(D71&gt;1,TINV(0.05,D71-1)*F71/SQRT(D71),"")</f>
        <v>1.52851216751292</v>
      </c>
      <c r="H71" s="46" t="n">
        <f aca="false">COUNT('Mediums (Working)'!W92:W114)</f>
        <v>23</v>
      </c>
      <c r="I71" s="48" t="n">
        <f aca="false">IF(H71&gt;0,AVERAGE('Mediums (Working)'!W92:W114),"")</f>
        <v>42.0746710992023</v>
      </c>
      <c r="J71" s="47" t="n">
        <f aca="false">IF(H71&gt;1,STDEV('Mediums (Working)'!W92:W114),"")</f>
        <v>2.8967572321721</v>
      </c>
      <c r="K71" s="47" t="n">
        <f aca="false">IF(H71&gt;1,TINV(0.05,H71-1)*J71/SQRT(H71),"")</f>
        <v>1.25265176202609</v>
      </c>
      <c r="L71" s="47" t="n">
        <f aca="false">IF(AND(D71&gt;1,H71&gt;1),I71-E71,"")</f>
        <v>-1.60598033195254</v>
      </c>
      <c r="M71" s="47" t="n">
        <f aca="false">IF(AND(D71&gt;1,H71&gt;1),L71-TINV(0.05,(F71^2/D71+J71^2/H71)^2/((F71^2/D71)^2/(D71-1)+(J71^2/H71)^2/(H71-1)))*SQRT(F71^2/D71+J71^2/H71),"")</f>
        <v>-3.53325574139356</v>
      </c>
      <c r="N71" s="47" t="n">
        <f aca="false">IF(AND(D71&gt;1,H71&gt;1),L71+TINV(0.05,(F71^2/D71+J71^2/H71)^2/((F71^2/D71)^2/(D71-1)+(J71^2/H71)^2/(H71-1)))*SQRT(F71^2/D71+J71^2/H71),"")</f>
        <v>0.32129507748847</v>
      </c>
      <c r="O71" s="49" t="n">
        <f aca="false">IF(AND(D71&gt;1,H71&gt;1),TTEST('Mediums (Working)'!W63:W89,'Mediums (Working)'!W92:W114,2,3),"")</f>
        <v>0.10026592557816</v>
      </c>
    </row>
    <row r="72" customFormat="false" ht="15" hidden="false" customHeight="false" outlineLevel="0" collapsed="false">
      <c r="A72" s="45" t="s">
        <v>3066</v>
      </c>
      <c r="B72" s="46" t="s">
        <v>5454</v>
      </c>
      <c r="C72" s="47" t="n">
        <v>6.549</v>
      </c>
      <c r="D72" s="46" t="n">
        <f aca="false">COUNT('Mediums (Working)'!X63:X89)</f>
        <v>27</v>
      </c>
      <c r="E72" s="48" t="n">
        <f aca="false">IF(D72&gt;0,AVERAGE('Mediums (Working)'!X63:X89),"")</f>
        <v>48.6251777546816</v>
      </c>
      <c r="F72" s="47" t="n">
        <f aca="false">IF(D72&gt;1,STDEV('Mediums (Working)'!X63:X89),"")</f>
        <v>4.34348756892697</v>
      </c>
      <c r="G72" s="47" t="n">
        <f aca="false">IF(D72&gt;1,TINV(0.05,D72-1)*F72/SQRT(D72),"")</f>
        <v>1.71822645642449</v>
      </c>
      <c r="H72" s="46" t="n">
        <f aca="false">COUNT('Mediums (Working)'!X92:X114)</f>
        <v>23</v>
      </c>
      <c r="I72" s="48" t="n">
        <f aca="false">IF(H72&gt;0,AVERAGE('Mediums (Working)'!X92:X114),"")</f>
        <v>43.775050508231</v>
      </c>
      <c r="J72" s="47" t="n">
        <f aca="false">IF(H72&gt;1,STDEV('Mediums (Working)'!X92:X114),"")</f>
        <v>3.00392110368993</v>
      </c>
      <c r="K72" s="47" t="n">
        <f aca="false">IF(H72&gt;1,TINV(0.05,H72-1)*J72/SQRT(H72),"")</f>
        <v>1.29899289513571</v>
      </c>
      <c r="L72" s="47" t="n">
        <f aca="false">IF(AND(D72&gt;1,H72&gt;1),I72-E72,"")</f>
        <v>-4.85012724645065</v>
      </c>
      <c r="M72" s="47" t="n">
        <f aca="false">IF(AND(D72&gt;1,H72&gt;1),L72-TINV(0.05,(F72^2/D72+J72^2/H72)^2/((F72^2/D72)^2/(D72-1)+(J72^2/H72)^2/(H72-1)))*SQRT(F72^2/D72+J72^2/H72),"")</f>
        <v>-6.95267775053809</v>
      </c>
      <c r="N72" s="47" t="n">
        <f aca="false">IF(AND(D72&gt;1,H72&gt;1),L72+TINV(0.05,(F72^2/D72+J72^2/H72)^2/((F72^2/D72)^2/(D72-1)+(J72^2/H72)^2/(H72-1)))*SQRT(F72^2/D72+J72^2/H72),"")</f>
        <v>-2.74757674236321</v>
      </c>
      <c r="O72" s="49" t="n">
        <f aca="false">IF(AND(D72&gt;1,H72&gt;1),TTEST('Mediums (Working)'!X63:X89,'Mediums (Working)'!X92:X114,2,3),"")</f>
        <v>2.85925345942133E-005</v>
      </c>
    </row>
    <row r="73" customFormat="false" ht="15" hidden="false" customHeight="false" outlineLevel="0" collapsed="false">
      <c r="A73" s="45" t="s">
        <v>3201</v>
      </c>
      <c r="B73" s="46" t="s">
        <v>5455</v>
      </c>
      <c r="C73" s="47" t="n">
        <v>6.812</v>
      </c>
      <c r="D73" s="46" t="n">
        <f aca="false">COUNT('Mediums (Working)'!Y63:Y89)</f>
        <v>27</v>
      </c>
      <c r="E73" s="48" t="n">
        <f aca="false">IF(D73&gt;0,AVERAGE('Mediums (Working)'!Y63:Y89),"")</f>
        <v>46.8752012564638</v>
      </c>
      <c r="F73" s="47" t="n">
        <f aca="false">IF(D73&gt;1,STDEV('Mediums (Working)'!Y63:Y89),"")</f>
        <v>4.02880371254575</v>
      </c>
      <c r="G73" s="47" t="n">
        <f aca="false">IF(D73&gt;1,TINV(0.05,D73-1)*F73/SQRT(D73),"")</f>
        <v>1.59374166882845</v>
      </c>
      <c r="H73" s="46" t="n">
        <f aca="false">COUNT('Mediums (Working)'!Y92:Y114)</f>
        <v>23</v>
      </c>
      <c r="I73" s="48" t="n">
        <f aca="false">IF(H73&gt;0,AVERAGE('Mediums (Working)'!Y92:Y114),"")</f>
        <v>44.6344262946945</v>
      </c>
      <c r="J73" s="47" t="n">
        <f aca="false">IF(H73&gt;1,STDEV('Mediums (Working)'!Y92:Y114),"")</f>
        <v>2.98653957407763</v>
      </c>
      <c r="K73" s="47" t="n">
        <f aca="false">IF(H73&gt;1,TINV(0.05,H73-1)*J73/SQRT(H73),"")</f>
        <v>1.29147655809036</v>
      </c>
      <c r="L73" s="47" t="n">
        <f aca="false">IF(AND(D73&gt;1,H73&gt;1),I73-E73,"")</f>
        <v>-2.24077496176923</v>
      </c>
      <c r="M73" s="47" t="n">
        <f aca="false">IF(AND(D73&gt;1,H73&gt;1),L73-TINV(0.05,(F73^2/D73+J73^2/H73)^2/((F73^2/D73)^2/(D73-1)+(J73^2/H73)^2/(H73-1)))*SQRT(F73^2/D73+J73^2/H73),"")</f>
        <v>-4.24137839551354</v>
      </c>
      <c r="N73" s="47" t="n">
        <f aca="false">IF(AND(D73&gt;1,H73&gt;1),L73+TINV(0.05,(F73^2/D73+J73^2/H73)^2/((F73^2/D73)^2/(D73-1)+(J73^2/H73)^2/(H73-1)))*SQRT(F73^2/D73+J73^2/H73),"")</f>
        <v>-0.240171528024912</v>
      </c>
      <c r="O73" s="49" t="n">
        <f aca="false">IF(AND(D73&gt;1,H73&gt;1),TTEST('Mediums (Working)'!Y63:Y89,'Mediums (Working)'!Y92:Y114,2,3),"")</f>
        <v>0.0289325620602408</v>
      </c>
    </row>
    <row r="74" customFormat="false" ht="15" hidden="false" customHeight="false" outlineLevel="0" collapsed="false">
      <c r="A74" s="45" t="s">
        <v>3330</v>
      </c>
      <c r="B74" s="46" t="s">
        <v>5456</v>
      </c>
      <c r="C74" s="47" t="n">
        <v>7.346</v>
      </c>
      <c r="D74" s="46" t="n">
        <f aca="false">COUNT('Mediums (Working)'!Z63:Z89)</f>
        <v>27</v>
      </c>
      <c r="E74" s="48" t="n">
        <f aca="false">IF(D74&gt;0,AVERAGE('Mediums (Working)'!Z63:Z89),"")</f>
        <v>49.9506653248431</v>
      </c>
      <c r="F74" s="47" t="n">
        <f aca="false">IF(D74&gt;1,STDEV('Mediums (Working)'!Z63:Z89),"")</f>
        <v>4.35032978606384</v>
      </c>
      <c r="G74" s="47" t="n">
        <f aca="false">IF(D74&gt;1,TINV(0.05,D74-1)*F74/SQRT(D74),"")</f>
        <v>1.72093314737701</v>
      </c>
      <c r="H74" s="46" t="n">
        <f aca="false">COUNT('Mediums (Working)'!Z92:Z114)</f>
        <v>23</v>
      </c>
      <c r="I74" s="48" t="n">
        <f aca="false">IF(H74&gt;0,AVERAGE('Mediums (Working)'!Z92:Z114),"")</f>
        <v>45.5243644232913</v>
      </c>
      <c r="J74" s="47" t="n">
        <f aca="false">IF(H74&gt;1,STDEV('Mediums (Working)'!Z92:Z114),"")</f>
        <v>3.55803715497673</v>
      </c>
      <c r="K74" s="47" t="n">
        <f aca="false">IF(H74&gt;1,TINV(0.05,H74-1)*J74/SQRT(H74),"")</f>
        <v>1.53861064435623</v>
      </c>
      <c r="L74" s="47" t="n">
        <f aca="false">IF(AND(D74&gt;1,H74&gt;1),I74-E74,"")</f>
        <v>-4.42630090155178</v>
      </c>
      <c r="M74" s="47" t="n">
        <f aca="false">IF(AND(D74&gt;1,H74&gt;1),L74-TINV(0.05,(F74^2/D74+J74^2/H74)^2/((F74^2/D74)^2/(D74-1)+(J74^2/H74)^2/(H74-1)))*SQRT(F74^2/D74+J74^2/H74),"")</f>
        <v>-6.67671680785288</v>
      </c>
      <c r="N74" s="47" t="n">
        <f aca="false">IF(AND(D74&gt;1,H74&gt;1),L74+TINV(0.05,(F74^2/D74+J74^2/H74)^2/((F74^2/D74)^2/(D74-1)+(J74^2/H74)^2/(H74-1)))*SQRT(F74^2/D74+J74^2/H74),"")</f>
        <v>-2.17588499525069</v>
      </c>
      <c r="O74" s="49" t="n">
        <f aca="false">IF(AND(D74&gt;1,H74&gt;1),TTEST('Mediums (Working)'!Z63:Z89,'Mediums (Working)'!Z92:Z114,2,3),"")</f>
        <v>0.000250163573783424</v>
      </c>
    </row>
    <row r="75" customFormat="false" ht="15" hidden="false" customHeight="false" outlineLevel="0" collapsed="false">
      <c r="A75" s="50" t="s">
        <v>5405</v>
      </c>
      <c r="B75" s="51" t="s">
        <v>5457</v>
      </c>
      <c r="C75" s="52"/>
      <c r="D75" s="51" t="n">
        <f aca="false">COUNT('Mediums (Working)'!AA63:AA89)</f>
        <v>0</v>
      </c>
      <c r="E75" s="53" t="str">
        <f aca="false">IF(D75&gt;0,AVERAGE('Mediums (Working)'!AA63:AA89),"")</f>
        <v/>
      </c>
      <c r="F75" s="52" t="str">
        <f aca="false">IF(D75&gt;1,STDEV('Mediums (Working)'!AA63:AA89),"")</f>
        <v/>
      </c>
      <c r="G75" s="52" t="str">
        <f aca="false">IF(D75&gt;1,TINV(0.05,D75-1)*F75/SQRT(D75),"")</f>
        <v/>
      </c>
      <c r="H75" s="51" t="n">
        <f aca="false">COUNT('Mediums (Working)'!AA92:AA114)</f>
        <v>0</v>
      </c>
      <c r="I75" s="53" t="str">
        <f aca="false">IF(H75&gt;0,AVERAGE('Mediums (Working)'!AA92:AA114),"")</f>
        <v/>
      </c>
      <c r="J75" s="52" t="str">
        <f aca="false">IF(H75&gt;1,STDEV('Mediums (Working)'!AA92:AA114),"")</f>
        <v/>
      </c>
      <c r="K75" s="52" t="str">
        <f aca="false">IF(H75&gt;1,TINV(0.05,H75-1)*J75/SQRT(H75),"")</f>
        <v/>
      </c>
      <c r="L75" s="52" t="str">
        <f aca="false">IF(AND(D75&gt;1,H75&gt;1),I75-E75,"")</f>
        <v/>
      </c>
      <c r="M75" s="52" t="str">
        <f aca="false">IF(AND(D75&gt;1,H75&gt;1),L75-TINV(0.05,(F75^2/D75+J75^2/H75)^2/((F75^2/D75)^2/(D75-1)+(J75^2/H75)^2/(H75-1)))*SQRT(F75^2/D75+J75^2/H75),"")</f>
        <v/>
      </c>
      <c r="N75" s="52" t="str">
        <f aca="false">IF(AND(D75&gt;1,H75&gt;1),L75+TINV(0.05,(F75^2/D75+J75^2/H75)^2/((F75^2/D75)^2/(D75-1)+(J75^2/H75)^2/(H75-1)))*SQRT(F75^2/D75+J75^2/H75),"")</f>
        <v/>
      </c>
      <c r="O75" s="54" t="str">
        <f aca="false">IF(AND(D75&gt;1,H75&gt;1),TTEST('Mediums (Working)'!AA63:AA89,'Mediums (Working)'!AA92:AA114,2,3),"")</f>
        <v/>
      </c>
    </row>
    <row r="76" customFormat="false" ht="15" hidden="false" customHeight="false" outlineLevel="0" collapsed="false">
      <c r="A76" s="45" t="s">
        <v>3465</v>
      </c>
      <c r="B76" s="46" t="s">
        <v>5458</v>
      </c>
      <c r="C76" s="47" t="n">
        <v>7.778</v>
      </c>
      <c r="D76" s="46" t="n">
        <f aca="false">COUNT('Mediums (Working)'!AB63:AB89)</f>
        <v>27</v>
      </c>
      <c r="E76" s="48" t="n">
        <f aca="false">IF(D76&gt;0,AVERAGE('Mediums (Working)'!AB63:AB89),"")</f>
        <v>50.2856217615362</v>
      </c>
      <c r="F76" s="47" t="n">
        <f aca="false">IF(D76&gt;1,STDEV('Mediums (Working)'!AB63:AB89),"")</f>
        <v>3.93682565668888</v>
      </c>
      <c r="G76" s="47" t="n">
        <f aca="false">IF(D76&gt;1,TINV(0.05,D76-1)*F76/SQRT(D76),"")</f>
        <v>1.55735636175071</v>
      </c>
      <c r="H76" s="46" t="n">
        <f aca="false">COUNT('Mediums (Working)'!AB92:AB114)</f>
        <v>23</v>
      </c>
      <c r="I76" s="48" t="n">
        <f aca="false">IF(H76&gt;0,AVERAGE('Mediums (Working)'!AB92:AB114),"")</f>
        <v>46.7759540383263</v>
      </c>
      <c r="J76" s="47" t="n">
        <f aca="false">IF(H76&gt;1,STDEV('Mediums (Working)'!AB92:AB114),"")</f>
        <v>3.87816170375364</v>
      </c>
      <c r="K76" s="47" t="n">
        <f aca="false">IF(H76&gt;1,TINV(0.05,H76-1)*J76/SQRT(H76),"")</f>
        <v>1.67704288011266</v>
      </c>
      <c r="L76" s="47" t="n">
        <f aca="false">IF(AND(D76&gt;1,H76&gt;1),I76-E76,"")</f>
        <v>-3.5096677232099</v>
      </c>
      <c r="M76" s="47" t="n">
        <f aca="false">IF(AND(D76&gt;1,H76&gt;1),L76-TINV(0.05,(F76^2/D76+J76^2/H76)^2/((F76^2/D76)^2/(D76-1)+(J76^2/H76)^2/(H76-1)))*SQRT(F76^2/D76+J76^2/H76),"")</f>
        <v>-5.74020776770218</v>
      </c>
      <c r="N76" s="47" t="n">
        <f aca="false">IF(AND(D76&gt;1,H76&gt;1),L76+TINV(0.05,(F76^2/D76+J76^2/H76)^2/((F76^2/D76)^2/(D76-1)+(J76^2/H76)^2/(H76-1)))*SQRT(F76^2/D76+J76^2/H76),"")</f>
        <v>-1.27912767871762</v>
      </c>
      <c r="O76" s="49" t="n">
        <f aca="false">IF(AND(D76&gt;1,H76&gt;1),TTEST('Mediums (Working)'!AB63:AB89,'Mediums (Working)'!AB92:AB114,2,3),"")</f>
        <v>0.00270456825906897</v>
      </c>
    </row>
    <row r="77" customFormat="false" ht="15" hidden="false" customHeight="false" outlineLevel="0" collapsed="false">
      <c r="A77" s="45" t="s">
        <v>3592</v>
      </c>
      <c r="B77" s="46" t="s">
        <v>5459</v>
      </c>
      <c r="C77" s="47" t="n">
        <v>8.05</v>
      </c>
      <c r="D77" s="46" t="n">
        <f aca="false">COUNT('Mediums (Working)'!AC63:AC89)</f>
        <v>27</v>
      </c>
      <c r="E77" s="48" t="n">
        <f aca="false">IF(D77&gt;0,AVERAGE('Mediums (Working)'!AC63:AC89),"")</f>
        <v>48.6418149550818</v>
      </c>
      <c r="F77" s="47" t="n">
        <f aca="false">IF(D77&gt;1,STDEV('Mediums (Working)'!AC63:AC89),"")</f>
        <v>4.21729099112759</v>
      </c>
      <c r="G77" s="47" t="n">
        <f aca="false">IF(D77&gt;1,TINV(0.05,D77-1)*F77/SQRT(D77),"")</f>
        <v>1.66830475289842</v>
      </c>
      <c r="H77" s="46" t="n">
        <f aca="false">COUNT('Mediums (Working)'!AC92:AC114)</f>
        <v>23</v>
      </c>
      <c r="I77" s="48" t="n">
        <f aca="false">IF(H77&gt;0,AVERAGE('Mediums (Working)'!AC92:AC114),"")</f>
        <v>48.0024387640487</v>
      </c>
      <c r="J77" s="47" t="n">
        <f aca="false">IF(H77&gt;1,STDEV('Mediums (Working)'!AC92:AC114),"")</f>
        <v>3.87748106532303</v>
      </c>
      <c r="K77" s="47" t="n">
        <f aca="false">IF(H77&gt;1,TINV(0.05,H77-1)*J77/SQRT(H77),"")</f>
        <v>1.67674854998381</v>
      </c>
      <c r="L77" s="47" t="n">
        <f aca="false">IF(AND(D77&gt;1,H77&gt;1),I77-E77,"")</f>
        <v>-0.639376191033151</v>
      </c>
      <c r="M77" s="47" t="n">
        <f aca="false">IF(AND(D77&gt;1,H77&gt;1),L77-TINV(0.05,(F77^2/D77+J77^2/H77)^2/((F77^2/D77)^2/(D77-1)+(J77^2/H77)^2/(H77-1)))*SQRT(F77^2/D77+J77^2/H77),"")</f>
        <v>-2.94403842095849</v>
      </c>
      <c r="N77" s="47" t="n">
        <f aca="false">IF(AND(D77&gt;1,H77&gt;1),L77+TINV(0.05,(F77^2/D77+J77^2/H77)^2/((F77^2/D77)^2/(D77-1)+(J77^2/H77)^2/(H77-1)))*SQRT(F77^2/D77+J77^2/H77),"")</f>
        <v>1.66528603889219</v>
      </c>
      <c r="O77" s="49" t="n">
        <f aca="false">IF(AND(D77&gt;1,H77&gt;1),TTEST('Mediums (Working)'!AC63:AC89,'Mediums (Working)'!AC92:AC114,2,3),"")</f>
        <v>0.579378621035824</v>
      </c>
    </row>
    <row r="78" customFormat="false" ht="15" hidden="false" customHeight="false" outlineLevel="0" collapsed="false">
      <c r="A78" s="45" t="s">
        <v>3719</v>
      </c>
      <c r="B78" s="46" t="s">
        <v>5460</v>
      </c>
      <c r="C78" s="47" t="n">
        <v>8.283</v>
      </c>
      <c r="D78" s="46" t="n">
        <f aca="false">COUNT('Mediums (Working)'!AD63:AD89)</f>
        <v>27</v>
      </c>
      <c r="E78" s="48" t="n">
        <f aca="false">IF(D78&gt;0,AVERAGE('Mediums (Working)'!AD63:AD89),"")</f>
        <v>52.409732381447</v>
      </c>
      <c r="F78" s="47" t="n">
        <f aca="false">IF(D78&gt;1,STDEV('Mediums (Working)'!AD63:AD89),"")</f>
        <v>3.94703745430124</v>
      </c>
      <c r="G78" s="47" t="n">
        <f aca="false">IF(D78&gt;1,TINV(0.05,D78-1)*F78/SQRT(D78),"")</f>
        <v>1.5613960143448</v>
      </c>
      <c r="H78" s="46" t="n">
        <f aca="false">COUNT('Mediums (Working)'!AD92:AD114)</f>
        <v>23</v>
      </c>
      <c r="I78" s="48" t="n">
        <f aca="false">IF(H78&gt;0,AVERAGE('Mediums (Working)'!AD92:AD114),"")</f>
        <v>49.2923469010101</v>
      </c>
      <c r="J78" s="47" t="n">
        <f aca="false">IF(H78&gt;1,STDEV('Mediums (Working)'!AD92:AD114),"")</f>
        <v>3.5891752476849</v>
      </c>
      <c r="K78" s="47" t="n">
        <f aca="false">IF(H78&gt;1,TINV(0.05,H78-1)*J78/SQRT(H78),"")</f>
        <v>1.55207576537632</v>
      </c>
      <c r="L78" s="47" t="n">
        <f aca="false">IF(AND(D78&gt;1,H78&gt;1),I78-E78,"")</f>
        <v>-3.11738548043687</v>
      </c>
      <c r="M78" s="47" t="n">
        <f aca="false">IF(AND(D78&gt;1,H78&gt;1),L78-TINV(0.05,(F78^2/D78+J78^2/H78)^2/((F78^2/D78)^2/(D78-1)+(J78^2/H78)^2/(H78-1)))*SQRT(F78^2/D78+J78^2/H78),"")</f>
        <v>-5.26260147892854</v>
      </c>
      <c r="N78" s="47" t="n">
        <f aca="false">IF(AND(D78&gt;1,H78&gt;1),L78+TINV(0.05,(F78^2/D78+J78^2/H78)^2/((F78^2/D78)^2/(D78-1)+(J78^2/H78)^2/(H78-1)))*SQRT(F78^2/D78+J78^2/H78),"")</f>
        <v>-0.972169481945204</v>
      </c>
      <c r="O78" s="49" t="n">
        <f aca="false">IF(AND(D78&gt;1,H78&gt;1),TTEST('Mediums (Working)'!AD63:AD89,'Mediums (Working)'!AD92:AD114,2,3),"")</f>
        <v>0.00527782441411894</v>
      </c>
    </row>
    <row r="79" customFormat="false" ht="15" hidden="false" customHeight="false" outlineLevel="0" collapsed="false">
      <c r="A79" s="45" t="s">
        <v>3846</v>
      </c>
      <c r="B79" s="46" t="s">
        <v>5461</v>
      </c>
      <c r="C79" s="47" t="n">
        <v>8.588</v>
      </c>
      <c r="D79" s="46" t="n">
        <f aca="false">COUNT('Mediums (Working)'!AE63:AE89)</f>
        <v>27</v>
      </c>
      <c r="E79" s="48" t="n">
        <f aca="false">IF(D79&gt;0,AVERAGE('Mediums (Working)'!AE63:AE89),"")</f>
        <v>52.0671022285839</v>
      </c>
      <c r="F79" s="47" t="n">
        <f aca="false">IF(D79&gt;1,STDEV('Mediums (Working)'!AE63:AE89),"")</f>
        <v>4.43726679297479</v>
      </c>
      <c r="G79" s="47" t="n">
        <f aca="false">IF(D79&gt;1,TINV(0.05,D79-1)*F79/SQRT(D79),"")</f>
        <v>1.75532428190802</v>
      </c>
      <c r="H79" s="46" t="n">
        <f aca="false">COUNT('Mediums (Working)'!AE92:AE114)</f>
        <v>23</v>
      </c>
      <c r="I79" s="48" t="n">
        <f aca="false">IF(H79&gt;0,AVERAGE('Mediums (Working)'!AE92:AE114),"")</f>
        <v>50.5536904398573</v>
      </c>
      <c r="J79" s="47" t="n">
        <f aca="false">IF(H79&gt;1,STDEV('Mediums (Working)'!AE92:AE114),"")</f>
        <v>4.09612142407035</v>
      </c>
      <c r="K79" s="47" t="n">
        <f aca="false">IF(H79&gt;1,TINV(0.05,H79-1)*J79/SQRT(H79),"")</f>
        <v>1.77129573108448</v>
      </c>
      <c r="L79" s="47" t="n">
        <f aca="false">IF(AND(D79&gt;1,H79&gt;1),I79-E79,"")</f>
        <v>-1.5134117887266</v>
      </c>
      <c r="M79" s="47" t="n">
        <f aca="false">IF(AND(D79&gt;1,H79&gt;1),L79-TINV(0.05,(F79^2/D79+J79^2/H79)^2/((F79^2/D79)^2/(D79-1)+(J79^2/H79)^2/(H79-1)))*SQRT(F79^2/D79+J79^2/H79),"")</f>
        <v>-3.94314307070006</v>
      </c>
      <c r="N79" s="47" t="n">
        <f aca="false">IF(AND(D79&gt;1,H79&gt;1),L79+TINV(0.05,(F79^2/D79+J79^2/H79)^2/((F79^2/D79)^2/(D79-1)+(J79^2/H79)^2/(H79-1)))*SQRT(F79^2/D79+J79^2/H79),"")</f>
        <v>0.916319493246858</v>
      </c>
      <c r="O79" s="49" t="n">
        <f aca="false">IF(AND(D79&gt;1,H79&gt;1),TTEST('Mediums (Working)'!AE63:AE89,'Mediums (Working)'!AE92:AE114,2,3),"")</f>
        <v>0.216297247703446</v>
      </c>
    </row>
    <row r="80" customFormat="false" ht="15" hidden="false" customHeight="false" outlineLevel="0" collapsed="false">
      <c r="A80" s="45" t="s">
        <v>3975</v>
      </c>
      <c r="B80" s="46" t="s">
        <v>5462</v>
      </c>
      <c r="C80" s="47" t="n">
        <v>8.796</v>
      </c>
      <c r="D80" s="46" t="n">
        <f aca="false">COUNT('Mediums (Working)'!AF63:AF89)</f>
        <v>26</v>
      </c>
      <c r="E80" s="48" t="n">
        <f aca="false">IF(D80&gt;0,AVERAGE('Mediums (Working)'!AF63:AF89),"")</f>
        <v>56.8508935648483</v>
      </c>
      <c r="F80" s="47" t="n">
        <f aca="false">IF(D80&gt;1,STDEV('Mediums (Working)'!AF63:AF89),"")</f>
        <v>4.87122444221266</v>
      </c>
      <c r="G80" s="47" t="n">
        <f aca="false">IF(D80&gt;1,TINV(0.05,D80-1)*F80/SQRT(D80),"")</f>
        <v>1.96753013223561</v>
      </c>
      <c r="H80" s="46" t="n">
        <f aca="false">COUNT('Mediums (Working)'!AF92:AF114)</f>
        <v>23</v>
      </c>
      <c r="I80" s="48" t="n">
        <f aca="false">IF(H80&gt;0,AVERAGE('Mediums (Working)'!AF92:AF114),"")</f>
        <v>53.3884685496606</v>
      </c>
      <c r="J80" s="47" t="n">
        <f aca="false">IF(H80&gt;1,STDEV('Mediums (Working)'!AF92:AF114),"")</f>
        <v>3.81436539235065</v>
      </c>
      <c r="K80" s="47" t="n">
        <f aca="false">IF(H80&gt;1,TINV(0.05,H80-1)*J80/SQRT(H80),"")</f>
        <v>1.64945528630184</v>
      </c>
      <c r="L80" s="47" t="n">
        <f aca="false">IF(AND(D80&gt;1,H80&gt;1),I80-E80,"")</f>
        <v>-3.46242501518766</v>
      </c>
      <c r="M80" s="47" t="n">
        <f aca="false">IF(AND(D80&gt;1,H80&gt;1),L80-TINV(0.05,(F80^2/D80+J80^2/H80)^2/((F80^2/D80)^2/(D80-1)+(J80^2/H80)^2/(H80-1)))*SQRT(F80^2/D80+J80^2/H80),"")</f>
        <v>-5.96460006497896</v>
      </c>
      <c r="N80" s="47" t="n">
        <f aca="false">IF(AND(D80&gt;1,H80&gt;1),L80+TINV(0.05,(F80^2/D80+J80^2/H80)^2/((F80^2/D80)^2/(D80-1)+(J80^2/H80)^2/(H80-1)))*SQRT(F80^2/D80+J80^2/H80),"")</f>
        <v>-0.960249965396365</v>
      </c>
      <c r="O80" s="49" t="n">
        <f aca="false">IF(AND(D80&gt;1,H80&gt;1),TTEST('Mediums (Working)'!AF63:AF89,'Mediums (Working)'!AF92:AF114,2,3),"")</f>
        <v>0.00771880813492308</v>
      </c>
    </row>
    <row r="81" customFormat="false" ht="15" hidden="false" customHeight="false" outlineLevel="0" collapsed="false">
      <c r="A81" s="45" t="s">
        <v>4103</v>
      </c>
      <c r="B81" s="46" t="s">
        <v>5463</v>
      </c>
      <c r="C81" s="47" t="n">
        <v>9.073</v>
      </c>
      <c r="D81" s="46" t="n">
        <f aca="false">COUNT('Mediums (Working)'!AG63:AG89)</f>
        <v>27</v>
      </c>
      <c r="E81" s="48" t="n">
        <f aca="false">IF(D81&gt;0,AVERAGE('Mediums (Working)'!AG63:AG89),"")</f>
        <v>52.5314148915357</v>
      </c>
      <c r="F81" s="47" t="n">
        <f aca="false">IF(D81&gt;1,STDEV('Mediums (Working)'!AG63:AG89),"")</f>
        <v>5.32057644368166</v>
      </c>
      <c r="G81" s="47" t="n">
        <f aca="false">IF(D81&gt;1,TINV(0.05,D81-1)*F81/SQRT(D81),"")</f>
        <v>2.10474994204282</v>
      </c>
      <c r="H81" s="46" t="n">
        <f aca="false">COUNT('Mediums (Working)'!AG92:AG114)</f>
        <v>23</v>
      </c>
      <c r="I81" s="48" t="n">
        <f aca="false">IF(H81&gt;0,AVERAGE('Mediums (Working)'!AG92:AG114),"")</f>
        <v>52.3890639039538</v>
      </c>
      <c r="J81" s="47" t="n">
        <f aca="false">IF(H81&gt;1,STDEV('Mediums (Working)'!AG92:AG114),"")</f>
        <v>4.33856804485629</v>
      </c>
      <c r="K81" s="47" t="n">
        <f aca="false">IF(H81&gt;1,TINV(0.05,H81-1)*J81/SQRT(H81),"")</f>
        <v>1.87613751187018</v>
      </c>
      <c r="L81" s="47" t="n">
        <f aca="false">IF(AND(D81&gt;1,H81&gt;1),I81-E81,"")</f>
        <v>-0.142350987581885</v>
      </c>
      <c r="M81" s="47" t="n">
        <f aca="false">IF(AND(D81&gt;1,H81&gt;1),L81-TINV(0.05,(F81^2/D81+J81^2/H81)^2/((F81^2/D81)^2/(D81-1)+(J81^2/H81)^2/(H81-1)))*SQRT(F81^2/D81+J81^2/H81),"")</f>
        <v>-2.89105634532185</v>
      </c>
      <c r="N81" s="47" t="n">
        <f aca="false">IF(AND(D81&gt;1,H81&gt;1),L81+TINV(0.05,(F81^2/D81+J81^2/H81)^2/((F81^2/D81)^2/(D81-1)+(J81^2/H81)^2/(H81-1)))*SQRT(F81^2/D81+J81^2/H81),"")</f>
        <v>2.60635437015808</v>
      </c>
      <c r="O81" s="49" t="n">
        <f aca="false">IF(AND(D81&gt;1,H81&gt;1),TTEST('Mediums (Working)'!AG63:AG89,'Mediums (Working)'!AG92:AG114,2,3),"")</f>
        <v>0.917457525175292</v>
      </c>
    </row>
    <row r="82" customFormat="false" ht="15" hidden="false" customHeight="false" outlineLevel="0" collapsed="false">
      <c r="A82" s="45" t="s">
        <v>5406</v>
      </c>
      <c r="B82" s="46" t="s">
        <v>5464</v>
      </c>
      <c r="C82" s="47" t="n">
        <v>9.432</v>
      </c>
      <c r="D82" s="46" t="n">
        <f aca="false">COUNT('Mediums (Working)'!AH63:AH89)</f>
        <v>27</v>
      </c>
      <c r="E82" s="48" t="n">
        <f aca="false">IF(D82&gt;0,AVERAGE('Mediums (Working)'!AH63:AH89),"")</f>
        <v>56.1057163758799</v>
      </c>
      <c r="F82" s="47" t="n">
        <f aca="false">IF(D82&gt;1,STDEV('Mediums (Working)'!AH63:AH89),"")</f>
        <v>5.52202505036393</v>
      </c>
      <c r="G82" s="47" t="n">
        <f aca="false">IF(D82&gt;1,TINV(0.05,D82-1)*F82/SQRT(D82),"")</f>
        <v>2.18444035674265</v>
      </c>
      <c r="H82" s="46" t="n">
        <f aca="false">COUNT('Mediums (Working)'!AH92:AH114)</f>
        <v>23</v>
      </c>
      <c r="I82" s="48" t="n">
        <f aca="false">IF(H82&gt;0,AVERAGE('Mediums (Working)'!AH92:AH114),"")</f>
        <v>55.5302953095497</v>
      </c>
      <c r="J82" s="47" t="n">
        <f aca="false">IF(H82&gt;1,STDEV('Mediums (Working)'!AH92:AH114),"")</f>
        <v>4.2942369878215</v>
      </c>
      <c r="K82" s="47" t="n">
        <f aca="false">IF(H82&gt;1,TINV(0.05,H82-1)*J82/SQRT(H82),"")</f>
        <v>1.85696732525931</v>
      </c>
      <c r="L82" s="47" t="n">
        <f aca="false">IF(AND(D82&gt;1,H82&gt;1),I82-E82,"")</f>
        <v>-0.575421066330151</v>
      </c>
      <c r="M82" s="47" t="n">
        <f aca="false">IF(AND(D82&gt;1,H82&gt;1),L82-TINV(0.05,(F82^2/D82+J82^2/H82)^2/((F82^2/D82)^2/(D82-1)+(J82^2/H82)^2/(H82-1)))*SQRT(F82^2/D82+J82^2/H82),"")</f>
        <v>-3.37103193214425</v>
      </c>
      <c r="N82" s="47" t="n">
        <f aca="false">IF(AND(D82&gt;1,H82&gt;1),L82+TINV(0.05,(F82^2/D82+J82^2/H82)^2/((F82^2/D82)^2/(D82-1)+(J82^2/H82)^2/(H82-1)))*SQRT(F82^2/D82+J82^2/H82),"")</f>
        <v>2.22018979948395</v>
      </c>
      <c r="O82" s="49" t="n">
        <f aca="false">IF(AND(D82&gt;1,H82&gt;1),TTEST('Mediums (Working)'!AH63:AH89,'Mediums (Working)'!AH92:AH114,2,3),"")</f>
        <v>0.680676112233966</v>
      </c>
    </row>
    <row r="83" customFormat="false" ht="15" hidden="false" customHeight="false" outlineLevel="0" collapsed="false">
      <c r="A83" s="45" t="s">
        <v>4360</v>
      </c>
      <c r="B83" s="46" t="s">
        <v>5465</v>
      </c>
      <c r="C83" s="47" t="n">
        <v>9.802</v>
      </c>
      <c r="D83" s="46" t="n">
        <f aca="false">COUNT('Mediums (Working)'!AI63:AI89)</f>
        <v>27</v>
      </c>
      <c r="E83" s="48" t="n">
        <f aca="false">IF(D83&gt;0,AVERAGE('Mediums (Working)'!AI63:AI89),"")</f>
        <v>60.9256956222714</v>
      </c>
      <c r="F83" s="47" t="n">
        <f aca="false">IF(D83&gt;1,STDEV('Mediums (Working)'!AI63:AI89),"")</f>
        <v>5.0830789595009</v>
      </c>
      <c r="G83" s="47" t="n">
        <f aca="false">IF(D83&gt;1,TINV(0.05,D83-1)*F83/SQRT(D83),"")</f>
        <v>2.01079906635183</v>
      </c>
      <c r="H83" s="46" t="n">
        <f aca="false">COUNT('Mediums (Working)'!AI92:AI114)</f>
        <v>23</v>
      </c>
      <c r="I83" s="48" t="n">
        <f aca="false">IF(H83&gt;0,AVERAGE('Mediums (Working)'!AI92:AI114),"")</f>
        <v>57.5240171851695</v>
      </c>
      <c r="J83" s="47" t="n">
        <f aca="false">IF(H83&gt;1,STDEV('Mediums (Working)'!AI92:AI114),"")</f>
        <v>3.5465055483378</v>
      </c>
      <c r="K83" s="47" t="n">
        <f aca="false">IF(H83&gt;1,TINV(0.05,H83-1)*J83/SQRT(H83),"")</f>
        <v>1.53362400370343</v>
      </c>
      <c r="L83" s="47" t="n">
        <f aca="false">IF(AND(D83&gt;1,H83&gt;1),I83-E83,"")</f>
        <v>-3.40167843710188</v>
      </c>
      <c r="M83" s="47" t="n">
        <f aca="false">IF(AND(D83&gt;1,H83&gt;1),L83-TINV(0.05,(F83^2/D83+J83^2/H83)^2/((F83^2/D83)^2/(D83-1)+(J83^2/H83)^2/(H83-1)))*SQRT(F83^2/D83+J83^2/H83),"")</f>
        <v>-5.87008939342898</v>
      </c>
      <c r="N83" s="47" t="n">
        <f aca="false">IF(AND(D83&gt;1,H83&gt;1),L83+TINV(0.05,(F83^2/D83+J83^2/H83)^2/((F83^2/D83)^2/(D83-1)+(J83^2/H83)^2/(H83-1)))*SQRT(F83^2/D83+J83^2/H83),"")</f>
        <v>-0.933267480774781</v>
      </c>
      <c r="O83" s="49" t="n">
        <f aca="false">IF(AND(D83&gt;1,H83&gt;1),TTEST('Mediums (Working)'!AI63:AI89,'Mediums (Working)'!AI92:AI114,2,3),"")</f>
        <v>0.00795642829424771</v>
      </c>
    </row>
    <row r="84" customFormat="false" ht="15" hidden="false" customHeight="false" outlineLevel="0" collapsed="false">
      <c r="A84" s="45" t="s">
        <v>4488</v>
      </c>
      <c r="B84" s="46" t="s">
        <v>5466</v>
      </c>
      <c r="C84" s="47" t="n">
        <v>10.333</v>
      </c>
      <c r="D84" s="46" t="n">
        <f aca="false">COUNT('Mediums (Working)'!AJ63:AJ89)</f>
        <v>27</v>
      </c>
      <c r="E84" s="48" t="n">
        <f aca="false">IF(D84&gt;0,AVERAGE('Mediums (Working)'!AJ63:AJ89),"")</f>
        <v>59.3315471438424</v>
      </c>
      <c r="F84" s="47" t="n">
        <f aca="false">IF(D84&gt;1,STDEV('Mediums (Working)'!AJ63:AJ89),"")</f>
        <v>5.80013095664907</v>
      </c>
      <c r="G84" s="47" t="n">
        <f aca="false">IF(D84&gt;1,TINV(0.05,D84-1)*F84/SQRT(D84),"")</f>
        <v>2.29445538919849</v>
      </c>
      <c r="H84" s="46" t="n">
        <f aca="false">COUNT('Mediums (Working)'!AJ92:AJ114)</f>
        <v>23</v>
      </c>
      <c r="I84" s="48" t="n">
        <f aca="false">IF(H84&gt;0,AVERAGE('Mediums (Working)'!AJ92:AJ114),"")</f>
        <v>58.8021971767174</v>
      </c>
      <c r="J84" s="47" t="n">
        <f aca="false">IF(H84&gt;1,STDEV('Mediums (Working)'!AJ92:AJ114),"")</f>
        <v>3.96207322713087</v>
      </c>
      <c r="K84" s="47" t="n">
        <f aca="false">IF(H84&gt;1,TINV(0.05,H84-1)*J84/SQRT(H84),"")</f>
        <v>1.71332894386885</v>
      </c>
      <c r="L84" s="47" t="n">
        <f aca="false">IF(AND(D84&gt;1,H84&gt;1),I84-E84,"")</f>
        <v>-0.529349967125079</v>
      </c>
      <c r="M84" s="47" t="n">
        <f aca="false">IF(AND(D84&gt;1,H84&gt;1),L84-TINV(0.05,(F84^2/D84+J84^2/H84)^2/((F84^2/D84)^2/(D84-1)+(J84^2/H84)^2/(H84-1)))*SQRT(F84^2/D84+J84^2/H84),"")</f>
        <v>-3.32634788385159</v>
      </c>
      <c r="N84" s="47" t="n">
        <f aca="false">IF(AND(D84&gt;1,H84&gt;1),L84+TINV(0.05,(F84^2/D84+J84^2/H84)^2/((F84^2/D84)^2/(D84-1)+(J84^2/H84)^2/(H84-1)))*SQRT(F84^2/D84+J84^2/H84),"")</f>
        <v>2.26764794960143</v>
      </c>
      <c r="O84" s="49" t="n">
        <f aca="false">IF(AND(D84&gt;1,H84&gt;1),TTEST('Mediums (Working)'!AJ63:AJ89,'Mediums (Working)'!AJ92:AJ114,2,3),"")</f>
        <v>0.704823812954734</v>
      </c>
    </row>
    <row r="85" customFormat="false" ht="15" hidden="false" customHeight="false" outlineLevel="0" collapsed="false">
      <c r="A85" s="45" t="s">
        <v>4617</v>
      </c>
      <c r="B85" s="46" t="s">
        <v>5467</v>
      </c>
      <c r="C85" s="47" t="n">
        <v>10.602</v>
      </c>
      <c r="D85" s="46" t="n">
        <f aca="false">COUNT('Mediums (Working)'!AK63:AK89)</f>
        <v>27</v>
      </c>
      <c r="E85" s="48" t="n">
        <f aca="false">IF(D85&gt;0,AVERAGE('Mediums (Working)'!AK63:AK89),"")</f>
        <v>62.3340169891439</v>
      </c>
      <c r="F85" s="47" t="n">
        <f aca="false">IF(D85&gt;1,STDEV('Mediums (Working)'!AK63:AK89),"")</f>
        <v>4.84099729553863</v>
      </c>
      <c r="G85" s="47" t="n">
        <f aca="false">IF(D85&gt;1,TINV(0.05,D85-1)*F85/SQRT(D85),"")</f>
        <v>1.91503474953625</v>
      </c>
      <c r="H85" s="46" t="n">
        <f aca="false">COUNT('Mediums (Working)'!AK92:AK114)</f>
        <v>23</v>
      </c>
      <c r="I85" s="48" t="n">
        <f aca="false">IF(H85&gt;0,AVERAGE('Mediums (Working)'!AK92:AK114),"")</f>
        <v>60.2058274765487</v>
      </c>
      <c r="J85" s="47" t="n">
        <f aca="false">IF(H85&gt;1,STDEV('Mediums (Working)'!AK92:AK114),"")</f>
        <v>3.2281835267743</v>
      </c>
      <c r="K85" s="47" t="n">
        <f aca="false">IF(H85&gt;1,TINV(0.05,H85-1)*J85/SQRT(H85),"")</f>
        <v>1.39597123916568</v>
      </c>
      <c r="L85" s="47" t="n">
        <f aca="false">IF(AND(D85&gt;1,H85&gt;1),I85-E85,"")</f>
        <v>-2.12818951259523</v>
      </c>
      <c r="M85" s="47" t="n">
        <f aca="false">IF(AND(D85&gt;1,H85&gt;1),L85-TINV(0.05,(F85^2/D85+J85^2/H85)^2/((F85^2/D85)^2/(D85-1)+(J85^2/H85)^2/(H85-1)))*SQRT(F85^2/D85+J85^2/H85),"")</f>
        <v>-4.44315293269533</v>
      </c>
      <c r="N85" s="47" t="n">
        <f aca="false">IF(AND(D85&gt;1,H85&gt;1),L85+TINV(0.05,(F85^2/D85+J85^2/H85)^2/((F85^2/D85)^2/(D85-1)+(J85^2/H85)^2/(H85-1)))*SQRT(F85^2/D85+J85^2/H85),"")</f>
        <v>0.186773907504876</v>
      </c>
      <c r="O85" s="49" t="n">
        <f aca="false">IF(AND(D85&gt;1,H85&gt;1),TTEST('Mediums (Working)'!AK63:AK89,'Mediums (Working)'!AK92:AK114,2,3),"")</f>
        <v>0.0705704554104831</v>
      </c>
    </row>
    <row r="86" customFormat="false" ht="15" hidden="false" customHeight="false" outlineLevel="0" collapsed="false">
      <c r="A86" s="45" t="s">
        <v>4746</v>
      </c>
      <c r="B86" s="46" t="s">
        <v>5468</v>
      </c>
      <c r="C86" s="47" t="n">
        <v>11.086</v>
      </c>
      <c r="D86" s="46" t="n">
        <f aca="false">COUNT('Mediums (Working)'!AL63:AL89)</f>
        <v>27</v>
      </c>
      <c r="E86" s="48" t="n">
        <f aca="false">IF(D86&gt;0,AVERAGE('Mediums (Working)'!AL63:AL89),"")</f>
        <v>62.8908193427898</v>
      </c>
      <c r="F86" s="47" t="n">
        <f aca="false">IF(D86&gt;1,STDEV('Mediums (Working)'!AL63:AL89),"")</f>
        <v>4.47986165709221</v>
      </c>
      <c r="G86" s="47" t="n">
        <f aca="false">IF(D86&gt;1,TINV(0.05,D86-1)*F86/SQRT(D86),"")</f>
        <v>1.77217424896167</v>
      </c>
      <c r="H86" s="46" t="n">
        <f aca="false">COUNT('Mediums (Working)'!AL92:AL114)</f>
        <v>23</v>
      </c>
      <c r="I86" s="48" t="n">
        <f aca="false">IF(H86&gt;0,AVERAGE('Mediums (Working)'!AL92:AL114),"")</f>
        <v>62.7857531924127</v>
      </c>
      <c r="J86" s="47" t="n">
        <f aca="false">IF(H86&gt;1,STDEV('Mediums (Working)'!AL92:AL114),"")</f>
        <v>2.88978209538531</v>
      </c>
      <c r="K86" s="47" t="n">
        <f aca="false">IF(H86&gt;1,TINV(0.05,H86-1)*J86/SQRT(H86),"")</f>
        <v>1.24963548669265</v>
      </c>
      <c r="L86" s="47" t="n">
        <f aca="false">IF(AND(D86&gt;1,H86&gt;1),I86-E86,"")</f>
        <v>-0.105066150377105</v>
      </c>
      <c r="M86" s="47" t="n">
        <f aca="false">IF(AND(D86&gt;1,H86&gt;1),L86-TINV(0.05,(F86^2/D86+J86^2/H86)^2/((F86^2/D86)^2/(D86-1)+(J86^2/H86)^2/(H86-1)))*SQRT(F86^2/D86+J86^2/H86),"")</f>
        <v>-2.2249246334485</v>
      </c>
      <c r="N86" s="47" t="n">
        <f aca="false">IF(AND(D86&gt;1,H86&gt;1),L86+TINV(0.05,(F86^2/D86+J86^2/H86)^2/((F86^2/D86)^2/(D86-1)+(J86^2/H86)^2/(H86-1)))*SQRT(F86^2/D86+J86^2/H86),"")</f>
        <v>2.01479233269429</v>
      </c>
      <c r="O86" s="49" t="n">
        <f aca="false">IF(AND(D86&gt;1,H86&gt;1),TTEST('Mediums (Working)'!AL63:AL89,'Mediums (Working)'!AL92:AL114,2,3),"")</f>
        <v>0.920878147758424</v>
      </c>
    </row>
    <row r="87" customFormat="false" ht="15" hidden="false" customHeight="false" outlineLevel="0" collapsed="false">
      <c r="A87" s="45" t="s">
        <v>4855</v>
      </c>
      <c r="B87" s="46" t="s">
        <v>5469</v>
      </c>
      <c r="C87" s="47" t="n">
        <v>11.538</v>
      </c>
      <c r="D87" s="46" t="n">
        <f aca="false">COUNT('Mediums (Working)'!AM63:AM89)</f>
        <v>27</v>
      </c>
      <c r="E87" s="48" t="n">
        <f aca="false">IF(D87&gt;0,AVERAGE('Mediums (Working)'!AM63:AM89),"")</f>
        <v>65.8336564077103</v>
      </c>
      <c r="F87" s="47" t="n">
        <f aca="false">IF(D87&gt;1,STDEV('Mediums (Working)'!AM63:AM89),"")</f>
        <v>4.26826890203736</v>
      </c>
      <c r="G87" s="47" t="n">
        <f aca="false">IF(D87&gt;1,TINV(0.05,D87-1)*F87/SQRT(D87),"")</f>
        <v>1.68847094281572</v>
      </c>
      <c r="H87" s="46" t="n">
        <f aca="false">COUNT('Mediums (Working)'!AM92:AM114)</f>
        <v>23</v>
      </c>
      <c r="I87" s="48" t="n">
        <f aca="false">IF(H87&gt;0,AVERAGE('Mediums (Working)'!AM92:AM114),"")</f>
        <v>63.8517153021767</v>
      </c>
      <c r="J87" s="47" t="n">
        <f aca="false">IF(H87&gt;1,STDEV('Mediums (Working)'!AM92:AM114),"")</f>
        <v>2.03505263614098</v>
      </c>
      <c r="K87" s="47" t="n">
        <f aca="false">IF(H87&gt;1,TINV(0.05,H87-1)*J87/SQRT(H87),"")</f>
        <v>0.880022751705132</v>
      </c>
      <c r="L87" s="47" t="n">
        <f aca="false">IF(AND(D87&gt;1,H87&gt;1),I87-E87,"")</f>
        <v>-1.98194110553364</v>
      </c>
      <c r="M87" s="47" t="n">
        <f aca="false">IF(AND(D87&gt;1,H87&gt;1),L87-TINV(0.05,(F87^2/D87+J87^2/H87)^2/((F87^2/D87)^2/(D87-1)+(J87^2/H87)^2/(H87-1)))*SQRT(F87^2/D87+J87^2/H87),"")</f>
        <v>-3.85361119166844</v>
      </c>
      <c r="N87" s="47" t="n">
        <f aca="false">IF(AND(D87&gt;1,H87&gt;1),L87+TINV(0.05,(F87^2/D87+J87^2/H87)^2/((F87^2/D87)^2/(D87-1)+(J87^2/H87)^2/(H87-1)))*SQRT(F87^2/D87+J87^2/H87),"")</f>
        <v>-0.110271019398842</v>
      </c>
      <c r="O87" s="49" t="n">
        <f aca="false">IF(AND(D87&gt;1,H87&gt;1),TTEST('Mediums (Working)'!AM63:AM89,'Mediums (Working)'!AM92:AM114,2,3),"")</f>
        <v>0.038438168588401</v>
      </c>
    </row>
    <row r="88" customFormat="false" ht="15" hidden="false" customHeight="false" outlineLevel="0" collapsed="false">
      <c r="A88" s="45" t="s">
        <v>4963</v>
      </c>
      <c r="B88" s="46" t="s">
        <v>5470</v>
      </c>
      <c r="C88" s="47" t="n">
        <v>12.062</v>
      </c>
      <c r="D88" s="46" t="n">
        <f aca="false">COUNT('Mediums (Working)'!AN63:AN89)</f>
        <v>27</v>
      </c>
      <c r="E88" s="48" t="n">
        <f aca="false">IF(D88&gt;0,AVERAGE('Mediums (Working)'!AN63:AN89),"")</f>
        <v>66.2988658336852</v>
      </c>
      <c r="F88" s="47" t="n">
        <f aca="false">IF(D88&gt;1,STDEV('Mediums (Working)'!AN63:AN89),"")</f>
        <v>3.77390604599903</v>
      </c>
      <c r="G88" s="47" t="n">
        <f aca="false">IF(D88&gt;1,TINV(0.05,D88-1)*F88/SQRT(D88),"")</f>
        <v>1.49290751024247</v>
      </c>
      <c r="H88" s="46" t="n">
        <f aca="false">COUNT('Mediums (Working)'!AN92:AN114)</f>
        <v>23</v>
      </c>
      <c r="I88" s="48" t="n">
        <f aca="false">IF(H88&gt;0,AVERAGE('Mediums (Working)'!AN92:AN114),"")</f>
        <v>64.6844615802765</v>
      </c>
      <c r="J88" s="47" t="n">
        <f aca="false">IF(H88&gt;1,STDEV('Mediums (Working)'!AN92:AN114),"")</f>
        <v>1.81450329798912</v>
      </c>
      <c r="K88" s="47" t="n">
        <f aca="false">IF(H88&gt;1,TINV(0.05,H88-1)*J88/SQRT(H88),"")</f>
        <v>0.784650066006351</v>
      </c>
      <c r="L88" s="47" t="n">
        <f aca="false">IF(AND(D88&gt;1,H88&gt;1),I88-E88,"")</f>
        <v>-1.61440425340868</v>
      </c>
      <c r="M88" s="47" t="n">
        <f aca="false">IF(AND(D88&gt;1,H88&gt;1),L88-TINV(0.05,(F88^2/D88+J88^2/H88)^2/((F88^2/D88)^2/(D88-1)+(J88^2/H88)^2/(H88-1)))*SQRT(F88^2/D88+J88^2/H88),"")</f>
        <v>-3.27223829522027</v>
      </c>
      <c r="N88" s="47" t="n">
        <f aca="false">IF(AND(D88&gt;1,H88&gt;1),L88+TINV(0.05,(F88^2/D88+J88^2/H88)^2/((F88^2/D88)^2/(D88-1)+(J88^2/H88)^2/(H88-1)))*SQRT(F88^2/D88+J88^2/H88),"")</f>
        <v>0.0434297884029122</v>
      </c>
      <c r="O88" s="49" t="n">
        <f aca="false">IF(AND(D88&gt;1,H88&gt;1),TTEST('Mediums (Working)'!AN63:AN89,'Mediums (Working)'!AN92:AN114,2,3),"")</f>
        <v>0.0558702306497799</v>
      </c>
    </row>
    <row r="89" customFormat="false" ht="15" hidden="false" customHeight="false" outlineLevel="0" collapsed="false">
      <c r="A89" s="45" t="s">
        <v>5072</v>
      </c>
      <c r="B89" s="46" t="s">
        <v>5471</v>
      </c>
      <c r="C89" s="47" t="n">
        <v>12.544</v>
      </c>
      <c r="D89" s="46" t="n">
        <f aca="false">COUNT('Mediums (Working)'!AO63:AO89)</f>
        <v>27</v>
      </c>
      <c r="E89" s="48" t="n">
        <f aca="false">IF(D89&gt;0,AVERAGE('Mediums (Working)'!AO63:AO89),"")</f>
        <v>68.3084072881293</v>
      </c>
      <c r="F89" s="47" t="n">
        <f aca="false">IF(D89&gt;1,STDEV('Mediums (Working)'!AO63:AO89),"")</f>
        <v>2.48781297249026</v>
      </c>
      <c r="G89" s="47" t="n">
        <f aca="false">IF(D89&gt;1,TINV(0.05,D89-1)*F89/SQRT(D89),"")</f>
        <v>0.984146034755392</v>
      </c>
      <c r="H89" s="46" t="n">
        <f aca="false">COUNT('Mediums (Working)'!AO92:AO114)</f>
        <v>23</v>
      </c>
      <c r="I89" s="48" t="n">
        <f aca="false">IF(H89&gt;0,AVERAGE('Mediums (Working)'!AO92:AO114),"")</f>
        <v>66.3520171557508</v>
      </c>
      <c r="J89" s="47" t="n">
        <f aca="false">IF(H89&gt;1,STDEV('Mediums (Working)'!AO92:AO114),"")</f>
        <v>1.36482414800251</v>
      </c>
      <c r="K89" s="47" t="n">
        <f aca="false">IF(H89&gt;1,TINV(0.05,H89-1)*J89/SQRT(H89),"")</f>
        <v>0.590194219544291</v>
      </c>
      <c r="L89" s="47" t="n">
        <f aca="false">IF(AND(D89&gt;1,H89&gt;1),I89-E89,"")</f>
        <v>-1.95639013237854</v>
      </c>
      <c r="M89" s="47" t="n">
        <f aca="false">IF(AND(D89&gt;1,H89&gt;1),L89-TINV(0.05,(F89^2/D89+J89^2/H89)^2/((F89^2/D89)^2/(D89-1)+(J89^2/H89)^2/(H89-1)))*SQRT(F89^2/D89+J89^2/H89),"")</f>
        <v>-3.08122013156416</v>
      </c>
      <c r="N89" s="47" t="n">
        <f aca="false">IF(AND(D89&gt;1,H89&gt;1),L89+TINV(0.05,(F89^2/D89+J89^2/H89)^2/((F89^2/D89)^2/(D89-1)+(J89^2/H89)^2/(H89-1)))*SQRT(F89^2/D89+J89^2/H89),"")</f>
        <v>-0.831560133192925</v>
      </c>
      <c r="O89" s="49" t="n">
        <f aca="false">IF(AND(D89&gt;1,H89&gt;1),TTEST('Mediums (Working)'!AO63:AO89,'Mediums (Working)'!AO92:AO114,2,3),"")</f>
        <v>0.00108583970233129</v>
      </c>
    </row>
    <row r="90" customFormat="false" ht="15" hidden="false" customHeight="false" outlineLevel="0" collapsed="false">
      <c r="A90" s="45" t="s">
        <v>5184</v>
      </c>
      <c r="B90" s="46" t="s">
        <v>5472</v>
      </c>
      <c r="C90" s="47" t="n">
        <v>13.462</v>
      </c>
      <c r="D90" s="46" t="n">
        <f aca="false">COUNT('Mediums (Working)'!AP63:AP89)</f>
        <v>27</v>
      </c>
      <c r="E90" s="48" t="n">
        <f aca="false">IF(D90&gt;0,AVERAGE('Mediums (Working)'!AP63:AP89),"")</f>
        <v>69.4193066058945</v>
      </c>
      <c r="F90" s="47" t="n">
        <f aca="false">IF(D90&gt;1,STDEV('Mediums (Working)'!AP63:AP89),"")</f>
        <v>2.87233610681657</v>
      </c>
      <c r="G90" s="47" t="n">
        <f aca="false">IF(D90&gt;1,TINV(0.05,D90-1)*F90/SQRT(D90),"")</f>
        <v>1.13625832056768</v>
      </c>
      <c r="H90" s="46" t="n">
        <f aca="false">COUNT('Mediums (Working)'!AP92:AP114)</f>
        <v>23</v>
      </c>
      <c r="I90" s="48" t="n">
        <f aca="false">IF(H90&gt;0,AVERAGE('Mediums (Working)'!AP92:AP114),"")</f>
        <v>66.7270541992402</v>
      </c>
      <c r="J90" s="47" t="n">
        <f aca="false">IF(H90&gt;1,STDEV('Mediums (Working)'!AP92:AP114),"")</f>
        <v>1.11777909892725</v>
      </c>
      <c r="K90" s="47" t="n">
        <f aca="false">IF(H90&gt;1,TINV(0.05,H90-1)*J90/SQRT(H90),"")</f>
        <v>0.483363929250376</v>
      </c>
      <c r="L90" s="47" t="n">
        <f aca="false">IF(AND(D90&gt;1,H90&gt;1),I90-E90,"")</f>
        <v>-2.69225240665435</v>
      </c>
      <c r="M90" s="47" t="n">
        <f aca="false">IF(AND(D90&gt;1,H90&gt;1),L90-TINV(0.05,(F90^2/D90+J90^2/H90)^2/((F90^2/D90)^2/(D90-1)+(J90^2/H90)^2/(H90-1)))*SQRT(F90^2/D90+J90^2/H90),"")</f>
        <v>-3.91141324921004</v>
      </c>
      <c r="N90" s="47" t="n">
        <f aca="false">IF(AND(D90&gt;1,H90&gt;1),L90+TINV(0.05,(F90^2/D90+J90^2/H90)^2/((F90^2/D90)^2/(D90-1)+(J90^2/H90)^2/(H90-1)))*SQRT(F90^2/D90+J90^2/H90),"")</f>
        <v>-1.47309156409865</v>
      </c>
      <c r="O90" s="49" t="n">
        <f aca="false">IF(AND(D90&gt;1,H90&gt;1),TTEST('Mediums (Working)'!AP63:AP89,'Mediums (Working)'!AP92:AP114,2,3),"")</f>
        <v>7.54300648664506E-005</v>
      </c>
    </row>
    <row r="91" customFormat="false" ht="15" hidden="false" customHeight="false" outlineLevel="0" collapsed="false">
      <c r="A91" s="45" t="s">
        <v>5293</v>
      </c>
      <c r="B91" s="46" t="s">
        <v>5473</v>
      </c>
      <c r="C91" s="47" t="n">
        <v>13.961</v>
      </c>
      <c r="D91" s="46" t="n">
        <f aca="false">COUNT('Mediums (Working)'!AQ63:AQ89)</f>
        <v>27</v>
      </c>
      <c r="E91" s="48" t="n">
        <f aca="false">IF(D91&gt;0,AVERAGE('Mediums (Working)'!AQ63:AQ89),"")</f>
        <v>70.1232452485923</v>
      </c>
      <c r="F91" s="47" t="n">
        <f aca="false">IF(D91&gt;1,STDEV('Mediums (Working)'!AQ63:AQ89),"")</f>
        <v>2.76403175487494</v>
      </c>
      <c r="G91" s="47" t="n">
        <f aca="false">IF(D91&gt;1,TINV(0.05,D91-1)*F91/SQRT(D91),"")</f>
        <v>1.09341454585924</v>
      </c>
      <c r="H91" s="46" t="n">
        <f aca="false">COUNT('Mediums (Working)'!AQ92:AQ114)</f>
        <v>23</v>
      </c>
      <c r="I91" s="48" t="n">
        <f aca="false">IF(H91&gt;0,AVERAGE('Mediums (Working)'!AQ92:AQ114),"")</f>
        <v>67.0269173499124</v>
      </c>
      <c r="J91" s="47" t="n">
        <f aca="false">IF(H91&gt;1,STDEV('Mediums (Working)'!AQ92:AQ114),"")</f>
        <v>1.18612830749894</v>
      </c>
      <c r="K91" s="47" t="n">
        <f aca="false">IF(H91&gt;1,TINV(0.05,H91-1)*J91/SQRT(H91),"")</f>
        <v>0.512920343436392</v>
      </c>
      <c r="L91" s="47" t="n">
        <f aca="false">IF(AND(D91&gt;1,H91&gt;1),I91-E91,"")</f>
        <v>-3.09632789867992</v>
      </c>
      <c r="M91" s="47" t="n">
        <f aca="false">IF(AND(D91&gt;1,H91&gt;1),L91-TINV(0.05,(F91^2/D91+J91^2/H91)^2/((F91^2/D91)^2/(D91-1)+(J91^2/H91)^2/(H91-1)))*SQRT(F91^2/D91+J91^2/H91),"")</f>
        <v>-4.28605663289454</v>
      </c>
      <c r="N91" s="47" t="n">
        <f aca="false">IF(AND(D91&gt;1,H91&gt;1),L91+TINV(0.05,(F91^2/D91+J91^2/H91)^2/((F91^2/D91)^2/(D91-1)+(J91^2/H91)^2/(H91-1)))*SQRT(F91^2/D91+J91^2/H91),"")</f>
        <v>-1.9065991644653</v>
      </c>
      <c r="O91" s="49" t="n">
        <f aca="false">IF(AND(D91&gt;1,H91&gt;1),TTEST('Mediums (Working)'!AQ63:AQ89,'Mediums (Working)'!AQ92:AQ114,2,3),"")</f>
        <v>6.19927121129599E-006</v>
      </c>
    </row>
    <row r="94" customFormat="false" ht="15" hidden="false" customHeight="false" outlineLevel="0" collapsed="false">
      <c r="A94" s="44" t="s">
        <v>5475</v>
      </c>
    </row>
    <row r="95" customFormat="false" ht="42" hidden="false" customHeight="true" outlineLevel="0" collapsed="false">
      <c r="A95" s="9" t="s">
        <v>107</v>
      </c>
      <c r="B95" s="9" t="s">
        <v>5419</v>
      </c>
      <c r="C95" s="9" t="s">
        <v>5420</v>
      </c>
      <c r="D95" s="9" t="s">
        <v>5421</v>
      </c>
      <c r="E95" s="9" t="s">
        <v>5422</v>
      </c>
      <c r="F95" s="9" t="s">
        <v>5423</v>
      </c>
      <c r="G95" s="9" t="s">
        <v>5424</v>
      </c>
      <c r="H95" s="9" t="s">
        <v>5425</v>
      </c>
      <c r="I95" s="9" t="s">
        <v>5426</v>
      </c>
      <c r="J95" s="9" t="s">
        <v>5427</v>
      </c>
      <c r="K95" s="9" t="s">
        <v>5428</v>
      </c>
      <c r="L95" s="9" t="s">
        <v>5429</v>
      </c>
      <c r="M95" s="9" t="s">
        <v>5430</v>
      </c>
      <c r="N95" s="9" t="s">
        <v>5431</v>
      </c>
      <c r="O95" s="9" t="s">
        <v>5432</v>
      </c>
    </row>
    <row r="96" customFormat="false" ht="15" hidden="false" customHeight="false" outlineLevel="0" collapsed="false">
      <c r="A96" s="45" t="s">
        <v>147</v>
      </c>
      <c r="B96" s="46" t="s">
        <v>5433</v>
      </c>
      <c r="C96" s="47" t="n">
        <v>1.077</v>
      </c>
      <c r="D96" s="46" t="n">
        <f aca="false">COUNT('Mediums (Working)'!C343:C369)</f>
        <v>27</v>
      </c>
      <c r="E96" s="48" t="n">
        <f aca="false">IF(D96&gt;0,AVERAGE('Mediums (Working)'!C343:C369),"")</f>
        <v>31.5264237213594</v>
      </c>
      <c r="F96" s="47" t="n">
        <f aca="false">IF(D96&gt;1,STDEV('Mediums (Working)'!C343:C369),"")</f>
        <v>2.5023936175342</v>
      </c>
      <c r="G96" s="47" t="n">
        <f aca="false">IF(D96&gt;1,TINV(0.05,D96-1)*F96/SQRT(D96),"")</f>
        <v>0.989913945833455</v>
      </c>
      <c r="H96" s="46" t="n">
        <f aca="false">COUNT('Mediums (Working)'!C372:C394)</f>
        <v>23</v>
      </c>
      <c r="I96" s="48" t="n">
        <f aca="false">IF(H96&gt;0,AVERAGE('Mediums (Working)'!C372:C394),"")</f>
        <v>30.1612456241145</v>
      </c>
      <c r="J96" s="47" t="n">
        <f aca="false">IF(H96&gt;1,STDEV('Mediums (Working)'!C372:C394),"")</f>
        <v>1.46781085472289</v>
      </c>
      <c r="K96" s="47" t="n">
        <f aca="false">IF(H96&gt;1,TINV(0.05,H96-1)*J96/SQRT(H96),"")</f>
        <v>0.634729011140139</v>
      </c>
      <c r="L96" s="47" t="n">
        <f aca="false">IF(AND(D96&gt;1,H96&gt;1),I96-E96,"")</f>
        <v>-1.36517809724486</v>
      </c>
      <c r="M96" s="47" t="n">
        <f aca="false">IF(AND(D96&gt;1,H96&gt;1),L96-TINV(0.05,(F96^2/D96+J96^2/H96)^2/((F96^2/D96)^2/(D96-1)+(J96^2/H96)^2/(H96-1)))*SQRT(F96^2/D96+J96^2/H96),"")</f>
        <v>-2.51671876841589</v>
      </c>
      <c r="N96" s="47" t="n">
        <f aca="false">IF(AND(D96&gt;1,H96&gt;1),L96+TINV(0.05,(F96^2/D96+J96^2/H96)^2/((F96^2/D96)^2/(D96-1)+(J96^2/H96)^2/(H96-1)))*SQRT(F96^2/D96+J96^2/H96),"")</f>
        <v>-0.213637426073826</v>
      </c>
      <c r="O96" s="49" t="n">
        <f aca="false">IF(AND(D96&gt;1,H96&gt;1),TTEST('Mediums (Working)'!C343:C369,'Mediums (Working)'!C372:C394,2,3),"")</f>
        <v>0.0211796902319059</v>
      </c>
    </row>
    <row r="97" customFormat="false" ht="15" hidden="false" customHeight="false" outlineLevel="0" collapsed="false">
      <c r="A97" s="45" t="s">
        <v>365</v>
      </c>
      <c r="B97" s="46" t="s">
        <v>5434</v>
      </c>
      <c r="C97" s="47" t="n">
        <v>1.311</v>
      </c>
      <c r="D97" s="46" t="n">
        <f aca="false">COUNT('Mediums (Working)'!D343:D369)</f>
        <v>27</v>
      </c>
      <c r="E97" s="48" t="n">
        <f aca="false">IF(D97&gt;0,AVERAGE('Mediums (Working)'!D343:D369),"")</f>
        <v>31.6543133446255</v>
      </c>
      <c r="F97" s="47" t="n">
        <f aca="false">IF(D97&gt;1,STDEV('Mediums (Working)'!D343:D369),"")</f>
        <v>0.971871367197112</v>
      </c>
      <c r="G97" s="47" t="n">
        <f aca="false">IF(D97&gt;1,TINV(0.05,D97-1)*F97/SQRT(D97),"")</f>
        <v>0.384459508369689</v>
      </c>
      <c r="H97" s="46" t="n">
        <f aca="false">COUNT('Mediums (Working)'!D372:D394)</f>
        <v>23</v>
      </c>
      <c r="I97" s="48" t="n">
        <f aca="false">IF(H97&gt;0,AVERAGE('Mediums (Working)'!D372:D394),"")</f>
        <v>31.8931479242721</v>
      </c>
      <c r="J97" s="47" t="n">
        <f aca="false">IF(H97&gt;1,STDEV('Mediums (Working)'!D372:D394),"")</f>
        <v>1.19277477638821</v>
      </c>
      <c r="K97" s="47" t="n">
        <f aca="false">IF(H97&gt;1,TINV(0.05,H97-1)*J97/SQRT(H97),"")</f>
        <v>0.515794492113033</v>
      </c>
      <c r="L97" s="47" t="n">
        <f aca="false">IF(AND(D97&gt;1,H97&gt;1),I97-E97,"")</f>
        <v>0.238834579646571</v>
      </c>
      <c r="M97" s="47" t="n">
        <f aca="false">IF(AND(D97&gt;1,H97&gt;1),L97-TINV(0.05,(F97^2/D97+J97^2/H97)^2/((F97^2/D97)^2/(D97-1)+(J97^2/H97)^2/(H97-1)))*SQRT(F97^2/D97+J97^2/H97),"")</f>
        <v>-0.38917405519154</v>
      </c>
      <c r="N97" s="47" t="n">
        <f aca="false">IF(AND(D97&gt;1,H97&gt;1),L97+TINV(0.05,(F97^2/D97+J97^2/H97)^2/((F97^2/D97)^2/(D97-1)+(J97^2/H97)^2/(H97-1)))*SQRT(F97^2/D97+J97^2/H97),"")</f>
        <v>0.866843214484683</v>
      </c>
      <c r="O97" s="49" t="n">
        <f aca="false">IF(AND(D97&gt;1,H97&gt;1),TTEST('Mediums (Working)'!D343:D369,'Mediums (Working)'!D372:D394,2,3),"")</f>
        <v>0.447042227955484</v>
      </c>
    </row>
    <row r="98" customFormat="false" ht="15" hidden="false" customHeight="false" outlineLevel="0" collapsed="false">
      <c r="A98" s="45" t="s">
        <v>497</v>
      </c>
      <c r="B98" s="46" t="s">
        <v>5435</v>
      </c>
      <c r="C98" s="47" t="n">
        <v>1.562</v>
      </c>
      <c r="D98" s="46" t="n">
        <f aca="false">COUNT('Mediums (Working)'!E343:E369)</f>
        <v>27</v>
      </c>
      <c r="E98" s="48" t="n">
        <f aca="false">IF(D98&gt;0,AVERAGE('Mediums (Working)'!E343:E369),"")</f>
        <v>32.8136785250888</v>
      </c>
      <c r="F98" s="47" t="n">
        <f aca="false">IF(D98&gt;1,STDEV('Mediums (Working)'!E343:E369),"")</f>
        <v>1.82062372049584</v>
      </c>
      <c r="G98" s="47" t="n">
        <f aca="false">IF(D98&gt;1,TINV(0.05,D98-1)*F98/SQRT(D98),"")</f>
        <v>0.720214756945361</v>
      </c>
      <c r="H98" s="46" t="n">
        <f aca="false">COUNT('Mediums (Working)'!E372:E394)</f>
        <v>23</v>
      </c>
      <c r="I98" s="48" t="n">
        <f aca="false">IF(H98&gt;0,AVERAGE('Mediums (Working)'!E372:E394),"")</f>
        <v>33.1283532366581</v>
      </c>
      <c r="J98" s="47" t="n">
        <f aca="false">IF(H98&gt;1,STDEV('Mediums (Working)'!E372:E394),"")</f>
        <v>1.79752787958631</v>
      </c>
      <c r="K98" s="47" t="n">
        <f aca="false">IF(H98&gt;1,TINV(0.05,H98-1)*J98/SQRT(H98),"")</f>
        <v>0.777309344617191</v>
      </c>
      <c r="L98" s="47" t="n">
        <f aca="false">IF(AND(D98&gt;1,H98&gt;1),I98-E98,"")</f>
        <v>0.314674711569332</v>
      </c>
      <c r="M98" s="47" t="n">
        <f aca="false">IF(AND(D98&gt;1,H98&gt;1),L98-TINV(0.05,(F98^2/D98+J98^2/H98)^2/((F98^2/D98)^2/(D98-1)+(J98^2/H98)^2/(H98-1)))*SQRT(F98^2/D98+J98^2/H98),"")</f>
        <v>-0.71809663590898</v>
      </c>
      <c r="N98" s="47" t="n">
        <f aca="false">IF(AND(D98&gt;1,H98&gt;1),L98+TINV(0.05,(F98^2/D98+J98^2/H98)^2/((F98^2/D98)^2/(D98-1)+(J98^2/H98)^2/(H98-1)))*SQRT(F98^2/D98+J98^2/H98),"")</f>
        <v>1.34744605904764</v>
      </c>
      <c r="O98" s="49" t="n">
        <f aca="false">IF(AND(D98&gt;1,H98&gt;1),TTEST('Mediums (Working)'!E343:E369,'Mediums (Working)'!E372:E394,2,3),"")</f>
        <v>0.542633791904932</v>
      </c>
    </row>
    <row r="99" customFormat="false" ht="15" hidden="false" customHeight="false" outlineLevel="0" collapsed="false">
      <c r="A99" s="45" t="s">
        <v>628</v>
      </c>
      <c r="B99" s="46" t="s">
        <v>5436</v>
      </c>
      <c r="C99" s="47" t="n">
        <v>1.815</v>
      </c>
      <c r="D99" s="46" t="n">
        <f aca="false">COUNT('Mediums (Working)'!F343:F369)</f>
        <v>27</v>
      </c>
      <c r="E99" s="48" t="n">
        <f aca="false">IF(D99&gt;0,AVERAGE('Mediums (Working)'!F343:F369),"")</f>
        <v>31.0528935237952</v>
      </c>
      <c r="F99" s="47" t="n">
        <f aca="false">IF(D99&gt;1,STDEV('Mediums (Working)'!F343:F369),"")</f>
        <v>1.98654762537528</v>
      </c>
      <c r="G99" s="47" t="n">
        <f aca="false">IF(D99&gt;1,TINV(0.05,D99-1)*F99/SQRT(D99),"")</f>
        <v>0.785852067653159</v>
      </c>
      <c r="H99" s="46" t="n">
        <f aca="false">COUNT('Mediums (Working)'!F372:F394)</f>
        <v>23</v>
      </c>
      <c r="I99" s="48" t="n">
        <f aca="false">IF(H99&gt;0,AVERAGE('Mediums (Working)'!F372:F394),"")</f>
        <v>30.0028776296432</v>
      </c>
      <c r="J99" s="47" t="n">
        <f aca="false">IF(H99&gt;1,STDEV('Mediums (Working)'!F372:F394),"")</f>
        <v>0.984097355093829</v>
      </c>
      <c r="K99" s="47" t="n">
        <f aca="false">IF(H99&gt;1,TINV(0.05,H99-1)*J99/SQRT(H99),"")</f>
        <v>0.425555608240994</v>
      </c>
      <c r="L99" s="47" t="n">
        <f aca="false">IF(AND(D99&gt;1,H99&gt;1),I99-E99,"")</f>
        <v>-1.05001589415198</v>
      </c>
      <c r="M99" s="47" t="n">
        <f aca="false">IF(AND(D99&gt;1,H99&gt;1),L99-TINV(0.05,(F99^2/D99+J99^2/H99)^2/((F99^2/D99)^2/(D99-1)+(J99^2/H99)^2/(H99-1)))*SQRT(F99^2/D99+J99^2/H99),"")</f>
        <v>-1.92765941876678</v>
      </c>
      <c r="N99" s="47" t="n">
        <f aca="false">IF(AND(D99&gt;1,H99&gt;1),L99+TINV(0.05,(F99^2/D99+J99^2/H99)^2/((F99^2/D99)^2/(D99-1)+(J99^2/H99)^2/(H99-1)))*SQRT(F99^2/D99+J99^2/H99),"")</f>
        <v>-0.172372369537183</v>
      </c>
      <c r="O99" s="49" t="n">
        <f aca="false">IF(AND(D99&gt;1,H99&gt;1),TTEST('Mediums (Working)'!F343:F369,'Mediums (Working)'!F372:F394,2,3),"")</f>
        <v>0.0202465488839018</v>
      </c>
    </row>
    <row r="100" customFormat="false" ht="15" hidden="false" customHeight="false" outlineLevel="0" collapsed="false">
      <c r="A100" s="45" t="s">
        <v>763</v>
      </c>
      <c r="B100" s="46" t="s">
        <v>5437</v>
      </c>
      <c r="C100" s="47" t="n">
        <v>2.066</v>
      </c>
      <c r="D100" s="46" t="n">
        <f aca="false">COUNT('Mediums (Working)'!G343:G369)</f>
        <v>26</v>
      </c>
      <c r="E100" s="48" t="n">
        <f aca="false">IF(D100&gt;0,AVERAGE('Mediums (Working)'!G343:G369),"")</f>
        <v>31.7856060918363</v>
      </c>
      <c r="F100" s="47" t="n">
        <f aca="false">IF(D100&gt;1,STDEV('Mediums (Working)'!G343:G369),"")</f>
        <v>1.39592658697302</v>
      </c>
      <c r="G100" s="47" t="n">
        <f aca="false">IF(D100&gt;1,TINV(0.05,D100-1)*F100/SQRT(D100),"")</f>
        <v>0.563826950459844</v>
      </c>
      <c r="H100" s="46" t="n">
        <f aca="false">COUNT('Mediums (Working)'!G372:G394)</f>
        <v>22</v>
      </c>
      <c r="I100" s="48" t="n">
        <f aca="false">IF(H100&gt;0,AVERAGE('Mediums (Working)'!G372:G394),"")</f>
        <v>33.4864562072478</v>
      </c>
      <c r="J100" s="47" t="n">
        <f aca="false">IF(H100&gt;1,STDEV('Mediums (Working)'!G372:G394),"")</f>
        <v>1.72015338578993</v>
      </c>
      <c r="K100" s="47" t="n">
        <f aca="false">IF(H100&gt;1,TINV(0.05,H100-1)*J100/SQRT(H100),"")</f>
        <v>0.76267328512443</v>
      </c>
      <c r="L100" s="47" t="n">
        <f aca="false">IF(AND(D100&gt;1,H100&gt;1),I100-E100,"")</f>
        <v>1.70085011541158</v>
      </c>
      <c r="M100" s="47" t="n">
        <f aca="false">IF(AND(D100&gt;1,H100&gt;1),L100-TINV(0.05,(F100^2/D100+J100^2/H100)^2/((F100^2/D100)^2/(D100-1)+(J100^2/H100)^2/(H100-1)))*SQRT(F100^2/D100+J100^2/H100),"")</f>
        <v>0.775905475056828</v>
      </c>
      <c r="N100" s="47" t="n">
        <f aca="false">IF(AND(D100&gt;1,H100&gt;1),L100+TINV(0.05,(F100^2/D100+J100^2/H100)^2/((F100^2/D100)^2/(D100-1)+(J100^2/H100)^2/(H100-1)))*SQRT(F100^2/D100+J100^2/H100),"")</f>
        <v>2.62579475576632</v>
      </c>
      <c r="O100" s="49" t="n">
        <f aca="false">IF(AND(D100&gt;1,H100&gt;1),TTEST('Mediums (Working)'!G343:G369,'Mediums (Working)'!G372:G394,2,3),"")</f>
        <v>0.000612435729646558</v>
      </c>
    </row>
    <row r="101" customFormat="false" ht="15" hidden="false" customHeight="false" outlineLevel="0" collapsed="false">
      <c r="A101" s="45" t="s">
        <v>902</v>
      </c>
      <c r="B101" s="46" t="s">
        <v>5438</v>
      </c>
      <c r="C101" s="47" t="n">
        <v>2.408</v>
      </c>
      <c r="D101" s="46" t="n">
        <f aca="false">COUNT('Mediums (Working)'!H343:H369)</f>
        <v>27</v>
      </c>
      <c r="E101" s="48" t="n">
        <f aca="false">IF(D101&gt;0,AVERAGE('Mediums (Working)'!H343:H369),"")</f>
        <v>32.6147249488854</v>
      </c>
      <c r="F101" s="47" t="n">
        <f aca="false">IF(D101&gt;1,STDEV('Mediums (Working)'!H343:H369),"")</f>
        <v>0.766124382236066</v>
      </c>
      <c r="G101" s="47" t="n">
        <f aca="false">IF(D101&gt;1,TINV(0.05,D101-1)*F101/SQRT(D101),"")</f>
        <v>0.303068711854303</v>
      </c>
      <c r="H101" s="46" t="n">
        <f aca="false">COUNT('Mediums (Working)'!H372:H394)</f>
        <v>23</v>
      </c>
      <c r="I101" s="48" t="n">
        <f aca="false">IF(H101&gt;0,AVERAGE('Mediums (Working)'!H372:H394),"")</f>
        <v>32.1320781858107</v>
      </c>
      <c r="J101" s="47" t="n">
        <f aca="false">IF(H101&gt;1,STDEV('Mediums (Working)'!H372:H394),"")</f>
        <v>1.16451738668791</v>
      </c>
      <c r="K101" s="47" t="n">
        <f aca="false">IF(H101&gt;1,TINV(0.05,H101-1)*J101/SQRT(H101),"")</f>
        <v>0.503575080487779</v>
      </c>
      <c r="L101" s="47" t="n">
        <f aca="false">IF(AND(D101&gt;1,H101&gt;1),I101-E101,"")</f>
        <v>-0.482646763074712</v>
      </c>
      <c r="M101" s="47" t="n">
        <f aca="false">IF(AND(D101&gt;1,H101&gt;1),L101-TINV(0.05,(F101^2/D101+J101^2/H101)^2/((F101^2/D101)^2/(D101-1)+(J101^2/H101)^2/(H101-1)))*SQRT(F101^2/D101+J101^2/H101),"")</f>
        <v>-1.05878134343451</v>
      </c>
      <c r="N101" s="47" t="n">
        <f aca="false">IF(AND(D101&gt;1,H101&gt;1),L101+TINV(0.05,(F101^2/D101+J101^2/H101)^2/((F101^2/D101)^2/(D101-1)+(J101^2/H101)^2/(H101-1)))*SQRT(F101^2/D101+J101^2/H101),"")</f>
        <v>0.0934878172850869</v>
      </c>
      <c r="O101" s="49" t="n">
        <f aca="false">IF(AND(D101&gt;1,H101&gt;1),TTEST('Mediums (Working)'!H343:H369,'Mediums (Working)'!H372:H394,2,3),"")</f>
        <v>0.097722474783099</v>
      </c>
    </row>
    <row r="102" customFormat="false" ht="15" hidden="false" customHeight="false" outlineLevel="0" collapsed="false">
      <c r="A102" s="45" t="s">
        <v>1037</v>
      </c>
      <c r="B102" s="46" t="s">
        <v>5439</v>
      </c>
      <c r="C102" s="47" t="n">
        <v>2.805</v>
      </c>
      <c r="D102" s="46" t="n">
        <f aca="false">COUNT('Mediums (Working)'!I343:I369)</f>
        <v>27</v>
      </c>
      <c r="E102" s="48" t="n">
        <f aca="false">IF(D102&gt;0,AVERAGE('Mediums (Working)'!I343:I369),"")</f>
        <v>32.3176375510073</v>
      </c>
      <c r="F102" s="47" t="n">
        <f aca="false">IF(D102&gt;1,STDEV('Mediums (Working)'!I343:I369),"")</f>
        <v>2.84871687792144</v>
      </c>
      <c r="G102" s="47" t="n">
        <f aca="false">IF(D102&gt;1,TINV(0.05,D102-1)*F102/SQRT(D102),"")</f>
        <v>1.12691486480225</v>
      </c>
      <c r="H102" s="46" t="n">
        <f aca="false">COUNT('Mediums (Working)'!I372:I394)</f>
        <v>23</v>
      </c>
      <c r="I102" s="48" t="n">
        <f aca="false">IF(H102&gt;0,AVERAGE('Mediums (Working)'!I372:I394),"")</f>
        <v>32.904200765509</v>
      </c>
      <c r="J102" s="47" t="n">
        <f aca="false">IF(H102&gt;1,STDEV('Mediums (Working)'!I372:I394),"")</f>
        <v>1.96487812390995</v>
      </c>
      <c r="K102" s="47" t="n">
        <f aca="false">IF(H102&gt;1,TINV(0.05,H102-1)*J102/SQRT(H102),"")</f>
        <v>0.849677017026631</v>
      </c>
      <c r="L102" s="47" t="n">
        <f aca="false">IF(AND(D102&gt;1,H102&gt;1),I102-E102,"")</f>
        <v>0.586563214501616</v>
      </c>
      <c r="M102" s="47" t="n">
        <f aca="false">IF(AND(D102&gt;1,H102&gt;1),L102-TINV(0.05,(F102^2/D102+J102^2/H102)^2/((F102^2/D102)^2/(D102-1)+(J102^2/H102)^2/(H102-1)))*SQRT(F102^2/D102+J102^2/H102),"")</f>
        <v>-0.791088527478085</v>
      </c>
      <c r="N102" s="47" t="n">
        <f aca="false">IF(AND(D102&gt;1,H102&gt;1),L102+TINV(0.05,(F102^2/D102+J102^2/H102)^2/((F102^2/D102)^2/(D102-1)+(J102^2/H102)^2/(H102-1)))*SQRT(F102^2/D102+J102^2/H102),"")</f>
        <v>1.96421495648132</v>
      </c>
      <c r="O102" s="49" t="n">
        <f aca="false">IF(AND(D102&gt;1,H102&gt;1),TTEST('Mediums (Working)'!I343:I369,'Mediums (Working)'!I372:I394,2,3),"")</f>
        <v>0.395857069576456</v>
      </c>
    </row>
    <row r="103" customFormat="false" ht="15" hidden="false" customHeight="false" outlineLevel="0" collapsed="false">
      <c r="A103" s="45" t="s">
        <v>1143</v>
      </c>
      <c r="B103" s="46" t="s">
        <v>5440</v>
      </c>
      <c r="C103" s="47" t="n">
        <v>3.058</v>
      </c>
      <c r="D103" s="46" t="n">
        <f aca="false">COUNT('Mediums (Working)'!J343:J369)</f>
        <v>27</v>
      </c>
      <c r="E103" s="48" t="n">
        <f aca="false">IF(D103&gt;0,AVERAGE('Mediums (Working)'!J343:J369),"")</f>
        <v>32.1528735892222</v>
      </c>
      <c r="F103" s="47" t="n">
        <f aca="false">IF(D103&gt;1,STDEV('Mediums (Working)'!J343:J369),"")</f>
        <v>1.3623721944697</v>
      </c>
      <c r="G103" s="47" t="n">
        <f aca="false">IF(D103&gt;1,TINV(0.05,D103-1)*F103/SQRT(D103),"")</f>
        <v>0.538936490754874</v>
      </c>
      <c r="H103" s="46" t="n">
        <f aca="false">COUNT('Mediums (Working)'!J372:J394)</f>
        <v>23</v>
      </c>
      <c r="I103" s="48" t="n">
        <f aca="false">IF(H103&gt;0,AVERAGE('Mediums (Working)'!J372:J394),"")</f>
        <v>32.0082940673099</v>
      </c>
      <c r="J103" s="47" t="n">
        <f aca="false">IF(H103&gt;1,STDEV('Mediums (Working)'!J372:J394),"")</f>
        <v>0.661316280747294</v>
      </c>
      <c r="K103" s="47" t="n">
        <f aca="false">IF(H103&gt;1,TINV(0.05,H103-1)*J103/SQRT(H103),"")</f>
        <v>0.285974604683552</v>
      </c>
      <c r="L103" s="47" t="n">
        <f aca="false">IF(AND(D103&gt;1,H103&gt;1),I103-E103,"")</f>
        <v>-0.144579521912334</v>
      </c>
      <c r="M103" s="47" t="n">
        <f aca="false">IF(AND(D103&gt;1,H103&gt;1),L103-TINV(0.05,(F103^2/D103+J103^2/H103)^2/((F103^2/D103)^2/(D103-1)+(J103^2/H103)^2/(H103-1)))*SQRT(F103^2/D103+J103^2/H103),"")</f>
        <v>-0.74428434056705</v>
      </c>
      <c r="N103" s="47" t="n">
        <f aca="false">IF(AND(D103&gt;1,H103&gt;1),L103+TINV(0.05,(F103^2/D103+J103^2/H103)^2/((F103^2/D103)^2/(D103-1)+(J103^2/H103)^2/(H103-1)))*SQRT(F103^2/D103+J103^2/H103),"")</f>
        <v>0.455125296742382</v>
      </c>
      <c r="O103" s="49" t="n">
        <f aca="false">IF(AND(D103&gt;1,H103&gt;1),TTEST('Mediums (Working)'!J343:J369,'Mediums (Working)'!J372:J394,2,3),"")</f>
        <v>0.628257047347105</v>
      </c>
    </row>
    <row r="104" customFormat="false" ht="15" hidden="false" customHeight="false" outlineLevel="0" collapsed="false">
      <c r="A104" s="45" t="s">
        <v>1275</v>
      </c>
      <c r="B104" s="46" t="s">
        <v>5441</v>
      </c>
      <c r="C104" s="47" t="n">
        <v>3.283</v>
      </c>
      <c r="D104" s="46" t="n">
        <f aca="false">COUNT('Mediums (Working)'!K343:K369)</f>
        <v>27</v>
      </c>
      <c r="E104" s="48" t="n">
        <f aca="false">IF(D104&gt;0,AVERAGE('Mediums (Working)'!K343:K369),"")</f>
        <v>35.725342422469</v>
      </c>
      <c r="F104" s="47" t="n">
        <f aca="false">IF(D104&gt;1,STDEV('Mediums (Working)'!K343:K369),"")</f>
        <v>2.20019984632808</v>
      </c>
      <c r="G104" s="47" t="n">
        <f aca="false">IF(D104&gt;1,TINV(0.05,D104-1)*F104/SQRT(D104),"")</f>
        <v>0.870370071374682</v>
      </c>
      <c r="H104" s="46" t="n">
        <f aca="false">COUNT('Mediums (Working)'!K372:K394)</f>
        <v>22</v>
      </c>
      <c r="I104" s="48" t="n">
        <f aca="false">IF(H104&gt;0,AVERAGE('Mediums (Working)'!K372:K394),"")</f>
        <v>35.5232469753496</v>
      </c>
      <c r="J104" s="47" t="n">
        <f aca="false">IF(H104&gt;1,STDEV('Mediums (Working)'!K372:K394),"")</f>
        <v>1.73734732471469</v>
      </c>
      <c r="K104" s="47" t="n">
        <f aca="false">IF(H104&gt;1,TINV(0.05,H104-1)*J104/SQRT(H104),"")</f>
        <v>0.77029665057097</v>
      </c>
      <c r="L104" s="47" t="n">
        <f aca="false">IF(AND(D104&gt;1,H104&gt;1),I104-E104,"")</f>
        <v>-0.202095447119376</v>
      </c>
      <c r="M104" s="47" t="n">
        <f aca="false">IF(AND(D104&gt;1,H104&gt;1),L104-TINV(0.05,(F104^2/D104+J104^2/H104)^2/((F104^2/D104)^2/(D104-1)+(J104^2/H104)^2/(H104-1)))*SQRT(F104^2/D104+J104^2/H104),"")</f>
        <v>-1.33450035744</v>
      </c>
      <c r="N104" s="47" t="n">
        <f aca="false">IF(AND(D104&gt;1,H104&gt;1),L104+TINV(0.05,(F104^2/D104+J104^2/H104)^2/((F104^2/D104)^2/(D104-1)+(J104^2/H104)^2/(H104-1)))*SQRT(F104^2/D104+J104^2/H104),"")</f>
        <v>0.930309463201243</v>
      </c>
      <c r="O104" s="49" t="n">
        <f aca="false">IF(AND(D104&gt;1,H104&gt;1),TTEST('Mediums (Working)'!K343:K369,'Mediums (Working)'!K372:K394,2,3),"")</f>
        <v>0.721030991722553</v>
      </c>
    </row>
    <row r="105" customFormat="false" ht="15" hidden="false" customHeight="false" outlineLevel="0" collapsed="false">
      <c r="A105" s="45" t="s">
        <v>1411</v>
      </c>
      <c r="B105" s="46" t="s">
        <v>5442</v>
      </c>
      <c r="C105" s="47" t="n">
        <v>3.556</v>
      </c>
      <c r="D105" s="46" t="n">
        <f aca="false">COUNT('Mediums (Working)'!L343:L369)</f>
        <v>26</v>
      </c>
      <c r="E105" s="48" t="n">
        <f aca="false">IF(D105&gt;0,AVERAGE('Mediums (Working)'!L343:L369),"")</f>
        <v>32.6358142263285</v>
      </c>
      <c r="F105" s="47" t="n">
        <f aca="false">IF(D105&gt;1,STDEV('Mediums (Working)'!L343:L369),"")</f>
        <v>1.82018724974314</v>
      </c>
      <c r="G105" s="47" t="n">
        <f aca="false">IF(D105&gt;1,TINV(0.05,D105-1)*F105/SQRT(D105),"")</f>
        <v>0.735189540672027</v>
      </c>
      <c r="H105" s="46" t="n">
        <f aca="false">COUNT('Mediums (Working)'!L372:L394)</f>
        <v>22</v>
      </c>
      <c r="I105" s="48" t="n">
        <f aca="false">IF(H105&gt;0,AVERAGE('Mediums (Working)'!L372:L394),"")</f>
        <v>32.8355339677398</v>
      </c>
      <c r="J105" s="47" t="n">
        <f aca="false">IF(H105&gt;1,STDEV('Mediums (Working)'!L372:L394),"")</f>
        <v>1.08098644387954</v>
      </c>
      <c r="K105" s="47" t="n">
        <f aca="false">IF(H105&gt;1,TINV(0.05,H105-1)*J105/SQRT(H105),"")</f>
        <v>0.479282539068446</v>
      </c>
      <c r="L105" s="47" t="n">
        <f aca="false">IF(AND(D105&gt;1,H105&gt;1),I105-E105,"")</f>
        <v>0.199719741411222</v>
      </c>
      <c r="M105" s="47" t="n">
        <f aca="false">IF(AND(D105&gt;1,H105&gt;1),L105-TINV(0.05,(F105^2/D105+J105^2/H105)^2/((F105^2/D105)^2/(D105-1)+(J105^2/H105)^2/(H105-1)))*SQRT(F105^2/D105+J105^2/H105),"")</f>
        <v>-0.658386266470995</v>
      </c>
      <c r="N105" s="47" t="n">
        <f aca="false">IF(AND(D105&gt;1,H105&gt;1),L105+TINV(0.05,(F105^2/D105+J105^2/H105)^2/((F105^2/D105)^2/(D105-1)+(J105^2/H105)^2/(H105-1)))*SQRT(F105^2/D105+J105^2/H105),"")</f>
        <v>1.05782574929344</v>
      </c>
      <c r="O105" s="49" t="n">
        <f aca="false">IF(AND(D105&gt;1,H105&gt;1),TTEST('Mediums (Working)'!L343:L369,'Mediums (Working)'!L372:L394,2,3),"")</f>
        <v>0.640783879830088</v>
      </c>
    </row>
    <row r="106" customFormat="false" ht="15" hidden="false" customHeight="false" outlineLevel="0" collapsed="false">
      <c r="A106" s="45" t="s">
        <v>1628</v>
      </c>
      <c r="B106" s="46" t="s">
        <v>5443</v>
      </c>
      <c r="C106" s="47" t="n">
        <v>3.786</v>
      </c>
      <c r="D106" s="46" t="n">
        <f aca="false">COUNT('Mediums (Working)'!M343:M369)</f>
        <v>27</v>
      </c>
      <c r="E106" s="48" t="n">
        <f aca="false">IF(D106&gt;0,AVERAGE('Mediums (Working)'!M343:M369),"")</f>
        <v>34.9727445333547</v>
      </c>
      <c r="F106" s="47" t="n">
        <f aca="false">IF(D106&gt;1,STDEV('Mediums (Working)'!M343:M369),"")</f>
        <v>2.55348691016257</v>
      </c>
      <c r="G106" s="47" t="n">
        <f aca="false">IF(D106&gt;1,TINV(0.05,D106-1)*F106/SQRT(D106),"")</f>
        <v>1.01012577923847</v>
      </c>
      <c r="H106" s="46" t="n">
        <f aca="false">COUNT('Mediums (Working)'!M372:M394)</f>
        <v>23</v>
      </c>
      <c r="I106" s="48" t="n">
        <f aca="false">IF(H106&gt;0,AVERAGE('Mediums (Working)'!M372:M394),"")</f>
        <v>35.4154989139382</v>
      </c>
      <c r="J106" s="47" t="n">
        <f aca="false">IF(H106&gt;1,STDEV('Mediums (Working)'!M372:M394),"")</f>
        <v>1.605579601862</v>
      </c>
      <c r="K106" s="47" t="n">
        <f aca="false">IF(H106&gt;1,TINV(0.05,H106-1)*J106/SQRT(H106),"")</f>
        <v>0.69430468491054</v>
      </c>
      <c r="L106" s="47" t="n">
        <f aca="false">IF(AND(D106&gt;1,H106&gt;1),I106-E106,"")</f>
        <v>0.442754380583473</v>
      </c>
      <c r="M106" s="47" t="n">
        <f aca="false">IF(AND(D106&gt;1,H106&gt;1),L106-TINV(0.05,(F106^2/D106+J106^2/H106)^2/((F106^2/D106)^2/(D106-1)+(J106^2/H106)^2/(H106-1)))*SQRT(F106^2/D106+J106^2/H106),"")</f>
        <v>-0.755625980502809</v>
      </c>
      <c r="N106" s="47" t="n">
        <f aca="false">IF(AND(D106&gt;1,H106&gt;1),L106+TINV(0.05,(F106^2/D106+J106^2/H106)^2/((F106^2/D106)^2/(D106-1)+(J106^2/H106)^2/(H106-1)))*SQRT(F106^2/D106+J106^2/H106),"")</f>
        <v>1.64113474166976</v>
      </c>
      <c r="O106" s="49" t="n">
        <f aca="false">IF(AND(D106&gt;1,H106&gt;1),TTEST('Mediums (Working)'!M343:M369,'Mediums (Working)'!M372:M394,2,3),"")</f>
        <v>0.460435042946167</v>
      </c>
    </row>
    <row r="107" customFormat="false" ht="15" hidden="false" customHeight="false" outlineLevel="0" collapsed="false">
      <c r="A107" s="45" t="s">
        <v>1760</v>
      </c>
      <c r="B107" s="46" t="s">
        <v>5444</v>
      </c>
      <c r="C107" s="47" t="n">
        <v>4.059</v>
      </c>
      <c r="D107" s="46" t="n">
        <f aca="false">COUNT('Mediums (Working)'!N343:N369)</f>
        <v>27</v>
      </c>
      <c r="E107" s="48" t="n">
        <f aca="false">IF(D107&gt;0,AVERAGE('Mediums (Working)'!N343:N369),"")</f>
        <v>35.6798111291056</v>
      </c>
      <c r="F107" s="47" t="n">
        <f aca="false">IF(D107&gt;1,STDEV('Mediums (Working)'!N343:N369),"")</f>
        <v>2.45976189554927</v>
      </c>
      <c r="G107" s="47" t="n">
        <f aca="false">IF(D107&gt;1,TINV(0.05,D107-1)*F107/SQRT(D107),"")</f>
        <v>0.973049398293023</v>
      </c>
      <c r="H107" s="46" t="n">
        <f aca="false">COUNT('Mediums (Working)'!N372:N394)</f>
        <v>23</v>
      </c>
      <c r="I107" s="48" t="n">
        <f aca="false">IF(H107&gt;0,AVERAGE('Mediums (Working)'!N372:N394),"")</f>
        <v>34.8342097212286</v>
      </c>
      <c r="J107" s="47" t="n">
        <f aca="false">IF(H107&gt;1,STDEV('Mediums (Working)'!N372:N394),"")</f>
        <v>1.46270654948605</v>
      </c>
      <c r="K107" s="47" t="n">
        <f aca="false">IF(H107&gt;1,TINV(0.05,H107-1)*J107/SQRT(H107),"")</f>
        <v>0.632521744035448</v>
      </c>
      <c r="L107" s="47" t="n">
        <f aca="false">IF(AND(D107&gt;1,H107&gt;1),I107-E107,"")</f>
        <v>-0.845601407876998</v>
      </c>
      <c r="M107" s="47" t="n">
        <f aca="false">IF(AND(D107&gt;1,H107&gt;1),L107-TINV(0.05,(F107^2/D107+J107^2/H107)^2/((F107^2/D107)^2/(D107-1)+(J107^2/H107)^2/(H107-1)))*SQRT(F107^2/D107+J107^2/H107),"")</f>
        <v>-1.98125545594039</v>
      </c>
      <c r="N107" s="47" t="n">
        <f aca="false">IF(AND(D107&gt;1,H107&gt;1),L107+TINV(0.05,(F107^2/D107+J107^2/H107)^2/((F107^2/D107)^2/(D107-1)+(J107^2/H107)^2/(H107-1)))*SQRT(F107^2/D107+J107^2/H107),"")</f>
        <v>0.290052640186394</v>
      </c>
      <c r="O107" s="49" t="n">
        <f aca="false">IF(AND(D107&gt;1,H107&gt;1),TTEST('Mediums (Working)'!N343:N369,'Mediums (Working)'!N372:N394,2,3),"")</f>
        <v>0.140461155243185</v>
      </c>
    </row>
    <row r="108" customFormat="false" ht="15" hidden="false" customHeight="false" outlineLevel="0" collapsed="false">
      <c r="A108" s="45" t="s">
        <v>1895</v>
      </c>
      <c r="B108" s="46" t="s">
        <v>5445</v>
      </c>
      <c r="C108" s="47" t="n">
        <v>4.308</v>
      </c>
      <c r="D108" s="46" t="n">
        <f aca="false">COUNT('Mediums (Working)'!O343:O369)</f>
        <v>27</v>
      </c>
      <c r="E108" s="48" t="n">
        <f aca="false">IF(D108&gt;0,AVERAGE('Mediums (Working)'!O343:O369),"")</f>
        <v>35.9903974752942</v>
      </c>
      <c r="F108" s="47" t="n">
        <f aca="false">IF(D108&gt;1,STDEV('Mediums (Working)'!O343:O369),"")</f>
        <v>3.5927188032008</v>
      </c>
      <c r="G108" s="47" t="n">
        <f aca="false">IF(D108&gt;1,TINV(0.05,D108-1)*F108/SQRT(D108),"")</f>
        <v>1.42123222414986</v>
      </c>
      <c r="H108" s="46" t="n">
        <f aca="false">COUNT('Mediums (Working)'!O372:O394)</f>
        <v>23</v>
      </c>
      <c r="I108" s="48" t="n">
        <f aca="false">IF(H108&gt;0,AVERAGE('Mediums (Working)'!O372:O394),"")</f>
        <v>34.6466709708436</v>
      </c>
      <c r="J108" s="47" t="n">
        <f aca="false">IF(H108&gt;1,STDEV('Mediums (Working)'!O372:O394),"")</f>
        <v>1.58103139281062</v>
      </c>
      <c r="K108" s="47" t="n">
        <f aca="false">IF(H108&gt;1,TINV(0.05,H108-1)*J108/SQRT(H108),"")</f>
        <v>0.683689243277641</v>
      </c>
      <c r="L108" s="47" t="n">
        <f aca="false">IF(AND(D108&gt;1,H108&gt;1),I108-E108,"")</f>
        <v>-1.34372650445064</v>
      </c>
      <c r="M108" s="47" t="n">
        <f aca="false">IF(AND(D108&gt;1,H108&gt;1),L108-TINV(0.05,(F108^2/D108+J108^2/H108)^2/((F108^2/D108)^2/(D108-1)+(J108^2/H108)^2/(H108-1)))*SQRT(F108^2/D108+J108^2/H108),"")</f>
        <v>-2.89722690614436</v>
      </c>
      <c r="N108" s="47" t="n">
        <f aca="false">IF(AND(D108&gt;1,H108&gt;1),L108+TINV(0.05,(F108^2/D108+J108^2/H108)^2/((F108^2/D108)^2/(D108-1)+(J108^2/H108)^2/(H108-1)))*SQRT(F108^2/D108+J108^2/H108),"")</f>
        <v>0.209773897243088</v>
      </c>
      <c r="O108" s="49" t="n">
        <f aca="false">IF(AND(D108&gt;1,H108&gt;1),TTEST('Mediums (Working)'!O343:O369,'Mediums (Working)'!O372:O394,2,3),"")</f>
        <v>0.0876903438313202</v>
      </c>
    </row>
    <row r="109" customFormat="false" ht="15" hidden="false" customHeight="false" outlineLevel="0" collapsed="false">
      <c r="A109" s="45" t="s">
        <v>2027</v>
      </c>
      <c r="B109" s="46" t="s">
        <v>5446</v>
      </c>
      <c r="C109" s="47" t="n">
        <v>4.559</v>
      </c>
      <c r="D109" s="46" t="n">
        <f aca="false">COUNT('Mediums (Working)'!P343:P369)</f>
        <v>27</v>
      </c>
      <c r="E109" s="48" t="n">
        <f aca="false">IF(D109&gt;0,AVERAGE('Mediums (Working)'!P343:P369),"")</f>
        <v>35.8864838482719</v>
      </c>
      <c r="F109" s="47" t="n">
        <f aca="false">IF(D109&gt;1,STDEV('Mediums (Working)'!P343:P369),"")</f>
        <v>3.35216428258893</v>
      </c>
      <c r="G109" s="47" t="n">
        <f aca="false">IF(D109&gt;1,TINV(0.05,D109-1)*F109/SQRT(D109),"")</f>
        <v>1.32607202512345</v>
      </c>
      <c r="H109" s="46" t="n">
        <f aca="false">COUNT('Mediums (Working)'!P372:P394)</f>
        <v>23</v>
      </c>
      <c r="I109" s="48" t="n">
        <f aca="false">IF(H109&gt;0,AVERAGE('Mediums (Working)'!P372:P394),"")</f>
        <v>33.9314978941008</v>
      </c>
      <c r="J109" s="47" t="n">
        <f aca="false">IF(H109&gt;1,STDEV('Mediums (Working)'!P372:P394),"")</f>
        <v>1.47058423946158</v>
      </c>
      <c r="K109" s="47" t="n">
        <f aca="false">IF(H109&gt;1,TINV(0.05,H109-1)*J109/SQRT(H109),"")</f>
        <v>0.635928312635311</v>
      </c>
      <c r="L109" s="47" t="n">
        <f aca="false">IF(AND(D109&gt;1,H109&gt;1),I109-E109,"")</f>
        <v>-1.9549859541711</v>
      </c>
      <c r="M109" s="47" t="n">
        <f aca="false">IF(AND(D109&gt;1,H109&gt;1),L109-TINV(0.05,(F109^2/D109+J109^2/H109)^2/((F109^2/D109)^2/(D109-1)+(J109^2/H109)^2/(H109-1)))*SQRT(F109^2/D109+J109^2/H109),"")</f>
        <v>-3.40363612849479</v>
      </c>
      <c r="N109" s="47" t="n">
        <f aca="false">IF(AND(D109&gt;1,H109&gt;1),L109+TINV(0.05,(F109^2/D109+J109^2/H109)^2/((F109^2/D109)^2/(D109-1)+(J109^2/H109)^2/(H109-1)))*SQRT(F109^2/D109+J109^2/H109),"")</f>
        <v>-0.506335779847412</v>
      </c>
      <c r="O109" s="49" t="n">
        <f aca="false">IF(AND(D109&gt;1,H109&gt;1),TTEST('Mediums (Working)'!P343:P369,'Mediums (Working)'!P372:P394,2,3),"")</f>
        <v>0.00948699050140944</v>
      </c>
    </row>
    <row r="110" customFormat="false" ht="15" hidden="false" customHeight="false" outlineLevel="0" collapsed="false">
      <c r="A110" s="45" t="s">
        <v>2154</v>
      </c>
      <c r="B110" s="46" t="s">
        <v>5447</v>
      </c>
      <c r="C110" s="47" t="n">
        <v>4.789</v>
      </c>
      <c r="D110" s="46" t="n">
        <f aca="false">COUNT('Mediums (Working)'!Q343:Q369)</f>
        <v>27</v>
      </c>
      <c r="E110" s="48" t="n">
        <f aca="false">IF(D110&gt;0,AVERAGE('Mediums (Working)'!Q343:Q369),"")</f>
        <v>36.2720762641158</v>
      </c>
      <c r="F110" s="47" t="n">
        <f aca="false">IF(D110&gt;1,STDEV('Mediums (Working)'!Q343:Q369),"")</f>
        <v>3.25482410107697</v>
      </c>
      <c r="G110" s="47" t="n">
        <f aca="false">IF(D110&gt;1,TINV(0.05,D110-1)*F110/SQRT(D110),"")</f>
        <v>1.28756553178305</v>
      </c>
      <c r="H110" s="46" t="n">
        <f aca="false">COUNT('Mediums (Working)'!Q372:Q394)</f>
        <v>23</v>
      </c>
      <c r="I110" s="48" t="n">
        <f aca="false">IF(H110&gt;0,AVERAGE('Mediums (Working)'!Q372:Q394),"")</f>
        <v>34.9288671908531</v>
      </c>
      <c r="J110" s="47" t="n">
        <f aca="false">IF(H110&gt;1,STDEV('Mediums (Working)'!Q372:Q394),"")</f>
        <v>1.71727635723161</v>
      </c>
      <c r="K110" s="47" t="n">
        <f aca="false">IF(H110&gt;1,TINV(0.05,H110-1)*J110/SQRT(H110),"")</f>
        <v>0.742605983988136</v>
      </c>
      <c r="L110" s="47" t="n">
        <f aca="false">IF(AND(D110&gt;1,H110&gt;1),I110-E110,"")</f>
        <v>-1.34320907326273</v>
      </c>
      <c r="M110" s="47" t="n">
        <f aca="false">IF(AND(D110&gt;1,H110&gt;1),L110-TINV(0.05,(F110^2/D110+J110^2/H110)^2/((F110^2/D110)^2/(D110-1)+(J110^2/H110)^2/(H110-1)))*SQRT(F110^2/D110+J110^2/H110),"")</f>
        <v>-2.80144678958883</v>
      </c>
      <c r="N110" s="47" t="n">
        <f aca="false">IF(AND(D110&gt;1,H110&gt;1),L110+TINV(0.05,(F110^2/D110+J110^2/H110)^2/((F110^2/D110)^2/(D110-1)+(J110^2/H110)^2/(H110-1)))*SQRT(F110^2/D110+J110^2/H110),"")</f>
        <v>0.115028643063373</v>
      </c>
      <c r="O110" s="49" t="n">
        <f aca="false">IF(AND(D110&gt;1,H110&gt;1),TTEST('Mediums (Working)'!Q343:Q369,'Mediums (Working)'!Q372:Q394,2,3),"")</f>
        <v>0.0698954157362712</v>
      </c>
    </row>
    <row r="111" customFormat="false" ht="15" hidden="false" customHeight="false" outlineLevel="0" collapsed="false">
      <c r="A111" s="45" t="s">
        <v>2285</v>
      </c>
      <c r="B111" s="46" t="s">
        <v>5448</v>
      </c>
      <c r="C111" s="47" t="n">
        <v>5.055</v>
      </c>
      <c r="D111" s="46" t="n">
        <f aca="false">COUNT('Mediums (Working)'!R343:R369)</f>
        <v>26</v>
      </c>
      <c r="E111" s="48" t="n">
        <f aca="false">IF(D111&gt;0,AVERAGE('Mediums (Working)'!R343:R369),"")</f>
        <v>35.6946171400138</v>
      </c>
      <c r="F111" s="47" t="n">
        <f aca="false">IF(D111&gt;1,STDEV('Mediums (Working)'!R343:R369),"")</f>
        <v>3.09671274719702</v>
      </c>
      <c r="G111" s="47" t="n">
        <f aca="false">IF(D111&gt;1,TINV(0.05,D111-1)*F111/SQRT(D111),"")</f>
        <v>1.25078934737416</v>
      </c>
      <c r="H111" s="46" t="n">
        <f aca="false">COUNT('Mediums (Working)'!R372:R394)</f>
        <v>22</v>
      </c>
      <c r="I111" s="48" t="n">
        <f aca="false">IF(H111&gt;0,AVERAGE('Mediums (Working)'!R372:R394),"")</f>
        <v>36.0917024027725</v>
      </c>
      <c r="J111" s="47" t="n">
        <f aca="false">IF(H111&gt;1,STDEV('Mediums (Working)'!R372:R394),"")</f>
        <v>1.23672595065913</v>
      </c>
      <c r="K111" s="47" t="n">
        <f aca="false">IF(H111&gt;1,TINV(0.05,H111-1)*J111/SQRT(H111),"")</f>
        <v>0.548333568029278</v>
      </c>
      <c r="L111" s="47" t="n">
        <f aca="false">IF(AND(D111&gt;1,H111&gt;1),I111-E111,"")</f>
        <v>0.397085262758758</v>
      </c>
      <c r="M111" s="47" t="n">
        <f aca="false">IF(AND(D111&gt;1,H111&gt;1),L111-TINV(0.05,(F111^2/D111+J111^2/H111)^2/((F111^2/D111)^2/(D111-1)+(J111^2/H111)^2/(H111-1)))*SQRT(F111^2/D111+J111^2/H111),"")</f>
        <v>-0.94993325080162</v>
      </c>
      <c r="N111" s="47" t="n">
        <f aca="false">IF(AND(D111&gt;1,H111&gt;1),L111+TINV(0.05,(F111^2/D111+J111^2/H111)^2/((F111^2/D111)^2/(D111-1)+(J111^2/H111)^2/(H111-1)))*SQRT(F111^2/D111+J111^2/H111),"")</f>
        <v>1.74410377631914</v>
      </c>
      <c r="O111" s="49" t="n">
        <f aca="false">IF(AND(D111&gt;1,H111&gt;1),TTEST('Mediums (Working)'!R343:R369,'Mediums (Working)'!R372:R394,2,3),"")</f>
        <v>0.552662372283013</v>
      </c>
    </row>
    <row r="112" customFormat="false" ht="15" hidden="false" customHeight="false" outlineLevel="0" collapsed="false">
      <c r="A112" s="45" t="s">
        <v>2413</v>
      </c>
      <c r="B112" s="46" t="s">
        <v>5449</v>
      </c>
      <c r="C112" s="47" t="n">
        <v>5.278</v>
      </c>
      <c r="D112" s="46" t="n">
        <f aca="false">COUNT('Mediums (Working)'!S343:S369)</f>
        <v>27</v>
      </c>
      <c r="E112" s="48" t="n">
        <f aca="false">IF(D112&gt;0,AVERAGE('Mediums (Working)'!S343:S369),"")</f>
        <v>36.3011672806212</v>
      </c>
      <c r="F112" s="47" t="n">
        <f aca="false">IF(D112&gt;1,STDEV('Mediums (Working)'!S343:S369),"")</f>
        <v>3.20238697465726</v>
      </c>
      <c r="G112" s="47" t="n">
        <f aca="false">IF(D112&gt;1,TINV(0.05,D112-1)*F112/SQRT(D112),"")</f>
        <v>1.26682209543531</v>
      </c>
      <c r="H112" s="46" t="n">
        <f aca="false">COUNT('Mediums (Working)'!S372:S394)</f>
        <v>23</v>
      </c>
      <c r="I112" s="48" t="n">
        <f aca="false">IF(H112&gt;0,AVERAGE('Mediums (Working)'!S372:S394),"")</f>
        <v>35.6873354071838</v>
      </c>
      <c r="J112" s="47" t="n">
        <f aca="false">IF(H112&gt;1,STDEV('Mediums (Working)'!S372:S394),"")</f>
        <v>1.98598319107468</v>
      </c>
      <c r="K112" s="47" t="n">
        <f aca="false">IF(H112&gt;1,TINV(0.05,H112-1)*J112/SQRT(H112),"")</f>
        <v>0.858803532454974</v>
      </c>
      <c r="L112" s="47" t="n">
        <f aca="false">IF(AND(D112&gt;1,H112&gt;1),I112-E112,"")</f>
        <v>-0.61383187343742</v>
      </c>
      <c r="M112" s="47" t="n">
        <f aca="false">IF(AND(D112&gt;1,H112&gt;1),L112-TINV(0.05,(F112^2/D112+J112^2/H112)^2/((F112^2/D112)^2/(D112-1)+(J112^2/H112)^2/(H112-1)))*SQRT(F112^2/D112+J112^2/H112),"")</f>
        <v>-2.11024623519476</v>
      </c>
      <c r="N112" s="47" t="n">
        <f aca="false">IF(AND(D112&gt;1,H112&gt;1),L112+TINV(0.05,(F112^2/D112+J112^2/H112)^2/((F112^2/D112)^2/(D112-1)+(J112^2/H112)^2/(H112-1)))*SQRT(F112^2/D112+J112^2/H112),"")</f>
        <v>0.882582488319922</v>
      </c>
      <c r="O112" s="49" t="n">
        <f aca="false">IF(AND(D112&gt;1,H112&gt;1),TTEST('Mediums (Working)'!S343:S369,'Mediums (Working)'!S372:S394,2,3),"")</f>
        <v>0.412849377909104</v>
      </c>
    </row>
    <row r="113" customFormat="false" ht="15" hidden="false" customHeight="false" outlineLevel="0" collapsed="false">
      <c r="A113" s="45" t="s">
        <v>2544</v>
      </c>
      <c r="B113" s="46" t="s">
        <v>5450</v>
      </c>
      <c r="C113" s="47" t="n">
        <v>5.546</v>
      </c>
      <c r="D113" s="46" t="n">
        <f aca="false">COUNT('Mediums (Working)'!T343:T369)</f>
        <v>27</v>
      </c>
      <c r="E113" s="48" t="n">
        <f aca="false">IF(D113&gt;0,AVERAGE('Mediums (Working)'!T343:T369),"")</f>
        <v>35.4027426784072</v>
      </c>
      <c r="F113" s="47" t="n">
        <f aca="false">IF(D113&gt;1,STDEV('Mediums (Working)'!T343:T369),"")</f>
        <v>2.8118580553255</v>
      </c>
      <c r="G113" s="47" t="n">
        <f aca="false">IF(D113&gt;1,TINV(0.05,D113-1)*F113/SQRT(D113),"")</f>
        <v>1.11233400020163</v>
      </c>
      <c r="H113" s="46" t="n">
        <f aca="false">COUNT('Mediums (Working)'!T372:T394)</f>
        <v>23</v>
      </c>
      <c r="I113" s="48" t="n">
        <f aca="false">IF(H113&gt;0,AVERAGE('Mediums (Working)'!T372:T394),"")</f>
        <v>34.9406440923899</v>
      </c>
      <c r="J113" s="47" t="n">
        <f aca="false">IF(H113&gt;1,STDEV('Mediums (Working)'!T372:T394),"")</f>
        <v>1.64487794177903</v>
      </c>
      <c r="K113" s="47" t="n">
        <f aca="false">IF(H113&gt;1,TINV(0.05,H113-1)*J113/SQRT(H113),"")</f>
        <v>0.711298561440835</v>
      </c>
      <c r="L113" s="47" t="n">
        <f aca="false">IF(AND(D113&gt;1,H113&gt;1),I113-E113,"")</f>
        <v>-0.46209858601722</v>
      </c>
      <c r="M113" s="47" t="n">
        <f aca="false">IF(AND(D113&gt;1,H113&gt;1),L113-TINV(0.05,(F113^2/D113+J113^2/H113)^2/((F113^2/D113)^2/(D113-1)+(J113^2/H113)^2/(H113-1)))*SQRT(F113^2/D113+J113^2/H113),"")</f>
        <v>-1.75504311826158</v>
      </c>
      <c r="N113" s="47" t="n">
        <f aca="false">IF(AND(D113&gt;1,H113&gt;1),L113+TINV(0.05,(F113^2/D113+J113^2/H113)^2/((F113^2/D113)^2/(D113-1)+(J113^2/H113)^2/(H113-1)))*SQRT(F113^2/D113+J113^2/H113),"")</f>
        <v>0.830845946227141</v>
      </c>
      <c r="O113" s="49" t="n">
        <f aca="false">IF(AND(D113&gt;1,H113&gt;1),TTEST('Mediums (Working)'!T343:T369,'Mediums (Working)'!T372:T394,2,3),"")</f>
        <v>0.474660276292034</v>
      </c>
    </row>
    <row r="114" customFormat="false" ht="15" hidden="false" customHeight="false" outlineLevel="0" collapsed="false">
      <c r="A114" s="45" t="s">
        <v>2676</v>
      </c>
      <c r="B114" s="46" t="s">
        <v>5451</v>
      </c>
      <c r="C114" s="47" t="n">
        <v>5.774</v>
      </c>
      <c r="D114" s="46" t="n">
        <f aca="false">COUNT('Mediums (Working)'!U343:U369)</f>
        <v>27</v>
      </c>
      <c r="E114" s="48" t="n">
        <f aca="false">IF(D114&gt;0,AVERAGE('Mediums (Working)'!U343:U369),"")</f>
        <v>37.9650713953672</v>
      </c>
      <c r="F114" s="47" t="n">
        <f aca="false">IF(D114&gt;1,STDEV('Mediums (Working)'!U343:U369),"")</f>
        <v>3.9036593306043</v>
      </c>
      <c r="G114" s="47" t="n">
        <f aca="false">IF(D114&gt;1,TINV(0.05,D114-1)*F114/SQRT(D114),"")</f>
        <v>1.54423620012101</v>
      </c>
      <c r="H114" s="46" t="n">
        <f aca="false">COUNT('Mediums (Working)'!U372:U394)</f>
        <v>23</v>
      </c>
      <c r="I114" s="48" t="n">
        <f aca="false">IF(H114&gt;0,AVERAGE('Mediums (Working)'!U372:U394),"")</f>
        <v>37.3553905301935</v>
      </c>
      <c r="J114" s="47" t="n">
        <f aca="false">IF(H114&gt;1,STDEV('Mediums (Working)'!U372:U394),"")</f>
        <v>1.70444352788319</v>
      </c>
      <c r="K114" s="47" t="n">
        <f aca="false">IF(H114&gt;1,TINV(0.05,H114-1)*J114/SQRT(H114),"")</f>
        <v>0.737056652440245</v>
      </c>
      <c r="L114" s="47" t="n">
        <f aca="false">IF(AND(D114&gt;1,H114&gt;1),I114-E114,"")</f>
        <v>-0.609680865173644</v>
      </c>
      <c r="M114" s="47" t="n">
        <f aca="false">IF(AND(D114&gt;1,H114&gt;1),L114-TINV(0.05,(F114^2/D114+J114^2/H114)^2/((F114^2/D114)^2/(D114-1)+(J114^2/H114)^2/(H114-1)))*SQRT(F114^2/D114+J114^2/H114),"")</f>
        <v>-2.29519765213239</v>
      </c>
      <c r="N114" s="47" t="n">
        <f aca="false">IF(AND(D114&gt;1,H114&gt;1),L114+TINV(0.05,(F114^2/D114+J114^2/H114)^2/((F114^2/D114)^2/(D114-1)+(J114^2/H114)^2/(H114-1)))*SQRT(F114^2/D114+J114^2/H114),"")</f>
        <v>1.0758359217851</v>
      </c>
      <c r="O114" s="49" t="n">
        <f aca="false">IF(AND(D114&gt;1,H114&gt;1),TTEST('Mediums (Working)'!U343:U369,'Mediums (Working)'!U372:U394,2,3),"")</f>
        <v>0.467847075367252</v>
      </c>
    </row>
    <row r="115" customFormat="false" ht="15" hidden="false" customHeight="false" outlineLevel="0" collapsed="false">
      <c r="A115" s="45" t="s">
        <v>2806</v>
      </c>
      <c r="B115" s="46" t="s">
        <v>5452</v>
      </c>
      <c r="C115" s="47" t="n">
        <v>6.038</v>
      </c>
      <c r="D115" s="46" t="n">
        <f aca="false">COUNT('Mediums (Working)'!V343:V369)</f>
        <v>26</v>
      </c>
      <c r="E115" s="48" t="n">
        <f aca="false">IF(D115&gt;0,AVERAGE('Mediums (Working)'!V343:V369),"")</f>
        <v>38.2262656938659</v>
      </c>
      <c r="F115" s="47" t="n">
        <f aca="false">IF(D115&gt;1,STDEV('Mediums (Working)'!V343:V369),"")</f>
        <v>4.34831595439987</v>
      </c>
      <c r="G115" s="47" t="n">
        <f aca="false">IF(D115&gt;1,TINV(0.05,D115-1)*F115/SQRT(D115),"")</f>
        <v>1.75632282319482</v>
      </c>
      <c r="H115" s="46" t="n">
        <f aca="false">COUNT('Mediums (Working)'!V372:V394)</f>
        <v>23</v>
      </c>
      <c r="I115" s="48" t="n">
        <f aca="false">IF(H115&gt;0,AVERAGE('Mediums (Working)'!V372:V394),"")</f>
        <v>37.7193219309554</v>
      </c>
      <c r="J115" s="47" t="n">
        <f aca="false">IF(H115&gt;1,STDEV('Mediums (Working)'!V372:V394),"")</f>
        <v>1.88292079807629</v>
      </c>
      <c r="K115" s="47" t="n">
        <f aca="false">IF(H115&gt;1,TINV(0.05,H115-1)*J115/SQRT(H115),"")</f>
        <v>0.814236011658193</v>
      </c>
      <c r="L115" s="47" t="n">
        <f aca="false">IF(AND(D115&gt;1,H115&gt;1),I115-E115,"")</f>
        <v>-0.506943762910574</v>
      </c>
      <c r="M115" s="47" t="n">
        <f aca="false">IF(AND(D115&gt;1,H115&gt;1),L115-TINV(0.05,(F115^2/D115+J115^2/H115)^2/((F115^2/D115)^2/(D115-1)+(J115^2/H115)^2/(H115-1)))*SQRT(F115^2/D115+J115^2/H115),"")</f>
        <v>-2.41484418180616</v>
      </c>
      <c r="N115" s="47" t="n">
        <f aca="false">IF(AND(D115&gt;1,H115&gt;1),L115+TINV(0.05,(F115^2/D115+J115^2/H115)^2/((F115^2/D115)^2/(D115-1)+(J115^2/H115)^2/(H115-1)))*SQRT(F115^2/D115+J115^2/H115),"")</f>
        <v>1.40095665598501</v>
      </c>
      <c r="O115" s="49" t="n">
        <f aca="false">IF(AND(D115&gt;1,H115&gt;1),TTEST('Mediums (Working)'!V343:V369,'Mediums (Working)'!V372:V394,2,3),"")</f>
        <v>0.592634316738683</v>
      </c>
    </row>
    <row r="116" customFormat="false" ht="15" hidden="false" customHeight="false" outlineLevel="0" collapsed="false">
      <c r="A116" s="45" t="s">
        <v>2933</v>
      </c>
      <c r="B116" s="46" t="s">
        <v>5453</v>
      </c>
      <c r="C116" s="47" t="n">
        <v>6.294</v>
      </c>
      <c r="D116" s="46" t="n">
        <f aca="false">COUNT('Mediums (Working)'!W343:W369)</f>
        <v>27</v>
      </c>
      <c r="E116" s="48" t="n">
        <f aca="false">IF(D116&gt;0,AVERAGE('Mediums (Working)'!W343:W369),"")</f>
        <v>35.6416348214639</v>
      </c>
      <c r="F116" s="47" t="n">
        <f aca="false">IF(D116&gt;1,STDEV('Mediums (Working)'!W343:W369),"")</f>
        <v>3.35944334776385</v>
      </c>
      <c r="G116" s="47" t="n">
        <f aca="false">IF(D116&gt;1,TINV(0.05,D116-1)*F116/SQRT(D116),"")</f>
        <v>1.3289515274043</v>
      </c>
      <c r="H116" s="46" t="n">
        <f aca="false">COUNT('Mediums (Working)'!W372:W394)</f>
        <v>23</v>
      </c>
      <c r="I116" s="48" t="n">
        <f aca="false">IF(H116&gt;0,AVERAGE('Mediums (Working)'!W372:W394),"")</f>
        <v>36.7582198265304</v>
      </c>
      <c r="J116" s="47" t="n">
        <f aca="false">IF(H116&gt;1,STDEV('Mediums (Working)'!W372:W394),"")</f>
        <v>2.21457036061578</v>
      </c>
      <c r="K116" s="47" t="n">
        <f aca="false">IF(H116&gt;1,TINV(0.05,H116-1)*J116/SQRT(H116),"")</f>
        <v>0.957652037093902</v>
      </c>
      <c r="L116" s="47" t="n">
        <f aca="false">IF(AND(D116&gt;1,H116&gt;1),I116-E116,"")</f>
        <v>1.11658500506657</v>
      </c>
      <c r="M116" s="47" t="n">
        <f aca="false">IF(AND(D116&gt;1,H116&gt;1),L116-TINV(0.05,(F116^2/D116+J116^2/H116)^2/((F116^2/D116)^2/(D116-1)+(J116^2/H116)^2/(H116-1)))*SQRT(F116^2/D116+J116^2/H116),"")</f>
        <v>-0.483614986701409</v>
      </c>
      <c r="N116" s="47" t="n">
        <f aca="false">IF(AND(D116&gt;1,H116&gt;1),L116+TINV(0.05,(F116^2/D116+J116^2/H116)^2/((F116^2/D116)^2/(D116-1)+(J116^2/H116)^2/(H116-1)))*SQRT(F116^2/D116+J116^2/H116),"")</f>
        <v>2.71678499683455</v>
      </c>
      <c r="O116" s="49" t="n">
        <f aca="false">IF(AND(D116&gt;1,H116&gt;1),TTEST('Mediums (Working)'!W343:W369,'Mediums (Working)'!W372:W394,2,3),"")</f>
        <v>0.166717458186646</v>
      </c>
    </row>
    <row r="117" customFormat="false" ht="15" hidden="false" customHeight="false" outlineLevel="0" collapsed="false">
      <c r="A117" s="45" t="s">
        <v>3066</v>
      </c>
      <c r="B117" s="46" t="s">
        <v>5454</v>
      </c>
      <c r="C117" s="47" t="n">
        <v>6.549</v>
      </c>
      <c r="D117" s="46" t="n">
        <f aca="false">COUNT('Mediums (Working)'!X343:X369)</f>
        <v>27</v>
      </c>
      <c r="E117" s="48" t="n">
        <f aca="false">IF(D117&gt;0,AVERAGE('Mediums (Working)'!X343:X369),"")</f>
        <v>39.1681329930007</v>
      </c>
      <c r="F117" s="47" t="n">
        <f aca="false">IF(D117&gt;1,STDEV('Mediums (Working)'!X343:X369),"")</f>
        <v>4.74208213549324</v>
      </c>
      <c r="G117" s="47" t="n">
        <f aca="false">IF(D117&gt;1,TINV(0.05,D117-1)*F117/SQRT(D117),"")</f>
        <v>1.87590521543851</v>
      </c>
      <c r="H117" s="46" t="n">
        <f aca="false">COUNT('Mediums (Working)'!X372:X394)</f>
        <v>23</v>
      </c>
      <c r="I117" s="48" t="n">
        <f aca="false">IF(H117&gt;0,AVERAGE('Mediums (Working)'!X372:X394),"")</f>
        <v>38.4183221872004</v>
      </c>
      <c r="J117" s="47" t="n">
        <f aca="false">IF(H117&gt;1,STDEV('Mediums (Working)'!X372:X394),"")</f>
        <v>2.54820827115011</v>
      </c>
      <c r="K117" s="47" t="n">
        <f aca="false">IF(H117&gt;1,TINV(0.05,H117-1)*J117/SQRT(H117),"")</f>
        <v>1.1019278886799</v>
      </c>
      <c r="L117" s="47" t="n">
        <f aca="false">IF(AND(D117&gt;1,H117&gt;1),I117-E117,"")</f>
        <v>-0.749810805800287</v>
      </c>
      <c r="M117" s="47" t="n">
        <f aca="false">IF(AND(D117&gt;1,H117&gt;1),L117-TINV(0.05,(F117^2/D117+J117^2/H117)^2/((F117^2/D117)^2/(D117-1)+(J117^2/H117)^2/(H117-1)))*SQRT(F117^2/D117+J117^2/H117),"")</f>
        <v>-2.88249272347217</v>
      </c>
      <c r="N117" s="47" t="n">
        <f aca="false">IF(AND(D117&gt;1,H117&gt;1),L117+TINV(0.05,(F117^2/D117+J117^2/H117)^2/((F117^2/D117)^2/(D117-1)+(J117^2/H117)^2/(H117-1)))*SQRT(F117^2/D117+J117^2/H117),"")</f>
        <v>1.38287111187159</v>
      </c>
      <c r="O117" s="49" t="n">
        <f aca="false">IF(AND(D117&gt;1,H117&gt;1),TTEST('Mediums (Working)'!X343:X369,'Mediums (Working)'!X372:X394,2,3),"")</f>
        <v>0.481699065564286</v>
      </c>
    </row>
    <row r="118" customFormat="false" ht="15" hidden="false" customHeight="false" outlineLevel="0" collapsed="false">
      <c r="A118" s="45" t="s">
        <v>3201</v>
      </c>
      <c r="B118" s="46" t="s">
        <v>5455</v>
      </c>
      <c r="C118" s="47" t="n">
        <v>6.812</v>
      </c>
      <c r="D118" s="46" t="n">
        <f aca="false">COUNT('Mediums (Working)'!Y343:Y369)</f>
        <v>27</v>
      </c>
      <c r="E118" s="48" t="n">
        <f aca="false">IF(D118&gt;0,AVERAGE('Mediums (Working)'!Y343:Y369),"")</f>
        <v>38.4592840615514</v>
      </c>
      <c r="F118" s="47" t="n">
        <f aca="false">IF(D118&gt;1,STDEV('Mediums (Working)'!Y343:Y369),"")</f>
        <v>4.29436395539279</v>
      </c>
      <c r="G118" s="47" t="n">
        <f aca="false">IF(D118&gt;1,TINV(0.05,D118-1)*F118/SQRT(D118),"")</f>
        <v>1.69879380211844</v>
      </c>
      <c r="H118" s="46" t="n">
        <f aca="false">COUNT('Mediums (Working)'!Y372:Y394)</f>
        <v>23</v>
      </c>
      <c r="I118" s="48" t="n">
        <f aca="false">IF(H118&gt;0,AVERAGE('Mediums (Working)'!Y372:Y394),"")</f>
        <v>38.9376436395312</v>
      </c>
      <c r="J118" s="47" t="n">
        <f aca="false">IF(H118&gt;1,STDEV('Mediums (Working)'!Y372:Y394),"")</f>
        <v>2.81223782633553</v>
      </c>
      <c r="K118" s="47" t="n">
        <f aca="false">IF(H118&gt;1,TINV(0.05,H118-1)*J118/SQRT(H118),"")</f>
        <v>1.21610283018233</v>
      </c>
      <c r="L118" s="47" t="n">
        <f aca="false">IF(AND(D118&gt;1,H118&gt;1),I118-E118,"")</f>
        <v>0.478359577979823</v>
      </c>
      <c r="M118" s="47" t="n">
        <f aca="false">IF(AND(D118&gt;1,H118&gt;1),L118-TINV(0.05,(F118^2/D118+J118^2/H118)^2/((F118^2/D118)^2/(D118-1)+(J118^2/H118)^2/(H118-1)))*SQRT(F118^2/D118+J118^2/H118),"")</f>
        <v>-1.56263040727654</v>
      </c>
      <c r="N118" s="47" t="n">
        <f aca="false">IF(AND(D118&gt;1,H118&gt;1),L118+TINV(0.05,(F118^2/D118+J118^2/H118)^2/((F118^2/D118)^2/(D118-1)+(J118^2/H118)^2/(H118-1)))*SQRT(F118^2/D118+J118^2/H118),"")</f>
        <v>2.51934956323618</v>
      </c>
      <c r="O118" s="49" t="n">
        <f aca="false">IF(AND(D118&gt;1,H118&gt;1),TTEST('Mediums (Working)'!Y343:Y369,'Mediums (Working)'!Y372:Y394,2,3),"")</f>
        <v>0.639155360535737</v>
      </c>
    </row>
    <row r="119" customFormat="false" ht="15" hidden="false" customHeight="false" outlineLevel="0" collapsed="false">
      <c r="A119" s="45" t="s">
        <v>3330</v>
      </c>
      <c r="B119" s="46" t="s">
        <v>5456</v>
      </c>
      <c r="C119" s="47" t="n">
        <v>7.346</v>
      </c>
      <c r="D119" s="46" t="n">
        <f aca="false">COUNT('Mediums (Working)'!Z343:Z369)</f>
        <v>27</v>
      </c>
      <c r="E119" s="48" t="n">
        <f aca="false">IF(D119&gt;0,AVERAGE('Mediums (Working)'!Z343:Z369),"")</f>
        <v>40.5298355572</v>
      </c>
      <c r="F119" s="47" t="n">
        <f aca="false">IF(D119&gt;1,STDEV('Mediums (Working)'!Z343:Z369),"")</f>
        <v>4.94097157866853</v>
      </c>
      <c r="G119" s="47" t="n">
        <f aca="false">IF(D119&gt;1,TINV(0.05,D119-1)*F119/SQRT(D119),"")</f>
        <v>1.95458325877218</v>
      </c>
      <c r="H119" s="46" t="n">
        <f aca="false">COUNT('Mediums (Working)'!Z372:Z394)</f>
        <v>23</v>
      </c>
      <c r="I119" s="48" t="n">
        <f aca="false">IF(H119&gt;0,AVERAGE('Mediums (Working)'!Z372:Z394),"")</f>
        <v>39.7747955532024</v>
      </c>
      <c r="J119" s="47" t="n">
        <f aca="false">IF(H119&gt;1,STDEV('Mediums (Working)'!Z372:Z394),"")</f>
        <v>3.85797530920862</v>
      </c>
      <c r="K119" s="47" t="n">
        <f aca="false">IF(H119&gt;1,TINV(0.05,H119-1)*J119/SQRT(H119),"")</f>
        <v>1.66831362851542</v>
      </c>
      <c r="L119" s="47" t="n">
        <f aca="false">IF(AND(D119&gt;1,H119&gt;1),I119-E119,"")</f>
        <v>-0.755040003997543</v>
      </c>
      <c r="M119" s="47" t="n">
        <f aca="false">IF(AND(D119&gt;1,H119&gt;1),L119-TINV(0.05,(F119^2/D119+J119^2/H119)^2/((F119^2/D119)^2/(D119-1)+(J119^2/H119)^2/(H119-1)))*SQRT(F119^2/D119+J119^2/H119),"")</f>
        <v>-3.26070450994679</v>
      </c>
      <c r="N119" s="47" t="n">
        <f aca="false">IF(AND(D119&gt;1,H119&gt;1),L119+TINV(0.05,(F119^2/D119+J119^2/H119)^2/((F119^2/D119)^2/(D119-1)+(J119^2/H119)^2/(H119-1)))*SQRT(F119^2/D119+J119^2/H119),"")</f>
        <v>1.7506245019517</v>
      </c>
      <c r="O119" s="49" t="n">
        <f aca="false">IF(AND(D119&gt;1,H119&gt;1),TTEST('Mediums (Working)'!Z343:Z369,'Mediums (Working)'!Z372:Z394,2,3),"")</f>
        <v>0.547254856783639</v>
      </c>
    </row>
    <row r="120" customFormat="false" ht="15" hidden="false" customHeight="false" outlineLevel="0" collapsed="false">
      <c r="A120" s="50" t="s">
        <v>5405</v>
      </c>
      <c r="B120" s="51" t="s">
        <v>5457</v>
      </c>
      <c r="C120" s="52"/>
      <c r="D120" s="51" t="n">
        <f aca="false">COUNT('Mediums (Working)'!AA343:AA369)</f>
        <v>0</v>
      </c>
      <c r="E120" s="53" t="str">
        <f aca="false">IF(D120&gt;0,AVERAGE('Mediums (Working)'!AA343:AA369),"")</f>
        <v/>
      </c>
      <c r="F120" s="52" t="str">
        <f aca="false">IF(D120&gt;1,STDEV('Mediums (Working)'!AA343:AA369),"")</f>
        <v/>
      </c>
      <c r="G120" s="52" t="str">
        <f aca="false">IF(D120&gt;1,TINV(0.05,D120-1)*F120/SQRT(D120),"")</f>
        <v/>
      </c>
      <c r="H120" s="51" t="n">
        <f aca="false">COUNT('Mediums (Working)'!AA372:AA394)</f>
        <v>0</v>
      </c>
      <c r="I120" s="53" t="str">
        <f aca="false">IF(H120&gt;0,AVERAGE('Mediums (Working)'!AA372:AA394),"")</f>
        <v/>
      </c>
      <c r="J120" s="52" t="str">
        <f aca="false">IF(H120&gt;1,STDEV('Mediums (Working)'!AA372:AA394),"")</f>
        <v/>
      </c>
      <c r="K120" s="52" t="str">
        <f aca="false">IF(H120&gt;1,TINV(0.05,H120-1)*J120/SQRT(H120),"")</f>
        <v/>
      </c>
      <c r="L120" s="52" t="str">
        <f aca="false">IF(AND(D120&gt;1,H120&gt;1),I120-E120,"")</f>
        <v/>
      </c>
      <c r="M120" s="52" t="str">
        <f aca="false">IF(AND(D120&gt;1,H120&gt;1),L120-TINV(0.05,(F120^2/D120+J120^2/H120)^2/((F120^2/D120)^2/(D120-1)+(J120^2/H120)^2/(H120-1)))*SQRT(F120^2/D120+J120^2/H120),"")</f>
        <v/>
      </c>
      <c r="N120" s="52" t="str">
        <f aca="false">IF(AND(D120&gt;1,H120&gt;1),L120+TINV(0.05,(F120^2/D120+J120^2/H120)^2/((F120^2/D120)^2/(D120-1)+(J120^2/H120)^2/(H120-1)))*SQRT(F120^2/D120+J120^2/H120),"")</f>
        <v/>
      </c>
      <c r="O120" s="54" t="str">
        <f aca="false">IF(AND(D120&gt;1,H120&gt;1),TTEST('Mediums (Working)'!AA343:AA369,'Mediums (Working)'!AA372:AA394,2,3),"")</f>
        <v/>
      </c>
    </row>
    <row r="121" customFormat="false" ht="15" hidden="false" customHeight="false" outlineLevel="0" collapsed="false">
      <c r="A121" s="45" t="s">
        <v>3465</v>
      </c>
      <c r="B121" s="46" t="s">
        <v>5458</v>
      </c>
      <c r="C121" s="47" t="n">
        <v>7.778</v>
      </c>
      <c r="D121" s="46" t="n">
        <f aca="false">COUNT('Mediums (Working)'!AB343:AB369)</f>
        <v>27</v>
      </c>
      <c r="E121" s="48" t="n">
        <f aca="false">IF(D121&gt;0,AVERAGE('Mediums (Working)'!AB343:AB369),"")</f>
        <v>40.9865796756089</v>
      </c>
      <c r="F121" s="47" t="n">
        <f aca="false">IF(D121&gt;1,STDEV('Mediums (Working)'!AB343:AB369),"")</f>
        <v>5.67467924200916</v>
      </c>
      <c r="G121" s="47" t="n">
        <f aca="false">IF(D121&gt;1,TINV(0.05,D121-1)*F121/SQRT(D121),"")</f>
        <v>2.24482834372467</v>
      </c>
      <c r="H121" s="46" t="n">
        <f aca="false">COUNT('Mediums (Working)'!AB372:AB394)</f>
        <v>23</v>
      </c>
      <c r="I121" s="48" t="n">
        <f aca="false">IF(H121&gt;0,AVERAGE('Mediums (Working)'!AB372:AB394),"")</f>
        <v>40.9941092926032</v>
      </c>
      <c r="J121" s="47" t="n">
        <f aca="false">IF(H121&gt;1,STDEV('Mediums (Working)'!AB372:AB394),"")</f>
        <v>4.62455166475045</v>
      </c>
      <c r="K121" s="47" t="n">
        <f aca="false">IF(H121&gt;1,TINV(0.05,H121-1)*J121/SQRT(H121),"")</f>
        <v>1.99980610286992</v>
      </c>
      <c r="L121" s="47" t="n">
        <f aca="false">IF(AND(D121&gt;1,H121&gt;1),I121-E121,"")</f>
        <v>0.00752961699438259</v>
      </c>
      <c r="M121" s="47" t="n">
        <f aca="false">IF(AND(D121&gt;1,H121&gt;1),L121-TINV(0.05,(F121^2/D121+J121^2/H121)^2/((F121^2/D121)^2/(D121-1)+(J121^2/H121)^2/(H121-1)))*SQRT(F121^2/D121+J121^2/H121),"")</f>
        <v>-2.92334431460644</v>
      </c>
      <c r="N121" s="47" t="n">
        <f aca="false">IF(AND(D121&gt;1,H121&gt;1),L121+TINV(0.05,(F121^2/D121+J121^2/H121)^2/((F121^2/D121)^2/(D121-1)+(J121^2/H121)^2/(H121-1)))*SQRT(F121^2/D121+J121^2/H121),"")</f>
        <v>2.93840354859521</v>
      </c>
      <c r="O121" s="49" t="n">
        <f aca="false">IF(AND(D121&gt;1,H121&gt;1),TTEST('Mediums (Working)'!AB343:AB369,'Mediums (Working)'!AB372:AB394,2,3),"")</f>
        <v>0.995897767445202</v>
      </c>
    </row>
    <row r="122" customFormat="false" ht="15" hidden="false" customHeight="false" outlineLevel="0" collapsed="false">
      <c r="A122" s="45" t="s">
        <v>3592</v>
      </c>
      <c r="B122" s="46" t="s">
        <v>5459</v>
      </c>
      <c r="C122" s="47" t="n">
        <v>8.05</v>
      </c>
      <c r="D122" s="46" t="n">
        <f aca="false">COUNT('Mediums (Working)'!AC343:AC369)</f>
        <v>27</v>
      </c>
      <c r="E122" s="48" t="n">
        <f aca="false">IF(D122&gt;0,AVERAGE('Mediums (Working)'!AC343:AC369),"")</f>
        <v>40.3501861589065</v>
      </c>
      <c r="F122" s="47" t="n">
        <f aca="false">IF(D122&gt;1,STDEV('Mediums (Working)'!AC343:AC369),"")</f>
        <v>5.40797137974746</v>
      </c>
      <c r="G122" s="47" t="n">
        <f aca="false">IF(D122&gt;1,TINV(0.05,D122-1)*F122/SQRT(D122),"")</f>
        <v>2.13932222731424</v>
      </c>
      <c r="H122" s="46" t="n">
        <f aca="false">COUNT('Mediums (Working)'!AC372:AC394)</f>
        <v>23</v>
      </c>
      <c r="I122" s="48" t="n">
        <f aca="false">IF(H122&gt;0,AVERAGE('Mediums (Working)'!AC372:AC394),"")</f>
        <v>42.1285411113833</v>
      </c>
      <c r="J122" s="47" t="n">
        <f aca="false">IF(H122&gt;1,STDEV('Mediums (Working)'!AC372:AC394),"")</f>
        <v>4.85777207147593</v>
      </c>
      <c r="K122" s="47" t="n">
        <f aca="false">IF(H122&gt;1,TINV(0.05,H122-1)*J122/SQRT(H122),"")</f>
        <v>2.10065816951205</v>
      </c>
      <c r="L122" s="47" t="n">
        <f aca="false">IF(AND(D122&gt;1,H122&gt;1),I122-E122,"")</f>
        <v>1.7783549524768</v>
      </c>
      <c r="M122" s="47" t="n">
        <f aca="false">IF(AND(D122&gt;1,H122&gt;1),L122-TINV(0.05,(F122^2/D122+J122^2/H122)^2/((F122^2/D122)^2/(D122-1)+(J122^2/H122)^2/(H122-1)))*SQRT(F122^2/D122+J122^2/H122),"")</f>
        <v>-1.14330509009304</v>
      </c>
      <c r="N122" s="47" t="n">
        <f aca="false">IF(AND(D122&gt;1,H122&gt;1),L122+TINV(0.05,(F122^2/D122+J122^2/H122)^2/((F122^2/D122)^2/(D122-1)+(J122^2/H122)^2/(H122-1)))*SQRT(F122^2/D122+J122^2/H122),"")</f>
        <v>4.70001499504663</v>
      </c>
      <c r="O122" s="49" t="n">
        <f aca="false">IF(AND(D122&gt;1,H122&gt;1),TTEST('Mediums (Working)'!AC343:AC369,'Mediums (Working)'!AC372:AC394,2,3),"")</f>
        <v>0.226756372767685</v>
      </c>
    </row>
    <row r="123" customFormat="false" ht="15" hidden="false" customHeight="false" outlineLevel="0" collapsed="false">
      <c r="A123" s="45" t="s">
        <v>3719</v>
      </c>
      <c r="B123" s="46" t="s">
        <v>5460</v>
      </c>
      <c r="C123" s="47" t="n">
        <v>8.283</v>
      </c>
      <c r="D123" s="46" t="n">
        <f aca="false">COUNT('Mediums (Working)'!AD343:AD369)</f>
        <v>27</v>
      </c>
      <c r="E123" s="48" t="n">
        <f aca="false">IF(D123&gt;0,AVERAGE('Mediums (Working)'!AD343:AD369),"")</f>
        <v>43.4478743079135</v>
      </c>
      <c r="F123" s="47" t="n">
        <f aca="false">IF(D123&gt;1,STDEV('Mediums (Working)'!AD343:AD369),"")</f>
        <v>6.94500061906022</v>
      </c>
      <c r="G123" s="47" t="n">
        <f aca="false">IF(D123&gt;1,TINV(0.05,D123-1)*F123/SQRT(D123),"")</f>
        <v>2.7473507438866</v>
      </c>
      <c r="H123" s="46" t="n">
        <f aca="false">COUNT('Mediums (Working)'!AD372:AD394)</f>
        <v>23</v>
      </c>
      <c r="I123" s="48" t="n">
        <f aca="false">IF(H123&gt;0,AVERAGE('Mediums (Working)'!AD372:AD394),"")</f>
        <v>43.6523747216285</v>
      </c>
      <c r="J123" s="47" t="n">
        <f aca="false">IF(H123&gt;1,STDEV('Mediums (Working)'!AD372:AD394),"")</f>
        <v>4.64907856970001</v>
      </c>
      <c r="K123" s="47" t="n">
        <f aca="false">IF(H123&gt;1,TINV(0.05,H123-1)*J123/SQRT(H123),"")</f>
        <v>2.01041233191835</v>
      </c>
      <c r="L123" s="47" t="n">
        <f aca="false">IF(AND(D123&gt;1,H123&gt;1),I123-E123,"")</f>
        <v>0.20450041371496</v>
      </c>
      <c r="M123" s="47" t="n">
        <f aca="false">IF(AND(D123&gt;1,H123&gt;1),L123-TINV(0.05,(F123^2/D123+J123^2/H123)^2/((F123^2/D123)^2/(D123-1)+(J123^2/H123)^2/(H123-1)))*SQRT(F123^2/D123+J123^2/H123),"")</f>
        <v>-3.12099398425383</v>
      </c>
      <c r="N123" s="47" t="n">
        <f aca="false">IF(AND(D123&gt;1,H123&gt;1),L123+TINV(0.05,(F123^2/D123+J123^2/H123)^2/((F123^2/D123)^2/(D123-1)+(J123^2/H123)^2/(H123-1)))*SQRT(F123^2/D123+J123^2/H123),"")</f>
        <v>3.52999481168375</v>
      </c>
      <c r="O123" s="49" t="n">
        <f aca="false">IF(AND(D123&gt;1,H123&gt;1),TTEST('Mediums (Working)'!AD343:AD369,'Mediums (Working)'!AD372:AD394,2,3),"")</f>
        <v>0.901972711014158</v>
      </c>
    </row>
    <row r="124" customFormat="false" ht="15" hidden="false" customHeight="false" outlineLevel="0" collapsed="false">
      <c r="A124" s="45" t="s">
        <v>3846</v>
      </c>
      <c r="B124" s="46" t="s">
        <v>5461</v>
      </c>
      <c r="C124" s="47" t="n">
        <v>8.588</v>
      </c>
      <c r="D124" s="46" t="n">
        <f aca="false">COUNT('Mediums (Working)'!AE343:AE369)</f>
        <v>27</v>
      </c>
      <c r="E124" s="48" t="n">
        <f aca="false">IF(D124&gt;0,AVERAGE('Mediums (Working)'!AE343:AE369),"")</f>
        <v>43.8923344982587</v>
      </c>
      <c r="F124" s="47" t="n">
        <f aca="false">IF(D124&gt;1,STDEV('Mediums (Working)'!AE343:AE369),"")</f>
        <v>6.27294838772798</v>
      </c>
      <c r="G124" s="47" t="n">
        <f aca="false">IF(D124&gt;1,TINV(0.05,D124-1)*F124/SQRT(D124),"")</f>
        <v>2.48149573552073</v>
      </c>
      <c r="H124" s="46" t="n">
        <f aca="false">COUNT('Mediums (Working)'!AE372:AE394)</f>
        <v>23</v>
      </c>
      <c r="I124" s="48" t="n">
        <f aca="false">IF(H124&gt;0,AVERAGE('Mediums (Working)'!AE372:AE394),"")</f>
        <v>45.0269239062908</v>
      </c>
      <c r="J124" s="47" t="n">
        <f aca="false">IF(H124&gt;1,STDEV('Mediums (Working)'!AE372:AE394),"")</f>
        <v>5.34184807278388</v>
      </c>
      <c r="K124" s="47" t="n">
        <f aca="false">IF(H124&gt;1,TINV(0.05,H124-1)*J124/SQRT(H124),"")</f>
        <v>2.3099883298922</v>
      </c>
      <c r="L124" s="47" t="n">
        <f aca="false">IF(AND(D124&gt;1,H124&gt;1),I124-E124,"")</f>
        <v>1.13458940803213</v>
      </c>
      <c r="M124" s="47" t="n">
        <f aca="false">IF(AND(D124&gt;1,H124&gt;1),L124-TINV(0.05,(F124^2/D124+J124^2/H124)^2/((F124^2/D124)^2/(D124-1)+(J124^2/H124)^2/(H124-1)))*SQRT(F124^2/D124+J124^2/H124),"")</f>
        <v>-2.16985590916568</v>
      </c>
      <c r="N124" s="47" t="n">
        <f aca="false">IF(AND(D124&gt;1,H124&gt;1),L124+TINV(0.05,(F124^2/D124+J124^2/H124)^2/((F124^2/D124)^2/(D124-1)+(J124^2/H124)^2/(H124-1)))*SQRT(F124^2/D124+J124^2/H124),"")</f>
        <v>4.43903472522993</v>
      </c>
      <c r="O124" s="49" t="n">
        <f aca="false">IF(AND(D124&gt;1,H124&gt;1),TTEST('Mediums (Working)'!AE343:AE369,'Mediums (Working)'!AE372:AE394,2,3),"")</f>
        <v>0.493058375873031</v>
      </c>
    </row>
    <row r="125" customFormat="false" ht="15" hidden="false" customHeight="false" outlineLevel="0" collapsed="false">
      <c r="A125" s="45" t="s">
        <v>3975</v>
      </c>
      <c r="B125" s="46" t="s">
        <v>5462</v>
      </c>
      <c r="C125" s="47" t="n">
        <v>8.796</v>
      </c>
      <c r="D125" s="46" t="n">
        <f aca="false">COUNT('Mediums (Working)'!AF343:AF369)</f>
        <v>26</v>
      </c>
      <c r="E125" s="48" t="n">
        <f aca="false">IF(D125&gt;0,AVERAGE('Mediums (Working)'!AF343:AF369),"")</f>
        <v>48.9822549458497</v>
      </c>
      <c r="F125" s="47" t="n">
        <f aca="false">IF(D125&gt;1,STDEV('Mediums (Working)'!AF343:AF369),"")</f>
        <v>7.71375652886346</v>
      </c>
      <c r="G125" s="47" t="n">
        <f aca="false">IF(D125&gt;1,TINV(0.05,D125-1)*F125/SQRT(D125),"")</f>
        <v>3.11565368898792</v>
      </c>
      <c r="H125" s="46" t="n">
        <f aca="false">COUNT('Mediums (Working)'!AF372:AF394)</f>
        <v>23</v>
      </c>
      <c r="I125" s="48" t="n">
        <f aca="false">IF(H125&gt;0,AVERAGE('Mediums (Working)'!AF372:AF394),"")</f>
        <v>48.2499866258967</v>
      </c>
      <c r="J125" s="47" t="n">
        <f aca="false">IF(H125&gt;1,STDEV('Mediums (Working)'!AF372:AF394),"")</f>
        <v>5.11458942025368</v>
      </c>
      <c r="K125" s="47" t="n">
        <f aca="false">IF(H125&gt;1,TINV(0.05,H125-1)*J125/SQRT(H125),"")</f>
        <v>2.21171431908938</v>
      </c>
      <c r="L125" s="47" t="n">
        <f aca="false">IF(AND(D125&gt;1,H125&gt;1),I125-E125,"")</f>
        <v>-0.732268319952993</v>
      </c>
      <c r="M125" s="47" t="n">
        <f aca="false">IF(AND(D125&gt;1,H125&gt;1),L125-TINV(0.05,(F125^2/D125+J125^2/H125)^2/((F125^2/D125)^2/(D125-1)+(J125^2/H125)^2/(H125-1)))*SQRT(F125^2/D125+J125^2/H125),"")</f>
        <v>-4.4649955592016</v>
      </c>
      <c r="N125" s="47" t="n">
        <f aca="false">IF(AND(D125&gt;1,H125&gt;1),L125+TINV(0.05,(F125^2/D125+J125^2/H125)^2/((F125^2/D125)^2/(D125-1)+(J125^2/H125)^2/(H125-1)))*SQRT(F125^2/D125+J125^2/H125),"")</f>
        <v>3.00045891929562</v>
      </c>
      <c r="O125" s="49" t="n">
        <f aca="false">IF(AND(D125&gt;1,H125&gt;1),TTEST('Mediums (Working)'!AF343:AF369,'Mediums (Working)'!AF372:AF394,2,3),"")</f>
        <v>0.694304646900077</v>
      </c>
    </row>
    <row r="126" customFormat="false" ht="15" hidden="false" customHeight="false" outlineLevel="0" collapsed="false">
      <c r="A126" s="45" t="s">
        <v>4103</v>
      </c>
      <c r="B126" s="46" t="s">
        <v>5463</v>
      </c>
      <c r="C126" s="47" t="n">
        <v>9.073</v>
      </c>
      <c r="D126" s="46" t="n">
        <f aca="false">COUNT('Mediums (Working)'!AG343:AG369)</f>
        <v>27</v>
      </c>
      <c r="E126" s="48" t="n">
        <f aca="false">IF(D126&gt;0,AVERAGE('Mediums (Working)'!AG343:AG369),"")</f>
        <v>45.5106223120775</v>
      </c>
      <c r="F126" s="47" t="n">
        <f aca="false">IF(D126&gt;1,STDEV('Mediums (Working)'!AG343:AG369),"")</f>
        <v>7.70708784551967</v>
      </c>
      <c r="G126" s="47" t="n">
        <f aca="false">IF(D126&gt;1,TINV(0.05,D126-1)*F126/SQRT(D126),"")</f>
        <v>3.04882241010557</v>
      </c>
      <c r="H126" s="46" t="n">
        <f aca="false">COUNT('Mediums (Working)'!AG372:AG394)</f>
        <v>23</v>
      </c>
      <c r="I126" s="48" t="n">
        <f aca="false">IF(H126&gt;0,AVERAGE('Mediums (Working)'!AG372:AG394),"")</f>
        <v>47.38436039616</v>
      </c>
      <c r="J126" s="47" t="n">
        <f aca="false">IF(H126&gt;1,STDEV('Mediums (Working)'!AG372:AG394),"")</f>
        <v>5.95007612566153</v>
      </c>
      <c r="K126" s="47" t="n">
        <f aca="false">IF(H126&gt;1,TINV(0.05,H126-1)*J126/SQRT(H126),"")</f>
        <v>2.57300586332202</v>
      </c>
      <c r="L126" s="47" t="n">
        <f aca="false">IF(AND(D126&gt;1,H126&gt;1),I126-E126,"")</f>
        <v>1.87373808408252</v>
      </c>
      <c r="M126" s="47" t="n">
        <f aca="false">IF(AND(D126&gt;1,H126&gt;1),L126-TINV(0.05,(F126^2/D126+J126^2/H126)^2/((F126^2/D126)^2/(D126-1)+(J126^2/H126)^2/(H126-1)))*SQRT(F126^2/D126+J126^2/H126),"")</f>
        <v>-2.01639227853202</v>
      </c>
      <c r="N126" s="47" t="n">
        <f aca="false">IF(AND(D126&gt;1,H126&gt;1),L126+TINV(0.05,(F126^2/D126+J126^2/H126)^2/((F126^2/D126)^2/(D126-1)+(J126^2/H126)^2/(H126-1)))*SQRT(F126^2/D126+J126^2/H126),"")</f>
        <v>5.76386844669705</v>
      </c>
      <c r="O126" s="49" t="n">
        <f aca="false">IF(AND(D126&gt;1,H126&gt;1),TTEST('Mediums (Working)'!AG343:AG369,'Mediums (Working)'!AG372:AG394,2,3),"")</f>
        <v>0.337452888196418</v>
      </c>
    </row>
    <row r="127" customFormat="false" ht="15" hidden="false" customHeight="false" outlineLevel="0" collapsed="false">
      <c r="A127" s="45" t="s">
        <v>5406</v>
      </c>
      <c r="B127" s="46" t="s">
        <v>5464</v>
      </c>
      <c r="C127" s="47" t="n">
        <v>9.432</v>
      </c>
      <c r="D127" s="46" t="n">
        <f aca="false">COUNT('Mediums (Working)'!AH343:AH369)</f>
        <v>27</v>
      </c>
      <c r="E127" s="48" t="n">
        <f aca="false">IF(D127&gt;0,AVERAGE('Mediums (Working)'!AH343:AH369),"")</f>
        <v>50.7337063727858</v>
      </c>
      <c r="F127" s="47" t="n">
        <f aca="false">IF(D127&gt;1,STDEV('Mediums (Working)'!AH343:AH369),"")</f>
        <v>7.97018169305431</v>
      </c>
      <c r="G127" s="47" t="n">
        <f aca="false">IF(D127&gt;1,TINV(0.05,D127-1)*F127/SQRT(D127),"")</f>
        <v>3.15289886990495</v>
      </c>
      <c r="H127" s="46" t="n">
        <f aca="false">COUNT('Mediums (Working)'!AH372:AH394)</f>
        <v>23</v>
      </c>
      <c r="I127" s="48" t="n">
        <f aca="false">IF(H127&gt;0,AVERAGE('Mediums (Working)'!AH372:AH394),"")</f>
        <v>51.2932802770733</v>
      </c>
      <c r="J127" s="47" t="n">
        <f aca="false">IF(H127&gt;1,STDEV('Mediums (Working)'!AH372:AH394),"")</f>
        <v>6.05978122140397</v>
      </c>
      <c r="K127" s="47" t="n">
        <f aca="false">IF(H127&gt;1,TINV(0.05,H127-1)*J127/SQRT(H127),"")</f>
        <v>2.62044590419212</v>
      </c>
      <c r="L127" s="47" t="n">
        <f aca="false">IF(AND(D127&gt;1,H127&gt;1),I127-E127,"")</f>
        <v>0.559573904287532</v>
      </c>
      <c r="M127" s="47" t="n">
        <f aca="false">IF(AND(D127&gt;1,H127&gt;1),L127-TINV(0.05,(F127^2/D127+J127^2/H127)^2/((F127^2/D127)^2/(D127-1)+(J127^2/H127)^2/(H127-1)))*SQRT(F127^2/D127+J127^2/H127),"")</f>
        <v>-3.43832505781778</v>
      </c>
      <c r="N127" s="47" t="n">
        <f aca="false">IF(AND(D127&gt;1,H127&gt;1),L127+TINV(0.05,(F127^2/D127+J127^2/H127)^2/((F127^2/D127)^2/(D127-1)+(J127^2/H127)^2/(H127-1)))*SQRT(F127^2/D127+J127^2/H127),"")</f>
        <v>4.55747286639285</v>
      </c>
      <c r="O127" s="49" t="n">
        <f aca="false">IF(AND(D127&gt;1,H127&gt;1),TTEST('Mediums (Working)'!AH343:AH369,'Mediums (Working)'!AH372:AH394,2,3),"")</f>
        <v>0.779492269737762</v>
      </c>
    </row>
    <row r="128" customFormat="false" ht="15" hidden="false" customHeight="false" outlineLevel="0" collapsed="false">
      <c r="A128" s="45" t="s">
        <v>4360</v>
      </c>
      <c r="B128" s="46" t="s">
        <v>5465</v>
      </c>
      <c r="C128" s="47" t="n">
        <v>9.802</v>
      </c>
      <c r="D128" s="46" t="n">
        <f aca="false">COUNT('Mediums (Working)'!AI343:AI369)</f>
        <v>27</v>
      </c>
      <c r="E128" s="48" t="n">
        <f aca="false">IF(D128&gt;0,AVERAGE('Mediums (Working)'!AI343:AI369),"")</f>
        <v>56.0721031568543</v>
      </c>
      <c r="F128" s="47" t="n">
        <f aca="false">IF(D128&gt;1,STDEV('Mediums (Working)'!AI343:AI369),"")</f>
        <v>8.30096625992155</v>
      </c>
      <c r="G128" s="47" t="n">
        <f aca="false">IF(D128&gt;1,TINV(0.05,D128-1)*F128/SQRT(D128),"")</f>
        <v>3.28375288644093</v>
      </c>
      <c r="H128" s="46" t="n">
        <f aca="false">COUNT('Mediums (Working)'!AI372:AI394)</f>
        <v>23</v>
      </c>
      <c r="I128" s="48" t="n">
        <f aca="false">IF(H128&gt;0,AVERAGE('Mediums (Working)'!AI372:AI394),"")</f>
        <v>53.9958698963263</v>
      </c>
      <c r="J128" s="47" t="n">
        <f aca="false">IF(H128&gt;1,STDEV('Mediums (Working)'!AI372:AI394),"")</f>
        <v>5.22903202523446</v>
      </c>
      <c r="K128" s="47" t="n">
        <f aca="false">IF(H128&gt;1,TINV(0.05,H128-1)*J128/SQRT(H128),"")</f>
        <v>2.26120301258011</v>
      </c>
      <c r="L128" s="47" t="n">
        <f aca="false">IF(AND(D128&gt;1,H128&gt;1),I128-E128,"")</f>
        <v>-2.07623326052799</v>
      </c>
      <c r="M128" s="47" t="n">
        <f aca="false">IF(AND(D128&gt;1,H128&gt;1),L128-TINV(0.05,(F128^2/D128+J128^2/H128)^2/((F128^2/D128)^2/(D128-1)+(J128^2/H128)^2/(H128-1)))*SQRT(F128^2/D128+J128^2/H128),"")</f>
        <v>-5.97423337907989</v>
      </c>
      <c r="N128" s="47" t="n">
        <f aca="false">IF(AND(D128&gt;1,H128&gt;1),L128+TINV(0.05,(F128^2/D128+J128^2/H128)^2/((F128^2/D128)^2/(D128-1)+(J128^2/H128)^2/(H128-1)))*SQRT(F128^2/D128+J128^2/H128),"")</f>
        <v>1.82176685802392</v>
      </c>
      <c r="O128" s="49" t="n">
        <f aca="false">IF(AND(D128&gt;1,H128&gt;1),TTEST('Mediums (Working)'!AI343:AI369,'Mediums (Working)'!AI372:AI394,2,3),"")</f>
        <v>0.28885338187035</v>
      </c>
    </row>
    <row r="129" customFormat="false" ht="15" hidden="false" customHeight="false" outlineLevel="0" collapsed="false">
      <c r="A129" s="45" t="s">
        <v>4488</v>
      </c>
      <c r="B129" s="46" t="s">
        <v>5466</v>
      </c>
      <c r="C129" s="47" t="n">
        <v>10.333</v>
      </c>
      <c r="D129" s="46" t="n">
        <f aca="false">COUNT('Mediums (Working)'!AJ343:AJ369)</f>
        <v>27</v>
      </c>
      <c r="E129" s="48" t="n">
        <f aca="false">IF(D129&gt;0,AVERAGE('Mediums (Working)'!AJ343:AJ369),"")</f>
        <v>54.7242598339758</v>
      </c>
      <c r="F129" s="47" t="n">
        <f aca="false">IF(D129&gt;1,STDEV('Mediums (Working)'!AJ343:AJ369),"")</f>
        <v>8.90094385650579</v>
      </c>
      <c r="G129" s="47" t="n">
        <f aca="false">IF(D129&gt;1,TINV(0.05,D129-1)*F129/SQRT(D129),"")</f>
        <v>3.52109611889036</v>
      </c>
      <c r="H129" s="46" t="n">
        <f aca="false">COUNT('Mediums (Working)'!AJ372:AJ394)</f>
        <v>23</v>
      </c>
      <c r="I129" s="48" t="n">
        <f aca="false">IF(H129&gt;0,AVERAGE('Mediums (Working)'!AJ372:AJ394),"")</f>
        <v>55.9962413145875</v>
      </c>
      <c r="J129" s="47" t="n">
        <f aca="false">IF(H129&gt;1,STDEV('Mediums (Working)'!AJ372:AJ394),"")</f>
        <v>5.67513779675442</v>
      </c>
      <c r="K129" s="47" t="n">
        <f aca="false">IF(H129&gt;1,TINV(0.05,H129-1)*J129/SQRT(H129),"")</f>
        <v>2.45411361431717</v>
      </c>
      <c r="L129" s="47" t="n">
        <f aca="false">IF(AND(D129&gt;1,H129&gt;1),I129-E129,"")</f>
        <v>1.2719814806117</v>
      </c>
      <c r="M129" s="47" t="n">
        <f aca="false">IF(AND(D129&gt;1,H129&gt;1),L129-TINV(0.05,(F129^2/D129+J129^2/H129)^2/((F129^2/D129)^2/(D129-1)+(J129^2/H129)^2/(H129-1)))*SQRT(F129^2/D129+J129^2/H129),"")</f>
        <v>-2.92397245086455</v>
      </c>
      <c r="N129" s="47" t="n">
        <f aca="false">IF(AND(D129&gt;1,H129&gt;1),L129+TINV(0.05,(F129^2/D129+J129^2/H129)^2/((F129^2/D129)^2/(D129-1)+(J129^2/H129)^2/(H129-1)))*SQRT(F129^2/D129+J129^2/H129),"")</f>
        <v>5.46793541208795</v>
      </c>
      <c r="O129" s="49" t="n">
        <f aca="false">IF(AND(D129&gt;1,H129&gt;1),TTEST('Mediums (Working)'!AJ343:AJ369,'Mediums (Working)'!AJ372:AJ394,2,3),"")</f>
        <v>0.544327982303234</v>
      </c>
    </row>
    <row r="130" customFormat="false" ht="15" hidden="false" customHeight="false" outlineLevel="0" collapsed="false">
      <c r="A130" s="45" t="s">
        <v>4617</v>
      </c>
      <c r="B130" s="46" t="s">
        <v>5467</v>
      </c>
      <c r="C130" s="47" t="n">
        <v>10.602</v>
      </c>
      <c r="D130" s="46" t="n">
        <f aca="false">COUNT('Mediums (Working)'!AK343:AK369)</f>
        <v>27</v>
      </c>
      <c r="E130" s="48" t="n">
        <f aca="false">IF(D130&gt;0,AVERAGE('Mediums (Working)'!AK343:AK369),"")</f>
        <v>58.6989382038748</v>
      </c>
      <c r="F130" s="47" t="n">
        <f aca="false">IF(D130&gt;1,STDEV('Mediums (Working)'!AK343:AK369),"")</f>
        <v>7.0916018075725</v>
      </c>
      <c r="G130" s="47" t="n">
        <f aca="false">IF(D130&gt;1,TINV(0.05,D130-1)*F130/SQRT(D130),"")</f>
        <v>2.8053442425781</v>
      </c>
      <c r="H130" s="46" t="n">
        <f aca="false">COUNT('Mediums (Working)'!AK372:AK394)</f>
        <v>23</v>
      </c>
      <c r="I130" s="48" t="n">
        <f aca="false">IF(H130&gt;0,AVERAGE('Mediums (Working)'!AK372:AK394),"")</f>
        <v>57.9765398405768</v>
      </c>
      <c r="J130" s="47" t="n">
        <f aca="false">IF(H130&gt;1,STDEV('Mediums (Working)'!AK372:AK394),"")</f>
        <v>4.58355427606081</v>
      </c>
      <c r="K130" s="47" t="n">
        <f aca="false">IF(H130&gt;1,TINV(0.05,H130-1)*J130/SQRT(H130),"")</f>
        <v>1.9820775025543</v>
      </c>
      <c r="L130" s="47" t="n">
        <f aca="false">IF(AND(D130&gt;1,H130&gt;1),I130-E130,"")</f>
        <v>-0.72239836329797</v>
      </c>
      <c r="M130" s="47" t="n">
        <f aca="false">IF(AND(D130&gt;1,H130&gt;1),L130-TINV(0.05,(F130^2/D130+J130^2/H130)^2/((F130^2/D130)^2/(D130-1)+(J130^2/H130)^2/(H130-1)))*SQRT(F130^2/D130+J130^2/H130),"")</f>
        <v>-4.08030333125989</v>
      </c>
      <c r="N130" s="47" t="n">
        <f aca="false">IF(AND(D130&gt;1,H130&gt;1),L130+TINV(0.05,(F130^2/D130+J130^2/H130)^2/((F130^2/D130)^2/(D130-1)+(J130^2/H130)^2/(H130-1)))*SQRT(F130^2/D130+J130^2/H130),"")</f>
        <v>2.63550660466395</v>
      </c>
      <c r="O130" s="49" t="n">
        <f aca="false">IF(AND(D130&gt;1,H130&gt;1),TTEST('Mediums (Working)'!AK343:AK369,'Mediums (Working)'!AK372:AK394,2,3),"")</f>
        <v>0.666671028424041</v>
      </c>
    </row>
    <row r="131" customFormat="false" ht="15" hidden="false" customHeight="false" outlineLevel="0" collapsed="false">
      <c r="A131" s="45" t="s">
        <v>4746</v>
      </c>
      <c r="B131" s="46" t="s">
        <v>5468</v>
      </c>
      <c r="C131" s="47" t="n">
        <v>11.086</v>
      </c>
      <c r="D131" s="46" t="n">
        <f aca="false">COUNT('Mediums (Working)'!AL343:AL369)</f>
        <v>27</v>
      </c>
      <c r="E131" s="48" t="n">
        <f aca="false">IF(D131&gt;0,AVERAGE('Mediums (Working)'!AL343:AL369),"")</f>
        <v>60.1973446015925</v>
      </c>
      <c r="F131" s="47" t="n">
        <f aca="false">IF(D131&gt;1,STDEV('Mediums (Working)'!AL343:AL369),"")</f>
        <v>5.5582348334193</v>
      </c>
      <c r="G131" s="47" t="n">
        <f aca="false">IF(D131&gt;1,TINV(0.05,D131-1)*F131/SQRT(D131),"")</f>
        <v>2.19876446985217</v>
      </c>
      <c r="H131" s="46" t="n">
        <f aca="false">COUNT('Mediums (Working)'!AL372:AL394)</f>
        <v>23</v>
      </c>
      <c r="I131" s="48" t="n">
        <f aca="false">IF(H131&gt;0,AVERAGE('Mediums (Working)'!AL372:AL394),"")</f>
        <v>61.2494082785561</v>
      </c>
      <c r="J131" s="47" t="n">
        <f aca="false">IF(H131&gt;1,STDEV('Mediums (Working)'!AL372:AL394),"")</f>
        <v>3.54576707193421</v>
      </c>
      <c r="K131" s="47" t="n">
        <f aca="false">IF(H131&gt;1,TINV(0.05,H131-1)*J131/SQRT(H131),"")</f>
        <v>1.53330466255951</v>
      </c>
      <c r="L131" s="47" t="n">
        <f aca="false">IF(AND(D131&gt;1,H131&gt;1),I131-E131,"")</f>
        <v>1.05206367696358</v>
      </c>
      <c r="M131" s="47" t="n">
        <f aca="false">IF(AND(D131&gt;1,H131&gt;1),L131-TINV(0.05,(F131^2/D131+J131^2/H131)^2/((F131^2/D131)^2/(D131-1)+(J131^2/H131)^2/(H131-1)))*SQRT(F131^2/D131+J131^2/H131),"")</f>
        <v>-1.56857307461674</v>
      </c>
      <c r="N131" s="47" t="n">
        <f aca="false">IF(AND(D131&gt;1,H131&gt;1),L131+TINV(0.05,(F131^2/D131+J131^2/H131)^2/((F131^2/D131)^2/(D131-1)+(J131^2/H131)^2/(H131-1)))*SQRT(F131^2/D131+J131^2/H131),"")</f>
        <v>3.67270042854391</v>
      </c>
      <c r="O131" s="49" t="n">
        <f aca="false">IF(AND(D131&gt;1,H131&gt;1),TTEST('Mediums (Working)'!AL343:AL369,'Mediums (Working)'!AL372:AL394,2,3),"")</f>
        <v>0.422755568421907</v>
      </c>
    </row>
    <row r="132" customFormat="false" ht="15" hidden="false" customHeight="false" outlineLevel="0" collapsed="false">
      <c r="A132" s="45" t="s">
        <v>4855</v>
      </c>
      <c r="B132" s="46" t="s">
        <v>5469</v>
      </c>
      <c r="C132" s="47" t="n">
        <v>11.538</v>
      </c>
      <c r="D132" s="46" t="n">
        <f aca="false">COUNT('Mediums (Working)'!AM343:AM369)</f>
        <v>27</v>
      </c>
      <c r="E132" s="48" t="n">
        <f aca="false">IF(D132&gt;0,AVERAGE('Mediums (Working)'!AM343:AM369),"")</f>
        <v>63.5456251854845</v>
      </c>
      <c r="F132" s="47" t="n">
        <f aca="false">IF(D132&gt;1,STDEV('Mediums (Working)'!AM343:AM369),"")</f>
        <v>4.62854473343436</v>
      </c>
      <c r="G132" s="47" t="n">
        <f aca="false">IF(D132&gt;1,TINV(0.05,D132-1)*F132/SQRT(D132),"")</f>
        <v>1.83099131504959</v>
      </c>
      <c r="H132" s="46" t="n">
        <f aca="false">COUNT('Mediums (Working)'!AM372:AM394)</f>
        <v>23</v>
      </c>
      <c r="I132" s="48" t="n">
        <f aca="false">IF(H132&gt;0,AVERAGE('Mediums (Working)'!AM372:AM394),"")</f>
        <v>62.6866624378581</v>
      </c>
      <c r="J132" s="47" t="n">
        <f aca="false">IF(H132&gt;1,STDEV('Mediums (Working)'!AM372:AM394),"")</f>
        <v>2.34008650009285</v>
      </c>
      <c r="K132" s="47" t="n">
        <f aca="false">IF(H132&gt;1,TINV(0.05,H132-1)*J132/SQRT(H132),"")</f>
        <v>1.01192928598879</v>
      </c>
      <c r="L132" s="47" t="n">
        <f aca="false">IF(AND(D132&gt;1,H132&gt;1),I132-E132,"")</f>
        <v>-0.858962747626428</v>
      </c>
      <c r="M132" s="47" t="n">
        <f aca="false">IF(AND(D132&gt;1,H132&gt;1),L132-TINV(0.05,(F132^2/D132+J132^2/H132)^2/((F132^2/D132)^2/(D132-1)+(J132^2/H132)^2/(H132-1)))*SQRT(F132^2/D132+J132^2/H132),"")</f>
        <v>-2.91331124914759</v>
      </c>
      <c r="N132" s="47" t="n">
        <f aca="false">IF(AND(D132&gt;1,H132&gt;1),L132+TINV(0.05,(F132^2/D132+J132^2/H132)^2/((F132^2/D132)^2/(D132-1)+(J132^2/H132)^2/(H132-1)))*SQRT(F132^2/D132+J132^2/H132),"")</f>
        <v>1.19538575389474</v>
      </c>
      <c r="O132" s="49" t="n">
        <f aca="false">IF(AND(D132&gt;1,H132&gt;1),TTEST('Mediums (Working)'!AM343:AM369,'Mediums (Working)'!AM372:AM394,2,3),"")</f>
        <v>0.402772011250864</v>
      </c>
    </row>
    <row r="133" customFormat="false" ht="15" hidden="false" customHeight="false" outlineLevel="0" collapsed="false">
      <c r="A133" s="45" t="s">
        <v>4963</v>
      </c>
      <c r="B133" s="46" t="s">
        <v>5470</v>
      </c>
      <c r="C133" s="47" t="n">
        <v>12.062</v>
      </c>
      <c r="D133" s="46" t="n">
        <f aca="false">COUNT('Mediums (Working)'!AN343:AN369)</f>
        <v>27</v>
      </c>
      <c r="E133" s="48" t="n">
        <f aca="false">IF(D133&gt;0,AVERAGE('Mediums (Working)'!AN343:AN369),"")</f>
        <v>64.3245788347981</v>
      </c>
      <c r="F133" s="47" t="n">
        <f aca="false">IF(D133&gt;1,STDEV('Mediums (Working)'!AN343:AN369),"")</f>
        <v>3.79218427949583</v>
      </c>
      <c r="G133" s="47" t="n">
        <f aca="false">IF(D133&gt;1,TINV(0.05,D133-1)*F133/SQRT(D133),"")</f>
        <v>1.50013813859642</v>
      </c>
      <c r="H133" s="46" t="n">
        <f aca="false">COUNT('Mediums (Working)'!AN372:AN394)</f>
        <v>23</v>
      </c>
      <c r="I133" s="48" t="n">
        <f aca="false">IF(H133&gt;0,AVERAGE('Mediums (Working)'!AN372:AN394),"")</f>
        <v>63.6879031368372</v>
      </c>
      <c r="J133" s="47" t="n">
        <f aca="false">IF(H133&gt;1,STDEV('Mediums (Working)'!AN372:AN394),"")</f>
        <v>1.98178457977233</v>
      </c>
      <c r="K133" s="47" t="n">
        <f aca="false">IF(H133&gt;1,TINV(0.05,H133-1)*J133/SQRT(H133),"")</f>
        <v>0.856987916777021</v>
      </c>
      <c r="L133" s="47" t="n">
        <f aca="false">IF(AND(D133&gt;1,H133&gt;1),I133-E133,"")</f>
        <v>-0.636675697960882</v>
      </c>
      <c r="M133" s="47" t="n">
        <f aca="false">IF(AND(D133&gt;1,H133&gt;1),L133-TINV(0.05,(F133^2/D133+J133^2/H133)^2/((F133^2/D133)^2/(D133-1)+(J133^2/H133)^2/(H133-1)))*SQRT(F133^2/D133+J133^2/H133),"")</f>
        <v>-2.33170219920066</v>
      </c>
      <c r="N133" s="47" t="n">
        <f aca="false">IF(AND(D133&gt;1,H133&gt;1),L133+TINV(0.05,(F133^2/D133+J133^2/H133)^2/((F133^2/D133)^2/(D133-1)+(J133^2/H133)^2/(H133-1)))*SQRT(F133^2/D133+J133^2/H133),"")</f>
        <v>1.05835080327889</v>
      </c>
      <c r="O133" s="49" t="n">
        <f aca="false">IF(AND(D133&gt;1,H133&gt;1),TTEST('Mediums (Working)'!AN343:AN369,'Mediums (Working)'!AN372:AN394,2,3),"")</f>
        <v>0.452169569045229</v>
      </c>
    </row>
    <row r="134" customFormat="false" ht="15" hidden="false" customHeight="false" outlineLevel="0" collapsed="false">
      <c r="A134" s="45" t="s">
        <v>5072</v>
      </c>
      <c r="B134" s="46" t="s">
        <v>5471</v>
      </c>
      <c r="C134" s="47" t="n">
        <v>12.544</v>
      </c>
      <c r="D134" s="46" t="n">
        <f aca="false">COUNT('Mediums (Working)'!AO343:AO369)</f>
        <v>27</v>
      </c>
      <c r="E134" s="48" t="n">
        <f aca="false">IF(D134&gt;0,AVERAGE('Mediums (Working)'!AO343:AO369),"")</f>
        <v>66.5587729321477</v>
      </c>
      <c r="F134" s="47" t="n">
        <f aca="false">IF(D134&gt;1,STDEV('Mediums (Working)'!AO343:AO369),"")</f>
        <v>2.49289714592581</v>
      </c>
      <c r="G134" s="47" t="n">
        <f aca="false">IF(D134&gt;1,TINV(0.05,D134-1)*F134/SQRT(D134),"")</f>
        <v>0.98615726678205</v>
      </c>
      <c r="H134" s="46" t="n">
        <f aca="false">COUNT('Mediums (Working)'!AO372:AO394)</f>
        <v>23</v>
      </c>
      <c r="I134" s="48" t="n">
        <f aca="false">IF(H134&gt;0,AVERAGE('Mediums (Working)'!AO372:AO394),"")</f>
        <v>65.5169337028895</v>
      </c>
      <c r="J134" s="47" t="n">
        <f aca="false">IF(H134&gt;1,STDEV('Mediums (Working)'!AO372:AO394),"")</f>
        <v>1.42877133262214</v>
      </c>
      <c r="K134" s="47" t="n">
        <f aca="false">IF(H134&gt;1,TINV(0.05,H134-1)*J134/SQRT(H134),"")</f>
        <v>0.617847055826442</v>
      </c>
      <c r="L134" s="47" t="n">
        <f aca="false">IF(AND(D134&gt;1,H134&gt;1),I134-E134,"")</f>
        <v>-1.04183922925827</v>
      </c>
      <c r="M134" s="47" t="n">
        <f aca="false">IF(AND(D134&gt;1,H134&gt;1),L134-TINV(0.05,(F134^2/D134+J134^2/H134)^2/((F134^2/D134)^2/(D134-1)+(J134^2/H134)^2/(H134-1)))*SQRT(F134^2/D134+J134^2/H134),"")</f>
        <v>-2.18151767946256</v>
      </c>
      <c r="N134" s="47" t="n">
        <f aca="false">IF(AND(D134&gt;1,H134&gt;1),L134+TINV(0.05,(F134^2/D134+J134^2/H134)^2/((F134^2/D134)^2/(D134-1)+(J134^2/H134)^2/(H134-1)))*SQRT(F134^2/D134+J134^2/H134),"")</f>
        <v>0.0978392209460193</v>
      </c>
      <c r="O134" s="49" t="n">
        <f aca="false">IF(AND(D134&gt;1,H134&gt;1),TTEST('Mediums (Working)'!AO343:AO369,'Mediums (Working)'!AO372:AO394,2,3),"")</f>
        <v>0.07204516927531</v>
      </c>
    </row>
    <row r="135" customFormat="false" ht="15" hidden="false" customHeight="false" outlineLevel="0" collapsed="false">
      <c r="A135" s="45" t="s">
        <v>5184</v>
      </c>
      <c r="B135" s="46" t="s">
        <v>5472</v>
      </c>
      <c r="C135" s="47" t="n">
        <v>13.462</v>
      </c>
      <c r="D135" s="46" t="n">
        <f aca="false">COUNT('Mediums (Working)'!AP343:AP369)</f>
        <v>27</v>
      </c>
      <c r="E135" s="48" t="n">
        <f aca="false">IF(D135&gt;0,AVERAGE('Mediums (Working)'!AP343:AP369),"")</f>
        <v>67.8396069385131</v>
      </c>
      <c r="F135" s="47" t="n">
        <f aca="false">IF(D135&gt;1,STDEV('Mediums (Working)'!AP343:AP369),"")</f>
        <v>2.60612971725071</v>
      </c>
      <c r="G135" s="47" t="n">
        <f aca="false">IF(D135&gt;1,TINV(0.05,D135-1)*F135/SQRT(D135),"")</f>
        <v>1.03095058014877</v>
      </c>
      <c r="H135" s="46" t="n">
        <f aca="false">COUNT('Mediums (Working)'!AP372:AP394)</f>
        <v>23</v>
      </c>
      <c r="I135" s="48" t="n">
        <f aca="false">IF(H135&gt;0,AVERAGE('Mediums (Working)'!AP372:AP394),"")</f>
        <v>65.9440025928503</v>
      </c>
      <c r="J135" s="47" t="n">
        <f aca="false">IF(H135&gt;1,STDEV('Mediums (Working)'!AP372:AP394),"")</f>
        <v>1.13254821239863</v>
      </c>
      <c r="K135" s="47" t="n">
        <f aca="false">IF(H135&gt;1,TINV(0.05,H135-1)*J135/SQRT(H135),"")</f>
        <v>0.489750572842051</v>
      </c>
      <c r="L135" s="47" t="n">
        <f aca="false">IF(AND(D135&gt;1,H135&gt;1),I135-E135,"")</f>
        <v>-1.89560434566289</v>
      </c>
      <c r="M135" s="47" t="n">
        <f aca="false">IF(AND(D135&gt;1,H135&gt;1),L135-TINV(0.05,(F135^2/D135+J135^2/H135)^2/((F135^2/D135)^2/(D135-1)+(J135^2/H135)^2/(H135-1)))*SQRT(F135^2/D135+J135^2/H135),"")</f>
        <v>-3.01990832911898</v>
      </c>
      <c r="N135" s="47" t="n">
        <f aca="false">IF(AND(D135&gt;1,H135&gt;1),L135+TINV(0.05,(F135^2/D135+J135^2/H135)^2/((F135^2/D135)^2/(D135-1)+(J135^2/H135)^2/(H135-1)))*SQRT(F135^2/D135+J135^2/H135),"")</f>
        <v>-0.771300362206796</v>
      </c>
      <c r="O135" s="49" t="n">
        <f aca="false">IF(AND(D135&gt;1,H135&gt;1),TTEST('Mediums (Working)'!AP343:AP369,'Mediums (Working)'!AP372:AP394,2,3),"")</f>
        <v>0.00155277892065368</v>
      </c>
    </row>
    <row r="136" customFormat="false" ht="15" hidden="false" customHeight="false" outlineLevel="0" collapsed="false">
      <c r="A136" s="45" t="s">
        <v>5293</v>
      </c>
      <c r="B136" s="46" t="s">
        <v>5473</v>
      </c>
      <c r="C136" s="47" t="n">
        <v>13.961</v>
      </c>
      <c r="D136" s="46" t="n">
        <f aca="false">COUNT('Mediums (Working)'!AQ343:AQ369)</f>
        <v>27</v>
      </c>
      <c r="E136" s="48" t="n">
        <f aca="false">IF(D136&gt;0,AVERAGE('Mediums (Working)'!AQ343:AQ369),"")</f>
        <v>68.2447318678036</v>
      </c>
      <c r="F136" s="47" t="n">
        <f aca="false">IF(D136&gt;1,STDEV('Mediums (Working)'!AQ343:AQ369),"")</f>
        <v>2.30169850629374</v>
      </c>
      <c r="G136" s="47" t="n">
        <f aca="false">IF(D136&gt;1,TINV(0.05,D136-1)*F136/SQRT(D136),"")</f>
        <v>0.910521604003039</v>
      </c>
      <c r="H136" s="46" t="n">
        <f aca="false">COUNT('Mediums (Working)'!AQ372:AQ394)</f>
        <v>23</v>
      </c>
      <c r="I136" s="48" t="n">
        <f aca="false">IF(H136&gt;0,AVERAGE('Mediums (Working)'!AQ372:AQ394),"")</f>
        <v>65.970721268142</v>
      </c>
      <c r="J136" s="47" t="n">
        <f aca="false">IF(H136&gt;1,STDEV('Mediums (Working)'!AQ372:AQ394),"")</f>
        <v>1.18238837232982</v>
      </c>
      <c r="K136" s="47" t="n">
        <f aca="false">IF(H136&gt;1,TINV(0.05,H136-1)*J136/SQRT(H136),"")</f>
        <v>0.511303074192208</v>
      </c>
      <c r="L136" s="47" t="n">
        <f aca="false">IF(AND(D136&gt;1,H136&gt;1),I136-E136,"")</f>
        <v>-2.27401059966164</v>
      </c>
      <c r="M136" s="47" t="n">
        <f aca="false">IF(AND(D136&gt;1,H136&gt;1),L136-TINV(0.05,(F136^2/D136+J136^2/H136)^2/((F136^2/D136)^2/(D136-1)+(J136^2/H136)^2/(H136-1)))*SQRT(F136^2/D136+J136^2/H136),"")</f>
        <v>-3.29859786176078</v>
      </c>
      <c r="N136" s="47" t="n">
        <f aca="false">IF(AND(D136&gt;1,H136&gt;1),L136+TINV(0.05,(F136^2/D136+J136^2/H136)^2/((F136^2/D136)^2/(D136-1)+(J136^2/H136)^2/(H136-1)))*SQRT(F136^2/D136+J136^2/H136),"")</f>
        <v>-1.24942333756249</v>
      </c>
      <c r="O136" s="49" t="n">
        <f aca="false">IF(AND(D136&gt;1,H136&gt;1),TTEST('Mediums (Working)'!AQ343:AQ369,'Mediums (Working)'!AQ372:AQ394,2,3),"")</f>
        <v>5.98197843701635E-005</v>
      </c>
    </row>
    <row r="139" customFormat="false" ht="15" hidden="false" customHeight="false" outlineLevel="0" collapsed="false">
      <c r="A139" s="44" t="s">
        <v>5476</v>
      </c>
    </row>
    <row r="140" customFormat="false" ht="42" hidden="false" customHeight="true" outlineLevel="0" collapsed="false">
      <c r="A140" s="9" t="s">
        <v>107</v>
      </c>
      <c r="B140" s="9" t="s">
        <v>5419</v>
      </c>
      <c r="C140" s="9" t="s">
        <v>5420</v>
      </c>
      <c r="D140" s="9" t="s">
        <v>5421</v>
      </c>
      <c r="E140" s="9" t="s">
        <v>5422</v>
      </c>
      <c r="F140" s="9" t="s">
        <v>5423</v>
      </c>
      <c r="G140" s="9" t="s">
        <v>5424</v>
      </c>
      <c r="H140" s="9" t="s">
        <v>5425</v>
      </c>
      <c r="I140" s="9" t="s">
        <v>5426</v>
      </c>
      <c r="J140" s="9" t="s">
        <v>5427</v>
      </c>
      <c r="K140" s="9" t="s">
        <v>5428</v>
      </c>
      <c r="L140" s="9" t="s">
        <v>5429</v>
      </c>
      <c r="M140" s="9" t="s">
        <v>5430</v>
      </c>
      <c r="N140" s="9" t="s">
        <v>5431</v>
      </c>
      <c r="O140" s="9" t="s">
        <v>5432</v>
      </c>
    </row>
    <row r="141" customFormat="false" ht="15" hidden="false" customHeight="false" outlineLevel="0" collapsed="false">
      <c r="A141" s="45" t="s">
        <v>147</v>
      </c>
      <c r="B141" s="46" t="s">
        <v>5433</v>
      </c>
      <c r="C141" s="47" t="n">
        <v>1.077</v>
      </c>
      <c r="D141" s="46" t="n">
        <f aca="false">COUNT('Mediums (Working)'!C455:C481)</f>
        <v>27</v>
      </c>
      <c r="E141" s="55" t="n">
        <f aca="false">IF(D141&gt;0,AVERAGE('Mediums (Working)'!C455:C481),"")</f>
        <v>24.9962538014579</v>
      </c>
      <c r="F141" s="55" t="n">
        <f aca="false">IF(D141&gt;1,STDEV('Mediums (Working)'!C455:C481),"")</f>
        <v>13.7321611869703</v>
      </c>
      <c r="G141" s="55" t="n">
        <f aca="false">IF(D141&gt;1,TINV(0.05,D141-1)*F141/SQRT(D141),"")</f>
        <v>5.43226204309521</v>
      </c>
      <c r="H141" s="46" t="n">
        <f aca="false">COUNT('Mediums (Working)'!C484:C506)</f>
        <v>23</v>
      </c>
      <c r="I141" s="55" t="n">
        <f aca="false">IF(H141&gt;0,AVERAGE('Mediums (Working)'!C484:C506),"")</f>
        <v>25.4759473349276</v>
      </c>
      <c r="J141" s="55" t="n">
        <f aca="false">IF(H141&gt;1,STDEV('Mediums (Working)'!C484:C506),"")</f>
        <v>10.5909389963038</v>
      </c>
      <c r="K141" s="55" t="n">
        <f aca="false">IF(H141&gt;1,TINV(0.05,H141-1)*J141/SQRT(H141),"")</f>
        <v>4.57986546055254</v>
      </c>
      <c r="L141" s="55" t="n">
        <f aca="false">IF(AND(D141&gt;1,H141&gt;1),I141-E141,"")</f>
        <v>0.479693533469689</v>
      </c>
      <c r="M141" s="55" t="n">
        <f aca="false">IF(AND(D141&gt;1,H141&gt;1),L141-TINV(0.05,(F141^2/D141+J141^2/H141)^2/((F141^2/D141)^2/(D141-1)+(J141^2/H141)^2/(H141-1)))*SQRT(F141^2/D141+J141^2/H141),"")</f>
        <v>-6.4487088201432</v>
      </c>
      <c r="N141" s="55" t="n">
        <f aca="false">IF(AND(D141&gt;1,H141&gt;1),L141+TINV(0.05,(F141^2/D141+J141^2/H141)^2/((F141^2/D141)^2/(D141-1)+(J141^2/H141)^2/(H141-1)))*SQRT(F141^2/D141+J141^2/H141),"")</f>
        <v>7.40809588708258</v>
      </c>
      <c r="O141" s="49" t="n">
        <f aca="false">IF(AND(D141&gt;1,H141&gt;1),TTEST('Mediums (Working)'!C455:C481,'Mediums (Working)'!C484:C506,2,3),"")</f>
        <v>0.889813330833669</v>
      </c>
    </row>
    <row r="142" customFormat="false" ht="15" hidden="false" customHeight="false" outlineLevel="0" collapsed="false">
      <c r="A142" s="45" t="s">
        <v>365</v>
      </c>
      <c r="B142" s="46" t="s">
        <v>5434</v>
      </c>
      <c r="C142" s="47" t="n">
        <v>1.311</v>
      </c>
      <c r="D142" s="46" t="n">
        <f aca="false">COUNT('Mediums (Working)'!D455:D481)</f>
        <v>27</v>
      </c>
      <c r="E142" s="55" t="n">
        <f aca="false">IF(D142&gt;0,AVERAGE('Mediums (Working)'!D455:D481),"")</f>
        <v>43.3973068787727</v>
      </c>
      <c r="F142" s="55" t="n">
        <f aca="false">IF(D142&gt;1,STDEV('Mediums (Working)'!D455:D481),"")</f>
        <v>15.4356260769328</v>
      </c>
      <c r="G142" s="55" t="n">
        <f aca="false">IF(D142&gt;1,TINV(0.05,D142-1)*F142/SQRT(D142),"")</f>
        <v>6.1061303102598</v>
      </c>
      <c r="H142" s="46" t="n">
        <f aca="false">COUNT('Mediums (Working)'!D484:D506)</f>
        <v>23</v>
      </c>
      <c r="I142" s="55" t="n">
        <f aca="false">IF(H142&gt;0,AVERAGE('Mediums (Working)'!D484:D506),"")</f>
        <v>43.7438901087283</v>
      </c>
      <c r="J142" s="55" t="n">
        <f aca="false">IF(H142&gt;1,STDEV('Mediums (Working)'!D484:D506),"")</f>
        <v>21.2027706687287</v>
      </c>
      <c r="K142" s="55" t="n">
        <f aca="false">IF(H142&gt;1,TINV(0.05,H142-1)*J142/SQRT(H142),"")</f>
        <v>9.16876559175883</v>
      </c>
      <c r="L142" s="55" t="n">
        <f aca="false">IF(AND(D142&gt;1,H142&gt;1),I142-E142,"")</f>
        <v>0.34658322995552</v>
      </c>
      <c r="M142" s="55" t="n">
        <f aca="false">IF(AND(D142&gt;1,H142&gt;1),L142-TINV(0.05,(F142^2/D142+J142^2/H142)^2/((F142^2/D142)^2/(D142-1)+(J142^2/H142)^2/(H142-1)))*SQRT(F142^2/D142+J142^2/H142),"")</f>
        <v>-10.4270456804836</v>
      </c>
      <c r="N142" s="55" t="n">
        <f aca="false">IF(AND(D142&gt;1,H142&gt;1),L142+TINV(0.05,(F142^2/D142+J142^2/H142)^2/((F142^2/D142)^2/(D142-1)+(J142^2/H142)^2/(H142-1)))*SQRT(F142^2/D142+J142^2/H142),"")</f>
        <v>11.1202121403946</v>
      </c>
      <c r="O142" s="49" t="n">
        <f aca="false">IF(AND(D142&gt;1,H142&gt;1),TTEST('Mediums (Working)'!D455:D481,'Mediums (Working)'!D484:D506,2,3),"")</f>
        <v>0.948446904500501</v>
      </c>
    </row>
    <row r="143" customFormat="false" ht="15" hidden="false" customHeight="false" outlineLevel="0" collapsed="false">
      <c r="A143" s="45" t="s">
        <v>497</v>
      </c>
      <c r="B143" s="46" t="s">
        <v>5435</v>
      </c>
      <c r="C143" s="47" t="n">
        <v>1.562</v>
      </c>
      <c r="D143" s="46" t="n">
        <f aca="false">COUNT('Mediums (Working)'!E455:E481)</f>
        <v>27</v>
      </c>
      <c r="E143" s="55" t="n">
        <f aca="false">IF(D143&gt;0,AVERAGE('Mediums (Working)'!E455:E481),"")</f>
        <v>25.5968071231215</v>
      </c>
      <c r="F143" s="55" t="n">
        <f aca="false">IF(D143&gt;1,STDEV('Mediums (Working)'!E455:E481),"")</f>
        <v>13.8291181478439</v>
      </c>
      <c r="G143" s="55" t="n">
        <f aca="false">IF(D143&gt;1,TINV(0.05,D143-1)*F143/SQRT(D143),"")</f>
        <v>5.47061693940007</v>
      </c>
      <c r="H143" s="46" t="n">
        <f aca="false">COUNT('Mediums (Working)'!E484:E506)</f>
        <v>23</v>
      </c>
      <c r="I143" s="55" t="n">
        <f aca="false">IF(H143&gt;0,AVERAGE('Mediums (Working)'!E484:E506),"")</f>
        <v>25.5764657561591</v>
      </c>
      <c r="J143" s="55" t="n">
        <f aca="false">IF(H143&gt;1,STDEV('Mediums (Working)'!E484:E506),"")</f>
        <v>9.72779761162312</v>
      </c>
      <c r="K143" s="55" t="n">
        <f aca="false">IF(H143&gt;1,TINV(0.05,H143-1)*J143/SQRT(H143),"")</f>
        <v>4.20661513622792</v>
      </c>
      <c r="L143" s="55" t="n">
        <f aca="false">IF(AND(D143&gt;1,H143&gt;1),I143-E143,"")</f>
        <v>-0.0203413669623913</v>
      </c>
      <c r="M143" s="55" t="n">
        <f aca="false">IF(AND(D143&gt;1,H143&gt;1),L143-TINV(0.05,(F143^2/D143+J143^2/H143)^2/((F143^2/D143)^2/(D143-1)+(J143^2/H143)^2/(H143-1)))*SQRT(F143^2/D143+J143^2/H143),"")</f>
        <v>-6.75602055456803</v>
      </c>
      <c r="N143" s="55" t="n">
        <f aca="false">IF(AND(D143&gt;1,H143&gt;1),L143+TINV(0.05,(F143^2/D143+J143^2/H143)^2/((F143^2/D143)^2/(D143-1)+(J143^2/H143)^2/(H143-1)))*SQRT(F143^2/D143+J143^2/H143),"")</f>
        <v>6.71533782064325</v>
      </c>
      <c r="O143" s="49" t="n">
        <f aca="false">IF(AND(D143&gt;1,H143&gt;1),TTEST('Mediums (Working)'!E455:E481,'Mediums (Working)'!E484:E506,2,3),"")</f>
        <v>0.995175855917611</v>
      </c>
    </row>
    <row r="144" customFormat="false" ht="15" hidden="false" customHeight="false" outlineLevel="0" collapsed="false">
      <c r="A144" s="45" t="s">
        <v>628</v>
      </c>
      <c r="B144" s="46" t="s">
        <v>5436</v>
      </c>
      <c r="C144" s="47" t="n">
        <v>1.815</v>
      </c>
      <c r="D144" s="46" t="n">
        <f aca="false">COUNT('Mediums (Working)'!F455:F481)</f>
        <v>27</v>
      </c>
      <c r="E144" s="55" t="n">
        <f aca="false">IF(D144&gt;0,AVERAGE('Mediums (Working)'!F455:F481),"")</f>
        <v>43.9751122516031</v>
      </c>
      <c r="F144" s="55" t="n">
        <f aca="false">IF(D144&gt;1,STDEV('Mediums (Working)'!F455:F481),"")</f>
        <v>14.9608420267588</v>
      </c>
      <c r="G144" s="55" t="n">
        <f aca="false">IF(D144&gt;1,TINV(0.05,D144-1)*F144/SQRT(D144),"")</f>
        <v>5.91831199533393</v>
      </c>
      <c r="H144" s="46" t="n">
        <f aca="false">COUNT('Mediums (Working)'!F484:F506)</f>
        <v>23</v>
      </c>
      <c r="I144" s="55" t="n">
        <f aca="false">IF(H144&gt;0,AVERAGE('Mediums (Working)'!F484:F506),"")</f>
        <v>46.6768046785225</v>
      </c>
      <c r="J144" s="55" t="n">
        <f aca="false">IF(H144&gt;1,STDEV('Mediums (Working)'!F484:F506),"")</f>
        <v>13.6553461486832</v>
      </c>
      <c r="K144" s="55" t="n">
        <f aca="false">IF(H144&gt;1,TINV(0.05,H144-1)*J144/SQRT(H144),"")</f>
        <v>5.90501448455791</v>
      </c>
      <c r="L144" s="55" t="n">
        <f aca="false">IF(AND(D144&gt;1,H144&gt;1),I144-E144,"")</f>
        <v>2.70169242691941</v>
      </c>
      <c r="M144" s="55" t="n">
        <f aca="false">IF(AND(D144&gt;1,H144&gt;1),L144-TINV(0.05,(F144^2/D144+J144^2/H144)^2/((F144^2/D144)^2/(D144-1)+(J144^2/H144)^2/(H144-1)))*SQRT(F144^2/D144+J144^2/H144),"")</f>
        <v>-5.44454181664856</v>
      </c>
      <c r="N144" s="55" t="n">
        <f aca="false">IF(AND(D144&gt;1,H144&gt;1),L144+TINV(0.05,(F144^2/D144+J144^2/H144)^2/((F144^2/D144)^2/(D144-1)+(J144^2/H144)^2/(H144-1)))*SQRT(F144^2/D144+J144^2/H144),"")</f>
        <v>10.8479266704874</v>
      </c>
      <c r="O144" s="49" t="n">
        <f aca="false">IF(AND(D144&gt;1,H144&gt;1),TTEST('Mediums (Working)'!F455:F481,'Mediums (Working)'!F484:F506,2,3),"")</f>
        <v>0.507860989969683</v>
      </c>
    </row>
    <row r="145" customFormat="false" ht="15" hidden="false" customHeight="false" outlineLevel="0" collapsed="false">
      <c r="A145" s="45" t="s">
        <v>763</v>
      </c>
      <c r="B145" s="46" t="s">
        <v>5437</v>
      </c>
      <c r="C145" s="47" t="n">
        <v>2.066</v>
      </c>
      <c r="D145" s="46" t="n">
        <f aca="false">COUNT('Mediums (Working)'!G455:G481)</f>
        <v>26</v>
      </c>
      <c r="E145" s="55" t="n">
        <f aca="false">IF(D145&gt;0,AVERAGE('Mediums (Working)'!G455:G481),"")</f>
        <v>28.4129754997744</v>
      </c>
      <c r="F145" s="55" t="n">
        <f aca="false">IF(D145&gt;1,STDEV('Mediums (Working)'!G455:G481),"")</f>
        <v>13.0163990472915</v>
      </c>
      <c r="G145" s="55" t="n">
        <f aca="false">IF(D145&gt;1,TINV(0.05,D145-1)*F145/SQRT(D145),"")</f>
        <v>5.25743735329014</v>
      </c>
      <c r="H145" s="46" t="n">
        <f aca="false">COUNT('Mediums (Working)'!G484:G506)</f>
        <v>22</v>
      </c>
      <c r="I145" s="55" t="n">
        <f aca="false">IF(H145&gt;0,AVERAGE('Mediums (Working)'!G484:G506),"")</f>
        <v>29.4431282492647</v>
      </c>
      <c r="J145" s="55" t="n">
        <f aca="false">IF(H145&gt;1,STDEV('Mediums (Working)'!G484:G506),"")</f>
        <v>12.0789925563889</v>
      </c>
      <c r="K145" s="55" t="n">
        <f aca="false">IF(H145&gt;1,TINV(0.05,H145-1)*J145/SQRT(H145),"")</f>
        <v>5.35552527470925</v>
      </c>
      <c r="L145" s="55" t="n">
        <f aca="false">IF(AND(D145&gt;1,H145&gt;1),I145-E145,"")</f>
        <v>1.03015274949021</v>
      </c>
      <c r="M145" s="55" t="n">
        <f aca="false">IF(AND(D145&gt;1,H145&gt;1),L145-TINV(0.05,(F145^2/D145+J145^2/H145)^2/((F145^2/D145)^2/(D145-1)+(J145^2/H145)^2/(H145-1)))*SQRT(F145^2/D145+J145^2/H145),"")</f>
        <v>-6.27310980060455</v>
      </c>
      <c r="N145" s="55" t="n">
        <f aca="false">IF(AND(D145&gt;1,H145&gt;1),L145+TINV(0.05,(F145^2/D145+J145^2/H145)^2/((F145^2/D145)^2/(D145-1)+(J145^2/H145)^2/(H145-1)))*SQRT(F145^2/D145+J145^2/H145),"")</f>
        <v>8.33341529958497</v>
      </c>
      <c r="O145" s="49" t="n">
        <f aca="false">IF(AND(D145&gt;1,H145&gt;1),TTEST('Mediums (Working)'!G455:G481,'Mediums (Working)'!G484:G506,2,3),"")</f>
        <v>0.777622800459346</v>
      </c>
    </row>
    <row r="146" customFormat="false" ht="15" hidden="false" customHeight="false" outlineLevel="0" collapsed="false">
      <c r="A146" s="45" t="s">
        <v>902</v>
      </c>
      <c r="B146" s="46" t="s">
        <v>5438</v>
      </c>
      <c r="C146" s="47" t="n">
        <v>2.408</v>
      </c>
      <c r="D146" s="46" t="n">
        <f aca="false">COUNT('Mediums (Working)'!H455:H481)</f>
        <v>27</v>
      </c>
      <c r="E146" s="55" t="n">
        <f aca="false">IF(D146&gt;0,AVERAGE('Mediums (Working)'!H455:H481),"")</f>
        <v>44.9917141432032</v>
      </c>
      <c r="F146" s="55" t="n">
        <f aca="false">IF(D146&gt;1,STDEV('Mediums (Working)'!H455:H481),"")</f>
        <v>12.5105104547736</v>
      </c>
      <c r="G146" s="55" t="n">
        <f aca="false">IF(D146&gt;1,TINV(0.05,D146-1)*F146/SQRT(D146),"")</f>
        <v>4.94899310879748</v>
      </c>
      <c r="H146" s="46" t="n">
        <f aca="false">COUNT('Mediums (Working)'!H484:H506)</f>
        <v>23</v>
      </c>
      <c r="I146" s="55" t="n">
        <f aca="false">IF(H146&gt;0,AVERAGE('Mediums (Working)'!H484:H506),"")</f>
        <v>43.6753896259584</v>
      </c>
      <c r="J146" s="55" t="n">
        <f aca="false">IF(H146&gt;1,STDEV('Mediums (Working)'!H484:H506),"")</f>
        <v>16.1240347663775</v>
      </c>
      <c r="K146" s="55" t="n">
        <f aca="false">IF(H146&gt;1,TINV(0.05,H146-1)*J146/SQRT(H146),"")</f>
        <v>6.97255549645337</v>
      </c>
      <c r="L146" s="55" t="n">
        <f aca="false">IF(AND(D146&gt;1,H146&gt;1),I146-E146,"")</f>
        <v>-1.31632451724486</v>
      </c>
      <c r="M146" s="55" t="n">
        <f aca="false">IF(AND(D146&gt;1,H146&gt;1),L146-TINV(0.05,(F146^2/D146+J146^2/H146)^2/((F146^2/D146)^2/(D146-1)+(J146^2/H146)^2/(H146-1)))*SQRT(F146^2/D146+J146^2/H146),"")</f>
        <v>-9.66766898273355</v>
      </c>
      <c r="N146" s="55" t="n">
        <f aca="false">IF(AND(D146&gt;1,H146&gt;1),L146+TINV(0.05,(F146^2/D146+J146^2/H146)^2/((F146^2/D146)^2/(D146-1)+(J146^2/H146)^2/(H146-1)))*SQRT(F146^2/D146+J146^2/H146),"")</f>
        <v>7.03501994824383</v>
      </c>
      <c r="O146" s="49" t="n">
        <f aca="false">IF(AND(D146&gt;1,H146&gt;1),TTEST('Mediums (Working)'!H455:H481,'Mediums (Working)'!H484:H506,2,3),"")</f>
        <v>0.751853415700308</v>
      </c>
    </row>
    <row r="147" customFormat="false" ht="15" hidden="false" customHeight="false" outlineLevel="0" collapsed="false">
      <c r="A147" s="45" t="s">
        <v>1037</v>
      </c>
      <c r="B147" s="46" t="s">
        <v>5439</v>
      </c>
      <c r="C147" s="47" t="n">
        <v>2.805</v>
      </c>
      <c r="D147" s="46" t="n">
        <f aca="false">COUNT('Mediums (Working)'!I455:I481)</f>
        <v>27</v>
      </c>
      <c r="E147" s="55" t="n">
        <f aca="false">IF(D147&gt;0,AVERAGE('Mediums (Working)'!I455:I481),"")</f>
        <v>25.2629444157275</v>
      </c>
      <c r="F147" s="55" t="n">
        <f aca="false">IF(D147&gt;1,STDEV('Mediums (Working)'!I455:I481),"")</f>
        <v>10.3544822866842</v>
      </c>
      <c r="G147" s="55" t="n">
        <f aca="false">IF(D147&gt;1,TINV(0.05,D147-1)*F147/SQRT(D147),"")</f>
        <v>4.09609677136818</v>
      </c>
      <c r="H147" s="46" t="n">
        <f aca="false">COUNT('Mediums (Working)'!I484:I506)</f>
        <v>23</v>
      </c>
      <c r="I147" s="55" t="n">
        <f aca="false">IF(H147&gt;0,AVERAGE('Mediums (Working)'!I484:I506),"")</f>
        <v>35.6963291139739</v>
      </c>
      <c r="J147" s="55" t="n">
        <f aca="false">IF(H147&gt;1,STDEV('Mediums (Working)'!I484:I506),"")</f>
        <v>12.5900369275202</v>
      </c>
      <c r="K147" s="55" t="n">
        <f aca="false">IF(H147&gt;1,TINV(0.05,H147-1)*J147/SQRT(H147),"")</f>
        <v>5.44434023192411</v>
      </c>
      <c r="L147" s="55" t="n">
        <f aca="false">IF(AND(D147&gt;1,H147&gt;1),I147-E147,"")</f>
        <v>10.4333846982464</v>
      </c>
      <c r="M147" s="55" t="n">
        <f aca="false">IF(AND(D147&gt;1,H147&gt;1),L147-TINV(0.05,(F147^2/D147+J147^2/H147)^2/((F147^2/D147)^2/(D147-1)+(J147^2/H147)^2/(H147-1)))*SQRT(F147^2/D147+J147^2/H147),"")</f>
        <v>3.78208800835875</v>
      </c>
      <c r="N147" s="55" t="n">
        <f aca="false">IF(AND(D147&gt;1,H147&gt;1),L147+TINV(0.05,(F147^2/D147+J147^2/H147)^2/((F147^2/D147)^2/(D147-1)+(J147^2/H147)^2/(H147-1)))*SQRT(F147^2/D147+J147^2/H147),"")</f>
        <v>17.084681388134</v>
      </c>
      <c r="O147" s="49" t="n">
        <f aca="false">IF(AND(D147&gt;1,H147&gt;1),TTEST('Mediums (Working)'!I455:I481,'Mediums (Working)'!I484:I506,2,3),"")</f>
        <v>0.00285444482086779</v>
      </c>
    </row>
    <row r="148" customFormat="false" ht="15" hidden="false" customHeight="false" outlineLevel="0" collapsed="false">
      <c r="A148" s="45" t="s">
        <v>1143</v>
      </c>
      <c r="B148" s="46" t="s">
        <v>5440</v>
      </c>
      <c r="C148" s="47" t="n">
        <v>3.058</v>
      </c>
      <c r="D148" s="46" t="n">
        <f aca="false">COUNT('Mediums (Working)'!J455:J481)</f>
        <v>27</v>
      </c>
      <c r="E148" s="55" t="n">
        <f aca="false">IF(D148&gt;0,AVERAGE('Mediums (Working)'!J455:J481),"")</f>
        <v>44.4797043336611</v>
      </c>
      <c r="F148" s="55" t="n">
        <f aca="false">IF(D148&gt;1,STDEV('Mediums (Working)'!J455:J481),"")</f>
        <v>9.29569679776183</v>
      </c>
      <c r="G148" s="55" t="n">
        <f aca="false">IF(D148&gt;1,TINV(0.05,D148-1)*F148/SQRT(D148),"")</f>
        <v>3.67725518154541</v>
      </c>
      <c r="H148" s="46" t="n">
        <f aca="false">COUNT('Mediums (Working)'!J484:J506)</f>
        <v>23</v>
      </c>
      <c r="I148" s="55" t="n">
        <f aca="false">IF(H148&gt;0,AVERAGE('Mediums (Working)'!J484:J506),"")</f>
        <v>45.1958103234556</v>
      </c>
      <c r="J148" s="55" t="n">
        <f aca="false">IF(H148&gt;1,STDEV('Mediums (Working)'!J484:J506),"")</f>
        <v>16.1207530365568</v>
      </c>
      <c r="K148" s="55" t="n">
        <f aca="false">IF(H148&gt;1,TINV(0.05,H148-1)*J148/SQRT(H148),"")</f>
        <v>6.97113637006035</v>
      </c>
      <c r="L148" s="55" t="n">
        <f aca="false">IF(AND(D148&gt;1,H148&gt;1),I148-E148,"")</f>
        <v>0.716105989794514</v>
      </c>
      <c r="M148" s="55" t="n">
        <f aca="false">IF(AND(D148&gt;1,H148&gt;1),L148-TINV(0.05,(F148^2/D148+J148^2/H148)^2/((F148^2/D148)^2/(D148-1)+(J148^2/H148)^2/(H148-1)))*SQRT(F148^2/D148+J148^2/H148),"")</f>
        <v>-7.03094853645147</v>
      </c>
      <c r="N148" s="55" t="n">
        <f aca="false">IF(AND(D148&gt;1,H148&gt;1),L148+TINV(0.05,(F148^2/D148+J148^2/H148)^2/((F148^2/D148)^2/(D148-1)+(J148^2/H148)^2/(H148-1)))*SQRT(F148^2/D148+J148^2/H148),"")</f>
        <v>8.46316051604049</v>
      </c>
      <c r="O148" s="49" t="n">
        <f aca="false">IF(AND(D148&gt;1,H148&gt;1),TTEST('Mediums (Working)'!J455:J481,'Mediums (Working)'!J484:J506,2,3),"")</f>
        <v>0.851948260352902</v>
      </c>
    </row>
    <row r="149" customFormat="false" ht="15" hidden="false" customHeight="false" outlineLevel="0" collapsed="false">
      <c r="A149" s="45" t="s">
        <v>1275</v>
      </c>
      <c r="B149" s="46" t="s">
        <v>5441</v>
      </c>
      <c r="C149" s="47" t="n">
        <v>3.283</v>
      </c>
      <c r="D149" s="46" t="n">
        <f aca="false">COUNT('Mediums (Working)'!K455:K481)</f>
        <v>27</v>
      </c>
      <c r="E149" s="55" t="n">
        <f aca="false">IF(D149&gt;0,AVERAGE('Mediums (Working)'!K455:K481),"")</f>
        <v>25.9148474465408</v>
      </c>
      <c r="F149" s="55" t="n">
        <f aca="false">IF(D149&gt;1,STDEV('Mediums (Working)'!K455:K481),"")</f>
        <v>10.2531548119057</v>
      </c>
      <c r="G149" s="55" t="n">
        <f aca="false">IF(D149&gt;1,TINV(0.05,D149-1)*F149/SQRT(D149),"")</f>
        <v>4.05601295734446</v>
      </c>
      <c r="H149" s="46" t="n">
        <f aca="false">COUNT('Mediums (Working)'!K484:K506)</f>
        <v>22</v>
      </c>
      <c r="I149" s="55" t="n">
        <f aca="false">IF(H149&gt;0,AVERAGE('Mediums (Working)'!K484:K506),"")</f>
        <v>30.42348690108</v>
      </c>
      <c r="J149" s="55" t="n">
        <f aca="false">IF(H149&gt;1,STDEV('Mediums (Working)'!K484:K506),"")</f>
        <v>9.47130206890035</v>
      </c>
      <c r="K149" s="55" t="n">
        <f aca="false">IF(H149&gt;1,TINV(0.05,H149-1)*J149/SQRT(H149),"")</f>
        <v>4.1993400838361</v>
      </c>
      <c r="L149" s="55" t="n">
        <f aca="false">IF(AND(D149&gt;1,H149&gt;1),I149-E149,"")</f>
        <v>4.50863945453921</v>
      </c>
      <c r="M149" s="55" t="n">
        <f aca="false">IF(AND(D149&gt;1,H149&gt;1),L149-TINV(0.05,(F149^2/D149+J149^2/H149)^2/((F149^2/D149)^2/(D149-1)+(J149^2/H149)^2/(H149-1)))*SQRT(F149^2/D149+J149^2/H149),"")</f>
        <v>-1.17440508200644</v>
      </c>
      <c r="N149" s="55" t="n">
        <f aca="false">IF(AND(D149&gt;1,H149&gt;1),L149+TINV(0.05,(F149^2/D149+J149^2/H149)^2/((F149^2/D149)^2/(D149-1)+(J149^2/H149)^2/(H149-1)))*SQRT(F149^2/D149+J149^2/H149),"")</f>
        <v>10.1916839910849</v>
      </c>
      <c r="O149" s="49" t="n">
        <f aca="false">IF(AND(D149&gt;1,H149&gt;1),TTEST('Mediums (Working)'!K455:K481,'Mediums (Working)'!K484:K506,2,3),"")</f>
        <v>0.117097281840931</v>
      </c>
    </row>
    <row r="150" customFormat="false" ht="15" hidden="false" customHeight="false" outlineLevel="0" collapsed="false">
      <c r="A150" s="45" t="s">
        <v>1411</v>
      </c>
      <c r="B150" s="46" t="s">
        <v>5442</v>
      </c>
      <c r="C150" s="47" t="n">
        <v>3.556</v>
      </c>
      <c r="D150" s="46" t="n">
        <f aca="false">COUNT('Mediums (Working)'!L455:L481)</f>
        <v>26</v>
      </c>
      <c r="E150" s="55" t="n">
        <f aca="false">IF(D150&gt;0,AVERAGE('Mediums (Working)'!L455:L481),"")</f>
        <v>42.6018113063865</v>
      </c>
      <c r="F150" s="55" t="n">
        <f aca="false">IF(D150&gt;1,STDEV('Mediums (Working)'!L455:L481),"")</f>
        <v>10.4198589291067</v>
      </c>
      <c r="G150" s="55" t="n">
        <f aca="false">IF(D150&gt;1,TINV(0.05,D150-1)*F150/SQRT(D150),"")</f>
        <v>4.20867210285005</v>
      </c>
      <c r="H150" s="46" t="n">
        <f aca="false">COUNT('Mediums (Working)'!L484:L506)</f>
        <v>22</v>
      </c>
      <c r="I150" s="55" t="n">
        <f aca="false">IF(H150&gt;0,AVERAGE('Mediums (Working)'!L484:L506),"")</f>
        <v>38.7298848566439</v>
      </c>
      <c r="J150" s="55" t="n">
        <f aca="false">IF(H150&gt;1,STDEV('Mediums (Working)'!L484:L506),"")</f>
        <v>12.4680505539466</v>
      </c>
      <c r="K150" s="55" t="n">
        <f aca="false">IF(H150&gt;1,TINV(0.05,H150-1)*J150/SQRT(H150),"")</f>
        <v>5.52802392718551</v>
      </c>
      <c r="L150" s="55" t="n">
        <f aca="false">IF(AND(D150&gt;1,H150&gt;1),I150-E150,"")</f>
        <v>-3.87192644974265</v>
      </c>
      <c r="M150" s="55" t="n">
        <f aca="false">IF(AND(D150&gt;1,H150&gt;1),L150-TINV(0.05,(F150^2/D150+J150^2/H150)^2/((F150^2/D150)^2/(D150-1)+(J150^2/H150)^2/(H150-1)))*SQRT(F150^2/D150+J150^2/H150),"")</f>
        <v>-10.6432383942023</v>
      </c>
      <c r="N150" s="55" t="n">
        <f aca="false">IF(AND(D150&gt;1,H150&gt;1),L150+TINV(0.05,(F150^2/D150+J150^2/H150)^2/((F150^2/D150)^2/(D150-1)+(J150^2/H150)^2/(H150-1)))*SQRT(F150^2/D150+J150^2/H150),"")</f>
        <v>2.89938549471705</v>
      </c>
      <c r="O150" s="49" t="n">
        <f aca="false">IF(AND(D150&gt;1,H150&gt;1),TTEST('Mediums (Working)'!L455:L481,'Mediums (Working)'!L484:L506,2,3),"")</f>
        <v>0.254842612640259</v>
      </c>
    </row>
    <row r="151" customFormat="false" ht="15" hidden="false" customHeight="false" outlineLevel="0" collapsed="false">
      <c r="A151" s="45" t="s">
        <v>1628</v>
      </c>
      <c r="B151" s="46" t="s">
        <v>5443</v>
      </c>
      <c r="C151" s="47" t="n">
        <v>3.786</v>
      </c>
      <c r="D151" s="46" t="n">
        <f aca="false">COUNT('Mediums (Working)'!M455:M481)</f>
        <v>27</v>
      </c>
      <c r="E151" s="55" t="n">
        <f aca="false">IF(D151&gt;0,AVERAGE('Mediums (Working)'!M455:M481),"")</f>
        <v>26.3048145999758</v>
      </c>
      <c r="F151" s="55" t="n">
        <f aca="false">IF(D151&gt;1,STDEV('Mediums (Working)'!M455:M481),"")</f>
        <v>10.7616402359763</v>
      </c>
      <c r="G151" s="55" t="n">
        <f aca="false">IF(D151&gt;1,TINV(0.05,D151-1)*F151/SQRT(D151),"")</f>
        <v>4.25716309176519</v>
      </c>
      <c r="H151" s="46" t="n">
        <f aca="false">COUNT('Mediums (Working)'!M484:M506)</f>
        <v>23</v>
      </c>
      <c r="I151" s="55" t="n">
        <f aca="false">IF(H151&gt;0,AVERAGE('Mediums (Working)'!M484:M506),"")</f>
        <v>28.8669437469098</v>
      </c>
      <c r="J151" s="55" t="n">
        <f aca="false">IF(H151&gt;1,STDEV('Mediums (Working)'!M484:M506),"")</f>
        <v>10.9914362993588</v>
      </c>
      <c r="K151" s="55" t="n">
        <f aca="false">IF(H151&gt;1,TINV(0.05,H151-1)*J151/SQRT(H151),"")</f>
        <v>4.75305348155294</v>
      </c>
      <c r="L151" s="55" t="n">
        <f aca="false">IF(AND(D151&gt;1,H151&gt;1),I151-E151,"")</f>
        <v>2.562129146934</v>
      </c>
      <c r="M151" s="55" t="n">
        <f aca="false">IF(AND(D151&gt;1,H151&gt;1),L151-TINV(0.05,(F151^2/D151+J151^2/H151)^2/((F151^2/D151)^2/(D151-1)+(J151^2/H151)^2/(H151-1)))*SQRT(F151^2/D151+J151^2/H151),"")</f>
        <v>-3.65574676136817</v>
      </c>
      <c r="N151" s="55" t="n">
        <f aca="false">IF(AND(D151&gt;1,H151&gt;1),L151+TINV(0.05,(F151^2/D151+J151^2/H151)^2/((F151^2/D151)^2/(D151-1)+(J151^2/H151)^2/(H151-1)))*SQRT(F151^2/D151+J151^2/H151),"")</f>
        <v>8.78000505523617</v>
      </c>
      <c r="O151" s="49" t="n">
        <f aca="false">IF(AND(D151&gt;1,H151&gt;1),TTEST('Mediums (Working)'!M455:M481,'Mediums (Working)'!M484:M506,2,3),"")</f>
        <v>0.411106323645881</v>
      </c>
    </row>
    <row r="152" customFormat="false" ht="15" hidden="false" customHeight="false" outlineLevel="0" collapsed="false">
      <c r="A152" s="45" t="s">
        <v>1760</v>
      </c>
      <c r="B152" s="46" t="s">
        <v>5444</v>
      </c>
      <c r="C152" s="47" t="n">
        <v>4.059</v>
      </c>
      <c r="D152" s="46" t="n">
        <f aca="false">COUNT('Mediums (Working)'!N455:N481)</f>
        <v>27</v>
      </c>
      <c r="E152" s="55" t="n">
        <f aca="false">IF(D152&gt;0,AVERAGE('Mediums (Working)'!N455:N481),"")</f>
        <v>25.4853637081779</v>
      </c>
      <c r="F152" s="55" t="n">
        <f aca="false">IF(D152&gt;1,STDEV('Mediums (Working)'!N455:N481),"")</f>
        <v>10.3578963858389</v>
      </c>
      <c r="G152" s="55" t="n">
        <f aca="false">IF(D152&gt;1,TINV(0.05,D152-1)*F152/SQRT(D152),"")</f>
        <v>4.09744734401269</v>
      </c>
      <c r="H152" s="46" t="n">
        <f aca="false">COUNT('Mediums (Working)'!N484:N506)</f>
        <v>23</v>
      </c>
      <c r="I152" s="55" t="n">
        <f aca="false">IF(H152&gt;0,AVERAGE('Mediums (Working)'!N484:N506),"")</f>
        <v>32.3646684030925</v>
      </c>
      <c r="J152" s="55" t="n">
        <f aca="false">IF(H152&gt;1,STDEV('Mediums (Working)'!N484:N506),"")</f>
        <v>11.6759698553272</v>
      </c>
      <c r="K152" s="55" t="n">
        <f aca="false">IF(H152&gt;1,TINV(0.05,H152-1)*J152/SQRT(H152),"")</f>
        <v>5.04906798892223</v>
      </c>
      <c r="L152" s="55" t="n">
        <f aca="false">IF(AND(D152&gt;1,H152&gt;1),I152-E152,"")</f>
        <v>6.87930469491466</v>
      </c>
      <c r="M152" s="55" t="n">
        <f aca="false">IF(AND(D152&gt;1,H152&gt;1),L152-TINV(0.05,(F152^2/D152+J152^2/H152)^2/((F152^2/D152)^2/(D152-1)+(J152^2/H152)^2/(H152-1)))*SQRT(F152^2/D152+J152^2/H152),"")</f>
        <v>0.537819276339185</v>
      </c>
      <c r="N152" s="55" t="n">
        <f aca="false">IF(AND(D152&gt;1,H152&gt;1),L152+TINV(0.05,(F152^2/D152+J152^2/H152)^2/((F152^2/D152)^2/(D152-1)+(J152^2/H152)^2/(H152-1)))*SQRT(F152^2/D152+J152^2/H152),"")</f>
        <v>13.2207901134901</v>
      </c>
      <c r="O152" s="49" t="n">
        <f aca="false">IF(AND(D152&gt;1,H152&gt;1),TTEST('Mediums (Working)'!N455:N481,'Mediums (Working)'!N484:N506,2,3),"")</f>
        <v>0.0340993511690114</v>
      </c>
    </row>
    <row r="153" customFormat="false" ht="15" hidden="false" customHeight="false" outlineLevel="0" collapsed="false">
      <c r="A153" s="45" t="s">
        <v>1895</v>
      </c>
      <c r="B153" s="46" t="s">
        <v>5445</v>
      </c>
      <c r="C153" s="47" t="n">
        <v>4.308</v>
      </c>
      <c r="D153" s="46" t="n">
        <f aca="false">COUNT('Mediums (Working)'!O455:O481)</f>
        <v>27</v>
      </c>
      <c r="E153" s="55" t="n">
        <f aca="false">IF(D153&gt;0,AVERAGE('Mediums (Working)'!O455:O481),"")</f>
        <v>26.3636853404115</v>
      </c>
      <c r="F153" s="55" t="n">
        <f aca="false">IF(D153&gt;1,STDEV('Mediums (Working)'!O455:O481),"")</f>
        <v>9.3729727032411</v>
      </c>
      <c r="G153" s="55" t="n">
        <f aca="false">IF(D153&gt;1,TINV(0.05,D153-1)*F153/SQRT(D153),"")</f>
        <v>3.70782451163594</v>
      </c>
      <c r="H153" s="46" t="n">
        <f aca="false">COUNT('Mediums (Working)'!O484:O506)</f>
        <v>23</v>
      </c>
      <c r="I153" s="55" t="n">
        <f aca="false">IF(H153&gt;0,AVERAGE('Mediums (Working)'!O484:O506),"")</f>
        <v>30.0307134149997</v>
      </c>
      <c r="J153" s="55" t="n">
        <f aca="false">IF(H153&gt;1,STDEV('Mediums (Working)'!O484:O506),"")</f>
        <v>11.597237948115</v>
      </c>
      <c r="K153" s="55" t="n">
        <f aca="false">IF(H153&gt;1,TINV(0.05,H153-1)*J153/SQRT(H153),"")</f>
        <v>5.01502175915822</v>
      </c>
      <c r="L153" s="55" t="n">
        <f aca="false">IF(AND(D153&gt;1,H153&gt;1),I153-E153,"")</f>
        <v>3.66702807458822</v>
      </c>
      <c r="M153" s="55" t="n">
        <f aca="false">IF(AND(D153&gt;1,H153&gt;1),L153-TINV(0.05,(F153^2/D153+J153^2/H153)^2/((F153^2/D153)^2/(D153-1)+(J153^2/H153)^2/(H153-1)))*SQRT(F153^2/D153+J153^2/H153),"")</f>
        <v>-2.42124370604693</v>
      </c>
      <c r="N153" s="55" t="n">
        <f aca="false">IF(AND(D153&gt;1,H153&gt;1),L153+TINV(0.05,(F153^2/D153+J153^2/H153)^2/((F153^2/D153)^2/(D153-1)+(J153^2/H153)^2/(H153-1)))*SQRT(F153^2/D153+J153^2/H153),"")</f>
        <v>9.75529985522337</v>
      </c>
      <c r="O153" s="49" t="n">
        <f aca="false">IF(AND(D153&gt;1,H153&gt;1),TTEST('Mediums (Working)'!O455:O481,'Mediums (Working)'!O484:O506,2,3),"")</f>
        <v>0.230922830745903</v>
      </c>
    </row>
    <row r="154" customFormat="false" ht="15" hidden="false" customHeight="false" outlineLevel="0" collapsed="false">
      <c r="A154" s="45" t="s">
        <v>2027</v>
      </c>
      <c r="B154" s="46" t="s">
        <v>5446</v>
      </c>
      <c r="C154" s="47" t="n">
        <v>4.559</v>
      </c>
      <c r="D154" s="46" t="n">
        <f aca="false">COUNT('Mediums (Working)'!P455:P481)</f>
        <v>27</v>
      </c>
      <c r="E154" s="55" t="n">
        <f aca="false">IF(D154&gt;0,AVERAGE('Mediums (Working)'!P455:P481),"")</f>
        <v>27.3060536901128</v>
      </c>
      <c r="F154" s="55" t="n">
        <f aca="false">IF(D154&gt;1,STDEV('Mediums (Working)'!P455:P481),"")</f>
        <v>11.4062472697325</v>
      </c>
      <c r="G154" s="55" t="n">
        <f aca="false">IF(D154&gt;1,TINV(0.05,D154-1)*F154/SQRT(D154),"")</f>
        <v>4.51216114156294</v>
      </c>
      <c r="H154" s="46" t="n">
        <f aca="false">COUNT('Mediums (Working)'!P484:P506)</f>
        <v>23</v>
      </c>
      <c r="I154" s="55" t="n">
        <f aca="false">IF(H154&gt;0,AVERAGE('Mediums (Working)'!P484:P506),"")</f>
        <v>30.9068633792067</v>
      </c>
      <c r="J154" s="55" t="n">
        <f aca="false">IF(H154&gt;1,STDEV('Mediums (Working)'!P484:P506),"")</f>
        <v>13.3645504497629</v>
      </c>
      <c r="K154" s="55" t="n">
        <f aca="false">IF(H154&gt;1,TINV(0.05,H154-1)*J154/SQRT(H154),"")</f>
        <v>5.77926499454319</v>
      </c>
      <c r="L154" s="55" t="n">
        <f aca="false">IF(AND(D154&gt;1,H154&gt;1),I154-E154,"")</f>
        <v>3.60080968909391</v>
      </c>
      <c r="M154" s="55" t="n">
        <f aca="false">IF(AND(D154&gt;1,H154&gt;1),L154-TINV(0.05,(F154^2/D154+J154^2/H154)^2/((F154^2/D154)^2/(D154-1)+(J154^2/H154)^2/(H154-1)))*SQRT(F154^2/D154+J154^2/H154),"")</f>
        <v>-3.55328045888314</v>
      </c>
      <c r="N154" s="55" t="n">
        <f aca="false">IF(AND(D154&gt;1,H154&gt;1),L154+TINV(0.05,(F154^2/D154+J154^2/H154)^2/((F154^2/D154)^2/(D154-1)+(J154^2/H154)^2/(H154-1)))*SQRT(F154^2/D154+J154^2/H154),"")</f>
        <v>10.754899837071</v>
      </c>
      <c r="O154" s="49" t="n">
        <f aca="false">IF(AND(D154&gt;1,H154&gt;1),TTEST('Mediums (Working)'!P455:P481,'Mediums (Working)'!P484:P506,2,3),"")</f>
        <v>0.315687271790076</v>
      </c>
    </row>
    <row r="155" customFormat="false" ht="15" hidden="false" customHeight="false" outlineLevel="0" collapsed="false">
      <c r="A155" s="45" t="s">
        <v>2154</v>
      </c>
      <c r="B155" s="46" t="s">
        <v>5447</v>
      </c>
      <c r="C155" s="47" t="n">
        <v>4.789</v>
      </c>
      <c r="D155" s="46" t="n">
        <f aca="false">COUNT('Mediums (Working)'!Q455:Q481)</f>
        <v>27</v>
      </c>
      <c r="E155" s="55" t="n">
        <f aca="false">IF(D155&gt;0,AVERAGE('Mediums (Working)'!Q455:Q481),"")</f>
        <v>23.0150636198236</v>
      </c>
      <c r="F155" s="55" t="n">
        <f aca="false">IF(D155&gt;1,STDEV('Mediums (Working)'!Q455:Q481),"")</f>
        <v>10.6009272667101</v>
      </c>
      <c r="G155" s="55" t="n">
        <f aca="false">IF(D155&gt;1,TINV(0.05,D155-1)*F155/SQRT(D155),"")</f>
        <v>4.19358715853144</v>
      </c>
      <c r="H155" s="46" t="n">
        <f aca="false">COUNT('Mediums (Working)'!Q484:Q506)</f>
        <v>23</v>
      </c>
      <c r="I155" s="55" t="n">
        <f aca="false">IF(H155&gt;0,AVERAGE('Mediums (Working)'!Q484:Q506),"")</f>
        <v>25.5104382218678</v>
      </c>
      <c r="J155" s="55" t="n">
        <f aca="false">IF(H155&gt;1,STDEV('Mediums (Working)'!Q484:Q506),"")</f>
        <v>9.6305777426088</v>
      </c>
      <c r="K155" s="55" t="n">
        <f aca="false">IF(H155&gt;1,TINV(0.05,H155-1)*J155/SQRT(H155),"")</f>
        <v>4.16457411226078</v>
      </c>
      <c r="L155" s="55" t="n">
        <f aca="false">IF(AND(D155&gt;1,H155&gt;1),I155-E155,"")</f>
        <v>2.49537460204428</v>
      </c>
      <c r="M155" s="55" t="n">
        <f aca="false">IF(AND(D155&gt;1,H155&gt;1),L155-TINV(0.05,(F155^2/D155+J155^2/H155)^2/((F155^2/D155)^2/(D155-1)+(J155^2/H155)^2/(H155-1)))*SQRT(F155^2/D155+J155^2/H155),"")</f>
        <v>-3.26352296279505</v>
      </c>
      <c r="N155" s="55" t="n">
        <f aca="false">IF(AND(D155&gt;1,H155&gt;1),L155+TINV(0.05,(F155^2/D155+J155^2/H155)^2/((F155^2/D155)^2/(D155-1)+(J155^2/H155)^2/(H155-1)))*SQRT(F155^2/D155+J155^2/H155),"")</f>
        <v>8.25427216688361</v>
      </c>
      <c r="O155" s="49" t="n">
        <f aca="false">IF(AND(D155&gt;1,H155&gt;1),TTEST('Mediums (Working)'!Q455:Q481,'Mediums (Working)'!Q484:Q506,2,3),"")</f>
        <v>0.38772980842251</v>
      </c>
    </row>
    <row r="156" customFormat="false" ht="15" hidden="false" customHeight="false" outlineLevel="0" collapsed="false">
      <c r="A156" s="45" t="s">
        <v>2285</v>
      </c>
      <c r="B156" s="46" t="s">
        <v>5448</v>
      </c>
      <c r="C156" s="47" t="n">
        <v>5.055</v>
      </c>
      <c r="D156" s="46" t="n">
        <f aca="false">COUNT('Mediums (Working)'!R455:R481)</f>
        <v>26</v>
      </c>
      <c r="E156" s="55" t="n">
        <f aca="false">IF(D156&gt;0,AVERAGE('Mediums (Working)'!R455:R481),"")</f>
        <v>24.5364987549475</v>
      </c>
      <c r="F156" s="55" t="n">
        <f aca="false">IF(D156&gt;1,STDEV('Mediums (Working)'!R455:R481),"")</f>
        <v>6.86451790543923</v>
      </c>
      <c r="G156" s="55" t="n">
        <f aca="false">IF(D156&gt;1,TINV(0.05,D156-1)*F156/SQRT(D156),"")</f>
        <v>2.77263878567821</v>
      </c>
      <c r="H156" s="46" t="n">
        <f aca="false">COUNT('Mediums (Working)'!R484:R506)</f>
        <v>22</v>
      </c>
      <c r="I156" s="55" t="n">
        <f aca="false">IF(H156&gt;0,AVERAGE('Mediums (Working)'!R484:R506),"")</f>
        <v>23.4319527813602</v>
      </c>
      <c r="J156" s="55" t="n">
        <f aca="false">IF(H156&gt;1,STDEV('Mediums (Working)'!R484:R506),"")</f>
        <v>10.9001082467814</v>
      </c>
      <c r="K156" s="55" t="n">
        <f aca="false">IF(H156&gt;1,TINV(0.05,H156-1)*J156/SQRT(H156),"")</f>
        <v>4.83283725361914</v>
      </c>
      <c r="L156" s="55" t="n">
        <f aca="false">IF(AND(D156&gt;1,H156&gt;1),I156-E156,"")</f>
        <v>-1.10454597358725</v>
      </c>
      <c r="M156" s="55" t="n">
        <f aca="false">IF(AND(D156&gt;1,H156&gt;1),L156-TINV(0.05,(F156^2/D156+J156^2/H156)^2/((F156^2/D156)^2/(D156-1)+(J156^2/H156)^2/(H156-1)))*SQRT(F156^2/D156+J156^2/H156),"")</f>
        <v>-6.56252491785331</v>
      </c>
      <c r="N156" s="55" t="n">
        <f aca="false">IF(AND(D156&gt;1,H156&gt;1),L156+TINV(0.05,(F156^2/D156+J156^2/H156)^2/((F156^2/D156)^2/(D156-1)+(J156^2/H156)^2/(H156-1)))*SQRT(F156^2/D156+J156^2/H156),"")</f>
        <v>4.3534329706788</v>
      </c>
      <c r="O156" s="49" t="n">
        <f aca="false">IF(AND(D156&gt;1,H156&gt;1),TTEST('Mediums (Working)'!R455:R481,'Mediums (Working)'!R484:R506,2,3),"")</f>
        <v>0.683438210817401</v>
      </c>
    </row>
    <row r="157" customFormat="false" ht="15" hidden="false" customHeight="false" outlineLevel="0" collapsed="false">
      <c r="A157" s="45" t="s">
        <v>2413</v>
      </c>
      <c r="B157" s="46" t="s">
        <v>5449</v>
      </c>
      <c r="C157" s="47" t="n">
        <v>5.278</v>
      </c>
      <c r="D157" s="46" t="n">
        <f aca="false">COUNT('Mediums (Working)'!S455:S481)</f>
        <v>27</v>
      </c>
      <c r="E157" s="55" t="n">
        <f aca="false">IF(D157&gt;0,AVERAGE('Mediums (Working)'!S455:S481),"")</f>
        <v>23.2660456416213</v>
      </c>
      <c r="F157" s="55" t="n">
        <f aca="false">IF(D157&gt;1,STDEV('Mediums (Working)'!S455:S481),"")</f>
        <v>9.69841462210575</v>
      </c>
      <c r="G157" s="55" t="n">
        <f aca="false">IF(D157&gt;1,TINV(0.05,D157-1)*F157/SQRT(D157),"")</f>
        <v>3.83656504701197</v>
      </c>
      <c r="H157" s="46" t="n">
        <f aca="false">COUNT('Mediums (Working)'!S484:S506)</f>
        <v>23</v>
      </c>
      <c r="I157" s="55" t="n">
        <f aca="false">IF(H157&gt;0,AVERAGE('Mediums (Working)'!S484:S506),"")</f>
        <v>23.3685439697432</v>
      </c>
      <c r="J157" s="55" t="n">
        <f aca="false">IF(H157&gt;1,STDEV('Mediums (Working)'!S484:S506),"")</f>
        <v>9.94767743187716</v>
      </c>
      <c r="K157" s="55" t="n">
        <f aca="false">IF(H157&gt;1,TINV(0.05,H157-1)*J157/SQRT(H157),"")</f>
        <v>4.30169830067684</v>
      </c>
      <c r="L157" s="55" t="n">
        <f aca="false">IF(AND(D157&gt;1,H157&gt;1),I157-E157,"")</f>
        <v>0.1024983281219</v>
      </c>
      <c r="M157" s="55" t="n">
        <f aca="false">IF(AND(D157&gt;1,H157&gt;1),L157-TINV(0.05,(F157^2/D157+J157^2/H157)^2/((F157^2/D157)^2/(D157-1)+(J157^2/H157)^2/(H157-1)))*SQRT(F157^2/D157+J157^2/H157),"")</f>
        <v>-5.51421011551273</v>
      </c>
      <c r="N157" s="55" t="n">
        <f aca="false">IF(AND(D157&gt;1,H157&gt;1),L157+TINV(0.05,(F157^2/D157+J157^2/H157)^2/((F157^2/D157)^2/(D157-1)+(J157^2/H157)^2/(H157-1)))*SQRT(F157^2/D157+J157^2/H157),"")</f>
        <v>5.71920677175653</v>
      </c>
      <c r="O157" s="49" t="n">
        <f aca="false">IF(AND(D157&gt;1,H157&gt;1),TTEST('Mediums (Working)'!S455:S481,'Mediums (Working)'!S484:S506,2,3),"")</f>
        <v>0.970855691636376</v>
      </c>
    </row>
    <row r="158" customFormat="false" ht="15" hidden="false" customHeight="false" outlineLevel="0" collapsed="false">
      <c r="A158" s="45" t="s">
        <v>2544</v>
      </c>
      <c r="B158" s="46" t="s">
        <v>5450</v>
      </c>
      <c r="C158" s="47" t="n">
        <v>5.546</v>
      </c>
      <c r="D158" s="46" t="n">
        <f aca="false">COUNT('Mediums (Working)'!T455:T481)</f>
        <v>27</v>
      </c>
      <c r="E158" s="55" t="n">
        <f aca="false">IF(D158&gt;0,AVERAGE('Mediums (Working)'!T455:T481),"")</f>
        <v>22.835505659451</v>
      </c>
      <c r="F158" s="55" t="n">
        <f aca="false">IF(D158&gt;1,STDEV('Mediums (Working)'!T455:T481),"")</f>
        <v>9.07179517066639</v>
      </c>
      <c r="G158" s="55" t="n">
        <f aca="false">IF(D158&gt;1,TINV(0.05,D158-1)*F158/SQRT(D158),"")</f>
        <v>3.58868264779072</v>
      </c>
      <c r="H158" s="46" t="n">
        <f aca="false">COUNT('Mediums (Working)'!T484:T506)</f>
        <v>23</v>
      </c>
      <c r="I158" s="55" t="n">
        <f aca="false">IF(H158&gt;0,AVERAGE('Mediums (Working)'!T484:T506),"")</f>
        <v>21.1200353583151</v>
      </c>
      <c r="J158" s="55" t="n">
        <f aca="false">IF(H158&gt;1,STDEV('Mediums (Working)'!T484:T506),"")</f>
        <v>7.46156504058435</v>
      </c>
      <c r="K158" s="55" t="n">
        <f aca="false">IF(H158&gt;1,TINV(0.05,H158-1)*J158/SQRT(H158),"")</f>
        <v>3.22662268406652</v>
      </c>
      <c r="L158" s="55" t="n">
        <f aca="false">IF(AND(D158&gt;1,H158&gt;1),I158-E158,"")</f>
        <v>-1.71547030113589</v>
      </c>
      <c r="M158" s="55" t="n">
        <f aca="false">IF(AND(D158&gt;1,H158&gt;1),L158-TINV(0.05,(F158^2/D158+J158^2/H158)^2/((F158^2/D158)^2/(D158-1)+(J158^2/H158)^2/(H158-1)))*SQRT(F158^2/D158+J158^2/H158),"")</f>
        <v>-6.41997806773484</v>
      </c>
      <c r="N158" s="55" t="n">
        <f aca="false">IF(AND(D158&gt;1,H158&gt;1),L158+TINV(0.05,(F158^2/D158+J158^2/H158)^2/((F158^2/D158)^2/(D158-1)+(J158^2/H158)^2/(H158-1)))*SQRT(F158^2/D158+J158^2/H158),"")</f>
        <v>2.98903746546306</v>
      </c>
      <c r="O158" s="49" t="n">
        <f aca="false">IF(AND(D158&gt;1,H158&gt;1),TTEST('Mediums (Working)'!T455:T481,'Mediums (Working)'!T484:T506,2,3),"")</f>
        <v>0.466782949150526</v>
      </c>
    </row>
    <row r="159" customFormat="false" ht="15" hidden="false" customHeight="false" outlineLevel="0" collapsed="false">
      <c r="A159" s="45" t="s">
        <v>2676</v>
      </c>
      <c r="B159" s="46" t="s">
        <v>5451</v>
      </c>
      <c r="C159" s="47" t="n">
        <v>5.774</v>
      </c>
      <c r="D159" s="46" t="n">
        <f aca="false">COUNT('Mediums (Working)'!U455:U481)</f>
        <v>27</v>
      </c>
      <c r="E159" s="55" t="n">
        <f aca="false">IF(D159&gt;0,AVERAGE('Mediums (Working)'!U455:U481),"")</f>
        <v>18.1578378662708</v>
      </c>
      <c r="F159" s="55" t="n">
        <f aca="false">IF(D159&gt;1,STDEV('Mediums (Working)'!U455:U481),"")</f>
        <v>6.46192695305134</v>
      </c>
      <c r="G159" s="55" t="n">
        <f aca="false">IF(D159&gt;1,TINV(0.05,D159-1)*F159/SQRT(D159),"")</f>
        <v>2.55625316615289</v>
      </c>
      <c r="H159" s="46" t="n">
        <f aca="false">COUNT('Mediums (Working)'!U484:U506)</f>
        <v>23</v>
      </c>
      <c r="I159" s="55" t="n">
        <f aca="false">IF(H159&gt;0,AVERAGE('Mediums (Working)'!U484:U506),"")</f>
        <v>22.0960009803653</v>
      </c>
      <c r="J159" s="55" t="n">
        <f aca="false">IF(H159&gt;1,STDEV('Mediums (Working)'!U484:U506),"")</f>
        <v>7.25570142221573</v>
      </c>
      <c r="K159" s="55" t="n">
        <f aca="false">IF(H159&gt;1,TINV(0.05,H159-1)*J159/SQRT(H159),"")</f>
        <v>3.13760057982441</v>
      </c>
      <c r="L159" s="55" t="n">
        <f aca="false">IF(AND(D159&gt;1,H159&gt;1),I159-E159,"")</f>
        <v>3.93816311409449</v>
      </c>
      <c r="M159" s="55" t="n">
        <f aca="false">IF(AND(D159&gt;1,H159&gt;1),L159-TINV(0.05,(F159^2/D159+J159^2/H159)^2/((F159^2/D159)^2/(D159-1)+(J159^2/H159)^2/(H159-1)))*SQRT(F159^2/D159+J159^2/H159),"")</f>
        <v>-0.00879878502438869</v>
      </c>
      <c r="N159" s="55" t="n">
        <f aca="false">IF(AND(D159&gt;1,H159&gt;1),L159+TINV(0.05,(F159^2/D159+J159^2/H159)^2/((F159^2/D159)^2/(D159-1)+(J159^2/H159)^2/(H159-1)))*SQRT(F159^2/D159+J159^2/H159),"")</f>
        <v>7.88512501321337</v>
      </c>
      <c r="O159" s="49" t="n">
        <f aca="false">IF(AND(D159&gt;1,H159&gt;1),TTEST('Mediums (Working)'!U455:U481,'Mediums (Working)'!U484:U506,2,3),"")</f>
        <v>0.0504129280905938</v>
      </c>
    </row>
    <row r="160" customFormat="false" ht="15" hidden="false" customHeight="false" outlineLevel="0" collapsed="false">
      <c r="A160" s="45" t="s">
        <v>2806</v>
      </c>
      <c r="B160" s="46" t="s">
        <v>5452</v>
      </c>
      <c r="C160" s="47" t="n">
        <v>6.038</v>
      </c>
      <c r="D160" s="46" t="n">
        <f aca="false">COUNT('Mediums (Working)'!V455:V481)</f>
        <v>26</v>
      </c>
      <c r="E160" s="55" t="n">
        <f aca="false">IF(D160&gt;0,AVERAGE('Mediums (Working)'!V455:V481),"")</f>
        <v>19.070638211769</v>
      </c>
      <c r="F160" s="55" t="n">
        <f aca="false">IF(D160&gt;1,STDEV('Mediums (Working)'!V455:V481),"")</f>
        <v>10.2046169653393</v>
      </c>
      <c r="G160" s="55" t="n">
        <f aca="false">IF(D160&gt;1,TINV(0.05,D160-1)*F160/SQRT(D160),"")</f>
        <v>4.12173399222554</v>
      </c>
      <c r="H160" s="46" t="n">
        <f aca="false">COUNT('Mediums (Working)'!V484:V506)</f>
        <v>23</v>
      </c>
      <c r="I160" s="55" t="n">
        <f aca="false">IF(H160&gt;0,AVERAGE('Mediums (Working)'!V484:V506),"")</f>
        <v>21.1576099897245</v>
      </c>
      <c r="J160" s="55" t="n">
        <f aca="false">IF(H160&gt;1,STDEV('Mediums (Working)'!V484:V506),"")</f>
        <v>7.75736834865104</v>
      </c>
      <c r="K160" s="55" t="n">
        <f aca="false">IF(H160&gt;1,TINV(0.05,H160-1)*J160/SQRT(H160),"")</f>
        <v>3.35453762666081</v>
      </c>
      <c r="L160" s="55" t="n">
        <f aca="false">IF(AND(D160&gt;1,H160&gt;1),I160-E160,"")</f>
        <v>2.08697177795557</v>
      </c>
      <c r="M160" s="55" t="n">
        <f aca="false">IF(AND(D160&gt;1,H160&gt;1),L160-TINV(0.05,(F160^2/D160+J160^2/H160)^2/((F160^2/D160)^2/(D160-1)+(J160^2/H160)^2/(H160-1)))*SQRT(F160^2/D160+J160^2/H160),"")</f>
        <v>-3.09268338407833</v>
      </c>
      <c r="N160" s="55" t="n">
        <f aca="false">IF(AND(D160&gt;1,H160&gt;1),L160+TINV(0.05,(F160^2/D160+J160^2/H160)^2/((F160^2/D160)^2/(D160-1)+(J160^2/H160)^2/(H160-1)))*SQRT(F160^2/D160+J160^2/H160),"")</f>
        <v>7.26662693998946</v>
      </c>
      <c r="O160" s="49" t="n">
        <f aca="false">IF(AND(D160&gt;1,H160&gt;1),TTEST('Mediums (Working)'!V455:V481,'Mediums (Working)'!V484:V506,2,3),"")</f>
        <v>0.421523488796095</v>
      </c>
    </row>
    <row r="161" customFormat="false" ht="15" hidden="false" customHeight="false" outlineLevel="0" collapsed="false">
      <c r="A161" s="45" t="s">
        <v>2933</v>
      </c>
      <c r="B161" s="46" t="s">
        <v>5453</v>
      </c>
      <c r="C161" s="47" t="n">
        <v>6.294</v>
      </c>
      <c r="D161" s="46" t="n">
        <f aca="false">COUNT('Mediums (Working)'!W455:W481)</f>
        <v>27</v>
      </c>
      <c r="E161" s="55" t="n">
        <f aca="false">IF(D161&gt;0,AVERAGE('Mediums (Working)'!W455:W481),"")</f>
        <v>21.9160021935783</v>
      </c>
      <c r="F161" s="55" t="n">
        <f aca="false">IF(D161&gt;1,STDEV('Mediums (Working)'!W455:W481),"")</f>
        <v>9.55330546063629</v>
      </c>
      <c r="G161" s="55" t="n">
        <f aca="false">IF(D161&gt;1,TINV(0.05,D161-1)*F161/SQRT(D161),"")</f>
        <v>3.77916177456103</v>
      </c>
      <c r="H161" s="46" t="n">
        <f aca="false">COUNT('Mediums (Working)'!W484:W506)</f>
        <v>23</v>
      </c>
      <c r="I161" s="55" t="n">
        <f aca="false">IF(H161&gt;0,AVERAGE('Mediums (Working)'!W484:W506),"")</f>
        <v>21.0130326032872</v>
      </c>
      <c r="J161" s="55" t="n">
        <f aca="false">IF(H161&gt;1,STDEV('Mediums (Working)'!W484:W506),"")</f>
        <v>9.05200365708086</v>
      </c>
      <c r="K161" s="55" t="n">
        <f aca="false">IF(H161&gt;1,TINV(0.05,H161-1)*J161/SQRT(H161),"")</f>
        <v>3.91437991591946</v>
      </c>
      <c r="L161" s="55" t="n">
        <f aca="false">IF(AND(D161&gt;1,H161&gt;1),I161-E161,"")</f>
        <v>-0.902969590291022</v>
      </c>
      <c r="M161" s="55" t="n">
        <f aca="false">IF(AND(D161&gt;1,H161&gt;1),L161-TINV(0.05,(F161^2/D161+J161^2/H161)^2/((F161^2/D161)^2/(D161-1)+(J161^2/H161)^2/(H161-1)))*SQRT(F161^2/D161+J161^2/H161),"")</f>
        <v>-6.20372997935505</v>
      </c>
      <c r="N161" s="55" t="n">
        <f aca="false">IF(AND(D161&gt;1,H161&gt;1),L161+TINV(0.05,(F161^2/D161+J161^2/H161)^2/((F161^2/D161)^2/(D161-1)+(J161^2/H161)^2/(H161-1)))*SQRT(F161^2/D161+J161^2/H161),"")</f>
        <v>4.39779079877301</v>
      </c>
      <c r="O161" s="49" t="n">
        <f aca="false">IF(AND(D161&gt;1,H161&gt;1),TTEST('Mediums (Working)'!W455:W481,'Mediums (Working)'!W484:W506,2,3),"")</f>
        <v>0.733342705357638</v>
      </c>
    </row>
    <row r="162" customFormat="false" ht="15" hidden="false" customHeight="false" outlineLevel="0" collapsed="false">
      <c r="A162" s="45" t="s">
        <v>3066</v>
      </c>
      <c r="B162" s="46" t="s">
        <v>5454</v>
      </c>
      <c r="C162" s="47" t="n">
        <v>6.549</v>
      </c>
      <c r="D162" s="46" t="n">
        <f aca="false">COUNT('Mediums (Working)'!X455:X481)</f>
        <v>27</v>
      </c>
      <c r="E162" s="55" t="n">
        <f aca="false">IF(D162&gt;0,AVERAGE('Mediums (Working)'!X455:X481),"")</f>
        <v>16.5073756654632</v>
      </c>
      <c r="F162" s="55" t="n">
        <f aca="false">IF(D162&gt;1,STDEV('Mediums (Working)'!X455:X481),"")</f>
        <v>6.5988805395331</v>
      </c>
      <c r="G162" s="55" t="n">
        <f aca="false">IF(D162&gt;1,TINV(0.05,D162-1)*F162/SQRT(D162),"")</f>
        <v>2.61043020058914</v>
      </c>
      <c r="H162" s="46" t="n">
        <f aca="false">COUNT('Mediums (Working)'!X484:X506)</f>
        <v>23</v>
      </c>
      <c r="I162" s="55" t="n">
        <f aca="false">IF(H162&gt;0,AVERAGE('Mediums (Working)'!X484:X506),"")</f>
        <v>22.5749038217783</v>
      </c>
      <c r="J162" s="55" t="n">
        <f aca="false">IF(H162&gt;1,STDEV('Mediums (Working)'!X484:X506),"")</f>
        <v>7.60040190145174</v>
      </c>
      <c r="K162" s="55" t="n">
        <f aca="false">IF(H162&gt;1,TINV(0.05,H162-1)*J162/SQRT(H162),"")</f>
        <v>3.28666024484937</v>
      </c>
      <c r="L162" s="55" t="n">
        <f aca="false">IF(AND(D162&gt;1,H162&gt;1),I162-E162,"")</f>
        <v>6.06752815631505</v>
      </c>
      <c r="M162" s="55" t="n">
        <f aca="false">IF(AND(D162&gt;1,H162&gt;1),L162-TINV(0.05,(F162^2/D162+J162^2/H162)^2/((F162^2/D162)^2/(D162-1)+(J162^2/H162)^2/(H162-1)))*SQRT(F162^2/D162+J162^2/H162),"")</f>
        <v>1.97192665621321</v>
      </c>
      <c r="N162" s="55" t="n">
        <f aca="false">IF(AND(D162&gt;1,H162&gt;1),L162+TINV(0.05,(F162^2/D162+J162^2/H162)^2/((F162^2/D162)^2/(D162-1)+(J162^2/H162)^2/(H162-1)))*SQRT(F162^2/D162+J162^2/H162),"")</f>
        <v>10.1631296564169</v>
      </c>
      <c r="O162" s="49" t="n">
        <f aca="false">IF(AND(D162&gt;1,H162&gt;1),TTEST('Mediums (Working)'!X455:X481,'Mediums (Working)'!X484:X506,2,3),"")</f>
        <v>0.00458451860425887</v>
      </c>
    </row>
    <row r="163" customFormat="false" ht="15" hidden="false" customHeight="false" outlineLevel="0" collapsed="false">
      <c r="A163" s="45" t="s">
        <v>3201</v>
      </c>
      <c r="B163" s="46" t="s">
        <v>5455</v>
      </c>
      <c r="C163" s="47" t="n">
        <v>6.812</v>
      </c>
      <c r="D163" s="46" t="n">
        <f aca="false">COUNT('Mediums (Working)'!Y455:Y481)</f>
        <v>27</v>
      </c>
      <c r="E163" s="55" t="n">
        <f aca="false">IF(D163&gt;0,AVERAGE('Mediums (Working)'!Y455:Y481),"")</f>
        <v>19.9178048589605</v>
      </c>
      <c r="F163" s="55" t="n">
        <f aca="false">IF(D163&gt;1,STDEV('Mediums (Working)'!Y455:Y481),"")</f>
        <v>9.67837853958245</v>
      </c>
      <c r="G163" s="55" t="n">
        <f aca="false">IF(D163&gt;1,TINV(0.05,D163-1)*F163/SQRT(D163),"")</f>
        <v>3.82863903674296</v>
      </c>
      <c r="H163" s="46" t="n">
        <f aca="false">COUNT('Mediums (Working)'!Y484:Y506)</f>
        <v>23</v>
      </c>
      <c r="I163" s="55" t="n">
        <f aca="false">IF(H163&gt;0,AVERAGE('Mediums (Working)'!Y484:Y506),"")</f>
        <v>19.8098958863464</v>
      </c>
      <c r="J163" s="55" t="n">
        <f aca="false">IF(H163&gt;1,STDEV('Mediums (Working)'!Y484:Y506),"")</f>
        <v>7.31414653903735</v>
      </c>
      <c r="K163" s="55" t="n">
        <f aca="false">IF(H163&gt;1,TINV(0.05,H163-1)*J163/SQRT(H163),"")</f>
        <v>3.16287414357193</v>
      </c>
      <c r="L163" s="55" t="n">
        <f aca="false">IF(AND(D163&gt;1,H163&gt;1),I163-E163,"")</f>
        <v>-0.107908972614133</v>
      </c>
      <c r="M163" s="55" t="n">
        <f aca="false">IF(AND(D163&gt;1,H163&gt;1),L163-TINV(0.05,(F163^2/D163+J163^2/H163)^2/((F163^2/D163)^2/(D163-1)+(J163^2/H163)^2/(H163-1)))*SQRT(F163^2/D163+J163^2/H163),"")</f>
        <v>-4.95083401022208</v>
      </c>
      <c r="N163" s="55" t="n">
        <f aca="false">IF(AND(D163&gt;1,H163&gt;1),L163+TINV(0.05,(F163^2/D163+J163^2/H163)^2/((F163^2/D163)^2/(D163-1)+(J163^2/H163)^2/(H163-1)))*SQRT(F163^2/D163+J163^2/H163),"")</f>
        <v>4.73501606499381</v>
      </c>
      <c r="O163" s="49" t="n">
        <f aca="false">IF(AND(D163&gt;1,H163&gt;1),TTEST('Mediums (Working)'!Y455:Y481,'Mediums (Working)'!Y484:Y506,2,3),"")</f>
        <v>0.964435067474316</v>
      </c>
    </row>
    <row r="164" customFormat="false" ht="15" hidden="false" customHeight="false" outlineLevel="0" collapsed="false">
      <c r="A164" s="45" t="s">
        <v>3330</v>
      </c>
      <c r="B164" s="46" t="s">
        <v>5456</v>
      </c>
      <c r="C164" s="47" t="n">
        <v>7.346</v>
      </c>
      <c r="D164" s="46" t="n">
        <f aca="false">COUNT('Mediums (Working)'!Z455:Z481)</f>
        <v>27</v>
      </c>
      <c r="E164" s="55" t="n">
        <f aca="false">IF(D164&gt;0,AVERAGE('Mediums (Working)'!Z455:Z481),"")</f>
        <v>15.8201446178081</v>
      </c>
      <c r="F164" s="55" t="n">
        <f aca="false">IF(D164&gt;1,STDEV('Mediums (Working)'!Z455:Z481),"")</f>
        <v>7.75887845503254</v>
      </c>
      <c r="G164" s="55" t="n">
        <f aca="false">IF(D164&gt;1,TINV(0.05,D164-1)*F164/SQRT(D164),"")</f>
        <v>3.06931009288288</v>
      </c>
      <c r="H164" s="46" t="n">
        <f aca="false">COUNT('Mediums (Working)'!Z484:Z506)</f>
        <v>23</v>
      </c>
      <c r="I164" s="55" t="n">
        <f aca="false">IF(H164&gt;0,AVERAGE('Mediums (Working)'!Z484:Z506),"")</f>
        <v>19.6741890099257</v>
      </c>
      <c r="J164" s="55" t="n">
        <f aca="false">IF(H164&gt;1,STDEV('Mediums (Working)'!Z484:Z506),"")</f>
        <v>6.41197178991592</v>
      </c>
      <c r="K164" s="55" t="n">
        <f aca="false">IF(H164&gt;1,TINV(0.05,H164-1)*J164/SQRT(H164),"")</f>
        <v>2.77274452670549</v>
      </c>
      <c r="L164" s="55" t="n">
        <f aca="false">IF(AND(D164&gt;1,H164&gt;1),I164-E164,"")</f>
        <v>3.85404439211768</v>
      </c>
      <c r="M164" s="55" t="n">
        <f aca="false">IF(AND(D164&gt;1,H164&gt;1),L164-TINV(0.05,(F164^2/D164+J164^2/H164)^2/((F164^2/D164)^2/(D164-1)+(J164^2/H164)^2/(H164-1)))*SQRT(F164^2/D164+J164^2/H164),"")</f>
        <v>-0.178065396868109</v>
      </c>
      <c r="N164" s="55" t="n">
        <f aca="false">IF(AND(D164&gt;1,H164&gt;1),L164+TINV(0.05,(F164^2/D164+J164^2/H164)^2/((F164^2/D164)^2/(D164-1)+(J164^2/H164)^2/(H164-1)))*SQRT(F164^2/D164+J164^2/H164),"")</f>
        <v>7.88615418110347</v>
      </c>
      <c r="O164" s="49" t="n">
        <f aca="false">IF(AND(D164&gt;1,H164&gt;1),TTEST('Mediums (Working)'!Z455:Z481,'Mediums (Working)'!Z484:Z506,2,3),"")</f>
        <v>0.0604410227311411</v>
      </c>
    </row>
    <row r="165" customFormat="false" ht="15" hidden="false" customHeight="false" outlineLevel="0" collapsed="false">
      <c r="A165" s="50" t="s">
        <v>5405</v>
      </c>
      <c r="B165" s="51" t="s">
        <v>5457</v>
      </c>
      <c r="C165" s="52"/>
      <c r="D165" s="51" t="n">
        <f aca="false">COUNT('Mediums (Working)'!AA455:AA481)</f>
        <v>0</v>
      </c>
      <c r="E165" s="56" t="str">
        <f aca="false">IF(D165&gt;0,AVERAGE('Mediums (Working)'!AA455:AA481),"")</f>
        <v/>
      </c>
      <c r="F165" s="56" t="str">
        <f aca="false">IF(D165&gt;1,STDEV('Mediums (Working)'!AA455:AA481),"")</f>
        <v/>
      </c>
      <c r="G165" s="56" t="str">
        <f aca="false">IF(D165&gt;1,TINV(0.05,D165-1)*F165/SQRT(D165),"")</f>
        <v/>
      </c>
      <c r="H165" s="51" t="n">
        <f aca="false">COUNT('Mediums (Working)'!AA484:AA506)</f>
        <v>0</v>
      </c>
      <c r="I165" s="56" t="str">
        <f aca="false">IF(H165&gt;0,AVERAGE('Mediums (Working)'!AA484:AA506),"")</f>
        <v/>
      </c>
      <c r="J165" s="56" t="str">
        <f aca="false">IF(H165&gt;1,STDEV('Mediums (Working)'!AA484:AA506),"")</f>
        <v/>
      </c>
      <c r="K165" s="56" t="str">
        <f aca="false">IF(H165&gt;1,TINV(0.05,H165-1)*J165/SQRT(H165),"")</f>
        <v/>
      </c>
      <c r="L165" s="56" t="str">
        <f aca="false">IF(AND(D165&gt;1,H165&gt;1),I165-E165,"")</f>
        <v/>
      </c>
      <c r="M165" s="56" t="str">
        <f aca="false">IF(AND(D165&gt;1,H165&gt;1),L165-TINV(0.05,(F165^2/D165+J165^2/H165)^2/((F165^2/D165)^2/(D165-1)+(J165^2/H165)^2/(H165-1)))*SQRT(F165^2/D165+J165^2/H165),"")</f>
        <v/>
      </c>
      <c r="N165" s="56" t="str">
        <f aca="false">IF(AND(D165&gt;1,H165&gt;1),L165+TINV(0.05,(F165^2/D165+J165^2/H165)^2/((F165^2/D165)^2/(D165-1)+(J165^2/H165)^2/(H165-1)))*SQRT(F165^2/D165+J165^2/H165),"")</f>
        <v/>
      </c>
      <c r="O165" s="54" t="str">
        <f aca="false">IF(AND(D165&gt;1,H165&gt;1),TTEST('Mediums (Working)'!AA455:AA481,'Mediums (Working)'!AA484:AA506,2,3),"")</f>
        <v/>
      </c>
    </row>
    <row r="166" customFormat="false" ht="15" hidden="false" customHeight="false" outlineLevel="0" collapsed="false">
      <c r="A166" s="45" t="s">
        <v>3465</v>
      </c>
      <c r="B166" s="46" t="s">
        <v>5458</v>
      </c>
      <c r="C166" s="47" t="n">
        <v>7.778</v>
      </c>
      <c r="D166" s="46" t="n">
        <f aca="false">COUNT('Mediums (Working)'!AB455:AB481)</f>
        <v>27</v>
      </c>
      <c r="E166" s="55" t="n">
        <f aca="false">IF(D166&gt;0,AVERAGE('Mediums (Working)'!AB455:AB481),"")</f>
        <v>16.1900691226819</v>
      </c>
      <c r="F166" s="55" t="n">
        <f aca="false">IF(D166&gt;1,STDEV('Mediums (Working)'!AB455:AB481),"")</f>
        <v>7.00788447995213</v>
      </c>
      <c r="G166" s="55" t="n">
        <f aca="false">IF(D166&gt;1,TINV(0.05,D166-1)*F166/SQRT(D166),"")</f>
        <v>2.77222677075487</v>
      </c>
      <c r="H166" s="46" t="n">
        <f aca="false">COUNT('Mediums (Working)'!AB484:AB506)</f>
        <v>23</v>
      </c>
      <c r="I166" s="55" t="n">
        <f aca="false">IF(H166&gt;0,AVERAGE('Mediums (Working)'!AB484:AB506),"")</f>
        <v>21.4192483063765</v>
      </c>
      <c r="J166" s="55" t="n">
        <f aca="false">IF(H166&gt;1,STDEV('Mediums (Working)'!AB484:AB506),"")</f>
        <v>7.88540952717447</v>
      </c>
      <c r="K166" s="55" t="n">
        <f aca="false">IF(H166&gt;1,TINV(0.05,H166-1)*J166/SQRT(H166),"")</f>
        <v>3.40990678432025</v>
      </c>
      <c r="L166" s="55" t="n">
        <f aca="false">IF(AND(D166&gt;1,H166&gt;1),I166-E166,"")</f>
        <v>5.22917918369453</v>
      </c>
      <c r="M166" s="55" t="n">
        <f aca="false">IF(AND(D166&gt;1,H166&gt;1),L166-TINV(0.05,(F166^2/D166+J166^2/H166)^2/((F166^2/D166)^2/(D166-1)+(J166^2/H166)^2/(H166-1)))*SQRT(F166^2/D166+J166^2/H166),"")</f>
        <v>0.943325839906022</v>
      </c>
      <c r="N166" s="55" t="n">
        <f aca="false">IF(AND(D166&gt;1,H166&gt;1),L166+TINV(0.05,(F166^2/D166+J166^2/H166)^2/((F166^2/D166)^2/(D166-1)+(J166^2/H166)^2/(H166-1)))*SQRT(F166^2/D166+J166^2/H166),"")</f>
        <v>9.51503252748304</v>
      </c>
      <c r="O166" s="49" t="n">
        <f aca="false">IF(AND(D166&gt;1,H166&gt;1),TTEST('Mediums (Working)'!AB455:AB481,'Mediums (Working)'!AB484:AB506,2,3),"")</f>
        <v>0.0178897457998552</v>
      </c>
    </row>
    <row r="167" customFormat="false" ht="15" hidden="false" customHeight="false" outlineLevel="0" collapsed="false">
      <c r="A167" s="45" t="s">
        <v>3592</v>
      </c>
      <c r="B167" s="46" t="s">
        <v>5459</v>
      </c>
      <c r="C167" s="47" t="n">
        <v>8.05</v>
      </c>
      <c r="D167" s="46" t="n">
        <f aca="false">COUNT('Mediums (Working)'!AC455:AC481)</f>
        <v>27</v>
      </c>
      <c r="E167" s="55" t="n">
        <f aca="false">IF(D167&gt;0,AVERAGE('Mediums (Working)'!AC455:AC481),"")</f>
        <v>16.9680469031115</v>
      </c>
      <c r="F167" s="55" t="n">
        <f aca="false">IF(D167&gt;1,STDEV('Mediums (Working)'!AC455:AC481),"")</f>
        <v>7.4599833579523</v>
      </c>
      <c r="G167" s="55" t="n">
        <f aca="false">IF(D167&gt;1,TINV(0.05,D167-1)*F167/SQRT(D167),"")</f>
        <v>2.95107113044798</v>
      </c>
      <c r="H167" s="46" t="n">
        <f aca="false">COUNT('Mediums (Working)'!AC484:AC506)</f>
        <v>23</v>
      </c>
      <c r="I167" s="55" t="n">
        <f aca="false">IF(H167&gt;0,AVERAGE('Mediums (Working)'!AC484:AC506),"")</f>
        <v>21.5876937922405</v>
      </c>
      <c r="J167" s="55" t="n">
        <f aca="false">IF(H167&gt;1,STDEV('Mediums (Working)'!AC484:AC506),"")</f>
        <v>8.27363747995211</v>
      </c>
      <c r="K167" s="55" t="n">
        <f aca="false">IF(H167&gt;1,TINV(0.05,H167-1)*J167/SQRT(H167),"")</f>
        <v>3.57778914039537</v>
      </c>
      <c r="L167" s="55" t="n">
        <f aca="false">IF(AND(D167&gt;1,H167&gt;1),I167-E167,"")</f>
        <v>4.61964688912899</v>
      </c>
      <c r="M167" s="55" t="n">
        <f aca="false">IF(AND(D167&gt;1,H167&gt;1),L167-TINV(0.05,(F167^2/D167+J167^2/H167)^2/((F167^2/D167)^2/(D167-1)+(J167^2/H167)^2/(H167-1)))*SQRT(F167^2/D167+J167^2/H167),"")</f>
        <v>0.0963332049455596</v>
      </c>
      <c r="N167" s="55" t="n">
        <f aca="false">IF(AND(D167&gt;1,H167&gt;1),L167+TINV(0.05,(F167^2/D167+J167^2/H167)^2/((F167^2/D167)^2/(D167-1)+(J167^2/H167)^2/(H167-1)))*SQRT(F167^2/D167+J167^2/H167),"")</f>
        <v>9.14296057331243</v>
      </c>
      <c r="O167" s="49" t="n">
        <f aca="false">IF(AND(D167&gt;1,H167&gt;1),TTEST('Mediums (Working)'!AC455:AC481,'Mediums (Working)'!AC484:AC506,2,3),"")</f>
        <v>0.045403300062791</v>
      </c>
    </row>
    <row r="168" customFormat="false" ht="15" hidden="false" customHeight="false" outlineLevel="0" collapsed="false">
      <c r="A168" s="45" t="s">
        <v>3719</v>
      </c>
      <c r="B168" s="46" t="s">
        <v>5460</v>
      </c>
      <c r="C168" s="47" t="n">
        <v>8.283</v>
      </c>
      <c r="D168" s="46" t="n">
        <f aca="false">COUNT('Mediums (Working)'!AD455:AD481)</f>
        <v>27</v>
      </c>
      <c r="E168" s="55" t="n">
        <f aca="false">IF(D168&gt;0,AVERAGE('Mediums (Working)'!AD455:AD481),"")</f>
        <v>17.9147974433609</v>
      </c>
      <c r="F168" s="55" t="n">
        <f aca="false">IF(D168&gt;1,STDEV('Mediums (Working)'!AD455:AD481),"")</f>
        <v>10.769092792085</v>
      </c>
      <c r="G168" s="55" t="n">
        <f aca="false">IF(D168&gt;1,TINV(0.05,D168-1)*F168/SQRT(D168),"")</f>
        <v>4.26011122477369</v>
      </c>
      <c r="H168" s="46" t="n">
        <f aca="false">COUNT('Mediums (Working)'!AD484:AD506)</f>
        <v>23</v>
      </c>
      <c r="I168" s="55" t="n">
        <f aca="false">IF(H168&gt;0,AVERAGE('Mediums (Working)'!AD484:AD506),"")</f>
        <v>22.8903018302034</v>
      </c>
      <c r="J168" s="55" t="n">
        <f aca="false">IF(H168&gt;1,STDEV('Mediums (Working)'!AD484:AD506),"")</f>
        <v>11.7912715971988</v>
      </c>
      <c r="K168" s="55" t="n">
        <f aca="false">IF(H168&gt;1,TINV(0.05,H168-1)*J168/SQRT(H168),"")</f>
        <v>5.09892820106427</v>
      </c>
      <c r="L168" s="55" t="n">
        <f aca="false">IF(AND(D168&gt;1,H168&gt;1),I168-E168,"")</f>
        <v>4.97550438684257</v>
      </c>
      <c r="M168" s="55" t="n">
        <f aca="false">IF(AND(D168&gt;1,H168&gt;1),L168-TINV(0.05,(F168^2/D168+J168^2/H168)^2/((F168^2/D168)^2/(D168-1)+(J168^2/H168)^2/(H168-1)))*SQRT(F168^2/D168+J168^2/H168),"")</f>
        <v>-1.50110488052611</v>
      </c>
      <c r="N168" s="55" t="n">
        <f aca="false">IF(AND(D168&gt;1,H168&gt;1),L168+TINV(0.05,(F168^2/D168+J168^2/H168)^2/((F168^2/D168)^2/(D168-1)+(J168^2/H168)^2/(H168-1)))*SQRT(F168^2/D168+J168^2/H168),"")</f>
        <v>11.4521136542113</v>
      </c>
      <c r="O168" s="49" t="n">
        <f aca="false">IF(AND(D168&gt;1,H168&gt;1),TTEST('Mediums (Working)'!AD455:AD481,'Mediums (Working)'!AD484:AD506,2,3),"")</f>
        <v>0.128782490231677</v>
      </c>
    </row>
    <row r="169" customFormat="false" ht="15" hidden="false" customHeight="false" outlineLevel="0" collapsed="false">
      <c r="A169" s="45" t="s">
        <v>3846</v>
      </c>
      <c r="B169" s="46" t="s">
        <v>5461</v>
      </c>
      <c r="C169" s="47" t="n">
        <v>8.588</v>
      </c>
      <c r="D169" s="46" t="n">
        <f aca="false">COUNT('Mediums (Working)'!AE455:AE481)</f>
        <v>27</v>
      </c>
      <c r="E169" s="55" t="n">
        <f aca="false">IF(D169&gt;0,AVERAGE('Mediums (Working)'!AE455:AE481),"")</f>
        <v>16.52198363516</v>
      </c>
      <c r="F169" s="55" t="n">
        <f aca="false">IF(D169&gt;1,STDEV('Mediums (Working)'!AE455:AE481),"")</f>
        <v>9.07567468340199</v>
      </c>
      <c r="G169" s="55" t="n">
        <f aca="false">IF(D169&gt;1,TINV(0.05,D169-1)*F169/SQRT(D169),"")</f>
        <v>3.59021733191599</v>
      </c>
      <c r="H169" s="46" t="n">
        <f aca="false">COUNT('Mediums (Working)'!AE484:AE506)</f>
        <v>23</v>
      </c>
      <c r="I169" s="55" t="n">
        <f aca="false">IF(H169&gt;0,AVERAGE('Mediums (Working)'!AE484:AE506),"")</f>
        <v>23.6921624110255</v>
      </c>
      <c r="J169" s="55" t="n">
        <f aca="false">IF(H169&gt;1,STDEV('Mediums (Working)'!AE484:AE506),"")</f>
        <v>14.0491687613147</v>
      </c>
      <c r="K169" s="55" t="n">
        <f aca="false">IF(H169&gt;1,TINV(0.05,H169-1)*J169/SQRT(H169),"")</f>
        <v>6.07531615297513</v>
      </c>
      <c r="L169" s="55" t="n">
        <f aca="false">IF(AND(D169&gt;1,H169&gt;1),I169-E169,"")</f>
        <v>7.17017877586554</v>
      </c>
      <c r="M169" s="55" t="n">
        <f aca="false">IF(AND(D169&gt;1,H169&gt;1),L169-TINV(0.05,(F169^2/D169+J169^2/H169)^2/((F169^2/D169)^2/(D169-1)+(J169^2/H169)^2/(H169-1)))*SQRT(F169^2/D169+J169^2/H169),"")</f>
        <v>0.253110417701574</v>
      </c>
      <c r="N169" s="55" t="n">
        <f aca="false">IF(AND(D169&gt;1,H169&gt;1),L169+TINV(0.05,(F169^2/D169+J169^2/H169)^2/((F169^2/D169)^2/(D169-1)+(J169^2/H169)^2/(H169-1)))*SQRT(F169^2/D169+J169^2/H169),"")</f>
        <v>14.0872471340295</v>
      </c>
      <c r="O169" s="49" t="n">
        <f aca="false">IF(AND(D169&gt;1,H169&gt;1),TTEST('Mediums (Working)'!AE455:AE481,'Mediums (Working)'!AE484:AE506,2,3),"")</f>
        <v>0.04248343210464</v>
      </c>
    </row>
    <row r="170" customFormat="false" ht="15" hidden="false" customHeight="false" outlineLevel="0" collapsed="false">
      <c r="A170" s="45" t="s">
        <v>3975</v>
      </c>
      <c r="B170" s="46" t="s">
        <v>5462</v>
      </c>
      <c r="C170" s="47" t="n">
        <v>8.796</v>
      </c>
      <c r="D170" s="46" t="n">
        <f aca="false">COUNT('Mediums (Working)'!AF455:AF481)</f>
        <v>26</v>
      </c>
      <c r="E170" s="55" t="n">
        <f aca="false">IF(D170&gt;0,AVERAGE('Mediums (Working)'!AF455:AF481),"")</f>
        <v>17.9064712213626</v>
      </c>
      <c r="F170" s="55" t="n">
        <f aca="false">IF(D170&gt;1,STDEV('Mediums (Working)'!AF455:AF481),"")</f>
        <v>10.1792994663399</v>
      </c>
      <c r="G170" s="55" t="n">
        <f aca="false">IF(D170&gt;1,TINV(0.05,D170-1)*F170/SQRT(D170),"")</f>
        <v>4.11150803307603</v>
      </c>
      <c r="H170" s="46" t="n">
        <f aca="false">COUNT('Mediums (Working)'!AF484:AF506)</f>
        <v>23</v>
      </c>
      <c r="I170" s="55" t="n">
        <f aca="false">IF(H170&gt;0,AVERAGE('Mediums (Working)'!AF484:AF506),"")</f>
        <v>25.3437745805152</v>
      </c>
      <c r="J170" s="55" t="n">
        <f aca="false">IF(H170&gt;1,STDEV('Mediums (Working)'!AF484:AF506),"")</f>
        <v>14.7680026886539</v>
      </c>
      <c r="K170" s="55" t="n">
        <f aca="false">IF(H170&gt;1,TINV(0.05,H170-1)*J170/SQRT(H170),"")</f>
        <v>6.38616325320328</v>
      </c>
      <c r="L170" s="55" t="n">
        <f aca="false">IF(AND(D170&gt;1,H170&gt;1),I170-E170,"")</f>
        <v>7.43730335915263</v>
      </c>
      <c r="M170" s="55" t="n">
        <f aca="false">IF(AND(D170&gt;1,H170&gt;1),L170-TINV(0.05,(F170^2/D170+J170^2/H170)^2/((F170^2/D170)^2/(D170-1)+(J170^2/H170)^2/(H170-1)))*SQRT(F170^2/D170+J170^2/H170),"")</f>
        <v>0.00811971561863256</v>
      </c>
      <c r="N170" s="55" t="n">
        <f aca="false">IF(AND(D170&gt;1,H170&gt;1),L170+TINV(0.05,(F170^2/D170+J170^2/H170)^2/((F170^2/D170)^2/(D170-1)+(J170^2/H170)^2/(H170-1)))*SQRT(F170^2/D170+J170^2/H170),"")</f>
        <v>14.8664870026866</v>
      </c>
      <c r="O170" s="49" t="n">
        <f aca="false">IF(AND(D170&gt;1,H170&gt;1),TTEST('Mediums (Working)'!AF455:AF481,'Mediums (Working)'!AF484:AF506,2,3),"")</f>
        <v>0.0496865331051448</v>
      </c>
    </row>
    <row r="171" customFormat="false" ht="15" hidden="false" customHeight="false" outlineLevel="0" collapsed="false">
      <c r="A171" s="45" t="s">
        <v>4103</v>
      </c>
      <c r="B171" s="46" t="s">
        <v>5463</v>
      </c>
      <c r="C171" s="47" t="n">
        <v>9.073</v>
      </c>
      <c r="D171" s="46" t="n">
        <f aca="false">COUNT('Mediums (Working)'!AG455:AG481)</f>
        <v>27</v>
      </c>
      <c r="E171" s="55" t="n">
        <f aca="false">IF(D171&gt;0,AVERAGE('Mediums (Working)'!AG455:AG481),"")</f>
        <v>20.2039133286528</v>
      </c>
      <c r="F171" s="55" t="n">
        <f aca="false">IF(D171&gt;1,STDEV('Mediums (Working)'!AG455:AG481),"")</f>
        <v>10.3796539747156</v>
      </c>
      <c r="G171" s="55" t="n">
        <f aca="false">IF(D171&gt;1,TINV(0.05,D171-1)*F171/SQRT(D171),"")</f>
        <v>4.10605435951412</v>
      </c>
      <c r="H171" s="46" t="n">
        <f aca="false">COUNT('Mediums (Working)'!AG484:AG506)</f>
        <v>23</v>
      </c>
      <c r="I171" s="55" t="n">
        <f aca="false">IF(H171&gt;0,AVERAGE('Mediums (Working)'!AG484:AG506),"")</f>
        <v>27.740817206043</v>
      </c>
      <c r="J171" s="55" t="n">
        <f aca="false">IF(H171&gt;1,STDEV('Mediums (Working)'!AG484:AG506),"")</f>
        <v>18.5576932504916</v>
      </c>
      <c r="K171" s="55" t="n">
        <f aca="false">IF(H171&gt;1,TINV(0.05,H171-1)*J171/SQRT(H171),"")</f>
        <v>8.02494834264621</v>
      </c>
      <c r="L171" s="55" t="n">
        <f aca="false">IF(AND(D171&gt;1,H171&gt;1),I171-E171,"")</f>
        <v>7.53690387739027</v>
      </c>
      <c r="M171" s="55" t="n">
        <f aca="false">IF(AND(D171&gt;1,H171&gt;1),L171-TINV(0.05,(F171^2/D171+J171^2/H171)^2/((F171^2/D171)^2/(D171-1)+(J171^2/H171)^2/(H171-1)))*SQRT(F171^2/D171+J171^2/H171),"")</f>
        <v>-1.32285725441032</v>
      </c>
      <c r="N171" s="55" t="n">
        <f aca="false">IF(AND(D171&gt;1,H171&gt;1),L171+TINV(0.05,(F171^2/D171+J171^2/H171)^2/((F171^2/D171)^2/(D171-1)+(J171^2/H171)^2/(H171-1)))*SQRT(F171^2/D171+J171^2/H171),"")</f>
        <v>16.3966650091909</v>
      </c>
      <c r="O171" s="49" t="n">
        <f aca="false">IF(AND(D171&gt;1,H171&gt;1),TTEST('Mediums (Working)'!AG455:AG481,'Mediums (Working)'!AG484:AG506,2,3),"")</f>
        <v>0.092759710150409</v>
      </c>
    </row>
    <row r="172" customFormat="false" ht="15" hidden="false" customHeight="false" outlineLevel="0" collapsed="false">
      <c r="A172" s="45" t="s">
        <v>5406</v>
      </c>
      <c r="B172" s="46" t="s">
        <v>5464</v>
      </c>
      <c r="C172" s="47" t="n">
        <v>9.432</v>
      </c>
      <c r="D172" s="46" t="n">
        <f aca="false">COUNT('Mediums (Working)'!AH455:AH481)</f>
        <v>27</v>
      </c>
      <c r="E172" s="55" t="n">
        <f aca="false">IF(D172&gt;0,AVERAGE('Mediums (Working)'!AH455:AH481),"")</f>
        <v>27.5731047491614</v>
      </c>
      <c r="F172" s="55" t="n">
        <f aca="false">IF(D172&gt;1,STDEV('Mediums (Working)'!AH455:AH481),"")</f>
        <v>15.3652259237903</v>
      </c>
      <c r="G172" s="55" t="n">
        <f aca="false">IF(D172&gt;1,TINV(0.05,D172-1)*F172/SQRT(D172),"")</f>
        <v>6.07828093720505</v>
      </c>
      <c r="H172" s="46" t="n">
        <f aca="false">COUNT('Mediums (Working)'!AH484:AH506)</f>
        <v>23</v>
      </c>
      <c r="I172" s="55" t="n">
        <f aca="false">IF(H172&gt;0,AVERAGE('Mediums (Working)'!AH484:AH506),"")</f>
        <v>33.736041547178</v>
      </c>
      <c r="J172" s="55" t="n">
        <f aca="false">IF(H172&gt;1,STDEV('Mediums (Working)'!AH484:AH506),"")</f>
        <v>23.7862103057853</v>
      </c>
      <c r="K172" s="55" t="n">
        <f aca="false">IF(H172&gt;1,TINV(0.05,H172-1)*J172/SQRT(H172),"")</f>
        <v>10.2859286655247</v>
      </c>
      <c r="L172" s="55" t="n">
        <f aca="false">IF(AND(D172&gt;1,H172&gt;1),I172-E172,"")</f>
        <v>6.16293679801664</v>
      </c>
      <c r="M172" s="55" t="n">
        <f aca="false">IF(AND(D172&gt;1,H172&gt;1),L172-TINV(0.05,(F172^2/D172+J172^2/H172)^2/((F172^2/D172)^2/(D172-1)+(J172^2/H172)^2/(H172-1)))*SQRT(F172^2/D172+J172^2/H172),"")</f>
        <v>-5.54803311240345</v>
      </c>
      <c r="N172" s="55" t="n">
        <f aca="false">IF(AND(D172&gt;1,H172&gt;1),L172+TINV(0.05,(F172^2/D172+J172^2/H172)^2/((F172^2/D172)^2/(D172-1)+(J172^2/H172)^2/(H172-1)))*SQRT(F172^2/D172+J172^2/H172),"")</f>
        <v>17.8739067084367</v>
      </c>
      <c r="O172" s="49" t="n">
        <f aca="false">IF(AND(D172&gt;1,H172&gt;1),TTEST('Mediums (Working)'!AH455:AH481,'Mediums (Working)'!AH484:AH506,2,3),"")</f>
        <v>0.292845968610271</v>
      </c>
    </row>
    <row r="173" customFormat="false" ht="15" hidden="false" customHeight="false" outlineLevel="0" collapsed="false">
      <c r="A173" s="45" t="s">
        <v>4360</v>
      </c>
      <c r="B173" s="46" t="s">
        <v>5465</v>
      </c>
      <c r="C173" s="47" t="n">
        <v>9.802</v>
      </c>
      <c r="D173" s="46" t="n">
        <f aca="false">COUNT('Mediums (Working)'!AI455:AI481)</f>
        <v>27</v>
      </c>
      <c r="E173" s="55" t="n">
        <f aca="false">IF(D173&gt;0,AVERAGE('Mediums (Working)'!AI455:AI481),"")</f>
        <v>38.4901355657077</v>
      </c>
      <c r="F173" s="55" t="n">
        <f aca="false">IF(D173&gt;1,STDEV('Mediums (Working)'!AI455:AI481),"")</f>
        <v>23.8863180728268</v>
      </c>
      <c r="G173" s="55" t="n">
        <f aca="false">IF(D173&gt;1,TINV(0.05,D173-1)*F173/SQRT(D173),"")</f>
        <v>9.44911272520129</v>
      </c>
      <c r="H173" s="46" t="n">
        <f aca="false">COUNT('Mediums (Working)'!AI484:AI506)</f>
        <v>23</v>
      </c>
      <c r="I173" s="55" t="n">
        <f aca="false">IF(H173&gt;0,AVERAGE('Mediums (Working)'!AI484:AI506),"")</f>
        <v>38.3723857312755</v>
      </c>
      <c r="J173" s="55" t="n">
        <f aca="false">IF(H173&gt;1,STDEV('Mediums (Working)'!AI484:AI506),"")</f>
        <v>21.7550969438332</v>
      </c>
      <c r="K173" s="55" t="n">
        <f aca="false">IF(H173&gt;1,TINV(0.05,H173-1)*J173/SQRT(H173),"")</f>
        <v>9.40760938372</v>
      </c>
      <c r="L173" s="55" t="n">
        <f aca="false">IF(AND(D173&gt;1,H173&gt;1),I173-E173,"")</f>
        <v>-0.117749834432168</v>
      </c>
      <c r="M173" s="55" t="n">
        <f aca="false">IF(AND(D173&gt;1,H173&gt;1),L173-TINV(0.05,(F173^2/D173+J173^2/H173)^2/((F173^2/D173)^2/(D173-1)+(J173^2/H173)^2/(H173-1)))*SQRT(F173^2/D173+J173^2/H173),"")</f>
        <v>-13.1101187200246</v>
      </c>
      <c r="N173" s="55" t="n">
        <f aca="false">IF(AND(D173&gt;1,H173&gt;1),L173+TINV(0.05,(F173^2/D173+J173^2/H173)^2/((F173^2/D173)^2/(D173-1)+(J173^2/H173)^2/(H173-1)))*SQRT(F173^2/D173+J173^2/H173),"")</f>
        <v>12.8746190511602</v>
      </c>
      <c r="O173" s="49" t="n">
        <f aca="false">IF(AND(D173&gt;1,H173&gt;1),TTEST('Mediums (Working)'!AI455:AI481,'Mediums (Working)'!AI484:AI506,2,3),"")</f>
        <v>0.985529402603067</v>
      </c>
    </row>
    <row r="174" customFormat="false" ht="15" hidden="false" customHeight="false" outlineLevel="0" collapsed="false">
      <c r="A174" s="45" t="s">
        <v>4488</v>
      </c>
      <c r="B174" s="46" t="s">
        <v>5466</v>
      </c>
      <c r="C174" s="47" t="n">
        <v>10.333</v>
      </c>
      <c r="D174" s="46" t="n">
        <f aca="false">COUNT('Mediums (Working)'!AJ455:AJ481)</f>
        <v>27</v>
      </c>
      <c r="E174" s="55" t="n">
        <f aca="false">IF(D174&gt;0,AVERAGE('Mediums (Working)'!AJ455:AJ481),"")</f>
        <v>38.8723508715794</v>
      </c>
      <c r="F174" s="55" t="n">
        <f aca="false">IF(D174&gt;1,STDEV('Mediums (Working)'!AJ455:AJ481),"")</f>
        <v>26.0533630572289</v>
      </c>
      <c r="G174" s="55" t="n">
        <f aca="false">IF(D174&gt;1,TINV(0.05,D174-1)*F174/SQRT(D174),"")</f>
        <v>10.3063671700164</v>
      </c>
      <c r="H174" s="46" t="n">
        <f aca="false">COUNT('Mediums (Working)'!AJ484:AJ506)</f>
        <v>23</v>
      </c>
      <c r="I174" s="55" t="n">
        <f aca="false">IF(H174&gt;0,AVERAGE('Mediums (Working)'!AJ484:AJ506),"")</f>
        <v>50.776296858906</v>
      </c>
      <c r="J174" s="55" t="n">
        <f aca="false">IF(H174&gt;1,STDEV('Mediums (Working)'!AJ484:AJ506),"")</f>
        <v>25.0660829260632</v>
      </c>
      <c r="K174" s="55" t="n">
        <f aca="false">IF(H174&gt;1,TINV(0.05,H174-1)*J174/SQRT(H174),"")</f>
        <v>10.8393870897082</v>
      </c>
      <c r="L174" s="55" t="n">
        <f aca="false">IF(AND(D174&gt;1,H174&gt;1),I174-E174,"")</f>
        <v>11.9039459873266</v>
      </c>
      <c r="M174" s="55" t="n">
        <f aca="false">IF(AND(D174&gt;1,H174&gt;1),L174-TINV(0.05,(F174^2/D174+J174^2/H174)^2/((F174^2/D174)^2/(D174-1)+(J174^2/H174)^2/(H174-1)))*SQRT(F174^2/D174+J174^2/H174),"")</f>
        <v>-2.66662229434153</v>
      </c>
      <c r="N174" s="55" t="n">
        <f aca="false">IF(AND(D174&gt;1,H174&gt;1),L174+TINV(0.05,(F174^2/D174+J174^2/H174)^2/((F174^2/D174)^2/(D174-1)+(J174^2/H174)^2/(H174-1)))*SQRT(F174^2/D174+J174^2/H174),"")</f>
        <v>26.4745142689947</v>
      </c>
      <c r="O174" s="49" t="n">
        <f aca="false">IF(AND(D174&gt;1,H174&gt;1),TTEST('Mediums (Working)'!AJ455:AJ481,'Mediums (Working)'!AJ484:AJ506,2,3),"")</f>
        <v>0.106904059474133</v>
      </c>
    </row>
    <row r="175" customFormat="false" ht="15" hidden="false" customHeight="false" outlineLevel="0" collapsed="false">
      <c r="A175" s="45" t="s">
        <v>4617</v>
      </c>
      <c r="B175" s="46" t="s">
        <v>5467</v>
      </c>
      <c r="C175" s="47" t="n">
        <v>10.602</v>
      </c>
      <c r="D175" s="46" t="n">
        <f aca="false">COUNT('Mediums (Working)'!AK455:AK481)</f>
        <v>27</v>
      </c>
      <c r="E175" s="55" t="n">
        <f aca="false">IF(D175&gt;0,AVERAGE('Mediums (Working)'!AK455:AK481),"")</f>
        <v>45.8359556776798</v>
      </c>
      <c r="F175" s="55" t="n">
        <f aca="false">IF(D175&gt;1,STDEV('Mediums (Working)'!AK455:AK481),"")</f>
        <v>26.1231557424382</v>
      </c>
      <c r="G175" s="55" t="n">
        <f aca="false">IF(D175&gt;1,TINV(0.05,D175-1)*F175/SQRT(D175),"")</f>
        <v>10.3339762367602</v>
      </c>
      <c r="H175" s="46" t="n">
        <f aca="false">COUNT('Mediums (Working)'!AK484:AK506)</f>
        <v>23</v>
      </c>
      <c r="I175" s="55" t="n">
        <f aca="false">IF(H175&gt;0,AVERAGE('Mediums (Working)'!AK484:AK506),"")</f>
        <v>58.7206814775749</v>
      </c>
      <c r="J175" s="55" t="n">
        <f aca="false">IF(H175&gt;1,STDEV('Mediums (Working)'!AK484:AK506),"")</f>
        <v>23.5963526519573</v>
      </c>
      <c r="K175" s="55" t="n">
        <f aca="false">IF(H175&gt;1,TINV(0.05,H175-1)*J175/SQRT(H175),"")</f>
        <v>10.2038280593847</v>
      </c>
      <c r="L175" s="55" t="n">
        <f aca="false">IF(AND(D175&gt;1,H175&gt;1),I175-E175,"")</f>
        <v>12.8847257998951</v>
      </c>
      <c r="M175" s="55" t="n">
        <f aca="false">IF(AND(D175&gt;1,H175&gt;1),L175-TINV(0.05,(F175^2/D175+J175^2/H175)^2/((F175^2/D175)^2/(D175-1)+(J175^2/H175)^2/(H175-1)))*SQRT(F175^2/D175+J175^2/H175),"")</f>
        <v>-1.26668626857823</v>
      </c>
      <c r="N175" s="55" t="n">
        <f aca="false">IF(AND(D175&gt;1,H175&gt;1),L175+TINV(0.05,(F175^2/D175+J175^2/H175)^2/((F175^2/D175)^2/(D175-1)+(J175^2/H175)^2/(H175-1)))*SQRT(F175^2/D175+J175^2/H175),"")</f>
        <v>27.0361378683685</v>
      </c>
      <c r="O175" s="49" t="n">
        <f aca="false">IF(AND(D175&gt;1,H175&gt;1),TTEST('Mediums (Working)'!AK455:AK481,'Mediums (Working)'!AK484:AK506,2,3),"")</f>
        <v>0.0732337543243866</v>
      </c>
    </row>
    <row r="176" customFormat="false" ht="15" hidden="false" customHeight="false" outlineLevel="0" collapsed="false">
      <c r="A176" s="45" t="s">
        <v>4746</v>
      </c>
      <c r="B176" s="46" t="s">
        <v>5468</v>
      </c>
      <c r="C176" s="47" t="n">
        <v>11.086</v>
      </c>
      <c r="D176" s="46" t="n">
        <f aca="false">COUNT('Mediums (Working)'!AL455:AL481)</f>
        <v>27</v>
      </c>
      <c r="E176" s="55" t="n">
        <f aca="false">IF(D176&gt;0,AVERAGE('Mediums (Working)'!AL455:AL481),"")</f>
        <v>53.159654722795</v>
      </c>
      <c r="F176" s="55" t="n">
        <f aca="false">IF(D176&gt;1,STDEV('Mediums (Working)'!AL455:AL481),"")</f>
        <v>24.4290987511469</v>
      </c>
      <c r="G176" s="55" t="n">
        <f aca="false">IF(D176&gt;1,TINV(0.05,D176-1)*F176/SQRT(D176),"")</f>
        <v>9.66382961036002</v>
      </c>
      <c r="H176" s="46" t="n">
        <f aca="false">COUNT('Mediums (Working)'!AL484:AL506)</f>
        <v>23</v>
      </c>
      <c r="I176" s="55" t="n">
        <f aca="false">IF(H176&gt;0,AVERAGE('Mediums (Working)'!AL484:AL506),"")</f>
        <v>69.5108277360552</v>
      </c>
      <c r="J176" s="55" t="n">
        <f aca="false">IF(H176&gt;1,STDEV('Mediums (Working)'!AL484:AL506),"")</f>
        <v>16.3548578249238</v>
      </c>
      <c r="K176" s="55" t="n">
        <f aca="false">IF(H176&gt;1,TINV(0.05,H176-1)*J176/SQRT(H176),"")</f>
        <v>7.07237087200262</v>
      </c>
      <c r="L176" s="55" t="n">
        <f aca="false">IF(AND(D176&gt;1,H176&gt;1),I176-E176,"")</f>
        <v>16.3511730132602</v>
      </c>
      <c r="M176" s="55" t="n">
        <f aca="false">IF(AND(D176&gt;1,H176&gt;1),L176-TINV(0.05,(F176^2/D176+J176^2/H176)^2/((F176^2/D176)^2/(D176-1)+(J176^2/H176)^2/(H176-1)))*SQRT(F176^2/D176+J176^2/H176),"")</f>
        <v>4.65330283685991</v>
      </c>
      <c r="N176" s="55" t="n">
        <f aca="false">IF(AND(D176&gt;1,H176&gt;1),L176+TINV(0.05,(F176^2/D176+J176^2/H176)^2/((F176^2/D176)^2/(D176-1)+(J176^2/H176)^2/(H176-1)))*SQRT(F176^2/D176+J176^2/H176),"")</f>
        <v>28.0490431896606</v>
      </c>
      <c r="O176" s="49" t="n">
        <f aca="false">IF(AND(D176&gt;1,H176&gt;1),TTEST('Mediums (Working)'!AL455:AL481,'Mediums (Working)'!AL484:AL506,2,3),"")</f>
        <v>0.00717137862187989</v>
      </c>
    </row>
    <row r="177" customFormat="false" ht="15" hidden="false" customHeight="false" outlineLevel="0" collapsed="false">
      <c r="A177" s="45" t="s">
        <v>4855</v>
      </c>
      <c r="B177" s="46" t="s">
        <v>5469</v>
      </c>
      <c r="C177" s="47" t="n">
        <v>11.538</v>
      </c>
      <c r="D177" s="46" t="n">
        <f aca="false">COUNT('Mediums (Working)'!AM455:AM481)</f>
        <v>27</v>
      </c>
      <c r="E177" s="55" t="n">
        <f aca="false">IF(D177&gt;0,AVERAGE('Mediums (Working)'!AM455:AM481),"")</f>
        <v>56.8748060286797</v>
      </c>
      <c r="F177" s="55" t="n">
        <f aca="false">IF(D177&gt;1,STDEV('Mediums (Working)'!AM455:AM481),"")</f>
        <v>22.3904009653134</v>
      </c>
      <c r="G177" s="55" t="n">
        <f aca="false">IF(D177&gt;1,TINV(0.05,D177-1)*F177/SQRT(D177),"")</f>
        <v>8.85734762631268</v>
      </c>
      <c r="H177" s="46" t="n">
        <f aca="false">COUNT('Mediums (Working)'!AM484:AM506)</f>
        <v>23</v>
      </c>
      <c r="I177" s="55" t="n">
        <f aca="false">IF(H177&gt;0,AVERAGE('Mediums (Working)'!AM484:AM506),"")</f>
        <v>79.0619508998798</v>
      </c>
      <c r="J177" s="55" t="n">
        <f aca="false">IF(H177&gt;1,STDEV('Mediums (Working)'!AM484:AM506),"")</f>
        <v>10.513902261632</v>
      </c>
      <c r="K177" s="55" t="n">
        <f aca="false">IF(H177&gt;1,TINV(0.05,H177-1)*J177/SQRT(H177),"")</f>
        <v>4.54655227836535</v>
      </c>
      <c r="L177" s="55" t="n">
        <f aca="false">IF(AND(D177&gt;1,H177&gt;1),I177-E177,"")</f>
        <v>22.1871448712001</v>
      </c>
      <c r="M177" s="55" t="n">
        <f aca="false">IF(AND(D177&gt;1,H177&gt;1),L177-TINV(0.05,(F177^2/D177+J177^2/H177)^2/((F177^2/D177)^2/(D177-1)+(J177^2/H177)^2/(H177-1)))*SQRT(F177^2/D177+J177^2/H177),"")</f>
        <v>12.3998826622201</v>
      </c>
      <c r="N177" s="55" t="n">
        <f aca="false">IF(AND(D177&gt;1,H177&gt;1),L177+TINV(0.05,(F177^2/D177+J177^2/H177)^2/((F177^2/D177)^2/(D177-1)+(J177^2/H177)^2/(H177-1)))*SQRT(F177^2/D177+J177^2/H177),"")</f>
        <v>31.9744070801801</v>
      </c>
      <c r="O177" s="49" t="n">
        <f aca="false">IF(AND(D177&gt;1,H177&gt;1),TTEST('Mediums (Working)'!AM455:AM481,'Mediums (Working)'!AM484:AM506,2,3),"")</f>
        <v>4.70846544599668E-005</v>
      </c>
    </row>
    <row r="178" customFormat="false" ht="15" hidden="false" customHeight="false" outlineLevel="0" collapsed="false">
      <c r="A178" s="45" t="s">
        <v>4963</v>
      </c>
      <c r="B178" s="46" t="s">
        <v>5470</v>
      </c>
      <c r="C178" s="47" t="n">
        <v>12.062</v>
      </c>
      <c r="D178" s="46" t="n">
        <f aca="false">COUNT('Mediums (Working)'!AN455:AN481)</f>
        <v>27</v>
      </c>
      <c r="E178" s="55" t="n">
        <f aca="false">IF(D178&gt;0,AVERAGE('Mediums (Working)'!AN455:AN481),"")</f>
        <v>63.7256587453428</v>
      </c>
      <c r="F178" s="55" t="n">
        <f aca="false">IF(D178&gt;1,STDEV('Mediums (Working)'!AN455:AN481),"")</f>
        <v>21.5322395039434</v>
      </c>
      <c r="G178" s="55" t="n">
        <f aca="false">IF(D178&gt;1,TINV(0.05,D178-1)*F178/SQRT(D178),"")</f>
        <v>8.51787025854985</v>
      </c>
      <c r="H178" s="46" t="n">
        <f aca="false">COUNT('Mediums (Working)'!AN484:AN506)</f>
        <v>23</v>
      </c>
      <c r="I178" s="55" t="n">
        <f aca="false">IF(H178&gt;0,AVERAGE('Mediums (Working)'!AN484:AN506),"")</f>
        <v>83.4953044294898</v>
      </c>
      <c r="J178" s="55" t="n">
        <f aca="false">IF(H178&gt;1,STDEV('Mediums (Working)'!AN484:AN506),"")</f>
        <v>7.30083922430318</v>
      </c>
      <c r="K178" s="55" t="n">
        <f aca="false">IF(H178&gt;1,TINV(0.05,H178-1)*J178/SQRT(H178),"")</f>
        <v>3.15711962915683</v>
      </c>
      <c r="L178" s="55" t="n">
        <f aca="false">IF(AND(D178&gt;1,H178&gt;1),I178-E178,"")</f>
        <v>19.769645684147</v>
      </c>
      <c r="M178" s="55" t="n">
        <f aca="false">IF(AND(D178&gt;1,H178&gt;1),L178-TINV(0.05,(F178^2/D178+J178^2/H178)^2/((F178^2/D178)^2/(D178-1)+(J178^2/H178)^2/(H178-1)))*SQRT(F178^2/D178+J178^2/H178),"")</f>
        <v>10.777273003049</v>
      </c>
      <c r="N178" s="55" t="n">
        <f aca="false">IF(AND(D178&gt;1,H178&gt;1),L178+TINV(0.05,(F178^2/D178+J178^2/H178)^2/((F178^2/D178)^2/(D178-1)+(J178^2/H178)^2/(H178-1)))*SQRT(F178^2/D178+J178^2/H178),"")</f>
        <v>28.762018365245</v>
      </c>
      <c r="O178" s="49" t="n">
        <f aca="false">IF(AND(D178&gt;1,H178&gt;1),TTEST('Mediums (Working)'!AN455:AN481,'Mediums (Working)'!AN484:AN506,2,3),"")</f>
        <v>8.60557185914359E-005</v>
      </c>
    </row>
    <row r="179" customFormat="false" ht="15" hidden="false" customHeight="false" outlineLevel="0" collapsed="false">
      <c r="A179" s="45" t="s">
        <v>5072</v>
      </c>
      <c r="B179" s="46" t="s">
        <v>5471</v>
      </c>
      <c r="C179" s="47" t="n">
        <v>12.544</v>
      </c>
      <c r="D179" s="46" t="n">
        <f aca="false">COUNT('Mediums (Working)'!AO455:AO481)</f>
        <v>27</v>
      </c>
      <c r="E179" s="55" t="n">
        <f aca="false">IF(D179&gt;0,AVERAGE('Mediums (Working)'!AO455:AO481),"")</f>
        <v>66.2987662588317</v>
      </c>
      <c r="F179" s="55" t="n">
        <f aca="false">IF(D179&gt;1,STDEV('Mediums (Working)'!AO455:AO481),"")</f>
        <v>19.2873722106291</v>
      </c>
      <c r="G179" s="55" t="n">
        <f aca="false">IF(D179&gt;1,TINV(0.05,D179-1)*F179/SQRT(D179),"")</f>
        <v>7.62983033364509</v>
      </c>
      <c r="H179" s="46" t="n">
        <f aca="false">COUNT('Mediums (Working)'!AO484:AO506)</f>
        <v>23</v>
      </c>
      <c r="I179" s="55" t="n">
        <f aca="false">IF(H179&gt;0,AVERAGE('Mediums (Working)'!AO484:AO506),"")</f>
        <v>89.5733685886128</v>
      </c>
      <c r="J179" s="55" t="n">
        <f aca="false">IF(H179&gt;1,STDEV('Mediums (Working)'!AO484:AO506),"")</f>
        <v>4.69209597934889</v>
      </c>
      <c r="K179" s="55" t="n">
        <f aca="false">IF(H179&gt;1,TINV(0.05,H179-1)*J179/SQRT(H179),"")</f>
        <v>2.02901445480113</v>
      </c>
      <c r="L179" s="55" t="n">
        <f aca="false">IF(AND(D179&gt;1,H179&gt;1),I179-E179,"")</f>
        <v>23.2746023297811</v>
      </c>
      <c r="M179" s="55" t="n">
        <f aca="false">IF(AND(D179&gt;1,H179&gt;1),L179-TINV(0.05,(F179^2/D179+J179^2/H179)^2/((F179^2/D179)^2/(D179-1)+(J179^2/H179)^2/(H179-1)))*SQRT(F179^2/D179+J179^2/H179),"")</f>
        <v>15.4237209626034</v>
      </c>
      <c r="N179" s="55" t="n">
        <f aca="false">IF(AND(D179&gt;1,H179&gt;1),L179+TINV(0.05,(F179^2/D179+J179^2/H179)^2/((F179^2/D179)^2/(D179-1)+(J179^2/H179)^2/(H179-1)))*SQRT(F179^2/D179+J179^2/H179),"")</f>
        <v>31.1254836969589</v>
      </c>
      <c r="O179" s="49" t="n">
        <f aca="false">IF(AND(D179&gt;1,H179&gt;1),TTEST('Mediums (Working)'!AO455:AO481,'Mediums (Working)'!AO484:AO506,2,3),"")</f>
        <v>1.23827292750896E-006</v>
      </c>
    </row>
    <row r="180" customFormat="false" ht="15" hidden="false" customHeight="false" outlineLevel="0" collapsed="false">
      <c r="A180" s="45" t="s">
        <v>5184</v>
      </c>
      <c r="B180" s="46" t="s">
        <v>5472</v>
      </c>
      <c r="C180" s="47" t="n">
        <v>13.462</v>
      </c>
      <c r="D180" s="46" t="n">
        <f aca="false">COUNT('Mediums (Working)'!AP455:AP481)</f>
        <v>27</v>
      </c>
      <c r="E180" s="55" t="n">
        <f aca="false">IF(D180&gt;0,AVERAGE('Mediums (Working)'!AP455:AP481),"")</f>
        <v>72.5429119580731</v>
      </c>
      <c r="F180" s="55" t="n">
        <f aca="false">IF(D180&gt;1,STDEV('Mediums (Working)'!AP455:AP481),"")</f>
        <v>16.6692852674392</v>
      </c>
      <c r="G180" s="55" t="n">
        <f aca="false">IF(D180&gt;1,TINV(0.05,D180-1)*F180/SQRT(D180),"")</f>
        <v>6.59414963245233</v>
      </c>
      <c r="H180" s="46" t="n">
        <f aca="false">COUNT('Mediums (Working)'!AP484:AP506)</f>
        <v>23</v>
      </c>
      <c r="I180" s="55" t="n">
        <f aca="false">IF(H180&gt;0,AVERAGE('Mediums (Working)'!AP484:AP506),"")</f>
        <v>91.1703561400511</v>
      </c>
      <c r="J180" s="55" t="n">
        <f aca="false">IF(H180&gt;1,STDEV('Mediums (Working)'!AP484:AP506),"")</f>
        <v>4.09956331774327</v>
      </c>
      <c r="K180" s="55" t="n">
        <f aca="false">IF(H180&gt;1,TINV(0.05,H180-1)*J180/SQRT(H180),"")</f>
        <v>1.77278411752094</v>
      </c>
      <c r="L180" s="55" t="n">
        <f aca="false">IF(AND(D180&gt;1,H180&gt;1),I180-E180,"")</f>
        <v>18.627444181978</v>
      </c>
      <c r="M180" s="55" t="n">
        <f aca="false">IF(AND(D180&gt;1,H180&gt;1),L180-TINV(0.05,(F180^2/D180+J180^2/H180)^2/((F180^2/D180)^2/(D180-1)+(J180^2/H180)^2/(H180-1)))*SQRT(F180^2/D180+J180^2/H180),"")</f>
        <v>11.8374010274879</v>
      </c>
      <c r="N180" s="55" t="n">
        <f aca="false">IF(AND(D180&gt;1,H180&gt;1),L180+TINV(0.05,(F180^2/D180+J180^2/H180)^2/((F180^2/D180)^2/(D180-1)+(J180^2/H180)^2/(H180-1)))*SQRT(F180^2/D180+J180^2/H180),"")</f>
        <v>25.4174873364681</v>
      </c>
      <c r="O180" s="49" t="n">
        <f aca="false">IF(AND(D180&gt;1,H180&gt;1),TTEST('Mediums (Working)'!AP455:AP481,'Mediums (Working)'!AP484:AP506,2,3),"")</f>
        <v>4.32387064989875E-006</v>
      </c>
    </row>
    <row r="181" customFormat="false" ht="15" hidden="false" customHeight="false" outlineLevel="0" collapsed="false">
      <c r="A181" s="45" t="s">
        <v>5293</v>
      </c>
      <c r="B181" s="46" t="s">
        <v>5473</v>
      </c>
      <c r="C181" s="47" t="n">
        <v>13.961</v>
      </c>
      <c r="D181" s="46" t="n">
        <f aca="false">COUNT('Mediums (Working)'!AQ455:AQ481)</f>
        <v>27</v>
      </c>
      <c r="E181" s="55" t="n">
        <f aca="false">IF(D181&gt;0,AVERAGE('Mediums (Working)'!AQ455:AQ481),"")</f>
        <v>66.0863317330485</v>
      </c>
      <c r="F181" s="55" t="n">
        <f aca="false">IF(D181&gt;1,STDEV('Mediums (Working)'!AQ455:AQ481),"")</f>
        <v>16.4967895678664</v>
      </c>
      <c r="G181" s="55" t="n">
        <f aca="false">IF(D181&gt;1,TINV(0.05,D181-1)*F181/SQRT(D181),"")</f>
        <v>6.52591260634782</v>
      </c>
      <c r="H181" s="46" t="n">
        <f aca="false">COUNT('Mediums (Working)'!AQ484:AQ506)</f>
        <v>23</v>
      </c>
      <c r="I181" s="55" t="n">
        <f aca="false">IF(H181&gt;0,AVERAGE('Mediums (Working)'!AQ484:AQ506),"")</f>
        <v>88.6159826897278</v>
      </c>
      <c r="J181" s="55" t="n">
        <f aca="false">IF(H181&gt;1,STDEV('Mediums (Working)'!AQ484:AQ506),"")</f>
        <v>4.89051944318367</v>
      </c>
      <c r="K181" s="55" t="n">
        <f aca="false">IF(H181&gt;1,TINV(0.05,H181-1)*J181/SQRT(H181),"")</f>
        <v>2.11481919495658</v>
      </c>
      <c r="L181" s="55" t="n">
        <f aca="false">IF(AND(D181&gt;1,H181&gt;1),I181-E181,"")</f>
        <v>22.5296509566794</v>
      </c>
      <c r="M181" s="55" t="n">
        <f aca="false">IF(AND(D181&gt;1,H181&gt;1),L181-TINV(0.05,(F181^2/D181+J181^2/H181)^2/((F181^2/D181)^2/(D181-1)+(J181^2/H181)^2/(H181-1)))*SQRT(F181^2/D181+J181^2/H181),"")</f>
        <v>15.7287719561491</v>
      </c>
      <c r="N181" s="55" t="n">
        <f aca="false">IF(AND(D181&gt;1,H181&gt;1),L181+TINV(0.05,(F181^2/D181+J181^2/H181)^2/((F181^2/D181)^2/(D181-1)+(J181^2/H181)^2/(H181-1)))*SQRT(F181^2/D181+J181^2/H181),"")</f>
        <v>29.3305299572096</v>
      </c>
      <c r="O181" s="49" t="n">
        <f aca="false">IF(AND(D181&gt;1,H181&gt;1),TTEST('Mediums (Working)'!AQ455:AQ481,'Mediums (Working)'!AQ484:AQ506,2,3),"")</f>
        <v>1.39754059821121E-007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5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13" min="2" style="0" width="9"/>
    <col collapsed="false" customWidth="true" hidden="false" outlineLevel="0" max="27" min="14" style="0" width="10"/>
  </cols>
  <sheetData>
    <row r="1" customFormat="false" ht="17.35" hidden="false" customHeight="false" outlineLevel="0" collapsed="false">
      <c r="A1" s="7" t="s">
        <v>5477</v>
      </c>
    </row>
    <row r="2" customFormat="false" ht="15" hidden="false" customHeight="false" outlineLevel="0" collapsed="false">
      <c r="A2" s="8" t="s">
        <v>5478</v>
      </c>
    </row>
    <row r="4" customFormat="false" ht="42" hidden="false" customHeight="true" outlineLevel="0" collapsed="false">
      <c r="A4" s="9" t="s">
        <v>107</v>
      </c>
      <c r="B4" s="57" t="s">
        <v>5479</v>
      </c>
      <c r="C4" s="57" t="s">
        <v>5480</v>
      </c>
      <c r="D4" s="57" t="s">
        <v>5481</v>
      </c>
      <c r="E4" s="57" t="s">
        <v>5482</v>
      </c>
      <c r="F4" s="57" t="s">
        <v>5483</v>
      </c>
      <c r="G4" s="57" t="s">
        <v>5484</v>
      </c>
      <c r="H4" s="58" t="s">
        <v>5485</v>
      </c>
      <c r="I4" s="58" t="s">
        <v>5486</v>
      </c>
      <c r="J4" s="58" t="s">
        <v>5487</v>
      </c>
      <c r="K4" s="58" t="s">
        <v>5488</v>
      </c>
      <c r="L4" s="58" t="s">
        <v>5489</v>
      </c>
      <c r="M4" s="58" t="s">
        <v>5490</v>
      </c>
      <c r="N4" s="57" t="s">
        <v>5491</v>
      </c>
      <c r="O4" s="57" t="s">
        <v>5492</v>
      </c>
      <c r="P4" s="57" t="s">
        <v>5493</v>
      </c>
      <c r="Q4" s="57" t="s">
        <v>5494</v>
      </c>
      <c r="R4" s="58" t="s">
        <v>5495</v>
      </c>
      <c r="S4" s="58" t="s">
        <v>5496</v>
      </c>
      <c r="T4" s="58" t="s">
        <v>5497</v>
      </c>
      <c r="U4" s="58" t="s">
        <v>5498</v>
      </c>
      <c r="V4" s="9" t="s">
        <v>5499</v>
      </c>
      <c r="W4" s="9" t="s">
        <v>5500</v>
      </c>
      <c r="X4" s="9" t="s">
        <v>5501</v>
      </c>
      <c r="Y4" s="9" t="s">
        <v>5502</v>
      </c>
      <c r="Z4" s="9" t="s">
        <v>5503</v>
      </c>
      <c r="AA4" s="9" t="s">
        <v>5504</v>
      </c>
    </row>
    <row r="5" customFormat="false" ht="15" hidden="false" customHeight="false" outlineLevel="0" collapsed="false">
      <c r="A5" s="45" t="s">
        <v>147</v>
      </c>
      <c r="B5" s="48" t="n">
        <f aca="false">IF(COUNT('Mediums (Working)'!C7:C33)&gt;0,AVERAGE('Mediums (Working)'!C7:C33),"")</f>
        <v>40.1893687513041</v>
      </c>
      <c r="C5" s="48" t="n">
        <f aca="false">IF(COUNT('Mediums (Working)'!C63:C89)&gt;0,AVERAGE('Mediums (Working)'!C63:C89),"")</f>
        <v>39.5472404858011</v>
      </c>
      <c r="D5" s="48" t="n">
        <f aca="false">IF(COUNT('Mediums (Working)'!C119:C145)&gt;0,AVERAGE('Mediums (Working)'!C119:C145),"")</f>
        <v>46.0127010492384</v>
      </c>
      <c r="E5" s="48" t="n">
        <f aca="false">IF(COUNT('Mediums (Working)'!C175:C201)&gt;0,AVERAGE('Mediums (Working)'!C175:C201),"")</f>
        <v>40.9841315682615</v>
      </c>
      <c r="F5" s="48" t="n">
        <f aca="false">IF(COUNT('Mediums (Working)'!C231:C257)&gt;0,AVERAGE('Mediums (Working)'!C231:C257),"")</f>
        <v>42.715550689561</v>
      </c>
      <c r="G5" s="48" t="n">
        <f aca="false">IF(COUNT('Mediums (Working)'!C287:C313)&gt;0,AVERAGE('Mediums (Working)'!C287:C313),"")</f>
        <v>41.4135221925322</v>
      </c>
      <c r="H5" s="48" t="n">
        <f aca="false">IF(COUNT('Mediums (Working)'!C36:C58)&gt;0,AVERAGE('Mediums (Working)'!C36:C58),"")</f>
        <v>35.4103658415801</v>
      </c>
      <c r="I5" s="48" t="n">
        <f aca="false">IF(COUNT('Mediums (Working)'!C92:C114)&gt;0,AVERAGE('Mediums (Working)'!C92:C114),"")</f>
        <v>34.8946296371002</v>
      </c>
      <c r="J5" s="48" t="n">
        <f aca="false">IF(COUNT('Mediums (Working)'!C148:C170)&gt;0,AVERAGE('Mediums (Working)'!C148:C170),"")</f>
        <v>43.8815735823264</v>
      </c>
      <c r="K5" s="48" t="n">
        <f aca="false">IF(COUNT('Mediums (Working)'!C204:C226)&gt;0,AVERAGE('Mediums (Working)'!C204:C226),"")</f>
        <v>35.3282274869376</v>
      </c>
      <c r="L5" s="48" t="n">
        <f aca="false">IF(COUNT('Mediums (Working)'!C260:C282)&gt;0,AVERAGE('Mediums (Working)'!C260:C282),"")</f>
        <v>35.7453677648626</v>
      </c>
      <c r="M5" s="48" t="n">
        <f aca="false">IF(COUNT('Mediums (Working)'!C316:C338)&gt;0,AVERAGE('Mediums (Working)'!C316:C338),"")</f>
        <v>34.2082168887336</v>
      </c>
      <c r="N5" s="48" t="n">
        <f aca="false">IF(AND(ISNUMBER(D5),ISNUMBER(C5)),D5-C5,"")</f>
        <v>6.46546056343724</v>
      </c>
      <c r="O5" s="48" t="n">
        <f aca="false">IF(AND(ISNUMBER(E5),ISNUMBER(C5)),E5-C5,"")</f>
        <v>1.4368910824604</v>
      </c>
      <c r="P5" s="48" t="n">
        <f aca="false">IF(AND(ISNUMBER(F5),ISNUMBER(C5)),F5-C5,"")</f>
        <v>3.16831020375991</v>
      </c>
      <c r="Q5" s="48" t="n">
        <f aca="false">IF(AND(ISNUMBER(G5),ISNUMBER(C5)),G5-C5,"")</f>
        <v>1.8662817067311</v>
      </c>
      <c r="R5" s="48" t="n">
        <f aca="false">IF(AND(ISNUMBER(J5),ISNUMBER(I5)),J5-I5,"")</f>
        <v>8.98694394522616</v>
      </c>
      <c r="S5" s="48" t="n">
        <f aca="false">IF(AND(ISNUMBER(K5),ISNUMBER(I5)),K5-I5,"")</f>
        <v>0.433597849837362</v>
      </c>
      <c r="T5" s="48" t="n">
        <f aca="false">IF(AND(ISNUMBER(L5),ISNUMBER(I5)),L5-I5,"")</f>
        <v>0.850738127762362</v>
      </c>
      <c r="U5" s="48" t="n">
        <f aca="false">IF(AND(ISNUMBER(M5),ISNUMBER(I5)),M5-I5,"")</f>
        <v>-0.686412748366692</v>
      </c>
      <c r="V5" s="48" t="n">
        <f aca="false">IF(AND(ISNUMBER(B5),ISNUMBER(H5)),B5-H5,"")</f>
        <v>4.77900290972401</v>
      </c>
      <c r="W5" s="48" t="n">
        <f aca="false">IF(AND(ISNUMBER(C5),ISNUMBER(I5)),C5-I5,"")</f>
        <v>4.65261084870087</v>
      </c>
      <c r="X5" s="48" t="n">
        <f aca="false">IF(AND(ISNUMBER(D5),ISNUMBER(J5)),D5-J5,"")</f>
        <v>2.13112746691196</v>
      </c>
      <c r="Y5" s="48" t="n">
        <f aca="false">IF(AND(ISNUMBER(E5),ISNUMBER(K5)),E5-K5,"")</f>
        <v>5.65590408132391</v>
      </c>
      <c r="Z5" s="48" t="n">
        <f aca="false">IF(AND(ISNUMBER(F5),ISNUMBER(L5)),F5-L5,"")</f>
        <v>6.97018292469842</v>
      </c>
      <c r="AA5" s="48" t="n">
        <f aca="false">IF(AND(ISNUMBER(G5),ISNUMBER(M5)),G5-M5,"")</f>
        <v>7.20530530379867</v>
      </c>
    </row>
    <row r="6" customFormat="false" ht="15" hidden="false" customHeight="false" outlineLevel="0" collapsed="false">
      <c r="A6" s="45" t="s">
        <v>365</v>
      </c>
      <c r="B6" s="48" t="n">
        <f aca="false">IF(COUNT('Mediums (Working)'!D7:D33)&gt;0,AVERAGE('Mediums (Working)'!D7:D33),"")</f>
        <v>36.541332671405</v>
      </c>
      <c r="C6" s="48" t="n">
        <f aca="false">IF(COUNT('Mediums (Working)'!D63:D89)&gt;0,AVERAGE('Mediums (Working)'!D63:D89),"")</f>
        <v>35.4831666074277</v>
      </c>
      <c r="D6" s="48" t="n">
        <f aca="false">IF(COUNT('Mediums (Working)'!D119:D145)&gt;0,AVERAGE('Mediums (Working)'!D119:D145),"")</f>
        <v>45.0829483000529</v>
      </c>
      <c r="E6" s="48" t="n">
        <f aca="false">IF(COUNT('Mediums (Working)'!D175:D201)&gt;0,AVERAGE('Mediums (Working)'!D175:D201),"")</f>
        <v>38.0701599390565</v>
      </c>
      <c r="F6" s="48" t="n">
        <f aca="false">IF(COUNT('Mediums (Working)'!D231:D257)&gt;0,AVERAGE('Mediums (Working)'!D231:D257),"")</f>
        <v>41.3911220406763</v>
      </c>
      <c r="G6" s="48" t="n">
        <f aca="false">IF(COUNT('Mediums (Working)'!D287:D313)&gt;0,AVERAGE('Mediums (Working)'!D287:D313),"")</f>
        <v>38.9960898353755</v>
      </c>
      <c r="H6" s="48" t="n">
        <f aca="false">IF(COUNT('Mediums (Working)'!D36:D58)&gt;0,AVERAGE('Mediums (Working)'!D36:D58),"")</f>
        <v>35.4316422439254</v>
      </c>
      <c r="I6" s="48" t="n">
        <f aca="false">IF(COUNT('Mediums (Working)'!D92:D114)&gt;0,AVERAGE('Mediums (Working)'!D92:D114),"")</f>
        <v>34.8423221227638</v>
      </c>
      <c r="J6" s="48" t="n">
        <f aca="false">IF(COUNT('Mediums (Working)'!D148:D170)&gt;0,AVERAGE('Mediums (Working)'!D148:D170),"")</f>
        <v>42.8455263979391</v>
      </c>
      <c r="K6" s="48" t="n">
        <f aca="false">IF(COUNT('Mediums (Working)'!D204:D226)&gt;0,AVERAGE('Mediums (Working)'!D204:D226),"")</f>
        <v>36.6338997420224</v>
      </c>
      <c r="L6" s="48" t="n">
        <f aca="false">IF(COUNT('Mediums (Working)'!D260:D282)&gt;0,AVERAGE('Mediums (Working)'!D260:D282),"")</f>
        <v>36.5896841388986</v>
      </c>
      <c r="M6" s="48" t="n">
        <f aca="false">IF(COUNT('Mediums (Working)'!D316:D338)&gt;0,AVERAGE('Mediums (Working)'!D316:D338),"")</f>
        <v>35.5416339734196</v>
      </c>
      <c r="N6" s="48" t="n">
        <f aca="false">IF(AND(ISNUMBER(D6),ISNUMBER(C6)),D6-C6,"")</f>
        <v>9.59978169262522</v>
      </c>
      <c r="O6" s="48" t="n">
        <f aca="false">IF(AND(ISNUMBER(E6),ISNUMBER(C6)),E6-C6,"")</f>
        <v>2.58699333162884</v>
      </c>
      <c r="P6" s="48" t="n">
        <f aca="false">IF(AND(ISNUMBER(F6),ISNUMBER(C6)),F6-C6,"")</f>
        <v>5.90795543324862</v>
      </c>
      <c r="Q6" s="48" t="n">
        <f aca="false">IF(AND(ISNUMBER(G6),ISNUMBER(C6)),G6-C6,"")</f>
        <v>3.51292322794789</v>
      </c>
      <c r="R6" s="48" t="n">
        <f aca="false">IF(AND(ISNUMBER(J6),ISNUMBER(I6)),J6-I6,"")</f>
        <v>8.00320427517529</v>
      </c>
      <c r="S6" s="48" t="n">
        <f aca="false">IF(AND(ISNUMBER(K6),ISNUMBER(I6)),K6-I6,"")</f>
        <v>1.79157761925863</v>
      </c>
      <c r="T6" s="48" t="n">
        <f aca="false">IF(AND(ISNUMBER(L6),ISNUMBER(I6)),L6-I6,"")</f>
        <v>1.74736201613483</v>
      </c>
      <c r="U6" s="48" t="n">
        <f aca="false">IF(AND(ISNUMBER(M6),ISNUMBER(I6)),M6-I6,"")</f>
        <v>0.699311850655818</v>
      </c>
      <c r="V6" s="48" t="n">
        <f aca="false">IF(AND(ISNUMBER(B6),ISNUMBER(H6)),B6-H6,"")</f>
        <v>1.10969042747959</v>
      </c>
      <c r="W6" s="48" t="n">
        <f aca="false">IF(AND(ISNUMBER(C6),ISNUMBER(I6)),C6-I6,"")</f>
        <v>0.640844484663887</v>
      </c>
      <c r="X6" s="48" t="n">
        <f aca="false">IF(AND(ISNUMBER(D6),ISNUMBER(J6)),D6-J6,"")</f>
        <v>2.23742190211382</v>
      </c>
      <c r="Y6" s="48" t="n">
        <f aca="false">IF(AND(ISNUMBER(E6),ISNUMBER(K6)),E6-K6,"")</f>
        <v>1.4362601970341</v>
      </c>
      <c r="Z6" s="48" t="n">
        <f aca="false">IF(AND(ISNUMBER(F6),ISNUMBER(L6)),F6-L6,"")</f>
        <v>4.80143790177768</v>
      </c>
      <c r="AA6" s="48" t="n">
        <f aca="false">IF(AND(ISNUMBER(G6),ISNUMBER(M6)),G6-M6,"")</f>
        <v>3.45445586195596</v>
      </c>
    </row>
    <row r="7" customFormat="false" ht="15" hidden="false" customHeight="false" outlineLevel="0" collapsed="false">
      <c r="A7" s="45" t="s">
        <v>497</v>
      </c>
      <c r="B7" s="48" t="n">
        <f aca="false">IF(COUNT('Mediums (Working)'!E7:E33)&gt;0,AVERAGE('Mediums (Working)'!E7:E33),"")</f>
        <v>42.1392829822665</v>
      </c>
      <c r="C7" s="48" t="n">
        <f aca="false">IF(COUNT('Mediums (Working)'!E63:E89)&gt;0,AVERAGE('Mediums (Working)'!E63:E89),"")</f>
        <v>41.2331754466728</v>
      </c>
      <c r="D7" s="48" t="n">
        <f aca="false">IF(COUNT('Mediums (Working)'!E119:E145)&gt;0,AVERAGE('Mediums (Working)'!E119:E145),"")</f>
        <v>50.3334164936182</v>
      </c>
      <c r="E7" s="48" t="n">
        <f aca="false">IF(COUNT('Mediums (Working)'!E175:E201)&gt;0,AVERAGE('Mediums (Working)'!E175:E201),"")</f>
        <v>43.0340515326096</v>
      </c>
      <c r="F7" s="48" t="n">
        <f aca="false">IF(COUNT('Mediums (Working)'!E231:E257)&gt;0,AVERAGE('Mediums (Working)'!E231:E257),"")</f>
        <v>47.238899416089</v>
      </c>
      <c r="G7" s="48" t="n">
        <f aca="false">IF(COUNT('Mediums (Working)'!E287:E313)&gt;0,AVERAGE('Mediums (Working)'!E287:E313),"")</f>
        <v>43.4919041436323</v>
      </c>
      <c r="H7" s="48" t="n">
        <f aca="false">IF(COUNT('Mediums (Working)'!E36:E58)&gt;0,AVERAGE('Mediums (Working)'!E36:E58),"")</f>
        <v>38.3138594037796</v>
      </c>
      <c r="I7" s="48" t="n">
        <f aca="false">IF(COUNT('Mediums (Working)'!E92:E114)&gt;0,AVERAGE('Mediums (Working)'!E92:E114),"")</f>
        <v>37.7733202488685</v>
      </c>
      <c r="J7" s="48" t="n">
        <f aca="false">IF(COUNT('Mediums (Working)'!E148:E170)&gt;0,AVERAGE('Mediums (Working)'!E148:E170),"")</f>
        <v>47.4404908258181</v>
      </c>
      <c r="K7" s="48" t="n">
        <f aca="false">IF(COUNT('Mediums (Working)'!E204:E226)&gt;0,AVERAGE('Mediums (Working)'!E204:E226),"")</f>
        <v>37.7582820046333</v>
      </c>
      <c r="L7" s="48" t="n">
        <f aca="false">IF(COUNT('Mediums (Working)'!E260:E282)&gt;0,AVERAGE('Mediums (Working)'!E260:E282),"")</f>
        <v>39.4502887366202</v>
      </c>
      <c r="M7" s="48" t="n">
        <f aca="false">IF(COUNT('Mediums (Working)'!E316:E338)&gt;0,AVERAGE('Mediums (Working)'!E316:E338),"")</f>
        <v>37.1293602680082</v>
      </c>
      <c r="N7" s="48" t="n">
        <f aca="false">IF(AND(ISNUMBER(D7),ISNUMBER(C7)),D7-C7,"")</f>
        <v>9.10024104694542</v>
      </c>
      <c r="O7" s="48" t="n">
        <f aca="false">IF(AND(ISNUMBER(E7),ISNUMBER(C7)),E7-C7,"")</f>
        <v>1.80087608593677</v>
      </c>
      <c r="P7" s="48" t="n">
        <f aca="false">IF(AND(ISNUMBER(F7),ISNUMBER(C7)),F7-C7,"")</f>
        <v>6.00572396941621</v>
      </c>
      <c r="Q7" s="48" t="n">
        <f aca="false">IF(AND(ISNUMBER(G7),ISNUMBER(C7)),G7-C7,"")</f>
        <v>2.2587286969595</v>
      </c>
      <c r="R7" s="48" t="n">
        <f aca="false">IF(AND(ISNUMBER(J7),ISNUMBER(I7)),J7-I7,"")</f>
        <v>9.66717057694956</v>
      </c>
      <c r="S7" s="48" t="n">
        <f aca="false">IF(AND(ISNUMBER(K7),ISNUMBER(I7)),K7-I7,"")</f>
        <v>-0.0150382442351855</v>
      </c>
      <c r="T7" s="48" t="n">
        <f aca="false">IF(AND(ISNUMBER(L7),ISNUMBER(I7)),L7-I7,"")</f>
        <v>1.67696848775163</v>
      </c>
      <c r="U7" s="48" t="n">
        <f aca="false">IF(AND(ISNUMBER(M7),ISNUMBER(I7)),M7-I7,"")</f>
        <v>-0.643959980860352</v>
      </c>
      <c r="V7" s="48" t="n">
        <f aca="false">IF(AND(ISNUMBER(B7),ISNUMBER(H7)),B7-H7,"")</f>
        <v>3.82542357848689</v>
      </c>
      <c r="W7" s="48" t="n">
        <f aca="false">IF(AND(ISNUMBER(C7),ISNUMBER(I7)),C7-I7,"")</f>
        <v>3.4598551978043</v>
      </c>
      <c r="X7" s="48" t="n">
        <f aca="false">IF(AND(ISNUMBER(D7),ISNUMBER(J7)),D7-J7,"")</f>
        <v>2.89292566780016</v>
      </c>
      <c r="Y7" s="48" t="n">
        <f aca="false">IF(AND(ISNUMBER(E7),ISNUMBER(K7)),E7-K7,"")</f>
        <v>5.27576952797626</v>
      </c>
      <c r="Z7" s="48" t="n">
        <f aca="false">IF(AND(ISNUMBER(F7),ISNUMBER(L7)),F7-L7,"")</f>
        <v>7.78861067946888</v>
      </c>
      <c r="AA7" s="48" t="n">
        <f aca="false">IF(AND(ISNUMBER(G7),ISNUMBER(M7)),G7-M7,"")</f>
        <v>6.36254387562416</v>
      </c>
    </row>
    <row r="8" customFormat="false" ht="15" hidden="false" customHeight="false" outlineLevel="0" collapsed="false">
      <c r="A8" s="45" t="s">
        <v>628</v>
      </c>
      <c r="B8" s="48" t="n">
        <f aca="false">IF(COUNT('Mediums (Working)'!F7:F33)&gt;0,AVERAGE('Mediums (Working)'!F7:F33),"")</f>
        <v>35.3736698544673</v>
      </c>
      <c r="C8" s="48" t="n">
        <f aca="false">IF(COUNT('Mediums (Working)'!F63:F89)&gt;0,AVERAGE('Mediums (Working)'!F63:F89),"")</f>
        <v>34.2754153052938</v>
      </c>
      <c r="D8" s="48" t="n">
        <f aca="false">IF(COUNT('Mediums (Working)'!F119:F145)&gt;0,AVERAGE('Mediums (Working)'!F119:F145),"")</f>
        <v>43.9990348305076</v>
      </c>
      <c r="E8" s="48" t="n">
        <f aca="false">IF(COUNT('Mediums (Working)'!F175:F201)&gt;0,AVERAGE('Mediums (Working)'!F175:F201),"")</f>
        <v>38.0933001666279</v>
      </c>
      <c r="F8" s="48" t="n">
        <f aca="false">IF(COUNT('Mediums (Working)'!F231:F257)&gt;0,AVERAGE('Mediums (Working)'!F231:F257),"")</f>
        <v>40.0308420432462</v>
      </c>
      <c r="G8" s="48" t="n">
        <f aca="false">IF(COUNT('Mediums (Working)'!F287:F313)&gt;0,AVERAGE('Mediums (Working)'!F287:F313),"")</f>
        <v>37.9678456211138</v>
      </c>
      <c r="H8" s="48" t="n">
        <f aca="false">IF(COUNT('Mediums (Working)'!F36:F58)&gt;0,AVERAGE('Mediums (Working)'!F36:F58),"")</f>
        <v>33.0597065952451</v>
      </c>
      <c r="I8" s="48" t="n">
        <f aca="false">IF(COUNT('Mediums (Working)'!F92:F114)&gt;0,AVERAGE('Mediums (Working)'!F92:F114),"")</f>
        <v>32.3275662542201</v>
      </c>
      <c r="J8" s="48" t="n">
        <f aca="false">IF(COUNT('Mediums (Working)'!F148:F170)&gt;0,AVERAGE('Mediums (Working)'!F148:F170),"")</f>
        <v>40.9238314165047</v>
      </c>
      <c r="K8" s="48" t="n">
        <f aca="false">IF(COUNT('Mediums (Working)'!F204:F226)&gt;0,AVERAGE('Mediums (Working)'!F204:F226),"")</f>
        <v>34.2273024290588</v>
      </c>
      <c r="L8" s="48" t="n">
        <f aca="false">IF(COUNT('Mediums (Working)'!F260:F282)&gt;0,AVERAGE('Mediums (Working)'!F260:F282),"")</f>
        <v>34.9542574141086</v>
      </c>
      <c r="M8" s="48" t="n">
        <f aca="false">IF(COUNT('Mediums (Working)'!F316:F338)&gt;0,AVERAGE('Mediums (Working)'!F316:F338),"")</f>
        <v>34.0939157260262</v>
      </c>
      <c r="N8" s="48" t="n">
        <f aca="false">IF(AND(ISNUMBER(D8),ISNUMBER(C8)),D8-C8,"")</f>
        <v>9.72361952521377</v>
      </c>
      <c r="O8" s="48" t="n">
        <f aca="false">IF(AND(ISNUMBER(E8),ISNUMBER(C8)),E8-C8,"")</f>
        <v>3.81788486133407</v>
      </c>
      <c r="P8" s="48" t="n">
        <f aca="false">IF(AND(ISNUMBER(F8),ISNUMBER(C8)),F8-C8,"")</f>
        <v>5.75542673795235</v>
      </c>
      <c r="Q8" s="48" t="n">
        <f aca="false">IF(AND(ISNUMBER(G8),ISNUMBER(C8)),G8-C8,"")</f>
        <v>3.69243031581997</v>
      </c>
      <c r="R8" s="48" t="n">
        <f aca="false">IF(AND(ISNUMBER(J8),ISNUMBER(I8)),J8-I8,"")</f>
        <v>8.59626516228465</v>
      </c>
      <c r="S8" s="48" t="n">
        <f aca="false">IF(AND(ISNUMBER(K8),ISNUMBER(I8)),K8-I8,"")</f>
        <v>1.89973617483869</v>
      </c>
      <c r="T8" s="48" t="n">
        <f aca="false">IF(AND(ISNUMBER(L8),ISNUMBER(I8)),L8-I8,"")</f>
        <v>2.62669115988849</v>
      </c>
      <c r="U8" s="48" t="n">
        <f aca="false">IF(AND(ISNUMBER(M8),ISNUMBER(I8)),M8-I8,"")</f>
        <v>1.7663494718061</v>
      </c>
      <c r="V8" s="48" t="n">
        <f aca="false">IF(AND(ISNUMBER(B8),ISNUMBER(H8)),B8-H8,"")</f>
        <v>2.31396325922228</v>
      </c>
      <c r="W8" s="48" t="n">
        <f aca="false">IF(AND(ISNUMBER(C8),ISNUMBER(I8)),C8-I8,"")</f>
        <v>1.94784905107377</v>
      </c>
      <c r="X8" s="48" t="n">
        <f aca="false">IF(AND(ISNUMBER(D8),ISNUMBER(J8)),D8-J8,"")</f>
        <v>3.0752034140029</v>
      </c>
      <c r="Y8" s="48" t="n">
        <f aca="false">IF(AND(ISNUMBER(E8),ISNUMBER(K8)),E8-K8,"")</f>
        <v>3.86599773756915</v>
      </c>
      <c r="Z8" s="48" t="n">
        <f aca="false">IF(AND(ISNUMBER(F8),ISNUMBER(L8)),F8-L8,"")</f>
        <v>5.07658462913764</v>
      </c>
      <c r="AA8" s="48" t="n">
        <f aca="false">IF(AND(ISNUMBER(G8),ISNUMBER(M8)),G8-M8,"")</f>
        <v>3.87392989508764</v>
      </c>
    </row>
    <row r="9" customFormat="false" ht="15" hidden="false" customHeight="false" outlineLevel="0" collapsed="false">
      <c r="A9" s="45" t="s">
        <v>763</v>
      </c>
      <c r="B9" s="48" t="n">
        <f aca="false">IF(COUNT('Mediums (Working)'!G7:G33)&gt;0,AVERAGE('Mediums (Working)'!G7:G33),"")</f>
        <v>40.4523512216152</v>
      </c>
      <c r="C9" s="48" t="n">
        <f aca="false">IF(COUNT('Mediums (Working)'!G63:G89)&gt;0,AVERAGE('Mediums (Working)'!G63:G89),"")</f>
        <v>39.1243592862213</v>
      </c>
      <c r="D9" s="48" t="n">
        <f aca="false">IF(COUNT('Mediums (Working)'!G119:G145)&gt;0,AVERAGE('Mediums (Working)'!G119:G145),"")</f>
        <v>49.1656661141082</v>
      </c>
      <c r="E9" s="48" t="n">
        <f aca="false">IF(COUNT('Mediums (Working)'!G175:G201)&gt;0,AVERAGE('Mediums (Working)'!G175:G201),"")</f>
        <v>44.2854755367119</v>
      </c>
      <c r="F9" s="48" t="n">
        <f aca="false">IF(COUNT('Mediums (Working)'!G231:G257)&gt;0,AVERAGE('Mediums (Working)'!G231:G257),"")</f>
        <v>46.7239141909222</v>
      </c>
      <c r="G9" s="48" t="n">
        <f aca="false">IF(COUNT('Mediums (Working)'!G287:G313)&gt;0,AVERAGE('Mediums (Working)'!G287:G313),"")</f>
        <v>44.4608719488989</v>
      </c>
      <c r="H9" s="48" t="n">
        <f aca="false">IF(COUNT('Mediums (Working)'!G36:G58)&gt;0,AVERAGE('Mediums (Working)'!G36:G58),"")</f>
        <v>38.5511400978342</v>
      </c>
      <c r="I9" s="48" t="n">
        <f aca="false">IF(COUNT('Mediums (Working)'!G92:G114)&gt;0,AVERAGE('Mediums (Working)'!G92:G114),"")</f>
        <v>37.9143511914359</v>
      </c>
      <c r="J9" s="48" t="n">
        <f aca="false">IF(COUNT('Mediums (Working)'!G148:G170)&gt;0,AVERAGE('Mediums (Working)'!G148:G170),"")</f>
        <v>47.1647279381399</v>
      </c>
      <c r="K9" s="48" t="n">
        <f aca="false">IF(COUNT('Mediums (Working)'!G204:G226)&gt;0,AVERAGE('Mediums (Working)'!G204:G226),"")</f>
        <v>40.1097130746236</v>
      </c>
      <c r="L9" s="48" t="n">
        <f aca="false">IF(COUNT('Mediums (Working)'!G260:G282)&gt;0,AVERAGE('Mediums (Working)'!G260:G282),"")</f>
        <v>39.874951655524</v>
      </c>
      <c r="M9" s="48" t="n">
        <f aca="false">IF(COUNT('Mediums (Working)'!G316:G338)&gt;0,AVERAGE('Mediums (Working)'!G316:G338),"")</f>
        <v>37.8811530336509</v>
      </c>
      <c r="N9" s="48" t="n">
        <f aca="false">IF(AND(ISNUMBER(D9),ISNUMBER(C9)),D9-C9,"")</f>
        <v>10.041306827887</v>
      </c>
      <c r="O9" s="48" t="n">
        <f aca="false">IF(AND(ISNUMBER(E9),ISNUMBER(C9)),E9-C9,"")</f>
        <v>5.16111625049064</v>
      </c>
      <c r="P9" s="48" t="n">
        <f aca="false">IF(AND(ISNUMBER(F9),ISNUMBER(C9)),F9-C9,"")</f>
        <v>7.59955490470091</v>
      </c>
      <c r="Q9" s="48" t="n">
        <f aca="false">IF(AND(ISNUMBER(G9),ISNUMBER(C9)),G9-C9,"")</f>
        <v>5.33651266267763</v>
      </c>
      <c r="R9" s="48" t="n">
        <f aca="false">IF(AND(ISNUMBER(J9),ISNUMBER(I9)),J9-I9,"")</f>
        <v>9.25037674670394</v>
      </c>
      <c r="S9" s="48" t="n">
        <f aca="false">IF(AND(ISNUMBER(K9),ISNUMBER(I9)),K9-I9,"")</f>
        <v>2.19536188318764</v>
      </c>
      <c r="T9" s="48" t="n">
        <f aca="false">IF(AND(ISNUMBER(L9),ISNUMBER(I9)),L9-I9,"")</f>
        <v>1.96060046408801</v>
      </c>
      <c r="U9" s="48" t="n">
        <f aca="false">IF(AND(ISNUMBER(M9),ISNUMBER(I9)),M9-I9,"")</f>
        <v>-0.03319815778503</v>
      </c>
      <c r="V9" s="48" t="n">
        <f aca="false">IF(AND(ISNUMBER(B9),ISNUMBER(H9)),B9-H9,"")</f>
        <v>1.90121112378098</v>
      </c>
      <c r="W9" s="48" t="n">
        <f aca="false">IF(AND(ISNUMBER(C9),ISNUMBER(I9)),C9-I9,"")</f>
        <v>1.21000809478534</v>
      </c>
      <c r="X9" s="48" t="n">
        <f aca="false">IF(AND(ISNUMBER(D9),ISNUMBER(J9)),D9-J9,"")</f>
        <v>2.00093817596835</v>
      </c>
      <c r="Y9" s="48" t="n">
        <f aca="false">IF(AND(ISNUMBER(E9),ISNUMBER(K9)),E9-K9,"")</f>
        <v>4.17576246208834</v>
      </c>
      <c r="Z9" s="48" t="n">
        <f aca="false">IF(AND(ISNUMBER(F9),ISNUMBER(L9)),F9-L9,"")</f>
        <v>6.84896253539824</v>
      </c>
      <c r="AA9" s="48" t="n">
        <f aca="false">IF(AND(ISNUMBER(G9),ISNUMBER(M9)),G9-M9,"")</f>
        <v>6.579718915248</v>
      </c>
    </row>
    <row r="10" customFormat="false" ht="15" hidden="false" customHeight="false" outlineLevel="0" collapsed="false">
      <c r="A10" s="45" t="s">
        <v>902</v>
      </c>
      <c r="B10" s="48" t="n">
        <f aca="false">IF(COUNT('Mediums (Working)'!H7:H33)&gt;0,AVERAGE('Mediums (Working)'!H7:H33),"")</f>
        <v>37.1158152230596</v>
      </c>
      <c r="C10" s="48" t="n">
        <f aca="false">IF(COUNT('Mediums (Working)'!H63:H89)&gt;0,AVERAGE('Mediums (Working)'!H63:H89),"")</f>
        <v>35.8332313447859</v>
      </c>
      <c r="D10" s="48" t="n">
        <f aca="false">IF(COUNT('Mediums (Working)'!H119:H145)&gt;0,AVERAGE('Mediums (Working)'!H119:H145),"")</f>
        <v>48.1286843289712</v>
      </c>
      <c r="E10" s="48" t="n">
        <f aca="false">IF(COUNT('Mediums (Working)'!H175:H201)&gt;0,AVERAGE('Mediums (Working)'!H175:H201),"")</f>
        <v>40.3861029888797</v>
      </c>
      <c r="F10" s="48" t="n">
        <f aca="false">IF(COUNT('Mediums (Working)'!H231:H257)&gt;0,AVERAGE('Mediums (Working)'!H231:H257),"")</f>
        <v>40.7952171812949</v>
      </c>
      <c r="G10" s="48" t="n">
        <f aca="false">IF(COUNT('Mediums (Working)'!H287:H313)&gt;0,AVERAGE('Mediums (Working)'!H287:H313),"")</f>
        <v>41.3732045586359</v>
      </c>
      <c r="H10" s="48" t="n">
        <f aca="false">IF(COUNT('Mediums (Working)'!H36:H58)&gt;0,AVERAGE('Mediums (Working)'!H36:H58),"")</f>
        <v>35.4859952053508</v>
      </c>
      <c r="I10" s="48" t="n">
        <f aca="false">IF(COUNT('Mediums (Working)'!H92:H114)&gt;0,AVERAGE('Mediums (Working)'!H92:H114),"")</f>
        <v>34.6785902050299</v>
      </c>
      <c r="J10" s="48" t="n">
        <f aca="false">IF(COUNT('Mediums (Working)'!H148:H170)&gt;0,AVERAGE('Mediums (Working)'!H148:H170),"")</f>
        <v>44.9308823556504</v>
      </c>
      <c r="K10" s="48" t="n">
        <f aca="false">IF(COUNT('Mediums (Working)'!H204:H226)&gt;0,AVERAGE('Mediums (Working)'!H204:H226),"")</f>
        <v>36.7480767558459</v>
      </c>
      <c r="L10" s="48" t="n">
        <f aca="false">IF(COUNT('Mediums (Working)'!H260:H282)&gt;0,AVERAGE('Mediums (Working)'!H260:H282),"")</f>
        <v>37.322530552424</v>
      </c>
      <c r="M10" s="48" t="n">
        <f aca="false">IF(COUNT('Mediums (Working)'!H316:H338)&gt;0,AVERAGE('Mediums (Working)'!H316:H338),"")</f>
        <v>36.2726026425045</v>
      </c>
      <c r="N10" s="48" t="n">
        <f aca="false">IF(AND(ISNUMBER(D10),ISNUMBER(C10)),D10-C10,"")</f>
        <v>12.2954529841853</v>
      </c>
      <c r="O10" s="48" t="n">
        <f aca="false">IF(AND(ISNUMBER(E10),ISNUMBER(C10)),E10-C10,"")</f>
        <v>4.55287164409381</v>
      </c>
      <c r="P10" s="48" t="n">
        <f aca="false">IF(AND(ISNUMBER(F10),ISNUMBER(C10)),F10-C10,"")</f>
        <v>4.96198583650896</v>
      </c>
      <c r="Q10" s="48" t="n">
        <f aca="false">IF(AND(ISNUMBER(G10),ISNUMBER(C10)),G10-C10,"")</f>
        <v>5.53997321385</v>
      </c>
      <c r="R10" s="48" t="n">
        <f aca="false">IF(AND(ISNUMBER(J10),ISNUMBER(I10)),J10-I10,"")</f>
        <v>10.2522921506205</v>
      </c>
      <c r="S10" s="48" t="n">
        <f aca="false">IF(AND(ISNUMBER(K10),ISNUMBER(I10)),K10-I10,"")</f>
        <v>2.06948655081599</v>
      </c>
      <c r="T10" s="48" t="n">
        <f aca="false">IF(AND(ISNUMBER(L10),ISNUMBER(I10)),L10-I10,"")</f>
        <v>2.64394034739409</v>
      </c>
      <c r="U10" s="48" t="n">
        <f aca="false">IF(AND(ISNUMBER(M10),ISNUMBER(I10)),M10-I10,"")</f>
        <v>1.59401243747462</v>
      </c>
      <c r="V10" s="48" t="n">
        <f aca="false">IF(AND(ISNUMBER(B10),ISNUMBER(H10)),B10-H10,"")</f>
        <v>1.62982001770887</v>
      </c>
      <c r="W10" s="48" t="n">
        <f aca="false">IF(AND(ISNUMBER(C10),ISNUMBER(I10)),C10-I10,"")</f>
        <v>1.154641139756</v>
      </c>
      <c r="X10" s="48" t="n">
        <f aca="false">IF(AND(ISNUMBER(D10),ISNUMBER(J10)),D10-J10,"")</f>
        <v>3.19780197332079</v>
      </c>
      <c r="Y10" s="48" t="n">
        <f aca="false">IF(AND(ISNUMBER(E10),ISNUMBER(K10)),E10-K10,"")</f>
        <v>3.63802623303383</v>
      </c>
      <c r="Z10" s="48" t="n">
        <f aca="false">IF(AND(ISNUMBER(F10),ISNUMBER(L10)),F10-L10,"")</f>
        <v>3.47268662887087</v>
      </c>
      <c r="AA10" s="48" t="n">
        <f aca="false">IF(AND(ISNUMBER(G10),ISNUMBER(M10)),G10-M10,"")</f>
        <v>5.10060191613139</v>
      </c>
    </row>
    <row r="11" customFormat="false" ht="15" hidden="false" customHeight="false" outlineLevel="0" collapsed="false">
      <c r="A11" s="45" t="s">
        <v>1037</v>
      </c>
      <c r="B11" s="48" t="n">
        <f aca="false">IF(COUNT('Mediums (Working)'!I7:I33)&gt;0,AVERAGE('Mediums (Working)'!I7:I33),"")</f>
        <v>41.275570831486</v>
      </c>
      <c r="C11" s="48" t="n">
        <f aca="false">IF(COUNT('Mediums (Working)'!I63:I89)&gt;0,AVERAGE('Mediums (Working)'!I63:I89),"")</f>
        <v>39.9837766066062</v>
      </c>
      <c r="D11" s="48" t="n">
        <f aca="false">IF(COUNT('Mediums (Working)'!I119:I145)&gt;0,AVERAGE('Mediums (Working)'!I119:I145),"")</f>
        <v>50.662560881436</v>
      </c>
      <c r="E11" s="48" t="n">
        <f aca="false">IF(COUNT('Mediums (Working)'!I175:I201)&gt;0,AVERAGE('Mediums (Working)'!I175:I201),"")</f>
        <v>44.7722860683273</v>
      </c>
      <c r="F11" s="48" t="n">
        <f aca="false">IF(COUNT('Mediums (Working)'!I231:I257)&gt;0,AVERAGE('Mediums (Working)'!I231:I257),"")</f>
        <v>47.4125520118929</v>
      </c>
      <c r="G11" s="48" t="n">
        <f aca="false">IF(COUNT('Mediums (Working)'!I287:I313)&gt;0,AVERAGE('Mediums (Working)'!I287:I313),"")</f>
        <v>45.4528910264022</v>
      </c>
      <c r="H11" s="48" t="n">
        <f aca="false">IF(COUNT('Mediums (Working)'!I36:I58)&gt;0,AVERAGE('Mediums (Working)'!I36:I58),"")</f>
        <v>37.271573274433</v>
      </c>
      <c r="I11" s="48" t="n">
        <f aca="false">IF(COUNT('Mediums (Working)'!I92:I114)&gt;0,AVERAGE('Mediums (Working)'!I92:I114),"")</f>
        <v>36.5451627206736</v>
      </c>
      <c r="J11" s="48" t="n">
        <f aca="false">IF(COUNT('Mediums (Working)'!I148:I170)&gt;0,AVERAGE('Mediums (Working)'!I148:I170),"")</f>
        <v>45.8438444830781</v>
      </c>
      <c r="K11" s="48" t="n">
        <f aca="false">IF(COUNT('Mediums (Working)'!I204:I226)&gt;0,AVERAGE('Mediums (Working)'!I204:I226),"")</f>
        <v>38.4177967976394</v>
      </c>
      <c r="L11" s="48" t="n">
        <f aca="false">IF(COUNT('Mediums (Working)'!I260:I282)&gt;0,AVERAGE('Mediums (Working)'!I260:I282),"")</f>
        <v>38.6723916253348</v>
      </c>
      <c r="M11" s="48" t="n">
        <f aca="false">IF(COUNT('Mediums (Working)'!I316:I338)&gt;0,AVERAGE('Mediums (Working)'!I316:I338),"")</f>
        <v>37.5277794429723</v>
      </c>
      <c r="N11" s="48" t="n">
        <f aca="false">IF(AND(ISNUMBER(D11),ISNUMBER(C11)),D11-C11,"")</f>
        <v>10.6787842748297</v>
      </c>
      <c r="O11" s="48" t="n">
        <f aca="false">IF(AND(ISNUMBER(E11),ISNUMBER(C11)),E11-C11,"")</f>
        <v>4.78850946172103</v>
      </c>
      <c r="P11" s="48" t="n">
        <f aca="false">IF(AND(ISNUMBER(F11),ISNUMBER(C11)),F11-C11,"")</f>
        <v>7.42877540528662</v>
      </c>
      <c r="Q11" s="48" t="n">
        <f aca="false">IF(AND(ISNUMBER(G11),ISNUMBER(C11)),G11-C11,"")</f>
        <v>5.46911441979592</v>
      </c>
      <c r="R11" s="48" t="n">
        <f aca="false">IF(AND(ISNUMBER(J11),ISNUMBER(I11)),J11-I11,"")</f>
        <v>9.29868176240447</v>
      </c>
      <c r="S11" s="48" t="n">
        <f aca="false">IF(AND(ISNUMBER(K11),ISNUMBER(I11)),K11-I11,"")</f>
        <v>1.8726340769658</v>
      </c>
      <c r="T11" s="48" t="n">
        <f aca="false">IF(AND(ISNUMBER(L11),ISNUMBER(I11)),L11-I11,"")</f>
        <v>2.12722890466123</v>
      </c>
      <c r="U11" s="48" t="n">
        <f aca="false">IF(AND(ISNUMBER(M11),ISNUMBER(I11)),M11-I11,"")</f>
        <v>0.982616722298737</v>
      </c>
      <c r="V11" s="48" t="n">
        <f aca="false">IF(AND(ISNUMBER(B11),ISNUMBER(H11)),B11-H11,"")</f>
        <v>4.00399755705297</v>
      </c>
      <c r="W11" s="48" t="n">
        <f aca="false">IF(AND(ISNUMBER(C11),ISNUMBER(I11)),C11-I11,"")</f>
        <v>3.43861388593266</v>
      </c>
      <c r="X11" s="48" t="n">
        <f aca="false">IF(AND(ISNUMBER(D11),ISNUMBER(J11)),D11-J11,"")</f>
        <v>4.81871639835791</v>
      </c>
      <c r="Y11" s="48" t="n">
        <f aca="false">IF(AND(ISNUMBER(E11),ISNUMBER(K11)),E11-K11,"")</f>
        <v>6.35448927068789</v>
      </c>
      <c r="Z11" s="48" t="n">
        <f aca="false">IF(AND(ISNUMBER(F11),ISNUMBER(L11)),F11-L11,"")</f>
        <v>8.74016038655805</v>
      </c>
      <c r="AA11" s="48" t="n">
        <f aca="false">IF(AND(ISNUMBER(G11),ISNUMBER(M11)),G11-M11,"")</f>
        <v>7.92511158342984</v>
      </c>
    </row>
    <row r="12" customFormat="false" ht="15" hidden="false" customHeight="false" outlineLevel="0" collapsed="false">
      <c r="A12" s="45" t="s">
        <v>1143</v>
      </c>
      <c r="B12" s="48" t="n">
        <f aca="false">IF(COUNT('Mediums (Working)'!J7:J33)&gt;0,AVERAGE('Mediums (Working)'!J7:J33),"")</f>
        <v>36.8124616895445</v>
      </c>
      <c r="C12" s="48" t="n">
        <f aca="false">IF(COUNT('Mediums (Working)'!J63:J89)&gt;0,AVERAGE('Mediums (Working)'!J63:J89),"")</f>
        <v>35.4884972155321</v>
      </c>
      <c r="D12" s="48" t="n">
        <f aca="false">IF(COUNT('Mediums (Working)'!J119:J145)&gt;0,AVERAGE('Mediums (Working)'!J119:J145),"")</f>
        <v>48.4397424128898</v>
      </c>
      <c r="E12" s="48" t="n">
        <f aca="false">IF(COUNT('Mediums (Working)'!J175:J201)&gt;0,AVERAGE('Mediums (Working)'!J175:J201),"")</f>
        <v>39.3828393863688</v>
      </c>
      <c r="F12" s="48" t="n">
        <f aca="false">IF(COUNT('Mediums (Working)'!J231:J257)&gt;0,AVERAGE('Mediums (Working)'!J231:J257),"")</f>
        <v>41.412417763728</v>
      </c>
      <c r="G12" s="48" t="n">
        <f aca="false">IF(COUNT('Mediums (Working)'!J287:J313)&gt;0,AVERAGE('Mediums (Working)'!J287:J313),"")</f>
        <v>40.3019796075924</v>
      </c>
      <c r="H12" s="48" t="n">
        <f aca="false">IF(COUNT('Mediums (Working)'!J36:J58)&gt;0,AVERAGE('Mediums (Working)'!J36:J58),"")</f>
        <v>35.5386059149146</v>
      </c>
      <c r="I12" s="48" t="n">
        <f aca="false">IF(COUNT('Mediums (Working)'!J92:J114)&gt;0,AVERAGE('Mediums (Working)'!J92:J114),"")</f>
        <v>34.5598901440286</v>
      </c>
      <c r="J12" s="48" t="n">
        <f aca="false">IF(COUNT('Mediums (Working)'!J148:J170)&gt;0,AVERAGE('Mediums (Working)'!J148:J170),"")</f>
        <v>44.7323267232612</v>
      </c>
      <c r="K12" s="48" t="n">
        <f aca="false">IF(COUNT('Mediums (Working)'!J204:J226)&gt;0,AVERAGE('Mediums (Working)'!J204:J226),"")</f>
        <v>38.4888142043444</v>
      </c>
      <c r="L12" s="48" t="n">
        <f aca="false">IF(COUNT('Mediums (Working)'!J260:J282)&gt;0,AVERAGE('Mediums (Working)'!J260:J282),"")</f>
        <v>38.1355420596039</v>
      </c>
      <c r="M12" s="48" t="n">
        <f aca="false">IF(COUNT('Mediums (Working)'!J316:J338)&gt;0,AVERAGE('Mediums (Working)'!J316:J338),"")</f>
        <v>37.53010878639</v>
      </c>
      <c r="N12" s="48" t="n">
        <f aca="false">IF(AND(ISNUMBER(D12),ISNUMBER(C12)),D12-C12,"")</f>
        <v>12.9512451973578</v>
      </c>
      <c r="O12" s="48" t="n">
        <f aca="false">IF(AND(ISNUMBER(E12),ISNUMBER(C12)),E12-C12,"")</f>
        <v>3.89434217083674</v>
      </c>
      <c r="P12" s="48" t="n">
        <f aca="false">IF(AND(ISNUMBER(F12),ISNUMBER(C12)),F12-C12,"")</f>
        <v>5.92392054819591</v>
      </c>
      <c r="Q12" s="48" t="n">
        <f aca="false">IF(AND(ISNUMBER(G12),ISNUMBER(C12)),G12-C12,"")</f>
        <v>4.81348239206037</v>
      </c>
      <c r="R12" s="48" t="n">
        <f aca="false">IF(AND(ISNUMBER(J12),ISNUMBER(I12)),J12-I12,"")</f>
        <v>10.1724365792325</v>
      </c>
      <c r="S12" s="48" t="n">
        <f aca="false">IF(AND(ISNUMBER(K12),ISNUMBER(I12)),K12-I12,"")</f>
        <v>3.92892406031581</v>
      </c>
      <c r="T12" s="48" t="n">
        <f aca="false">IF(AND(ISNUMBER(L12),ISNUMBER(I12)),L12-I12,"")</f>
        <v>3.57565191557527</v>
      </c>
      <c r="U12" s="48" t="n">
        <f aca="false">IF(AND(ISNUMBER(M12),ISNUMBER(I12)),M12-I12,"")</f>
        <v>2.97021864236133</v>
      </c>
      <c r="V12" s="48" t="n">
        <f aca="false">IF(AND(ISNUMBER(B12),ISNUMBER(H12)),B12-H12,"")</f>
        <v>1.27385577462991</v>
      </c>
      <c r="W12" s="48" t="n">
        <f aca="false">IF(AND(ISNUMBER(C12),ISNUMBER(I12)),C12-I12,"")</f>
        <v>0.928607071503429</v>
      </c>
      <c r="X12" s="48" t="n">
        <f aca="false">IF(AND(ISNUMBER(D12),ISNUMBER(J12)),D12-J12,"")</f>
        <v>3.70741568962866</v>
      </c>
      <c r="Y12" s="48" t="n">
        <f aca="false">IF(AND(ISNUMBER(E12),ISNUMBER(K12)),E12-K12,"")</f>
        <v>0.894025182024365</v>
      </c>
      <c r="Z12" s="48" t="n">
        <f aca="false">IF(AND(ISNUMBER(F12),ISNUMBER(L12)),F12-L12,"")</f>
        <v>3.27687570412407</v>
      </c>
      <c r="AA12" s="48" t="n">
        <f aca="false">IF(AND(ISNUMBER(G12),ISNUMBER(M12)),G12-M12,"")</f>
        <v>2.77187082120246</v>
      </c>
    </row>
    <row r="13" customFormat="false" ht="15" hidden="false" customHeight="false" outlineLevel="0" collapsed="false">
      <c r="A13" s="45" t="s">
        <v>1275</v>
      </c>
      <c r="B13" s="48" t="n">
        <f aca="false">IF(COUNT('Mediums (Working)'!K7:K33)&gt;0,AVERAGE('Mediums (Working)'!K7:K33),"")</f>
        <v>44.8469580451206</v>
      </c>
      <c r="C13" s="48" t="n">
        <f aca="false">IF(COUNT('Mediums (Working)'!K63:K89)&gt;0,AVERAGE('Mediums (Working)'!K63:K89),"")</f>
        <v>43.3532636133078</v>
      </c>
      <c r="D13" s="48" t="n">
        <f aca="false">IF(COUNT('Mediums (Working)'!K119:K145)&gt;0,AVERAGE('Mediums (Working)'!K119:K145),"")</f>
        <v>55.8088332006967</v>
      </c>
      <c r="E13" s="48" t="n">
        <f aca="false">IF(COUNT('Mediums (Working)'!K175:K201)&gt;0,AVERAGE('Mediums (Working)'!K175:K201),"")</f>
        <v>48.4944711029873</v>
      </c>
      <c r="F13" s="48" t="n">
        <f aca="false">IF(COUNT('Mediums (Working)'!K231:K257)&gt;0,AVERAGE('Mediums (Working)'!K231:K257),"")</f>
        <v>51.6506140889887</v>
      </c>
      <c r="G13" s="48" t="n">
        <f aca="false">IF(COUNT('Mediums (Working)'!K287:K313)&gt;0,AVERAGE('Mediums (Working)'!K287:K313),"")</f>
        <v>49.2352242179091</v>
      </c>
      <c r="H13" s="48" t="n">
        <f aca="false">IF(COUNT('Mediums (Working)'!K36:K58)&gt;0,AVERAGE('Mediums (Working)'!K36:K58),"")</f>
        <v>40.4017452790434</v>
      </c>
      <c r="I13" s="48" t="n">
        <f aca="false">IF(COUNT('Mediums (Working)'!K92:K114)&gt;0,AVERAGE('Mediums (Working)'!K92:K114),"")</f>
        <v>39.5233177512765</v>
      </c>
      <c r="J13" s="48" t="n">
        <f aca="false">IF(COUNT('Mediums (Working)'!K148:K170)&gt;0,AVERAGE('Mediums (Working)'!K148:K170),"")</f>
        <v>49.9662616962948</v>
      </c>
      <c r="K13" s="48" t="n">
        <f aca="false">IF(COUNT('Mediums (Working)'!K204:K226)&gt;0,AVERAGE('Mediums (Working)'!K204:K226),"")</f>
        <v>41.6438251868151</v>
      </c>
      <c r="L13" s="48" t="n">
        <f aca="false">IF(COUNT('Mediums (Working)'!K260:K282)&gt;0,AVERAGE('Mediums (Working)'!K260:K282),"")</f>
        <v>42.9912998228181</v>
      </c>
      <c r="M13" s="48" t="n">
        <f aca="false">IF(COUNT('Mediums (Working)'!K316:K338)&gt;0,AVERAGE('Mediums (Working)'!K316:K338),"")</f>
        <v>40.5957043318218</v>
      </c>
      <c r="N13" s="48" t="n">
        <f aca="false">IF(AND(ISNUMBER(D13),ISNUMBER(C13)),D13-C13,"")</f>
        <v>12.4555695873889</v>
      </c>
      <c r="O13" s="48" t="n">
        <f aca="false">IF(AND(ISNUMBER(E13),ISNUMBER(C13)),E13-C13,"")</f>
        <v>5.14120748967945</v>
      </c>
      <c r="P13" s="48" t="n">
        <f aca="false">IF(AND(ISNUMBER(F13),ISNUMBER(C13)),F13-C13,"")</f>
        <v>8.29735047568083</v>
      </c>
      <c r="Q13" s="48" t="n">
        <f aca="false">IF(AND(ISNUMBER(G13),ISNUMBER(C13)),G13-C13,"")</f>
        <v>5.8819606046013</v>
      </c>
      <c r="R13" s="48" t="n">
        <f aca="false">IF(AND(ISNUMBER(J13),ISNUMBER(I13)),J13-I13,"")</f>
        <v>10.4429439450183</v>
      </c>
      <c r="S13" s="48" t="n">
        <f aca="false">IF(AND(ISNUMBER(K13),ISNUMBER(I13)),K13-I13,"")</f>
        <v>2.12050743553854</v>
      </c>
      <c r="T13" s="48" t="n">
        <f aca="false">IF(AND(ISNUMBER(L13),ISNUMBER(I13)),L13-I13,"")</f>
        <v>3.46798207154158</v>
      </c>
      <c r="U13" s="48" t="n">
        <f aca="false">IF(AND(ISNUMBER(M13),ISNUMBER(I13)),M13-I13,"")</f>
        <v>1.07238658054533</v>
      </c>
      <c r="V13" s="48" t="n">
        <f aca="false">IF(AND(ISNUMBER(B13),ISNUMBER(H13)),B13-H13,"")</f>
        <v>4.44521276607714</v>
      </c>
      <c r="W13" s="48" t="n">
        <f aca="false">IF(AND(ISNUMBER(C13),ISNUMBER(I13)),C13-I13,"")</f>
        <v>3.82994586203132</v>
      </c>
      <c r="X13" s="48" t="n">
        <f aca="false">IF(AND(ISNUMBER(D13),ISNUMBER(J13)),D13-J13,"")</f>
        <v>5.84257150440195</v>
      </c>
      <c r="Y13" s="48" t="n">
        <f aca="false">IF(AND(ISNUMBER(E13),ISNUMBER(K13)),E13-K13,"")</f>
        <v>6.85064591617224</v>
      </c>
      <c r="Z13" s="48" t="n">
        <f aca="false">IF(AND(ISNUMBER(F13),ISNUMBER(L13)),F13-L13,"")</f>
        <v>8.65931426617057</v>
      </c>
      <c r="AA13" s="48" t="n">
        <f aca="false">IF(AND(ISNUMBER(G13),ISNUMBER(M13)),G13-M13,"")</f>
        <v>8.6395198860873</v>
      </c>
    </row>
    <row r="14" customFormat="false" ht="15" hidden="false" customHeight="false" outlineLevel="0" collapsed="false">
      <c r="A14" s="45" t="s">
        <v>1411</v>
      </c>
      <c r="B14" s="48" t="n">
        <f aca="false">IF(COUNT('Mediums (Working)'!L7:L33)&gt;0,AVERAGE('Mediums (Working)'!L7:L33),"")</f>
        <v>37.4674559269915</v>
      </c>
      <c r="C14" s="48" t="n">
        <f aca="false">IF(COUNT('Mediums (Working)'!L63:L89)&gt;0,AVERAGE('Mediums (Working)'!L63:L89),"")</f>
        <v>36.143192907905</v>
      </c>
      <c r="D14" s="48" t="n">
        <f aca="false">IF(COUNT('Mediums (Working)'!L119:L145)&gt;0,AVERAGE('Mediums (Working)'!L119:L145),"")</f>
        <v>49.7046362670539</v>
      </c>
      <c r="E14" s="48" t="n">
        <f aca="false">IF(COUNT('Mediums (Working)'!L175:L201)&gt;0,AVERAGE('Mediums (Working)'!L175:L201),"")</f>
        <v>39.0716494637847</v>
      </c>
      <c r="F14" s="48" t="n">
        <f aca="false">IF(COUNT('Mediums (Working)'!L231:L257)&gt;0,AVERAGE('Mediums (Working)'!L231:L257),"")</f>
        <v>40.9809544011852</v>
      </c>
      <c r="G14" s="48" t="n">
        <f aca="false">IF(COUNT('Mediums (Working)'!L287:L313)&gt;0,AVERAGE('Mediums (Working)'!L287:L313),"")</f>
        <v>41.1920171518573</v>
      </c>
      <c r="H14" s="48" t="n">
        <f aca="false">IF(COUNT('Mediums (Working)'!L36:L58)&gt;0,AVERAGE('Mediums (Working)'!L36:L58),"")</f>
        <v>36.6683212484443</v>
      </c>
      <c r="I14" s="48" t="n">
        <f aca="false">IF(COUNT('Mediums (Working)'!L92:L114)&gt;0,AVERAGE('Mediums (Working)'!L92:L114),"")</f>
        <v>35.6131560797768</v>
      </c>
      <c r="J14" s="48" t="n">
        <f aca="false">IF(COUNT('Mediums (Working)'!L148:L170)&gt;0,AVERAGE('Mediums (Working)'!L148:L170),"")</f>
        <v>46.5487818173158</v>
      </c>
      <c r="K14" s="48" t="n">
        <f aca="false">IF(COUNT('Mediums (Working)'!L204:L226)&gt;0,AVERAGE('Mediums (Working)'!L204:L226),"")</f>
        <v>39.0426523911291</v>
      </c>
      <c r="L14" s="48" t="n">
        <f aca="false">IF(COUNT('Mediums (Working)'!L260:L282)&gt;0,AVERAGE('Mediums (Working)'!L260:L282),"")</f>
        <v>39.0365263652064</v>
      </c>
      <c r="M14" s="48" t="n">
        <f aca="false">IF(COUNT('Mediums (Working)'!L316:L338)&gt;0,AVERAGE('Mediums (Working)'!L316:L338),"")</f>
        <v>38.7626272151384</v>
      </c>
      <c r="N14" s="48" t="n">
        <f aca="false">IF(AND(ISNUMBER(D14),ISNUMBER(C14)),D14-C14,"")</f>
        <v>13.5614433591489</v>
      </c>
      <c r="O14" s="48" t="n">
        <f aca="false">IF(AND(ISNUMBER(E14),ISNUMBER(C14)),E14-C14,"")</f>
        <v>2.92845655587961</v>
      </c>
      <c r="P14" s="48" t="n">
        <f aca="false">IF(AND(ISNUMBER(F14),ISNUMBER(C14)),F14-C14,"")</f>
        <v>4.8377614932802</v>
      </c>
      <c r="Q14" s="48" t="n">
        <f aca="false">IF(AND(ISNUMBER(G14),ISNUMBER(C14)),G14-C14,"")</f>
        <v>5.04882424395228</v>
      </c>
      <c r="R14" s="48" t="n">
        <f aca="false">IF(AND(ISNUMBER(J14),ISNUMBER(I14)),J14-I14,"")</f>
        <v>10.9356257375391</v>
      </c>
      <c r="S14" s="48" t="n">
        <f aca="false">IF(AND(ISNUMBER(K14),ISNUMBER(I14)),K14-I14,"")</f>
        <v>3.42949631135232</v>
      </c>
      <c r="T14" s="48" t="n">
        <f aca="false">IF(AND(ISNUMBER(L14),ISNUMBER(I14)),L14-I14,"")</f>
        <v>3.42337028542965</v>
      </c>
      <c r="U14" s="48" t="n">
        <f aca="false">IF(AND(ISNUMBER(M14),ISNUMBER(I14)),M14-I14,"")</f>
        <v>3.14947113536164</v>
      </c>
      <c r="V14" s="48" t="n">
        <f aca="false">IF(AND(ISNUMBER(B14),ISNUMBER(H14)),B14-H14,"")</f>
        <v>0.79913467854724</v>
      </c>
      <c r="W14" s="48" t="n">
        <f aca="false">IF(AND(ISNUMBER(C14),ISNUMBER(I14)),C14-I14,"")</f>
        <v>0.530036828128289</v>
      </c>
      <c r="X14" s="48" t="n">
        <f aca="false">IF(AND(ISNUMBER(D14),ISNUMBER(J14)),D14-J14,"")</f>
        <v>3.15585444973812</v>
      </c>
      <c r="Y14" s="48" t="n">
        <f aca="false">IF(AND(ISNUMBER(E14),ISNUMBER(K14)),E14-K14,"")</f>
        <v>0.0289970726555779</v>
      </c>
      <c r="Z14" s="48" t="n">
        <f aca="false">IF(AND(ISNUMBER(F14),ISNUMBER(L14)),F14-L14,"")</f>
        <v>1.94442803597884</v>
      </c>
      <c r="AA14" s="48" t="n">
        <f aca="false">IF(AND(ISNUMBER(G14),ISNUMBER(M14)),G14-M14,"")</f>
        <v>2.42938993671893</v>
      </c>
    </row>
    <row r="15" customFormat="false" ht="15" hidden="false" customHeight="false" outlineLevel="0" collapsed="false">
      <c r="A15" s="45" t="s">
        <v>1628</v>
      </c>
      <c r="B15" s="48" t="n">
        <f aca="false">IF(COUNT('Mediums (Working)'!M7:M33)&gt;0,AVERAGE('Mediums (Working)'!M7:M33),"")</f>
        <v>43.6338854180969</v>
      </c>
      <c r="C15" s="48" t="n">
        <f aca="false">IF(COUNT('Mediums (Working)'!M63:M89)&gt;0,AVERAGE('Mediums (Working)'!M63:M89),"")</f>
        <v>42.16668650665</v>
      </c>
      <c r="D15" s="48" t="n">
        <f aca="false">IF(COUNT('Mediums (Working)'!M119:M145)&gt;0,AVERAGE('Mediums (Working)'!M119:M145),"")</f>
        <v>53.4654437556226</v>
      </c>
      <c r="E15" s="48" t="n">
        <f aca="false">IF(COUNT('Mediums (Working)'!M175:M201)&gt;0,AVERAGE('Mediums (Working)'!M175:M201),"")</f>
        <v>47.7942309313007</v>
      </c>
      <c r="F15" s="48" t="n">
        <f aca="false">IF(COUNT('Mediums (Working)'!M231:M257)&gt;0,AVERAGE('Mediums (Working)'!M231:M257),"")</f>
        <v>49.1391383012</v>
      </c>
      <c r="G15" s="48" t="n">
        <f aca="false">IF(COUNT('Mediums (Working)'!M287:M313)&gt;0,AVERAGE('Mediums (Working)'!M287:M313),"")</f>
        <v>48.1330758630348</v>
      </c>
      <c r="H15" s="48" t="n">
        <f aca="false">IF(COUNT('Mediums (Working)'!M36:M58)&gt;0,AVERAGE('Mediums (Working)'!M36:M58),"")</f>
        <v>40.3635824422722</v>
      </c>
      <c r="I15" s="48" t="n">
        <f aca="false">IF(COUNT('Mediums (Working)'!M92:M114)&gt;0,AVERAGE('Mediums (Working)'!M92:M114),"")</f>
        <v>39.3430537036822</v>
      </c>
      <c r="J15" s="48" t="n">
        <f aca="false">IF(COUNT('Mediums (Working)'!M148:M170)&gt;0,AVERAGE('Mediums (Working)'!M148:M170),"")</f>
        <v>50.0560543917439</v>
      </c>
      <c r="K15" s="48" t="n">
        <f aca="false">IF(COUNT('Mediums (Working)'!M204:M226)&gt;0,AVERAGE('Mediums (Working)'!M204:M226),"")</f>
        <v>42.8466611269323</v>
      </c>
      <c r="L15" s="48" t="n">
        <f aca="false">IF(COUNT('Mediums (Working)'!M260:M282)&gt;0,AVERAGE('Mediums (Working)'!M260:M282),"")</f>
        <v>42.8957024925365</v>
      </c>
      <c r="M15" s="48" t="n">
        <f aca="false">IF(COUNT('Mediums (Working)'!M316:M338)&gt;0,AVERAGE('Mediums (Working)'!M316:M338),"")</f>
        <v>41.8828098250724</v>
      </c>
      <c r="N15" s="48" t="n">
        <f aca="false">IF(AND(ISNUMBER(D15),ISNUMBER(C15)),D15-C15,"")</f>
        <v>11.2987572489727</v>
      </c>
      <c r="O15" s="48" t="n">
        <f aca="false">IF(AND(ISNUMBER(E15),ISNUMBER(C15)),E15-C15,"")</f>
        <v>5.62754442465071</v>
      </c>
      <c r="P15" s="48" t="n">
        <f aca="false">IF(AND(ISNUMBER(F15),ISNUMBER(C15)),F15-C15,"")</f>
        <v>6.97245179455</v>
      </c>
      <c r="Q15" s="48" t="n">
        <f aca="false">IF(AND(ISNUMBER(G15),ISNUMBER(C15)),G15-C15,"")</f>
        <v>5.9663893563848</v>
      </c>
      <c r="R15" s="48" t="n">
        <f aca="false">IF(AND(ISNUMBER(J15),ISNUMBER(I15)),J15-I15,"")</f>
        <v>10.7130006880617</v>
      </c>
      <c r="S15" s="48" t="n">
        <f aca="false">IF(AND(ISNUMBER(K15),ISNUMBER(I15)),K15-I15,"")</f>
        <v>3.50360742325016</v>
      </c>
      <c r="T15" s="48" t="n">
        <f aca="false">IF(AND(ISNUMBER(L15),ISNUMBER(I15)),L15-I15,"")</f>
        <v>3.55264878885432</v>
      </c>
      <c r="U15" s="48" t="n">
        <f aca="false">IF(AND(ISNUMBER(M15),ISNUMBER(I15)),M15-I15,"")</f>
        <v>2.53975612139029</v>
      </c>
      <c r="V15" s="48" t="n">
        <f aca="false">IF(AND(ISNUMBER(B15),ISNUMBER(H15)),B15-H15,"")</f>
        <v>3.27030297582468</v>
      </c>
      <c r="W15" s="48" t="n">
        <f aca="false">IF(AND(ISNUMBER(C15),ISNUMBER(I15)),C15-I15,"")</f>
        <v>2.82363280296783</v>
      </c>
      <c r="X15" s="48" t="n">
        <f aca="false">IF(AND(ISNUMBER(D15),ISNUMBER(J15)),D15-J15,"")</f>
        <v>3.40938936387879</v>
      </c>
      <c r="Y15" s="48" t="n">
        <f aca="false">IF(AND(ISNUMBER(E15),ISNUMBER(K15)),E15-K15,"")</f>
        <v>4.94756980436838</v>
      </c>
      <c r="Z15" s="48" t="n">
        <f aca="false">IF(AND(ISNUMBER(F15),ISNUMBER(L15)),F15-L15,"")</f>
        <v>6.24343580866351</v>
      </c>
      <c r="AA15" s="48" t="n">
        <f aca="false">IF(AND(ISNUMBER(G15),ISNUMBER(M15)),G15-M15,"")</f>
        <v>6.25026603796233</v>
      </c>
    </row>
    <row r="16" customFormat="false" ht="15" hidden="false" customHeight="false" outlineLevel="0" collapsed="false">
      <c r="A16" s="45" t="s">
        <v>1760</v>
      </c>
      <c r="B16" s="48" t="n">
        <f aca="false">IF(COUNT('Mediums (Working)'!N7:N33)&gt;0,AVERAGE('Mediums (Working)'!N7:N33),"")</f>
        <v>44.2393578917144</v>
      </c>
      <c r="C16" s="48" t="n">
        <f aca="false">IF(COUNT('Mediums (Working)'!N63:N89)&gt;0,AVERAGE('Mediums (Working)'!N63:N89),"")</f>
        <v>42.6703695848635</v>
      </c>
      <c r="D16" s="48" t="n">
        <f aca="false">IF(COUNT('Mediums (Working)'!N119:N145)&gt;0,AVERAGE('Mediums (Working)'!N119:N145),"")</f>
        <v>54.8760964991811</v>
      </c>
      <c r="E16" s="48" t="n">
        <f aca="false">IF(COUNT('Mediums (Working)'!N175:N201)&gt;0,AVERAGE('Mediums (Working)'!N175:N201),"")</f>
        <v>48.0417649760002</v>
      </c>
      <c r="F16" s="48" t="n">
        <f aca="false">IF(COUNT('Mediums (Working)'!N231:N257)&gt;0,AVERAGE('Mediums (Working)'!N231:N257),"")</f>
        <v>51.414141757792</v>
      </c>
      <c r="G16" s="48" t="n">
        <f aca="false">IF(COUNT('Mediums (Working)'!N287:N313)&gt;0,AVERAGE('Mediums (Working)'!N287:N313),"")</f>
        <v>48.0029652422868</v>
      </c>
      <c r="H16" s="48" t="n">
        <f aca="false">IF(COUNT('Mediums (Working)'!N36:N58)&gt;0,AVERAGE('Mediums (Working)'!N36:N58),"")</f>
        <v>39.7332980665568</v>
      </c>
      <c r="I16" s="48" t="n">
        <f aca="false">IF(COUNT('Mediums (Working)'!N92:N114)&gt;0,AVERAGE('Mediums (Working)'!N92:N114),"")</f>
        <v>38.6814689247222</v>
      </c>
      <c r="J16" s="48" t="n">
        <f aca="false">IF(COUNT('Mediums (Working)'!N148:N170)&gt;0,AVERAGE('Mediums (Working)'!N148:N170),"")</f>
        <v>49.2505212224902</v>
      </c>
      <c r="K16" s="48" t="n">
        <f aca="false">IF(COUNT('Mediums (Working)'!N204:N226)&gt;0,AVERAGE('Mediums (Working)'!N204:N226),"")</f>
        <v>42.2634685764034</v>
      </c>
      <c r="L16" s="48" t="n">
        <f aca="false">IF(COUNT('Mediums (Working)'!N260:N282)&gt;0,AVERAGE('Mediums (Working)'!N260:N282),"")</f>
        <v>42.5729985570732</v>
      </c>
      <c r="M16" s="48" t="n">
        <f aca="false">IF(COUNT('Mediums (Working)'!N316:N338)&gt;0,AVERAGE('Mediums (Working)'!N316:N338),"")</f>
        <v>41.6712974159967</v>
      </c>
      <c r="N16" s="48" t="n">
        <f aca="false">IF(AND(ISNUMBER(D16),ISNUMBER(C16)),D16-C16,"")</f>
        <v>12.2057269143176</v>
      </c>
      <c r="O16" s="48" t="n">
        <f aca="false">IF(AND(ISNUMBER(E16),ISNUMBER(C16)),E16-C16,"")</f>
        <v>5.37139539113674</v>
      </c>
      <c r="P16" s="48" t="n">
        <f aca="false">IF(AND(ISNUMBER(F16),ISNUMBER(C16)),F16-C16,"")</f>
        <v>8.7437721729285</v>
      </c>
      <c r="Q16" s="48" t="n">
        <f aca="false">IF(AND(ISNUMBER(G16),ISNUMBER(C16)),G16-C16,"")</f>
        <v>5.33259565742333</v>
      </c>
      <c r="R16" s="48" t="n">
        <f aca="false">IF(AND(ISNUMBER(J16),ISNUMBER(I16)),J16-I16,"")</f>
        <v>10.569052297768</v>
      </c>
      <c r="S16" s="48" t="n">
        <f aca="false">IF(AND(ISNUMBER(K16),ISNUMBER(I16)),K16-I16,"")</f>
        <v>3.58199965168117</v>
      </c>
      <c r="T16" s="48" t="n">
        <f aca="false">IF(AND(ISNUMBER(L16),ISNUMBER(I16)),L16-I16,"")</f>
        <v>3.89152963235092</v>
      </c>
      <c r="U16" s="48" t="n">
        <f aca="false">IF(AND(ISNUMBER(M16),ISNUMBER(I16)),M16-I16,"")</f>
        <v>2.98982849127443</v>
      </c>
      <c r="V16" s="48" t="n">
        <f aca="false">IF(AND(ISNUMBER(B16),ISNUMBER(H16)),B16-H16,"")</f>
        <v>4.50605982515756</v>
      </c>
      <c r="W16" s="48" t="n">
        <f aca="false">IF(AND(ISNUMBER(C16),ISNUMBER(I16)),C16-I16,"")</f>
        <v>3.98890066014122</v>
      </c>
      <c r="X16" s="48" t="n">
        <f aca="false">IF(AND(ISNUMBER(D16),ISNUMBER(J16)),D16-J16,"")</f>
        <v>5.62557527669086</v>
      </c>
      <c r="Y16" s="48" t="n">
        <f aca="false">IF(AND(ISNUMBER(E16),ISNUMBER(K16)),E16-K16,"")</f>
        <v>5.77829639959679</v>
      </c>
      <c r="Z16" s="48" t="n">
        <f aca="false">IF(AND(ISNUMBER(F16),ISNUMBER(L16)),F16-L16,"")</f>
        <v>8.84114320071879</v>
      </c>
      <c r="AA16" s="48" t="n">
        <f aca="false">IF(AND(ISNUMBER(G16),ISNUMBER(M16)),G16-M16,"")</f>
        <v>6.33166782629012</v>
      </c>
    </row>
    <row r="17" customFormat="false" ht="15" hidden="false" customHeight="false" outlineLevel="0" collapsed="false">
      <c r="A17" s="45" t="s">
        <v>1895</v>
      </c>
      <c r="B17" s="48" t="n">
        <f aca="false">IF(COUNT('Mediums (Working)'!O7:O33)&gt;0,AVERAGE('Mediums (Working)'!O7:O33),"")</f>
        <v>44.9506636636785</v>
      </c>
      <c r="C17" s="48" t="n">
        <f aca="false">IF(COUNT('Mediums (Working)'!O63:O89)&gt;0,AVERAGE('Mediums (Working)'!O63:O89),"")</f>
        <v>43.4000124151776</v>
      </c>
      <c r="D17" s="48" t="n">
        <f aca="false">IF(COUNT('Mediums (Working)'!O119:O145)&gt;0,AVERAGE('Mediums (Working)'!O119:O145),"")</f>
        <v>54.2412284629889</v>
      </c>
      <c r="E17" s="48" t="n">
        <f aca="false">IF(COUNT('Mediums (Working)'!O175:O201)&gt;0,AVERAGE('Mediums (Working)'!O175:O201),"")</f>
        <v>50.0354457809797</v>
      </c>
      <c r="F17" s="48" t="n">
        <f aca="false">IF(COUNT('Mediums (Working)'!O231:O257)&gt;0,AVERAGE('Mediums (Working)'!O231:O257),"")</f>
        <v>52.2485420250697</v>
      </c>
      <c r="G17" s="48" t="n">
        <f aca="false">IF(COUNT('Mediums (Working)'!O287:O313)&gt;0,AVERAGE('Mediums (Working)'!O287:O313),"")</f>
        <v>47.998967872883</v>
      </c>
      <c r="H17" s="48" t="n">
        <f aca="false">IF(COUNT('Mediums (Working)'!O36:O58)&gt;0,AVERAGE('Mediums (Working)'!O36:O58),"")</f>
        <v>40.0461748539169</v>
      </c>
      <c r="I17" s="48" t="n">
        <f aca="false">IF(COUNT('Mediums (Working)'!O92:O114)&gt;0,AVERAGE('Mediums (Working)'!O92:O114),"")</f>
        <v>38.9103995396511</v>
      </c>
      <c r="J17" s="48" t="n">
        <f aca="false">IF(COUNT('Mediums (Working)'!O148:O170)&gt;0,AVERAGE('Mediums (Working)'!O148:O170),"")</f>
        <v>50.2578770439412</v>
      </c>
      <c r="K17" s="48" t="n">
        <f aca="false">IF(COUNT('Mediums (Working)'!O204:O226)&gt;0,AVERAGE('Mediums (Working)'!O204:O226),"")</f>
        <v>42.7577495165745</v>
      </c>
      <c r="L17" s="48" t="n">
        <f aca="false">IF(COUNT('Mediums (Working)'!O260:O282)&gt;0,AVERAGE('Mediums (Working)'!O260:O282),"")</f>
        <v>43.6489544767328</v>
      </c>
      <c r="M17" s="48" t="n">
        <f aca="false">IF(COUNT('Mediums (Working)'!O316:O338)&gt;0,AVERAGE('Mediums (Working)'!O316:O338),"")</f>
        <v>41.8397038484481</v>
      </c>
      <c r="N17" s="48" t="n">
        <f aca="false">IF(AND(ISNUMBER(D17),ISNUMBER(C17)),D17-C17,"")</f>
        <v>10.8412160478113</v>
      </c>
      <c r="O17" s="48" t="n">
        <f aca="false">IF(AND(ISNUMBER(E17),ISNUMBER(C17)),E17-C17,"")</f>
        <v>6.63543336580211</v>
      </c>
      <c r="P17" s="48" t="n">
        <f aca="false">IF(AND(ISNUMBER(F17),ISNUMBER(C17)),F17-C17,"")</f>
        <v>8.84852960989207</v>
      </c>
      <c r="Q17" s="48" t="n">
        <f aca="false">IF(AND(ISNUMBER(G17),ISNUMBER(C17)),G17-C17,"")</f>
        <v>4.59895545770544</v>
      </c>
      <c r="R17" s="48" t="n">
        <f aca="false">IF(AND(ISNUMBER(J17),ISNUMBER(I17)),J17-I17,"")</f>
        <v>11.3474775042902</v>
      </c>
      <c r="S17" s="48" t="n">
        <f aca="false">IF(AND(ISNUMBER(K17),ISNUMBER(I17)),K17-I17,"")</f>
        <v>3.84734997692346</v>
      </c>
      <c r="T17" s="48" t="n">
        <f aca="false">IF(AND(ISNUMBER(L17),ISNUMBER(I17)),L17-I17,"")</f>
        <v>4.73855493708171</v>
      </c>
      <c r="U17" s="48" t="n">
        <f aca="false">IF(AND(ISNUMBER(M17),ISNUMBER(I17)),M17-I17,"")</f>
        <v>2.92930430879699</v>
      </c>
      <c r="V17" s="48" t="n">
        <f aca="false">IF(AND(ISNUMBER(B17),ISNUMBER(H17)),B17-H17,"")</f>
        <v>4.90448880976165</v>
      </c>
      <c r="W17" s="48" t="n">
        <f aca="false">IF(AND(ISNUMBER(C17),ISNUMBER(I17)),C17-I17,"")</f>
        <v>4.48961287552653</v>
      </c>
      <c r="X17" s="48" t="n">
        <f aca="false">IF(AND(ISNUMBER(D17),ISNUMBER(J17)),D17-J17,"")</f>
        <v>3.98335141904767</v>
      </c>
      <c r="Y17" s="48" t="n">
        <f aca="false">IF(AND(ISNUMBER(E17),ISNUMBER(K17)),E17-K17,"")</f>
        <v>7.27769626440518</v>
      </c>
      <c r="Z17" s="48" t="n">
        <f aca="false">IF(AND(ISNUMBER(F17),ISNUMBER(L17)),F17-L17,"")</f>
        <v>8.59958754833689</v>
      </c>
      <c r="AA17" s="48" t="n">
        <f aca="false">IF(AND(ISNUMBER(G17),ISNUMBER(M17)),G17-M17,"")</f>
        <v>6.15926402443498</v>
      </c>
    </row>
    <row r="18" customFormat="false" ht="15" hidden="false" customHeight="false" outlineLevel="0" collapsed="false">
      <c r="A18" s="45" t="s">
        <v>2027</v>
      </c>
      <c r="B18" s="48" t="n">
        <f aca="false">IF(COUNT('Mediums (Working)'!P7:P33)&gt;0,AVERAGE('Mediums (Working)'!P7:P33),"")</f>
        <v>44.1952369011331</v>
      </c>
      <c r="C18" s="48" t="n">
        <f aca="false">IF(COUNT('Mediums (Working)'!P63:P89)&gt;0,AVERAGE('Mediums (Working)'!P63:P89),"")</f>
        <v>42.7010627152475</v>
      </c>
      <c r="D18" s="48" t="n">
        <f aca="false">IF(COUNT('Mediums (Working)'!P119:P145)&gt;0,AVERAGE('Mediums (Working)'!P119:P145),"")</f>
        <v>54.4802242798227</v>
      </c>
      <c r="E18" s="48" t="n">
        <f aca="false">IF(COUNT('Mediums (Working)'!P175:P201)&gt;0,AVERAGE('Mediums (Working)'!P175:P201),"")</f>
        <v>48.5274036193832</v>
      </c>
      <c r="F18" s="48" t="n">
        <f aca="false">IF(COUNT('Mediums (Working)'!P231:P257)&gt;0,AVERAGE('Mediums (Working)'!P231:P257),"")</f>
        <v>48.5380625867371</v>
      </c>
      <c r="G18" s="48" t="n">
        <f aca="false">IF(COUNT('Mediums (Working)'!P287:P313)&gt;0,AVERAGE('Mediums (Working)'!P287:P313),"")</f>
        <v>49.2590517431071</v>
      </c>
      <c r="H18" s="48" t="n">
        <f aca="false">IF(COUNT('Mediums (Working)'!P36:P58)&gt;0,AVERAGE('Mediums (Working)'!P36:P58),"")</f>
        <v>39.0520519845027</v>
      </c>
      <c r="I18" s="48" t="n">
        <f aca="false">IF(COUNT('Mediums (Working)'!P92:P114)&gt;0,AVERAGE('Mediums (Working)'!P92:P114),"")</f>
        <v>37.9206466854181</v>
      </c>
      <c r="J18" s="48" t="n">
        <f aca="false">IF(COUNT('Mediums (Working)'!P148:P170)&gt;0,AVERAGE('Mediums (Working)'!P148:P170),"")</f>
        <v>49.346630958032</v>
      </c>
      <c r="K18" s="48" t="n">
        <f aca="false">IF(COUNT('Mediums (Working)'!P204:P226)&gt;0,AVERAGE('Mediums (Working)'!P204:P226),"")</f>
        <v>42.1175916729504</v>
      </c>
      <c r="L18" s="48" t="n">
        <f aca="false">IF(COUNT('Mediums (Working)'!P260:P282)&gt;0,AVERAGE('Mediums (Working)'!P260:P282),"")</f>
        <v>41.8888480477394</v>
      </c>
      <c r="M18" s="48" t="n">
        <f aca="false">IF(COUNT('Mediums (Working)'!P316:P338)&gt;0,AVERAGE('Mediums (Working)'!P316:P338),"")</f>
        <v>41.2661405005479</v>
      </c>
      <c r="N18" s="48" t="n">
        <f aca="false">IF(AND(ISNUMBER(D18),ISNUMBER(C18)),D18-C18,"")</f>
        <v>11.7791615645753</v>
      </c>
      <c r="O18" s="48" t="n">
        <f aca="false">IF(AND(ISNUMBER(E18),ISNUMBER(C18)),E18-C18,"")</f>
        <v>5.82634090413571</v>
      </c>
      <c r="P18" s="48" t="n">
        <f aca="false">IF(AND(ISNUMBER(F18),ISNUMBER(C18)),F18-C18,"")</f>
        <v>5.83699987148965</v>
      </c>
      <c r="Q18" s="48" t="n">
        <f aca="false">IF(AND(ISNUMBER(G18),ISNUMBER(C18)),G18-C18,"")</f>
        <v>6.55798902785968</v>
      </c>
      <c r="R18" s="48" t="n">
        <f aca="false">IF(AND(ISNUMBER(J18),ISNUMBER(I18)),J18-I18,"")</f>
        <v>11.4259842726139</v>
      </c>
      <c r="S18" s="48" t="n">
        <f aca="false">IF(AND(ISNUMBER(K18),ISNUMBER(I18)),K18-I18,"")</f>
        <v>4.1969449875323</v>
      </c>
      <c r="T18" s="48" t="n">
        <f aca="false">IF(AND(ISNUMBER(L18),ISNUMBER(I18)),L18-I18,"")</f>
        <v>3.96820136232124</v>
      </c>
      <c r="U18" s="48" t="n">
        <f aca="false">IF(AND(ISNUMBER(M18),ISNUMBER(I18)),M18-I18,"")</f>
        <v>3.34549381512974</v>
      </c>
      <c r="V18" s="48" t="n">
        <f aca="false">IF(AND(ISNUMBER(B18),ISNUMBER(H18)),B18-H18,"")</f>
        <v>5.1431849166304</v>
      </c>
      <c r="W18" s="48" t="n">
        <f aca="false">IF(AND(ISNUMBER(C18),ISNUMBER(I18)),C18-I18,"")</f>
        <v>4.78041602982935</v>
      </c>
      <c r="X18" s="48" t="n">
        <f aca="false">IF(AND(ISNUMBER(D18),ISNUMBER(J18)),D18-J18,"")</f>
        <v>5.13359332179073</v>
      </c>
      <c r="Y18" s="48" t="n">
        <f aca="false">IF(AND(ISNUMBER(E18),ISNUMBER(K18)),E18-K18,"")</f>
        <v>6.40981194643276</v>
      </c>
      <c r="Z18" s="48" t="n">
        <f aca="false">IF(AND(ISNUMBER(F18),ISNUMBER(L18)),F18-L18,"")</f>
        <v>6.64921453899776</v>
      </c>
      <c r="AA18" s="48" t="n">
        <f aca="false">IF(AND(ISNUMBER(G18),ISNUMBER(M18)),G18-M18,"")</f>
        <v>7.99291124255929</v>
      </c>
    </row>
    <row r="19" customFormat="false" ht="15" hidden="false" customHeight="false" outlineLevel="0" collapsed="false">
      <c r="A19" s="45" t="s">
        <v>2154</v>
      </c>
      <c r="B19" s="48" t="n">
        <f aca="false">IF(COUNT('Mediums (Working)'!Q7:Q33)&gt;0,AVERAGE('Mediums (Working)'!Q7:Q33),"")</f>
        <v>45.9168385516535</v>
      </c>
      <c r="C19" s="48" t="n">
        <f aca="false">IF(COUNT('Mediums (Working)'!Q63:Q89)&gt;0,AVERAGE('Mediums (Working)'!Q63:Q89),"")</f>
        <v>44.4862551583236</v>
      </c>
      <c r="D19" s="48" t="n">
        <f aca="false">IF(COUNT('Mediums (Working)'!Q119:Q145)&gt;0,AVERAGE('Mediums (Working)'!Q119:Q145),"")</f>
        <v>54.7293400493729</v>
      </c>
      <c r="E19" s="48" t="n">
        <f aca="false">IF(COUNT('Mediums (Working)'!Q175:Q201)&gt;0,AVERAGE('Mediums (Working)'!Q175:Q201),"")</f>
        <v>50.8685675591309</v>
      </c>
      <c r="F19" s="48" t="n">
        <f aca="false">IF(COUNT('Mediums (Working)'!Q231:Q257)&gt;0,AVERAGE('Mediums (Working)'!Q231:Q257),"")</f>
        <v>50.9140720776923</v>
      </c>
      <c r="G19" s="48" t="n">
        <f aca="false">IF(COUNT('Mediums (Working)'!Q287:Q313)&gt;0,AVERAGE('Mediums (Working)'!Q287:Q313),"")</f>
        <v>50.1062510800714</v>
      </c>
      <c r="H19" s="48" t="n">
        <f aca="false">IF(COUNT('Mediums (Working)'!Q36:Q58)&gt;0,AVERAGE('Mediums (Working)'!Q36:Q58),"")</f>
        <v>40.5525170339265</v>
      </c>
      <c r="I19" s="48" t="n">
        <f aca="false">IF(COUNT('Mediums (Working)'!Q92:Q114)&gt;0,AVERAGE('Mediums (Working)'!Q92:Q114),"")</f>
        <v>39.3380148664438</v>
      </c>
      <c r="J19" s="48" t="n">
        <f aca="false">IF(COUNT('Mediums (Working)'!Q148:Q170)&gt;0,AVERAGE('Mediums (Working)'!Q148:Q170),"")</f>
        <v>50.6412691911549</v>
      </c>
      <c r="K19" s="48" t="n">
        <f aca="false">IF(COUNT('Mediums (Working)'!Q204:Q226)&gt;0,AVERAGE('Mediums (Working)'!Q204:Q226),"")</f>
        <v>44.4563763394067</v>
      </c>
      <c r="L19" s="48" t="n">
        <f aca="false">IF(COUNT('Mediums (Working)'!Q260:Q282)&gt;0,AVERAGE('Mediums (Working)'!Q260:Q282),"")</f>
        <v>43.9709510757239</v>
      </c>
      <c r="M19" s="48" t="n">
        <f aca="false">IF(COUNT('Mediums (Working)'!Q316:Q338)&gt;0,AVERAGE('Mediums (Working)'!Q316:Q338),"")</f>
        <v>42.5513208262268</v>
      </c>
      <c r="N19" s="48" t="n">
        <f aca="false">IF(AND(ISNUMBER(D19),ISNUMBER(C19)),D19-C19,"")</f>
        <v>10.2430848910494</v>
      </c>
      <c r="O19" s="48" t="n">
        <f aca="false">IF(AND(ISNUMBER(E19),ISNUMBER(C19)),E19-C19,"")</f>
        <v>6.38231240080733</v>
      </c>
      <c r="P19" s="48" t="n">
        <f aca="false">IF(AND(ISNUMBER(F19),ISNUMBER(C19)),F19-C19,"")</f>
        <v>6.42781691936872</v>
      </c>
      <c r="Q19" s="48" t="n">
        <f aca="false">IF(AND(ISNUMBER(G19),ISNUMBER(C19)),G19-C19,"")</f>
        <v>5.6199959217478</v>
      </c>
      <c r="R19" s="48" t="n">
        <f aca="false">IF(AND(ISNUMBER(J19),ISNUMBER(I19)),J19-I19,"")</f>
        <v>11.3032543247111</v>
      </c>
      <c r="S19" s="48" t="n">
        <f aca="false">IF(AND(ISNUMBER(K19),ISNUMBER(I19)),K19-I19,"")</f>
        <v>5.11836147296293</v>
      </c>
      <c r="T19" s="48" t="n">
        <f aca="false">IF(AND(ISNUMBER(L19),ISNUMBER(I19)),L19-I19,"")</f>
        <v>4.63293620928015</v>
      </c>
      <c r="U19" s="48" t="n">
        <f aca="false">IF(AND(ISNUMBER(M19),ISNUMBER(I19)),M19-I19,"")</f>
        <v>3.21330595978299</v>
      </c>
      <c r="V19" s="48" t="n">
        <f aca="false">IF(AND(ISNUMBER(B19),ISNUMBER(H19)),B19-H19,"")</f>
        <v>5.36432151772706</v>
      </c>
      <c r="W19" s="48" t="n">
        <f aca="false">IF(AND(ISNUMBER(C19),ISNUMBER(I19)),C19-I19,"")</f>
        <v>5.14824029187978</v>
      </c>
      <c r="X19" s="48" t="n">
        <f aca="false">IF(AND(ISNUMBER(D19),ISNUMBER(J19)),D19-J19,"")</f>
        <v>4.088070858218</v>
      </c>
      <c r="Y19" s="48" t="n">
        <f aca="false">IF(AND(ISNUMBER(E19),ISNUMBER(K19)),E19-K19,"")</f>
        <v>6.41219121972418</v>
      </c>
      <c r="Z19" s="48" t="n">
        <f aca="false">IF(AND(ISNUMBER(F19),ISNUMBER(L19)),F19-L19,"")</f>
        <v>6.94312100196836</v>
      </c>
      <c r="AA19" s="48" t="n">
        <f aca="false">IF(AND(ISNUMBER(G19),ISNUMBER(M19)),G19-M19,"")</f>
        <v>7.5549302538446</v>
      </c>
    </row>
    <row r="20" customFormat="false" ht="15" hidden="false" customHeight="false" outlineLevel="0" collapsed="false">
      <c r="A20" s="45" t="s">
        <v>2285</v>
      </c>
      <c r="B20" s="48" t="n">
        <f aca="false">IF(COUNT('Mediums (Working)'!R7:R33)&gt;0,AVERAGE('Mediums (Working)'!R7:R33),"")</f>
        <v>44.0555332905485</v>
      </c>
      <c r="C20" s="48" t="n">
        <f aca="false">IF(COUNT('Mediums (Working)'!R63:R89)&gt;0,AVERAGE('Mediums (Working)'!R63:R89),"")</f>
        <v>42.5253354357842</v>
      </c>
      <c r="D20" s="48" t="n">
        <f aca="false">IF(COUNT('Mediums (Working)'!R119:R145)&gt;0,AVERAGE('Mediums (Working)'!R119:R145),"")</f>
        <v>54.5467070786523</v>
      </c>
      <c r="E20" s="48" t="n">
        <f aca="false">IF(COUNT('Mediums (Working)'!R175:R201)&gt;0,AVERAGE('Mediums (Working)'!R175:R201),"")</f>
        <v>47.8640664973442</v>
      </c>
      <c r="F20" s="48" t="n">
        <f aca="false">IF(COUNT('Mediums (Working)'!R231:R257)&gt;0,AVERAGE('Mediums (Working)'!R231:R257),"")</f>
        <v>49.7503057180332</v>
      </c>
      <c r="G20" s="48" t="n">
        <f aca="false">IF(COUNT('Mediums (Working)'!R287:R313)&gt;0,AVERAGE('Mediums (Working)'!R287:R313),"")</f>
        <v>48.2793372531118</v>
      </c>
      <c r="H20" s="48" t="n">
        <f aca="false">IF(COUNT('Mediums (Working)'!R36:R58)&gt;0,AVERAGE('Mediums (Working)'!R36:R58),"")</f>
        <v>41.9142373090582</v>
      </c>
      <c r="I20" s="48" t="n">
        <f aca="false">IF(COUNT('Mediums (Working)'!R92:R114)&gt;0,AVERAGE('Mediums (Working)'!R92:R114),"")</f>
        <v>40.6172913682344</v>
      </c>
      <c r="J20" s="48" t="n">
        <f aca="false">IF(COUNT('Mediums (Working)'!R148:R170)&gt;0,AVERAGE('Mediums (Working)'!R148:R170),"")</f>
        <v>52.6022886949309</v>
      </c>
      <c r="K20" s="48" t="n">
        <f aca="false">IF(COUNT('Mediums (Working)'!R204:R226)&gt;0,AVERAGE('Mediums (Working)'!R204:R226),"")</f>
        <v>45.2433980459933</v>
      </c>
      <c r="L20" s="48" t="n">
        <f aca="false">IF(COUNT('Mediums (Working)'!R260:R282)&gt;0,AVERAGE('Mediums (Working)'!R260:R282),"")</f>
        <v>46.3693134244157</v>
      </c>
      <c r="M20" s="48" t="n">
        <f aca="false">IF(COUNT('Mediums (Working)'!R316:R338)&gt;0,AVERAGE('Mediums (Working)'!R316:R338),"")</f>
        <v>44.0342747878999</v>
      </c>
      <c r="N20" s="48" t="n">
        <f aca="false">IF(AND(ISNUMBER(D20),ISNUMBER(C20)),D20-C20,"")</f>
        <v>12.021371642868</v>
      </c>
      <c r="O20" s="48" t="n">
        <f aca="false">IF(AND(ISNUMBER(E20),ISNUMBER(C20)),E20-C20,"")</f>
        <v>5.33873106155994</v>
      </c>
      <c r="P20" s="48" t="n">
        <f aca="false">IF(AND(ISNUMBER(F20),ISNUMBER(C20)),F20-C20,"")</f>
        <v>7.22497028224898</v>
      </c>
      <c r="Q20" s="48" t="n">
        <f aca="false">IF(AND(ISNUMBER(G20),ISNUMBER(C20)),G20-C20,"")</f>
        <v>5.7540018173276</v>
      </c>
      <c r="R20" s="48" t="n">
        <f aca="false">IF(AND(ISNUMBER(J20),ISNUMBER(I20)),J20-I20,"")</f>
        <v>11.9849973266966</v>
      </c>
      <c r="S20" s="48" t="n">
        <f aca="false">IF(AND(ISNUMBER(K20),ISNUMBER(I20)),K20-I20,"")</f>
        <v>4.62610667775893</v>
      </c>
      <c r="T20" s="48" t="n">
        <f aca="false">IF(AND(ISNUMBER(L20),ISNUMBER(I20)),L20-I20,"")</f>
        <v>5.75202205618139</v>
      </c>
      <c r="U20" s="48" t="n">
        <f aca="false">IF(AND(ISNUMBER(M20),ISNUMBER(I20)),M20-I20,"")</f>
        <v>3.41698341966556</v>
      </c>
      <c r="V20" s="48" t="n">
        <f aca="false">IF(AND(ISNUMBER(B20),ISNUMBER(H20)),B20-H20,"")</f>
        <v>2.14129598149038</v>
      </c>
      <c r="W20" s="48" t="n">
        <f aca="false">IF(AND(ISNUMBER(C20),ISNUMBER(I20)),C20-I20,"")</f>
        <v>1.90804406754987</v>
      </c>
      <c r="X20" s="48" t="n">
        <f aca="false">IF(AND(ISNUMBER(D20),ISNUMBER(J20)),D20-J20,"")</f>
        <v>1.94441838372135</v>
      </c>
      <c r="Y20" s="48" t="n">
        <f aca="false">IF(AND(ISNUMBER(E20),ISNUMBER(K20)),E20-K20,"")</f>
        <v>2.62066845135089</v>
      </c>
      <c r="Z20" s="48" t="n">
        <f aca="false">IF(AND(ISNUMBER(F20),ISNUMBER(L20)),F20-L20,"")</f>
        <v>3.38099229361746</v>
      </c>
      <c r="AA20" s="48" t="n">
        <f aca="false">IF(AND(ISNUMBER(G20),ISNUMBER(M20)),G20-M20,"")</f>
        <v>4.24506246521191</v>
      </c>
    </row>
    <row r="21" customFormat="false" ht="15" hidden="false" customHeight="false" outlineLevel="0" collapsed="false">
      <c r="A21" s="45" t="s">
        <v>2413</v>
      </c>
      <c r="B21" s="48" t="n">
        <f aca="false">IF(COUNT('Mediums (Working)'!S7:S33)&gt;0,AVERAGE('Mediums (Working)'!S7:S33),"")</f>
        <v>46.0317657806181</v>
      </c>
      <c r="C21" s="48" t="n">
        <f aca="false">IF(COUNT('Mediums (Working)'!S63:S89)&gt;0,AVERAGE('Mediums (Working)'!S63:S89),"")</f>
        <v>44.6984914568512</v>
      </c>
      <c r="D21" s="48" t="n">
        <f aca="false">IF(COUNT('Mediums (Working)'!S119:S145)&gt;0,AVERAGE('Mediums (Working)'!S119:S145),"")</f>
        <v>54.1733859700955</v>
      </c>
      <c r="E21" s="48" t="n">
        <f aca="false">IF(COUNT('Mediums (Working)'!S175:S201)&gt;0,AVERAGE('Mediums (Working)'!S175:S201),"")</f>
        <v>50.2332841461361</v>
      </c>
      <c r="F21" s="48" t="n">
        <f aca="false">IF(COUNT('Mediums (Working)'!S231:S257)&gt;0,AVERAGE('Mediums (Working)'!S231:S257),"")</f>
        <v>50.5477252301079</v>
      </c>
      <c r="G21" s="48" t="n">
        <f aca="false">IF(COUNT('Mediums (Working)'!S287:S313)&gt;0,AVERAGE('Mediums (Working)'!S287:S313),"")</f>
        <v>50.0790341007809</v>
      </c>
      <c r="H21" s="48" t="n">
        <f aca="false">IF(COUNT('Mediums (Working)'!S36:S58)&gt;0,AVERAGE('Mediums (Working)'!S36:S58),"")</f>
        <v>41.7703898181737</v>
      </c>
      <c r="I21" s="48" t="n">
        <f aca="false">IF(COUNT('Mediums (Working)'!S92:S114)&gt;0,AVERAGE('Mediums (Working)'!S92:S114),"")</f>
        <v>40.4785133924354</v>
      </c>
      <c r="J21" s="48" t="n">
        <f aca="false">IF(COUNT('Mediums (Working)'!S148:S170)&gt;0,AVERAGE('Mediums (Working)'!S148:S170),"")</f>
        <v>52.1214696339662</v>
      </c>
      <c r="K21" s="48" t="n">
        <f aca="false">IF(COUNT('Mediums (Working)'!S204:S226)&gt;0,AVERAGE('Mediums (Working)'!S204:S226),"")</f>
        <v>45.5538716539936</v>
      </c>
      <c r="L21" s="48" t="n">
        <f aca="false">IF(COUNT('Mediums (Working)'!S260:S282)&gt;0,AVERAGE('Mediums (Working)'!S260:S282),"")</f>
        <v>44.9215415645076</v>
      </c>
      <c r="M21" s="48" t="n">
        <f aca="false">IF(COUNT('Mediums (Working)'!S316:S338)&gt;0,AVERAGE('Mediums (Working)'!S316:S338),"")</f>
        <v>44.883550029923</v>
      </c>
      <c r="N21" s="48" t="n">
        <f aca="false">IF(AND(ISNUMBER(D21),ISNUMBER(C21)),D21-C21,"")</f>
        <v>9.47489451324431</v>
      </c>
      <c r="O21" s="48" t="n">
        <f aca="false">IF(AND(ISNUMBER(E21),ISNUMBER(C21)),E21-C21,"")</f>
        <v>5.53479268928491</v>
      </c>
      <c r="P21" s="48" t="n">
        <f aca="false">IF(AND(ISNUMBER(F21),ISNUMBER(C21)),F21-C21,"")</f>
        <v>5.84923377325673</v>
      </c>
      <c r="Q21" s="48" t="n">
        <f aca="false">IF(AND(ISNUMBER(G21),ISNUMBER(C21)),G21-C21,"")</f>
        <v>5.38054264392968</v>
      </c>
      <c r="R21" s="48" t="n">
        <f aca="false">IF(AND(ISNUMBER(J21),ISNUMBER(I21)),J21-I21,"")</f>
        <v>11.6429562415308</v>
      </c>
      <c r="S21" s="48" t="n">
        <f aca="false">IF(AND(ISNUMBER(K21),ISNUMBER(I21)),K21-I21,"")</f>
        <v>5.07535826155821</v>
      </c>
      <c r="T21" s="48" t="n">
        <f aca="false">IF(AND(ISNUMBER(L21),ISNUMBER(I21)),L21-I21,"")</f>
        <v>4.44302817207225</v>
      </c>
      <c r="U21" s="48" t="n">
        <f aca="false">IF(AND(ISNUMBER(M21),ISNUMBER(I21)),M21-I21,"")</f>
        <v>4.40503663748761</v>
      </c>
      <c r="V21" s="48" t="n">
        <f aca="false">IF(AND(ISNUMBER(B21),ISNUMBER(H21)),B21-H21,"")</f>
        <v>4.26137596244436</v>
      </c>
      <c r="W21" s="48" t="n">
        <f aca="false">IF(AND(ISNUMBER(C21),ISNUMBER(I21)),C21-I21,"")</f>
        <v>4.21997806441584</v>
      </c>
      <c r="X21" s="48" t="n">
        <f aca="false">IF(AND(ISNUMBER(D21),ISNUMBER(J21)),D21-J21,"")</f>
        <v>2.05191633612934</v>
      </c>
      <c r="Y21" s="48" t="n">
        <f aca="false">IF(AND(ISNUMBER(E21),ISNUMBER(K21)),E21-K21,"")</f>
        <v>4.67941249214254</v>
      </c>
      <c r="Z21" s="48" t="n">
        <f aca="false">IF(AND(ISNUMBER(F21),ISNUMBER(L21)),F21-L21,"")</f>
        <v>5.62618366560032</v>
      </c>
      <c r="AA21" s="48" t="n">
        <f aca="false">IF(AND(ISNUMBER(G21),ISNUMBER(M21)),G21-M21,"")</f>
        <v>5.19548407085792</v>
      </c>
    </row>
    <row r="22" customFormat="false" ht="15" hidden="false" customHeight="false" outlineLevel="0" collapsed="false">
      <c r="A22" s="45" t="s">
        <v>2544</v>
      </c>
      <c r="B22" s="48" t="n">
        <f aca="false">IF(COUNT('Mediums (Working)'!T7:T33)&gt;0,AVERAGE('Mediums (Working)'!T7:T33),"")</f>
        <v>43.9719717194121</v>
      </c>
      <c r="C22" s="48" t="n">
        <f aca="false">IF(COUNT('Mediums (Working)'!T63:T89)&gt;0,AVERAGE('Mediums (Working)'!T63:T89),"")</f>
        <v>42.4868314257852</v>
      </c>
      <c r="D22" s="48" t="n">
        <f aca="false">IF(COUNT('Mediums (Working)'!T119:T145)&gt;0,AVERAGE('Mediums (Working)'!T119:T145),"")</f>
        <v>54.1918078624114</v>
      </c>
      <c r="E22" s="48" t="n">
        <f aca="false">IF(COUNT('Mediums (Working)'!T175:T201)&gt;0,AVERAGE('Mediums (Working)'!T175:T201),"")</f>
        <v>48.2817234182053</v>
      </c>
      <c r="F22" s="48" t="n">
        <f aca="false">IF(COUNT('Mediums (Working)'!T231:T257)&gt;0,AVERAGE('Mediums (Working)'!T231:T257),"")</f>
        <v>48.529541844171</v>
      </c>
      <c r="G22" s="48" t="n">
        <f aca="false">IF(COUNT('Mediums (Working)'!T287:T313)&gt;0,AVERAGE('Mediums (Working)'!T287:T313),"")</f>
        <v>49.0212372389659</v>
      </c>
      <c r="H22" s="48" t="n">
        <f aca="false">IF(COUNT('Mediums (Working)'!T36:T58)&gt;0,AVERAGE('Mediums (Working)'!T36:T58),"")</f>
        <v>41.077880167486</v>
      </c>
      <c r="I22" s="48" t="n">
        <f aca="false">IF(COUNT('Mediums (Working)'!T92:T114)&gt;0,AVERAGE('Mediums (Working)'!T92:T114),"")</f>
        <v>39.7166804342355</v>
      </c>
      <c r="J22" s="48" t="n">
        <f aca="false">IF(COUNT('Mediums (Working)'!T148:T170)&gt;0,AVERAGE('Mediums (Working)'!T148:T170),"")</f>
        <v>51.7279349496994</v>
      </c>
      <c r="K22" s="48" t="n">
        <f aca="false">IF(COUNT('Mediums (Working)'!T204:T226)&gt;0,AVERAGE('Mediums (Working)'!T204:T226),"")</f>
        <v>45.2580528300256</v>
      </c>
      <c r="L22" s="48" t="n">
        <f aca="false">IF(COUNT('Mediums (Working)'!T260:T282)&gt;0,AVERAGE('Mediums (Working)'!T260:T282),"")</f>
        <v>44.3636399712178</v>
      </c>
      <c r="M22" s="48" t="n">
        <f aca="false">IF(COUNT('Mediums (Working)'!T316:T338)&gt;0,AVERAGE('Mediums (Working)'!T316:T338),"")</f>
        <v>44.4645889364967</v>
      </c>
      <c r="N22" s="48" t="n">
        <f aca="false">IF(AND(ISNUMBER(D22),ISNUMBER(C22)),D22-C22,"")</f>
        <v>11.7049764366262</v>
      </c>
      <c r="O22" s="48" t="n">
        <f aca="false">IF(AND(ISNUMBER(E22),ISNUMBER(C22)),E22-C22,"")</f>
        <v>5.79489199242017</v>
      </c>
      <c r="P22" s="48" t="n">
        <f aca="false">IF(AND(ISNUMBER(F22),ISNUMBER(C22)),F22-C22,"")</f>
        <v>6.04271041838589</v>
      </c>
      <c r="Q22" s="48" t="n">
        <f aca="false">IF(AND(ISNUMBER(G22),ISNUMBER(C22)),G22-C22,"")</f>
        <v>6.53440581318079</v>
      </c>
      <c r="R22" s="48" t="n">
        <f aca="false">IF(AND(ISNUMBER(J22),ISNUMBER(I22)),J22-I22,"")</f>
        <v>12.011254515464</v>
      </c>
      <c r="S22" s="48" t="n">
        <f aca="false">IF(AND(ISNUMBER(K22),ISNUMBER(I22)),K22-I22,"")</f>
        <v>5.54137239579013</v>
      </c>
      <c r="T22" s="48" t="n">
        <f aca="false">IF(AND(ISNUMBER(L22),ISNUMBER(I22)),L22-I22,"")</f>
        <v>4.64695953698234</v>
      </c>
      <c r="U22" s="48" t="n">
        <f aca="false">IF(AND(ISNUMBER(M22),ISNUMBER(I22)),M22-I22,"")</f>
        <v>4.7479085022612</v>
      </c>
      <c r="V22" s="48" t="n">
        <f aca="false">IF(AND(ISNUMBER(B22),ISNUMBER(H22)),B22-H22,"")</f>
        <v>2.89409155192615</v>
      </c>
      <c r="W22" s="48" t="n">
        <f aca="false">IF(AND(ISNUMBER(C22),ISNUMBER(I22)),C22-I22,"")</f>
        <v>2.77015099154966</v>
      </c>
      <c r="X22" s="48" t="n">
        <f aca="false">IF(AND(ISNUMBER(D22),ISNUMBER(J22)),D22-J22,"")</f>
        <v>2.46387291271192</v>
      </c>
      <c r="Y22" s="48" t="n">
        <f aca="false">IF(AND(ISNUMBER(E22),ISNUMBER(K22)),E22-K22,"")</f>
        <v>3.0236705881797</v>
      </c>
      <c r="Z22" s="48" t="n">
        <f aca="false">IF(AND(ISNUMBER(F22),ISNUMBER(L22)),F22-L22,"")</f>
        <v>4.16590187295321</v>
      </c>
      <c r="AA22" s="48" t="n">
        <f aca="false">IF(AND(ISNUMBER(G22),ISNUMBER(M22)),G22-M22,"")</f>
        <v>4.55664830246925</v>
      </c>
    </row>
    <row r="23" customFormat="false" ht="15" hidden="false" customHeight="false" outlineLevel="0" collapsed="false">
      <c r="A23" s="45" t="s">
        <v>2676</v>
      </c>
      <c r="B23" s="48" t="n">
        <f aca="false">IF(COUNT('Mediums (Working)'!U7:U33)&gt;0,AVERAGE('Mediums (Working)'!U7:U33),"")</f>
        <v>48.5655951457224</v>
      </c>
      <c r="C23" s="48" t="n">
        <f aca="false">IF(COUNT('Mediums (Working)'!U63:U89)&gt;0,AVERAGE('Mediums (Working)'!U63:U89),"")</f>
        <v>47.2432579569765</v>
      </c>
      <c r="D23" s="48" t="n">
        <f aca="false">IF(COUNT('Mediums (Working)'!U119:U145)&gt;0,AVERAGE('Mediums (Working)'!U119:U145),"")</f>
        <v>57.0244686898427</v>
      </c>
      <c r="E23" s="48" t="n">
        <f aca="false">IF(COUNT('Mediums (Working)'!U175:U201)&gt;0,AVERAGE('Mediums (Working)'!U175:U201),"")</f>
        <v>52.9217634187298</v>
      </c>
      <c r="F23" s="48" t="n">
        <f aca="false">IF(COUNT('Mediums (Working)'!U231:U257)&gt;0,AVERAGE('Mediums (Working)'!U231:U257),"")</f>
        <v>54.671138510254</v>
      </c>
      <c r="G23" s="48" t="n">
        <f aca="false">IF(COUNT('Mediums (Working)'!U287:U313)&gt;0,AVERAGE('Mediums (Working)'!U287:U313),"")</f>
        <v>51.0813583445931</v>
      </c>
      <c r="H23" s="48" t="n">
        <f aca="false">IF(COUNT('Mediums (Working)'!U36:U58)&gt;0,AVERAGE('Mediums (Working)'!U36:U58),"")</f>
        <v>44.0754709840217</v>
      </c>
      <c r="I23" s="48" t="n">
        <f aca="false">IF(COUNT('Mediums (Working)'!U92:U114)&gt;0,AVERAGE('Mediums (Working)'!U92:U114),"")</f>
        <v>42.7109217178177</v>
      </c>
      <c r="J23" s="48" t="n">
        <f aca="false">IF(COUNT('Mediums (Working)'!U148:U170)&gt;0,AVERAGE('Mediums (Working)'!U148:U170),"")</f>
        <v>54.7465704520383</v>
      </c>
      <c r="K23" s="48" t="n">
        <f aca="false">IF(COUNT('Mediums (Working)'!U204:U226)&gt;0,AVERAGE('Mediums (Working)'!U204:U226),"")</f>
        <v>48.5477176779765</v>
      </c>
      <c r="L23" s="48" t="n">
        <f aca="false">IF(COUNT('Mediums (Working)'!U260:U282)&gt;0,AVERAGE('Mediums (Working)'!U260:U282),"")</f>
        <v>48.4857620090656</v>
      </c>
      <c r="M23" s="48" t="n">
        <f aca="false">IF(COUNT('Mediums (Working)'!U316:U338)&gt;0,AVERAGE('Mediums (Working)'!U316:U338),"")</f>
        <v>46.4669731542473</v>
      </c>
      <c r="N23" s="48" t="n">
        <f aca="false">IF(AND(ISNUMBER(D23),ISNUMBER(C23)),D23-C23,"")</f>
        <v>9.78121073286619</v>
      </c>
      <c r="O23" s="48" t="n">
        <f aca="false">IF(AND(ISNUMBER(E23),ISNUMBER(C23)),E23-C23,"")</f>
        <v>5.6785054617533</v>
      </c>
      <c r="P23" s="48" t="n">
        <f aca="false">IF(AND(ISNUMBER(F23),ISNUMBER(C23)),F23-C23,"")</f>
        <v>7.4278805532775</v>
      </c>
      <c r="Q23" s="48" t="n">
        <f aca="false">IF(AND(ISNUMBER(G23),ISNUMBER(C23)),G23-C23,"")</f>
        <v>3.83810038761657</v>
      </c>
      <c r="R23" s="48" t="n">
        <f aca="false">IF(AND(ISNUMBER(J23),ISNUMBER(I23)),J23-I23,"")</f>
        <v>12.0356487342206</v>
      </c>
      <c r="S23" s="48" t="n">
        <f aca="false">IF(AND(ISNUMBER(K23),ISNUMBER(I23)),K23-I23,"")</f>
        <v>5.83679596015882</v>
      </c>
      <c r="T23" s="48" t="n">
        <f aca="false">IF(AND(ISNUMBER(L23),ISNUMBER(I23)),L23-I23,"")</f>
        <v>5.77484029124791</v>
      </c>
      <c r="U23" s="48" t="n">
        <f aca="false">IF(AND(ISNUMBER(M23),ISNUMBER(I23)),M23-I23,"")</f>
        <v>3.75605143642961</v>
      </c>
      <c r="V23" s="48" t="n">
        <f aca="false">IF(AND(ISNUMBER(B23),ISNUMBER(H23)),B23-H23,"")</f>
        <v>4.49012416170065</v>
      </c>
      <c r="W23" s="48" t="n">
        <f aca="false">IF(AND(ISNUMBER(C23),ISNUMBER(I23)),C23-I23,"")</f>
        <v>4.53233623915882</v>
      </c>
      <c r="X23" s="48" t="n">
        <f aca="false">IF(AND(ISNUMBER(D23),ISNUMBER(J23)),D23-J23,"")</f>
        <v>2.27789823780437</v>
      </c>
      <c r="Y23" s="48" t="n">
        <f aca="false">IF(AND(ISNUMBER(E23),ISNUMBER(K23)),E23-K23,"")</f>
        <v>4.37404574075331</v>
      </c>
      <c r="Z23" s="48" t="n">
        <f aca="false">IF(AND(ISNUMBER(F23),ISNUMBER(L23)),F23-L23,"")</f>
        <v>6.18537650118842</v>
      </c>
      <c r="AA23" s="48" t="n">
        <f aca="false">IF(AND(ISNUMBER(G23),ISNUMBER(M23)),G23-M23,"")</f>
        <v>4.61438519034579</v>
      </c>
    </row>
    <row r="24" customFormat="false" ht="15" hidden="false" customHeight="false" outlineLevel="0" collapsed="false">
      <c r="A24" s="45" t="s">
        <v>2806</v>
      </c>
      <c r="B24" s="48" t="n">
        <f aca="false">IF(COUNT('Mediums (Working)'!V7:V33)&gt;0,AVERAGE('Mediums (Working)'!V7:V33),"")</f>
        <v>48.6587458151714</v>
      </c>
      <c r="C24" s="48" t="n">
        <f aca="false">IF(COUNT('Mediums (Working)'!V63:V89)&gt;0,AVERAGE('Mediums (Working)'!V63:V89),"")</f>
        <v>47.3863173913809</v>
      </c>
      <c r="D24" s="48" t="n">
        <f aca="false">IF(COUNT('Mediums (Working)'!V119:V145)&gt;0,AVERAGE('Mediums (Working)'!V119:V145),"")</f>
        <v>57.0982965646847</v>
      </c>
      <c r="E24" s="48" t="n">
        <f aca="false">IF(COUNT('Mediums (Working)'!V175:V201)&gt;0,AVERAGE('Mediums (Working)'!V175:V201),"")</f>
        <v>52.4762564843234</v>
      </c>
      <c r="F24" s="48" t="n">
        <f aca="false">IF(COUNT('Mediums (Working)'!V231:V257)&gt;0,AVERAGE('Mediums (Working)'!V231:V257),"")</f>
        <v>54.0404450482138</v>
      </c>
      <c r="G24" s="48" t="n">
        <f aca="false">IF(COUNT('Mediums (Working)'!V287:V313)&gt;0,AVERAGE('Mediums (Working)'!V287:V313),"")</f>
        <v>51.2447792243331</v>
      </c>
      <c r="H24" s="48" t="n">
        <f aca="false">IF(COUNT('Mediums (Working)'!V36:V58)&gt;0,AVERAGE('Mediums (Working)'!V36:V58),"")</f>
        <v>44.6668237291472</v>
      </c>
      <c r="I24" s="48" t="n">
        <f aca="false">IF(COUNT('Mediums (Working)'!V92:V114)&gt;0,AVERAGE('Mediums (Working)'!V92:V114),"")</f>
        <v>43.3049269853955</v>
      </c>
      <c r="J24" s="48" t="n">
        <f aca="false">IF(COUNT('Mediums (Working)'!V148:V170)&gt;0,AVERAGE('Mediums (Working)'!V148:V170),"")</f>
        <v>55.0125682202242</v>
      </c>
      <c r="K24" s="48" t="n">
        <f aca="false">IF(COUNT('Mediums (Working)'!V204:V226)&gt;0,AVERAGE('Mediums (Working)'!V204:V226),"")</f>
        <v>49.182233437737</v>
      </c>
      <c r="L24" s="48" t="n">
        <f aca="false">IF(COUNT('Mediums (Working)'!V260:V282)&gt;0,AVERAGE('Mediums (Working)'!V260:V282),"")</f>
        <v>49.0837929124559</v>
      </c>
      <c r="M24" s="48" t="n">
        <f aca="false">IF(COUNT('Mediums (Working)'!V316:V338)&gt;0,AVERAGE('Mediums (Working)'!V316:V338),"")</f>
        <v>47.2129293929788</v>
      </c>
      <c r="N24" s="48" t="n">
        <f aca="false">IF(AND(ISNUMBER(D24),ISNUMBER(C24)),D24-C24,"")</f>
        <v>9.71197917330375</v>
      </c>
      <c r="O24" s="48" t="n">
        <f aca="false">IF(AND(ISNUMBER(E24),ISNUMBER(C24)),E24-C24,"")</f>
        <v>5.08993909294253</v>
      </c>
      <c r="P24" s="48" t="n">
        <f aca="false">IF(AND(ISNUMBER(F24),ISNUMBER(C24)),F24-C24,"")</f>
        <v>6.65412765683292</v>
      </c>
      <c r="Q24" s="48" t="n">
        <f aca="false">IF(AND(ISNUMBER(G24),ISNUMBER(C24)),G24-C24,"")</f>
        <v>3.85846183295216</v>
      </c>
      <c r="R24" s="48" t="n">
        <f aca="false">IF(AND(ISNUMBER(J24),ISNUMBER(I24)),J24-I24,"")</f>
        <v>11.7076412348287</v>
      </c>
      <c r="S24" s="48" t="n">
        <f aca="false">IF(AND(ISNUMBER(K24),ISNUMBER(I24)),K24-I24,"")</f>
        <v>5.87730645234148</v>
      </c>
      <c r="T24" s="48" t="n">
        <f aca="false">IF(AND(ISNUMBER(L24),ISNUMBER(I24)),L24-I24,"")</f>
        <v>5.77886592706032</v>
      </c>
      <c r="U24" s="48" t="n">
        <f aca="false">IF(AND(ISNUMBER(M24),ISNUMBER(I24)),M24-I24,"")</f>
        <v>3.90800240758332</v>
      </c>
      <c r="V24" s="48" t="n">
        <f aca="false">IF(AND(ISNUMBER(B24),ISNUMBER(H24)),B24-H24,"")</f>
        <v>3.99192208602429</v>
      </c>
      <c r="W24" s="48" t="n">
        <f aca="false">IF(AND(ISNUMBER(C24),ISNUMBER(I24)),C24-I24,"")</f>
        <v>4.08139040598539</v>
      </c>
      <c r="X24" s="48" t="n">
        <f aca="false">IF(AND(ISNUMBER(D24),ISNUMBER(J24)),D24-J24,"")</f>
        <v>2.08572834446041</v>
      </c>
      <c r="Y24" s="48" t="n">
        <f aca="false">IF(AND(ISNUMBER(E24),ISNUMBER(K24)),E24-K24,"")</f>
        <v>3.29402304658644</v>
      </c>
      <c r="Z24" s="48" t="n">
        <f aca="false">IF(AND(ISNUMBER(F24),ISNUMBER(L24)),F24-L24,"")</f>
        <v>4.95665213575798</v>
      </c>
      <c r="AA24" s="48" t="n">
        <f aca="false">IF(AND(ISNUMBER(G24),ISNUMBER(M24)),G24-M24,"")</f>
        <v>4.03184983135423</v>
      </c>
    </row>
    <row r="25" customFormat="false" ht="15" hidden="false" customHeight="false" outlineLevel="0" collapsed="false">
      <c r="A25" s="45" t="s">
        <v>2933</v>
      </c>
      <c r="B25" s="48" t="n">
        <f aca="false">IF(COUNT('Mediums (Working)'!W7:W33)&gt;0,AVERAGE('Mediums (Working)'!W7:W33),"")</f>
        <v>45.0393271730626</v>
      </c>
      <c r="C25" s="48" t="n">
        <f aca="false">IF(COUNT('Mediums (Working)'!W63:W89)&gt;0,AVERAGE('Mediums (Working)'!W63:W89),"")</f>
        <v>43.6806514311548</v>
      </c>
      <c r="D25" s="48" t="n">
        <f aca="false">IF(COUNT('Mediums (Working)'!W119:W145)&gt;0,AVERAGE('Mediums (Working)'!W119:W145),"")</f>
        <v>53.439055469609</v>
      </c>
      <c r="E25" s="48" t="n">
        <f aca="false">IF(COUNT('Mediums (Working)'!W175:W201)&gt;0,AVERAGE('Mediums (Working)'!W175:W201),"")</f>
        <v>50.3130191044447</v>
      </c>
      <c r="F25" s="48" t="n">
        <f aca="false">IF(COUNT('Mediums (Working)'!W231:W257)&gt;0,AVERAGE('Mediums (Working)'!W231:W257),"")</f>
        <v>49.8411005176465</v>
      </c>
      <c r="G25" s="48" t="n">
        <f aca="false">IF(COUNT('Mediums (Working)'!W287:W313)&gt;0,AVERAGE('Mediums (Working)'!W287:W313),"")</f>
        <v>49.2090400797747</v>
      </c>
      <c r="H25" s="48" t="n">
        <f aca="false">IF(COUNT('Mediums (Working)'!W36:W58)&gt;0,AVERAGE('Mediums (Working)'!W36:W58),"")</f>
        <v>43.4827370906743</v>
      </c>
      <c r="I25" s="48" t="n">
        <f aca="false">IF(COUNT('Mediums (Working)'!W92:W114)&gt;0,AVERAGE('Mediums (Working)'!W92:W114),"")</f>
        <v>42.0746710992023</v>
      </c>
      <c r="J25" s="48" t="n">
        <f aca="false">IF(COUNT('Mediums (Working)'!W148:W170)&gt;0,AVERAGE('Mediums (Working)'!W148:W170),"")</f>
        <v>54.1631091858839</v>
      </c>
      <c r="K25" s="48" t="n">
        <f aca="false">IF(COUNT('Mediums (Working)'!W204:W226)&gt;0,AVERAGE('Mediums (Working)'!W204:W226),"")</f>
        <v>48.7332510833809</v>
      </c>
      <c r="L25" s="48" t="n">
        <f aca="false">IF(COUNT('Mediums (Working)'!W260:W282)&gt;0,AVERAGE('Mediums (Working)'!W260:W282),"")</f>
        <v>46.9714862248965</v>
      </c>
      <c r="M25" s="48" t="n">
        <f aca="false">IF(COUNT('Mediums (Working)'!W316:W338)&gt;0,AVERAGE('Mediums (Working)'!W316:W338),"")</f>
        <v>46.8852864983841</v>
      </c>
      <c r="N25" s="48" t="n">
        <f aca="false">IF(AND(ISNUMBER(D25),ISNUMBER(C25)),D25-C25,"")</f>
        <v>9.75840403845422</v>
      </c>
      <c r="O25" s="48" t="n">
        <f aca="false">IF(AND(ISNUMBER(E25),ISNUMBER(C25)),E25-C25,"")</f>
        <v>6.63236767328991</v>
      </c>
      <c r="P25" s="48" t="n">
        <f aca="false">IF(AND(ISNUMBER(F25),ISNUMBER(C25)),F25-C25,"")</f>
        <v>6.16044908649173</v>
      </c>
      <c r="Q25" s="48" t="n">
        <f aca="false">IF(AND(ISNUMBER(G25),ISNUMBER(C25)),G25-C25,"")</f>
        <v>5.52838864861988</v>
      </c>
      <c r="R25" s="48" t="n">
        <f aca="false">IF(AND(ISNUMBER(J25),ISNUMBER(I25)),J25-I25,"")</f>
        <v>12.0884380866817</v>
      </c>
      <c r="S25" s="48" t="n">
        <f aca="false">IF(AND(ISNUMBER(K25),ISNUMBER(I25)),K25-I25,"")</f>
        <v>6.65857998417859</v>
      </c>
      <c r="T25" s="48" t="n">
        <f aca="false">IF(AND(ISNUMBER(L25),ISNUMBER(I25)),L25-I25,"")</f>
        <v>4.89681512569425</v>
      </c>
      <c r="U25" s="48" t="n">
        <f aca="false">IF(AND(ISNUMBER(M25),ISNUMBER(I25)),M25-I25,"")</f>
        <v>4.81061539918184</v>
      </c>
      <c r="V25" s="48" t="n">
        <f aca="false">IF(AND(ISNUMBER(B25),ISNUMBER(H25)),B25-H25,"")</f>
        <v>1.55659008238835</v>
      </c>
      <c r="W25" s="48" t="n">
        <f aca="false">IF(AND(ISNUMBER(C25),ISNUMBER(I25)),C25-I25,"")</f>
        <v>1.60598033195254</v>
      </c>
      <c r="X25" s="48" t="n">
        <f aca="false">IF(AND(ISNUMBER(D25),ISNUMBER(J25)),D25-J25,"")</f>
        <v>-0.724053716274895</v>
      </c>
      <c r="Y25" s="48" t="n">
        <f aca="false">IF(AND(ISNUMBER(E25),ISNUMBER(K25)),E25-K25,"")</f>
        <v>1.57976802106386</v>
      </c>
      <c r="Z25" s="48" t="n">
        <f aca="false">IF(AND(ISNUMBER(F25),ISNUMBER(L25)),F25-L25,"")</f>
        <v>2.86961429275003</v>
      </c>
      <c r="AA25" s="48" t="n">
        <f aca="false">IF(AND(ISNUMBER(G25),ISNUMBER(M25)),G25-M25,"")</f>
        <v>2.32375358139059</v>
      </c>
    </row>
    <row r="26" customFormat="false" ht="15" hidden="false" customHeight="false" outlineLevel="0" collapsed="false">
      <c r="A26" s="45" t="s">
        <v>3066</v>
      </c>
      <c r="B26" s="48" t="n">
        <f aca="false">IF(COUNT('Mediums (Working)'!X7:X33)&gt;0,AVERAGE('Mediums (Working)'!X7:X33),"")</f>
        <v>49.850730870989</v>
      </c>
      <c r="C26" s="48" t="n">
        <f aca="false">IF(COUNT('Mediums (Working)'!X63:X89)&gt;0,AVERAGE('Mediums (Working)'!X63:X89),"")</f>
        <v>48.6251777546816</v>
      </c>
      <c r="D26" s="48" t="n">
        <f aca="false">IF(COUNT('Mediums (Working)'!X119:X145)&gt;0,AVERAGE('Mediums (Working)'!X119:X145),"")</f>
        <v>56.9465168715502</v>
      </c>
      <c r="E26" s="48" t="n">
        <f aca="false">IF(COUNT('Mediums (Working)'!X175:X201)&gt;0,AVERAGE('Mediums (Working)'!X175:X201),"")</f>
        <v>55.0758648191241</v>
      </c>
      <c r="F26" s="48" t="n">
        <f aca="false">IF(COUNT('Mediums (Working)'!X231:X257)&gt;0,AVERAGE('Mediums (Working)'!X231:X257),"")</f>
        <v>54.7770767073686</v>
      </c>
      <c r="G26" s="48" t="n">
        <f aca="false">IF(COUNT('Mediums (Working)'!X287:X313)&gt;0,AVERAGE('Mediums (Working)'!X287:X313),"")</f>
        <v>51.9603626842532</v>
      </c>
      <c r="H26" s="48" t="n">
        <f aca="false">IF(COUNT('Mediums (Working)'!X36:X58)&gt;0,AVERAGE('Mediums (Working)'!X36:X58),"")</f>
        <v>45.1661410004179</v>
      </c>
      <c r="I26" s="48" t="n">
        <f aca="false">IF(COUNT('Mediums (Working)'!X92:X114)&gt;0,AVERAGE('Mediums (Working)'!X92:X114),"")</f>
        <v>43.775050508231</v>
      </c>
      <c r="J26" s="48" t="n">
        <f aca="false">IF(COUNT('Mediums (Working)'!X148:X170)&gt;0,AVERAGE('Mediums (Working)'!X148:X170),"")</f>
        <v>55.2936633605775</v>
      </c>
      <c r="K26" s="48" t="n">
        <f aca="false">IF(COUNT('Mediums (Working)'!X204:X226)&gt;0,AVERAGE('Mediums (Working)'!X204:X226),"")</f>
        <v>50.2505866452972</v>
      </c>
      <c r="L26" s="48" t="n">
        <f aca="false">IF(COUNT('Mediums (Working)'!X260:X282)&gt;0,AVERAGE('Mediums (Working)'!X260:X282),"")</f>
        <v>49.172656528736</v>
      </c>
      <c r="M26" s="48" t="n">
        <f aca="false">IF(COUNT('Mediums (Working)'!X316:X338)&gt;0,AVERAGE('Mediums (Working)'!X316:X338),"")</f>
        <v>48.6084975698008</v>
      </c>
      <c r="N26" s="48" t="n">
        <f aca="false">IF(AND(ISNUMBER(D26),ISNUMBER(C26)),D26-C26,"")</f>
        <v>8.3213391168686</v>
      </c>
      <c r="O26" s="48" t="n">
        <f aca="false">IF(AND(ISNUMBER(E26),ISNUMBER(C26)),E26-C26,"")</f>
        <v>6.45068706444248</v>
      </c>
      <c r="P26" s="48" t="n">
        <f aca="false">IF(AND(ISNUMBER(F26),ISNUMBER(C26)),F26-C26,"")</f>
        <v>6.15189895268701</v>
      </c>
      <c r="Q26" s="48" t="n">
        <f aca="false">IF(AND(ISNUMBER(G26),ISNUMBER(C26)),G26-C26,"")</f>
        <v>3.33518492957162</v>
      </c>
      <c r="R26" s="48" t="n">
        <f aca="false">IF(AND(ISNUMBER(J26),ISNUMBER(I26)),J26-I26,"")</f>
        <v>11.5186128523465</v>
      </c>
      <c r="S26" s="48" t="n">
        <f aca="false">IF(AND(ISNUMBER(K26),ISNUMBER(I26)),K26-I26,"")</f>
        <v>6.47553613706625</v>
      </c>
      <c r="T26" s="48" t="n">
        <f aca="false">IF(AND(ISNUMBER(L26),ISNUMBER(I26)),L26-I26,"")</f>
        <v>5.39760602050502</v>
      </c>
      <c r="U26" s="48" t="n">
        <f aca="false">IF(AND(ISNUMBER(M26),ISNUMBER(I26)),M26-I26,"")</f>
        <v>4.83344706156984</v>
      </c>
      <c r="V26" s="48" t="n">
        <f aca="false">IF(AND(ISNUMBER(B26),ISNUMBER(H26)),B26-H26,"")</f>
        <v>4.68458987057105</v>
      </c>
      <c r="W26" s="48" t="n">
        <f aca="false">IF(AND(ISNUMBER(C26),ISNUMBER(I26)),C26-I26,"")</f>
        <v>4.85012724645065</v>
      </c>
      <c r="X26" s="48" t="n">
        <f aca="false">IF(AND(ISNUMBER(D26),ISNUMBER(J26)),D26-J26,"")</f>
        <v>1.65285351097275</v>
      </c>
      <c r="Y26" s="48" t="n">
        <f aca="false">IF(AND(ISNUMBER(E26),ISNUMBER(K26)),E26-K26,"")</f>
        <v>4.82527817382688</v>
      </c>
      <c r="Z26" s="48" t="n">
        <f aca="false">IF(AND(ISNUMBER(F26),ISNUMBER(L26)),F26-L26,"")</f>
        <v>5.60442017863264</v>
      </c>
      <c r="AA26" s="48" t="n">
        <f aca="false">IF(AND(ISNUMBER(G26),ISNUMBER(M26)),G26-M26,"")</f>
        <v>3.35186511445243</v>
      </c>
    </row>
    <row r="27" customFormat="false" ht="15" hidden="false" customHeight="false" outlineLevel="0" collapsed="false">
      <c r="A27" s="45" t="s">
        <v>3201</v>
      </c>
      <c r="B27" s="48" t="n">
        <f aca="false">IF(COUNT('Mediums (Working)'!Y7:Y33)&gt;0,AVERAGE('Mediums (Working)'!Y7:Y33),"")</f>
        <v>48.2228014926551</v>
      </c>
      <c r="C27" s="48" t="n">
        <f aca="false">IF(COUNT('Mediums (Working)'!Y63:Y89)&gt;0,AVERAGE('Mediums (Working)'!Y63:Y89),"")</f>
        <v>46.8752012564638</v>
      </c>
      <c r="D27" s="48" t="n">
        <f aca="false">IF(COUNT('Mediums (Working)'!Y119:Y145)&gt;0,AVERAGE('Mediums (Working)'!Y119:Y145),"")</f>
        <v>56.6319325283943</v>
      </c>
      <c r="E27" s="48" t="n">
        <f aca="false">IF(COUNT('Mediums (Working)'!Y175:Y201)&gt;0,AVERAGE('Mediums (Working)'!Y175:Y201),"")</f>
        <v>52.9660318823045</v>
      </c>
      <c r="F27" s="48" t="n">
        <f aca="false">IF(COUNT('Mediums (Working)'!Y231:Y257)&gt;0,AVERAGE('Mediums (Working)'!Y231:Y257),"")</f>
        <v>53.1063710146563</v>
      </c>
      <c r="G27" s="48" t="n">
        <f aca="false">IF(COUNT('Mediums (Working)'!Y287:Y313)&gt;0,AVERAGE('Mediums (Working)'!Y287:Y313),"")</f>
        <v>51.9120326747416</v>
      </c>
      <c r="H27" s="48" t="n">
        <f aca="false">IF(COUNT('Mediums (Working)'!Y36:Y58)&gt;0,AVERAGE('Mediums (Working)'!Y36:Y58),"")</f>
        <v>46.0665470498269</v>
      </c>
      <c r="I27" s="48" t="n">
        <f aca="false">IF(COUNT('Mediums (Working)'!Y92:Y114)&gt;0,AVERAGE('Mediums (Working)'!Y92:Y114),"")</f>
        <v>44.6344262946945</v>
      </c>
      <c r="J27" s="48" t="n">
        <f aca="false">IF(COUNT('Mediums (Working)'!Y148:Y170)&gt;0,AVERAGE('Mediums (Working)'!Y148:Y170),"")</f>
        <v>56.2780857366516</v>
      </c>
      <c r="K27" s="48" t="n">
        <f aca="false">IF(COUNT('Mediums (Working)'!Y204:Y226)&gt;0,AVERAGE('Mediums (Working)'!Y204:Y226),"")</f>
        <v>51.8235976519276</v>
      </c>
      <c r="L27" s="48" t="n">
        <f aca="false">IF(COUNT('Mediums (Working)'!Y260:Y282)&gt;0,AVERAGE('Mediums (Working)'!Y260:Y282),"")</f>
        <v>50.6302831844312</v>
      </c>
      <c r="M27" s="48" t="n">
        <f aca="false">IF(COUNT('Mediums (Working)'!Y316:Y338)&gt;0,AVERAGE('Mediums (Working)'!Y316:Y338),"")</f>
        <v>48.8315858870465</v>
      </c>
      <c r="N27" s="48" t="n">
        <f aca="false">IF(AND(ISNUMBER(D27),ISNUMBER(C27)),D27-C27,"")</f>
        <v>9.75673127193058</v>
      </c>
      <c r="O27" s="48" t="n">
        <f aca="false">IF(AND(ISNUMBER(E27),ISNUMBER(C27)),E27-C27,"")</f>
        <v>6.09083062584077</v>
      </c>
      <c r="P27" s="48" t="n">
        <f aca="false">IF(AND(ISNUMBER(F27),ISNUMBER(C27)),F27-C27,"")</f>
        <v>6.23116975819251</v>
      </c>
      <c r="Q27" s="48" t="n">
        <f aca="false">IF(AND(ISNUMBER(G27),ISNUMBER(C27)),G27-C27,"")</f>
        <v>5.03683141827785</v>
      </c>
      <c r="R27" s="48" t="n">
        <f aca="false">IF(AND(ISNUMBER(J27),ISNUMBER(I27)),J27-I27,"")</f>
        <v>11.6436594419571</v>
      </c>
      <c r="S27" s="48" t="n">
        <f aca="false">IF(AND(ISNUMBER(K27),ISNUMBER(I27)),K27-I27,"")</f>
        <v>7.18917135723304</v>
      </c>
      <c r="T27" s="48" t="n">
        <f aca="false">IF(AND(ISNUMBER(L27),ISNUMBER(I27)),L27-I27,"")</f>
        <v>5.99585688973668</v>
      </c>
      <c r="U27" s="48" t="n">
        <f aca="false">IF(AND(ISNUMBER(M27),ISNUMBER(I27)),M27-I27,"")</f>
        <v>4.19715959235194</v>
      </c>
      <c r="V27" s="48" t="n">
        <f aca="false">IF(AND(ISNUMBER(B27),ISNUMBER(H27)),B27-H27,"")</f>
        <v>2.15625444282822</v>
      </c>
      <c r="W27" s="48" t="n">
        <f aca="false">IF(AND(ISNUMBER(C27),ISNUMBER(I27)),C27-I27,"")</f>
        <v>2.24077496176923</v>
      </c>
      <c r="X27" s="48" t="n">
        <f aca="false">IF(AND(ISNUMBER(D27),ISNUMBER(J27)),D27-J27,"")</f>
        <v>0.35384679174274</v>
      </c>
      <c r="Y27" s="48" t="n">
        <f aca="false">IF(AND(ISNUMBER(E27),ISNUMBER(K27)),E27-K27,"")</f>
        <v>1.14243423037696</v>
      </c>
      <c r="Z27" s="48" t="n">
        <f aca="false">IF(AND(ISNUMBER(F27),ISNUMBER(L27)),F27-L27,"")</f>
        <v>2.47608783022506</v>
      </c>
      <c r="AA27" s="48" t="n">
        <f aca="false">IF(AND(ISNUMBER(G27),ISNUMBER(M27)),G27-M27,"")</f>
        <v>3.08044678769514</v>
      </c>
    </row>
    <row r="28" customFormat="false" ht="15" hidden="false" customHeight="false" outlineLevel="0" collapsed="false">
      <c r="A28" s="45" t="s">
        <v>3330</v>
      </c>
      <c r="B28" s="48" t="n">
        <f aca="false">IF(COUNT('Mediums (Working)'!Z7:Z33)&gt;0,AVERAGE('Mediums (Working)'!Z7:Z33),"")</f>
        <v>51.0243627776703</v>
      </c>
      <c r="C28" s="48" t="n">
        <f aca="false">IF(COUNT('Mediums (Working)'!Z63:Z89)&gt;0,AVERAGE('Mediums (Working)'!Z63:Z89),"")</f>
        <v>49.9506653248431</v>
      </c>
      <c r="D28" s="48" t="n">
        <f aca="false">IF(COUNT('Mediums (Working)'!Z119:Z145)&gt;0,AVERAGE('Mediums (Working)'!Z119:Z145),"")</f>
        <v>57.0482553801174</v>
      </c>
      <c r="E28" s="48" t="n">
        <f aca="false">IF(COUNT('Mediums (Working)'!Z175:Z201)&gt;0,AVERAGE('Mediums (Working)'!Z175:Z201),"")</f>
        <v>55.5700245434838</v>
      </c>
      <c r="F28" s="48" t="n">
        <f aca="false">IF(COUNT('Mediums (Working)'!Z231:Z257)&gt;0,AVERAGE('Mediums (Working)'!Z231:Z257),"")</f>
        <v>54.4595725537811</v>
      </c>
      <c r="G28" s="48" t="n">
        <f aca="false">IF(COUNT('Mediums (Working)'!Z287:Z313)&gt;0,AVERAGE('Mediums (Working)'!Z287:Z313),"")</f>
        <v>54.2678302259668</v>
      </c>
      <c r="H28" s="48" t="n">
        <f aca="false">IF(COUNT('Mediums (Working)'!Z36:Z58)&gt;0,AVERAGE('Mediums (Working)'!Z36:Z58),"")</f>
        <v>46.8644221479831</v>
      </c>
      <c r="I28" s="48" t="n">
        <f aca="false">IF(COUNT('Mediums (Working)'!Z92:Z114)&gt;0,AVERAGE('Mediums (Working)'!Z92:Z114),"")</f>
        <v>45.5243644232913</v>
      </c>
      <c r="J28" s="48" t="n">
        <f aca="false">IF(COUNT('Mediums (Working)'!Z148:Z170)&gt;0,AVERAGE('Mediums (Working)'!Z148:Z170),"")</f>
        <v>56.6516487280843</v>
      </c>
      <c r="K28" s="48" t="n">
        <f aca="false">IF(COUNT('Mediums (Working)'!Z204:Z226)&gt;0,AVERAGE('Mediums (Working)'!Z204:Z226),"")</f>
        <v>52.1108545894359</v>
      </c>
      <c r="L28" s="48" t="n">
        <f aca="false">IF(COUNT('Mediums (Working)'!Z260:Z282)&gt;0,AVERAGE('Mediums (Working)'!Z260:Z282),"")</f>
        <v>50.1409133623373</v>
      </c>
      <c r="M28" s="48" t="n">
        <f aca="false">IF(COUNT('Mediums (Working)'!Z316:Z338)&gt;0,AVERAGE('Mediums (Working)'!Z316:Z338),"")</f>
        <v>50.2065437604293</v>
      </c>
      <c r="N28" s="48" t="n">
        <f aca="false">IF(AND(ISNUMBER(D28),ISNUMBER(C28)),D28-C28,"")</f>
        <v>7.09759005527429</v>
      </c>
      <c r="O28" s="48" t="n">
        <f aca="false">IF(AND(ISNUMBER(E28),ISNUMBER(C28)),E28-C28,"")</f>
        <v>5.61935921864063</v>
      </c>
      <c r="P28" s="48" t="n">
        <f aca="false">IF(AND(ISNUMBER(F28),ISNUMBER(C28)),F28-C28,"")</f>
        <v>4.508907228938</v>
      </c>
      <c r="Q28" s="48" t="n">
        <f aca="false">IF(AND(ISNUMBER(G28),ISNUMBER(C28)),G28-C28,"")</f>
        <v>4.3171649011237</v>
      </c>
      <c r="R28" s="48" t="n">
        <f aca="false">IF(AND(ISNUMBER(J28),ISNUMBER(I28)),J28-I28,"")</f>
        <v>11.127284304793</v>
      </c>
      <c r="S28" s="48" t="n">
        <f aca="false">IF(AND(ISNUMBER(K28),ISNUMBER(I28)),K28-I28,"")</f>
        <v>6.58649016614454</v>
      </c>
      <c r="T28" s="48" t="n">
        <f aca="false">IF(AND(ISNUMBER(L28),ISNUMBER(I28)),L28-I28,"")</f>
        <v>4.61654893904598</v>
      </c>
      <c r="U28" s="48" t="n">
        <f aca="false">IF(AND(ISNUMBER(M28),ISNUMBER(I28)),M28-I28,"")</f>
        <v>4.68217933713798</v>
      </c>
      <c r="V28" s="48" t="n">
        <f aca="false">IF(AND(ISNUMBER(B28),ISNUMBER(H28)),B28-H28,"")</f>
        <v>4.15994062968722</v>
      </c>
      <c r="W28" s="48" t="n">
        <f aca="false">IF(AND(ISNUMBER(C28),ISNUMBER(I28)),C28-I28,"")</f>
        <v>4.42630090155178</v>
      </c>
      <c r="X28" s="48" t="n">
        <f aca="false">IF(AND(ISNUMBER(D28),ISNUMBER(J28)),D28-J28,"")</f>
        <v>0.396606652033071</v>
      </c>
      <c r="Y28" s="48" t="n">
        <f aca="false">IF(AND(ISNUMBER(E28),ISNUMBER(K28)),E28-K28,"")</f>
        <v>3.45916995404787</v>
      </c>
      <c r="Z28" s="48" t="n">
        <f aca="false">IF(AND(ISNUMBER(F28),ISNUMBER(L28)),F28-L28,"")</f>
        <v>4.31865919144381</v>
      </c>
      <c r="AA28" s="48" t="n">
        <f aca="false">IF(AND(ISNUMBER(G28),ISNUMBER(M28)),G28-M28,"")</f>
        <v>4.06128646553751</v>
      </c>
    </row>
    <row r="29" customFormat="false" ht="15" hidden="false" customHeight="false" outlineLevel="0" collapsed="false">
      <c r="A29" s="45" t="s">
        <v>5405</v>
      </c>
      <c r="B29" s="48" t="str">
        <f aca="false">IF(COUNT('Mediums (Working)'!AA7:AA33)&gt;0,AVERAGE('Mediums (Working)'!AA7:AA33),"")</f>
        <v/>
      </c>
      <c r="C29" s="48" t="str">
        <f aca="false">IF(COUNT('Mediums (Working)'!AA63:AA89)&gt;0,AVERAGE('Mediums (Working)'!AA63:AA89),"")</f>
        <v/>
      </c>
      <c r="D29" s="48" t="str">
        <f aca="false">IF(COUNT('Mediums (Working)'!AA119:AA145)&gt;0,AVERAGE('Mediums (Working)'!AA119:AA145),"")</f>
        <v/>
      </c>
      <c r="E29" s="48" t="str">
        <f aca="false">IF(COUNT('Mediums (Working)'!AA175:AA201)&gt;0,AVERAGE('Mediums (Working)'!AA175:AA201),"")</f>
        <v/>
      </c>
      <c r="F29" s="48" t="str">
        <f aca="false">IF(COUNT('Mediums (Working)'!AA231:AA257)&gt;0,AVERAGE('Mediums (Working)'!AA231:AA257),"")</f>
        <v/>
      </c>
      <c r="G29" s="48" t="str">
        <f aca="false">IF(COUNT('Mediums (Working)'!AA287:AA313)&gt;0,AVERAGE('Mediums (Working)'!AA287:AA313),"")</f>
        <v/>
      </c>
      <c r="H29" s="48" t="str">
        <f aca="false">IF(COUNT('Mediums (Working)'!AA36:AA58)&gt;0,AVERAGE('Mediums (Working)'!AA36:AA58),"")</f>
        <v/>
      </c>
      <c r="I29" s="48" t="str">
        <f aca="false">IF(COUNT('Mediums (Working)'!AA92:AA114)&gt;0,AVERAGE('Mediums (Working)'!AA92:AA114),"")</f>
        <v/>
      </c>
      <c r="J29" s="48" t="str">
        <f aca="false">IF(COUNT('Mediums (Working)'!AA148:AA170)&gt;0,AVERAGE('Mediums (Working)'!AA148:AA170),"")</f>
        <v/>
      </c>
      <c r="K29" s="48" t="str">
        <f aca="false">IF(COUNT('Mediums (Working)'!AA204:AA226)&gt;0,AVERAGE('Mediums (Working)'!AA204:AA226),"")</f>
        <v/>
      </c>
      <c r="L29" s="48" t="str">
        <f aca="false">IF(COUNT('Mediums (Working)'!AA260:AA282)&gt;0,AVERAGE('Mediums (Working)'!AA260:AA282),"")</f>
        <v/>
      </c>
      <c r="M29" s="48" t="str">
        <f aca="false">IF(COUNT('Mediums (Working)'!AA316:AA338)&gt;0,AVERAGE('Mediums (Working)'!AA316:AA338),"")</f>
        <v/>
      </c>
      <c r="N29" s="48" t="str">
        <f aca="false">IF(AND(ISNUMBER(D29),ISNUMBER(C29)),D29-C29,"")</f>
        <v/>
      </c>
      <c r="O29" s="48" t="str">
        <f aca="false">IF(AND(ISNUMBER(E29),ISNUMBER(C29)),E29-C29,"")</f>
        <v/>
      </c>
      <c r="P29" s="48" t="str">
        <f aca="false">IF(AND(ISNUMBER(F29),ISNUMBER(C29)),F29-C29,"")</f>
        <v/>
      </c>
      <c r="Q29" s="48" t="str">
        <f aca="false">IF(AND(ISNUMBER(G29),ISNUMBER(C29)),G29-C29,"")</f>
        <v/>
      </c>
      <c r="R29" s="48" t="str">
        <f aca="false">IF(AND(ISNUMBER(J29),ISNUMBER(I29)),J29-I29,"")</f>
        <v/>
      </c>
      <c r="S29" s="48" t="str">
        <f aca="false">IF(AND(ISNUMBER(K29),ISNUMBER(I29)),K29-I29,"")</f>
        <v/>
      </c>
      <c r="T29" s="48" t="str">
        <f aca="false">IF(AND(ISNUMBER(L29),ISNUMBER(I29)),L29-I29,"")</f>
        <v/>
      </c>
      <c r="U29" s="48" t="str">
        <f aca="false">IF(AND(ISNUMBER(M29),ISNUMBER(I29)),M29-I29,"")</f>
        <v/>
      </c>
      <c r="V29" s="48" t="str">
        <f aca="false">IF(AND(ISNUMBER(B29),ISNUMBER(H29)),B29-H29,"")</f>
        <v/>
      </c>
      <c r="W29" s="48" t="str">
        <f aca="false">IF(AND(ISNUMBER(C29),ISNUMBER(I29)),C29-I29,"")</f>
        <v/>
      </c>
      <c r="X29" s="48" t="str">
        <f aca="false">IF(AND(ISNUMBER(D29),ISNUMBER(J29)),D29-J29,"")</f>
        <v/>
      </c>
      <c r="Y29" s="48" t="str">
        <f aca="false">IF(AND(ISNUMBER(E29),ISNUMBER(K29)),E29-K29,"")</f>
        <v/>
      </c>
      <c r="Z29" s="48" t="str">
        <f aca="false">IF(AND(ISNUMBER(F29),ISNUMBER(L29)),F29-L29,"")</f>
        <v/>
      </c>
      <c r="AA29" s="48" t="str">
        <f aca="false">IF(AND(ISNUMBER(G29),ISNUMBER(M29)),G29-M29,"")</f>
        <v/>
      </c>
    </row>
    <row r="30" customFormat="false" ht="15" hidden="false" customHeight="false" outlineLevel="0" collapsed="false">
      <c r="A30" s="45" t="s">
        <v>3465</v>
      </c>
      <c r="B30" s="48" t="n">
        <f aca="false">IF(COUNT('Mediums (Working)'!AB7:AB33)&gt;0,AVERAGE('Mediums (Working)'!AB7:AB33),"")</f>
        <v>51.1818775240631</v>
      </c>
      <c r="C30" s="48" t="n">
        <f aca="false">IF(COUNT('Mediums (Working)'!AB63:AB89)&gt;0,AVERAGE('Mediums (Working)'!AB63:AB89),"")</f>
        <v>50.2856217615362</v>
      </c>
      <c r="D30" s="48" t="n">
        <f aca="false">IF(COUNT('Mediums (Working)'!AB119:AB145)&gt;0,AVERAGE('Mediums (Working)'!AB119:AB145),"")</f>
        <v>55.747037637623</v>
      </c>
      <c r="E30" s="48" t="n">
        <f aca="false">IF(COUNT('Mediums (Working)'!AB175:AB201)&gt;0,AVERAGE('Mediums (Working)'!AB175:AB201),"")</f>
        <v>55.6286593836066</v>
      </c>
      <c r="F30" s="48" t="n">
        <f aca="false">IF(COUNT('Mediums (Working)'!AB231:AB257)&gt;0,AVERAGE('Mediums (Working)'!AB231:AB257),"")</f>
        <v>54.6019737667107</v>
      </c>
      <c r="G30" s="48" t="n">
        <f aca="false">IF(COUNT('Mediums (Working)'!AB287:AB313)&gt;0,AVERAGE('Mediums (Working)'!AB287:AB313),"")</f>
        <v>52.6276708451396</v>
      </c>
      <c r="H30" s="48" t="n">
        <f aca="false">IF(COUNT('Mediums (Working)'!AB36:AB58)&gt;0,AVERAGE('Mediums (Working)'!AB36:AB58),"")</f>
        <v>48.0512589865453</v>
      </c>
      <c r="I30" s="48" t="n">
        <f aca="false">IF(COUNT('Mediums (Working)'!AB92:AB114)&gt;0,AVERAGE('Mediums (Working)'!AB92:AB114),"")</f>
        <v>46.7759540383263</v>
      </c>
      <c r="J30" s="48" t="n">
        <f aca="false">IF(COUNT('Mediums (Working)'!AB148:AB170)&gt;0,AVERAGE('Mediums (Working)'!AB148:AB170),"")</f>
        <v>57.070300581832</v>
      </c>
      <c r="K30" s="48" t="n">
        <f aca="false">IF(COUNT('Mediums (Working)'!AB204:AB226)&gt;0,AVERAGE('Mediums (Working)'!AB204:AB226),"")</f>
        <v>53.0138620635185</v>
      </c>
      <c r="L30" s="48" t="n">
        <f aca="false">IF(COUNT('Mediums (Working)'!AB260:AB282)&gt;0,AVERAGE('Mediums (Working)'!AB260:AB282),"")</f>
        <v>51.2589729830223</v>
      </c>
      <c r="M30" s="48" t="n">
        <f aca="false">IF(COUNT('Mediums (Working)'!AB316:AB338)&gt;0,AVERAGE('Mediums (Working)'!AB316:AB338),"")</f>
        <v>50.9297433002771</v>
      </c>
      <c r="N30" s="48" t="n">
        <f aca="false">IF(AND(ISNUMBER(D30),ISNUMBER(C30)),D30-C30,"")</f>
        <v>5.46141587608676</v>
      </c>
      <c r="O30" s="48" t="n">
        <f aca="false">IF(AND(ISNUMBER(E30),ISNUMBER(C30)),E30-C30,"")</f>
        <v>5.34303762207036</v>
      </c>
      <c r="P30" s="48" t="n">
        <f aca="false">IF(AND(ISNUMBER(F30),ISNUMBER(C30)),F30-C30,"")</f>
        <v>4.31635200517444</v>
      </c>
      <c r="Q30" s="48" t="n">
        <f aca="false">IF(AND(ISNUMBER(G30),ISNUMBER(C30)),G30-C30,"")</f>
        <v>2.34204908360339</v>
      </c>
      <c r="R30" s="48" t="n">
        <f aca="false">IF(AND(ISNUMBER(J30),ISNUMBER(I30)),J30-I30,"")</f>
        <v>10.2943465435057</v>
      </c>
      <c r="S30" s="48" t="n">
        <f aca="false">IF(AND(ISNUMBER(K30),ISNUMBER(I30)),K30-I30,"")</f>
        <v>6.2379080251922</v>
      </c>
      <c r="T30" s="48" t="n">
        <f aca="false">IF(AND(ISNUMBER(L30),ISNUMBER(I30)),L30-I30,"")</f>
        <v>4.48301894469599</v>
      </c>
      <c r="U30" s="48" t="n">
        <f aca="false">IF(AND(ISNUMBER(M30),ISNUMBER(I30)),M30-I30,"")</f>
        <v>4.15378926195071</v>
      </c>
      <c r="V30" s="48" t="n">
        <f aca="false">IF(AND(ISNUMBER(B30),ISNUMBER(H30)),B30-H30,"")</f>
        <v>3.13061853751777</v>
      </c>
      <c r="W30" s="48" t="n">
        <f aca="false">IF(AND(ISNUMBER(C30),ISNUMBER(I30)),C30-I30,"")</f>
        <v>3.5096677232099</v>
      </c>
      <c r="X30" s="48" t="n">
        <f aca="false">IF(AND(ISNUMBER(D30),ISNUMBER(J30)),D30-J30,"")</f>
        <v>-1.32326294420902</v>
      </c>
      <c r="Y30" s="48" t="n">
        <f aca="false">IF(AND(ISNUMBER(E30),ISNUMBER(K30)),E30-K30,"")</f>
        <v>2.61479732008806</v>
      </c>
      <c r="Z30" s="48" t="n">
        <f aca="false">IF(AND(ISNUMBER(F30),ISNUMBER(L30)),F30-L30,"")</f>
        <v>3.34300078368835</v>
      </c>
      <c r="AA30" s="48" t="n">
        <f aca="false">IF(AND(ISNUMBER(G30),ISNUMBER(M30)),G30-M30,"")</f>
        <v>1.69792754486257</v>
      </c>
    </row>
    <row r="31" customFormat="false" ht="15" hidden="false" customHeight="false" outlineLevel="0" collapsed="false">
      <c r="A31" s="45" t="s">
        <v>3592</v>
      </c>
      <c r="B31" s="48" t="n">
        <f aca="false">IF(COUNT('Mediums (Working)'!AC7:AC33)&gt;0,AVERAGE('Mediums (Working)'!AC7:AC33),"")</f>
        <v>49.8622580182825</v>
      </c>
      <c r="C31" s="48" t="n">
        <f aca="false">IF(COUNT('Mediums (Working)'!AC63:AC89)&gt;0,AVERAGE('Mediums (Working)'!AC63:AC89),"")</f>
        <v>48.6418149550818</v>
      </c>
      <c r="D31" s="48" t="n">
        <f aca="false">IF(COUNT('Mediums (Working)'!AC119:AC145)&gt;0,AVERAGE('Mediums (Working)'!AC119:AC145),"")</f>
        <v>56.8791127074556</v>
      </c>
      <c r="E31" s="48" t="n">
        <f aca="false">IF(COUNT('Mediums (Working)'!AC175:AC201)&gt;0,AVERAGE('Mediums (Working)'!AC175:AC201),"")</f>
        <v>54.964656748608</v>
      </c>
      <c r="F31" s="48" t="n">
        <f aca="false">IF(COUNT('Mediums (Working)'!AC231:AC257)&gt;0,AVERAGE('Mediums (Working)'!AC231:AC257),"")</f>
        <v>53.9039233439606</v>
      </c>
      <c r="G31" s="48" t="n">
        <f aca="false">IF(COUNT('Mediums (Working)'!AC287:AC313)&gt;0,AVERAGE('Mediums (Working)'!AC287:AC313),"")</f>
        <v>52.8520140784092</v>
      </c>
      <c r="H31" s="48" t="n">
        <f aca="false">IF(COUNT('Mediums (Working)'!AC36:AC58)&gt;0,AVERAGE('Mediums (Working)'!AC36:AC58),"")</f>
        <v>49.3621141937804</v>
      </c>
      <c r="I31" s="48" t="n">
        <f aca="false">IF(COUNT('Mediums (Working)'!AC92:AC114)&gt;0,AVERAGE('Mediums (Working)'!AC92:AC114),"")</f>
        <v>48.0024387640487</v>
      </c>
      <c r="J31" s="48" t="n">
        <f aca="false">IF(COUNT('Mediums (Working)'!AC148:AC170)&gt;0,AVERAGE('Mediums (Working)'!AC148:AC170),"")</f>
        <v>58.8794828178376</v>
      </c>
      <c r="K31" s="48" t="n">
        <f aca="false">IF(COUNT('Mediums (Working)'!AC204:AC226)&gt;0,AVERAGE('Mediums (Working)'!AC204:AC226),"")</f>
        <v>54.5216313320382</v>
      </c>
      <c r="L31" s="48" t="n">
        <f aca="false">IF(COUNT('Mediums (Working)'!AC260:AC282)&gt;0,AVERAGE('Mediums (Working)'!AC260:AC282),"")</f>
        <v>52.5029848146417</v>
      </c>
      <c r="M31" s="48" t="n">
        <f aca="false">IF(COUNT('Mediums (Working)'!AC316:AC338)&gt;0,AVERAGE('Mediums (Working)'!AC316:AC338),"")</f>
        <v>52.5777192016211</v>
      </c>
      <c r="N31" s="48" t="n">
        <f aca="false">IF(AND(ISNUMBER(D31),ISNUMBER(C31)),D31-C31,"")</f>
        <v>8.23729775237378</v>
      </c>
      <c r="O31" s="48" t="n">
        <f aca="false">IF(AND(ISNUMBER(E31),ISNUMBER(C31)),E31-C31,"")</f>
        <v>6.32284179352616</v>
      </c>
      <c r="P31" s="48" t="n">
        <f aca="false">IF(AND(ISNUMBER(F31),ISNUMBER(C31)),F31-C31,"")</f>
        <v>5.26210838887875</v>
      </c>
      <c r="Q31" s="48" t="n">
        <f aca="false">IF(AND(ISNUMBER(G31),ISNUMBER(C31)),G31-C31,"")</f>
        <v>4.21019912332736</v>
      </c>
      <c r="R31" s="48" t="n">
        <f aca="false">IF(AND(ISNUMBER(J31),ISNUMBER(I31)),J31-I31,"")</f>
        <v>10.8770440537889</v>
      </c>
      <c r="S31" s="48" t="n">
        <f aca="false">IF(AND(ISNUMBER(K31),ISNUMBER(I31)),K31-I31,"")</f>
        <v>6.51919256798954</v>
      </c>
      <c r="T31" s="48" t="n">
        <f aca="false">IF(AND(ISNUMBER(L31),ISNUMBER(I31)),L31-I31,"")</f>
        <v>4.50054605059297</v>
      </c>
      <c r="U31" s="48" t="n">
        <f aca="false">IF(AND(ISNUMBER(M31),ISNUMBER(I31)),M31-I31,"")</f>
        <v>4.57528043757241</v>
      </c>
      <c r="V31" s="48" t="n">
        <f aca="false">IF(AND(ISNUMBER(B31),ISNUMBER(H31)),B31-H31,"")</f>
        <v>0.500143824502118</v>
      </c>
      <c r="W31" s="48" t="n">
        <f aca="false">IF(AND(ISNUMBER(C31),ISNUMBER(I31)),C31-I31,"")</f>
        <v>0.639376191033151</v>
      </c>
      <c r="X31" s="48" t="n">
        <f aca="false">IF(AND(ISNUMBER(D31),ISNUMBER(J31)),D31-J31,"")</f>
        <v>-2.00037011038197</v>
      </c>
      <c r="Y31" s="48" t="n">
        <f aca="false">IF(AND(ISNUMBER(E31),ISNUMBER(K31)),E31-K31,"")</f>
        <v>0.443025416569775</v>
      </c>
      <c r="Z31" s="48" t="n">
        <f aca="false">IF(AND(ISNUMBER(F31),ISNUMBER(L31)),F31-L31,"")</f>
        <v>1.40093852931893</v>
      </c>
      <c r="AA31" s="48" t="n">
        <f aca="false">IF(AND(ISNUMBER(G31),ISNUMBER(M31)),G31-M31,"")</f>
        <v>0.274294876788098</v>
      </c>
    </row>
    <row r="32" customFormat="false" ht="15" hidden="false" customHeight="false" outlineLevel="0" collapsed="false">
      <c r="A32" s="45" t="s">
        <v>3719</v>
      </c>
      <c r="B32" s="48" t="n">
        <f aca="false">IF(COUNT('Mediums (Working)'!AD7:AD33)&gt;0,AVERAGE('Mediums (Working)'!AD7:AD33),"")</f>
        <v>53.2382269481666</v>
      </c>
      <c r="C32" s="48" t="n">
        <f aca="false">IF(COUNT('Mediums (Working)'!AD63:AD89)&gt;0,AVERAGE('Mediums (Working)'!AD63:AD89),"")</f>
        <v>52.409732381447</v>
      </c>
      <c r="D32" s="48" t="n">
        <f aca="false">IF(COUNT('Mediums (Working)'!AD119:AD145)&gt;0,AVERAGE('Mediums (Working)'!AD119:AD145),"")</f>
        <v>58.2797460182215</v>
      </c>
      <c r="E32" s="48" t="n">
        <f aca="false">IF(COUNT('Mediums (Working)'!AD175:AD201)&gt;0,AVERAGE('Mediums (Working)'!AD175:AD201),"")</f>
        <v>57.0490406789412</v>
      </c>
      <c r="F32" s="48" t="n">
        <f aca="false">IF(COUNT('Mediums (Working)'!AD231:AD257)&gt;0,AVERAGE('Mediums (Working)'!AD231:AD257),"")</f>
        <v>56.6586478334186</v>
      </c>
      <c r="G32" s="48" t="n">
        <f aca="false">IF(COUNT('Mediums (Working)'!AD287:AD313)&gt;0,AVERAGE('Mediums (Working)'!AD287:AD313),"")</f>
        <v>54.2949128555551</v>
      </c>
      <c r="H32" s="48" t="n">
        <f aca="false">IF(COUNT('Mediums (Working)'!AD36:AD58)&gt;0,AVERAGE('Mediums (Working)'!AD36:AD58),"")</f>
        <v>50.5185236736197</v>
      </c>
      <c r="I32" s="48" t="n">
        <f aca="false">IF(COUNT('Mediums (Working)'!AD92:AD114)&gt;0,AVERAGE('Mediums (Working)'!AD92:AD114),"")</f>
        <v>49.2923469010101</v>
      </c>
      <c r="J32" s="48" t="n">
        <f aca="false">IF(COUNT('Mediums (Working)'!AD148:AD170)&gt;0,AVERAGE('Mediums (Working)'!AD148:AD170),"")</f>
        <v>59.150242560887</v>
      </c>
      <c r="K32" s="48" t="n">
        <f aca="false">IF(COUNT('Mediums (Working)'!AD204:AD226)&gt;0,AVERAGE('Mediums (Working)'!AD204:AD226),"")</f>
        <v>55.2262953686029</v>
      </c>
      <c r="L32" s="48" t="n">
        <f aca="false">IF(COUNT('Mediums (Working)'!AD260:AD282)&gt;0,AVERAGE('Mediums (Working)'!AD260:AD282),"")</f>
        <v>54.159666922804</v>
      </c>
      <c r="M32" s="48" t="n">
        <f aca="false">IF(COUNT('Mediums (Working)'!AD316:AD338)&gt;0,AVERAGE('Mediums (Working)'!AD316:AD338),"")</f>
        <v>52.5310869674376</v>
      </c>
      <c r="N32" s="48" t="n">
        <f aca="false">IF(AND(ISNUMBER(D32),ISNUMBER(C32)),D32-C32,"")</f>
        <v>5.8700136367745</v>
      </c>
      <c r="O32" s="48" t="n">
        <f aca="false">IF(AND(ISNUMBER(E32),ISNUMBER(C32)),E32-C32,"")</f>
        <v>4.63930829749418</v>
      </c>
      <c r="P32" s="48" t="n">
        <f aca="false">IF(AND(ISNUMBER(F32),ISNUMBER(C32)),F32-C32,"")</f>
        <v>4.24891545197162</v>
      </c>
      <c r="Q32" s="48" t="n">
        <f aca="false">IF(AND(ISNUMBER(G32),ISNUMBER(C32)),G32-C32,"")</f>
        <v>1.88518047410813</v>
      </c>
      <c r="R32" s="48" t="n">
        <f aca="false">IF(AND(ISNUMBER(J32),ISNUMBER(I32)),J32-I32,"")</f>
        <v>9.85789565987685</v>
      </c>
      <c r="S32" s="48" t="n">
        <f aca="false">IF(AND(ISNUMBER(K32),ISNUMBER(I32)),K32-I32,"")</f>
        <v>5.93394846759275</v>
      </c>
      <c r="T32" s="48" t="n">
        <f aca="false">IF(AND(ISNUMBER(L32),ISNUMBER(I32)),L32-I32,"")</f>
        <v>4.86732002179388</v>
      </c>
      <c r="U32" s="48" t="n">
        <f aca="false">IF(AND(ISNUMBER(M32),ISNUMBER(I32)),M32-I32,"")</f>
        <v>3.23874006642743</v>
      </c>
      <c r="V32" s="48" t="n">
        <f aca="false">IF(AND(ISNUMBER(B32),ISNUMBER(H32)),B32-H32,"")</f>
        <v>2.71970327454692</v>
      </c>
      <c r="W32" s="48" t="n">
        <f aca="false">IF(AND(ISNUMBER(C32),ISNUMBER(I32)),C32-I32,"")</f>
        <v>3.11738548043687</v>
      </c>
      <c r="X32" s="48" t="n">
        <f aca="false">IF(AND(ISNUMBER(D32),ISNUMBER(J32)),D32-J32,"")</f>
        <v>-0.870496542665478</v>
      </c>
      <c r="Y32" s="48" t="n">
        <f aca="false">IF(AND(ISNUMBER(E32),ISNUMBER(K32)),E32-K32,"")</f>
        <v>1.82274531033831</v>
      </c>
      <c r="Z32" s="48" t="n">
        <f aca="false">IF(AND(ISNUMBER(F32),ISNUMBER(L32)),F32-L32,"")</f>
        <v>2.49898091061461</v>
      </c>
      <c r="AA32" s="48" t="n">
        <f aca="false">IF(AND(ISNUMBER(G32),ISNUMBER(M32)),G32-M32,"")</f>
        <v>1.76382588811757</v>
      </c>
    </row>
    <row r="33" customFormat="false" ht="15" hidden="false" customHeight="false" outlineLevel="0" collapsed="false">
      <c r="A33" s="45" t="s">
        <v>3846</v>
      </c>
      <c r="B33" s="48" t="n">
        <f aca="false">IF(COUNT('Mediums (Working)'!AE7:AE33)&gt;0,AVERAGE('Mediums (Working)'!AE7:AE33),"")</f>
        <v>53.1775280838062</v>
      </c>
      <c r="C33" s="48" t="n">
        <f aca="false">IF(COUNT('Mediums (Working)'!AE63:AE89)&gt;0,AVERAGE('Mediums (Working)'!AE63:AE89),"")</f>
        <v>52.0671022285839</v>
      </c>
      <c r="D33" s="48" t="n">
        <f aca="false">IF(COUNT('Mediums (Working)'!AE119:AE145)&gt;0,AVERAGE('Mediums (Working)'!AE119:AE145),"")</f>
        <v>60.090691121278</v>
      </c>
      <c r="E33" s="48" t="n">
        <f aca="false">IF(COUNT('Mediums (Working)'!AE175:AE201)&gt;0,AVERAGE('Mediums (Working)'!AE175:AE201),"")</f>
        <v>57.6892073343139</v>
      </c>
      <c r="F33" s="48" t="n">
        <f aca="false">IF(COUNT('Mediums (Working)'!AE231:AE257)&gt;0,AVERAGE('Mediums (Working)'!AE231:AE257),"")</f>
        <v>56.7067549320298</v>
      </c>
      <c r="G33" s="48" t="n">
        <f aca="false">IF(COUNT('Mediums (Working)'!AE287:AE313)&gt;0,AVERAGE('Mediums (Working)'!AE287:AE313),"")</f>
        <v>56.1483065523955</v>
      </c>
      <c r="H33" s="48" t="n">
        <f aca="false">IF(COUNT('Mediums (Working)'!AE36:AE58)&gt;0,AVERAGE('Mediums (Working)'!AE36:AE58),"")</f>
        <v>51.7475802504132</v>
      </c>
      <c r="I33" s="48" t="n">
        <f aca="false">IF(COUNT('Mediums (Working)'!AE92:AE114)&gt;0,AVERAGE('Mediums (Working)'!AE92:AE114),"")</f>
        <v>50.5536904398573</v>
      </c>
      <c r="J33" s="48" t="n">
        <f aca="false">IF(COUNT('Mediums (Working)'!AE148:AE170)&gt;0,AVERAGE('Mediums (Working)'!AE148:AE170),"")</f>
        <v>60.1932942206028</v>
      </c>
      <c r="K33" s="48" t="n">
        <f aca="false">IF(COUNT('Mediums (Working)'!AE204:AE226)&gt;0,AVERAGE('Mediums (Working)'!AE204:AE226),"")</f>
        <v>56.7309888377255</v>
      </c>
      <c r="L33" s="48" t="n">
        <f aca="false">IF(COUNT('Mediums (Working)'!AE260:AE282)&gt;0,AVERAGE('Mediums (Working)'!AE260:AE282),"")</f>
        <v>55.3997217409042</v>
      </c>
      <c r="M33" s="48" t="n">
        <f aca="false">IF(COUNT('Mediums (Working)'!AE316:AE338)&gt;0,AVERAGE('Mediums (Working)'!AE316:AE338),"")</f>
        <v>54.1111269073012</v>
      </c>
      <c r="N33" s="48" t="n">
        <f aca="false">IF(AND(ISNUMBER(D33),ISNUMBER(C33)),D33-C33,"")</f>
        <v>8.02358889269408</v>
      </c>
      <c r="O33" s="48" t="n">
        <f aca="false">IF(AND(ISNUMBER(E33),ISNUMBER(C33)),E33-C33,"")</f>
        <v>5.62210510573003</v>
      </c>
      <c r="P33" s="48" t="n">
        <f aca="false">IF(AND(ISNUMBER(F33),ISNUMBER(C33)),F33-C33,"")</f>
        <v>4.6396527034459</v>
      </c>
      <c r="Q33" s="48" t="n">
        <f aca="false">IF(AND(ISNUMBER(G33),ISNUMBER(C33)),G33-C33,"")</f>
        <v>4.08120432381161</v>
      </c>
      <c r="R33" s="48" t="n">
        <f aca="false">IF(AND(ISNUMBER(J33),ISNUMBER(I33)),J33-I33,"")</f>
        <v>9.63960378074551</v>
      </c>
      <c r="S33" s="48" t="n">
        <f aca="false">IF(AND(ISNUMBER(K33),ISNUMBER(I33)),K33-I33,"")</f>
        <v>6.17729839786826</v>
      </c>
      <c r="T33" s="48" t="n">
        <f aca="false">IF(AND(ISNUMBER(L33),ISNUMBER(I33)),L33-I33,"")</f>
        <v>4.84603130104691</v>
      </c>
      <c r="U33" s="48" t="n">
        <f aca="false">IF(AND(ISNUMBER(M33),ISNUMBER(I33)),M33-I33,"")</f>
        <v>3.55743646744391</v>
      </c>
      <c r="V33" s="48" t="n">
        <f aca="false">IF(AND(ISNUMBER(B33),ISNUMBER(H33)),B33-H33,"")</f>
        <v>1.429947833393</v>
      </c>
      <c r="W33" s="48" t="n">
        <f aca="false">IF(AND(ISNUMBER(C33),ISNUMBER(I33)),C33-I33,"")</f>
        <v>1.5134117887266</v>
      </c>
      <c r="X33" s="48" t="n">
        <f aca="false">IF(AND(ISNUMBER(D33),ISNUMBER(J33)),D33-J33,"")</f>
        <v>-0.102603099324831</v>
      </c>
      <c r="Y33" s="48" t="n">
        <f aca="false">IF(AND(ISNUMBER(E33),ISNUMBER(K33)),E33-K33,"")</f>
        <v>0.958218496588373</v>
      </c>
      <c r="Z33" s="48" t="n">
        <f aca="false">IF(AND(ISNUMBER(F33),ISNUMBER(L33)),F33-L33,"")</f>
        <v>1.30703319112559</v>
      </c>
      <c r="AA33" s="48" t="n">
        <f aca="false">IF(AND(ISNUMBER(G33),ISNUMBER(M33)),G33-M33,"")</f>
        <v>2.0371796450943</v>
      </c>
    </row>
    <row r="34" customFormat="false" ht="15" hidden="false" customHeight="false" outlineLevel="0" collapsed="false">
      <c r="A34" s="45" t="s">
        <v>3975</v>
      </c>
      <c r="B34" s="48" t="n">
        <f aca="false">IF(COUNT('Mediums (Working)'!AF7:AF33)&gt;0,AVERAGE('Mediums (Working)'!AF7:AF33),"")</f>
        <v>57.5829913580048</v>
      </c>
      <c r="C34" s="48" t="n">
        <f aca="false">IF(COUNT('Mediums (Working)'!AF63:AF89)&gt;0,AVERAGE('Mediums (Working)'!AF63:AF89),"")</f>
        <v>56.8508935648483</v>
      </c>
      <c r="D34" s="48" t="n">
        <f aca="false">IF(COUNT('Mediums (Working)'!AF119:AF145)&gt;0,AVERAGE('Mediums (Working)'!AF119:AF145),"")</f>
        <v>62.159950641595</v>
      </c>
      <c r="E34" s="48" t="n">
        <f aca="false">IF(COUNT('Mediums (Working)'!AF175:AF201)&gt;0,AVERAGE('Mediums (Working)'!AF175:AF201),"")</f>
        <v>61.3445034865216</v>
      </c>
      <c r="F34" s="48" t="n">
        <f aca="false">IF(COUNT('Mediums (Working)'!AF231:AF257)&gt;0,AVERAGE('Mediums (Working)'!AF231:AF257),"")</f>
        <v>59.9080166505341</v>
      </c>
      <c r="G34" s="48" t="n">
        <f aca="false">IF(COUNT('Mediums (Working)'!AF287:AF313)&gt;0,AVERAGE('Mediums (Working)'!AF287:AF313),"")</f>
        <v>58.7595069390076</v>
      </c>
      <c r="H34" s="48" t="n">
        <f aca="false">IF(COUNT('Mediums (Working)'!AF36:AF58)&gt;0,AVERAGE('Mediums (Working)'!AF36:AF58),"")</f>
        <v>54.4510648965102</v>
      </c>
      <c r="I34" s="48" t="n">
        <f aca="false">IF(COUNT('Mediums (Working)'!AF92:AF114)&gt;0,AVERAGE('Mediums (Working)'!AF92:AF114),"")</f>
        <v>53.3884685496606</v>
      </c>
      <c r="J34" s="48" t="n">
        <f aca="false">IF(COUNT('Mediums (Working)'!AF148:AF170)&gt;0,AVERAGE('Mediums (Working)'!AF148:AF170),"")</f>
        <v>62.1333027449153</v>
      </c>
      <c r="K34" s="48" t="n">
        <f aca="false">IF(COUNT('Mediums (Working)'!AF204:AF226)&gt;0,AVERAGE('Mediums (Working)'!AF204:AF226),"")</f>
        <v>59.1617291711691</v>
      </c>
      <c r="L34" s="48" t="n">
        <f aca="false">IF(COUNT('Mediums (Working)'!AF260:AF282)&gt;0,AVERAGE('Mediums (Working)'!AF260:AF282),"")</f>
        <v>57.1183593987118</v>
      </c>
      <c r="M34" s="48" t="n">
        <f aca="false">IF(COUNT('Mediums (Working)'!AF316:AF338)&gt;0,AVERAGE('Mediums (Working)'!AF316:AF338),"")</f>
        <v>56.7061209237094</v>
      </c>
      <c r="N34" s="48" t="n">
        <f aca="false">IF(AND(ISNUMBER(D34),ISNUMBER(C34)),D34-C34,"")</f>
        <v>5.30905707674673</v>
      </c>
      <c r="O34" s="48" t="n">
        <f aca="false">IF(AND(ISNUMBER(E34),ISNUMBER(C34)),E34-C34,"")</f>
        <v>4.49360992167328</v>
      </c>
      <c r="P34" s="48" t="n">
        <f aca="false">IF(AND(ISNUMBER(F34),ISNUMBER(C34)),F34-C34,"")</f>
        <v>3.05712308568585</v>
      </c>
      <c r="Q34" s="48" t="n">
        <f aca="false">IF(AND(ISNUMBER(G34),ISNUMBER(C34)),G34-C34,"")</f>
        <v>1.90861337415932</v>
      </c>
      <c r="R34" s="48" t="n">
        <f aca="false">IF(AND(ISNUMBER(J34),ISNUMBER(I34)),J34-I34,"")</f>
        <v>8.74483419525463</v>
      </c>
      <c r="S34" s="48" t="n">
        <f aca="false">IF(AND(ISNUMBER(K34),ISNUMBER(I34)),K34-I34,"")</f>
        <v>5.77326062150846</v>
      </c>
      <c r="T34" s="48" t="n">
        <f aca="false">IF(AND(ISNUMBER(L34),ISNUMBER(I34)),L34-I34,"")</f>
        <v>3.72989084905117</v>
      </c>
      <c r="U34" s="48" t="n">
        <f aca="false">IF(AND(ISNUMBER(M34),ISNUMBER(I34)),M34-I34,"")</f>
        <v>3.31765237404875</v>
      </c>
      <c r="V34" s="48" t="n">
        <f aca="false">IF(AND(ISNUMBER(B34),ISNUMBER(H34)),B34-H34,"")</f>
        <v>3.13192646149459</v>
      </c>
      <c r="W34" s="48" t="n">
        <f aca="false">IF(AND(ISNUMBER(C34),ISNUMBER(I34)),C34-I34,"")</f>
        <v>3.46242501518766</v>
      </c>
      <c r="X34" s="48" t="n">
        <f aca="false">IF(AND(ISNUMBER(D34),ISNUMBER(J34)),D34-J34,"")</f>
        <v>0.026647896679755</v>
      </c>
      <c r="Y34" s="48" t="n">
        <f aca="false">IF(AND(ISNUMBER(E34),ISNUMBER(K34)),E34-K34,"")</f>
        <v>2.18277431535248</v>
      </c>
      <c r="Z34" s="48" t="n">
        <f aca="false">IF(AND(ISNUMBER(F34),ISNUMBER(L34)),F34-L34,"")</f>
        <v>2.78965725182233</v>
      </c>
      <c r="AA34" s="48" t="n">
        <f aca="false">IF(AND(ISNUMBER(G34),ISNUMBER(M34)),G34-M34,"")</f>
        <v>2.05338601529824</v>
      </c>
    </row>
    <row r="35" customFormat="false" ht="15" hidden="false" customHeight="false" outlineLevel="0" collapsed="false">
      <c r="A35" s="45" t="s">
        <v>4103</v>
      </c>
      <c r="B35" s="48" t="n">
        <f aca="false">IF(COUNT('Mediums (Working)'!AG7:AG33)&gt;0,AVERAGE('Mediums (Working)'!AG7:AG33),"")</f>
        <v>53.4450006473267</v>
      </c>
      <c r="C35" s="48" t="n">
        <f aca="false">IF(COUNT('Mediums (Working)'!AG63:AG89)&gt;0,AVERAGE('Mediums (Working)'!AG63:AG89),"")</f>
        <v>52.5314148915357</v>
      </c>
      <c r="D35" s="48" t="n">
        <f aca="false">IF(COUNT('Mediums (Working)'!AG119:AG145)&gt;0,AVERAGE('Mediums (Working)'!AG119:AG145),"")</f>
        <v>59.1702339489658</v>
      </c>
      <c r="E35" s="48" t="n">
        <f aca="false">IF(COUNT('Mediums (Working)'!AG175:AG201)&gt;0,AVERAGE('Mediums (Working)'!AG175:AG201),"")</f>
        <v>57.4564456787978</v>
      </c>
      <c r="F35" s="48" t="n">
        <f aca="false">IF(COUNT('Mediums (Working)'!AG231:AG257)&gt;0,AVERAGE('Mediums (Working)'!AG231:AG257),"")</f>
        <v>56.345075294225</v>
      </c>
      <c r="G35" s="48" t="n">
        <f aca="false">IF(COUNT('Mediums (Working)'!AG287:AG313)&gt;0,AVERAGE('Mediums (Working)'!AG287:AG313),"")</f>
        <v>55.1482837825587</v>
      </c>
      <c r="H35" s="48" t="n">
        <f aca="false">IF(COUNT('Mediums (Working)'!AG36:AG58)&gt;0,AVERAGE('Mediums (Working)'!AG36:AG58),"")</f>
        <v>53.421896611765</v>
      </c>
      <c r="I35" s="48" t="n">
        <f aca="false">IF(COUNT('Mediums (Working)'!AG92:AG114)&gt;0,AVERAGE('Mediums (Working)'!AG92:AG114),"")</f>
        <v>52.3890639039538</v>
      </c>
      <c r="J35" s="48" t="n">
        <f aca="false">IF(COUNT('Mediums (Working)'!AG148:AG170)&gt;0,AVERAGE('Mediums (Working)'!AG148:AG170),"")</f>
        <v>60.9737390702733</v>
      </c>
      <c r="K35" s="48" t="n">
        <f aca="false">IF(COUNT('Mediums (Working)'!AG204:AG226)&gt;0,AVERAGE('Mediums (Working)'!AG204:AG226),"")</f>
        <v>57.8223978594549</v>
      </c>
      <c r="L35" s="48" t="n">
        <f aca="false">IF(COUNT('Mediums (Working)'!AG260:AG282)&gt;0,AVERAGE('Mediums (Working)'!AG260:AG282),"")</f>
        <v>55.8222541489294</v>
      </c>
      <c r="M35" s="48" t="n">
        <f aca="false">IF(COUNT('Mediums (Working)'!AG316:AG338)&gt;0,AVERAGE('Mediums (Working)'!AG316:AG338),"")</f>
        <v>55.8468108757234</v>
      </c>
      <c r="N35" s="48" t="n">
        <f aca="false">IF(AND(ISNUMBER(D35),ISNUMBER(C35)),D35-C35,"")</f>
        <v>6.63881905743003</v>
      </c>
      <c r="O35" s="48" t="n">
        <f aca="false">IF(AND(ISNUMBER(E35),ISNUMBER(C35)),E35-C35,"")</f>
        <v>4.92503078726209</v>
      </c>
      <c r="P35" s="48" t="n">
        <f aca="false">IF(AND(ISNUMBER(F35),ISNUMBER(C35)),F35-C35,"")</f>
        <v>3.81366040268931</v>
      </c>
      <c r="Q35" s="48" t="n">
        <f aca="false">IF(AND(ISNUMBER(G35),ISNUMBER(C35)),G35-C35,"")</f>
        <v>2.61686889102295</v>
      </c>
      <c r="R35" s="48" t="n">
        <f aca="false">IF(AND(ISNUMBER(J35),ISNUMBER(I35)),J35-I35,"")</f>
        <v>8.58467516631946</v>
      </c>
      <c r="S35" s="48" t="n">
        <f aca="false">IF(AND(ISNUMBER(K35),ISNUMBER(I35)),K35-I35,"")</f>
        <v>5.43333395550106</v>
      </c>
      <c r="T35" s="48" t="n">
        <f aca="false">IF(AND(ISNUMBER(L35),ISNUMBER(I35)),L35-I35,"")</f>
        <v>3.43319024497553</v>
      </c>
      <c r="U35" s="48" t="n">
        <f aca="false">IF(AND(ISNUMBER(M35),ISNUMBER(I35)),M35-I35,"")</f>
        <v>3.45774697176957</v>
      </c>
      <c r="V35" s="48" t="n">
        <f aca="false">IF(AND(ISNUMBER(B35),ISNUMBER(H35)),B35-H35,"")</f>
        <v>0.0231040355617296</v>
      </c>
      <c r="W35" s="48" t="n">
        <f aca="false">IF(AND(ISNUMBER(C35),ISNUMBER(I35)),C35-I35,"")</f>
        <v>0.142350987581885</v>
      </c>
      <c r="X35" s="48" t="n">
        <f aca="false">IF(AND(ISNUMBER(D35),ISNUMBER(J35)),D35-J35,"")</f>
        <v>-1.80350512130754</v>
      </c>
      <c r="Y35" s="48" t="n">
        <f aca="false">IF(AND(ISNUMBER(E35),ISNUMBER(K35)),E35-K35,"")</f>
        <v>-0.365952180657089</v>
      </c>
      <c r="Z35" s="48" t="n">
        <f aca="false">IF(AND(ISNUMBER(F35),ISNUMBER(L35)),F35-L35,"")</f>
        <v>0.522821145295659</v>
      </c>
      <c r="AA35" s="48" t="n">
        <f aca="false">IF(AND(ISNUMBER(G35),ISNUMBER(M35)),G35-M35,"")</f>
        <v>-0.698527093164735</v>
      </c>
    </row>
    <row r="36" customFormat="false" ht="15" hidden="false" customHeight="false" outlineLevel="0" collapsed="false">
      <c r="A36" s="45" t="s">
        <v>5406</v>
      </c>
      <c r="B36" s="48" t="n">
        <f aca="false">IF(COUNT('Mediums (Working)'!AH7:AH33)&gt;0,AVERAGE('Mediums (Working)'!AH7:AH33),"")</f>
        <v>57.0410830503312</v>
      </c>
      <c r="C36" s="48" t="n">
        <f aca="false">IF(COUNT('Mediums (Working)'!AH63:AH89)&gt;0,AVERAGE('Mediums (Working)'!AH63:AH89),"")</f>
        <v>56.1057163758799</v>
      </c>
      <c r="D36" s="48" t="n">
        <f aca="false">IF(COUNT('Mediums (Working)'!AH119:AH145)&gt;0,AVERAGE('Mediums (Working)'!AH119:AH145),"")</f>
        <v>62.8963273602646</v>
      </c>
      <c r="E36" s="48" t="n">
        <f aca="false">IF(COUNT('Mediums (Working)'!AH175:AH201)&gt;0,AVERAGE('Mediums (Working)'!AH175:AH201),"")</f>
        <v>61.2390848276447</v>
      </c>
      <c r="F36" s="48" t="n">
        <f aca="false">IF(COUNT('Mediums (Working)'!AH231:AH257)&gt;0,AVERAGE('Mediums (Working)'!AH231:AH257),"")</f>
        <v>59.9866041315441</v>
      </c>
      <c r="G36" s="48" t="n">
        <f aca="false">IF(COUNT('Mediums (Working)'!AH287:AH313)&gt;0,AVERAGE('Mediums (Working)'!AH287:AH313),"")</f>
        <v>58.7138543025198</v>
      </c>
      <c r="H36" s="48" t="n">
        <f aca="false">IF(COUNT('Mediums (Working)'!AH36:AH58)&gt;0,AVERAGE('Mediums (Working)'!AH36:AH58),"")</f>
        <v>56.4268655597947</v>
      </c>
      <c r="I36" s="48" t="n">
        <f aca="false">IF(COUNT('Mediums (Working)'!AH92:AH114)&gt;0,AVERAGE('Mediums (Working)'!AH92:AH114),"")</f>
        <v>55.5302953095497</v>
      </c>
      <c r="J36" s="48" t="n">
        <f aca="false">IF(COUNT('Mediums (Working)'!AH148:AH170)&gt;0,AVERAGE('Mediums (Working)'!AH148:AH170),"")</f>
        <v>62.9307789962036</v>
      </c>
      <c r="K36" s="48" t="n">
        <f aca="false">IF(COUNT('Mediums (Working)'!AH204:AH226)&gt;0,AVERAGE('Mediums (Working)'!AH204:AH226),"")</f>
        <v>60.0747427394538</v>
      </c>
      <c r="L36" s="48" t="n">
        <f aca="false">IF(COUNT('Mediums (Working)'!AH260:AH282)&gt;0,AVERAGE('Mediums (Working)'!AH260:AH282),"")</f>
        <v>58.6549724027647</v>
      </c>
      <c r="M36" s="48" t="n">
        <f aca="false">IF(COUNT('Mediums (Working)'!AH316:AH338)&gt;0,AVERAGE('Mediums (Working)'!AH316:AH338),"")</f>
        <v>58.1239842294402</v>
      </c>
      <c r="N36" s="48" t="n">
        <f aca="false">IF(AND(ISNUMBER(D36),ISNUMBER(C36)),D36-C36,"")</f>
        <v>6.79061098438474</v>
      </c>
      <c r="O36" s="48" t="n">
        <f aca="false">IF(AND(ISNUMBER(E36),ISNUMBER(C36)),E36-C36,"")</f>
        <v>5.13336845176482</v>
      </c>
      <c r="P36" s="48" t="n">
        <f aca="false">IF(AND(ISNUMBER(F36),ISNUMBER(C36)),F36-C36,"")</f>
        <v>3.88088775566423</v>
      </c>
      <c r="Q36" s="48" t="n">
        <f aca="false">IF(AND(ISNUMBER(G36),ISNUMBER(C36)),G36-C36,"")</f>
        <v>2.60813792663998</v>
      </c>
      <c r="R36" s="48" t="n">
        <f aca="false">IF(AND(ISNUMBER(J36),ISNUMBER(I36)),J36-I36,"")</f>
        <v>7.40048368665386</v>
      </c>
      <c r="S36" s="48" t="n">
        <f aca="false">IF(AND(ISNUMBER(K36),ISNUMBER(I36)),K36-I36,"")</f>
        <v>4.54444742990409</v>
      </c>
      <c r="T36" s="48" t="n">
        <f aca="false">IF(AND(ISNUMBER(L36),ISNUMBER(I36)),L36-I36,"")</f>
        <v>3.12467709321496</v>
      </c>
      <c r="U36" s="48" t="n">
        <f aca="false">IF(AND(ISNUMBER(M36),ISNUMBER(I36)),M36-I36,"")</f>
        <v>2.59368891989053</v>
      </c>
      <c r="V36" s="48" t="n">
        <f aca="false">IF(AND(ISNUMBER(B36),ISNUMBER(H36)),B36-H36,"")</f>
        <v>0.614217490536589</v>
      </c>
      <c r="W36" s="48" t="n">
        <f aca="false">IF(AND(ISNUMBER(C36),ISNUMBER(I36)),C36-I36,"")</f>
        <v>0.575421066330151</v>
      </c>
      <c r="X36" s="48" t="n">
        <f aca="false">IF(AND(ISNUMBER(D36),ISNUMBER(J36)),D36-J36,"")</f>
        <v>-0.0344516359389644</v>
      </c>
      <c r="Y36" s="48" t="n">
        <f aca="false">IF(AND(ISNUMBER(E36),ISNUMBER(K36)),E36-K36,"")</f>
        <v>1.16434208819088</v>
      </c>
      <c r="Z36" s="48" t="n">
        <f aca="false">IF(AND(ISNUMBER(F36),ISNUMBER(L36)),F36-L36,"")</f>
        <v>1.33163172877943</v>
      </c>
      <c r="AA36" s="48" t="n">
        <f aca="false">IF(AND(ISNUMBER(G36),ISNUMBER(M36)),G36-M36,"")</f>
        <v>0.589870073079602</v>
      </c>
    </row>
    <row r="37" customFormat="false" ht="15" hidden="false" customHeight="false" outlineLevel="0" collapsed="false">
      <c r="A37" s="45" t="s">
        <v>4360</v>
      </c>
      <c r="B37" s="48" t="n">
        <f aca="false">IF(COUNT('Mediums (Working)'!AI7:AI33)&gt;0,AVERAGE('Mediums (Working)'!AI7:AI33),"")</f>
        <v>61.4158180314685</v>
      </c>
      <c r="C37" s="48" t="n">
        <f aca="false">IF(COUNT('Mediums (Working)'!AI63:AI89)&gt;0,AVERAGE('Mediums (Working)'!AI63:AI89),"")</f>
        <v>60.9256956222714</v>
      </c>
      <c r="D37" s="48" t="n">
        <f aca="false">IF(COUNT('Mediums (Working)'!AI119:AI145)&gt;0,AVERAGE('Mediums (Working)'!AI119:AI145),"")</f>
        <v>64.615881906412</v>
      </c>
      <c r="E37" s="48" t="n">
        <f aca="false">IF(COUNT('Mediums (Working)'!AI175:AI201)&gt;0,AVERAGE('Mediums (Working)'!AI175:AI201),"")</f>
        <v>63.9915216139246</v>
      </c>
      <c r="F37" s="48" t="n">
        <f aca="false">IF(COUNT('Mediums (Working)'!AI231:AI257)&gt;0,AVERAGE('Mediums (Working)'!AI231:AI257),"")</f>
        <v>63.2949976820833</v>
      </c>
      <c r="G37" s="48" t="n">
        <f aca="false">IF(COUNT('Mediums (Working)'!AI287:AI313)&gt;0,AVERAGE('Mediums (Working)'!AI287:AI313),"")</f>
        <v>61.7493295736454</v>
      </c>
      <c r="H37" s="48" t="n">
        <f aca="false">IF(COUNT('Mediums (Working)'!AI36:AI58)&gt;0,AVERAGE('Mediums (Working)'!AI36:AI58),"")</f>
        <v>58.2877959444649</v>
      </c>
      <c r="I37" s="48" t="n">
        <f aca="false">IF(COUNT('Mediums (Working)'!AI92:AI114)&gt;0,AVERAGE('Mediums (Working)'!AI92:AI114),"")</f>
        <v>57.5240171851695</v>
      </c>
      <c r="J37" s="48" t="n">
        <f aca="false">IF(COUNT('Mediums (Working)'!AI148:AI170)&gt;0,AVERAGE('Mediums (Working)'!AI148:AI170),"")</f>
        <v>63.9848746575151</v>
      </c>
      <c r="K37" s="48" t="n">
        <f aca="false">IF(COUNT('Mediums (Working)'!AI204:AI226)&gt;0,AVERAGE('Mediums (Working)'!AI204:AI226),"")</f>
        <v>61.5889779645226</v>
      </c>
      <c r="L37" s="48" t="n">
        <f aca="false">IF(COUNT('Mediums (Working)'!AI260:AI282)&gt;0,AVERAGE('Mediums (Working)'!AI260:AI282),"")</f>
        <v>60.067105337412</v>
      </c>
      <c r="M37" s="48" t="n">
        <f aca="false">IF(COUNT('Mediums (Working)'!AI316:AI338)&gt;0,AVERAGE('Mediums (Working)'!AI316:AI338),"")</f>
        <v>59.5684255032495</v>
      </c>
      <c r="N37" s="48" t="n">
        <f aca="false">IF(AND(ISNUMBER(D37),ISNUMBER(C37)),D37-C37,"")</f>
        <v>3.69018628414064</v>
      </c>
      <c r="O37" s="48" t="n">
        <f aca="false">IF(AND(ISNUMBER(E37),ISNUMBER(C37)),E37-C37,"")</f>
        <v>3.06582599165324</v>
      </c>
      <c r="P37" s="48" t="n">
        <f aca="false">IF(AND(ISNUMBER(F37),ISNUMBER(C37)),F37-C37,"")</f>
        <v>2.36930205981189</v>
      </c>
      <c r="Q37" s="48" t="n">
        <f aca="false">IF(AND(ISNUMBER(G37),ISNUMBER(C37)),G37-C37,"")</f>
        <v>0.823633951374056</v>
      </c>
      <c r="R37" s="48" t="n">
        <f aca="false">IF(AND(ISNUMBER(J37),ISNUMBER(I37)),J37-I37,"")</f>
        <v>6.46085747234565</v>
      </c>
      <c r="S37" s="48" t="n">
        <f aca="false">IF(AND(ISNUMBER(K37),ISNUMBER(I37)),K37-I37,"")</f>
        <v>4.06496077935308</v>
      </c>
      <c r="T37" s="48" t="n">
        <f aca="false">IF(AND(ISNUMBER(L37),ISNUMBER(I37)),L37-I37,"")</f>
        <v>2.54308815224255</v>
      </c>
      <c r="U37" s="48" t="n">
        <f aca="false">IF(AND(ISNUMBER(M37),ISNUMBER(I37)),M37-I37,"")</f>
        <v>2.04440831808002</v>
      </c>
      <c r="V37" s="48" t="n">
        <f aca="false">IF(AND(ISNUMBER(B37),ISNUMBER(H37)),B37-H37,"")</f>
        <v>3.12802208700354</v>
      </c>
      <c r="W37" s="48" t="n">
        <f aca="false">IF(AND(ISNUMBER(C37),ISNUMBER(I37)),C37-I37,"")</f>
        <v>3.40167843710188</v>
      </c>
      <c r="X37" s="48" t="n">
        <f aca="false">IF(AND(ISNUMBER(D37),ISNUMBER(J37)),D37-J37,"")</f>
        <v>0.631007248896864</v>
      </c>
      <c r="Y37" s="48" t="n">
        <f aca="false">IF(AND(ISNUMBER(E37),ISNUMBER(K37)),E37-K37,"")</f>
        <v>2.40254364940204</v>
      </c>
      <c r="Z37" s="48" t="n">
        <f aca="false">IF(AND(ISNUMBER(F37),ISNUMBER(L37)),F37-L37,"")</f>
        <v>3.22789234467123</v>
      </c>
      <c r="AA37" s="48" t="n">
        <f aca="false">IF(AND(ISNUMBER(G37),ISNUMBER(M37)),G37-M37,"")</f>
        <v>2.18090407039592</v>
      </c>
    </row>
    <row r="38" customFormat="false" ht="15" hidden="false" customHeight="false" outlineLevel="0" collapsed="false">
      <c r="A38" s="45" t="s">
        <v>4488</v>
      </c>
      <c r="B38" s="48" t="n">
        <f aca="false">IF(COUNT('Mediums (Working)'!AJ7:AJ33)&gt;0,AVERAGE('Mediums (Working)'!AJ7:AJ33),"")</f>
        <v>59.9995358241094</v>
      </c>
      <c r="C38" s="48" t="n">
        <f aca="false">IF(COUNT('Mediums (Working)'!AJ63:AJ89)&gt;0,AVERAGE('Mediums (Working)'!AJ63:AJ89),"")</f>
        <v>59.3315471438424</v>
      </c>
      <c r="D38" s="48" t="n">
        <f aca="false">IF(COUNT('Mediums (Working)'!AJ119:AJ145)&gt;0,AVERAGE('Mediums (Working)'!AJ119:AJ145),"")</f>
        <v>64.448516966167</v>
      </c>
      <c r="E38" s="48" t="n">
        <f aca="false">IF(COUNT('Mediums (Working)'!AJ175:AJ201)&gt;0,AVERAGE('Mediums (Working)'!AJ175:AJ201),"")</f>
        <v>62.9158506300078</v>
      </c>
      <c r="F38" s="48" t="n">
        <f aca="false">IF(COUNT('Mediums (Working)'!AJ231:AJ257)&gt;0,AVERAGE('Mediums (Working)'!AJ231:AJ257),"")</f>
        <v>61.7462243316302</v>
      </c>
      <c r="G38" s="48" t="n">
        <f aca="false">IF(COUNT('Mediums (Working)'!AJ287:AJ313)&gt;0,AVERAGE('Mediums (Working)'!AJ287:AJ313),"")</f>
        <v>61.3009747723341</v>
      </c>
      <c r="H38" s="48" t="n">
        <f aca="false">IF(COUNT('Mediums (Working)'!AJ36:AJ58)&gt;0,AVERAGE('Mediums (Working)'!AJ36:AJ58),"")</f>
        <v>59.4732439974257</v>
      </c>
      <c r="I38" s="48" t="n">
        <f aca="false">IF(COUNT('Mediums (Working)'!AJ92:AJ114)&gt;0,AVERAGE('Mediums (Working)'!AJ92:AJ114),"")</f>
        <v>58.8021971767174</v>
      </c>
      <c r="J38" s="48" t="n">
        <f aca="false">IF(COUNT('Mediums (Working)'!AJ148:AJ170)&gt;0,AVERAGE('Mediums (Working)'!AJ148:AJ170),"")</f>
        <v>64.3039740649903</v>
      </c>
      <c r="K38" s="48" t="n">
        <f aca="false">IF(COUNT('Mediums (Working)'!AJ204:AJ226)&gt;0,AVERAGE('Mediums (Working)'!AJ204:AJ226),"")</f>
        <v>62.2195783762489</v>
      </c>
      <c r="L38" s="48" t="n">
        <f aca="false">IF(COUNT('Mediums (Working)'!AJ260:AJ282)&gt;0,AVERAGE('Mediums (Working)'!AJ260:AJ282),"")</f>
        <v>60.9146802352191</v>
      </c>
      <c r="M38" s="48" t="n">
        <f aca="false">IF(COUNT('Mediums (Working)'!AJ316:AJ338)&gt;0,AVERAGE('Mediums (Working)'!AJ316:AJ338),"")</f>
        <v>60.7598184190725</v>
      </c>
      <c r="N38" s="48" t="n">
        <f aca="false">IF(AND(ISNUMBER(D38),ISNUMBER(C38)),D38-C38,"")</f>
        <v>5.1169698223246</v>
      </c>
      <c r="O38" s="48" t="n">
        <f aca="false">IF(AND(ISNUMBER(E38),ISNUMBER(C38)),E38-C38,"")</f>
        <v>3.58430348616535</v>
      </c>
      <c r="P38" s="48" t="n">
        <f aca="false">IF(AND(ISNUMBER(F38),ISNUMBER(C38)),F38-C38,"")</f>
        <v>2.41467718778778</v>
      </c>
      <c r="Q38" s="48" t="n">
        <f aca="false">IF(AND(ISNUMBER(G38),ISNUMBER(C38)),G38-C38,"")</f>
        <v>1.96942762849164</v>
      </c>
      <c r="R38" s="48" t="n">
        <f aca="false">IF(AND(ISNUMBER(J38),ISNUMBER(I38)),J38-I38,"")</f>
        <v>5.5017768882729</v>
      </c>
      <c r="S38" s="48" t="n">
        <f aca="false">IF(AND(ISNUMBER(K38),ISNUMBER(I38)),K38-I38,"")</f>
        <v>3.41738119953152</v>
      </c>
      <c r="T38" s="48" t="n">
        <f aca="false">IF(AND(ISNUMBER(L38),ISNUMBER(I38)),L38-I38,"")</f>
        <v>2.11248305850173</v>
      </c>
      <c r="U38" s="48" t="n">
        <f aca="false">IF(AND(ISNUMBER(M38),ISNUMBER(I38)),M38-I38,"")</f>
        <v>1.95762124235515</v>
      </c>
      <c r="V38" s="48" t="n">
        <f aca="false">IF(AND(ISNUMBER(B38),ISNUMBER(H38)),B38-H38,"")</f>
        <v>0.52629182668371</v>
      </c>
      <c r="W38" s="48" t="n">
        <f aca="false">IF(AND(ISNUMBER(C38),ISNUMBER(I38)),C38-I38,"")</f>
        <v>0.529349967125079</v>
      </c>
      <c r="X38" s="48" t="n">
        <f aca="false">IF(AND(ISNUMBER(D38),ISNUMBER(J38)),D38-J38,"")</f>
        <v>0.144542901176777</v>
      </c>
      <c r="Y38" s="48" t="n">
        <f aca="false">IF(AND(ISNUMBER(E38),ISNUMBER(K38)),E38-K38,"")</f>
        <v>0.696272253758906</v>
      </c>
      <c r="Z38" s="48" t="n">
        <f aca="false">IF(AND(ISNUMBER(F38),ISNUMBER(L38)),F38-L38,"")</f>
        <v>0.831544096411129</v>
      </c>
      <c r="AA38" s="48" t="n">
        <f aca="false">IF(AND(ISNUMBER(G38),ISNUMBER(M38)),G38-M38,"")</f>
        <v>0.541156353261563</v>
      </c>
    </row>
    <row r="39" customFormat="false" ht="15" hidden="false" customHeight="false" outlineLevel="0" collapsed="false">
      <c r="A39" s="45" t="s">
        <v>4617</v>
      </c>
      <c r="B39" s="48" t="n">
        <f aca="false">IF(COUNT('Mediums (Working)'!AK7:AK33)&gt;0,AVERAGE('Mediums (Working)'!AK7:AK33),"")</f>
        <v>62.7521126414</v>
      </c>
      <c r="C39" s="48" t="n">
        <f aca="false">IF(COUNT('Mediums (Working)'!AK63:AK89)&gt;0,AVERAGE('Mediums (Working)'!AK63:AK89),"")</f>
        <v>62.3340169891439</v>
      </c>
      <c r="D39" s="48" t="n">
        <f aca="false">IF(COUNT('Mediums (Working)'!AK119:AK145)&gt;0,AVERAGE('Mediums (Working)'!AK119:AK145),"")</f>
        <v>65.2844721744215</v>
      </c>
      <c r="E39" s="48" t="n">
        <f aca="false">IF(COUNT('Mediums (Working)'!AK175:AK201)&gt;0,AVERAGE('Mediums (Working)'!AK175:AK201),"")</f>
        <v>65.1129166301754</v>
      </c>
      <c r="F39" s="48" t="n">
        <f aca="false">IF(COUNT('Mediums (Working)'!AK231:AK257)&gt;0,AVERAGE('Mediums (Working)'!AK231:AK257),"")</f>
        <v>64.0090481774405</v>
      </c>
      <c r="G39" s="48" t="n">
        <f aca="false">IF(COUNT('Mediums (Working)'!AK287:AK313)&gt;0,AVERAGE('Mediums (Working)'!AK287:AK313),"")</f>
        <v>62.9913219695897</v>
      </c>
      <c r="H39" s="48" t="n">
        <f aca="false">IF(COUNT('Mediums (Working)'!AK36:AK58)&gt;0,AVERAGE('Mediums (Working)'!AK36:AK58),"")</f>
        <v>60.789142114271</v>
      </c>
      <c r="I39" s="48" t="n">
        <f aca="false">IF(COUNT('Mediums (Working)'!AK92:AK114)&gt;0,AVERAGE('Mediums (Working)'!AK92:AK114),"")</f>
        <v>60.2058274765487</v>
      </c>
      <c r="J39" s="48" t="n">
        <f aca="false">IF(COUNT('Mediums (Working)'!AK148:AK170)&gt;0,AVERAGE('Mediums (Working)'!AK148:AK170),"")</f>
        <v>65.0102107582076</v>
      </c>
      <c r="K39" s="48" t="n">
        <f aca="false">IF(COUNT('Mediums (Working)'!AK204:AK226)&gt;0,AVERAGE('Mediums (Working)'!AK204:AK226),"")</f>
        <v>63.2116872592277</v>
      </c>
      <c r="L39" s="48" t="n">
        <f aca="false">IF(COUNT('Mediums (Working)'!AK260:AK282)&gt;0,AVERAGE('Mediums (Working)'!AK260:AK282),"")</f>
        <v>62.2644825132055</v>
      </c>
      <c r="M39" s="48" t="n">
        <f aca="false">IF(COUNT('Mediums (Working)'!AK316:AK338)&gt;0,AVERAGE('Mediums (Working)'!AK316:AK338),"")</f>
        <v>61.6882074009415</v>
      </c>
      <c r="N39" s="48" t="n">
        <f aca="false">IF(AND(ISNUMBER(D39),ISNUMBER(C39)),D39-C39,"")</f>
        <v>2.95045518527758</v>
      </c>
      <c r="O39" s="48" t="n">
        <f aca="false">IF(AND(ISNUMBER(E39),ISNUMBER(C39)),E39-C39,"")</f>
        <v>2.77889964103147</v>
      </c>
      <c r="P39" s="48" t="n">
        <f aca="false">IF(AND(ISNUMBER(F39),ISNUMBER(C39)),F39-C39,"")</f>
        <v>1.67503118829662</v>
      </c>
      <c r="Q39" s="48" t="n">
        <f aca="false">IF(AND(ISNUMBER(G39),ISNUMBER(C39)),G39-C39,"")</f>
        <v>0.657304980445787</v>
      </c>
      <c r="R39" s="48" t="n">
        <f aca="false">IF(AND(ISNUMBER(J39),ISNUMBER(I39)),J39-I39,"")</f>
        <v>4.80438328165895</v>
      </c>
      <c r="S39" s="48" t="n">
        <f aca="false">IF(AND(ISNUMBER(K39),ISNUMBER(I39)),K39-I39,"")</f>
        <v>3.00585978267905</v>
      </c>
      <c r="T39" s="48" t="n">
        <f aca="false">IF(AND(ISNUMBER(L39),ISNUMBER(I39)),L39-I39,"")</f>
        <v>2.05865503665683</v>
      </c>
      <c r="U39" s="48" t="n">
        <f aca="false">IF(AND(ISNUMBER(M39),ISNUMBER(I39)),M39-I39,"")</f>
        <v>1.4823799243928</v>
      </c>
      <c r="V39" s="48" t="n">
        <f aca="false">IF(AND(ISNUMBER(B39),ISNUMBER(H39)),B39-H39,"")</f>
        <v>1.96297052712904</v>
      </c>
      <c r="W39" s="48" t="n">
        <f aca="false">IF(AND(ISNUMBER(C39),ISNUMBER(I39)),C39-I39,"")</f>
        <v>2.12818951259523</v>
      </c>
      <c r="X39" s="48" t="n">
        <f aca="false">IF(AND(ISNUMBER(D39),ISNUMBER(J39)),D39-J39,"")</f>
        <v>0.274261416213861</v>
      </c>
      <c r="Y39" s="48" t="n">
        <f aca="false">IF(AND(ISNUMBER(E39),ISNUMBER(K39)),E39-K39,"")</f>
        <v>1.90122937094764</v>
      </c>
      <c r="Z39" s="48" t="n">
        <f aca="false">IF(AND(ISNUMBER(F39),ISNUMBER(L39)),F39-L39,"")</f>
        <v>1.74456566423502</v>
      </c>
      <c r="AA39" s="48" t="n">
        <f aca="false">IF(AND(ISNUMBER(G39),ISNUMBER(M39)),G39-M39,"")</f>
        <v>1.30311456864821</v>
      </c>
    </row>
    <row r="40" customFormat="false" ht="15" hidden="false" customHeight="false" outlineLevel="0" collapsed="false">
      <c r="A40" s="45" t="s">
        <v>4746</v>
      </c>
      <c r="B40" s="48" t="n">
        <f aca="false">IF(COUNT('Mediums (Working)'!AL7:AL33)&gt;0,AVERAGE('Mediums (Working)'!AL7:AL33),"")</f>
        <v>63.3905911055134</v>
      </c>
      <c r="C40" s="48" t="n">
        <f aca="false">IF(COUNT('Mediums (Working)'!AL63:AL89)&gt;0,AVERAGE('Mediums (Working)'!AL63:AL89),"")</f>
        <v>62.8908193427898</v>
      </c>
      <c r="D40" s="48" t="n">
        <f aca="false">IF(COUNT('Mediums (Working)'!AL119:AL145)&gt;0,AVERAGE('Mediums (Working)'!AL119:AL145),"")</f>
        <v>67.1488794013863</v>
      </c>
      <c r="E40" s="48" t="n">
        <f aca="false">IF(COUNT('Mediums (Working)'!AL175:AL201)&gt;0,AVERAGE('Mediums (Working)'!AL175:AL201),"")</f>
        <v>65.8948299362099</v>
      </c>
      <c r="F40" s="48" t="n">
        <f aca="false">IF(COUNT('Mediums (Working)'!AL231:AL257)&gt;0,AVERAGE('Mediums (Working)'!AL231:AL257),"")</f>
        <v>64.9884743592652</v>
      </c>
      <c r="G40" s="48" t="n">
        <f aca="false">IF(COUNT('Mediums (Working)'!AL287:AL313)&gt;0,AVERAGE('Mediums (Working)'!AL287:AL313),"")</f>
        <v>64.2488675568538</v>
      </c>
      <c r="H40" s="48" t="n">
        <f aca="false">IF(COUNT('Mediums (Working)'!AL36:AL58)&gt;0,AVERAGE('Mediums (Working)'!AL36:AL58),"")</f>
        <v>63.2848198682471</v>
      </c>
      <c r="I40" s="48" t="n">
        <f aca="false">IF(COUNT('Mediums (Working)'!AL92:AL114)&gt;0,AVERAGE('Mediums (Working)'!AL92:AL114),"")</f>
        <v>62.7857531924127</v>
      </c>
      <c r="J40" s="48" t="n">
        <f aca="false">IF(COUNT('Mediums (Working)'!AL148:AL170)&gt;0,AVERAGE('Mediums (Working)'!AL148:AL170),"")</f>
        <v>67.2446790065577</v>
      </c>
      <c r="K40" s="48" t="n">
        <f aca="false">IF(COUNT('Mediums (Working)'!AL204:AL226)&gt;0,AVERAGE('Mediums (Working)'!AL204:AL226),"")</f>
        <v>65.4583156386725</v>
      </c>
      <c r="L40" s="48" t="n">
        <f aca="false">IF(COUNT('Mediums (Working)'!AL260:AL282)&gt;0,AVERAGE('Mediums (Working)'!AL260:AL282),"")</f>
        <v>64.455924264917</v>
      </c>
      <c r="M40" s="48" t="n">
        <f aca="false">IF(COUNT('Mediums (Working)'!AL316:AL338)&gt;0,AVERAGE('Mediums (Working)'!AL316:AL338),"")</f>
        <v>64.4580475767836</v>
      </c>
      <c r="N40" s="48" t="n">
        <f aca="false">IF(AND(ISNUMBER(D40),ISNUMBER(C40)),D40-C40,"")</f>
        <v>4.25806005859648</v>
      </c>
      <c r="O40" s="48" t="n">
        <f aca="false">IF(AND(ISNUMBER(E40),ISNUMBER(C40)),E40-C40,"")</f>
        <v>3.00401059342006</v>
      </c>
      <c r="P40" s="48" t="n">
        <f aca="false">IF(AND(ISNUMBER(F40),ISNUMBER(C40)),F40-C40,"")</f>
        <v>2.09765501647537</v>
      </c>
      <c r="Q40" s="48" t="n">
        <f aca="false">IF(AND(ISNUMBER(G40),ISNUMBER(C40)),G40-C40,"")</f>
        <v>1.35804821406401</v>
      </c>
      <c r="R40" s="48" t="n">
        <f aca="false">IF(AND(ISNUMBER(J40),ISNUMBER(I40)),J40-I40,"")</f>
        <v>4.45892581414497</v>
      </c>
      <c r="S40" s="48" t="n">
        <f aca="false">IF(AND(ISNUMBER(K40),ISNUMBER(I40)),K40-I40,"")</f>
        <v>2.67256244625985</v>
      </c>
      <c r="T40" s="48" t="n">
        <f aca="false">IF(AND(ISNUMBER(L40),ISNUMBER(I40)),L40-I40,"")</f>
        <v>1.67017107250431</v>
      </c>
      <c r="U40" s="48" t="n">
        <f aca="false">IF(AND(ISNUMBER(M40),ISNUMBER(I40)),M40-I40,"")</f>
        <v>1.67229438437086</v>
      </c>
      <c r="V40" s="48" t="n">
        <f aca="false">IF(AND(ISNUMBER(B40),ISNUMBER(H40)),B40-H40,"")</f>
        <v>0.105771237266282</v>
      </c>
      <c r="W40" s="48" t="n">
        <f aca="false">IF(AND(ISNUMBER(C40),ISNUMBER(I40)),C40-I40,"")</f>
        <v>0.105066150377105</v>
      </c>
      <c r="X40" s="48" t="n">
        <f aca="false">IF(AND(ISNUMBER(D40),ISNUMBER(J40)),D40-J40,"")</f>
        <v>-0.0957996051713792</v>
      </c>
      <c r="Y40" s="48" t="n">
        <f aca="false">IF(AND(ISNUMBER(E40),ISNUMBER(K40)),E40-K40,"")</f>
        <v>0.436514297537315</v>
      </c>
      <c r="Z40" s="48" t="n">
        <f aca="false">IF(AND(ISNUMBER(F40),ISNUMBER(L40)),F40-L40,"")</f>
        <v>0.532550094348167</v>
      </c>
      <c r="AA40" s="48" t="n">
        <f aca="false">IF(AND(ISNUMBER(G40),ISNUMBER(M40)),G40-M40,"")</f>
        <v>-0.209180019929747</v>
      </c>
    </row>
    <row r="41" customFormat="false" ht="15" hidden="false" customHeight="false" outlineLevel="0" collapsed="false">
      <c r="A41" s="45" t="s">
        <v>4855</v>
      </c>
      <c r="B41" s="48" t="n">
        <f aca="false">IF(COUNT('Mediums (Working)'!AM7:AM33)&gt;0,AVERAGE('Mediums (Working)'!AM7:AM33),"")</f>
        <v>66.1093487886554</v>
      </c>
      <c r="C41" s="48" t="n">
        <f aca="false">IF(COUNT('Mediums (Working)'!AM63:AM89)&gt;0,AVERAGE('Mediums (Working)'!AM63:AM89),"")</f>
        <v>65.8336564077103</v>
      </c>
      <c r="D41" s="48" t="n">
        <f aca="false">IF(COUNT('Mediums (Working)'!AM119:AM145)&gt;0,AVERAGE('Mediums (Working)'!AM119:AM145),"")</f>
        <v>68.4008298241098</v>
      </c>
      <c r="E41" s="48" t="n">
        <f aca="false">IF(COUNT('Mediums (Working)'!AM175:AM201)&gt;0,AVERAGE('Mediums (Working)'!AM175:AM201),"")</f>
        <v>67.1806800736846</v>
      </c>
      <c r="F41" s="48" t="n">
        <f aca="false">IF(COUNT('Mediums (Working)'!AM231:AM257)&gt;0,AVERAGE('Mediums (Working)'!AM231:AM257),"")</f>
        <v>66.9646322443544</v>
      </c>
      <c r="G41" s="48" t="n">
        <f aca="false">IF(COUNT('Mediums (Working)'!AM287:AM313)&gt;0,AVERAGE('Mediums (Working)'!AM287:AM313),"")</f>
        <v>66.2106049043812</v>
      </c>
      <c r="H41" s="48" t="n">
        <f aca="false">IF(COUNT('Mediums (Working)'!AM36:AM58)&gt;0,AVERAGE('Mediums (Working)'!AM36:AM58),"")</f>
        <v>64.2338096947237</v>
      </c>
      <c r="I41" s="48" t="n">
        <f aca="false">IF(COUNT('Mediums (Working)'!AM92:AM114)&gt;0,AVERAGE('Mediums (Working)'!AM92:AM114),"")</f>
        <v>63.8517153021767</v>
      </c>
      <c r="J41" s="48" t="n">
        <f aca="false">IF(COUNT('Mediums (Working)'!AM148:AM170)&gt;0,AVERAGE('Mediums (Working)'!AM148:AM170),"")</f>
        <v>67.5380501943689</v>
      </c>
      <c r="K41" s="48" t="n">
        <f aca="false">IF(COUNT('Mediums (Working)'!AM204:AM226)&gt;0,AVERAGE('Mediums (Working)'!AM204:AM226),"")</f>
        <v>65.5661560652419</v>
      </c>
      <c r="L41" s="48" t="n">
        <f aca="false">IF(COUNT('Mediums (Working)'!AM260:AM282)&gt;0,AVERAGE('Mediums (Working)'!AM260:AM282),"")</f>
        <v>65.1217477051066</v>
      </c>
      <c r="M41" s="48" t="n">
        <f aca="false">IF(COUNT('Mediums (Working)'!AM316:AM338)&gt;0,AVERAGE('Mediums (Working)'!AM316:AM338),"")</f>
        <v>64.7523971746742</v>
      </c>
      <c r="N41" s="48" t="n">
        <f aca="false">IF(AND(ISNUMBER(D41),ISNUMBER(C41)),D41-C41,"")</f>
        <v>2.56717341639947</v>
      </c>
      <c r="O41" s="48" t="n">
        <f aca="false">IF(AND(ISNUMBER(E41),ISNUMBER(C41)),E41-C41,"")</f>
        <v>1.34702366597429</v>
      </c>
      <c r="P41" s="48" t="n">
        <f aca="false">IF(AND(ISNUMBER(F41),ISNUMBER(C41)),F41-C41,"")</f>
        <v>1.13097583664411</v>
      </c>
      <c r="Q41" s="48" t="n">
        <f aca="false">IF(AND(ISNUMBER(G41),ISNUMBER(C41)),G41-C41,"")</f>
        <v>0.376948496670934</v>
      </c>
      <c r="R41" s="48" t="n">
        <f aca="false">IF(AND(ISNUMBER(J41),ISNUMBER(I41)),J41-I41,"")</f>
        <v>3.68633489219224</v>
      </c>
      <c r="S41" s="48" t="n">
        <f aca="false">IF(AND(ISNUMBER(K41),ISNUMBER(I41)),K41-I41,"")</f>
        <v>1.71444076306528</v>
      </c>
      <c r="T41" s="48" t="n">
        <f aca="false">IF(AND(ISNUMBER(L41),ISNUMBER(I41)),L41-I41,"")</f>
        <v>1.27003240292996</v>
      </c>
      <c r="U41" s="48" t="n">
        <f aca="false">IF(AND(ISNUMBER(M41),ISNUMBER(I41)),M41-I41,"")</f>
        <v>0.900681872497522</v>
      </c>
      <c r="V41" s="48" t="n">
        <f aca="false">IF(AND(ISNUMBER(B41),ISNUMBER(H41)),B41-H41,"")</f>
        <v>1.87553909393168</v>
      </c>
      <c r="W41" s="48" t="n">
        <f aca="false">IF(AND(ISNUMBER(C41),ISNUMBER(I41)),C41-I41,"")</f>
        <v>1.98194110553364</v>
      </c>
      <c r="X41" s="48" t="n">
        <f aca="false">IF(AND(ISNUMBER(D41),ISNUMBER(J41)),D41-J41,"")</f>
        <v>0.862779629740871</v>
      </c>
      <c r="Y41" s="48" t="n">
        <f aca="false">IF(AND(ISNUMBER(E41),ISNUMBER(K41)),E41-K41,"")</f>
        <v>1.61452400844266</v>
      </c>
      <c r="Z41" s="48" t="n">
        <f aca="false">IF(AND(ISNUMBER(F41),ISNUMBER(L41)),F41-L41,"")</f>
        <v>1.84288453924779</v>
      </c>
      <c r="AA41" s="48" t="n">
        <f aca="false">IF(AND(ISNUMBER(G41),ISNUMBER(M41)),G41-M41,"")</f>
        <v>1.45820772970706</v>
      </c>
    </row>
    <row r="42" customFormat="false" ht="15" hidden="false" customHeight="false" outlineLevel="0" collapsed="false">
      <c r="A42" s="45" t="s">
        <v>4963</v>
      </c>
      <c r="B42" s="48" t="n">
        <f aca="false">IF(COUNT('Mediums (Working)'!AN7:AN33)&gt;0,AVERAGE('Mediums (Working)'!AN7:AN33),"")</f>
        <v>66.6466118117084</v>
      </c>
      <c r="C42" s="48" t="n">
        <f aca="false">IF(COUNT('Mediums (Working)'!AN63:AN89)&gt;0,AVERAGE('Mediums (Working)'!AN63:AN89),"")</f>
        <v>66.2988658336852</v>
      </c>
      <c r="D42" s="48" t="n">
        <f aca="false">IF(COUNT('Mediums (Working)'!AN119:AN145)&gt;0,AVERAGE('Mediums (Working)'!AN119:AN145),"")</f>
        <v>69.6518794956572</v>
      </c>
      <c r="E42" s="48" t="n">
        <f aca="false">IF(COUNT('Mediums (Working)'!AN175:AN201)&gt;0,AVERAGE('Mediums (Working)'!AN175:AN201),"")</f>
        <v>67.9667114910779</v>
      </c>
      <c r="F42" s="48" t="n">
        <f aca="false">IF(COUNT('Mediums (Working)'!AN231:AN257)&gt;0,AVERAGE('Mediums (Working)'!AN231:AN257),"")</f>
        <v>67.7888792873347</v>
      </c>
      <c r="G42" s="48" t="n">
        <f aca="false">IF(COUNT('Mediums (Working)'!AN287:AN313)&gt;0,AVERAGE('Mediums (Working)'!AN287:AN313),"")</f>
        <v>66.949941948319</v>
      </c>
      <c r="H42" s="48" t="n">
        <f aca="false">IF(COUNT('Mediums (Working)'!AN36:AN58)&gt;0,AVERAGE('Mediums (Working)'!AN36:AN58),"")</f>
        <v>65.0401204737821</v>
      </c>
      <c r="I42" s="48" t="n">
        <f aca="false">IF(COUNT('Mediums (Working)'!AN92:AN114)&gt;0,AVERAGE('Mediums (Working)'!AN92:AN114),"")</f>
        <v>64.6844615802765</v>
      </c>
      <c r="J42" s="48" t="n">
        <f aca="false">IF(COUNT('Mediums (Working)'!AN148:AN170)&gt;0,AVERAGE('Mediums (Working)'!AN148:AN170),"")</f>
        <v>68.1158614922872</v>
      </c>
      <c r="K42" s="48" t="n">
        <f aca="false">IF(COUNT('Mediums (Working)'!AN204:AN226)&gt;0,AVERAGE('Mediums (Working)'!AN204:AN226),"")</f>
        <v>66.1774812772112</v>
      </c>
      <c r="L42" s="48" t="n">
        <f aca="false">IF(COUNT('Mediums (Working)'!AN260:AN282)&gt;0,AVERAGE('Mediums (Working)'!AN260:AN282),"")</f>
        <v>66.0121906762145</v>
      </c>
      <c r="M42" s="48" t="n">
        <f aca="false">IF(COUNT('Mediums (Working)'!AN316:AN338)&gt;0,AVERAGE('Mediums (Working)'!AN316:AN338),"")</f>
        <v>65.4541048361668</v>
      </c>
      <c r="N42" s="48" t="n">
        <f aca="false">IF(AND(ISNUMBER(D42),ISNUMBER(C42)),D42-C42,"")</f>
        <v>3.35301366197206</v>
      </c>
      <c r="O42" s="48" t="n">
        <f aca="false">IF(AND(ISNUMBER(E42),ISNUMBER(C42)),E42-C42,"")</f>
        <v>1.66784565739269</v>
      </c>
      <c r="P42" s="48" t="n">
        <f aca="false">IF(AND(ISNUMBER(F42),ISNUMBER(C42)),F42-C42,"")</f>
        <v>1.49001345364952</v>
      </c>
      <c r="Q42" s="48" t="n">
        <f aca="false">IF(AND(ISNUMBER(G42),ISNUMBER(C42)),G42-C42,"")</f>
        <v>0.651076114633852</v>
      </c>
      <c r="R42" s="48" t="n">
        <f aca="false">IF(AND(ISNUMBER(J42),ISNUMBER(I42)),J42-I42,"")</f>
        <v>3.43139991201072</v>
      </c>
      <c r="S42" s="48" t="n">
        <f aca="false">IF(AND(ISNUMBER(K42),ISNUMBER(I42)),K42-I42,"")</f>
        <v>1.49301969693471</v>
      </c>
      <c r="T42" s="48" t="n">
        <f aca="false">IF(AND(ISNUMBER(L42),ISNUMBER(I42)),L42-I42,"")</f>
        <v>1.32772909593797</v>
      </c>
      <c r="U42" s="48" t="n">
        <f aca="false">IF(AND(ISNUMBER(M42),ISNUMBER(I42)),M42-I42,"")</f>
        <v>0.76964325589033</v>
      </c>
      <c r="V42" s="48" t="n">
        <f aca="false">IF(AND(ISNUMBER(B42),ISNUMBER(H42)),B42-H42,"")</f>
        <v>1.60649133792631</v>
      </c>
      <c r="W42" s="48" t="n">
        <f aca="false">IF(AND(ISNUMBER(C42),ISNUMBER(I42)),C42-I42,"")</f>
        <v>1.61440425340868</v>
      </c>
      <c r="X42" s="48" t="n">
        <f aca="false">IF(AND(ISNUMBER(D42),ISNUMBER(J42)),D42-J42,"")</f>
        <v>1.53601800337002</v>
      </c>
      <c r="Y42" s="48" t="n">
        <f aca="false">IF(AND(ISNUMBER(E42),ISNUMBER(K42)),E42-K42,"")</f>
        <v>1.78923021386666</v>
      </c>
      <c r="Z42" s="48" t="n">
        <f aca="false">IF(AND(ISNUMBER(F42),ISNUMBER(L42)),F42-L42,"")</f>
        <v>1.77668861112024</v>
      </c>
      <c r="AA42" s="48" t="n">
        <f aca="false">IF(AND(ISNUMBER(G42),ISNUMBER(M42)),G42-M42,"")</f>
        <v>1.4958371121522</v>
      </c>
    </row>
    <row r="43" customFormat="false" ht="15" hidden="false" customHeight="false" outlineLevel="0" collapsed="false">
      <c r="A43" s="45" t="s">
        <v>5072</v>
      </c>
      <c r="B43" s="48" t="n">
        <f aca="false">IF(COUNT('Mediums (Working)'!AO7:AO33)&gt;0,AVERAGE('Mediums (Working)'!AO7:AO33),"")</f>
        <v>68.5056778990273</v>
      </c>
      <c r="C43" s="48" t="n">
        <f aca="false">IF(COUNT('Mediums (Working)'!AO63:AO89)&gt;0,AVERAGE('Mediums (Working)'!AO63:AO89),"")</f>
        <v>68.3084072881293</v>
      </c>
      <c r="D43" s="48" t="n">
        <f aca="false">IF(COUNT('Mediums (Working)'!AO119:AO145)&gt;0,AVERAGE('Mediums (Working)'!AO119:AO145),"")</f>
        <v>70.0095174398846</v>
      </c>
      <c r="E43" s="48" t="n">
        <f aca="false">IF(COUNT('Mediums (Working)'!AO175:AO201)&gt;0,AVERAGE('Mediums (Working)'!AO175:AO201),"")</f>
        <v>68.9819727610272</v>
      </c>
      <c r="F43" s="48" t="n">
        <f aca="false">IF(COUNT('Mediums (Working)'!AO231:AO257)&gt;0,AVERAGE('Mediums (Working)'!AO231:AO257),"")</f>
        <v>69.0010212858112</v>
      </c>
      <c r="G43" s="48" t="n">
        <f aca="false">IF(COUNT('Mediums (Working)'!AO287:AO313)&gt;0,AVERAGE('Mediums (Working)'!AO287:AO313),"")</f>
        <v>68.6240465383082</v>
      </c>
      <c r="H43" s="48" t="n">
        <f aca="false">IF(COUNT('Mediums (Working)'!AO36:AO58)&gt;0,AVERAGE('Mediums (Working)'!AO36:AO58),"")</f>
        <v>66.6121908172463</v>
      </c>
      <c r="I43" s="48" t="n">
        <f aca="false">IF(COUNT('Mediums (Working)'!AO92:AO114)&gt;0,AVERAGE('Mediums (Working)'!AO92:AO114),"")</f>
        <v>66.3520171557508</v>
      </c>
      <c r="J43" s="48" t="n">
        <f aca="false">IF(COUNT('Mediums (Working)'!AO148:AO170)&gt;0,AVERAGE('Mediums (Working)'!AO148:AO170),"")</f>
        <v>68.7570444219792</v>
      </c>
      <c r="K43" s="48" t="n">
        <f aca="false">IF(COUNT('Mediums (Working)'!AO204:AO226)&gt;0,AVERAGE('Mediums (Working)'!AO204:AO226),"")</f>
        <v>67.5806398864004</v>
      </c>
      <c r="L43" s="48" t="n">
        <f aca="false">IF(COUNT('Mediums (Working)'!AO260:AO282)&gt;0,AVERAGE('Mediums (Working)'!AO260:AO282),"")</f>
        <v>67.3067227370262</v>
      </c>
      <c r="M43" s="48" t="n">
        <f aca="false">IF(COUNT('Mediums (Working)'!AO316:AO338)&gt;0,AVERAGE('Mediums (Working)'!AO316:AO338),"")</f>
        <v>66.8654663488626</v>
      </c>
      <c r="N43" s="48" t="n">
        <f aca="false">IF(AND(ISNUMBER(D43),ISNUMBER(C43)),D43-C43,"")</f>
        <v>1.70111015175522</v>
      </c>
      <c r="O43" s="48" t="n">
        <f aca="false">IF(AND(ISNUMBER(E43),ISNUMBER(C43)),E43-C43,"")</f>
        <v>0.673565472897835</v>
      </c>
      <c r="P43" s="48" t="n">
        <f aca="false">IF(AND(ISNUMBER(F43),ISNUMBER(C43)),F43-C43,"")</f>
        <v>0.69261399768186</v>
      </c>
      <c r="Q43" s="48" t="n">
        <f aca="false">IF(AND(ISNUMBER(G43),ISNUMBER(C43)),G43-C43,"")</f>
        <v>0.315639250178904</v>
      </c>
      <c r="R43" s="48" t="n">
        <f aca="false">IF(AND(ISNUMBER(J43),ISNUMBER(I43)),J43-I43,"")</f>
        <v>2.40502726622844</v>
      </c>
      <c r="S43" s="48" t="n">
        <f aca="false">IF(AND(ISNUMBER(K43),ISNUMBER(I43)),K43-I43,"")</f>
        <v>1.22862273064963</v>
      </c>
      <c r="T43" s="48" t="n">
        <f aca="false">IF(AND(ISNUMBER(L43),ISNUMBER(I43)),L43-I43,"")</f>
        <v>0.954705581275434</v>
      </c>
      <c r="U43" s="48" t="n">
        <f aca="false">IF(AND(ISNUMBER(M43),ISNUMBER(I43)),M43-I43,"")</f>
        <v>0.513449193111768</v>
      </c>
      <c r="V43" s="48" t="n">
        <f aca="false">IF(AND(ISNUMBER(B43),ISNUMBER(H43)),B43-H43,"")</f>
        <v>1.89348708178102</v>
      </c>
      <c r="W43" s="48" t="n">
        <f aca="false">IF(AND(ISNUMBER(C43),ISNUMBER(I43)),C43-I43,"")</f>
        <v>1.95639013237854</v>
      </c>
      <c r="X43" s="48" t="n">
        <f aca="false">IF(AND(ISNUMBER(D43),ISNUMBER(J43)),D43-J43,"")</f>
        <v>1.25247301790532</v>
      </c>
      <c r="Y43" s="48" t="n">
        <f aca="false">IF(AND(ISNUMBER(E43),ISNUMBER(K43)),E43-K43,"")</f>
        <v>1.40133287462675</v>
      </c>
      <c r="Z43" s="48" t="n">
        <f aca="false">IF(AND(ISNUMBER(F43),ISNUMBER(L43)),F43-L43,"")</f>
        <v>1.69429854878497</v>
      </c>
      <c r="AA43" s="48" t="n">
        <f aca="false">IF(AND(ISNUMBER(G43),ISNUMBER(M43)),G43-M43,"")</f>
        <v>1.75858018944568</v>
      </c>
    </row>
    <row r="44" customFormat="false" ht="15" hidden="false" customHeight="false" outlineLevel="0" collapsed="false">
      <c r="A44" s="45" t="s">
        <v>5184</v>
      </c>
      <c r="B44" s="48" t="n">
        <f aca="false">IF(COUNT('Mediums (Working)'!AP7:AP33)&gt;0,AVERAGE('Mediums (Working)'!AP7:AP33),"")</f>
        <v>69.6197242271226</v>
      </c>
      <c r="C44" s="48" t="n">
        <f aca="false">IF(COUNT('Mediums (Working)'!AP63:AP89)&gt;0,AVERAGE('Mediums (Working)'!AP63:AP89),"")</f>
        <v>69.4193066058945</v>
      </c>
      <c r="D44" s="48" t="n">
        <f aca="false">IF(COUNT('Mediums (Working)'!AP119:AP145)&gt;0,AVERAGE('Mediums (Working)'!AP119:AP145),"")</f>
        <v>71.1273140396822</v>
      </c>
      <c r="E44" s="48" t="n">
        <f aca="false">IF(COUNT('Mediums (Working)'!AP175:AP201)&gt;0,AVERAGE('Mediums (Working)'!AP175:AP201),"")</f>
        <v>70.2760442500739</v>
      </c>
      <c r="F44" s="48" t="n">
        <f aca="false">IF(COUNT('Mediums (Working)'!AP231:AP257)&gt;0,AVERAGE('Mediums (Working)'!AP231:AP257),"")</f>
        <v>70.2631483453175</v>
      </c>
      <c r="G44" s="48" t="n">
        <f aca="false">IF(COUNT('Mediums (Working)'!AP287:AP313)&gt;0,AVERAGE('Mediums (Working)'!AP287:AP313),"")</f>
        <v>69.9268032874441</v>
      </c>
      <c r="H44" s="48" t="n">
        <f aca="false">IF(COUNT('Mediums (Working)'!AP36:AP58)&gt;0,AVERAGE('Mediums (Working)'!AP36:AP58),"")</f>
        <v>66.9677371883985</v>
      </c>
      <c r="I44" s="48" t="n">
        <f aca="false">IF(COUNT('Mediums (Working)'!AP92:AP114)&gt;0,AVERAGE('Mediums (Working)'!AP92:AP114),"")</f>
        <v>66.7270541992402</v>
      </c>
      <c r="J44" s="48" t="n">
        <f aca="false">IF(COUNT('Mediums (Working)'!AP148:AP170)&gt;0,AVERAGE('Mediums (Working)'!AP148:AP170),"")</f>
        <v>68.9596961513436</v>
      </c>
      <c r="K44" s="48" t="n">
        <f aca="false">IF(COUNT('Mediums (Working)'!AP204:AP226)&gt;0,AVERAGE('Mediums (Working)'!AP204:AP226),"")</f>
        <v>67.8892986756377</v>
      </c>
      <c r="L44" s="48" t="n">
        <f aca="false">IF(COUNT('Mediums (Working)'!AP260:AP282)&gt;0,AVERAGE('Mediums (Working)'!AP260:AP282),"")</f>
        <v>67.4928012137754</v>
      </c>
      <c r="M44" s="48" t="n">
        <f aca="false">IF(COUNT('Mediums (Working)'!AP316:AP338)&gt;0,AVERAGE('Mediums (Working)'!AP316:AP338),"")</f>
        <v>67.4492398711416</v>
      </c>
      <c r="N44" s="48" t="n">
        <f aca="false">IF(AND(ISNUMBER(D44),ISNUMBER(C44)),D44-C44,"")</f>
        <v>1.70800743378769</v>
      </c>
      <c r="O44" s="48" t="n">
        <f aca="false">IF(AND(ISNUMBER(E44),ISNUMBER(C44)),E44-C44,"")</f>
        <v>0.856737644179361</v>
      </c>
      <c r="P44" s="48" t="n">
        <f aca="false">IF(AND(ISNUMBER(F44),ISNUMBER(C44)),F44-C44,"")</f>
        <v>0.843841739422999</v>
      </c>
      <c r="Q44" s="48" t="n">
        <f aca="false">IF(AND(ISNUMBER(G44),ISNUMBER(C44)),G44-C44,"")</f>
        <v>0.507496681549569</v>
      </c>
      <c r="R44" s="48" t="n">
        <f aca="false">IF(AND(ISNUMBER(J44),ISNUMBER(I44)),J44-I44,"")</f>
        <v>2.23264195210345</v>
      </c>
      <c r="S44" s="48" t="n">
        <f aca="false">IF(AND(ISNUMBER(K44),ISNUMBER(I44)),K44-I44,"")</f>
        <v>1.1622444763975</v>
      </c>
      <c r="T44" s="48" t="n">
        <f aca="false">IF(AND(ISNUMBER(L44),ISNUMBER(I44)),L44-I44,"")</f>
        <v>0.765747014535194</v>
      </c>
      <c r="U44" s="48" t="n">
        <f aca="false">IF(AND(ISNUMBER(M44),ISNUMBER(I44)),M44-I44,"")</f>
        <v>0.7221856719014</v>
      </c>
      <c r="V44" s="48" t="n">
        <f aca="false">IF(AND(ISNUMBER(B44),ISNUMBER(H44)),B44-H44,"")</f>
        <v>2.65198703872412</v>
      </c>
      <c r="W44" s="48" t="n">
        <f aca="false">IF(AND(ISNUMBER(C44),ISNUMBER(I44)),C44-I44,"")</f>
        <v>2.69225240665435</v>
      </c>
      <c r="X44" s="48" t="n">
        <f aca="false">IF(AND(ISNUMBER(D44),ISNUMBER(J44)),D44-J44,"")</f>
        <v>2.16761788833858</v>
      </c>
      <c r="Y44" s="48" t="n">
        <f aca="false">IF(AND(ISNUMBER(E44),ISNUMBER(K44)),E44-K44,"")</f>
        <v>2.3867455744362</v>
      </c>
      <c r="Z44" s="48" t="n">
        <f aca="false">IF(AND(ISNUMBER(F44),ISNUMBER(L44)),F44-L44,"")</f>
        <v>2.77034713154215</v>
      </c>
      <c r="AA44" s="48" t="n">
        <f aca="false">IF(AND(ISNUMBER(G44),ISNUMBER(M44)),G44-M44,"")</f>
        <v>2.47756341630252</v>
      </c>
    </row>
    <row r="45" customFormat="false" ht="15" hidden="false" customHeight="false" outlineLevel="0" collapsed="false">
      <c r="A45" s="45" t="s">
        <v>5293</v>
      </c>
      <c r="B45" s="48" t="n">
        <f aca="false">IF(COUNT('Mediums (Working)'!AQ7:AQ33)&gt;0,AVERAGE('Mediums (Working)'!AQ7:AQ33),"")</f>
        <v>70.299261189034</v>
      </c>
      <c r="C45" s="48" t="n">
        <f aca="false">IF(COUNT('Mediums (Working)'!AQ63:AQ89)&gt;0,AVERAGE('Mediums (Working)'!AQ63:AQ89),"")</f>
        <v>70.1232452485923</v>
      </c>
      <c r="D45" s="48" t="n">
        <f aca="false">IF(COUNT('Mediums (Working)'!AQ119:AQ145)&gt;0,AVERAGE('Mediums (Working)'!AQ119:AQ145),"")</f>
        <v>71.6275408049331</v>
      </c>
      <c r="E45" s="48" t="n">
        <f aca="false">IF(COUNT('Mediums (Working)'!AQ175:AQ201)&gt;0,AVERAGE('Mediums (Working)'!AQ175:AQ201),"")</f>
        <v>70.1075077960529</v>
      </c>
      <c r="F45" s="48" t="n">
        <f aca="false">IF(COUNT('Mediums (Working)'!AQ231:AQ257)&gt;0,AVERAGE('Mediums (Working)'!AQ231:AQ257),"")</f>
        <v>71.0194858308626</v>
      </c>
      <c r="G45" s="48" t="n">
        <f aca="false">IF(COUNT('Mediums (Working)'!AQ287:AQ313)&gt;0,AVERAGE('Mediums (Working)'!AQ287:AQ313),"")</f>
        <v>70.4176002275953</v>
      </c>
      <c r="H45" s="48" t="n">
        <f aca="false">IF(COUNT('Mediums (Working)'!AQ36:AQ58)&gt;0,AVERAGE('Mediums (Working)'!AQ36:AQ58),"")</f>
        <v>67.2477941936578</v>
      </c>
      <c r="I45" s="48" t="n">
        <f aca="false">IF(COUNT('Mediums (Working)'!AQ92:AQ114)&gt;0,AVERAGE('Mediums (Working)'!AQ92:AQ114),"")</f>
        <v>67.0269173499124</v>
      </c>
      <c r="J45" s="48" t="n">
        <f aca="false">IF(COUNT('Mediums (Working)'!AQ148:AQ170)&gt;0,AVERAGE('Mediums (Working)'!AQ148:AQ170),"")</f>
        <v>68.8358375230491</v>
      </c>
      <c r="K45" s="48" t="n">
        <f aca="false">IF(COUNT('Mediums (Working)'!AQ204:AQ226)&gt;0,AVERAGE('Mediums (Working)'!AQ204:AQ226),"")</f>
        <v>68.0470522344757</v>
      </c>
      <c r="L45" s="48" t="n">
        <f aca="false">IF(COUNT('Mediums (Working)'!AQ260:AQ282)&gt;0,AVERAGE('Mediums (Working)'!AQ260:AQ282),"")</f>
        <v>67.9437443360543</v>
      </c>
      <c r="M45" s="48" t="n">
        <f aca="false">IF(COUNT('Mediums (Working)'!AQ316:AQ338)&gt;0,AVERAGE('Mediums (Working)'!AQ316:AQ338),"")</f>
        <v>67.6262435693953</v>
      </c>
      <c r="N45" s="48" t="n">
        <f aca="false">IF(AND(ISNUMBER(D45),ISNUMBER(C45)),D45-C45,"")</f>
        <v>1.50429555634074</v>
      </c>
      <c r="O45" s="48" t="n">
        <f aca="false">IF(AND(ISNUMBER(E45),ISNUMBER(C45)),E45-C45,"")</f>
        <v>-0.0157374525394545</v>
      </c>
      <c r="P45" s="48" t="n">
        <f aca="false">IF(AND(ISNUMBER(F45),ISNUMBER(C45)),F45-C45,"")</f>
        <v>0.896240582270252</v>
      </c>
      <c r="Q45" s="48" t="n">
        <f aca="false">IF(AND(ISNUMBER(G45),ISNUMBER(C45)),G45-C45,"")</f>
        <v>0.294354979002975</v>
      </c>
      <c r="R45" s="48" t="n">
        <f aca="false">IF(AND(ISNUMBER(J45),ISNUMBER(I45)),J45-I45,"")</f>
        <v>1.80892017313666</v>
      </c>
      <c r="S45" s="48" t="n">
        <f aca="false">IF(AND(ISNUMBER(K45),ISNUMBER(I45)),K45-I45,"")</f>
        <v>1.02013488456328</v>
      </c>
      <c r="T45" s="48" t="n">
        <f aca="false">IF(AND(ISNUMBER(L45),ISNUMBER(I45)),L45-I45,"")</f>
        <v>0.916826986141871</v>
      </c>
      <c r="U45" s="48" t="n">
        <f aca="false">IF(AND(ISNUMBER(M45),ISNUMBER(I45)),M45-I45,"")</f>
        <v>0.599326219482919</v>
      </c>
      <c r="V45" s="48" t="n">
        <f aca="false">IF(AND(ISNUMBER(B45),ISNUMBER(H45)),B45-H45,"")</f>
        <v>3.0514669953762</v>
      </c>
      <c r="W45" s="48" t="n">
        <f aca="false">IF(AND(ISNUMBER(C45),ISNUMBER(I45)),C45-I45,"")</f>
        <v>3.09632789867992</v>
      </c>
      <c r="X45" s="48" t="n">
        <f aca="false">IF(AND(ISNUMBER(D45),ISNUMBER(J45)),D45-J45,"")</f>
        <v>2.791703281884</v>
      </c>
      <c r="Y45" s="48" t="n">
        <f aca="false">IF(AND(ISNUMBER(E45),ISNUMBER(K45)),E45-K45,"")</f>
        <v>2.06045556157719</v>
      </c>
      <c r="Z45" s="48" t="n">
        <f aca="false">IF(AND(ISNUMBER(F45),ISNUMBER(L45)),F45-L45,"")</f>
        <v>3.0757414948083</v>
      </c>
      <c r="AA45" s="48" t="n">
        <f aca="false">IF(AND(ISNUMBER(G45),ISNUMBER(M45)),G45-M45,"")</f>
        <v>2.79135665819997</v>
      </c>
    </row>
    <row r="46" customFormat="false" ht="15" hidden="false" customHeight="false" outlineLevel="0" collapsed="false">
      <c r="A46" s="59" t="s">
        <v>5505</v>
      </c>
      <c r="B46" s="60" t="n">
        <f aca="false">IF(COUNT(B5:B45)&gt;0,AVERAGE(B5:B45),"")</f>
        <v>50.1209682709352</v>
      </c>
      <c r="C46" s="60" t="n">
        <f aca="false">IF(COUNT(C5:C45)&gt;0,AVERAGE(C5:C45),"")</f>
        <v>49.0929872818677</v>
      </c>
      <c r="D46" s="60" t="n">
        <f aca="false">IF(COUNT(D5:D45)&gt;0,AVERAGE(D5:D45),"")</f>
        <v>57.1942228707244</v>
      </c>
      <c r="E46" s="60" t="n">
        <f aca="false">IF(COUNT(E5:E45)&gt;0,AVERAGE(E5:E45),"")</f>
        <v>53.3835887063793</v>
      </c>
      <c r="F46" s="60" t="n">
        <f aca="false">IF(COUNT(F5:F45)&gt;0,AVERAGE(F5:F45),"")</f>
        <v>53.9879056304208</v>
      </c>
      <c r="G46" s="60" t="n">
        <f aca="false">IF(COUNT(G5:G45)&gt;0,AVERAGE(G5:G45),"")</f>
        <v>52.6351228516478</v>
      </c>
      <c r="H46" s="60" t="n">
        <f aca="false">IF(COUNT(H5:H45)&gt;0,AVERAGE(H5:H45),"")</f>
        <v>47.422029681179</v>
      </c>
      <c r="I46" s="60" t="n">
        <f aca="false">IF(COUNT(I5:I45)&gt;0,AVERAGE(I5:I45),"")</f>
        <v>46.489873870581</v>
      </c>
      <c r="J46" s="60" t="n">
        <f aca="false">IF(COUNT(J5:J45)&gt;0,AVERAGE(J5:J45),"")</f>
        <v>55.4127327067149</v>
      </c>
      <c r="K46" s="60" t="n">
        <f aca="false">IF(COUNT(K5:K45)&gt;0,AVERAGE(K5:K45),"")</f>
        <v>50.3458708917672</v>
      </c>
      <c r="L46" s="60" t="n">
        <f aca="false">IF(COUNT(L5:L45)&gt;0,AVERAGE(L5:L45),"")</f>
        <v>49.8596503849495</v>
      </c>
      <c r="M46" s="60" t="n">
        <f aca="false">IF(COUNT(M5:M45)&gt;0,AVERAGE(M5:M45),"")</f>
        <v>48.994928696199</v>
      </c>
      <c r="N46" s="60" t="n">
        <f aca="false">IF(COUNT(N5:N45)&gt;0,AVERAGE(N5:N45),"")</f>
        <v>8.10123558885667</v>
      </c>
      <c r="O46" s="60" t="n">
        <f aca="false">IF(COUNT(O5:O45)&gt;0,AVERAGE(O5:O45),"")</f>
        <v>4.29060142451161</v>
      </c>
      <c r="P46" s="60" t="n">
        <f aca="false">IF(COUNT(P5:P45)&gt;0,AVERAGE(P5:P45),"")</f>
        <v>4.89491834855303</v>
      </c>
      <c r="Q46" s="60" t="n">
        <f aca="false">IF(COUNT(Q5:Q45)&gt;0,AVERAGE(Q5:Q45),"")</f>
        <v>3.54213556978003</v>
      </c>
      <c r="R46" s="60" t="n">
        <f aca="false">IF(COUNT(R5:R45)&gt;0,AVERAGE(R5:R45),"")</f>
        <v>8.92285883613393</v>
      </c>
      <c r="S46" s="60" t="n">
        <f aca="false">IF(COUNT(S5:S45)&gt;0,AVERAGE(S5:S45),"")</f>
        <v>3.85599702118615</v>
      </c>
      <c r="T46" s="60" t="n">
        <f aca="false">IF(COUNT(T5:T45)&gt;0,AVERAGE(T5:T45),"")</f>
        <v>3.36977651436847</v>
      </c>
      <c r="U46" s="60" t="n">
        <f aca="false">IF(COUNT(U5:U45)&gt;0,AVERAGE(U5:U45),"")</f>
        <v>2.50505482561802</v>
      </c>
      <c r="V46" s="60" t="n">
        <f aca="false">IF(COUNT(V5:V45)&gt;0,AVERAGE(V5:V45),"")</f>
        <v>2.69893858975616</v>
      </c>
      <c r="W46" s="60" t="n">
        <f aca="false">IF(COUNT(W5:W45)&gt;0,AVERAGE(W5:W45),"")</f>
        <v>2.60311341128673</v>
      </c>
      <c r="X46" s="60" t="n">
        <f aca="false">IF(COUNT(X5:X45)&gt;0,AVERAGE(X5:X45),"")</f>
        <v>1.78149016400946</v>
      </c>
      <c r="Y46" s="60" t="n">
        <f aca="false">IF(COUNT(Y5:Y45)&gt;0,AVERAGE(Y5:Y45),"")</f>
        <v>3.03771781461219</v>
      </c>
      <c r="Z46" s="60" t="n">
        <f aca="false">IF(COUNT(Z5:Z45)&gt;0,AVERAGE(Z5:Z45),"")</f>
        <v>4.12825524547128</v>
      </c>
      <c r="AA46" s="60" t="n">
        <f aca="false">IF(COUNT(AA5:AA45)&gt;0,AVERAGE(AA5:AA45),"")</f>
        <v>3.64019415544874</v>
      </c>
    </row>
    <row r="48" customFormat="false" ht="15" hidden="false" customHeight="false" outlineLevel="0" collapsed="false">
      <c r="A48" s="44" t="s">
        <v>5506</v>
      </c>
    </row>
    <row r="49" customFormat="false" ht="23.85" hidden="false" customHeight="false" outlineLevel="0" collapsed="false">
      <c r="A49" s="9" t="s">
        <v>5507</v>
      </c>
      <c r="B49" s="9" t="s">
        <v>5508</v>
      </c>
      <c r="C49" s="9" t="s">
        <v>5509</v>
      </c>
      <c r="D49" s="9" t="s">
        <v>5510</v>
      </c>
      <c r="E49" s="9" t="s">
        <v>5511</v>
      </c>
      <c r="F49" s="9" t="s">
        <v>5512</v>
      </c>
      <c r="G49" s="9" t="s">
        <v>5513</v>
      </c>
    </row>
    <row r="50" customFormat="false" ht="15" hidden="false" customHeight="false" outlineLevel="0" collapsed="false">
      <c r="A50" s="45" t="s">
        <v>153</v>
      </c>
      <c r="B50" s="61" t="n">
        <v>0</v>
      </c>
      <c r="C50" s="61" t="n">
        <v>0.57520325203252</v>
      </c>
      <c r="D50" s="61" t="n">
        <v>0.286585365853659</v>
      </c>
      <c r="E50" s="61" t="n">
        <v>0.0985772357723577</v>
      </c>
      <c r="F50" s="61" t="n">
        <v>0.0396341463414634</v>
      </c>
      <c r="G50" s="46" t="n">
        <v>984</v>
      </c>
    </row>
    <row r="51" customFormat="false" ht="15" hidden="false" customHeight="false" outlineLevel="0" collapsed="false">
      <c r="A51" s="45" t="s">
        <v>248</v>
      </c>
      <c r="B51" s="61" t="n">
        <v>0</v>
      </c>
      <c r="C51" s="61" t="n">
        <v>0.905727923627685</v>
      </c>
      <c r="D51" s="61" t="n">
        <v>0.0906921241050119</v>
      </c>
      <c r="E51" s="61" t="n">
        <v>0.00238663484486874</v>
      </c>
      <c r="F51" s="61" t="n">
        <v>0.00119331742243437</v>
      </c>
      <c r="G51" s="46" t="n">
        <v>838</v>
      </c>
    </row>
    <row r="52" customFormat="false" ht="15" hidden="false" customHeight="false" outlineLevel="0" collapsed="false">
      <c r="A52" s="8" t="s">
        <v>5514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6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0"/>
    <col collapsed="false" customWidth="true" hidden="false" outlineLevel="0" max="3" min="3" style="0" width="7"/>
    <col collapsed="false" customWidth="true" hidden="false" outlineLevel="0" max="9" min="4" style="0" width="11"/>
    <col collapsed="false" customWidth="true" hidden="false" outlineLevel="0" max="11" min="10" style="0" width="12"/>
    <col collapsed="false" customWidth="true" hidden="false" outlineLevel="0" max="13" min="12" style="0" width="10"/>
    <col collapsed="false" customWidth="true" hidden="false" outlineLevel="0" max="14" min="14" style="0" width="9"/>
  </cols>
  <sheetData>
    <row r="1" customFormat="false" ht="17.35" hidden="false" customHeight="false" outlineLevel="0" collapsed="false">
      <c r="A1" s="7" t="s">
        <v>5515</v>
      </c>
    </row>
    <row r="2" customFormat="false" ht="15" hidden="false" customHeight="false" outlineLevel="0" collapsed="false">
      <c r="A2" s="8" t="s">
        <v>5516</v>
      </c>
    </row>
    <row r="4" customFormat="false" ht="54" hidden="false" customHeight="true" outlineLevel="0" collapsed="false">
      <c r="A4" s="9" t="s">
        <v>5404</v>
      </c>
      <c r="B4" s="9" t="s">
        <v>115</v>
      </c>
      <c r="C4" s="9" t="s">
        <v>5513</v>
      </c>
      <c r="D4" s="9" t="s">
        <v>5517</v>
      </c>
      <c r="E4" s="9" t="s">
        <v>5518</v>
      </c>
      <c r="F4" s="9" t="s">
        <v>5519</v>
      </c>
      <c r="G4" s="9" t="s">
        <v>5520</v>
      </c>
      <c r="H4" s="9" t="s">
        <v>5521</v>
      </c>
      <c r="I4" s="9" t="s">
        <v>5522</v>
      </c>
      <c r="J4" s="9" t="s">
        <v>5523</v>
      </c>
      <c r="K4" s="9" t="s">
        <v>5524</v>
      </c>
      <c r="L4" s="9" t="s">
        <v>5525</v>
      </c>
      <c r="M4" s="9" t="s">
        <v>5526</v>
      </c>
      <c r="N4" s="9" t="s">
        <v>5527</v>
      </c>
    </row>
    <row r="5" customFormat="false" ht="15" hidden="false" customHeight="false" outlineLevel="0" collapsed="false">
      <c r="A5" s="15" t="s">
        <v>151</v>
      </c>
      <c r="B5" s="16" t="s">
        <v>153</v>
      </c>
      <c r="C5" s="46" t="n">
        <f aca="false">COUNT('Mediums (Working)'!$C$455:$AQ$455)</f>
        <v>40</v>
      </c>
      <c r="D5" s="62" t="n">
        <f aca="false">IF(C5&gt;0,COUNTIF('Mediums (Working)'!$C$455:$AQ$455,"&gt;50")/C5,"")</f>
        <v>0.2</v>
      </c>
      <c r="E5" s="62" t="n">
        <f aca="false">IF(C5&gt;0,AVERAGE('Mediums (Working)'!$C$455:$AQ$455)/100,"")</f>
        <v>0.298147339748464</v>
      </c>
      <c r="F5" s="62" t="n">
        <f aca="false">IF(C5&gt;0,SUMPRODUCT(ISNUMBER('Mediums (Working)'!$C$455:$AQ$455)*ISNUMBER('Mediums (Working)'!$C$511:$AQ$511)*('Mediums (Working)'!$C$455:$AQ$455&lt;=50)*('Mediums (Working)'!$C$511:$AQ$511&gt;50))/C5,"")</f>
        <v>0.225</v>
      </c>
      <c r="G5" s="62" t="n">
        <f aca="false">IF(C5&gt;0,AVERAGE('Mediums (Working)'!$C$511:$AQ$511)/100,"")</f>
        <v>0.509625026172436</v>
      </c>
      <c r="H5" s="62" t="n">
        <f aca="false">IF(C5&gt;0,1-D5-F5,"")</f>
        <v>0.575</v>
      </c>
      <c r="I5" s="46" t="n">
        <f aca="false">SUMPRODUCT(ISNUMBER('Mediums (Working)'!$C$7:$AQ$7)*ISNUMBER('Mediums (Working)'!$C$455:$AQ$455)*('Mediums (Working)'!$C$7:$AQ$7&lt;51))</f>
        <v>18</v>
      </c>
      <c r="J5" s="62" t="n">
        <f aca="false">IF(I5&gt;0,SUMPRODUCT(ISNUMBER('Mediums (Working)'!$C$7:$AQ$7)*ISNUMBER('Mediums (Working)'!$C$455:$AQ$455)*('Mediums (Working)'!$C$7:$AQ$7&lt;51)*('Mediums (Working)'!$C$455:$AQ$455&gt;50))/I5,"")</f>
        <v>0.0555555555555556</v>
      </c>
      <c r="K5" s="62" t="n">
        <f aca="false">IF(I5&gt;0,SUMPRODUCT(ISNUMBER('Mediums (Working)'!$C$7:$AQ$7)*ISNUMBER('Mediums (Working)'!$C$455:$AQ$455)*('Mediums (Working)'!$C$7:$AQ$7&lt;51),'Mediums (Working)'!$C$455:$AQ$455)/I5/100,"")</f>
        <v>0.273271541242878</v>
      </c>
      <c r="L5" s="63" t="n">
        <f aca="false">SUMPRODUCT(--($N$5:$N$55&gt;N5))+1</f>
        <v>33</v>
      </c>
      <c r="M5" s="64" t="n">
        <f aca="false">SUMPRODUCT(--(ISNUMBER($F$5:$F$55))*(($F$5:$F$55+$G$5:$G$55/100)&gt;(F5+G5/100)))+1</f>
        <v>41</v>
      </c>
      <c r="N5" s="65" t="n">
        <f aca="false">D5*1000+E5*10+F5/100+ROW()/10000000</f>
        <v>202.983723897485</v>
      </c>
    </row>
    <row r="6" customFormat="false" ht="15" hidden="false" customHeight="false" outlineLevel="0" collapsed="false">
      <c r="A6" s="15" t="s">
        <v>160</v>
      </c>
      <c r="B6" s="16" t="s">
        <v>153</v>
      </c>
      <c r="C6" s="46" t="n">
        <f aca="false">COUNT('Mediums (Working)'!$C$456:$AQ$456)</f>
        <v>40</v>
      </c>
      <c r="D6" s="62" t="n">
        <f aca="false">IF(C6&gt;0,COUNTIF('Mediums (Working)'!$C$456:$AQ$456,"&gt;50")/C6,"")</f>
        <v>0.025</v>
      </c>
      <c r="E6" s="62" t="n">
        <f aca="false">IF(C6&gt;0,AVERAGE('Mediums (Working)'!$C$456:$AQ$456)/100,"")</f>
        <v>0.255323205807358</v>
      </c>
      <c r="F6" s="62" t="n">
        <f aca="false">IF(C6&gt;0,SUMPRODUCT(ISNUMBER('Mediums (Working)'!$C$456:$AQ$456)*ISNUMBER('Mediums (Working)'!$C$512:$AQ$512)*('Mediums (Working)'!$C$456:$AQ$456&lt;=50)*('Mediums (Working)'!$C$512:$AQ$512&gt;50))/C6,"")</f>
        <v>0.3</v>
      </c>
      <c r="G6" s="62" t="n">
        <f aca="false">IF(C6&gt;0,AVERAGE('Mediums (Working)'!$C$512:$AQ$512)/100,"")</f>
        <v>0.464834011142192</v>
      </c>
      <c r="H6" s="62" t="n">
        <f aca="false">IF(C6&gt;0,1-D6-F6,"")</f>
        <v>0.675</v>
      </c>
      <c r="I6" s="46" t="n">
        <f aca="false">SUMPRODUCT(ISNUMBER('Mediums (Working)'!$C$8:$AQ$8)*ISNUMBER('Mediums (Working)'!$C$456:$AQ$456)*('Mediums (Working)'!$C$8:$AQ$8&lt;51))</f>
        <v>19</v>
      </c>
      <c r="J6" s="62" t="n">
        <f aca="false">IF(I6&gt;0,SUMPRODUCT(ISNUMBER('Mediums (Working)'!$C$8:$AQ$8)*ISNUMBER('Mediums (Working)'!$C$456:$AQ$456)*('Mediums (Working)'!$C$8:$AQ$8&lt;51)*('Mediums (Working)'!$C$456:$AQ$456&gt;50))/I6,"")</f>
        <v>0</v>
      </c>
      <c r="K6" s="62" t="n">
        <f aca="false">IF(I6&gt;0,SUMPRODUCT(ISNUMBER('Mediums (Working)'!$C$8:$AQ$8)*ISNUMBER('Mediums (Working)'!$C$456:$AQ$456)*('Mediums (Working)'!$C$8:$AQ$8&lt;51),'Mediums (Working)'!$C$456:$AQ$456)/I6/100,"")</f>
        <v>0.22790110058761</v>
      </c>
      <c r="L6" s="63" t="n">
        <f aca="false">SUMPRODUCT(--($N$5:$N$55&gt;N6))+1</f>
        <v>49</v>
      </c>
      <c r="M6" s="64" t="n">
        <f aca="false">SUMPRODUCT(--(ISNUMBER($F$5:$F$55))*(($F$5:$F$55+$G$5:$G$55/100)&gt;(F6+G6/100)))+1</f>
        <v>32</v>
      </c>
      <c r="N6" s="65" t="n">
        <f aca="false">D6*1000+E6*10+F6/100+ROW()/10000000</f>
        <v>27.5562326580736</v>
      </c>
    </row>
    <row r="7" customFormat="false" ht="15" hidden="false" customHeight="false" outlineLevel="0" collapsed="false">
      <c r="A7" s="15" t="s">
        <v>166</v>
      </c>
      <c r="B7" s="16" t="s">
        <v>153</v>
      </c>
      <c r="C7" s="46" t="n">
        <f aca="false">COUNT('Mediums (Working)'!$C$457:$AQ$457)</f>
        <v>40</v>
      </c>
      <c r="D7" s="62" t="n">
        <f aca="false">IF(C7&gt;0,COUNTIF('Mediums (Working)'!$C$457:$AQ$457,"&gt;50")/C7,"")</f>
        <v>0.1</v>
      </c>
      <c r="E7" s="62" t="n">
        <f aca="false">IF(C7&gt;0,AVERAGE('Mediums (Working)'!$C$457:$AQ$457)/100,"")</f>
        <v>0.291799686983143</v>
      </c>
      <c r="F7" s="62" t="n">
        <f aca="false">IF(C7&gt;0,SUMPRODUCT(ISNUMBER('Mediums (Working)'!$C$457:$AQ$457)*ISNUMBER('Mediums (Working)'!$C$513:$AQ$513)*('Mediums (Working)'!$C$457:$AQ$457&lt;=50)*('Mediums (Working)'!$C$513:$AQ$513&gt;50))/C7,"")</f>
        <v>0.3</v>
      </c>
      <c r="G7" s="62" t="n">
        <f aca="false">IF(C7&gt;0,AVERAGE('Mediums (Working)'!$C$513:$AQ$513)/100,"")</f>
        <v>0.482580672598537</v>
      </c>
      <c r="H7" s="62" t="n">
        <f aca="false">IF(C7&gt;0,1-D7-F7,"")</f>
        <v>0.6</v>
      </c>
      <c r="I7" s="46" t="n">
        <f aca="false">SUMPRODUCT(ISNUMBER('Mediums (Working)'!$C$9:$AQ$9)*ISNUMBER('Mediums (Working)'!$C$457:$AQ$457)*('Mediums (Working)'!$C$9:$AQ$9&lt;51))</f>
        <v>19</v>
      </c>
      <c r="J7" s="62" t="n">
        <f aca="false">IF(I7&gt;0,SUMPRODUCT(ISNUMBER('Mediums (Working)'!$C$9:$AQ$9)*ISNUMBER('Mediums (Working)'!$C$457:$AQ$457)*('Mediums (Working)'!$C$9:$AQ$9&lt;51)*('Mediums (Working)'!$C$457:$AQ$457&gt;50))/I7,"")</f>
        <v>0.157894736842105</v>
      </c>
      <c r="K7" s="62" t="n">
        <f aca="false">IF(I7&gt;0,SUMPRODUCT(ISNUMBER('Mediums (Working)'!$C$9:$AQ$9)*ISNUMBER('Mediums (Working)'!$C$457:$AQ$457)*('Mediums (Working)'!$C$9:$AQ$9&lt;51),'Mediums (Working)'!$C$457:$AQ$457)/I7/100,"")</f>
        <v>0.319241458286978</v>
      </c>
      <c r="L7" s="63" t="n">
        <f aca="false">SUMPRODUCT(--($N$5:$N$55&gt;N7))+1</f>
        <v>45</v>
      </c>
      <c r="M7" s="64" t="n">
        <f aca="false">SUMPRODUCT(--(ISNUMBER($F$5:$F$55))*(($F$5:$F$55+$G$5:$G$55/100)&gt;(F7+G7/100)))+1</f>
        <v>31</v>
      </c>
      <c r="N7" s="65" t="n">
        <f aca="false">D7*1000+E7*10+F7/100+ROW()/10000000</f>
        <v>102.920997569831</v>
      </c>
    </row>
    <row r="8" customFormat="false" ht="15" hidden="false" customHeight="false" outlineLevel="0" collapsed="false">
      <c r="A8" s="15" t="s">
        <v>169</v>
      </c>
      <c r="B8" s="16" t="s">
        <v>153</v>
      </c>
      <c r="C8" s="46" t="n">
        <f aca="false">COUNT('Mediums (Working)'!$C$458:$AQ$458)</f>
        <v>40</v>
      </c>
      <c r="D8" s="62" t="n">
        <f aca="false">IF(C8&gt;0,COUNTIF('Mediums (Working)'!$C$458:$AQ$458,"&gt;50")/C8,"")</f>
        <v>0.3</v>
      </c>
      <c r="E8" s="62" t="n">
        <f aca="false">IF(C8&gt;0,AVERAGE('Mediums (Working)'!$C$458:$AQ$458)/100,"")</f>
        <v>0.366102764581815</v>
      </c>
      <c r="F8" s="62" t="n">
        <f aca="false">IF(C8&gt;0,SUMPRODUCT(ISNUMBER('Mediums (Working)'!$C$458:$AQ$458)*ISNUMBER('Mediums (Working)'!$C$514:$AQ$514)*('Mediums (Working)'!$C$458:$AQ$458&lt;=50)*('Mediums (Working)'!$C$514:$AQ$514&gt;50))/C8,"")</f>
        <v>0.225</v>
      </c>
      <c r="G8" s="62" t="n">
        <f aca="false">IF(C8&gt;0,AVERAGE('Mediums (Working)'!$C$514:$AQ$514)/100,"")</f>
        <v>0.540436970590078</v>
      </c>
      <c r="H8" s="62" t="n">
        <f aca="false">IF(C8&gt;0,1-D8-F8,"")</f>
        <v>0.475</v>
      </c>
      <c r="I8" s="46" t="n">
        <f aca="false">SUMPRODUCT(ISNUMBER('Mediums (Working)'!$C$10:$AQ$10)*ISNUMBER('Mediums (Working)'!$C$458:$AQ$458)*('Mediums (Working)'!$C$10:$AQ$10&lt;51))</f>
        <v>19</v>
      </c>
      <c r="J8" s="62" t="n">
        <f aca="false">IF(I8&gt;0,SUMPRODUCT(ISNUMBER('Mediums (Working)'!$C$10:$AQ$10)*ISNUMBER('Mediums (Working)'!$C$458:$AQ$458)*('Mediums (Working)'!$C$10:$AQ$10&lt;51)*('Mediums (Working)'!$C$458:$AQ$458&gt;50))/I8,"")</f>
        <v>0.210526315789474</v>
      </c>
      <c r="K8" s="62" t="n">
        <f aca="false">IF(I8&gt;0,SUMPRODUCT(ISNUMBER('Mediums (Working)'!$C$10:$AQ$10)*ISNUMBER('Mediums (Working)'!$C$458:$AQ$458)*('Mediums (Working)'!$C$10:$AQ$10&lt;51),'Mediums (Working)'!$C$458:$AQ$458)/I8/100,"")</f>
        <v>0.364030198851415</v>
      </c>
      <c r="L8" s="63" t="n">
        <f aca="false">SUMPRODUCT(--($N$5:$N$55&gt;N8))+1</f>
        <v>12</v>
      </c>
      <c r="M8" s="64" t="n">
        <f aca="false">SUMPRODUCT(--(ISNUMBER($F$5:$F$55))*(($F$5:$F$55+$G$5:$G$55/100)&gt;(F8+G8/100)))+1</f>
        <v>39</v>
      </c>
      <c r="N8" s="65" t="n">
        <f aca="false">D8*1000+E8*10+F8/100+ROW()/10000000</f>
        <v>303.663278445818</v>
      </c>
    </row>
    <row r="9" customFormat="false" ht="15" hidden="false" customHeight="false" outlineLevel="0" collapsed="false">
      <c r="A9" s="15" t="s">
        <v>173</v>
      </c>
      <c r="B9" s="16" t="s">
        <v>153</v>
      </c>
      <c r="C9" s="46" t="n">
        <f aca="false">COUNT('Mediums (Working)'!$C$459:$AQ$459)</f>
        <v>40</v>
      </c>
      <c r="D9" s="62" t="n">
        <f aca="false">IF(C9&gt;0,COUNTIF('Mediums (Working)'!$C$459:$AQ$459,"&gt;50")/C9,"")</f>
        <v>0.05</v>
      </c>
      <c r="E9" s="62" t="n">
        <f aca="false">IF(C9&gt;0,AVERAGE('Mediums (Working)'!$C$459:$AQ$459)/100,"")</f>
        <v>0.240616719906888</v>
      </c>
      <c r="F9" s="62" t="n">
        <f aca="false">IF(C9&gt;0,SUMPRODUCT(ISNUMBER('Mediums (Working)'!$C$459:$AQ$459)*ISNUMBER('Mediums (Working)'!$C$515:$AQ$515)*('Mediums (Working)'!$C$459:$AQ$459&lt;=50)*('Mediums (Working)'!$C$515:$AQ$515&gt;50))/C9,"")</f>
        <v>0.3</v>
      </c>
      <c r="G9" s="62" t="n">
        <f aca="false">IF(C9&gt;0,AVERAGE('Mediums (Working)'!$C$515:$AQ$515)/100,"")</f>
        <v>0.456578461672484</v>
      </c>
      <c r="H9" s="62" t="n">
        <f aca="false">IF(C9&gt;0,1-D9-F9,"")</f>
        <v>0.65</v>
      </c>
      <c r="I9" s="46" t="n">
        <f aca="false">SUMPRODUCT(ISNUMBER('Mediums (Working)'!$C$11:$AQ$11)*ISNUMBER('Mediums (Working)'!$C$459:$AQ$459)*('Mediums (Working)'!$C$11:$AQ$11&lt;51))</f>
        <v>16</v>
      </c>
      <c r="J9" s="62" t="n">
        <f aca="false">IF(I9&gt;0,SUMPRODUCT(ISNUMBER('Mediums (Working)'!$C$11:$AQ$11)*ISNUMBER('Mediums (Working)'!$C$459:$AQ$459)*('Mediums (Working)'!$C$11:$AQ$11&lt;51)*('Mediums (Working)'!$C$459:$AQ$459&gt;50))/I9,"")</f>
        <v>0</v>
      </c>
      <c r="K9" s="62" t="n">
        <f aca="false">IF(I9&gt;0,SUMPRODUCT(ISNUMBER('Mediums (Working)'!$C$11:$AQ$11)*ISNUMBER('Mediums (Working)'!$C$459:$AQ$459)*('Mediums (Working)'!$C$11:$AQ$11&lt;51),'Mediums (Working)'!$C$459:$AQ$459)/I9/100,"")</f>
        <v>0.205541691624689</v>
      </c>
      <c r="L9" s="63" t="n">
        <f aca="false">SUMPRODUCT(--($N$5:$N$55&gt;N9))+1</f>
        <v>48</v>
      </c>
      <c r="M9" s="64" t="n">
        <f aca="false">SUMPRODUCT(--(ISNUMBER($F$5:$F$55))*(($F$5:$F$55+$G$5:$G$55/100)&gt;(F9+G9/100)))+1</f>
        <v>33</v>
      </c>
      <c r="N9" s="65" t="n">
        <f aca="false">D9*1000+E9*10+F9/100+ROW()/10000000</f>
        <v>52.4091680990689</v>
      </c>
    </row>
    <row r="10" customFormat="false" ht="15" hidden="false" customHeight="false" outlineLevel="0" collapsed="false">
      <c r="A10" s="15" t="s">
        <v>176</v>
      </c>
      <c r="B10" s="16" t="s">
        <v>153</v>
      </c>
      <c r="C10" s="46" t="n">
        <f aca="false">COUNT('Mediums (Working)'!$C$460:$AQ$460)</f>
        <v>40</v>
      </c>
      <c r="D10" s="62" t="n">
        <f aca="false">IF(C10&gt;0,COUNTIF('Mediums (Working)'!$C$460:$AQ$460,"&gt;50")/C10,"")</f>
        <v>0.3</v>
      </c>
      <c r="E10" s="62" t="n">
        <f aca="false">IF(C10&gt;0,AVERAGE('Mediums (Working)'!$C$460:$AQ$460)/100,"")</f>
        <v>0.384482280134937</v>
      </c>
      <c r="F10" s="62" t="n">
        <f aca="false">IF(C10&gt;0,SUMPRODUCT(ISNUMBER('Mediums (Working)'!$C$460:$AQ$460)*ISNUMBER('Mediums (Working)'!$C$516:$AQ$516)*('Mediums (Working)'!$C$460:$AQ$460&lt;=50)*('Mediums (Working)'!$C$516:$AQ$516&gt;50))/C10,"")</f>
        <v>0.2</v>
      </c>
      <c r="G10" s="62" t="n">
        <f aca="false">IF(C10&gt;0,AVERAGE('Mediums (Working)'!$C$516:$AQ$516)/100,"")</f>
        <v>0.556482532584038</v>
      </c>
      <c r="H10" s="62" t="n">
        <f aca="false">IF(C10&gt;0,1-D10-F10,"")</f>
        <v>0.5</v>
      </c>
      <c r="I10" s="46" t="n">
        <f aca="false">SUMPRODUCT(ISNUMBER('Mediums (Working)'!$C$12:$AQ$12)*ISNUMBER('Mediums (Working)'!$C$460:$AQ$460)*('Mediums (Working)'!$C$12:$AQ$12&lt;51))</f>
        <v>17</v>
      </c>
      <c r="J10" s="62" t="n">
        <f aca="false">IF(I10&gt;0,SUMPRODUCT(ISNUMBER('Mediums (Working)'!$C$12:$AQ$12)*ISNUMBER('Mediums (Working)'!$C$460:$AQ$460)*('Mediums (Working)'!$C$12:$AQ$12&lt;51)*('Mediums (Working)'!$C$460:$AQ$460&gt;50))/I10,"")</f>
        <v>0.235294117647059</v>
      </c>
      <c r="K10" s="62" t="n">
        <f aca="false">IF(I10&gt;0,SUMPRODUCT(ISNUMBER('Mediums (Working)'!$C$12:$AQ$12)*ISNUMBER('Mediums (Working)'!$C$460:$AQ$460)*('Mediums (Working)'!$C$12:$AQ$12&lt;51),'Mediums (Working)'!$C$460:$AQ$460)/I10/100,"")</f>
        <v>0.333346483712006</v>
      </c>
      <c r="L10" s="63" t="n">
        <f aca="false">SUMPRODUCT(--($N$5:$N$55&gt;N10))+1</f>
        <v>10</v>
      </c>
      <c r="M10" s="64" t="n">
        <f aca="false">SUMPRODUCT(--(ISNUMBER($F$5:$F$55))*(($F$5:$F$55+$G$5:$G$55/100)&gt;(F10+G10/100)))+1</f>
        <v>45</v>
      </c>
      <c r="N10" s="65" t="n">
        <f aca="false">D10*1000+E10*10+F10/100+ROW()/10000000</f>
        <v>303.846823801349</v>
      </c>
    </row>
    <row r="11" customFormat="false" ht="15" hidden="false" customHeight="false" outlineLevel="0" collapsed="false">
      <c r="A11" s="15" t="s">
        <v>179</v>
      </c>
      <c r="B11" s="16" t="s">
        <v>153</v>
      </c>
      <c r="C11" s="46" t="n">
        <f aca="false">COUNT('Mediums (Working)'!$C$461:$AQ$461)</f>
        <v>40</v>
      </c>
      <c r="D11" s="62" t="n">
        <f aca="false">IF(C11&gt;0,COUNTIF('Mediums (Working)'!$C$461:$AQ$461,"&gt;50")/C11,"")</f>
        <v>0.225</v>
      </c>
      <c r="E11" s="62" t="n">
        <f aca="false">IF(C11&gt;0,AVERAGE('Mediums (Working)'!$C$461:$AQ$461)/100,"")</f>
        <v>0.345216055807279</v>
      </c>
      <c r="F11" s="62" t="n">
        <f aca="false">IF(C11&gt;0,SUMPRODUCT(ISNUMBER('Mediums (Working)'!$C$461:$AQ$461)*ISNUMBER('Mediums (Working)'!$C$517:$AQ$517)*('Mediums (Working)'!$C$461:$AQ$461&lt;=50)*('Mediums (Working)'!$C$517:$AQ$517&gt;50))/C11,"")</f>
        <v>0.225</v>
      </c>
      <c r="G11" s="62" t="n">
        <f aca="false">IF(C11&gt;0,AVERAGE('Mediums (Working)'!$C$517:$AQ$517)/100,"")</f>
        <v>0.523112658277687</v>
      </c>
      <c r="H11" s="62" t="n">
        <f aca="false">IF(C11&gt;0,1-D11-F11,"")</f>
        <v>0.55</v>
      </c>
      <c r="I11" s="46" t="n">
        <f aca="false">SUMPRODUCT(ISNUMBER('Mediums (Working)'!$C$13:$AQ$13)*ISNUMBER('Mediums (Working)'!$C$461:$AQ$461)*('Mediums (Working)'!$C$13:$AQ$13&lt;51))</f>
        <v>16</v>
      </c>
      <c r="J11" s="62" t="n">
        <f aca="false">IF(I11&gt;0,SUMPRODUCT(ISNUMBER('Mediums (Working)'!$C$13:$AQ$13)*ISNUMBER('Mediums (Working)'!$C$461:$AQ$461)*('Mediums (Working)'!$C$13:$AQ$13&lt;51)*('Mediums (Working)'!$C$461:$AQ$461&gt;50))/I11,"")</f>
        <v>0</v>
      </c>
      <c r="K11" s="62" t="n">
        <f aca="false">IF(I11&gt;0,SUMPRODUCT(ISNUMBER('Mediums (Working)'!$C$13:$AQ$13)*ISNUMBER('Mediums (Working)'!$C$461:$AQ$461)*('Mediums (Working)'!$C$13:$AQ$13&lt;51),'Mediums (Working)'!$C$461:$AQ$461)/I11/100,"")</f>
        <v>0.28673720558165</v>
      </c>
      <c r="L11" s="63" t="n">
        <f aca="false">SUMPRODUCT(--($N$5:$N$55&gt;N11))+1</f>
        <v>26</v>
      </c>
      <c r="M11" s="64" t="n">
        <f aca="false">SUMPRODUCT(--(ISNUMBER($F$5:$F$55))*(($F$5:$F$55+$G$5:$G$55/100)&gt;(F11+G11/100)))+1</f>
        <v>40</v>
      </c>
      <c r="N11" s="65" t="n">
        <f aca="false">D11*1000+E11*10+F11/100+ROW()/10000000</f>
        <v>228.454411658073</v>
      </c>
    </row>
    <row r="12" customFormat="false" ht="15" hidden="false" customHeight="false" outlineLevel="0" collapsed="false">
      <c r="A12" s="15" t="s">
        <v>183</v>
      </c>
      <c r="B12" s="16" t="s">
        <v>153</v>
      </c>
      <c r="C12" s="46" t="n">
        <f aca="false">COUNT('Mediums (Working)'!$C$462:$AQ$462)</f>
        <v>40</v>
      </c>
      <c r="D12" s="62" t="n">
        <f aca="false">IF(C12&gt;0,COUNTIF('Mediums (Working)'!$C$462:$AQ$462,"&gt;50")/C12,"")</f>
        <v>0.25</v>
      </c>
      <c r="E12" s="62" t="n">
        <f aca="false">IF(C12&gt;0,AVERAGE('Mediums (Working)'!$C$462:$AQ$462)/100,"")</f>
        <v>0.352122123730654</v>
      </c>
      <c r="F12" s="62" t="n">
        <f aca="false">IF(C12&gt;0,SUMPRODUCT(ISNUMBER('Mediums (Working)'!$C$462:$AQ$462)*ISNUMBER('Mediums (Working)'!$C$518:$AQ$518)*('Mediums (Working)'!$C$462:$AQ$462&lt;=50)*('Mediums (Working)'!$C$518:$AQ$518&gt;50))/C12,"")</f>
        <v>0.175</v>
      </c>
      <c r="G12" s="62" t="n">
        <f aca="false">IF(C12&gt;0,AVERAGE('Mediums (Working)'!$C$518:$AQ$518)/100,"")</f>
        <v>0.533085031719003</v>
      </c>
      <c r="H12" s="62" t="n">
        <f aca="false">IF(C12&gt;0,1-D12-F12,"")</f>
        <v>0.575</v>
      </c>
      <c r="I12" s="46" t="n">
        <f aca="false">SUMPRODUCT(ISNUMBER('Mediums (Working)'!$C$14:$AQ$14)*ISNUMBER('Mediums (Working)'!$C$462:$AQ$462)*('Mediums (Working)'!$C$14:$AQ$14&lt;51))</f>
        <v>19</v>
      </c>
      <c r="J12" s="62" t="n">
        <f aca="false">IF(I12&gt;0,SUMPRODUCT(ISNUMBER('Mediums (Working)'!$C$14:$AQ$14)*ISNUMBER('Mediums (Working)'!$C$462:$AQ$462)*('Mediums (Working)'!$C$14:$AQ$14&lt;51)*('Mediums (Working)'!$C$462:$AQ$462&gt;50))/I12,"")</f>
        <v>0.105263157894737</v>
      </c>
      <c r="K12" s="62" t="n">
        <f aca="false">IF(I12&gt;0,SUMPRODUCT(ISNUMBER('Mediums (Working)'!$C$14:$AQ$14)*ISNUMBER('Mediums (Working)'!$C$462:$AQ$462)*('Mediums (Working)'!$C$14:$AQ$14&lt;51),'Mediums (Working)'!$C$462:$AQ$462)/I12/100,"")</f>
        <v>0.336525029826498</v>
      </c>
      <c r="L12" s="63" t="n">
        <f aca="false">SUMPRODUCT(--($N$5:$N$55&gt;N12))+1</f>
        <v>20</v>
      </c>
      <c r="M12" s="64" t="n">
        <f aca="false">SUMPRODUCT(--(ISNUMBER($F$5:$F$55))*(($F$5:$F$55+$G$5:$G$55/100)&gt;(F12+G12/100)))+1</f>
        <v>47</v>
      </c>
      <c r="N12" s="65" t="n">
        <f aca="false">D12*1000+E12*10+F12/100+ROW()/10000000</f>
        <v>253.522972437307</v>
      </c>
    </row>
    <row r="13" customFormat="false" ht="15" hidden="false" customHeight="false" outlineLevel="0" collapsed="false">
      <c r="A13" s="15" t="s">
        <v>186</v>
      </c>
      <c r="B13" s="16" t="s">
        <v>153</v>
      </c>
      <c r="C13" s="46" t="n">
        <f aca="false">COUNT('Mediums (Working)'!$C$463:$AQ$463)</f>
        <v>40</v>
      </c>
      <c r="D13" s="62" t="n">
        <f aca="false">IF(C13&gt;0,COUNTIF('Mediums (Working)'!$C$463:$AQ$463,"&gt;50")/C13,"")</f>
        <v>0.025</v>
      </c>
      <c r="E13" s="62" t="n">
        <f aca="false">IF(C13&gt;0,AVERAGE('Mediums (Working)'!$C$463:$AQ$463)/100,"")</f>
        <v>0.22459534058602</v>
      </c>
      <c r="F13" s="62" t="n">
        <f aca="false">IF(C13&gt;0,SUMPRODUCT(ISNUMBER('Mediums (Working)'!$C$463:$AQ$463)*ISNUMBER('Mediums (Working)'!$C$519:$AQ$519)*('Mediums (Working)'!$C$463:$AQ$463&lt;=50)*('Mediums (Working)'!$C$519:$AQ$519&gt;50))/C13,"")</f>
        <v>0.25</v>
      </c>
      <c r="G13" s="62" t="n">
        <f aca="false">IF(C13&gt;0,AVERAGE('Mediums (Working)'!$C$519:$AQ$519)/100,"")</f>
        <v>0.437073648177748</v>
      </c>
      <c r="H13" s="62" t="n">
        <f aca="false">IF(C13&gt;0,1-D13-F13,"")</f>
        <v>0.725</v>
      </c>
      <c r="I13" s="46" t="n">
        <f aca="false">SUMPRODUCT(ISNUMBER('Mediums (Working)'!$C$15:$AQ$15)*ISNUMBER('Mediums (Working)'!$C$463:$AQ$463)*('Mediums (Working)'!$C$15:$AQ$15&lt;51))</f>
        <v>29</v>
      </c>
      <c r="J13" s="62" t="n">
        <f aca="false">IF(I13&gt;0,SUMPRODUCT(ISNUMBER('Mediums (Working)'!$C$15:$AQ$15)*ISNUMBER('Mediums (Working)'!$C$463:$AQ$463)*('Mediums (Working)'!$C$15:$AQ$15&lt;51)*('Mediums (Working)'!$C$463:$AQ$463&gt;50))/I13,"")</f>
        <v>0</v>
      </c>
      <c r="K13" s="62" t="n">
        <f aca="false">IF(I13&gt;0,SUMPRODUCT(ISNUMBER('Mediums (Working)'!$C$15:$AQ$15)*ISNUMBER('Mediums (Working)'!$C$463:$AQ$463)*('Mediums (Working)'!$C$15:$AQ$15&lt;51),'Mediums (Working)'!$C$463:$AQ$463)/I13/100,"")</f>
        <v>0.208156643893619</v>
      </c>
      <c r="L13" s="63" t="n">
        <f aca="false">SUMPRODUCT(--($N$5:$N$55&gt;N13))+1</f>
        <v>50</v>
      </c>
      <c r="M13" s="64" t="n">
        <f aca="false">SUMPRODUCT(--(ISNUMBER($F$5:$F$55))*(($F$5:$F$55+$G$5:$G$55/100)&gt;(F13+G13/100)))+1</f>
        <v>38</v>
      </c>
      <c r="N13" s="65" t="n">
        <f aca="false">D13*1000+E13*10+F13/100+ROW()/10000000</f>
        <v>27.2484547058602</v>
      </c>
    </row>
    <row r="14" customFormat="false" ht="15" hidden="false" customHeight="false" outlineLevel="0" collapsed="false">
      <c r="A14" s="15" t="s">
        <v>189</v>
      </c>
      <c r="B14" s="16" t="s">
        <v>153</v>
      </c>
      <c r="C14" s="46" t="n">
        <f aca="false">COUNT('Mediums (Working)'!$C$464:$AQ$464)</f>
        <v>40</v>
      </c>
      <c r="D14" s="62" t="n">
        <f aca="false">IF(C14&gt;0,COUNTIF('Mediums (Working)'!$C$464:$AQ$464,"&gt;50")/C14,"")</f>
        <v>0.275</v>
      </c>
      <c r="E14" s="62" t="n">
        <f aca="false">IF(C14&gt;0,AVERAGE('Mediums (Working)'!$C$464:$AQ$464)/100,"")</f>
        <v>0.408041168108939</v>
      </c>
      <c r="F14" s="62" t="n">
        <f aca="false">IF(C14&gt;0,SUMPRODUCT(ISNUMBER('Mediums (Working)'!$C$464:$AQ$464)*ISNUMBER('Mediums (Working)'!$C$520:$AQ$520)*('Mediums (Working)'!$C$464:$AQ$464&lt;=50)*('Mediums (Working)'!$C$520:$AQ$520&gt;50))/C14,"")</f>
        <v>0.3</v>
      </c>
      <c r="G14" s="62" t="n">
        <f aca="false">IF(C14&gt;0,AVERAGE('Mediums (Working)'!$C$520:$AQ$520)/100,"")</f>
        <v>0.630461360942074</v>
      </c>
      <c r="H14" s="62" t="n">
        <f aca="false">IF(C14&gt;0,1-D14-F14,"")</f>
        <v>0.425</v>
      </c>
      <c r="I14" s="46" t="n">
        <f aca="false">SUMPRODUCT(ISNUMBER('Mediums (Working)'!$C$16:$AQ$16)*ISNUMBER('Mediums (Working)'!$C$464:$AQ$464)*('Mediums (Working)'!$C$16:$AQ$16&lt;51))</f>
        <v>21</v>
      </c>
      <c r="J14" s="62" t="n">
        <f aca="false">IF(I14&gt;0,SUMPRODUCT(ISNUMBER('Mediums (Working)'!$C$16:$AQ$16)*ISNUMBER('Mediums (Working)'!$C$464:$AQ$464)*('Mediums (Working)'!$C$16:$AQ$16&lt;51)*('Mediums (Working)'!$C$464:$AQ$464&gt;50))/I14,"")</f>
        <v>0.0952380952380952</v>
      </c>
      <c r="K14" s="62" t="n">
        <f aca="false">IF(I14&gt;0,SUMPRODUCT(ISNUMBER('Mediums (Working)'!$C$16:$AQ$16)*ISNUMBER('Mediums (Working)'!$C$464:$AQ$464)*('Mediums (Working)'!$C$16:$AQ$16&lt;51),'Mediums (Working)'!$C$464:$AQ$464)/I14/100,"")</f>
        <v>0.239580219612577</v>
      </c>
      <c r="L14" s="63" t="n">
        <f aca="false">SUMPRODUCT(--($N$5:$N$55&gt;N14))+1</f>
        <v>14</v>
      </c>
      <c r="M14" s="64" t="n">
        <f aca="false">SUMPRODUCT(--(ISNUMBER($F$5:$F$55))*(($F$5:$F$55+$G$5:$G$55/100)&gt;(F14+G14/100)))+1</f>
        <v>30</v>
      </c>
      <c r="N14" s="65" t="n">
        <f aca="false">D14*1000+E14*10+F14/100+ROW()/10000000</f>
        <v>279.083413081089</v>
      </c>
    </row>
    <row r="15" customFormat="false" ht="15" hidden="false" customHeight="false" outlineLevel="0" collapsed="false">
      <c r="A15" s="15" t="s">
        <v>192</v>
      </c>
      <c r="B15" s="16" t="s">
        <v>153</v>
      </c>
      <c r="C15" s="46" t="n">
        <f aca="false">COUNT('Mediums (Working)'!$C$465:$AQ$465)</f>
        <v>40</v>
      </c>
      <c r="D15" s="62" t="n">
        <f aca="false">IF(C15&gt;0,COUNTIF('Mediums (Working)'!$C$465:$AQ$465,"&gt;50")/C15,"")</f>
        <v>0.275</v>
      </c>
      <c r="E15" s="62" t="n">
        <f aca="false">IF(C15&gt;0,AVERAGE('Mediums (Working)'!$C$465:$AQ$465)/100,"")</f>
        <v>0.409975801111401</v>
      </c>
      <c r="F15" s="62" t="n">
        <f aca="false">IF(C15&gt;0,SUMPRODUCT(ISNUMBER('Mediums (Working)'!$C$465:$AQ$465)*ISNUMBER('Mediums (Working)'!$C$521:$AQ$521)*('Mediums (Working)'!$C$465:$AQ$465&lt;=50)*('Mediums (Working)'!$C$521:$AQ$521&gt;50))/C15,"")</f>
        <v>0.55</v>
      </c>
      <c r="G15" s="62" t="n">
        <f aca="false">IF(C15&gt;0,AVERAGE('Mediums (Working)'!$C$521:$AQ$521)/100,"")</f>
        <v>0.65700695097397</v>
      </c>
      <c r="H15" s="62" t="n">
        <f aca="false">IF(C15&gt;0,1-D15-F15,"")</f>
        <v>0.175</v>
      </c>
      <c r="I15" s="46" t="n">
        <f aca="false">SUMPRODUCT(ISNUMBER('Mediums (Working)'!$C$17:$AQ$17)*ISNUMBER('Mediums (Working)'!$C$465:$AQ$465)*('Mediums (Working)'!$C$17:$AQ$17&lt;51))</f>
        <v>26</v>
      </c>
      <c r="J15" s="62" t="n">
        <f aca="false">IF(I15&gt;0,SUMPRODUCT(ISNUMBER('Mediums (Working)'!$C$17:$AQ$17)*ISNUMBER('Mediums (Working)'!$C$465:$AQ$465)*('Mediums (Working)'!$C$17:$AQ$17&lt;51)*('Mediums (Working)'!$C$465:$AQ$465&gt;50))/I15,"")</f>
        <v>0.230769230769231</v>
      </c>
      <c r="K15" s="62" t="n">
        <f aca="false">IF(I15&gt;0,SUMPRODUCT(ISNUMBER('Mediums (Working)'!$C$17:$AQ$17)*ISNUMBER('Mediums (Working)'!$C$465:$AQ$465)*('Mediums (Working)'!$C$17:$AQ$17&lt;51),'Mediums (Working)'!$C$465:$AQ$465)/I15/100,"")</f>
        <v>0.372919909268683</v>
      </c>
      <c r="L15" s="63" t="n">
        <f aca="false">SUMPRODUCT(--($N$5:$N$55&gt;N15))+1</f>
        <v>13</v>
      </c>
      <c r="M15" s="64" t="n">
        <f aca="false">SUMPRODUCT(--(ISNUMBER($F$5:$F$55))*(($F$5:$F$55+$G$5:$G$55/100)&gt;(F15+G15/100)))+1</f>
        <v>7</v>
      </c>
      <c r="N15" s="65" t="n">
        <f aca="false">D15*1000+E15*10+F15/100+ROW()/10000000</f>
        <v>279.105259511114</v>
      </c>
    </row>
    <row r="16" customFormat="false" ht="15" hidden="false" customHeight="false" outlineLevel="0" collapsed="false">
      <c r="A16" s="15" t="s">
        <v>195</v>
      </c>
      <c r="B16" s="16" t="s">
        <v>153</v>
      </c>
      <c r="C16" s="46" t="n">
        <f aca="false">COUNT('Mediums (Working)'!$C$466:$AQ$466)</f>
        <v>40</v>
      </c>
      <c r="D16" s="62" t="n">
        <f aca="false">IF(C16&gt;0,COUNTIF('Mediums (Working)'!$C$466:$AQ$466,"&gt;50")/C16,"")</f>
        <v>0.125</v>
      </c>
      <c r="E16" s="62" t="n">
        <f aca="false">IF(C16&gt;0,AVERAGE('Mediums (Working)'!$C$466:$AQ$466)/100,"")</f>
        <v>0.329708263261861</v>
      </c>
      <c r="F16" s="62" t="n">
        <f aca="false">IF(C16&gt;0,SUMPRODUCT(ISNUMBER('Mediums (Working)'!$C$466:$AQ$466)*ISNUMBER('Mediums (Working)'!$C$522:$AQ$522)*('Mediums (Working)'!$C$466:$AQ$466&lt;=50)*('Mediums (Working)'!$C$522:$AQ$522&gt;50))/C16,"")</f>
        <v>0.525</v>
      </c>
      <c r="G16" s="62" t="n">
        <f aca="false">IF(C16&gt;0,AVERAGE('Mediums (Working)'!$C$522:$AQ$522)/100,"")</f>
        <v>0.621580586783141</v>
      </c>
      <c r="H16" s="62" t="n">
        <f aca="false">IF(C16&gt;0,1-D16-F16,"")</f>
        <v>0.35</v>
      </c>
      <c r="I16" s="46" t="n">
        <f aca="false">SUMPRODUCT(ISNUMBER('Mediums (Working)'!$C$18:$AQ$18)*ISNUMBER('Mediums (Working)'!$C$466:$AQ$466)*('Mediums (Working)'!$C$18:$AQ$18&lt;51))</f>
        <v>29</v>
      </c>
      <c r="J16" s="62" t="n">
        <f aca="false">IF(I16&gt;0,SUMPRODUCT(ISNUMBER('Mediums (Working)'!$C$18:$AQ$18)*ISNUMBER('Mediums (Working)'!$C$466:$AQ$466)*('Mediums (Working)'!$C$18:$AQ$18&lt;51)*('Mediums (Working)'!$C$466:$AQ$466&gt;50))/I16,"")</f>
        <v>0.0344827586206897</v>
      </c>
      <c r="K16" s="62" t="n">
        <f aca="false">IF(I16&gt;0,SUMPRODUCT(ISNUMBER('Mediums (Working)'!$C$18:$AQ$18)*ISNUMBER('Mediums (Working)'!$C$466:$AQ$466)*('Mediums (Working)'!$C$18:$AQ$18&lt;51),'Mediums (Working)'!$C$466:$AQ$466)/I16/100,"")</f>
        <v>0.275843843907208</v>
      </c>
      <c r="L16" s="63" t="n">
        <f aca="false">SUMPRODUCT(--($N$5:$N$55&gt;N16))+1</f>
        <v>42</v>
      </c>
      <c r="M16" s="64" t="n">
        <f aca="false">SUMPRODUCT(--(ISNUMBER($F$5:$F$55))*(($F$5:$F$55+$G$5:$G$55/100)&gt;(F16+G16/100)))+1</f>
        <v>12</v>
      </c>
      <c r="N16" s="65" t="n">
        <f aca="false">D16*1000+E16*10+F16/100+ROW()/10000000</f>
        <v>128.302334232619</v>
      </c>
    </row>
    <row r="17" customFormat="false" ht="15" hidden="false" customHeight="false" outlineLevel="0" collapsed="false">
      <c r="A17" s="15" t="s">
        <v>198</v>
      </c>
      <c r="B17" s="16" t="s">
        <v>153</v>
      </c>
      <c r="C17" s="46" t="n">
        <f aca="false">COUNT('Mediums (Working)'!$C$467:$AQ$467)</f>
        <v>40</v>
      </c>
      <c r="D17" s="62" t="n">
        <f aca="false">IF(C17&gt;0,COUNTIF('Mediums (Working)'!$C$467:$AQ$467,"&gt;50")/C17,"")</f>
        <v>0.075</v>
      </c>
      <c r="E17" s="62" t="n">
        <f aca="false">IF(C17&gt;0,AVERAGE('Mediums (Working)'!$C$467:$AQ$467)/100,"")</f>
        <v>0.302388398814248</v>
      </c>
      <c r="F17" s="62" t="n">
        <f aca="false">IF(C17&gt;0,SUMPRODUCT(ISNUMBER('Mediums (Working)'!$C$467:$AQ$467)*ISNUMBER('Mediums (Working)'!$C$523:$AQ$523)*('Mediums (Working)'!$C$467:$AQ$467&lt;=50)*('Mediums (Working)'!$C$523:$AQ$523&gt;50))/C17,"")</f>
        <v>0.4</v>
      </c>
      <c r="G17" s="62" t="n">
        <f aca="false">IF(C17&gt;0,AVERAGE('Mediums (Working)'!$C$523:$AQ$523)/100,"")</f>
        <v>0.516662558862678</v>
      </c>
      <c r="H17" s="62" t="n">
        <f aca="false">IF(C17&gt;0,1-D17-F17,"")</f>
        <v>0.525</v>
      </c>
      <c r="I17" s="46" t="n">
        <f aca="false">SUMPRODUCT(ISNUMBER('Mediums (Working)'!$C$19:$AQ$19)*ISNUMBER('Mediums (Working)'!$C$467:$AQ$467)*('Mediums (Working)'!$C$19:$AQ$19&lt;51))</f>
        <v>29</v>
      </c>
      <c r="J17" s="62" t="n">
        <f aca="false">IF(I17&gt;0,SUMPRODUCT(ISNUMBER('Mediums (Working)'!$C$19:$AQ$19)*ISNUMBER('Mediums (Working)'!$C$467:$AQ$467)*('Mediums (Working)'!$C$19:$AQ$19&lt;51)*('Mediums (Working)'!$C$467:$AQ$467&gt;50))/I17,"")</f>
        <v>0.0344827586206897</v>
      </c>
      <c r="K17" s="62" t="n">
        <f aca="false">IF(I17&gt;0,SUMPRODUCT(ISNUMBER('Mediums (Working)'!$C$19:$AQ$19)*ISNUMBER('Mediums (Working)'!$C$467:$AQ$467)*('Mediums (Working)'!$C$19:$AQ$19&lt;51),'Mediums (Working)'!$C$467:$AQ$467)/I17/100,"")</f>
        <v>0.313590819018989</v>
      </c>
      <c r="L17" s="63" t="n">
        <f aca="false">SUMPRODUCT(--($N$5:$N$55&gt;N17))+1</f>
        <v>46</v>
      </c>
      <c r="M17" s="64" t="n">
        <f aca="false">SUMPRODUCT(--(ISNUMBER($F$5:$F$55))*(($F$5:$F$55+$G$5:$G$55/100)&gt;(F17+G17/100)))+1</f>
        <v>22</v>
      </c>
      <c r="N17" s="65" t="n">
        <f aca="false">D17*1000+E17*10+F17/100+ROW()/10000000</f>
        <v>78.0278856881425</v>
      </c>
    </row>
    <row r="18" customFormat="false" ht="15" hidden="false" customHeight="false" outlineLevel="0" collapsed="false">
      <c r="A18" s="15" t="s">
        <v>201</v>
      </c>
      <c r="B18" s="16" t="s">
        <v>153</v>
      </c>
      <c r="C18" s="46" t="n">
        <f aca="false">COUNT('Mediums (Working)'!$C$468:$AQ$468)</f>
        <v>40</v>
      </c>
      <c r="D18" s="62" t="n">
        <f aca="false">IF(C18&gt;0,COUNTIF('Mediums (Working)'!$C$468:$AQ$468,"&gt;50")/C18,"")</f>
        <v>0.175</v>
      </c>
      <c r="E18" s="62" t="n">
        <f aca="false">IF(C18&gt;0,AVERAGE('Mediums (Working)'!$C$468:$AQ$468)/100,"")</f>
        <v>0.329673003974208</v>
      </c>
      <c r="F18" s="62" t="n">
        <f aca="false">IF(C18&gt;0,SUMPRODUCT(ISNUMBER('Mediums (Working)'!$C$468:$AQ$468)*ISNUMBER('Mediums (Working)'!$C$524:$AQ$524)*('Mediums (Working)'!$C$468:$AQ$468&lt;=50)*('Mediums (Working)'!$C$524:$AQ$524&gt;50))/C18,"")</f>
        <v>0.4</v>
      </c>
      <c r="G18" s="62" t="n">
        <f aca="false">IF(C18&gt;0,AVERAGE('Mediums (Working)'!$C$524:$AQ$524)/100,"")</f>
        <v>0.554569779446979</v>
      </c>
      <c r="H18" s="62" t="n">
        <f aca="false">IF(C18&gt;0,1-D18-F18,"")</f>
        <v>0.425</v>
      </c>
      <c r="I18" s="46" t="n">
        <f aca="false">SUMPRODUCT(ISNUMBER('Mediums (Working)'!$C$20:$AQ$20)*ISNUMBER('Mediums (Working)'!$C$468:$AQ$468)*('Mediums (Working)'!$C$20:$AQ$20&lt;51))</f>
        <v>29</v>
      </c>
      <c r="J18" s="62" t="n">
        <f aca="false">IF(I18&gt;0,SUMPRODUCT(ISNUMBER('Mediums (Working)'!$C$20:$AQ$20)*ISNUMBER('Mediums (Working)'!$C$468:$AQ$468)*('Mediums (Working)'!$C$20:$AQ$20&lt;51)*('Mediums (Working)'!$C$468:$AQ$468&gt;50))/I18,"")</f>
        <v>0.137931034482759</v>
      </c>
      <c r="K18" s="62" t="n">
        <f aca="false">IF(I18&gt;0,SUMPRODUCT(ISNUMBER('Mediums (Working)'!$C$20:$AQ$20)*ISNUMBER('Mediums (Working)'!$C$468:$AQ$468)*('Mediums (Working)'!$C$20:$AQ$20&lt;51),'Mediums (Working)'!$C$468:$AQ$468)/I18/100,"")</f>
        <v>0.333196902591891</v>
      </c>
      <c r="L18" s="63" t="n">
        <f aca="false">SUMPRODUCT(--($N$5:$N$55&gt;N18))+1</f>
        <v>37</v>
      </c>
      <c r="M18" s="64" t="n">
        <f aca="false">SUMPRODUCT(--(ISNUMBER($F$5:$F$55))*(($F$5:$F$55+$G$5:$G$55/100)&gt;(F18+G18/100)))+1</f>
        <v>21</v>
      </c>
      <c r="N18" s="65" t="n">
        <f aca="false">D18*1000+E18*10+F18/100+ROW()/10000000</f>
        <v>178.300731839742</v>
      </c>
    </row>
    <row r="19" customFormat="false" ht="15" hidden="false" customHeight="false" outlineLevel="0" collapsed="false">
      <c r="A19" s="15" t="s">
        <v>204</v>
      </c>
      <c r="B19" s="16" t="s">
        <v>153</v>
      </c>
      <c r="C19" s="46" t="n">
        <f aca="false">COUNT('Mediums (Working)'!$C$469:$AQ$469)</f>
        <v>39</v>
      </c>
      <c r="D19" s="62" t="n">
        <f aca="false">IF(C19&gt;0,COUNTIF('Mediums (Working)'!$C$469:$AQ$469,"&gt;50")/C19,"")</f>
        <v>0.0512820512820513</v>
      </c>
      <c r="E19" s="62" t="n">
        <f aca="false">IF(C19&gt;0,AVERAGE('Mediums (Working)'!$C$469:$AQ$469)/100,"")</f>
        <v>0.277078956310169</v>
      </c>
      <c r="F19" s="62" t="n">
        <f aca="false">IF(C19&gt;0,SUMPRODUCT(ISNUMBER('Mediums (Working)'!$C$469:$AQ$469)*ISNUMBER('Mediums (Working)'!$C$525:$AQ$525)*('Mediums (Working)'!$C$469:$AQ$469&lt;=50)*('Mediums (Working)'!$C$525:$AQ$525&gt;50))/C19,"")</f>
        <v>0.384615384615385</v>
      </c>
      <c r="G19" s="62" t="n">
        <f aca="false">IF(C19&gt;0,AVERAGE('Mediums (Working)'!$C$525:$AQ$525)/100,"")</f>
        <v>0.521401755717039</v>
      </c>
      <c r="H19" s="62" t="n">
        <f aca="false">IF(C19&gt;0,1-D19-F19,"")</f>
        <v>0.564102564102564</v>
      </c>
      <c r="I19" s="46" t="n">
        <f aca="false">SUMPRODUCT(ISNUMBER('Mediums (Working)'!$C$21:$AQ$21)*ISNUMBER('Mediums (Working)'!$C$469:$AQ$469)*('Mediums (Working)'!$C$21:$AQ$21&lt;51))</f>
        <v>28</v>
      </c>
      <c r="J19" s="62" t="n">
        <f aca="false">IF(I19&gt;0,SUMPRODUCT(ISNUMBER('Mediums (Working)'!$C$21:$AQ$21)*ISNUMBER('Mediums (Working)'!$C$469:$AQ$469)*('Mediums (Working)'!$C$21:$AQ$21&lt;51)*('Mediums (Working)'!$C$469:$AQ$469&gt;50))/I19,"")</f>
        <v>0</v>
      </c>
      <c r="K19" s="62" t="n">
        <f aca="false">IF(I19&gt;0,SUMPRODUCT(ISNUMBER('Mediums (Working)'!$C$21:$AQ$21)*ISNUMBER('Mediums (Working)'!$C$469:$AQ$469)*('Mediums (Working)'!$C$21:$AQ$21&lt;51),'Mediums (Working)'!$C$469:$AQ$469)/I19/100,"")</f>
        <v>0.280511666653041</v>
      </c>
      <c r="L19" s="63" t="n">
        <f aca="false">SUMPRODUCT(--($N$5:$N$55&gt;N19))+1</f>
        <v>47</v>
      </c>
      <c r="M19" s="64" t="n">
        <f aca="false">SUMPRODUCT(--(ISNUMBER($F$5:$F$55))*(($F$5:$F$55+$G$5:$G$55/100)&gt;(F19+G19/100)))+1</f>
        <v>25</v>
      </c>
      <c r="N19" s="65" t="n">
        <f aca="false">D19*1000+E19*10+F19/100+ROW()/10000000</f>
        <v>54.0566888989991</v>
      </c>
    </row>
    <row r="20" customFormat="false" ht="15" hidden="false" customHeight="false" outlineLevel="0" collapsed="false">
      <c r="A20" s="15" t="s">
        <v>207</v>
      </c>
      <c r="B20" s="16" t="s">
        <v>153</v>
      </c>
      <c r="C20" s="46" t="n">
        <f aca="false">COUNT('Mediums (Working)'!$C$470:$AQ$470)</f>
        <v>39</v>
      </c>
      <c r="D20" s="62" t="n">
        <f aca="false">IF(C20&gt;0,COUNTIF('Mediums (Working)'!$C$470:$AQ$470,"&gt;50")/C20,"")</f>
        <v>0.230769230769231</v>
      </c>
      <c r="E20" s="62" t="n">
        <f aca="false">IF(C20&gt;0,AVERAGE('Mediums (Working)'!$C$470:$AQ$470)/100,"")</f>
        <v>0.336105615665849</v>
      </c>
      <c r="F20" s="62" t="n">
        <f aca="false">IF(C20&gt;0,SUMPRODUCT(ISNUMBER('Mediums (Working)'!$C$470:$AQ$470)*ISNUMBER('Mediums (Working)'!$C$526:$AQ$526)*('Mediums (Working)'!$C$470:$AQ$470&lt;=50)*('Mediums (Working)'!$C$526:$AQ$526&gt;50))/C20,"")</f>
        <v>0.205128205128205</v>
      </c>
      <c r="G20" s="62" t="n">
        <f aca="false">IF(C20&gt;0,AVERAGE('Mediums (Working)'!$C$526:$AQ$526)/100,"")</f>
        <v>0.551515456269818</v>
      </c>
      <c r="H20" s="62" t="n">
        <f aca="false">IF(C20&gt;0,1-D20-F20,"")</f>
        <v>0.564102564102564</v>
      </c>
      <c r="I20" s="46" t="n">
        <f aca="false">SUMPRODUCT(ISNUMBER('Mediums (Working)'!$C$22:$AQ$22)*ISNUMBER('Mediums (Working)'!$C$470:$AQ$470)*('Mediums (Working)'!$C$22:$AQ$22&lt;51))</f>
        <v>25</v>
      </c>
      <c r="J20" s="62" t="n">
        <f aca="false">IF(I20&gt;0,SUMPRODUCT(ISNUMBER('Mediums (Working)'!$C$22:$AQ$22)*ISNUMBER('Mediums (Working)'!$C$470:$AQ$470)*('Mediums (Working)'!$C$22:$AQ$22&lt;51)*('Mediums (Working)'!$C$470:$AQ$470&gt;50))/I20,"")</f>
        <v>0.12</v>
      </c>
      <c r="K20" s="62" t="n">
        <f aca="false">IF(I20&gt;0,SUMPRODUCT(ISNUMBER('Mediums (Working)'!$C$22:$AQ$22)*ISNUMBER('Mediums (Working)'!$C$470:$AQ$470)*('Mediums (Working)'!$C$22:$AQ$22&lt;51),'Mediums (Working)'!$C$470:$AQ$470)/I20/100,"")</f>
        <v>0.275585610127122</v>
      </c>
      <c r="L20" s="63" t="n">
        <f aca="false">SUMPRODUCT(--($N$5:$N$55&gt;N20))+1</f>
        <v>22</v>
      </c>
      <c r="M20" s="64" t="n">
        <f aca="false">SUMPRODUCT(--(ISNUMBER($F$5:$F$55))*(($F$5:$F$55+$G$5:$G$55/100)&gt;(F20+G20/100)))+1</f>
        <v>42</v>
      </c>
      <c r="N20" s="65" t="n">
        <f aca="false">D20*1000+E20*10+F20/100+ROW()/10000000</f>
        <v>234.132340207941</v>
      </c>
    </row>
    <row r="21" customFormat="false" ht="15" hidden="false" customHeight="false" outlineLevel="0" collapsed="false">
      <c r="A21" s="15" t="s">
        <v>210</v>
      </c>
      <c r="B21" s="16" t="s">
        <v>153</v>
      </c>
      <c r="C21" s="46" t="n">
        <f aca="false">COUNT('Mediums (Working)'!$C$471:$AQ$471)</f>
        <v>39</v>
      </c>
      <c r="D21" s="62" t="n">
        <f aca="false">IF(C21&gt;0,COUNTIF('Mediums (Working)'!$C$471:$AQ$471,"&gt;50")/C21,"")</f>
        <v>0.256410256410256</v>
      </c>
      <c r="E21" s="62" t="n">
        <f aca="false">IF(C21&gt;0,AVERAGE('Mediums (Working)'!$C$471:$AQ$471)/100,"")</f>
        <v>0.431101304686992</v>
      </c>
      <c r="F21" s="62" t="n">
        <f aca="false">IF(C21&gt;0,SUMPRODUCT(ISNUMBER('Mediums (Working)'!$C$471:$AQ$471)*ISNUMBER('Mediums (Working)'!$C$527:$AQ$527)*('Mediums (Working)'!$C$471:$AQ$471&lt;=50)*('Mediums (Working)'!$C$527:$AQ$527&gt;50))/C21,"")</f>
        <v>0.58974358974359</v>
      </c>
      <c r="G21" s="62" t="n">
        <f aca="false">IF(C21&gt;0,AVERAGE('Mediums (Working)'!$C$527:$AQ$527)/100,"")</f>
        <v>0.672419375751541</v>
      </c>
      <c r="H21" s="62" t="n">
        <f aca="false">IF(C21&gt;0,1-D21-F21,"")</f>
        <v>0.153846153846154</v>
      </c>
      <c r="I21" s="46" t="n">
        <f aca="false">SUMPRODUCT(ISNUMBER('Mediums (Working)'!$C$23:$AQ$23)*ISNUMBER('Mediums (Working)'!$C$471:$AQ$471)*('Mediums (Working)'!$C$23:$AQ$23&lt;51))</f>
        <v>20</v>
      </c>
      <c r="J21" s="62" t="n">
        <f aca="false">IF(I21&gt;0,SUMPRODUCT(ISNUMBER('Mediums (Working)'!$C$23:$AQ$23)*ISNUMBER('Mediums (Working)'!$C$471:$AQ$471)*('Mediums (Working)'!$C$23:$AQ$23&lt;51)*('Mediums (Working)'!$C$471:$AQ$471&gt;50))/I21,"")</f>
        <v>0</v>
      </c>
      <c r="K21" s="62" t="n">
        <f aca="false">IF(I21&gt;0,SUMPRODUCT(ISNUMBER('Mediums (Working)'!$C$23:$AQ$23)*ISNUMBER('Mediums (Working)'!$C$471:$AQ$471)*('Mediums (Working)'!$C$23:$AQ$23&lt;51),'Mediums (Working)'!$C$471:$AQ$471)/I21/100,"")</f>
        <v>0.305059607295903</v>
      </c>
      <c r="L21" s="63" t="n">
        <f aca="false">SUMPRODUCT(--($N$5:$N$55&gt;N21))+1</f>
        <v>17</v>
      </c>
      <c r="M21" s="64" t="n">
        <f aca="false">SUMPRODUCT(--(ISNUMBER($F$5:$F$55))*(($F$5:$F$55+$G$5:$G$55/100)&gt;(F21+G21/100)))+1</f>
        <v>2</v>
      </c>
      <c r="N21" s="65" t="n">
        <f aca="false">D21*1000+E21*10+F21/100+ROW()/10000000</f>
        <v>260.727168993024</v>
      </c>
    </row>
    <row r="22" customFormat="false" ht="15" hidden="false" customHeight="false" outlineLevel="0" collapsed="false">
      <c r="A22" s="15" t="s">
        <v>213</v>
      </c>
      <c r="B22" s="16" t="s">
        <v>153</v>
      </c>
      <c r="C22" s="46" t="n">
        <f aca="false">COUNT('Mediums (Working)'!$C$472:$AQ$472)</f>
        <v>40</v>
      </c>
      <c r="D22" s="62" t="n">
        <f aca="false">IF(C22&gt;0,COUNTIF('Mediums (Working)'!$C$472:$AQ$472,"&gt;50")/C22,"")</f>
        <v>0.175</v>
      </c>
      <c r="E22" s="62" t="n">
        <f aca="false">IF(C22&gt;0,AVERAGE('Mediums (Working)'!$C$472:$AQ$472)/100,"")</f>
        <v>0.328894298908486</v>
      </c>
      <c r="F22" s="62" t="n">
        <f aca="false">IF(C22&gt;0,SUMPRODUCT(ISNUMBER('Mediums (Working)'!$C$472:$AQ$472)*ISNUMBER('Mediums (Working)'!$C$528:$AQ$528)*('Mediums (Working)'!$C$472:$AQ$472&lt;=50)*('Mediums (Working)'!$C$528:$AQ$528&gt;50))/C22,"")</f>
        <v>0.325</v>
      </c>
      <c r="G22" s="62" t="n">
        <f aca="false">IF(C22&gt;0,AVERAGE('Mediums (Working)'!$C$528:$AQ$528)/100,"")</f>
        <v>0.564663366856103</v>
      </c>
      <c r="H22" s="62" t="n">
        <f aca="false">IF(C22&gt;0,1-D22-F22,"")</f>
        <v>0.5</v>
      </c>
      <c r="I22" s="46" t="n">
        <f aca="false">SUMPRODUCT(ISNUMBER('Mediums (Working)'!$C$24:$AQ$24)*ISNUMBER('Mediums (Working)'!$C$472:$AQ$472)*('Mediums (Working)'!$C$24:$AQ$24&lt;51))</f>
        <v>25</v>
      </c>
      <c r="J22" s="62" t="n">
        <f aca="false">IF(I22&gt;0,SUMPRODUCT(ISNUMBER('Mediums (Working)'!$C$24:$AQ$24)*ISNUMBER('Mediums (Working)'!$C$472:$AQ$472)*('Mediums (Working)'!$C$24:$AQ$24&lt;51)*('Mediums (Working)'!$C$472:$AQ$472&gt;50))/I22,"")</f>
        <v>0</v>
      </c>
      <c r="K22" s="62" t="n">
        <f aca="false">IF(I22&gt;0,SUMPRODUCT(ISNUMBER('Mediums (Working)'!$C$24:$AQ$24)*ISNUMBER('Mediums (Working)'!$C$472:$AQ$472)*('Mediums (Working)'!$C$24:$AQ$24&lt;51),'Mediums (Working)'!$C$472:$AQ$472)/I22/100,"")</f>
        <v>0.227688635315841</v>
      </c>
      <c r="L22" s="63" t="n">
        <f aca="false">SUMPRODUCT(--($N$5:$N$55&gt;N22))+1</f>
        <v>38</v>
      </c>
      <c r="M22" s="64" t="n">
        <f aca="false">SUMPRODUCT(--(ISNUMBER($F$5:$F$55))*(($F$5:$F$55+$G$5:$G$55/100)&gt;(F22+G22/100)))+1</f>
        <v>28</v>
      </c>
      <c r="N22" s="65" t="n">
        <f aca="false">D22*1000+E22*10+F22/100+ROW()/10000000</f>
        <v>178.292195189085</v>
      </c>
    </row>
    <row r="23" customFormat="false" ht="15" hidden="false" customHeight="false" outlineLevel="0" collapsed="false">
      <c r="A23" s="15" t="s">
        <v>216</v>
      </c>
      <c r="B23" s="16" t="s">
        <v>153</v>
      </c>
      <c r="C23" s="46" t="n">
        <f aca="false">COUNT('Mediums (Working)'!$C$473:$AQ$473)</f>
        <v>40</v>
      </c>
      <c r="D23" s="62" t="n">
        <f aca="false">IF(C23&gt;0,COUNTIF('Mediums (Working)'!$C$473:$AQ$473,"&gt;50")/C23,"")</f>
        <v>0.225</v>
      </c>
      <c r="E23" s="62" t="n">
        <f aca="false">IF(C23&gt;0,AVERAGE('Mediums (Working)'!$C$473:$AQ$473)/100,"")</f>
        <v>0.331448722475962</v>
      </c>
      <c r="F23" s="62" t="n">
        <f aca="false">IF(C23&gt;0,SUMPRODUCT(ISNUMBER('Mediums (Working)'!$C$473:$AQ$473)*ISNUMBER('Mediums (Working)'!$C$529:$AQ$529)*('Mediums (Working)'!$C$473:$AQ$473&lt;=50)*('Mediums (Working)'!$C$529:$AQ$529&gt;50))/C23,"")</f>
        <v>0.15</v>
      </c>
      <c r="G23" s="62" t="n">
        <f aca="false">IF(C23&gt;0,AVERAGE('Mediums (Working)'!$C$529:$AQ$529)/100,"")</f>
        <v>0.507756747985715</v>
      </c>
      <c r="H23" s="62" t="n">
        <f aca="false">IF(C23&gt;0,1-D23-F23,"")</f>
        <v>0.625</v>
      </c>
      <c r="I23" s="46" t="n">
        <f aca="false">SUMPRODUCT(ISNUMBER('Mediums (Working)'!$C$25:$AQ$25)*ISNUMBER('Mediums (Working)'!$C$473:$AQ$473)*('Mediums (Working)'!$C$25:$AQ$25&lt;51))</f>
        <v>28</v>
      </c>
      <c r="J23" s="62" t="n">
        <f aca="false">IF(I23&gt;0,SUMPRODUCT(ISNUMBER('Mediums (Working)'!$C$25:$AQ$25)*ISNUMBER('Mediums (Working)'!$C$473:$AQ$473)*('Mediums (Working)'!$C$25:$AQ$25&lt;51)*('Mediums (Working)'!$C$473:$AQ$473&gt;50))/I23,"")</f>
        <v>0.0714285714285714</v>
      </c>
      <c r="K23" s="62" t="n">
        <f aca="false">IF(I23&gt;0,SUMPRODUCT(ISNUMBER('Mediums (Working)'!$C$25:$AQ$25)*ISNUMBER('Mediums (Working)'!$C$473:$AQ$473)*('Mediums (Working)'!$C$25:$AQ$25&lt;51),'Mediums (Working)'!$C$473:$AQ$473)/I23/100,"")</f>
        <v>0.258189839031669</v>
      </c>
      <c r="L23" s="63" t="n">
        <f aca="false">SUMPRODUCT(--($N$5:$N$55&gt;N23))+1</f>
        <v>27</v>
      </c>
      <c r="M23" s="64" t="n">
        <f aca="false">SUMPRODUCT(--(ISNUMBER($F$5:$F$55))*(($F$5:$F$55+$G$5:$G$55/100)&gt;(F23+G23/100)))+1</f>
        <v>49</v>
      </c>
      <c r="N23" s="65" t="n">
        <f aca="false">D23*1000+E23*10+F23/100+ROW()/10000000</f>
        <v>228.31598952476</v>
      </c>
    </row>
    <row r="24" customFormat="false" ht="15" hidden="false" customHeight="false" outlineLevel="0" collapsed="false">
      <c r="A24" s="15" t="s">
        <v>219</v>
      </c>
      <c r="B24" s="16" t="s">
        <v>153</v>
      </c>
      <c r="C24" s="46" t="n">
        <f aca="false">COUNT('Mediums (Working)'!$C$474:$AQ$474)</f>
        <v>39</v>
      </c>
      <c r="D24" s="62" t="n">
        <f aca="false">IF(C24&gt;0,COUNTIF('Mediums (Working)'!$C$474:$AQ$474,"&gt;50")/C24,"")</f>
        <v>0.230769230769231</v>
      </c>
      <c r="E24" s="62" t="n">
        <f aca="false">IF(C24&gt;0,AVERAGE('Mediums (Working)'!$C$474:$AQ$474)/100,"")</f>
        <v>0.278858810486158</v>
      </c>
      <c r="F24" s="62" t="n">
        <f aca="false">IF(C24&gt;0,SUMPRODUCT(ISNUMBER('Mediums (Working)'!$C$474:$AQ$474)*ISNUMBER('Mediums (Working)'!$C$530:$AQ$530)*('Mediums (Working)'!$C$474:$AQ$474&lt;=50)*('Mediums (Working)'!$C$530:$AQ$530&gt;50))/C24,"")</f>
        <v>0.128205128205128</v>
      </c>
      <c r="G24" s="62" t="n">
        <f aca="false">IF(C24&gt;0,AVERAGE('Mediums (Working)'!$C$530:$AQ$530)/100,"")</f>
        <v>0.497681304938484</v>
      </c>
      <c r="H24" s="62" t="n">
        <f aca="false">IF(C24&gt;0,1-D24-F24,"")</f>
        <v>0.641025641025641</v>
      </c>
      <c r="I24" s="46" t="n">
        <f aca="false">SUMPRODUCT(ISNUMBER('Mediums (Working)'!$C$26:$AQ$26)*ISNUMBER('Mediums (Working)'!$C$474:$AQ$474)*('Mediums (Working)'!$C$26:$AQ$26&lt;51))</f>
        <v>31</v>
      </c>
      <c r="J24" s="62" t="n">
        <f aca="false">IF(I24&gt;0,SUMPRODUCT(ISNUMBER('Mediums (Working)'!$C$26:$AQ$26)*ISNUMBER('Mediums (Working)'!$C$474:$AQ$474)*('Mediums (Working)'!$C$26:$AQ$26&lt;51)*('Mediums (Working)'!$C$474:$AQ$474&gt;50))/I24,"")</f>
        <v>0.161290322580645</v>
      </c>
      <c r="K24" s="62" t="n">
        <f aca="false">IF(I24&gt;0,SUMPRODUCT(ISNUMBER('Mediums (Working)'!$C$26:$AQ$26)*ISNUMBER('Mediums (Working)'!$C$474:$AQ$474)*('Mediums (Working)'!$C$26:$AQ$26&lt;51),'Mediums (Working)'!$C$474:$AQ$474)/I24/100,"")</f>
        <v>0.237254628384127</v>
      </c>
      <c r="L24" s="63" t="n">
        <f aca="false">SUMPRODUCT(--($N$5:$N$55&gt;N24))+1</f>
        <v>23</v>
      </c>
      <c r="M24" s="64" t="n">
        <f aca="false">SUMPRODUCT(--(ISNUMBER($F$5:$F$55))*(($F$5:$F$55+$G$5:$G$55/100)&gt;(F24+G24/100)))+1</f>
        <v>50</v>
      </c>
      <c r="N24" s="65" t="n">
        <f aca="false">D24*1000+E24*10+F24/100+ROW()/10000000</f>
        <v>233.559103325374</v>
      </c>
    </row>
    <row r="25" customFormat="false" ht="15" hidden="false" customHeight="false" outlineLevel="0" collapsed="false">
      <c r="A25" s="15" t="s">
        <v>222</v>
      </c>
      <c r="B25" s="16" t="s">
        <v>153</v>
      </c>
      <c r="C25" s="46" t="n">
        <f aca="false">COUNT('Mediums (Working)'!$C$475:$AQ$475)</f>
        <v>40</v>
      </c>
      <c r="D25" s="62" t="n">
        <f aca="false">IF(C25&gt;0,COUNTIF('Mediums (Working)'!$C$475:$AQ$475,"&gt;50")/C25,"")</f>
        <v>0.15</v>
      </c>
      <c r="E25" s="62" t="n">
        <f aca="false">IF(C25&gt;0,AVERAGE('Mediums (Working)'!$C$475:$AQ$475)/100,"")</f>
        <v>0.283894258202367</v>
      </c>
      <c r="F25" s="62" t="n">
        <f aca="false">IF(C25&gt;0,SUMPRODUCT(ISNUMBER('Mediums (Working)'!$C$475:$AQ$475)*ISNUMBER('Mediums (Working)'!$C$531:$AQ$531)*('Mediums (Working)'!$C$475:$AQ$475&lt;=50)*('Mediums (Working)'!$C$531:$AQ$531&gt;50))/C25,"")</f>
        <v>0.275</v>
      </c>
      <c r="G25" s="62" t="n">
        <f aca="false">IF(C25&gt;0,AVERAGE('Mediums (Working)'!$C$531:$AQ$531)/100,"")</f>
        <v>0.52873885472706</v>
      </c>
      <c r="H25" s="62" t="n">
        <f aca="false">IF(C25&gt;0,1-D25-F25,"")</f>
        <v>0.575</v>
      </c>
      <c r="I25" s="46" t="n">
        <f aca="false">SUMPRODUCT(ISNUMBER('Mediums (Working)'!$C$27:$AQ$27)*ISNUMBER('Mediums (Working)'!$C$475:$AQ$475)*('Mediums (Working)'!$C$27:$AQ$27&lt;51))</f>
        <v>33</v>
      </c>
      <c r="J25" s="62" t="n">
        <f aca="false">IF(I25&gt;0,SUMPRODUCT(ISNUMBER('Mediums (Working)'!$C$27:$AQ$27)*ISNUMBER('Mediums (Working)'!$C$475:$AQ$475)*('Mediums (Working)'!$C$27:$AQ$27&lt;51)*('Mediums (Working)'!$C$475:$AQ$475&gt;50))/I25,"")</f>
        <v>0.0909090909090909</v>
      </c>
      <c r="K25" s="62" t="n">
        <f aca="false">IF(I25&gt;0,SUMPRODUCT(ISNUMBER('Mediums (Working)'!$C$27:$AQ$27)*ISNUMBER('Mediums (Working)'!$C$475:$AQ$475)*('Mediums (Working)'!$C$27:$AQ$27&lt;51),'Mediums (Working)'!$C$475:$AQ$475)/I25/100,"")</f>
        <v>0.258420272074142</v>
      </c>
      <c r="L25" s="63" t="n">
        <f aca="false">SUMPRODUCT(--($N$5:$N$55&gt;N25))+1</f>
        <v>39</v>
      </c>
      <c r="M25" s="64" t="n">
        <f aca="false">SUMPRODUCT(--(ISNUMBER($F$5:$F$55))*(($F$5:$F$55+$G$5:$G$55/100)&gt;(F25+G25/100)))+1</f>
        <v>35</v>
      </c>
      <c r="N25" s="65" t="n">
        <f aca="false">D25*1000+E25*10+F25/100+ROW()/10000000</f>
        <v>152.841695082024</v>
      </c>
    </row>
    <row r="26" customFormat="false" ht="15" hidden="false" customHeight="false" outlineLevel="0" collapsed="false">
      <c r="A26" s="15" t="s">
        <v>225</v>
      </c>
      <c r="B26" s="16" t="s">
        <v>153</v>
      </c>
      <c r="C26" s="46" t="n">
        <f aca="false">COUNT('Mediums (Working)'!$C$476:$AQ$476)</f>
        <v>40</v>
      </c>
      <c r="D26" s="62" t="n">
        <f aca="false">IF(C26&gt;0,COUNTIF('Mediums (Working)'!$C$476:$AQ$476,"&gt;50")/C26,"")</f>
        <v>0.15</v>
      </c>
      <c r="E26" s="62" t="n">
        <f aca="false">IF(C26&gt;0,AVERAGE('Mediums (Working)'!$C$476:$AQ$476)/100,"")</f>
        <v>0.262525836577767</v>
      </c>
      <c r="F26" s="62" t="n">
        <f aca="false">IF(C26&gt;0,SUMPRODUCT(ISNUMBER('Mediums (Working)'!$C$476:$AQ$476)*ISNUMBER('Mediums (Working)'!$C$532:$AQ$532)*('Mediums (Working)'!$C$476:$AQ$476&lt;=50)*('Mediums (Working)'!$C$532:$AQ$532&gt;50))/C26,"")</f>
        <v>0.2</v>
      </c>
      <c r="G26" s="62" t="n">
        <f aca="false">IF(C26&gt;0,AVERAGE('Mediums (Working)'!$C$532:$AQ$532)/100,"")</f>
        <v>0.505461451038157</v>
      </c>
      <c r="H26" s="62" t="n">
        <f aca="false">IF(C26&gt;0,1-D26-F26,"")</f>
        <v>0.65</v>
      </c>
      <c r="I26" s="46" t="n">
        <f aca="false">SUMPRODUCT(ISNUMBER('Mediums (Working)'!$C$28:$AQ$28)*ISNUMBER('Mediums (Working)'!$C$476:$AQ$476)*('Mediums (Working)'!$C$28:$AQ$28&lt;51))</f>
        <v>30</v>
      </c>
      <c r="J26" s="62" t="n">
        <f aca="false">IF(I26&gt;0,SUMPRODUCT(ISNUMBER('Mediums (Working)'!$C$28:$AQ$28)*ISNUMBER('Mediums (Working)'!$C$476:$AQ$476)*('Mediums (Working)'!$C$28:$AQ$28&lt;51)*('Mediums (Working)'!$C$476:$AQ$476&gt;50))/I26,"")</f>
        <v>0</v>
      </c>
      <c r="K26" s="62" t="n">
        <f aca="false">IF(I26&gt;0,SUMPRODUCT(ISNUMBER('Mediums (Working)'!$C$28:$AQ$28)*ISNUMBER('Mediums (Working)'!$C$476:$AQ$476)*('Mediums (Working)'!$C$28:$AQ$28&lt;51),'Mediums (Working)'!$C$476:$AQ$476)/I26/100,"")</f>
        <v>0.173501307617439</v>
      </c>
      <c r="L26" s="63" t="n">
        <f aca="false">SUMPRODUCT(--($N$5:$N$55&gt;N26))+1</f>
        <v>41</v>
      </c>
      <c r="M26" s="64" t="n">
        <f aca="false">SUMPRODUCT(--(ISNUMBER($F$5:$F$55))*(($F$5:$F$55+$G$5:$G$55/100)&gt;(F26+G26/100)))+1</f>
        <v>46</v>
      </c>
      <c r="N26" s="65" t="n">
        <f aca="false">D26*1000+E26*10+F26/100+ROW()/10000000</f>
        <v>152.627260965778</v>
      </c>
    </row>
    <row r="27" customFormat="false" ht="15" hidden="false" customHeight="false" outlineLevel="0" collapsed="false">
      <c r="A27" s="15" t="s">
        <v>228</v>
      </c>
      <c r="B27" s="16" t="s">
        <v>153</v>
      </c>
      <c r="C27" s="46" t="n">
        <f aca="false">COUNT('Mediums (Working)'!$C$477:$AQ$477)</f>
        <v>40</v>
      </c>
      <c r="D27" s="62" t="n">
        <f aca="false">IF(C27&gt;0,COUNTIF('Mediums (Working)'!$C$477:$AQ$477,"&gt;50")/C27,"")</f>
        <v>0.3</v>
      </c>
      <c r="E27" s="62" t="n">
        <f aca="false">IF(C27&gt;0,AVERAGE('Mediums (Working)'!$C$477:$AQ$477)/100,"")</f>
        <v>0.371686427335178</v>
      </c>
      <c r="F27" s="62" t="n">
        <f aca="false">IF(C27&gt;0,SUMPRODUCT(ISNUMBER('Mediums (Working)'!$C$477:$AQ$477)*ISNUMBER('Mediums (Working)'!$C$533:$AQ$533)*('Mediums (Working)'!$C$477:$AQ$477&lt;=50)*('Mediums (Working)'!$C$533:$AQ$533&gt;50))/C27,"")</f>
        <v>0.2</v>
      </c>
      <c r="G27" s="62" t="n">
        <f aca="false">IF(C27&gt;0,AVERAGE('Mediums (Working)'!$C$533:$AQ$533)/100,"")</f>
        <v>0.561742846034194</v>
      </c>
      <c r="H27" s="62" t="n">
        <f aca="false">IF(C27&gt;0,1-D27-F27,"")</f>
        <v>0.5</v>
      </c>
      <c r="I27" s="46" t="n">
        <f aca="false">SUMPRODUCT(ISNUMBER('Mediums (Working)'!$C$29:$AQ$29)*ISNUMBER('Mediums (Working)'!$C$477:$AQ$477)*('Mediums (Working)'!$C$29:$AQ$29&lt;51))</f>
        <v>30</v>
      </c>
      <c r="J27" s="62" t="n">
        <f aca="false">IF(I27&gt;0,SUMPRODUCT(ISNUMBER('Mediums (Working)'!$C$29:$AQ$29)*ISNUMBER('Mediums (Working)'!$C$477:$AQ$477)*('Mediums (Working)'!$C$29:$AQ$29&lt;51)*('Mediums (Working)'!$C$477:$AQ$477&gt;50))/I27,"")</f>
        <v>0.233333333333333</v>
      </c>
      <c r="K27" s="62" t="n">
        <f aca="false">IF(I27&gt;0,SUMPRODUCT(ISNUMBER('Mediums (Working)'!$C$29:$AQ$29)*ISNUMBER('Mediums (Working)'!$C$477:$AQ$477)*('Mediums (Working)'!$C$29:$AQ$29&lt;51),'Mediums (Working)'!$C$477:$AQ$477)/I27/100,"")</f>
        <v>0.335701382827374</v>
      </c>
      <c r="L27" s="63" t="n">
        <f aca="false">SUMPRODUCT(--($N$5:$N$55&gt;N27))+1</f>
        <v>11</v>
      </c>
      <c r="M27" s="64" t="n">
        <f aca="false">SUMPRODUCT(--(ISNUMBER($F$5:$F$55))*(($F$5:$F$55+$G$5:$G$55/100)&gt;(F27+G27/100)))+1</f>
        <v>44</v>
      </c>
      <c r="N27" s="65" t="n">
        <f aca="false">D27*1000+E27*10+F27/100+ROW()/10000000</f>
        <v>303.718866973352</v>
      </c>
    </row>
    <row r="28" customFormat="false" ht="15" hidden="false" customHeight="false" outlineLevel="0" collapsed="false">
      <c r="A28" s="15" t="s">
        <v>231</v>
      </c>
      <c r="B28" s="16" t="s">
        <v>153</v>
      </c>
      <c r="C28" s="46" t="n">
        <f aca="false">COUNT('Mediums (Working)'!$C$478:$AQ$478)</f>
        <v>40</v>
      </c>
      <c r="D28" s="62" t="n">
        <f aca="false">IF(C28&gt;0,COUNTIF('Mediums (Working)'!$C$478:$AQ$478,"&gt;50")/C28,"")</f>
        <v>0.2</v>
      </c>
      <c r="E28" s="62" t="n">
        <f aca="false">IF(C28&gt;0,AVERAGE('Mediums (Working)'!$C$478:$AQ$478)/100,"")</f>
        <v>0.307516350294212</v>
      </c>
      <c r="F28" s="62" t="n">
        <f aca="false">IF(C28&gt;0,SUMPRODUCT(ISNUMBER('Mediums (Working)'!$C$478:$AQ$478)*ISNUMBER('Mediums (Working)'!$C$534:$AQ$534)*('Mediums (Working)'!$C$478:$AQ$478&lt;=50)*('Mediums (Working)'!$C$534:$AQ$534&gt;50))/C28,"")</f>
        <v>0.175</v>
      </c>
      <c r="G28" s="62" t="n">
        <f aca="false">IF(C28&gt;0,AVERAGE('Mediums (Working)'!$C$534:$AQ$534)/100,"")</f>
        <v>0.526302299666016</v>
      </c>
      <c r="H28" s="62" t="n">
        <f aca="false">IF(C28&gt;0,1-D28-F28,"")</f>
        <v>0.625</v>
      </c>
      <c r="I28" s="46" t="n">
        <f aca="false">SUMPRODUCT(ISNUMBER('Mediums (Working)'!$C$30:$AQ$30)*ISNUMBER('Mediums (Working)'!$C$478:$AQ$478)*('Mediums (Working)'!$C$30:$AQ$30&lt;51))</f>
        <v>29</v>
      </c>
      <c r="J28" s="62" t="n">
        <f aca="false">IF(I28&gt;0,SUMPRODUCT(ISNUMBER('Mediums (Working)'!$C$30:$AQ$30)*ISNUMBER('Mediums (Working)'!$C$478:$AQ$478)*('Mediums (Working)'!$C$30:$AQ$30&lt;51)*('Mediums (Working)'!$C$478:$AQ$478&gt;50))/I28,"")</f>
        <v>0</v>
      </c>
      <c r="K28" s="62" t="n">
        <f aca="false">IF(I28&gt;0,SUMPRODUCT(ISNUMBER('Mediums (Working)'!$C$30:$AQ$30)*ISNUMBER('Mediums (Working)'!$C$478:$AQ$478)*('Mediums (Working)'!$C$30:$AQ$30&lt;51),'Mediums (Working)'!$C$478:$AQ$478)/I28/100,"")</f>
        <v>0.213625531692475</v>
      </c>
      <c r="L28" s="63" t="n">
        <f aca="false">SUMPRODUCT(--($N$5:$N$55&gt;N28))+1</f>
        <v>32</v>
      </c>
      <c r="M28" s="64" t="n">
        <f aca="false">SUMPRODUCT(--(ISNUMBER($F$5:$F$55))*(($F$5:$F$55+$G$5:$G$55/100)&gt;(F28+G28/100)))+1</f>
        <v>48</v>
      </c>
      <c r="N28" s="65" t="n">
        <f aca="false">D28*1000+E28*10+F28/100+ROW()/10000000</f>
        <v>203.076916302942</v>
      </c>
    </row>
    <row r="29" customFormat="false" ht="15" hidden="false" customHeight="false" outlineLevel="0" collapsed="false">
      <c r="A29" s="15" t="s">
        <v>234</v>
      </c>
      <c r="B29" s="16" t="s">
        <v>153</v>
      </c>
      <c r="C29" s="46" t="n">
        <f aca="false">COUNT('Mediums (Working)'!$C$479:$AQ$479)</f>
        <v>39</v>
      </c>
      <c r="D29" s="62" t="n">
        <f aca="false">IF(C29&gt;0,COUNTIF('Mediums (Working)'!$C$479:$AQ$479,"&gt;50")/C29,"")</f>
        <v>0.17948717948718</v>
      </c>
      <c r="E29" s="62" t="n">
        <f aca="false">IF(C29&gt;0,AVERAGE('Mediums (Working)'!$C$479:$AQ$479)/100,"")</f>
        <v>0.267541676142923</v>
      </c>
      <c r="F29" s="62" t="n">
        <f aca="false">IF(C29&gt;0,SUMPRODUCT(ISNUMBER('Mediums (Working)'!$C$479:$AQ$479)*ISNUMBER('Mediums (Working)'!$C$535:$AQ$535)*('Mediums (Working)'!$C$479:$AQ$479&lt;=50)*('Mediums (Working)'!$C$535:$AQ$535&gt;50))/C29,"")</f>
        <v>0.256410256410256</v>
      </c>
      <c r="G29" s="62" t="n">
        <f aca="false">IF(C29&gt;0,AVERAGE('Mediums (Working)'!$C$535:$AQ$535)/100,"")</f>
        <v>0.550772869216976</v>
      </c>
      <c r="H29" s="62" t="n">
        <f aca="false">IF(C29&gt;0,1-D29-F29,"")</f>
        <v>0.564102564102564</v>
      </c>
      <c r="I29" s="46" t="n">
        <f aca="false">SUMPRODUCT(ISNUMBER('Mediums (Working)'!$C$31:$AQ$31)*ISNUMBER('Mediums (Working)'!$C$479:$AQ$479)*('Mediums (Working)'!$C$31:$AQ$31&lt;51))</f>
        <v>27</v>
      </c>
      <c r="J29" s="62" t="n">
        <f aca="false">IF(I29&gt;0,SUMPRODUCT(ISNUMBER('Mediums (Working)'!$C$31:$AQ$31)*ISNUMBER('Mediums (Working)'!$C$479:$AQ$479)*('Mediums (Working)'!$C$31:$AQ$31&lt;51)*('Mediums (Working)'!$C$479:$AQ$479&gt;50))/I29,"")</f>
        <v>0.037037037037037</v>
      </c>
      <c r="K29" s="62" t="n">
        <f aca="false">IF(I29&gt;0,SUMPRODUCT(ISNUMBER('Mediums (Working)'!$C$31:$AQ$31)*ISNUMBER('Mediums (Working)'!$C$479:$AQ$479)*('Mediums (Working)'!$C$31:$AQ$31&lt;51),'Mediums (Working)'!$C$479:$AQ$479)/I29/100,"")</f>
        <v>0.183562350258839</v>
      </c>
      <c r="L29" s="63" t="n">
        <f aca="false">SUMPRODUCT(--($N$5:$N$55&gt;N29))+1</f>
        <v>35</v>
      </c>
      <c r="M29" s="64" t="n">
        <f aca="false">SUMPRODUCT(--(ISNUMBER($F$5:$F$55))*(($F$5:$F$55+$G$5:$G$55/100)&gt;(F29+G29/100)))+1</f>
        <v>36</v>
      </c>
      <c r="N29" s="65" t="n">
        <f aca="false">D29*1000+E29*10+F29/100+ROW()/10000000</f>
        <v>182.165163251173</v>
      </c>
    </row>
    <row r="30" customFormat="false" ht="15" hidden="false" customHeight="false" outlineLevel="0" collapsed="false">
      <c r="A30" s="15" t="s">
        <v>237</v>
      </c>
      <c r="B30" s="16" t="s">
        <v>153</v>
      </c>
      <c r="C30" s="46" t="n">
        <f aca="false">COUNT('Mediums (Working)'!$C$480:$AQ$480)</f>
        <v>40</v>
      </c>
      <c r="D30" s="62" t="n">
        <f aca="false">IF(C30&gt;0,COUNTIF('Mediums (Working)'!$C$480:$AQ$480,"&gt;50")/C30,"")</f>
        <v>0.15</v>
      </c>
      <c r="E30" s="62" t="n">
        <f aca="false">IF(C30&gt;0,AVERAGE('Mediums (Working)'!$C$480:$AQ$480)/100,"")</f>
        <v>0.279073097260433</v>
      </c>
      <c r="F30" s="62" t="n">
        <f aca="false">IF(C30&gt;0,SUMPRODUCT(ISNUMBER('Mediums (Working)'!$C$480:$AQ$480)*ISNUMBER('Mediums (Working)'!$C$536:$AQ$536)*('Mediums (Working)'!$C$480:$AQ$480&lt;=50)*('Mediums (Working)'!$C$536:$AQ$536&gt;50))/C30,"")</f>
        <v>0.35</v>
      </c>
      <c r="G30" s="62" t="n">
        <f aca="false">IF(C30&gt;0,AVERAGE('Mediums (Working)'!$C$536:$AQ$536)/100,"")</f>
        <v>0.583976845809564</v>
      </c>
      <c r="H30" s="62" t="n">
        <f aca="false">IF(C30&gt;0,1-D30-F30,"")</f>
        <v>0.5</v>
      </c>
      <c r="I30" s="46" t="n">
        <f aca="false">SUMPRODUCT(ISNUMBER('Mediums (Working)'!$C$32:$AQ$32)*ISNUMBER('Mediums (Working)'!$C$480:$AQ$480)*('Mediums (Working)'!$C$32:$AQ$32&lt;51))</f>
        <v>27</v>
      </c>
      <c r="J30" s="62" t="n">
        <f aca="false">IF(I30&gt;0,SUMPRODUCT(ISNUMBER('Mediums (Working)'!$C$32:$AQ$32)*ISNUMBER('Mediums (Working)'!$C$480:$AQ$480)*('Mediums (Working)'!$C$32:$AQ$32&lt;51)*('Mediums (Working)'!$C$480:$AQ$480&gt;50))/I30,"")</f>
        <v>0</v>
      </c>
      <c r="K30" s="62" t="n">
        <f aca="false">IF(I30&gt;0,SUMPRODUCT(ISNUMBER('Mediums (Working)'!$C$32:$AQ$32)*ISNUMBER('Mediums (Working)'!$C$480:$AQ$480)*('Mediums (Working)'!$C$32:$AQ$32&lt;51),'Mediums (Working)'!$C$480:$AQ$480)/I30/100,"")</f>
        <v>0.182244683773536</v>
      </c>
      <c r="L30" s="63" t="n">
        <f aca="false">SUMPRODUCT(--($N$5:$N$55&gt;N30))+1</f>
        <v>40</v>
      </c>
      <c r="M30" s="64" t="n">
        <f aca="false">SUMPRODUCT(--(ISNUMBER($F$5:$F$55))*(($F$5:$F$55+$G$5:$G$55/100)&gt;(F30+G30/100)))+1</f>
        <v>27</v>
      </c>
      <c r="N30" s="65" t="n">
        <f aca="false">D30*1000+E30*10+F30/100+ROW()/10000000</f>
        <v>152.794233972604</v>
      </c>
    </row>
    <row r="31" customFormat="false" ht="15" hidden="false" customHeight="false" outlineLevel="0" collapsed="false">
      <c r="A31" s="15" t="s">
        <v>240</v>
      </c>
      <c r="B31" s="16" t="s">
        <v>153</v>
      </c>
      <c r="C31" s="46" t="n">
        <f aca="false">COUNT('Mediums (Working)'!$C$481:$AQ$481)</f>
        <v>40</v>
      </c>
      <c r="D31" s="62" t="n">
        <f aca="false">IF(C31&gt;0,COUNTIF('Mediums (Working)'!$C$481:$AQ$481,"&gt;50")/C31,"")</f>
        <v>0.325</v>
      </c>
      <c r="E31" s="62" t="n">
        <f aca="false">IF(C31&gt;0,AVERAGE('Mediums (Working)'!$C$481:$AQ$481)/100,"")</f>
        <v>0.455974123188507</v>
      </c>
      <c r="F31" s="62" t="n">
        <f aca="false">IF(C31&gt;0,SUMPRODUCT(ISNUMBER('Mediums (Working)'!$C$481:$AQ$481)*ISNUMBER('Mediums (Working)'!$C$537:$AQ$537)*('Mediums (Working)'!$C$481:$AQ$481&lt;=50)*('Mediums (Working)'!$C$537:$AQ$537&gt;50))/C31,"")</f>
        <v>0.3</v>
      </c>
      <c r="G31" s="62" t="n">
        <f aca="false">IF(C31&gt;0,AVERAGE('Mediums (Working)'!$C$537:$AQ$537)/100,"")</f>
        <v>0.660295248047214</v>
      </c>
      <c r="H31" s="62" t="n">
        <f aca="false">IF(C31&gt;0,1-D31-F31,"")</f>
        <v>0.375</v>
      </c>
      <c r="I31" s="46" t="n">
        <f aca="false">SUMPRODUCT(ISNUMBER('Mediums (Working)'!$C$33:$AQ$33)*ISNUMBER('Mediums (Working)'!$C$481:$AQ$481)*('Mediums (Working)'!$C$33:$AQ$33&lt;51))</f>
        <v>20</v>
      </c>
      <c r="J31" s="62" t="n">
        <f aca="false">IF(I31&gt;0,SUMPRODUCT(ISNUMBER('Mediums (Working)'!$C$33:$AQ$33)*ISNUMBER('Mediums (Working)'!$C$481:$AQ$481)*('Mediums (Working)'!$C$33:$AQ$33&lt;51)*('Mediums (Working)'!$C$481:$AQ$481&gt;50))/I31,"")</f>
        <v>0.15</v>
      </c>
      <c r="K31" s="62" t="n">
        <f aca="false">IF(I31&gt;0,SUMPRODUCT(ISNUMBER('Mediums (Working)'!$C$33:$AQ$33)*ISNUMBER('Mediums (Working)'!$C$481:$AQ$481)*('Mediums (Working)'!$C$33:$AQ$33&lt;51),'Mediums (Working)'!$C$481:$AQ$481)/I31/100,"")</f>
        <v>0.331447119086966</v>
      </c>
      <c r="L31" s="63" t="n">
        <f aca="false">SUMPRODUCT(--($N$5:$N$55&gt;N31))+1</f>
        <v>3</v>
      </c>
      <c r="M31" s="64" t="n">
        <f aca="false">SUMPRODUCT(--(ISNUMBER($F$5:$F$55))*(($F$5:$F$55+$G$5:$G$55/100)&gt;(F31+G31/100)))+1</f>
        <v>29</v>
      </c>
      <c r="N31" s="65" t="n">
        <f aca="false">D31*1000+E31*10+F31/100+ROW()/10000000</f>
        <v>329.562744331885</v>
      </c>
    </row>
    <row r="33" customFormat="false" ht="15" hidden="false" customHeight="false" outlineLevel="0" collapsed="false">
      <c r="A33" s="32" t="s">
        <v>247</v>
      </c>
      <c r="B33" s="33" t="s">
        <v>248</v>
      </c>
      <c r="C33" s="46" t="n">
        <f aca="false">COUNT('Mediums (Working)'!$C$484:$AQ$484)</f>
        <v>40</v>
      </c>
      <c r="D33" s="62" t="n">
        <f aca="false">IF(C33&gt;0,COUNTIF('Mediums (Working)'!$C$484:$AQ$484,"&gt;50")/C33,"")</f>
        <v>0.225</v>
      </c>
      <c r="E33" s="62" t="n">
        <f aca="false">IF(C33&gt;0,AVERAGE('Mediums (Working)'!$C$484:$AQ$484)/100,"")</f>
        <v>0.398166006148461</v>
      </c>
      <c r="F33" s="62" t="n">
        <f aca="false">IF(C33&gt;0,SUMPRODUCT(ISNUMBER('Mediums (Working)'!$C$484:$AQ$484)*ISNUMBER('Mediums (Working)'!$C$540:$AQ$540)*('Mediums (Working)'!$C$484:$AQ$484&lt;=50)*('Mediums (Working)'!$C$540:$AQ$540&gt;50))/C33,"")</f>
        <v>0.55</v>
      </c>
      <c r="G33" s="62" t="n">
        <f aca="false">IF(C33&gt;0,AVERAGE('Mediums (Working)'!$C$540:$AQ$540)/100,"")</f>
        <v>0.651128348135702</v>
      </c>
      <c r="H33" s="62" t="n">
        <f aca="false">IF(C33&gt;0,1-D33-F33,"")</f>
        <v>0.225</v>
      </c>
      <c r="I33" s="46" t="n">
        <f aca="false">SUMPRODUCT(ISNUMBER('Mediums (Working)'!$C$36:$AQ$36)*ISNUMBER('Mediums (Working)'!$C$484:$AQ$484)*('Mediums (Working)'!$C$36:$AQ$36&lt;51))</f>
        <v>27</v>
      </c>
      <c r="J33" s="62" t="n">
        <f aca="false">IF(I33&gt;0,SUMPRODUCT(ISNUMBER('Mediums (Working)'!$C$36:$AQ$36)*ISNUMBER('Mediums (Working)'!$C$484:$AQ$484)*('Mediums (Working)'!$C$36:$AQ$36&lt;51)*('Mediums (Working)'!$C$484:$AQ$484&gt;50))/I33,"")</f>
        <v>0.037037037037037</v>
      </c>
      <c r="K33" s="62" t="n">
        <f aca="false">IF(I33&gt;0,SUMPRODUCT(ISNUMBER('Mediums (Working)'!$C$36:$AQ$36)*ISNUMBER('Mediums (Working)'!$C$484:$AQ$484)*('Mediums (Working)'!$C$36:$AQ$36&lt;51),'Mediums (Working)'!$C$484:$AQ$484)/I33/100,"")</f>
        <v>0.301224752308438</v>
      </c>
      <c r="L33" s="63" t="n">
        <f aca="false">SUMPRODUCT(--($N$5:$N$55&gt;N33))+1</f>
        <v>24</v>
      </c>
      <c r="M33" s="64" t="n">
        <f aca="false">SUMPRODUCT(--(ISNUMBER($F$5:$F$55))*(($F$5:$F$55+$G$5:$G$55/100)&gt;(F33+G33/100)))+1</f>
        <v>8</v>
      </c>
      <c r="N33" s="65" t="n">
        <f aca="false">D33*1000+E33*10+F33/100+ROW()/10000000</f>
        <v>228.987163361485</v>
      </c>
    </row>
    <row r="34" customFormat="false" ht="15" hidden="false" customHeight="false" outlineLevel="0" collapsed="false">
      <c r="A34" s="32" t="s">
        <v>251</v>
      </c>
      <c r="B34" s="33" t="s">
        <v>248</v>
      </c>
      <c r="C34" s="46" t="n">
        <f aca="false">COUNT('Mediums (Working)'!$C$485:$AQ$485)</f>
        <v>40</v>
      </c>
      <c r="D34" s="62" t="n">
        <f aca="false">IF(C34&gt;0,COUNTIF('Mediums (Working)'!$C$485:$AQ$485,"&gt;50")/C34,"")</f>
        <v>0.275</v>
      </c>
      <c r="E34" s="62" t="n">
        <f aca="false">IF(C34&gt;0,AVERAGE('Mediums (Working)'!$C$485:$AQ$485)/100,"")</f>
        <v>0.390135696476819</v>
      </c>
      <c r="F34" s="62" t="n">
        <f aca="false">IF(C34&gt;0,SUMPRODUCT(ISNUMBER('Mediums (Working)'!$C$485:$AQ$485)*ISNUMBER('Mediums (Working)'!$C$541:$AQ$541)*('Mediums (Working)'!$C$485:$AQ$485&lt;=50)*('Mediums (Working)'!$C$541:$AQ$541&gt;50))/C34,"")</f>
        <v>0.425</v>
      </c>
      <c r="G34" s="62" t="n">
        <f aca="false">IF(C34&gt;0,AVERAGE('Mediums (Working)'!$C$541:$AQ$541)/100,"")</f>
        <v>0.666979112683186</v>
      </c>
      <c r="H34" s="62" t="n">
        <f aca="false">IF(C34&gt;0,1-D34-F34,"")</f>
        <v>0.3</v>
      </c>
      <c r="I34" s="46" t="n">
        <f aca="false">SUMPRODUCT(ISNUMBER('Mediums (Working)'!$C$37:$AQ$37)*ISNUMBER('Mediums (Working)'!$C$485:$AQ$485)*('Mediums (Working)'!$C$37:$AQ$37&lt;51))</f>
        <v>27</v>
      </c>
      <c r="J34" s="62" t="n">
        <f aca="false">IF(I34&gt;0,SUMPRODUCT(ISNUMBER('Mediums (Working)'!$C$37:$AQ$37)*ISNUMBER('Mediums (Working)'!$C$485:$AQ$485)*('Mediums (Working)'!$C$37:$AQ$37&lt;51)*('Mediums (Working)'!$C$485:$AQ$485&gt;50))/I34,"")</f>
        <v>0.111111111111111</v>
      </c>
      <c r="K34" s="62" t="n">
        <f aca="false">IF(I34&gt;0,SUMPRODUCT(ISNUMBER('Mediums (Working)'!$C$37:$AQ$37)*ISNUMBER('Mediums (Working)'!$C$485:$AQ$485)*('Mediums (Working)'!$C$37:$AQ$37&lt;51),'Mediums (Working)'!$C$485:$AQ$485)/I34/100,"")</f>
        <v>0.299885087763147</v>
      </c>
      <c r="L34" s="63" t="n">
        <f aca="false">SUMPRODUCT(--($N$5:$N$55&gt;N34))+1</f>
        <v>15</v>
      </c>
      <c r="M34" s="64" t="n">
        <f aca="false">SUMPRODUCT(--(ISNUMBER($F$5:$F$55))*(($F$5:$F$55+$G$5:$G$55/100)&gt;(F34+G34/100)))+1</f>
        <v>19</v>
      </c>
      <c r="N34" s="65" t="n">
        <f aca="false">D34*1000+E34*10+F34/100+ROW()/10000000</f>
        <v>278.905610364768</v>
      </c>
    </row>
    <row r="35" customFormat="false" ht="15" hidden="false" customHeight="false" outlineLevel="0" collapsed="false">
      <c r="A35" s="32" t="s">
        <v>254</v>
      </c>
      <c r="B35" s="33" t="s">
        <v>248</v>
      </c>
      <c r="C35" s="46" t="n">
        <f aca="false">COUNT('Mediums (Working)'!$C$486:$AQ$486)</f>
        <v>40</v>
      </c>
      <c r="D35" s="62" t="n">
        <f aca="false">IF(C35&gt;0,COUNTIF('Mediums (Working)'!$C$486:$AQ$486,"&gt;50")/C35,"")</f>
        <v>0.2</v>
      </c>
      <c r="E35" s="62" t="n">
        <f aca="false">IF(C35&gt;0,AVERAGE('Mediums (Working)'!$C$486:$AQ$486)/100,"")</f>
        <v>0.33755049174215</v>
      </c>
      <c r="F35" s="62" t="n">
        <f aca="false">IF(C35&gt;0,SUMPRODUCT(ISNUMBER('Mediums (Working)'!$C$486:$AQ$486)*ISNUMBER('Mediums (Working)'!$C$542:$AQ$542)*('Mediums (Working)'!$C$486:$AQ$486&lt;=50)*('Mediums (Working)'!$C$542:$AQ$542&gt;50))/C35,"")</f>
        <v>0.525</v>
      </c>
      <c r="G35" s="62" t="n">
        <f aca="false">IF(C35&gt;0,AVERAGE('Mediums (Working)'!$C$542:$AQ$542)/100,"")</f>
        <v>0.649317390465089</v>
      </c>
      <c r="H35" s="62" t="n">
        <f aca="false">IF(C35&gt;0,1-D35-F35,"")</f>
        <v>0.275</v>
      </c>
      <c r="I35" s="46" t="n">
        <f aca="false">SUMPRODUCT(ISNUMBER('Mediums (Working)'!$C$38:$AQ$38)*ISNUMBER('Mediums (Working)'!$C$486:$AQ$486)*('Mediums (Working)'!$C$38:$AQ$38&lt;51))</f>
        <v>26</v>
      </c>
      <c r="J35" s="62" t="n">
        <f aca="false">IF(I35&gt;0,SUMPRODUCT(ISNUMBER('Mediums (Working)'!$C$38:$AQ$38)*ISNUMBER('Mediums (Working)'!$C$486:$AQ$486)*('Mediums (Working)'!$C$38:$AQ$38&lt;51)*('Mediums (Working)'!$C$486:$AQ$486&gt;50))/I35,"")</f>
        <v>0.0384615384615385</v>
      </c>
      <c r="K35" s="62" t="n">
        <f aca="false">IF(I35&gt;0,SUMPRODUCT(ISNUMBER('Mediums (Working)'!$C$38:$AQ$38)*ISNUMBER('Mediums (Working)'!$C$486:$AQ$486)*('Mediums (Working)'!$C$38:$AQ$38&lt;51),'Mediums (Working)'!$C$486:$AQ$486)/I35/100,"")</f>
        <v>0.249348485412794</v>
      </c>
      <c r="L35" s="63" t="n">
        <f aca="false">SUMPRODUCT(--($N$5:$N$55&gt;N35))+1</f>
        <v>31</v>
      </c>
      <c r="M35" s="64" t="n">
        <f aca="false">SUMPRODUCT(--(ISNUMBER($F$5:$F$55))*(($F$5:$F$55+$G$5:$G$55/100)&gt;(F35+G35/100)))+1</f>
        <v>11</v>
      </c>
      <c r="N35" s="65" t="n">
        <f aca="false">D35*1000+E35*10+F35/100+ROW()/10000000</f>
        <v>203.380758417421</v>
      </c>
    </row>
    <row r="36" customFormat="false" ht="15" hidden="false" customHeight="false" outlineLevel="0" collapsed="false">
      <c r="A36" s="32" t="s">
        <v>257</v>
      </c>
      <c r="B36" s="33" t="s">
        <v>248</v>
      </c>
      <c r="C36" s="46" t="n">
        <f aca="false">COUNT('Mediums (Working)'!$C$487:$AQ$487)</f>
        <v>40</v>
      </c>
      <c r="D36" s="62" t="n">
        <f aca="false">IF(C36&gt;0,COUNTIF('Mediums (Working)'!$C$487:$AQ$487,"&gt;50")/C36,"")</f>
        <v>0.25</v>
      </c>
      <c r="E36" s="62" t="n">
        <f aca="false">IF(C36&gt;0,AVERAGE('Mediums (Working)'!$C$487:$AQ$487)/100,"")</f>
        <v>0.393495673272858</v>
      </c>
      <c r="F36" s="62" t="n">
        <f aca="false">IF(C36&gt;0,SUMPRODUCT(ISNUMBER('Mediums (Working)'!$C$487:$AQ$487)*ISNUMBER('Mediums (Working)'!$C$543:$AQ$543)*('Mediums (Working)'!$C$487:$AQ$487&lt;=50)*('Mediums (Working)'!$C$543:$AQ$543&gt;50))/C36,"")</f>
        <v>0.525</v>
      </c>
      <c r="G36" s="62" t="n">
        <f aca="false">IF(C36&gt;0,AVERAGE('Mediums (Working)'!$C$543:$AQ$543)/100,"")</f>
        <v>0.661822117539134</v>
      </c>
      <c r="H36" s="62" t="n">
        <f aca="false">IF(C36&gt;0,1-D36-F36,"")</f>
        <v>0.225</v>
      </c>
      <c r="I36" s="46" t="n">
        <f aca="false">SUMPRODUCT(ISNUMBER('Mediums (Working)'!$C$39:$AQ$39)*ISNUMBER('Mediums (Working)'!$C$487:$AQ$487)*('Mediums (Working)'!$C$39:$AQ$39&lt;51))</f>
        <v>26</v>
      </c>
      <c r="J36" s="62" t="n">
        <f aca="false">IF(I36&gt;0,SUMPRODUCT(ISNUMBER('Mediums (Working)'!$C$39:$AQ$39)*ISNUMBER('Mediums (Working)'!$C$487:$AQ$487)*('Mediums (Working)'!$C$39:$AQ$39&lt;51)*('Mediums (Working)'!$C$487:$AQ$487&gt;50))/I36,"")</f>
        <v>0.0384615384615385</v>
      </c>
      <c r="K36" s="62" t="n">
        <f aca="false">IF(I36&gt;0,SUMPRODUCT(ISNUMBER('Mediums (Working)'!$C$39:$AQ$39)*ISNUMBER('Mediums (Working)'!$C$487:$AQ$487)*('Mediums (Working)'!$C$39:$AQ$39&lt;51),'Mediums (Working)'!$C$487:$AQ$487)/I36/100,"")</f>
        <v>0.275505440613009</v>
      </c>
      <c r="L36" s="63" t="n">
        <f aca="false">SUMPRODUCT(--($N$5:$N$55&gt;N36))+1</f>
        <v>19</v>
      </c>
      <c r="M36" s="64" t="n">
        <f aca="false">SUMPRODUCT(--(ISNUMBER($F$5:$F$55))*(($F$5:$F$55+$G$5:$G$55/100)&gt;(F36+G36/100)))+1</f>
        <v>9</v>
      </c>
      <c r="N36" s="65" t="n">
        <f aca="false">D36*1000+E36*10+F36/100+ROW()/10000000</f>
        <v>253.940210332729</v>
      </c>
    </row>
    <row r="37" customFormat="false" ht="15" hidden="false" customHeight="false" outlineLevel="0" collapsed="false">
      <c r="A37" s="32" t="s">
        <v>260</v>
      </c>
      <c r="B37" s="33" t="s">
        <v>248</v>
      </c>
      <c r="C37" s="46" t="n">
        <f aca="false">COUNT('Mediums (Working)'!$C$488:$AQ$488)</f>
        <v>40</v>
      </c>
      <c r="D37" s="62" t="n">
        <f aca="false">IF(C37&gt;0,COUNTIF('Mediums (Working)'!$C$488:$AQ$488,"&gt;50")/C37,"")</f>
        <v>0.3</v>
      </c>
      <c r="E37" s="62" t="n">
        <f aca="false">IF(C37&gt;0,AVERAGE('Mediums (Working)'!$C$488:$AQ$488)/100,"")</f>
        <v>0.395539802516126</v>
      </c>
      <c r="F37" s="62" t="n">
        <f aca="false">IF(C37&gt;0,SUMPRODUCT(ISNUMBER('Mediums (Working)'!$C$488:$AQ$488)*ISNUMBER('Mediums (Working)'!$C$544:$AQ$544)*('Mediums (Working)'!$C$488:$AQ$488&lt;=50)*('Mediums (Working)'!$C$544:$AQ$544&gt;50))/C37,"")</f>
        <v>0.4</v>
      </c>
      <c r="G37" s="62" t="n">
        <f aca="false">IF(C37&gt;0,AVERAGE('Mediums (Working)'!$C$544:$AQ$544)/100,"")</f>
        <v>0.664442968804789</v>
      </c>
      <c r="H37" s="62" t="n">
        <f aca="false">IF(C37&gt;0,1-D37-F37,"")</f>
        <v>0.3</v>
      </c>
      <c r="I37" s="46" t="n">
        <f aca="false">SUMPRODUCT(ISNUMBER('Mediums (Working)'!$C$40:$AQ$40)*ISNUMBER('Mediums (Working)'!$C$488:$AQ$488)*('Mediums (Working)'!$C$40:$AQ$40&lt;51))</f>
        <v>26</v>
      </c>
      <c r="J37" s="62" t="n">
        <f aca="false">IF(I37&gt;0,SUMPRODUCT(ISNUMBER('Mediums (Working)'!$C$40:$AQ$40)*ISNUMBER('Mediums (Working)'!$C$488:$AQ$488)*('Mediums (Working)'!$C$40:$AQ$40&lt;51)*('Mediums (Working)'!$C$488:$AQ$488&gt;50))/I37,"")</f>
        <v>0.115384615384615</v>
      </c>
      <c r="K37" s="62" t="n">
        <f aca="false">IF(I37&gt;0,SUMPRODUCT(ISNUMBER('Mediums (Working)'!$C$40:$AQ$40)*ISNUMBER('Mediums (Working)'!$C$488:$AQ$488)*('Mediums (Working)'!$C$40:$AQ$40&lt;51),'Mediums (Working)'!$C$488:$AQ$488)/I37/100,"")</f>
        <v>0.285809814360427</v>
      </c>
      <c r="L37" s="63" t="n">
        <f aca="false">SUMPRODUCT(--($N$5:$N$55&gt;N37))+1</f>
        <v>8</v>
      </c>
      <c r="M37" s="64" t="n">
        <f aca="false">SUMPRODUCT(--(ISNUMBER($F$5:$F$55))*(($F$5:$F$55+$G$5:$G$55/100)&gt;(F37+G37/100)))+1</f>
        <v>20</v>
      </c>
      <c r="N37" s="65" t="n">
        <f aca="false">D37*1000+E37*10+F37/100+ROW()/10000000</f>
        <v>303.959401725161</v>
      </c>
    </row>
    <row r="38" customFormat="false" ht="15" hidden="false" customHeight="false" outlineLevel="0" collapsed="false">
      <c r="A38" s="32" t="s">
        <v>267</v>
      </c>
      <c r="B38" s="33" t="s">
        <v>248</v>
      </c>
      <c r="C38" s="46" t="n">
        <f aca="false">COUNT('Mediums (Working)'!$C$489:$AQ$489)</f>
        <v>39</v>
      </c>
      <c r="D38" s="62" t="n">
        <f aca="false">IF(C38&gt;0,COUNTIF('Mediums (Working)'!$C$489:$AQ$489,"&gt;50")/C38,"")</f>
        <v>0.307692307692308</v>
      </c>
      <c r="E38" s="62" t="n">
        <f aca="false">IF(C38&gt;0,AVERAGE('Mediums (Working)'!$C$489:$AQ$489)/100,"")</f>
        <v>0.440776480253967</v>
      </c>
      <c r="F38" s="62" t="n">
        <f aca="false">IF(C38&gt;0,SUMPRODUCT(ISNUMBER('Mediums (Working)'!$C$489:$AQ$489)*ISNUMBER('Mediums (Working)'!$C$545:$AQ$545)*('Mediums (Working)'!$C$489:$AQ$489&lt;=50)*('Mediums (Working)'!$C$545:$AQ$545&gt;50))/C38,"")</f>
        <v>0.384615384615385</v>
      </c>
      <c r="G38" s="62" t="n">
        <f aca="false">IF(C38&gt;0,AVERAGE('Mediums (Working)'!$C$545:$AQ$545)/100,"")</f>
        <v>0.665074228297491</v>
      </c>
      <c r="H38" s="62" t="n">
        <f aca="false">IF(C38&gt;0,1-D38-F38,"")</f>
        <v>0.307692307692308</v>
      </c>
      <c r="I38" s="46" t="n">
        <f aca="false">SUMPRODUCT(ISNUMBER('Mediums (Working)'!$C$41:$AQ$41)*ISNUMBER('Mediums (Working)'!$C$489:$AQ$489)*('Mediums (Working)'!$C$41:$AQ$41&lt;51))</f>
        <v>24</v>
      </c>
      <c r="J38" s="62" t="n">
        <f aca="false">IF(I38&gt;0,SUMPRODUCT(ISNUMBER('Mediums (Working)'!$C$41:$AQ$41)*ISNUMBER('Mediums (Working)'!$C$489:$AQ$489)*('Mediums (Working)'!$C$41:$AQ$41&lt;51)*('Mediums (Working)'!$C$489:$AQ$489&gt;50))/I38,"")</f>
        <v>0.0416666666666667</v>
      </c>
      <c r="K38" s="62" t="n">
        <f aca="false">IF(I38&gt;0,SUMPRODUCT(ISNUMBER('Mediums (Working)'!$C$41:$AQ$41)*ISNUMBER('Mediums (Working)'!$C$489:$AQ$489)*('Mediums (Working)'!$C$41:$AQ$41&lt;51),'Mediums (Working)'!$C$489:$AQ$489)/I38/100,"")</f>
        <v>0.308141876117927</v>
      </c>
      <c r="L38" s="63" t="n">
        <f aca="false">SUMPRODUCT(--($N$5:$N$55&gt;N38))+1</f>
        <v>7</v>
      </c>
      <c r="M38" s="64" t="n">
        <f aca="false">SUMPRODUCT(--(ISNUMBER($F$5:$F$55))*(($F$5:$F$55+$G$5:$G$55/100)&gt;(F38+G38/100)))+1</f>
        <v>23</v>
      </c>
      <c r="N38" s="65" t="n">
        <f aca="false">D38*1000+E38*10+F38/100+ROW()/10000000</f>
        <v>312.103922448694</v>
      </c>
    </row>
    <row r="39" customFormat="false" ht="15" hidden="false" customHeight="false" outlineLevel="0" collapsed="false">
      <c r="A39" s="32" t="s">
        <v>271</v>
      </c>
      <c r="B39" s="33" t="s">
        <v>248</v>
      </c>
      <c r="C39" s="46" t="n">
        <f aca="false">COUNT('Mediums (Working)'!$C$490:$AQ$490)</f>
        <v>40</v>
      </c>
      <c r="D39" s="62" t="n">
        <f aca="false">IF(C39&gt;0,COUNTIF('Mediums (Working)'!$C$490:$AQ$490,"&gt;50")/C39,"")</f>
        <v>0.125</v>
      </c>
      <c r="E39" s="62" t="n">
        <f aca="false">IF(C39&gt;0,AVERAGE('Mediums (Working)'!$C$490:$AQ$490)/100,"")</f>
        <v>0.317712922844916</v>
      </c>
      <c r="F39" s="62" t="n">
        <f aca="false">IF(C39&gt;0,SUMPRODUCT(ISNUMBER('Mediums (Working)'!$C$490:$AQ$490)*ISNUMBER('Mediums (Working)'!$C$546:$AQ$546)*('Mediums (Working)'!$C$490:$AQ$490&lt;=50)*('Mediums (Working)'!$C$546:$AQ$546&gt;50))/C39,"")</f>
        <v>0.575</v>
      </c>
      <c r="G39" s="62" t="n">
        <f aca="false">IF(C39&gt;0,AVERAGE('Mediums (Working)'!$C$546:$AQ$546)/100,"")</f>
        <v>0.603565237451166</v>
      </c>
      <c r="H39" s="62" t="n">
        <f aca="false">IF(C39&gt;0,1-D39-F39,"")</f>
        <v>0.3</v>
      </c>
      <c r="I39" s="46" t="n">
        <f aca="false">SUMPRODUCT(ISNUMBER('Mediums (Working)'!$C$42:$AQ$42)*ISNUMBER('Mediums (Working)'!$C$490:$AQ$490)*('Mediums (Working)'!$C$42:$AQ$42&lt;51))</f>
        <v>30</v>
      </c>
      <c r="J39" s="62" t="n">
        <f aca="false">IF(I39&gt;0,SUMPRODUCT(ISNUMBER('Mediums (Working)'!$C$42:$AQ$42)*ISNUMBER('Mediums (Working)'!$C$490:$AQ$490)*('Mediums (Working)'!$C$42:$AQ$42&lt;51)*('Mediums (Working)'!$C$490:$AQ$490&gt;50))/I39,"")</f>
        <v>0</v>
      </c>
      <c r="K39" s="62" t="n">
        <f aca="false">IF(I39&gt;0,SUMPRODUCT(ISNUMBER('Mediums (Working)'!$C$42:$AQ$42)*ISNUMBER('Mediums (Working)'!$C$490:$AQ$490)*('Mediums (Working)'!$C$42:$AQ$42&lt;51),'Mediums (Working)'!$C$490:$AQ$490)/I39/100,"")</f>
        <v>0.263932396003262</v>
      </c>
      <c r="L39" s="63" t="n">
        <f aca="false">SUMPRODUCT(--($N$5:$N$55&gt;N39))+1</f>
        <v>43</v>
      </c>
      <c r="M39" s="64" t="n">
        <f aca="false">SUMPRODUCT(--(ISNUMBER($F$5:$F$55))*(($F$5:$F$55+$G$5:$G$55/100)&gt;(F39+G39/100)))+1</f>
        <v>5</v>
      </c>
      <c r="N39" s="65" t="n">
        <f aca="false">D39*1000+E39*10+F39/100+ROW()/10000000</f>
        <v>128.182883128449</v>
      </c>
    </row>
    <row r="40" customFormat="false" ht="15" hidden="false" customHeight="false" outlineLevel="0" collapsed="false">
      <c r="A40" s="32" t="s">
        <v>274</v>
      </c>
      <c r="B40" s="33" t="s">
        <v>248</v>
      </c>
      <c r="C40" s="46" t="n">
        <f aca="false">COUNT('Mediums (Working)'!$C$491:$AQ$491)</f>
        <v>40</v>
      </c>
      <c r="D40" s="62" t="n">
        <f aca="false">IF(C40&gt;0,COUNTIF('Mediums (Working)'!$C$491:$AQ$491,"&gt;50")/C40,"")</f>
        <v>0.125</v>
      </c>
      <c r="E40" s="62" t="n">
        <f aca="false">IF(C40&gt;0,AVERAGE('Mediums (Working)'!$C$491:$AQ$491)/100,"")</f>
        <v>0.291122081378726</v>
      </c>
      <c r="F40" s="62" t="n">
        <f aca="false">IF(C40&gt;0,SUMPRODUCT(ISNUMBER('Mediums (Working)'!$C$491:$AQ$491)*ISNUMBER('Mediums (Working)'!$C$547:$AQ$547)*('Mediums (Working)'!$C$491:$AQ$491&lt;=50)*('Mediums (Working)'!$C$547:$AQ$547&gt;50))/C40,"")</f>
        <v>0.525</v>
      </c>
      <c r="G40" s="62" t="n">
        <f aca="false">IF(C40&gt;0,AVERAGE('Mediums (Working)'!$C$547:$AQ$547)/100,"")</f>
        <v>0.614505068707042</v>
      </c>
      <c r="H40" s="62" t="n">
        <f aca="false">IF(C40&gt;0,1-D40-F40,"")</f>
        <v>0.35</v>
      </c>
      <c r="I40" s="46" t="n">
        <f aca="false">SUMPRODUCT(ISNUMBER('Mediums (Working)'!$C$43:$AQ$43)*ISNUMBER('Mediums (Working)'!$C$491:$AQ$491)*('Mediums (Working)'!$C$43:$AQ$43&lt;51))</f>
        <v>30</v>
      </c>
      <c r="J40" s="62" t="n">
        <f aca="false">IF(I40&gt;0,SUMPRODUCT(ISNUMBER('Mediums (Working)'!$C$43:$AQ$43)*ISNUMBER('Mediums (Working)'!$C$491:$AQ$491)*('Mediums (Working)'!$C$43:$AQ$43&lt;51)*('Mediums (Working)'!$C$491:$AQ$491&gt;50))/I40,"")</f>
        <v>0</v>
      </c>
      <c r="K40" s="62" t="n">
        <f aca="false">IF(I40&gt;0,SUMPRODUCT(ISNUMBER('Mediums (Working)'!$C$43:$AQ$43)*ISNUMBER('Mediums (Working)'!$C$491:$AQ$491)*('Mediums (Working)'!$C$43:$AQ$43&lt;51),'Mediums (Working)'!$C$491:$AQ$491)/I40/100,"")</f>
        <v>0.224617914718232</v>
      </c>
      <c r="L40" s="63" t="n">
        <f aca="false">SUMPRODUCT(--($N$5:$N$55&gt;N40))+1</f>
        <v>44</v>
      </c>
      <c r="M40" s="64" t="n">
        <f aca="false">SUMPRODUCT(--(ISNUMBER($F$5:$F$55))*(($F$5:$F$55+$G$5:$G$55/100)&gt;(F40+G40/100)))+1</f>
        <v>13</v>
      </c>
      <c r="N40" s="65" t="n">
        <f aca="false">D40*1000+E40*10+F40/100+ROW()/10000000</f>
        <v>127.916474813787</v>
      </c>
    </row>
    <row r="41" customFormat="false" ht="15" hidden="false" customHeight="false" outlineLevel="0" collapsed="false">
      <c r="A41" s="32" t="s">
        <v>277</v>
      </c>
      <c r="B41" s="33" t="s">
        <v>248</v>
      </c>
      <c r="C41" s="46" t="n">
        <f aca="false">COUNT('Mediums (Working)'!$C$492:$AQ$492)</f>
        <v>40</v>
      </c>
      <c r="D41" s="62" t="n">
        <f aca="false">IF(C41&gt;0,COUNTIF('Mediums (Working)'!$C$492:$AQ$492,"&gt;50")/C41,"")</f>
        <v>0.2</v>
      </c>
      <c r="E41" s="62" t="n">
        <f aca="false">IF(C41&gt;0,AVERAGE('Mediums (Working)'!$C$492:$AQ$492)/100,"")</f>
        <v>0.402182311380123</v>
      </c>
      <c r="F41" s="62" t="n">
        <f aca="false">IF(C41&gt;0,SUMPRODUCT(ISNUMBER('Mediums (Working)'!$C$492:$AQ$492)*ISNUMBER('Mediums (Working)'!$C$548:$AQ$548)*('Mediums (Working)'!$C$492:$AQ$492&lt;=50)*('Mediums (Working)'!$C$548:$AQ$548&gt;50))/C41,"")</f>
        <v>0.575</v>
      </c>
      <c r="G41" s="62" t="n">
        <f aca="false">IF(C41&gt;0,AVERAGE('Mediums (Working)'!$C$548:$AQ$548)/100,"")</f>
        <v>0.666346616873801</v>
      </c>
      <c r="H41" s="62" t="n">
        <f aca="false">IF(C41&gt;0,1-D41-F41,"")</f>
        <v>0.225</v>
      </c>
      <c r="I41" s="46" t="n">
        <f aca="false">SUMPRODUCT(ISNUMBER('Mediums (Working)'!$C$44:$AQ$44)*ISNUMBER('Mediums (Working)'!$C$492:$AQ$492)*('Mediums (Working)'!$C$44:$AQ$44&lt;51))</f>
        <v>29</v>
      </c>
      <c r="J41" s="62" t="n">
        <f aca="false">IF(I41&gt;0,SUMPRODUCT(ISNUMBER('Mediums (Working)'!$C$44:$AQ$44)*ISNUMBER('Mediums (Working)'!$C$492:$AQ$492)*('Mediums (Working)'!$C$44:$AQ$44&lt;51)*('Mediums (Working)'!$C$492:$AQ$492&gt;50))/I41,"")</f>
        <v>0.0689655172413793</v>
      </c>
      <c r="K41" s="62" t="n">
        <f aca="false">IF(I41&gt;0,SUMPRODUCT(ISNUMBER('Mediums (Working)'!$C$44:$AQ$44)*ISNUMBER('Mediums (Working)'!$C$492:$AQ$492)*('Mediums (Working)'!$C$44:$AQ$44&lt;51),'Mediums (Working)'!$C$492:$AQ$492)/I41/100,"")</f>
        <v>0.336887713642872</v>
      </c>
      <c r="L41" s="63" t="n">
        <f aca="false">SUMPRODUCT(--($N$5:$N$55&gt;N41))+1</f>
        <v>28</v>
      </c>
      <c r="M41" s="64" t="n">
        <f aca="false">SUMPRODUCT(--(ISNUMBER($F$5:$F$55))*(($F$5:$F$55+$G$5:$G$55/100)&gt;(F41+G41/100)))+1</f>
        <v>4</v>
      </c>
      <c r="N41" s="65" t="n">
        <f aca="false">D41*1000+E41*10+F41/100+ROW()/10000000</f>
        <v>204.027577213801</v>
      </c>
    </row>
    <row r="42" customFormat="false" ht="15" hidden="false" customHeight="false" outlineLevel="0" collapsed="false">
      <c r="A42" s="32" t="s">
        <v>280</v>
      </c>
      <c r="B42" s="33" t="s">
        <v>248</v>
      </c>
      <c r="C42" s="46" t="n">
        <f aca="false">COUNT('Mediums (Working)'!$C$493:$AQ$493)</f>
        <v>40</v>
      </c>
      <c r="D42" s="62" t="n">
        <f aca="false">IF(C42&gt;0,COUNTIF('Mediums (Working)'!$C$493:$AQ$493,"&gt;50")/C42,"")</f>
        <v>0.2</v>
      </c>
      <c r="E42" s="62" t="n">
        <f aca="false">IF(C42&gt;0,AVERAGE('Mediums (Working)'!$C$493:$AQ$493)/100,"")</f>
        <v>0.360962956772731</v>
      </c>
      <c r="F42" s="62" t="n">
        <f aca="false">IF(C42&gt;0,SUMPRODUCT(ISNUMBER('Mediums (Working)'!$C$493:$AQ$493)*ISNUMBER('Mediums (Working)'!$C$549:$AQ$549)*('Mediums (Working)'!$C$493:$AQ$493&lt;=50)*('Mediums (Working)'!$C$549:$AQ$549&gt;50))/C42,"")</f>
        <v>0.6</v>
      </c>
      <c r="G42" s="62" t="n">
        <f aca="false">IF(C42&gt;0,AVERAGE('Mediums (Working)'!$C$549:$AQ$549)/100,"")</f>
        <v>0.674599500910987</v>
      </c>
      <c r="H42" s="62" t="n">
        <f aca="false">IF(C42&gt;0,1-D42-F42,"")</f>
        <v>0.2</v>
      </c>
      <c r="I42" s="46" t="n">
        <f aca="false">SUMPRODUCT(ISNUMBER('Mediums (Working)'!$C$45:$AQ$45)*ISNUMBER('Mediums (Working)'!$C$493:$AQ$493)*('Mediums (Working)'!$C$45:$AQ$45&lt;51))</f>
        <v>29</v>
      </c>
      <c r="J42" s="62" t="n">
        <f aca="false">IF(I42&gt;0,SUMPRODUCT(ISNUMBER('Mediums (Working)'!$C$45:$AQ$45)*ISNUMBER('Mediums (Working)'!$C$493:$AQ$493)*('Mediums (Working)'!$C$45:$AQ$45&lt;51)*('Mediums (Working)'!$C$493:$AQ$493&gt;50))/I42,"")</f>
        <v>0.0344827586206897</v>
      </c>
      <c r="K42" s="62" t="n">
        <f aca="false">IF(I42&gt;0,SUMPRODUCT(ISNUMBER('Mediums (Working)'!$C$45:$AQ$45)*ISNUMBER('Mediums (Working)'!$C$493:$AQ$493)*('Mediums (Working)'!$C$45:$AQ$45&lt;51),'Mediums (Working)'!$C$493:$AQ$493)/I42/100,"")</f>
        <v>0.278512257179967</v>
      </c>
      <c r="L42" s="63" t="n">
        <f aca="false">SUMPRODUCT(--($N$5:$N$55&gt;N42))+1</f>
        <v>30</v>
      </c>
      <c r="M42" s="64" t="n">
        <f aca="false">SUMPRODUCT(--(ISNUMBER($F$5:$F$55))*(($F$5:$F$55+$G$5:$G$55/100)&gt;(F42+G42/100)))+1</f>
        <v>1</v>
      </c>
      <c r="N42" s="65" t="n">
        <f aca="false">D42*1000+E42*10+F42/100+ROW()/10000000</f>
        <v>203.615633767727</v>
      </c>
    </row>
    <row r="43" customFormat="false" ht="15" hidden="false" customHeight="false" outlineLevel="0" collapsed="false">
      <c r="A43" s="32" t="s">
        <v>283</v>
      </c>
      <c r="B43" s="33" t="s">
        <v>248</v>
      </c>
      <c r="C43" s="46" t="n">
        <f aca="false">COUNT('Mediums (Working)'!$C$494:$AQ$494)</f>
        <v>39</v>
      </c>
      <c r="D43" s="62" t="n">
        <f aca="false">IF(C43&gt;0,COUNTIF('Mediums (Working)'!$C$494:$AQ$494,"&gt;50")/C43,"")</f>
        <v>0.230769230769231</v>
      </c>
      <c r="E43" s="62" t="n">
        <f aca="false">IF(C43&gt;0,AVERAGE('Mediums (Working)'!$C$494:$AQ$494)/100,"")</f>
        <v>0.388880991225273</v>
      </c>
      <c r="F43" s="62" t="n">
        <f aca="false">IF(C43&gt;0,SUMPRODUCT(ISNUMBER('Mediums (Working)'!$C$494:$AQ$494)*ISNUMBER('Mediums (Working)'!$C$550:$AQ$550)*('Mediums (Working)'!$C$494:$AQ$494&lt;=50)*('Mediums (Working)'!$C$550:$AQ$550&gt;50))/C43,"")</f>
        <v>0.461538461538462</v>
      </c>
      <c r="G43" s="62" t="n">
        <f aca="false">IF(C43&gt;0,AVERAGE('Mediums (Working)'!$C$550:$AQ$550)/100,"")</f>
        <v>0.65292633602719</v>
      </c>
      <c r="H43" s="62" t="n">
        <f aca="false">IF(C43&gt;0,1-D43-F43,"")</f>
        <v>0.307692307692308</v>
      </c>
      <c r="I43" s="46" t="n">
        <f aca="false">SUMPRODUCT(ISNUMBER('Mediums (Working)'!$C$46:$AQ$46)*ISNUMBER('Mediums (Working)'!$C$494:$AQ$494)*('Mediums (Working)'!$C$46:$AQ$46&lt;51))</f>
        <v>26</v>
      </c>
      <c r="J43" s="62" t="n">
        <f aca="false">IF(I43&gt;0,SUMPRODUCT(ISNUMBER('Mediums (Working)'!$C$46:$AQ$46)*ISNUMBER('Mediums (Working)'!$C$494:$AQ$494)*('Mediums (Working)'!$C$46:$AQ$46&lt;51)*('Mediums (Working)'!$C$494:$AQ$494&gt;50))/I43,"")</f>
        <v>0.0384615384615385</v>
      </c>
      <c r="K43" s="62" t="n">
        <f aca="false">IF(I43&gt;0,SUMPRODUCT(ISNUMBER('Mediums (Working)'!$C$46:$AQ$46)*ISNUMBER('Mediums (Working)'!$C$494:$AQ$494)*('Mediums (Working)'!$C$46:$AQ$46&lt;51),'Mediums (Working)'!$C$494:$AQ$494)/I43/100,"")</f>
        <v>0.293310944952812</v>
      </c>
      <c r="L43" s="63" t="n">
        <f aca="false">SUMPRODUCT(--($N$5:$N$55&gt;N43))+1</f>
        <v>21</v>
      </c>
      <c r="M43" s="64" t="n">
        <f aca="false">SUMPRODUCT(--(ISNUMBER($F$5:$F$55))*(($F$5:$F$55+$G$5:$G$55/100)&gt;(F43+G43/100)))+1</f>
        <v>14</v>
      </c>
      <c r="N43" s="65" t="n">
        <f aca="false">D43*1000+E43*10+F43/100+ROW()/10000000</f>
        <v>234.662660366099</v>
      </c>
    </row>
    <row r="44" customFormat="false" ht="15" hidden="false" customHeight="false" outlineLevel="0" collapsed="false">
      <c r="A44" s="32" t="s">
        <v>286</v>
      </c>
      <c r="B44" s="33" t="s">
        <v>248</v>
      </c>
      <c r="C44" s="46" t="n">
        <f aca="false">COUNT('Mediums (Working)'!$C$495:$AQ$495)</f>
        <v>40</v>
      </c>
      <c r="D44" s="62" t="n">
        <f aca="false">IF(C44&gt;0,COUNTIF('Mediums (Working)'!$C$495:$AQ$495,"&gt;50")/C44,"")</f>
        <v>0.325</v>
      </c>
      <c r="E44" s="62" t="n">
        <f aca="false">IF(C44&gt;0,AVERAGE('Mediums (Working)'!$C$495:$AQ$495)/100,"")</f>
        <v>0.417076274070801</v>
      </c>
      <c r="F44" s="62" t="n">
        <f aca="false">IF(C44&gt;0,SUMPRODUCT(ISNUMBER('Mediums (Working)'!$C$495:$AQ$495)*ISNUMBER('Mediums (Working)'!$C$551:$AQ$551)*('Mediums (Working)'!$C$495:$AQ$495&lt;=50)*('Mediums (Working)'!$C$551:$AQ$551&gt;50))/C44,"")</f>
        <v>0.425</v>
      </c>
      <c r="G44" s="62" t="n">
        <f aca="false">IF(C44&gt;0,AVERAGE('Mediums (Working)'!$C$551:$AQ$551)/100,"")</f>
        <v>0.687864585158779</v>
      </c>
      <c r="H44" s="62" t="n">
        <f aca="false">IF(C44&gt;0,1-D44-F44,"")</f>
        <v>0.25</v>
      </c>
      <c r="I44" s="46" t="n">
        <f aca="false">SUMPRODUCT(ISNUMBER('Mediums (Working)'!$C$47:$AQ$47)*ISNUMBER('Mediums (Working)'!$C$495:$AQ$495)*('Mediums (Working)'!$C$47:$AQ$47&lt;51))</f>
        <v>30</v>
      </c>
      <c r="J44" s="62" t="n">
        <f aca="false">IF(I44&gt;0,SUMPRODUCT(ISNUMBER('Mediums (Working)'!$C$47:$AQ$47)*ISNUMBER('Mediums (Working)'!$C$495:$AQ$495)*('Mediums (Working)'!$C$47:$AQ$47&lt;51)*('Mediums (Working)'!$C$495:$AQ$495&gt;50))/I44,"")</f>
        <v>0.233333333333333</v>
      </c>
      <c r="K44" s="62" t="n">
        <f aca="false">IF(I44&gt;0,SUMPRODUCT(ISNUMBER('Mediums (Working)'!$C$47:$AQ$47)*ISNUMBER('Mediums (Working)'!$C$495:$AQ$495)*('Mediums (Working)'!$C$47:$AQ$47&lt;51),'Mediums (Working)'!$C$495:$AQ$495)/I44/100,"")</f>
        <v>0.362033656846875</v>
      </c>
      <c r="L44" s="63" t="n">
        <f aca="false">SUMPRODUCT(--($N$5:$N$55&gt;N44))+1</f>
        <v>6</v>
      </c>
      <c r="M44" s="64" t="n">
        <f aca="false">SUMPRODUCT(--(ISNUMBER($F$5:$F$55))*(($F$5:$F$55+$G$5:$G$55/100)&gt;(F44+G44/100)))+1</f>
        <v>17</v>
      </c>
      <c r="N44" s="65" t="n">
        <f aca="false">D44*1000+E44*10+F44/100+ROW()/10000000</f>
        <v>329.175017140708</v>
      </c>
    </row>
    <row r="45" customFormat="false" ht="15" hidden="false" customHeight="false" outlineLevel="0" collapsed="false">
      <c r="A45" s="32" t="s">
        <v>289</v>
      </c>
      <c r="B45" s="33" t="s">
        <v>248</v>
      </c>
      <c r="C45" s="46" t="n">
        <f aca="false">COUNT('Mediums (Working)'!$C$496:$AQ$496)</f>
        <v>40</v>
      </c>
      <c r="D45" s="62" t="n">
        <f aca="false">IF(C45&gt;0,COUNTIF('Mediums (Working)'!$C$496:$AQ$496,"&gt;50")/C45,"")</f>
        <v>0.175</v>
      </c>
      <c r="E45" s="62" t="n">
        <f aca="false">IF(C45&gt;0,AVERAGE('Mediums (Working)'!$C$496:$AQ$496)/100,"")</f>
        <v>0.336958173924155</v>
      </c>
      <c r="F45" s="62" t="n">
        <f aca="false">IF(C45&gt;0,SUMPRODUCT(ISNUMBER('Mediums (Working)'!$C$496:$AQ$496)*ISNUMBER('Mediums (Working)'!$C$552:$AQ$552)*('Mediums (Working)'!$C$496:$AQ$496&lt;=50)*('Mediums (Working)'!$C$552:$AQ$552&gt;50))/C45,"")</f>
        <v>0.575</v>
      </c>
      <c r="G45" s="62" t="n">
        <f aca="false">IF(C45&gt;0,AVERAGE('Mediums (Working)'!$C$552:$AQ$552)/100,"")</f>
        <v>0.687154057349615</v>
      </c>
      <c r="H45" s="62" t="n">
        <f aca="false">IF(C45&gt;0,1-D45-F45,"")</f>
        <v>0.25</v>
      </c>
      <c r="I45" s="46" t="n">
        <f aca="false">SUMPRODUCT(ISNUMBER('Mediums (Working)'!$C$48:$AQ$48)*ISNUMBER('Mediums (Working)'!$C$496:$AQ$496)*('Mediums (Working)'!$C$48:$AQ$48&lt;51))</f>
        <v>31</v>
      </c>
      <c r="J45" s="62" t="n">
        <f aca="false">IF(I45&gt;0,SUMPRODUCT(ISNUMBER('Mediums (Working)'!$C$48:$AQ$48)*ISNUMBER('Mediums (Working)'!$C$496:$AQ$496)*('Mediums (Working)'!$C$48:$AQ$48&lt;51)*('Mediums (Working)'!$C$496:$AQ$496&gt;50))/I45,"")</f>
        <v>0.0645161290322581</v>
      </c>
      <c r="K45" s="62" t="n">
        <f aca="false">IF(I45&gt;0,SUMPRODUCT(ISNUMBER('Mediums (Working)'!$C$48:$AQ$48)*ISNUMBER('Mediums (Working)'!$C$496:$AQ$496)*('Mediums (Working)'!$C$48:$AQ$48&lt;51),'Mediums (Working)'!$C$496:$AQ$496)/I45/100,"")</f>
        <v>0.274711370308267</v>
      </c>
      <c r="L45" s="63" t="n">
        <f aca="false">SUMPRODUCT(--($N$5:$N$55&gt;N45))+1</f>
        <v>36</v>
      </c>
      <c r="M45" s="64" t="n">
        <f aca="false">SUMPRODUCT(--(ISNUMBER($F$5:$F$55))*(($F$5:$F$55+$G$5:$G$55/100)&gt;(F45+G45/100)))+1</f>
        <v>3</v>
      </c>
      <c r="N45" s="65" t="n">
        <f aca="false">D45*1000+E45*10+F45/100+ROW()/10000000</f>
        <v>178.375336239242</v>
      </c>
    </row>
    <row r="46" customFormat="false" ht="15" hidden="false" customHeight="false" outlineLevel="0" collapsed="false">
      <c r="A46" s="32" t="s">
        <v>292</v>
      </c>
      <c r="B46" s="33" t="s">
        <v>248</v>
      </c>
      <c r="C46" s="46" t="n">
        <f aca="false">COUNT('Mediums (Working)'!$C$497:$AQ$497)</f>
        <v>40</v>
      </c>
      <c r="D46" s="62" t="n">
        <f aca="false">IF(C46&gt;0,COUNTIF('Mediums (Working)'!$C$497:$AQ$497,"&gt;50")/C46,"")</f>
        <v>0.225</v>
      </c>
      <c r="E46" s="62" t="n">
        <f aca="false">IF(C46&gt;0,AVERAGE('Mediums (Working)'!$C$497:$AQ$497)/100,"")</f>
        <v>0.388558578621044</v>
      </c>
      <c r="F46" s="62" t="n">
        <f aca="false">IF(C46&gt;0,SUMPRODUCT(ISNUMBER('Mediums (Working)'!$C$497:$AQ$497)*ISNUMBER('Mediums (Working)'!$C$553:$AQ$553)*('Mediums (Working)'!$C$497:$AQ$497&lt;=50)*('Mediums (Working)'!$C$553:$AQ$553&gt;50))/C46,"")</f>
        <v>0.55</v>
      </c>
      <c r="G46" s="62" t="n">
        <f aca="false">IF(C46&gt;0,AVERAGE('Mediums (Working)'!$C$553:$AQ$553)/100,"")</f>
        <v>0.706040165255698</v>
      </c>
      <c r="H46" s="62" t="n">
        <f aca="false">IF(C46&gt;0,1-D46-F46,"")</f>
        <v>0.225</v>
      </c>
      <c r="I46" s="46" t="n">
        <f aca="false">SUMPRODUCT(ISNUMBER('Mediums (Working)'!$C$49:$AQ$49)*ISNUMBER('Mediums (Working)'!$C$497:$AQ$497)*('Mediums (Working)'!$C$49:$AQ$49&lt;51))</f>
        <v>29</v>
      </c>
      <c r="J46" s="62" t="n">
        <f aca="false">IF(I46&gt;0,SUMPRODUCT(ISNUMBER('Mediums (Working)'!$C$49:$AQ$49)*ISNUMBER('Mediums (Working)'!$C$497:$AQ$497)*('Mediums (Working)'!$C$49:$AQ$49&lt;51)*('Mediums (Working)'!$C$497:$AQ$497&gt;50))/I46,"")</f>
        <v>0.137931034482759</v>
      </c>
      <c r="K46" s="62" t="n">
        <f aca="false">IF(I46&gt;0,SUMPRODUCT(ISNUMBER('Mediums (Working)'!$C$49:$AQ$49)*ISNUMBER('Mediums (Working)'!$C$497:$AQ$497)*('Mediums (Working)'!$C$49:$AQ$49&lt;51),'Mediums (Working)'!$C$497:$AQ$497)/I46/100,"")</f>
        <v>0.337862380949093</v>
      </c>
      <c r="L46" s="63" t="n">
        <f aca="false">SUMPRODUCT(--($N$5:$N$55&gt;N46))+1</f>
        <v>25</v>
      </c>
      <c r="M46" s="64" t="n">
        <f aca="false">SUMPRODUCT(--(ISNUMBER($F$5:$F$55))*(($F$5:$F$55+$G$5:$G$55/100)&gt;(F46+G46/100)))+1</f>
        <v>6</v>
      </c>
      <c r="N46" s="65" t="n">
        <f aca="false">D46*1000+E46*10+F46/100+ROW()/10000000</f>
        <v>228.89109038621</v>
      </c>
    </row>
    <row r="47" customFormat="false" ht="15" hidden="false" customHeight="false" outlineLevel="0" collapsed="false">
      <c r="A47" s="32" t="s">
        <v>295</v>
      </c>
      <c r="B47" s="33" t="s">
        <v>248</v>
      </c>
      <c r="C47" s="46" t="n">
        <f aca="false">COUNT('Mediums (Working)'!$C$498:$AQ$498)</f>
        <v>40</v>
      </c>
      <c r="D47" s="62" t="n">
        <f aca="false">IF(C47&gt;0,COUNTIF('Mediums (Working)'!$C$498:$AQ$498,"&gt;50")/C47,"")</f>
        <v>0.2</v>
      </c>
      <c r="E47" s="62" t="n">
        <f aca="false">IF(C47&gt;0,AVERAGE('Mediums (Working)'!$C$498:$AQ$498)/100,"")</f>
        <v>0.371666656271556</v>
      </c>
      <c r="F47" s="62" t="n">
        <f aca="false">IF(C47&gt;0,SUMPRODUCT(ISNUMBER('Mediums (Working)'!$C$498:$AQ$498)*ISNUMBER('Mediums (Working)'!$C$554:$AQ$554)*('Mediums (Working)'!$C$498:$AQ$498&lt;=50)*('Mediums (Working)'!$C$554:$AQ$554&gt;50))/C47,"")</f>
        <v>0.525</v>
      </c>
      <c r="G47" s="62" t="n">
        <f aca="false">IF(C47&gt;0,AVERAGE('Mediums (Working)'!$C$554:$AQ$554)/100,"")</f>
        <v>0.65099880192442</v>
      </c>
      <c r="H47" s="62" t="n">
        <f aca="false">IF(C47&gt;0,1-D47-F47,"")</f>
        <v>0.275</v>
      </c>
      <c r="I47" s="46" t="n">
        <f aca="false">SUMPRODUCT(ISNUMBER('Mediums (Working)'!$C$50:$AQ$50)*ISNUMBER('Mediums (Working)'!$C$498:$AQ$498)*('Mediums (Working)'!$C$50:$AQ$50&lt;51))</f>
        <v>30</v>
      </c>
      <c r="J47" s="62" t="n">
        <f aca="false">IF(I47&gt;0,SUMPRODUCT(ISNUMBER('Mediums (Working)'!$C$50:$AQ$50)*ISNUMBER('Mediums (Working)'!$C$498:$AQ$498)*('Mediums (Working)'!$C$50:$AQ$50&lt;51)*('Mediums (Working)'!$C$498:$AQ$498&gt;50))/I47,"")</f>
        <v>0.0666666666666667</v>
      </c>
      <c r="K47" s="62" t="n">
        <f aca="false">IF(I47&gt;0,SUMPRODUCT(ISNUMBER('Mediums (Working)'!$C$50:$AQ$50)*ISNUMBER('Mediums (Working)'!$C$498:$AQ$498)*('Mediums (Working)'!$C$50:$AQ$50&lt;51),'Mediums (Working)'!$C$498:$AQ$498)/I47/100,"")</f>
        <v>0.302299271357036</v>
      </c>
      <c r="L47" s="63" t="n">
        <f aca="false">SUMPRODUCT(--($N$5:$N$55&gt;N47))+1</f>
        <v>29</v>
      </c>
      <c r="M47" s="64" t="n">
        <f aca="false">SUMPRODUCT(--(ISNUMBER($F$5:$F$55))*(($F$5:$F$55+$G$5:$G$55/100)&gt;(F47+G47/100)))+1</f>
        <v>10</v>
      </c>
      <c r="N47" s="65" t="n">
        <f aca="false">D47*1000+E47*10+F47/100+ROW()/10000000</f>
        <v>203.721921262716</v>
      </c>
    </row>
    <row r="48" customFormat="false" ht="15" hidden="false" customHeight="false" outlineLevel="0" collapsed="false">
      <c r="A48" s="32" t="s">
        <v>298</v>
      </c>
      <c r="B48" s="33" t="s">
        <v>248</v>
      </c>
      <c r="C48" s="46" t="n">
        <f aca="false">COUNT('Mediums (Working)'!$C$499:$AQ$499)</f>
        <v>40</v>
      </c>
      <c r="D48" s="62" t="n">
        <f aca="false">IF(C48&gt;0,COUNTIF('Mediums (Working)'!$C$499:$AQ$499,"&gt;50")/C48,"")</f>
        <v>0.325</v>
      </c>
      <c r="E48" s="62" t="n">
        <f aca="false">IF(C48&gt;0,AVERAGE('Mediums (Working)'!$C$499:$AQ$499)/100,"")</f>
        <v>0.437788712813253</v>
      </c>
      <c r="F48" s="62" t="n">
        <f aca="false">IF(C48&gt;0,SUMPRODUCT(ISNUMBER('Mediums (Working)'!$C$499:$AQ$499)*ISNUMBER('Mediums (Working)'!$C$555:$AQ$555)*('Mediums (Working)'!$C$499:$AQ$499&lt;=50)*('Mediums (Working)'!$C$555:$AQ$555&gt;50))/C48,"")</f>
        <v>0.45</v>
      </c>
      <c r="G48" s="62" t="n">
        <f aca="false">IF(C48&gt;0,AVERAGE('Mediums (Working)'!$C$555:$AQ$555)/100,"")</f>
        <v>0.701071558191003</v>
      </c>
      <c r="H48" s="62" t="n">
        <f aca="false">IF(C48&gt;0,1-D48-F48,"")</f>
        <v>0.225</v>
      </c>
      <c r="I48" s="46" t="n">
        <f aca="false">SUMPRODUCT(ISNUMBER('Mediums (Working)'!$C$51:$AQ$51)*ISNUMBER('Mediums (Working)'!$C$499:$AQ$499)*('Mediums (Working)'!$C$51:$AQ$51&lt;51))</f>
        <v>23</v>
      </c>
      <c r="J48" s="62" t="n">
        <f aca="false">IF(I48&gt;0,SUMPRODUCT(ISNUMBER('Mediums (Working)'!$C$51:$AQ$51)*ISNUMBER('Mediums (Working)'!$C$499:$AQ$499)*('Mediums (Working)'!$C$51:$AQ$51&lt;51)*('Mediums (Working)'!$C$499:$AQ$499&gt;50))/I48,"")</f>
        <v>0</v>
      </c>
      <c r="K48" s="62" t="n">
        <f aca="false">IF(I48&gt;0,SUMPRODUCT(ISNUMBER('Mediums (Working)'!$C$51:$AQ$51)*ISNUMBER('Mediums (Working)'!$C$499:$AQ$499)*('Mediums (Working)'!$C$51:$AQ$51&lt;51),'Mediums (Working)'!$C$499:$AQ$499)/I48/100,"")</f>
        <v>0.224024144611942</v>
      </c>
      <c r="L48" s="63" t="n">
        <f aca="false">SUMPRODUCT(--($N$5:$N$55&gt;N48))+1</f>
        <v>4</v>
      </c>
      <c r="M48" s="64" t="n">
        <f aca="false">SUMPRODUCT(--(ISNUMBER($F$5:$F$55))*(($F$5:$F$55+$G$5:$G$55/100)&gt;(F48+G48/100)))+1</f>
        <v>15</v>
      </c>
      <c r="N48" s="65" t="n">
        <f aca="false">D48*1000+E48*10+F48/100+ROW()/10000000</f>
        <v>329.382391928133</v>
      </c>
    </row>
    <row r="49" customFormat="false" ht="15" hidden="false" customHeight="false" outlineLevel="0" collapsed="false">
      <c r="A49" s="32" t="s">
        <v>301</v>
      </c>
      <c r="B49" s="33" t="s">
        <v>248</v>
      </c>
      <c r="C49" s="46" t="n">
        <f aca="false">COUNT('Mediums (Working)'!$C$500:$AQ$500)</f>
        <v>39</v>
      </c>
      <c r="D49" s="62" t="n">
        <f aca="false">IF(C49&gt;0,COUNTIF('Mediums (Working)'!$C$500:$AQ$500,"&gt;50")/C49,"")</f>
        <v>0.256410256410256</v>
      </c>
      <c r="E49" s="62" t="n">
        <f aca="false">IF(C49&gt;0,AVERAGE('Mediums (Working)'!$C$500:$AQ$500)/100,"")</f>
        <v>0.373641381285102</v>
      </c>
      <c r="F49" s="62" t="n">
        <f aca="false">IF(C49&gt;0,SUMPRODUCT(ISNUMBER('Mediums (Working)'!$C$500:$AQ$500)*ISNUMBER('Mediums (Working)'!$C$556:$AQ$556)*('Mediums (Working)'!$C$500:$AQ$500&lt;=50)*('Mediums (Working)'!$C$556:$AQ$556&gt;50))/C49,"")</f>
        <v>0.384615384615385</v>
      </c>
      <c r="G49" s="62" t="n">
        <f aca="false">IF(C49&gt;0,AVERAGE('Mediums (Working)'!$C$556:$AQ$556)/100,"")</f>
        <v>0.656556938508911</v>
      </c>
      <c r="H49" s="62" t="n">
        <f aca="false">IF(C49&gt;0,1-D49-F49,"")</f>
        <v>0.358974358974359</v>
      </c>
      <c r="I49" s="46" t="n">
        <f aca="false">SUMPRODUCT(ISNUMBER('Mediums (Working)'!$C$52:$AQ$52)*ISNUMBER('Mediums (Working)'!$C$500:$AQ$500)*('Mediums (Working)'!$C$52:$AQ$52&lt;51))</f>
        <v>27</v>
      </c>
      <c r="J49" s="62" t="n">
        <f aca="false">IF(I49&gt;0,SUMPRODUCT(ISNUMBER('Mediums (Working)'!$C$52:$AQ$52)*ISNUMBER('Mediums (Working)'!$C$500:$AQ$500)*('Mediums (Working)'!$C$52:$AQ$52&lt;51)*('Mediums (Working)'!$C$500:$AQ$500&gt;50))/I49,"")</f>
        <v>0.111111111111111</v>
      </c>
      <c r="K49" s="62" t="n">
        <f aca="false">IF(I49&gt;0,SUMPRODUCT(ISNUMBER('Mediums (Working)'!$C$52:$AQ$52)*ISNUMBER('Mediums (Working)'!$C$500:$AQ$500)*('Mediums (Working)'!$C$52:$AQ$52&lt;51),'Mediums (Working)'!$C$500:$AQ$500)/I49/100,"")</f>
        <v>0.289343516113624</v>
      </c>
      <c r="L49" s="63" t="n">
        <f aca="false">SUMPRODUCT(--($N$5:$N$55&gt;N49))+1</f>
        <v>18</v>
      </c>
      <c r="M49" s="64" t="n">
        <f aca="false">SUMPRODUCT(--(ISNUMBER($F$5:$F$55))*(($F$5:$F$55+$G$5:$G$55/100)&gt;(F49+G49/100)))+1</f>
        <v>24</v>
      </c>
      <c r="N49" s="65" t="n">
        <f aca="false">D49*1000+E49*10+F49/100+ROW()/10000000</f>
        <v>260.150521276954</v>
      </c>
    </row>
    <row r="50" customFormat="false" ht="15" hidden="false" customHeight="false" outlineLevel="0" collapsed="false">
      <c r="A50" s="32" t="s">
        <v>304</v>
      </c>
      <c r="B50" s="33" t="s">
        <v>248</v>
      </c>
      <c r="C50" s="46" t="n">
        <f aca="false">COUNT('Mediums (Working)'!$C$501:$AQ$501)</f>
        <v>40</v>
      </c>
      <c r="D50" s="62" t="n">
        <f aca="false">IF(C50&gt;0,COUNTIF('Mediums (Working)'!$C$501:$AQ$501,"&gt;50")/C50,"")</f>
        <v>0.375</v>
      </c>
      <c r="E50" s="62" t="n">
        <f aca="false">IF(C50&gt;0,AVERAGE('Mediums (Working)'!$C$501:$AQ$501)/100,"")</f>
        <v>0.437248543725849</v>
      </c>
      <c r="F50" s="62" t="n">
        <f aca="false">IF(C50&gt;0,SUMPRODUCT(ISNUMBER('Mediums (Working)'!$C$501:$AQ$501)*ISNUMBER('Mediums (Working)'!$C$557:$AQ$557)*('Mediums (Working)'!$C$501:$AQ$501&lt;=50)*('Mediums (Working)'!$C$557:$AQ$557&gt;50))/C50,"")</f>
        <v>0.2</v>
      </c>
      <c r="G50" s="62" t="n">
        <f aca="false">IF(C50&gt;0,AVERAGE('Mediums (Working)'!$C$557:$AQ$557)/100,"")</f>
        <v>0.665224431950565</v>
      </c>
      <c r="H50" s="62" t="n">
        <f aca="false">IF(C50&gt;0,1-D50-F50,"")</f>
        <v>0.425</v>
      </c>
      <c r="I50" s="46" t="n">
        <f aca="false">SUMPRODUCT(ISNUMBER('Mediums (Working)'!$C$53:$AQ$53)*ISNUMBER('Mediums (Working)'!$C$501:$AQ$501)*('Mediums (Working)'!$C$53:$AQ$53&lt;51))</f>
        <v>19</v>
      </c>
      <c r="J50" s="62" t="n">
        <f aca="false">IF(I50&gt;0,SUMPRODUCT(ISNUMBER('Mediums (Working)'!$C$53:$AQ$53)*ISNUMBER('Mediums (Working)'!$C$501:$AQ$501)*('Mediums (Working)'!$C$53:$AQ$53&lt;51)*('Mediums (Working)'!$C$501:$AQ$501&gt;50))/I50,"")</f>
        <v>0</v>
      </c>
      <c r="K50" s="62" t="n">
        <f aca="false">IF(I50&gt;0,SUMPRODUCT(ISNUMBER('Mediums (Working)'!$C$53:$AQ$53)*ISNUMBER('Mediums (Working)'!$C$501:$AQ$501)*('Mediums (Working)'!$C$53:$AQ$53&lt;51),'Mediums (Working)'!$C$501:$AQ$501)/I50/100,"")</f>
        <v>0.21128665303656</v>
      </c>
      <c r="L50" s="63" t="n">
        <f aca="false">SUMPRODUCT(--($N$5:$N$55&gt;N50))+1</f>
        <v>2</v>
      </c>
      <c r="M50" s="64" t="n">
        <f aca="false">SUMPRODUCT(--(ISNUMBER($F$5:$F$55))*(($F$5:$F$55+$G$5:$G$55/100)&gt;(F50+G50/100)))+1</f>
        <v>43</v>
      </c>
      <c r="N50" s="65" t="n">
        <f aca="false">D50*1000+E50*10+F50/100+ROW()/10000000</f>
        <v>379.374490437259</v>
      </c>
    </row>
    <row r="51" customFormat="false" ht="15" hidden="false" customHeight="false" outlineLevel="0" collapsed="false">
      <c r="A51" s="32" t="s">
        <v>307</v>
      </c>
      <c r="B51" s="33" t="s">
        <v>248</v>
      </c>
      <c r="C51" s="46" t="n">
        <f aca="false">COUNT('Mediums (Working)'!$C$502:$AQ$502)</f>
        <v>40</v>
      </c>
      <c r="D51" s="62" t="n">
        <f aca="false">IF(C51&gt;0,COUNTIF('Mediums (Working)'!$C$502:$AQ$502,"&gt;50")/C51,"")</f>
        <v>0.3</v>
      </c>
      <c r="E51" s="62" t="n">
        <f aca="false">IF(C51&gt;0,AVERAGE('Mediums (Working)'!$C$502:$AQ$502)/100,"")</f>
        <v>0.388101579394346</v>
      </c>
      <c r="F51" s="62" t="n">
        <f aca="false">IF(C51&gt;0,SUMPRODUCT(ISNUMBER('Mediums (Working)'!$C$502:$AQ$502)*ISNUMBER('Mediums (Working)'!$C$558:$AQ$558)*('Mediums (Working)'!$C$502:$AQ$502&lt;=50)*('Mediums (Working)'!$C$558:$AQ$558&gt;50))/C51,"")</f>
        <v>0.425</v>
      </c>
      <c r="G51" s="62" t="n">
        <f aca="false">IF(C51&gt;0,AVERAGE('Mediums (Working)'!$C$558:$AQ$558)/100,"")</f>
        <v>0.672816705684176</v>
      </c>
      <c r="H51" s="62" t="n">
        <f aca="false">IF(C51&gt;0,1-D51-F51,"")</f>
        <v>0.275</v>
      </c>
      <c r="I51" s="46" t="n">
        <f aca="false">SUMPRODUCT(ISNUMBER('Mediums (Working)'!$C$54:$AQ$54)*ISNUMBER('Mediums (Working)'!$C$502:$AQ$502)*('Mediums (Working)'!$C$54:$AQ$54&lt;51))</f>
        <v>23</v>
      </c>
      <c r="J51" s="62" t="n">
        <f aca="false">IF(I51&gt;0,SUMPRODUCT(ISNUMBER('Mediums (Working)'!$C$54:$AQ$54)*ISNUMBER('Mediums (Working)'!$C$502:$AQ$502)*('Mediums (Working)'!$C$54:$AQ$54&lt;51)*('Mediums (Working)'!$C$502:$AQ$502&gt;50))/I51,"")</f>
        <v>0</v>
      </c>
      <c r="K51" s="62" t="n">
        <f aca="false">IF(I51&gt;0,SUMPRODUCT(ISNUMBER('Mediums (Working)'!$C$54:$AQ$54)*ISNUMBER('Mediums (Working)'!$C$502:$AQ$502)*('Mediums (Working)'!$C$54:$AQ$54&lt;51),'Mediums (Working)'!$C$502:$AQ$502)/I51/100,"")</f>
        <v>0.224991531655508</v>
      </c>
      <c r="L51" s="63" t="n">
        <f aca="false">SUMPRODUCT(--($N$5:$N$55&gt;N51))+1</f>
        <v>9</v>
      </c>
      <c r="M51" s="64" t="n">
        <f aca="false">SUMPRODUCT(--(ISNUMBER($F$5:$F$55))*(($F$5:$F$55+$G$5:$G$55/100)&gt;(F51+G51/100)))+1</f>
        <v>18</v>
      </c>
      <c r="N51" s="65" t="n">
        <f aca="false">D51*1000+E51*10+F51/100+ROW()/10000000</f>
        <v>303.885270893943</v>
      </c>
    </row>
    <row r="52" customFormat="false" ht="15" hidden="false" customHeight="false" outlineLevel="0" collapsed="false">
      <c r="A52" s="32" t="s">
        <v>310</v>
      </c>
      <c r="B52" s="33" t="s">
        <v>248</v>
      </c>
      <c r="C52" s="46" t="n">
        <f aca="false">COUNT('Mediums (Working)'!$C$503:$AQ$503)</f>
        <v>40</v>
      </c>
      <c r="D52" s="62" t="n">
        <f aca="false">IF(C52&gt;0,COUNTIF('Mediums (Working)'!$C$503:$AQ$503,"&gt;50")/C52,"")</f>
        <v>0.325</v>
      </c>
      <c r="E52" s="62" t="n">
        <f aca="false">IF(C52&gt;0,AVERAGE('Mediums (Working)'!$C$503:$AQ$503)/100,"")</f>
        <v>0.43037672754834</v>
      </c>
      <c r="F52" s="62" t="n">
        <f aca="false">IF(C52&gt;0,SUMPRODUCT(ISNUMBER('Mediums (Working)'!$C$503:$AQ$503)*ISNUMBER('Mediums (Working)'!$C$559:$AQ$559)*('Mediums (Working)'!$C$503:$AQ$503&lt;=50)*('Mediums (Working)'!$C$559:$AQ$559&gt;50))/C52,"")</f>
        <v>0.45</v>
      </c>
      <c r="G52" s="62" t="n">
        <f aca="false">IF(C52&gt;0,AVERAGE('Mediums (Working)'!$C$559:$AQ$559)/100,"")</f>
        <v>0.673930711862421</v>
      </c>
      <c r="H52" s="62" t="n">
        <f aca="false">IF(C52&gt;0,1-D52-F52,"")</f>
        <v>0.225</v>
      </c>
      <c r="I52" s="46" t="n">
        <f aca="false">SUMPRODUCT(ISNUMBER('Mediums (Working)'!$C$55:$AQ$55)*ISNUMBER('Mediums (Working)'!$C$503:$AQ$503)*('Mediums (Working)'!$C$55:$AQ$55&lt;51))</f>
        <v>25</v>
      </c>
      <c r="J52" s="62" t="n">
        <f aca="false">IF(I52&gt;0,SUMPRODUCT(ISNUMBER('Mediums (Working)'!$C$55:$AQ$55)*ISNUMBER('Mediums (Working)'!$C$503:$AQ$503)*('Mediums (Working)'!$C$55:$AQ$55&lt;51)*('Mediums (Working)'!$C$503:$AQ$503&gt;50))/I52,"")</f>
        <v>0.16</v>
      </c>
      <c r="K52" s="62" t="n">
        <f aca="false">IF(I52&gt;0,SUMPRODUCT(ISNUMBER('Mediums (Working)'!$C$55:$AQ$55)*ISNUMBER('Mediums (Working)'!$C$503:$AQ$503)*('Mediums (Working)'!$C$55:$AQ$55&lt;51),'Mediums (Working)'!$C$503:$AQ$503)/I52/100,"")</f>
        <v>0.327275599066573</v>
      </c>
      <c r="L52" s="63" t="n">
        <f aca="false">SUMPRODUCT(--($N$5:$N$55&gt;N52))+1</f>
        <v>5</v>
      </c>
      <c r="M52" s="64" t="n">
        <f aca="false">SUMPRODUCT(--(ISNUMBER($F$5:$F$55))*(($F$5:$F$55+$G$5:$G$55/100)&gt;(F52+G52/100)))+1</f>
        <v>16</v>
      </c>
      <c r="N52" s="65" t="n">
        <f aca="false">D52*1000+E52*10+F52/100+ROW()/10000000</f>
        <v>329.308272475483</v>
      </c>
    </row>
    <row r="53" customFormat="false" ht="15" hidden="false" customHeight="false" outlineLevel="0" collapsed="false">
      <c r="A53" s="32" t="s">
        <v>313</v>
      </c>
      <c r="B53" s="33" t="s">
        <v>248</v>
      </c>
      <c r="C53" s="46" t="n">
        <f aca="false">COUNT('Mediums (Working)'!$C$504:$AQ$504)</f>
        <v>40</v>
      </c>
      <c r="D53" s="62" t="n">
        <f aca="false">IF(C53&gt;0,COUNTIF('Mediums (Working)'!$C$504:$AQ$504,"&gt;50")/C53,"")</f>
        <v>0.375</v>
      </c>
      <c r="E53" s="62" t="n">
        <f aca="false">IF(C53&gt;0,AVERAGE('Mediums (Working)'!$C$504:$AQ$504)/100,"")</f>
        <v>0.449109754291082</v>
      </c>
      <c r="F53" s="62" t="n">
        <f aca="false">IF(C53&gt;0,SUMPRODUCT(ISNUMBER('Mediums (Working)'!$C$504:$AQ$504)*ISNUMBER('Mediums (Working)'!$C$560:$AQ$560)*('Mediums (Working)'!$C$504:$AQ$504&lt;=50)*('Mediums (Working)'!$C$560:$AQ$560&gt;50))/C53,"")</f>
        <v>0.25</v>
      </c>
      <c r="G53" s="62" t="n">
        <f aca="false">IF(C53&gt;0,AVERAGE('Mediums (Working)'!$C$560:$AQ$560)/100,"")</f>
        <v>0.634128816719869</v>
      </c>
      <c r="H53" s="62" t="n">
        <f aca="false">IF(C53&gt;0,1-D53-F53,"")</f>
        <v>0.375</v>
      </c>
      <c r="I53" s="46" t="n">
        <f aca="false">SUMPRODUCT(ISNUMBER('Mediums (Working)'!$C$56:$AQ$56)*ISNUMBER('Mediums (Working)'!$C$504:$AQ$504)*('Mediums (Working)'!$C$56:$AQ$56&lt;51))</f>
        <v>26</v>
      </c>
      <c r="J53" s="62" t="n">
        <f aca="false">IF(I53&gt;0,SUMPRODUCT(ISNUMBER('Mediums (Working)'!$C$56:$AQ$56)*ISNUMBER('Mediums (Working)'!$C$504:$AQ$504)*('Mediums (Working)'!$C$56:$AQ$56&lt;51)*('Mediums (Working)'!$C$504:$AQ$504&gt;50))/I53,"")</f>
        <v>0.192307692307692</v>
      </c>
      <c r="K53" s="62" t="n">
        <f aca="false">IF(I53&gt;0,SUMPRODUCT(ISNUMBER('Mediums (Working)'!$C$56:$AQ$56)*ISNUMBER('Mediums (Working)'!$C$504:$AQ$504)*('Mediums (Working)'!$C$56:$AQ$56&lt;51),'Mediums (Working)'!$C$504:$AQ$504)/I53/100,"")</f>
        <v>0.35644760102445</v>
      </c>
      <c r="L53" s="63" t="n">
        <f aca="false">SUMPRODUCT(--($N$5:$N$55&gt;N53))+1</f>
        <v>1</v>
      </c>
      <c r="M53" s="64" t="n">
        <f aca="false">SUMPRODUCT(--(ISNUMBER($F$5:$F$55))*(($F$5:$F$55+$G$5:$G$55/100)&gt;(F53+G53/100)))+1</f>
        <v>37</v>
      </c>
      <c r="N53" s="65" t="n">
        <f aca="false">D53*1000+E53*10+F53/100+ROW()/10000000</f>
        <v>379.493602842911</v>
      </c>
    </row>
    <row r="54" customFormat="false" ht="15" hidden="false" customHeight="false" outlineLevel="0" collapsed="false">
      <c r="A54" s="32" t="s">
        <v>316</v>
      </c>
      <c r="B54" s="33" t="s">
        <v>248</v>
      </c>
      <c r="C54" s="46" t="n">
        <f aca="false">COUNT('Mediums (Working)'!$C$505:$AQ$505)</f>
        <v>40</v>
      </c>
      <c r="D54" s="62" t="n">
        <f aca="false">IF(C54&gt;0,COUNTIF('Mediums (Working)'!$C$505:$AQ$505,"&gt;50")/C54,"")</f>
        <v>0.275</v>
      </c>
      <c r="E54" s="62" t="n">
        <f aca="false">IF(C54&gt;0,AVERAGE('Mediums (Working)'!$C$505:$AQ$505)/100,"")</f>
        <v>0.372842868538909</v>
      </c>
      <c r="F54" s="62" t="n">
        <f aca="false">IF(C54&gt;0,SUMPRODUCT(ISNUMBER('Mediums (Working)'!$C$505:$AQ$505)*ISNUMBER('Mediums (Working)'!$C$561:$AQ$561)*('Mediums (Working)'!$C$505:$AQ$505&lt;=50)*('Mediums (Working)'!$C$561:$AQ$561&gt;50))/C54,"")</f>
        <v>0.35</v>
      </c>
      <c r="G54" s="62" t="n">
        <f aca="false">IF(C54&gt;0,AVERAGE('Mediums (Working)'!$C$561:$AQ$561)/100,"")</f>
        <v>0.633407242420573</v>
      </c>
      <c r="H54" s="62" t="n">
        <f aca="false">IF(C54&gt;0,1-D54-F54,"")</f>
        <v>0.375</v>
      </c>
      <c r="I54" s="46" t="n">
        <f aca="false">SUMPRODUCT(ISNUMBER('Mediums (Working)'!$C$57:$AQ$57)*ISNUMBER('Mediums (Working)'!$C$505:$AQ$505)*('Mediums (Working)'!$C$57:$AQ$57&lt;51))</f>
        <v>26</v>
      </c>
      <c r="J54" s="62" t="n">
        <f aca="false">IF(I54&gt;0,SUMPRODUCT(ISNUMBER('Mediums (Working)'!$C$57:$AQ$57)*ISNUMBER('Mediums (Working)'!$C$505:$AQ$505)*('Mediums (Working)'!$C$57:$AQ$57&lt;51)*('Mediums (Working)'!$C$505:$AQ$505&gt;50))/I54,"")</f>
        <v>0.115384615384615</v>
      </c>
      <c r="K54" s="62" t="n">
        <f aca="false">IF(I54&gt;0,SUMPRODUCT(ISNUMBER('Mediums (Working)'!$C$57:$AQ$57)*ISNUMBER('Mediums (Working)'!$C$505:$AQ$505)*('Mediums (Working)'!$C$57:$AQ$57&lt;51),'Mediums (Working)'!$C$505:$AQ$505)/I54/100,"")</f>
        <v>0.278272691276053</v>
      </c>
      <c r="L54" s="63" t="n">
        <f aca="false">SUMPRODUCT(--($N$5:$N$55&gt;N54))+1</f>
        <v>16</v>
      </c>
      <c r="M54" s="64" t="n">
        <f aca="false">SUMPRODUCT(--(ISNUMBER($F$5:$F$55))*(($F$5:$F$55+$G$5:$G$55/100)&gt;(F54+G54/100)))+1</f>
        <v>26</v>
      </c>
      <c r="N54" s="65" t="n">
        <f aca="false">D54*1000+E54*10+F54/100+ROW()/10000000</f>
        <v>278.731934085389</v>
      </c>
    </row>
    <row r="55" customFormat="false" ht="15" hidden="false" customHeight="false" outlineLevel="0" collapsed="false">
      <c r="A55" s="32" t="s">
        <v>319</v>
      </c>
      <c r="B55" s="33" t="s">
        <v>248</v>
      </c>
      <c r="C55" s="46" t="n">
        <f aca="false">COUNT('Mediums (Working)'!$C$506:$AQ$506)</f>
        <v>39</v>
      </c>
      <c r="D55" s="62" t="n">
        <f aca="false">IF(C55&gt;0,COUNTIF('Mediums (Working)'!$C$506:$AQ$506,"&gt;50")/C55,"")</f>
        <v>0.17948717948718</v>
      </c>
      <c r="E55" s="62" t="n">
        <f aca="false">IF(C55&gt;0,AVERAGE('Mediums (Working)'!$C$506:$AQ$506)/100,"")</f>
        <v>0.297675794241013</v>
      </c>
      <c r="F55" s="62" t="n">
        <f aca="false">IF(C55&gt;0,SUMPRODUCT(ISNUMBER('Mediums (Working)'!$C$506:$AQ$506)*ISNUMBER('Mediums (Working)'!$C$562:$AQ$562)*('Mediums (Working)'!$C$506:$AQ$506&lt;=50)*('Mediums (Working)'!$C$562:$AQ$562&gt;50))/C55,"")</f>
        <v>0.282051282051282</v>
      </c>
      <c r="G55" s="62" t="n">
        <f aca="false">IF(C55&gt;0,AVERAGE('Mediums (Working)'!$C$562:$AQ$562)/100,"")</f>
        <v>0.576708469789641</v>
      </c>
      <c r="H55" s="62" t="n">
        <f aca="false">IF(C55&gt;0,1-D55-F55,"")</f>
        <v>0.538461538461538</v>
      </c>
      <c r="I55" s="46" t="n">
        <f aca="false">SUMPRODUCT(ISNUMBER('Mediums (Working)'!$C$58:$AQ$58)*ISNUMBER('Mediums (Working)'!$C$506:$AQ$506)*('Mediums (Working)'!$C$58:$AQ$58&lt;51))</f>
        <v>27</v>
      </c>
      <c r="J55" s="62" t="n">
        <f aca="false">IF(I55&gt;0,SUMPRODUCT(ISNUMBER('Mediums (Working)'!$C$58:$AQ$58)*ISNUMBER('Mediums (Working)'!$C$506:$AQ$506)*('Mediums (Working)'!$C$58:$AQ$58&lt;51)*('Mediums (Working)'!$C$506:$AQ$506&gt;50))/I55,"")</f>
        <v>0</v>
      </c>
      <c r="K55" s="62" t="n">
        <f aca="false">IF(I55&gt;0,SUMPRODUCT(ISNUMBER('Mediums (Working)'!$C$58:$AQ$58)*ISNUMBER('Mediums (Working)'!$C$506:$AQ$506)*('Mediums (Working)'!$C$58:$AQ$58&lt;51),'Mediums (Working)'!$C$506:$AQ$506)/I55/100,"")</f>
        <v>0.181515042408661</v>
      </c>
      <c r="L55" s="63" t="n">
        <f aca="false">SUMPRODUCT(--($N$5:$N$55&gt;N55))+1</f>
        <v>34</v>
      </c>
      <c r="M55" s="64" t="n">
        <f aca="false">SUMPRODUCT(--(ISNUMBER($F$5:$F$55))*(($F$5:$F$55+$G$5:$G$55/100)&gt;(F55+G55/100)))+1</f>
        <v>34</v>
      </c>
      <c r="N55" s="65" t="n">
        <f aca="false">D55*1000+E55*10+F55/100+ROW()/10000000</f>
        <v>182.46676344241</v>
      </c>
    </row>
    <row r="58" customFormat="false" ht="15" hidden="false" customHeight="false" outlineLevel="0" collapsed="false">
      <c r="A58" s="44" t="s">
        <v>5528</v>
      </c>
    </row>
    <row r="59" customFormat="false" ht="46.25" hidden="false" customHeight="false" outlineLevel="0" collapsed="false">
      <c r="A59" s="9" t="s">
        <v>5507</v>
      </c>
      <c r="B59" s="9" t="s">
        <v>5517</v>
      </c>
      <c r="C59" s="9" t="s">
        <v>5518</v>
      </c>
      <c r="D59" s="9" t="s">
        <v>5519</v>
      </c>
      <c r="E59" s="9" t="s">
        <v>5521</v>
      </c>
      <c r="F59" s="9" t="s">
        <v>5523</v>
      </c>
    </row>
    <row r="60" customFormat="false" ht="15" hidden="false" customHeight="false" outlineLevel="0" collapsed="false">
      <c r="A60" s="45" t="s">
        <v>153</v>
      </c>
      <c r="B60" s="62" t="n">
        <f aca="false">AVERAGE(D5:D31)</f>
        <v>0.186063627730294</v>
      </c>
      <c r="C60" s="62" t="n">
        <f aca="false">AVERAGE(E5:E31)</f>
        <v>0.324070060373786</v>
      </c>
      <c r="D60" s="62" t="n">
        <f aca="false">AVERAGE(F5:F31)</f>
        <v>0.293114909781576</v>
      </c>
      <c r="E60" s="62" t="n">
        <f aca="false">AVERAGE(H5:H31)</f>
        <v>0.520821462488129</v>
      </c>
      <c r="F60" s="62" t="n">
        <f aca="false">AVERAGE(J5:J31)</f>
        <v>0.0800531895092249</v>
      </c>
    </row>
    <row r="61" customFormat="false" ht="15" hidden="false" customHeight="false" outlineLevel="0" collapsed="false">
      <c r="A61" s="45" t="s">
        <v>248</v>
      </c>
      <c r="B61" s="62" t="n">
        <f aca="false">AVERAGE(D33:D55)</f>
        <v>0.251059085841695</v>
      </c>
      <c r="C61" s="62" t="n">
        <f aca="false">AVERAGE(E33:E55)</f>
        <v>0.383372628640765</v>
      </c>
      <c r="D61" s="62" t="n">
        <f aca="false">AVERAGE(F33:F55)</f>
        <v>0.45273132664437</v>
      </c>
      <c r="E61" s="62" t="n">
        <f aca="false">AVERAGE(H33:H55)</f>
        <v>0.296209587513935</v>
      </c>
      <c r="F61" s="62" t="n">
        <f aca="false">AVERAGE(J33:J55)</f>
        <v>0.0697949088593283</v>
      </c>
    </row>
    <row r="64" customFormat="false" ht="15" hidden="false" customHeight="false" outlineLevel="0" collapsed="false">
      <c r="A64" s="44" t="s">
        <v>5529</v>
      </c>
    </row>
    <row r="65" customFormat="false" ht="35.05" hidden="false" customHeight="false" outlineLevel="0" collapsed="false">
      <c r="A65" s="9" t="s">
        <v>5530</v>
      </c>
      <c r="B65" s="9" t="s">
        <v>5404</v>
      </c>
      <c r="C65" s="9" t="s">
        <v>115</v>
      </c>
      <c r="D65" s="9" t="s">
        <v>5517</v>
      </c>
      <c r="E65" s="9" t="s">
        <v>5518</v>
      </c>
      <c r="F65" s="9" t="s">
        <v>5519</v>
      </c>
      <c r="G65" s="9" t="s">
        <v>5520</v>
      </c>
    </row>
    <row r="66" customFormat="false" ht="15" hidden="false" customHeight="false" outlineLevel="0" collapsed="false">
      <c r="A66" s="45" t="n">
        <v>1</v>
      </c>
      <c r="B66" s="46" t="str">
        <f aca="false">INDEX($A$5:$A$55,MATCH(LARGE($N$5:$N$55,A66),$N$5:$N$55,0))</f>
        <v>21MD</v>
      </c>
      <c r="C66" s="46" t="str">
        <f aca="false">INDEX($B$5:$B$55,MATCH(LARGE($N$5:$N$55,A66),$N$5:$N$55,0))</f>
        <v>DuraTherm</v>
      </c>
      <c r="D66" s="62" t="n">
        <f aca="false">INDEX($D$5:$D$55,MATCH(LARGE($N$5:$N$55,A66),$N$5:$N$55,0))</f>
        <v>0.375</v>
      </c>
      <c r="E66" s="62" t="n">
        <f aca="false">INDEX($E$5:$E$55,MATCH(LARGE($N$5:$N$55,A66),$N$5:$N$55,0))</f>
        <v>0.449109754291082</v>
      </c>
      <c r="F66" s="62" t="n">
        <f aca="false">INDEX($F$5:$F$55,MATCH(LARGE($N$5:$N$55,A66),$N$5:$N$55,0))</f>
        <v>0.25</v>
      </c>
      <c r="G66" s="62" t="n">
        <f aca="false">INDEX($G$5:$G$55,MATCH(LARGE($N$5:$N$55,A66),$N$5:$N$55,0))</f>
        <v>0.634128816719869</v>
      </c>
    </row>
    <row r="67" customFormat="false" ht="15" hidden="false" customHeight="false" outlineLevel="0" collapsed="false">
      <c r="A67" s="45" t="n">
        <v>2</v>
      </c>
      <c r="B67" s="46" t="str">
        <f aca="false">INDEX($A$5:$A$55,MATCH(LARGE($N$5:$N$55,A67),$N$5:$N$55,0))</f>
        <v>18MD</v>
      </c>
      <c r="C67" s="46" t="str">
        <f aca="false">INDEX($B$5:$B$55,MATCH(LARGE($N$5:$N$55,A67),$N$5:$N$55,0))</f>
        <v>DuraTherm</v>
      </c>
      <c r="D67" s="62" t="n">
        <f aca="false">INDEX($D$5:$D$55,MATCH(LARGE($N$5:$N$55,A67),$N$5:$N$55,0))</f>
        <v>0.375</v>
      </c>
      <c r="E67" s="62" t="n">
        <f aca="false">INDEX($E$5:$E$55,MATCH(LARGE($N$5:$N$55,A67),$N$5:$N$55,0))</f>
        <v>0.437248543725849</v>
      </c>
      <c r="F67" s="62" t="n">
        <f aca="false">INDEX($F$5:$F$55,MATCH(LARGE($N$5:$N$55,A67),$N$5:$N$55,0))</f>
        <v>0.2</v>
      </c>
      <c r="G67" s="62" t="n">
        <f aca="false">INDEX($G$5:$G$55,MATCH(LARGE($N$5:$N$55,A67),$N$5:$N$55,0))</f>
        <v>0.665224431950565</v>
      </c>
    </row>
    <row r="68" customFormat="false" ht="15" hidden="false" customHeight="false" outlineLevel="0" collapsed="false">
      <c r="A68" s="45" t="n">
        <v>3</v>
      </c>
      <c r="B68" s="46" t="str">
        <f aca="false">INDEX($A$5:$A$55,MATCH(LARGE($N$5:$N$55,A68),$N$5:$N$55,0))</f>
        <v>27MC</v>
      </c>
      <c r="C68" s="46" t="str">
        <f aca="false">INDEX($B$5:$B$55,MATCH(LARGE($N$5:$N$55,A68),$N$5:$N$55,0))</f>
        <v>Control</v>
      </c>
      <c r="D68" s="62" t="n">
        <f aca="false">INDEX($D$5:$D$55,MATCH(LARGE($N$5:$N$55,A68),$N$5:$N$55,0))</f>
        <v>0.325</v>
      </c>
      <c r="E68" s="62" t="n">
        <f aca="false">INDEX($E$5:$E$55,MATCH(LARGE($N$5:$N$55,A68),$N$5:$N$55,0))</f>
        <v>0.455974123188507</v>
      </c>
      <c r="F68" s="62" t="n">
        <f aca="false">INDEX($F$5:$F$55,MATCH(LARGE($N$5:$N$55,A68),$N$5:$N$55,0))</f>
        <v>0.3</v>
      </c>
      <c r="G68" s="62" t="n">
        <f aca="false">INDEX($G$5:$G$55,MATCH(LARGE($N$5:$N$55,A68),$N$5:$N$55,0))</f>
        <v>0.660295248047214</v>
      </c>
    </row>
    <row r="69" customFormat="false" ht="15" hidden="false" customHeight="false" outlineLevel="0" collapsed="false">
      <c r="A69" s="45" t="n">
        <v>4</v>
      </c>
      <c r="B69" s="46" t="str">
        <f aca="false">INDEX($A$5:$A$55,MATCH(LARGE($N$5:$N$55,A69),$N$5:$N$55,0))</f>
        <v>16MD</v>
      </c>
      <c r="C69" s="46" t="str">
        <f aca="false">INDEX($B$5:$B$55,MATCH(LARGE($N$5:$N$55,A69),$N$5:$N$55,0))</f>
        <v>DuraTherm</v>
      </c>
      <c r="D69" s="62" t="n">
        <f aca="false">INDEX($D$5:$D$55,MATCH(LARGE($N$5:$N$55,A69),$N$5:$N$55,0))</f>
        <v>0.325</v>
      </c>
      <c r="E69" s="62" t="n">
        <f aca="false">INDEX($E$5:$E$55,MATCH(LARGE($N$5:$N$55,A69),$N$5:$N$55,0))</f>
        <v>0.437788712813253</v>
      </c>
      <c r="F69" s="62" t="n">
        <f aca="false">INDEX($F$5:$F$55,MATCH(LARGE($N$5:$N$55,A69),$N$5:$N$55,0))</f>
        <v>0.45</v>
      </c>
      <c r="G69" s="62" t="n">
        <f aca="false">INDEX($G$5:$G$55,MATCH(LARGE($N$5:$N$55,A69),$N$5:$N$55,0))</f>
        <v>0.701071558191003</v>
      </c>
    </row>
    <row r="70" customFormat="false" ht="15" hidden="false" customHeight="false" outlineLevel="0" collapsed="false">
      <c r="A70" s="45" t="n">
        <v>5</v>
      </c>
      <c r="B70" s="46" t="str">
        <f aca="false">INDEX($A$5:$A$55,MATCH(LARGE($N$5:$N$55,A70),$N$5:$N$55,0))</f>
        <v>20MD</v>
      </c>
      <c r="C70" s="46" t="str">
        <f aca="false">INDEX($B$5:$B$55,MATCH(LARGE($N$5:$N$55,A70),$N$5:$N$55,0))</f>
        <v>DuraTherm</v>
      </c>
      <c r="D70" s="62" t="n">
        <f aca="false">INDEX($D$5:$D$55,MATCH(LARGE($N$5:$N$55,A70),$N$5:$N$55,0))</f>
        <v>0.325</v>
      </c>
      <c r="E70" s="62" t="n">
        <f aca="false">INDEX($E$5:$E$55,MATCH(LARGE($N$5:$N$55,A70),$N$5:$N$55,0))</f>
        <v>0.43037672754834</v>
      </c>
      <c r="F70" s="62" t="n">
        <f aca="false">INDEX($F$5:$F$55,MATCH(LARGE($N$5:$N$55,A70),$N$5:$N$55,0))</f>
        <v>0.45</v>
      </c>
      <c r="G70" s="62" t="n">
        <f aca="false">INDEX($G$5:$G$55,MATCH(LARGE($N$5:$N$55,A70),$N$5:$N$55,0))</f>
        <v>0.673930711862421</v>
      </c>
    </row>
    <row r="71" customFormat="false" ht="15" hidden="false" customHeight="false" outlineLevel="0" collapsed="false">
      <c r="A71" s="45" t="n">
        <v>6</v>
      </c>
      <c r="B71" s="46" t="str">
        <f aca="false">INDEX($A$5:$A$55,MATCH(LARGE($N$5:$N$55,A71),$N$5:$N$55,0))</f>
        <v>12MD</v>
      </c>
      <c r="C71" s="46" t="str">
        <f aca="false">INDEX($B$5:$B$55,MATCH(LARGE($N$5:$N$55,A71),$N$5:$N$55,0))</f>
        <v>DuraTherm</v>
      </c>
      <c r="D71" s="62" t="n">
        <f aca="false">INDEX($D$5:$D$55,MATCH(LARGE($N$5:$N$55,A71),$N$5:$N$55,0))</f>
        <v>0.325</v>
      </c>
      <c r="E71" s="62" t="n">
        <f aca="false">INDEX($E$5:$E$55,MATCH(LARGE($N$5:$N$55,A71),$N$5:$N$55,0))</f>
        <v>0.417076274070801</v>
      </c>
      <c r="F71" s="62" t="n">
        <f aca="false">INDEX($F$5:$F$55,MATCH(LARGE($N$5:$N$55,A71),$N$5:$N$55,0))</f>
        <v>0.425</v>
      </c>
      <c r="G71" s="62" t="n">
        <f aca="false">INDEX($G$5:$G$55,MATCH(LARGE($N$5:$N$55,A71),$N$5:$N$55,0))</f>
        <v>0.687864585158779</v>
      </c>
    </row>
    <row r="72" customFormat="false" ht="15" hidden="false" customHeight="false" outlineLevel="0" collapsed="false">
      <c r="A72" s="45" t="n">
        <v>7</v>
      </c>
      <c r="B72" s="46" t="str">
        <f aca="false">INDEX($A$5:$A$55,MATCH(LARGE($N$5:$N$55,A72),$N$5:$N$55,0))</f>
        <v>06MD</v>
      </c>
      <c r="C72" s="46" t="str">
        <f aca="false">INDEX($B$5:$B$55,MATCH(LARGE($N$5:$N$55,A72),$N$5:$N$55,0))</f>
        <v>DuraTherm</v>
      </c>
      <c r="D72" s="62" t="n">
        <f aca="false">INDEX($D$5:$D$55,MATCH(LARGE($N$5:$N$55,A72),$N$5:$N$55,0))</f>
        <v>0.307692307692308</v>
      </c>
      <c r="E72" s="62" t="n">
        <f aca="false">INDEX($E$5:$E$55,MATCH(LARGE($N$5:$N$55,A72),$N$5:$N$55,0))</f>
        <v>0.440776480253967</v>
      </c>
      <c r="F72" s="62" t="n">
        <f aca="false">INDEX($F$5:$F$55,MATCH(LARGE($N$5:$N$55,A72),$N$5:$N$55,0))</f>
        <v>0.384615384615385</v>
      </c>
      <c r="G72" s="62" t="n">
        <f aca="false">INDEX($G$5:$G$55,MATCH(LARGE($N$5:$N$55,A72),$N$5:$N$55,0))</f>
        <v>0.665074228297491</v>
      </c>
    </row>
    <row r="73" customFormat="false" ht="15" hidden="false" customHeight="false" outlineLevel="0" collapsed="false">
      <c r="A73" s="45" t="n">
        <v>8</v>
      </c>
      <c r="B73" s="46" t="str">
        <f aca="false">INDEX($A$5:$A$55,MATCH(LARGE($N$5:$N$55,A73),$N$5:$N$55,0))</f>
        <v>05MD</v>
      </c>
      <c r="C73" s="46" t="str">
        <f aca="false">INDEX($B$5:$B$55,MATCH(LARGE($N$5:$N$55,A73),$N$5:$N$55,0))</f>
        <v>DuraTherm</v>
      </c>
      <c r="D73" s="62" t="n">
        <f aca="false">INDEX($D$5:$D$55,MATCH(LARGE($N$5:$N$55,A73),$N$5:$N$55,0))</f>
        <v>0.3</v>
      </c>
      <c r="E73" s="62" t="n">
        <f aca="false">INDEX($E$5:$E$55,MATCH(LARGE($N$5:$N$55,A73),$N$5:$N$55,0))</f>
        <v>0.395539802516126</v>
      </c>
      <c r="F73" s="62" t="n">
        <f aca="false">INDEX($F$5:$F$55,MATCH(LARGE($N$5:$N$55,A73),$N$5:$N$55,0))</f>
        <v>0.4</v>
      </c>
      <c r="G73" s="62" t="n">
        <f aca="false">INDEX($G$5:$G$55,MATCH(LARGE($N$5:$N$55,A73),$N$5:$N$55,0))</f>
        <v>0.664442968804789</v>
      </c>
    </row>
    <row r="74" customFormat="false" ht="15" hidden="false" customHeight="false" outlineLevel="0" collapsed="false">
      <c r="A74" s="45" t="n">
        <v>9</v>
      </c>
      <c r="B74" s="46" t="str">
        <f aca="false">INDEX($A$5:$A$55,MATCH(LARGE($N$5:$N$55,A74),$N$5:$N$55,0))</f>
        <v>19MD</v>
      </c>
      <c r="C74" s="46" t="str">
        <f aca="false">INDEX($B$5:$B$55,MATCH(LARGE($N$5:$N$55,A74),$N$5:$N$55,0))</f>
        <v>DuraTherm</v>
      </c>
      <c r="D74" s="62" t="n">
        <f aca="false">INDEX($D$5:$D$55,MATCH(LARGE($N$5:$N$55,A74),$N$5:$N$55,0))</f>
        <v>0.3</v>
      </c>
      <c r="E74" s="62" t="n">
        <f aca="false">INDEX($E$5:$E$55,MATCH(LARGE($N$5:$N$55,A74),$N$5:$N$55,0))</f>
        <v>0.388101579394346</v>
      </c>
      <c r="F74" s="62" t="n">
        <f aca="false">INDEX($F$5:$F$55,MATCH(LARGE($N$5:$N$55,A74),$N$5:$N$55,0))</f>
        <v>0.425</v>
      </c>
      <c r="G74" s="62" t="n">
        <f aca="false">INDEX($G$5:$G$55,MATCH(LARGE($N$5:$N$55,A74),$N$5:$N$55,0))</f>
        <v>0.672816705684176</v>
      </c>
    </row>
    <row r="75" customFormat="false" ht="15" hidden="false" customHeight="false" outlineLevel="0" collapsed="false">
      <c r="A75" s="45" t="n">
        <v>10</v>
      </c>
      <c r="B75" s="46" t="str">
        <f aca="false">INDEX($A$5:$A$55,MATCH(LARGE($N$5:$N$55,A75),$N$5:$N$55,0))</f>
        <v>06MC</v>
      </c>
      <c r="C75" s="46" t="str">
        <f aca="false">INDEX($B$5:$B$55,MATCH(LARGE($N$5:$N$55,A75),$N$5:$N$55,0))</f>
        <v>Control</v>
      </c>
      <c r="D75" s="62" t="n">
        <f aca="false">INDEX($D$5:$D$55,MATCH(LARGE($N$5:$N$55,A75),$N$5:$N$55,0))</f>
        <v>0.3</v>
      </c>
      <c r="E75" s="62" t="n">
        <f aca="false">INDEX($E$5:$E$55,MATCH(LARGE($N$5:$N$55,A75),$N$5:$N$55,0))</f>
        <v>0.384482280134937</v>
      </c>
      <c r="F75" s="62" t="n">
        <f aca="false">INDEX($F$5:$F$55,MATCH(LARGE($N$5:$N$55,A75),$N$5:$N$55,0))</f>
        <v>0.2</v>
      </c>
      <c r="G75" s="62" t="n">
        <f aca="false">INDEX($G$5:$G$55,MATCH(LARGE($N$5:$N$55,A75),$N$5:$N$55,0))</f>
        <v>0.556482532584038</v>
      </c>
    </row>
    <row r="76" customFormat="false" ht="15" hidden="false" customHeight="false" outlineLevel="0" collapsed="false">
      <c r="A76" s="45" t="n">
        <v>11</v>
      </c>
      <c r="B76" s="46" t="str">
        <f aca="false">INDEX($A$5:$A$55,MATCH(LARGE($N$5:$N$55,A76),$N$5:$N$55,0))</f>
        <v>23MC</v>
      </c>
      <c r="C76" s="46" t="str">
        <f aca="false">INDEX($B$5:$B$55,MATCH(LARGE($N$5:$N$55,A76),$N$5:$N$55,0))</f>
        <v>Control</v>
      </c>
      <c r="D76" s="62" t="n">
        <f aca="false">INDEX($D$5:$D$55,MATCH(LARGE($N$5:$N$55,A76),$N$5:$N$55,0))</f>
        <v>0.3</v>
      </c>
      <c r="E76" s="62" t="n">
        <f aca="false">INDEX($E$5:$E$55,MATCH(LARGE($N$5:$N$55,A76),$N$5:$N$55,0))</f>
        <v>0.371686427335178</v>
      </c>
      <c r="F76" s="62" t="n">
        <f aca="false">INDEX($F$5:$F$55,MATCH(LARGE($N$5:$N$55,A76),$N$5:$N$55,0))</f>
        <v>0.2</v>
      </c>
      <c r="G76" s="62" t="n">
        <f aca="false">INDEX($G$5:$G$55,MATCH(LARGE($N$5:$N$55,A76),$N$5:$N$55,0))</f>
        <v>0.561742846034194</v>
      </c>
    </row>
    <row r="77" customFormat="false" ht="15" hidden="false" customHeight="false" outlineLevel="0" collapsed="false">
      <c r="A77" s="45" t="n">
        <v>12</v>
      </c>
      <c r="B77" s="46" t="str">
        <f aca="false">INDEX($A$5:$A$55,MATCH(LARGE($N$5:$N$55,A77),$N$5:$N$55,0))</f>
        <v>04MC</v>
      </c>
      <c r="C77" s="46" t="str">
        <f aca="false">INDEX($B$5:$B$55,MATCH(LARGE($N$5:$N$55,A77),$N$5:$N$55,0))</f>
        <v>Control</v>
      </c>
      <c r="D77" s="62" t="n">
        <f aca="false">INDEX($D$5:$D$55,MATCH(LARGE($N$5:$N$55,A77),$N$5:$N$55,0))</f>
        <v>0.3</v>
      </c>
      <c r="E77" s="62" t="n">
        <f aca="false">INDEX($E$5:$E$55,MATCH(LARGE($N$5:$N$55,A77),$N$5:$N$55,0))</f>
        <v>0.366102764581815</v>
      </c>
      <c r="F77" s="62" t="n">
        <f aca="false">INDEX($F$5:$F$55,MATCH(LARGE($N$5:$N$55,A77),$N$5:$N$55,0))</f>
        <v>0.225</v>
      </c>
      <c r="G77" s="62" t="n">
        <f aca="false">INDEX($G$5:$G$55,MATCH(LARGE($N$5:$N$55,A77),$N$5:$N$55,0))</f>
        <v>0.540436970590078</v>
      </c>
    </row>
    <row r="78" customFormat="false" ht="15" hidden="false" customHeight="false" outlineLevel="0" collapsed="false">
      <c r="A78" s="45" t="n">
        <v>13</v>
      </c>
      <c r="B78" s="46" t="str">
        <f aca="false">INDEX($A$5:$A$55,MATCH(LARGE($N$5:$N$55,A78),$N$5:$N$55,0))</f>
        <v>11MC</v>
      </c>
      <c r="C78" s="46" t="str">
        <f aca="false">INDEX($B$5:$B$55,MATCH(LARGE($N$5:$N$55,A78),$N$5:$N$55,0))</f>
        <v>Control</v>
      </c>
      <c r="D78" s="62" t="n">
        <f aca="false">INDEX($D$5:$D$55,MATCH(LARGE($N$5:$N$55,A78),$N$5:$N$55,0))</f>
        <v>0.275</v>
      </c>
      <c r="E78" s="62" t="n">
        <f aca="false">INDEX($E$5:$E$55,MATCH(LARGE($N$5:$N$55,A78),$N$5:$N$55,0))</f>
        <v>0.409975801111401</v>
      </c>
      <c r="F78" s="62" t="n">
        <f aca="false">INDEX($F$5:$F$55,MATCH(LARGE($N$5:$N$55,A78),$N$5:$N$55,0))</f>
        <v>0.55</v>
      </c>
      <c r="G78" s="62" t="n">
        <f aca="false">INDEX($G$5:$G$55,MATCH(LARGE($N$5:$N$55,A78),$N$5:$N$55,0))</f>
        <v>0.65700695097397</v>
      </c>
    </row>
    <row r="79" customFormat="false" ht="15" hidden="false" customHeight="false" outlineLevel="0" collapsed="false">
      <c r="A79" s="45" t="n">
        <v>14</v>
      </c>
      <c r="B79" s="46" t="str">
        <f aca="false">INDEX($A$5:$A$55,MATCH(LARGE($N$5:$N$55,A79),$N$5:$N$55,0))</f>
        <v>10MC</v>
      </c>
      <c r="C79" s="46" t="str">
        <f aca="false">INDEX($B$5:$B$55,MATCH(LARGE($N$5:$N$55,A79),$N$5:$N$55,0))</f>
        <v>Control</v>
      </c>
      <c r="D79" s="62" t="n">
        <f aca="false">INDEX($D$5:$D$55,MATCH(LARGE($N$5:$N$55,A79),$N$5:$N$55,0))</f>
        <v>0.275</v>
      </c>
      <c r="E79" s="62" t="n">
        <f aca="false">INDEX($E$5:$E$55,MATCH(LARGE($N$5:$N$55,A79),$N$5:$N$55,0))</f>
        <v>0.408041168108939</v>
      </c>
      <c r="F79" s="62" t="n">
        <f aca="false">INDEX($F$5:$F$55,MATCH(LARGE($N$5:$N$55,A79),$N$5:$N$55,0))</f>
        <v>0.3</v>
      </c>
      <c r="G79" s="62" t="n">
        <f aca="false">INDEX($G$5:$G$55,MATCH(LARGE($N$5:$N$55,A79),$N$5:$N$55,0))</f>
        <v>0.630461360942074</v>
      </c>
    </row>
    <row r="80" customFormat="false" ht="15" hidden="false" customHeight="false" outlineLevel="0" collapsed="false">
      <c r="A80" s="45" t="n">
        <v>15</v>
      </c>
      <c r="B80" s="46" t="str">
        <f aca="false">INDEX($A$5:$A$55,MATCH(LARGE($N$5:$N$55,A80),$N$5:$N$55,0))</f>
        <v>02MD</v>
      </c>
      <c r="C80" s="46" t="str">
        <f aca="false">INDEX($B$5:$B$55,MATCH(LARGE($N$5:$N$55,A80),$N$5:$N$55,0))</f>
        <v>DuraTherm</v>
      </c>
      <c r="D80" s="62" t="n">
        <f aca="false">INDEX($D$5:$D$55,MATCH(LARGE($N$5:$N$55,A80),$N$5:$N$55,0))</f>
        <v>0.275</v>
      </c>
      <c r="E80" s="62" t="n">
        <f aca="false">INDEX($E$5:$E$55,MATCH(LARGE($N$5:$N$55,A80),$N$5:$N$55,0))</f>
        <v>0.390135696476819</v>
      </c>
      <c r="F80" s="62" t="n">
        <f aca="false">INDEX($F$5:$F$55,MATCH(LARGE($N$5:$N$55,A80),$N$5:$N$55,0))</f>
        <v>0.425</v>
      </c>
      <c r="G80" s="62" t="n">
        <f aca="false">INDEX($G$5:$G$55,MATCH(LARGE($N$5:$N$55,A80),$N$5:$N$55,0))</f>
        <v>0.666979112683186</v>
      </c>
    </row>
    <row r="81" customFormat="false" ht="15" hidden="false" customHeight="false" outlineLevel="0" collapsed="false">
      <c r="A81" s="45" t="n">
        <v>16</v>
      </c>
      <c r="B81" s="46" t="str">
        <f aca="false">INDEX($A$5:$A$55,MATCH(LARGE($N$5:$N$55,A81),$N$5:$N$55,0))</f>
        <v>22MD</v>
      </c>
      <c r="C81" s="46" t="str">
        <f aca="false">INDEX($B$5:$B$55,MATCH(LARGE($N$5:$N$55,A81),$N$5:$N$55,0))</f>
        <v>DuraTherm</v>
      </c>
      <c r="D81" s="62" t="n">
        <f aca="false">INDEX($D$5:$D$55,MATCH(LARGE($N$5:$N$55,A81),$N$5:$N$55,0))</f>
        <v>0.275</v>
      </c>
      <c r="E81" s="62" t="n">
        <f aca="false">INDEX($E$5:$E$55,MATCH(LARGE($N$5:$N$55,A81),$N$5:$N$55,0))</f>
        <v>0.372842868538909</v>
      </c>
      <c r="F81" s="62" t="n">
        <f aca="false">INDEX($F$5:$F$55,MATCH(LARGE($N$5:$N$55,A81),$N$5:$N$55,0))</f>
        <v>0.35</v>
      </c>
      <c r="G81" s="62" t="n">
        <f aca="false">INDEX($G$5:$G$55,MATCH(LARGE($N$5:$N$55,A81),$N$5:$N$55,0))</f>
        <v>0.633407242420573</v>
      </c>
    </row>
    <row r="82" customFormat="false" ht="15" hidden="false" customHeight="false" outlineLevel="0" collapsed="false">
      <c r="A82" s="45" t="n">
        <v>17</v>
      </c>
      <c r="B82" s="46" t="str">
        <f aca="false">INDEX($A$5:$A$55,MATCH(LARGE($N$5:$N$55,A82),$N$5:$N$55,0))</f>
        <v>17MC</v>
      </c>
      <c r="C82" s="46" t="str">
        <f aca="false">INDEX($B$5:$B$55,MATCH(LARGE($N$5:$N$55,A82),$N$5:$N$55,0))</f>
        <v>Control</v>
      </c>
      <c r="D82" s="62" t="n">
        <f aca="false">INDEX($D$5:$D$55,MATCH(LARGE($N$5:$N$55,A82),$N$5:$N$55,0))</f>
        <v>0.256410256410256</v>
      </c>
      <c r="E82" s="62" t="n">
        <f aca="false">INDEX($E$5:$E$55,MATCH(LARGE($N$5:$N$55,A82),$N$5:$N$55,0))</f>
        <v>0.431101304686992</v>
      </c>
      <c r="F82" s="62" t="n">
        <f aca="false">INDEX($F$5:$F$55,MATCH(LARGE($N$5:$N$55,A82),$N$5:$N$55,0))</f>
        <v>0.58974358974359</v>
      </c>
      <c r="G82" s="62" t="n">
        <f aca="false">INDEX($G$5:$G$55,MATCH(LARGE($N$5:$N$55,A82),$N$5:$N$55,0))</f>
        <v>0.672419375751541</v>
      </c>
    </row>
    <row r="83" customFormat="false" ht="15" hidden="false" customHeight="false" outlineLevel="0" collapsed="false">
      <c r="A83" s="45" t="n">
        <v>18</v>
      </c>
      <c r="B83" s="46" t="str">
        <f aca="false">INDEX($A$5:$A$55,MATCH(LARGE($N$5:$N$55,A83),$N$5:$N$55,0))</f>
        <v>17MD</v>
      </c>
      <c r="C83" s="46" t="str">
        <f aca="false">INDEX($B$5:$B$55,MATCH(LARGE($N$5:$N$55,A83),$N$5:$N$55,0))</f>
        <v>DuraTherm</v>
      </c>
      <c r="D83" s="62" t="n">
        <f aca="false">INDEX($D$5:$D$55,MATCH(LARGE($N$5:$N$55,A83),$N$5:$N$55,0))</f>
        <v>0.256410256410256</v>
      </c>
      <c r="E83" s="62" t="n">
        <f aca="false">INDEX($E$5:$E$55,MATCH(LARGE($N$5:$N$55,A83),$N$5:$N$55,0))</f>
        <v>0.373641381285102</v>
      </c>
      <c r="F83" s="62" t="n">
        <f aca="false">INDEX($F$5:$F$55,MATCH(LARGE($N$5:$N$55,A83),$N$5:$N$55,0))</f>
        <v>0.384615384615385</v>
      </c>
      <c r="G83" s="62" t="n">
        <f aca="false">INDEX($G$5:$G$55,MATCH(LARGE($N$5:$N$55,A83),$N$5:$N$55,0))</f>
        <v>0.656556938508911</v>
      </c>
    </row>
    <row r="84" customFormat="false" ht="15" hidden="false" customHeight="false" outlineLevel="0" collapsed="false">
      <c r="A84" s="45" t="n">
        <v>19</v>
      </c>
      <c r="B84" s="46" t="str">
        <f aca="false">INDEX($A$5:$A$55,MATCH(LARGE($N$5:$N$55,A84),$N$5:$N$55,0))</f>
        <v>04MD</v>
      </c>
      <c r="C84" s="46" t="str">
        <f aca="false">INDEX($B$5:$B$55,MATCH(LARGE($N$5:$N$55,A84),$N$5:$N$55,0))</f>
        <v>DuraTherm</v>
      </c>
      <c r="D84" s="62" t="n">
        <f aca="false">INDEX($D$5:$D$55,MATCH(LARGE($N$5:$N$55,A84),$N$5:$N$55,0))</f>
        <v>0.25</v>
      </c>
      <c r="E84" s="62" t="n">
        <f aca="false">INDEX($E$5:$E$55,MATCH(LARGE($N$5:$N$55,A84),$N$5:$N$55,0))</f>
        <v>0.393495673272858</v>
      </c>
      <c r="F84" s="62" t="n">
        <f aca="false">INDEX($F$5:$F$55,MATCH(LARGE($N$5:$N$55,A84),$N$5:$N$55,0))</f>
        <v>0.525</v>
      </c>
      <c r="G84" s="62" t="n">
        <f aca="false">INDEX($G$5:$G$55,MATCH(LARGE($N$5:$N$55,A84),$N$5:$N$55,0))</f>
        <v>0.661822117539134</v>
      </c>
    </row>
    <row r="85" customFormat="false" ht="15" hidden="false" customHeight="false" outlineLevel="0" collapsed="false">
      <c r="A85" s="45" t="n">
        <v>20</v>
      </c>
      <c r="B85" s="46" t="str">
        <f aca="false">INDEX($A$5:$A$55,MATCH(LARGE($N$5:$N$55,A85),$N$5:$N$55,0))</f>
        <v>08MC</v>
      </c>
      <c r="C85" s="46" t="str">
        <f aca="false">INDEX($B$5:$B$55,MATCH(LARGE($N$5:$N$55,A85),$N$5:$N$55,0))</f>
        <v>Control</v>
      </c>
      <c r="D85" s="62" t="n">
        <f aca="false">INDEX($D$5:$D$55,MATCH(LARGE($N$5:$N$55,A85),$N$5:$N$55,0))</f>
        <v>0.25</v>
      </c>
      <c r="E85" s="62" t="n">
        <f aca="false">INDEX($E$5:$E$55,MATCH(LARGE($N$5:$N$55,A85),$N$5:$N$55,0))</f>
        <v>0.352122123730654</v>
      </c>
      <c r="F85" s="62" t="n">
        <f aca="false">INDEX($F$5:$F$55,MATCH(LARGE($N$5:$N$55,A85),$N$5:$N$55,0))</f>
        <v>0.175</v>
      </c>
      <c r="G85" s="62" t="n">
        <f aca="false">INDEX($G$5:$G$55,MATCH(LARGE($N$5:$N$55,A85),$N$5:$N$55,0))</f>
        <v>0.533085031719003</v>
      </c>
    </row>
    <row r="86" customFormat="false" ht="15" hidden="false" customHeight="false" outlineLevel="0" collapsed="false">
      <c r="A86" s="45" t="n">
        <v>21</v>
      </c>
      <c r="B86" s="46" t="str">
        <f aca="false">INDEX($A$5:$A$55,MATCH(LARGE($N$5:$N$55,A86),$N$5:$N$55,0))</f>
        <v>11MD</v>
      </c>
      <c r="C86" s="46" t="str">
        <f aca="false">INDEX($B$5:$B$55,MATCH(LARGE($N$5:$N$55,A86),$N$5:$N$55,0))</f>
        <v>DuraTherm</v>
      </c>
      <c r="D86" s="62" t="n">
        <f aca="false">INDEX($D$5:$D$55,MATCH(LARGE($N$5:$N$55,A86),$N$5:$N$55,0))</f>
        <v>0.230769230769231</v>
      </c>
      <c r="E86" s="62" t="n">
        <f aca="false">INDEX($E$5:$E$55,MATCH(LARGE($N$5:$N$55,A86),$N$5:$N$55,0))</f>
        <v>0.388880991225273</v>
      </c>
      <c r="F86" s="62" t="n">
        <f aca="false">INDEX($F$5:$F$55,MATCH(LARGE($N$5:$N$55,A86),$N$5:$N$55,0))</f>
        <v>0.461538461538462</v>
      </c>
      <c r="G86" s="62" t="n">
        <f aca="false">INDEX($G$5:$G$55,MATCH(LARGE($N$5:$N$55,A86),$N$5:$N$55,0))</f>
        <v>0.65292633602719</v>
      </c>
    </row>
    <row r="87" customFormat="false" ht="15" hidden="false" customHeight="false" outlineLevel="0" collapsed="false">
      <c r="A87" s="45" t="n">
        <v>22</v>
      </c>
      <c r="B87" s="46" t="str">
        <f aca="false">INDEX($A$5:$A$55,MATCH(LARGE($N$5:$N$55,A87),$N$5:$N$55,0))</f>
        <v>16MC</v>
      </c>
      <c r="C87" s="46" t="str">
        <f aca="false">INDEX($B$5:$B$55,MATCH(LARGE($N$5:$N$55,A87),$N$5:$N$55,0))</f>
        <v>Control</v>
      </c>
      <c r="D87" s="62" t="n">
        <f aca="false">INDEX($D$5:$D$55,MATCH(LARGE($N$5:$N$55,A87),$N$5:$N$55,0))</f>
        <v>0.230769230769231</v>
      </c>
      <c r="E87" s="62" t="n">
        <f aca="false">INDEX($E$5:$E$55,MATCH(LARGE($N$5:$N$55,A87),$N$5:$N$55,0))</f>
        <v>0.336105615665849</v>
      </c>
      <c r="F87" s="62" t="n">
        <f aca="false">INDEX($F$5:$F$55,MATCH(LARGE($N$5:$N$55,A87),$N$5:$N$55,0))</f>
        <v>0.205128205128205</v>
      </c>
      <c r="G87" s="62" t="n">
        <f aca="false">INDEX($G$5:$G$55,MATCH(LARGE($N$5:$N$55,A87),$N$5:$N$55,0))</f>
        <v>0.551515456269818</v>
      </c>
    </row>
    <row r="88" customFormat="false" ht="15" hidden="false" customHeight="false" outlineLevel="0" collapsed="false">
      <c r="A88" s="45" t="n">
        <v>23</v>
      </c>
      <c r="B88" s="46" t="str">
        <f aca="false">INDEX($A$5:$A$55,MATCH(LARGE($N$5:$N$55,A88),$N$5:$N$55,0))</f>
        <v>20MC</v>
      </c>
      <c r="C88" s="46" t="str">
        <f aca="false">INDEX($B$5:$B$55,MATCH(LARGE($N$5:$N$55,A88),$N$5:$N$55,0))</f>
        <v>Control</v>
      </c>
      <c r="D88" s="62" t="n">
        <f aca="false">INDEX($D$5:$D$55,MATCH(LARGE($N$5:$N$55,A88),$N$5:$N$55,0))</f>
        <v>0.230769230769231</v>
      </c>
      <c r="E88" s="62" t="n">
        <f aca="false">INDEX($E$5:$E$55,MATCH(LARGE($N$5:$N$55,A88),$N$5:$N$55,0))</f>
        <v>0.278858810486158</v>
      </c>
      <c r="F88" s="62" t="n">
        <f aca="false">INDEX($F$5:$F$55,MATCH(LARGE($N$5:$N$55,A88),$N$5:$N$55,0))</f>
        <v>0.128205128205128</v>
      </c>
      <c r="G88" s="62" t="n">
        <f aca="false">INDEX($G$5:$G$55,MATCH(LARGE($N$5:$N$55,A88),$N$5:$N$55,0))</f>
        <v>0.497681304938484</v>
      </c>
    </row>
    <row r="89" customFormat="false" ht="15" hidden="false" customHeight="false" outlineLevel="0" collapsed="false">
      <c r="A89" s="45" t="n">
        <v>24</v>
      </c>
      <c r="B89" s="46" t="str">
        <f aca="false">INDEX($A$5:$A$55,MATCH(LARGE($N$5:$N$55,A89),$N$5:$N$55,0))</f>
        <v>01MD</v>
      </c>
      <c r="C89" s="46" t="str">
        <f aca="false">INDEX($B$5:$B$55,MATCH(LARGE($N$5:$N$55,A89),$N$5:$N$55,0))</f>
        <v>DuraTherm</v>
      </c>
      <c r="D89" s="62" t="n">
        <f aca="false">INDEX($D$5:$D$55,MATCH(LARGE($N$5:$N$55,A89),$N$5:$N$55,0))</f>
        <v>0.225</v>
      </c>
      <c r="E89" s="62" t="n">
        <f aca="false">INDEX($E$5:$E$55,MATCH(LARGE($N$5:$N$55,A89),$N$5:$N$55,0))</f>
        <v>0.398166006148461</v>
      </c>
      <c r="F89" s="62" t="n">
        <f aca="false">INDEX($F$5:$F$55,MATCH(LARGE($N$5:$N$55,A89),$N$5:$N$55,0))</f>
        <v>0.55</v>
      </c>
      <c r="G89" s="62" t="n">
        <f aca="false">INDEX($G$5:$G$55,MATCH(LARGE($N$5:$N$55,A89),$N$5:$N$55,0))</f>
        <v>0.651128348135702</v>
      </c>
    </row>
    <row r="90" customFormat="false" ht="15" hidden="false" customHeight="false" outlineLevel="0" collapsed="false">
      <c r="A90" s="45" t="n">
        <v>25</v>
      </c>
      <c r="B90" s="46" t="str">
        <f aca="false">INDEX($A$5:$A$55,MATCH(LARGE($N$5:$N$55,A90),$N$5:$N$55,0))</f>
        <v>14MD</v>
      </c>
      <c r="C90" s="46" t="str">
        <f aca="false">INDEX($B$5:$B$55,MATCH(LARGE($N$5:$N$55,A90),$N$5:$N$55,0))</f>
        <v>DuraTherm</v>
      </c>
      <c r="D90" s="62" t="n">
        <f aca="false">INDEX($D$5:$D$55,MATCH(LARGE($N$5:$N$55,A90),$N$5:$N$55,0))</f>
        <v>0.225</v>
      </c>
      <c r="E90" s="62" t="n">
        <f aca="false">INDEX($E$5:$E$55,MATCH(LARGE($N$5:$N$55,A90),$N$5:$N$55,0))</f>
        <v>0.388558578621044</v>
      </c>
      <c r="F90" s="62" t="n">
        <f aca="false">INDEX($F$5:$F$55,MATCH(LARGE($N$5:$N$55,A90),$N$5:$N$55,0))</f>
        <v>0.55</v>
      </c>
      <c r="G90" s="62" t="n">
        <f aca="false">INDEX($G$5:$G$55,MATCH(LARGE($N$5:$N$55,A90),$N$5:$N$55,0))</f>
        <v>0.706040165255698</v>
      </c>
    </row>
    <row r="91" customFormat="false" ht="15" hidden="false" customHeight="false" outlineLevel="0" collapsed="false">
      <c r="A91" s="45" t="n">
        <v>26</v>
      </c>
      <c r="B91" s="46" t="str">
        <f aca="false">INDEX($A$5:$A$55,MATCH(LARGE($N$5:$N$55,A91),$N$5:$N$55,0))</f>
        <v>07MC</v>
      </c>
      <c r="C91" s="46" t="str">
        <f aca="false">INDEX($B$5:$B$55,MATCH(LARGE($N$5:$N$55,A91),$N$5:$N$55,0))</f>
        <v>Control</v>
      </c>
      <c r="D91" s="62" t="n">
        <f aca="false">INDEX($D$5:$D$55,MATCH(LARGE($N$5:$N$55,A91),$N$5:$N$55,0))</f>
        <v>0.225</v>
      </c>
      <c r="E91" s="62" t="n">
        <f aca="false">INDEX($E$5:$E$55,MATCH(LARGE($N$5:$N$55,A91),$N$5:$N$55,0))</f>
        <v>0.345216055807279</v>
      </c>
      <c r="F91" s="62" t="n">
        <f aca="false">INDEX($F$5:$F$55,MATCH(LARGE($N$5:$N$55,A91),$N$5:$N$55,0))</f>
        <v>0.225</v>
      </c>
      <c r="G91" s="62" t="n">
        <f aca="false">INDEX($G$5:$G$55,MATCH(LARGE($N$5:$N$55,A91),$N$5:$N$55,0))</f>
        <v>0.523112658277687</v>
      </c>
    </row>
    <row r="92" customFormat="false" ht="15" hidden="false" customHeight="false" outlineLevel="0" collapsed="false">
      <c r="A92" s="45" t="n">
        <v>27</v>
      </c>
      <c r="B92" s="46" t="str">
        <f aca="false">INDEX($A$5:$A$55,MATCH(LARGE($N$5:$N$55,A92),$N$5:$N$55,0))</f>
        <v>19MC</v>
      </c>
      <c r="C92" s="46" t="str">
        <f aca="false">INDEX($B$5:$B$55,MATCH(LARGE($N$5:$N$55,A92),$N$5:$N$55,0))</f>
        <v>Control</v>
      </c>
      <c r="D92" s="62" t="n">
        <f aca="false">INDEX($D$5:$D$55,MATCH(LARGE($N$5:$N$55,A92),$N$5:$N$55,0))</f>
        <v>0.225</v>
      </c>
      <c r="E92" s="62" t="n">
        <f aca="false">INDEX($E$5:$E$55,MATCH(LARGE($N$5:$N$55,A92),$N$5:$N$55,0))</f>
        <v>0.331448722475962</v>
      </c>
      <c r="F92" s="62" t="n">
        <f aca="false">INDEX($F$5:$F$55,MATCH(LARGE($N$5:$N$55,A92),$N$5:$N$55,0))</f>
        <v>0.15</v>
      </c>
      <c r="G92" s="62" t="n">
        <f aca="false">INDEX($G$5:$G$55,MATCH(LARGE($N$5:$N$55,A92),$N$5:$N$55,0))</f>
        <v>0.507756747985715</v>
      </c>
    </row>
    <row r="93" customFormat="false" ht="15" hidden="false" customHeight="false" outlineLevel="0" collapsed="false">
      <c r="A93" s="45" t="n">
        <v>28</v>
      </c>
      <c r="B93" s="46" t="str">
        <f aca="false">INDEX($A$5:$A$55,MATCH(LARGE($N$5:$N$55,A93),$N$5:$N$55,0))</f>
        <v>09MD</v>
      </c>
      <c r="C93" s="46" t="str">
        <f aca="false">INDEX($B$5:$B$55,MATCH(LARGE($N$5:$N$55,A93),$N$5:$N$55,0))</f>
        <v>DuraTherm</v>
      </c>
      <c r="D93" s="62" t="n">
        <f aca="false">INDEX($D$5:$D$55,MATCH(LARGE($N$5:$N$55,A93),$N$5:$N$55,0))</f>
        <v>0.2</v>
      </c>
      <c r="E93" s="62" t="n">
        <f aca="false">INDEX($E$5:$E$55,MATCH(LARGE($N$5:$N$55,A93),$N$5:$N$55,0))</f>
        <v>0.402182311380123</v>
      </c>
      <c r="F93" s="62" t="n">
        <f aca="false">INDEX($F$5:$F$55,MATCH(LARGE($N$5:$N$55,A93),$N$5:$N$55,0))</f>
        <v>0.575</v>
      </c>
      <c r="G93" s="62" t="n">
        <f aca="false">INDEX($G$5:$G$55,MATCH(LARGE($N$5:$N$55,A93),$N$5:$N$55,0))</f>
        <v>0.666346616873801</v>
      </c>
    </row>
    <row r="94" customFormat="false" ht="15" hidden="false" customHeight="false" outlineLevel="0" collapsed="false">
      <c r="A94" s="45" t="n">
        <v>29</v>
      </c>
      <c r="B94" s="46" t="str">
        <f aca="false">INDEX($A$5:$A$55,MATCH(LARGE($N$5:$N$55,A94),$N$5:$N$55,0))</f>
        <v>15MD</v>
      </c>
      <c r="C94" s="46" t="str">
        <f aca="false">INDEX($B$5:$B$55,MATCH(LARGE($N$5:$N$55,A94),$N$5:$N$55,0))</f>
        <v>DuraTherm</v>
      </c>
      <c r="D94" s="62" t="n">
        <f aca="false">INDEX($D$5:$D$55,MATCH(LARGE($N$5:$N$55,A94),$N$5:$N$55,0))</f>
        <v>0.2</v>
      </c>
      <c r="E94" s="62" t="n">
        <f aca="false">INDEX($E$5:$E$55,MATCH(LARGE($N$5:$N$55,A94),$N$5:$N$55,0))</f>
        <v>0.371666656271556</v>
      </c>
      <c r="F94" s="62" t="n">
        <f aca="false">INDEX($F$5:$F$55,MATCH(LARGE($N$5:$N$55,A94),$N$5:$N$55,0))</f>
        <v>0.525</v>
      </c>
      <c r="G94" s="62" t="n">
        <f aca="false">INDEX($G$5:$G$55,MATCH(LARGE($N$5:$N$55,A94),$N$5:$N$55,0))</f>
        <v>0.65099880192442</v>
      </c>
    </row>
    <row r="95" customFormat="false" ht="15" hidden="false" customHeight="false" outlineLevel="0" collapsed="false">
      <c r="A95" s="45" t="n">
        <v>30</v>
      </c>
      <c r="B95" s="46" t="str">
        <f aca="false">INDEX($A$5:$A$55,MATCH(LARGE($N$5:$N$55,A95),$N$5:$N$55,0))</f>
        <v>10MD</v>
      </c>
      <c r="C95" s="46" t="str">
        <f aca="false">INDEX($B$5:$B$55,MATCH(LARGE($N$5:$N$55,A95),$N$5:$N$55,0))</f>
        <v>DuraTherm</v>
      </c>
      <c r="D95" s="62" t="n">
        <f aca="false">INDEX($D$5:$D$55,MATCH(LARGE($N$5:$N$55,A95),$N$5:$N$55,0))</f>
        <v>0.2</v>
      </c>
      <c r="E95" s="62" t="n">
        <f aca="false">INDEX($E$5:$E$55,MATCH(LARGE($N$5:$N$55,A95),$N$5:$N$55,0))</f>
        <v>0.360962956772731</v>
      </c>
      <c r="F95" s="62" t="n">
        <f aca="false">INDEX($F$5:$F$55,MATCH(LARGE($N$5:$N$55,A95),$N$5:$N$55,0))</f>
        <v>0.6</v>
      </c>
      <c r="G95" s="62" t="n">
        <f aca="false">INDEX($G$5:$G$55,MATCH(LARGE($N$5:$N$55,A95),$N$5:$N$55,0))</f>
        <v>0.674599500910987</v>
      </c>
    </row>
    <row r="96" customFormat="false" ht="15" hidden="false" customHeight="false" outlineLevel="0" collapsed="false">
      <c r="A96" s="45" t="n">
        <v>31</v>
      </c>
      <c r="B96" s="46" t="str">
        <f aca="false">INDEX($A$5:$A$55,MATCH(LARGE($N$5:$N$55,A96),$N$5:$N$55,0))</f>
        <v>03MD</v>
      </c>
      <c r="C96" s="46" t="str">
        <f aca="false">INDEX($B$5:$B$55,MATCH(LARGE($N$5:$N$55,A96),$N$5:$N$55,0))</f>
        <v>DuraTherm</v>
      </c>
      <c r="D96" s="62" t="n">
        <f aca="false">INDEX($D$5:$D$55,MATCH(LARGE($N$5:$N$55,A96),$N$5:$N$55,0))</f>
        <v>0.2</v>
      </c>
      <c r="E96" s="62" t="n">
        <f aca="false">INDEX($E$5:$E$55,MATCH(LARGE($N$5:$N$55,A96),$N$5:$N$55,0))</f>
        <v>0.33755049174215</v>
      </c>
      <c r="F96" s="62" t="n">
        <f aca="false">INDEX($F$5:$F$55,MATCH(LARGE($N$5:$N$55,A96),$N$5:$N$55,0))</f>
        <v>0.525</v>
      </c>
      <c r="G96" s="62" t="n">
        <f aca="false">INDEX($G$5:$G$55,MATCH(LARGE($N$5:$N$55,A96),$N$5:$N$55,0))</f>
        <v>0.649317390465089</v>
      </c>
    </row>
    <row r="97" customFormat="false" ht="15" hidden="false" customHeight="false" outlineLevel="0" collapsed="false">
      <c r="A97" s="45" t="n">
        <v>32</v>
      </c>
      <c r="B97" s="46" t="str">
        <f aca="false">INDEX($A$5:$A$55,MATCH(LARGE($N$5:$N$55,A97),$N$5:$N$55,0))</f>
        <v>24MC</v>
      </c>
      <c r="C97" s="46" t="str">
        <f aca="false">INDEX($B$5:$B$55,MATCH(LARGE($N$5:$N$55,A97),$N$5:$N$55,0))</f>
        <v>Control</v>
      </c>
      <c r="D97" s="62" t="n">
        <f aca="false">INDEX($D$5:$D$55,MATCH(LARGE($N$5:$N$55,A97),$N$5:$N$55,0))</f>
        <v>0.2</v>
      </c>
      <c r="E97" s="62" t="n">
        <f aca="false">INDEX($E$5:$E$55,MATCH(LARGE($N$5:$N$55,A97),$N$5:$N$55,0))</f>
        <v>0.307516350294212</v>
      </c>
      <c r="F97" s="62" t="n">
        <f aca="false">INDEX($F$5:$F$55,MATCH(LARGE($N$5:$N$55,A97),$N$5:$N$55,0))</f>
        <v>0.175</v>
      </c>
      <c r="G97" s="62" t="n">
        <f aca="false">INDEX($G$5:$G$55,MATCH(LARGE($N$5:$N$55,A97),$N$5:$N$55,0))</f>
        <v>0.526302299666016</v>
      </c>
    </row>
    <row r="98" customFormat="false" ht="15" hidden="false" customHeight="false" outlineLevel="0" collapsed="false">
      <c r="A98" s="45" t="n">
        <v>33</v>
      </c>
      <c r="B98" s="46" t="str">
        <f aca="false">INDEX($A$5:$A$55,MATCH(LARGE($N$5:$N$55,A98),$N$5:$N$55,0))</f>
        <v>01MC</v>
      </c>
      <c r="C98" s="46" t="str">
        <f aca="false">INDEX($B$5:$B$55,MATCH(LARGE($N$5:$N$55,A98),$N$5:$N$55,0))</f>
        <v>Control</v>
      </c>
      <c r="D98" s="62" t="n">
        <f aca="false">INDEX($D$5:$D$55,MATCH(LARGE($N$5:$N$55,A98),$N$5:$N$55,0))</f>
        <v>0.2</v>
      </c>
      <c r="E98" s="62" t="n">
        <f aca="false">INDEX($E$5:$E$55,MATCH(LARGE($N$5:$N$55,A98),$N$5:$N$55,0))</f>
        <v>0.298147339748464</v>
      </c>
      <c r="F98" s="62" t="n">
        <f aca="false">INDEX($F$5:$F$55,MATCH(LARGE($N$5:$N$55,A98),$N$5:$N$55,0))</f>
        <v>0.225</v>
      </c>
      <c r="G98" s="62" t="n">
        <f aca="false">INDEX($G$5:$G$55,MATCH(LARGE($N$5:$N$55,A98),$N$5:$N$55,0))</f>
        <v>0.509625026172436</v>
      </c>
    </row>
    <row r="99" customFormat="false" ht="15" hidden="false" customHeight="false" outlineLevel="0" collapsed="false">
      <c r="A99" s="45" t="n">
        <v>34</v>
      </c>
      <c r="B99" s="46" t="str">
        <f aca="false">INDEX($A$5:$A$55,MATCH(LARGE($N$5:$N$55,A99),$N$5:$N$55,0))</f>
        <v>23MD</v>
      </c>
      <c r="C99" s="46" t="str">
        <f aca="false">INDEX($B$5:$B$55,MATCH(LARGE($N$5:$N$55,A99),$N$5:$N$55,0))</f>
        <v>DuraTherm</v>
      </c>
      <c r="D99" s="62" t="n">
        <f aca="false">INDEX($D$5:$D$55,MATCH(LARGE($N$5:$N$55,A99),$N$5:$N$55,0))</f>
        <v>0.17948717948718</v>
      </c>
      <c r="E99" s="62" t="n">
        <f aca="false">INDEX($E$5:$E$55,MATCH(LARGE($N$5:$N$55,A99),$N$5:$N$55,0))</f>
        <v>0.297675794241013</v>
      </c>
      <c r="F99" s="62" t="n">
        <f aca="false">INDEX($F$5:$F$55,MATCH(LARGE($N$5:$N$55,A99),$N$5:$N$55,0))</f>
        <v>0.282051282051282</v>
      </c>
      <c r="G99" s="62" t="n">
        <f aca="false">INDEX($G$5:$G$55,MATCH(LARGE($N$5:$N$55,A99),$N$5:$N$55,0))</f>
        <v>0.576708469789641</v>
      </c>
    </row>
    <row r="100" customFormat="false" ht="15" hidden="false" customHeight="false" outlineLevel="0" collapsed="false">
      <c r="A100" s="45" t="n">
        <v>35</v>
      </c>
      <c r="B100" s="46" t="str">
        <f aca="false">INDEX($A$5:$A$55,MATCH(LARGE($N$5:$N$55,A100),$N$5:$N$55,0))</f>
        <v>25MC</v>
      </c>
      <c r="C100" s="46" t="str">
        <f aca="false">INDEX($B$5:$B$55,MATCH(LARGE($N$5:$N$55,A100),$N$5:$N$55,0))</f>
        <v>Control</v>
      </c>
      <c r="D100" s="62" t="n">
        <f aca="false">INDEX($D$5:$D$55,MATCH(LARGE($N$5:$N$55,A100),$N$5:$N$55,0))</f>
        <v>0.17948717948718</v>
      </c>
      <c r="E100" s="62" t="n">
        <f aca="false">INDEX($E$5:$E$55,MATCH(LARGE($N$5:$N$55,A100),$N$5:$N$55,0))</f>
        <v>0.267541676142923</v>
      </c>
      <c r="F100" s="62" t="n">
        <f aca="false">INDEX($F$5:$F$55,MATCH(LARGE($N$5:$N$55,A100),$N$5:$N$55,0))</f>
        <v>0.256410256410256</v>
      </c>
      <c r="G100" s="62" t="n">
        <f aca="false">INDEX($G$5:$G$55,MATCH(LARGE($N$5:$N$55,A100),$N$5:$N$55,0))</f>
        <v>0.550772869216976</v>
      </c>
    </row>
    <row r="101" customFormat="false" ht="15" hidden="false" customHeight="false" outlineLevel="0" collapsed="false">
      <c r="A101" s="45" t="n">
        <v>36</v>
      </c>
      <c r="B101" s="46" t="str">
        <f aca="false">INDEX($A$5:$A$55,MATCH(LARGE($N$5:$N$55,A101),$N$5:$N$55,0))</f>
        <v>13MD</v>
      </c>
      <c r="C101" s="46" t="str">
        <f aca="false">INDEX($B$5:$B$55,MATCH(LARGE($N$5:$N$55,A101),$N$5:$N$55,0))</f>
        <v>DuraTherm</v>
      </c>
      <c r="D101" s="62" t="n">
        <f aca="false">INDEX($D$5:$D$55,MATCH(LARGE($N$5:$N$55,A101),$N$5:$N$55,0))</f>
        <v>0.175</v>
      </c>
      <c r="E101" s="62" t="n">
        <f aca="false">INDEX($E$5:$E$55,MATCH(LARGE($N$5:$N$55,A101),$N$5:$N$55,0))</f>
        <v>0.336958173924155</v>
      </c>
      <c r="F101" s="62" t="n">
        <f aca="false">INDEX($F$5:$F$55,MATCH(LARGE($N$5:$N$55,A101),$N$5:$N$55,0))</f>
        <v>0.575</v>
      </c>
      <c r="G101" s="62" t="n">
        <f aca="false">INDEX($G$5:$G$55,MATCH(LARGE($N$5:$N$55,A101),$N$5:$N$55,0))</f>
        <v>0.687154057349615</v>
      </c>
    </row>
    <row r="102" customFormat="false" ht="15" hidden="false" customHeight="false" outlineLevel="0" collapsed="false">
      <c r="A102" s="45" t="n">
        <v>37</v>
      </c>
      <c r="B102" s="46" t="str">
        <f aca="false">INDEX($A$5:$A$55,MATCH(LARGE($N$5:$N$55,A102),$N$5:$N$55,0))</f>
        <v>14MC</v>
      </c>
      <c r="C102" s="46" t="str">
        <f aca="false">INDEX($B$5:$B$55,MATCH(LARGE($N$5:$N$55,A102),$N$5:$N$55,0))</f>
        <v>Control</v>
      </c>
      <c r="D102" s="62" t="n">
        <f aca="false">INDEX($D$5:$D$55,MATCH(LARGE($N$5:$N$55,A102),$N$5:$N$55,0))</f>
        <v>0.175</v>
      </c>
      <c r="E102" s="62" t="n">
        <f aca="false">INDEX($E$5:$E$55,MATCH(LARGE($N$5:$N$55,A102),$N$5:$N$55,0))</f>
        <v>0.329673003974208</v>
      </c>
      <c r="F102" s="62" t="n">
        <f aca="false">INDEX($F$5:$F$55,MATCH(LARGE($N$5:$N$55,A102),$N$5:$N$55,0))</f>
        <v>0.4</v>
      </c>
      <c r="G102" s="62" t="n">
        <f aca="false">INDEX($G$5:$G$55,MATCH(LARGE($N$5:$N$55,A102),$N$5:$N$55,0))</f>
        <v>0.554569779446979</v>
      </c>
    </row>
    <row r="103" customFormat="false" ht="15" hidden="false" customHeight="false" outlineLevel="0" collapsed="false">
      <c r="A103" s="45" t="n">
        <v>38</v>
      </c>
      <c r="B103" s="46" t="str">
        <f aca="false">INDEX($A$5:$A$55,MATCH(LARGE($N$5:$N$55,A103),$N$5:$N$55,0))</f>
        <v>18MC</v>
      </c>
      <c r="C103" s="46" t="str">
        <f aca="false">INDEX($B$5:$B$55,MATCH(LARGE($N$5:$N$55,A103),$N$5:$N$55,0))</f>
        <v>Control</v>
      </c>
      <c r="D103" s="62" t="n">
        <f aca="false">INDEX($D$5:$D$55,MATCH(LARGE($N$5:$N$55,A103),$N$5:$N$55,0))</f>
        <v>0.175</v>
      </c>
      <c r="E103" s="62" t="n">
        <f aca="false">INDEX($E$5:$E$55,MATCH(LARGE($N$5:$N$55,A103),$N$5:$N$55,0))</f>
        <v>0.328894298908486</v>
      </c>
      <c r="F103" s="62" t="n">
        <f aca="false">INDEX($F$5:$F$55,MATCH(LARGE($N$5:$N$55,A103),$N$5:$N$55,0))</f>
        <v>0.325</v>
      </c>
      <c r="G103" s="62" t="n">
        <f aca="false">INDEX($G$5:$G$55,MATCH(LARGE($N$5:$N$55,A103),$N$5:$N$55,0))</f>
        <v>0.564663366856103</v>
      </c>
    </row>
    <row r="104" customFormat="false" ht="15" hidden="false" customHeight="false" outlineLevel="0" collapsed="false">
      <c r="A104" s="45" t="n">
        <v>39</v>
      </c>
      <c r="B104" s="46" t="str">
        <f aca="false">INDEX($A$5:$A$55,MATCH(LARGE($N$5:$N$55,A104),$N$5:$N$55,0))</f>
        <v>21MC</v>
      </c>
      <c r="C104" s="46" t="str">
        <f aca="false">INDEX($B$5:$B$55,MATCH(LARGE($N$5:$N$55,A104),$N$5:$N$55,0))</f>
        <v>Control</v>
      </c>
      <c r="D104" s="62" t="n">
        <f aca="false">INDEX($D$5:$D$55,MATCH(LARGE($N$5:$N$55,A104),$N$5:$N$55,0))</f>
        <v>0.15</v>
      </c>
      <c r="E104" s="62" t="n">
        <f aca="false">INDEX($E$5:$E$55,MATCH(LARGE($N$5:$N$55,A104),$N$5:$N$55,0))</f>
        <v>0.283894258202367</v>
      </c>
      <c r="F104" s="62" t="n">
        <f aca="false">INDEX($F$5:$F$55,MATCH(LARGE($N$5:$N$55,A104),$N$5:$N$55,0))</f>
        <v>0.275</v>
      </c>
      <c r="G104" s="62" t="n">
        <f aca="false">INDEX($G$5:$G$55,MATCH(LARGE($N$5:$N$55,A104),$N$5:$N$55,0))</f>
        <v>0.52873885472706</v>
      </c>
    </row>
    <row r="105" customFormat="false" ht="15" hidden="false" customHeight="false" outlineLevel="0" collapsed="false">
      <c r="A105" s="45" t="n">
        <v>40</v>
      </c>
      <c r="B105" s="46" t="str">
        <f aca="false">INDEX($A$5:$A$55,MATCH(LARGE($N$5:$N$55,A105),$N$5:$N$55,0))</f>
        <v>26MC</v>
      </c>
      <c r="C105" s="46" t="str">
        <f aca="false">INDEX($B$5:$B$55,MATCH(LARGE($N$5:$N$55,A105),$N$5:$N$55,0))</f>
        <v>Control</v>
      </c>
      <c r="D105" s="62" t="n">
        <f aca="false">INDEX($D$5:$D$55,MATCH(LARGE($N$5:$N$55,A105),$N$5:$N$55,0))</f>
        <v>0.15</v>
      </c>
      <c r="E105" s="62" t="n">
        <f aca="false">INDEX($E$5:$E$55,MATCH(LARGE($N$5:$N$55,A105),$N$5:$N$55,0))</f>
        <v>0.279073097260433</v>
      </c>
      <c r="F105" s="62" t="n">
        <f aca="false">INDEX($F$5:$F$55,MATCH(LARGE($N$5:$N$55,A105),$N$5:$N$55,0))</f>
        <v>0.35</v>
      </c>
      <c r="G105" s="62" t="n">
        <f aca="false">INDEX($G$5:$G$55,MATCH(LARGE($N$5:$N$55,A105),$N$5:$N$55,0))</f>
        <v>0.583976845809564</v>
      </c>
    </row>
    <row r="106" customFormat="false" ht="15" hidden="false" customHeight="false" outlineLevel="0" collapsed="false">
      <c r="A106" s="45" t="n">
        <v>41</v>
      </c>
      <c r="B106" s="46" t="str">
        <f aca="false">INDEX($A$5:$A$55,MATCH(LARGE($N$5:$N$55,A106),$N$5:$N$55,0))</f>
        <v>22MC</v>
      </c>
      <c r="C106" s="46" t="str">
        <f aca="false">INDEX($B$5:$B$55,MATCH(LARGE($N$5:$N$55,A106),$N$5:$N$55,0))</f>
        <v>Control</v>
      </c>
      <c r="D106" s="62" t="n">
        <f aca="false">INDEX($D$5:$D$55,MATCH(LARGE($N$5:$N$55,A106),$N$5:$N$55,0))</f>
        <v>0.15</v>
      </c>
      <c r="E106" s="62" t="n">
        <f aca="false">INDEX($E$5:$E$55,MATCH(LARGE($N$5:$N$55,A106),$N$5:$N$55,0))</f>
        <v>0.262525836577767</v>
      </c>
      <c r="F106" s="62" t="n">
        <f aca="false">INDEX($F$5:$F$55,MATCH(LARGE($N$5:$N$55,A106),$N$5:$N$55,0))</f>
        <v>0.2</v>
      </c>
      <c r="G106" s="62" t="n">
        <f aca="false">INDEX($G$5:$G$55,MATCH(LARGE($N$5:$N$55,A106),$N$5:$N$55,0))</f>
        <v>0.505461451038157</v>
      </c>
    </row>
    <row r="107" customFormat="false" ht="15" hidden="false" customHeight="false" outlineLevel="0" collapsed="false">
      <c r="A107" s="45" t="n">
        <v>42</v>
      </c>
      <c r="B107" s="46" t="str">
        <f aca="false">INDEX($A$5:$A$55,MATCH(LARGE($N$5:$N$55,A107),$N$5:$N$55,0))</f>
        <v>12MC</v>
      </c>
      <c r="C107" s="46" t="str">
        <f aca="false">INDEX($B$5:$B$55,MATCH(LARGE($N$5:$N$55,A107),$N$5:$N$55,0))</f>
        <v>Control</v>
      </c>
      <c r="D107" s="62" t="n">
        <f aca="false">INDEX($D$5:$D$55,MATCH(LARGE($N$5:$N$55,A107),$N$5:$N$55,0))</f>
        <v>0.125</v>
      </c>
      <c r="E107" s="62" t="n">
        <f aca="false">INDEX($E$5:$E$55,MATCH(LARGE($N$5:$N$55,A107),$N$5:$N$55,0))</f>
        <v>0.329708263261861</v>
      </c>
      <c r="F107" s="62" t="n">
        <f aca="false">INDEX($F$5:$F$55,MATCH(LARGE($N$5:$N$55,A107),$N$5:$N$55,0))</f>
        <v>0.525</v>
      </c>
      <c r="G107" s="62" t="n">
        <f aca="false">INDEX($G$5:$G$55,MATCH(LARGE($N$5:$N$55,A107),$N$5:$N$55,0))</f>
        <v>0.621580586783141</v>
      </c>
    </row>
    <row r="108" customFormat="false" ht="15" hidden="false" customHeight="false" outlineLevel="0" collapsed="false">
      <c r="A108" s="45" t="n">
        <v>43</v>
      </c>
      <c r="B108" s="46" t="str">
        <f aca="false">INDEX($A$5:$A$55,MATCH(LARGE($N$5:$N$55,A108),$N$5:$N$55,0))</f>
        <v>07MD</v>
      </c>
      <c r="C108" s="46" t="str">
        <f aca="false">INDEX($B$5:$B$55,MATCH(LARGE($N$5:$N$55,A108),$N$5:$N$55,0))</f>
        <v>DuraTherm</v>
      </c>
      <c r="D108" s="62" t="n">
        <f aca="false">INDEX($D$5:$D$55,MATCH(LARGE($N$5:$N$55,A108),$N$5:$N$55,0))</f>
        <v>0.125</v>
      </c>
      <c r="E108" s="62" t="n">
        <f aca="false">INDEX($E$5:$E$55,MATCH(LARGE($N$5:$N$55,A108),$N$5:$N$55,0))</f>
        <v>0.317712922844916</v>
      </c>
      <c r="F108" s="62" t="n">
        <f aca="false">INDEX($F$5:$F$55,MATCH(LARGE($N$5:$N$55,A108),$N$5:$N$55,0))</f>
        <v>0.575</v>
      </c>
      <c r="G108" s="62" t="n">
        <f aca="false">INDEX($G$5:$G$55,MATCH(LARGE($N$5:$N$55,A108),$N$5:$N$55,0))</f>
        <v>0.603565237451166</v>
      </c>
    </row>
    <row r="109" customFormat="false" ht="15" hidden="false" customHeight="false" outlineLevel="0" collapsed="false">
      <c r="A109" s="45" t="n">
        <v>44</v>
      </c>
      <c r="B109" s="46" t="str">
        <f aca="false">INDEX($A$5:$A$55,MATCH(LARGE($N$5:$N$55,A109),$N$5:$N$55,0))</f>
        <v>08MD</v>
      </c>
      <c r="C109" s="46" t="str">
        <f aca="false">INDEX($B$5:$B$55,MATCH(LARGE($N$5:$N$55,A109),$N$5:$N$55,0))</f>
        <v>DuraTherm</v>
      </c>
      <c r="D109" s="62" t="n">
        <f aca="false">INDEX($D$5:$D$55,MATCH(LARGE($N$5:$N$55,A109),$N$5:$N$55,0))</f>
        <v>0.125</v>
      </c>
      <c r="E109" s="62" t="n">
        <f aca="false">INDEX($E$5:$E$55,MATCH(LARGE($N$5:$N$55,A109),$N$5:$N$55,0))</f>
        <v>0.291122081378726</v>
      </c>
      <c r="F109" s="62" t="n">
        <f aca="false">INDEX($F$5:$F$55,MATCH(LARGE($N$5:$N$55,A109),$N$5:$N$55,0))</f>
        <v>0.525</v>
      </c>
      <c r="G109" s="62" t="n">
        <f aca="false">INDEX($G$5:$G$55,MATCH(LARGE($N$5:$N$55,A109),$N$5:$N$55,0))</f>
        <v>0.614505068707042</v>
      </c>
    </row>
    <row r="110" customFormat="false" ht="15" hidden="false" customHeight="false" outlineLevel="0" collapsed="false">
      <c r="A110" s="45" t="n">
        <v>45</v>
      </c>
      <c r="B110" s="46" t="str">
        <f aca="false">INDEX($A$5:$A$55,MATCH(LARGE($N$5:$N$55,A110),$N$5:$N$55,0))</f>
        <v>03MC</v>
      </c>
      <c r="C110" s="46" t="str">
        <f aca="false">INDEX($B$5:$B$55,MATCH(LARGE($N$5:$N$55,A110),$N$5:$N$55,0))</f>
        <v>Control</v>
      </c>
      <c r="D110" s="62" t="n">
        <f aca="false">INDEX($D$5:$D$55,MATCH(LARGE($N$5:$N$55,A110),$N$5:$N$55,0))</f>
        <v>0.1</v>
      </c>
      <c r="E110" s="62" t="n">
        <f aca="false">INDEX($E$5:$E$55,MATCH(LARGE($N$5:$N$55,A110),$N$5:$N$55,0))</f>
        <v>0.291799686983143</v>
      </c>
      <c r="F110" s="62" t="n">
        <f aca="false">INDEX($F$5:$F$55,MATCH(LARGE($N$5:$N$55,A110),$N$5:$N$55,0))</f>
        <v>0.3</v>
      </c>
      <c r="G110" s="62" t="n">
        <f aca="false">INDEX($G$5:$G$55,MATCH(LARGE($N$5:$N$55,A110),$N$5:$N$55,0))</f>
        <v>0.482580672598537</v>
      </c>
    </row>
    <row r="111" customFormat="false" ht="15" hidden="false" customHeight="false" outlineLevel="0" collapsed="false">
      <c r="A111" s="45" t="n">
        <v>46</v>
      </c>
      <c r="B111" s="46" t="str">
        <f aca="false">INDEX($A$5:$A$55,MATCH(LARGE($N$5:$N$55,A111),$N$5:$N$55,0))</f>
        <v>13MC</v>
      </c>
      <c r="C111" s="46" t="str">
        <f aca="false">INDEX($B$5:$B$55,MATCH(LARGE($N$5:$N$55,A111),$N$5:$N$55,0))</f>
        <v>Control</v>
      </c>
      <c r="D111" s="62" t="n">
        <f aca="false">INDEX($D$5:$D$55,MATCH(LARGE($N$5:$N$55,A111),$N$5:$N$55,0))</f>
        <v>0.075</v>
      </c>
      <c r="E111" s="62" t="n">
        <f aca="false">INDEX($E$5:$E$55,MATCH(LARGE($N$5:$N$55,A111),$N$5:$N$55,0))</f>
        <v>0.302388398814248</v>
      </c>
      <c r="F111" s="62" t="n">
        <f aca="false">INDEX($F$5:$F$55,MATCH(LARGE($N$5:$N$55,A111),$N$5:$N$55,0))</f>
        <v>0.4</v>
      </c>
      <c r="G111" s="62" t="n">
        <f aca="false">INDEX($G$5:$G$55,MATCH(LARGE($N$5:$N$55,A111),$N$5:$N$55,0))</f>
        <v>0.516662558862678</v>
      </c>
    </row>
    <row r="112" customFormat="false" ht="15" hidden="false" customHeight="false" outlineLevel="0" collapsed="false">
      <c r="A112" s="45" t="n">
        <v>47</v>
      </c>
      <c r="B112" s="46" t="str">
        <f aca="false">INDEX($A$5:$A$55,MATCH(LARGE($N$5:$N$55,A112),$N$5:$N$55,0))</f>
        <v>15MC</v>
      </c>
      <c r="C112" s="46" t="str">
        <f aca="false">INDEX($B$5:$B$55,MATCH(LARGE($N$5:$N$55,A112),$N$5:$N$55,0))</f>
        <v>Control</v>
      </c>
      <c r="D112" s="62" t="n">
        <f aca="false">INDEX($D$5:$D$55,MATCH(LARGE($N$5:$N$55,A112),$N$5:$N$55,0))</f>
        <v>0.0512820512820513</v>
      </c>
      <c r="E112" s="62" t="n">
        <f aca="false">INDEX($E$5:$E$55,MATCH(LARGE($N$5:$N$55,A112),$N$5:$N$55,0))</f>
        <v>0.277078956310169</v>
      </c>
      <c r="F112" s="62" t="n">
        <f aca="false">INDEX($F$5:$F$55,MATCH(LARGE($N$5:$N$55,A112),$N$5:$N$55,0))</f>
        <v>0.384615384615385</v>
      </c>
      <c r="G112" s="62" t="n">
        <f aca="false">INDEX($G$5:$G$55,MATCH(LARGE($N$5:$N$55,A112),$N$5:$N$55,0))</f>
        <v>0.521401755717039</v>
      </c>
    </row>
    <row r="113" customFormat="false" ht="15" hidden="false" customHeight="false" outlineLevel="0" collapsed="false">
      <c r="A113" s="45" t="n">
        <v>48</v>
      </c>
      <c r="B113" s="46" t="str">
        <f aca="false">INDEX($A$5:$A$55,MATCH(LARGE($N$5:$N$55,A113),$N$5:$N$55,0))</f>
        <v>05MC</v>
      </c>
      <c r="C113" s="46" t="str">
        <f aca="false">INDEX($B$5:$B$55,MATCH(LARGE($N$5:$N$55,A113),$N$5:$N$55,0))</f>
        <v>Control</v>
      </c>
      <c r="D113" s="62" t="n">
        <f aca="false">INDEX($D$5:$D$55,MATCH(LARGE($N$5:$N$55,A113),$N$5:$N$55,0))</f>
        <v>0.05</v>
      </c>
      <c r="E113" s="62" t="n">
        <f aca="false">INDEX($E$5:$E$55,MATCH(LARGE($N$5:$N$55,A113),$N$5:$N$55,0))</f>
        <v>0.240616719906888</v>
      </c>
      <c r="F113" s="62" t="n">
        <f aca="false">INDEX($F$5:$F$55,MATCH(LARGE($N$5:$N$55,A113),$N$5:$N$55,0))</f>
        <v>0.3</v>
      </c>
      <c r="G113" s="62" t="n">
        <f aca="false">INDEX($G$5:$G$55,MATCH(LARGE($N$5:$N$55,A113),$N$5:$N$55,0))</f>
        <v>0.456578461672484</v>
      </c>
    </row>
    <row r="114" customFormat="false" ht="15" hidden="false" customHeight="false" outlineLevel="0" collapsed="false">
      <c r="A114" s="45" t="n">
        <v>49</v>
      </c>
      <c r="B114" s="46" t="str">
        <f aca="false">INDEX($A$5:$A$55,MATCH(LARGE($N$5:$N$55,A114),$N$5:$N$55,0))</f>
        <v>02MC</v>
      </c>
      <c r="C114" s="46" t="str">
        <f aca="false">INDEX($B$5:$B$55,MATCH(LARGE($N$5:$N$55,A114),$N$5:$N$55,0))</f>
        <v>Control</v>
      </c>
      <c r="D114" s="62" t="n">
        <f aca="false">INDEX($D$5:$D$55,MATCH(LARGE($N$5:$N$55,A114),$N$5:$N$55,0))</f>
        <v>0.025</v>
      </c>
      <c r="E114" s="62" t="n">
        <f aca="false">INDEX($E$5:$E$55,MATCH(LARGE($N$5:$N$55,A114),$N$5:$N$55,0))</f>
        <v>0.255323205807358</v>
      </c>
      <c r="F114" s="62" t="n">
        <f aca="false">INDEX($F$5:$F$55,MATCH(LARGE($N$5:$N$55,A114),$N$5:$N$55,0))</f>
        <v>0.3</v>
      </c>
      <c r="G114" s="62" t="n">
        <f aca="false">INDEX($G$5:$G$55,MATCH(LARGE($N$5:$N$55,A114),$N$5:$N$55,0))</f>
        <v>0.464834011142192</v>
      </c>
    </row>
    <row r="115" customFormat="false" ht="15" hidden="false" customHeight="false" outlineLevel="0" collapsed="false">
      <c r="A115" s="45" t="n">
        <v>50</v>
      </c>
      <c r="B115" s="46" t="str">
        <f aca="false">INDEX($A$5:$A$55,MATCH(LARGE($N$5:$N$55,A115),$N$5:$N$55,0))</f>
        <v>09MC</v>
      </c>
      <c r="C115" s="46" t="str">
        <f aca="false">INDEX($B$5:$B$55,MATCH(LARGE($N$5:$N$55,A115),$N$5:$N$55,0))</f>
        <v>Control</v>
      </c>
      <c r="D115" s="62" t="n">
        <f aca="false">INDEX($D$5:$D$55,MATCH(LARGE($N$5:$N$55,A115),$N$5:$N$55,0))</f>
        <v>0.025</v>
      </c>
      <c r="E115" s="62" t="n">
        <f aca="false">INDEX($E$5:$E$55,MATCH(LARGE($N$5:$N$55,A115),$N$5:$N$55,0))</f>
        <v>0.22459534058602</v>
      </c>
      <c r="F115" s="62" t="n">
        <f aca="false">INDEX($F$5:$F$55,MATCH(LARGE($N$5:$N$55,A115),$N$5:$N$55,0))</f>
        <v>0.25</v>
      </c>
      <c r="G115" s="62" t="n">
        <f aca="false">INDEX($G$5:$G$55,MATCH(LARGE($N$5:$N$55,A115),$N$5:$N$55,0))</f>
        <v>0.437073648177748</v>
      </c>
    </row>
    <row r="118" customFormat="false" ht="15" hidden="false" customHeight="false" outlineLevel="0" collapsed="false">
      <c r="A118" s="44" t="s">
        <v>5531</v>
      </c>
    </row>
    <row r="119" customFormat="false" ht="46.25" hidden="false" customHeight="false" outlineLevel="0" collapsed="false">
      <c r="A119" s="9" t="s">
        <v>107</v>
      </c>
      <c r="B119" s="9" t="s">
        <v>5532</v>
      </c>
      <c r="C119" s="9" t="s">
        <v>5533</v>
      </c>
      <c r="D119" s="9" t="s">
        <v>5534</v>
      </c>
      <c r="E119" s="9" t="s">
        <v>5535</v>
      </c>
      <c r="F119" s="9" t="s">
        <v>5421</v>
      </c>
      <c r="G119" s="9" t="s">
        <v>5425</v>
      </c>
    </row>
    <row r="120" customFormat="false" ht="15" hidden="false" customHeight="false" outlineLevel="0" collapsed="false">
      <c r="A120" s="45" t="s">
        <v>147</v>
      </c>
      <c r="B120" s="62" t="n">
        <f aca="false">IF(COUNT('Mediums (Working)'!C455:C481)&gt;0,COUNTIF('Mediums (Working)'!C455:C481,"&gt;50")/COUNT('Mediums (Working)'!C455:C481),"")</f>
        <v>0.0740740740740741</v>
      </c>
      <c r="C120" s="62" t="n">
        <f aca="false">IF(COUNT('Mediums (Working)'!C455:C481)&gt;0,SUMPRODUCT(ISNUMBER('Mediums (Working)'!C455:C481)*ISNUMBER('Mediums (Working)'!C511:C537)*('Mediums (Working)'!C455:C481&lt;=50)*('Mediums (Working)'!C511:C537&gt;50))/COUNT('Mediums (Working)'!C455:C481),"")</f>
        <v>0.259259259259259</v>
      </c>
      <c r="D120" s="62" t="n">
        <f aca="false">IF(COUNT('Mediums (Working)'!C484:C506)&gt;0,COUNTIF('Mediums (Working)'!C484:C506,"&gt;50")/COUNT('Mediums (Working)'!C484:C506),"")</f>
        <v>0</v>
      </c>
      <c r="E120" s="62" t="n">
        <f aca="false">IF(COUNT('Mediums (Working)'!C484:C506)&gt;0,SUMPRODUCT(ISNUMBER('Mediums (Working)'!C484:C506)*ISNUMBER('Mediums (Working)'!C540:C562)*('Mediums (Working)'!C484:C506&lt;=50)*('Mediums (Working)'!C540:C562&gt;50))/COUNT('Mediums (Working)'!C484:C506),"")</f>
        <v>0.91304347826087</v>
      </c>
      <c r="F120" s="46" t="n">
        <f aca="false">COUNT('Mediums (Working)'!C455:C481)</f>
        <v>27</v>
      </c>
      <c r="G120" s="46" t="n">
        <f aca="false">COUNT('Mediums (Working)'!C484:C506)</f>
        <v>23</v>
      </c>
    </row>
    <row r="121" customFormat="false" ht="15" hidden="false" customHeight="false" outlineLevel="0" collapsed="false">
      <c r="A121" s="45" t="s">
        <v>365</v>
      </c>
      <c r="B121" s="62" t="n">
        <f aca="false">IF(COUNT('Mediums (Working)'!D455:D481)&gt;0,COUNTIF('Mediums (Working)'!D455:D481,"&gt;50")/COUNT('Mediums (Working)'!D455:D481),"")</f>
        <v>0.296296296296296</v>
      </c>
      <c r="C121" s="62" t="n">
        <f aca="false">IF(COUNT('Mediums (Working)'!D455:D481)&gt;0,SUMPRODUCT(ISNUMBER('Mediums (Working)'!D455:D481)*ISNUMBER('Mediums (Working)'!D511:D537)*('Mediums (Working)'!D455:D481&lt;=50)*('Mediums (Working)'!D511:D537&gt;50))/COUNT('Mediums (Working)'!D455:D481),"")</f>
        <v>0.62962962962963</v>
      </c>
      <c r="D121" s="62" t="n">
        <f aca="false">IF(COUNT('Mediums (Working)'!D484:D506)&gt;0,COUNTIF('Mediums (Working)'!D484:D506,"&gt;50")/COUNT('Mediums (Working)'!D484:D506),"")</f>
        <v>0.260869565217391</v>
      </c>
      <c r="E121" s="62" t="n">
        <f aca="false">IF(COUNT('Mediums (Working)'!D484:D506)&gt;0,SUMPRODUCT(ISNUMBER('Mediums (Working)'!D484:D506)*ISNUMBER('Mediums (Working)'!D540:D562)*('Mediums (Working)'!D484:D506&lt;=50)*('Mediums (Working)'!D540:D562&gt;50))/COUNT('Mediums (Working)'!D484:D506),"")</f>
        <v>0.695652173913044</v>
      </c>
      <c r="F121" s="46" t="n">
        <f aca="false">COUNT('Mediums (Working)'!D455:D481)</f>
        <v>27</v>
      </c>
      <c r="G121" s="46" t="n">
        <f aca="false">COUNT('Mediums (Working)'!D484:D506)</f>
        <v>23</v>
      </c>
    </row>
    <row r="122" customFormat="false" ht="15" hidden="false" customHeight="false" outlineLevel="0" collapsed="false">
      <c r="A122" s="45" t="s">
        <v>497</v>
      </c>
      <c r="B122" s="62" t="n">
        <f aca="false">IF(COUNT('Mediums (Working)'!E455:E481)&gt;0,COUNTIF('Mediums (Working)'!E455:E481,"&gt;50")/COUNT('Mediums (Working)'!E455:E481),"")</f>
        <v>0.037037037037037</v>
      </c>
      <c r="C122" s="62" t="n">
        <f aca="false">IF(COUNT('Mediums (Working)'!E455:E481)&gt;0,SUMPRODUCT(ISNUMBER('Mediums (Working)'!E455:E481)*ISNUMBER('Mediums (Working)'!E511:E537)*('Mediums (Working)'!E455:E481&lt;=50)*('Mediums (Working)'!E511:E537&gt;50))/COUNT('Mediums (Working)'!E455:E481),"")</f>
        <v>0.222222222222222</v>
      </c>
      <c r="D122" s="62" t="n">
        <f aca="false">IF(COUNT('Mediums (Working)'!E484:E506)&gt;0,COUNTIF('Mediums (Working)'!E484:E506,"&gt;50")/COUNT('Mediums (Working)'!E484:E506),"")</f>
        <v>0.0434782608695652</v>
      </c>
      <c r="E122" s="62" t="n">
        <f aca="false">IF(COUNT('Mediums (Working)'!E484:E506)&gt;0,SUMPRODUCT(ISNUMBER('Mediums (Working)'!E484:E506)*ISNUMBER('Mediums (Working)'!E540:E562)*('Mediums (Working)'!E484:E506&lt;=50)*('Mediums (Working)'!E540:E562&gt;50))/COUNT('Mediums (Working)'!E484:E506),"")</f>
        <v>0.782608695652174</v>
      </c>
      <c r="F122" s="46" t="n">
        <f aca="false">COUNT('Mediums (Working)'!E455:E481)</f>
        <v>27</v>
      </c>
      <c r="G122" s="46" t="n">
        <f aca="false">COUNT('Mediums (Working)'!E484:E506)</f>
        <v>23</v>
      </c>
    </row>
    <row r="123" customFormat="false" ht="15" hidden="false" customHeight="false" outlineLevel="0" collapsed="false">
      <c r="A123" s="45" t="s">
        <v>628</v>
      </c>
      <c r="B123" s="62" t="n">
        <f aca="false">IF(COUNT('Mediums (Working)'!F455:F481)&gt;0,COUNTIF('Mediums (Working)'!F455:F481,"&gt;50")/COUNT('Mediums (Working)'!F455:F481),"")</f>
        <v>0.407407407407407</v>
      </c>
      <c r="C123" s="62" t="n">
        <f aca="false">IF(COUNT('Mediums (Working)'!F455:F481)&gt;0,SUMPRODUCT(ISNUMBER('Mediums (Working)'!F455:F481)*ISNUMBER('Mediums (Working)'!F511:F537)*('Mediums (Working)'!F455:F481&lt;=50)*('Mediums (Working)'!F511:F537&gt;50))/COUNT('Mediums (Working)'!F455:F481),"")</f>
        <v>0.592592592592593</v>
      </c>
      <c r="D123" s="62" t="n">
        <f aca="false">IF(COUNT('Mediums (Working)'!F484:F506)&gt;0,COUNTIF('Mediums (Working)'!F484:F506,"&gt;50")/COUNT('Mediums (Working)'!F484:F506),"")</f>
        <v>0.434782608695652</v>
      </c>
      <c r="E123" s="62" t="n">
        <f aca="false">IF(COUNT('Mediums (Working)'!F484:F506)&gt;0,SUMPRODUCT(ISNUMBER('Mediums (Working)'!F484:F506)*ISNUMBER('Mediums (Working)'!F540:F562)*('Mediums (Working)'!F484:F506&lt;=50)*('Mediums (Working)'!F540:F562&gt;50))/COUNT('Mediums (Working)'!F484:F506),"")</f>
        <v>0.565217391304348</v>
      </c>
      <c r="F123" s="46" t="n">
        <f aca="false">COUNT('Mediums (Working)'!F455:F481)</f>
        <v>27</v>
      </c>
      <c r="G123" s="46" t="n">
        <f aca="false">COUNT('Mediums (Working)'!F484:F506)</f>
        <v>23</v>
      </c>
    </row>
    <row r="124" customFormat="false" ht="15" hidden="false" customHeight="false" outlineLevel="0" collapsed="false">
      <c r="A124" s="45" t="s">
        <v>763</v>
      </c>
      <c r="B124" s="62" t="n">
        <f aca="false">IF(COUNT('Mediums (Working)'!G455:G481)&gt;0,COUNTIF('Mediums (Working)'!G455:G481,"&gt;50")/COUNT('Mediums (Working)'!G455:G481),"")</f>
        <v>0.0384615384615385</v>
      </c>
      <c r="C124" s="62" t="n">
        <f aca="false">IF(COUNT('Mediums (Working)'!G455:G481)&gt;0,SUMPRODUCT(ISNUMBER('Mediums (Working)'!G455:G481)*ISNUMBER('Mediums (Working)'!G511:G537)*('Mediums (Working)'!G455:G481&lt;=50)*('Mediums (Working)'!G511:G537&gt;50))/COUNT('Mediums (Working)'!G455:G481),"")</f>
        <v>0.346153846153846</v>
      </c>
      <c r="D124" s="62" t="n">
        <f aca="false">IF(COUNT('Mediums (Working)'!G484:G506)&gt;0,COUNTIF('Mediums (Working)'!G484:G506,"&gt;50")/COUNT('Mediums (Working)'!G484:G506),"")</f>
        <v>0</v>
      </c>
      <c r="E124" s="62" t="n">
        <f aca="false">IF(COUNT('Mediums (Working)'!G484:G506)&gt;0,SUMPRODUCT(ISNUMBER('Mediums (Working)'!G484:G506)*ISNUMBER('Mediums (Working)'!G540:G562)*('Mediums (Working)'!G484:G506&lt;=50)*('Mediums (Working)'!G540:G562&gt;50))/COUNT('Mediums (Working)'!G484:G506),"")</f>
        <v>0.863636363636364</v>
      </c>
      <c r="F124" s="46" t="n">
        <f aca="false">COUNT('Mediums (Working)'!G455:G481)</f>
        <v>26</v>
      </c>
      <c r="G124" s="46" t="n">
        <f aca="false">COUNT('Mediums (Working)'!G484:G506)</f>
        <v>22</v>
      </c>
    </row>
    <row r="125" customFormat="false" ht="15" hidden="false" customHeight="false" outlineLevel="0" collapsed="false">
      <c r="A125" s="45" t="s">
        <v>902</v>
      </c>
      <c r="B125" s="62" t="n">
        <f aca="false">IF(COUNT('Mediums (Working)'!H455:H481)&gt;0,COUNTIF('Mediums (Working)'!H455:H481,"&gt;50")/COUNT('Mediums (Working)'!H455:H481),"")</f>
        <v>0.444444444444444</v>
      </c>
      <c r="C125" s="62" t="n">
        <f aca="false">IF(COUNT('Mediums (Working)'!H455:H481)&gt;0,SUMPRODUCT(ISNUMBER('Mediums (Working)'!H455:H481)*ISNUMBER('Mediums (Working)'!H511:H537)*('Mediums (Working)'!H455:H481&lt;=50)*('Mediums (Working)'!H511:H537&gt;50))/COUNT('Mediums (Working)'!H455:H481),"")</f>
        <v>0.555555555555556</v>
      </c>
      <c r="D125" s="62" t="n">
        <f aca="false">IF(COUNT('Mediums (Working)'!H484:H506)&gt;0,COUNTIF('Mediums (Working)'!H484:H506,"&gt;50")/COUNT('Mediums (Working)'!H484:H506),"")</f>
        <v>0.260869565217391</v>
      </c>
      <c r="E125" s="62" t="n">
        <f aca="false">IF(COUNT('Mediums (Working)'!H484:H506)&gt;0,SUMPRODUCT(ISNUMBER('Mediums (Working)'!H484:H506)*ISNUMBER('Mediums (Working)'!H540:H562)*('Mediums (Working)'!H484:H506&lt;=50)*('Mediums (Working)'!H540:H562&gt;50))/COUNT('Mediums (Working)'!H484:H506),"")</f>
        <v>0.739130434782609</v>
      </c>
      <c r="F125" s="46" t="n">
        <f aca="false">COUNT('Mediums (Working)'!H455:H481)</f>
        <v>27</v>
      </c>
      <c r="G125" s="46" t="n">
        <f aca="false">COUNT('Mediums (Working)'!H484:H506)</f>
        <v>23</v>
      </c>
    </row>
    <row r="126" customFormat="false" ht="15" hidden="false" customHeight="false" outlineLevel="0" collapsed="false">
      <c r="A126" s="45" t="s">
        <v>1037</v>
      </c>
      <c r="B126" s="62" t="n">
        <f aca="false">IF(COUNT('Mediums (Working)'!I455:I481)&gt;0,COUNTIF('Mediums (Working)'!I455:I481,"&gt;50")/COUNT('Mediums (Working)'!I455:I481),"")</f>
        <v>0</v>
      </c>
      <c r="C126" s="62" t="n">
        <f aca="false">IF(COUNT('Mediums (Working)'!I455:I481)&gt;0,SUMPRODUCT(ISNUMBER('Mediums (Working)'!I455:I481)*ISNUMBER('Mediums (Working)'!I511:I537)*('Mediums (Working)'!I455:I481&lt;=50)*('Mediums (Working)'!I511:I537&gt;50))/COUNT('Mediums (Working)'!I455:I481),"")</f>
        <v>0.148148148148148</v>
      </c>
      <c r="D126" s="62" t="n">
        <f aca="false">IF(COUNT('Mediums (Working)'!I484:I506)&gt;0,COUNTIF('Mediums (Working)'!I484:I506,"&gt;50")/COUNT('Mediums (Working)'!I484:I506),"")</f>
        <v>0.173913043478261</v>
      </c>
      <c r="E126" s="62" t="n">
        <f aca="false">IF(COUNT('Mediums (Working)'!I484:I506)&gt;0,SUMPRODUCT(ISNUMBER('Mediums (Working)'!I484:I506)*ISNUMBER('Mediums (Working)'!I540:I562)*('Mediums (Working)'!I484:I506&lt;=50)*('Mediums (Working)'!I540:I562&gt;50))/COUNT('Mediums (Working)'!I484:I506),"")</f>
        <v>0.782608695652174</v>
      </c>
      <c r="F126" s="46" t="n">
        <f aca="false">COUNT('Mediums (Working)'!I455:I481)</f>
        <v>27</v>
      </c>
      <c r="G126" s="46" t="n">
        <f aca="false">COUNT('Mediums (Working)'!I484:I506)</f>
        <v>23</v>
      </c>
    </row>
    <row r="127" customFormat="false" ht="15" hidden="false" customHeight="false" outlineLevel="0" collapsed="false">
      <c r="A127" s="45" t="s">
        <v>1143</v>
      </c>
      <c r="B127" s="62" t="n">
        <f aca="false">IF(COUNT('Mediums (Working)'!J455:J481)&gt;0,COUNTIF('Mediums (Working)'!J455:J481,"&gt;50")/COUNT('Mediums (Working)'!J455:J481),"")</f>
        <v>0.296296296296296</v>
      </c>
      <c r="C127" s="62" t="n">
        <f aca="false">IF(COUNT('Mediums (Working)'!J455:J481)&gt;0,SUMPRODUCT(ISNUMBER('Mediums (Working)'!J455:J481)*ISNUMBER('Mediums (Working)'!J511:J537)*('Mediums (Working)'!J455:J481&lt;=50)*('Mediums (Working)'!J511:J537&gt;50))/COUNT('Mediums (Working)'!J455:J481),"")</f>
        <v>0.666666666666667</v>
      </c>
      <c r="D127" s="62" t="n">
        <f aca="false">IF(COUNT('Mediums (Working)'!J484:J506)&gt;0,COUNTIF('Mediums (Working)'!J484:J506,"&gt;50")/COUNT('Mediums (Working)'!J484:J506),"")</f>
        <v>0.521739130434783</v>
      </c>
      <c r="E127" s="62" t="n">
        <f aca="false">IF(COUNT('Mediums (Working)'!J484:J506)&gt;0,SUMPRODUCT(ISNUMBER('Mediums (Working)'!J484:J506)*ISNUMBER('Mediums (Working)'!J540:J562)*('Mediums (Working)'!J484:J506&lt;=50)*('Mediums (Working)'!J540:J562&gt;50))/COUNT('Mediums (Working)'!J484:J506),"")</f>
        <v>0.478260869565217</v>
      </c>
      <c r="F127" s="46" t="n">
        <f aca="false">COUNT('Mediums (Working)'!J455:J481)</f>
        <v>27</v>
      </c>
      <c r="G127" s="46" t="n">
        <f aca="false">COUNT('Mediums (Working)'!J484:J506)</f>
        <v>23</v>
      </c>
    </row>
    <row r="128" customFormat="false" ht="15" hidden="false" customHeight="false" outlineLevel="0" collapsed="false">
      <c r="A128" s="45" t="s">
        <v>1275</v>
      </c>
      <c r="B128" s="62" t="n">
        <f aca="false">IF(COUNT('Mediums (Working)'!K455:K481)&gt;0,COUNTIF('Mediums (Working)'!K455:K481,"&gt;50")/COUNT('Mediums (Working)'!K455:K481),"")</f>
        <v>0.037037037037037</v>
      </c>
      <c r="C128" s="62" t="n">
        <f aca="false">IF(COUNT('Mediums (Working)'!K455:K481)&gt;0,SUMPRODUCT(ISNUMBER('Mediums (Working)'!K455:K481)*ISNUMBER('Mediums (Working)'!K511:K537)*('Mediums (Working)'!K455:K481&lt;=50)*('Mediums (Working)'!K511:K537&gt;50))/COUNT('Mediums (Working)'!K455:K481),"")</f>
        <v>0.111111111111111</v>
      </c>
      <c r="D128" s="62" t="n">
        <f aca="false">IF(COUNT('Mediums (Working)'!K484:K506)&gt;0,COUNTIF('Mediums (Working)'!K484:K506,"&gt;50")/COUNT('Mediums (Working)'!K484:K506),"")</f>
        <v>0.0454545454545455</v>
      </c>
      <c r="E128" s="62" t="n">
        <f aca="false">IF(COUNT('Mediums (Working)'!K484:K506)&gt;0,SUMPRODUCT(ISNUMBER('Mediums (Working)'!K484:K506)*ISNUMBER('Mediums (Working)'!K540:K562)*('Mediums (Working)'!K484:K506&lt;=50)*('Mediums (Working)'!K540:K562&gt;50))/COUNT('Mediums (Working)'!K484:K506),"")</f>
        <v>0.863636363636364</v>
      </c>
      <c r="F128" s="46" t="n">
        <f aca="false">COUNT('Mediums (Working)'!K455:K481)</f>
        <v>27</v>
      </c>
      <c r="G128" s="46" t="n">
        <f aca="false">COUNT('Mediums (Working)'!K484:K506)</f>
        <v>22</v>
      </c>
    </row>
    <row r="129" customFormat="false" ht="15" hidden="false" customHeight="false" outlineLevel="0" collapsed="false">
      <c r="A129" s="45" t="s">
        <v>1411</v>
      </c>
      <c r="B129" s="62" t="n">
        <f aca="false">IF(COUNT('Mediums (Working)'!L455:L481)&gt;0,COUNTIF('Mediums (Working)'!L455:L481,"&gt;50")/COUNT('Mediums (Working)'!L455:L481),"")</f>
        <v>0.230769230769231</v>
      </c>
      <c r="C129" s="62" t="n">
        <f aca="false">IF(COUNT('Mediums (Working)'!L455:L481)&gt;0,SUMPRODUCT(ISNUMBER('Mediums (Working)'!L455:L481)*ISNUMBER('Mediums (Working)'!L511:L537)*('Mediums (Working)'!L455:L481&lt;=50)*('Mediums (Working)'!L511:L537&gt;50))/COUNT('Mediums (Working)'!L455:L481),"")</f>
        <v>0.653846153846154</v>
      </c>
      <c r="D129" s="62" t="n">
        <f aca="false">IF(COUNT('Mediums (Working)'!L484:L506)&gt;0,COUNTIF('Mediums (Working)'!L484:L506,"&gt;50")/COUNT('Mediums (Working)'!L484:L506),"")</f>
        <v>0.0454545454545455</v>
      </c>
      <c r="E129" s="62" t="n">
        <f aca="false">IF(COUNT('Mediums (Working)'!L484:L506)&gt;0,SUMPRODUCT(ISNUMBER('Mediums (Working)'!L484:L506)*ISNUMBER('Mediums (Working)'!L540:L562)*('Mediums (Working)'!L484:L506&lt;=50)*('Mediums (Working)'!L540:L562&gt;50))/COUNT('Mediums (Working)'!L484:L506),"")</f>
        <v>0.909090909090909</v>
      </c>
      <c r="F129" s="46" t="n">
        <f aca="false">COUNT('Mediums (Working)'!L455:L481)</f>
        <v>26</v>
      </c>
      <c r="G129" s="46" t="n">
        <f aca="false">COUNT('Mediums (Working)'!L484:L506)</f>
        <v>22</v>
      </c>
    </row>
    <row r="130" customFormat="false" ht="15" hidden="false" customHeight="false" outlineLevel="0" collapsed="false">
      <c r="A130" s="45" t="s">
        <v>1628</v>
      </c>
      <c r="B130" s="62" t="n">
        <f aca="false">IF(COUNT('Mediums (Working)'!M455:M481)&gt;0,COUNTIF('Mediums (Working)'!M455:M481,"&gt;50")/COUNT('Mediums (Working)'!M455:M481),"")</f>
        <v>0</v>
      </c>
      <c r="C130" s="62" t="n">
        <f aca="false">IF(COUNT('Mediums (Working)'!M455:M481)&gt;0,SUMPRODUCT(ISNUMBER('Mediums (Working)'!M455:M481)*ISNUMBER('Mediums (Working)'!M511:M537)*('Mediums (Working)'!M455:M481&lt;=50)*('Mediums (Working)'!M511:M537&gt;50))/COUNT('Mediums (Working)'!M455:M481),"")</f>
        <v>0.259259259259259</v>
      </c>
      <c r="D130" s="62" t="n">
        <f aca="false">IF(COUNT('Mediums (Working)'!M484:M506)&gt;0,COUNTIF('Mediums (Working)'!M484:M506,"&gt;50")/COUNT('Mediums (Working)'!M484:M506),"")</f>
        <v>0</v>
      </c>
      <c r="E130" s="62" t="n">
        <f aca="false">IF(COUNT('Mediums (Working)'!M484:M506)&gt;0,SUMPRODUCT(ISNUMBER('Mediums (Working)'!M484:M506)*ISNUMBER('Mediums (Working)'!M540:M562)*('Mediums (Working)'!M484:M506&lt;=50)*('Mediums (Working)'!M540:M562&gt;50))/COUNT('Mediums (Working)'!M484:M506),"")</f>
        <v>0.91304347826087</v>
      </c>
      <c r="F130" s="46" t="n">
        <f aca="false">COUNT('Mediums (Working)'!M455:M481)</f>
        <v>27</v>
      </c>
      <c r="G130" s="46" t="n">
        <f aca="false">COUNT('Mediums (Working)'!M484:M506)</f>
        <v>23</v>
      </c>
    </row>
    <row r="131" customFormat="false" ht="15" hidden="false" customHeight="false" outlineLevel="0" collapsed="false">
      <c r="A131" s="45" t="s">
        <v>1760</v>
      </c>
      <c r="B131" s="62" t="n">
        <f aca="false">IF(COUNT('Mediums (Working)'!N455:N481)&gt;0,COUNTIF('Mediums (Working)'!N455:N481,"&gt;50")/COUNT('Mediums (Working)'!N455:N481),"")</f>
        <v>0</v>
      </c>
      <c r="C131" s="62" t="n">
        <f aca="false">IF(COUNT('Mediums (Working)'!N455:N481)&gt;0,SUMPRODUCT(ISNUMBER('Mediums (Working)'!N455:N481)*ISNUMBER('Mediums (Working)'!N511:N537)*('Mediums (Working)'!N455:N481&lt;=50)*('Mediums (Working)'!N511:N537&gt;50))/COUNT('Mediums (Working)'!N455:N481),"")</f>
        <v>0.148148148148148</v>
      </c>
      <c r="D131" s="62" t="n">
        <f aca="false">IF(COUNT('Mediums (Working)'!N484:N506)&gt;0,COUNTIF('Mediums (Working)'!N484:N506,"&gt;50")/COUNT('Mediums (Working)'!N484:N506),"")</f>
        <v>0</v>
      </c>
      <c r="E131" s="62" t="n">
        <f aca="false">IF(COUNT('Mediums (Working)'!N484:N506)&gt;0,SUMPRODUCT(ISNUMBER('Mediums (Working)'!N484:N506)*ISNUMBER('Mediums (Working)'!N540:N562)*('Mediums (Working)'!N484:N506&lt;=50)*('Mediums (Working)'!N540:N562&gt;50))/COUNT('Mediums (Working)'!N484:N506),"")</f>
        <v>0.956521739130435</v>
      </c>
      <c r="F131" s="46" t="n">
        <f aca="false">COUNT('Mediums (Working)'!N455:N481)</f>
        <v>27</v>
      </c>
      <c r="G131" s="46" t="n">
        <f aca="false">COUNT('Mediums (Working)'!N484:N506)</f>
        <v>23</v>
      </c>
    </row>
    <row r="132" customFormat="false" ht="15" hidden="false" customHeight="false" outlineLevel="0" collapsed="false">
      <c r="A132" s="45" t="s">
        <v>1895</v>
      </c>
      <c r="B132" s="62" t="n">
        <f aca="false">IF(COUNT('Mediums (Working)'!O455:O481)&gt;0,COUNTIF('Mediums (Working)'!O455:O481,"&gt;50")/COUNT('Mediums (Working)'!O455:O481),"")</f>
        <v>0</v>
      </c>
      <c r="C132" s="62" t="n">
        <f aca="false">IF(COUNT('Mediums (Working)'!O455:O481)&gt;0,SUMPRODUCT(ISNUMBER('Mediums (Working)'!O455:O481)*ISNUMBER('Mediums (Working)'!O511:O537)*('Mediums (Working)'!O455:O481&lt;=50)*('Mediums (Working)'!O511:O537&gt;50))/COUNT('Mediums (Working)'!O455:O481),"")</f>
        <v>0.259259259259259</v>
      </c>
      <c r="D132" s="62" t="n">
        <f aca="false">IF(COUNT('Mediums (Working)'!O484:O506)&gt;0,COUNTIF('Mediums (Working)'!O484:O506,"&gt;50")/COUNT('Mediums (Working)'!O484:O506),"")</f>
        <v>0</v>
      </c>
      <c r="E132" s="62" t="n">
        <f aca="false">IF(COUNT('Mediums (Working)'!O484:O506)&gt;0,SUMPRODUCT(ISNUMBER('Mediums (Working)'!O484:O506)*ISNUMBER('Mediums (Working)'!O540:O562)*('Mediums (Working)'!O484:O506&lt;=50)*('Mediums (Working)'!O540:O562&gt;50))/COUNT('Mediums (Working)'!O484:O506),"")</f>
        <v>0.869565217391304</v>
      </c>
      <c r="F132" s="46" t="n">
        <f aca="false">COUNT('Mediums (Working)'!O455:O481)</f>
        <v>27</v>
      </c>
      <c r="G132" s="46" t="n">
        <f aca="false">COUNT('Mediums (Working)'!O484:O506)</f>
        <v>23</v>
      </c>
    </row>
    <row r="133" customFormat="false" ht="15" hidden="false" customHeight="false" outlineLevel="0" collapsed="false">
      <c r="A133" s="45" t="s">
        <v>2027</v>
      </c>
      <c r="B133" s="62" t="n">
        <f aca="false">IF(COUNT('Mediums (Working)'!P455:P481)&gt;0,COUNTIF('Mediums (Working)'!P455:P481,"&gt;50")/COUNT('Mediums (Working)'!P455:P481),"")</f>
        <v>0.037037037037037</v>
      </c>
      <c r="C133" s="62" t="n">
        <f aca="false">IF(COUNT('Mediums (Working)'!P455:P481)&gt;0,SUMPRODUCT(ISNUMBER('Mediums (Working)'!P455:P481)*ISNUMBER('Mediums (Working)'!P511:P537)*('Mediums (Working)'!P455:P481&lt;=50)*('Mediums (Working)'!P511:P537&gt;50))/COUNT('Mediums (Working)'!P455:P481),"")</f>
        <v>0.222222222222222</v>
      </c>
      <c r="D133" s="62" t="n">
        <f aca="false">IF(COUNT('Mediums (Working)'!P484:P506)&gt;0,COUNTIF('Mediums (Working)'!P484:P506,"&gt;50")/COUNT('Mediums (Working)'!P484:P506),"")</f>
        <v>0.0869565217391304</v>
      </c>
      <c r="E133" s="62" t="n">
        <f aca="false">IF(COUNT('Mediums (Working)'!P484:P506)&gt;0,SUMPRODUCT(ISNUMBER('Mediums (Working)'!P484:P506)*ISNUMBER('Mediums (Working)'!P540:P562)*('Mediums (Working)'!P484:P506&lt;=50)*('Mediums (Working)'!P540:P562&gt;50))/COUNT('Mediums (Working)'!P484:P506),"")</f>
        <v>0.782608695652174</v>
      </c>
      <c r="F133" s="46" t="n">
        <f aca="false">COUNT('Mediums (Working)'!P455:P481)</f>
        <v>27</v>
      </c>
      <c r="G133" s="46" t="n">
        <f aca="false">COUNT('Mediums (Working)'!P484:P506)</f>
        <v>23</v>
      </c>
    </row>
    <row r="134" customFormat="false" ht="15" hidden="false" customHeight="false" outlineLevel="0" collapsed="false">
      <c r="A134" s="45" t="s">
        <v>2154</v>
      </c>
      <c r="B134" s="62" t="n">
        <f aca="false">IF(COUNT('Mediums (Working)'!Q455:Q481)&gt;0,COUNTIF('Mediums (Working)'!Q455:Q481,"&gt;50")/COUNT('Mediums (Working)'!Q455:Q481),"")</f>
        <v>0.037037037037037</v>
      </c>
      <c r="C134" s="62" t="n">
        <f aca="false">IF(COUNT('Mediums (Working)'!Q455:Q481)&gt;0,SUMPRODUCT(ISNUMBER('Mediums (Working)'!Q455:Q481)*ISNUMBER('Mediums (Working)'!Q511:Q537)*('Mediums (Working)'!Q455:Q481&lt;=50)*('Mediums (Working)'!Q511:Q537&gt;50))/COUNT('Mediums (Working)'!Q455:Q481),"")</f>
        <v>0.111111111111111</v>
      </c>
      <c r="D134" s="62" t="n">
        <f aca="false">IF(COUNT('Mediums (Working)'!Q484:Q506)&gt;0,COUNTIF('Mediums (Working)'!Q484:Q506,"&gt;50")/COUNT('Mediums (Working)'!Q484:Q506),"")</f>
        <v>0</v>
      </c>
      <c r="E134" s="62" t="n">
        <f aca="false">IF(COUNT('Mediums (Working)'!Q484:Q506)&gt;0,SUMPRODUCT(ISNUMBER('Mediums (Working)'!Q484:Q506)*ISNUMBER('Mediums (Working)'!Q540:Q562)*('Mediums (Working)'!Q484:Q506&lt;=50)*('Mediums (Working)'!Q540:Q562&gt;50))/COUNT('Mediums (Working)'!Q484:Q506),"")</f>
        <v>0.826086956521739</v>
      </c>
      <c r="F134" s="46" t="n">
        <f aca="false">COUNT('Mediums (Working)'!Q455:Q481)</f>
        <v>27</v>
      </c>
      <c r="G134" s="46" t="n">
        <f aca="false">COUNT('Mediums (Working)'!Q484:Q506)</f>
        <v>23</v>
      </c>
    </row>
    <row r="135" customFormat="false" ht="15" hidden="false" customHeight="false" outlineLevel="0" collapsed="false">
      <c r="A135" s="45" t="s">
        <v>2285</v>
      </c>
      <c r="B135" s="62" t="n">
        <f aca="false">IF(COUNT('Mediums (Working)'!R455:R481)&gt;0,COUNTIF('Mediums (Working)'!R455:R481,"&gt;50")/COUNT('Mediums (Working)'!R455:R481),"")</f>
        <v>0</v>
      </c>
      <c r="C135" s="62" t="n">
        <f aca="false">IF(COUNT('Mediums (Working)'!R455:R481)&gt;0,SUMPRODUCT(ISNUMBER('Mediums (Working)'!R455:R481)*ISNUMBER('Mediums (Working)'!R511:R537)*('Mediums (Working)'!R455:R481&lt;=50)*('Mediums (Working)'!R511:R537&gt;50))/COUNT('Mediums (Working)'!R455:R481),"")</f>
        <v>0.307692307692308</v>
      </c>
      <c r="D135" s="62" t="n">
        <f aca="false">IF(COUNT('Mediums (Working)'!R484:R506)&gt;0,COUNTIF('Mediums (Working)'!R484:R506,"&gt;50")/COUNT('Mediums (Working)'!R484:R506),"")</f>
        <v>0.0454545454545455</v>
      </c>
      <c r="E135" s="62" t="n">
        <f aca="false">IF(COUNT('Mediums (Working)'!R484:R506)&gt;0,SUMPRODUCT(ISNUMBER('Mediums (Working)'!R484:R506)*ISNUMBER('Mediums (Working)'!R540:R562)*('Mediums (Working)'!R484:R506&lt;=50)*('Mediums (Working)'!R540:R562&gt;50))/COUNT('Mediums (Working)'!R484:R506),"")</f>
        <v>0.727272727272727</v>
      </c>
      <c r="F135" s="46" t="n">
        <f aca="false">COUNT('Mediums (Working)'!R455:R481)</f>
        <v>26</v>
      </c>
      <c r="G135" s="46" t="n">
        <f aca="false">COUNT('Mediums (Working)'!R484:R506)</f>
        <v>22</v>
      </c>
    </row>
    <row r="136" customFormat="false" ht="15" hidden="false" customHeight="false" outlineLevel="0" collapsed="false">
      <c r="A136" s="45" t="s">
        <v>2413</v>
      </c>
      <c r="B136" s="62" t="n">
        <f aca="false">IF(COUNT('Mediums (Working)'!S455:S481)&gt;0,COUNTIF('Mediums (Working)'!S455:S481,"&gt;50")/COUNT('Mediums (Working)'!S455:S481),"")</f>
        <v>0</v>
      </c>
      <c r="C136" s="62" t="n">
        <f aca="false">IF(COUNT('Mediums (Working)'!S455:S481)&gt;0,SUMPRODUCT(ISNUMBER('Mediums (Working)'!S455:S481)*ISNUMBER('Mediums (Working)'!S511:S537)*('Mediums (Working)'!S455:S481&lt;=50)*('Mediums (Working)'!S511:S537&gt;50))/COUNT('Mediums (Working)'!S455:S481),"")</f>
        <v>0.111111111111111</v>
      </c>
      <c r="D136" s="62" t="n">
        <f aca="false">IF(COUNT('Mediums (Working)'!S484:S506)&gt;0,COUNTIF('Mediums (Working)'!S484:S506,"&gt;50")/COUNT('Mediums (Working)'!S484:S506),"")</f>
        <v>0</v>
      </c>
      <c r="E136" s="62" t="n">
        <f aca="false">IF(COUNT('Mediums (Working)'!S484:S506)&gt;0,SUMPRODUCT(ISNUMBER('Mediums (Working)'!S484:S506)*ISNUMBER('Mediums (Working)'!S540:S562)*('Mediums (Working)'!S484:S506&lt;=50)*('Mediums (Working)'!S540:S562&gt;50))/COUNT('Mediums (Working)'!S484:S506),"")</f>
        <v>0.739130434782609</v>
      </c>
      <c r="F136" s="46" t="n">
        <f aca="false">COUNT('Mediums (Working)'!S455:S481)</f>
        <v>27</v>
      </c>
      <c r="G136" s="46" t="n">
        <f aca="false">COUNT('Mediums (Working)'!S484:S506)</f>
        <v>23</v>
      </c>
    </row>
    <row r="137" customFormat="false" ht="15" hidden="false" customHeight="false" outlineLevel="0" collapsed="false">
      <c r="A137" s="45" t="s">
        <v>2544</v>
      </c>
      <c r="B137" s="62" t="n">
        <f aca="false">IF(COUNT('Mediums (Working)'!T455:T481)&gt;0,COUNTIF('Mediums (Working)'!T455:T481,"&gt;50")/COUNT('Mediums (Working)'!T455:T481),"")</f>
        <v>0</v>
      </c>
      <c r="C137" s="62" t="n">
        <f aca="false">IF(COUNT('Mediums (Working)'!T455:T481)&gt;0,SUMPRODUCT(ISNUMBER('Mediums (Working)'!T455:T481)*ISNUMBER('Mediums (Working)'!T511:T537)*('Mediums (Working)'!T455:T481&lt;=50)*('Mediums (Working)'!T511:T537&gt;50))/COUNT('Mediums (Working)'!T455:T481),"")</f>
        <v>0.296296296296296</v>
      </c>
      <c r="D137" s="62" t="n">
        <f aca="false">IF(COUNT('Mediums (Working)'!T484:T506)&gt;0,COUNTIF('Mediums (Working)'!T484:T506,"&gt;50")/COUNT('Mediums (Working)'!T484:T506),"")</f>
        <v>0</v>
      </c>
      <c r="E137" s="62" t="n">
        <f aca="false">IF(COUNT('Mediums (Working)'!T484:T506)&gt;0,SUMPRODUCT(ISNUMBER('Mediums (Working)'!T484:T506)*ISNUMBER('Mediums (Working)'!T540:T562)*('Mediums (Working)'!T484:T506&lt;=50)*('Mediums (Working)'!T540:T562&gt;50))/COUNT('Mediums (Working)'!T484:T506),"")</f>
        <v>0.739130434782609</v>
      </c>
      <c r="F137" s="46" t="n">
        <f aca="false">COUNT('Mediums (Working)'!T455:T481)</f>
        <v>27</v>
      </c>
      <c r="G137" s="46" t="n">
        <f aca="false">COUNT('Mediums (Working)'!T484:T506)</f>
        <v>23</v>
      </c>
    </row>
    <row r="138" customFormat="false" ht="15" hidden="false" customHeight="false" outlineLevel="0" collapsed="false">
      <c r="A138" s="45" t="s">
        <v>2676</v>
      </c>
      <c r="B138" s="62" t="n">
        <f aca="false">IF(COUNT('Mediums (Working)'!U455:U481)&gt;0,COUNTIF('Mediums (Working)'!U455:U481,"&gt;50")/COUNT('Mediums (Working)'!U455:U481),"")</f>
        <v>0</v>
      </c>
      <c r="C138" s="62" t="n">
        <f aca="false">IF(COUNT('Mediums (Working)'!U455:U481)&gt;0,SUMPRODUCT(ISNUMBER('Mediums (Working)'!U455:U481)*ISNUMBER('Mediums (Working)'!U511:U537)*('Mediums (Working)'!U455:U481&lt;=50)*('Mediums (Working)'!U511:U537&gt;50))/COUNT('Mediums (Working)'!U455:U481),"")</f>
        <v>0.0740740740740741</v>
      </c>
      <c r="D138" s="62" t="n">
        <f aca="false">IF(COUNT('Mediums (Working)'!U484:U506)&gt;0,COUNTIF('Mediums (Working)'!U484:U506,"&gt;50")/COUNT('Mediums (Working)'!U484:U506),"")</f>
        <v>0</v>
      </c>
      <c r="E138" s="62" t="n">
        <f aca="false">IF(COUNT('Mediums (Working)'!U484:U506)&gt;0,SUMPRODUCT(ISNUMBER('Mediums (Working)'!U484:U506)*ISNUMBER('Mediums (Working)'!U540:U562)*('Mediums (Working)'!U484:U506&lt;=50)*('Mediums (Working)'!U540:U562&gt;50))/COUNT('Mediums (Working)'!U484:U506),"")</f>
        <v>0.478260869565217</v>
      </c>
      <c r="F138" s="46" t="n">
        <f aca="false">COUNT('Mediums (Working)'!U455:U481)</f>
        <v>27</v>
      </c>
      <c r="G138" s="46" t="n">
        <f aca="false">COUNT('Mediums (Working)'!U484:U506)</f>
        <v>23</v>
      </c>
    </row>
    <row r="139" customFormat="false" ht="15" hidden="false" customHeight="false" outlineLevel="0" collapsed="false">
      <c r="A139" s="45" t="s">
        <v>2806</v>
      </c>
      <c r="B139" s="62" t="n">
        <f aca="false">IF(COUNT('Mediums (Working)'!V455:V481)&gt;0,COUNTIF('Mediums (Working)'!V455:V481,"&gt;50")/COUNT('Mediums (Working)'!V455:V481),"")</f>
        <v>0</v>
      </c>
      <c r="C139" s="62" t="n">
        <f aca="false">IF(COUNT('Mediums (Working)'!V455:V481)&gt;0,SUMPRODUCT(ISNUMBER('Mediums (Working)'!V455:V481)*ISNUMBER('Mediums (Working)'!V511:V537)*('Mediums (Working)'!V455:V481&lt;=50)*('Mediums (Working)'!V511:V537&gt;50))/COUNT('Mediums (Working)'!V455:V481),"")</f>
        <v>0.153846153846154</v>
      </c>
      <c r="D139" s="62" t="n">
        <f aca="false">IF(COUNT('Mediums (Working)'!V484:V506)&gt;0,COUNTIF('Mediums (Working)'!V484:V506,"&gt;50")/COUNT('Mediums (Working)'!V484:V506),"")</f>
        <v>0</v>
      </c>
      <c r="E139" s="62" t="n">
        <f aca="false">IF(COUNT('Mediums (Working)'!V484:V506)&gt;0,SUMPRODUCT(ISNUMBER('Mediums (Working)'!V484:V506)*ISNUMBER('Mediums (Working)'!V540:V562)*('Mediums (Working)'!V484:V506&lt;=50)*('Mediums (Working)'!V540:V562&gt;50))/COUNT('Mediums (Working)'!V484:V506),"")</f>
        <v>0.434782608695652</v>
      </c>
      <c r="F139" s="46" t="n">
        <f aca="false">COUNT('Mediums (Working)'!V455:V481)</f>
        <v>26</v>
      </c>
      <c r="G139" s="46" t="n">
        <f aca="false">COUNT('Mediums (Working)'!V484:V506)</f>
        <v>23</v>
      </c>
    </row>
    <row r="140" customFormat="false" ht="15" hidden="false" customHeight="false" outlineLevel="0" collapsed="false">
      <c r="A140" s="45" t="s">
        <v>2933</v>
      </c>
      <c r="B140" s="62" t="n">
        <f aca="false">IF(COUNT('Mediums (Working)'!W455:W481)&gt;0,COUNTIF('Mediums (Working)'!W455:W481,"&gt;50")/COUNT('Mediums (Working)'!W455:W481),"")</f>
        <v>0</v>
      </c>
      <c r="C140" s="62" t="n">
        <f aca="false">IF(COUNT('Mediums (Working)'!W455:W481)&gt;0,SUMPRODUCT(ISNUMBER('Mediums (Working)'!W455:W481)*ISNUMBER('Mediums (Working)'!W511:W537)*('Mediums (Working)'!W455:W481&lt;=50)*('Mediums (Working)'!W511:W537&gt;50))/COUNT('Mediums (Working)'!W455:W481),"")</f>
        <v>0.148148148148148</v>
      </c>
      <c r="D140" s="62" t="n">
        <f aca="false">IF(COUNT('Mediums (Working)'!W484:W506)&gt;0,COUNTIF('Mediums (Working)'!W484:W506,"&gt;50")/COUNT('Mediums (Working)'!W484:W506),"")</f>
        <v>0</v>
      </c>
      <c r="E140" s="62" t="n">
        <f aca="false">IF(COUNT('Mediums (Working)'!W484:W506)&gt;0,SUMPRODUCT(ISNUMBER('Mediums (Working)'!W484:W506)*ISNUMBER('Mediums (Working)'!W540:W562)*('Mediums (Working)'!W484:W506&lt;=50)*('Mediums (Working)'!W540:W562&gt;50))/COUNT('Mediums (Working)'!W484:W506),"")</f>
        <v>0.434782608695652</v>
      </c>
      <c r="F140" s="46" t="n">
        <f aca="false">COUNT('Mediums (Working)'!W455:W481)</f>
        <v>27</v>
      </c>
      <c r="G140" s="46" t="n">
        <f aca="false">COUNT('Mediums (Working)'!W484:W506)</f>
        <v>23</v>
      </c>
    </row>
    <row r="141" customFormat="false" ht="15" hidden="false" customHeight="false" outlineLevel="0" collapsed="false">
      <c r="A141" s="45" t="s">
        <v>3066</v>
      </c>
      <c r="B141" s="62" t="n">
        <f aca="false">IF(COUNT('Mediums (Working)'!X455:X481)&gt;0,COUNTIF('Mediums (Working)'!X455:X481,"&gt;50")/COUNT('Mediums (Working)'!X455:X481),"")</f>
        <v>0</v>
      </c>
      <c r="C141" s="62" t="n">
        <f aca="false">IF(COUNT('Mediums (Working)'!X455:X481)&gt;0,SUMPRODUCT(ISNUMBER('Mediums (Working)'!X455:X481)*ISNUMBER('Mediums (Working)'!X511:X537)*('Mediums (Working)'!X455:X481&lt;=50)*('Mediums (Working)'!X511:X537&gt;50))/COUNT('Mediums (Working)'!X455:X481),"")</f>
        <v>0.0740740740740741</v>
      </c>
      <c r="D141" s="62" t="n">
        <f aca="false">IF(COUNT('Mediums (Working)'!X484:X506)&gt;0,COUNTIF('Mediums (Working)'!X484:X506,"&gt;50")/COUNT('Mediums (Working)'!X484:X506),"")</f>
        <v>0</v>
      </c>
      <c r="E141" s="62" t="n">
        <f aca="false">IF(COUNT('Mediums (Working)'!X484:X506)&gt;0,SUMPRODUCT(ISNUMBER('Mediums (Working)'!X484:X506)*ISNUMBER('Mediums (Working)'!X540:X562)*('Mediums (Working)'!X484:X506&lt;=50)*('Mediums (Working)'!X540:X562&gt;50))/COUNT('Mediums (Working)'!X484:X506),"")</f>
        <v>0.260869565217391</v>
      </c>
      <c r="F141" s="46" t="n">
        <f aca="false">COUNT('Mediums (Working)'!X455:X481)</f>
        <v>27</v>
      </c>
      <c r="G141" s="46" t="n">
        <f aca="false">COUNT('Mediums (Working)'!X484:X506)</f>
        <v>23</v>
      </c>
    </row>
    <row r="142" customFormat="false" ht="15" hidden="false" customHeight="false" outlineLevel="0" collapsed="false">
      <c r="A142" s="45" t="s">
        <v>3201</v>
      </c>
      <c r="B142" s="62" t="n">
        <f aca="false">IF(COUNT('Mediums (Working)'!Y455:Y481)&gt;0,COUNTIF('Mediums (Working)'!Y455:Y481,"&gt;50")/COUNT('Mediums (Working)'!Y455:Y481),"")</f>
        <v>0</v>
      </c>
      <c r="C142" s="62" t="n">
        <f aca="false">IF(COUNT('Mediums (Working)'!Y455:Y481)&gt;0,SUMPRODUCT(ISNUMBER('Mediums (Working)'!Y455:Y481)*ISNUMBER('Mediums (Working)'!Y511:Y537)*('Mediums (Working)'!Y455:Y481&lt;=50)*('Mediums (Working)'!Y511:Y537&gt;50))/COUNT('Mediums (Working)'!Y455:Y481),"")</f>
        <v>0.111111111111111</v>
      </c>
      <c r="D142" s="62" t="n">
        <f aca="false">IF(COUNT('Mediums (Working)'!Y484:Y506)&gt;0,COUNTIF('Mediums (Working)'!Y484:Y506,"&gt;50")/COUNT('Mediums (Working)'!Y484:Y506),"")</f>
        <v>0</v>
      </c>
      <c r="E142" s="62" t="n">
        <f aca="false">IF(COUNT('Mediums (Working)'!Y484:Y506)&gt;0,SUMPRODUCT(ISNUMBER('Mediums (Working)'!Y484:Y506)*ISNUMBER('Mediums (Working)'!Y540:Y562)*('Mediums (Working)'!Y484:Y506&lt;=50)*('Mediums (Working)'!Y540:Y562&gt;50))/COUNT('Mediums (Working)'!Y484:Y506),"")</f>
        <v>0.217391304347826</v>
      </c>
      <c r="F142" s="46" t="n">
        <f aca="false">COUNT('Mediums (Working)'!Y455:Y481)</f>
        <v>27</v>
      </c>
      <c r="G142" s="46" t="n">
        <f aca="false">COUNT('Mediums (Working)'!Y484:Y506)</f>
        <v>23</v>
      </c>
    </row>
    <row r="143" customFormat="false" ht="15" hidden="false" customHeight="false" outlineLevel="0" collapsed="false">
      <c r="A143" s="45" t="s">
        <v>3330</v>
      </c>
      <c r="B143" s="62" t="n">
        <f aca="false">IF(COUNT('Mediums (Working)'!Z455:Z481)&gt;0,COUNTIF('Mediums (Working)'!Z455:Z481,"&gt;50")/COUNT('Mediums (Working)'!Z455:Z481),"")</f>
        <v>0</v>
      </c>
      <c r="C143" s="62" t="n">
        <f aca="false">IF(COUNT('Mediums (Working)'!Z455:Z481)&gt;0,SUMPRODUCT(ISNUMBER('Mediums (Working)'!Z455:Z481)*ISNUMBER('Mediums (Working)'!Z511:Z537)*('Mediums (Working)'!Z455:Z481&lt;=50)*('Mediums (Working)'!Z511:Z537&gt;50))/COUNT('Mediums (Working)'!Z455:Z481),"")</f>
        <v>0.185185185185185</v>
      </c>
      <c r="D143" s="62" t="n">
        <f aca="false">IF(COUNT('Mediums (Working)'!Z484:Z506)&gt;0,COUNTIF('Mediums (Working)'!Z484:Z506,"&gt;50")/COUNT('Mediums (Working)'!Z484:Z506),"")</f>
        <v>0</v>
      </c>
      <c r="E143" s="62" t="n">
        <f aca="false">IF(COUNT('Mediums (Working)'!Z484:Z506)&gt;0,SUMPRODUCT(ISNUMBER('Mediums (Working)'!Z484:Z506)*ISNUMBER('Mediums (Working)'!Z540:Z562)*('Mediums (Working)'!Z484:Z506&lt;=50)*('Mediums (Working)'!Z540:Z562&gt;50))/COUNT('Mediums (Working)'!Z484:Z506),"")</f>
        <v>0.130434782608696</v>
      </c>
      <c r="F143" s="46" t="n">
        <f aca="false">COUNT('Mediums (Working)'!Z455:Z481)</f>
        <v>27</v>
      </c>
      <c r="G143" s="46" t="n">
        <f aca="false">COUNT('Mediums (Working)'!Z484:Z506)</f>
        <v>23</v>
      </c>
    </row>
    <row r="144" customFormat="false" ht="15" hidden="false" customHeight="false" outlineLevel="0" collapsed="false">
      <c r="A144" s="45" t="s">
        <v>5405</v>
      </c>
      <c r="B144" s="62" t="str">
        <f aca="false">IF(COUNT('Mediums (Working)'!AA455:AA481)&gt;0,COUNTIF('Mediums (Working)'!AA455:AA481,"&gt;50")/COUNT('Mediums (Working)'!AA455:AA481),"")</f>
        <v/>
      </c>
      <c r="C144" s="62" t="str">
        <f aca="false">IF(COUNT('Mediums (Working)'!AA455:AA481)&gt;0,SUMPRODUCT(ISNUMBER('Mediums (Working)'!AA455:AA481)*ISNUMBER('Mediums (Working)'!AA511:AA537)*('Mediums (Working)'!AA455:AA481&lt;=50)*('Mediums (Working)'!AA511:AA537&gt;50))/COUNT('Mediums (Working)'!AA455:AA481),"")</f>
        <v/>
      </c>
      <c r="D144" s="62" t="str">
        <f aca="false">IF(COUNT('Mediums (Working)'!AA484:AA506)&gt;0,COUNTIF('Mediums (Working)'!AA484:AA506,"&gt;50")/COUNT('Mediums (Working)'!AA484:AA506),"")</f>
        <v/>
      </c>
      <c r="E144" s="62" t="str">
        <f aca="false">IF(COUNT('Mediums (Working)'!AA484:AA506)&gt;0,SUMPRODUCT(ISNUMBER('Mediums (Working)'!AA484:AA506)*ISNUMBER('Mediums (Working)'!AA540:AA562)*('Mediums (Working)'!AA484:AA506&lt;=50)*('Mediums (Working)'!AA540:AA562&gt;50))/COUNT('Mediums (Working)'!AA484:AA506),"")</f>
        <v/>
      </c>
      <c r="F144" s="46" t="n">
        <f aca="false">COUNT('Mediums (Working)'!AA455:AA481)</f>
        <v>0</v>
      </c>
      <c r="G144" s="46" t="n">
        <f aca="false">COUNT('Mediums (Working)'!AA484:AA506)</f>
        <v>0</v>
      </c>
    </row>
    <row r="145" customFormat="false" ht="15" hidden="false" customHeight="false" outlineLevel="0" collapsed="false">
      <c r="A145" s="45" t="s">
        <v>3465</v>
      </c>
      <c r="B145" s="62" t="n">
        <f aca="false">IF(COUNT('Mediums (Working)'!AB455:AB481)&gt;0,COUNTIF('Mediums (Working)'!AB455:AB481,"&gt;50")/COUNT('Mediums (Working)'!AB455:AB481),"")</f>
        <v>0</v>
      </c>
      <c r="C145" s="62" t="n">
        <f aca="false">IF(COUNT('Mediums (Working)'!AB455:AB481)&gt;0,SUMPRODUCT(ISNUMBER('Mediums (Working)'!AB455:AB481)*ISNUMBER('Mediums (Working)'!AB511:AB537)*('Mediums (Working)'!AB455:AB481&lt;=50)*('Mediums (Working)'!AB511:AB537&gt;50))/COUNT('Mediums (Working)'!AB455:AB481),"")</f>
        <v>0.333333333333333</v>
      </c>
      <c r="D145" s="62" t="n">
        <f aca="false">IF(COUNT('Mediums (Working)'!AB484:AB506)&gt;0,COUNTIF('Mediums (Working)'!AB484:AB506,"&gt;50")/COUNT('Mediums (Working)'!AB484:AB506),"")</f>
        <v>0</v>
      </c>
      <c r="E145" s="62" t="n">
        <f aca="false">IF(COUNT('Mediums (Working)'!AB484:AB506)&gt;0,SUMPRODUCT(ISNUMBER('Mediums (Working)'!AB484:AB506)*ISNUMBER('Mediums (Working)'!AB540:AB562)*('Mediums (Working)'!AB484:AB506&lt;=50)*('Mediums (Working)'!AB540:AB562&gt;50))/COUNT('Mediums (Working)'!AB484:AB506),"")</f>
        <v>0.0869565217391304</v>
      </c>
      <c r="F145" s="46" t="n">
        <f aca="false">COUNT('Mediums (Working)'!AB455:AB481)</f>
        <v>27</v>
      </c>
      <c r="G145" s="46" t="n">
        <f aca="false">COUNT('Mediums (Working)'!AB484:AB506)</f>
        <v>23</v>
      </c>
    </row>
    <row r="146" customFormat="false" ht="15" hidden="false" customHeight="false" outlineLevel="0" collapsed="false">
      <c r="A146" s="45" t="s">
        <v>3592</v>
      </c>
      <c r="B146" s="62" t="n">
        <f aca="false">IF(COUNT('Mediums (Working)'!AC455:AC481)&gt;0,COUNTIF('Mediums (Working)'!AC455:AC481,"&gt;50")/COUNT('Mediums (Working)'!AC455:AC481),"")</f>
        <v>0</v>
      </c>
      <c r="C146" s="62" t="n">
        <f aca="false">IF(COUNT('Mediums (Working)'!AC455:AC481)&gt;0,SUMPRODUCT(ISNUMBER('Mediums (Working)'!AC455:AC481)*ISNUMBER('Mediums (Working)'!AC511:AC537)*('Mediums (Working)'!AC455:AC481&lt;=50)*('Mediums (Working)'!AC511:AC537&gt;50))/COUNT('Mediums (Working)'!AC455:AC481),"")</f>
        <v>0.148148148148148</v>
      </c>
      <c r="D146" s="62" t="n">
        <f aca="false">IF(COUNT('Mediums (Working)'!AC484:AC506)&gt;0,COUNTIF('Mediums (Working)'!AC484:AC506,"&gt;50")/COUNT('Mediums (Working)'!AC484:AC506),"")</f>
        <v>0.0434782608695652</v>
      </c>
      <c r="E146" s="62" t="n">
        <f aca="false">IF(COUNT('Mediums (Working)'!AC484:AC506)&gt;0,SUMPRODUCT(ISNUMBER('Mediums (Working)'!AC484:AC506)*ISNUMBER('Mediums (Working)'!AC540:AC562)*('Mediums (Working)'!AC484:AC506&lt;=50)*('Mediums (Working)'!AC540:AC562&gt;50))/COUNT('Mediums (Working)'!AC484:AC506),"")</f>
        <v>0.0434782608695652</v>
      </c>
      <c r="F146" s="46" t="n">
        <f aca="false">COUNT('Mediums (Working)'!AC455:AC481)</f>
        <v>27</v>
      </c>
      <c r="G146" s="46" t="n">
        <f aca="false">COUNT('Mediums (Working)'!AC484:AC506)</f>
        <v>23</v>
      </c>
    </row>
    <row r="147" customFormat="false" ht="15" hidden="false" customHeight="false" outlineLevel="0" collapsed="false">
      <c r="A147" s="45" t="s">
        <v>3719</v>
      </c>
      <c r="B147" s="62" t="n">
        <f aca="false">IF(COUNT('Mediums (Working)'!AD455:AD481)&gt;0,COUNTIF('Mediums (Working)'!AD455:AD481,"&gt;50")/COUNT('Mediums (Working)'!AD455:AD481),"")</f>
        <v>0</v>
      </c>
      <c r="C147" s="62" t="n">
        <f aca="false">IF(COUNT('Mediums (Working)'!AD455:AD481)&gt;0,SUMPRODUCT(ISNUMBER('Mediums (Working)'!AD455:AD481)*ISNUMBER('Mediums (Working)'!AD511:AD537)*('Mediums (Working)'!AD455:AD481&lt;=50)*('Mediums (Working)'!AD511:AD537&gt;50))/COUNT('Mediums (Working)'!AD455:AD481),"")</f>
        <v>0.296296296296296</v>
      </c>
      <c r="D147" s="62" t="n">
        <f aca="false">IF(COUNT('Mediums (Working)'!AD484:AD506)&gt;0,COUNTIF('Mediums (Working)'!AD484:AD506,"&gt;50")/COUNT('Mediums (Working)'!AD484:AD506),"")</f>
        <v>0.0434782608695652</v>
      </c>
      <c r="E147" s="62" t="n">
        <f aca="false">IF(COUNT('Mediums (Working)'!AD484:AD506)&gt;0,SUMPRODUCT(ISNUMBER('Mediums (Working)'!AD484:AD506)*ISNUMBER('Mediums (Working)'!AD540:AD562)*('Mediums (Working)'!AD484:AD506&lt;=50)*('Mediums (Working)'!AD540:AD562&gt;50))/COUNT('Mediums (Working)'!AD484:AD506),"")</f>
        <v>0.0869565217391304</v>
      </c>
      <c r="F147" s="46" t="n">
        <f aca="false">COUNT('Mediums (Working)'!AD455:AD481)</f>
        <v>27</v>
      </c>
      <c r="G147" s="46" t="n">
        <f aca="false">COUNT('Mediums (Working)'!AD484:AD506)</f>
        <v>23</v>
      </c>
    </row>
    <row r="148" customFormat="false" ht="15" hidden="false" customHeight="false" outlineLevel="0" collapsed="false">
      <c r="A148" s="45" t="s">
        <v>3846</v>
      </c>
      <c r="B148" s="62" t="n">
        <f aca="false">IF(COUNT('Mediums (Working)'!AE455:AE481)&gt;0,COUNTIF('Mediums (Working)'!AE455:AE481,"&gt;50")/COUNT('Mediums (Working)'!AE455:AE481),"")</f>
        <v>0</v>
      </c>
      <c r="C148" s="62" t="n">
        <f aca="false">IF(COUNT('Mediums (Working)'!AE455:AE481)&gt;0,SUMPRODUCT(ISNUMBER('Mediums (Working)'!AE455:AE481)*ISNUMBER('Mediums (Working)'!AE511:AE537)*('Mediums (Working)'!AE455:AE481&lt;=50)*('Mediums (Working)'!AE511:AE537&gt;50))/COUNT('Mediums (Working)'!AE455:AE481),"")</f>
        <v>0.148148148148148</v>
      </c>
      <c r="D148" s="62" t="n">
        <f aca="false">IF(COUNT('Mediums (Working)'!AE484:AE506)&gt;0,COUNTIF('Mediums (Working)'!AE484:AE506,"&gt;50")/COUNT('Mediums (Working)'!AE484:AE506),"")</f>
        <v>0.0869565217391304</v>
      </c>
      <c r="E148" s="62" t="n">
        <f aca="false">IF(COUNT('Mediums (Working)'!AE484:AE506)&gt;0,SUMPRODUCT(ISNUMBER('Mediums (Working)'!AE484:AE506)*ISNUMBER('Mediums (Working)'!AE540:AE562)*('Mediums (Working)'!AE484:AE506&lt;=50)*('Mediums (Working)'!AE540:AE562&gt;50))/COUNT('Mediums (Working)'!AE484:AE506),"")</f>
        <v>0.130434782608696</v>
      </c>
      <c r="F148" s="46" t="n">
        <f aca="false">COUNT('Mediums (Working)'!AE455:AE481)</f>
        <v>27</v>
      </c>
      <c r="G148" s="46" t="n">
        <f aca="false">COUNT('Mediums (Working)'!AE484:AE506)</f>
        <v>23</v>
      </c>
    </row>
    <row r="149" customFormat="false" ht="15" hidden="false" customHeight="false" outlineLevel="0" collapsed="false">
      <c r="A149" s="45" t="s">
        <v>3975</v>
      </c>
      <c r="B149" s="62" t="n">
        <f aca="false">IF(COUNT('Mediums (Working)'!AF455:AF481)&gt;0,COUNTIF('Mediums (Working)'!AF455:AF481,"&gt;50")/COUNT('Mediums (Working)'!AF455:AF481),"")</f>
        <v>0</v>
      </c>
      <c r="C149" s="62" t="n">
        <f aca="false">IF(COUNT('Mediums (Working)'!AF455:AF481)&gt;0,SUMPRODUCT(ISNUMBER('Mediums (Working)'!AF455:AF481)*ISNUMBER('Mediums (Working)'!AF511:AF537)*('Mediums (Working)'!AF455:AF481&lt;=50)*('Mediums (Working)'!AF511:AF537&gt;50))/COUNT('Mediums (Working)'!AF455:AF481),"")</f>
        <v>0.5</v>
      </c>
      <c r="D149" s="62" t="n">
        <f aca="false">IF(COUNT('Mediums (Working)'!AF484:AF506)&gt;0,COUNTIF('Mediums (Working)'!AF484:AF506,"&gt;50")/COUNT('Mediums (Working)'!AF484:AF506),"")</f>
        <v>0.130434782608696</v>
      </c>
      <c r="E149" s="62" t="n">
        <f aca="false">IF(COUNT('Mediums (Working)'!AF484:AF506)&gt;0,SUMPRODUCT(ISNUMBER('Mediums (Working)'!AF484:AF506)*ISNUMBER('Mediums (Working)'!AF540:AF562)*('Mediums (Working)'!AF484:AF506&lt;=50)*('Mediums (Working)'!AF540:AF562&gt;50))/COUNT('Mediums (Working)'!AF484:AF506),"")</f>
        <v>0.0869565217391304</v>
      </c>
      <c r="F149" s="46" t="n">
        <f aca="false">COUNT('Mediums (Working)'!AF455:AF481)</f>
        <v>26</v>
      </c>
      <c r="G149" s="46" t="n">
        <f aca="false">COUNT('Mediums (Working)'!AF484:AF506)</f>
        <v>23</v>
      </c>
    </row>
    <row r="150" customFormat="false" ht="15" hidden="false" customHeight="false" outlineLevel="0" collapsed="false">
      <c r="A150" s="45" t="s">
        <v>4103</v>
      </c>
      <c r="B150" s="62" t="n">
        <f aca="false">IF(COUNT('Mediums (Working)'!AG455:AG481)&gt;0,COUNTIF('Mediums (Working)'!AG455:AG481,"&gt;50")/COUNT('Mediums (Working)'!AG455:AG481),"")</f>
        <v>0</v>
      </c>
      <c r="C150" s="62" t="n">
        <f aca="false">IF(COUNT('Mediums (Working)'!AG455:AG481)&gt;0,SUMPRODUCT(ISNUMBER('Mediums (Working)'!AG455:AG481)*ISNUMBER('Mediums (Working)'!AG511:AG537)*('Mediums (Working)'!AG455:AG481&lt;=50)*('Mediums (Working)'!AG511:AG537&gt;50))/COUNT('Mediums (Working)'!AG455:AG481),"")</f>
        <v>0.333333333333333</v>
      </c>
      <c r="D150" s="62" t="n">
        <f aca="false">IF(COUNT('Mediums (Working)'!AG484:AG506)&gt;0,COUNTIF('Mediums (Working)'!AG484:AG506,"&gt;50")/COUNT('Mediums (Working)'!AG484:AG506),"")</f>
        <v>0.173913043478261</v>
      </c>
      <c r="E150" s="62" t="n">
        <f aca="false">IF(COUNT('Mediums (Working)'!AG484:AG506)&gt;0,SUMPRODUCT(ISNUMBER('Mediums (Working)'!AG484:AG506)*ISNUMBER('Mediums (Working)'!AG540:AG562)*('Mediums (Working)'!AG484:AG506&lt;=50)*('Mediums (Working)'!AG540:AG562&gt;50))/COUNT('Mediums (Working)'!AG484:AG506),"")</f>
        <v>0.173913043478261</v>
      </c>
      <c r="F150" s="46" t="n">
        <f aca="false">COUNT('Mediums (Working)'!AG455:AG481)</f>
        <v>27</v>
      </c>
      <c r="G150" s="46" t="n">
        <f aca="false">COUNT('Mediums (Working)'!AG484:AG506)</f>
        <v>23</v>
      </c>
    </row>
    <row r="151" customFormat="false" ht="15" hidden="false" customHeight="false" outlineLevel="0" collapsed="false">
      <c r="A151" s="45" t="s">
        <v>5406</v>
      </c>
      <c r="B151" s="62" t="n">
        <f aca="false">IF(COUNT('Mediums (Working)'!AH455:AH481)&gt;0,COUNTIF('Mediums (Working)'!AH455:AH481,"&gt;50")/COUNT('Mediums (Working)'!AH455:AH481),"")</f>
        <v>0.0740740740740741</v>
      </c>
      <c r="C151" s="62" t="n">
        <f aca="false">IF(COUNT('Mediums (Working)'!AH455:AH481)&gt;0,SUMPRODUCT(ISNUMBER('Mediums (Working)'!AH455:AH481)*ISNUMBER('Mediums (Working)'!AH511:AH537)*('Mediums (Working)'!AH455:AH481&lt;=50)*('Mediums (Working)'!AH511:AH537&gt;50))/COUNT('Mediums (Working)'!AH455:AH481),"")</f>
        <v>0.444444444444444</v>
      </c>
      <c r="D151" s="62" t="n">
        <f aca="false">IF(COUNT('Mediums (Working)'!AH484:AH506)&gt;0,COUNTIF('Mediums (Working)'!AH484:AH506,"&gt;50")/COUNT('Mediums (Working)'!AH484:AH506),"")</f>
        <v>0.217391304347826</v>
      </c>
      <c r="E151" s="62" t="n">
        <f aca="false">IF(COUNT('Mediums (Working)'!AH484:AH506)&gt;0,SUMPRODUCT(ISNUMBER('Mediums (Working)'!AH484:AH506)*ISNUMBER('Mediums (Working)'!AH540:AH562)*('Mediums (Working)'!AH484:AH506&lt;=50)*('Mediums (Working)'!AH540:AH562&gt;50))/COUNT('Mediums (Working)'!AH484:AH506),"")</f>
        <v>0.304347826086957</v>
      </c>
      <c r="F151" s="46" t="n">
        <f aca="false">COUNT('Mediums (Working)'!AH455:AH481)</f>
        <v>27</v>
      </c>
      <c r="G151" s="46" t="n">
        <f aca="false">COUNT('Mediums (Working)'!AH484:AH506)</f>
        <v>23</v>
      </c>
    </row>
    <row r="152" customFormat="false" ht="15" hidden="false" customHeight="false" outlineLevel="0" collapsed="false">
      <c r="A152" s="45" t="s">
        <v>4360</v>
      </c>
      <c r="B152" s="62" t="n">
        <f aca="false">IF(COUNT('Mediums (Working)'!AI455:AI481)&gt;0,COUNTIF('Mediums (Working)'!AI455:AI481,"&gt;50")/COUNT('Mediums (Working)'!AI455:AI481),"")</f>
        <v>0.296296296296296</v>
      </c>
      <c r="C152" s="62" t="n">
        <f aca="false">IF(COUNT('Mediums (Working)'!AI455:AI481)&gt;0,SUMPRODUCT(ISNUMBER('Mediums (Working)'!AI455:AI481)*ISNUMBER('Mediums (Working)'!AI511:AI537)*('Mediums (Working)'!AI455:AI481&lt;=50)*('Mediums (Working)'!AI511:AI537&gt;50))/COUNT('Mediums (Working)'!AI455:AI481),"")</f>
        <v>0.481481481481481</v>
      </c>
      <c r="D152" s="62" t="n">
        <f aca="false">IF(COUNT('Mediums (Working)'!AI484:AI506)&gt;0,COUNTIF('Mediums (Working)'!AI484:AI506,"&gt;50")/COUNT('Mediums (Working)'!AI484:AI506),"")</f>
        <v>0.347826086956522</v>
      </c>
      <c r="E152" s="62" t="n">
        <f aca="false">IF(COUNT('Mediums (Working)'!AI484:AI506)&gt;0,SUMPRODUCT(ISNUMBER('Mediums (Working)'!AI484:AI506)*ISNUMBER('Mediums (Working)'!AI540:AI562)*('Mediums (Working)'!AI484:AI506&lt;=50)*('Mediums (Working)'!AI540:AI562&gt;50))/COUNT('Mediums (Working)'!AI484:AI506),"")</f>
        <v>0.478260869565217</v>
      </c>
      <c r="F152" s="46" t="n">
        <f aca="false">COUNT('Mediums (Working)'!AI455:AI481)</f>
        <v>27</v>
      </c>
      <c r="G152" s="46" t="n">
        <f aca="false">COUNT('Mediums (Working)'!AI484:AI506)</f>
        <v>23</v>
      </c>
    </row>
    <row r="153" customFormat="false" ht="15" hidden="false" customHeight="false" outlineLevel="0" collapsed="false">
      <c r="A153" s="45" t="s">
        <v>4488</v>
      </c>
      <c r="B153" s="62" t="n">
        <f aca="false">IF(COUNT('Mediums (Working)'!AJ455:AJ481)&gt;0,COUNTIF('Mediums (Working)'!AJ455:AJ481,"&gt;50")/COUNT('Mediums (Working)'!AJ455:AJ481),"")</f>
        <v>0.333333333333333</v>
      </c>
      <c r="C153" s="62" t="n">
        <f aca="false">IF(COUNT('Mediums (Working)'!AJ455:AJ481)&gt;0,SUMPRODUCT(ISNUMBER('Mediums (Working)'!AJ455:AJ481)*ISNUMBER('Mediums (Working)'!AJ511:AJ537)*('Mediums (Working)'!AJ455:AJ481&lt;=50)*('Mediums (Working)'!AJ511:AJ537&gt;50))/COUNT('Mediums (Working)'!AJ455:AJ481),"")</f>
        <v>0.37037037037037</v>
      </c>
      <c r="D153" s="62" t="n">
        <f aca="false">IF(COUNT('Mediums (Working)'!AJ484:AJ506)&gt;0,COUNTIF('Mediums (Working)'!AJ484:AJ506,"&gt;50")/COUNT('Mediums (Working)'!AJ484:AJ506),"")</f>
        <v>0.521739130434783</v>
      </c>
      <c r="E153" s="62" t="n">
        <f aca="false">IF(COUNT('Mediums (Working)'!AJ484:AJ506)&gt;0,SUMPRODUCT(ISNUMBER('Mediums (Working)'!AJ484:AJ506)*ISNUMBER('Mediums (Working)'!AJ540:AJ562)*('Mediums (Working)'!AJ484:AJ506&lt;=50)*('Mediums (Working)'!AJ540:AJ562&gt;50))/COUNT('Mediums (Working)'!AJ484:AJ506),"")</f>
        <v>0.304347826086957</v>
      </c>
      <c r="F153" s="46" t="n">
        <f aca="false">COUNT('Mediums (Working)'!AJ455:AJ481)</f>
        <v>27</v>
      </c>
      <c r="G153" s="46" t="n">
        <f aca="false">COUNT('Mediums (Working)'!AJ484:AJ506)</f>
        <v>23</v>
      </c>
    </row>
    <row r="154" customFormat="false" ht="15" hidden="false" customHeight="false" outlineLevel="0" collapsed="false">
      <c r="A154" s="45" t="s">
        <v>4617</v>
      </c>
      <c r="B154" s="62" t="n">
        <f aca="false">IF(COUNT('Mediums (Working)'!AK455:AK481)&gt;0,COUNTIF('Mediums (Working)'!AK455:AK481,"&gt;50")/COUNT('Mediums (Working)'!AK455:AK481),"")</f>
        <v>0.444444444444444</v>
      </c>
      <c r="C154" s="62" t="n">
        <f aca="false">IF(COUNT('Mediums (Working)'!AK455:AK481)&gt;0,SUMPRODUCT(ISNUMBER('Mediums (Working)'!AK455:AK481)*ISNUMBER('Mediums (Working)'!AK511:AK537)*('Mediums (Working)'!AK455:AK481&lt;=50)*('Mediums (Working)'!AK511:AK537&gt;50))/COUNT('Mediums (Working)'!AK455:AK481),"")</f>
        <v>0.444444444444444</v>
      </c>
      <c r="D154" s="62" t="n">
        <f aca="false">IF(COUNT('Mediums (Working)'!AK484:AK506)&gt;0,COUNTIF('Mediums (Working)'!AK484:AK506,"&gt;50")/COUNT('Mediums (Working)'!AK484:AK506),"")</f>
        <v>0.695652173913044</v>
      </c>
      <c r="E154" s="62" t="n">
        <f aca="false">IF(COUNT('Mediums (Working)'!AK484:AK506)&gt;0,SUMPRODUCT(ISNUMBER('Mediums (Working)'!AK484:AK506)*ISNUMBER('Mediums (Working)'!AK540:AK562)*('Mediums (Working)'!AK484:AK506&lt;=50)*('Mediums (Working)'!AK540:AK562&gt;50))/COUNT('Mediums (Working)'!AK484:AK506),"")</f>
        <v>0.217391304347826</v>
      </c>
      <c r="F154" s="46" t="n">
        <f aca="false">COUNT('Mediums (Working)'!AK455:AK481)</f>
        <v>27</v>
      </c>
      <c r="G154" s="46" t="n">
        <f aca="false">COUNT('Mediums (Working)'!AK484:AK506)</f>
        <v>23</v>
      </c>
    </row>
    <row r="155" customFormat="false" ht="15" hidden="false" customHeight="false" outlineLevel="0" collapsed="false">
      <c r="A155" s="45" t="s">
        <v>4746</v>
      </c>
      <c r="B155" s="62" t="n">
        <f aca="false">IF(COUNT('Mediums (Working)'!AL455:AL481)&gt;0,COUNTIF('Mediums (Working)'!AL455:AL481,"&gt;50")/COUNT('Mediums (Working)'!AL455:AL481),"")</f>
        <v>0.592592592592593</v>
      </c>
      <c r="C155" s="62" t="n">
        <f aca="false">IF(COUNT('Mediums (Working)'!AL455:AL481)&gt;0,SUMPRODUCT(ISNUMBER('Mediums (Working)'!AL455:AL481)*ISNUMBER('Mediums (Working)'!AL511:AL537)*('Mediums (Working)'!AL455:AL481&lt;=50)*('Mediums (Working)'!AL511:AL537&gt;50))/COUNT('Mediums (Working)'!AL455:AL481),"")</f>
        <v>0.333333333333333</v>
      </c>
      <c r="D155" s="62" t="n">
        <f aca="false">IF(COUNT('Mediums (Working)'!AL484:AL506)&gt;0,COUNTIF('Mediums (Working)'!AL484:AL506,"&gt;50")/COUNT('Mediums (Working)'!AL484:AL506),"")</f>
        <v>0.826086956521739</v>
      </c>
      <c r="E155" s="62" t="n">
        <f aca="false">IF(COUNT('Mediums (Working)'!AL484:AL506)&gt;0,SUMPRODUCT(ISNUMBER('Mediums (Working)'!AL484:AL506)*ISNUMBER('Mediums (Working)'!AL540:AL562)*('Mediums (Working)'!AL484:AL506&lt;=50)*('Mediums (Working)'!AL540:AL562&gt;50))/COUNT('Mediums (Working)'!AL484:AL506),"")</f>
        <v>0.173913043478261</v>
      </c>
      <c r="F155" s="46" t="n">
        <f aca="false">COUNT('Mediums (Working)'!AL455:AL481)</f>
        <v>27</v>
      </c>
      <c r="G155" s="46" t="n">
        <f aca="false">COUNT('Mediums (Working)'!AL484:AL506)</f>
        <v>23</v>
      </c>
    </row>
    <row r="156" customFormat="false" ht="15" hidden="false" customHeight="false" outlineLevel="0" collapsed="false">
      <c r="A156" s="45" t="s">
        <v>4855</v>
      </c>
      <c r="B156" s="62" t="n">
        <f aca="false">IF(COUNT('Mediums (Working)'!AM455:AM481)&gt;0,COUNTIF('Mediums (Working)'!AM455:AM481,"&gt;50")/COUNT('Mediums (Working)'!AM455:AM481),"")</f>
        <v>0.592592592592593</v>
      </c>
      <c r="C156" s="62" t="n">
        <f aca="false">IF(COUNT('Mediums (Working)'!AM455:AM481)&gt;0,SUMPRODUCT(ISNUMBER('Mediums (Working)'!AM455:AM481)*ISNUMBER('Mediums (Working)'!AM511:AM537)*('Mediums (Working)'!AM455:AM481&lt;=50)*('Mediums (Working)'!AM511:AM537&gt;50))/COUNT('Mediums (Working)'!AM455:AM481),"")</f>
        <v>0.407407407407407</v>
      </c>
      <c r="D156" s="62" t="n">
        <f aca="false">IF(COUNT('Mediums (Working)'!AM484:AM506)&gt;0,COUNTIF('Mediums (Working)'!AM484:AM506,"&gt;50")/COUNT('Mediums (Working)'!AM484:AM506),"")</f>
        <v>1</v>
      </c>
      <c r="E156" s="62" t="n">
        <f aca="false">IF(COUNT('Mediums (Working)'!AM484:AM506)&gt;0,SUMPRODUCT(ISNUMBER('Mediums (Working)'!AM484:AM506)*ISNUMBER('Mediums (Working)'!AM540:AM562)*('Mediums (Working)'!AM484:AM506&lt;=50)*('Mediums (Working)'!AM540:AM562&gt;50))/COUNT('Mediums (Working)'!AM484:AM506),"")</f>
        <v>0</v>
      </c>
      <c r="F156" s="46" t="n">
        <f aca="false">COUNT('Mediums (Working)'!AM455:AM481)</f>
        <v>27</v>
      </c>
      <c r="G156" s="46" t="n">
        <f aca="false">COUNT('Mediums (Working)'!AM484:AM506)</f>
        <v>23</v>
      </c>
    </row>
    <row r="157" customFormat="false" ht="15" hidden="false" customHeight="false" outlineLevel="0" collapsed="false">
      <c r="A157" s="45" t="s">
        <v>4963</v>
      </c>
      <c r="B157" s="62" t="n">
        <f aca="false">IF(COUNT('Mediums (Working)'!AN455:AN481)&gt;0,COUNTIF('Mediums (Working)'!AN455:AN481,"&gt;50")/COUNT('Mediums (Working)'!AN455:AN481),"")</f>
        <v>0.703703703703704</v>
      </c>
      <c r="C157" s="62" t="n">
        <f aca="false">IF(COUNT('Mediums (Working)'!AN455:AN481)&gt;0,SUMPRODUCT(ISNUMBER('Mediums (Working)'!AN455:AN481)*ISNUMBER('Mediums (Working)'!AN511:AN537)*('Mediums (Working)'!AN455:AN481&lt;=50)*('Mediums (Working)'!AN511:AN537&gt;50))/COUNT('Mediums (Working)'!AN455:AN481),"")</f>
        <v>0.296296296296296</v>
      </c>
      <c r="D157" s="62" t="n">
        <f aca="false">IF(COUNT('Mediums (Working)'!AN484:AN506)&gt;0,COUNTIF('Mediums (Working)'!AN484:AN506,"&gt;50")/COUNT('Mediums (Working)'!AN484:AN506),"")</f>
        <v>1</v>
      </c>
      <c r="E157" s="62" t="n">
        <f aca="false">IF(COUNT('Mediums (Working)'!AN484:AN506)&gt;0,SUMPRODUCT(ISNUMBER('Mediums (Working)'!AN484:AN506)*ISNUMBER('Mediums (Working)'!AN540:AN562)*('Mediums (Working)'!AN484:AN506&lt;=50)*('Mediums (Working)'!AN540:AN562&gt;50))/COUNT('Mediums (Working)'!AN484:AN506),"")</f>
        <v>0</v>
      </c>
      <c r="F157" s="46" t="n">
        <f aca="false">COUNT('Mediums (Working)'!AN455:AN481)</f>
        <v>27</v>
      </c>
      <c r="G157" s="46" t="n">
        <f aca="false">COUNT('Mediums (Working)'!AN484:AN506)</f>
        <v>23</v>
      </c>
    </row>
    <row r="158" customFormat="false" ht="15" hidden="false" customHeight="false" outlineLevel="0" collapsed="false">
      <c r="A158" s="45" t="s">
        <v>5072</v>
      </c>
      <c r="B158" s="62" t="n">
        <f aca="false">IF(COUNT('Mediums (Working)'!AO455:AO481)&gt;0,COUNTIF('Mediums (Working)'!AO455:AO481,"&gt;50")/COUNT('Mediums (Working)'!AO455:AO481),"")</f>
        <v>0.740740740740741</v>
      </c>
      <c r="C158" s="62" t="n">
        <f aca="false">IF(COUNT('Mediums (Working)'!AO455:AO481)&gt;0,SUMPRODUCT(ISNUMBER('Mediums (Working)'!AO455:AO481)*ISNUMBER('Mediums (Working)'!AO511:AO537)*('Mediums (Working)'!AO455:AO481&lt;=50)*('Mediums (Working)'!AO511:AO537&gt;50))/COUNT('Mediums (Working)'!AO455:AO481),"")</f>
        <v>0.259259259259259</v>
      </c>
      <c r="D158" s="62" t="n">
        <f aca="false">IF(COUNT('Mediums (Working)'!AO484:AO506)&gt;0,COUNTIF('Mediums (Working)'!AO484:AO506,"&gt;50")/COUNT('Mediums (Working)'!AO484:AO506),"")</f>
        <v>1</v>
      </c>
      <c r="E158" s="62" t="n">
        <f aca="false">IF(COUNT('Mediums (Working)'!AO484:AO506)&gt;0,SUMPRODUCT(ISNUMBER('Mediums (Working)'!AO484:AO506)*ISNUMBER('Mediums (Working)'!AO540:AO562)*('Mediums (Working)'!AO484:AO506&lt;=50)*('Mediums (Working)'!AO540:AO562&gt;50))/COUNT('Mediums (Working)'!AO484:AO506),"")</f>
        <v>0</v>
      </c>
      <c r="F158" s="46" t="n">
        <f aca="false">COUNT('Mediums (Working)'!AO455:AO481)</f>
        <v>27</v>
      </c>
      <c r="G158" s="46" t="n">
        <f aca="false">COUNT('Mediums (Working)'!AO484:AO506)</f>
        <v>23</v>
      </c>
    </row>
    <row r="159" customFormat="false" ht="15" hidden="false" customHeight="false" outlineLevel="0" collapsed="false">
      <c r="A159" s="45" t="s">
        <v>5184</v>
      </c>
      <c r="B159" s="62" t="n">
        <f aca="false">IF(COUNT('Mediums (Working)'!AP455:AP481)&gt;0,COUNTIF('Mediums (Working)'!AP455:AP481,"&gt;50")/COUNT('Mediums (Working)'!AP455:AP481),"")</f>
        <v>0.888888888888889</v>
      </c>
      <c r="C159" s="62" t="n">
        <f aca="false">IF(COUNT('Mediums (Working)'!AP455:AP481)&gt;0,SUMPRODUCT(ISNUMBER('Mediums (Working)'!AP455:AP481)*ISNUMBER('Mediums (Working)'!AP511:AP537)*('Mediums (Working)'!AP455:AP481&lt;=50)*('Mediums (Working)'!AP511:AP537&gt;50))/COUNT('Mediums (Working)'!AP455:AP481),"")</f>
        <v>0.111111111111111</v>
      </c>
      <c r="D159" s="62" t="n">
        <f aca="false">IF(COUNT('Mediums (Working)'!AP484:AP506)&gt;0,COUNTIF('Mediums (Working)'!AP484:AP506,"&gt;50")/COUNT('Mediums (Working)'!AP484:AP506),"")</f>
        <v>1</v>
      </c>
      <c r="E159" s="62" t="n">
        <f aca="false">IF(COUNT('Mediums (Working)'!AP484:AP506)&gt;0,SUMPRODUCT(ISNUMBER('Mediums (Working)'!AP484:AP506)*ISNUMBER('Mediums (Working)'!AP540:AP562)*('Mediums (Working)'!AP484:AP506&lt;=50)*('Mediums (Working)'!AP540:AP562&gt;50))/COUNT('Mediums (Working)'!AP484:AP506),"")</f>
        <v>0</v>
      </c>
      <c r="F159" s="46" t="n">
        <f aca="false">COUNT('Mediums (Working)'!AP455:AP481)</f>
        <v>27</v>
      </c>
      <c r="G159" s="46" t="n">
        <f aca="false">COUNT('Mediums (Working)'!AP484:AP506)</f>
        <v>23</v>
      </c>
    </row>
    <row r="160" customFormat="false" ht="15" hidden="false" customHeight="false" outlineLevel="0" collapsed="false">
      <c r="A160" s="45" t="s">
        <v>5293</v>
      </c>
      <c r="B160" s="62" t="n">
        <f aca="false">IF(COUNT('Mediums (Working)'!AQ455:AQ481)&gt;0,COUNTIF('Mediums (Working)'!AQ455:AQ481,"&gt;50")/COUNT('Mediums (Working)'!AQ455:AQ481),"")</f>
        <v>0.814814814814815</v>
      </c>
      <c r="C160" s="62" t="n">
        <f aca="false">IF(COUNT('Mediums (Working)'!AQ455:AQ481)&gt;0,SUMPRODUCT(ISNUMBER('Mediums (Working)'!AQ455:AQ481)*ISNUMBER('Mediums (Working)'!AQ511:AQ537)*('Mediums (Working)'!AQ455:AQ481&lt;=50)*('Mediums (Working)'!AQ511:AQ537&gt;50))/COUNT('Mediums (Working)'!AQ455:AQ481),"")</f>
        <v>0.185185185185185</v>
      </c>
      <c r="D160" s="62" t="n">
        <f aca="false">IF(COUNT('Mediums (Working)'!AQ484:AQ506)&gt;0,COUNTIF('Mediums (Working)'!AQ484:AQ506,"&gt;50")/COUNT('Mediums (Working)'!AQ484:AQ506),"")</f>
        <v>1</v>
      </c>
      <c r="E160" s="62" t="n">
        <f aca="false">IF(COUNT('Mediums (Working)'!AQ484:AQ506)&gt;0,SUMPRODUCT(ISNUMBER('Mediums (Working)'!AQ484:AQ506)*ISNUMBER('Mediums (Working)'!AQ540:AQ562)*('Mediums (Working)'!AQ484:AQ506&lt;=50)*('Mediums (Working)'!AQ540:AQ562&gt;50))/COUNT('Mediums (Working)'!AQ484:AQ506),"")</f>
        <v>0</v>
      </c>
      <c r="F160" s="46" t="n">
        <f aca="false">COUNT('Mediums (Working)'!AQ455:AQ481)</f>
        <v>27</v>
      </c>
      <c r="G160" s="46" t="n">
        <f aca="false">COUNT('Mediums (Working)'!AQ484:AQ506)</f>
        <v>23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16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2" min="1" style="0" width="8"/>
    <col collapsed="false" customWidth="true" hidden="false" outlineLevel="0" max="3" min="3" style="0" width="11"/>
    <col collapsed="false" customWidth="true" hidden="false" outlineLevel="0" max="13" min="4" style="0" width="10"/>
    <col collapsed="false" customWidth="true" hidden="false" outlineLevel="0" max="37" min="14" style="0" width="11"/>
  </cols>
  <sheetData>
    <row r="1" customFormat="false" ht="17.35" hidden="false" customHeight="false" outlineLevel="0" collapsed="false">
      <c r="A1" s="7" t="s">
        <v>5536</v>
      </c>
    </row>
    <row r="2" customFormat="false" ht="15" hidden="false" customHeight="false" outlineLevel="0" collapsed="false">
      <c r="A2" s="8" t="s">
        <v>5537</v>
      </c>
    </row>
    <row r="3" customFormat="false" ht="15" hidden="false" customHeight="false" outlineLevel="0" collapsed="false">
      <c r="A3" s="45" t="s">
        <v>5538</v>
      </c>
      <c r="C3" s="66" t="n">
        <v>46298.625</v>
      </c>
    </row>
    <row r="4" customFormat="false" ht="23.85" hidden="false" customHeight="true" outlineLevel="0" collapsed="false">
      <c r="A4" s="14" t="s">
        <v>5539</v>
      </c>
      <c r="B4" s="14"/>
      <c r="C4" s="14"/>
      <c r="D4" s="14"/>
      <c r="E4" s="14"/>
      <c r="F4" s="14"/>
    </row>
    <row r="5" customFormat="false" ht="15" hidden="false" customHeight="false" outlineLevel="0" collapsed="false">
      <c r="A5" s="45" t="s">
        <v>5540</v>
      </c>
      <c r="B5" s="67" t="n">
        <v>40</v>
      </c>
      <c r="C5" s="45" t="s">
        <v>5541</v>
      </c>
      <c r="D5" s="67" t="n">
        <v>45</v>
      </c>
      <c r="E5" s="45" t="s">
        <v>5542</v>
      </c>
      <c r="F5" s="67" t="n">
        <v>51</v>
      </c>
      <c r="G5" s="45" t="s">
        <v>5543</v>
      </c>
      <c r="H5" s="67" t="n">
        <v>60</v>
      </c>
      <c r="I5" s="45" t="s">
        <v>5544</v>
      </c>
      <c r="J5" s="67" t="n">
        <v>70</v>
      </c>
    </row>
    <row r="7" customFormat="false" ht="66" hidden="false" customHeight="true" outlineLevel="0" collapsed="false">
      <c r="A7" s="9" t="s">
        <v>5404</v>
      </c>
      <c r="B7" s="9" t="s">
        <v>115</v>
      </c>
      <c r="C7" s="9" t="s">
        <v>5545</v>
      </c>
      <c r="D7" s="9" t="s">
        <v>5546</v>
      </c>
      <c r="E7" s="9" t="s">
        <v>5547</v>
      </c>
      <c r="F7" s="9" t="s">
        <v>5548</v>
      </c>
      <c r="G7" s="9" t="s">
        <v>5549</v>
      </c>
      <c r="H7" s="9" t="s">
        <v>5550</v>
      </c>
      <c r="I7" s="9" t="s">
        <v>5551</v>
      </c>
      <c r="J7" s="9" t="s">
        <v>5552</v>
      </c>
      <c r="K7" s="9" t="s">
        <v>5553</v>
      </c>
      <c r="L7" s="9" t="s">
        <v>5554</v>
      </c>
      <c r="M7" s="9" t="s">
        <v>5555</v>
      </c>
      <c r="N7" s="9" t="s">
        <v>5556</v>
      </c>
      <c r="O7" s="9" t="s">
        <v>5557</v>
      </c>
      <c r="P7" s="9" t="s">
        <v>5558</v>
      </c>
      <c r="Q7" s="9" t="s">
        <v>5559</v>
      </c>
      <c r="R7" s="9" t="s">
        <v>5560</v>
      </c>
      <c r="S7" s="9" t="s">
        <v>5561</v>
      </c>
      <c r="T7" s="9" t="s">
        <v>5562</v>
      </c>
      <c r="U7" s="9" t="s">
        <v>5563</v>
      </c>
      <c r="V7" s="9" t="s">
        <v>5564</v>
      </c>
      <c r="W7" s="9" t="s">
        <v>5565</v>
      </c>
      <c r="X7" s="9" t="s">
        <v>5566</v>
      </c>
      <c r="Y7" s="9" t="s">
        <v>5567</v>
      </c>
      <c r="Z7" s="9" t="s">
        <v>5568</v>
      </c>
      <c r="AA7" s="9" t="s">
        <v>5569</v>
      </c>
      <c r="AB7" s="9" t="s">
        <v>5570</v>
      </c>
      <c r="AC7" s="9" t="s">
        <v>5571</v>
      </c>
      <c r="AD7" s="9" t="s">
        <v>5572</v>
      </c>
      <c r="AE7" s="9" t="s">
        <v>5573</v>
      </c>
      <c r="AF7" s="9" t="s">
        <v>5574</v>
      </c>
      <c r="AG7" s="9" t="s">
        <v>5575</v>
      </c>
      <c r="AH7" s="9" t="s">
        <v>5576</v>
      </c>
      <c r="AI7" s="9" t="s">
        <v>5577</v>
      </c>
      <c r="AJ7" s="9" t="s">
        <v>5578</v>
      </c>
      <c r="AK7" s="9" t="s">
        <v>5579</v>
      </c>
    </row>
    <row r="8" customFormat="false" ht="15" hidden="false" customHeight="false" outlineLevel="0" collapsed="false">
      <c r="A8" s="15" t="s">
        <v>151</v>
      </c>
      <c r="B8" s="16" t="s">
        <v>153</v>
      </c>
      <c r="C8" s="41" t="n">
        <f aca="false">IF(H8=999,"not reached",INDEX('Mediums (Working)'!$C$567:$AQ$567,H8))</f>
        <v>46298.6673032407</v>
      </c>
      <c r="D8" s="68" t="n">
        <f aca="false" t="array" ref="D8:D8">MAX(IF(ISNUMBER('Mediums (Working)'!$C$7:$AQ$7)*('Mediums (Working)'!$C$7:$AQ$7&lt;$B$5)*('Mediums (Working)'!$C$3:$AQ$3&lt;H8),'Mediums (Working)'!$C$567:$AQ$567,0))</f>
        <v>0</v>
      </c>
      <c r="E8" s="39" t="str">
        <f aca="false">IF(D8&gt;0,(D8-$C$3)*24,"")</f>
        <v/>
      </c>
      <c r="F8" s="41" t="n">
        <f aca="false">IF(I8=0,"",INDEX('Mediums (Working)'!$C$567:$AQ$567,I8))</f>
        <v>46298.7229976852</v>
      </c>
      <c r="G8" s="39" t="n">
        <f aca="false">IF(I8=0,"",(F8-$C$3)*24)</f>
        <v>2.35194444444444</v>
      </c>
      <c r="H8" s="69" t="n">
        <f aca="false" t="array" ref="H8:H8">MIN(IF(ISNUMBER('Mediums (Working)'!$C$7:$AQ$7)*('Mediums (Working)'!$C$7:$AQ$7&gt;=$B$5),'Mediums (Working)'!$C$3:$AQ$3,999))</f>
        <v>1</v>
      </c>
      <c r="I8" s="70" t="n">
        <f aca="false" t="array" ref="I8:I8">MAX(IF(ISNUMBER('Mediums (Working)'!$C$7:$AQ$7)*('Mediums (Working)'!$C$7:$AQ$7&lt;$B$5),'Mediums (Working)'!$C$3:$AQ$3,0))</f>
        <v>6</v>
      </c>
      <c r="J8" s="41" t="n">
        <f aca="false">IF(O8=999,"not reached",INDEX('Mediums (Working)'!$C$567:$AQ$567,O8))</f>
        <v>46298.6877777778</v>
      </c>
      <c r="K8" s="68" t="n">
        <f aca="false" t="array" ref="K8:K8">MAX(IF(ISNUMBER('Mediums (Working)'!$C$7:$AQ$7)*('Mediums (Working)'!$C$7:$AQ$7&lt;$D$5)*('Mediums (Working)'!$C$3:$AQ$3&lt;O8),'Mediums (Working)'!$C$567:$AQ$567,0))</f>
        <v>46298.6777083333</v>
      </c>
      <c r="L8" s="39" t="n">
        <f aca="false">IF(K8&gt;0,(K8-$C$3)*24,"")</f>
        <v>1.265</v>
      </c>
      <c r="M8" s="41" t="n">
        <f aca="false">IF(P8=0,"",INDEX('Mediums (Working)'!$C$567:$AQ$567,P8))</f>
        <v>46298.7711805556</v>
      </c>
      <c r="N8" s="39" t="n">
        <f aca="false">IF(P8=0,"",(M8-$C$3)*24)</f>
        <v>3.50833333333333</v>
      </c>
      <c r="O8" s="69" t="n">
        <f aca="false" t="array" ref="O8:O8">MIN(IF(ISNUMBER('Mediums (Working)'!$C$7:$AQ$7)*('Mediums (Working)'!$C$7:$AQ$7&gt;=$D$5),'Mediums (Working)'!$C$3:$AQ$3,999))</f>
        <v>3</v>
      </c>
      <c r="P8" s="70" t="n">
        <f aca="false" t="array" ref="P8:P8">MAX(IF(ISNUMBER('Mediums (Working)'!$C$7:$AQ$7)*('Mediums (Working)'!$C$7:$AQ$7&lt;$D$5),'Mediums (Working)'!$C$3:$AQ$3,0))</f>
        <v>10</v>
      </c>
      <c r="Q8" s="41" t="n">
        <f aca="false">IF(V8=999,"not reached",INDEX('Mediums (Working)'!$C$567:$AQ$567,V8))</f>
        <v>46298.8438425926</v>
      </c>
      <c r="R8" s="68" t="n">
        <f aca="false" t="array" ref="R8:R8">MAX(IF(ISNUMBER('Mediums (Working)'!$C$7:$AQ$7)*('Mediums (Working)'!$C$7:$AQ$7&lt;$F$5)*('Mediums (Working)'!$C$3:$AQ$3&lt;V8),'Mediums (Working)'!$C$567:$AQ$567,0))</f>
        <v>46298.8346412037</v>
      </c>
      <c r="S8" s="39" t="n">
        <f aca="false">IF(R8&gt;0,(R8-$C$3)*24,"")</f>
        <v>5.03138888888889</v>
      </c>
      <c r="T8" s="41" t="n">
        <f aca="false">IF(W8=0,"",INDEX('Mediums (Working)'!$C$567:$AQ$567,W8))</f>
        <v>46298.886087963</v>
      </c>
      <c r="U8" s="39" t="n">
        <f aca="false">IF(W8=0,"",(T8-$C$3)*24)</f>
        <v>6.26611111111111</v>
      </c>
      <c r="V8" s="69" t="n">
        <f aca="false" t="array" ref="V8:V8">MIN(IF(ISNUMBER('Mediums (Working)'!$C$7:$AQ$7)*('Mediums (Working)'!$C$7:$AQ$7&gt;=$F$5),'Mediums (Working)'!$C$3:$AQ$3,999))</f>
        <v>17</v>
      </c>
      <c r="W8" s="70" t="n">
        <f aca="false" t="array" ref="W8:W8">MAX(IF(ISNUMBER('Mediums (Working)'!$C$7:$AQ$7)*('Mediums (Working)'!$C$7:$AQ$7&lt;$F$5),'Mediums (Working)'!$C$3:$AQ$3,0))</f>
        <v>21</v>
      </c>
      <c r="X8" s="41" t="n">
        <f aca="false">IF(AC8=999,"not reached",INDEX('Mediums (Working)'!$C$567:$AQ$567,AC8))</f>
        <v>46298.9900115741</v>
      </c>
      <c r="Y8" s="68" t="n">
        <f aca="false" t="array" ref="Y8:Y8">MAX(IF(ISNUMBER('Mediums (Working)'!$C$7:$AQ$7)*('Mediums (Working)'!$C$7:$AQ$7&lt;$H$5)*('Mediums (Working)'!$C$3:$AQ$3&lt;AC8),'Mediums (Working)'!$C$567:$AQ$567,0))</f>
        <v>46298.9816435185</v>
      </c>
      <c r="Z8" s="39" t="n">
        <f aca="false">IF(Y8&gt;0,(Y8-$C$3)*24,"")</f>
        <v>8.55944444444445</v>
      </c>
      <c r="AA8" s="41" t="n">
        <f aca="false">IF(AD8=0,"",INDEX('Mediums (Working)'!$C$567:$AQ$567,AD8))</f>
        <v>46299.001724537</v>
      </c>
      <c r="AB8" s="39" t="n">
        <f aca="false">IF(AD8=0,"",(AA8-$C$3)*24)</f>
        <v>9.04138888888889</v>
      </c>
      <c r="AC8" s="69" t="n">
        <f aca="false" t="array" ref="AC8:AC8">MIN(IF(ISNUMBER('Mediums (Working)'!$C$7:$AQ$7)*('Mediums (Working)'!$C$7:$AQ$7&gt;=$H$5),'Mediums (Working)'!$C$3:$AQ$3,999))</f>
        <v>30</v>
      </c>
      <c r="AD8" s="70" t="n">
        <f aca="false" t="array" ref="AD8:AD8">MAX(IF(ISNUMBER('Mediums (Working)'!$C$7:$AQ$7)*('Mediums (Working)'!$C$7:$AQ$7&lt;$H$5),'Mediums (Working)'!$C$3:$AQ$3,0))</f>
        <v>31</v>
      </c>
      <c r="AE8" s="41" t="n">
        <f aca="false">IF(AJ8=999,"not reached",INDEX('Mediums (Working)'!$C$567:$AQ$567,AJ8))</f>
        <v>46299.1040856482</v>
      </c>
      <c r="AF8" s="68" t="n">
        <f aca="false" t="array" ref="AF8:AF8">MAX(IF(ISNUMBER('Mediums (Working)'!$C$7:$AQ$7)*('Mediums (Working)'!$C$7:$AQ$7&lt;$J$5)*('Mediums (Working)'!$C$3:$AQ$3&lt;AJ8),'Mediums (Working)'!$C$567:$AQ$567,0))</f>
        <v>46299.0860069445</v>
      </c>
      <c r="AG8" s="39" t="n">
        <f aca="false">IF(AF8&gt;0,(AF8-$C$3)*24,"")</f>
        <v>11.0641666666667</v>
      </c>
      <c r="AH8" s="41" t="n">
        <f aca="false">IF(AK8=0,"",INDEX('Mediums (Working)'!$C$567:$AQ$567,AK8))</f>
        <v>46299.0860069445</v>
      </c>
      <c r="AI8" s="39" t="n">
        <f aca="false">IF(AK8=0,"",(AH8-$C$3)*24)</f>
        <v>11.0641666666667</v>
      </c>
      <c r="AJ8" s="69" t="n">
        <f aca="false" t="array" ref="AJ8:AJ8">MIN(IF(ISNUMBER('Mediums (Working)'!$C$7:$AQ$7)*('Mediums (Working)'!$C$7:$AQ$7&gt;=$J$5),'Mediums (Working)'!$C$3:$AQ$3,999))</f>
        <v>37</v>
      </c>
      <c r="AK8" s="70" t="n">
        <f aca="false" t="array" ref="AK8:AK8">MAX(IF(ISNUMBER('Mediums (Working)'!$C$7:$AQ$7)*('Mediums (Working)'!$C$7:$AQ$7&lt;$J$5),'Mediums (Working)'!$C$3:$AQ$3,0))</f>
        <v>36</v>
      </c>
    </row>
    <row r="9" customFormat="false" ht="15" hidden="false" customHeight="false" outlineLevel="0" collapsed="false">
      <c r="A9" s="15" t="s">
        <v>160</v>
      </c>
      <c r="B9" s="16" t="s">
        <v>153</v>
      </c>
      <c r="C9" s="41" t="n">
        <f aca="false">IF(H9=999,"not reached",INDEX('Mediums (Working)'!$C$568:$AQ$568,H9))</f>
        <v>46298.667337963</v>
      </c>
      <c r="D9" s="68" t="n">
        <f aca="false" t="array" ref="D9:D9">MAX(IF(ISNUMBER('Mediums (Working)'!$C$8:$AQ$8)*('Mediums (Working)'!$C$8:$AQ$8&lt;$B$5)*('Mediums (Working)'!$C$3:$AQ$3&lt;H9),'Mediums (Working)'!$C$568:$AQ$568,0))</f>
        <v>0</v>
      </c>
      <c r="E9" s="39" t="str">
        <f aca="false">IF(D9&gt;0,(D9-$C$3)*24,"")</f>
        <v/>
      </c>
      <c r="F9" s="41" t="n">
        <f aca="false">IF(I9=0,"",INDEX('Mediums (Working)'!$C$568:$AQ$568,I9))</f>
        <v>46298.7230208333</v>
      </c>
      <c r="G9" s="39" t="n">
        <f aca="false">IF(I9=0,"",(F9-$C$3)*24)</f>
        <v>2.3525</v>
      </c>
      <c r="H9" s="69" t="n">
        <f aca="false" t="array" ref="H9:H9">MIN(IF(ISNUMBER('Mediums (Working)'!$C$8:$AQ$8)*('Mediums (Working)'!$C$8:$AQ$8&gt;=$B$5),'Mediums (Working)'!$C$3:$AQ$3,999))</f>
        <v>1</v>
      </c>
      <c r="I9" s="70" t="n">
        <f aca="false" t="array" ref="I9:I9">MAX(IF(ISNUMBER('Mediums (Working)'!$C$8:$AQ$8)*('Mediums (Working)'!$C$8:$AQ$8&lt;$B$5),'Mediums (Working)'!$C$3:$AQ$3,0))</f>
        <v>6</v>
      </c>
      <c r="J9" s="41" t="n">
        <f aca="false">IF(O9=999,"not reached",INDEX('Mediums (Working)'!$C$568:$AQ$568,O9))</f>
        <v>46298.667337963</v>
      </c>
      <c r="K9" s="68" t="n">
        <f aca="false" t="array" ref="K9:K9">MAX(IF(ISNUMBER('Mediums (Working)'!$C$8:$AQ$8)*('Mediums (Working)'!$C$8:$AQ$8&lt;$D$5)*('Mediums (Working)'!$C$3:$AQ$3&lt;O9),'Mediums (Working)'!$C$568:$AQ$568,0))</f>
        <v>0</v>
      </c>
      <c r="L9" s="39" t="str">
        <f aca="false">IF(K9&gt;0,(K9-$C$3)*24,"")</f>
        <v/>
      </c>
      <c r="M9" s="41" t="n">
        <f aca="false">IF(P9=0,"",INDEX('Mediums (Working)'!$C$568:$AQ$568,P9))</f>
        <v>46298.7712037037</v>
      </c>
      <c r="N9" s="39" t="n">
        <f aca="false">IF(P9=0,"",(M9-$C$3)*24)</f>
        <v>3.50888888888889</v>
      </c>
      <c r="O9" s="69" t="n">
        <f aca="false" t="array" ref="O9:O9">MIN(IF(ISNUMBER('Mediums (Working)'!$C$8:$AQ$8)*('Mediums (Working)'!$C$8:$AQ$8&gt;=$D$5),'Mediums (Working)'!$C$3:$AQ$3,999))</f>
        <v>1</v>
      </c>
      <c r="P9" s="70" t="n">
        <f aca="false" t="array" ref="P9:P9">MAX(IF(ISNUMBER('Mediums (Working)'!$C$8:$AQ$8)*('Mediums (Working)'!$C$8:$AQ$8&lt;$D$5),'Mediums (Working)'!$C$3:$AQ$3,0))</f>
        <v>10</v>
      </c>
      <c r="Q9" s="41" t="n">
        <f aca="false">IF(V9=999,"not reached",INDEX('Mediums (Working)'!$C$568:$AQ$568,V9))</f>
        <v>46298.760162037</v>
      </c>
      <c r="R9" s="68" t="n">
        <f aca="false" t="array" ref="R9:R9">MAX(IF(ISNUMBER('Mediums (Working)'!$C$8:$AQ$8)*('Mediums (Working)'!$C$8:$AQ$8&lt;$F$5)*('Mediums (Working)'!$C$3:$AQ$3&lt;V9),'Mediums (Working)'!$C$568:$AQ$568,0))</f>
        <v>46298.7504282407</v>
      </c>
      <c r="S9" s="39" t="n">
        <f aca="false">IF(R9&gt;0,(R9-$C$3)*24,"")</f>
        <v>3.01027777777778</v>
      </c>
      <c r="T9" s="41" t="n">
        <f aca="false">IF(W9=0,"",INDEX('Mediums (Working)'!$C$568:$AQ$568,W9))</f>
        <v>46298.8861111111</v>
      </c>
      <c r="U9" s="39" t="n">
        <f aca="false">IF(W9=0,"",(T9-$C$3)*24)</f>
        <v>6.26666666666667</v>
      </c>
      <c r="V9" s="69" t="n">
        <f aca="false" t="array" ref="V9:V9">MIN(IF(ISNUMBER('Mediums (Working)'!$C$8:$AQ$8)*('Mediums (Working)'!$C$8:$AQ$8&gt;=$F$5),'Mediums (Working)'!$C$3:$AQ$3,999))</f>
        <v>9</v>
      </c>
      <c r="W9" s="70" t="n">
        <f aca="false" t="array" ref="W9:W9">MAX(IF(ISNUMBER('Mediums (Working)'!$C$8:$AQ$8)*('Mediums (Working)'!$C$8:$AQ$8&lt;$F$5),'Mediums (Working)'!$C$3:$AQ$3,0))</f>
        <v>21</v>
      </c>
      <c r="X9" s="41" t="n">
        <f aca="false">IF(AC9=999,"not reached",INDEX('Mediums (Working)'!$C$568:$AQ$568,AC9))</f>
        <v>46298.9900347222</v>
      </c>
      <c r="Y9" s="68" t="n">
        <f aca="false" t="array" ref="Y9:Y9">MAX(IF(ISNUMBER('Mediums (Working)'!$C$8:$AQ$8)*('Mediums (Working)'!$C$8:$AQ$8&lt;$H$5)*('Mediums (Working)'!$C$3:$AQ$3&lt;AC9),'Mediums (Working)'!$C$568:$AQ$568,0))</f>
        <v>46298.9816666667</v>
      </c>
      <c r="Z9" s="39" t="n">
        <f aca="false">IF(Y9&gt;0,(Y9-$C$3)*24,"")</f>
        <v>8.56</v>
      </c>
      <c r="AA9" s="41" t="n">
        <f aca="false">IF(AD9=0,"",INDEX('Mediums (Working)'!$C$568:$AQ$568,AD9))</f>
        <v>46299.0017476852</v>
      </c>
      <c r="AB9" s="39" t="n">
        <f aca="false">IF(AD9=0,"",(AA9-$C$3)*24)</f>
        <v>9.04194444444445</v>
      </c>
      <c r="AC9" s="69" t="n">
        <f aca="false" t="array" ref="AC9:AC9">MIN(IF(ISNUMBER('Mediums (Working)'!$C$8:$AQ$8)*('Mediums (Working)'!$C$8:$AQ$8&gt;=$H$5),'Mediums (Working)'!$C$3:$AQ$3,999))</f>
        <v>30</v>
      </c>
      <c r="AD9" s="70" t="n">
        <f aca="false" t="array" ref="AD9:AD9">MAX(IF(ISNUMBER('Mediums (Working)'!$C$8:$AQ$8)*('Mediums (Working)'!$C$8:$AQ$8&lt;$H$5),'Mediums (Working)'!$C$3:$AQ$3,0))</f>
        <v>31</v>
      </c>
      <c r="AE9" s="41" t="n">
        <f aca="false">IF(AJ9=999,"not reached",INDEX('Mediums (Working)'!$C$568:$AQ$568,AJ9))</f>
        <v>46299.1040972222</v>
      </c>
      <c r="AF9" s="68" t="n">
        <f aca="false" t="array" ref="AF9:AF9">MAX(IF(ISNUMBER('Mediums (Working)'!$C$8:$AQ$8)*('Mediums (Working)'!$C$8:$AQ$8&lt;$J$5)*('Mediums (Working)'!$C$3:$AQ$3&lt;AJ9),'Mediums (Working)'!$C$568:$AQ$568,0))</f>
        <v>46299.0860300926</v>
      </c>
      <c r="AG9" s="39" t="n">
        <f aca="false">IF(AF9&gt;0,(AF9-$C$3)*24,"")</f>
        <v>11.0647222222222</v>
      </c>
      <c r="AH9" s="41" t="n">
        <f aca="false">IF(AK9=0,"",INDEX('Mediums (Working)'!$C$568:$AQ$568,AK9))</f>
        <v>46299.0860300926</v>
      </c>
      <c r="AI9" s="39" t="n">
        <f aca="false">IF(AK9=0,"",(AH9-$C$3)*24)</f>
        <v>11.0647222222222</v>
      </c>
      <c r="AJ9" s="69" t="n">
        <f aca="false" t="array" ref="AJ9:AJ9">MIN(IF(ISNUMBER('Mediums (Working)'!$C$8:$AQ$8)*('Mediums (Working)'!$C$8:$AQ$8&gt;=$J$5),'Mediums (Working)'!$C$3:$AQ$3,999))</f>
        <v>37</v>
      </c>
      <c r="AK9" s="70" t="n">
        <f aca="false" t="array" ref="AK9:AK9">MAX(IF(ISNUMBER('Mediums (Working)'!$C$8:$AQ$8)*('Mediums (Working)'!$C$8:$AQ$8&lt;$J$5),'Mediums (Working)'!$C$3:$AQ$3,0))</f>
        <v>36</v>
      </c>
    </row>
    <row r="10" customFormat="false" ht="15" hidden="false" customHeight="false" outlineLevel="0" collapsed="false">
      <c r="A10" s="15" t="s">
        <v>166</v>
      </c>
      <c r="B10" s="16" t="s">
        <v>153</v>
      </c>
      <c r="C10" s="41" t="n">
        <f aca="false">IF(H10=999,"not reached",INDEX('Mediums (Working)'!$C$569:$AQ$569,H10))</f>
        <v>46298.6673842593</v>
      </c>
      <c r="D10" s="68" t="n">
        <f aca="false" t="array" ref="D10:D10">MAX(IF(ISNUMBER('Mediums (Working)'!$C$9:$AQ$9)*('Mediums (Working)'!$C$9:$AQ$9&lt;$B$5)*('Mediums (Working)'!$C$3:$AQ$3&lt;H10),'Mediums (Working)'!$C$569:$AQ$569,0))</f>
        <v>0</v>
      </c>
      <c r="E10" s="39" t="str">
        <f aca="false">IF(D10&gt;0,(D10-$C$3)*24,"")</f>
        <v/>
      </c>
      <c r="F10" s="41" t="n">
        <f aca="false">IF(I10=0,"",INDEX('Mediums (Working)'!$C$569:$AQ$569,I10))</f>
        <v>46298.750462963</v>
      </c>
      <c r="G10" s="39" t="n">
        <f aca="false">IF(I10=0,"",(F10-$C$3)*24)</f>
        <v>3.01111111111111</v>
      </c>
      <c r="H10" s="69" t="n">
        <f aca="false" t="array" ref="H10:H10">MIN(IF(ISNUMBER('Mediums (Working)'!$C$9:$AQ$9)*('Mediums (Working)'!$C$9:$AQ$9&gt;=$B$5),'Mediums (Working)'!$C$3:$AQ$3,999))</f>
        <v>1</v>
      </c>
      <c r="I10" s="70" t="n">
        <f aca="false" t="array" ref="I10:I10">MAX(IF(ISNUMBER('Mediums (Working)'!$C$9:$AQ$9)*('Mediums (Working)'!$C$9:$AQ$9&lt;$B$5),'Mediums (Working)'!$C$3:$AQ$3,0))</f>
        <v>8</v>
      </c>
      <c r="J10" s="41" t="n">
        <f aca="false">IF(O10=999,"not reached",INDEX('Mediums (Working)'!$C$569:$AQ$569,O10))</f>
        <v>46298.6878587963</v>
      </c>
      <c r="K10" s="68" t="n">
        <f aca="false" t="array" ref="K10:K10">MAX(IF(ISNUMBER('Mediums (Working)'!$C$9:$AQ$9)*('Mediums (Working)'!$C$9:$AQ$9&lt;$D$5)*('Mediums (Working)'!$C$3:$AQ$3&lt;O10),'Mediums (Working)'!$C$569:$AQ$569,0))</f>
        <v>46298.6777662037</v>
      </c>
      <c r="L10" s="39" t="n">
        <f aca="false">IF(K10&gt;0,(K10-$C$3)*24,"")</f>
        <v>1.26638888888889</v>
      </c>
      <c r="M10" s="41" t="n">
        <f aca="false">IF(P10=0,"",INDEX('Mediums (Working)'!$C$569:$AQ$569,P10))</f>
        <v>46298.7712384259</v>
      </c>
      <c r="N10" s="39" t="n">
        <f aca="false">IF(P10=0,"",(M10-$C$3)*24)</f>
        <v>3.50972222222222</v>
      </c>
      <c r="O10" s="69" t="n">
        <f aca="false" t="array" ref="O10:O10">MIN(IF(ISNUMBER('Mediums (Working)'!$C$9:$AQ$9)*('Mediums (Working)'!$C$9:$AQ$9&gt;=$D$5),'Mediums (Working)'!$C$3:$AQ$3,999))</f>
        <v>3</v>
      </c>
      <c r="P10" s="70" t="n">
        <f aca="false" t="array" ref="P10:P10">MAX(IF(ISNUMBER('Mediums (Working)'!$C$9:$AQ$9)*('Mediums (Working)'!$C$9:$AQ$9&lt;$D$5),'Mediums (Working)'!$C$3:$AQ$3,0))</f>
        <v>10</v>
      </c>
      <c r="Q10" s="41" t="n">
        <f aca="false">IF(V10=999,"not reached",INDEX('Mediums (Working)'!$C$569:$AQ$569,V10))</f>
        <v>46298.8645717593</v>
      </c>
      <c r="R10" s="68" t="n">
        <f aca="false" t="array" ref="R10:R10">MAX(IF(ISNUMBER('Mediums (Working)'!$C$9:$AQ$9)*('Mediums (Working)'!$C$9:$AQ$9&lt;$F$5)*('Mediums (Working)'!$C$3:$AQ$3&lt;V10),'Mediums (Working)'!$C$569:$AQ$569,0))</f>
        <v>46298.8552546296</v>
      </c>
      <c r="S10" s="39" t="n">
        <f aca="false">IF(R10&gt;0,(R10-$C$3)*24,"")</f>
        <v>5.52611111111111</v>
      </c>
      <c r="T10" s="41" t="n">
        <f aca="false">IF(W10=0,"",INDEX('Mediums (Working)'!$C$569:$AQ$569,W10))</f>
        <v>46298.8861342593</v>
      </c>
      <c r="U10" s="39" t="n">
        <f aca="false">IF(W10=0,"",(T10-$C$3)*24)</f>
        <v>6.26722222222222</v>
      </c>
      <c r="V10" s="69" t="n">
        <f aca="false" t="array" ref="V10:V10">MIN(IF(ISNUMBER('Mediums (Working)'!$C$9:$AQ$9)*('Mediums (Working)'!$C$9:$AQ$9&gt;=$F$5),'Mediums (Working)'!$C$3:$AQ$3,999))</f>
        <v>19</v>
      </c>
      <c r="W10" s="70" t="n">
        <f aca="false" t="array" ref="W10:W10">MAX(IF(ISNUMBER('Mediums (Working)'!$C$9:$AQ$9)*('Mediums (Working)'!$C$9:$AQ$9&lt;$F$5),'Mediums (Working)'!$C$3:$AQ$3,0))</f>
        <v>21</v>
      </c>
      <c r="X10" s="41" t="n">
        <f aca="false">IF(AC10=999,"not reached",INDEX('Mediums (Working)'!$C$569:$AQ$569,AC10))</f>
        <v>46298.9816898148</v>
      </c>
      <c r="Y10" s="68" t="n">
        <f aca="false" t="array" ref="Y10:Y10">MAX(IF(ISNUMBER('Mediums (Working)'!$C$9:$AQ$9)*('Mediums (Working)'!$C$9:$AQ$9&lt;$H$5)*('Mediums (Working)'!$C$3:$AQ$3&lt;AC10),'Mediums (Working)'!$C$569:$AQ$569,0))</f>
        <v>46298.9689467593</v>
      </c>
      <c r="Z10" s="39" t="n">
        <f aca="false">IF(Y10&gt;0,(Y10-$C$3)*24,"")</f>
        <v>8.25472222222222</v>
      </c>
      <c r="AA10" s="41" t="n">
        <f aca="false">IF(AD10=0,"",INDEX('Mediums (Working)'!$C$569:$AQ$569,AD10))</f>
        <v>46299.0017708333</v>
      </c>
      <c r="AB10" s="39" t="n">
        <f aca="false">IF(AD10=0,"",(AA10-$C$3)*24)</f>
        <v>9.0425</v>
      </c>
      <c r="AC10" s="69" t="n">
        <f aca="false" t="array" ref="AC10:AC10">MIN(IF(ISNUMBER('Mediums (Working)'!$C$9:$AQ$9)*('Mediums (Working)'!$C$9:$AQ$9&gt;=$H$5),'Mediums (Working)'!$C$3:$AQ$3,999))</f>
        <v>29</v>
      </c>
      <c r="AD10" s="70" t="n">
        <f aca="false" t="array" ref="AD10:AD10">MAX(IF(ISNUMBER('Mediums (Working)'!$C$9:$AQ$9)*('Mediums (Working)'!$C$9:$AQ$9&lt;$H$5),'Mediums (Working)'!$C$3:$AQ$3,0))</f>
        <v>31</v>
      </c>
      <c r="AE10" s="41" t="n">
        <f aca="false">IF(AJ10=999,"not reached",INDEX('Mediums (Working)'!$C$569:$AQ$569,AJ10))</f>
        <v>46299.1041319444</v>
      </c>
      <c r="AF10" s="68" t="n">
        <f aca="false" t="array" ref="AF10:AF10">MAX(IF(ISNUMBER('Mediums (Working)'!$C$9:$AQ$9)*('Mediums (Working)'!$C$9:$AQ$9&lt;$J$5)*('Mediums (Working)'!$C$3:$AQ$3&lt;AJ10),'Mediums (Working)'!$C$569:$AQ$569,0))</f>
        <v>46299.0860532407</v>
      </c>
      <c r="AG10" s="39" t="n">
        <f aca="false">IF(AF10&gt;0,(AF10-$C$3)*24,"")</f>
        <v>11.0652777777778</v>
      </c>
      <c r="AH10" s="41" t="n">
        <f aca="false">IF(AK10=0,"",INDEX('Mediums (Working)'!$C$569:$AQ$569,AK10))</f>
        <v>46299.0860532407</v>
      </c>
      <c r="AI10" s="39" t="n">
        <f aca="false">IF(AK10=0,"",(AH10-$C$3)*24)</f>
        <v>11.0652777777778</v>
      </c>
      <c r="AJ10" s="69" t="n">
        <f aca="false" t="array" ref="AJ10:AJ10">MIN(IF(ISNUMBER('Mediums (Working)'!$C$9:$AQ$9)*('Mediums (Working)'!$C$9:$AQ$9&gt;=$J$5),'Mediums (Working)'!$C$3:$AQ$3,999))</f>
        <v>37</v>
      </c>
      <c r="AK10" s="70" t="n">
        <f aca="false" t="array" ref="AK10:AK10">MAX(IF(ISNUMBER('Mediums (Working)'!$C$9:$AQ$9)*('Mediums (Working)'!$C$9:$AQ$9&lt;$J$5),'Mediums (Working)'!$C$3:$AQ$3,0))</f>
        <v>36</v>
      </c>
    </row>
    <row r="11" customFormat="false" ht="15" hidden="false" customHeight="false" outlineLevel="0" collapsed="false">
      <c r="A11" s="15" t="s">
        <v>169</v>
      </c>
      <c r="B11" s="16" t="s">
        <v>153</v>
      </c>
      <c r="C11" s="41" t="n">
        <f aca="false">IF(H11=999,"not reached",INDEX('Mediums (Working)'!$C$570:$AQ$570,H11))</f>
        <v>46298.6879398148</v>
      </c>
      <c r="D11" s="68" t="n">
        <f aca="false" t="array" ref="D11:D11">MAX(IF(ISNUMBER('Mediums (Working)'!$C$10:$AQ$10)*('Mediums (Working)'!$C$10:$AQ$10&lt;$B$5)*('Mediums (Working)'!$C$3:$AQ$3&lt;H11),'Mediums (Working)'!$C$570:$AQ$570,0))</f>
        <v>46298.6778125</v>
      </c>
      <c r="E11" s="39" t="n">
        <f aca="false">IF(D11&gt;0,(D11-$C$3)*24,"")</f>
        <v>1.2675</v>
      </c>
      <c r="F11" s="41" t="n">
        <f aca="false">IF(I11=0,"",INDEX('Mediums (Working)'!$C$570:$AQ$570,I11))</f>
        <v>46298.7504861111</v>
      </c>
      <c r="G11" s="39" t="n">
        <f aca="false">IF(I11=0,"",(F11-$C$3)*24)</f>
        <v>3.01166666666667</v>
      </c>
      <c r="H11" s="69" t="n">
        <f aca="false" t="array" ref="H11:H11">MIN(IF(ISNUMBER('Mediums (Working)'!$C$10:$AQ$10)*('Mediums (Working)'!$C$10:$AQ$10&gt;=$B$5),'Mediums (Working)'!$C$3:$AQ$3,999))</f>
        <v>3</v>
      </c>
      <c r="I11" s="70" t="n">
        <f aca="false" t="array" ref="I11:I11">MAX(IF(ISNUMBER('Mediums (Working)'!$C$10:$AQ$10)*('Mediums (Working)'!$C$10:$AQ$10&lt;$B$5),'Mediums (Working)'!$C$3:$AQ$3,0))</f>
        <v>8</v>
      </c>
      <c r="J11" s="41" t="n">
        <f aca="false">IF(O11=999,"not reached",INDEX('Mediums (Working)'!$C$570:$AQ$570,O11))</f>
        <v>46298.7602083333</v>
      </c>
      <c r="K11" s="68" t="n">
        <f aca="false" t="array" ref="K11:K11">MAX(IF(ISNUMBER('Mediums (Working)'!$C$10:$AQ$10)*('Mediums (Working)'!$C$10:$AQ$10&lt;$D$5)*('Mediums (Working)'!$C$3:$AQ$3&lt;O11),'Mediums (Working)'!$C$570:$AQ$570,0))</f>
        <v>46298.7504861111</v>
      </c>
      <c r="L11" s="39" t="n">
        <f aca="false">IF(K11&gt;0,(K11-$C$3)*24,"")</f>
        <v>3.01166666666667</v>
      </c>
      <c r="M11" s="41" t="n">
        <f aca="false">IF(P11=0,"",INDEX('Mediums (Working)'!$C$570:$AQ$570,P11))</f>
        <v>46298.7712615741</v>
      </c>
      <c r="N11" s="39" t="n">
        <f aca="false">IF(P11=0,"",(M11-$C$3)*24)</f>
        <v>3.51027777777778</v>
      </c>
      <c r="O11" s="69" t="n">
        <f aca="false" t="array" ref="O11:O11">MIN(IF(ISNUMBER('Mediums (Working)'!$C$10:$AQ$10)*('Mediums (Working)'!$C$10:$AQ$10&gt;=$D$5),'Mediums (Working)'!$C$3:$AQ$3,999))</f>
        <v>9</v>
      </c>
      <c r="P11" s="70" t="n">
        <f aca="false" t="array" ref="P11:P11">MAX(IF(ISNUMBER('Mediums (Working)'!$C$10:$AQ$10)*('Mediums (Working)'!$C$10:$AQ$10&lt;$D$5),'Mediums (Working)'!$C$3:$AQ$3,0))</f>
        <v>10</v>
      </c>
      <c r="Q11" s="41" t="n">
        <f aca="false">IF(V11=999,"not reached",INDEX('Mediums (Working)'!$C$570:$AQ$570,V11))</f>
        <v>46298.8234837963</v>
      </c>
      <c r="R11" s="68" t="n">
        <f aca="false" t="array" ref="R11:R11">MAX(IF(ISNUMBER('Mediums (Working)'!$C$10:$AQ$10)*('Mediums (Working)'!$C$10:$AQ$10&lt;$F$5)*('Mediums (Working)'!$C$3:$AQ$3&lt;V11),'Mediums (Working)'!$C$570:$AQ$570,0))</f>
        <v>46298.813912037</v>
      </c>
      <c r="S11" s="39" t="n">
        <f aca="false">IF(R11&gt;0,(R11-$C$3)*24,"")</f>
        <v>4.53388888888889</v>
      </c>
      <c r="T11" s="41" t="n">
        <f aca="false">IF(W11=0,"",INDEX('Mediums (Working)'!$C$570:$AQ$570,W11))</f>
        <v>46298.8861574074</v>
      </c>
      <c r="U11" s="39" t="n">
        <f aca="false">IF(W11=0,"",(T11-$C$3)*24)</f>
        <v>6.26777777777778</v>
      </c>
      <c r="V11" s="69" t="n">
        <f aca="false" t="array" ref="V11:V11">MIN(IF(ISNUMBER('Mediums (Working)'!$C$10:$AQ$10)*('Mediums (Working)'!$C$10:$AQ$10&gt;=$F$5),'Mediums (Working)'!$C$3:$AQ$3,999))</f>
        <v>15</v>
      </c>
      <c r="W11" s="70" t="n">
        <f aca="false" t="array" ref="W11:W11">MAX(IF(ISNUMBER('Mediums (Working)'!$C$10:$AQ$10)*('Mediums (Working)'!$C$10:$AQ$10&lt;$F$5),'Mediums (Working)'!$C$3:$AQ$3,0))</f>
        <v>21</v>
      </c>
      <c r="X11" s="41" t="n">
        <f aca="false">IF(AC11=999,"not reached",INDEX('Mediums (Working)'!$C$570:$AQ$570,AC11))</f>
        <v>46298.9900925926</v>
      </c>
      <c r="Y11" s="68" t="n">
        <f aca="false" t="array" ref="Y11:Y11">MAX(IF(ISNUMBER('Mediums (Working)'!$C$10:$AQ$10)*('Mediums (Working)'!$C$10:$AQ$10&lt;$H$5)*('Mediums (Working)'!$C$3:$AQ$3&lt;AC11),'Mediums (Working)'!$C$570:$AQ$570,0))</f>
        <v>46298.981712963</v>
      </c>
      <c r="Z11" s="39" t="n">
        <f aca="false">IF(Y11&gt;0,(Y11-$C$3)*24,"")</f>
        <v>8.56111111111111</v>
      </c>
      <c r="AA11" s="41" t="n">
        <f aca="false">IF(AD11=0,"",INDEX('Mediums (Working)'!$C$570:$AQ$570,AD11))</f>
        <v>46298.981712963</v>
      </c>
      <c r="AB11" s="39" t="n">
        <f aca="false">IF(AD11=0,"",(AA11-$C$3)*24)</f>
        <v>8.56111111111111</v>
      </c>
      <c r="AC11" s="69" t="n">
        <f aca="false" t="array" ref="AC11:AC11">MIN(IF(ISNUMBER('Mediums (Working)'!$C$10:$AQ$10)*('Mediums (Working)'!$C$10:$AQ$10&gt;=$H$5),'Mediums (Working)'!$C$3:$AQ$3,999))</f>
        <v>30</v>
      </c>
      <c r="AD11" s="70" t="n">
        <f aca="false" t="array" ref="AD11:AD11">MAX(IF(ISNUMBER('Mediums (Working)'!$C$10:$AQ$10)*('Mediums (Working)'!$C$10:$AQ$10&lt;$H$5),'Mediums (Working)'!$C$3:$AQ$3,0))</f>
        <v>29</v>
      </c>
      <c r="AE11" s="41" t="n">
        <f aca="false">IF(AJ11=999,"not reached",INDEX('Mediums (Working)'!$C$570:$AQ$570,AJ11))</f>
        <v>46299.1041550926</v>
      </c>
      <c r="AF11" s="68" t="n">
        <f aca="false" t="array" ref="AF11:AF11">MAX(IF(ISNUMBER('Mediums (Working)'!$C$10:$AQ$10)*('Mediums (Working)'!$C$10:$AQ$10&lt;$J$5)*('Mediums (Working)'!$C$3:$AQ$3&lt;AJ11),'Mediums (Working)'!$C$570:$AQ$570,0))</f>
        <v>46299.0860763889</v>
      </c>
      <c r="AG11" s="39" t="n">
        <f aca="false">IF(AF11&gt;0,(AF11-$C$3)*24,"")</f>
        <v>11.0658333333333</v>
      </c>
      <c r="AH11" s="41" t="n">
        <f aca="false">IF(AK11=0,"",INDEX('Mediums (Working)'!$C$570:$AQ$570,AK11))</f>
        <v>46299.0860763889</v>
      </c>
      <c r="AI11" s="39" t="n">
        <f aca="false">IF(AK11=0,"",(AH11-$C$3)*24)</f>
        <v>11.0658333333333</v>
      </c>
      <c r="AJ11" s="69" t="n">
        <f aca="false" t="array" ref="AJ11:AJ11">MIN(IF(ISNUMBER('Mediums (Working)'!$C$10:$AQ$10)*('Mediums (Working)'!$C$10:$AQ$10&gt;=$J$5),'Mediums (Working)'!$C$3:$AQ$3,999))</f>
        <v>37</v>
      </c>
      <c r="AK11" s="70" t="n">
        <f aca="false" t="array" ref="AK11:AK11">MAX(IF(ISNUMBER('Mediums (Working)'!$C$10:$AQ$10)*('Mediums (Working)'!$C$10:$AQ$10&lt;$J$5),'Mediums (Working)'!$C$3:$AQ$3,0))</f>
        <v>36</v>
      </c>
    </row>
    <row r="12" customFormat="false" ht="15" hidden="false" customHeight="false" outlineLevel="0" collapsed="false">
      <c r="A12" s="15" t="s">
        <v>173</v>
      </c>
      <c r="B12" s="16" t="s">
        <v>153</v>
      </c>
      <c r="C12" s="41" t="n">
        <f aca="false">IF(H12=999,"not reached",INDEX('Mediums (Working)'!$C$571:$AQ$571,H12))</f>
        <v>46298.6674768519</v>
      </c>
      <c r="D12" s="68" t="n">
        <f aca="false" t="array" ref="D12:D12">MAX(IF(ISNUMBER('Mediums (Working)'!$C$11:$AQ$11)*('Mediums (Working)'!$C$11:$AQ$11&lt;$B$5)*('Mediums (Working)'!$C$3:$AQ$3&lt;H12),'Mediums (Working)'!$C$571:$AQ$571,0))</f>
        <v>0</v>
      </c>
      <c r="E12" s="39" t="str">
        <f aca="false">IF(D12&gt;0,(D12-$C$3)*24,"")</f>
        <v/>
      </c>
      <c r="F12" s="41" t="n">
        <f aca="false">IF(I12=0,"",INDEX('Mediums (Working)'!$C$571:$AQ$571,I12))</f>
        <v>46298.7231134259</v>
      </c>
      <c r="G12" s="39" t="n">
        <f aca="false">IF(I12=0,"",(F12-$C$3)*24)</f>
        <v>2.35472222222222</v>
      </c>
      <c r="H12" s="69" t="n">
        <f aca="false" t="array" ref="H12:H12">MIN(IF(ISNUMBER('Mediums (Working)'!$C$11:$AQ$11)*('Mediums (Working)'!$C$11:$AQ$11&gt;=$B$5),'Mediums (Working)'!$C$3:$AQ$3,999))</f>
        <v>1</v>
      </c>
      <c r="I12" s="70" t="n">
        <f aca="false" t="array" ref="I12:I12">MAX(IF(ISNUMBER('Mediums (Working)'!$C$11:$AQ$11)*('Mediums (Working)'!$C$11:$AQ$11&lt;$B$5),'Mediums (Working)'!$C$3:$AQ$3,0))</f>
        <v>6</v>
      </c>
      <c r="J12" s="41" t="n">
        <f aca="false">IF(O12=999,"not reached",INDEX('Mediums (Working)'!$C$571:$AQ$571,O12))</f>
        <v>46298.6674768519</v>
      </c>
      <c r="K12" s="68" t="n">
        <f aca="false" t="array" ref="K12:K12">MAX(IF(ISNUMBER('Mediums (Working)'!$C$11:$AQ$11)*('Mediums (Working)'!$C$11:$AQ$11&lt;$D$5)*('Mediums (Working)'!$C$3:$AQ$3&lt;O12),'Mediums (Working)'!$C$571:$AQ$571,0))</f>
        <v>0</v>
      </c>
      <c r="L12" s="39" t="str">
        <f aca="false">IF(K12&gt;0,(K12-$C$3)*24,"")</f>
        <v/>
      </c>
      <c r="M12" s="41" t="n">
        <f aca="false">IF(P12=0,"",INDEX('Mediums (Working)'!$C$571:$AQ$571,P12))</f>
        <v>46298.7713425926</v>
      </c>
      <c r="N12" s="39" t="n">
        <f aca="false">IF(P12=0,"",(M12-$C$3)*24)</f>
        <v>3.51222222222222</v>
      </c>
      <c r="O12" s="69" t="n">
        <f aca="false" t="array" ref="O12:O12">MIN(IF(ISNUMBER('Mediums (Working)'!$C$11:$AQ$11)*('Mediums (Working)'!$C$11:$AQ$11&gt;=$D$5),'Mediums (Working)'!$C$3:$AQ$3,999))</f>
        <v>1</v>
      </c>
      <c r="P12" s="70" t="n">
        <f aca="false" t="array" ref="P12:P12">MAX(IF(ISNUMBER('Mediums (Working)'!$C$11:$AQ$11)*('Mediums (Working)'!$C$11:$AQ$11&lt;$D$5),'Mediums (Working)'!$C$3:$AQ$3,0))</f>
        <v>10</v>
      </c>
      <c r="Q12" s="41" t="n">
        <f aca="false">IF(V12=999,"not reached",INDEX('Mediums (Working)'!$C$571:$AQ$571,V12))</f>
        <v>46298.7602430556</v>
      </c>
      <c r="R12" s="68" t="n">
        <f aca="false" t="array" ref="R12:R12">MAX(IF(ISNUMBER('Mediums (Working)'!$C$11:$AQ$11)*('Mediums (Working)'!$C$11:$AQ$11&lt;$F$5)*('Mediums (Working)'!$C$3:$AQ$3&lt;V12),'Mediums (Working)'!$C$571:$AQ$571,0))</f>
        <v>46298.7505324074</v>
      </c>
      <c r="S12" s="39" t="n">
        <f aca="false">IF(R12&gt;0,(R12-$C$3)*24,"")</f>
        <v>3.01277777777778</v>
      </c>
      <c r="T12" s="41" t="n">
        <f aca="false">IF(W12=0,"",INDEX('Mediums (Working)'!$C$571:$AQ$571,W12))</f>
        <v>46298.8861805556</v>
      </c>
      <c r="U12" s="39" t="n">
        <f aca="false">IF(W12=0,"",(T12-$C$3)*24)</f>
        <v>6.26833333333333</v>
      </c>
      <c r="V12" s="69" t="n">
        <f aca="false" t="array" ref="V12:V12">MIN(IF(ISNUMBER('Mediums (Working)'!$C$11:$AQ$11)*('Mediums (Working)'!$C$11:$AQ$11&gt;=$F$5),'Mediums (Working)'!$C$3:$AQ$3,999))</f>
        <v>9</v>
      </c>
      <c r="W12" s="70" t="n">
        <f aca="false" t="array" ref="W12:W12">MAX(IF(ISNUMBER('Mediums (Working)'!$C$11:$AQ$11)*('Mediums (Working)'!$C$11:$AQ$11&lt;$F$5),'Mediums (Working)'!$C$3:$AQ$3,0))</f>
        <v>21</v>
      </c>
      <c r="X12" s="41" t="n">
        <f aca="false">IF(AC12=999,"not reached",INDEX('Mediums (Working)'!$C$571:$AQ$571,AC12))</f>
        <v>46298.9817361111</v>
      </c>
      <c r="Y12" s="68" t="n">
        <f aca="false" t="array" ref="Y12:Y12">MAX(IF(ISNUMBER('Mediums (Working)'!$C$11:$AQ$11)*('Mediums (Working)'!$C$11:$AQ$11&lt;$H$5)*('Mediums (Working)'!$C$3:$AQ$3&lt;AC12),'Mediums (Working)'!$C$571:$AQ$571,0))</f>
        <v>46298.9689930556</v>
      </c>
      <c r="Z12" s="39" t="n">
        <f aca="false">IF(Y12&gt;0,(Y12-$C$3)*24,"")</f>
        <v>8.25583333333333</v>
      </c>
      <c r="AA12" s="41" t="n">
        <f aca="false">IF(AD12=0,"",INDEX('Mediums (Working)'!$C$571:$AQ$571,AD12))</f>
        <v>46299.0018171296</v>
      </c>
      <c r="AB12" s="39" t="n">
        <f aca="false">IF(AD12=0,"",(AA12-$C$3)*24)</f>
        <v>9.04361111111111</v>
      </c>
      <c r="AC12" s="69" t="n">
        <f aca="false" t="array" ref="AC12:AC12">MIN(IF(ISNUMBER('Mediums (Working)'!$C$11:$AQ$11)*('Mediums (Working)'!$C$11:$AQ$11&gt;=$H$5),'Mediums (Working)'!$C$3:$AQ$3,999))</f>
        <v>29</v>
      </c>
      <c r="AD12" s="70" t="n">
        <f aca="false" t="array" ref="AD12:AD12">MAX(IF(ISNUMBER('Mediums (Working)'!$C$11:$AQ$11)*('Mediums (Working)'!$C$11:$AQ$11&lt;$H$5),'Mediums (Working)'!$C$3:$AQ$3,0))</f>
        <v>31</v>
      </c>
      <c r="AE12" s="41" t="n">
        <f aca="false">IF(AJ12=999,"not reached",INDEX('Mediums (Working)'!$C$571:$AQ$571,AJ12))</f>
        <v>46299.1041666667</v>
      </c>
      <c r="AF12" s="68" t="n">
        <f aca="false" t="array" ref="AF12:AF12">MAX(IF(ISNUMBER('Mediums (Working)'!$C$11:$AQ$11)*('Mediums (Working)'!$C$11:$AQ$11&lt;$J$5)*('Mediums (Working)'!$C$3:$AQ$3&lt;AJ12),'Mediums (Working)'!$C$571:$AQ$571,0))</f>
        <v>46299.086087963</v>
      </c>
      <c r="AG12" s="39" t="n">
        <f aca="false">IF(AF12&gt;0,(AF12-$C$3)*24,"")</f>
        <v>11.0661111111111</v>
      </c>
      <c r="AH12" s="41" t="n">
        <f aca="false">IF(AK12=0,"",INDEX('Mediums (Working)'!$C$571:$AQ$571,AK12))</f>
        <v>46299.086087963</v>
      </c>
      <c r="AI12" s="39" t="n">
        <f aca="false">IF(AK12=0,"",(AH12-$C$3)*24)</f>
        <v>11.0661111111111</v>
      </c>
      <c r="AJ12" s="69" t="n">
        <f aca="false" t="array" ref="AJ12:AJ12">MIN(IF(ISNUMBER('Mediums (Working)'!$C$11:$AQ$11)*('Mediums (Working)'!$C$11:$AQ$11&gt;=$J$5),'Mediums (Working)'!$C$3:$AQ$3,999))</f>
        <v>37</v>
      </c>
      <c r="AK12" s="70" t="n">
        <f aca="false" t="array" ref="AK12:AK12">MAX(IF(ISNUMBER('Mediums (Working)'!$C$11:$AQ$11)*('Mediums (Working)'!$C$11:$AQ$11&lt;$J$5),'Mediums (Working)'!$C$3:$AQ$3,0))</f>
        <v>36</v>
      </c>
    </row>
    <row r="13" customFormat="false" ht="15" hidden="false" customHeight="false" outlineLevel="0" collapsed="false">
      <c r="A13" s="15" t="s">
        <v>176</v>
      </c>
      <c r="B13" s="16" t="s">
        <v>153</v>
      </c>
      <c r="C13" s="41" t="n">
        <f aca="false">IF(H13=999,"not reached",INDEX('Mediums (Working)'!$C$572:$AQ$572,H13))</f>
        <v>46298.6675694444</v>
      </c>
      <c r="D13" s="68" t="n">
        <f aca="false" t="array" ref="D13:D13">MAX(IF(ISNUMBER('Mediums (Working)'!$C$12:$AQ$12)*('Mediums (Working)'!$C$12:$AQ$12&lt;$B$5)*('Mediums (Working)'!$C$3:$AQ$3&lt;H13),'Mediums (Working)'!$C$572:$AQ$572,0))</f>
        <v>0</v>
      </c>
      <c r="E13" s="39" t="str">
        <f aca="false">IF(D13&gt;0,(D13-$C$3)*24,"")</f>
        <v/>
      </c>
      <c r="F13" s="41" t="n">
        <f aca="false">IF(I13=0,"",INDEX('Mediums (Working)'!$C$572:$AQ$572,I13))</f>
        <v>46298.7713773148</v>
      </c>
      <c r="G13" s="39" t="n">
        <f aca="false">IF(I13=0,"",(F13-$C$3)*24)</f>
        <v>3.51305555555556</v>
      </c>
      <c r="H13" s="69" t="n">
        <f aca="false" t="array" ref="H13:H13">MIN(IF(ISNUMBER('Mediums (Working)'!$C$12:$AQ$12)*('Mediums (Working)'!$C$12:$AQ$12&gt;=$B$5),'Mediums (Working)'!$C$3:$AQ$3,999))</f>
        <v>1</v>
      </c>
      <c r="I13" s="70" t="n">
        <f aca="false" t="array" ref="I13:I13">MAX(IF(ISNUMBER('Mediums (Working)'!$C$12:$AQ$12)*('Mediums (Working)'!$C$12:$AQ$12&lt;$B$5),'Mediums (Working)'!$C$3:$AQ$3,0))</f>
        <v>10</v>
      </c>
      <c r="J13" s="41" t="n">
        <f aca="false">IF(O13=999,"not reached",INDEX('Mediums (Working)'!$C$572:$AQ$572,O13))</f>
        <v>46298.7403472222</v>
      </c>
      <c r="K13" s="68" t="n">
        <f aca="false" t="array" ref="K13:K13">MAX(IF(ISNUMBER('Mediums (Working)'!$C$12:$AQ$12)*('Mediums (Working)'!$C$12:$AQ$12&lt;$D$5)*('Mediums (Working)'!$C$3:$AQ$3&lt;O13),'Mediums (Working)'!$C$572:$AQ$572,0))</f>
        <v>46298.7231712963</v>
      </c>
      <c r="L13" s="39" t="n">
        <f aca="false">IF(K13&gt;0,(K13-$C$3)*24,"")</f>
        <v>2.35611111111111</v>
      </c>
      <c r="M13" s="41" t="n">
        <f aca="false">IF(P13=0,"",INDEX('Mediums (Working)'!$C$572:$AQ$572,P13))</f>
        <v>46298.7713773148</v>
      </c>
      <c r="N13" s="39" t="n">
        <f aca="false">IF(P13=0,"",(M13-$C$3)*24)</f>
        <v>3.51305555555556</v>
      </c>
      <c r="O13" s="69" t="n">
        <f aca="false" t="array" ref="O13:O13">MIN(IF(ISNUMBER('Mediums (Working)'!$C$12:$AQ$12)*('Mediums (Working)'!$C$12:$AQ$12&gt;=$D$5),'Mediums (Working)'!$C$3:$AQ$3,999))</f>
        <v>7</v>
      </c>
      <c r="P13" s="70" t="n">
        <f aca="false" t="array" ref="P13:P13">MAX(IF(ISNUMBER('Mediums (Working)'!$C$12:$AQ$12)*('Mediums (Working)'!$C$12:$AQ$12&lt;$D$5),'Mediums (Working)'!$C$3:$AQ$3,0))</f>
        <v>10</v>
      </c>
      <c r="Q13" s="41" t="n">
        <f aca="false">IF(V13=999,"not reached",INDEX('Mediums (Working)'!$C$572:$AQ$572,V13))</f>
        <v>46298.8034837963</v>
      </c>
      <c r="R13" s="68" t="n">
        <f aca="false" t="array" ref="R13:R13">MAX(IF(ISNUMBER('Mediums (Working)'!$C$12:$AQ$12)*('Mediums (Working)'!$C$12:$AQ$12&lt;$F$5)*('Mediums (Working)'!$C$3:$AQ$3&lt;V13),'Mediums (Working)'!$C$572:$AQ$572,0))</f>
        <v>46298.793275463</v>
      </c>
      <c r="S13" s="39" t="n">
        <f aca="false">IF(R13&gt;0,(R13-$C$3)*24,"")</f>
        <v>4.03861111111111</v>
      </c>
      <c r="T13" s="41" t="n">
        <f aca="false">IF(W13=0,"",INDEX('Mediums (Working)'!$C$572:$AQ$572,W13))</f>
        <v>46298.8862037037</v>
      </c>
      <c r="U13" s="39" t="n">
        <f aca="false">IF(W13=0,"",(T13-$C$3)*24)</f>
        <v>6.26888888888889</v>
      </c>
      <c r="V13" s="69" t="n">
        <f aca="false" t="array" ref="V13:V13">MIN(IF(ISNUMBER('Mediums (Working)'!$C$12:$AQ$12)*('Mediums (Working)'!$C$12:$AQ$12&gt;=$F$5),'Mediums (Working)'!$C$3:$AQ$3,999))</f>
        <v>13</v>
      </c>
      <c r="W13" s="70" t="n">
        <f aca="false" t="array" ref="W13:W13">MAX(IF(ISNUMBER('Mediums (Working)'!$C$12:$AQ$12)*('Mediums (Working)'!$C$12:$AQ$12&lt;$F$5),'Mediums (Working)'!$C$3:$AQ$3,0))</f>
        <v>21</v>
      </c>
      <c r="X13" s="41" t="n">
        <f aca="false">IF(AC13=999,"not reached",INDEX('Mediums (Working)'!$C$572:$AQ$572,AC13))</f>
        <v>46298.9690277778</v>
      </c>
      <c r="Y13" s="68" t="n">
        <f aca="false" t="array" ref="Y13:Y13">MAX(IF(ISNUMBER('Mediums (Working)'!$C$12:$AQ$12)*('Mediums (Working)'!$C$12:$AQ$12&lt;$H$5)*('Mediums (Working)'!$C$3:$AQ$3&lt;AC13),'Mediums (Working)'!$C$572:$AQ$572,0))</f>
        <v>46298.9593287037</v>
      </c>
      <c r="Z13" s="39" t="n">
        <f aca="false">IF(Y13&gt;0,(Y13-$C$3)*24,"")</f>
        <v>8.02388888888889</v>
      </c>
      <c r="AA13" s="41" t="n">
        <f aca="false">IF(AD13=0,"",INDEX('Mediums (Working)'!$C$572:$AQ$572,AD13))</f>
        <v>46298.9817592593</v>
      </c>
      <c r="AB13" s="39" t="n">
        <f aca="false">IF(AD13=0,"",(AA13-$C$3)*24)</f>
        <v>8.56222222222222</v>
      </c>
      <c r="AC13" s="69" t="n">
        <f aca="false" t="array" ref="AC13:AC13">MIN(IF(ISNUMBER('Mediums (Working)'!$C$12:$AQ$12)*('Mediums (Working)'!$C$12:$AQ$12&gt;=$H$5),'Mediums (Working)'!$C$3:$AQ$3,999))</f>
        <v>28</v>
      </c>
      <c r="AD13" s="70" t="n">
        <f aca="false" t="array" ref="AD13:AD13">MAX(IF(ISNUMBER('Mediums (Working)'!$C$12:$AQ$12)*('Mediums (Working)'!$C$12:$AQ$12&lt;$H$5),'Mediums (Working)'!$C$3:$AQ$3,0))</f>
        <v>29</v>
      </c>
      <c r="AE13" s="41" t="n">
        <f aca="false">IF(AJ13=999,"not reached",INDEX('Mediums (Working)'!$C$572:$AQ$572,AJ13))</f>
        <v>46299.1042013889</v>
      </c>
      <c r="AF13" s="68" t="n">
        <f aca="false" t="array" ref="AF13:AF13">MAX(IF(ISNUMBER('Mediums (Working)'!$C$12:$AQ$12)*('Mediums (Working)'!$C$12:$AQ$12&lt;$J$5)*('Mediums (Working)'!$C$3:$AQ$3&lt;AJ13),'Mediums (Working)'!$C$572:$AQ$572,0))</f>
        <v>46299.086099537</v>
      </c>
      <c r="AG13" s="39" t="n">
        <f aca="false">IF(AF13&gt;0,(AF13-$C$3)*24,"")</f>
        <v>11.0663888888889</v>
      </c>
      <c r="AH13" s="41" t="n">
        <f aca="false">IF(AK13=0,"",INDEX('Mediums (Working)'!$C$572:$AQ$572,AK13))</f>
        <v>46299.086099537</v>
      </c>
      <c r="AI13" s="39" t="n">
        <f aca="false">IF(AK13=0,"",(AH13-$C$3)*24)</f>
        <v>11.0663888888889</v>
      </c>
      <c r="AJ13" s="69" t="n">
        <f aca="false" t="array" ref="AJ13:AJ13">MIN(IF(ISNUMBER('Mediums (Working)'!$C$12:$AQ$12)*('Mediums (Working)'!$C$12:$AQ$12&gt;=$J$5),'Mediums (Working)'!$C$3:$AQ$3,999))</f>
        <v>37</v>
      </c>
      <c r="AK13" s="70" t="n">
        <f aca="false" t="array" ref="AK13:AK13">MAX(IF(ISNUMBER('Mediums (Working)'!$C$12:$AQ$12)*('Mediums (Working)'!$C$12:$AQ$12&lt;$J$5),'Mediums (Working)'!$C$3:$AQ$3,0))</f>
        <v>36</v>
      </c>
    </row>
    <row r="14" customFormat="false" ht="15" hidden="false" customHeight="false" outlineLevel="0" collapsed="false">
      <c r="A14" s="15" t="s">
        <v>179</v>
      </c>
      <c r="B14" s="16" t="s">
        <v>153</v>
      </c>
      <c r="C14" s="41" t="n">
        <f aca="false">IF(H14=999,"not reached",INDEX('Mediums (Working)'!$C$573:$AQ$573,H14))</f>
        <v>46298.6677083333</v>
      </c>
      <c r="D14" s="68" t="n">
        <f aca="false" t="array" ref="D14:D14">MAX(IF(ISNUMBER('Mediums (Working)'!$C$13:$AQ$13)*('Mediums (Working)'!$C$13:$AQ$13&lt;$B$5)*('Mediums (Working)'!$C$3:$AQ$3&lt;H14),'Mediums (Working)'!$C$573:$AQ$573,0))</f>
        <v>0</v>
      </c>
      <c r="E14" s="39" t="str">
        <f aca="false">IF(D14&gt;0,(D14-$C$3)*24,"")</f>
        <v/>
      </c>
      <c r="F14" s="41" t="n">
        <f aca="false">IF(I14=0,"",INDEX('Mediums (Working)'!$C$573:$AQ$573,I14))</f>
        <v>46298.7232060185</v>
      </c>
      <c r="G14" s="39" t="n">
        <f aca="false">IF(I14=0,"",(F14-$C$3)*24)</f>
        <v>2.35694444444444</v>
      </c>
      <c r="H14" s="69" t="n">
        <f aca="false" t="array" ref="H14:H14">MIN(IF(ISNUMBER('Mediums (Working)'!$C$13:$AQ$13)*('Mediums (Working)'!$C$13:$AQ$13&gt;=$B$5),'Mediums (Working)'!$C$3:$AQ$3,999))</f>
        <v>1</v>
      </c>
      <c r="I14" s="70" t="n">
        <f aca="false" t="array" ref="I14:I14">MAX(IF(ISNUMBER('Mediums (Working)'!$C$13:$AQ$13)*('Mediums (Working)'!$C$13:$AQ$13&lt;$B$5),'Mediums (Working)'!$C$3:$AQ$3,0))</f>
        <v>6</v>
      </c>
      <c r="J14" s="41" t="n">
        <f aca="false">IF(O14=999,"not reached",INDEX('Mediums (Working)'!$C$573:$AQ$573,O14))</f>
        <v>46298.6677083333</v>
      </c>
      <c r="K14" s="68" t="n">
        <f aca="false" t="array" ref="K14:K14">MAX(IF(ISNUMBER('Mediums (Working)'!$C$13:$AQ$13)*('Mediums (Working)'!$C$13:$AQ$13&lt;$D$5)*('Mediums (Working)'!$C$3:$AQ$3&lt;O14),'Mediums (Working)'!$C$573:$AQ$573,0))</f>
        <v>0</v>
      </c>
      <c r="L14" s="39" t="str">
        <f aca="false">IF(K14&gt;0,(K14-$C$3)*24,"")</f>
        <v/>
      </c>
      <c r="M14" s="41" t="n">
        <f aca="false">IF(P14=0,"",INDEX('Mediums (Working)'!$C$573:$AQ$573,P14))</f>
        <v>46298.7812847222</v>
      </c>
      <c r="N14" s="39" t="n">
        <f aca="false">IF(P14=0,"",(M14-$C$3)*24)</f>
        <v>3.75083333333333</v>
      </c>
      <c r="O14" s="69" t="n">
        <f aca="false" t="array" ref="O14:O14">MIN(IF(ISNUMBER('Mediums (Working)'!$C$13:$AQ$13)*('Mediums (Working)'!$C$13:$AQ$13&gt;=$D$5),'Mediums (Working)'!$C$3:$AQ$3,999))</f>
        <v>1</v>
      </c>
      <c r="P14" s="70" t="n">
        <f aca="false" t="array" ref="P14:P14">MAX(IF(ISNUMBER('Mediums (Working)'!$C$13:$AQ$13)*('Mediums (Working)'!$C$13:$AQ$13&lt;$D$5),'Mediums (Working)'!$C$3:$AQ$3,0))</f>
        <v>11</v>
      </c>
      <c r="Q14" s="41" t="n">
        <f aca="false">IF(V14=999,"not reached",INDEX('Mediums (Working)'!$C$573:$AQ$573,V14))</f>
        <v>46298.8034953704</v>
      </c>
      <c r="R14" s="68" t="n">
        <f aca="false" t="array" ref="R14:R14">MAX(IF(ISNUMBER('Mediums (Working)'!$C$13:$AQ$13)*('Mediums (Working)'!$C$13:$AQ$13&lt;$F$5)*('Mediums (Working)'!$C$3:$AQ$3&lt;V14),'Mediums (Working)'!$C$573:$AQ$573,0))</f>
        <v>46298.7932986111</v>
      </c>
      <c r="S14" s="39" t="n">
        <f aca="false">IF(R14&gt;0,(R14-$C$3)*24,"")</f>
        <v>4.03916666666667</v>
      </c>
      <c r="T14" s="41" t="n">
        <f aca="false">IF(W14=0,"",INDEX('Mediums (Working)'!$C$573:$AQ$573,W14))</f>
        <v>46298.8862384259</v>
      </c>
      <c r="U14" s="39" t="n">
        <f aca="false">IF(W14=0,"",(T14-$C$3)*24)</f>
        <v>6.26972222222222</v>
      </c>
      <c r="V14" s="69" t="n">
        <f aca="false" t="array" ref="V14:V14">MIN(IF(ISNUMBER('Mediums (Working)'!$C$13:$AQ$13)*('Mediums (Working)'!$C$13:$AQ$13&gt;=$F$5),'Mediums (Working)'!$C$3:$AQ$3,999))</f>
        <v>13</v>
      </c>
      <c r="W14" s="70" t="n">
        <f aca="false" t="array" ref="W14:W14">MAX(IF(ISNUMBER('Mediums (Working)'!$C$13:$AQ$13)*('Mediums (Working)'!$C$13:$AQ$13&lt;$F$5),'Mediums (Working)'!$C$3:$AQ$3,0))</f>
        <v>21</v>
      </c>
      <c r="X14" s="41" t="n">
        <f aca="false">IF(AC14=999,"not reached",INDEX('Mediums (Working)'!$C$573:$AQ$573,AC14))</f>
        <v>46298.9817824074</v>
      </c>
      <c r="Y14" s="68" t="n">
        <f aca="false" t="array" ref="Y14:Y14">MAX(IF(ISNUMBER('Mediums (Working)'!$C$13:$AQ$13)*('Mediums (Working)'!$C$13:$AQ$13&lt;$H$5)*('Mediums (Working)'!$C$3:$AQ$3&lt;AC14),'Mediums (Working)'!$C$573:$AQ$573,0))</f>
        <v>46298.9690393519</v>
      </c>
      <c r="Z14" s="39" t="n">
        <f aca="false">IF(Y14&gt;0,(Y14-$C$3)*24,"")</f>
        <v>8.25694444444445</v>
      </c>
      <c r="AA14" s="41" t="n">
        <f aca="false">IF(AD14=0,"",INDEX('Mediums (Working)'!$C$573:$AQ$573,AD14))</f>
        <v>46298.9690393519</v>
      </c>
      <c r="AB14" s="39" t="n">
        <f aca="false">IF(AD14=0,"",(AA14-$C$3)*24)</f>
        <v>8.25694444444445</v>
      </c>
      <c r="AC14" s="69" t="n">
        <f aca="false" t="array" ref="AC14:AC14">MIN(IF(ISNUMBER('Mediums (Working)'!$C$13:$AQ$13)*('Mediums (Working)'!$C$13:$AQ$13&gt;=$H$5),'Mediums (Working)'!$C$3:$AQ$3,999))</f>
        <v>29</v>
      </c>
      <c r="AD14" s="70" t="n">
        <f aca="false" t="array" ref="AD14:AD14">MAX(IF(ISNUMBER('Mediums (Working)'!$C$13:$AQ$13)*('Mediums (Working)'!$C$13:$AQ$13&lt;$H$5),'Mediums (Working)'!$C$3:$AQ$3,0))</f>
        <v>28</v>
      </c>
      <c r="AE14" s="41" t="n">
        <f aca="false">IF(AJ14=999,"not reached",INDEX('Mediums (Working)'!$C$573:$AQ$573,AJ14))</f>
        <v>46299.104224537</v>
      </c>
      <c r="AF14" s="68" t="n">
        <f aca="false" t="array" ref="AF14:AF14">MAX(IF(ISNUMBER('Mediums (Working)'!$C$13:$AQ$13)*('Mediums (Working)'!$C$13:$AQ$13&lt;$J$5)*('Mediums (Working)'!$C$3:$AQ$3&lt;AJ14),'Mediums (Working)'!$C$573:$AQ$573,0))</f>
        <v>46299.0861342593</v>
      </c>
      <c r="AG14" s="39" t="n">
        <f aca="false">IF(AF14&gt;0,(AF14-$C$3)*24,"")</f>
        <v>11.0672222222222</v>
      </c>
      <c r="AH14" s="41" t="n">
        <f aca="false">IF(AK14=0,"",INDEX('Mediums (Working)'!$C$573:$AQ$573,AK14))</f>
        <v>46299.0861342593</v>
      </c>
      <c r="AI14" s="39" t="n">
        <f aca="false">IF(AK14=0,"",(AH14-$C$3)*24)</f>
        <v>11.0672222222222</v>
      </c>
      <c r="AJ14" s="69" t="n">
        <f aca="false" t="array" ref="AJ14:AJ14">MIN(IF(ISNUMBER('Mediums (Working)'!$C$13:$AQ$13)*('Mediums (Working)'!$C$13:$AQ$13&gt;=$J$5),'Mediums (Working)'!$C$3:$AQ$3,999))</f>
        <v>37</v>
      </c>
      <c r="AK14" s="70" t="n">
        <f aca="false" t="array" ref="AK14:AK14">MAX(IF(ISNUMBER('Mediums (Working)'!$C$13:$AQ$13)*('Mediums (Working)'!$C$13:$AQ$13&lt;$J$5),'Mediums (Working)'!$C$3:$AQ$3,0))</f>
        <v>36</v>
      </c>
    </row>
    <row r="15" customFormat="false" ht="15" hidden="false" customHeight="false" outlineLevel="0" collapsed="false">
      <c r="A15" s="15" t="s">
        <v>183</v>
      </c>
      <c r="B15" s="16" t="s">
        <v>153</v>
      </c>
      <c r="C15" s="41" t="n">
        <f aca="false">IF(H15=999,"not reached",INDEX('Mediums (Working)'!$C$574:$AQ$574,H15))</f>
        <v>46298.6677546296</v>
      </c>
      <c r="D15" s="68" t="n">
        <f aca="false" t="array" ref="D15:D15">MAX(IF(ISNUMBER('Mediums (Working)'!$C$14:$AQ$14)*('Mediums (Working)'!$C$14:$AQ$14&lt;$B$5)*('Mediums (Working)'!$C$3:$AQ$3&lt;H15),'Mediums (Working)'!$C$574:$AQ$574,0))</f>
        <v>0</v>
      </c>
      <c r="E15" s="39" t="str">
        <f aca="false">IF(D15&gt;0,(D15-$C$3)*24,"")</f>
        <v/>
      </c>
      <c r="F15" s="41" t="n">
        <f aca="false">IF(I15=0,"",INDEX('Mediums (Working)'!$C$574:$AQ$574,I15))</f>
        <v>46298.7715162037</v>
      </c>
      <c r="G15" s="39" t="n">
        <f aca="false">IF(I15=0,"",(F15-$C$3)*24)</f>
        <v>3.51638888888889</v>
      </c>
      <c r="H15" s="69" t="n">
        <f aca="false" t="array" ref="H15:H15">MIN(IF(ISNUMBER('Mediums (Working)'!$C$14:$AQ$14)*('Mediums (Working)'!$C$14:$AQ$14&gt;=$B$5),'Mediums (Working)'!$C$3:$AQ$3,999))</f>
        <v>1</v>
      </c>
      <c r="I15" s="70" t="n">
        <f aca="false" t="array" ref="I15:I15">MAX(IF(ISNUMBER('Mediums (Working)'!$C$14:$AQ$14)*('Mediums (Working)'!$C$14:$AQ$14&lt;$B$5),'Mediums (Working)'!$C$3:$AQ$3,0))</f>
        <v>10</v>
      </c>
      <c r="J15" s="41" t="n">
        <f aca="false">IF(O15=999,"not reached",INDEX('Mediums (Working)'!$C$574:$AQ$574,O15))</f>
        <v>46298.7603125</v>
      </c>
      <c r="K15" s="68" t="n">
        <f aca="false" t="array" ref="K15:K15">MAX(IF(ISNUMBER('Mediums (Working)'!$C$14:$AQ$14)*('Mediums (Working)'!$C$14:$AQ$14&lt;$D$5)*('Mediums (Working)'!$C$3:$AQ$3&lt;O15),'Mediums (Working)'!$C$574:$AQ$574,0))</f>
        <v>46298.7506365741</v>
      </c>
      <c r="L15" s="39" t="n">
        <f aca="false">IF(K15&gt;0,(K15-$C$3)*24,"")</f>
        <v>3.01527777777778</v>
      </c>
      <c r="M15" s="41" t="n">
        <f aca="false">IF(P15=0,"",INDEX('Mediums (Working)'!$C$574:$AQ$574,P15))</f>
        <v>46298.7813194445</v>
      </c>
      <c r="N15" s="39" t="n">
        <f aca="false">IF(P15=0,"",(M15-$C$3)*24)</f>
        <v>3.75166666666667</v>
      </c>
      <c r="O15" s="69" t="n">
        <f aca="false" t="array" ref="O15:O15">MIN(IF(ISNUMBER('Mediums (Working)'!$C$14:$AQ$14)*('Mediums (Working)'!$C$14:$AQ$14&gt;=$D$5),'Mediums (Working)'!$C$3:$AQ$3,999))</f>
        <v>9</v>
      </c>
      <c r="P15" s="70" t="n">
        <f aca="false" t="array" ref="P15:P15">MAX(IF(ISNUMBER('Mediums (Working)'!$C$14:$AQ$14)*('Mediums (Working)'!$C$14:$AQ$14&lt;$D$5),'Mediums (Working)'!$C$3:$AQ$3,0))</f>
        <v>11</v>
      </c>
      <c r="Q15" s="41" t="n">
        <f aca="false">IF(V15=999,"not reached",INDEX('Mediums (Working)'!$C$574:$AQ$574,V15))</f>
        <v>46298.8647106482</v>
      </c>
      <c r="R15" s="68" t="n">
        <f aca="false" t="array" ref="R15:R15">MAX(IF(ISNUMBER('Mediums (Working)'!$C$14:$AQ$14)*('Mediums (Working)'!$C$14:$AQ$14&lt;$F$5)*('Mediums (Working)'!$C$3:$AQ$3&lt;V15),'Mediums (Working)'!$C$574:$AQ$574,0))</f>
        <v>46298.8553819444</v>
      </c>
      <c r="S15" s="39" t="n">
        <f aca="false">IF(R15&gt;0,(R15-$C$3)*24,"")</f>
        <v>5.52916666666667</v>
      </c>
      <c r="T15" s="41" t="n">
        <f aca="false">IF(W15=0,"",INDEX('Mediums (Working)'!$C$574:$AQ$574,W15))</f>
        <v>46298.8863425926</v>
      </c>
      <c r="U15" s="39" t="n">
        <f aca="false">IF(W15=0,"",(T15-$C$3)*24)</f>
        <v>6.27222222222222</v>
      </c>
      <c r="V15" s="69" t="n">
        <f aca="false" t="array" ref="V15:V15">MIN(IF(ISNUMBER('Mediums (Working)'!$C$14:$AQ$14)*('Mediums (Working)'!$C$14:$AQ$14&gt;=$F$5),'Mediums (Working)'!$C$3:$AQ$3,999))</f>
        <v>19</v>
      </c>
      <c r="W15" s="70" t="n">
        <f aca="false" t="array" ref="W15:W15">MAX(IF(ISNUMBER('Mediums (Working)'!$C$14:$AQ$14)*('Mediums (Working)'!$C$14:$AQ$14&lt;$F$5),'Mediums (Working)'!$C$3:$AQ$3,0))</f>
        <v>21</v>
      </c>
      <c r="X15" s="41" t="n">
        <f aca="false">IF(AC15=999,"not reached",INDEX('Mediums (Working)'!$C$574:$AQ$574,AC15))</f>
        <v>46298.9901967593</v>
      </c>
      <c r="Y15" s="68" t="n">
        <f aca="false" t="array" ref="Y15:Y15">MAX(IF(ISNUMBER('Mediums (Working)'!$C$14:$AQ$14)*('Mediums (Working)'!$C$14:$AQ$14&lt;$H$5)*('Mediums (Working)'!$C$3:$AQ$3&lt;AC15),'Mediums (Working)'!$C$574:$AQ$574,0))</f>
        <v>46298.9818055556</v>
      </c>
      <c r="Z15" s="39" t="n">
        <f aca="false">IF(Y15&gt;0,(Y15-$C$3)*24,"")</f>
        <v>8.56333333333333</v>
      </c>
      <c r="AA15" s="41" t="n">
        <f aca="false">IF(AD15=0,"",INDEX('Mediums (Working)'!$C$574:$AQ$574,AD15))</f>
        <v>46299.0018981482</v>
      </c>
      <c r="AB15" s="39" t="n">
        <f aca="false">IF(AD15=0,"",(AA15-$C$3)*24)</f>
        <v>9.04555555555556</v>
      </c>
      <c r="AC15" s="69" t="n">
        <f aca="false" t="array" ref="AC15:AC15">MIN(IF(ISNUMBER('Mediums (Working)'!$C$14:$AQ$14)*('Mediums (Working)'!$C$14:$AQ$14&gt;=$H$5),'Mediums (Working)'!$C$3:$AQ$3,999))</f>
        <v>30</v>
      </c>
      <c r="AD15" s="70" t="n">
        <f aca="false" t="array" ref="AD15:AD15">MAX(IF(ISNUMBER('Mediums (Working)'!$C$14:$AQ$14)*('Mediums (Working)'!$C$14:$AQ$14&lt;$H$5),'Mediums (Working)'!$C$3:$AQ$3,0))</f>
        <v>31</v>
      </c>
      <c r="AE15" s="41" t="n">
        <f aca="false">IF(AJ15=999,"not reached",INDEX('Mediums (Working)'!$C$574:$AQ$574,AJ15))</f>
        <v>46299.1471412037</v>
      </c>
      <c r="AF15" s="68" t="n">
        <f aca="false" t="array" ref="AF15:AF15">MAX(IF(ISNUMBER('Mediums (Working)'!$C$14:$AQ$14)*('Mediums (Working)'!$C$14:$AQ$14&lt;$J$5)*('Mediums (Working)'!$C$3:$AQ$3&lt;AJ15),'Mediums (Working)'!$C$574:$AQ$574,0))</f>
        <v>46299.1269560185</v>
      </c>
      <c r="AG15" s="39" t="n">
        <f aca="false">IF(AF15&gt;0,(AF15-$C$3)*24,"")</f>
        <v>12.0469444444444</v>
      </c>
      <c r="AH15" s="41" t="n">
        <f aca="false">IF(AK15=0,"",INDEX('Mediums (Working)'!$C$574:$AQ$574,AK15))</f>
        <v>46299.1269560185</v>
      </c>
      <c r="AI15" s="39" t="n">
        <f aca="false">IF(AK15=0,"",(AH15-$C$3)*24)</f>
        <v>12.0469444444444</v>
      </c>
      <c r="AJ15" s="69" t="n">
        <f aca="false" t="array" ref="AJ15:AJ15">MIN(IF(ISNUMBER('Mediums (Working)'!$C$14:$AQ$14)*('Mediums (Working)'!$C$14:$AQ$14&gt;=$J$5),'Mediums (Working)'!$C$3:$AQ$3,999))</f>
        <v>39</v>
      </c>
      <c r="AK15" s="70" t="n">
        <f aca="false" t="array" ref="AK15:AK15">MAX(IF(ISNUMBER('Mediums (Working)'!$C$14:$AQ$14)*('Mediums (Working)'!$C$14:$AQ$14&lt;$J$5),'Mediums (Working)'!$C$3:$AQ$3,0))</f>
        <v>38</v>
      </c>
    </row>
    <row r="16" customFormat="false" ht="15" hidden="false" customHeight="false" outlineLevel="0" collapsed="false">
      <c r="A16" s="15" t="s">
        <v>186</v>
      </c>
      <c r="B16" s="16" t="s">
        <v>153</v>
      </c>
      <c r="C16" s="41" t="n">
        <f aca="false">IF(H16=999,"not reached",INDEX('Mediums (Working)'!$C$575:$AQ$575,H16))</f>
        <v>46298.6678935185</v>
      </c>
      <c r="D16" s="68" t="n">
        <f aca="false" t="array" ref="D16:D16">MAX(IF(ISNUMBER('Mediums (Working)'!$C$15:$AQ$15)*('Mediums (Working)'!$C$15:$AQ$15&lt;$B$5)*('Mediums (Working)'!$C$3:$AQ$3&lt;H16),'Mediums (Working)'!$C$575:$AQ$575,0))</f>
        <v>0</v>
      </c>
      <c r="E16" s="39" t="str">
        <f aca="false">IF(D16&gt;0,(D16-$C$3)*24,"")</f>
        <v/>
      </c>
      <c r="F16" s="41" t="n">
        <f aca="false">IF(I16=0,"",INDEX('Mediums (Working)'!$C$575:$AQ$575,I16))</f>
        <v>46298.7715509259</v>
      </c>
      <c r="G16" s="39" t="n">
        <f aca="false">IF(I16=0,"",(F16-$C$3)*24)</f>
        <v>3.51722222222222</v>
      </c>
      <c r="H16" s="69" t="n">
        <f aca="false" t="array" ref="H16:H16">MIN(IF(ISNUMBER('Mediums (Working)'!$C$15:$AQ$15)*('Mediums (Working)'!$C$15:$AQ$15&gt;=$B$5),'Mediums (Working)'!$C$3:$AQ$3,999))</f>
        <v>1</v>
      </c>
      <c r="I16" s="70" t="n">
        <f aca="false" t="array" ref="I16:I16">MAX(IF(ISNUMBER('Mediums (Working)'!$C$15:$AQ$15)*('Mediums (Working)'!$C$15:$AQ$15&lt;$B$5),'Mediums (Working)'!$C$3:$AQ$3,0))</f>
        <v>10</v>
      </c>
      <c r="J16" s="41" t="n">
        <f aca="false">IF(O16=999,"not reached",INDEX('Mediums (Working)'!$C$575:$AQ$575,O16))</f>
        <v>46298.8647453704</v>
      </c>
      <c r="K16" s="68" t="n">
        <f aca="false" t="array" ref="K16:K16">MAX(IF(ISNUMBER('Mediums (Working)'!$C$15:$AQ$15)*('Mediums (Working)'!$C$15:$AQ$15&lt;$D$5)*('Mediums (Working)'!$C$3:$AQ$3&lt;O16),'Mediums (Working)'!$C$575:$AQ$575,0))</f>
        <v>46298.8554050926</v>
      </c>
      <c r="L16" s="39" t="n">
        <f aca="false">IF(K16&gt;0,(K16-$C$3)*24,"")</f>
        <v>5.52972222222222</v>
      </c>
      <c r="M16" s="41" t="n">
        <f aca="false">IF(P16=0,"",INDEX('Mediums (Working)'!$C$575:$AQ$575,P16))</f>
        <v>46298.9076851852</v>
      </c>
      <c r="N16" s="39" t="n">
        <f aca="false">IF(P16=0,"",(M16-$C$3)*24)</f>
        <v>6.78444444444444</v>
      </c>
      <c r="O16" s="69" t="n">
        <f aca="false" t="array" ref="O16:O16">MIN(IF(ISNUMBER('Mediums (Working)'!$C$15:$AQ$15)*('Mediums (Working)'!$C$15:$AQ$15&gt;=$D$5),'Mediums (Working)'!$C$3:$AQ$3,999))</f>
        <v>19</v>
      </c>
      <c r="P16" s="70" t="n">
        <f aca="false" t="array" ref="P16:P16">MAX(IF(ISNUMBER('Mediums (Working)'!$C$15:$AQ$15)*('Mediums (Working)'!$C$15:$AQ$15&lt;$D$5),'Mediums (Working)'!$C$3:$AQ$3,0))</f>
        <v>23</v>
      </c>
      <c r="Q16" s="41" t="n">
        <f aca="false">IF(V16=999,"not reached",INDEX('Mediums (Working)'!$C$575:$AQ$575,V16))</f>
        <v>46298.9902430556</v>
      </c>
      <c r="R16" s="68" t="n">
        <f aca="false" t="array" ref="R16:R16">MAX(IF(ISNUMBER('Mediums (Working)'!$C$15:$AQ$15)*('Mediums (Working)'!$C$15:$AQ$15&lt;$F$5)*('Mediums (Working)'!$C$3:$AQ$3&lt;V16),'Mediums (Working)'!$C$575:$AQ$575,0))</f>
        <v>46298.9818518519</v>
      </c>
      <c r="S16" s="39" t="n">
        <f aca="false">IF(R16&gt;0,(R16-$C$3)*24,"")</f>
        <v>8.56444444444445</v>
      </c>
      <c r="T16" s="41" t="n">
        <f aca="false">IF(W16=0,"",INDEX('Mediums (Working)'!$C$575:$AQ$575,W16))</f>
        <v>46299.0019560185</v>
      </c>
      <c r="U16" s="39" t="n">
        <f aca="false">IF(W16=0,"",(T16-$C$3)*24)</f>
        <v>9.04694444444444</v>
      </c>
      <c r="V16" s="69" t="n">
        <f aca="false" t="array" ref="V16:V16">MIN(IF(ISNUMBER('Mediums (Working)'!$C$15:$AQ$15)*('Mediums (Working)'!$C$15:$AQ$15&gt;=$F$5),'Mediums (Working)'!$C$3:$AQ$3,999))</f>
        <v>30</v>
      </c>
      <c r="W16" s="70" t="n">
        <f aca="false" t="array" ref="W16:W16">MAX(IF(ISNUMBER('Mediums (Working)'!$C$15:$AQ$15)*('Mediums (Working)'!$C$15:$AQ$15&lt;$F$5),'Mediums (Working)'!$C$3:$AQ$3,0))</f>
        <v>31</v>
      </c>
      <c r="X16" s="41" t="n">
        <f aca="false">IF(AC16=999,"not reached",INDEX('Mediums (Working)'!$C$575:$AQ$575,AC16))</f>
        <v>46299.0656712963</v>
      </c>
      <c r="Y16" s="68" t="n">
        <f aca="false" t="array" ref="Y16:Y16">MAX(IF(ISNUMBER('Mediums (Working)'!$C$15:$AQ$15)*('Mediums (Working)'!$C$15:$AQ$15&lt;$H$5)*('Mediums (Working)'!$C$3:$AQ$3&lt;AC16),'Mediums (Working)'!$C$575:$AQ$575,0))</f>
        <v>46299.0544675926</v>
      </c>
      <c r="Z16" s="39" t="n">
        <f aca="false">IF(Y16&gt;0,(Y16-$C$3)*24,"")</f>
        <v>10.3072222222222</v>
      </c>
      <c r="AA16" s="41" t="n">
        <f aca="false">IF(AD16=0,"",INDEX('Mediums (Working)'!$C$575:$AQ$575,AD16))</f>
        <v>46299.0861921296</v>
      </c>
      <c r="AB16" s="39" t="n">
        <f aca="false">IF(AD16=0,"",(AA16-$C$3)*24)</f>
        <v>11.0686111111111</v>
      </c>
      <c r="AC16" s="69" t="n">
        <f aca="false" t="array" ref="AC16:AC16">MIN(IF(ISNUMBER('Mediums (Working)'!$C$15:$AQ$15)*('Mediums (Working)'!$C$15:$AQ$15&gt;=$H$5),'Mediums (Working)'!$C$3:$AQ$3,999))</f>
        <v>35</v>
      </c>
      <c r="AD16" s="70" t="n">
        <f aca="false" t="array" ref="AD16:AD16">MAX(IF(ISNUMBER('Mediums (Working)'!$C$15:$AQ$15)*('Mediums (Working)'!$C$15:$AQ$15&lt;$H$5),'Mediums (Working)'!$C$3:$AQ$3,0))</f>
        <v>36</v>
      </c>
      <c r="AE16" s="41" t="n">
        <f aca="false">IF(AJ16=999,"not reached",INDEX('Mediums (Working)'!$C$575:$AQ$575,AJ16))</f>
        <v>46299.2061226852</v>
      </c>
      <c r="AF16" s="68" t="n">
        <f aca="false" t="array" ref="AF16:AF16">MAX(IF(ISNUMBER('Mediums (Working)'!$C$15:$AQ$15)*('Mediums (Working)'!$C$15:$AQ$15&lt;$J$5)*('Mediums (Working)'!$C$3:$AQ$3&lt;AJ16),'Mediums (Working)'!$C$575:$AQ$575,0))</f>
        <v>46299.1854513889</v>
      </c>
      <c r="AG16" s="39" t="n">
        <f aca="false">IF(AF16&gt;0,(AF16-$C$3)*24,"")</f>
        <v>13.4508333333333</v>
      </c>
      <c r="AH16" s="41" t="n">
        <f aca="false">IF(AK16=0,"",INDEX('Mediums (Working)'!$C$575:$AQ$575,AK16))</f>
        <v>46299.1854513889</v>
      </c>
      <c r="AI16" s="39" t="n">
        <f aca="false">IF(AK16=0,"",(AH16-$C$3)*24)</f>
        <v>13.4508333333333</v>
      </c>
      <c r="AJ16" s="69" t="n">
        <f aca="false" t="array" ref="AJ16:AJ16">MIN(IF(ISNUMBER('Mediums (Working)'!$C$15:$AQ$15)*('Mediums (Working)'!$C$15:$AQ$15&gt;=$J$5),'Mediums (Working)'!$C$3:$AQ$3,999))</f>
        <v>41</v>
      </c>
      <c r="AK16" s="70" t="n">
        <f aca="false" t="array" ref="AK16:AK16">MAX(IF(ISNUMBER('Mediums (Working)'!$C$15:$AQ$15)*('Mediums (Working)'!$C$15:$AQ$15&lt;$J$5),'Mediums (Working)'!$C$3:$AQ$3,0))</f>
        <v>40</v>
      </c>
    </row>
    <row r="17" customFormat="false" ht="15" hidden="false" customHeight="false" outlineLevel="0" collapsed="false">
      <c r="A17" s="15" t="s">
        <v>189</v>
      </c>
      <c r="B17" s="16" t="s">
        <v>153</v>
      </c>
      <c r="C17" s="41" t="n">
        <f aca="false">IF(H17=999,"not reached",INDEX('Mediums (Working)'!$C$576:$AQ$576,H17))</f>
        <v>46298.6679976852</v>
      </c>
      <c r="D17" s="68" t="n">
        <f aca="false" t="array" ref="D17:D17">MAX(IF(ISNUMBER('Mediums (Working)'!$C$16:$AQ$16)*('Mediums (Working)'!$C$16:$AQ$16&lt;$B$5)*('Mediums (Working)'!$C$3:$AQ$3&lt;H17),'Mediums (Working)'!$C$576:$AQ$576,0))</f>
        <v>0</v>
      </c>
      <c r="E17" s="39" t="str">
        <f aca="false">IF(D17&gt;0,(D17-$C$3)*24,"")</f>
        <v/>
      </c>
      <c r="F17" s="41" t="n">
        <f aca="false">IF(I17=0,"",INDEX('Mediums (Working)'!$C$576:$AQ$576,I17))</f>
        <v>46298.7508564815</v>
      </c>
      <c r="G17" s="39" t="n">
        <f aca="false">IF(I17=0,"",(F17-$C$3)*24)</f>
        <v>3.02055555555556</v>
      </c>
      <c r="H17" s="69" t="n">
        <f aca="false" t="array" ref="H17:H17">MIN(IF(ISNUMBER('Mediums (Working)'!$C$16:$AQ$16)*('Mediums (Working)'!$C$16:$AQ$16&gt;=$B$5),'Mediums (Working)'!$C$3:$AQ$3,999))</f>
        <v>1</v>
      </c>
      <c r="I17" s="70" t="n">
        <f aca="false" t="array" ref="I17:I17">MAX(IF(ISNUMBER('Mediums (Working)'!$C$16:$AQ$16)*('Mediums (Working)'!$C$16:$AQ$16&lt;$B$5),'Mediums (Working)'!$C$3:$AQ$3,0))</f>
        <v>8</v>
      </c>
      <c r="J17" s="41" t="n">
        <f aca="false">IF(O17=999,"not reached",INDEX('Mediums (Working)'!$C$576:$AQ$576,O17))</f>
        <v>46298.7604050926</v>
      </c>
      <c r="K17" s="68" t="n">
        <f aca="false" t="array" ref="K17:K17">MAX(IF(ISNUMBER('Mediums (Working)'!$C$16:$AQ$16)*('Mediums (Working)'!$C$16:$AQ$16&lt;$D$5)*('Mediums (Working)'!$C$3:$AQ$3&lt;O17),'Mediums (Working)'!$C$576:$AQ$576,0))</f>
        <v>46298.7508564815</v>
      </c>
      <c r="L17" s="39" t="n">
        <f aca="false">IF(K17&gt;0,(K17-$C$3)*24,"")</f>
        <v>3.02055555555556</v>
      </c>
      <c r="M17" s="41" t="n">
        <f aca="false">IF(P17=0,"",INDEX('Mediums (Working)'!$C$576:$AQ$576,P17))</f>
        <v>46298.7715856481</v>
      </c>
      <c r="N17" s="39" t="n">
        <f aca="false">IF(P17=0,"",(M17-$C$3)*24)</f>
        <v>3.51805555555556</v>
      </c>
      <c r="O17" s="69" t="n">
        <f aca="false" t="array" ref="O17:O17">MIN(IF(ISNUMBER('Mediums (Working)'!$C$16:$AQ$16)*('Mediums (Working)'!$C$16:$AQ$16&gt;=$D$5),'Mediums (Working)'!$C$3:$AQ$3,999))</f>
        <v>9</v>
      </c>
      <c r="P17" s="70" t="n">
        <f aca="false" t="array" ref="P17:P17">MAX(IF(ISNUMBER('Mediums (Working)'!$C$16:$AQ$16)*('Mediums (Working)'!$C$16:$AQ$16&lt;$D$5),'Mediums (Working)'!$C$3:$AQ$3,0))</f>
        <v>10</v>
      </c>
      <c r="Q17" s="41" t="n">
        <f aca="false">IF(V17=999,"not reached",INDEX('Mediums (Working)'!$C$576:$AQ$576,V17))</f>
        <v>46298.8756365741</v>
      </c>
      <c r="R17" s="68" t="n">
        <f aca="false" t="array" ref="R17:R17">MAX(IF(ISNUMBER('Mediums (Working)'!$C$16:$AQ$16)*('Mediums (Working)'!$C$16:$AQ$16&lt;$F$5)*('Mediums (Working)'!$C$3:$AQ$3&lt;V17),'Mediums (Working)'!$C$576:$AQ$576,0))</f>
        <v>46298.8647685185</v>
      </c>
      <c r="S17" s="39" t="n">
        <f aca="false">IF(R17&gt;0,(R17-$C$3)*24,"")</f>
        <v>5.75444444444444</v>
      </c>
      <c r="T17" s="41" t="n">
        <f aca="false">IF(W17=0,"",INDEX('Mediums (Working)'!$C$576:$AQ$576,W17))</f>
        <v>46298.9300810185</v>
      </c>
      <c r="U17" s="39" t="n">
        <f aca="false">IF(W17=0,"",(T17-$C$3)*24)</f>
        <v>7.32194444444444</v>
      </c>
      <c r="V17" s="69" t="n">
        <f aca="false" t="array" ref="V17:V17">MIN(IF(ISNUMBER('Mediums (Working)'!$C$16:$AQ$16)*('Mediums (Working)'!$C$16:$AQ$16&gt;=$F$5),'Mediums (Working)'!$C$3:$AQ$3,999))</f>
        <v>20</v>
      </c>
      <c r="W17" s="70" t="n">
        <f aca="false" t="array" ref="W17:W17">MAX(IF(ISNUMBER('Mediums (Working)'!$C$16:$AQ$16)*('Mediums (Working)'!$C$16:$AQ$16&lt;$F$5),'Mediums (Working)'!$C$3:$AQ$3,0))</f>
        <v>24</v>
      </c>
      <c r="X17" s="41" t="n">
        <f aca="false">IF(AC17=999,"not reached",INDEX('Mediums (Working)'!$C$576:$AQ$576,AC17))</f>
        <v>46298.9903472222</v>
      </c>
      <c r="Y17" s="68" t="n">
        <f aca="false" t="array" ref="Y17:Y17">MAX(IF(ISNUMBER('Mediums (Working)'!$C$16:$AQ$16)*('Mediums (Working)'!$C$16:$AQ$16&lt;$H$5)*('Mediums (Working)'!$C$3:$AQ$3&lt;AC17),'Mediums (Working)'!$C$576:$AQ$576,0))</f>
        <v>46298.9819097222</v>
      </c>
      <c r="Z17" s="39" t="n">
        <f aca="false">IF(Y17&gt;0,(Y17-$C$3)*24,"")</f>
        <v>8.56583333333333</v>
      </c>
      <c r="AA17" s="41" t="n">
        <f aca="false">IF(AD17=0,"",INDEX('Mediums (Working)'!$C$576:$AQ$576,AD17))</f>
        <v>46299.0172453704</v>
      </c>
      <c r="AB17" s="39" t="n">
        <f aca="false">IF(AD17=0,"",(AA17-$C$3)*24)</f>
        <v>9.41388888888889</v>
      </c>
      <c r="AC17" s="69" t="n">
        <f aca="false" t="array" ref="AC17:AC17">MIN(IF(ISNUMBER('Mediums (Working)'!$C$16:$AQ$16)*('Mediums (Working)'!$C$16:$AQ$16&gt;=$H$5),'Mediums (Working)'!$C$3:$AQ$3,999))</f>
        <v>30</v>
      </c>
      <c r="AD17" s="70" t="n">
        <f aca="false" t="array" ref="AD17:AD17">MAX(IF(ISNUMBER('Mediums (Working)'!$C$16:$AQ$16)*('Mediums (Working)'!$C$16:$AQ$16&lt;$H$5),'Mediums (Working)'!$C$3:$AQ$3,0))</f>
        <v>32</v>
      </c>
      <c r="AE17" s="41" t="n">
        <f aca="false">IF(AJ17=999,"not reached",INDEX('Mediums (Working)'!$C$576:$AQ$576,AJ17))</f>
        <v>46299.1855439815</v>
      </c>
      <c r="AF17" s="68" t="n">
        <f aca="false" t="array" ref="AF17:AF17">MAX(IF(ISNUMBER('Mediums (Working)'!$C$16:$AQ$16)*('Mediums (Working)'!$C$16:$AQ$16&lt;$J$5)*('Mediums (Working)'!$C$3:$AQ$3&lt;AJ17),'Mediums (Working)'!$C$576:$AQ$576,0))</f>
        <v>46299.1472685185</v>
      </c>
      <c r="AG17" s="39" t="n">
        <f aca="false">IF(AF17&gt;0,(AF17-$C$3)*24,"")</f>
        <v>12.5344444444444</v>
      </c>
      <c r="AH17" s="41" t="n">
        <f aca="false">IF(AK17=0,"",INDEX('Mediums (Working)'!$C$576:$AQ$576,AK17))</f>
        <v>46299.1472685185</v>
      </c>
      <c r="AI17" s="39" t="n">
        <f aca="false">IF(AK17=0,"",(AH17-$C$3)*24)</f>
        <v>12.5344444444444</v>
      </c>
      <c r="AJ17" s="69" t="n">
        <f aca="false" t="array" ref="AJ17:AJ17">MIN(IF(ISNUMBER('Mediums (Working)'!$C$16:$AQ$16)*('Mediums (Working)'!$C$16:$AQ$16&gt;=$J$5),'Mediums (Working)'!$C$3:$AQ$3,999))</f>
        <v>40</v>
      </c>
      <c r="AK17" s="70" t="n">
        <f aca="false" t="array" ref="AK17:AK17">MAX(IF(ISNUMBER('Mediums (Working)'!$C$16:$AQ$16)*('Mediums (Working)'!$C$16:$AQ$16&lt;$J$5),'Mediums (Working)'!$C$3:$AQ$3,0))</f>
        <v>39</v>
      </c>
    </row>
    <row r="18" customFormat="false" ht="15" hidden="false" customHeight="false" outlineLevel="0" collapsed="false">
      <c r="A18" s="15" t="s">
        <v>192</v>
      </c>
      <c r="B18" s="16" t="s">
        <v>153</v>
      </c>
      <c r="C18" s="41" t="n">
        <f aca="false">IF(H18=999,"not reached",INDEX('Mediums (Working)'!$C$577:$AQ$577,H18))</f>
        <v>46298.7604398148</v>
      </c>
      <c r="D18" s="68" t="n">
        <f aca="false" t="array" ref="D18:D18">MAX(IF(ISNUMBER('Mediums (Working)'!$C$17:$AQ$17)*('Mediums (Working)'!$C$17:$AQ$17&lt;$B$5)*('Mediums (Working)'!$C$3:$AQ$3&lt;H18),'Mediums (Working)'!$C$577:$AQ$577,0))</f>
        <v>46298.7510763889</v>
      </c>
      <c r="E18" s="39" t="n">
        <f aca="false">IF(D18&gt;0,(D18-$C$3)*24,"")</f>
        <v>3.02583333333333</v>
      </c>
      <c r="F18" s="41" t="n">
        <f aca="false">IF(I18=0,"",INDEX('Mediums (Working)'!$C$577:$AQ$577,I18))</f>
        <v>46298.7717824074</v>
      </c>
      <c r="G18" s="39" t="n">
        <f aca="false">IF(I18=0,"",(F18-$C$3)*24)</f>
        <v>3.52277777777778</v>
      </c>
      <c r="H18" s="69" t="n">
        <f aca="false" t="array" ref="H18:H18">MIN(IF(ISNUMBER('Mediums (Working)'!$C$17:$AQ$17)*('Mediums (Working)'!$C$17:$AQ$17&gt;=$B$5),'Mediums (Working)'!$C$3:$AQ$3,999))</f>
        <v>9</v>
      </c>
      <c r="I18" s="70" t="n">
        <f aca="false" t="array" ref="I18:I18">MAX(IF(ISNUMBER('Mediums (Working)'!$C$17:$AQ$17)*('Mediums (Working)'!$C$17:$AQ$17&lt;$B$5),'Mediums (Working)'!$C$3:$AQ$3,0))</f>
        <v>10</v>
      </c>
      <c r="J18" s="41" t="n">
        <f aca="false">IF(O18=999,"not reached",INDEX('Mediums (Working)'!$C$577:$AQ$577,O18))</f>
        <v>46298.7934375</v>
      </c>
      <c r="K18" s="68" t="n">
        <f aca="false" t="array" ref="K18:K18">MAX(IF(ISNUMBER('Mediums (Working)'!$C$17:$AQ$17)*('Mediums (Working)'!$C$17:$AQ$17&lt;$D$5)*('Mediums (Working)'!$C$3:$AQ$3&lt;O18),'Mediums (Working)'!$C$577:$AQ$577,0))</f>
        <v>46298.7816782407</v>
      </c>
      <c r="L18" s="39" t="n">
        <f aca="false">IF(K18&gt;0,(K18-$C$3)*24,"")</f>
        <v>3.76027777777778</v>
      </c>
      <c r="M18" s="41" t="n">
        <f aca="false">IF(P18=0,"",INDEX('Mediums (Working)'!$C$577:$AQ$577,P18))</f>
        <v>46298.8864583333</v>
      </c>
      <c r="N18" s="39" t="n">
        <f aca="false">IF(P18=0,"",(M18-$C$3)*24)</f>
        <v>6.275</v>
      </c>
      <c r="O18" s="69" t="n">
        <f aca="false" t="array" ref="O18:O18">MIN(IF(ISNUMBER('Mediums (Working)'!$C$17:$AQ$17)*('Mediums (Working)'!$C$17:$AQ$17&gt;=$D$5),'Mediums (Working)'!$C$3:$AQ$3,999))</f>
        <v>12</v>
      </c>
      <c r="P18" s="70" t="n">
        <f aca="false" t="array" ref="P18:P18">MAX(IF(ISNUMBER('Mediums (Working)'!$C$17:$AQ$17)*('Mediums (Working)'!$C$17:$AQ$17&lt;$D$5),'Mediums (Working)'!$C$3:$AQ$3,0))</f>
        <v>21</v>
      </c>
      <c r="Q18" s="41" t="n">
        <f aca="false">IF(V18=999,"not reached",INDEX('Mediums (Working)'!$C$577:$AQ$577,V18))</f>
        <v>46298.9692013889</v>
      </c>
      <c r="R18" s="68" t="n">
        <f aca="false" t="array" ref="R18:R18">MAX(IF(ISNUMBER('Mediums (Working)'!$C$17:$AQ$17)*('Mediums (Working)'!$C$17:$AQ$17&lt;$F$5)*('Mediums (Working)'!$C$3:$AQ$3&lt;V18),'Mediums (Working)'!$C$577:$AQ$577,0))</f>
        <v>46298.9595601852</v>
      </c>
      <c r="S18" s="39" t="n">
        <f aca="false">IF(R18&gt;0,(R18-$C$3)*24,"")</f>
        <v>8.02944444444445</v>
      </c>
      <c r="T18" s="41" t="n">
        <f aca="false">IF(W18=0,"",INDEX('Mediums (Working)'!$C$577:$AQ$577,W18))</f>
        <v>46298.9595601852</v>
      </c>
      <c r="U18" s="39" t="n">
        <f aca="false">IF(W18=0,"",(T18-$C$3)*24)</f>
        <v>8.02944444444445</v>
      </c>
      <c r="V18" s="69" t="n">
        <f aca="false" t="array" ref="V18:V18">MIN(IF(ISNUMBER('Mediums (Working)'!$C$17:$AQ$17)*('Mediums (Working)'!$C$17:$AQ$17&gt;=$F$5),'Mediums (Working)'!$C$3:$AQ$3,999))</f>
        <v>28</v>
      </c>
      <c r="W18" s="70" t="n">
        <f aca="false" t="array" ref="W18:W18">MAX(IF(ISNUMBER('Mediums (Working)'!$C$17:$AQ$17)*('Mediums (Working)'!$C$17:$AQ$17&lt;$F$5),'Mediums (Working)'!$C$3:$AQ$3,0))</f>
        <v>27</v>
      </c>
      <c r="X18" s="41" t="n">
        <f aca="false">IF(AC18=999,"not reached",INDEX('Mediums (Working)'!$C$577:$AQ$577,AC18))</f>
        <v>46299.1271527778</v>
      </c>
      <c r="Y18" s="68" t="n">
        <f aca="false" t="array" ref="Y18:Y18">MAX(IF(ISNUMBER('Mediums (Working)'!$C$17:$AQ$17)*('Mediums (Working)'!$C$17:$AQ$17&lt;$H$5)*('Mediums (Working)'!$C$3:$AQ$3&lt;AC18),'Mediums (Working)'!$C$577:$AQ$577,0))</f>
        <v>46299.1052083333</v>
      </c>
      <c r="Z18" s="39" t="n">
        <f aca="false">IF(Y18&gt;0,(Y18-$C$3)*24,"")</f>
        <v>11.525</v>
      </c>
      <c r="AA18" s="41" t="n">
        <f aca="false">IF(AD18=0,"",INDEX('Mediums (Working)'!$C$577:$AQ$577,AD18))</f>
        <v>46299.1052083333</v>
      </c>
      <c r="AB18" s="39" t="n">
        <f aca="false">IF(AD18=0,"",(AA18-$C$3)*24)</f>
        <v>11.525</v>
      </c>
      <c r="AC18" s="69" t="n">
        <f aca="false" t="array" ref="AC18:AC18">MIN(IF(ISNUMBER('Mediums (Working)'!$C$17:$AQ$17)*('Mediums (Working)'!$C$17:$AQ$17&gt;=$H$5),'Mediums (Working)'!$C$3:$AQ$3,999))</f>
        <v>38</v>
      </c>
      <c r="AD18" s="70" t="n">
        <f aca="false" t="array" ref="AD18:AD18">MAX(IF(ISNUMBER('Mediums (Working)'!$C$17:$AQ$17)*('Mediums (Working)'!$C$17:$AQ$17&lt;$H$5),'Mediums (Working)'!$C$3:$AQ$3,0))</f>
        <v>37</v>
      </c>
      <c r="AE18" s="41" t="str">
        <f aca="false">IF(AJ18=999,"not reached",INDEX('Mediums (Working)'!$C$577:$AQ$577,AJ18))</f>
        <v>not reached</v>
      </c>
      <c r="AF18" s="68" t="n">
        <f aca="false" t="array" ref="AF18:AF18">MAX(IF(ISNUMBER('Mediums (Working)'!$C$17:$AQ$17)*('Mediums (Working)'!$C$17:$AQ$17&lt;$J$5)*('Mediums (Working)'!$C$3:$AQ$3&lt;AJ18),'Mediums (Working)'!$C$577:$AQ$577,0))</f>
        <v>46299.2063310185</v>
      </c>
      <c r="AG18" s="39" t="n">
        <f aca="false">IF(AF18&gt;0,(AF18-$C$3)*24,"")</f>
        <v>13.9519444444444</v>
      </c>
      <c r="AH18" s="41" t="n">
        <f aca="false">IF(AK18=0,"",INDEX('Mediums (Working)'!$C$577:$AQ$577,AK18))</f>
        <v>46299.2063310185</v>
      </c>
      <c r="AI18" s="39" t="n">
        <f aca="false">IF(AK18=0,"",(AH18-$C$3)*24)</f>
        <v>13.9519444444444</v>
      </c>
      <c r="AJ18" s="69" t="n">
        <f aca="false" t="array" ref="AJ18:AJ18">MIN(IF(ISNUMBER('Mediums (Working)'!$C$17:$AQ$17)*('Mediums (Working)'!$C$17:$AQ$17&gt;=$J$5),'Mediums (Working)'!$C$3:$AQ$3,999))</f>
        <v>999</v>
      </c>
      <c r="AK18" s="70" t="n">
        <f aca="false" t="array" ref="AK18:AK18">MAX(IF(ISNUMBER('Mediums (Working)'!$C$17:$AQ$17)*('Mediums (Working)'!$C$17:$AQ$17&lt;$J$5),'Mediums (Working)'!$C$3:$AQ$3,0))</f>
        <v>41</v>
      </c>
    </row>
    <row r="19" customFormat="false" ht="15" hidden="false" customHeight="false" outlineLevel="0" collapsed="false">
      <c r="A19" s="15" t="s">
        <v>195</v>
      </c>
      <c r="B19" s="16" t="s">
        <v>153</v>
      </c>
      <c r="C19" s="41" t="n">
        <f aca="false">IF(H19=999,"not reached",INDEX('Mediums (Working)'!$C$578:$AQ$578,H19))</f>
        <v>46298.8237962963</v>
      </c>
      <c r="D19" s="68" t="n">
        <f aca="false" t="array" ref="D19:D19">MAX(IF(ISNUMBER('Mediums (Working)'!$C$18:$AQ$18)*('Mediums (Working)'!$C$18:$AQ$18&lt;$B$5)*('Mediums (Working)'!$C$3:$AQ$3&lt;H19),'Mediums (Working)'!$C$578:$AQ$578,0))</f>
        <v>46298.8141666667</v>
      </c>
      <c r="E19" s="39" t="n">
        <f aca="false">IF(D19&gt;0,(D19-$C$3)*24,"")</f>
        <v>4.54</v>
      </c>
      <c r="F19" s="41" t="n">
        <f aca="false">IF(I19=0,"",INDEX('Mediums (Working)'!$C$578:$AQ$578,I19))</f>
        <v>46298.8864814815</v>
      </c>
      <c r="G19" s="39" t="n">
        <f aca="false">IF(I19=0,"",(F19-$C$3)*24)</f>
        <v>6.27555555555556</v>
      </c>
      <c r="H19" s="69" t="n">
        <f aca="false" t="array" ref="H19:H19">MIN(IF(ISNUMBER('Mediums (Working)'!$C$18:$AQ$18)*('Mediums (Working)'!$C$18:$AQ$18&gt;=$B$5),'Mediums (Working)'!$C$3:$AQ$3,999))</f>
        <v>15</v>
      </c>
      <c r="I19" s="70" t="n">
        <f aca="false" t="array" ref="I19:I19">MAX(IF(ISNUMBER('Mediums (Working)'!$C$18:$AQ$18)*('Mediums (Working)'!$C$18:$AQ$18&lt;$B$5),'Mediums (Working)'!$C$3:$AQ$3,0))</f>
        <v>21</v>
      </c>
      <c r="J19" s="41" t="n">
        <f aca="false">IF(O19=999,"not reached",INDEX('Mediums (Working)'!$C$578:$AQ$578,O19))</f>
        <v>46298.8648148148</v>
      </c>
      <c r="K19" s="68" t="n">
        <f aca="false" t="array" ref="K19:K19">MAX(IF(ISNUMBER('Mediums (Working)'!$C$18:$AQ$18)*('Mediums (Working)'!$C$18:$AQ$18&lt;$D$5)*('Mediums (Working)'!$C$3:$AQ$3&lt;O19),'Mediums (Working)'!$C$578:$AQ$578,0))</f>
        <v>46298.8554861111</v>
      </c>
      <c r="L19" s="39" t="n">
        <f aca="false">IF(K19&gt;0,(K19-$C$3)*24,"")</f>
        <v>5.53166666666667</v>
      </c>
      <c r="M19" s="41" t="n">
        <f aca="false">IF(P19=0,"",INDEX('Mediums (Working)'!$C$578:$AQ$578,P19))</f>
        <v>46298.9595833333</v>
      </c>
      <c r="N19" s="39" t="n">
        <f aca="false">IF(P19=0,"",(M19-$C$3)*24)</f>
        <v>8.03</v>
      </c>
      <c r="O19" s="69" t="n">
        <f aca="false" t="array" ref="O19:O19">MIN(IF(ISNUMBER('Mediums (Working)'!$C$18:$AQ$18)*('Mediums (Working)'!$C$18:$AQ$18&gt;=$D$5),'Mediums (Working)'!$C$3:$AQ$3,999))</f>
        <v>19</v>
      </c>
      <c r="P19" s="70" t="n">
        <f aca="false" t="array" ref="P19:P19">MAX(IF(ISNUMBER('Mediums (Working)'!$C$18:$AQ$18)*('Mediums (Working)'!$C$18:$AQ$18&lt;$D$5),'Mediums (Working)'!$C$3:$AQ$3,0))</f>
        <v>27</v>
      </c>
      <c r="Q19" s="41" t="n">
        <f aca="false">IF(V19=999,"not reached",INDEX('Mediums (Working)'!$C$578:$AQ$578,V19))</f>
        <v>46298.9692361111</v>
      </c>
      <c r="R19" s="68" t="n">
        <f aca="false" t="array" ref="R19:R19">MAX(IF(ISNUMBER('Mediums (Working)'!$C$18:$AQ$18)*('Mediums (Working)'!$C$18:$AQ$18&lt;$F$5)*('Mediums (Working)'!$C$3:$AQ$3&lt;V19),'Mediums (Working)'!$C$578:$AQ$578,0))</f>
        <v>46298.9595833333</v>
      </c>
      <c r="S19" s="39" t="n">
        <f aca="false">IF(R19&gt;0,(R19-$C$3)*24,"")</f>
        <v>8.03</v>
      </c>
      <c r="T19" s="41" t="n">
        <f aca="false">IF(W19=0,"",INDEX('Mediums (Working)'!$C$578:$AQ$578,W19))</f>
        <v>46299.0173148148</v>
      </c>
      <c r="U19" s="39" t="n">
        <f aca="false">IF(W19=0,"",(T19-$C$3)*24)</f>
        <v>9.41555555555556</v>
      </c>
      <c r="V19" s="69" t="n">
        <f aca="false" t="array" ref="V19:V19">MIN(IF(ISNUMBER('Mediums (Working)'!$C$18:$AQ$18)*('Mediums (Working)'!$C$18:$AQ$18&gt;=$F$5),'Mediums (Working)'!$C$3:$AQ$3,999))</f>
        <v>28</v>
      </c>
      <c r="W19" s="70" t="n">
        <f aca="false" t="array" ref="W19:W19">MAX(IF(ISNUMBER('Mediums (Working)'!$C$18:$AQ$18)*('Mediums (Working)'!$C$18:$AQ$18&lt;$F$5),'Mediums (Working)'!$C$3:$AQ$3,0))</f>
        <v>32</v>
      </c>
      <c r="X19" s="41" t="n">
        <f aca="false">IF(AC19=999,"not reached",INDEX('Mediums (Working)'!$C$578:$AQ$578,AC19))</f>
        <v>46299.1052430556</v>
      </c>
      <c r="Y19" s="68" t="n">
        <f aca="false" t="array" ref="Y19:Y19">MAX(IF(ISNUMBER('Mediums (Working)'!$C$18:$AQ$18)*('Mediums (Working)'!$C$18:$AQ$18&lt;$H$5)*('Mediums (Working)'!$C$3:$AQ$3&lt;AC19),'Mediums (Working)'!$C$578:$AQ$578,0))</f>
        <v>46299.0863425926</v>
      </c>
      <c r="Z19" s="39" t="n">
        <f aca="false">IF(Y19&gt;0,(Y19-$C$3)*24,"")</f>
        <v>11.0722222222222</v>
      </c>
      <c r="AA19" s="41" t="n">
        <f aca="false">IF(AD19=0,"",INDEX('Mediums (Working)'!$C$578:$AQ$578,AD19))</f>
        <v>46299.0863425926</v>
      </c>
      <c r="AB19" s="39" t="n">
        <f aca="false">IF(AD19=0,"",(AA19-$C$3)*24)</f>
        <v>11.0722222222222</v>
      </c>
      <c r="AC19" s="69" t="n">
        <f aca="false" t="array" ref="AC19:AC19">MIN(IF(ISNUMBER('Mediums (Working)'!$C$18:$AQ$18)*('Mediums (Working)'!$C$18:$AQ$18&gt;=$H$5),'Mediums (Working)'!$C$3:$AQ$3,999))</f>
        <v>37</v>
      </c>
      <c r="AD19" s="70" t="n">
        <f aca="false" t="array" ref="AD19:AD19">MAX(IF(ISNUMBER('Mediums (Working)'!$C$18:$AQ$18)*('Mediums (Working)'!$C$18:$AQ$18&lt;$H$5),'Mediums (Working)'!$C$3:$AQ$3,0))</f>
        <v>36</v>
      </c>
      <c r="AE19" s="41" t="str">
        <f aca="false">IF(AJ19=999,"not reached",INDEX('Mediums (Working)'!$C$578:$AQ$578,AJ19))</f>
        <v>not reached</v>
      </c>
      <c r="AF19" s="68" t="n">
        <f aca="false" t="array" ref="AF19:AF19">MAX(IF(ISNUMBER('Mediums (Working)'!$C$18:$AQ$18)*('Mediums (Working)'!$C$18:$AQ$18&lt;$J$5)*('Mediums (Working)'!$C$3:$AQ$3&lt;AJ19),'Mediums (Working)'!$C$578:$AQ$578,0))</f>
        <v>46299.2063541667</v>
      </c>
      <c r="AG19" s="39" t="n">
        <f aca="false">IF(AF19&gt;0,(AF19-$C$3)*24,"")</f>
        <v>13.9525</v>
      </c>
      <c r="AH19" s="41" t="n">
        <f aca="false">IF(AK19=0,"",INDEX('Mediums (Working)'!$C$578:$AQ$578,AK19))</f>
        <v>46299.2063541667</v>
      </c>
      <c r="AI19" s="39" t="n">
        <f aca="false">IF(AK19=0,"",(AH19-$C$3)*24)</f>
        <v>13.9525</v>
      </c>
      <c r="AJ19" s="69" t="n">
        <f aca="false" t="array" ref="AJ19:AJ19">MIN(IF(ISNUMBER('Mediums (Working)'!$C$18:$AQ$18)*('Mediums (Working)'!$C$18:$AQ$18&gt;=$J$5),'Mediums (Working)'!$C$3:$AQ$3,999))</f>
        <v>999</v>
      </c>
      <c r="AK19" s="70" t="n">
        <f aca="false" t="array" ref="AK19:AK19">MAX(IF(ISNUMBER('Mediums (Working)'!$C$18:$AQ$18)*('Mediums (Working)'!$C$18:$AQ$18&lt;$J$5),'Mediums (Working)'!$C$3:$AQ$3,0))</f>
        <v>41</v>
      </c>
    </row>
    <row r="20" customFormat="false" ht="15" hidden="false" customHeight="false" outlineLevel="0" collapsed="false">
      <c r="A20" s="15" t="s">
        <v>198</v>
      </c>
      <c r="B20" s="16" t="s">
        <v>153</v>
      </c>
      <c r="C20" s="41" t="n">
        <f aca="false">IF(H20=999,"not reached",INDEX('Mediums (Working)'!$C$579:$AQ$579,H20))</f>
        <v>46298.6886574074</v>
      </c>
      <c r="D20" s="68" t="n">
        <f aca="false" t="array" ref="D20:D20">MAX(IF(ISNUMBER('Mediums (Working)'!$C$19:$AQ$19)*('Mediums (Working)'!$C$19:$AQ$19&lt;$B$5)*('Mediums (Working)'!$C$3:$AQ$3&lt;H20),'Mediums (Working)'!$C$579:$AQ$579,0))</f>
        <v>46298.6784490741</v>
      </c>
      <c r="E20" s="39" t="n">
        <f aca="false">IF(D20&gt;0,(D20-$C$3)*24,"")</f>
        <v>1.28277777777778</v>
      </c>
      <c r="F20" s="41" t="n">
        <f aca="false">IF(I20=0,"",INDEX('Mediums (Working)'!$C$579:$AQ$579,I20))</f>
        <v>46298.8865046296</v>
      </c>
      <c r="G20" s="39" t="n">
        <f aca="false">IF(I20=0,"",(F20-$C$3)*24)</f>
        <v>6.27611111111111</v>
      </c>
      <c r="H20" s="69" t="n">
        <f aca="false" t="array" ref="H20:H20">MIN(IF(ISNUMBER('Mediums (Working)'!$C$19:$AQ$19)*('Mediums (Working)'!$C$19:$AQ$19&gt;=$B$5),'Mediums (Working)'!$C$3:$AQ$3,999))</f>
        <v>3</v>
      </c>
      <c r="I20" s="70" t="n">
        <f aca="false" t="array" ref="I20:I20">MAX(IF(ISNUMBER('Mediums (Working)'!$C$19:$AQ$19)*('Mediums (Working)'!$C$19:$AQ$19&lt;$B$5),'Mediums (Working)'!$C$3:$AQ$3,0))</f>
        <v>21</v>
      </c>
      <c r="J20" s="41" t="n">
        <f aca="false">IF(O20=999,"not reached",INDEX('Mediums (Working)'!$C$579:$AQ$579,O20))</f>
        <v>46298.9301967593</v>
      </c>
      <c r="K20" s="68" t="n">
        <f aca="false" t="array" ref="K20:K20">MAX(IF(ISNUMBER('Mediums (Working)'!$C$19:$AQ$19)*('Mediums (Working)'!$C$19:$AQ$19&lt;$D$5)*('Mediums (Working)'!$C$3:$AQ$3&lt;O20),'Mediums (Working)'!$C$579:$AQ$579,0))</f>
        <v>46298.9078703704</v>
      </c>
      <c r="L20" s="39" t="n">
        <f aca="false">IF(K20&gt;0,(K20-$C$3)*24,"")</f>
        <v>6.78888888888889</v>
      </c>
      <c r="M20" s="41" t="n">
        <f aca="false">IF(P20=0,"",INDEX('Mediums (Working)'!$C$579:$AQ$579,P20))</f>
        <v>46298.9596064815</v>
      </c>
      <c r="N20" s="39" t="n">
        <f aca="false">IF(P20=0,"",(M20-$C$3)*24)</f>
        <v>8.03055555555556</v>
      </c>
      <c r="O20" s="69" t="n">
        <f aca="false" t="array" ref="O20:O20">MIN(IF(ISNUMBER('Mediums (Working)'!$C$19:$AQ$19)*('Mediums (Working)'!$C$19:$AQ$19&gt;=$D$5),'Mediums (Working)'!$C$3:$AQ$3,999))</f>
        <v>24</v>
      </c>
      <c r="P20" s="70" t="n">
        <f aca="false" t="array" ref="P20:P20">MAX(IF(ISNUMBER('Mediums (Working)'!$C$19:$AQ$19)*('Mediums (Working)'!$C$19:$AQ$19&lt;$D$5),'Mediums (Working)'!$C$3:$AQ$3,0))</f>
        <v>27</v>
      </c>
      <c r="Q20" s="41" t="n">
        <f aca="false">IF(V20=999,"not reached",INDEX('Mediums (Working)'!$C$579:$AQ$579,V20))</f>
        <v>46298.9904976852</v>
      </c>
      <c r="R20" s="68" t="n">
        <f aca="false" t="array" ref="R20:R20">MAX(IF(ISNUMBER('Mediums (Working)'!$C$19:$AQ$19)*('Mediums (Working)'!$C$19:$AQ$19&lt;$F$5)*('Mediums (Working)'!$C$3:$AQ$3&lt;V20),'Mediums (Working)'!$C$579:$AQ$579,0))</f>
        <v>46298.9820023148</v>
      </c>
      <c r="S20" s="39" t="n">
        <f aca="false">IF(R20&gt;0,(R20-$C$3)*24,"")</f>
        <v>8.56805555555556</v>
      </c>
      <c r="T20" s="41" t="n">
        <f aca="false">IF(W20=0,"",INDEX('Mediums (Working)'!$C$579:$AQ$579,W20))</f>
        <v>46299.0021180556</v>
      </c>
      <c r="U20" s="39" t="n">
        <f aca="false">IF(W20=0,"",(T20-$C$3)*24)</f>
        <v>9.05083333333333</v>
      </c>
      <c r="V20" s="69" t="n">
        <f aca="false" t="array" ref="V20:V20">MIN(IF(ISNUMBER('Mediums (Working)'!$C$19:$AQ$19)*('Mediums (Working)'!$C$19:$AQ$19&gt;=$F$5),'Mediums (Working)'!$C$3:$AQ$3,999))</f>
        <v>30</v>
      </c>
      <c r="W20" s="70" t="n">
        <f aca="false" t="array" ref="W20:W20">MAX(IF(ISNUMBER('Mediums (Working)'!$C$19:$AQ$19)*('Mediums (Working)'!$C$19:$AQ$19&lt;$F$5),'Mediums (Working)'!$C$3:$AQ$3,0))</f>
        <v>31</v>
      </c>
      <c r="X20" s="41" t="n">
        <f aca="false">IF(AC20=999,"not reached",INDEX('Mediums (Working)'!$C$579:$AQ$579,AC20))</f>
        <v>46299.1052777778</v>
      </c>
      <c r="Y20" s="68" t="n">
        <f aca="false" t="array" ref="Y20:Y20">MAX(IF(ISNUMBER('Mediums (Working)'!$C$19:$AQ$19)*('Mediums (Working)'!$C$19:$AQ$19&lt;$H$5)*('Mediums (Working)'!$C$3:$AQ$3&lt;AC20),'Mediums (Working)'!$C$579:$AQ$579,0))</f>
        <v>46299.0863657407</v>
      </c>
      <c r="Z20" s="39" t="n">
        <f aca="false">IF(Y20&gt;0,(Y20-$C$3)*24,"")</f>
        <v>11.0727777777778</v>
      </c>
      <c r="AA20" s="41" t="n">
        <f aca="false">IF(AD20=0,"",INDEX('Mediums (Working)'!$C$579:$AQ$579,AD20))</f>
        <v>46299.0863657407</v>
      </c>
      <c r="AB20" s="39" t="n">
        <f aca="false">IF(AD20=0,"",(AA20-$C$3)*24)</f>
        <v>11.0727777777778</v>
      </c>
      <c r="AC20" s="69" t="n">
        <f aca="false" t="array" ref="AC20:AC20">MIN(IF(ISNUMBER('Mediums (Working)'!$C$19:$AQ$19)*('Mediums (Working)'!$C$19:$AQ$19&gt;=$H$5),'Mediums (Working)'!$C$3:$AQ$3,999))</f>
        <v>37</v>
      </c>
      <c r="AD20" s="70" t="n">
        <f aca="false" t="array" ref="AD20:AD20">MAX(IF(ISNUMBER('Mediums (Working)'!$C$19:$AQ$19)*('Mediums (Working)'!$C$19:$AQ$19&lt;$H$5),'Mediums (Working)'!$C$3:$AQ$3,0))</f>
        <v>36</v>
      </c>
      <c r="AE20" s="41" t="str">
        <f aca="false">IF(AJ20=999,"not reached",INDEX('Mediums (Working)'!$C$579:$AQ$579,AJ20))</f>
        <v>not reached</v>
      </c>
      <c r="AF20" s="68" t="n">
        <f aca="false" t="array" ref="AF20:AF20">MAX(IF(ISNUMBER('Mediums (Working)'!$C$19:$AQ$19)*('Mediums (Working)'!$C$19:$AQ$19&lt;$J$5)*('Mediums (Working)'!$C$3:$AQ$3&lt;AJ20),'Mediums (Working)'!$C$579:$AQ$579,0))</f>
        <v>46299.2063773148</v>
      </c>
      <c r="AG20" s="39" t="n">
        <f aca="false">IF(AF20&gt;0,(AF20-$C$3)*24,"")</f>
        <v>13.9530555555556</v>
      </c>
      <c r="AH20" s="41" t="n">
        <f aca="false">IF(AK20=0,"",INDEX('Mediums (Working)'!$C$579:$AQ$579,AK20))</f>
        <v>46299.2063773148</v>
      </c>
      <c r="AI20" s="39" t="n">
        <f aca="false">IF(AK20=0,"",(AH20-$C$3)*24)</f>
        <v>13.9530555555556</v>
      </c>
      <c r="AJ20" s="69" t="n">
        <f aca="false" t="array" ref="AJ20:AJ20">MIN(IF(ISNUMBER('Mediums (Working)'!$C$19:$AQ$19)*('Mediums (Working)'!$C$19:$AQ$19&gt;=$J$5),'Mediums (Working)'!$C$3:$AQ$3,999))</f>
        <v>999</v>
      </c>
      <c r="AK20" s="70" t="n">
        <f aca="false" t="array" ref="AK20:AK20">MAX(IF(ISNUMBER('Mediums (Working)'!$C$19:$AQ$19)*('Mediums (Working)'!$C$19:$AQ$19&lt;$J$5),'Mediums (Working)'!$C$3:$AQ$3,0))</f>
        <v>41</v>
      </c>
    </row>
    <row r="21" customFormat="false" ht="15" hidden="false" customHeight="false" outlineLevel="0" collapsed="false">
      <c r="A21" s="15" t="s">
        <v>201</v>
      </c>
      <c r="B21" s="16" t="s">
        <v>153</v>
      </c>
      <c r="C21" s="41" t="n">
        <f aca="false">IF(H21=999,"not reached",INDEX('Mediums (Working)'!$C$580:$AQ$580,H21))</f>
        <v>46298.6886805556</v>
      </c>
      <c r="D21" s="68" t="n">
        <f aca="false" t="array" ref="D21:D21">MAX(IF(ISNUMBER('Mediums (Working)'!$C$20:$AQ$20)*('Mediums (Working)'!$C$20:$AQ$20&lt;$B$5)*('Mediums (Working)'!$C$3:$AQ$3&lt;H21),'Mediums (Working)'!$C$580:$AQ$580,0))</f>
        <v>46298.6785532407</v>
      </c>
      <c r="E21" s="39" t="n">
        <f aca="false">IF(D21&gt;0,(D21-$C$3)*24,"")</f>
        <v>1.28527777777778</v>
      </c>
      <c r="F21" s="41" t="n">
        <f aca="false">IF(I21=0,"",INDEX('Mediums (Working)'!$C$580:$AQ$580,I21))</f>
        <v>46298.8865277778</v>
      </c>
      <c r="G21" s="39" t="n">
        <f aca="false">IF(I21=0,"",(F21-$C$3)*24)</f>
        <v>6.27666666666667</v>
      </c>
      <c r="H21" s="69" t="n">
        <f aca="false" t="array" ref="H21:H21">MIN(IF(ISNUMBER('Mediums (Working)'!$C$20:$AQ$20)*('Mediums (Working)'!$C$20:$AQ$20&gt;=$B$5),'Mediums (Working)'!$C$3:$AQ$3,999))</f>
        <v>3</v>
      </c>
      <c r="I21" s="70" t="n">
        <f aca="false" t="array" ref="I21:I21">MAX(IF(ISNUMBER('Mediums (Working)'!$C$20:$AQ$20)*('Mediums (Working)'!$C$20:$AQ$20&lt;$B$5),'Mediums (Working)'!$C$3:$AQ$3,0))</f>
        <v>21</v>
      </c>
      <c r="J21" s="41" t="n">
        <f aca="false">IF(O21=999,"not reached",INDEX('Mediums (Working)'!$C$580:$AQ$580,O21))</f>
        <v>46298.9302893519</v>
      </c>
      <c r="K21" s="68" t="n">
        <f aca="false" t="array" ref="K21:K21">MAX(IF(ISNUMBER('Mediums (Working)'!$C$20:$AQ$20)*('Mediums (Working)'!$C$20:$AQ$20&lt;$D$5)*('Mediums (Working)'!$C$3:$AQ$3&lt;O21),'Mediums (Working)'!$C$580:$AQ$580,0))</f>
        <v>46298.9078935185</v>
      </c>
      <c r="L21" s="39" t="n">
        <f aca="false">IF(K21&gt;0,(K21-$C$3)*24,"")</f>
        <v>6.78944444444444</v>
      </c>
      <c r="M21" s="41" t="n">
        <f aca="false">IF(P21=0,"",INDEX('Mediums (Working)'!$C$580:$AQ$580,P21))</f>
        <v>46298.9078935185</v>
      </c>
      <c r="N21" s="39" t="n">
        <f aca="false">IF(P21=0,"",(M21-$C$3)*24)</f>
        <v>6.78944444444444</v>
      </c>
      <c r="O21" s="69" t="n">
        <f aca="false" t="array" ref="O21:O21">MIN(IF(ISNUMBER('Mediums (Working)'!$C$20:$AQ$20)*('Mediums (Working)'!$C$20:$AQ$20&gt;=$D$5),'Mediums (Working)'!$C$3:$AQ$3,999))</f>
        <v>24</v>
      </c>
      <c r="P21" s="70" t="n">
        <f aca="false" t="array" ref="P21:P21">MAX(IF(ISNUMBER('Mediums (Working)'!$C$20:$AQ$20)*('Mediums (Working)'!$C$20:$AQ$20&lt;$D$5),'Mediums (Working)'!$C$3:$AQ$3,0))</f>
        <v>23</v>
      </c>
      <c r="Q21" s="41" t="n">
        <f aca="false">IF(V21=999,"not reached",INDEX('Mediums (Working)'!$C$580:$AQ$580,V21))</f>
        <v>46298.9905902778</v>
      </c>
      <c r="R21" s="68" t="n">
        <f aca="false" t="array" ref="R21:R21">MAX(IF(ISNUMBER('Mediums (Working)'!$C$20:$AQ$20)*('Mediums (Working)'!$C$20:$AQ$20&lt;$F$5)*('Mediums (Working)'!$C$3:$AQ$3&lt;V21),'Mediums (Working)'!$C$580:$AQ$580,0))</f>
        <v>46298.9820949074</v>
      </c>
      <c r="S21" s="39" t="n">
        <f aca="false">IF(R21&gt;0,(R21-$C$3)*24,"")</f>
        <v>8.57027777777778</v>
      </c>
      <c r="T21" s="41" t="n">
        <f aca="false">IF(W21=0,"",INDEX('Mediums (Working)'!$C$580:$AQ$580,W21))</f>
        <v>46299.0021412037</v>
      </c>
      <c r="U21" s="39" t="n">
        <f aca="false">IF(W21=0,"",(T21-$C$3)*24)</f>
        <v>9.05138888888889</v>
      </c>
      <c r="V21" s="69" t="n">
        <f aca="false" t="array" ref="V21:V21">MIN(IF(ISNUMBER('Mediums (Working)'!$C$20:$AQ$20)*('Mediums (Working)'!$C$20:$AQ$20&gt;=$F$5),'Mediums (Working)'!$C$3:$AQ$3,999))</f>
        <v>30</v>
      </c>
      <c r="W21" s="70" t="n">
        <f aca="false" t="array" ref="W21:W21">MAX(IF(ISNUMBER('Mediums (Working)'!$C$20:$AQ$20)*('Mediums (Working)'!$C$20:$AQ$20&lt;$F$5),'Mediums (Working)'!$C$3:$AQ$3,0))</f>
        <v>31</v>
      </c>
      <c r="X21" s="41" t="n">
        <f aca="false">IF(AC21=999,"not reached",INDEX('Mediums (Working)'!$C$580:$AQ$580,AC21))</f>
        <v>46299.1053009259</v>
      </c>
      <c r="Y21" s="68" t="n">
        <f aca="false" t="array" ref="Y21:Y21">MAX(IF(ISNUMBER('Mediums (Working)'!$C$20:$AQ$20)*('Mediums (Working)'!$C$20:$AQ$20&lt;$H$5)*('Mediums (Working)'!$C$3:$AQ$3&lt;AC21),'Mediums (Working)'!$C$580:$AQ$580,0))</f>
        <v>46299.0864699074</v>
      </c>
      <c r="Z21" s="39" t="n">
        <f aca="false">IF(Y21&gt;0,(Y21-$C$3)*24,"")</f>
        <v>11.0752777777778</v>
      </c>
      <c r="AA21" s="41" t="n">
        <f aca="false">IF(AD21=0,"",INDEX('Mediums (Working)'!$C$580:$AQ$580,AD21))</f>
        <v>46299.0864699074</v>
      </c>
      <c r="AB21" s="39" t="n">
        <f aca="false">IF(AD21=0,"",(AA21-$C$3)*24)</f>
        <v>11.0752777777778</v>
      </c>
      <c r="AC21" s="69" t="n">
        <f aca="false" t="array" ref="AC21:AC21">MIN(IF(ISNUMBER('Mediums (Working)'!$C$20:$AQ$20)*('Mediums (Working)'!$C$20:$AQ$20&gt;=$H$5),'Mediums (Working)'!$C$3:$AQ$3,999))</f>
        <v>37</v>
      </c>
      <c r="AD21" s="70" t="n">
        <f aca="false" t="array" ref="AD21:AD21">MAX(IF(ISNUMBER('Mediums (Working)'!$C$20:$AQ$20)*('Mediums (Working)'!$C$20:$AQ$20&lt;$H$5),'Mediums (Working)'!$C$3:$AQ$3,0))</f>
        <v>36</v>
      </c>
      <c r="AE21" s="41" t="str">
        <f aca="false">IF(AJ21=999,"not reached",INDEX('Mediums (Working)'!$C$580:$AQ$580,AJ21))</f>
        <v>not reached</v>
      </c>
      <c r="AF21" s="68" t="n">
        <f aca="false" t="array" ref="AF21:AF21">MAX(IF(ISNUMBER('Mediums (Working)'!$C$20:$AQ$20)*('Mediums (Working)'!$C$20:$AQ$20&lt;$J$5)*('Mediums (Working)'!$C$3:$AQ$3&lt;AJ21),'Mediums (Working)'!$C$580:$AQ$580,0))</f>
        <v>46299.206400463</v>
      </c>
      <c r="AG21" s="39" t="n">
        <f aca="false">IF(AF21&gt;0,(AF21-$C$3)*24,"")</f>
        <v>13.9536111111111</v>
      </c>
      <c r="AH21" s="41" t="n">
        <f aca="false">IF(AK21=0,"",INDEX('Mediums (Working)'!$C$580:$AQ$580,AK21))</f>
        <v>46299.206400463</v>
      </c>
      <c r="AI21" s="39" t="n">
        <f aca="false">IF(AK21=0,"",(AH21-$C$3)*24)</f>
        <v>13.9536111111111</v>
      </c>
      <c r="AJ21" s="69" t="n">
        <f aca="false" t="array" ref="AJ21:AJ21">MIN(IF(ISNUMBER('Mediums (Working)'!$C$20:$AQ$20)*('Mediums (Working)'!$C$20:$AQ$20&gt;=$J$5),'Mediums (Working)'!$C$3:$AQ$3,999))</f>
        <v>999</v>
      </c>
      <c r="AK21" s="70" t="n">
        <f aca="false" t="array" ref="AK21:AK21">MAX(IF(ISNUMBER('Mediums (Working)'!$C$20:$AQ$20)*('Mediums (Working)'!$C$20:$AQ$20&lt;$J$5),'Mediums (Working)'!$C$3:$AQ$3,0))</f>
        <v>41</v>
      </c>
    </row>
    <row r="22" customFormat="false" ht="15" hidden="false" customHeight="false" outlineLevel="0" collapsed="false">
      <c r="A22" s="15" t="s">
        <v>204</v>
      </c>
      <c r="B22" s="16" t="s">
        <v>153</v>
      </c>
      <c r="C22" s="41" t="n">
        <f aca="false">IF(H22=999,"not reached",INDEX('Mediums (Working)'!$C$581:$AQ$581,H22))</f>
        <v>46298.688900463</v>
      </c>
      <c r="D22" s="68" t="n">
        <f aca="false" t="array" ref="D22:D22">MAX(IF(ISNUMBER('Mediums (Working)'!$C$21:$AQ$21)*('Mediums (Working)'!$C$21:$AQ$21&lt;$B$5)*('Mediums (Working)'!$C$3:$AQ$3&lt;H22),'Mediums (Working)'!$C$581:$AQ$581,0))</f>
        <v>46298.6785763889</v>
      </c>
      <c r="E22" s="39" t="n">
        <f aca="false">IF(D22&gt;0,(D22-$C$3)*24,"")</f>
        <v>1.28583333333333</v>
      </c>
      <c r="F22" s="41" t="n">
        <f aca="false">IF(I22=0,"",INDEX('Mediums (Working)'!$C$581:$AQ$581,I22))</f>
        <v>46298.8556018519</v>
      </c>
      <c r="G22" s="39" t="n">
        <f aca="false">IF(I22=0,"",(F22-$C$3)*24)</f>
        <v>5.53444444444444</v>
      </c>
      <c r="H22" s="69" t="n">
        <f aca="false" t="array" ref="H22:H22">MIN(IF(ISNUMBER('Mediums (Working)'!$C$21:$AQ$21)*('Mediums (Working)'!$C$21:$AQ$21&gt;=$B$5),'Mediums (Working)'!$C$3:$AQ$3,999))</f>
        <v>3</v>
      </c>
      <c r="I22" s="70" t="n">
        <f aca="false" t="array" ref="I22:I22">MAX(IF(ISNUMBER('Mediums (Working)'!$C$21:$AQ$21)*('Mediums (Working)'!$C$21:$AQ$21&lt;$B$5),'Mediums (Working)'!$C$3:$AQ$3,0))</f>
        <v>18</v>
      </c>
      <c r="J22" s="41" t="n">
        <f aca="false">IF(O22=999,"not reached",INDEX('Mediums (Working)'!$C$581:$AQ$581,O22))</f>
        <v>46298.8971875</v>
      </c>
      <c r="K22" s="68" t="n">
        <f aca="false" t="array" ref="K22:K22">MAX(IF(ISNUMBER('Mediums (Working)'!$C$21:$AQ$21)*('Mediums (Working)'!$C$21:$AQ$21&lt;$D$5)*('Mediums (Working)'!$C$3:$AQ$3&lt;O22),'Mediums (Working)'!$C$581:$AQ$581,0))</f>
        <v>46298.8866203704</v>
      </c>
      <c r="L22" s="39" t="n">
        <f aca="false">IF(K22&gt;0,(K22-$C$3)*24,"")</f>
        <v>6.27888888888889</v>
      </c>
      <c r="M22" s="41" t="n">
        <f aca="false">IF(P22=0,"",INDEX('Mediums (Working)'!$C$581:$AQ$581,P22))</f>
        <v>46298.9080092593</v>
      </c>
      <c r="N22" s="39" t="n">
        <f aca="false">IF(P22=0,"",(M22-$C$3)*24)</f>
        <v>6.79222222222222</v>
      </c>
      <c r="O22" s="69" t="n">
        <f aca="false" t="array" ref="O22:O22">MIN(IF(ISNUMBER('Mediums (Working)'!$C$21:$AQ$21)*('Mediums (Working)'!$C$21:$AQ$21&gt;=$D$5),'Mediums (Working)'!$C$3:$AQ$3,999))</f>
        <v>22</v>
      </c>
      <c r="P22" s="70" t="n">
        <f aca="false" t="array" ref="P22:P22">MAX(IF(ISNUMBER('Mediums (Working)'!$C$21:$AQ$21)*('Mediums (Working)'!$C$21:$AQ$21&lt;$D$5),'Mediums (Working)'!$C$3:$AQ$3,0))</f>
        <v>23</v>
      </c>
      <c r="Q22" s="41" t="n">
        <f aca="false">IF(V22=999,"not reached",INDEX('Mediums (Working)'!$C$581:$AQ$581,V22))</f>
        <v>46298.9906134259</v>
      </c>
      <c r="R22" s="68" t="n">
        <f aca="false" t="array" ref="R22:R22">MAX(IF(ISNUMBER('Mediums (Working)'!$C$21:$AQ$21)*('Mediums (Working)'!$C$21:$AQ$21&lt;$F$5)*('Mediums (Working)'!$C$3:$AQ$3&lt;V22),'Mediums (Working)'!$C$581:$AQ$581,0))</f>
        <v>46298.9821180556</v>
      </c>
      <c r="S22" s="39" t="n">
        <f aca="false">IF(R22&gt;0,(R22-$C$3)*24,"")</f>
        <v>8.57083333333333</v>
      </c>
      <c r="T22" s="41" t="n">
        <f aca="false">IF(W22=0,"",INDEX('Mediums (Working)'!$C$581:$AQ$581,W22))</f>
        <v>46299.0022453704</v>
      </c>
      <c r="U22" s="39" t="n">
        <f aca="false">IF(W22=0,"",(T22-$C$3)*24)</f>
        <v>9.05388888888889</v>
      </c>
      <c r="V22" s="69" t="n">
        <f aca="false" t="array" ref="V22:V22">MIN(IF(ISNUMBER('Mediums (Working)'!$C$21:$AQ$21)*('Mediums (Working)'!$C$21:$AQ$21&gt;=$F$5),'Mediums (Working)'!$C$3:$AQ$3,999))</f>
        <v>30</v>
      </c>
      <c r="W22" s="70" t="n">
        <f aca="false" t="array" ref="W22:W22">MAX(IF(ISNUMBER('Mediums (Working)'!$C$21:$AQ$21)*('Mediums (Working)'!$C$21:$AQ$21&lt;$F$5),'Mediums (Working)'!$C$3:$AQ$3,0))</f>
        <v>31</v>
      </c>
      <c r="X22" s="41" t="n">
        <f aca="false">IF(AC22=999,"not reached",INDEX('Mediums (Working)'!$C$581:$AQ$581,AC22))</f>
        <v>46299.0660185185</v>
      </c>
      <c r="Y22" s="68" t="n">
        <f aca="false" t="array" ref="Y22:Y22">MAX(IF(ISNUMBER('Mediums (Working)'!$C$21:$AQ$21)*('Mediums (Working)'!$C$21:$AQ$21&lt;$H$5)*('Mediums (Working)'!$C$3:$AQ$3&lt;AC22),'Mediums (Working)'!$C$581:$AQ$581,0))</f>
        <v>46299.0548148148</v>
      </c>
      <c r="Z22" s="39" t="n">
        <f aca="false">IF(Y22&gt;0,(Y22-$C$3)*24,"")</f>
        <v>10.3155555555556</v>
      </c>
      <c r="AA22" s="41" t="n">
        <f aca="false">IF(AD22=0,"",INDEX('Mediums (Working)'!$C$581:$AQ$581,AD22))</f>
        <v>46299.0864930556</v>
      </c>
      <c r="AB22" s="39" t="n">
        <f aca="false">IF(AD22=0,"",(AA22-$C$3)*24)</f>
        <v>11.0758333333333</v>
      </c>
      <c r="AC22" s="69" t="n">
        <f aca="false" t="array" ref="AC22:AC22">MIN(IF(ISNUMBER('Mediums (Working)'!$C$21:$AQ$21)*('Mediums (Working)'!$C$21:$AQ$21&gt;=$H$5),'Mediums (Working)'!$C$3:$AQ$3,999))</f>
        <v>35</v>
      </c>
      <c r="AD22" s="70" t="n">
        <f aca="false" t="array" ref="AD22:AD22">MAX(IF(ISNUMBER('Mediums (Working)'!$C$21:$AQ$21)*('Mediums (Working)'!$C$21:$AQ$21&lt;$H$5),'Mediums (Working)'!$C$3:$AQ$3,0))</f>
        <v>36</v>
      </c>
      <c r="AE22" s="41" t="str">
        <f aca="false">IF(AJ22=999,"not reached",INDEX('Mediums (Working)'!$C$581:$AQ$581,AJ22))</f>
        <v>not reached</v>
      </c>
      <c r="AF22" s="68" t="n">
        <f aca="false" t="array" ref="AF22:AF22">MAX(IF(ISNUMBER('Mediums (Working)'!$C$21:$AQ$21)*('Mediums (Working)'!$C$21:$AQ$21&lt;$J$5)*('Mediums (Working)'!$C$3:$AQ$3&lt;AJ22),'Mediums (Working)'!$C$581:$AQ$581,0))</f>
        <v>46299.2064236111</v>
      </c>
      <c r="AG22" s="39" t="n">
        <f aca="false">IF(AF22&gt;0,(AF22-$C$3)*24,"")</f>
        <v>13.9541666666667</v>
      </c>
      <c r="AH22" s="41" t="n">
        <f aca="false">IF(AK22=0,"",INDEX('Mediums (Working)'!$C$581:$AQ$581,AK22))</f>
        <v>46299.2064236111</v>
      </c>
      <c r="AI22" s="39" t="n">
        <f aca="false">IF(AK22=0,"",(AH22-$C$3)*24)</f>
        <v>13.9541666666667</v>
      </c>
      <c r="AJ22" s="69" t="n">
        <f aca="false" t="array" ref="AJ22:AJ22">MIN(IF(ISNUMBER('Mediums (Working)'!$C$21:$AQ$21)*('Mediums (Working)'!$C$21:$AQ$21&gt;=$J$5),'Mediums (Working)'!$C$3:$AQ$3,999))</f>
        <v>999</v>
      </c>
      <c r="AK22" s="70" t="n">
        <f aca="false" t="array" ref="AK22:AK22">MAX(IF(ISNUMBER('Mediums (Working)'!$C$21:$AQ$21)*('Mediums (Working)'!$C$21:$AQ$21&lt;$J$5),'Mediums (Working)'!$C$3:$AQ$3,0))</f>
        <v>41</v>
      </c>
    </row>
    <row r="23" customFormat="false" ht="15" hidden="false" customHeight="false" outlineLevel="0" collapsed="false">
      <c r="A23" s="15" t="s">
        <v>207</v>
      </c>
      <c r="B23" s="16" t="s">
        <v>153</v>
      </c>
      <c r="C23" s="41" t="n">
        <f aca="false">IF(H23=999,"not reached",INDEX('Mediums (Working)'!$C$582:$AQ$582,H23))</f>
        <v>46298.6689467593</v>
      </c>
      <c r="D23" s="68" t="n">
        <f aca="false" t="array" ref="D23:D23">MAX(IF(ISNUMBER('Mediums (Working)'!$C$22:$AQ$22)*('Mediums (Working)'!$C$22:$AQ$22&lt;$B$5)*('Mediums (Working)'!$C$3:$AQ$3&lt;H23),'Mediums (Working)'!$C$582:$AQ$582,0))</f>
        <v>0</v>
      </c>
      <c r="E23" s="39" t="str">
        <f aca="false">IF(D23&gt;0,(D23-$C$3)*24,"")</f>
        <v/>
      </c>
      <c r="F23" s="41" t="n">
        <f aca="false">IF(I23=0,"",INDEX('Mediums (Working)'!$C$582:$AQ$582,I23))</f>
        <v>46298.7719675926</v>
      </c>
      <c r="G23" s="39" t="n">
        <f aca="false">IF(I23=0,"",(F23-$C$3)*24)</f>
        <v>3.52722222222222</v>
      </c>
      <c r="H23" s="69" t="n">
        <f aca="false" t="array" ref="H23:H23">MIN(IF(ISNUMBER('Mediums (Working)'!$C$22:$AQ$22)*('Mediums (Working)'!$C$22:$AQ$22&gt;=$B$5),'Mediums (Working)'!$C$3:$AQ$3,999))</f>
        <v>1</v>
      </c>
      <c r="I23" s="70" t="n">
        <f aca="false" t="array" ref="I23:I23">MAX(IF(ISNUMBER('Mediums (Working)'!$C$22:$AQ$22)*('Mediums (Working)'!$C$22:$AQ$22&lt;$B$5),'Mediums (Working)'!$C$3:$AQ$3,0))</f>
        <v>10</v>
      </c>
      <c r="J23" s="41" t="n">
        <f aca="false">IF(O23=999,"not reached",INDEX('Mediums (Working)'!$C$582:$AQ$582,O23))</f>
        <v>46298.8649537037</v>
      </c>
      <c r="K23" s="68" t="n">
        <f aca="false" t="array" ref="K23:K23">MAX(IF(ISNUMBER('Mediums (Working)'!$C$22:$AQ$22)*('Mediums (Working)'!$C$22:$AQ$22&lt;$D$5)*('Mediums (Working)'!$C$3:$AQ$3&lt;O23),'Mediums (Working)'!$C$582:$AQ$582,0))</f>
        <v>46298.8556134259</v>
      </c>
      <c r="L23" s="39" t="n">
        <f aca="false">IF(K23&gt;0,(K23-$C$3)*24,"")</f>
        <v>5.53472222222222</v>
      </c>
      <c r="M23" s="41" t="n">
        <f aca="false">IF(P23=0,"",INDEX('Mediums (Working)'!$C$582:$AQ$582,P23))</f>
        <v>46298.8866435185</v>
      </c>
      <c r="N23" s="39" t="n">
        <f aca="false">IF(P23=0,"",(M23-$C$3)*24)</f>
        <v>6.27944444444445</v>
      </c>
      <c r="O23" s="69" t="n">
        <f aca="false" t="array" ref="O23:O23">MIN(IF(ISNUMBER('Mediums (Working)'!$C$22:$AQ$22)*('Mediums (Working)'!$C$22:$AQ$22&gt;=$D$5),'Mediums (Working)'!$C$3:$AQ$3,999))</f>
        <v>19</v>
      </c>
      <c r="P23" s="70" t="n">
        <f aca="false" t="array" ref="P23:P23">MAX(IF(ISNUMBER('Mediums (Working)'!$C$22:$AQ$22)*('Mediums (Working)'!$C$22:$AQ$22&lt;$D$5),'Mediums (Working)'!$C$3:$AQ$3,0))</f>
        <v>21</v>
      </c>
      <c r="Q23" s="41" t="n">
        <f aca="false">IF(V23=999,"not reached",INDEX('Mediums (Working)'!$C$582:$AQ$582,V23))</f>
        <v>46298.9694212963</v>
      </c>
      <c r="R23" s="68" t="n">
        <f aca="false" t="array" ref="R23:R23">MAX(IF(ISNUMBER('Mediums (Working)'!$C$22:$AQ$22)*('Mediums (Working)'!$C$22:$AQ$22&lt;$F$5)*('Mediums (Working)'!$C$3:$AQ$3&lt;V23),'Mediums (Working)'!$C$582:$AQ$582,0))</f>
        <v>46298.9597916667</v>
      </c>
      <c r="S23" s="39" t="n">
        <f aca="false">IF(R23&gt;0,(R23-$C$3)*24,"")</f>
        <v>8.035</v>
      </c>
      <c r="T23" s="41" t="n">
        <f aca="false">IF(W23=0,"",INDEX('Mediums (Working)'!$C$582:$AQ$582,W23))</f>
        <v>46298.9597916667</v>
      </c>
      <c r="U23" s="39" t="n">
        <f aca="false">IF(W23=0,"",(T23-$C$3)*24)</f>
        <v>8.035</v>
      </c>
      <c r="V23" s="69" t="n">
        <f aca="false" t="array" ref="V23:V23">MIN(IF(ISNUMBER('Mediums (Working)'!$C$22:$AQ$22)*('Mediums (Working)'!$C$22:$AQ$22&gt;=$F$5),'Mediums (Working)'!$C$3:$AQ$3,999))</f>
        <v>28</v>
      </c>
      <c r="W23" s="70" t="n">
        <f aca="false" t="array" ref="W23:W23">MAX(IF(ISNUMBER('Mediums (Working)'!$C$22:$AQ$22)*('Mediums (Working)'!$C$22:$AQ$22&lt;$F$5),'Mediums (Working)'!$C$3:$AQ$3,0))</f>
        <v>27</v>
      </c>
      <c r="X23" s="41" t="n">
        <f aca="false">IF(AC23=999,"not reached",INDEX('Mediums (Working)'!$C$582:$AQ$582,AC23))</f>
        <v>46299.0660416667</v>
      </c>
      <c r="Y23" s="68" t="n">
        <f aca="false" t="array" ref="Y23:Y23">MAX(IF(ISNUMBER('Mediums (Working)'!$C$22:$AQ$22)*('Mediums (Working)'!$C$22:$AQ$22&lt;$H$5)*('Mediums (Working)'!$C$3:$AQ$3&lt;AC23),'Mediums (Working)'!$C$582:$AQ$582,0))</f>
        <v>46299.054837963</v>
      </c>
      <c r="Z23" s="39" t="n">
        <f aca="false">IF(Y23&gt;0,(Y23-$C$3)*24,"")</f>
        <v>10.3161111111111</v>
      </c>
      <c r="AA23" s="41" t="n">
        <f aca="false">IF(AD23=0,"",INDEX('Mediums (Working)'!$C$582:$AQ$582,AD23))</f>
        <v>46299.054837963</v>
      </c>
      <c r="AB23" s="39" t="n">
        <f aca="false">IF(AD23=0,"",(AA23-$C$3)*24)</f>
        <v>10.3161111111111</v>
      </c>
      <c r="AC23" s="69" t="n">
        <f aca="false" t="array" ref="AC23:AC23">MIN(IF(ISNUMBER('Mediums (Working)'!$C$22:$AQ$22)*('Mediums (Working)'!$C$22:$AQ$22&gt;=$H$5),'Mediums (Working)'!$C$3:$AQ$3,999))</f>
        <v>35</v>
      </c>
      <c r="AD23" s="70" t="n">
        <f aca="false" t="array" ref="AD23:AD23">MAX(IF(ISNUMBER('Mediums (Working)'!$C$22:$AQ$22)*('Mediums (Working)'!$C$22:$AQ$22&lt;$H$5),'Mediums (Working)'!$C$3:$AQ$3,0))</f>
        <v>34</v>
      </c>
      <c r="AE23" s="41" t="str">
        <f aca="false">IF(AJ23=999,"not reached",INDEX('Mediums (Working)'!$C$582:$AQ$582,AJ23))</f>
        <v>not reached</v>
      </c>
      <c r="AF23" s="68" t="n">
        <f aca="false" t="array" ref="AF23:AF23">MAX(IF(ISNUMBER('Mediums (Working)'!$C$22:$AQ$22)*('Mediums (Working)'!$C$22:$AQ$22&lt;$J$5)*('Mediums (Working)'!$C$3:$AQ$3&lt;AJ23),'Mediums (Working)'!$C$582:$AQ$582,0))</f>
        <v>46299.2064351852</v>
      </c>
      <c r="AG23" s="39" t="n">
        <f aca="false">IF(AF23&gt;0,(AF23-$C$3)*24,"")</f>
        <v>13.9544444444444</v>
      </c>
      <c r="AH23" s="41" t="n">
        <f aca="false">IF(AK23=0,"",INDEX('Mediums (Working)'!$C$582:$AQ$582,AK23))</f>
        <v>46299.2064351852</v>
      </c>
      <c r="AI23" s="39" t="n">
        <f aca="false">IF(AK23=0,"",(AH23-$C$3)*24)</f>
        <v>13.9544444444444</v>
      </c>
      <c r="AJ23" s="69" t="n">
        <f aca="false" t="array" ref="AJ23:AJ23">MIN(IF(ISNUMBER('Mediums (Working)'!$C$22:$AQ$22)*('Mediums (Working)'!$C$22:$AQ$22&gt;=$J$5),'Mediums (Working)'!$C$3:$AQ$3,999))</f>
        <v>999</v>
      </c>
      <c r="AK23" s="70" t="n">
        <f aca="false" t="array" ref="AK23:AK23">MAX(IF(ISNUMBER('Mediums (Working)'!$C$22:$AQ$22)*('Mediums (Working)'!$C$22:$AQ$22&lt;$J$5),'Mediums (Working)'!$C$3:$AQ$3,0))</f>
        <v>41</v>
      </c>
    </row>
    <row r="24" customFormat="false" ht="15" hidden="false" customHeight="false" outlineLevel="0" collapsed="false">
      <c r="A24" s="15" t="s">
        <v>210</v>
      </c>
      <c r="B24" s="16" t="s">
        <v>153</v>
      </c>
      <c r="C24" s="41" t="n">
        <f aca="false">IF(H24=999,"not reached",INDEX('Mediums (Working)'!$C$583:$AQ$583,H24))</f>
        <v>46298.6889467593</v>
      </c>
      <c r="D24" s="68" t="n">
        <f aca="false" t="array" ref="D24:D24">MAX(IF(ISNUMBER('Mediums (Working)'!$C$23:$AQ$23)*('Mediums (Working)'!$C$23:$AQ$23&lt;$B$5)*('Mediums (Working)'!$C$3:$AQ$3&lt;H24),'Mediums (Working)'!$C$583:$AQ$583,0))</f>
        <v>46298.6786805556</v>
      </c>
      <c r="E24" s="39" t="n">
        <f aca="false">IF(D24&gt;0,(D24-$C$3)*24,"")</f>
        <v>1.28833333333333</v>
      </c>
      <c r="F24" s="41" t="n">
        <f aca="false">IF(I24=0,"",INDEX('Mediums (Working)'!$C$583:$AQ$583,I24))</f>
        <v>46298.7719907407</v>
      </c>
      <c r="G24" s="39" t="n">
        <f aca="false">IF(I24=0,"",(F24-$C$3)*24)</f>
        <v>3.52777777777778</v>
      </c>
      <c r="H24" s="69" t="n">
        <f aca="false" t="array" ref="H24:H24">MIN(IF(ISNUMBER('Mediums (Working)'!$C$23:$AQ$23)*('Mediums (Working)'!$C$23:$AQ$23&gt;=$B$5),'Mediums (Working)'!$C$3:$AQ$3,999))</f>
        <v>3</v>
      </c>
      <c r="I24" s="70" t="n">
        <f aca="false" t="array" ref="I24:I24">MAX(IF(ISNUMBER('Mediums (Working)'!$C$23:$AQ$23)*('Mediums (Working)'!$C$23:$AQ$23&lt;$B$5),'Mediums (Working)'!$C$3:$AQ$3,0))</f>
        <v>10</v>
      </c>
      <c r="J24" s="41" t="n">
        <f aca="false">IF(O24=999,"not reached",INDEX('Mediums (Working)'!$C$583:$AQ$583,O24))</f>
        <v>46298.7606018519</v>
      </c>
      <c r="K24" s="68" t="n">
        <f aca="false" t="array" ref="K24:K24">MAX(IF(ISNUMBER('Mediums (Working)'!$C$23:$AQ$23)*('Mediums (Working)'!$C$23:$AQ$23&lt;$D$5)*('Mediums (Working)'!$C$3:$AQ$3&lt;O24),'Mediums (Working)'!$C$583:$AQ$583,0))</f>
        <v>46298.7513888889</v>
      </c>
      <c r="L24" s="39" t="n">
        <f aca="false">IF(K24&gt;0,(K24-$C$3)*24,"")</f>
        <v>3.03333333333333</v>
      </c>
      <c r="M24" s="41" t="n">
        <f aca="false">IF(P24=0,"",INDEX('Mediums (Working)'!$C$583:$AQ$583,P24))</f>
        <v>46298.7819675926</v>
      </c>
      <c r="N24" s="39" t="n">
        <f aca="false">IF(P24=0,"",(M24-$C$3)*24)</f>
        <v>3.76722222222222</v>
      </c>
      <c r="O24" s="69" t="n">
        <f aca="false" t="array" ref="O24:O24">MIN(IF(ISNUMBER('Mediums (Working)'!$C$23:$AQ$23)*('Mediums (Working)'!$C$23:$AQ$23&gt;=$D$5),'Mediums (Working)'!$C$3:$AQ$3,999))</f>
        <v>9</v>
      </c>
      <c r="P24" s="70" t="n">
        <f aca="false" t="array" ref="P24:P24">MAX(IF(ISNUMBER('Mediums (Working)'!$C$23:$AQ$23)*('Mediums (Working)'!$C$23:$AQ$23&lt;$D$5),'Mediums (Working)'!$C$3:$AQ$3,0))</f>
        <v>11</v>
      </c>
      <c r="Q24" s="41" t="n">
        <f aca="false">IF(V24=999,"not reached",INDEX('Mediums (Working)'!$C$583:$AQ$583,V24))</f>
        <v>46298.865</v>
      </c>
      <c r="R24" s="68" t="n">
        <f aca="false" t="array" ref="R24:R24">MAX(IF(ISNUMBER('Mediums (Working)'!$C$23:$AQ$23)*('Mediums (Working)'!$C$23:$AQ$23&lt;$F$5)*('Mediums (Working)'!$C$3:$AQ$3&lt;V24),'Mediums (Working)'!$C$583:$AQ$583,0))</f>
        <v>46298.8556365741</v>
      </c>
      <c r="S24" s="39" t="n">
        <f aca="false">IF(R24&gt;0,(R24-$C$3)*24,"")</f>
        <v>5.53527777777778</v>
      </c>
      <c r="T24" s="41" t="n">
        <f aca="false">IF(W24=0,"",INDEX('Mediums (Working)'!$C$583:$AQ$583,W24))</f>
        <v>46298.8866666667</v>
      </c>
      <c r="U24" s="39" t="n">
        <f aca="false">IF(W24=0,"",(T24-$C$3)*24)</f>
        <v>6.28</v>
      </c>
      <c r="V24" s="69" t="n">
        <f aca="false" t="array" ref="V24:V24">MIN(IF(ISNUMBER('Mediums (Working)'!$C$23:$AQ$23)*('Mediums (Working)'!$C$23:$AQ$23&gt;=$F$5),'Mediums (Working)'!$C$3:$AQ$3,999))</f>
        <v>19</v>
      </c>
      <c r="W24" s="70" t="n">
        <f aca="false" t="array" ref="W24:W24">MAX(IF(ISNUMBER('Mediums (Working)'!$C$23:$AQ$23)*('Mediums (Working)'!$C$23:$AQ$23&lt;$F$5),'Mediums (Working)'!$C$3:$AQ$3,0))</f>
        <v>21</v>
      </c>
      <c r="X24" s="41" t="n">
        <f aca="false">IF(AC24=999,"not reached",INDEX('Mediums (Working)'!$C$583:$AQ$583,AC24))</f>
        <v>46299.0327199074</v>
      </c>
      <c r="Y24" s="68" t="n">
        <f aca="false" t="array" ref="Y24:Y24">MAX(IF(ISNUMBER('Mediums (Working)'!$C$23:$AQ$23)*('Mediums (Working)'!$C$23:$AQ$23&lt;$H$5)*('Mediums (Working)'!$C$3:$AQ$3&lt;AC24),'Mediums (Working)'!$C$583:$AQ$583,0))</f>
        <v>46299.0174768519</v>
      </c>
      <c r="Z24" s="39" t="n">
        <f aca="false">IF(Y24&gt;0,(Y24-$C$3)*24,"")</f>
        <v>9.41944444444444</v>
      </c>
      <c r="AA24" s="41" t="n">
        <f aca="false">IF(AD24=0,"",INDEX('Mediums (Working)'!$C$583:$AQ$583,AD24))</f>
        <v>46299.0548842593</v>
      </c>
      <c r="AB24" s="39" t="n">
        <f aca="false">IF(AD24=0,"",(AA24-$C$3)*24)</f>
        <v>10.3172222222222</v>
      </c>
      <c r="AC24" s="69" t="n">
        <f aca="false" t="array" ref="AC24:AC24">MIN(IF(ISNUMBER('Mediums (Working)'!$C$23:$AQ$23)*('Mediums (Working)'!$C$23:$AQ$23&gt;=$H$5),'Mediums (Working)'!$C$3:$AQ$3,999))</f>
        <v>33</v>
      </c>
      <c r="AD24" s="70" t="n">
        <f aca="false" t="array" ref="AD24:AD24">MAX(IF(ISNUMBER('Mediums (Working)'!$C$23:$AQ$23)*('Mediums (Working)'!$C$23:$AQ$23&lt;$H$5),'Mediums (Working)'!$C$3:$AQ$3,0))</f>
        <v>34</v>
      </c>
      <c r="AE24" s="41" t="n">
        <f aca="false">IF(AJ24=999,"not reached",INDEX('Mediums (Working)'!$C$583:$AQ$583,AJ24))</f>
        <v>46299.1857060185</v>
      </c>
      <c r="AF24" s="68" t="n">
        <f aca="false" t="array" ref="AF24:AF24">MAX(IF(ISNUMBER('Mediums (Working)'!$C$23:$AQ$23)*('Mediums (Working)'!$C$23:$AQ$23&lt;$J$5)*('Mediums (Working)'!$C$3:$AQ$3&lt;AJ24),'Mediums (Working)'!$C$583:$AQ$583,0))</f>
        <v>46299.1474768519</v>
      </c>
      <c r="AG24" s="39" t="n">
        <f aca="false">IF(AF24&gt;0,(AF24-$C$3)*24,"")</f>
        <v>12.5394444444444</v>
      </c>
      <c r="AH24" s="41" t="n">
        <f aca="false">IF(AK24=0,"",INDEX('Mediums (Working)'!$C$583:$AQ$583,AK24))</f>
        <v>46299.1474768519</v>
      </c>
      <c r="AI24" s="39" t="n">
        <f aca="false">IF(AK24=0,"",(AH24-$C$3)*24)</f>
        <v>12.5394444444444</v>
      </c>
      <c r="AJ24" s="69" t="n">
        <f aca="false" t="array" ref="AJ24:AJ24">MIN(IF(ISNUMBER('Mediums (Working)'!$C$23:$AQ$23)*('Mediums (Working)'!$C$23:$AQ$23&gt;=$J$5),'Mediums (Working)'!$C$3:$AQ$3,999))</f>
        <v>40</v>
      </c>
      <c r="AK24" s="70" t="n">
        <f aca="false" t="array" ref="AK24:AK24">MAX(IF(ISNUMBER('Mediums (Working)'!$C$23:$AQ$23)*('Mediums (Working)'!$C$23:$AQ$23&lt;$J$5),'Mediums (Working)'!$C$3:$AQ$3,0))</f>
        <v>39</v>
      </c>
    </row>
    <row r="25" customFormat="false" ht="15" hidden="false" customHeight="false" outlineLevel="0" collapsed="false">
      <c r="A25" s="15" t="s">
        <v>213</v>
      </c>
      <c r="B25" s="16" t="s">
        <v>153</v>
      </c>
      <c r="C25" s="41" t="n">
        <f aca="false">IF(H25=999,"not reached",INDEX('Mediums (Working)'!$C$584:$AQ$584,H25))</f>
        <v>46298.6690162037</v>
      </c>
      <c r="D25" s="68" t="n">
        <f aca="false" t="array" ref="D25:D25">MAX(IF(ISNUMBER('Mediums (Working)'!$C$24:$AQ$24)*('Mediums (Working)'!$C$24:$AQ$24&lt;$B$5)*('Mediums (Working)'!$C$3:$AQ$3&lt;H25),'Mediums (Working)'!$C$584:$AQ$584,0))</f>
        <v>0</v>
      </c>
      <c r="E25" s="39" t="str">
        <f aca="false">IF(D25&gt;0,(D25-$C$3)*24,"")</f>
        <v/>
      </c>
      <c r="F25" s="41" t="n">
        <f aca="false">IF(I25=0,"",INDEX('Mediums (Working)'!$C$584:$AQ$584,I25))</f>
        <v>46298.7720486111</v>
      </c>
      <c r="G25" s="39" t="n">
        <f aca="false">IF(I25=0,"",(F25-$C$3)*24)</f>
        <v>3.52916666666667</v>
      </c>
      <c r="H25" s="69" t="n">
        <f aca="false" t="array" ref="H25:H25">MIN(IF(ISNUMBER('Mediums (Working)'!$C$24:$AQ$24)*('Mediums (Working)'!$C$24:$AQ$24&gt;=$B$5),'Mediums (Working)'!$C$3:$AQ$3,999))</f>
        <v>1</v>
      </c>
      <c r="I25" s="70" t="n">
        <f aca="false" t="array" ref="I25:I25">MAX(IF(ISNUMBER('Mediums (Working)'!$C$24:$AQ$24)*('Mediums (Working)'!$C$24:$AQ$24&lt;$B$5),'Mediums (Working)'!$C$3:$AQ$3,0))</f>
        <v>10</v>
      </c>
      <c r="J25" s="41" t="n">
        <f aca="false">IF(O25=999,"not reached",INDEX('Mediums (Working)'!$C$584:$AQ$584,O25))</f>
        <v>46298.8444212963</v>
      </c>
      <c r="K25" s="68" t="n">
        <f aca="false" t="array" ref="K25:K25">MAX(IF(ISNUMBER('Mediums (Working)'!$C$24:$AQ$24)*('Mediums (Working)'!$C$24:$AQ$24&lt;$D$5)*('Mediums (Working)'!$C$3:$AQ$3&lt;O25),'Mediums (Working)'!$C$584:$AQ$584,0))</f>
        <v>46298.8351736111</v>
      </c>
      <c r="L25" s="39" t="n">
        <f aca="false">IF(K25&gt;0,(K25-$C$3)*24,"")</f>
        <v>5.04416666666667</v>
      </c>
      <c r="M25" s="41" t="n">
        <f aca="false">IF(P25=0,"",INDEX('Mediums (Working)'!$C$584:$AQ$584,P25))</f>
        <v>46298.8556597222</v>
      </c>
      <c r="N25" s="39" t="n">
        <f aca="false">IF(P25=0,"",(M25-$C$3)*24)</f>
        <v>5.53583333333333</v>
      </c>
      <c r="O25" s="69" t="n">
        <f aca="false" t="array" ref="O25:O25">MIN(IF(ISNUMBER('Mediums (Working)'!$C$24:$AQ$24)*('Mediums (Working)'!$C$24:$AQ$24&gt;=$D$5),'Mediums (Working)'!$C$3:$AQ$3,999))</f>
        <v>17</v>
      </c>
      <c r="P25" s="70" t="n">
        <f aca="false" t="array" ref="P25:P25">MAX(IF(ISNUMBER('Mediums (Working)'!$C$24:$AQ$24)*('Mediums (Working)'!$C$24:$AQ$24&lt;$D$5),'Mediums (Working)'!$C$3:$AQ$3,0))</f>
        <v>18</v>
      </c>
      <c r="Q25" s="41" t="n">
        <f aca="false">IF(V25=999,"not reached",INDEX('Mediums (Working)'!$C$584:$AQ$584,V25))</f>
        <v>46298.8650347222</v>
      </c>
      <c r="R25" s="68" t="n">
        <f aca="false" t="array" ref="R25:R25">MAX(IF(ISNUMBER('Mediums (Working)'!$C$24:$AQ$24)*('Mediums (Working)'!$C$24:$AQ$24&lt;$F$5)*('Mediums (Working)'!$C$3:$AQ$3&lt;V25),'Mediums (Working)'!$C$584:$AQ$584,0))</f>
        <v>46298.8556597222</v>
      </c>
      <c r="S25" s="39" t="n">
        <f aca="false">IF(R25&gt;0,(R25-$C$3)*24,"")</f>
        <v>5.53583333333333</v>
      </c>
      <c r="T25" s="41" t="n">
        <f aca="false">IF(W25=0,"",INDEX('Mediums (Working)'!$C$584:$AQ$584,W25))</f>
        <v>46298.9598726852</v>
      </c>
      <c r="U25" s="39" t="n">
        <f aca="false">IF(W25=0,"",(T25-$C$3)*24)</f>
        <v>8.03694444444444</v>
      </c>
      <c r="V25" s="69" t="n">
        <f aca="false" t="array" ref="V25:V25">MIN(IF(ISNUMBER('Mediums (Working)'!$C$24:$AQ$24)*('Mediums (Working)'!$C$24:$AQ$24&gt;=$F$5),'Mediums (Working)'!$C$3:$AQ$3,999))</f>
        <v>19</v>
      </c>
      <c r="W25" s="70" t="n">
        <f aca="false" t="array" ref="W25:W25">MAX(IF(ISNUMBER('Mediums (Working)'!$C$24:$AQ$24)*('Mediums (Working)'!$C$24:$AQ$24&lt;$F$5),'Mediums (Working)'!$C$3:$AQ$3,0))</f>
        <v>27</v>
      </c>
      <c r="X25" s="41" t="n">
        <f aca="false">IF(AC25=999,"not reached",INDEX('Mediums (Working)'!$C$584:$AQ$584,AC25))</f>
        <v>46299.0327777778</v>
      </c>
      <c r="Y25" s="68" t="n">
        <f aca="false" t="array" ref="Y25:Y25">MAX(IF(ISNUMBER('Mediums (Working)'!$C$24:$AQ$24)*('Mediums (Working)'!$C$24:$AQ$24&lt;$H$5)*('Mediums (Working)'!$C$3:$AQ$3&lt;AC25),'Mediums (Working)'!$C$584:$AQ$584,0))</f>
        <v>46299.0175</v>
      </c>
      <c r="Z25" s="39" t="n">
        <f aca="false">IF(Y25&gt;0,(Y25-$C$3)*24,"")</f>
        <v>9.42</v>
      </c>
      <c r="AA25" s="41" t="n">
        <f aca="false">IF(AD25=0,"",INDEX('Mediums (Working)'!$C$584:$AQ$584,AD25))</f>
        <v>46299.0549537037</v>
      </c>
      <c r="AB25" s="39" t="n">
        <f aca="false">IF(AD25=0,"",(AA25-$C$3)*24)</f>
        <v>10.3188888888889</v>
      </c>
      <c r="AC25" s="69" t="n">
        <f aca="false" t="array" ref="AC25:AC25">MIN(IF(ISNUMBER('Mediums (Working)'!$C$24:$AQ$24)*('Mediums (Working)'!$C$24:$AQ$24&gt;=$H$5),'Mediums (Working)'!$C$3:$AQ$3,999))</f>
        <v>33</v>
      </c>
      <c r="AD25" s="70" t="n">
        <f aca="false" t="array" ref="AD25:AD25">MAX(IF(ISNUMBER('Mediums (Working)'!$C$24:$AQ$24)*('Mediums (Working)'!$C$24:$AQ$24&lt;$H$5),'Mediums (Working)'!$C$3:$AQ$3,0))</f>
        <v>34</v>
      </c>
      <c r="AE25" s="41" t="n">
        <f aca="false">IF(AJ25=999,"not reached",INDEX('Mediums (Working)'!$C$584:$AQ$584,AJ25))</f>
        <v>46299.1857407407</v>
      </c>
      <c r="AF25" s="68" t="n">
        <f aca="false" t="array" ref="AF25:AF25">MAX(IF(ISNUMBER('Mediums (Working)'!$C$24:$AQ$24)*('Mediums (Working)'!$C$24:$AQ$24&lt;$J$5)*('Mediums (Working)'!$C$3:$AQ$3&lt;AJ25),'Mediums (Working)'!$C$584:$AQ$584,0))</f>
        <v>46299.1475231482</v>
      </c>
      <c r="AG25" s="39" t="n">
        <f aca="false">IF(AF25&gt;0,(AF25-$C$3)*24,"")</f>
        <v>12.5405555555556</v>
      </c>
      <c r="AH25" s="41" t="n">
        <f aca="false">IF(AK25=0,"",INDEX('Mediums (Working)'!$C$584:$AQ$584,AK25))</f>
        <v>46299.1475231482</v>
      </c>
      <c r="AI25" s="39" t="n">
        <f aca="false">IF(AK25=0,"",(AH25-$C$3)*24)</f>
        <v>12.5405555555556</v>
      </c>
      <c r="AJ25" s="69" t="n">
        <f aca="false" t="array" ref="AJ25:AJ25">MIN(IF(ISNUMBER('Mediums (Working)'!$C$24:$AQ$24)*('Mediums (Working)'!$C$24:$AQ$24&gt;=$J$5),'Mediums (Working)'!$C$3:$AQ$3,999))</f>
        <v>40</v>
      </c>
      <c r="AK25" s="70" t="n">
        <f aca="false" t="array" ref="AK25:AK25">MAX(IF(ISNUMBER('Mediums (Working)'!$C$24:$AQ$24)*('Mediums (Working)'!$C$24:$AQ$24&lt;$J$5),'Mediums (Working)'!$C$3:$AQ$3,0))</f>
        <v>39</v>
      </c>
    </row>
    <row r="26" customFormat="false" ht="15" hidden="false" customHeight="false" outlineLevel="0" collapsed="false">
      <c r="A26" s="15" t="s">
        <v>216</v>
      </c>
      <c r="B26" s="16" t="s">
        <v>153</v>
      </c>
      <c r="C26" s="41" t="n">
        <f aca="false">IF(H26=999,"not reached",INDEX('Mediums (Working)'!$C$585:$AQ$585,H26))</f>
        <v>46298.7612152778</v>
      </c>
      <c r="D26" s="68" t="n">
        <f aca="false" t="array" ref="D26:D26">MAX(IF(ISNUMBER('Mediums (Working)'!$C$25:$AQ$25)*('Mediums (Working)'!$C$25:$AQ$25&lt;$B$5)*('Mediums (Working)'!$C$3:$AQ$3&lt;H26),'Mediums (Working)'!$C$585:$AQ$585,0))</f>
        <v>46298.751724537</v>
      </c>
      <c r="E26" s="39" t="n">
        <f aca="false">IF(D26&gt;0,(D26-$C$3)*24,"")</f>
        <v>3.04138888888889</v>
      </c>
      <c r="F26" s="41" t="n">
        <f aca="false">IF(I26=0,"",INDEX('Mediums (Working)'!$C$585:$AQ$585,I26))</f>
        <v>46298.7722222222</v>
      </c>
      <c r="G26" s="39" t="n">
        <f aca="false">IF(I26=0,"",(F26-$C$3)*24)</f>
        <v>3.53333333333333</v>
      </c>
      <c r="H26" s="69" t="n">
        <f aca="false" t="array" ref="H26:H26">MIN(IF(ISNUMBER('Mediums (Working)'!$C$25:$AQ$25)*('Mediums (Working)'!$C$25:$AQ$25&gt;=$B$5),'Mediums (Working)'!$C$3:$AQ$3,999))</f>
        <v>9</v>
      </c>
      <c r="I26" s="70" t="n">
        <f aca="false" t="array" ref="I26:I26">MAX(IF(ISNUMBER('Mediums (Working)'!$C$25:$AQ$25)*('Mediums (Working)'!$C$25:$AQ$25&lt;$B$5),'Mediums (Working)'!$C$3:$AQ$3,0))</f>
        <v>10</v>
      </c>
      <c r="J26" s="41" t="n">
        <f aca="false">IF(O26=999,"not reached",INDEX('Mediums (Working)'!$C$585:$AQ$585,O26))</f>
        <v>46298.865150463</v>
      </c>
      <c r="K26" s="68" t="n">
        <f aca="false" t="array" ref="K26:K26">MAX(IF(ISNUMBER('Mediums (Working)'!$C$25:$AQ$25)*('Mediums (Working)'!$C$25:$AQ$25&lt;$D$5)*('Mediums (Working)'!$C$3:$AQ$3&lt;O26),'Mediums (Working)'!$C$585:$AQ$585,0))</f>
        <v>46298.8557407407</v>
      </c>
      <c r="L26" s="39" t="n">
        <f aca="false">IF(K26&gt;0,(K26-$C$3)*24,"")</f>
        <v>5.53777777777778</v>
      </c>
      <c r="M26" s="41" t="n">
        <f aca="false">IF(P26=0,"",INDEX('Mediums (Working)'!$C$585:$AQ$585,P26))</f>
        <v>46298.8867939815</v>
      </c>
      <c r="N26" s="39" t="n">
        <f aca="false">IF(P26=0,"",(M26-$C$3)*24)</f>
        <v>6.28305555555556</v>
      </c>
      <c r="O26" s="69" t="n">
        <f aca="false" t="array" ref="O26:O26">MIN(IF(ISNUMBER('Mediums (Working)'!$C$25:$AQ$25)*('Mediums (Working)'!$C$25:$AQ$25&gt;=$D$5),'Mediums (Working)'!$C$3:$AQ$3,999))</f>
        <v>19</v>
      </c>
      <c r="P26" s="70" t="n">
        <f aca="false" t="array" ref="P26:P26">MAX(IF(ISNUMBER('Mediums (Working)'!$C$25:$AQ$25)*('Mediums (Working)'!$C$25:$AQ$25&lt;$D$5),'Mediums (Working)'!$C$3:$AQ$3,0))</f>
        <v>21</v>
      </c>
      <c r="Q26" s="41" t="n">
        <f aca="false">IF(V26=999,"not reached",INDEX('Mediums (Working)'!$C$585:$AQ$585,V26))</f>
        <v>46298.9695949074</v>
      </c>
      <c r="R26" s="68" t="n">
        <f aca="false" t="array" ref="R26:R26">MAX(IF(ISNUMBER('Mediums (Working)'!$C$25:$AQ$25)*('Mediums (Working)'!$C$25:$AQ$25&lt;$F$5)*('Mediums (Working)'!$C$3:$AQ$3&lt;V26),'Mediums (Working)'!$C$585:$AQ$585,0))</f>
        <v>46298.9599652778</v>
      </c>
      <c r="S26" s="39" t="n">
        <f aca="false">IF(R26&gt;0,(R26-$C$3)*24,"")</f>
        <v>8.03916666666667</v>
      </c>
      <c r="T26" s="41" t="n">
        <f aca="false">IF(W26=0,"",INDEX('Mediums (Working)'!$C$585:$AQ$585,W26))</f>
        <v>46299.0024537037</v>
      </c>
      <c r="U26" s="39" t="n">
        <f aca="false">IF(W26=0,"",(T26-$C$3)*24)</f>
        <v>9.05888888888889</v>
      </c>
      <c r="V26" s="69" t="n">
        <f aca="false" t="array" ref="V26:V26">MIN(IF(ISNUMBER('Mediums (Working)'!$C$25:$AQ$25)*('Mediums (Working)'!$C$25:$AQ$25&gt;=$F$5),'Mediums (Working)'!$C$3:$AQ$3,999))</f>
        <v>28</v>
      </c>
      <c r="W26" s="70" t="n">
        <f aca="false" t="array" ref="W26:W26">MAX(IF(ISNUMBER('Mediums (Working)'!$C$25:$AQ$25)*('Mediums (Working)'!$C$25:$AQ$25&lt;$F$5),'Mediums (Working)'!$C$3:$AQ$3,0))</f>
        <v>31</v>
      </c>
      <c r="X26" s="41" t="n">
        <f aca="false">IF(AC26=999,"not reached",INDEX('Mediums (Working)'!$C$585:$AQ$585,AC26))</f>
        <v>46299.0328819445</v>
      </c>
      <c r="Y26" s="68" t="n">
        <f aca="false" t="array" ref="Y26:Y26">MAX(IF(ISNUMBER('Mediums (Working)'!$C$25:$AQ$25)*('Mediums (Working)'!$C$25:$AQ$25&lt;$H$5)*('Mediums (Working)'!$C$3:$AQ$3&lt;AC26),'Mediums (Working)'!$C$585:$AQ$585,0))</f>
        <v>46299.0175925926</v>
      </c>
      <c r="Z26" s="39" t="n">
        <f aca="false">IF(Y26&gt;0,(Y26-$C$3)*24,"")</f>
        <v>9.42222222222222</v>
      </c>
      <c r="AA26" s="41" t="n">
        <f aca="false">IF(AD26=0,"",INDEX('Mediums (Working)'!$C$585:$AQ$585,AD26))</f>
        <v>46299.0550694445</v>
      </c>
      <c r="AB26" s="39" t="n">
        <f aca="false">IF(AD26=0,"",(AA26-$C$3)*24)</f>
        <v>10.3216666666667</v>
      </c>
      <c r="AC26" s="69" t="n">
        <f aca="false" t="array" ref="AC26:AC26">MIN(IF(ISNUMBER('Mediums (Working)'!$C$25:$AQ$25)*('Mediums (Working)'!$C$25:$AQ$25&gt;=$H$5),'Mediums (Working)'!$C$3:$AQ$3,999))</f>
        <v>33</v>
      </c>
      <c r="AD26" s="70" t="n">
        <f aca="false" t="array" ref="AD26:AD26">MAX(IF(ISNUMBER('Mediums (Working)'!$C$25:$AQ$25)*('Mediums (Working)'!$C$25:$AQ$25&lt;$H$5),'Mediums (Working)'!$C$3:$AQ$3,0))</f>
        <v>34</v>
      </c>
      <c r="AE26" s="41" t="str">
        <f aca="false">IF(AJ26=999,"not reached",INDEX('Mediums (Working)'!$C$585:$AQ$585,AJ26))</f>
        <v>not reached</v>
      </c>
      <c r="AF26" s="68" t="n">
        <f aca="false" t="array" ref="AF26:AF26">MAX(IF(ISNUMBER('Mediums (Working)'!$C$25:$AQ$25)*('Mediums (Working)'!$C$25:$AQ$25&lt;$J$5)*('Mediums (Working)'!$C$3:$AQ$3&lt;AJ26),'Mediums (Working)'!$C$585:$AQ$585,0))</f>
        <v>46299.2065856482</v>
      </c>
      <c r="AG26" s="39" t="n">
        <f aca="false">IF(AF26&gt;0,(AF26-$C$3)*24,"")</f>
        <v>13.9580555555556</v>
      </c>
      <c r="AH26" s="41" t="n">
        <f aca="false">IF(AK26=0,"",INDEX('Mediums (Working)'!$C$585:$AQ$585,AK26))</f>
        <v>46299.2065856482</v>
      </c>
      <c r="AI26" s="39" t="n">
        <f aca="false">IF(AK26=0,"",(AH26-$C$3)*24)</f>
        <v>13.9580555555556</v>
      </c>
      <c r="AJ26" s="69" t="n">
        <f aca="false" t="array" ref="AJ26:AJ26">MIN(IF(ISNUMBER('Mediums (Working)'!$C$25:$AQ$25)*('Mediums (Working)'!$C$25:$AQ$25&gt;=$J$5),'Mediums (Working)'!$C$3:$AQ$3,999))</f>
        <v>999</v>
      </c>
      <c r="AK26" s="70" t="n">
        <f aca="false" t="array" ref="AK26:AK26">MAX(IF(ISNUMBER('Mediums (Working)'!$C$25:$AQ$25)*('Mediums (Working)'!$C$25:$AQ$25&lt;$J$5),'Mediums (Working)'!$C$3:$AQ$3,0))</f>
        <v>41</v>
      </c>
    </row>
    <row r="27" customFormat="false" ht="15" hidden="false" customHeight="false" outlineLevel="0" collapsed="false">
      <c r="A27" s="15" t="s">
        <v>219</v>
      </c>
      <c r="B27" s="16" t="s">
        <v>153</v>
      </c>
      <c r="C27" s="41" t="n">
        <f aca="false">IF(H27=999,"not reached",INDEX('Mediums (Working)'!$C$586:$AQ$586,H27))</f>
        <v>46298.7612384259</v>
      </c>
      <c r="D27" s="68" t="n">
        <f aca="false" t="array" ref="D27:D27">MAX(IF(ISNUMBER('Mediums (Working)'!$C$26:$AQ$26)*('Mediums (Working)'!$C$26:$AQ$26&lt;$B$5)*('Mediums (Working)'!$C$3:$AQ$3&lt;H27),'Mediums (Working)'!$C$586:$AQ$586,0))</f>
        <v>46298.7517476852</v>
      </c>
      <c r="E27" s="39" t="n">
        <f aca="false">IF(D27&gt;0,(D27-$C$3)*24,"")</f>
        <v>3.04194444444444</v>
      </c>
      <c r="F27" s="41" t="n">
        <f aca="false">IF(I27=0,"",INDEX('Mediums (Working)'!$C$586:$AQ$586,I27))</f>
        <v>46298.7722337963</v>
      </c>
      <c r="G27" s="39" t="n">
        <f aca="false">IF(I27=0,"",(F27-$C$3)*24)</f>
        <v>3.53361111111111</v>
      </c>
      <c r="H27" s="69" t="n">
        <f aca="false" t="array" ref="H27:H27">MIN(IF(ISNUMBER('Mediums (Working)'!$C$26:$AQ$26)*('Mediums (Working)'!$C$26:$AQ$26&gt;=$B$5),'Mediums (Working)'!$C$3:$AQ$3,999))</f>
        <v>9</v>
      </c>
      <c r="I27" s="70" t="n">
        <f aca="false" t="array" ref="I27:I27">MAX(IF(ISNUMBER('Mediums (Working)'!$C$26:$AQ$26)*('Mediums (Working)'!$C$26:$AQ$26&lt;$B$5),'Mediums (Working)'!$C$3:$AQ$3,0))</f>
        <v>10</v>
      </c>
      <c r="J27" s="41" t="n">
        <f aca="false">IF(O27=999,"not reached",INDEX('Mediums (Working)'!$C$586:$AQ$586,O27))</f>
        <v>46298.8974537037</v>
      </c>
      <c r="K27" s="68" t="n">
        <f aca="false" t="array" ref="K27:K27">MAX(IF(ISNUMBER('Mediums (Working)'!$C$26:$AQ$26)*('Mediums (Working)'!$C$26:$AQ$26&lt;$D$5)*('Mediums (Working)'!$C$3:$AQ$3&lt;O27),'Mediums (Working)'!$C$586:$AQ$586,0))</f>
        <v>46298.8868055556</v>
      </c>
      <c r="L27" s="39" t="n">
        <f aca="false">IF(K27&gt;0,(K27-$C$3)*24,"")</f>
        <v>6.28333333333333</v>
      </c>
      <c r="M27" s="41" t="n">
        <f aca="false">IF(P27=0,"",INDEX('Mediums (Working)'!$C$586:$AQ$586,P27))</f>
        <v>46298.8868055556</v>
      </c>
      <c r="N27" s="39" t="n">
        <f aca="false">IF(P27=0,"",(M27-$C$3)*24)</f>
        <v>6.28333333333333</v>
      </c>
      <c r="O27" s="69" t="n">
        <f aca="false" t="array" ref="O27:O27">MIN(IF(ISNUMBER('Mediums (Working)'!$C$26:$AQ$26)*('Mediums (Working)'!$C$26:$AQ$26&gt;=$D$5),'Mediums (Working)'!$C$3:$AQ$3,999))</f>
        <v>22</v>
      </c>
      <c r="P27" s="70" t="n">
        <f aca="false" t="array" ref="P27:P27">MAX(IF(ISNUMBER('Mediums (Working)'!$C$26:$AQ$26)*('Mediums (Working)'!$C$26:$AQ$26&lt;$D$5),'Mediums (Working)'!$C$3:$AQ$3,0))</f>
        <v>21</v>
      </c>
      <c r="Q27" s="41" t="n">
        <f aca="false">IF(V27=999,"not reached",INDEX('Mediums (Working)'!$C$586:$AQ$586,V27))</f>
        <v>46299.0329050926</v>
      </c>
      <c r="R27" s="68" t="n">
        <f aca="false" t="array" ref="R27:R27">MAX(IF(ISNUMBER('Mediums (Working)'!$C$26:$AQ$26)*('Mediums (Working)'!$C$26:$AQ$26&lt;$F$5)*('Mediums (Working)'!$C$3:$AQ$3&lt;V27),'Mediums (Working)'!$C$586:$AQ$586,0))</f>
        <v>46299.0176157407</v>
      </c>
      <c r="S27" s="39" t="n">
        <f aca="false">IF(R27&gt;0,(R27-$C$3)*24,"")</f>
        <v>9.42277777777778</v>
      </c>
      <c r="T27" s="41" t="n">
        <f aca="false">IF(W27=0,"",INDEX('Mediums (Working)'!$C$586:$AQ$586,W27))</f>
        <v>46299.0550925926</v>
      </c>
      <c r="U27" s="39" t="n">
        <f aca="false">IF(W27=0,"",(T27-$C$3)*24)</f>
        <v>10.3222222222222</v>
      </c>
      <c r="V27" s="69" t="n">
        <f aca="false" t="array" ref="V27:V27">MIN(IF(ISNUMBER('Mediums (Working)'!$C$26:$AQ$26)*('Mediums (Working)'!$C$26:$AQ$26&gt;=$F$5),'Mediums (Working)'!$C$3:$AQ$3,999))</f>
        <v>33</v>
      </c>
      <c r="W27" s="70" t="n">
        <f aca="false" t="array" ref="W27:W27">MAX(IF(ISNUMBER('Mediums (Working)'!$C$26:$AQ$26)*('Mediums (Working)'!$C$26:$AQ$26&lt;$F$5),'Mediums (Working)'!$C$3:$AQ$3,0))</f>
        <v>34</v>
      </c>
      <c r="X27" s="41" t="n">
        <f aca="false">IF(AC27=999,"not reached",INDEX('Mediums (Working)'!$C$586:$AQ$586,AC27))</f>
        <v>46299.0867013889</v>
      </c>
      <c r="Y27" s="68" t="n">
        <f aca="false" t="array" ref="Y27:Y27">MAX(IF(ISNUMBER('Mediums (Working)'!$C$26:$AQ$26)*('Mediums (Working)'!$C$26:$AQ$26&lt;$H$5)*('Mediums (Working)'!$C$3:$AQ$3&lt;AC27),'Mediums (Working)'!$C$586:$AQ$586,0))</f>
        <v>46299.0662152778</v>
      </c>
      <c r="Z27" s="39" t="n">
        <f aca="false">IF(Y27&gt;0,(Y27-$C$3)*24,"")</f>
        <v>10.5891666666667</v>
      </c>
      <c r="AA27" s="41" t="n">
        <f aca="false">IF(AD27=0,"",INDEX('Mediums (Working)'!$C$586:$AQ$586,AD27))</f>
        <v>46299.0662152778</v>
      </c>
      <c r="AB27" s="39" t="n">
        <f aca="false">IF(AD27=0,"",(AA27-$C$3)*24)</f>
        <v>10.5891666666667</v>
      </c>
      <c r="AC27" s="69" t="n">
        <f aca="false" t="array" ref="AC27:AC27">MIN(IF(ISNUMBER('Mediums (Working)'!$C$26:$AQ$26)*('Mediums (Working)'!$C$26:$AQ$26&gt;=$H$5),'Mediums (Working)'!$C$3:$AQ$3,999))</f>
        <v>36</v>
      </c>
      <c r="AD27" s="70" t="n">
        <f aca="false" t="array" ref="AD27:AD27">MAX(IF(ISNUMBER('Mediums (Working)'!$C$26:$AQ$26)*('Mediums (Working)'!$C$26:$AQ$26&lt;$H$5),'Mediums (Working)'!$C$3:$AQ$3,0))</f>
        <v>35</v>
      </c>
      <c r="AE27" s="41" t="str">
        <f aca="false">IF(AJ27=999,"not reached",INDEX('Mediums (Working)'!$C$586:$AQ$586,AJ27))</f>
        <v>not reached</v>
      </c>
      <c r="AF27" s="68" t="n">
        <f aca="false" t="array" ref="AF27:AF27">MAX(IF(ISNUMBER('Mediums (Working)'!$C$26:$AQ$26)*('Mediums (Working)'!$C$26:$AQ$26&lt;$J$5)*('Mediums (Working)'!$C$3:$AQ$3&lt;AJ27),'Mediums (Working)'!$C$586:$AQ$586,0))</f>
        <v>46299.2066087963</v>
      </c>
      <c r="AG27" s="39" t="n">
        <f aca="false">IF(AF27&gt;0,(AF27-$C$3)*24,"")</f>
        <v>13.9586111111111</v>
      </c>
      <c r="AH27" s="41" t="n">
        <f aca="false">IF(AK27=0,"",INDEX('Mediums (Working)'!$C$586:$AQ$586,AK27))</f>
        <v>46299.2066087963</v>
      </c>
      <c r="AI27" s="39" t="n">
        <f aca="false">IF(AK27=0,"",(AH27-$C$3)*24)</f>
        <v>13.9586111111111</v>
      </c>
      <c r="AJ27" s="69" t="n">
        <f aca="false" t="array" ref="AJ27:AJ27">MIN(IF(ISNUMBER('Mediums (Working)'!$C$26:$AQ$26)*('Mediums (Working)'!$C$26:$AQ$26&gt;=$J$5),'Mediums (Working)'!$C$3:$AQ$3,999))</f>
        <v>999</v>
      </c>
      <c r="AK27" s="70" t="n">
        <f aca="false" t="array" ref="AK27:AK27">MAX(IF(ISNUMBER('Mediums (Working)'!$C$26:$AQ$26)*('Mediums (Working)'!$C$26:$AQ$26&lt;$J$5),'Mediums (Working)'!$C$3:$AQ$3,0))</f>
        <v>41</v>
      </c>
    </row>
    <row r="28" customFormat="false" ht="15" hidden="false" customHeight="false" outlineLevel="0" collapsed="false">
      <c r="A28" s="15" t="s">
        <v>222</v>
      </c>
      <c r="B28" s="16" t="s">
        <v>153</v>
      </c>
      <c r="C28" s="41" t="n">
        <f aca="false">IF(H28=999,"not reached",INDEX('Mediums (Working)'!$C$587:$AQ$587,H28))</f>
        <v>46298.7102893519</v>
      </c>
      <c r="D28" s="68" t="n">
        <f aca="false" t="array" ref="D28:D28">MAX(IF(ISNUMBER('Mediums (Working)'!$C$27:$AQ$27)*('Mediums (Working)'!$C$27:$AQ$27&lt;$B$5)*('Mediums (Working)'!$C$3:$AQ$3&lt;H28),'Mediums (Working)'!$C$587:$AQ$587,0))</f>
        <v>46298.6996990741</v>
      </c>
      <c r="E28" s="39" t="n">
        <f aca="false">IF(D28&gt;0,(D28-$C$3)*24,"")</f>
        <v>1.79277777777778</v>
      </c>
      <c r="F28" s="41" t="n">
        <f aca="false">IF(I28=0,"",INDEX('Mediums (Working)'!$C$587:$AQ$587,I28))</f>
        <v>46298.7722453704</v>
      </c>
      <c r="G28" s="39" t="n">
        <f aca="false">IF(I28=0,"",(F28-$C$3)*24)</f>
        <v>3.53388888888889</v>
      </c>
      <c r="H28" s="69" t="n">
        <f aca="false" t="array" ref="H28:H28">MIN(IF(ISNUMBER('Mediums (Working)'!$C$27:$AQ$27)*('Mediums (Working)'!$C$27:$AQ$27&gt;=$B$5),'Mediums (Working)'!$C$3:$AQ$3,999))</f>
        <v>5</v>
      </c>
      <c r="I28" s="70" t="n">
        <f aca="false" t="array" ref="I28:I28">MAX(IF(ISNUMBER('Mediums (Working)'!$C$27:$AQ$27)*('Mediums (Working)'!$C$27:$AQ$27&lt;$B$5),'Mediums (Working)'!$C$3:$AQ$3,0))</f>
        <v>10</v>
      </c>
      <c r="J28" s="41" t="n">
        <f aca="false">IF(O28=999,"not reached",INDEX('Mediums (Working)'!$C$587:$AQ$587,O28))</f>
        <v>46298.8557638889</v>
      </c>
      <c r="K28" s="68" t="n">
        <f aca="false" t="array" ref="K28:K28">MAX(IF(ISNUMBER('Mediums (Working)'!$C$27:$AQ$27)*('Mediums (Working)'!$C$27:$AQ$27&lt;$D$5)*('Mediums (Working)'!$C$3:$AQ$3&lt;O28),'Mediums (Working)'!$C$587:$AQ$587,0))</f>
        <v>46298.8445486111</v>
      </c>
      <c r="L28" s="39" t="n">
        <f aca="false">IF(K28&gt;0,(K28-$C$3)*24,"")</f>
        <v>5.26916666666667</v>
      </c>
      <c r="M28" s="41" t="n">
        <f aca="false">IF(P28=0,"",INDEX('Mediums (Working)'!$C$587:$AQ$587,P28))</f>
        <v>46298.9084143519</v>
      </c>
      <c r="N28" s="39" t="n">
        <f aca="false">IF(P28=0,"",(M28-$C$3)*24)</f>
        <v>6.80194444444445</v>
      </c>
      <c r="O28" s="69" t="n">
        <f aca="false" t="array" ref="O28:O28">MIN(IF(ISNUMBER('Mediums (Working)'!$C$27:$AQ$27)*('Mediums (Working)'!$C$27:$AQ$27&gt;=$D$5),'Mediums (Working)'!$C$3:$AQ$3,999))</f>
        <v>18</v>
      </c>
      <c r="P28" s="70" t="n">
        <f aca="false" t="array" ref="P28:P28">MAX(IF(ISNUMBER('Mediums (Working)'!$C$27:$AQ$27)*('Mediums (Working)'!$C$27:$AQ$27&lt;$D$5),'Mediums (Working)'!$C$3:$AQ$3,0))</f>
        <v>23</v>
      </c>
      <c r="Q28" s="41" t="n">
        <f aca="false">IF(V28=999,"not reached",INDEX('Mediums (Working)'!$C$587:$AQ$587,V28))</f>
        <v>46299.0329282407</v>
      </c>
      <c r="R28" s="68" t="n">
        <f aca="false" t="array" ref="R28:R28">MAX(IF(ISNUMBER('Mediums (Working)'!$C$27:$AQ$27)*('Mediums (Working)'!$C$27:$AQ$27&lt;$F$5)*('Mediums (Working)'!$C$3:$AQ$3&lt;V28),'Mediums (Working)'!$C$587:$AQ$587,0))</f>
        <v>46299.0176388889</v>
      </c>
      <c r="S28" s="39" t="n">
        <f aca="false">IF(R28&gt;0,(R28-$C$3)*24,"")</f>
        <v>9.42333333333333</v>
      </c>
      <c r="T28" s="41" t="n">
        <f aca="false">IF(W28=0,"",INDEX('Mediums (Working)'!$C$587:$AQ$587,W28))</f>
        <v>46299.0662384259</v>
      </c>
      <c r="U28" s="39" t="n">
        <f aca="false">IF(W28=0,"",(T28-$C$3)*24)</f>
        <v>10.5897222222222</v>
      </c>
      <c r="V28" s="69" t="n">
        <f aca="false" t="array" ref="V28:V28">MIN(IF(ISNUMBER('Mediums (Working)'!$C$27:$AQ$27)*('Mediums (Working)'!$C$27:$AQ$27&gt;=$F$5),'Mediums (Working)'!$C$3:$AQ$3,999))</f>
        <v>33</v>
      </c>
      <c r="W28" s="70" t="n">
        <f aca="false" t="array" ref="W28:W28">MAX(IF(ISNUMBER('Mediums (Working)'!$C$27:$AQ$27)*('Mediums (Working)'!$C$27:$AQ$27&lt;$F$5),'Mediums (Working)'!$C$3:$AQ$3,0))</f>
        <v>35</v>
      </c>
      <c r="X28" s="41" t="n">
        <f aca="false">IF(AC28=999,"not reached",INDEX('Mediums (Working)'!$C$587:$AQ$587,AC28))</f>
        <v>46299.086724537</v>
      </c>
      <c r="Y28" s="68" t="n">
        <f aca="false" t="array" ref="Y28:Y28">MAX(IF(ISNUMBER('Mediums (Working)'!$C$27:$AQ$27)*('Mediums (Working)'!$C$27:$AQ$27&lt;$H$5)*('Mediums (Working)'!$C$3:$AQ$3&lt;AC28),'Mediums (Working)'!$C$587:$AQ$587,0))</f>
        <v>46299.0662384259</v>
      </c>
      <c r="Z28" s="39" t="n">
        <f aca="false">IF(Y28&gt;0,(Y28-$C$3)*24,"")</f>
        <v>10.5897222222222</v>
      </c>
      <c r="AA28" s="41" t="n">
        <f aca="false">IF(AD28=0,"",INDEX('Mediums (Working)'!$C$587:$AQ$587,AD28))</f>
        <v>46299.0662384259</v>
      </c>
      <c r="AB28" s="39" t="n">
        <f aca="false">IF(AD28=0,"",(AA28-$C$3)*24)</f>
        <v>10.5897222222222</v>
      </c>
      <c r="AC28" s="69" t="n">
        <f aca="false" t="array" ref="AC28:AC28">MIN(IF(ISNUMBER('Mediums (Working)'!$C$27:$AQ$27)*('Mediums (Working)'!$C$27:$AQ$27&gt;=$H$5),'Mediums (Working)'!$C$3:$AQ$3,999))</f>
        <v>36</v>
      </c>
      <c r="AD28" s="70" t="n">
        <f aca="false" t="array" ref="AD28:AD28">MAX(IF(ISNUMBER('Mediums (Working)'!$C$27:$AQ$27)*('Mediums (Working)'!$C$27:$AQ$27&lt;$H$5),'Mediums (Working)'!$C$3:$AQ$3,0))</f>
        <v>35</v>
      </c>
      <c r="AE28" s="41" t="str">
        <f aca="false">IF(AJ28=999,"not reached",INDEX('Mediums (Working)'!$C$587:$AQ$587,AJ28))</f>
        <v>not reached</v>
      </c>
      <c r="AF28" s="68" t="n">
        <f aca="false" t="array" ref="AF28:AF28">MAX(IF(ISNUMBER('Mediums (Working)'!$C$27:$AQ$27)*('Mediums (Working)'!$C$27:$AQ$27&lt;$J$5)*('Mediums (Working)'!$C$3:$AQ$3&lt;AJ28),'Mediums (Working)'!$C$587:$AQ$587,0))</f>
        <v>46299.2066203704</v>
      </c>
      <c r="AG28" s="39" t="n">
        <f aca="false">IF(AF28&gt;0,(AF28-$C$3)*24,"")</f>
        <v>13.9588888888889</v>
      </c>
      <c r="AH28" s="41" t="n">
        <f aca="false">IF(AK28=0,"",INDEX('Mediums (Working)'!$C$587:$AQ$587,AK28))</f>
        <v>46299.2066203704</v>
      </c>
      <c r="AI28" s="39" t="n">
        <f aca="false">IF(AK28=0,"",(AH28-$C$3)*24)</f>
        <v>13.9588888888889</v>
      </c>
      <c r="AJ28" s="69" t="n">
        <f aca="false" t="array" ref="AJ28:AJ28">MIN(IF(ISNUMBER('Mediums (Working)'!$C$27:$AQ$27)*('Mediums (Working)'!$C$27:$AQ$27&gt;=$J$5),'Mediums (Working)'!$C$3:$AQ$3,999))</f>
        <v>999</v>
      </c>
      <c r="AK28" s="70" t="n">
        <f aca="false" t="array" ref="AK28:AK28">MAX(IF(ISNUMBER('Mediums (Working)'!$C$27:$AQ$27)*('Mediums (Working)'!$C$27:$AQ$27&lt;$J$5),'Mediums (Working)'!$C$3:$AQ$3,0))</f>
        <v>41</v>
      </c>
    </row>
    <row r="29" customFormat="false" ht="15" hidden="false" customHeight="false" outlineLevel="0" collapsed="false">
      <c r="A29" s="15" t="s">
        <v>225</v>
      </c>
      <c r="B29" s="16" t="s">
        <v>153</v>
      </c>
      <c r="C29" s="41" t="n">
        <f aca="false">IF(H29=999,"not reached",INDEX('Mediums (Working)'!$C$588:$AQ$588,H29))</f>
        <v>46298.6692476852</v>
      </c>
      <c r="D29" s="68" t="n">
        <f aca="false" t="array" ref="D29:D29">MAX(IF(ISNUMBER('Mediums (Working)'!$C$28:$AQ$28)*('Mediums (Working)'!$C$28:$AQ$28&lt;$B$5)*('Mediums (Working)'!$C$3:$AQ$3&lt;H29),'Mediums (Working)'!$C$588:$AQ$588,0))</f>
        <v>0</v>
      </c>
      <c r="E29" s="39" t="str">
        <f aca="false">IF(D29&gt;0,(D29-$C$3)*24,"")</f>
        <v/>
      </c>
      <c r="F29" s="41" t="n">
        <f aca="false">IF(I29=0,"",INDEX('Mediums (Working)'!$C$588:$AQ$588,I29))</f>
        <v>46298.7722685185</v>
      </c>
      <c r="G29" s="39" t="n">
        <f aca="false">IF(I29=0,"",(F29-$C$3)*24)</f>
        <v>3.53444444444444</v>
      </c>
      <c r="H29" s="69" t="n">
        <f aca="false" t="array" ref="H29:H29">MIN(IF(ISNUMBER('Mediums (Working)'!$C$28:$AQ$28)*('Mediums (Working)'!$C$28:$AQ$28&gt;=$B$5),'Mediums (Working)'!$C$3:$AQ$3,999))</f>
        <v>1</v>
      </c>
      <c r="I29" s="70" t="n">
        <f aca="false" t="array" ref="I29:I29">MAX(IF(ISNUMBER('Mediums (Working)'!$C$28:$AQ$28)*('Mediums (Working)'!$C$28:$AQ$28&lt;$B$5),'Mediums (Working)'!$C$3:$AQ$3,0))</f>
        <v>10</v>
      </c>
      <c r="J29" s="41" t="n">
        <f aca="false">IF(O29=999,"not reached",INDEX('Mediums (Working)'!$C$588:$AQ$588,O29))</f>
        <v>46298.8652314815</v>
      </c>
      <c r="K29" s="68" t="n">
        <f aca="false" t="array" ref="K29:K29">MAX(IF(ISNUMBER('Mediums (Working)'!$C$28:$AQ$28)*('Mediums (Working)'!$C$28:$AQ$28&lt;$D$5)*('Mediums (Working)'!$C$3:$AQ$3&lt;O29),'Mediums (Working)'!$C$588:$AQ$588,0))</f>
        <v>46298.855787037</v>
      </c>
      <c r="L29" s="39" t="n">
        <f aca="false">IF(K29&gt;0,(K29-$C$3)*24,"")</f>
        <v>5.53888888888889</v>
      </c>
      <c r="M29" s="41" t="n">
        <f aca="false">IF(P29=0,"",INDEX('Mediums (Working)'!$C$588:$AQ$588,P29))</f>
        <v>46298.9084375</v>
      </c>
      <c r="N29" s="39" t="n">
        <f aca="false">IF(P29=0,"",(M29-$C$3)*24)</f>
        <v>6.8025</v>
      </c>
      <c r="O29" s="69" t="n">
        <f aca="false" t="array" ref="O29:O29">MIN(IF(ISNUMBER('Mediums (Working)'!$C$28:$AQ$28)*('Mediums (Working)'!$C$28:$AQ$28&gt;=$D$5),'Mediums (Working)'!$C$3:$AQ$3,999))</f>
        <v>19</v>
      </c>
      <c r="P29" s="70" t="n">
        <f aca="false" t="array" ref="P29:P29">MAX(IF(ISNUMBER('Mediums (Working)'!$C$28:$AQ$28)*('Mediums (Working)'!$C$28:$AQ$28&lt;$D$5),'Mediums (Working)'!$C$3:$AQ$3,0))</f>
        <v>23</v>
      </c>
      <c r="Q29" s="41" t="n">
        <f aca="false">IF(V29=999,"not reached",INDEX('Mediums (Working)'!$C$588:$AQ$588,V29))</f>
        <v>46298.9908333333</v>
      </c>
      <c r="R29" s="68" t="n">
        <f aca="false" t="array" ref="R29:R29">MAX(IF(ISNUMBER('Mediums (Working)'!$C$28:$AQ$28)*('Mediums (Working)'!$C$28:$AQ$28&lt;$F$5)*('Mediums (Working)'!$C$3:$AQ$3&lt;V29),'Mediums (Working)'!$C$588:$AQ$588,0))</f>
        <v>46298.9824421296</v>
      </c>
      <c r="S29" s="39" t="n">
        <f aca="false">IF(R29&gt;0,(R29-$C$3)*24,"")</f>
        <v>8.57861111111111</v>
      </c>
      <c r="T29" s="41" t="n">
        <f aca="false">IF(W29=0,"",INDEX('Mediums (Working)'!$C$588:$AQ$588,W29))</f>
        <v>46299.017662037</v>
      </c>
      <c r="U29" s="39" t="n">
        <f aca="false">IF(W29=0,"",(T29-$C$3)*24)</f>
        <v>9.42388888888889</v>
      </c>
      <c r="V29" s="69" t="n">
        <f aca="false" t="array" ref="V29:V29">MIN(IF(ISNUMBER('Mediums (Working)'!$C$28:$AQ$28)*('Mediums (Working)'!$C$28:$AQ$28&gt;=$F$5),'Mediums (Working)'!$C$3:$AQ$3,999))</f>
        <v>30</v>
      </c>
      <c r="W29" s="70" t="n">
        <f aca="false" t="array" ref="W29:W29">MAX(IF(ISNUMBER('Mediums (Working)'!$C$28:$AQ$28)*('Mediums (Working)'!$C$28:$AQ$28&lt;$F$5),'Mediums (Working)'!$C$3:$AQ$3,0))</f>
        <v>32</v>
      </c>
      <c r="X29" s="41" t="n">
        <f aca="false">IF(AC29=999,"not reached",INDEX('Mediums (Working)'!$C$588:$AQ$588,AC29))</f>
        <v>46299.1056828704</v>
      </c>
      <c r="Y29" s="68" t="n">
        <f aca="false" t="array" ref="Y29:Y29">MAX(IF(ISNUMBER('Mediums (Working)'!$C$28:$AQ$28)*('Mediums (Working)'!$C$28:$AQ$28&lt;$H$5)*('Mediums (Working)'!$C$3:$AQ$3&lt;AC29),'Mediums (Working)'!$C$588:$AQ$588,0))</f>
        <v>46299.0867361111</v>
      </c>
      <c r="Z29" s="39" t="n">
        <f aca="false">IF(Y29&gt;0,(Y29-$C$3)*24,"")</f>
        <v>11.0816666666667</v>
      </c>
      <c r="AA29" s="41" t="n">
        <f aca="false">IF(AD29=0,"",INDEX('Mediums (Working)'!$C$588:$AQ$588,AD29))</f>
        <v>46299.0867361111</v>
      </c>
      <c r="AB29" s="39" t="n">
        <f aca="false">IF(AD29=0,"",(AA29-$C$3)*24)</f>
        <v>11.0816666666667</v>
      </c>
      <c r="AC29" s="69" t="n">
        <f aca="false" t="array" ref="AC29:AC29">MIN(IF(ISNUMBER('Mediums (Working)'!$C$28:$AQ$28)*('Mediums (Working)'!$C$28:$AQ$28&gt;=$H$5),'Mediums (Working)'!$C$3:$AQ$3,999))</f>
        <v>37</v>
      </c>
      <c r="AD29" s="70" t="n">
        <f aca="false" t="array" ref="AD29:AD29">MAX(IF(ISNUMBER('Mediums (Working)'!$C$28:$AQ$28)*('Mediums (Working)'!$C$28:$AQ$28&lt;$H$5),'Mediums (Working)'!$C$3:$AQ$3,0))</f>
        <v>36</v>
      </c>
      <c r="AE29" s="41" t="str">
        <f aca="false">IF(AJ29=999,"not reached",INDEX('Mediums (Working)'!$C$588:$AQ$588,AJ29))</f>
        <v>not reached</v>
      </c>
      <c r="AF29" s="68" t="n">
        <f aca="false" t="array" ref="AF29:AF29">MAX(IF(ISNUMBER('Mediums (Working)'!$C$28:$AQ$28)*('Mediums (Working)'!$C$28:$AQ$28&lt;$J$5)*('Mediums (Working)'!$C$3:$AQ$3&lt;AJ29),'Mediums (Working)'!$C$588:$AQ$588,0))</f>
        <v>46299.2066435185</v>
      </c>
      <c r="AG29" s="39" t="n">
        <f aca="false">IF(AF29&gt;0,(AF29-$C$3)*24,"")</f>
        <v>13.9594444444444</v>
      </c>
      <c r="AH29" s="41" t="n">
        <f aca="false">IF(AK29=0,"",INDEX('Mediums (Working)'!$C$588:$AQ$588,AK29))</f>
        <v>46299.2066435185</v>
      </c>
      <c r="AI29" s="39" t="n">
        <f aca="false">IF(AK29=0,"",(AH29-$C$3)*24)</f>
        <v>13.9594444444444</v>
      </c>
      <c r="AJ29" s="69" t="n">
        <f aca="false" t="array" ref="AJ29:AJ29">MIN(IF(ISNUMBER('Mediums (Working)'!$C$28:$AQ$28)*('Mediums (Working)'!$C$28:$AQ$28&gt;=$J$5),'Mediums (Working)'!$C$3:$AQ$3,999))</f>
        <v>999</v>
      </c>
      <c r="AK29" s="70" t="n">
        <f aca="false" t="array" ref="AK29:AK29">MAX(IF(ISNUMBER('Mediums (Working)'!$C$28:$AQ$28)*('Mediums (Working)'!$C$28:$AQ$28&lt;$J$5),'Mediums (Working)'!$C$3:$AQ$3,0))</f>
        <v>41</v>
      </c>
    </row>
    <row r="30" customFormat="false" ht="15" hidden="false" customHeight="false" outlineLevel="0" collapsed="false">
      <c r="A30" s="15" t="s">
        <v>228</v>
      </c>
      <c r="B30" s="16" t="s">
        <v>153</v>
      </c>
      <c r="C30" s="41" t="n">
        <f aca="false">IF(H30=999,"not reached",INDEX('Mediums (Working)'!$C$589:$AQ$589,H30))</f>
        <v>46298.8241898148</v>
      </c>
      <c r="D30" s="68" t="n">
        <f aca="false" t="array" ref="D30:D30">MAX(IF(ISNUMBER('Mediums (Working)'!$C$29:$AQ$29)*('Mediums (Working)'!$C$29:$AQ$29&lt;$B$5)*('Mediums (Working)'!$C$3:$AQ$3&lt;H30),'Mediums (Working)'!$C$589:$AQ$589,0))</f>
        <v>46298.8145601852</v>
      </c>
      <c r="E30" s="39" t="n">
        <f aca="false">IF(D30&gt;0,(D30-$C$3)*24,"")</f>
        <v>4.54944444444444</v>
      </c>
      <c r="F30" s="41" t="n">
        <f aca="false">IF(I30=0,"",INDEX('Mediums (Working)'!$C$589:$AQ$589,I30))</f>
        <v>46298.8353125</v>
      </c>
      <c r="G30" s="39" t="n">
        <f aca="false">IF(I30=0,"",(F30-$C$3)*24)</f>
        <v>5.0475</v>
      </c>
      <c r="H30" s="69" t="n">
        <f aca="false" t="array" ref="H30:H30">MIN(IF(ISNUMBER('Mediums (Working)'!$C$29:$AQ$29)*('Mediums (Working)'!$C$29:$AQ$29&gt;=$B$5),'Mediums (Working)'!$C$3:$AQ$3,999))</f>
        <v>15</v>
      </c>
      <c r="I30" s="70" t="n">
        <f aca="false" t="array" ref="I30:I30">MAX(IF(ISNUMBER('Mediums (Working)'!$C$29:$AQ$29)*('Mediums (Working)'!$C$29:$AQ$29&lt;$B$5),'Mediums (Working)'!$C$3:$AQ$3,0))</f>
        <v>16</v>
      </c>
      <c r="J30" s="41" t="n">
        <f aca="false">IF(O30=999,"not reached",INDEX('Mediums (Working)'!$C$589:$AQ$589,O30))</f>
        <v>46298.8652546296</v>
      </c>
      <c r="K30" s="68" t="n">
        <f aca="false" t="array" ref="K30:K30">MAX(IF(ISNUMBER('Mediums (Working)'!$C$29:$AQ$29)*('Mediums (Working)'!$C$29:$AQ$29&lt;$D$5)*('Mediums (Working)'!$C$3:$AQ$3&lt;O30),'Mediums (Working)'!$C$589:$AQ$589,0))</f>
        <v>46298.8557986111</v>
      </c>
      <c r="L30" s="39" t="n">
        <f aca="false">IF(K30&gt;0,(K30-$C$3)*24,"")</f>
        <v>5.53916666666667</v>
      </c>
      <c r="M30" s="41" t="n">
        <f aca="false">IF(P30=0,"",INDEX('Mediums (Working)'!$C$589:$AQ$589,P30))</f>
        <v>46298.9084490741</v>
      </c>
      <c r="N30" s="39" t="n">
        <f aca="false">IF(P30=0,"",(M30-$C$3)*24)</f>
        <v>6.80277777777778</v>
      </c>
      <c r="O30" s="69" t="n">
        <f aca="false" t="array" ref="O30:O30">MIN(IF(ISNUMBER('Mediums (Working)'!$C$29:$AQ$29)*('Mediums (Working)'!$C$29:$AQ$29&gt;=$D$5),'Mediums (Working)'!$C$3:$AQ$3,999))</f>
        <v>19</v>
      </c>
      <c r="P30" s="70" t="n">
        <f aca="false" t="array" ref="P30:P30">MAX(IF(ISNUMBER('Mediums (Working)'!$C$29:$AQ$29)*('Mediums (Working)'!$C$29:$AQ$29&lt;$D$5),'Mediums (Working)'!$C$3:$AQ$3,0))</f>
        <v>23</v>
      </c>
      <c r="Q30" s="41" t="n">
        <f aca="false">IF(V30=999,"not reached",INDEX('Mediums (Working)'!$C$589:$AQ$589,V30))</f>
        <v>46298.9908564815</v>
      </c>
      <c r="R30" s="68" t="n">
        <f aca="false" t="array" ref="R30:R30">MAX(IF(ISNUMBER('Mediums (Working)'!$C$29:$AQ$29)*('Mediums (Working)'!$C$29:$AQ$29&lt;$F$5)*('Mediums (Working)'!$C$3:$AQ$3&lt;V30),'Mediums (Working)'!$C$589:$AQ$589,0))</f>
        <v>46298.9824652778</v>
      </c>
      <c r="S30" s="39" t="n">
        <f aca="false">IF(R30&gt;0,(R30-$C$3)*24,"")</f>
        <v>8.57916666666667</v>
      </c>
      <c r="T30" s="41" t="n">
        <f aca="false">IF(W30=0,"",INDEX('Mediums (Working)'!$C$589:$AQ$589,W30))</f>
        <v>46299.0176851852</v>
      </c>
      <c r="U30" s="39" t="n">
        <f aca="false">IF(W30=0,"",(T30-$C$3)*24)</f>
        <v>9.42444444444444</v>
      </c>
      <c r="V30" s="69" t="n">
        <f aca="false" t="array" ref="V30:V30">MIN(IF(ISNUMBER('Mediums (Working)'!$C$29:$AQ$29)*('Mediums (Working)'!$C$29:$AQ$29&gt;=$F$5),'Mediums (Working)'!$C$3:$AQ$3,999))</f>
        <v>30</v>
      </c>
      <c r="W30" s="70" t="n">
        <f aca="false" t="array" ref="W30:W30">MAX(IF(ISNUMBER('Mediums (Working)'!$C$29:$AQ$29)*('Mediums (Working)'!$C$29:$AQ$29&lt;$F$5),'Mediums (Working)'!$C$3:$AQ$3,0))</f>
        <v>32</v>
      </c>
      <c r="X30" s="41" t="n">
        <f aca="false">IF(AC30=999,"not reached",INDEX('Mediums (Working)'!$C$589:$AQ$589,AC30))</f>
        <v>46299.1057060185</v>
      </c>
      <c r="Y30" s="68" t="n">
        <f aca="false" t="array" ref="Y30:Y30">MAX(IF(ISNUMBER('Mediums (Working)'!$C$29:$AQ$29)*('Mediums (Working)'!$C$29:$AQ$29&lt;$H$5)*('Mediums (Working)'!$C$3:$AQ$3&lt;AC30),'Mediums (Working)'!$C$589:$AQ$589,0))</f>
        <v>46299.0867592593</v>
      </c>
      <c r="Z30" s="39" t="n">
        <f aca="false">IF(Y30&gt;0,(Y30-$C$3)*24,"")</f>
        <v>11.0822222222222</v>
      </c>
      <c r="AA30" s="41" t="n">
        <f aca="false">IF(AD30=0,"",INDEX('Mediums (Working)'!$C$589:$AQ$589,AD30))</f>
        <v>46299.0867592593</v>
      </c>
      <c r="AB30" s="39" t="n">
        <f aca="false">IF(AD30=0,"",(AA30-$C$3)*24)</f>
        <v>11.0822222222222</v>
      </c>
      <c r="AC30" s="69" t="n">
        <f aca="false" t="array" ref="AC30:AC30">MIN(IF(ISNUMBER('Mediums (Working)'!$C$29:$AQ$29)*('Mediums (Working)'!$C$29:$AQ$29&gt;=$H$5),'Mediums (Working)'!$C$3:$AQ$3,999))</f>
        <v>37</v>
      </c>
      <c r="AD30" s="70" t="n">
        <f aca="false" t="array" ref="AD30:AD30">MAX(IF(ISNUMBER('Mediums (Working)'!$C$29:$AQ$29)*('Mediums (Working)'!$C$29:$AQ$29&lt;$H$5),'Mediums (Working)'!$C$3:$AQ$3,0))</f>
        <v>36</v>
      </c>
      <c r="AE30" s="41" t="str">
        <f aca="false">IF(AJ30=999,"not reached",INDEX('Mediums (Working)'!$C$589:$AQ$589,AJ30))</f>
        <v>not reached</v>
      </c>
      <c r="AF30" s="68" t="n">
        <f aca="false" t="array" ref="AF30:AF30">MAX(IF(ISNUMBER('Mediums (Working)'!$C$29:$AQ$29)*('Mediums (Working)'!$C$29:$AQ$29&lt;$J$5)*('Mediums (Working)'!$C$3:$AQ$3&lt;AJ30),'Mediums (Working)'!$C$589:$AQ$589,0))</f>
        <v>46299.2066666667</v>
      </c>
      <c r="AG30" s="39" t="n">
        <f aca="false">IF(AF30&gt;0,(AF30-$C$3)*24,"")</f>
        <v>13.96</v>
      </c>
      <c r="AH30" s="41" t="n">
        <f aca="false">IF(AK30=0,"",INDEX('Mediums (Working)'!$C$589:$AQ$589,AK30))</f>
        <v>46299.2066666667</v>
      </c>
      <c r="AI30" s="39" t="n">
        <f aca="false">IF(AK30=0,"",(AH30-$C$3)*24)</f>
        <v>13.96</v>
      </c>
      <c r="AJ30" s="69" t="n">
        <f aca="false" t="array" ref="AJ30:AJ30">MIN(IF(ISNUMBER('Mediums (Working)'!$C$29:$AQ$29)*('Mediums (Working)'!$C$29:$AQ$29&gt;=$J$5),'Mediums (Working)'!$C$3:$AQ$3,999))</f>
        <v>999</v>
      </c>
      <c r="AK30" s="70" t="n">
        <f aca="false" t="array" ref="AK30:AK30">MAX(IF(ISNUMBER('Mediums (Working)'!$C$29:$AQ$29)*('Mediums (Working)'!$C$29:$AQ$29&lt;$J$5),'Mediums (Working)'!$C$3:$AQ$3,0))</f>
        <v>41</v>
      </c>
    </row>
    <row r="31" customFormat="false" ht="15" hidden="false" customHeight="false" outlineLevel="0" collapsed="false">
      <c r="A31" s="15" t="s">
        <v>231</v>
      </c>
      <c r="B31" s="16" t="s">
        <v>153</v>
      </c>
      <c r="C31" s="41" t="n">
        <f aca="false">IF(H31=999,"not reached",INDEX('Mediums (Working)'!$C$590:$AQ$590,H31))</f>
        <v>46298.6895486111</v>
      </c>
      <c r="D31" s="68" t="n">
        <f aca="false" t="array" ref="D31:D31">MAX(IF(ISNUMBER('Mediums (Working)'!$C$30:$AQ$30)*('Mediums (Working)'!$C$30:$AQ$30&lt;$B$5)*('Mediums (Working)'!$C$3:$AQ$3&lt;H31),'Mediums (Working)'!$C$590:$AQ$590,0))</f>
        <v>46298.6791319445</v>
      </c>
      <c r="E31" s="39" t="n">
        <f aca="false">IF(D31&gt;0,(D31-$C$3)*24,"")</f>
        <v>1.29916666666667</v>
      </c>
      <c r="F31" s="41" t="n">
        <f aca="false">IF(I31=0,"",INDEX('Mediums (Working)'!$C$590:$AQ$590,I31))</f>
        <v>46298.7937962963</v>
      </c>
      <c r="G31" s="39" t="n">
        <f aca="false">IF(I31=0,"",(F31-$C$3)*24)</f>
        <v>4.05111111111111</v>
      </c>
      <c r="H31" s="69" t="n">
        <f aca="false" t="array" ref="H31:H31">MIN(IF(ISNUMBER('Mediums (Working)'!$C$30:$AQ$30)*('Mediums (Working)'!$C$30:$AQ$30&gt;=$B$5),'Mediums (Working)'!$C$3:$AQ$3,999))</f>
        <v>3</v>
      </c>
      <c r="I31" s="70" t="n">
        <f aca="false" t="array" ref="I31:I31">MAX(IF(ISNUMBER('Mediums (Working)'!$C$30:$AQ$30)*('Mediums (Working)'!$C$30:$AQ$30&lt;$B$5),'Mediums (Working)'!$C$3:$AQ$3,0))</f>
        <v>12</v>
      </c>
      <c r="J31" s="41" t="n">
        <f aca="false">IF(O31=999,"not reached",INDEX('Mediums (Working)'!$C$590:$AQ$590,O31))</f>
        <v>46298.8762731482</v>
      </c>
      <c r="K31" s="68" t="n">
        <f aca="false" t="array" ref="K31:K31">MAX(IF(ISNUMBER('Mediums (Working)'!$C$30:$AQ$30)*('Mediums (Working)'!$C$30:$AQ$30&lt;$D$5)*('Mediums (Working)'!$C$3:$AQ$3&lt;O31),'Mediums (Working)'!$C$590:$AQ$590,0))</f>
        <v>46298.8652777778</v>
      </c>
      <c r="L31" s="39" t="n">
        <f aca="false">IF(K31&gt;0,(K31-$C$3)*24,"")</f>
        <v>5.76666666666667</v>
      </c>
      <c r="M31" s="41" t="n">
        <f aca="false">IF(P31=0,"",INDEX('Mediums (Working)'!$C$590:$AQ$590,P31))</f>
        <v>46298.9084837963</v>
      </c>
      <c r="N31" s="39" t="n">
        <f aca="false">IF(P31=0,"",(M31-$C$3)*24)</f>
        <v>6.80361111111111</v>
      </c>
      <c r="O31" s="69" t="n">
        <f aca="false" t="array" ref="O31:O31">MIN(IF(ISNUMBER('Mediums (Working)'!$C$30:$AQ$30)*('Mediums (Working)'!$C$30:$AQ$30&gt;=$D$5),'Mediums (Working)'!$C$3:$AQ$3,999))</f>
        <v>20</v>
      </c>
      <c r="P31" s="70" t="n">
        <f aca="false" t="array" ref="P31:P31">MAX(IF(ISNUMBER('Mediums (Working)'!$C$30:$AQ$30)*('Mediums (Working)'!$C$30:$AQ$30&lt;$D$5),'Mediums (Working)'!$C$3:$AQ$3,0))</f>
        <v>23</v>
      </c>
      <c r="Q31" s="41" t="n">
        <f aca="false">IF(V31=999,"not reached",INDEX('Mediums (Working)'!$C$590:$AQ$590,V31))</f>
        <v>46298.9908912037</v>
      </c>
      <c r="R31" s="68" t="n">
        <f aca="false" t="array" ref="R31:R31">MAX(IF(ISNUMBER('Mediums (Working)'!$C$30:$AQ$30)*('Mediums (Working)'!$C$30:$AQ$30&lt;$F$5)*('Mediums (Working)'!$C$3:$AQ$3&lt;V31),'Mediums (Working)'!$C$590:$AQ$590,0))</f>
        <v>46298.9825</v>
      </c>
      <c r="S31" s="39" t="n">
        <f aca="false">IF(R31&gt;0,(R31-$C$3)*24,"")</f>
        <v>8.58</v>
      </c>
      <c r="T31" s="41" t="n">
        <f aca="false">IF(W31=0,"",INDEX('Mediums (Working)'!$C$590:$AQ$590,W31))</f>
        <v>46299.0025578704</v>
      </c>
      <c r="U31" s="39" t="n">
        <f aca="false">IF(W31=0,"",(T31-$C$3)*24)</f>
        <v>9.06138888888889</v>
      </c>
      <c r="V31" s="69" t="n">
        <f aca="false" t="array" ref="V31:V31">MIN(IF(ISNUMBER('Mediums (Working)'!$C$30:$AQ$30)*('Mediums (Working)'!$C$30:$AQ$30&gt;=$F$5),'Mediums (Working)'!$C$3:$AQ$3,999))</f>
        <v>30</v>
      </c>
      <c r="W31" s="70" t="n">
        <f aca="false" t="array" ref="W31:W31">MAX(IF(ISNUMBER('Mediums (Working)'!$C$30:$AQ$30)*('Mediums (Working)'!$C$30:$AQ$30&lt;$F$5),'Mediums (Working)'!$C$3:$AQ$3,0))</f>
        <v>31</v>
      </c>
      <c r="X31" s="41" t="n">
        <f aca="false">IF(AC31=999,"not reached",INDEX('Mediums (Working)'!$C$590:$AQ$590,AC31))</f>
        <v>46299.0868402778</v>
      </c>
      <c r="Y31" s="68" t="n">
        <f aca="false" t="array" ref="Y31:Y31">MAX(IF(ISNUMBER('Mediums (Working)'!$C$30:$AQ$30)*('Mediums (Working)'!$C$30:$AQ$30&lt;$H$5)*('Mediums (Working)'!$C$3:$AQ$3&lt;AC31),'Mediums (Working)'!$C$590:$AQ$590,0))</f>
        <v>46299.0663310185</v>
      </c>
      <c r="Z31" s="39" t="n">
        <f aca="false">IF(Y31&gt;0,(Y31-$C$3)*24,"")</f>
        <v>10.5919444444444</v>
      </c>
      <c r="AA31" s="41" t="n">
        <f aca="false">IF(AD31=0,"",INDEX('Mediums (Working)'!$C$590:$AQ$590,AD31))</f>
        <v>46299.0663310185</v>
      </c>
      <c r="AB31" s="39" t="n">
        <f aca="false">IF(AD31=0,"",(AA31-$C$3)*24)</f>
        <v>10.5919444444444</v>
      </c>
      <c r="AC31" s="69" t="n">
        <f aca="false" t="array" ref="AC31:AC31">MIN(IF(ISNUMBER('Mediums (Working)'!$C$30:$AQ$30)*('Mediums (Working)'!$C$30:$AQ$30&gt;=$H$5),'Mediums (Working)'!$C$3:$AQ$3,999))</f>
        <v>36</v>
      </c>
      <c r="AD31" s="70" t="n">
        <f aca="false" t="array" ref="AD31:AD31">MAX(IF(ISNUMBER('Mediums (Working)'!$C$30:$AQ$30)*('Mediums (Working)'!$C$30:$AQ$30&lt;$H$5),'Mediums (Working)'!$C$3:$AQ$3,0))</f>
        <v>35</v>
      </c>
      <c r="AE31" s="41" t="str">
        <f aca="false">IF(AJ31=999,"not reached",INDEX('Mediums (Working)'!$C$590:$AQ$590,AJ31))</f>
        <v>not reached</v>
      </c>
      <c r="AF31" s="68" t="n">
        <f aca="false" t="array" ref="AF31:AF31">MAX(IF(ISNUMBER('Mediums (Working)'!$C$30:$AQ$30)*('Mediums (Working)'!$C$30:$AQ$30&lt;$J$5)*('Mediums (Working)'!$C$3:$AQ$3&lt;AJ31),'Mediums (Working)'!$C$590:$AQ$590,0))</f>
        <v>46299.2066782407</v>
      </c>
      <c r="AG31" s="39" t="n">
        <f aca="false">IF(AF31&gt;0,(AF31-$C$3)*24,"")</f>
        <v>13.9602777777778</v>
      </c>
      <c r="AH31" s="41" t="n">
        <f aca="false">IF(AK31=0,"",INDEX('Mediums (Working)'!$C$590:$AQ$590,AK31))</f>
        <v>46299.2066782407</v>
      </c>
      <c r="AI31" s="39" t="n">
        <f aca="false">IF(AK31=0,"",(AH31-$C$3)*24)</f>
        <v>13.9602777777778</v>
      </c>
      <c r="AJ31" s="69" t="n">
        <f aca="false" t="array" ref="AJ31:AJ31">MIN(IF(ISNUMBER('Mediums (Working)'!$C$30:$AQ$30)*('Mediums (Working)'!$C$30:$AQ$30&gt;=$J$5),'Mediums (Working)'!$C$3:$AQ$3,999))</f>
        <v>999</v>
      </c>
      <c r="AK31" s="70" t="n">
        <f aca="false" t="array" ref="AK31:AK31">MAX(IF(ISNUMBER('Mediums (Working)'!$C$30:$AQ$30)*('Mediums (Working)'!$C$30:$AQ$30&lt;$J$5),'Mediums (Working)'!$C$3:$AQ$3,0))</f>
        <v>41</v>
      </c>
    </row>
    <row r="32" customFormat="false" ht="15" hidden="false" customHeight="false" outlineLevel="0" collapsed="false">
      <c r="A32" s="15" t="s">
        <v>234</v>
      </c>
      <c r="B32" s="16" t="s">
        <v>153</v>
      </c>
      <c r="C32" s="41" t="n">
        <f aca="false">IF(H32=999,"not reached",INDEX('Mediums (Working)'!$C$591:$AQ$591,H32))</f>
        <v>46298.6694097222</v>
      </c>
      <c r="D32" s="68" t="n">
        <f aca="false" t="array" ref="D32:D32">MAX(IF(ISNUMBER('Mediums (Working)'!$C$31:$AQ$31)*('Mediums (Working)'!$C$31:$AQ$31&lt;$B$5)*('Mediums (Working)'!$C$3:$AQ$3&lt;H32),'Mediums (Working)'!$C$591:$AQ$591,0))</f>
        <v>0</v>
      </c>
      <c r="E32" s="39" t="str">
        <f aca="false">IF(D32&gt;0,(D32-$C$3)*24,"")</f>
        <v/>
      </c>
      <c r="F32" s="41" t="n">
        <f aca="false">IF(I32=0,"",INDEX('Mediums (Working)'!$C$591:$AQ$591,I32))</f>
        <v>46298.7518865741</v>
      </c>
      <c r="G32" s="39" t="n">
        <f aca="false">IF(I32=0,"",(F32-$C$3)*24)</f>
        <v>3.04527777777778</v>
      </c>
      <c r="H32" s="69" t="n">
        <f aca="false" t="array" ref="H32:H32">MIN(IF(ISNUMBER('Mediums (Working)'!$C$31:$AQ$31)*('Mediums (Working)'!$C$31:$AQ$31&gt;=$B$5),'Mediums (Working)'!$C$3:$AQ$3,999))</f>
        <v>1</v>
      </c>
      <c r="I32" s="70" t="n">
        <f aca="false" t="array" ref="I32:I32">MAX(IF(ISNUMBER('Mediums (Working)'!$C$31:$AQ$31)*('Mediums (Working)'!$C$31:$AQ$31&lt;$B$5),'Mediums (Working)'!$C$3:$AQ$3,0))</f>
        <v>8</v>
      </c>
      <c r="J32" s="41" t="n">
        <f aca="false">IF(O32=999,"not reached",INDEX('Mediums (Working)'!$C$591:$AQ$591,O32))</f>
        <v>46298.7822685185</v>
      </c>
      <c r="K32" s="68" t="n">
        <f aca="false" t="array" ref="K32:K32">MAX(IF(ISNUMBER('Mediums (Working)'!$C$31:$AQ$31)*('Mediums (Working)'!$C$31:$AQ$31&lt;$D$5)*('Mediums (Working)'!$C$3:$AQ$3&lt;O32),'Mediums (Working)'!$C$591:$AQ$591,0))</f>
        <v>46298.7613657407</v>
      </c>
      <c r="L32" s="39" t="n">
        <f aca="false">IF(K32&gt;0,(K32-$C$3)*24,"")</f>
        <v>3.27277777777778</v>
      </c>
      <c r="M32" s="41" t="n">
        <f aca="false">IF(P32=0,"",INDEX('Mediums (Working)'!$C$591:$AQ$591,P32))</f>
        <v>46298.8558333333</v>
      </c>
      <c r="N32" s="39" t="n">
        <f aca="false">IF(P32=0,"",(M32-$C$3)*24)</f>
        <v>5.54</v>
      </c>
      <c r="O32" s="69" t="n">
        <f aca="false" t="array" ref="O32:O32">MIN(IF(ISNUMBER('Mediums (Working)'!$C$31:$AQ$31)*('Mediums (Working)'!$C$31:$AQ$31&gt;=$D$5),'Mediums (Working)'!$C$3:$AQ$3,999))</f>
        <v>11</v>
      </c>
      <c r="P32" s="70" t="n">
        <f aca="false" t="array" ref="P32:P32">MAX(IF(ISNUMBER('Mediums (Working)'!$C$31:$AQ$31)*('Mediums (Working)'!$C$31:$AQ$31&lt;$D$5),'Mediums (Working)'!$C$3:$AQ$3,0))</f>
        <v>18</v>
      </c>
      <c r="Q32" s="41" t="n">
        <f aca="false">IF(V32=999,"not reached",INDEX('Mediums (Working)'!$C$591:$AQ$591,V32))</f>
        <v>46298.9306944445</v>
      </c>
      <c r="R32" s="68" t="n">
        <f aca="false" t="array" ref="R32:R32">MAX(IF(ISNUMBER('Mediums (Working)'!$C$31:$AQ$31)*('Mediums (Working)'!$C$31:$AQ$31&lt;$F$5)*('Mediums (Working)'!$C$3:$AQ$3&lt;V32),'Mediums (Working)'!$C$591:$AQ$591,0))</f>
        <v>46298.9084953704</v>
      </c>
      <c r="S32" s="39" t="n">
        <f aca="false">IF(R32&gt;0,(R32-$C$3)*24,"")</f>
        <v>6.80388888888889</v>
      </c>
      <c r="T32" s="41" t="n">
        <f aca="false">IF(W32=0,"",INDEX('Mediums (Working)'!$C$591:$AQ$591,W32))</f>
        <v>46299.0025810185</v>
      </c>
      <c r="U32" s="39" t="n">
        <f aca="false">IF(W32=0,"",(T32-$C$3)*24)</f>
        <v>9.06194444444444</v>
      </c>
      <c r="V32" s="69" t="n">
        <f aca="false" t="array" ref="V32:V32">MIN(IF(ISNUMBER('Mediums (Working)'!$C$31:$AQ$31)*('Mediums (Working)'!$C$31:$AQ$31&gt;=$F$5),'Mediums (Working)'!$C$3:$AQ$3,999))</f>
        <v>24</v>
      </c>
      <c r="W32" s="70" t="n">
        <f aca="false" t="array" ref="W32:W32">MAX(IF(ISNUMBER('Mediums (Working)'!$C$31:$AQ$31)*('Mediums (Working)'!$C$31:$AQ$31&lt;$F$5),'Mediums (Working)'!$C$3:$AQ$3,0))</f>
        <v>31</v>
      </c>
      <c r="X32" s="41" t="n">
        <f aca="false">IF(AC32=999,"not reached",INDEX('Mediums (Working)'!$C$591:$AQ$591,AC32))</f>
        <v>46299.0177199074</v>
      </c>
      <c r="Y32" s="68" t="n">
        <f aca="false" t="array" ref="Y32:Y32">MAX(IF(ISNUMBER('Mediums (Working)'!$C$31:$AQ$31)*('Mediums (Working)'!$C$31:$AQ$31&lt;$H$5)*('Mediums (Working)'!$C$3:$AQ$3&lt;AC32),'Mediums (Working)'!$C$591:$AQ$591,0))</f>
        <v>46299.0025810185</v>
      </c>
      <c r="Z32" s="39" t="n">
        <f aca="false">IF(Y32&gt;0,(Y32-$C$3)*24,"")</f>
        <v>9.06194444444444</v>
      </c>
      <c r="AA32" s="41" t="n">
        <f aca="false">IF(AD32=0,"",INDEX('Mediums (Working)'!$C$591:$AQ$591,AD32))</f>
        <v>46299.0025810185</v>
      </c>
      <c r="AB32" s="39" t="n">
        <f aca="false">IF(AD32=0,"",(AA32-$C$3)*24)</f>
        <v>9.06194444444444</v>
      </c>
      <c r="AC32" s="69" t="n">
        <f aca="false" t="array" ref="AC32:AC32">MIN(IF(ISNUMBER('Mediums (Working)'!$C$31:$AQ$31)*('Mediums (Working)'!$C$31:$AQ$31&gt;=$H$5),'Mediums (Working)'!$C$3:$AQ$3,999))</f>
        <v>32</v>
      </c>
      <c r="AD32" s="70" t="n">
        <f aca="false" t="array" ref="AD32:AD32">MAX(IF(ISNUMBER('Mediums (Working)'!$C$31:$AQ$31)*('Mediums (Working)'!$C$31:$AQ$31&lt;$H$5),'Mediums (Working)'!$C$3:$AQ$3,0))</f>
        <v>31</v>
      </c>
      <c r="AE32" s="41" t="n">
        <f aca="false">IF(AJ32=999,"not reached",INDEX('Mediums (Working)'!$C$591:$AQ$591,AJ32))</f>
        <v>46299.1859143519</v>
      </c>
      <c r="AF32" s="68" t="n">
        <f aca="false" t="array" ref="AF32:AF32">MAX(IF(ISNUMBER('Mediums (Working)'!$C$31:$AQ$31)*('Mediums (Working)'!$C$31:$AQ$31&lt;$J$5)*('Mediums (Working)'!$C$3:$AQ$3&lt;AJ32),'Mediums (Working)'!$C$591:$AQ$591,0))</f>
        <v>46299.1476967593</v>
      </c>
      <c r="AG32" s="39" t="n">
        <f aca="false">IF(AF32&gt;0,(AF32-$C$3)*24,"")</f>
        <v>12.5447222222222</v>
      </c>
      <c r="AH32" s="41" t="n">
        <f aca="false">IF(AK32=0,"",INDEX('Mediums (Working)'!$C$591:$AQ$591,AK32))</f>
        <v>46299.2067013889</v>
      </c>
      <c r="AI32" s="39" t="n">
        <f aca="false">IF(AK32=0,"",(AH32-$C$3)*24)</f>
        <v>13.9608333333333</v>
      </c>
      <c r="AJ32" s="69" t="n">
        <f aca="false" t="array" ref="AJ32:AJ32">MIN(IF(ISNUMBER('Mediums (Working)'!$C$31:$AQ$31)*('Mediums (Working)'!$C$31:$AQ$31&gt;=$J$5),'Mediums (Working)'!$C$3:$AQ$3,999))</f>
        <v>40</v>
      </c>
      <c r="AK32" s="70" t="n">
        <f aca="false" t="array" ref="AK32:AK32">MAX(IF(ISNUMBER('Mediums (Working)'!$C$31:$AQ$31)*('Mediums (Working)'!$C$31:$AQ$31&lt;$J$5),'Mediums (Working)'!$C$3:$AQ$3,0))</f>
        <v>41</v>
      </c>
    </row>
    <row r="33" customFormat="false" ht="15" hidden="false" customHeight="false" outlineLevel="0" collapsed="false">
      <c r="A33" s="15" t="s">
        <v>237</v>
      </c>
      <c r="B33" s="16" t="s">
        <v>153</v>
      </c>
      <c r="C33" s="41" t="n">
        <f aca="false">IF(H33=999,"not reached",INDEX('Mediums (Working)'!$C$592:$AQ$592,H33))</f>
        <v>46298.6694444444</v>
      </c>
      <c r="D33" s="68" t="n">
        <f aca="false" t="array" ref="D33:D33">MAX(IF(ISNUMBER('Mediums (Working)'!$C$32:$AQ$32)*('Mediums (Working)'!$C$32:$AQ$32&lt;$B$5)*('Mediums (Working)'!$C$3:$AQ$3&lt;H33),'Mediums (Working)'!$C$592:$AQ$592,0))</f>
        <v>0</v>
      </c>
      <c r="E33" s="39" t="str">
        <f aca="false">IF(D33&gt;0,(D33-$C$3)*24,"")</f>
        <v/>
      </c>
      <c r="F33" s="41" t="n">
        <f aca="false">IF(I33=0,"",INDEX('Mediums (Working)'!$C$592:$AQ$592,I33))</f>
        <v>46298.7724884259</v>
      </c>
      <c r="G33" s="39" t="n">
        <f aca="false">IF(I33=0,"",(F33-$C$3)*24)</f>
        <v>3.53972222222222</v>
      </c>
      <c r="H33" s="69" t="n">
        <f aca="false" t="array" ref="H33:H33">MIN(IF(ISNUMBER('Mediums (Working)'!$C$32:$AQ$32)*('Mediums (Working)'!$C$32:$AQ$32&gt;=$B$5),'Mediums (Working)'!$C$3:$AQ$3,999))</f>
        <v>1</v>
      </c>
      <c r="I33" s="70" t="n">
        <f aca="false" t="array" ref="I33:I33">MAX(IF(ISNUMBER('Mediums (Working)'!$C$32:$AQ$32)*('Mediums (Working)'!$C$32:$AQ$32&lt;$B$5),'Mediums (Working)'!$C$3:$AQ$3,0))</f>
        <v>10</v>
      </c>
      <c r="J33" s="41" t="n">
        <f aca="false">IF(O33=999,"not reached",INDEX('Mediums (Working)'!$C$592:$AQ$592,O33))</f>
        <v>46298.7823148148</v>
      </c>
      <c r="K33" s="68" t="n">
        <f aca="false" t="array" ref="K33:K33">MAX(IF(ISNUMBER('Mediums (Working)'!$C$32:$AQ$32)*('Mediums (Working)'!$C$32:$AQ$32&lt;$D$5)*('Mediums (Working)'!$C$3:$AQ$3&lt;O33),'Mediums (Working)'!$C$592:$AQ$592,0))</f>
        <v>46298.7724884259</v>
      </c>
      <c r="L33" s="39" t="n">
        <f aca="false">IF(K33&gt;0,(K33-$C$3)*24,"")</f>
        <v>3.53972222222222</v>
      </c>
      <c r="M33" s="41" t="n">
        <f aca="false">IF(P33=0,"",INDEX('Mediums (Working)'!$C$592:$AQ$592,P33))</f>
        <v>46298.8558564815</v>
      </c>
      <c r="N33" s="39" t="n">
        <f aca="false">IF(P33=0,"",(M33-$C$3)*24)</f>
        <v>5.54055555555556</v>
      </c>
      <c r="O33" s="69" t="n">
        <f aca="false" t="array" ref="O33:O33">MIN(IF(ISNUMBER('Mediums (Working)'!$C$32:$AQ$32)*('Mediums (Working)'!$C$32:$AQ$32&gt;=$D$5),'Mediums (Working)'!$C$3:$AQ$3,999))</f>
        <v>11</v>
      </c>
      <c r="P33" s="70" t="n">
        <f aca="false" t="array" ref="P33:P33">MAX(IF(ISNUMBER('Mediums (Working)'!$C$32:$AQ$32)*('Mediums (Working)'!$C$32:$AQ$32&lt;$D$5),'Mediums (Working)'!$C$3:$AQ$3,0))</f>
        <v>18</v>
      </c>
      <c r="Q33" s="41" t="n">
        <f aca="false">IF(V33=999,"not reached",INDEX('Mediums (Working)'!$C$592:$AQ$592,V33))</f>
        <v>46298.9307407407</v>
      </c>
      <c r="R33" s="68" t="n">
        <f aca="false" t="array" ref="R33:R33">MAX(IF(ISNUMBER('Mediums (Working)'!$C$32:$AQ$32)*('Mediums (Working)'!$C$32:$AQ$32&lt;$F$5)*('Mediums (Working)'!$C$3:$AQ$3&lt;V33),'Mediums (Working)'!$C$592:$AQ$592,0))</f>
        <v>46298.9085416667</v>
      </c>
      <c r="S33" s="39" t="n">
        <f aca="false">IF(R33&gt;0,(R33-$C$3)*24,"")</f>
        <v>6.805</v>
      </c>
      <c r="T33" s="41" t="n">
        <f aca="false">IF(W33=0,"",INDEX('Mediums (Working)'!$C$592:$AQ$592,W33))</f>
        <v>46298.9825694444</v>
      </c>
      <c r="U33" s="39" t="n">
        <f aca="false">IF(W33=0,"",(T33-$C$3)*24)</f>
        <v>8.58166666666667</v>
      </c>
      <c r="V33" s="69" t="n">
        <f aca="false" t="array" ref="V33:V33">MIN(IF(ISNUMBER('Mediums (Working)'!$C$32:$AQ$32)*('Mediums (Working)'!$C$32:$AQ$32&gt;=$F$5),'Mediums (Working)'!$C$3:$AQ$3,999))</f>
        <v>24</v>
      </c>
      <c r="W33" s="70" t="n">
        <f aca="false" t="array" ref="W33:W33">MAX(IF(ISNUMBER('Mediums (Working)'!$C$32:$AQ$32)*('Mediums (Working)'!$C$32:$AQ$32&lt;$F$5),'Mediums (Working)'!$C$3:$AQ$3,0))</f>
        <v>29</v>
      </c>
      <c r="X33" s="41" t="n">
        <f aca="false">IF(AC33=999,"not reached",INDEX('Mediums (Working)'!$C$592:$AQ$592,AC33))</f>
        <v>46298.9909490741</v>
      </c>
      <c r="Y33" s="68" t="n">
        <f aca="false" t="array" ref="Y33:Y33">MAX(IF(ISNUMBER('Mediums (Working)'!$C$32:$AQ$32)*('Mediums (Working)'!$C$32:$AQ$32&lt;$H$5)*('Mediums (Working)'!$C$3:$AQ$3&lt;AC33),'Mediums (Working)'!$C$592:$AQ$592,0))</f>
        <v>46298.9825694444</v>
      </c>
      <c r="Z33" s="39" t="n">
        <f aca="false">IF(Y33&gt;0,(Y33-$C$3)*24,"")</f>
        <v>8.58166666666667</v>
      </c>
      <c r="AA33" s="41" t="n">
        <f aca="false">IF(AD33=0,"",INDEX('Mediums (Working)'!$C$592:$AQ$592,AD33))</f>
        <v>46299.0026157407</v>
      </c>
      <c r="AB33" s="39" t="n">
        <f aca="false">IF(AD33=0,"",(AA33-$C$3)*24)</f>
        <v>9.06277777777778</v>
      </c>
      <c r="AC33" s="69" t="n">
        <f aca="false" t="array" ref="AC33:AC33">MIN(IF(ISNUMBER('Mediums (Working)'!$C$32:$AQ$32)*('Mediums (Working)'!$C$32:$AQ$32&gt;=$H$5),'Mediums (Working)'!$C$3:$AQ$3,999))</f>
        <v>30</v>
      </c>
      <c r="AD33" s="70" t="n">
        <f aca="false" t="array" ref="AD33:AD33">MAX(IF(ISNUMBER('Mediums (Working)'!$C$32:$AQ$32)*('Mediums (Working)'!$C$32:$AQ$32&lt;$H$5),'Mediums (Working)'!$C$3:$AQ$3,0))</f>
        <v>31</v>
      </c>
      <c r="AE33" s="41" t="n">
        <f aca="false">IF(AJ33=999,"not reached",INDEX('Mediums (Working)'!$C$592:$AQ$592,AJ33))</f>
        <v>46299.1859375</v>
      </c>
      <c r="AF33" s="68" t="n">
        <f aca="false" t="array" ref="AF33:AF33">MAX(IF(ISNUMBER('Mediums (Working)'!$C$32:$AQ$32)*('Mediums (Working)'!$C$32:$AQ$32&lt;$J$5)*('Mediums (Working)'!$C$3:$AQ$3&lt;AJ33),'Mediums (Working)'!$C$592:$AQ$592,0))</f>
        <v>46299.1477314815</v>
      </c>
      <c r="AG33" s="39" t="n">
        <f aca="false">IF(AF33&gt;0,(AF33-$C$3)*24,"")</f>
        <v>12.5455555555556</v>
      </c>
      <c r="AH33" s="41" t="n">
        <f aca="false">IF(AK33=0,"",INDEX('Mediums (Working)'!$C$592:$AQ$592,AK33))</f>
        <v>46299.2067476852</v>
      </c>
      <c r="AI33" s="39" t="n">
        <f aca="false">IF(AK33=0,"",(AH33-$C$3)*24)</f>
        <v>13.9619444444444</v>
      </c>
      <c r="AJ33" s="69" t="n">
        <f aca="false" t="array" ref="AJ33:AJ33">MIN(IF(ISNUMBER('Mediums (Working)'!$C$32:$AQ$32)*('Mediums (Working)'!$C$32:$AQ$32&gt;=$J$5),'Mediums (Working)'!$C$3:$AQ$3,999))</f>
        <v>40</v>
      </c>
      <c r="AK33" s="70" t="n">
        <f aca="false" t="array" ref="AK33:AK33">MAX(IF(ISNUMBER('Mediums (Working)'!$C$32:$AQ$32)*('Mediums (Working)'!$C$32:$AQ$32&lt;$J$5),'Mediums (Working)'!$C$3:$AQ$3,0))</f>
        <v>41</v>
      </c>
    </row>
    <row r="34" customFormat="false" ht="15" hidden="false" customHeight="false" outlineLevel="0" collapsed="false">
      <c r="A34" s="15" t="s">
        <v>240</v>
      </c>
      <c r="B34" s="16" t="s">
        <v>153</v>
      </c>
      <c r="C34" s="41" t="n">
        <f aca="false">IF(H34=999,"not reached",INDEX('Mediums (Working)'!$C$593:$AQ$593,H34))</f>
        <v>46298.7106597222</v>
      </c>
      <c r="D34" s="68" t="n">
        <f aca="false" t="array" ref="D34:D34">MAX(IF(ISNUMBER('Mediums (Working)'!$C$33:$AQ$33)*('Mediums (Working)'!$C$33:$AQ$33&lt;$B$5)*('Mediums (Working)'!$C$3:$AQ$3&lt;H34),'Mediums (Working)'!$C$593:$AQ$593,0))</f>
        <v>46298.7000462963</v>
      </c>
      <c r="E34" s="39" t="n">
        <f aca="false">IF(D34&gt;0,(D34-$C$3)*24,"")</f>
        <v>1.80111111111111</v>
      </c>
      <c r="F34" s="41" t="n">
        <f aca="false">IF(I34=0,"",INDEX('Mediums (Working)'!$C$593:$AQ$593,I34))</f>
        <v>46298.7725462963</v>
      </c>
      <c r="G34" s="39" t="n">
        <f aca="false">IF(I34=0,"",(F34-$C$3)*24)</f>
        <v>3.54111111111111</v>
      </c>
      <c r="H34" s="69" t="n">
        <f aca="false" t="array" ref="H34:H34">MIN(IF(ISNUMBER('Mediums (Working)'!$C$33:$AQ$33)*('Mediums (Working)'!$C$33:$AQ$33&gt;=$B$5),'Mediums (Working)'!$C$3:$AQ$3,999))</f>
        <v>5</v>
      </c>
      <c r="I34" s="70" t="n">
        <f aca="false" t="array" ref="I34:I34">MAX(IF(ISNUMBER('Mediums (Working)'!$C$33:$AQ$33)*('Mediums (Working)'!$C$33:$AQ$33&lt;$B$5),'Mediums (Working)'!$C$3:$AQ$3,0))</f>
        <v>10</v>
      </c>
      <c r="J34" s="41" t="n">
        <f aca="false">IF(O34=999,"not reached",INDEX('Mediums (Working)'!$C$593:$AQ$593,O34))</f>
        <v>46298.782349537</v>
      </c>
      <c r="K34" s="68" t="n">
        <f aca="false" t="array" ref="K34:K34">MAX(IF(ISNUMBER('Mediums (Working)'!$C$33:$AQ$33)*('Mediums (Working)'!$C$33:$AQ$33&lt;$D$5)*('Mediums (Working)'!$C$3:$AQ$3&lt;O34),'Mediums (Working)'!$C$593:$AQ$593,0))</f>
        <v>46298.7725462963</v>
      </c>
      <c r="L34" s="39" t="n">
        <f aca="false">IF(K34&gt;0,(K34-$C$3)*24,"")</f>
        <v>3.54111111111111</v>
      </c>
      <c r="M34" s="41" t="n">
        <f aca="false">IF(P34=0,"",INDEX('Mediums (Working)'!$C$593:$AQ$593,P34))</f>
        <v>46298.7725462963</v>
      </c>
      <c r="N34" s="39" t="n">
        <f aca="false">IF(P34=0,"",(M34-$C$3)*24)</f>
        <v>3.54111111111111</v>
      </c>
      <c r="O34" s="69" t="n">
        <f aca="false" t="array" ref="O34:O34">MIN(IF(ISNUMBER('Mediums (Working)'!$C$33:$AQ$33)*('Mediums (Working)'!$C$33:$AQ$33&gt;=$D$5),'Mediums (Working)'!$C$3:$AQ$3,999))</f>
        <v>11</v>
      </c>
      <c r="P34" s="70" t="n">
        <f aca="false" t="array" ref="P34:P34">MAX(IF(ISNUMBER('Mediums (Working)'!$C$33:$AQ$33)*('Mediums (Working)'!$C$33:$AQ$33&lt;$D$5),'Mediums (Working)'!$C$3:$AQ$3,0))</f>
        <v>10</v>
      </c>
      <c r="Q34" s="41" t="n">
        <f aca="false">IF(V34=999,"not reached",INDEX('Mediums (Working)'!$C$593:$AQ$593,V34))</f>
        <v>46298.8653819444</v>
      </c>
      <c r="R34" s="68" t="n">
        <f aca="false" t="array" ref="R34:R34">MAX(IF(ISNUMBER('Mediums (Working)'!$C$33:$AQ$33)*('Mediums (Working)'!$C$33:$AQ$33&lt;$F$5)*('Mediums (Working)'!$C$3:$AQ$3&lt;V34),'Mediums (Working)'!$C$593:$AQ$593,0))</f>
        <v>46298.8558796296</v>
      </c>
      <c r="S34" s="39" t="n">
        <f aca="false">IF(R34&gt;0,(R34-$C$3)*24,"")</f>
        <v>5.54111111111111</v>
      </c>
      <c r="T34" s="41" t="n">
        <f aca="false">IF(W34=0,"",INDEX('Mediums (Working)'!$C$593:$AQ$593,W34))</f>
        <v>46298.9085648148</v>
      </c>
      <c r="U34" s="39" t="n">
        <f aca="false">IF(W34=0,"",(T34-$C$3)*24)</f>
        <v>6.80555555555556</v>
      </c>
      <c r="V34" s="69" t="n">
        <f aca="false" t="array" ref="V34:V34">MIN(IF(ISNUMBER('Mediums (Working)'!$C$33:$AQ$33)*('Mediums (Working)'!$C$33:$AQ$33&gt;=$F$5),'Mediums (Working)'!$C$3:$AQ$3,999))</f>
        <v>19</v>
      </c>
      <c r="W34" s="70" t="n">
        <f aca="false" t="array" ref="W34:W34">MAX(IF(ISNUMBER('Mediums (Working)'!$C$33:$AQ$33)*('Mediums (Working)'!$C$33:$AQ$33&lt;$F$5),'Mediums (Working)'!$C$3:$AQ$3,0))</f>
        <v>23</v>
      </c>
      <c r="X34" s="41" t="n">
        <f aca="false">IF(AC34=999,"not reached",INDEX('Mediums (Working)'!$C$593:$AQ$593,AC34))</f>
        <v>46298.9909953704</v>
      </c>
      <c r="Y34" s="68" t="n">
        <f aca="false" t="array" ref="Y34:Y34">MAX(IF(ISNUMBER('Mediums (Working)'!$C$33:$AQ$33)*('Mediums (Working)'!$C$33:$AQ$33&lt;$H$5)*('Mediums (Working)'!$C$3:$AQ$3&lt;AC34),'Mediums (Working)'!$C$593:$AQ$593,0))</f>
        <v>46298.9825925926</v>
      </c>
      <c r="Z34" s="39" t="n">
        <f aca="false">IF(Y34&gt;0,(Y34-$C$3)*24,"")</f>
        <v>8.58222222222222</v>
      </c>
      <c r="AA34" s="41" t="n">
        <f aca="false">IF(AD34=0,"",INDEX('Mediums (Working)'!$C$593:$AQ$593,AD34))</f>
        <v>46299.0026736111</v>
      </c>
      <c r="AB34" s="39" t="n">
        <f aca="false">IF(AD34=0,"",(AA34-$C$3)*24)</f>
        <v>9.06416666666667</v>
      </c>
      <c r="AC34" s="69" t="n">
        <f aca="false" t="array" ref="AC34:AC34">MIN(IF(ISNUMBER('Mediums (Working)'!$C$33:$AQ$33)*('Mediums (Working)'!$C$33:$AQ$33&gt;=$H$5),'Mediums (Working)'!$C$3:$AQ$3,999))</f>
        <v>30</v>
      </c>
      <c r="AD34" s="70" t="n">
        <f aca="false" t="array" ref="AD34:AD34">MAX(IF(ISNUMBER('Mediums (Working)'!$C$33:$AQ$33)*('Mediums (Working)'!$C$33:$AQ$33&lt;$H$5),'Mediums (Working)'!$C$3:$AQ$3,0))</f>
        <v>31</v>
      </c>
      <c r="AE34" s="41" t="str">
        <f aca="false">IF(AJ34=999,"not reached",INDEX('Mediums (Working)'!$C$593:$AQ$593,AJ34))</f>
        <v>not reached</v>
      </c>
      <c r="AF34" s="68" t="n">
        <f aca="false" t="array" ref="AF34:AF34">MAX(IF(ISNUMBER('Mediums (Working)'!$C$33:$AQ$33)*('Mediums (Working)'!$C$33:$AQ$33&lt;$J$5)*('Mediums (Working)'!$C$3:$AQ$3&lt;AJ34),'Mediums (Working)'!$C$593:$AQ$593,0))</f>
        <v>46299.2067708333</v>
      </c>
      <c r="AG34" s="39" t="n">
        <f aca="false">IF(AF34&gt;0,(AF34-$C$3)*24,"")</f>
        <v>13.9625</v>
      </c>
      <c r="AH34" s="41" t="n">
        <f aca="false">IF(AK34=0,"",INDEX('Mediums (Working)'!$C$593:$AQ$593,AK34))</f>
        <v>46299.2067708333</v>
      </c>
      <c r="AI34" s="39" t="n">
        <f aca="false">IF(AK34=0,"",(AH34-$C$3)*24)</f>
        <v>13.9625</v>
      </c>
      <c r="AJ34" s="69" t="n">
        <f aca="false" t="array" ref="AJ34:AJ34">MIN(IF(ISNUMBER('Mediums (Working)'!$C$33:$AQ$33)*('Mediums (Working)'!$C$33:$AQ$33&gt;=$J$5),'Mediums (Working)'!$C$3:$AQ$3,999))</f>
        <v>999</v>
      </c>
      <c r="AK34" s="70" t="n">
        <f aca="false" t="array" ref="AK34:AK34">MAX(IF(ISNUMBER('Mediums (Working)'!$C$33:$AQ$33)*('Mediums (Working)'!$C$33:$AQ$33&lt;$J$5),'Mediums (Working)'!$C$3:$AQ$3,0))</f>
        <v>41</v>
      </c>
    </row>
    <row r="36" customFormat="false" ht="15" hidden="false" customHeight="false" outlineLevel="0" collapsed="false">
      <c r="A36" s="32" t="s">
        <v>247</v>
      </c>
      <c r="B36" s="33" t="s">
        <v>248</v>
      </c>
      <c r="C36" s="41" t="n">
        <f aca="false">IF(H36=999,"not reached",INDEX('Mediums (Working)'!$C$596:$AQ$596,H36))</f>
        <v>46298.7108796296</v>
      </c>
      <c r="D36" s="68" t="n">
        <f aca="false" t="array" ref="D36:D36">MAX(IF(ISNUMBER('Mediums (Working)'!$C$36:$AQ$36)*('Mediums (Working)'!$C$36:$AQ$36&lt;$B$5)*('Mediums (Working)'!$C$3:$AQ$3&lt;H36),'Mediums (Working)'!$C$596:$AQ$596,0))</f>
        <v>46298.7005439815</v>
      </c>
      <c r="E36" s="39" t="n">
        <f aca="false">IF(D36&gt;0,(D36-$C$3)*24,"")</f>
        <v>1.81305555555556</v>
      </c>
      <c r="F36" s="41" t="n">
        <f aca="false">IF(I36=0,"",INDEX('Mediums (Working)'!$C$596:$AQ$596,I36))</f>
        <v>46298.785150463</v>
      </c>
      <c r="G36" s="39" t="n">
        <f aca="false">IF(I36=0,"",(F36-$C$3)*24)</f>
        <v>3.84361111111111</v>
      </c>
      <c r="H36" s="69" t="n">
        <f aca="false" t="array" ref="H36:H36">MIN(IF(ISNUMBER('Mediums (Working)'!$C$36:$AQ$36)*('Mediums (Working)'!$C$36:$AQ$36&gt;=$B$5),'Mediums (Working)'!$C$3:$AQ$3,999))</f>
        <v>5</v>
      </c>
      <c r="I36" s="70" t="n">
        <f aca="false" t="array" ref="I36:I36">MAX(IF(ISNUMBER('Mediums (Working)'!$C$36:$AQ$36)*('Mediums (Working)'!$C$36:$AQ$36&lt;$B$5),'Mediums (Working)'!$C$3:$AQ$3,0))</f>
        <v>11</v>
      </c>
      <c r="J36" s="41" t="n">
        <f aca="false">IF(O36=999,"not reached",INDEX('Mediums (Working)'!$C$596:$AQ$596,O36))</f>
        <v>46298.8978125</v>
      </c>
      <c r="K36" s="68" t="n">
        <f aca="false" t="array" ref="K36:K36">MAX(IF(ISNUMBER('Mediums (Working)'!$C$36:$AQ$36)*('Mediums (Working)'!$C$36:$AQ$36&lt;$D$5)*('Mediums (Working)'!$C$3:$AQ$3&lt;O36),'Mediums (Working)'!$C$596:$AQ$596,0))</f>
        <v>46298.8871759259</v>
      </c>
      <c r="L36" s="39" t="n">
        <f aca="false">IF(K36&gt;0,(K36-$C$3)*24,"")</f>
        <v>6.29222222222222</v>
      </c>
      <c r="M36" s="41" t="n">
        <f aca="false">IF(P36=0,"",INDEX('Mediums (Working)'!$C$596:$AQ$596,P36))</f>
        <v>46298.8871759259</v>
      </c>
      <c r="N36" s="39" t="n">
        <f aca="false">IF(P36=0,"",(M36-$C$3)*24)</f>
        <v>6.29222222222222</v>
      </c>
      <c r="O36" s="69" t="n">
        <f aca="false" t="array" ref="O36:O36">MIN(IF(ISNUMBER('Mediums (Working)'!$C$36:$AQ$36)*('Mediums (Working)'!$C$36:$AQ$36&gt;=$D$5),'Mediums (Working)'!$C$3:$AQ$3,999))</f>
        <v>22</v>
      </c>
      <c r="P36" s="70" t="n">
        <f aca="false" t="array" ref="P36:P36">MAX(IF(ISNUMBER('Mediums (Working)'!$C$36:$AQ$36)*('Mediums (Working)'!$C$36:$AQ$36&lt;$D$5),'Mediums (Working)'!$C$3:$AQ$3,0))</f>
        <v>21</v>
      </c>
      <c r="Q36" s="41" t="n">
        <f aca="false">IF(V36=999,"not reached",INDEX('Mediums (Working)'!$C$596:$AQ$596,V36))</f>
        <v>46298.9827314815</v>
      </c>
      <c r="R36" s="68" t="n">
        <f aca="false" t="array" ref="R36:R36">MAX(IF(ISNUMBER('Mediums (Working)'!$C$36:$AQ$36)*('Mediums (Working)'!$C$36:$AQ$36&lt;$F$5)*('Mediums (Working)'!$C$3:$AQ$3&lt;V36),'Mediums (Working)'!$C$596:$AQ$596,0))</f>
        <v>46298.9700462963</v>
      </c>
      <c r="S36" s="39" t="n">
        <f aca="false">IF(R36&gt;0,(R36-$C$3)*24,"")</f>
        <v>8.28111111111111</v>
      </c>
      <c r="T36" s="41" t="n">
        <f aca="false">IF(W36=0,"",INDEX('Mediums (Working)'!$C$596:$AQ$596,W36))</f>
        <v>46298.9700462963</v>
      </c>
      <c r="U36" s="39" t="n">
        <f aca="false">IF(W36=0,"",(T36-$C$3)*24)</f>
        <v>8.28111111111111</v>
      </c>
      <c r="V36" s="69" t="n">
        <f aca="false" t="array" ref="V36:V36">MIN(IF(ISNUMBER('Mediums (Working)'!$C$36:$AQ$36)*('Mediums (Working)'!$C$36:$AQ$36&gt;=$F$5),'Mediums (Working)'!$C$3:$AQ$3,999))</f>
        <v>29</v>
      </c>
      <c r="W36" s="70" t="n">
        <f aca="false" t="array" ref="W36:W36">MAX(IF(ISNUMBER('Mediums (Working)'!$C$36:$AQ$36)*('Mediums (Working)'!$C$36:$AQ$36&lt;$F$5),'Mediums (Working)'!$C$3:$AQ$3,0))</f>
        <v>28</v>
      </c>
      <c r="X36" s="41" t="n">
        <f aca="false">IF(AC36=999,"not reached",INDEX('Mediums (Working)'!$C$596:$AQ$596,AC36))</f>
        <v>46299.055474537</v>
      </c>
      <c r="Y36" s="68" t="n">
        <f aca="false" t="array" ref="Y36:Y36">MAX(IF(ISNUMBER('Mediums (Working)'!$C$36:$AQ$36)*('Mediums (Working)'!$C$36:$AQ$36&lt;$H$5)*('Mediums (Working)'!$C$3:$AQ$3&lt;AC36),'Mediums (Working)'!$C$596:$AQ$596,0))</f>
        <v>46299.033275463</v>
      </c>
      <c r="Z36" s="39" t="n">
        <f aca="false">IF(Y36&gt;0,(Y36-$C$3)*24,"")</f>
        <v>9.79861111111111</v>
      </c>
      <c r="AA36" s="41" t="n">
        <f aca="false">IF(AD36=0,"",INDEX('Mediums (Working)'!$C$596:$AQ$596,AD36))</f>
        <v>46299.033275463</v>
      </c>
      <c r="AB36" s="39" t="n">
        <f aca="false">IF(AD36=0,"",(AA36-$C$3)*24)</f>
        <v>9.79861111111111</v>
      </c>
      <c r="AC36" s="69" t="n">
        <f aca="false" t="array" ref="AC36:AC36">MIN(IF(ISNUMBER('Mediums (Working)'!$C$36:$AQ$36)*('Mediums (Working)'!$C$36:$AQ$36&gt;=$H$5),'Mediums (Working)'!$C$3:$AQ$3,999))</f>
        <v>34</v>
      </c>
      <c r="AD36" s="70" t="n">
        <f aca="false" t="array" ref="AD36:AD36">MAX(IF(ISNUMBER('Mediums (Working)'!$C$36:$AQ$36)*('Mediums (Working)'!$C$36:$AQ$36&lt;$H$5),'Mediums (Working)'!$C$3:$AQ$3,0))</f>
        <v>33</v>
      </c>
      <c r="AE36" s="41" t="str">
        <f aca="false">IF(AJ36=999,"not reached",INDEX('Mediums (Working)'!$C$596:$AQ$596,AJ36))</f>
        <v>not reached</v>
      </c>
      <c r="AF36" s="68" t="n">
        <f aca="false" t="array" ref="AF36:AF36">MAX(IF(ISNUMBER('Mediums (Working)'!$C$36:$AQ$36)*('Mediums (Working)'!$C$36:$AQ$36&lt;$J$5)*('Mediums (Working)'!$C$3:$AQ$3&lt;AJ36),'Mediums (Working)'!$C$596:$AQ$596,0))</f>
        <v>46299.2069328704</v>
      </c>
      <c r="AG36" s="39" t="n">
        <f aca="false">IF(AF36&gt;0,(AF36-$C$3)*24,"")</f>
        <v>13.9663888888889</v>
      </c>
      <c r="AH36" s="41" t="n">
        <f aca="false">IF(AK36=0,"",INDEX('Mediums (Working)'!$C$596:$AQ$596,AK36))</f>
        <v>46299.2069328704</v>
      </c>
      <c r="AI36" s="39" t="n">
        <f aca="false">IF(AK36=0,"",(AH36-$C$3)*24)</f>
        <v>13.9663888888889</v>
      </c>
      <c r="AJ36" s="69" t="n">
        <f aca="false" t="array" ref="AJ36:AJ36">MIN(IF(ISNUMBER('Mediums (Working)'!$C$36:$AQ$36)*('Mediums (Working)'!$C$36:$AQ$36&gt;=$J$5),'Mediums (Working)'!$C$3:$AQ$3,999))</f>
        <v>999</v>
      </c>
      <c r="AK36" s="70" t="n">
        <f aca="false" t="array" ref="AK36:AK36">MAX(IF(ISNUMBER('Mediums (Working)'!$C$36:$AQ$36)*('Mediums (Working)'!$C$36:$AQ$36&lt;$J$5),'Mediums (Working)'!$C$3:$AQ$3,0))</f>
        <v>41</v>
      </c>
    </row>
    <row r="37" customFormat="false" ht="15" hidden="false" customHeight="false" outlineLevel="0" collapsed="false">
      <c r="A37" s="32" t="s">
        <v>251</v>
      </c>
      <c r="B37" s="33" t="s">
        <v>248</v>
      </c>
      <c r="C37" s="41" t="n">
        <f aca="false">IF(H37=999,"not reached",INDEX('Mediums (Working)'!$C$597:$AQ$597,H37))</f>
        <v>46298.8355902778</v>
      </c>
      <c r="D37" s="68" t="n">
        <f aca="false" t="array" ref="D37:D37">MAX(IF(ISNUMBER('Mediums (Working)'!$C$37:$AQ$37)*('Mediums (Working)'!$C$37:$AQ$37&lt;$B$5)*('Mediums (Working)'!$C$3:$AQ$3&lt;H37),'Mediums (Working)'!$C$597:$AQ$597,0))</f>
        <v>46298.8245023148</v>
      </c>
      <c r="E37" s="39" t="n">
        <f aca="false">IF(D37&gt;0,(D37-$C$3)*24,"")</f>
        <v>4.78805555555556</v>
      </c>
      <c r="F37" s="41" t="n">
        <f aca="false">IF(I37=0,"",INDEX('Mediums (Working)'!$C$597:$AQ$597,I37))</f>
        <v>46298.8560416667</v>
      </c>
      <c r="G37" s="39" t="n">
        <f aca="false">IF(I37=0,"",(F37-$C$3)*24)</f>
        <v>5.545</v>
      </c>
      <c r="H37" s="69" t="n">
        <f aca="false" t="array" ref="H37:H37">MIN(IF(ISNUMBER('Mediums (Working)'!$C$37:$AQ$37)*('Mediums (Working)'!$C$37:$AQ$37&gt;=$B$5),'Mediums (Working)'!$C$3:$AQ$3,999))</f>
        <v>16</v>
      </c>
      <c r="I37" s="70" t="n">
        <f aca="false" t="array" ref="I37:I37">MAX(IF(ISNUMBER('Mediums (Working)'!$C$37:$AQ$37)*('Mediums (Working)'!$C$37:$AQ$37&lt;$B$5),'Mediums (Working)'!$C$3:$AQ$3,0))</f>
        <v>18</v>
      </c>
      <c r="J37" s="41" t="n">
        <f aca="false">IF(O37=999,"not reached",INDEX('Mediums (Working)'!$C$597:$AQ$597,O37))</f>
        <v>46298.9087847222</v>
      </c>
      <c r="K37" s="68" t="n">
        <f aca="false" t="array" ref="K37:K37">MAX(IF(ISNUMBER('Mediums (Working)'!$C$37:$AQ$37)*('Mediums (Working)'!$C$37:$AQ$37&lt;$D$5)*('Mediums (Working)'!$C$3:$AQ$3&lt;O37),'Mediums (Working)'!$C$597:$AQ$597,0))</f>
        <v>46298.8978356482</v>
      </c>
      <c r="L37" s="39" t="n">
        <f aca="false">IF(K37&gt;0,(K37-$C$3)*24,"")</f>
        <v>6.54805555555556</v>
      </c>
      <c r="M37" s="41" t="n">
        <f aca="false">IF(P37=0,"",INDEX('Mediums (Working)'!$C$597:$AQ$597,P37))</f>
        <v>46298.8978356482</v>
      </c>
      <c r="N37" s="39" t="n">
        <f aca="false">IF(P37=0,"",(M37-$C$3)*24)</f>
        <v>6.54805555555556</v>
      </c>
      <c r="O37" s="69" t="n">
        <f aca="false" t="array" ref="O37:O37">MIN(IF(ISNUMBER('Mediums (Working)'!$C$37:$AQ$37)*('Mediums (Working)'!$C$37:$AQ$37&gt;=$D$5),'Mediums (Working)'!$C$3:$AQ$3,999))</f>
        <v>23</v>
      </c>
      <c r="P37" s="70" t="n">
        <f aca="false" t="array" ref="P37:P37">MAX(IF(ISNUMBER('Mediums (Working)'!$C$37:$AQ$37)*('Mediums (Working)'!$C$37:$AQ$37&lt;$D$5),'Mediums (Working)'!$C$3:$AQ$3,0))</f>
        <v>22</v>
      </c>
      <c r="Q37" s="41" t="n">
        <f aca="false">IF(V37=999,"not reached",INDEX('Mediums (Working)'!$C$597:$AQ$597,V37))</f>
        <v>46298.9827546296</v>
      </c>
      <c r="R37" s="68" t="n">
        <f aca="false" t="array" ref="R37:R37">MAX(IF(ISNUMBER('Mediums (Working)'!$C$37:$AQ$37)*('Mediums (Working)'!$C$37:$AQ$37&lt;$F$5)*('Mediums (Working)'!$C$3:$AQ$3&lt;V37),'Mediums (Working)'!$C$597:$AQ$597,0))</f>
        <v>46298.9700694445</v>
      </c>
      <c r="S37" s="39" t="n">
        <f aca="false">IF(R37&gt;0,(R37-$C$3)*24,"")</f>
        <v>8.28166666666667</v>
      </c>
      <c r="T37" s="41" t="n">
        <f aca="false">IF(W37=0,"",INDEX('Mediums (Working)'!$C$597:$AQ$597,W37))</f>
        <v>46298.9700694445</v>
      </c>
      <c r="U37" s="39" t="n">
        <f aca="false">IF(W37=0,"",(T37-$C$3)*24)</f>
        <v>8.28166666666667</v>
      </c>
      <c r="V37" s="69" t="n">
        <f aca="false" t="array" ref="V37:V37">MIN(IF(ISNUMBER('Mediums (Working)'!$C$37:$AQ$37)*('Mediums (Working)'!$C$37:$AQ$37&gt;=$F$5),'Mediums (Working)'!$C$3:$AQ$3,999))</f>
        <v>29</v>
      </c>
      <c r="W37" s="70" t="n">
        <f aca="false" t="array" ref="W37:W37">MAX(IF(ISNUMBER('Mediums (Working)'!$C$37:$AQ$37)*('Mediums (Working)'!$C$37:$AQ$37&lt;$F$5),'Mediums (Working)'!$C$3:$AQ$3,0))</f>
        <v>28</v>
      </c>
      <c r="X37" s="41" t="n">
        <f aca="false">IF(AC37=999,"not reached",INDEX('Mediums (Working)'!$C$597:$AQ$597,AC37))</f>
        <v>46299.0554976852</v>
      </c>
      <c r="Y37" s="68" t="n">
        <f aca="false" t="array" ref="Y37:Y37">MAX(IF(ISNUMBER('Mediums (Working)'!$C$37:$AQ$37)*('Mediums (Working)'!$C$37:$AQ$37&lt;$H$5)*('Mediums (Working)'!$C$3:$AQ$3&lt;AC37),'Mediums (Working)'!$C$597:$AQ$597,0))</f>
        <v>46299.0332986111</v>
      </c>
      <c r="Z37" s="39" t="n">
        <f aca="false">IF(Y37&gt;0,(Y37-$C$3)*24,"")</f>
        <v>9.79916666666667</v>
      </c>
      <c r="AA37" s="41" t="n">
        <f aca="false">IF(AD37=0,"",INDEX('Mediums (Working)'!$C$597:$AQ$597,AD37))</f>
        <v>46299.0332986111</v>
      </c>
      <c r="AB37" s="39" t="n">
        <f aca="false">IF(AD37=0,"",(AA37-$C$3)*24)</f>
        <v>9.79916666666667</v>
      </c>
      <c r="AC37" s="69" t="n">
        <f aca="false" t="array" ref="AC37:AC37">MIN(IF(ISNUMBER('Mediums (Working)'!$C$37:$AQ$37)*('Mediums (Working)'!$C$37:$AQ$37&gt;=$H$5),'Mediums (Working)'!$C$3:$AQ$3,999))</f>
        <v>34</v>
      </c>
      <c r="AD37" s="70" t="n">
        <f aca="false" t="array" ref="AD37:AD37">MAX(IF(ISNUMBER('Mediums (Working)'!$C$37:$AQ$37)*('Mediums (Working)'!$C$37:$AQ$37&lt;$H$5),'Mediums (Working)'!$C$3:$AQ$3,0))</f>
        <v>33</v>
      </c>
      <c r="AE37" s="41" t="str">
        <f aca="false">IF(AJ37=999,"not reached",INDEX('Mediums (Working)'!$C$597:$AQ$597,AJ37))</f>
        <v>not reached</v>
      </c>
      <c r="AF37" s="68" t="n">
        <f aca="false" t="array" ref="AF37:AF37">MAX(IF(ISNUMBER('Mediums (Working)'!$C$37:$AQ$37)*('Mediums (Working)'!$C$37:$AQ$37&lt;$J$5)*('Mediums (Working)'!$C$3:$AQ$3&lt;AJ37),'Mediums (Working)'!$C$597:$AQ$597,0))</f>
        <v>46299.2069560185</v>
      </c>
      <c r="AG37" s="39" t="n">
        <f aca="false">IF(AF37&gt;0,(AF37-$C$3)*24,"")</f>
        <v>13.9669444444444</v>
      </c>
      <c r="AH37" s="41" t="n">
        <f aca="false">IF(AK37=0,"",INDEX('Mediums (Working)'!$C$597:$AQ$597,AK37))</f>
        <v>46299.2069560185</v>
      </c>
      <c r="AI37" s="39" t="n">
        <f aca="false">IF(AK37=0,"",(AH37-$C$3)*24)</f>
        <v>13.9669444444444</v>
      </c>
      <c r="AJ37" s="69" t="n">
        <f aca="false" t="array" ref="AJ37:AJ37">MIN(IF(ISNUMBER('Mediums (Working)'!$C$37:$AQ$37)*('Mediums (Working)'!$C$37:$AQ$37&gt;=$J$5),'Mediums (Working)'!$C$3:$AQ$3,999))</f>
        <v>999</v>
      </c>
      <c r="AK37" s="70" t="n">
        <f aca="false" t="array" ref="AK37:AK37">MAX(IF(ISNUMBER('Mediums (Working)'!$C$37:$AQ$37)*('Mediums (Working)'!$C$37:$AQ$37&lt;$J$5),'Mediums (Working)'!$C$3:$AQ$3,0))</f>
        <v>41</v>
      </c>
    </row>
    <row r="38" customFormat="false" ht="15" hidden="false" customHeight="false" outlineLevel="0" collapsed="false">
      <c r="A38" s="32" t="s">
        <v>254</v>
      </c>
      <c r="B38" s="33" t="s">
        <v>248</v>
      </c>
      <c r="C38" s="41" t="n">
        <f aca="false">IF(H38=999,"not reached",INDEX('Mediums (Working)'!$C$598:$AQ$598,H38))</f>
        <v>46298.7617824074</v>
      </c>
      <c r="D38" s="68" t="n">
        <f aca="false" t="array" ref="D38:D38">MAX(IF(ISNUMBER('Mediums (Working)'!$C$38:$AQ$38)*('Mediums (Working)'!$C$38:$AQ$38&lt;$B$5)*('Mediums (Working)'!$C$3:$AQ$3&lt;H38),'Mediums (Working)'!$C$598:$AQ$598,0))</f>
        <v>46298.7523726852</v>
      </c>
      <c r="E38" s="39" t="n">
        <f aca="false">IF(D38&gt;0,(D38-$C$3)*24,"")</f>
        <v>3.05694444444444</v>
      </c>
      <c r="F38" s="41" t="n">
        <f aca="false">IF(I38=0,"",INDEX('Mediums (Working)'!$C$598:$AQ$598,I38))</f>
        <v>46298.773125</v>
      </c>
      <c r="G38" s="39" t="n">
        <f aca="false">IF(I38=0,"",(F38-$C$3)*24)</f>
        <v>3.555</v>
      </c>
      <c r="H38" s="69" t="n">
        <f aca="false" t="array" ref="H38:H38">MIN(IF(ISNUMBER('Mediums (Working)'!$C$38:$AQ$38)*('Mediums (Working)'!$C$38:$AQ$38&gt;=$B$5),'Mediums (Working)'!$C$3:$AQ$3,999))</f>
        <v>9</v>
      </c>
      <c r="I38" s="70" t="n">
        <f aca="false" t="array" ref="I38:I38">MAX(IF(ISNUMBER('Mediums (Working)'!$C$38:$AQ$38)*('Mediums (Working)'!$C$38:$AQ$38&lt;$B$5),'Mediums (Working)'!$C$3:$AQ$3,0))</f>
        <v>10</v>
      </c>
      <c r="J38" s="41" t="n">
        <f aca="false">IF(O38=999,"not reached",INDEX('Mediums (Working)'!$C$598:$AQ$598,O38))</f>
        <v>46298.8765393519</v>
      </c>
      <c r="K38" s="68" t="n">
        <f aca="false" t="array" ref="K38:K38">MAX(IF(ISNUMBER('Mediums (Working)'!$C$38:$AQ$38)*('Mediums (Working)'!$C$38:$AQ$38&lt;$D$5)*('Mediums (Working)'!$C$3:$AQ$3&lt;O38),'Mediums (Working)'!$C$598:$AQ$598,0))</f>
        <v>46298.8655787037</v>
      </c>
      <c r="L38" s="39" t="n">
        <f aca="false">IF(K38&gt;0,(K38-$C$3)*24,"")</f>
        <v>5.77388888888889</v>
      </c>
      <c r="M38" s="41" t="n">
        <f aca="false">IF(P38=0,"",INDEX('Mediums (Working)'!$C$598:$AQ$598,P38))</f>
        <v>46298.8872106482</v>
      </c>
      <c r="N38" s="39" t="n">
        <f aca="false">IF(P38=0,"",(M38-$C$3)*24)</f>
        <v>6.29305555555556</v>
      </c>
      <c r="O38" s="69" t="n">
        <f aca="false" t="array" ref="O38:O38">MIN(IF(ISNUMBER('Mediums (Working)'!$C$38:$AQ$38)*('Mediums (Working)'!$C$38:$AQ$38&gt;=$D$5),'Mediums (Working)'!$C$3:$AQ$3,999))</f>
        <v>20</v>
      </c>
      <c r="P38" s="70" t="n">
        <f aca="false" t="array" ref="P38:P38">MAX(IF(ISNUMBER('Mediums (Working)'!$C$38:$AQ$38)*('Mediums (Working)'!$C$38:$AQ$38&lt;$D$5),'Mediums (Working)'!$C$3:$AQ$3,0))</f>
        <v>21</v>
      </c>
      <c r="Q38" s="41" t="n">
        <f aca="false">IF(V38=999,"not reached",INDEX('Mediums (Working)'!$C$598:$AQ$598,V38))</f>
        <v>46298.9701041667</v>
      </c>
      <c r="R38" s="68" t="n">
        <f aca="false" t="array" ref="R38:R38">MAX(IF(ISNUMBER('Mediums (Working)'!$C$38:$AQ$38)*('Mediums (Working)'!$C$38:$AQ$38&lt;$F$5)*('Mediums (Working)'!$C$3:$AQ$3&lt;V38),'Mediums (Working)'!$C$598:$AQ$598,0))</f>
        <v>46298.9603935185</v>
      </c>
      <c r="S38" s="39" t="n">
        <f aca="false">IF(R38&gt;0,(R38-$C$3)*24,"")</f>
        <v>8.04944444444445</v>
      </c>
      <c r="T38" s="41" t="n">
        <f aca="false">IF(W38=0,"",INDEX('Mediums (Working)'!$C$598:$AQ$598,W38))</f>
        <v>46298.9603935185</v>
      </c>
      <c r="U38" s="39" t="n">
        <f aca="false">IF(W38=0,"",(T38-$C$3)*24)</f>
        <v>8.04944444444445</v>
      </c>
      <c r="V38" s="69" t="n">
        <f aca="false" t="array" ref="V38:V38">MIN(IF(ISNUMBER('Mediums (Working)'!$C$38:$AQ$38)*('Mediums (Working)'!$C$38:$AQ$38&gt;=$F$5),'Mediums (Working)'!$C$3:$AQ$3,999))</f>
        <v>28</v>
      </c>
      <c r="W38" s="70" t="n">
        <f aca="false" t="array" ref="W38:W38">MAX(IF(ISNUMBER('Mediums (Working)'!$C$38:$AQ$38)*('Mediums (Working)'!$C$38:$AQ$38&lt;$F$5),'Mediums (Working)'!$C$3:$AQ$3,0))</f>
        <v>27</v>
      </c>
      <c r="X38" s="41" t="n">
        <f aca="false">IF(AC38=999,"not reached",INDEX('Mediums (Working)'!$C$598:$AQ$598,AC38))</f>
        <v>46299.0667013889</v>
      </c>
      <c r="Y38" s="68" t="n">
        <f aca="false" t="array" ref="Y38:Y38">MAX(IF(ISNUMBER('Mediums (Working)'!$C$38:$AQ$38)*('Mediums (Working)'!$C$38:$AQ$38&lt;$H$5)*('Mediums (Working)'!$C$3:$AQ$3&lt;AC38),'Mediums (Working)'!$C$598:$AQ$598,0))</f>
        <v>46299.0555208333</v>
      </c>
      <c r="Z38" s="39" t="n">
        <f aca="false">IF(Y38&gt;0,(Y38-$C$3)*24,"")</f>
        <v>10.3325</v>
      </c>
      <c r="AA38" s="41" t="n">
        <f aca="false">IF(AD38=0,"",INDEX('Mediums (Working)'!$C$598:$AQ$598,AD38))</f>
        <v>46299.0555208333</v>
      </c>
      <c r="AB38" s="39" t="n">
        <f aca="false">IF(AD38=0,"",(AA38-$C$3)*24)</f>
        <v>10.3325</v>
      </c>
      <c r="AC38" s="69" t="n">
        <f aca="false" t="array" ref="AC38:AC38">MIN(IF(ISNUMBER('Mediums (Working)'!$C$38:$AQ$38)*('Mediums (Working)'!$C$38:$AQ$38&gt;=$H$5),'Mediums (Working)'!$C$3:$AQ$3,999))</f>
        <v>35</v>
      </c>
      <c r="AD38" s="70" t="n">
        <f aca="false" t="array" ref="AD38:AD38">MAX(IF(ISNUMBER('Mediums (Working)'!$C$38:$AQ$38)*('Mediums (Working)'!$C$38:$AQ$38&lt;$H$5),'Mediums (Working)'!$C$3:$AQ$3,0))</f>
        <v>34</v>
      </c>
      <c r="AE38" s="41" t="str">
        <f aca="false">IF(AJ38=999,"not reached",INDEX('Mediums (Working)'!$C$598:$AQ$598,AJ38))</f>
        <v>not reached</v>
      </c>
      <c r="AF38" s="68" t="n">
        <f aca="false" t="array" ref="AF38:AF38">MAX(IF(ISNUMBER('Mediums (Working)'!$C$38:$AQ$38)*('Mediums (Working)'!$C$38:$AQ$38&lt;$J$5)*('Mediums (Working)'!$C$3:$AQ$3&lt;AJ38),'Mediums (Working)'!$C$598:$AQ$598,0))</f>
        <v>46299.2070601852</v>
      </c>
      <c r="AG38" s="39" t="n">
        <f aca="false">IF(AF38&gt;0,(AF38-$C$3)*24,"")</f>
        <v>13.9694444444444</v>
      </c>
      <c r="AH38" s="41" t="n">
        <f aca="false">IF(AK38=0,"",INDEX('Mediums (Working)'!$C$598:$AQ$598,AK38))</f>
        <v>46299.2070601852</v>
      </c>
      <c r="AI38" s="39" t="n">
        <f aca="false">IF(AK38=0,"",(AH38-$C$3)*24)</f>
        <v>13.9694444444444</v>
      </c>
      <c r="AJ38" s="69" t="n">
        <f aca="false" t="array" ref="AJ38:AJ38">MIN(IF(ISNUMBER('Mediums (Working)'!$C$38:$AQ$38)*('Mediums (Working)'!$C$38:$AQ$38&gt;=$J$5),'Mediums (Working)'!$C$3:$AQ$3,999))</f>
        <v>999</v>
      </c>
      <c r="AK38" s="70" t="n">
        <f aca="false" t="array" ref="AK38:AK38">MAX(IF(ISNUMBER('Mediums (Working)'!$C$38:$AQ$38)*('Mediums (Working)'!$C$38:$AQ$38&lt;$J$5),'Mediums (Working)'!$C$3:$AQ$3,0))</f>
        <v>41</v>
      </c>
    </row>
    <row r="39" customFormat="false" ht="15" hidden="false" customHeight="false" outlineLevel="0" collapsed="false">
      <c r="A39" s="32" t="s">
        <v>257</v>
      </c>
      <c r="B39" s="33" t="s">
        <v>248</v>
      </c>
      <c r="C39" s="41" t="n">
        <f aca="false">IF(H39=999,"not reached",INDEX('Mediums (Working)'!$C$599:$AQ$599,H39))</f>
        <v>46298.824537037</v>
      </c>
      <c r="D39" s="68" t="n">
        <f aca="false" t="array" ref="D39:D39">MAX(IF(ISNUMBER('Mediums (Working)'!$C$39:$AQ$39)*('Mediums (Working)'!$C$39:$AQ$39&lt;$B$5)*('Mediums (Working)'!$C$3:$AQ$3&lt;H39),'Mediums (Working)'!$C$599:$AQ$599,0))</f>
        <v>46298.8149421296</v>
      </c>
      <c r="E39" s="39" t="n">
        <f aca="false">IF(D39&gt;0,(D39-$C$3)*24,"")</f>
        <v>4.55861111111111</v>
      </c>
      <c r="F39" s="41" t="n">
        <f aca="false">IF(I39=0,"",INDEX('Mediums (Working)'!$C$599:$AQ$599,I39))</f>
        <v>46298.8149421296</v>
      </c>
      <c r="G39" s="39" t="n">
        <f aca="false">IF(I39=0,"",(F39-$C$3)*24)</f>
        <v>4.55861111111111</v>
      </c>
      <c r="H39" s="69" t="n">
        <f aca="false" t="array" ref="H39:H39">MIN(IF(ISNUMBER('Mediums (Working)'!$C$39:$AQ$39)*('Mediums (Working)'!$C$39:$AQ$39&gt;=$B$5),'Mediums (Working)'!$C$3:$AQ$3,999))</f>
        <v>15</v>
      </c>
      <c r="I39" s="70" t="n">
        <f aca="false" t="array" ref="I39:I39">MAX(IF(ISNUMBER('Mediums (Working)'!$C$39:$AQ$39)*('Mediums (Working)'!$C$39:$AQ$39&lt;$B$5),'Mediums (Working)'!$C$3:$AQ$3,0))</f>
        <v>14</v>
      </c>
      <c r="J39" s="41" t="n">
        <f aca="false">IF(O39=999,"not reached",INDEX('Mediums (Working)'!$C$599:$AQ$599,O39))</f>
        <v>46298.8765625</v>
      </c>
      <c r="K39" s="68" t="n">
        <f aca="false" t="array" ref="K39:K39">MAX(IF(ISNUMBER('Mediums (Working)'!$C$39:$AQ$39)*('Mediums (Working)'!$C$39:$AQ$39&lt;$D$5)*('Mediums (Working)'!$C$3:$AQ$3&lt;O39),'Mediums (Working)'!$C$599:$AQ$599,0))</f>
        <v>46298.8655902778</v>
      </c>
      <c r="L39" s="39" t="n">
        <f aca="false">IF(K39&gt;0,(K39-$C$3)*24,"")</f>
        <v>5.77416666666667</v>
      </c>
      <c r="M39" s="41" t="n">
        <f aca="false">IF(P39=0,"",INDEX('Mediums (Working)'!$C$599:$AQ$599,P39))</f>
        <v>46298.8872453704</v>
      </c>
      <c r="N39" s="39" t="n">
        <f aca="false">IF(P39=0,"",(M39-$C$3)*24)</f>
        <v>6.29388888888889</v>
      </c>
      <c r="O39" s="69" t="n">
        <f aca="false" t="array" ref="O39:O39">MIN(IF(ISNUMBER('Mediums (Working)'!$C$39:$AQ$39)*('Mediums (Working)'!$C$39:$AQ$39&gt;=$D$5),'Mediums (Working)'!$C$3:$AQ$3,999))</f>
        <v>20</v>
      </c>
      <c r="P39" s="70" t="n">
        <f aca="false" t="array" ref="P39:P39">MAX(IF(ISNUMBER('Mediums (Working)'!$C$39:$AQ$39)*('Mediums (Working)'!$C$39:$AQ$39&lt;$D$5),'Mediums (Working)'!$C$3:$AQ$3,0))</f>
        <v>21</v>
      </c>
      <c r="Q39" s="41" t="n">
        <f aca="false">IF(V39=999,"not reached",INDEX('Mediums (Working)'!$C$599:$AQ$599,V39))</f>
        <v>46298.9701273148</v>
      </c>
      <c r="R39" s="68" t="n">
        <f aca="false" t="array" ref="R39:R39">MAX(IF(ISNUMBER('Mediums (Working)'!$C$39:$AQ$39)*('Mediums (Working)'!$C$39:$AQ$39&lt;$F$5)*('Mediums (Working)'!$C$3:$AQ$3&lt;V39),'Mediums (Working)'!$C$599:$AQ$599,0))</f>
        <v>46298.9604166667</v>
      </c>
      <c r="S39" s="39" t="n">
        <f aca="false">IF(R39&gt;0,(R39-$C$3)*24,"")</f>
        <v>8.05</v>
      </c>
      <c r="T39" s="41" t="n">
        <f aca="false">IF(W39=0,"",INDEX('Mediums (Working)'!$C$599:$AQ$599,W39))</f>
        <v>46298.9604166667</v>
      </c>
      <c r="U39" s="39" t="n">
        <f aca="false">IF(W39=0,"",(T39-$C$3)*24)</f>
        <v>8.05</v>
      </c>
      <c r="V39" s="69" t="n">
        <f aca="false" t="array" ref="V39:V39">MIN(IF(ISNUMBER('Mediums (Working)'!$C$39:$AQ$39)*('Mediums (Working)'!$C$39:$AQ$39&gt;=$F$5),'Mediums (Working)'!$C$3:$AQ$3,999))</f>
        <v>28</v>
      </c>
      <c r="W39" s="70" t="n">
        <f aca="false" t="array" ref="W39:W39">MAX(IF(ISNUMBER('Mediums (Working)'!$C$39:$AQ$39)*('Mediums (Working)'!$C$39:$AQ$39&lt;$F$5),'Mediums (Working)'!$C$3:$AQ$3,0))</f>
        <v>27</v>
      </c>
      <c r="X39" s="41" t="n">
        <f aca="false">IF(AC39=999,"not reached",INDEX('Mediums (Working)'!$C$599:$AQ$599,AC39))</f>
        <v>46299.0555439815</v>
      </c>
      <c r="Y39" s="68" t="n">
        <f aca="false" t="array" ref="Y39:Y39">MAX(IF(ISNUMBER('Mediums (Working)'!$C$39:$AQ$39)*('Mediums (Working)'!$C$39:$AQ$39&lt;$H$5)*('Mediums (Working)'!$C$3:$AQ$3&lt;AC39),'Mediums (Working)'!$C$599:$AQ$599,0))</f>
        <v>46299.0333912037</v>
      </c>
      <c r="Z39" s="39" t="n">
        <f aca="false">IF(Y39&gt;0,(Y39-$C$3)*24,"")</f>
        <v>9.80138888888889</v>
      </c>
      <c r="AA39" s="41" t="n">
        <f aca="false">IF(AD39=0,"",INDEX('Mediums (Working)'!$C$599:$AQ$599,AD39))</f>
        <v>46299.0333912037</v>
      </c>
      <c r="AB39" s="39" t="n">
        <f aca="false">IF(AD39=0,"",(AA39-$C$3)*24)</f>
        <v>9.80138888888889</v>
      </c>
      <c r="AC39" s="69" t="n">
        <f aca="false" t="array" ref="AC39:AC39">MIN(IF(ISNUMBER('Mediums (Working)'!$C$39:$AQ$39)*('Mediums (Working)'!$C$39:$AQ$39&gt;=$H$5),'Mediums (Working)'!$C$3:$AQ$3,999))</f>
        <v>34</v>
      </c>
      <c r="AD39" s="70" t="n">
        <f aca="false" t="array" ref="AD39:AD39">MAX(IF(ISNUMBER('Mediums (Working)'!$C$39:$AQ$39)*('Mediums (Working)'!$C$39:$AQ$39&lt;$H$5),'Mediums (Working)'!$C$3:$AQ$3,0))</f>
        <v>33</v>
      </c>
      <c r="AE39" s="41" t="str">
        <f aca="false">IF(AJ39=999,"not reached",INDEX('Mediums (Working)'!$C$599:$AQ$599,AJ39))</f>
        <v>not reached</v>
      </c>
      <c r="AF39" s="68" t="n">
        <f aca="false" t="array" ref="AF39:AF39">MAX(IF(ISNUMBER('Mediums (Working)'!$C$39:$AQ$39)*('Mediums (Working)'!$C$39:$AQ$39&lt;$J$5)*('Mediums (Working)'!$C$3:$AQ$3&lt;AJ39),'Mediums (Working)'!$C$599:$AQ$599,0))</f>
        <v>46299.2070833333</v>
      </c>
      <c r="AG39" s="39" t="n">
        <f aca="false">IF(AF39&gt;0,(AF39-$C$3)*24,"")</f>
        <v>13.97</v>
      </c>
      <c r="AH39" s="41" t="n">
        <f aca="false">IF(AK39=0,"",INDEX('Mediums (Working)'!$C$599:$AQ$599,AK39))</f>
        <v>46299.2070833333</v>
      </c>
      <c r="AI39" s="39" t="n">
        <f aca="false">IF(AK39=0,"",(AH39-$C$3)*24)</f>
        <v>13.97</v>
      </c>
      <c r="AJ39" s="69" t="n">
        <f aca="false" t="array" ref="AJ39:AJ39">MIN(IF(ISNUMBER('Mediums (Working)'!$C$39:$AQ$39)*('Mediums (Working)'!$C$39:$AQ$39&gt;=$J$5),'Mediums (Working)'!$C$3:$AQ$3,999))</f>
        <v>999</v>
      </c>
      <c r="AK39" s="70" t="n">
        <f aca="false" t="array" ref="AK39:AK39">MAX(IF(ISNUMBER('Mediums (Working)'!$C$39:$AQ$39)*('Mediums (Working)'!$C$39:$AQ$39&lt;$J$5),'Mediums (Working)'!$C$3:$AQ$3,0))</f>
        <v>41</v>
      </c>
    </row>
    <row r="40" customFormat="false" ht="15" hidden="false" customHeight="false" outlineLevel="0" collapsed="false">
      <c r="A40" s="32" t="s">
        <v>260</v>
      </c>
      <c r="B40" s="33" t="s">
        <v>248</v>
      </c>
      <c r="C40" s="41" t="n">
        <f aca="false">IF(H40=999,"not reached",INDEX('Mediums (Working)'!$C$600:$AQ$600,H40))</f>
        <v>46298.6901157407</v>
      </c>
      <c r="D40" s="68" t="n">
        <f aca="false" t="array" ref="D40:D40">MAX(IF(ISNUMBER('Mediums (Working)'!$C$40:$AQ$40)*('Mediums (Working)'!$C$40:$AQ$40&lt;$B$5)*('Mediums (Working)'!$C$3:$AQ$3&lt;H40),'Mediums (Working)'!$C$600:$AQ$600,0))</f>
        <v>46298.6796643519</v>
      </c>
      <c r="E40" s="39" t="n">
        <f aca="false">IF(D40&gt;0,(D40-$C$3)*24,"")</f>
        <v>1.31194444444444</v>
      </c>
      <c r="F40" s="41" t="n">
        <f aca="false">IF(I40=0,"",INDEX('Mediums (Working)'!$C$600:$AQ$600,I40))</f>
        <v>46298.7731828704</v>
      </c>
      <c r="G40" s="39" t="n">
        <f aca="false">IF(I40=0,"",(F40-$C$3)*24)</f>
        <v>3.55638888888889</v>
      </c>
      <c r="H40" s="69" t="n">
        <f aca="false" t="array" ref="H40:H40">MIN(IF(ISNUMBER('Mediums (Working)'!$C$40:$AQ$40)*('Mediums (Working)'!$C$40:$AQ$40&gt;=$B$5),'Mediums (Working)'!$C$3:$AQ$3,999))</f>
        <v>3</v>
      </c>
      <c r="I40" s="70" t="n">
        <f aca="false" t="array" ref="I40:I40">MAX(IF(ISNUMBER('Mediums (Working)'!$C$40:$AQ$40)*('Mediums (Working)'!$C$40:$AQ$40&lt;$B$5),'Mediums (Working)'!$C$3:$AQ$3,0))</f>
        <v>10</v>
      </c>
      <c r="J40" s="41" t="n">
        <f aca="false">IF(O40=999,"not reached",INDEX('Mediums (Working)'!$C$600:$AQ$600,O40))</f>
        <v>46298.8656134259</v>
      </c>
      <c r="K40" s="68" t="n">
        <f aca="false" t="array" ref="K40:K40">MAX(IF(ISNUMBER('Mediums (Working)'!$C$40:$AQ$40)*('Mediums (Working)'!$C$40:$AQ$40&lt;$D$5)*('Mediums (Working)'!$C$3:$AQ$3&lt;O40),'Mediums (Working)'!$C$600:$AQ$600,0))</f>
        <v>46298.856099537</v>
      </c>
      <c r="L40" s="39" t="n">
        <f aca="false">IF(K40&gt;0,(K40-$C$3)*24,"")</f>
        <v>5.54638888888889</v>
      </c>
      <c r="M40" s="41" t="n">
        <f aca="false">IF(P40=0,"",INDEX('Mediums (Working)'!$C$600:$AQ$600,P40))</f>
        <v>46298.8872685185</v>
      </c>
      <c r="N40" s="39" t="n">
        <f aca="false">IF(P40=0,"",(M40-$C$3)*24)</f>
        <v>6.29444444444444</v>
      </c>
      <c r="O40" s="69" t="n">
        <f aca="false" t="array" ref="O40:O40">MIN(IF(ISNUMBER('Mediums (Working)'!$C$40:$AQ$40)*('Mediums (Working)'!$C$40:$AQ$40&gt;=$D$5),'Mediums (Working)'!$C$3:$AQ$3,999))</f>
        <v>19</v>
      </c>
      <c r="P40" s="70" t="n">
        <f aca="false" t="array" ref="P40:P40">MAX(IF(ISNUMBER('Mediums (Working)'!$C$40:$AQ$40)*('Mediums (Working)'!$C$40:$AQ$40&lt;$D$5),'Mediums (Working)'!$C$3:$AQ$3,0))</f>
        <v>21</v>
      </c>
      <c r="Q40" s="41" t="n">
        <f aca="false">IF(V40=999,"not reached",INDEX('Mediums (Working)'!$C$600:$AQ$600,V40))</f>
        <v>46298.970150463</v>
      </c>
      <c r="R40" s="68" t="n">
        <f aca="false" t="array" ref="R40:R40">MAX(IF(ISNUMBER('Mediums (Working)'!$C$40:$AQ$40)*('Mediums (Working)'!$C$40:$AQ$40&lt;$F$5)*('Mediums (Working)'!$C$3:$AQ$3&lt;V40),'Mediums (Working)'!$C$600:$AQ$600,0))</f>
        <v>46298.9604282407</v>
      </c>
      <c r="S40" s="39" t="n">
        <f aca="false">IF(R40&gt;0,(R40-$C$3)*24,"")</f>
        <v>8.05027777777778</v>
      </c>
      <c r="T40" s="41" t="n">
        <f aca="false">IF(W40=0,"",INDEX('Mediums (Working)'!$C$600:$AQ$600,W40))</f>
        <v>46298.9604282407</v>
      </c>
      <c r="U40" s="39" t="n">
        <f aca="false">IF(W40=0,"",(T40-$C$3)*24)</f>
        <v>8.05027777777778</v>
      </c>
      <c r="V40" s="69" t="n">
        <f aca="false" t="array" ref="V40:V40">MIN(IF(ISNUMBER('Mediums (Working)'!$C$40:$AQ$40)*('Mediums (Working)'!$C$40:$AQ$40&gt;=$F$5),'Mediums (Working)'!$C$3:$AQ$3,999))</f>
        <v>28</v>
      </c>
      <c r="W40" s="70" t="n">
        <f aca="false" t="array" ref="W40:W40">MAX(IF(ISNUMBER('Mediums (Working)'!$C$40:$AQ$40)*('Mediums (Working)'!$C$40:$AQ$40&lt;$F$5),'Mediums (Working)'!$C$3:$AQ$3,0))</f>
        <v>27</v>
      </c>
      <c r="X40" s="41" t="n">
        <f aca="false">IF(AC40=999,"not reached",INDEX('Mediums (Working)'!$C$600:$AQ$600,AC40))</f>
        <v>46299.0334143519</v>
      </c>
      <c r="Y40" s="68" t="n">
        <f aca="false" t="array" ref="Y40:Y40">MAX(IF(ISNUMBER('Mediums (Working)'!$C$40:$AQ$40)*('Mediums (Working)'!$C$40:$AQ$40&lt;$H$5)*('Mediums (Working)'!$C$3:$AQ$3&lt;AC40),'Mediums (Working)'!$C$600:$AQ$600,0))</f>
        <v>46299.0180208333</v>
      </c>
      <c r="Z40" s="39" t="n">
        <f aca="false">IF(Y40&gt;0,(Y40-$C$3)*24,"")</f>
        <v>9.4325</v>
      </c>
      <c r="AA40" s="41" t="n">
        <f aca="false">IF(AD40=0,"",INDEX('Mediums (Working)'!$C$600:$AQ$600,AD40))</f>
        <v>46299.0180208333</v>
      </c>
      <c r="AB40" s="39" t="n">
        <f aca="false">IF(AD40=0,"",(AA40-$C$3)*24)</f>
        <v>9.4325</v>
      </c>
      <c r="AC40" s="69" t="n">
        <f aca="false" t="array" ref="AC40:AC40">MIN(IF(ISNUMBER('Mediums (Working)'!$C$40:$AQ$40)*('Mediums (Working)'!$C$40:$AQ$40&gt;=$H$5),'Mediums (Working)'!$C$3:$AQ$3,999))</f>
        <v>33</v>
      </c>
      <c r="AD40" s="70" t="n">
        <f aca="false" t="array" ref="AD40:AD40">MAX(IF(ISNUMBER('Mediums (Working)'!$C$40:$AQ$40)*('Mediums (Working)'!$C$40:$AQ$40&lt;$H$5),'Mediums (Working)'!$C$3:$AQ$3,0))</f>
        <v>32</v>
      </c>
      <c r="AE40" s="41" t="str">
        <f aca="false">IF(AJ40=999,"not reached",INDEX('Mediums (Working)'!$C$600:$AQ$600,AJ40))</f>
        <v>not reached</v>
      </c>
      <c r="AF40" s="68" t="n">
        <f aca="false" t="array" ref="AF40:AF40">MAX(IF(ISNUMBER('Mediums (Working)'!$C$40:$AQ$40)*('Mediums (Working)'!$C$40:$AQ$40&lt;$J$5)*('Mediums (Working)'!$C$3:$AQ$3&lt;AJ40),'Mediums (Working)'!$C$600:$AQ$600,0))</f>
        <v>46299.2071064815</v>
      </c>
      <c r="AG40" s="39" t="n">
        <f aca="false">IF(AF40&gt;0,(AF40-$C$3)*24,"")</f>
        <v>13.9705555555556</v>
      </c>
      <c r="AH40" s="41" t="n">
        <f aca="false">IF(AK40=0,"",INDEX('Mediums (Working)'!$C$600:$AQ$600,AK40))</f>
        <v>46299.2071064815</v>
      </c>
      <c r="AI40" s="39" t="n">
        <f aca="false">IF(AK40=0,"",(AH40-$C$3)*24)</f>
        <v>13.9705555555556</v>
      </c>
      <c r="AJ40" s="69" t="n">
        <f aca="false" t="array" ref="AJ40:AJ40">MIN(IF(ISNUMBER('Mediums (Working)'!$C$40:$AQ$40)*('Mediums (Working)'!$C$40:$AQ$40&gt;=$J$5),'Mediums (Working)'!$C$3:$AQ$3,999))</f>
        <v>999</v>
      </c>
      <c r="AK40" s="70" t="n">
        <f aca="false" t="array" ref="AK40:AK40">MAX(IF(ISNUMBER('Mediums (Working)'!$C$40:$AQ$40)*('Mediums (Working)'!$C$40:$AQ$40&lt;$J$5),'Mediums (Working)'!$C$3:$AQ$3,0))</f>
        <v>41</v>
      </c>
    </row>
    <row r="41" customFormat="false" ht="15" hidden="false" customHeight="false" outlineLevel="0" collapsed="false">
      <c r="A41" s="32" t="s">
        <v>267</v>
      </c>
      <c r="B41" s="33" t="s">
        <v>248</v>
      </c>
      <c r="C41" s="41" t="n">
        <f aca="false">IF(H41=999,"not reached",INDEX('Mediums (Working)'!$C$601:$AQ$601,H41))</f>
        <v>46298.7827777778</v>
      </c>
      <c r="D41" s="68" t="n">
        <f aca="false" t="array" ref="D41:D41">MAX(IF(ISNUMBER('Mediums (Working)'!$C$41:$AQ$41)*('Mediums (Working)'!$C$41:$AQ$41&lt;$B$5)*('Mediums (Working)'!$C$3:$AQ$3&lt;H41),'Mediums (Working)'!$C$601:$AQ$601,0))</f>
        <v>46298.7731944445</v>
      </c>
      <c r="E41" s="39" t="n">
        <f aca="false">IF(D41&gt;0,(D41-$C$3)*24,"")</f>
        <v>3.55666666666667</v>
      </c>
      <c r="F41" s="41" t="n">
        <f aca="false">IF(I41=0,"",INDEX('Mediums (Working)'!$C$601:$AQ$601,I41))</f>
        <v>46298.8149768519</v>
      </c>
      <c r="G41" s="39" t="n">
        <f aca="false">IF(I41=0,"",(F41-$C$3)*24)</f>
        <v>4.55944444444444</v>
      </c>
      <c r="H41" s="69" t="n">
        <f aca="false" t="array" ref="H41:H41">MIN(IF(ISNUMBER('Mediums (Working)'!$C$41:$AQ$41)*('Mediums (Working)'!$C$41:$AQ$41&gt;=$B$5),'Mediums (Working)'!$C$3:$AQ$3,999))</f>
        <v>11</v>
      </c>
      <c r="I41" s="70" t="n">
        <f aca="false" t="array" ref="I41:I41">MAX(IF(ISNUMBER('Mediums (Working)'!$C$41:$AQ$41)*('Mediums (Working)'!$C$41:$AQ$41&lt;$B$5),'Mediums (Working)'!$C$3:$AQ$3,0))</f>
        <v>14</v>
      </c>
      <c r="J41" s="41" t="n">
        <f aca="false">IF(O41=999,"not reached",INDEX('Mediums (Working)'!$C$601:$AQ$601,O41))</f>
        <v>46298.865625</v>
      </c>
      <c r="K41" s="68" t="n">
        <f aca="false" t="array" ref="K41:K41">MAX(IF(ISNUMBER('Mediums (Working)'!$C$41:$AQ$41)*('Mediums (Working)'!$C$41:$AQ$41&lt;$D$5)*('Mediums (Working)'!$C$3:$AQ$3&lt;O41),'Mediums (Working)'!$C$601:$AQ$601,0))</f>
        <v>46298.8561111111</v>
      </c>
      <c r="L41" s="39" t="n">
        <f aca="false">IF(K41&gt;0,(K41-$C$3)*24,"")</f>
        <v>5.54666666666667</v>
      </c>
      <c r="M41" s="41" t="n">
        <f aca="false">IF(P41=0,"",INDEX('Mediums (Working)'!$C$601:$AQ$601,P41))</f>
        <v>46298.8872800926</v>
      </c>
      <c r="N41" s="39" t="n">
        <f aca="false">IF(P41=0,"",(M41-$C$3)*24)</f>
        <v>6.29472222222222</v>
      </c>
      <c r="O41" s="69" t="n">
        <f aca="false" t="array" ref="O41:O41">MIN(IF(ISNUMBER('Mediums (Working)'!$C$41:$AQ$41)*('Mediums (Working)'!$C$41:$AQ$41&gt;=$D$5),'Mediums (Working)'!$C$3:$AQ$3,999))</f>
        <v>19</v>
      </c>
      <c r="P41" s="70" t="n">
        <f aca="false" t="array" ref="P41:P41">MAX(IF(ISNUMBER('Mediums (Working)'!$C$41:$AQ$41)*('Mediums (Working)'!$C$41:$AQ$41&lt;$D$5),'Mediums (Working)'!$C$3:$AQ$3,0))</f>
        <v>21</v>
      </c>
      <c r="Q41" s="41" t="n">
        <f aca="false">IF(V41=999,"not reached",INDEX('Mediums (Working)'!$C$601:$AQ$601,V41))</f>
        <v>46298.9604398148</v>
      </c>
      <c r="R41" s="68" t="n">
        <f aca="false" t="array" ref="R41:R41">MAX(IF(ISNUMBER('Mediums (Working)'!$C$41:$AQ$41)*('Mediums (Working)'!$C$41:$AQ$41&lt;$F$5)*('Mediums (Working)'!$C$3:$AQ$3&lt;V41),'Mediums (Working)'!$C$601:$AQ$601,0))</f>
        <v>46298.9491203704</v>
      </c>
      <c r="S41" s="39" t="n">
        <f aca="false">IF(R41&gt;0,(R41-$C$3)*24,"")</f>
        <v>7.77888888888889</v>
      </c>
      <c r="T41" s="41" t="n">
        <f aca="false">IF(W41=0,"",INDEX('Mediums (Working)'!$C$601:$AQ$601,W41))</f>
        <v>46298.9491203704</v>
      </c>
      <c r="U41" s="39" t="n">
        <f aca="false">IF(W41=0,"",(T41-$C$3)*24)</f>
        <v>7.77888888888889</v>
      </c>
      <c r="V41" s="69" t="n">
        <f aca="false" t="array" ref="V41:V41">MIN(IF(ISNUMBER('Mediums (Working)'!$C$41:$AQ$41)*('Mediums (Working)'!$C$41:$AQ$41&gt;=$F$5),'Mediums (Working)'!$C$3:$AQ$3,999))</f>
        <v>27</v>
      </c>
      <c r="W41" s="70" t="n">
        <f aca="false" t="array" ref="W41:W41">MAX(IF(ISNUMBER('Mediums (Working)'!$C$41:$AQ$41)*('Mediums (Working)'!$C$41:$AQ$41&lt;$F$5),'Mediums (Working)'!$C$3:$AQ$3,0))</f>
        <v>26</v>
      </c>
      <c r="X41" s="41" t="n">
        <f aca="false">IF(AC41=999,"not reached",INDEX('Mediums (Working)'!$C$601:$AQ$601,AC41))</f>
        <v>46299.0180439815</v>
      </c>
      <c r="Y41" s="68" t="n">
        <f aca="false" t="array" ref="Y41:Y41">MAX(IF(ISNUMBER('Mediums (Working)'!$C$41:$AQ$41)*('Mediums (Working)'!$C$41:$AQ$41&lt;$H$5)*('Mediums (Working)'!$C$3:$AQ$3&lt;AC41),'Mediums (Working)'!$C$601:$AQ$601,0))</f>
        <v>46299.0030671296</v>
      </c>
      <c r="Z41" s="39" t="n">
        <f aca="false">IF(Y41&gt;0,(Y41-$C$3)*24,"")</f>
        <v>9.07361111111111</v>
      </c>
      <c r="AA41" s="41" t="n">
        <f aca="false">IF(AD41=0,"",INDEX('Mediums (Working)'!$C$601:$AQ$601,AD41))</f>
        <v>46299.0030671296</v>
      </c>
      <c r="AB41" s="39" t="n">
        <f aca="false">IF(AD41=0,"",(AA41-$C$3)*24)</f>
        <v>9.07361111111111</v>
      </c>
      <c r="AC41" s="69" t="n">
        <f aca="false" t="array" ref="AC41:AC41">MIN(IF(ISNUMBER('Mediums (Working)'!$C$41:$AQ$41)*('Mediums (Working)'!$C$41:$AQ$41&gt;=$H$5),'Mediums (Working)'!$C$3:$AQ$3,999))</f>
        <v>32</v>
      </c>
      <c r="AD41" s="70" t="n">
        <f aca="false" t="array" ref="AD41:AD41">MAX(IF(ISNUMBER('Mediums (Working)'!$C$41:$AQ$41)*('Mediums (Working)'!$C$41:$AQ$41&lt;$H$5),'Mediums (Working)'!$C$3:$AQ$3,0))</f>
        <v>31</v>
      </c>
      <c r="AE41" s="41" t="str">
        <f aca="false">IF(AJ41=999,"not reached",INDEX('Mediums (Working)'!$C$601:$AQ$601,AJ41))</f>
        <v>not reached</v>
      </c>
      <c r="AF41" s="68" t="n">
        <f aca="false" t="array" ref="AF41:AF41">MAX(IF(ISNUMBER('Mediums (Working)'!$C$41:$AQ$41)*('Mediums (Working)'!$C$41:$AQ$41&lt;$J$5)*('Mediums (Working)'!$C$3:$AQ$3&lt;AJ41),'Mediums (Working)'!$C$601:$AQ$601,0))</f>
        <v>46299.2071296296</v>
      </c>
      <c r="AG41" s="39" t="n">
        <f aca="false">IF(AF41&gt;0,(AF41-$C$3)*24,"")</f>
        <v>13.9711111111111</v>
      </c>
      <c r="AH41" s="41" t="n">
        <f aca="false">IF(AK41=0,"",INDEX('Mediums (Working)'!$C$601:$AQ$601,AK41))</f>
        <v>46299.2071296296</v>
      </c>
      <c r="AI41" s="39" t="n">
        <f aca="false">IF(AK41=0,"",(AH41-$C$3)*24)</f>
        <v>13.9711111111111</v>
      </c>
      <c r="AJ41" s="69" t="n">
        <f aca="false" t="array" ref="AJ41:AJ41">MIN(IF(ISNUMBER('Mediums (Working)'!$C$41:$AQ$41)*('Mediums (Working)'!$C$41:$AQ$41&gt;=$J$5),'Mediums (Working)'!$C$3:$AQ$3,999))</f>
        <v>999</v>
      </c>
      <c r="AK41" s="70" t="n">
        <f aca="false" t="array" ref="AK41:AK41">MAX(IF(ISNUMBER('Mediums (Working)'!$C$41:$AQ$41)*('Mediums (Working)'!$C$41:$AQ$41&lt;$J$5),'Mediums (Working)'!$C$3:$AQ$3,0))</f>
        <v>41</v>
      </c>
    </row>
    <row r="42" customFormat="false" ht="15" hidden="false" customHeight="false" outlineLevel="0" collapsed="false">
      <c r="A42" s="32" t="s">
        <v>271</v>
      </c>
      <c r="B42" s="33" t="s">
        <v>248</v>
      </c>
      <c r="C42" s="41" t="n">
        <f aca="false">IF(H42=999,"not reached",INDEX('Mediums (Working)'!$C$602:$AQ$602,H42))</f>
        <v>46298.8656944444</v>
      </c>
      <c r="D42" s="68" t="n">
        <f aca="false" t="array" ref="D42:D42">MAX(IF(ISNUMBER('Mediums (Working)'!$C$42:$AQ$42)*('Mediums (Working)'!$C$42:$AQ$42&lt;$B$5)*('Mediums (Working)'!$C$3:$AQ$3&lt;H42),'Mediums (Working)'!$C$602:$AQ$602,0))</f>
        <v>46298.8561342593</v>
      </c>
      <c r="E42" s="39" t="n">
        <f aca="false">IF(D42&gt;0,(D42-$C$3)*24,"")</f>
        <v>5.54722222222222</v>
      </c>
      <c r="F42" s="41" t="n">
        <f aca="false">IF(I42=0,"",INDEX('Mediums (Working)'!$C$602:$AQ$602,I42))</f>
        <v>46298.8561342593</v>
      </c>
      <c r="G42" s="39" t="n">
        <f aca="false">IF(I42=0,"",(F42-$C$3)*24)</f>
        <v>5.54722222222222</v>
      </c>
      <c r="H42" s="69" t="n">
        <f aca="false" t="array" ref="H42:H42">MIN(IF(ISNUMBER('Mediums (Working)'!$C$42:$AQ$42)*('Mediums (Working)'!$C$42:$AQ$42&gt;=$B$5),'Mediums (Working)'!$C$3:$AQ$3,999))</f>
        <v>19</v>
      </c>
      <c r="I42" s="70" t="n">
        <f aca="false" t="array" ref="I42:I42">MAX(IF(ISNUMBER('Mediums (Working)'!$C$42:$AQ$42)*('Mediums (Working)'!$C$42:$AQ$42&lt;$B$5),'Mediums (Working)'!$C$3:$AQ$3,0))</f>
        <v>18</v>
      </c>
      <c r="J42" s="41" t="n">
        <f aca="false">IF(O42=999,"not reached",INDEX('Mediums (Working)'!$C$602:$AQ$602,O42))</f>
        <v>46298.960474537</v>
      </c>
      <c r="K42" s="68" t="n">
        <f aca="false" t="array" ref="K42:K42">MAX(IF(ISNUMBER('Mediums (Working)'!$C$42:$AQ$42)*('Mediums (Working)'!$C$42:$AQ$42&lt;$D$5)*('Mediums (Working)'!$C$3:$AQ$3&lt;O42),'Mediums (Working)'!$C$602:$AQ$602,0))</f>
        <v>46298.9491782407</v>
      </c>
      <c r="L42" s="39" t="n">
        <f aca="false">IF(K42&gt;0,(K42-$C$3)*24,"")</f>
        <v>7.78027777777778</v>
      </c>
      <c r="M42" s="41" t="n">
        <f aca="false">IF(P42=0,"",INDEX('Mediums (Working)'!$C$602:$AQ$602,P42))</f>
        <v>46298.9491782407</v>
      </c>
      <c r="N42" s="39" t="n">
        <f aca="false">IF(P42=0,"",(M42-$C$3)*24)</f>
        <v>7.78027777777778</v>
      </c>
      <c r="O42" s="69" t="n">
        <f aca="false" t="array" ref="O42:O42">MIN(IF(ISNUMBER('Mediums (Working)'!$C$42:$AQ$42)*('Mediums (Working)'!$C$42:$AQ$42&gt;=$D$5),'Mediums (Working)'!$C$3:$AQ$3,999))</f>
        <v>27</v>
      </c>
      <c r="P42" s="70" t="n">
        <f aca="false" t="array" ref="P42:P42">MAX(IF(ISNUMBER('Mediums (Working)'!$C$42:$AQ$42)*('Mediums (Working)'!$C$42:$AQ$42&lt;$D$5),'Mediums (Working)'!$C$3:$AQ$3,0))</f>
        <v>26</v>
      </c>
      <c r="Q42" s="41" t="n">
        <f aca="false">IF(V42=999,"not reached",INDEX('Mediums (Working)'!$C$602:$AQ$602,V42))</f>
        <v>46299.0180671296</v>
      </c>
      <c r="R42" s="68" t="n">
        <f aca="false" t="array" ref="R42:R42">MAX(IF(ISNUMBER('Mediums (Working)'!$C$42:$AQ$42)*('Mediums (Working)'!$C$42:$AQ$42&lt;$F$5)*('Mediums (Working)'!$C$3:$AQ$3&lt;V42),'Mediums (Working)'!$C$602:$AQ$602,0))</f>
        <v>46299.0031134259</v>
      </c>
      <c r="S42" s="39" t="n">
        <f aca="false">IF(R42&gt;0,(R42-$C$3)*24,"")</f>
        <v>9.07472222222222</v>
      </c>
      <c r="T42" s="41" t="n">
        <f aca="false">IF(W42=0,"",INDEX('Mediums (Working)'!$C$602:$AQ$602,W42))</f>
        <v>46299.0031134259</v>
      </c>
      <c r="U42" s="39" t="n">
        <f aca="false">IF(W42=0,"",(T42-$C$3)*24)</f>
        <v>9.07472222222222</v>
      </c>
      <c r="V42" s="69" t="n">
        <f aca="false" t="array" ref="V42:V42">MIN(IF(ISNUMBER('Mediums (Working)'!$C$42:$AQ$42)*('Mediums (Working)'!$C$42:$AQ$42&gt;=$F$5),'Mediums (Working)'!$C$3:$AQ$3,999))</f>
        <v>32</v>
      </c>
      <c r="W42" s="70" t="n">
        <f aca="false" t="array" ref="W42:W42">MAX(IF(ISNUMBER('Mediums (Working)'!$C$42:$AQ$42)*('Mediums (Working)'!$C$42:$AQ$42&lt;$F$5),'Mediums (Working)'!$C$3:$AQ$3,0))</f>
        <v>31</v>
      </c>
      <c r="X42" s="41" t="n">
        <f aca="false">IF(AC42=999,"not reached",INDEX('Mediums (Working)'!$C$602:$AQ$602,AC42))</f>
        <v>46299.1062268519</v>
      </c>
      <c r="Y42" s="68" t="n">
        <f aca="false" t="array" ref="Y42:Y42">MAX(IF(ISNUMBER('Mediums (Working)'!$C$42:$AQ$42)*('Mediums (Working)'!$C$42:$AQ$42&lt;$H$5)*('Mediums (Working)'!$C$3:$AQ$3&lt;AC42),'Mediums (Working)'!$C$602:$AQ$602,0))</f>
        <v>46299.0877083333</v>
      </c>
      <c r="Z42" s="39" t="n">
        <f aca="false">IF(Y42&gt;0,(Y42-$C$3)*24,"")</f>
        <v>11.105</v>
      </c>
      <c r="AA42" s="41" t="n">
        <f aca="false">IF(AD42=0,"",INDEX('Mediums (Working)'!$C$602:$AQ$602,AD42))</f>
        <v>46299.0877083333</v>
      </c>
      <c r="AB42" s="39" t="n">
        <f aca="false">IF(AD42=0,"",(AA42-$C$3)*24)</f>
        <v>11.105</v>
      </c>
      <c r="AC42" s="69" t="n">
        <f aca="false" t="array" ref="AC42:AC42">MIN(IF(ISNUMBER('Mediums (Working)'!$C$42:$AQ$42)*('Mediums (Working)'!$C$42:$AQ$42&gt;=$H$5),'Mediums (Working)'!$C$3:$AQ$3,999))</f>
        <v>37</v>
      </c>
      <c r="AD42" s="70" t="n">
        <f aca="false" t="array" ref="AD42:AD42">MAX(IF(ISNUMBER('Mediums (Working)'!$C$42:$AQ$42)*('Mediums (Working)'!$C$42:$AQ$42&lt;$H$5),'Mediums (Working)'!$C$3:$AQ$3,0))</f>
        <v>36</v>
      </c>
      <c r="AE42" s="41" t="str">
        <f aca="false">IF(AJ42=999,"not reached",INDEX('Mediums (Working)'!$C$602:$AQ$602,AJ42))</f>
        <v>not reached</v>
      </c>
      <c r="AF42" s="68" t="n">
        <f aca="false" t="array" ref="AF42:AF42">MAX(IF(ISNUMBER('Mediums (Working)'!$C$42:$AQ$42)*('Mediums (Working)'!$C$42:$AQ$42&lt;$J$5)*('Mediums (Working)'!$C$3:$AQ$3&lt;AJ42),'Mediums (Working)'!$C$602:$AQ$602,0))</f>
        <v>46299.2071527778</v>
      </c>
      <c r="AG42" s="39" t="n">
        <f aca="false">IF(AF42&gt;0,(AF42-$C$3)*24,"")</f>
        <v>13.9716666666667</v>
      </c>
      <c r="AH42" s="41" t="n">
        <f aca="false">IF(AK42=0,"",INDEX('Mediums (Working)'!$C$602:$AQ$602,AK42))</f>
        <v>46299.2071527778</v>
      </c>
      <c r="AI42" s="39" t="n">
        <f aca="false">IF(AK42=0,"",(AH42-$C$3)*24)</f>
        <v>13.9716666666667</v>
      </c>
      <c r="AJ42" s="69" t="n">
        <f aca="false" t="array" ref="AJ42:AJ42">MIN(IF(ISNUMBER('Mediums (Working)'!$C$42:$AQ$42)*('Mediums (Working)'!$C$42:$AQ$42&gt;=$J$5),'Mediums (Working)'!$C$3:$AQ$3,999))</f>
        <v>999</v>
      </c>
      <c r="AK42" s="70" t="n">
        <f aca="false" t="array" ref="AK42:AK42">MAX(IF(ISNUMBER('Mediums (Working)'!$C$42:$AQ$42)*('Mediums (Working)'!$C$42:$AQ$42&lt;$J$5),'Mediums (Working)'!$C$3:$AQ$3,0))</f>
        <v>41</v>
      </c>
    </row>
    <row r="43" customFormat="false" ht="15" hidden="false" customHeight="false" outlineLevel="0" collapsed="false">
      <c r="A43" s="32" t="s">
        <v>274</v>
      </c>
      <c r="B43" s="33" t="s">
        <v>248</v>
      </c>
      <c r="C43" s="41" t="n">
        <f aca="false">IF(H43=999,"not reached",INDEX('Mediums (Working)'!$C$603:$AQ$603,H43))</f>
        <v>46298.8657060185</v>
      </c>
      <c r="D43" s="68" t="n">
        <f aca="false" t="array" ref="D43:D43">MAX(IF(ISNUMBER('Mediums (Working)'!$C$43:$AQ$43)*('Mediums (Working)'!$C$43:$AQ$43&lt;$B$5)*('Mediums (Working)'!$C$3:$AQ$3&lt;H43),'Mediums (Working)'!$C$603:$AQ$603,0))</f>
        <v>46298.8561574074</v>
      </c>
      <c r="E43" s="39" t="n">
        <f aca="false">IF(D43&gt;0,(D43-$C$3)*24,"")</f>
        <v>5.54777777777778</v>
      </c>
      <c r="F43" s="41" t="n">
        <f aca="false">IF(I43=0,"",INDEX('Mediums (Working)'!$C$603:$AQ$603,I43))</f>
        <v>46298.887337963</v>
      </c>
      <c r="G43" s="39" t="n">
        <f aca="false">IF(I43=0,"",(F43-$C$3)*24)</f>
        <v>6.29611111111111</v>
      </c>
      <c r="H43" s="69" t="n">
        <f aca="false" t="array" ref="H43:H43">MIN(IF(ISNUMBER('Mediums (Working)'!$C$43:$AQ$43)*('Mediums (Working)'!$C$43:$AQ$43&gt;=$B$5),'Mediums (Working)'!$C$3:$AQ$3,999))</f>
        <v>19</v>
      </c>
      <c r="I43" s="70" t="n">
        <f aca="false" t="array" ref="I43:I43">MAX(IF(ISNUMBER('Mediums (Working)'!$C$43:$AQ$43)*('Mediums (Working)'!$C$43:$AQ$43&lt;$B$5),'Mediums (Working)'!$C$3:$AQ$3,0))</f>
        <v>21</v>
      </c>
      <c r="J43" s="41" t="n">
        <f aca="false">IF(O43=999,"not reached",INDEX('Mediums (Working)'!$C$603:$AQ$603,O43))</f>
        <v>46298.9702430556</v>
      </c>
      <c r="K43" s="68" t="n">
        <f aca="false" t="array" ref="K43:K43">MAX(IF(ISNUMBER('Mediums (Working)'!$C$43:$AQ$43)*('Mediums (Working)'!$C$43:$AQ$43&lt;$D$5)*('Mediums (Working)'!$C$3:$AQ$3&lt;O43),'Mediums (Working)'!$C$603:$AQ$603,0))</f>
        <v>46298.9604976852</v>
      </c>
      <c r="L43" s="39" t="n">
        <f aca="false">IF(K43&gt;0,(K43-$C$3)*24,"")</f>
        <v>8.05194444444445</v>
      </c>
      <c r="M43" s="41" t="n">
        <f aca="false">IF(P43=0,"",INDEX('Mediums (Working)'!$C$603:$AQ$603,P43))</f>
        <v>46298.9604976852</v>
      </c>
      <c r="N43" s="39" t="n">
        <f aca="false">IF(P43=0,"",(M43-$C$3)*24)</f>
        <v>8.05194444444445</v>
      </c>
      <c r="O43" s="69" t="n">
        <f aca="false" t="array" ref="O43:O43">MIN(IF(ISNUMBER('Mediums (Working)'!$C$43:$AQ$43)*('Mediums (Working)'!$C$43:$AQ$43&gt;=$D$5),'Mediums (Working)'!$C$3:$AQ$3,999))</f>
        <v>28</v>
      </c>
      <c r="P43" s="70" t="n">
        <f aca="false" t="array" ref="P43:P43">MAX(IF(ISNUMBER('Mediums (Working)'!$C$43:$AQ$43)*('Mediums (Working)'!$C$43:$AQ$43&lt;$D$5),'Mediums (Working)'!$C$3:$AQ$3,0))</f>
        <v>27</v>
      </c>
      <c r="Q43" s="41" t="n">
        <f aca="false">IF(V43=999,"not reached",INDEX('Mediums (Working)'!$C$603:$AQ$603,V43))</f>
        <v>46299.0181018519</v>
      </c>
      <c r="R43" s="68" t="n">
        <f aca="false" t="array" ref="R43:R43">MAX(IF(ISNUMBER('Mediums (Working)'!$C$43:$AQ$43)*('Mediums (Working)'!$C$43:$AQ$43&lt;$F$5)*('Mediums (Working)'!$C$3:$AQ$3&lt;V43),'Mediums (Working)'!$C$603:$AQ$603,0))</f>
        <v>46299.003125</v>
      </c>
      <c r="S43" s="39" t="n">
        <f aca="false">IF(R43&gt;0,(R43-$C$3)*24,"")</f>
        <v>9.075</v>
      </c>
      <c r="T43" s="41" t="n">
        <f aca="false">IF(W43=0,"",INDEX('Mediums (Working)'!$C$603:$AQ$603,W43))</f>
        <v>46299.003125</v>
      </c>
      <c r="U43" s="39" t="n">
        <f aca="false">IF(W43=0,"",(T43-$C$3)*24)</f>
        <v>9.075</v>
      </c>
      <c r="V43" s="69" t="n">
        <f aca="false" t="array" ref="V43:V43">MIN(IF(ISNUMBER('Mediums (Working)'!$C$43:$AQ$43)*('Mediums (Working)'!$C$43:$AQ$43&gt;=$F$5),'Mediums (Working)'!$C$3:$AQ$3,999))</f>
        <v>32</v>
      </c>
      <c r="W43" s="70" t="n">
        <f aca="false" t="array" ref="W43:W43">MAX(IF(ISNUMBER('Mediums (Working)'!$C$43:$AQ$43)*('Mediums (Working)'!$C$43:$AQ$43&lt;$F$5),'Mediums (Working)'!$C$3:$AQ$3,0))</f>
        <v>31</v>
      </c>
      <c r="X43" s="41" t="n">
        <f aca="false">IF(AC43=999,"not reached",INDEX('Mediums (Working)'!$C$603:$AQ$603,AC43))</f>
        <v>46299.10625</v>
      </c>
      <c r="Y43" s="68" t="n">
        <f aca="false" t="array" ref="Y43:Y43">MAX(IF(ISNUMBER('Mediums (Working)'!$C$43:$AQ$43)*('Mediums (Working)'!$C$43:$AQ$43&lt;$H$5)*('Mediums (Working)'!$C$3:$AQ$3&lt;AC43),'Mediums (Working)'!$C$603:$AQ$603,0))</f>
        <v>46299.0877314815</v>
      </c>
      <c r="Z43" s="39" t="n">
        <f aca="false">IF(Y43&gt;0,(Y43-$C$3)*24,"")</f>
        <v>11.1055555555556</v>
      </c>
      <c r="AA43" s="41" t="n">
        <f aca="false">IF(AD43=0,"",INDEX('Mediums (Working)'!$C$603:$AQ$603,AD43))</f>
        <v>46299.0877314815</v>
      </c>
      <c r="AB43" s="39" t="n">
        <f aca="false">IF(AD43=0,"",(AA43-$C$3)*24)</f>
        <v>11.1055555555556</v>
      </c>
      <c r="AC43" s="69" t="n">
        <f aca="false" t="array" ref="AC43:AC43">MIN(IF(ISNUMBER('Mediums (Working)'!$C$43:$AQ$43)*('Mediums (Working)'!$C$43:$AQ$43&gt;=$H$5),'Mediums (Working)'!$C$3:$AQ$3,999))</f>
        <v>37</v>
      </c>
      <c r="AD43" s="70" t="n">
        <f aca="false" t="array" ref="AD43:AD43">MAX(IF(ISNUMBER('Mediums (Working)'!$C$43:$AQ$43)*('Mediums (Working)'!$C$43:$AQ$43&lt;$H$5),'Mediums (Working)'!$C$3:$AQ$3,0))</f>
        <v>36</v>
      </c>
      <c r="AE43" s="41" t="str">
        <f aca="false">IF(AJ43=999,"not reached",INDEX('Mediums (Working)'!$C$603:$AQ$603,AJ43))</f>
        <v>not reached</v>
      </c>
      <c r="AF43" s="68" t="n">
        <f aca="false" t="array" ref="AF43:AF43">MAX(IF(ISNUMBER('Mediums (Working)'!$C$43:$AQ$43)*('Mediums (Working)'!$C$43:$AQ$43&lt;$J$5)*('Mediums (Working)'!$C$3:$AQ$3&lt;AJ43),'Mediums (Working)'!$C$603:$AQ$603,0))</f>
        <v>46299.2071759259</v>
      </c>
      <c r="AG43" s="39" t="n">
        <f aca="false">IF(AF43&gt;0,(AF43-$C$3)*24,"")</f>
        <v>13.9722222222222</v>
      </c>
      <c r="AH43" s="41" t="n">
        <f aca="false">IF(AK43=0,"",INDEX('Mediums (Working)'!$C$603:$AQ$603,AK43))</f>
        <v>46299.2071759259</v>
      </c>
      <c r="AI43" s="39" t="n">
        <f aca="false">IF(AK43=0,"",(AH43-$C$3)*24)</f>
        <v>13.9722222222222</v>
      </c>
      <c r="AJ43" s="69" t="n">
        <f aca="false" t="array" ref="AJ43:AJ43">MIN(IF(ISNUMBER('Mediums (Working)'!$C$43:$AQ$43)*('Mediums (Working)'!$C$43:$AQ$43&gt;=$J$5),'Mediums (Working)'!$C$3:$AQ$3,999))</f>
        <v>999</v>
      </c>
      <c r="AK43" s="70" t="n">
        <f aca="false" t="array" ref="AK43:AK43">MAX(IF(ISNUMBER('Mediums (Working)'!$C$43:$AQ$43)*('Mediums (Working)'!$C$43:$AQ$43&lt;$J$5),'Mediums (Working)'!$C$3:$AQ$3,0))</f>
        <v>41</v>
      </c>
    </row>
    <row r="44" customFormat="false" ht="15" hidden="false" customHeight="false" outlineLevel="0" collapsed="false">
      <c r="A44" s="32" t="s">
        <v>277</v>
      </c>
      <c r="B44" s="33" t="s">
        <v>248</v>
      </c>
      <c r="C44" s="41" t="n">
        <f aca="false">IF(H44=999,"not reached",INDEX('Mediums (Working)'!$C$604:$AQ$604,H44))</f>
        <v>46298.7618981482</v>
      </c>
      <c r="D44" s="68" t="n">
        <f aca="false" t="array" ref="D44:D44">MAX(IF(ISNUMBER('Mediums (Working)'!$C$44:$AQ$44)*('Mediums (Working)'!$C$44:$AQ$44&lt;$B$5)*('Mediums (Working)'!$C$3:$AQ$3&lt;H44),'Mediums (Working)'!$C$604:$AQ$604,0))</f>
        <v>46298.7526388889</v>
      </c>
      <c r="E44" s="39" t="n">
        <f aca="false">IF(D44&gt;0,(D44-$C$3)*24,"")</f>
        <v>3.06333333333333</v>
      </c>
      <c r="F44" s="41" t="n">
        <f aca="false">IF(I44=0,"",INDEX('Mediums (Working)'!$C$604:$AQ$604,I44))</f>
        <v>46298.8561689815</v>
      </c>
      <c r="G44" s="39" t="n">
        <f aca="false">IF(I44=0,"",(F44-$C$3)*24)</f>
        <v>5.54805555555556</v>
      </c>
      <c r="H44" s="69" t="n">
        <f aca="false" t="array" ref="H44:H44">MIN(IF(ISNUMBER('Mediums (Working)'!$C$44:$AQ$44)*('Mediums (Working)'!$C$44:$AQ$44&gt;=$B$5),'Mediums (Working)'!$C$3:$AQ$3,999))</f>
        <v>9</v>
      </c>
      <c r="I44" s="70" t="n">
        <f aca="false" t="array" ref="I44:I44">MAX(IF(ISNUMBER('Mediums (Working)'!$C$44:$AQ$44)*('Mediums (Working)'!$C$44:$AQ$44&lt;$B$5),'Mediums (Working)'!$C$3:$AQ$3,0))</f>
        <v>18</v>
      </c>
      <c r="J44" s="41" t="n">
        <f aca="false">IF(O44=999,"not reached",INDEX('Mediums (Working)'!$C$604:$AQ$604,O44))</f>
        <v>46298.949212963</v>
      </c>
      <c r="K44" s="68" t="n">
        <f aca="false" t="array" ref="K44:K44">MAX(IF(ISNUMBER('Mediums (Working)'!$C$44:$AQ$44)*('Mediums (Working)'!$C$44:$AQ$44&lt;$D$5)*('Mediums (Working)'!$C$3:$AQ$3&lt;O44),'Mediums (Working)'!$C$604:$AQ$604,0))</f>
        <v>46298.9311805556</v>
      </c>
      <c r="L44" s="39" t="n">
        <f aca="false">IF(K44&gt;0,(K44-$C$3)*24,"")</f>
        <v>7.34833333333333</v>
      </c>
      <c r="M44" s="41" t="n">
        <f aca="false">IF(P44=0,"",INDEX('Mediums (Working)'!$C$604:$AQ$604,P44))</f>
        <v>46298.9311805556</v>
      </c>
      <c r="N44" s="39" t="n">
        <f aca="false">IF(P44=0,"",(M44-$C$3)*24)</f>
        <v>7.34833333333333</v>
      </c>
      <c r="O44" s="69" t="n">
        <f aca="false" t="array" ref="O44:O44">MIN(IF(ISNUMBER('Mediums (Working)'!$C$44:$AQ$44)*('Mediums (Working)'!$C$44:$AQ$44&gt;=$D$5),'Mediums (Working)'!$C$3:$AQ$3,999))</f>
        <v>26</v>
      </c>
      <c r="P44" s="70" t="n">
        <f aca="false" t="array" ref="P44:P44">MAX(IF(ISNUMBER('Mediums (Working)'!$C$44:$AQ$44)*('Mediums (Working)'!$C$44:$AQ$44&lt;$D$5),'Mediums (Working)'!$C$3:$AQ$3,0))</f>
        <v>24</v>
      </c>
      <c r="Q44" s="41" t="n">
        <f aca="false">IF(V44=999,"not reached",INDEX('Mediums (Working)'!$C$604:$AQ$604,V44))</f>
        <v>46298.9916087963</v>
      </c>
      <c r="R44" s="68" t="n">
        <f aca="false" t="array" ref="R44:R44">MAX(IF(ISNUMBER('Mediums (Working)'!$C$44:$AQ$44)*('Mediums (Working)'!$C$44:$AQ$44&lt;$F$5)*('Mediums (Working)'!$C$3:$AQ$3&lt;V44),'Mediums (Working)'!$C$604:$AQ$604,0))</f>
        <v>46298.9829513889</v>
      </c>
      <c r="S44" s="39" t="n">
        <f aca="false">IF(R44&gt;0,(R44-$C$3)*24,"")</f>
        <v>8.59083333333333</v>
      </c>
      <c r="T44" s="41" t="n">
        <f aca="false">IF(W44=0,"",INDEX('Mediums (Working)'!$C$604:$AQ$604,W44))</f>
        <v>46299.0031481482</v>
      </c>
      <c r="U44" s="39" t="n">
        <f aca="false">IF(W44=0,"",(T44-$C$3)*24)</f>
        <v>9.07555555555556</v>
      </c>
      <c r="V44" s="69" t="n">
        <f aca="false" t="array" ref="V44:V44">MIN(IF(ISNUMBER('Mediums (Working)'!$C$44:$AQ$44)*('Mediums (Working)'!$C$44:$AQ$44&gt;=$F$5),'Mediums (Working)'!$C$3:$AQ$3,999))</f>
        <v>30</v>
      </c>
      <c r="W44" s="70" t="n">
        <f aca="false" t="array" ref="W44:W44">MAX(IF(ISNUMBER('Mediums (Working)'!$C$44:$AQ$44)*('Mediums (Working)'!$C$44:$AQ$44&lt;$F$5),'Mediums (Working)'!$C$3:$AQ$3,0))</f>
        <v>31</v>
      </c>
      <c r="X44" s="41" t="n">
        <f aca="false">IF(AC44=999,"not reached",INDEX('Mediums (Working)'!$C$604:$AQ$604,AC44))</f>
        <v>46299.0877430556</v>
      </c>
      <c r="Y44" s="68" t="n">
        <f aca="false" t="array" ref="Y44:Y44">MAX(IF(ISNUMBER('Mediums (Working)'!$C$44:$AQ$44)*('Mediums (Working)'!$C$44:$AQ$44&lt;$H$5)*('Mediums (Working)'!$C$3:$AQ$3&lt;AC44),'Mediums (Working)'!$C$604:$AQ$604,0))</f>
        <v>46299.0668402778</v>
      </c>
      <c r="Z44" s="39" t="n">
        <f aca="false">IF(Y44&gt;0,(Y44-$C$3)*24,"")</f>
        <v>10.6041666666667</v>
      </c>
      <c r="AA44" s="41" t="n">
        <f aca="false">IF(AD44=0,"",INDEX('Mediums (Working)'!$C$604:$AQ$604,AD44))</f>
        <v>46299.0668402778</v>
      </c>
      <c r="AB44" s="39" t="n">
        <f aca="false">IF(AD44=0,"",(AA44-$C$3)*24)</f>
        <v>10.6041666666667</v>
      </c>
      <c r="AC44" s="69" t="n">
        <f aca="false" t="array" ref="AC44:AC44">MIN(IF(ISNUMBER('Mediums (Working)'!$C$44:$AQ$44)*('Mediums (Working)'!$C$44:$AQ$44&gt;=$H$5),'Mediums (Working)'!$C$3:$AQ$3,999))</f>
        <v>36</v>
      </c>
      <c r="AD44" s="70" t="n">
        <f aca="false" t="array" ref="AD44:AD44">MAX(IF(ISNUMBER('Mediums (Working)'!$C$44:$AQ$44)*('Mediums (Working)'!$C$44:$AQ$44&lt;$H$5),'Mediums (Working)'!$C$3:$AQ$3,0))</f>
        <v>35</v>
      </c>
      <c r="AE44" s="41" t="str">
        <f aca="false">IF(AJ44=999,"not reached",INDEX('Mediums (Working)'!$C$604:$AQ$604,AJ44))</f>
        <v>not reached</v>
      </c>
      <c r="AF44" s="68" t="n">
        <f aca="false" t="array" ref="AF44:AF44">MAX(IF(ISNUMBER('Mediums (Working)'!$C$44:$AQ$44)*('Mediums (Working)'!$C$44:$AQ$44&lt;$J$5)*('Mediums (Working)'!$C$3:$AQ$3&lt;AJ44),'Mediums (Working)'!$C$604:$AQ$604,0))</f>
        <v>46299.2071875</v>
      </c>
      <c r="AG44" s="39" t="n">
        <f aca="false">IF(AF44&gt;0,(AF44-$C$3)*24,"")</f>
        <v>13.9725</v>
      </c>
      <c r="AH44" s="41" t="n">
        <f aca="false">IF(AK44=0,"",INDEX('Mediums (Working)'!$C$604:$AQ$604,AK44))</f>
        <v>46299.2071875</v>
      </c>
      <c r="AI44" s="39" t="n">
        <f aca="false">IF(AK44=0,"",(AH44-$C$3)*24)</f>
        <v>13.9725</v>
      </c>
      <c r="AJ44" s="69" t="n">
        <f aca="false" t="array" ref="AJ44:AJ44">MIN(IF(ISNUMBER('Mediums (Working)'!$C$44:$AQ$44)*('Mediums (Working)'!$C$44:$AQ$44&gt;=$J$5),'Mediums (Working)'!$C$3:$AQ$3,999))</f>
        <v>999</v>
      </c>
      <c r="AK44" s="70" t="n">
        <f aca="false" t="array" ref="AK44:AK44">MAX(IF(ISNUMBER('Mediums (Working)'!$C$44:$AQ$44)*('Mediums (Working)'!$C$44:$AQ$44&lt;$J$5),'Mediums (Working)'!$C$3:$AQ$3,0))</f>
        <v>41</v>
      </c>
    </row>
    <row r="45" customFormat="false" ht="15" hidden="false" customHeight="false" outlineLevel="0" collapsed="false">
      <c r="A45" s="32" t="s">
        <v>280</v>
      </c>
      <c r="B45" s="33" t="s">
        <v>248</v>
      </c>
      <c r="C45" s="41" t="n">
        <f aca="false">IF(H45=999,"not reached",INDEX('Mediums (Working)'!$C$605:$AQ$605,H45))</f>
        <v>46298.7619212963</v>
      </c>
      <c r="D45" s="68" t="n">
        <f aca="false" t="array" ref="D45:D45">MAX(IF(ISNUMBER('Mediums (Working)'!$C$45:$AQ$45)*('Mediums (Working)'!$C$45:$AQ$45&lt;$B$5)*('Mediums (Working)'!$C$3:$AQ$3&lt;H45),'Mediums (Working)'!$C$605:$AQ$605,0))</f>
        <v>46298.752662037</v>
      </c>
      <c r="E45" s="39" t="n">
        <f aca="false">IF(D45&gt;0,(D45-$C$3)*24,"")</f>
        <v>3.06388888888889</v>
      </c>
      <c r="F45" s="41" t="n">
        <f aca="false">IF(I45=0,"",INDEX('Mediums (Working)'!$C$605:$AQ$605,I45))</f>
        <v>46298.8561921296</v>
      </c>
      <c r="G45" s="39" t="n">
        <f aca="false">IF(I45=0,"",(F45-$C$3)*24)</f>
        <v>5.54861111111111</v>
      </c>
      <c r="H45" s="69" t="n">
        <f aca="false" t="array" ref="H45:H45">MIN(IF(ISNUMBER('Mediums (Working)'!$C$45:$AQ$45)*('Mediums (Working)'!$C$45:$AQ$45&gt;=$B$5),'Mediums (Working)'!$C$3:$AQ$3,999))</f>
        <v>9</v>
      </c>
      <c r="I45" s="70" t="n">
        <f aca="false" t="array" ref="I45:I45">MAX(IF(ISNUMBER('Mediums (Working)'!$C$45:$AQ$45)*('Mediums (Working)'!$C$45:$AQ$45&lt;$B$5),'Mediums (Working)'!$C$3:$AQ$3,0))</f>
        <v>18</v>
      </c>
      <c r="J45" s="41" t="n">
        <f aca="false">IF(O45=999,"not reached",INDEX('Mediums (Working)'!$C$605:$AQ$605,O45))</f>
        <v>46298.949224537</v>
      </c>
      <c r="K45" s="68" t="n">
        <f aca="false" t="array" ref="K45:K45">MAX(IF(ISNUMBER('Mediums (Working)'!$C$45:$AQ$45)*('Mediums (Working)'!$C$45:$AQ$45&lt;$D$5)*('Mediums (Working)'!$C$3:$AQ$3&lt;O45),'Mediums (Working)'!$C$605:$AQ$605,0))</f>
        <v>46298.9312037037</v>
      </c>
      <c r="L45" s="39" t="n">
        <f aca="false">IF(K45&gt;0,(K45-$C$3)*24,"")</f>
        <v>7.34888888888889</v>
      </c>
      <c r="M45" s="41" t="n">
        <f aca="false">IF(P45=0,"",INDEX('Mediums (Working)'!$C$605:$AQ$605,P45))</f>
        <v>46298.9312037037</v>
      </c>
      <c r="N45" s="39" t="n">
        <f aca="false">IF(P45=0,"",(M45-$C$3)*24)</f>
        <v>7.34888888888889</v>
      </c>
      <c r="O45" s="69" t="n">
        <f aca="false" t="array" ref="O45:O45">MIN(IF(ISNUMBER('Mediums (Working)'!$C$45:$AQ$45)*('Mediums (Working)'!$C$45:$AQ$45&gt;=$D$5),'Mediums (Working)'!$C$3:$AQ$3,999))</f>
        <v>26</v>
      </c>
      <c r="P45" s="70" t="n">
        <f aca="false" t="array" ref="P45:P45">MAX(IF(ISNUMBER('Mediums (Working)'!$C$45:$AQ$45)*('Mediums (Working)'!$C$45:$AQ$45&lt;$D$5),'Mediums (Working)'!$C$3:$AQ$3,0))</f>
        <v>24</v>
      </c>
      <c r="Q45" s="41" t="n">
        <f aca="false">IF(V45=999,"not reached",INDEX('Mediums (Working)'!$C$605:$AQ$605,V45))</f>
        <v>46298.9916319445</v>
      </c>
      <c r="R45" s="68" t="n">
        <f aca="false" t="array" ref="R45:R45">MAX(IF(ISNUMBER('Mediums (Working)'!$C$45:$AQ$45)*('Mediums (Working)'!$C$45:$AQ$45&lt;$F$5)*('Mediums (Working)'!$C$3:$AQ$3&lt;V45),'Mediums (Working)'!$C$605:$AQ$605,0))</f>
        <v>46298.982962963</v>
      </c>
      <c r="S45" s="39" t="n">
        <f aca="false">IF(R45&gt;0,(R45-$C$3)*24,"")</f>
        <v>8.59111111111111</v>
      </c>
      <c r="T45" s="41" t="n">
        <f aca="false">IF(W45=0,"",INDEX('Mediums (Working)'!$C$605:$AQ$605,W45))</f>
        <v>46299.0031944444</v>
      </c>
      <c r="U45" s="39" t="n">
        <f aca="false">IF(W45=0,"",(T45-$C$3)*24)</f>
        <v>9.07666666666667</v>
      </c>
      <c r="V45" s="69" t="n">
        <f aca="false" t="array" ref="V45:V45">MIN(IF(ISNUMBER('Mediums (Working)'!$C$45:$AQ$45)*('Mediums (Working)'!$C$45:$AQ$45&gt;=$F$5),'Mediums (Working)'!$C$3:$AQ$3,999))</f>
        <v>30</v>
      </c>
      <c r="W45" s="70" t="n">
        <f aca="false" t="array" ref="W45:W45">MAX(IF(ISNUMBER('Mediums (Working)'!$C$45:$AQ$45)*('Mediums (Working)'!$C$45:$AQ$45&lt;$F$5),'Mediums (Working)'!$C$3:$AQ$3,0))</f>
        <v>31</v>
      </c>
      <c r="X45" s="41" t="n">
        <f aca="false">IF(AC45=999,"not reached",INDEX('Mediums (Working)'!$C$605:$AQ$605,AC45))</f>
        <v>46299.0877662037</v>
      </c>
      <c r="Y45" s="68" t="n">
        <f aca="false" t="array" ref="Y45:Y45">MAX(IF(ISNUMBER('Mediums (Working)'!$C$45:$AQ$45)*('Mediums (Working)'!$C$45:$AQ$45&lt;$H$5)*('Mediums (Working)'!$C$3:$AQ$3&lt;AC45),'Mediums (Working)'!$C$605:$AQ$605,0))</f>
        <v>46299.0668634259</v>
      </c>
      <c r="Z45" s="39" t="n">
        <f aca="false">IF(Y45&gt;0,(Y45-$C$3)*24,"")</f>
        <v>10.6047222222222</v>
      </c>
      <c r="AA45" s="41" t="n">
        <f aca="false">IF(AD45=0,"",INDEX('Mediums (Working)'!$C$605:$AQ$605,AD45))</f>
        <v>46299.0668634259</v>
      </c>
      <c r="AB45" s="39" t="n">
        <f aca="false">IF(AD45=0,"",(AA45-$C$3)*24)</f>
        <v>10.6047222222222</v>
      </c>
      <c r="AC45" s="69" t="n">
        <f aca="false" t="array" ref="AC45:AC45">MIN(IF(ISNUMBER('Mediums (Working)'!$C$45:$AQ$45)*('Mediums (Working)'!$C$45:$AQ$45&gt;=$H$5),'Mediums (Working)'!$C$3:$AQ$3,999))</f>
        <v>36</v>
      </c>
      <c r="AD45" s="70" t="n">
        <f aca="false" t="array" ref="AD45:AD45">MAX(IF(ISNUMBER('Mediums (Working)'!$C$45:$AQ$45)*('Mediums (Working)'!$C$45:$AQ$45&lt;$H$5),'Mediums (Working)'!$C$3:$AQ$3,0))</f>
        <v>35</v>
      </c>
      <c r="AE45" s="41" t="str">
        <f aca="false">IF(AJ45=999,"not reached",INDEX('Mediums (Working)'!$C$605:$AQ$605,AJ45))</f>
        <v>not reached</v>
      </c>
      <c r="AF45" s="68" t="n">
        <f aca="false" t="array" ref="AF45:AF45">MAX(IF(ISNUMBER('Mediums (Working)'!$C$45:$AQ$45)*('Mediums (Working)'!$C$45:$AQ$45&lt;$J$5)*('Mediums (Working)'!$C$3:$AQ$3&lt;AJ45),'Mediums (Working)'!$C$605:$AQ$605,0))</f>
        <v>46299.2072453704</v>
      </c>
      <c r="AG45" s="39" t="n">
        <f aca="false">IF(AF45&gt;0,(AF45-$C$3)*24,"")</f>
        <v>13.9738888888889</v>
      </c>
      <c r="AH45" s="41" t="n">
        <f aca="false">IF(AK45=0,"",INDEX('Mediums (Working)'!$C$605:$AQ$605,AK45))</f>
        <v>46299.2072453704</v>
      </c>
      <c r="AI45" s="39" t="n">
        <f aca="false">IF(AK45=0,"",(AH45-$C$3)*24)</f>
        <v>13.9738888888889</v>
      </c>
      <c r="AJ45" s="69" t="n">
        <f aca="false" t="array" ref="AJ45:AJ45">MIN(IF(ISNUMBER('Mediums (Working)'!$C$45:$AQ$45)*('Mediums (Working)'!$C$45:$AQ$45&gt;=$J$5),'Mediums (Working)'!$C$3:$AQ$3,999))</f>
        <v>999</v>
      </c>
      <c r="AK45" s="70" t="n">
        <f aca="false" t="array" ref="AK45:AK45">MAX(IF(ISNUMBER('Mediums (Working)'!$C$45:$AQ$45)*('Mediums (Working)'!$C$45:$AQ$45&lt;$J$5),'Mediums (Working)'!$C$3:$AQ$3,0))</f>
        <v>41</v>
      </c>
    </row>
    <row r="46" customFormat="false" ht="15" hidden="false" customHeight="false" outlineLevel="0" collapsed="false">
      <c r="A46" s="32" t="s">
        <v>283</v>
      </c>
      <c r="B46" s="33" t="s">
        <v>248</v>
      </c>
      <c r="C46" s="41" t="n">
        <f aca="false">IF(H46=999,"not reached",INDEX('Mediums (Working)'!$C$606:$AQ$606,H46))</f>
        <v>46298.7619328704</v>
      </c>
      <c r="D46" s="68" t="n">
        <f aca="false" t="array" ref="D46:D46">MAX(IF(ISNUMBER('Mediums (Working)'!$C$46:$AQ$46)*('Mediums (Working)'!$C$46:$AQ$46&lt;$B$5)*('Mediums (Working)'!$C$3:$AQ$3&lt;H46),'Mediums (Working)'!$C$606:$AQ$606,0))</f>
        <v>46298.7526851852</v>
      </c>
      <c r="E46" s="39" t="n">
        <f aca="false">IF(D46&gt;0,(D46-$C$3)*24,"")</f>
        <v>3.06444444444444</v>
      </c>
      <c r="F46" s="41" t="n">
        <f aca="false">IF(I46=0,"",INDEX('Mediums (Working)'!$C$606:$AQ$606,I46))</f>
        <v>46298.8247106482</v>
      </c>
      <c r="G46" s="39" t="n">
        <f aca="false">IF(I46=0,"",(F46-$C$3)*24)</f>
        <v>4.79305555555556</v>
      </c>
      <c r="H46" s="69" t="n">
        <f aca="false" t="array" ref="H46:H46">MIN(IF(ISNUMBER('Mediums (Working)'!$C$46:$AQ$46)*('Mediums (Working)'!$C$46:$AQ$46&gt;=$B$5),'Mediums (Working)'!$C$3:$AQ$3,999))</f>
        <v>9</v>
      </c>
      <c r="I46" s="70" t="n">
        <f aca="false" t="array" ref="I46:I46">MAX(IF(ISNUMBER('Mediums (Working)'!$C$46:$AQ$46)*('Mediums (Working)'!$C$46:$AQ$46&lt;$B$5),'Mediums (Working)'!$C$3:$AQ$3,0))</f>
        <v>15</v>
      </c>
      <c r="J46" s="41" t="n">
        <f aca="false">IF(O46=999,"not reached",INDEX('Mediums (Working)'!$C$606:$AQ$606,O46))</f>
        <v>46298.8766898148</v>
      </c>
      <c r="K46" s="68" t="n">
        <f aca="false" t="array" ref="K46:K46">MAX(IF(ISNUMBER('Mediums (Working)'!$C$46:$AQ$46)*('Mediums (Working)'!$C$46:$AQ$46&lt;$D$5)*('Mediums (Working)'!$C$3:$AQ$3&lt;O46),'Mediums (Working)'!$C$606:$AQ$606,0))</f>
        <v>46298.8657638889</v>
      </c>
      <c r="L46" s="39" t="n">
        <f aca="false">IF(K46&gt;0,(K46-$C$3)*24,"")</f>
        <v>5.77833333333333</v>
      </c>
      <c r="M46" s="41" t="n">
        <f aca="false">IF(P46=0,"",INDEX('Mediums (Working)'!$C$606:$AQ$606,P46))</f>
        <v>46298.8981134259</v>
      </c>
      <c r="N46" s="39" t="n">
        <f aca="false">IF(P46=0,"",(M46-$C$3)*24)</f>
        <v>6.55472222222222</v>
      </c>
      <c r="O46" s="69" t="n">
        <f aca="false" t="array" ref="O46:O46">MIN(IF(ISNUMBER('Mediums (Working)'!$C$46:$AQ$46)*('Mediums (Working)'!$C$46:$AQ$46&gt;=$D$5),'Mediums (Working)'!$C$3:$AQ$3,999))</f>
        <v>20</v>
      </c>
      <c r="P46" s="70" t="n">
        <f aca="false" t="array" ref="P46:P46">MAX(IF(ISNUMBER('Mediums (Working)'!$C$46:$AQ$46)*('Mediums (Working)'!$C$46:$AQ$46&lt;$D$5),'Mediums (Working)'!$C$3:$AQ$3,0))</f>
        <v>22</v>
      </c>
      <c r="Q46" s="41" t="n">
        <f aca="false">IF(V46=999,"not reached",INDEX('Mediums (Working)'!$C$606:$AQ$606,V46))</f>
        <v>46298.9830787037</v>
      </c>
      <c r="R46" s="68" t="n">
        <f aca="false" t="array" ref="R46:R46">MAX(IF(ISNUMBER('Mediums (Working)'!$C$46:$AQ$46)*('Mediums (Working)'!$C$46:$AQ$46&lt;$F$5)*('Mediums (Working)'!$C$3:$AQ$3&lt;V46),'Mediums (Working)'!$C$606:$AQ$606,0))</f>
        <v>46298.9703240741</v>
      </c>
      <c r="S46" s="39" t="n">
        <f aca="false">IF(R46&gt;0,(R46-$C$3)*24,"")</f>
        <v>8.28777777777778</v>
      </c>
      <c r="T46" s="41" t="n">
        <f aca="false">IF(W46=0,"",INDEX('Mediums (Working)'!$C$606:$AQ$606,W46))</f>
        <v>46298.9703240741</v>
      </c>
      <c r="U46" s="39" t="n">
        <f aca="false">IF(W46=0,"",(T46-$C$3)*24)</f>
        <v>8.28777777777778</v>
      </c>
      <c r="V46" s="69" t="n">
        <f aca="false" t="array" ref="V46:V46">MIN(IF(ISNUMBER('Mediums (Working)'!$C$46:$AQ$46)*('Mediums (Working)'!$C$46:$AQ$46&gt;=$F$5),'Mediums (Working)'!$C$3:$AQ$3,999))</f>
        <v>29</v>
      </c>
      <c r="W46" s="70" t="n">
        <f aca="false" t="array" ref="W46:W46">MAX(IF(ISNUMBER('Mediums (Working)'!$C$46:$AQ$46)*('Mediums (Working)'!$C$46:$AQ$46&lt;$F$5),'Mediums (Working)'!$C$3:$AQ$3,0))</f>
        <v>28</v>
      </c>
      <c r="X46" s="41" t="n">
        <f aca="false">IF(AC46=999,"not reached",INDEX('Mediums (Working)'!$C$606:$AQ$606,AC46))</f>
        <v>46299.0558680556</v>
      </c>
      <c r="Y46" s="68" t="n">
        <f aca="false" t="array" ref="Y46:Y46">MAX(IF(ISNUMBER('Mediums (Working)'!$C$46:$AQ$46)*('Mediums (Working)'!$C$46:$AQ$46&lt;$H$5)*('Mediums (Working)'!$C$3:$AQ$3&lt;AC46),'Mediums (Working)'!$C$606:$AQ$606,0))</f>
        <v>46299.0335763889</v>
      </c>
      <c r="Z46" s="39" t="n">
        <f aca="false">IF(Y46&gt;0,(Y46-$C$3)*24,"")</f>
        <v>9.80583333333333</v>
      </c>
      <c r="AA46" s="41" t="n">
        <f aca="false">IF(AD46=0,"",INDEX('Mediums (Working)'!$C$606:$AQ$606,AD46))</f>
        <v>46299.0335763889</v>
      </c>
      <c r="AB46" s="39" t="n">
        <f aca="false">IF(AD46=0,"",(AA46-$C$3)*24)</f>
        <v>9.80583333333333</v>
      </c>
      <c r="AC46" s="69" t="n">
        <f aca="false" t="array" ref="AC46:AC46">MIN(IF(ISNUMBER('Mediums (Working)'!$C$46:$AQ$46)*('Mediums (Working)'!$C$46:$AQ$46&gt;=$H$5),'Mediums (Working)'!$C$3:$AQ$3,999))</f>
        <v>34</v>
      </c>
      <c r="AD46" s="70" t="n">
        <f aca="false" t="array" ref="AD46:AD46">MAX(IF(ISNUMBER('Mediums (Working)'!$C$46:$AQ$46)*('Mediums (Working)'!$C$46:$AQ$46&lt;$H$5),'Mediums (Working)'!$C$3:$AQ$3,0))</f>
        <v>33</v>
      </c>
      <c r="AE46" s="41" t="str">
        <f aca="false">IF(AJ46=999,"not reached",INDEX('Mediums (Working)'!$C$606:$AQ$606,AJ46))</f>
        <v>not reached</v>
      </c>
      <c r="AF46" s="68" t="n">
        <f aca="false" t="array" ref="AF46:AF46">MAX(IF(ISNUMBER('Mediums (Working)'!$C$46:$AQ$46)*('Mediums (Working)'!$C$46:$AQ$46&lt;$J$5)*('Mediums (Working)'!$C$3:$AQ$3&lt;AJ46),'Mediums (Working)'!$C$606:$AQ$606,0))</f>
        <v>46299.2072569444</v>
      </c>
      <c r="AG46" s="39" t="n">
        <f aca="false">IF(AF46&gt;0,(AF46-$C$3)*24,"")</f>
        <v>13.9741666666667</v>
      </c>
      <c r="AH46" s="41" t="n">
        <f aca="false">IF(AK46=0,"",INDEX('Mediums (Working)'!$C$606:$AQ$606,AK46))</f>
        <v>46299.2072569444</v>
      </c>
      <c r="AI46" s="39" t="n">
        <f aca="false">IF(AK46=0,"",(AH46-$C$3)*24)</f>
        <v>13.9741666666667</v>
      </c>
      <c r="AJ46" s="69" t="n">
        <f aca="false" t="array" ref="AJ46:AJ46">MIN(IF(ISNUMBER('Mediums (Working)'!$C$46:$AQ$46)*('Mediums (Working)'!$C$46:$AQ$46&gt;=$J$5),'Mediums (Working)'!$C$3:$AQ$3,999))</f>
        <v>999</v>
      </c>
      <c r="AK46" s="70" t="n">
        <f aca="false" t="array" ref="AK46:AK46">MAX(IF(ISNUMBER('Mediums (Working)'!$C$46:$AQ$46)*('Mediums (Working)'!$C$46:$AQ$46&lt;$J$5),'Mediums (Working)'!$C$3:$AQ$3,0))</f>
        <v>41</v>
      </c>
    </row>
    <row r="47" customFormat="false" ht="15" hidden="false" customHeight="false" outlineLevel="0" collapsed="false">
      <c r="A47" s="32" t="s">
        <v>286</v>
      </c>
      <c r="B47" s="33" t="s">
        <v>248</v>
      </c>
      <c r="C47" s="41" t="n">
        <f aca="false">IF(H47=999,"not reached",INDEX('Mediums (Working)'!$C$607:$AQ$607,H47))</f>
        <v>46298.8359143519</v>
      </c>
      <c r="D47" s="68" t="n">
        <f aca="false" t="array" ref="D47:D47">MAX(IF(ISNUMBER('Mediums (Working)'!$C$47:$AQ$47)*('Mediums (Working)'!$C$47:$AQ$47&lt;$B$5)*('Mediums (Working)'!$C$3:$AQ$3&lt;H47),'Mediums (Working)'!$C$607:$AQ$607,0))</f>
        <v>46298.8248726852</v>
      </c>
      <c r="E47" s="39" t="n">
        <f aca="false">IF(D47&gt;0,(D47-$C$3)*24,"")</f>
        <v>4.79694444444445</v>
      </c>
      <c r="F47" s="41" t="n">
        <f aca="false">IF(I47=0,"",INDEX('Mediums (Working)'!$C$607:$AQ$607,I47))</f>
        <v>46298.8563194444</v>
      </c>
      <c r="G47" s="39" t="n">
        <f aca="false">IF(I47=0,"",(F47-$C$3)*24)</f>
        <v>5.55166666666667</v>
      </c>
      <c r="H47" s="69" t="n">
        <f aca="false" t="array" ref="H47:H47">MIN(IF(ISNUMBER('Mediums (Working)'!$C$47:$AQ$47)*('Mediums (Working)'!$C$47:$AQ$47&gt;=$B$5),'Mediums (Working)'!$C$3:$AQ$3,999))</f>
        <v>16</v>
      </c>
      <c r="I47" s="70" t="n">
        <f aca="false" t="array" ref="I47:I47">MAX(IF(ISNUMBER('Mediums (Working)'!$C$47:$AQ$47)*('Mediums (Working)'!$C$47:$AQ$47&lt;$B$5),'Mediums (Working)'!$C$3:$AQ$3,0))</f>
        <v>18</v>
      </c>
      <c r="J47" s="41" t="n">
        <f aca="false">IF(O47=999,"not reached",INDEX('Mediums (Working)'!$C$607:$AQ$607,O47))</f>
        <v>46298.9607291667</v>
      </c>
      <c r="K47" s="68" t="n">
        <f aca="false" t="array" ref="K47:K47">MAX(IF(ISNUMBER('Mediums (Working)'!$C$47:$AQ$47)*('Mediums (Working)'!$C$47:$AQ$47&lt;$D$5)*('Mediums (Working)'!$C$3:$AQ$3&lt;O47),'Mediums (Working)'!$C$607:$AQ$607,0))</f>
        <v>46298.9494328704</v>
      </c>
      <c r="L47" s="39" t="n">
        <f aca="false">IF(K47&gt;0,(K47-$C$3)*24,"")</f>
        <v>7.78638888888889</v>
      </c>
      <c r="M47" s="41" t="n">
        <f aca="false">IF(P47=0,"",INDEX('Mediums (Working)'!$C$607:$AQ$607,P47))</f>
        <v>46298.9494328704</v>
      </c>
      <c r="N47" s="39" t="n">
        <f aca="false">IF(P47=0,"",(M47-$C$3)*24)</f>
        <v>7.78638888888889</v>
      </c>
      <c r="O47" s="69" t="n">
        <f aca="false" t="array" ref="O47:O47">MIN(IF(ISNUMBER('Mediums (Working)'!$C$47:$AQ$47)*('Mediums (Working)'!$C$47:$AQ$47&gt;=$D$5),'Mediums (Working)'!$C$3:$AQ$3,999))</f>
        <v>27</v>
      </c>
      <c r="P47" s="70" t="n">
        <f aca="false" t="array" ref="P47:P47">MAX(IF(ISNUMBER('Mediums (Working)'!$C$47:$AQ$47)*('Mediums (Working)'!$C$47:$AQ$47&lt;$D$5),'Mediums (Working)'!$C$3:$AQ$3,0))</f>
        <v>26</v>
      </c>
      <c r="Q47" s="41" t="n">
        <f aca="false">IF(V47=999,"not reached",INDEX('Mediums (Working)'!$C$607:$AQ$607,V47))</f>
        <v>46299.0182986111</v>
      </c>
      <c r="R47" s="68" t="n">
        <f aca="false" t="array" ref="R47:R47">MAX(IF(ISNUMBER('Mediums (Working)'!$C$47:$AQ$47)*('Mediums (Working)'!$C$47:$AQ$47&lt;$F$5)*('Mediums (Working)'!$C$3:$AQ$3&lt;V47),'Mediums (Working)'!$C$607:$AQ$607,0))</f>
        <v>46299.0033680556</v>
      </c>
      <c r="S47" s="39" t="n">
        <f aca="false">IF(R47&gt;0,(R47-$C$3)*24,"")</f>
        <v>9.08083333333333</v>
      </c>
      <c r="T47" s="41" t="n">
        <f aca="false">IF(W47=0,"",INDEX('Mediums (Working)'!$C$607:$AQ$607,W47))</f>
        <v>46299.0033680556</v>
      </c>
      <c r="U47" s="39" t="n">
        <f aca="false">IF(W47=0,"",(T47-$C$3)*24)</f>
        <v>9.08083333333333</v>
      </c>
      <c r="V47" s="69" t="n">
        <f aca="false" t="array" ref="V47:V47">MIN(IF(ISNUMBER('Mediums (Working)'!$C$47:$AQ$47)*('Mediums (Working)'!$C$47:$AQ$47&gt;=$F$5),'Mediums (Working)'!$C$3:$AQ$3,999))</f>
        <v>32</v>
      </c>
      <c r="W47" s="70" t="n">
        <f aca="false" t="array" ref="W47:W47">MAX(IF(ISNUMBER('Mediums (Working)'!$C$47:$AQ$47)*('Mediums (Working)'!$C$47:$AQ$47&lt;$F$5),'Mediums (Working)'!$C$3:$AQ$3,0))</f>
        <v>31</v>
      </c>
      <c r="X47" s="41" t="n">
        <f aca="false">IF(AC47=999,"not reached",INDEX('Mediums (Working)'!$C$607:$AQ$607,AC47))</f>
        <v>46299.0880439815</v>
      </c>
      <c r="Y47" s="68" t="n">
        <f aca="false" t="array" ref="Y47:Y47">MAX(IF(ISNUMBER('Mediums (Working)'!$C$47:$AQ$47)*('Mediums (Working)'!$C$47:$AQ$47&lt;$H$5)*('Mediums (Working)'!$C$3:$AQ$3&lt;AC47),'Mediums (Working)'!$C$607:$AQ$607,0))</f>
        <v>46299.0670486111</v>
      </c>
      <c r="Z47" s="39" t="n">
        <f aca="false">IF(Y47&gt;0,(Y47-$C$3)*24,"")</f>
        <v>10.6091666666667</v>
      </c>
      <c r="AA47" s="41" t="n">
        <f aca="false">IF(AD47=0,"",INDEX('Mediums (Working)'!$C$607:$AQ$607,AD47))</f>
        <v>46299.0670486111</v>
      </c>
      <c r="AB47" s="39" t="n">
        <f aca="false">IF(AD47=0,"",(AA47-$C$3)*24)</f>
        <v>10.6091666666667</v>
      </c>
      <c r="AC47" s="69" t="n">
        <f aca="false" t="array" ref="AC47:AC47">MIN(IF(ISNUMBER('Mediums (Working)'!$C$47:$AQ$47)*('Mediums (Working)'!$C$47:$AQ$47&gt;=$H$5),'Mediums (Working)'!$C$3:$AQ$3,999))</f>
        <v>36</v>
      </c>
      <c r="AD47" s="70" t="n">
        <f aca="false" t="array" ref="AD47:AD47">MAX(IF(ISNUMBER('Mediums (Working)'!$C$47:$AQ$47)*('Mediums (Working)'!$C$47:$AQ$47&lt;$H$5),'Mediums (Working)'!$C$3:$AQ$3,0))</f>
        <v>35</v>
      </c>
      <c r="AE47" s="41" t="str">
        <f aca="false">IF(AJ47=999,"not reached",INDEX('Mediums (Working)'!$C$607:$AQ$607,AJ47))</f>
        <v>not reached</v>
      </c>
      <c r="AF47" s="68" t="n">
        <f aca="false" t="array" ref="AF47:AF47">MAX(IF(ISNUMBER('Mediums (Working)'!$C$47:$AQ$47)*('Mediums (Working)'!$C$47:$AQ$47&lt;$J$5)*('Mediums (Working)'!$C$3:$AQ$3&lt;AJ47),'Mediums (Working)'!$C$607:$AQ$607,0))</f>
        <v>46299.2073726852</v>
      </c>
      <c r="AG47" s="39" t="n">
        <f aca="false">IF(AF47&gt;0,(AF47-$C$3)*24,"")</f>
        <v>13.9769444444444</v>
      </c>
      <c r="AH47" s="41" t="n">
        <f aca="false">IF(AK47=0,"",INDEX('Mediums (Working)'!$C$607:$AQ$607,AK47))</f>
        <v>46299.2073726852</v>
      </c>
      <c r="AI47" s="39" t="n">
        <f aca="false">IF(AK47=0,"",(AH47-$C$3)*24)</f>
        <v>13.9769444444444</v>
      </c>
      <c r="AJ47" s="69" t="n">
        <f aca="false" t="array" ref="AJ47:AJ47">MIN(IF(ISNUMBER('Mediums (Working)'!$C$47:$AQ$47)*('Mediums (Working)'!$C$47:$AQ$47&gt;=$J$5),'Mediums (Working)'!$C$3:$AQ$3,999))</f>
        <v>999</v>
      </c>
      <c r="AK47" s="70" t="n">
        <f aca="false" t="array" ref="AK47:AK47">MAX(IF(ISNUMBER('Mediums (Working)'!$C$47:$AQ$47)*('Mediums (Working)'!$C$47:$AQ$47&lt;$J$5),'Mediums (Working)'!$C$3:$AQ$3,0))</f>
        <v>41</v>
      </c>
    </row>
    <row r="48" customFormat="false" ht="15" hidden="false" customHeight="false" outlineLevel="0" collapsed="false">
      <c r="A48" s="32" t="s">
        <v>289</v>
      </c>
      <c r="B48" s="33" t="s">
        <v>248</v>
      </c>
      <c r="C48" s="41" t="n">
        <f aca="false">IF(H48=999,"not reached",INDEX('Mediums (Working)'!$C$608:$AQ$608,H48))</f>
        <v>46298.7833333333</v>
      </c>
      <c r="D48" s="68" t="n">
        <f aca="false" t="array" ref="D48:D48">MAX(IF(ISNUMBER('Mediums (Working)'!$C$48:$AQ$48)*('Mediums (Working)'!$C$48:$AQ$48&lt;$B$5)*('Mediums (Working)'!$C$3:$AQ$3&lt;H48),'Mediums (Working)'!$C$608:$AQ$608,0))</f>
        <v>46298.7740162037</v>
      </c>
      <c r="E48" s="39" t="n">
        <f aca="false">IF(D48&gt;0,(D48-$C$3)*24,"")</f>
        <v>3.57638888888889</v>
      </c>
      <c r="F48" s="41" t="n">
        <f aca="false">IF(I48=0,"",INDEX('Mediums (Working)'!$C$608:$AQ$608,I48))</f>
        <v>46298.8563425926</v>
      </c>
      <c r="G48" s="39" t="n">
        <f aca="false">IF(I48=0,"",(F48-$C$3)*24)</f>
        <v>5.55222222222222</v>
      </c>
      <c r="H48" s="69" t="n">
        <f aca="false" t="array" ref="H48:H48">MIN(IF(ISNUMBER('Mediums (Working)'!$C$48:$AQ$48)*('Mediums (Working)'!$C$48:$AQ$48&gt;=$B$5),'Mediums (Working)'!$C$3:$AQ$3,999))</f>
        <v>11</v>
      </c>
      <c r="I48" s="70" t="n">
        <f aca="false" t="array" ref="I48:I48">MAX(IF(ISNUMBER('Mediums (Working)'!$C$48:$AQ$48)*('Mediums (Working)'!$C$48:$AQ$48&lt;$B$5),'Mediums (Working)'!$C$3:$AQ$3,0))</f>
        <v>18</v>
      </c>
      <c r="J48" s="41" t="n">
        <f aca="false">IF(O48=999,"not reached",INDEX('Mediums (Working)'!$C$608:$AQ$608,O48))</f>
        <v>46298.9831944444</v>
      </c>
      <c r="K48" s="68" t="n">
        <f aca="false" t="array" ref="K48:K48">MAX(IF(ISNUMBER('Mediums (Working)'!$C$48:$AQ$48)*('Mediums (Working)'!$C$48:$AQ$48&lt;$D$5)*('Mediums (Working)'!$C$3:$AQ$3&lt;O48),'Mediums (Working)'!$C$608:$AQ$608,0))</f>
        <v>46298.9704861111</v>
      </c>
      <c r="L48" s="39" t="n">
        <f aca="false">IF(K48&gt;0,(K48-$C$3)*24,"")</f>
        <v>8.29166666666667</v>
      </c>
      <c r="M48" s="41" t="n">
        <f aca="false">IF(P48=0,"",INDEX('Mediums (Working)'!$C$608:$AQ$608,P48))</f>
        <v>46298.9704861111</v>
      </c>
      <c r="N48" s="39" t="n">
        <f aca="false">IF(P48=0,"",(M48-$C$3)*24)</f>
        <v>8.29166666666667</v>
      </c>
      <c r="O48" s="69" t="n">
        <f aca="false" t="array" ref="O48:O48">MIN(IF(ISNUMBER('Mediums (Working)'!$C$48:$AQ$48)*('Mediums (Working)'!$C$48:$AQ$48&gt;=$D$5),'Mediums (Working)'!$C$3:$AQ$3,999))</f>
        <v>29</v>
      </c>
      <c r="P48" s="70" t="n">
        <f aca="false" t="array" ref="P48:P48">MAX(IF(ISNUMBER('Mediums (Working)'!$C$48:$AQ$48)*('Mediums (Working)'!$C$48:$AQ$48&lt;$D$5),'Mediums (Working)'!$C$3:$AQ$3,0))</f>
        <v>28</v>
      </c>
      <c r="Q48" s="41" t="n">
        <f aca="false">IF(V48=999,"not reached",INDEX('Mediums (Working)'!$C$608:$AQ$608,V48))</f>
        <v>46299.0338078704</v>
      </c>
      <c r="R48" s="68" t="n">
        <f aca="false" t="array" ref="R48:R48">MAX(IF(ISNUMBER('Mediums (Working)'!$C$48:$AQ$48)*('Mediums (Working)'!$C$48:$AQ$48&lt;$F$5)*('Mediums (Working)'!$C$3:$AQ$3&lt;V48),'Mediums (Working)'!$C$608:$AQ$608,0))</f>
        <v>46299.0183217593</v>
      </c>
      <c r="S48" s="39" t="n">
        <f aca="false">IF(R48&gt;0,(R48-$C$3)*24,"")</f>
        <v>9.43972222222222</v>
      </c>
      <c r="T48" s="41" t="n">
        <f aca="false">IF(W48=0,"",INDEX('Mediums (Working)'!$C$608:$AQ$608,W48))</f>
        <v>46299.0183217593</v>
      </c>
      <c r="U48" s="39" t="n">
        <f aca="false">IF(W48=0,"",(T48-$C$3)*24)</f>
        <v>9.43972222222222</v>
      </c>
      <c r="V48" s="69" t="n">
        <f aca="false" t="array" ref="V48:V48">MIN(IF(ISNUMBER('Mediums (Working)'!$C$48:$AQ$48)*('Mediums (Working)'!$C$48:$AQ$48&gt;=$F$5),'Mediums (Working)'!$C$3:$AQ$3,999))</f>
        <v>33</v>
      </c>
      <c r="W48" s="70" t="n">
        <f aca="false" t="array" ref="W48:W48">MAX(IF(ISNUMBER('Mediums (Working)'!$C$48:$AQ$48)*('Mediums (Working)'!$C$48:$AQ$48&lt;$F$5),'Mediums (Working)'!$C$3:$AQ$3,0))</f>
        <v>32</v>
      </c>
      <c r="X48" s="41" t="n">
        <f aca="false">IF(AC48=999,"not reached",INDEX('Mediums (Working)'!$C$608:$AQ$608,AC48))</f>
        <v>46299.1064930556</v>
      </c>
      <c r="Y48" s="68" t="n">
        <f aca="false" t="array" ref="Y48:Y48">MAX(IF(ISNUMBER('Mediums (Working)'!$C$48:$AQ$48)*('Mediums (Working)'!$C$48:$AQ$48&lt;$H$5)*('Mediums (Working)'!$C$3:$AQ$3&lt;AC48),'Mediums (Working)'!$C$608:$AQ$608,0))</f>
        <v>46299.0880671296</v>
      </c>
      <c r="Z48" s="39" t="n">
        <f aca="false">IF(Y48&gt;0,(Y48-$C$3)*24,"")</f>
        <v>11.1136111111111</v>
      </c>
      <c r="AA48" s="41" t="n">
        <f aca="false">IF(AD48=0,"",INDEX('Mediums (Working)'!$C$608:$AQ$608,AD48))</f>
        <v>46299.0880671296</v>
      </c>
      <c r="AB48" s="39" t="n">
        <f aca="false">IF(AD48=0,"",(AA48-$C$3)*24)</f>
        <v>11.1136111111111</v>
      </c>
      <c r="AC48" s="69" t="n">
        <f aca="false" t="array" ref="AC48:AC48">MIN(IF(ISNUMBER('Mediums (Working)'!$C$48:$AQ$48)*('Mediums (Working)'!$C$48:$AQ$48&gt;=$H$5),'Mediums (Working)'!$C$3:$AQ$3,999))</f>
        <v>37</v>
      </c>
      <c r="AD48" s="70" t="n">
        <f aca="false" t="array" ref="AD48:AD48">MAX(IF(ISNUMBER('Mediums (Working)'!$C$48:$AQ$48)*('Mediums (Working)'!$C$48:$AQ$48&lt;$H$5),'Mediums (Working)'!$C$3:$AQ$3,0))</f>
        <v>36</v>
      </c>
      <c r="AE48" s="41" t="str">
        <f aca="false">IF(AJ48=999,"not reached",INDEX('Mediums (Working)'!$C$608:$AQ$608,AJ48))</f>
        <v>not reached</v>
      </c>
      <c r="AF48" s="68" t="n">
        <f aca="false" t="array" ref="AF48:AF48">MAX(IF(ISNUMBER('Mediums (Working)'!$C$48:$AQ$48)*('Mediums (Working)'!$C$48:$AQ$48&lt;$J$5)*('Mediums (Working)'!$C$3:$AQ$3&lt;AJ48),'Mediums (Working)'!$C$608:$AQ$608,0))</f>
        <v>46299.2073958333</v>
      </c>
      <c r="AG48" s="39" t="n">
        <f aca="false">IF(AF48&gt;0,(AF48-$C$3)*24,"")</f>
        <v>13.9775</v>
      </c>
      <c r="AH48" s="41" t="n">
        <f aca="false">IF(AK48=0,"",INDEX('Mediums (Working)'!$C$608:$AQ$608,AK48))</f>
        <v>46299.2073958333</v>
      </c>
      <c r="AI48" s="39" t="n">
        <f aca="false">IF(AK48=0,"",(AH48-$C$3)*24)</f>
        <v>13.9775</v>
      </c>
      <c r="AJ48" s="69" t="n">
        <f aca="false" t="array" ref="AJ48:AJ48">MIN(IF(ISNUMBER('Mediums (Working)'!$C$48:$AQ$48)*('Mediums (Working)'!$C$48:$AQ$48&gt;=$J$5),'Mediums (Working)'!$C$3:$AQ$3,999))</f>
        <v>999</v>
      </c>
      <c r="AK48" s="70" t="n">
        <f aca="false" t="array" ref="AK48:AK48">MAX(IF(ISNUMBER('Mediums (Working)'!$C$48:$AQ$48)*('Mediums (Working)'!$C$48:$AQ$48&lt;$J$5),'Mediums (Working)'!$C$3:$AQ$3,0))</f>
        <v>41</v>
      </c>
    </row>
    <row r="49" customFormat="false" ht="15" hidden="false" customHeight="false" outlineLevel="0" collapsed="false">
      <c r="A49" s="32" t="s">
        <v>292</v>
      </c>
      <c r="B49" s="33" t="s">
        <v>248</v>
      </c>
      <c r="C49" s="41" t="n">
        <f aca="false">IF(H49=999,"not reached",INDEX('Mediums (Working)'!$C$609:$AQ$609,H49))</f>
        <v>46298.7623032407</v>
      </c>
      <c r="D49" s="68" t="n">
        <f aca="false" t="array" ref="D49:D49">MAX(IF(ISNUMBER('Mediums (Working)'!$C$49:$AQ$49)*('Mediums (Working)'!$C$49:$AQ$49&lt;$B$5)*('Mediums (Working)'!$C$3:$AQ$3&lt;H49),'Mediums (Working)'!$C$609:$AQ$609,0))</f>
        <v>46298.7529976852</v>
      </c>
      <c r="E49" s="39" t="n">
        <f aca="false">IF(D49&gt;0,(D49-$C$3)*24,"")</f>
        <v>3.07194444444445</v>
      </c>
      <c r="F49" s="41" t="n">
        <f aca="false">IF(I49=0,"",INDEX('Mediums (Working)'!$C$609:$AQ$609,I49))</f>
        <v>46298.8563541667</v>
      </c>
      <c r="G49" s="39" t="n">
        <f aca="false">IF(I49=0,"",(F49-$C$3)*24)</f>
        <v>5.5525</v>
      </c>
      <c r="H49" s="69" t="n">
        <f aca="false" t="array" ref="H49:H49">MIN(IF(ISNUMBER('Mediums (Working)'!$C$49:$AQ$49)*('Mediums (Working)'!$C$49:$AQ$49&gt;=$B$5),'Mediums (Working)'!$C$3:$AQ$3,999))</f>
        <v>9</v>
      </c>
      <c r="I49" s="70" t="n">
        <f aca="false" t="array" ref="I49:I49">MAX(IF(ISNUMBER('Mediums (Working)'!$C$49:$AQ$49)*('Mediums (Working)'!$C$49:$AQ$49&lt;$B$5),'Mediums (Working)'!$C$3:$AQ$3,0))</f>
        <v>18</v>
      </c>
      <c r="J49" s="41" t="n">
        <f aca="false">IF(O49=999,"not reached",INDEX('Mediums (Working)'!$C$609:$AQ$609,O49))</f>
        <v>46298.9607638889</v>
      </c>
      <c r="K49" s="68" t="n">
        <f aca="false" t="array" ref="K49:K49">MAX(IF(ISNUMBER('Mediums (Working)'!$C$49:$AQ$49)*('Mediums (Working)'!$C$49:$AQ$49&lt;$D$5)*('Mediums (Working)'!$C$3:$AQ$3&lt;O49),'Mediums (Working)'!$C$609:$AQ$609,0))</f>
        <v>46298.9494791667</v>
      </c>
      <c r="L49" s="39" t="n">
        <f aca="false">IF(K49&gt;0,(K49-$C$3)*24,"")</f>
        <v>7.7875</v>
      </c>
      <c r="M49" s="41" t="n">
        <f aca="false">IF(P49=0,"",INDEX('Mediums (Working)'!$C$609:$AQ$609,P49))</f>
        <v>46298.9494791667</v>
      </c>
      <c r="N49" s="39" t="n">
        <f aca="false">IF(P49=0,"",(M49-$C$3)*24)</f>
        <v>7.7875</v>
      </c>
      <c r="O49" s="69" t="n">
        <f aca="false" t="array" ref="O49:O49">MIN(IF(ISNUMBER('Mediums (Working)'!$C$49:$AQ$49)*('Mediums (Working)'!$C$49:$AQ$49&gt;=$D$5),'Mediums (Working)'!$C$3:$AQ$3,999))</f>
        <v>27</v>
      </c>
      <c r="P49" s="70" t="n">
        <f aca="false" t="array" ref="P49:P49">MAX(IF(ISNUMBER('Mediums (Working)'!$C$49:$AQ$49)*('Mediums (Working)'!$C$49:$AQ$49&lt;$D$5),'Mediums (Working)'!$C$3:$AQ$3,0))</f>
        <v>26</v>
      </c>
      <c r="Q49" s="41" t="n">
        <f aca="false">IF(V49=999,"not reached",INDEX('Mediums (Working)'!$C$609:$AQ$609,V49))</f>
        <v>46298.9918518519</v>
      </c>
      <c r="R49" s="68" t="n">
        <f aca="false" t="array" ref="R49:R49">MAX(IF(ISNUMBER('Mediums (Working)'!$C$49:$AQ$49)*('Mediums (Working)'!$C$49:$AQ$49&lt;$F$5)*('Mediums (Working)'!$C$3:$AQ$3&lt;V49),'Mediums (Working)'!$C$609:$AQ$609,0))</f>
        <v>46298.9832060185</v>
      </c>
      <c r="S49" s="39" t="n">
        <f aca="false">IF(R49&gt;0,(R49-$C$3)*24,"")</f>
        <v>8.59694444444444</v>
      </c>
      <c r="T49" s="41" t="n">
        <f aca="false">IF(W49=0,"",INDEX('Mediums (Working)'!$C$609:$AQ$609,W49))</f>
        <v>46299.0034027778</v>
      </c>
      <c r="U49" s="39" t="n">
        <f aca="false">IF(W49=0,"",(T49-$C$3)*24)</f>
        <v>9.08166666666667</v>
      </c>
      <c r="V49" s="69" t="n">
        <f aca="false" t="array" ref="V49:V49">MIN(IF(ISNUMBER('Mediums (Working)'!$C$49:$AQ$49)*('Mediums (Working)'!$C$49:$AQ$49&gt;=$F$5),'Mediums (Working)'!$C$3:$AQ$3,999))</f>
        <v>30</v>
      </c>
      <c r="W49" s="70" t="n">
        <f aca="false" t="array" ref="W49:W49">MAX(IF(ISNUMBER('Mediums (Working)'!$C$49:$AQ$49)*('Mediums (Working)'!$C$49:$AQ$49&lt;$F$5),'Mediums (Working)'!$C$3:$AQ$3,0))</f>
        <v>31</v>
      </c>
      <c r="X49" s="41" t="n">
        <f aca="false">IF(AC49=999,"not reached",INDEX('Mediums (Working)'!$C$609:$AQ$609,AC49))</f>
        <v>46299.0880787037</v>
      </c>
      <c r="Y49" s="68" t="n">
        <f aca="false" t="array" ref="Y49:Y49">MAX(IF(ISNUMBER('Mediums (Working)'!$C$49:$AQ$49)*('Mediums (Working)'!$C$49:$AQ$49&lt;$H$5)*('Mediums (Working)'!$C$3:$AQ$3&lt;AC49),'Mediums (Working)'!$C$609:$AQ$609,0))</f>
        <v>46299.0670949074</v>
      </c>
      <c r="Z49" s="39" t="n">
        <f aca="false">IF(Y49&gt;0,(Y49-$C$3)*24,"")</f>
        <v>10.6102777777778</v>
      </c>
      <c r="AA49" s="41" t="n">
        <f aca="false">IF(AD49=0,"",INDEX('Mediums (Working)'!$C$609:$AQ$609,AD49))</f>
        <v>46299.0670949074</v>
      </c>
      <c r="AB49" s="39" t="n">
        <f aca="false">IF(AD49=0,"",(AA49-$C$3)*24)</f>
        <v>10.6102777777778</v>
      </c>
      <c r="AC49" s="69" t="n">
        <f aca="false" t="array" ref="AC49:AC49">MIN(IF(ISNUMBER('Mediums (Working)'!$C$49:$AQ$49)*('Mediums (Working)'!$C$49:$AQ$49&gt;=$H$5),'Mediums (Working)'!$C$3:$AQ$3,999))</f>
        <v>36</v>
      </c>
      <c r="AD49" s="70" t="n">
        <f aca="false" t="array" ref="AD49:AD49">MAX(IF(ISNUMBER('Mediums (Working)'!$C$49:$AQ$49)*('Mediums (Working)'!$C$49:$AQ$49&lt;$H$5),'Mediums (Working)'!$C$3:$AQ$3,0))</f>
        <v>35</v>
      </c>
      <c r="AE49" s="41" t="str">
        <f aca="false">IF(AJ49=999,"not reached",INDEX('Mediums (Working)'!$C$609:$AQ$609,AJ49))</f>
        <v>not reached</v>
      </c>
      <c r="AF49" s="68" t="n">
        <f aca="false" t="array" ref="AF49:AF49">MAX(IF(ISNUMBER('Mediums (Working)'!$C$49:$AQ$49)*('Mediums (Working)'!$C$49:$AQ$49&lt;$J$5)*('Mediums (Working)'!$C$3:$AQ$3&lt;AJ49),'Mediums (Working)'!$C$609:$AQ$609,0))</f>
        <v>46299.2074074074</v>
      </c>
      <c r="AG49" s="39" t="n">
        <f aca="false">IF(AF49&gt;0,(AF49-$C$3)*24,"")</f>
        <v>13.9777777777778</v>
      </c>
      <c r="AH49" s="41" t="n">
        <f aca="false">IF(AK49=0,"",INDEX('Mediums (Working)'!$C$609:$AQ$609,AK49))</f>
        <v>46299.2074074074</v>
      </c>
      <c r="AI49" s="39" t="n">
        <f aca="false">IF(AK49=0,"",(AH49-$C$3)*24)</f>
        <v>13.9777777777778</v>
      </c>
      <c r="AJ49" s="69" t="n">
        <f aca="false" t="array" ref="AJ49:AJ49">MIN(IF(ISNUMBER('Mediums (Working)'!$C$49:$AQ$49)*('Mediums (Working)'!$C$49:$AQ$49&gt;=$J$5),'Mediums (Working)'!$C$3:$AQ$3,999))</f>
        <v>999</v>
      </c>
      <c r="AK49" s="70" t="n">
        <f aca="false" t="array" ref="AK49:AK49">MAX(IF(ISNUMBER('Mediums (Working)'!$C$49:$AQ$49)*('Mediums (Working)'!$C$49:$AQ$49&lt;$J$5),'Mediums (Working)'!$C$3:$AQ$3,0))</f>
        <v>41</v>
      </c>
    </row>
    <row r="50" customFormat="false" ht="15" hidden="false" customHeight="false" outlineLevel="0" collapsed="false">
      <c r="A50" s="32" t="s">
        <v>295</v>
      </c>
      <c r="B50" s="33" t="s">
        <v>248</v>
      </c>
      <c r="C50" s="41" t="n">
        <f aca="false">IF(H50=999,"not reached",INDEX('Mediums (Working)'!$C$610:$AQ$610,H50))</f>
        <v>46298.8359606482</v>
      </c>
      <c r="D50" s="68" t="n">
        <f aca="false" t="array" ref="D50:D50">MAX(IF(ISNUMBER('Mediums (Working)'!$C$50:$AQ$50)*('Mediums (Working)'!$C$50:$AQ$50&lt;$B$5)*('Mediums (Working)'!$C$3:$AQ$3&lt;H50),'Mediums (Working)'!$C$610:$AQ$610,0))</f>
        <v>46298.8249305556</v>
      </c>
      <c r="E50" s="39" t="n">
        <f aca="false">IF(D50&gt;0,(D50-$C$3)*24,"")</f>
        <v>4.79833333333333</v>
      </c>
      <c r="F50" s="41" t="n">
        <f aca="false">IF(I50=0,"",INDEX('Mediums (Working)'!$C$610:$AQ$610,I50))</f>
        <v>46298.8563657407</v>
      </c>
      <c r="G50" s="39" t="n">
        <f aca="false">IF(I50=0,"",(F50-$C$3)*24)</f>
        <v>5.55277777777778</v>
      </c>
      <c r="H50" s="69" t="n">
        <f aca="false" t="array" ref="H50:H50">MIN(IF(ISNUMBER('Mediums (Working)'!$C$50:$AQ$50)*('Mediums (Working)'!$C$50:$AQ$50&gt;=$B$5),'Mediums (Working)'!$C$3:$AQ$3,999))</f>
        <v>16</v>
      </c>
      <c r="I50" s="70" t="n">
        <f aca="false" t="array" ref="I50:I50">MAX(IF(ISNUMBER('Mediums (Working)'!$C$50:$AQ$50)*('Mediums (Working)'!$C$50:$AQ$50&lt;$B$5),'Mediums (Working)'!$C$3:$AQ$3,0))</f>
        <v>18</v>
      </c>
      <c r="J50" s="41" t="n">
        <f aca="false">IF(O50=999,"not reached",INDEX('Mediums (Working)'!$C$610:$AQ$610,O50))</f>
        <v>46298.960787037</v>
      </c>
      <c r="K50" s="68" t="n">
        <f aca="false" t="array" ref="K50:K50">MAX(IF(ISNUMBER('Mediums (Working)'!$C$50:$AQ$50)*('Mediums (Working)'!$C$50:$AQ$50&lt;$D$5)*('Mediums (Working)'!$C$3:$AQ$3&lt;O50),'Mediums (Working)'!$C$610:$AQ$610,0))</f>
        <v>46298.9494907407</v>
      </c>
      <c r="L50" s="39" t="n">
        <f aca="false">IF(K50&gt;0,(K50-$C$3)*24,"")</f>
        <v>7.78777777777778</v>
      </c>
      <c r="M50" s="41" t="n">
        <f aca="false">IF(P50=0,"",INDEX('Mediums (Working)'!$C$610:$AQ$610,P50))</f>
        <v>46298.9494907407</v>
      </c>
      <c r="N50" s="39" t="n">
        <f aca="false">IF(P50=0,"",(M50-$C$3)*24)</f>
        <v>7.78777777777778</v>
      </c>
      <c r="O50" s="69" t="n">
        <f aca="false" t="array" ref="O50:O50">MIN(IF(ISNUMBER('Mediums (Working)'!$C$50:$AQ$50)*('Mediums (Working)'!$C$50:$AQ$50&gt;=$D$5),'Mediums (Working)'!$C$3:$AQ$3,999))</f>
        <v>27</v>
      </c>
      <c r="P50" s="70" t="n">
        <f aca="false" t="array" ref="P50:P50">MAX(IF(ISNUMBER('Mediums (Working)'!$C$50:$AQ$50)*('Mediums (Working)'!$C$50:$AQ$50&lt;$D$5),'Mediums (Working)'!$C$3:$AQ$3,0))</f>
        <v>26</v>
      </c>
      <c r="Q50" s="41" t="n">
        <f aca="false">IF(V50=999,"not reached",INDEX('Mediums (Working)'!$C$610:$AQ$610,V50))</f>
        <v>46299.0183564815</v>
      </c>
      <c r="R50" s="68" t="n">
        <f aca="false" t="array" ref="R50:R50">MAX(IF(ISNUMBER('Mediums (Working)'!$C$50:$AQ$50)*('Mediums (Working)'!$C$50:$AQ$50&lt;$F$5)*('Mediums (Working)'!$C$3:$AQ$3&lt;V50),'Mediums (Working)'!$C$610:$AQ$610,0))</f>
        <v>46299.0034259259</v>
      </c>
      <c r="S50" s="39" t="n">
        <f aca="false">IF(R50&gt;0,(R50-$C$3)*24,"")</f>
        <v>9.08222222222222</v>
      </c>
      <c r="T50" s="41" t="n">
        <f aca="false">IF(W50=0,"",INDEX('Mediums (Working)'!$C$610:$AQ$610,W50))</f>
        <v>46299.0034259259</v>
      </c>
      <c r="U50" s="39" t="n">
        <f aca="false">IF(W50=0,"",(T50-$C$3)*24)</f>
        <v>9.08222222222222</v>
      </c>
      <c r="V50" s="69" t="n">
        <f aca="false" t="array" ref="V50:V50">MIN(IF(ISNUMBER('Mediums (Working)'!$C$50:$AQ$50)*('Mediums (Working)'!$C$50:$AQ$50&gt;=$F$5),'Mediums (Working)'!$C$3:$AQ$3,999))</f>
        <v>32</v>
      </c>
      <c r="W50" s="70" t="n">
        <f aca="false" t="array" ref="W50:W50">MAX(IF(ISNUMBER('Mediums (Working)'!$C$50:$AQ$50)*('Mediums (Working)'!$C$50:$AQ$50&lt;$F$5),'Mediums (Working)'!$C$3:$AQ$3,0))</f>
        <v>31</v>
      </c>
      <c r="X50" s="41" t="n">
        <f aca="false">IF(AC50=999,"not reached",INDEX('Mediums (Working)'!$C$610:$AQ$610,AC50))</f>
        <v>46299.1065277778</v>
      </c>
      <c r="Y50" s="68" t="n">
        <f aca="false" t="array" ref="Y50:Y50">MAX(IF(ISNUMBER('Mediums (Working)'!$C$50:$AQ$50)*('Mediums (Working)'!$C$50:$AQ$50&lt;$H$5)*('Mediums (Working)'!$C$3:$AQ$3&lt;AC50),'Mediums (Working)'!$C$610:$AQ$610,0))</f>
        <v>46299.0881018519</v>
      </c>
      <c r="Z50" s="39" t="n">
        <f aca="false">IF(Y50&gt;0,(Y50-$C$3)*24,"")</f>
        <v>11.1144444444444</v>
      </c>
      <c r="AA50" s="41" t="n">
        <f aca="false">IF(AD50=0,"",INDEX('Mediums (Working)'!$C$610:$AQ$610,AD50))</f>
        <v>46299.0881018519</v>
      </c>
      <c r="AB50" s="39" t="n">
        <f aca="false">IF(AD50=0,"",(AA50-$C$3)*24)</f>
        <v>11.1144444444444</v>
      </c>
      <c r="AC50" s="69" t="n">
        <f aca="false" t="array" ref="AC50:AC50">MIN(IF(ISNUMBER('Mediums (Working)'!$C$50:$AQ$50)*('Mediums (Working)'!$C$50:$AQ$50&gt;=$H$5),'Mediums (Working)'!$C$3:$AQ$3,999))</f>
        <v>37</v>
      </c>
      <c r="AD50" s="70" t="n">
        <f aca="false" t="array" ref="AD50:AD50">MAX(IF(ISNUMBER('Mediums (Working)'!$C$50:$AQ$50)*('Mediums (Working)'!$C$50:$AQ$50&lt;$H$5),'Mediums (Working)'!$C$3:$AQ$3,0))</f>
        <v>36</v>
      </c>
      <c r="AE50" s="41" t="str">
        <f aca="false">IF(AJ50=999,"not reached",INDEX('Mediums (Working)'!$C$610:$AQ$610,AJ50))</f>
        <v>not reached</v>
      </c>
      <c r="AF50" s="68" t="n">
        <f aca="false" t="array" ref="AF50:AF50">MAX(IF(ISNUMBER('Mediums (Working)'!$C$50:$AQ$50)*('Mediums (Working)'!$C$50:$AQ$50&lt;$J$5)*('Mediums (Working)'!$C$3:$AQ$3&lt;AJ50),'Mediums (Working)'!$C$610:$AQ$610,0))</f>
        <v>46299.2074189815</v>
      </c>
      <c r="AG50" s="39" t="n">
        <f aca="false">IF(AF50&gt;0,(AF50-$C$3)*24,"")</f>
        <v>13.9780555555556</v>
      </c>
      <c r="AH50" s="41" t="n">
        <f aca="false">IF(AK50=0,"",INDEX('Mediums (Working)'!$C$610:$AQ$610,AK50))</f>
        <v>46299.2074189815</v>
      </c>
      <c r="AI50" s="39" t="n">
        <f aca="false">IF(AK50=0,"",(AH50-$C$3)*24)</f>
        <v>13.9780555555556</v>
      </c>
      <c r="AJ50" s="69" t="n">
        <f aca="false" t="array" ref="AJ50:AJ50">MIN(IF(ISNUMBER('Mediums (Working)'!$C$50:$AQ$50)*('Mediums (Working)'!$C$50:$AQ$50&gt;=$J$5),'Mediums (Working)'!$C$3:$AQ$3,999))</f>
        <v>999</v>
      </c>
      <c r="AK50" s="70" t="n">
        <f aca="false" t="array" ref="AK50:AK50">MAX(IF(ISNUMBER('Mediums (Working)'!$C$50:$AQ$50)*('Mediums (Working)'!$C$50:$AQ$50&lt;$J$5),'Mediums (Working)'!$C$3:$AQ$3,0))</f>
        <v>41</v>
      </c>
    </row>
    <row r="51" customFormat="false" ht="15" hidden="false" customHeight="false" outlineLevel="0" collapsed="false">
      <c r="A51" s="32" t="s">
        <v>298</v>
      </c>
      <c r="B51" s="33" t="s">
        <v>248</v>
      </c>
      <c r="C51" s="41" t="n">
        <f aca="false">IF(H51=999,"not reached",INDEX('Mediums (Working)'!$C$611:$AQ$611,H51))</f>
        <v>46298.7119675926</v>
      </c>
      <c r="D51" s="68" t="n">
        <f aca="false" t="array" ref="D51:D51">MAX(IF(ISNUMBER('Mediums (Working)'!$C$51:$AQ$51)*('Mediums (Working)'!$C$51:$AQ$51&lt;$B$5)*('Mediums (Working)'!$C$3:$AQ$3&lt;H51),'Mediums (Working)'!$C$611:$AQ$611,0))</f>
        <v>46298.701400463</v>
      </c>
      <c r="E51" s="39" t="n">
        <f aca="false">IF(D51&gt;0,(D51-$C$3)*24,"")</f>
        <v>1.83361111111111</v>
      </c>
      <c r="F51" s="41" t="n">
        <f aca="false">IF(I51=0,"",INDEX('Mediums (Working)'!$C$611:$AQ$611,I51))</f>
        <v>46298.8152777778</v>
      </c>
      <c r="G51" s="39" t="n">
        <f aca="false">IF(I51=0,"",(F51-$C$3)*24)</f>
        <v>4.56666666666667</v>
      </c>
      <c r="H51" s="69" t="n">
        <f aca="false" t="array" ref="H51:H51">MIN(IF(ISNUMBER('Mediums (Working)'!$C$51:$AQ$51)*('Mediums (Working)'!$C$51:$AQ$51&gt;=$B$5),'Mediums (Working)'!$C$3:$AQ$3,999))</f>
        <v>5</v>
      </c>
      <c r="I51" s="70" t="n">
        <f aca="false" t="array" ref="I51:I51">MAX(IF(ISNUMBER('Mediums (Working)'!$C$51:$AQ$51)*('Mediums (Working)'!$C$51:$AQ$51&lt;$B$5),'Mediums (Working)'!$C$3:$AQ$3,0))</f>
        <v>14</v>
      </c>
      <c r="J51" s="41" t="n">
        <f aca="false">IF(O51=999,"not reached",INDEX('Mediums (Working)'!$C$611:$AQ$611,O51))</f>
        <v>46298.8660069444</v>
      </c>
      <c r="K51" s="68" t="n">
        <f aca="false" t="array" ref="K51:K51">MAX(IF(ISNUMBER('Mediums (Working)'!$C$51:$AQ$51)*('Mediums (Working)'!$C$51:$AQ$51&lt;$D$5)*('Mediums (Working)'!$C$3:$AQ$3&lt;O51),'Mediums (Working)'!$C$611:$AQ$611,0))</f>
        <v>46298.8563888889</v>
      </c>
      <c r="L51" s="39" t="n">
        <f aca="false">IF(K51&gt;0,(K51-$C$3)*24,"")</f>
        <v>5.55333333333333</v>
      </c>
      <c r="M51" s="41" t="n">
        <f aca="false">IF(P51=0,"",INDEX('Mediums (Working)'!$C$611:$AQ$611,P51))</f>
        <v>46298.8563888889</v>
      </c>
      <c r="N51" s="39" t="n">
        <f aca="false">IF(P51=0,"",(M51-$C$3)*24)</f>
        <v>5.55333333333333</v>
      </c>
      <c r="O51" s="69" t="n">
        <f aca="false" t="array" ref="O51:O51">MIN(IF(ISNUMBER('Mediums (Working)'!$C$51:$AQ$51)*('Mediums (Working)'!$C$51:$AQ$51&gt;=$D$5),'Mediums (Working)'!$C$3:$AQ$3,999))</f>
        <v>19</v>
      </c>
      <c r="P51" s="70" t="n">
        <f aca="false" t="array" ref="P51:P51">MAX(IF(ISNUMBER('Mediums (Working)'!$C$51:$AQ$51)*('Mediums (Working)'!$C$51:$AQ$51&lt;$D$5),'Mediums (Working)'!$C$3:$AQ$3,0))</f>
        <v>18</v>
      </c>
      <c r="Q51" s="41" t="n">
        <f aca="false">IF(V51=999,"not reached",INDEX('Mediums (Working)'!$C$611:$AQ$611,V51))</f>
        <v>46298.9314467593</v>
      </c>
      <c r="R51" s="68" t="n">
        <f aca="false" t="array" ref="R51:R51">MAX(IF(ISNUMBER('Mediums (Working)'!$C$51:$AQ$51)*('Mediums (Working)'!$C$51:$AQ$51&lt;$F$5)*('Mediums (Working)'!$C$3:$AQ$3&lt;V51),'Mediums (Working)'!$C$611:$AQ$611,0))</f>
        <v>46298.9092013889</v>
      </c>
      <c r="S51" s="39" t="n">
        <f aca="false">IF(R51&gt;0,(R51-$C$3)*24,"")</f>
        <v>6.82083333333333</v>
      </c>
      <c r="T51" s="41" t="n">
        <f aca="false">IF(W51=0,"",INDEX('Mediums (Working)'!$C$611:$AQ$611,W51))</f>
        <v>46298.9092013889</v>
      </c>
      <c r="U51" s="39" t="n">
        <f aca="false">IF(W51=0,"",(T51-$C$3)*24)</f>
        <v>6.82083333333333</v>
      </c>
      <c r="V51" s="69" t="n">
        <f aca="false" t="array" ref="V51:V51">MIN(IF(ISNUMBER('Mediums (Working)'!$C$51:$AQ$51)*('Mediums (Working)'!$C$51:$AQ$51&gt;=$F$5),'Mediums (Working)'!$C$3:$AQ$3,999))</f>
        <v>24</v>
      </c>
      <c r="W51" s="70" t="n">
        <f aca="false" t="array" ref="W51:W51">MAX(IF(ISNUMBER('Mediums (Working)'!$C$51:$AQ$51)*('Mediums (Working)'!$C$51:$AQ$51&lt;$F$5),'Mediums (Working)'!$C$3:$AQ$3,0))</f>
        <v>23</v>
      </c>
      <c r="X51" s="41" t="n">
        <f aca="false">IF(AC51=999,"not reached",INDEX('Mediums (Working)'!$C$611:$AQ$611,AC51))</f>
        <v>46299.0183912037</v>
      </c>
      <c r="Y51" s="68" t="n">
        <f aca="false" t="array" ref="Y51:Y51">MAX(IF(ISNUMBER('Mediums (Working)'!$C$51:$AQ$51)*('Mediums (Working)'!$C$51:$AQ$51&lt;$H$5)*('Mediums (Working)'!$C$3:$AQ$3&lt;AC51),'Mediums (Working)'!$C$611:$AQ$611,0))</f>
        <v>46299.0034490741</v>
      </c>
      <c r="Z51" s="39" t="n">
        <f aca="false">IF(Y51&gt;0,(Y51-$C$3)*24,"")</f>
        <v>9.08277777777778</v>
      </c>
      <c r="AA51" s="41" t="n">
        <f aca="false">IF(AD51=0,"",INDEX('Mediums (Working)'!$C$611:$AQ$611,AD51))</f>
        <v>46299.0034490741</v>
      </c>
      <c r="AB51" s="39" t="n">
        <f aca="false">IF(AD51=0,"",(AA51-$C$3)*24)</f>
        <v>9.08277777777778</v>
      </c>
      <c r="AC51" s="69" t="n">
        <f aca="false" t="array" ref="AC51:AC51">MIN(IF(ISNUMBER('Mediums (Working)'!$C$51:$AQ$51)*('Mediums (Working)'!$C$51:$AQ$51&gt;=$H$5),'Mediums (Working)'!$C$3:$AQ$3,999))</f>
        <v>32</v>
      </c>
      <c r="AD51" s="70" t="n">
        <f aca="false" t="array" ref="AD51:AD51">MAX(IF(ISNUMBER('Mediums (Working)'!$C$51:$AQ$51)*('Mediums (Working)'!$C$51:$AQ$51&lt;$H$5),'Mediums (Working)'!$C$3:$AQ$3,0))</f>
        <v>31</v>
      </c>
      <c r="AE51" s="41" t="str">
        <f aca="false">IF(AJ51=999,"not reached",INDEX('Mediums (Working)'!$C$611:$AQ$611,AJ51))</f>
        <v>not reached</v>
      </c>
      <c r="AF51" s="68" t="n">
        <f aca="false" t="array" ref="AF51:AF51">MAX(IF(ISNUMBER('Mediums (Working)'!$C$51:$AQ$51)*('Mediums (Working)'!$C$51:$AQ$51&lt;$J$5)*('Mediums (Working)'!$C$3:$AQ$3&lt;AJ51),'Mediums (Working)'!$C$611:$AQ$611,0))</f>
        <v>46299.2074421296</v>
      </c>
      <c r="AG51" s="39" t="n">
        <f aca="false">IF(AF51&gt;0,(AF51-$C$3)*24,"")</f>
        <v>13.9786111111111</v>
      </c>
      <c r="AH51" s="41" t="n">
        <f aca="false">IF(AK51=0,"",INDEX('Mediums (Working)'!$C$611:$AQ$611,AK51))</f>
        <v>46299.2074421296</v>
      </c>
      <c r="AI51" s="39" t="n">
        <f aca="false">IF(AK51=0,"",(AH51-$C$3)*24)</f>
        <v>13.9786111111111</v>
      </c>
      <c r="AJ51" s="69" t="n">
        <f aca="false" t="array" ref="AJ51:AJ51">MIN(IF(ISNUMBER('Mediums (Working)'!$C$51:$AQ$51)*('Mediums (Working)'!$C$51:$AQ$51&gt;=$J$5),'Mediums (Working)'!$C$3:$AQ$3,999))</f>
        <v>999</v>
      </c>
      <c r="AK51" s="70" t="n">
        <f aca="false" t="array" ref="AK51:AK51">MAX(IF(ISNUMBER('Mediums (Working)'!$C$51:$AQ$51)*('Mediums (Working)'!$C$51:$AQ$51&lt;$J$5),'Mediums (Working)'!$C$3:$AQ$3,0))</f>
        <v>41</v>
      </c>
    </row>
    <row r="52" customFormat="false" ht="15" hidden="false" customHeight="false" outlineLevel="0" collapsed="false">
      <c r="A52" s="32" t="s">
        <v>301</v>
      </c>
      <c r="B52" s="33" t="s">
        <v>248</v>
      </c>
      <c r="C52" s="41" t="n">
        <f aca="false">IF(H52=999,"not reached",INDEX('Mediums (Working)'!$C$612:$AQ$612,H52))</f>
        <v>46298.6906944444</v>
      </c>
      <c r="D52" s="68" t="n">
        <f aca="false" t="array" ref="D52:D52">MAX(IF(ISNUMBER('Mediums (Working)'!$C$52:$AQ$52)*('Mediums (Working)'!$C$52:$AQ$52&lt;$B$5)*('Mediums (Working)'!$C$3:$AQ$3&lt;H52),'Mediums (Working)'!$C$612:$AQ$612,0))</f>
        <v>46298.6804861111</v>
      </c>
      <c r="E52" s="39" t="n">
        <f aca="false">IF(D52&gt;0,(D52-$C$3)*24,"")</f>
        <v>1.33166666666667</v>
      </c>
      <c r="F52" s="41" t="n">
        <f aca="false">IF(I52=0,"",INDEX('Mediums (Working)'!$C$612:$AQ$612,I52))</f>
        <v>46298.8249652778</v>
      </c>
      <c r="G52" s="39" t="n">
        <f aca="false">IF(I52=0,"",(F52-$C$3)*24)</f>
        <v>4.79916666666667</v>
      </c>
      <c r="H52" s="69" t="n">
        <f aca="false" t="array" ref="H52:H52">MIN(IF(ISNUMBER('Mediums (Working)'!$C$52:$AQ$52)*('Mediums (Working)'!$C$52:$AQ$52&gt;=$B$5),'Mediums (Working)'!$C$3:$AQ$3,999))</f>
        <v>3</v>
      </c>
      <c r="I52" s="70" t="n">
        <f aca="false" t="array" ref="I52:I52">MAX(IF(ISNUMBER('Mediums (Working)'!$C$52:$AQ$52)*('Mediums (Working)'!$C$52:$AQ$52&lt;$B$5),'Mediums (Working)'!$C$3:$AQ$3,0))</f>
        <v>15</v>
      </c>
      <c r="J52" s="41" t="n">
        <f aca="false">IF(O52=999,"not reached",INDEX('Mediums (Working)'!$C$612:$AQ$612,O52))</f>
        <v>46298.909224537</v>
      </c>
      <c r="K52" s="68" t="n">
        <f aca="false" t="array" ref="K52:K52">MAX(IF(ISNUMBER('Mediums (Working)'!$C$52:$AQ$52)*('Mediums (Working)'!$C$52:$AQ$52&lt;$D$5)*('Mediums (Working)'!$C$3:$AQ$3&lt;O52),'Mediums (Working)'!$C$612:$AQ$612,0))</f>
        <v>46298.8984259259</v>
      </c>
      <c r="L52" s="39" t="n">
        <f aca="false">IF(K52&gt;0,(K52-$C$3)*24,"")</f>
        <v>6.56222222222222</v>
      </c>
      <c r="M52" s="41" t="n">
        <f aca="false">IF(P52=0,"",INDEX('Mediums (Working)'!$C$612:$AQ$612,P52))</f>
        <v>46298.8984259259</v>
      </c>
      <c r="N52" s="39" t="n">
        <f aca="false">IF(P52=0,"",(M52-$C$3)*24)</f>
        <v>6.56222222222222</v>
      </c>
      <c r="O52" s="69" t="n">
        <f aca="false" t="array" ref="O52:O52">MIN(IF(ISNUMBER('Mediums (Working)'!$C$52:$AQ$52)*('Mediums (Working)'!$C$52:$AQ$52&gt;=$D$5),'Mediums (Working)'!$C$3:$AQ$3,999))</f>
        <v>23</v>
      </c>
      <c r="P52" s="70" t="n">
        <f aca="false" t="array" ref="P52:P52">MAX(IF(ISNUMBER('Mediums (Working)'!$C$52:$AQ$52)*('Mediums (Working)'!$C$52:$AQ$52&lt;$D$5),'Mediums (Working)'!$C$3:$AQ$3,0))</f>
        <v>22</v>
      </c>
      <c r="Q52" s="41" t="n">
        <f aca="false">IF(V52=999,"not reached",INDEX('Mediums (Working)'!$C$612:$AQ$612,V52))</f>
        <v>46298.9919328704</v>
      </c>
      <c r="R52" s="68" t="n">
        <f aca="false" t="array" ref="R52:R52">MAX(IF(ISNUMBER('Mediums (Working)'!$C$52:$AQ$52)*('Mediums (Working)'!$C$52:$AQ$52&lt;$F$5)*('Mediums (Working)'!$C$3:$AQ$3&lt;V52),'Mediums (Working)'!$C$612:$AQ$612,0))</f>
        <v>46298.983275463</v>
      </c>
      <c r="S52" s="39" t="n">
        <f aca="false">IF(R52&gt;0,(R52-$C$3)*24,"")</f>
        <v>8.59861111111111</v>
      </c>
      <c r="T52" s="41" t="n">
        <f aca="false">IF(W52=0,"",INDEX('Mediums (Working)'!$C$612:$AQ$612,W52))</f>
        <v>46298.983275463</v>
      </c>
      <c r="U52" s="39" t="n">
        <f aca="false">IF(W52=0,"",(T52-$C$3)*24)</f>
        <v>8.59861111111111</v>
      </c>
      <c r="V52" s="69" t="n">
        <f aca="false" t="array" ref="V52:V52">MIN(IF(ISNUMBER('Mediums (Working)'!$C$52:$AQ$52)*('Mediums (Working)'!$C$52:$AQ$52&gt;=$F$5),'Mediums (Working)'!$C$3:$AQ$3,999))</f>
        <v>30</v>
      </c>
      <c r="W52" s="70" t="n">
        <f aca="false" t="array" ref="W52:W52">MAX(IF(ISNUMBER('Mediums (Working)'!$C$52:$AQ$52)*('Mediums (Working)'!$C$52:$AQ$52&lt;$F$5),'Mediums (Working)'!$C$3:$AQ$3,0))</f>
        <v>29</v>
      </c>
      <c r="X52" s="41" t="n">
        <f aca="false">IF(AC52=999,"not reached",INDEX('Mediums (Working)'!$C$612:$AQ$612,AC52))</f>
        <v>46299.0881481482</v>
      </c>
      <c r="Y52" s="68" t="n">
        <f aca="false" t="array" ref="Y52:Y52">MAX(IF(ISNUMBER('Mediums (Working)'!$C$52:$AQ$52)*('Mediums (Working)'!$C$52:$AQ$52&lt;$H$5)*('Mediums (Working)'!$C$3:$AQ$3&lt;AC52),'Mediums (Working)'!$C$612:$AQ$612,0))</f>
        <v>46299.0671759259</v>
      </c>
      <c r="Z52" s="39" t="n">
        <f aca="false">IF(Y52&gt;0,(Y52-$C$3)*24,"")</f>
        <v>10.6122222222222</v>
      </c>
      <c r="AA52" s="41" t="n">
        <f aca="false">IF(AD52=0,"",INDEX('Mediums (Working)'!$C$612:$AQ$612,AD52))</f>
        <v>46299.0671759259</v>
      </c>
      <c r="AB52" s="39" t="n">
        <f aca="false">IF(AD52=0,"",(AA52-$C$3)*24)</f>
        <v>10.6122222222222</v>
      </c>
      <c r="AC52" s="69" t="n">
        <f aca="false" t="array" ref="AC52:AC52">MIN(IF(ISNUMBER('Mediums (Working)'!$C$52:$AQ$52)*('Mediums (Working)'!$C$52:$AQ$52&gt;=$H$5),'Mediums (Working)'!$C$3:$AQ$3,999))</f>
        <v>36</v>
      </c>
      <c r="AD52" s="70" t="n">
        <f aca="false" t="array" ref="AD52:AD52">MAX(IF(ISNUMBER('Mediums (Working)'!$C$52:$AQ$52)*('Mediums (Working)'!$C$52:$AQ$52&lt;$H$5),'Mediums (Working)'!$C$3:$AQ$3,0))</f>
        <v>35</v>
      </c>
      <c r="AE52" s="41" t="str">
        <f aca="false">IF(AJ52=999,"not reached",INDEX('Mediums (Working)'!$C$612:$AQ$612,AJ52))</f>
        <v>not reached</v>
      </c>
      <c r="AF52" s="68" t="n">
        <f aca="false" t="array" ref="AF52:AF52">MAX(IF(ISNUMBER('Mediums (Working)'!$C$52:$AQ$52)*('Mediums (Working)'!$C$52:$AQ$52&lt;$J$5)*('Mediums (Working)'!$C$3:$AQ$3&lt;AJ52),'Mediums (Working)'!$C$612:$AQ$612,0))</f>
        <v>46299.2074537037</v>
      </c>
      <c r="AG52" s="39" t="n">
        <f aca="false">IF(AF52&gt;0,(AF52-$C$3)*24,"")</f>
        <v>13.9788888888889</v>
      </c>
      <c r="AH52" s="41" t="n">
        <f aca="false">IF(AK52=0,"",INDEX('Mediums (Working)'!$C$612:$AQ$612,AK52))</f>
        <v>46299.2074537037</v>
      </c>
      <c r="AI52" s="39" t="n">
        <f aca="false">IF(AK52=0,"",(AH52-$C$3)*24)</f>
        <v>13.9788888888889</v>
      </c>
      <c r="AJ52" s="69" t="n">
        <f aca="false" t="array" ref="AJ52:AJ52">MIN(IF(ISNUMBER('Mediums (Working)'!$C$52:$AQ$52)*('Mediums (Working)'!$C$52:$AQ$52&gt;=$J$5),'Mediums (Working)'!$C$3:$AQ$3,999))</f>
        <v>999</v>
      </c>
      <c r="AK52" s="70" t="n">
        <f aca="false" t="array" ref="AK52:AK52">MAX(IF(ISNUMBER('Mediums (Working)'!$C$52:$AQ$52)*('Mediums (Working)'!$C$52:$AQ$52&lt;$J$5),'Mediums (Working)'!$C$3:$AQ$3,0))</f>
        <v>41</v>
      </c>
    </row>
    <row r="53" customFormat="false" ht="15" hidden="false" customHeight="false" outlineLevel="0" collapsed="false">
      <c r="A53" s="32" t="s">
        <v>304</v>
      </c>
      <c r="B53" s="33" t="s">
        <v>248</v>
      </c>
      <c r="C53" s="41" t="n">
        <f aca="false">IF(H53=999,"not reached",INDEX('Mediums (Working)'!$C$613:$AQ$613,H53))</f>
        <v>46298.6908680556</v>
      </c>
      <c r="D53" s="68" t="n">
        <f aca="false" t="array" ref="D53:D53">MAX(IF(ISNUMBER('Mediums (Working)'!$C$53:$AQ$53)*('Mediums (Working)'!$C$53:$AQ$53&lt;$B$5)*('Mediums (Working)'!$C$3:$AQ$3&lt;H53),'Mediums (Working)'!$C$613:$AQ$613,0))</f>
        <v>46298.6806365741</v>
      </c>
      <c r="E53" s="39" t="n">
        <f aca="false">IF(D53&gt;0,(D53-$C$3)*24,"")</f>
        <v>1.33527777777778</v>
      </c>
      <c r="F53" s="41" t="n">
        <f aca="false">IF(I53=0,"",INDEX('Mediums (Working)'!$C$613:$AQ$613,I53))</f>
        <v>46298.7532638889</v>
      </c>
      <c r="G53" s="39" t="n">
        <f aca="false">IF(I53=0,"",(F53-$C$3)*24)</f>
        <v>3.07833333333333</v>
      </c>
      <c r="H53" s="69" t="n">
        <f aca="false" t="array" ref="H53:H53">MIN(IF(ISNUMBER('Mediums (Working)'!$C$53:$AQ$53)*('Mediums (Working)'!$C$53:$AQ$53&gt;=$B$5),'Mediums (Working)'!$C$3:$AQ$3,999))</f>
        <v>3</v>
      </c>
      <c r="I53" s="70" t="n">
        <f aca="false" t="array" ref="I53:I53">MAX(IF(ISNUMBER('Mediums (Working)'!$C$53:$AQ$53)*('Mediums (Working)'!$C$53:$AQ$53&lt;$B$5),'Mediums (Working)'!$C$3:$AQ$3,0))</f>
        <v>8</v>
      </c>
      <c r="J53" s="41" t="n">
        <f aca="false">IF(O53=999,"not reached",INDEX('Mediums (Working)'!$C$613:$AQ$613,O53))</f>
        <v>46298.7835416667</v>
      </c>
      <c r="K53" s="68" t="n">
        <f aca="false" t="array" ref="K53:K53">MAX(IF(ISNUMBER('Mediums (Working)'!$C$53:$AQ$53)*('Mediums (Working)'!$C$53:$AQ$53&lt;$D$5)*('Mediums (Working)'!$C$3:$AQ$3&lt;O53),'Mediums (Working)'!$C$613:$AQ$613,0))</f>
        <v>46298.7742361111</v>
      </c>
      <c r="L53" s="39" t="n">
        <f aca="false">IF(K53&gt;0,(K53-$C$3)*24,"")</f>
        <v>3.58166666666667</v>
      </c>
      <c r="M53" s="41" t="n">
        <f aca="false">IF(P53=0,"",INDEX('Mediums (Working)'!$C$613:$AQ$613,P53))</f>
        <v>46298.8153240741</v>
      </c>
      <c r="N53" s="39" t="n">
        <f aca="false">IF(P53=0,"",(M53-$C$3)*24)</f>
        <v>4.56777777777778</v>
      </c>
      <c r="O53" s="69" t="n">
        <f aca="false" t="array" ref="O53:O53">MIN(IF(ISNUMBER('Mediums (Working)'!$C$53:$AQ$53)*('Mediums (Working)'!$C$53:$AQ$53&gt;=$D$5),'Mediums (Working)'!$C$3:$AQ$3,999))</f>
        <v>11</v>
      </c>
      <c r="P53" s="70" t="n">
        <f aca="false" t="array" ref="P53:P53">MAX(IF(ISNUMBER('Mediums (Working)'!$C$53:$AQ$53)*('Mediums (Working)'!$C$53:$AQ$53&lt;$D$5),'Mediums (Working)'!$C$3:$AQ$3,0))</f>
        <v>14</v>
      </c>
      <c r="Q53" s="41" t="n">
        <f aca="false">IF(V53=999,"not reached",INDEX('Mediums (Working)'!$C$613:$AQ$613,V53))</f>
        <v>46298.8769791667</v>
      </c>
      <c r="R53" s="68" t="n">
        <f aca="false" t="array" ref="R53:R53">MAX(IF(ISNUMBER('Mediums (Working)'!$C$53:$AQ$53)*('Mediums (Working)'!$C$53:$AQ$53&lt;$F$5)*('Mediums (Working)'!$C$3:$AQ$3&lt;V53),'Mediums (Working)'!$C$613:$AQ$613,0))</f>
        <v>46298.8660416667</v>
      </c>
      <c r="S53" s="39" t="n">
        <f aca="false">IF(R53&gt;0,(R53-$C$3)*24,"")</f>
        <v>5.785</v>
      </c>
      <c r="T53" s="41" t="n">
        <f aca="false">IF(W53=0,"",INDEX('Mediums (Working)'!$C$613:$AQ$613,W53))</f>
        <v>46298.8660416667</v>
      </c>
      <c r="U53" s="39" t="n">
        <f aca="false">IF(W53=0,"",(T53-$C$3)*24)</f>
        <v>5.785</v>
      </c>
      <c r="V53" s="69" t="n">
        <f aca="false" t="array" ref="V53:V53">MIN(IF(ISNUMBER('Mediums (Working)'!$C$53:$AQ$53)*('Mediums (Working)'!$C$53:$AQ$53&gt;=$F$5),'Mediums (Working)'!$C$3:$AQ$3,999))</f>
        <v>20</v>
      </c>
      <c r="W53" s="70" t="n">
        <f aca="false" t="array" ref="W53:W53">MAX(IF(ISNUMBER('Mediums (Working)'!$C$53:$AQ$53)*('Mediums (Working)'!$C$53:$AQ$53&lt;$F$5),'Mediums (Working)'!$C$3:$AQ$3,0))</f>
        <v>19</v>
      </c>
      <c r="X53" s="41" t="n">
        <f aca="false">IF(AC53=999,"not reached",INDEX('Mediums (Working)'!$C$613:$AQ$613,AC53))</f>
        <v>46298.9608564815</v>
      </c>
      <c r="Y53" s="68" t="n">
        <f aca="false" t="array" ref="Y53:Y53">MAX(IF(ISNUMBER('Mediums (Working)'!$C$53:$AQ$53)*('Mediums (Working)'!$C$53:$AQ$53&lt;$H$5)*('Mediums (Working)'!$C$3:$AQ$3&lt;AC53),'Mediums (Working)'!$C$613:$AQ$613,0))</f>
        <v>46298.9496180556</v>
      </c>
      <c r="Z53" s="39" t="n">
        <f aca="false">IF(Y53&gt;0,(Y53-$C$3)*24,"")</f>
        <v>7.79083333333333</v>
      </c>
      <c r="AA53" s="41" t="n">
        <f aca="false">IF(AD53=0,"",INDEX('Mediums (Working)'!$C$613:$AQ$613,AD53))</f>
        <v>46298.9496180556</v>
      </c>
      <c r="AB53" s="39" t="n">
        <f aca="false">IF(AD53=0,"",(AA53-$C$3)*24)</f>
        <v>7.79083333333333</v>
      </c>
      <c r="AC53" s="69" t="n">
        <f aca="false" t="array" ref="AC53:AC53">MIN(IF(ISNUMBER('Mediums (Working)'!$C$53:$AQ$53)*('Mediums (Working)'!$C$53:$AQ$53&gt;=$H$5),'Mediums (Working)'!$C$3:$AQ$3,999))</f>
        <v>27</v>
      </c>
      <c r="AD53" s="70" t="n">
        <f aca="false" t="array" ref="AD53:AD53">MAX(IF(ISNUMBER('Mediums (Working)'!$C$53:$AQ$53)*('Mediums (Working)'!$C$53:$AQ$53&lt;$H$5),'Mediums (Working)'!$C$3:$AQ$3,0))</f>
        <v>26</v>
      </c>
      <c r="AE53" s="41" t="str">
        <f aca="false">IF(AJ53=999,"not reached",INDEX('Mediums (Working)'!$C$613:$AQ$613,AJ53))</f>
        <v>not reached</v>
      </c>
      <c r="AF53" s="68" t="n">
        <f aca="false" t="array" ref="AF53:AF53">MAX(IF(ISNUMBER('Mediums (Working)'!$C$53:$AQ$53)*('Mediums (Working)'!$C$53:$AQ$53&lt;$J$5)*('Mediums (Working)'!$C$3:$AQ$3&lt;AJ53),'Mediums (Working)'!$C$613:$AQ$613,0))</f>
        <v>46299.2075694444</v>
      </c>
      <c r="AG53" s="39" t="n">
        <f aca="false">IF(AF53&gt;0,(AF53-$C$3)*24,"")</f>
        <v>13.9816666666667</v>
      </c>
      <c r="AH53" s="41" t="n">
        <f aca="false">IF(AK53=0,"",INDEX('Mediums (Working)'!$C$613:$AQ$613,AK53))</f>
        <v>46299.2075694444</v>
      </c>
      <c r="AI53" s="39" t="n">
        <f aca="false">IF(AK53=0,"",(AH53-$C$3)*24)</f>
        <v>13.9816666666667</v>
      </c>
      <c r="AJ53" s="69" t="n">
        <f aca="false" t="array" ref="AJ53:AJ53">MIN(IF(ISNUMBER('Mediums (Working)'!$C$53:$AQ$53)*('Mediums (Working)'!$C$53:$AQ$53&gt;=$J$5),'Mediums (Working)'!$C$3:$AQ$3,999))</f>
        <v>999</v>
      </c>
      <c r="AK53" s="70" t="n">
        <f aca="false" t="array" ref="AK53:AK53">MAX(IF(ISNUMBER('Mediums (Working)'!$C$53:$AQ$53)*('Mediums (Working)'!$C$53:$AQ$53&lt;$J$5),'Mediums (Working)'!$C$3:$AQ$3,0))</f>
        <v>41</v>
      </c>
    </row>
    <row r="54" customFormat="false" ht="15" hidden="false" customHeight="false" outlineLevel="0" collapsed="false">
      <c r="A54" s="32" t="s">
        <v>307</v>
      </c>
      <c r="B54" s="33" t="s">
        <v>248</v>
      </c>
      <c r="C54" s="41" t="n">
        <f aca="false">IF(H54=999,"not reached",INDEX('Mediums (Working)'!$C$614:$AQ$614,H54))</f>
        <v>46298.6908912037</v>
      </c>
      <c r="D54" s="68" t="n">
        <f aca="false" t="array" ref="D54:D54">MAX(IF(ISNUMBER('Mediums (Working)'!$C$54:$AQ$54)*('Mediums (Working)'!$C$54:$AQ$54&lt;$B$5)*('Mediums (Working)'!$C$3:$AQ$3&lt;H54),'Mediums (Working)'!$C$614:$AQ$614,0))</f>
        <v>46298.6806597222</v>
      </c>
      <c r="E54" s="39" t="n">
        <f aca="false">IF(D54&gt;0,(D54-$C$3)*24,"")</f>
        <v>1.33583333333333</v>
      </c>
      <c r="F54" s="41" t="n">
        <f aca="false">IF(I54=0,"",INDEX('Mediums (Working)'!$C$614:$AQ$614,I54))</f>
        <v>46298.7742592593</v>
      </c>
      <c r="G54" s="39" t="n">
        <f aca="false">IF(I54=0,"",(F54-$C$3)*24)</f>
        <v>3.58222222222222</v>
      </c>
      <c r="H54" s="69" t="n">
        <f aca="false" t="array" ref="H54:H54">MIN(IF(ISNUMBER('Mediums (Working)'!$C$54:$AQ$54)*('Mediums (Working)'!$C$54:$AQ$54&gt;=$B$5),'Mediums (Working)'!$C$3:$AQ$3,999))</f>
        <v>3</v>
      </c>
      <c r="I54" s="70" t="n">
        <f aca="false" t="array" ref="I54:I54">MAX(IF(ISNUMBER('Mediums (Working)'!$C$54:$AQ$54)*('Mediums (Working)'!$C$54:$AQ$54&lt;$B$5),'Mediums (Working)'!$C$3:$AQ$3,0))</f>
        <v>10</v>
      </c>
      <c r="J54" s="41" t="n">
        <f aca="false">IF(O54=999,"not reached",INDEX('Mediums (Working)'!$C$614:$AQ$614,O54))</f>
        <v>46298.8454513889</v>
      </c>
      <c r="K54" s="68" t="n">
        <f aca="false" t="array" ref="K54:K54">MAX(IF(ISNUMBER('Mediums (Working)'!$C$54:$AQ$54)*('Mediums (Working)'!$C$54:$AQ$54&lt;$D$5)*('Mediums (Working)'!$C$3:$AQ$3&lt;O54),'Mediums (Working)'!$C$614:$AQ$614,0))</f>
        <v>46298.836087963</v>
      </c>
      <c r="L54" s="39" t="n">
        <f aca="false">IF(K54&gt;0,(K54-$C$3)*24,"")</f>
        <v>5.06611111111111</v>
      </c>
      <c r="M54" s="41" t="n">
        <f aca="false">IF(P54=0,"",INDEX('Mediums (Working)'!$C$614:$AQ$614,P54))</f>
        <v>46298.836087963</v>
      </c>
      <c r="N54" s="39" t="n">
        <f aca="false">IF(P54=0,"",(M54-$C$3)*24)</f>
        <v>5.06611111111111</v>
      </c>
      <c r="O54" s="69" t="n">
        <f aca="false" t="array" ref="O54:O54">MIN(IF(ISNUMBER('Mediums (Working)'!$C$54:$AQ$54)*('Mediums (Working)'!$C$54:$AQ$54&gt;=$D$5),'Mediums (Working)'!$C$3:$AQ$3,999))</f>
        <v>17</v>
      </c>
      <c r="P54" s="70" t="n">
        <f aca="false" t="array" ref="P54:P54">MAX(IF(ISNUMBER('Mediums (Working)'!$C$54:$AQ$54)*('Mediums (Working)'!$C$54:$AQ$54&lt;$D$5),'Mediums (Working)'!$C$3:$AQ$3,0))</f>
        <v>16</v>
      </c>
      <c r="Q54" s="41" t="n">
        <f aca="false">IF(V54=999,"not reached",INDEX('Mediums (Working)'!$C$614:$AQ$614,V54))</f>
        <v>46298.9315277778</v>
      </c>
      <c r="R54" s="68" t="n">
        <f aca="false" t="array" ref="R54:R54">MAX(IF(ISNUMBER('Mediums (Working)'!$C$54:$AQ$54)*('Mediums (Working)'!$C$54:$AQ$54&lt;$F$5)*('Mediums (Working)'!$C$3:$AQ$3&lt;V54),'Mediums (Working)'!$C$614:$AQ$614,0))</f>
        <v>46298.9092824074</v>
      </c>
      <c r="S54" s="39" t="n">
        <f aca="false">IF(R54&gt;0,(R54-$C$3)*24,"")</f>
        <v>6.82277777777778</v>
      </c>
      <c r="T54" s="41" t="n">
        <f aca="false">IF(W54=0,"",INDEX('Mediums (Working)'!$C$614:$AQ$614,W54))</f>
        <v>46298.9092824074</v>
      </c>
      <c r="U54" s="39" t="n">
        <f aca="false">IF(W54=0,"",(T54-$C$3)*24)</f>
        <v>6.82277777777778</v>
      </c>
      <c r="V54" s="69" t="n">
        <f aca="false" t="array" ref="V54:V54">MIN(IF(ISNUMBER('Mediums (Working)'!$C$54:$AQ$54)*('Mediums (Working)'!$C$54:$AQ$54&gt;=$F$5),'Mediums (Working)'!$C$3:$AQ$3,999))</f>
        <v>24</v>
      </c>
      <c r="W54" s="70" t="n">
        <f aca="false" t="array" ref="W54:W54">MAX(IF(ISNUMBER('Mediums (Working)'!$C$54:$AQ$54)*('Mediums (Working)'!$C$54:$AQ$54&lt;$F$5),'Mediums (Working)'!$C$3:$AQ$3,0))</f>
        <v>23</v>
      </c>
      <c r="X54" s="41" t="n">
        <f aca="false">IF(AC54=999,"not reached",INDEX('Mediums (Working)'!$C$614:$AQ$614,AC54))</f>
        <v>46299.0184953704</v>
      </c>
      <c r="Y54" s="68" t="n">
        <f aca="false" t="array" ref="Y54:Y54">MAX(IF(ISNUMBER('Mediums (Working)'!$C$54:$AQ$54)*('Mediums (Working)'!$C$54:$AQ$54&lt;$H$5)*('Mediums (Working)'!$C$3:$AQ$3&lt;AC54),'Mediums (Working)'!$C$614:$AQ$614,0))</f>
        <v>46299.0035763889</v>
      </c>
      <c r="Z54" s="39" t="n">
        <f aca="false">IF(Y54&gt;0,(Y54-$C$3)*24,"")</f>
        <v>9.08583333333333</v>
      </c>
      <c r="AA54" s="41" t="n">
        <f aca="false">IF(AD54=0,"",INDEX('Mediums (Working)'!$C$614:$AQ$614,AD54))</f>
        <v>46299.0035763889</v>
      </c>
      <c r="AB54" s="39" t="n">
        <f aca="false">IF(AD54=0,"",(AA54-$C$3)*24)</f>
        <v>9.08583333333333</v>
      </c>
      <c r="AC54" s="69" t="n">
        <f aca="false" t="array" ref="AC54:AC54">MIN(IF(ISNUMBER('Mediums (Working)'!$C$54:$AQ$54)*('Mediums (Working)'!$C$54:$AQ$54&gt;=$H$5),'Mediums (Working)'!$C$3:$AQ$3,999))</f>
        <v>32</v>
      </c>
      <c r="AD54" s="70" t="n">
        <f aca="false" t="array" ref="AD54:AD54">MAX(IF(ISNUMBER('Mediums (Working)'!$C$54:$AQ$54)*('Mediums (Working)'!$C$54:$AQ$54&lt;$H$5),'Mediums (Working)'!$C$3:$AQ$3,0))</f>
        <v>31</v>
      </c>
      <c r="AE54" s="41" t="str">
        <f aca="false">IF(AJ54=999,"not reached",INDEX('Mediums (Working)'!$C$614:$AQ$614,AJ54))</f>
        <v>not reached</v>
      </c>
      <c r="AF54" s="68" t="n">
        <f aca="false" t="array" ref="AF54:AF54">MAX(IF(ISNUMBER('Mediums (Working)'!$C$54:$AQ$54)*('Mediums (Working)'!$C$54:$AQ$54&lt;$J$5)*('Mediums (Working)'!$C$3:$AQ$3&lt;AJ54),'Mediums (Working)'!$C$614:$AQ$614,0))</f>
        <v>46299.2075925926</v>
      </c>
      <c r="AG54" s="39" t="n">
        <f aca="false">IF(AF54&gt;0,(AF54-$C$3)*24,"")</f>
        <v>13.9822222222222</v>
      </c>
      <c r="AH54" s="41" t="n">
        <f aca="false">IF(AK54=0,"",INDEX('Mediums (Working)'!$C$614:$AQ$614,AK54))</f>
        <v>46299.2075925926</v>
      </c>
      <c r="AI54" s="39" t="n">
        <f aca="false">IF(AK54=0,"",(AH54-$C$3)*24)</f>
        <v>13.9822222222222</v>
      </c>
      <c r="AJ54" s="69" t="n">
        <f aca="false" t="array" ref="AJ54:AJ54">MIN(IF(ISNUMBER('Mediums (Working)'!$C$54:$AQ$54)*('Mediums (Working)'!$C$54:$AQ$54&gt;=$J$5),'Mediums (Working)'!$C$3:$AQ$3,999))</f>
        <v>999</v>
      </c>
      <c r="AK54" s="70" t="n">
        <f aca="false" t="array" ref="AK54:AK54">MAX(IF(ISNUMBER('Mediums (Working)'!$C$54:$AQ$54)*('Mediums (Working)'!$C$54:$AQ$54&lt;$J$5),'Mediums (Working)'!$C$3:$AQ$3,0))</f>
        <v>41</v>
      </c>
    </row>
    <row r="55" customFormat="false" ht="15" hidden="false" customHeight="false" outlineLevel="0" collapsed="false">
      <c r="A55" s="32" t="s">
        <v>310</v>
      </c>
      <c r="B55" s="33" t="s">
        <v>248</v>
      </c>
      <c r="C55" s="41" t="n">
        <f aca="false">IF(H55=999,"not reached",INDEX('Mediums (Working)'!$C$615:$AQ$615,H55))</f>
        <v>46298.7624421296</v>
      </c>
      <c r="D55" s="68" t="n">
        <f aca="false" t="array" ref="D55:D55">MAX(IF(ISNUMBER('Mediums (Working)'!$C$55:$AQ$55)*('Mediums (Working)'!$C$55:$AQ$55&lt;$B$5)*('Mediums (Working)'!$C$3:$AQ$3&lt;H55),'Mediums (Working)'!$C$615:$AQ$615,0))</f>
        <v>46298.7532986111</v>
      </c>
      <c r="E55" s="39" t="n">
        <f aca="false">IF(D55&gt;0,(D55-$C$3)*24,"")</f>
        <v>3.07916666666667</v>
      </c>
      <c r="F55" s="41" t="n">
        <f aca="false">IF(I55=0,"",INDEX('Mediums (Working)'!$C$615:$AQ$615,I55))</f>
        <v>46298.7945138889</v>
      </c>
      <c r="G55" s="39" t="n">
        <f aca="false">IF(I55=0,"",(F55-$C$3)*24)</f>
        <v>4.06833333333333</v>
      </c>
      <c r="H55" s="69" t="n">
        <f aca="false" t="array" ref="H55:H55">MIN(IF(ISNUMBER('Mediums (Working)'!$C$55:$AQ$55)*('Mediums (Working)'!$C$55:$AQ$55&gt;=$B$5),'Mediums (Working)'!$C$3:$AQ$3,999))</f>
        <v>9</v>
      </c>
      <c r="I55" s="70" t="n">
        <f aca="false" t="array" ref="I55:I55">MAX(IF(ISNUMBER('Mediums (Working)'!$C$55:$AQ$55)*('Mediums (Working)'!$C$55:$AQ$55&lt;$B$5),'Mediums (Working)'!$C$3:$AQ$3,0))</f>
        <v>12</v>
      </c>
      <c r="J55" s="41" t="n">
        <f aca="false">IF(O55=999,"not reached",INDEX('Mediums (Working)'!$C$615:$AQ$615,O55))</f>
        <v>46298.8770138889</v>
      </c>
      <c r="K55" s="68" t="n">
        <f aca="false" t="array" ref="K55:K55">MAX(IF(ISNUMBER('Mediums (Working)'!$C$55:$AQ$55)*('Mediums (Working)'!$C$55:$AQ$55&lt;$D$5)*('Mediums (Working)'!$C$3:$AQ$3&lt;O55),'Mediums (Working)'!$C$615:$AQ$615,0))</f>
        <v>46298.8660763889</v>
      </c>
      <c r="L55" s="39" t="n">
        <f aca="false">IF(K55&gt;0,(K55-$C$3)*24,"")</f>
        <v>5.78583333333333</v>
      </c>
      <c r="M55" s="41" t="n">
        <f aca="false">IF(P55=0,"",INDEX('Mediums (Working)'!$C$615:$AQ$615,P55))</f>
        <v>46298.8660763889</v>
      </c>
      <c r="N55" s="39" t="n">
        <f aca="false">IF(P55=0,"",(M55-$C$3)*24)</f>
        <v>5.78583333333333</v>
      </c>
      <c r="O55" s="69" t="n">
        <f aca="false" t="array" ref="O55:O55">MIN(IF(ISNUMBER('Mediums (Working)'!$C$55:$AQ$55)*('Mediums (Working)'!$C$55:$AQ$55&gt;=$D$5),'Mediums (Working)'!$C$3:$AQ$3,999))</f>
        <v>20</v>
      </c>
      <c r="P55" s="70" t="n">
        <f aca="false" t="array" ref="P55:P55">MAX(IF(ISNUMBER('Mediums (Working)'!$C$55:$AQ$55)*('Mediums (Working)'!$C$55:$AQ$55&lt;$D$5),'Mediums (Working)'!$C$3:$AQ$3,0))</f>
        <v>19</v>
      </c>
      <c r="Q55" s="41" t="n">
        <f aca="false">IF(V55=999,"not reached",INDEX('Mediums (Working)'!$C$615:$AQ$615,V55))</f>
        <v>46298.9609027778</v>
      </c>
      <c r="R55" s="68" t="n">
        <f aca="false" t="array" ref="R55:R55">MAX(IF(ISNUMBER('Mediums (Working)'!$C$55:$AQ$55)*('Mediums (Working)'!$C$55:$AQ$55&lt;$F$5)*('Mediums (Working)'!$C$3:$AQ$3&lt;V55),'Mediums (Working)'!$C$615:$AQ$615,0))</f>
        <v>46298.9496527778</v>
      </c>
      <c r="S55" s="39" t="n">
        <f aca="false">IF(R55&gt;0,(R55-$C$3)*24,"")</f>
        <v>7.79166666666667</v>
      </c>
      <c r="T55" s="41" t="n">
        <f aca="false">IF(W55=0,"",INDEX('Mediums (Working)'!$C$615:$AQ$615,W55))</f>
        <v>46298.9496527778</v>
      </c>
      <c r="U55" s="39" t="n">
        <f aca="false">IF(W55=0,"",(T55-$C$3)*24)</f>
        <v>7.79166666666667</v>
      </c>
      <c r="V55" s="69" t="n">
        <f aca="false" t="array" ref="V55:V55">MIN(IF(ISNUMBER('Mediums (Working)'!$C$55:$AQ$55)*('Mediums (Working)'!$C$55:$AQ$55&gt;=$F$5),'Mediums (Working)'!$C$3:$AQ$3,999))</f>
        <v>27</v>
      </c>
      <c r="W55" s="70" t="n">
        <f aca="false" t="array" ref="W55:W55">MAX(IF(ISNUMBER('Mediums (Working)'!$C$55:$AQ$55)*('Mediums (Working)'!$C$55:$AQ$55&lt;$F$5),'Mediums (Working)'!$C$3:$AQ$3,0))</f>
        <v>26</v>
      </c>
      <c r="X55" s="41" t="n">
        <f aca="false">IF(AC55=999,"not reached",INDEX('Mediums (Working)'!$C$615:$AQ$615,AC55))</f>
        <v>46299.0340162037</v>
      </c>
      <c r="Y55" s="68" t="n">
        <f aca="false" t="array" ref="Y55:Y55">MAX(IF(ISNUMBER('Mediums (Working)'!$C$55:$AQ$55)*('Mediums (Working)'!$C$55:$AQ$55&lt;$H$5)*('Mediums (Working)'!$C$3:$AQ$3&lt;AC55),'Mediums (Working)'!$C$615:$AQ$615,0))</f>
        <v>46299.0185185185</v>
      </c>
      <c r="Z55" s="39" t="n">
        <f aca="false">IF(Y55&gt;0,(Y55-$C$3)*24,"")</f>
        <v>9.44444444444445</v>
      </c>
      <c r="AA55" s="41" t="n">
        <f aca="false">IF(AD55=0,"",INDEX('Mediums (Working)'!$C$615:$AQ$615,AD55))</f>
        <v>46299.0185185185</v>
      </c>
      <c r="AB55" s="39" t="n">
        <f aca="false">IF(AD55=0,"",(AA55-$C$3)*24)</f>
        <v>9.44444444444445</v>
      </c>
      <c r="AC55" s="69" t="n">
        <f aca="false" t="array" ref="AC55:AC55">MIN(IF(ISNUMBER('Mediums (Working)'!$C$55:$AQ$55)*('Mediums (Working)'!$C$55:$AQ$55&gt;=$H$5),'Mediums (Working)'!$C$3:$AQ$3,999))</f>
        <v>33</v>
      </c>
      <c r="AD55" s="70" t="n">
        <f aca="false" t="array" ref="AD55:AD55">MAX(IF(ISNUMBER('Mediums (Working)'!$C$55:$AQ$55)*('Mediums (Working)'!$C$55:$AQ$55&lt;$H$5),'Mediums (Working)'!$C$3:$AQ$3,0))</f>
        <v>32</v>
      </c>
      <c r="AE55" s="41" t="str">
        <f aca="false">IF(AJ55=999,"not reached",INDEX('Mediums (Working)'!$C$615:$AQ$615,AJ55))</f>
        <v>not reached</v>
      </c>
      <c r="AF55" s="68" t="n">
        <f aca="false" t="array" ref="AF55:AF55">MAX(IF(ISNUMBER('Mediums (Working)'!$C$55:$AQ$55)*('Mediums (Working)'!$C$55:$AQ$55&lt;$J$5)*('Mediums (Working)'!$C$3:$AQ$3&lt;AJ55),'Mediums (Working)'!$C$615:$AQ$615,0))</f>
        <v>46299.2076041667</v>
      </c>
      <c r="AG55" s="39" t="n">
        <f aca="false">IF(AF55&gt;0,(AF55-$C$3)*24,"")</f>
        <v>13.9825</v>
      </c>
      <c r="AH55" s="41" t="n">
        <f aca="false">IF(AK55=0,"",INDEX('Mediums (Working)'!$C$615:$AQ$615,AK55))</f>
        <v>46299.2076041667</v>
      </c>
      <c r="AI55" s="39" t="n">
        <f aca="false">IF(AK55=0,"",(AH55-$C$3)*24)</f>
        <v>13.9825</v>
      </c>
      <c r="AJ55" s="69" t="n">
        <f aca="false" t="array" ref="AJ55:AJ55">MIN(IF(ISNUMBER('Mediums (Working)'!$C$55:$AQ$55)*('Mediums (Working)'!$C$55:$AQ$55&gt;=$J$5),'Mediums (Working)'!$C$3:$AQ$3,999))</f>
        <v>999</v>
      </c>
      <c r="AK55" s="70" t="n">
        <f aca="false" t="array" ref="AK55:AK55">MAX(IF(ISNUMBER('Mediums (Working)'!$C$55:$AQ$55)*('Mediums (Working)'!$C$55:$AQ$55&lt;$J$5),'Mediums (Working)'!$C$3:$AQ$3,0))</f>
        <v>41</v>
      </c>
    </row>
    <row r="56" customFormat="false" ht="15" hidden="false" customHeight="false" outlineLevel="0" collapsed="false">
      <c r="A56" s="32" t="s">
        <v>313</v>
      </c>
      <c r="B56" s="33" t="s">
        <v>248</v>
      </c>
      <c r="C56" s="41" t="n">
        <f aca="false">IF(H56=999,"not reached",INDEX('Mediums (Working)'!$C$616:$AQ$616,H56))</f>
        <v>46298.783599537</v>
      </c>
      <c r="D56" s="68" t="n">
        <f aca="false" t="array" ref="D56:D56">MAX(IF(ISNUMBER('Mediums (Working)'!$C$56:$AQ$56)*('Mediums (Working)'!$C$56:$AQ$56&lt;$B$5)*('Mediums (Working)'!$C$3:$AQ$3&lt;H56),'Mediums (Working)'!$C$616:$AQ$616,0))</f>
        <v>46298.7743055556</v>
      </c>
      <c r="E56" s="39" t="n">
        <f aca="false">IF(D56&gt;0,(D56-$C$3)*24,"")</f>
        <v>3.58333333333333</v>
      </c>
      <c r="F56" s="41" t="n">
        <f aca="false">IF(I56=0,"",INDEX('Mediums (Working)'!$C$616:$AQ$616,I56))</f>
        <v>46298.8250810185</v>
      </c>
      <c r="G56" s="39" t="n">
        <f aca="false">IF(I56=0,"",(F56-$C$3)*24)</f>
        <v>4.80194444444445</v>
      </c>
      <c r="H56" s="69" t="n">
        <f aca="false" t="array" ref="H56:H56">MIN(IF(ISNUMBER('Mediums (Working)'!$C$56:$AQ$56)*('Mediums (Working)'!$C$56:$AQ$56&gt;=$B$5),'Mediums (Working)'!$C$3:$AQ$3,999))</f>
        <v>11</v>
      </c>
      <c r="I56" s="70" t="n">
        <f aca="false" t="array" ref="I56:I56">MAX(IF(ISNUMBER('Mediums (Working)'!$C$56:$AQ$56)*('Mediums (Working)'!$C$56:$AQ$56&lt;$B$5),'Mediums (Working)'!$C$3:$AQ$3,0))</f>
        <v>15</v>
      </c>
      <c r="J56" s="41" t="n">
        <f aca="false">IF(O56=999,"not reached",INDEX('Mediums (Working)'!$C$616:$AQ$616,O56))</f>
        <v>46298.8985300926</v>
      </c>
      <c r="K56" s="68" t="n">
        <f aca="false" t="array" ref="K56:K56">MAX(IF(ISNUMBER('Mediums (Working)'!$C$56:$AQ$56)*('Mediums (Working)'!$C$56:$AQ$56&lt;$D$5)*('Mediums (Working)'!$C$3:$AQ$3&lt;O56),'Mediums (Working)'!$C$616:$AQ$616,0))</f>
        <v>46298.8878009259</v>
      </c>
      <c r="L56" s="39" t="n">
        <f aca="false">IF(K56&gt;0,(K56-$C$3)*24,"")</f>
        <v>6.30722222222222</v>
      </c>
      <c r="M56" s="41" t="n">
        <f aca="false">IF(P56=0,"",INDEX('Mediums (Working)'!$C$616:$AQ$616,P56))</f>
        <v>46298.8878009259</v>
      </c>
      <c r="N56" s="39" t="n">
        <f aca="false">IF(P56=0,"",(M56-$C$3)*24)</f>
        <v>6.30722222222222</v>
      </c>
      <c r="O56" s="69" t="n">
        <f aca="false" t="array" ref="O56:O56">MIN(IF(ISNUMBER('Mediums (Working)'!$C$56:$AQ$56)*('Mediums (Working)'!$C$56:$AQ$56&gt;=$D$5),'Mediums (Working)'!$C$3:$AQ$3,999))</f>
        <v>22</v>
      </c>
      <c r="P56" s="70" t="n">
        <f aca="false" t="array" ref="P56:P56">MAX(IF(ISNUMBER('Mediums (Working)'!$C$56:$AQ$56)*('Mediums (Working)'!$C$56:$AQ$56&lt;$D$5),'Mediums (Working)'!$C$3:$AQ$3,0))</f>
        <v>21</v>
      </c>
      <c r="Q56" s="41" t="n">
        <f aca="false">IF(V56=999,"not reached",INDEX('Mediums (Working)'!$C$616:$AQ$616,V56))</f>
        <v>46298.9706365741</v>
      </c>
      <c r="R56" s="68" t="n">
        <f aca="false" t="array" ref="R56:R56">MAX(IF(ISNUMBER('Mediums (Working)'!$C$56:$AQ$56)*('Mediums (Working)'!$C$56:$AQ$56&lt;$F$5)*('Mediums (Working)'!$C$3:$AQ$3&lt;V56),'Mediums (Working)'!$C$616:$AQ$616,0))</f>
        <v>46298.9609143519</v>
      </c>
      <c r="S56" s="39" t="n">
        <f aca="false">IF(R56&gt;0,(R56-$C$3)*24,"")</f>
        <v>8.06194444444444</v>
      </c>
      <c r="T56" s="41" t="n">
        <f aca="false">IF(W56=0,"",INDEX('Mediums (Working)'!$C$616:$AQ$616,W56))</f>
        <v>46298.9609143519</v>
      </c>
      <c r="U56" s="39" t="n">
        <f aca="false">IF(W56=0,"",(T56-$C$3)*24)</f>
        <v>8.06194444444444</v>
      </c>
      <c r="V56" s="69" t="n">
        <f aca="false" t="array" ref="V56:V56">MIN(IF(ISNUMBER('Mediums (Working)'!$C$56:$AQ$56)*('Mediums (Working)'!$C$56:$AQ$56&gt;=$F$5),'Mediums (Working)'!$C$3:$AQ$3,999))</f>
        <v>28</v>
      </c>
      <c r="W56" s="70" t="n">
        <f aca="false" t="array" ref="W56:W56">MAX(IF(ISNUMBER('Mediums (Working)'!$C$56:$AQ$56)*('Mediums (Working)'!$C$56:$AQ$56&lt;$F$5),'Mediums (Working)'!$C$3:$AQ$3,0))</f>
        <v>27</v>
      </c>
      <c r="X56" s="41" t="n">
        <f aca="false">IF(AC56=999,"not reached",INDEX('Mediums (Working)'!$C$616:$AQ$616,AC56))</f>
        <v>46299.0340509259</v>
      </c>
      <c r="Y56" s="68" t="n">
        <f aca="false" t="array" ref="Y56:Y56">MAX(IF(ISNUMBER('Mediums (Working)'!$C$56:$AQ$56)*('Mediums (Working)'!$C$56:$AQ$56&lt;$H$5)*('Mediums (Working)'!$C$3:$AQ$3&lt;AC56),'Mediums (Working)'!$C$616:$AQ$616,0))</f>
        <v>46299.0185416667</v>
      </c>
      <c r="Z56" s="39" t="n">
        <f aca="false">IF(Y56&gt;0,(Y56-$C$3)*24,"")</f>
        <v>9.445</v>
      </c>
      <c r="AA56" s="41" t="n">
        <f aca="false">IF(AD56=0,"",INDEX('Mediums (Working)'!$C$616:$AQ$616,AD56))</f>
        <v>46299.0185416667</v>
      </c>
      <c r="AB56" s="39" t="n">
        <f aca="false">IF(AD56=0,"",(AA56-$C$3)*24)</f>
        <v>9.445</v>
      </c>
      <c r="AC56" s="69" t="n">
        <f aca="false" t="array" ref="AC56:AC56">MIN(IF(ISNUMBER('Mediums (Working)'!$C$56:$AQ$56)*('Mediums (Working)'!$C$56:$AQ$56&gt;=$H$5),'Mediums (Working)'!$C$3:$AQ$3,999))</f>
        <v>33</v>
      </c>
      <c r="AD56" s="70" t="n">
        <f aca="false" t="array" ref="AD56:AD56">MAX(IF(ISNUMBER('Mediums (Working)'!$C$56:$AQ$56)*('Mediums (Working)'!$C$56:$AQ$56&lt;$H$5),'Mediums (Working)'!$C$3:$AQ$3,0))</f>
        <v>32</v>
      </c>
      <c r="AE56" s="41" t="str">
        <f aca="false">IF(AJ56=999,"not reached",INDEX('Mediums (Working)'!$C$616:$AQ$616,AJ56))</f>
        <v>not reached</v>
      </c>
      <c r="AF56" s="68" t="n">
        <f aca="false" t="array" ref="AF56:AF56">MAX(IF(ISNUMBER('Mediums (Working)'!$C$56:$AQ$56)*('Mediums (Working)'!$C$56:$AQ$56&lt;$J$5)*('Mediums (Working)'!$C$3:$AQ$3&lt;AJ56),'Mediums (Working)'!$C$616:$AQ$616,0))</f>
        <v>46299.2076273148</v>
      </c>
      <c r="AG56" s="39" t="n">
        <f aca="false">IF(AF56&gt;0,(AF56-$C$3)*24,"")</f>
        <v>13.9830555555556</v>
      </c>
      <c r="AH56" s="41" t="n">
        <f aca="false">IF(AK56=0,"",INDEX('Mediums (Working)'!$C$616:$AQ$616,AK56))</f>
        <v>46299.2076273148</v>
      </c>
      <c r="AI56" s="39" t="n">
        <f aca="false">IF(AK56=0,"",(AH56-$C$3)*24)</f>
        <v>13.9830555555556</v>
      </c>
      <c r="AJ56" s="69" t="n">
        <f aca="false" t="array" ref="AJ56:AJ56">MIN(IF(ISNUMBER('Mediums (Working)'!$C$56:$AQ$56)*('Mediums (Working)'!$C$56:$AQ$56&gt;=$J$5),'Mediums (Working)'!$C$3:$AQ$3,999))</f>
        <v>999</v>
      </c>
      <c r="AK56" s="70" t="n">
        <f aca="false" t="array" ref="AK56:AK56">MAX(IF(ISNUMBER('Mediums (Working)'!$C$56:$AQ$56)*('Mediums (Working)'!$C$56:$AQ$56&lt;$J$5),'Mediums (Working)'!$C$3:$AQ$3,0))</f>
        <v>41</v>
      </c>
    </row>
    <row r="57" customFormat="false" ht="15" hidden="false" customHeight="false" outlineLevel="0" collapsed="false">
      <c r="A57" s="32" t="s">
        <v>316</v>
      </c>
      <c r="B57" s="33" t="s">
        <v>248</v>
      </c>
      <c r="C57" s="41" t="n">
        <f aca="false">IF(H57=999,"not reached",INDEX('Mediums (Working)'!$C$617:$AQ$617,H57))</f>
        <v>46298.7122106482</v>
      </c>
      <c r="D57" s="68" t="n">
        <f aca="false" t="array" ref="D57:D57">MAX(IF(ISNUMBER('Mediums (Working)'!$C$57:$AQ$57)*('Mediums (Working)'!$C$57:$AQ$57&lt;$B$5)*('Mediums (Working)'!$C$3:$AQ$3&lt;H57),'Mediums (Working)'!$C$617:$AQ$617,0))</f>
        <v>46298.7016435185</v>
      </c>
      <c r="E57" s="39" t="n">
        <f aca="false">IF(D57&gt;0,(D57-$C$3)*24,"")</f>
        <v>1.83944444444444</v>
      </c>
      <c r="F57" s="41" t="n">
        <f aca="false">IF(I57=0,"",INDEX('Mediums (Working)'!$C$617:$AQ$617,I57))</f>
        <v>46298.8251041667</v>
      </c>
      <c r="G57" s="39" t="n">
        <f aca="false">IF(I57=0,"",(F57-$C$3)*24)</f>
        <v>4.8025</v>
      </c>
      <c r="H57" s="69" t="n">
        <f aca="false" t="array" ref="H57:H57">MIN(IF(ISNUMBER('Mediums (Working)'!$C$57:$AQ$57)*('Mediums (Working)'!$C$57:$AQ$57&gt;=$B$5),'Mediums (Working)'!$C$3:$AQ$3,999))</f>
        <v>5</v>
      </c>
      <c r="I57" s="70" t="n">
        <f aca="false" t="array" ref="I57:I57">MAX(IF(ISNUMBER('Mediums (Working)'!$C$57:$AQ$57)*('Mediums (Working)'!$C$57:$AQ$57&lt;$B$5),'Mediums (Working)'!$C$3:$AQ$3,0))</f>
        <v>15</v>
      </c>
      <c r="J57" s="41" t="n">
        <f aca="false">IF(O57=999,"not reached",INDEX('Mediums (Working)'!$C$617:$AQ$617,O57))</f>
        <v>46298.8985416667</v>
      </c>
      <c r="K57" s="68" t="n">
        <f aca="false" t="array" ref="K57:K57">MAX(IF(ISNUMBER('Mediums (Working)'!$C$57:$AQ$57)*('Mediums (Working)'!$C$57:$AQ$57&lt;$D$5)*('Mediums (Working)'!$C$3:$AQ$3&lt;O57),'Mediums (Working)'!$C$617:$AQ$617,0))</f>
        <v>46298.8878587963</v>
      </c>
      <c r="L57" s="39" t="n">
        <f aca="false">IF(K57&gt;0,(K57-$C$3)*24,"")</f>
        <v>6.30861111111111</v>
      </c>
      <c r="M57" s="41" t="n">
        <f aca="false">IF(P57=0,"",INDEX('Mediums (Working)'!$C$617:$AQ$617,P57))</f>
        <v>46298.8878587963</v>
      </c>
      <c r="N57" s="39" t="n">
        <f aca="false">IF(P57=0,"",(M57-$C$3)*24)</f>
        <v>6.30861111111111</v>
      </c>
      <c r="O57" s="69" t="n">
        <f aca="false" t="array" ref="O57:O57">MIN(IF(ISNUMBER('Mediums (Working)'!$C$57:$AQ$57)*('Mediums (Working)'!$C$57:$AQ$57&gt;=$D$5),'Mediums (Working)'!$C$3:$AQ$3,999))</f>
        <v>22</v>
      </c>
      <c r="P57" s="70" t="n">
        <f aca="false" t="array" ref="P57:P57">MAX(IF(ISNUMBER('Mediums (Working)'!$C$57:$AQ$57)*('Mediums (Working)'!$C$57:$AQ$57&lt;$D$5),'Mediums (Working)'!$C$3:$AQ$3,0))</f>
        <v>21</v>
      </c>
      <c r="Q57" s="41" t="n">
        <f aca="false">IF(V57=999,"not reached",INDEX('Mediums (Working)'!$C$617:$AQ$617,V57))</f>
        <v>46298.9706597222</v>
      </c>
      <c r="R57" s="68" t="n">
        <f aca="false" t="array" ref="R57:R57">MAX(IF(ISNUMBER('Mediums (Working)'!$C$57:$AQ$57)*('Mediums (Working)'!$C$57:$AQ$57&lt;$F$5)*('Mediums (Working)'!$C$3:$AQ$3&lt;V57),'Mediums (Working)'!$C$617:$AQ$617,0))</f>
        <v>46298.9609375</v>
      </c>
      <c r="S57" s="39" t="n">
        <f aca="false">IF(R57&gt;0,(R57-$C$3)*24,"")</f>
        <v>8.0625</v>
      </c>
      <c r="T57" s="41" t="n">
        <f aca="false">IF(W57=0,"",INDEX('Mediums (Working)'!$C$617:$AQ$617,W57))</f>
        <v>46298.9609375</v>
      </c>
      <c r="U57" s="39" t="n">
        <f aca="false">IF(W57=0,"",(T57-$C$3)*24)</f>
        <v>8.0625</v>
      </c>
      <c r="V57" s="69" t="n">
        <f aca="false" t="array" ref="V57:V57">MIN(IF(ISNUMBER('Mediums (Working)'!$C$57:$AQ$57)*('Mediums (Working)'!$C$57:$AQ$57&gt;=$F$5),'Mediums (Working)'!$C$3:$AQ$3,999))</f>
        <v>28</v>
      </c>
      <c r="W57" s="70" t="n">
        <f aca="false" t="array" ref="W57:W57">MAX(IF(ISNUMBER('Mediums (Working)'!$C$57:$AQ$57)*('Mediums (Working)'!$C$57:$AQ$57&lt;$F$5),'Mediums (Working)'!$C$3:$AQ$3,0))</f>
        <v>27</v>
      </c>
      <c r="X57" s="41" t="n">
        <f aca="false">IF(AC57=999,"not reached",INDEX('Mediums (Working)'!$C$617:$AQ$617,AC57))</f>
        <v>46299.0564467593</v>
      </c>
      <c r="Y57" s="68" t="n">
        <f aca="false" t="array" ref="Y57:Y57">MAX(IF(ISNUMBER('Mediums (Working)'!$C$57:$AQ$57)*('Mediums (Working)'!$C$57:$AQ$57&lt;$H$5)*('Mediums (Working)'!$C$3:$AQ$3&lt;AC57),'Mediums (Working)'!$C$617:$AQ$617,0))</f>
        <v>46299.0340740741</v>
      </c>
      <c r="Z57" s="39" t="n">
        <f aca="false">IF(Y57&gt;0,(Y57-$C$3)*24,"")</f>
        <v>9.81777777777778</v>
      </c>
      <c r="AA57" s="41" t="n">
        <f aca="false">IF(AD57=0,"",INDEX('Mediums (Working)'!$C$617:$AQ$617,AD57))</f>
        <v>46299.0340740741</v>
      </c>
      <c r="AB57" s="39" t="n">
        <f aca="false">IF(AD57=0,"",(AA57-$C$3)*24)</f>
        <v>9.81777777777778</v>
      </c>
      <c r="AC57" s="69" t="n">
        <f aca="false" t="array" ref="AC57:AC57">MIN(IF(ISNUMBER('Mediums (Working)'!$C$57:$AQ$57)*('Mediums (Working)'!$C$57:$AQ$57&gt;=$H$5),'Mediums (Working)'!$C$3:$AQ$3,999))</f>
        <v>34</v>
      </c>
      <c r="AD57" s="70" t="n">
        <f aca="false" t="array" ref="AD57:AD57">MAX(IF(ISNUMBER('Mediums (Working)'!$C$57:$AQ$57)*('Mediums (Working)'!$C$57:$AQ$57&lt;$H$5),'Mediums (Working)'!$C$3:$AQ$3,0))</f>
        <v>33</v>
      </c>
      <c r="AE57" s="41" t="str">
        <f aca="false">IF(AJ57=999,"not reached",INDEX('Mediums (Working)'!$C$617:$AQ$617,AJ57))</f>
        <v>not reached</v>
      </c>
      <c r="AF57" s="68" t="n">
        <f aca="false" t="array" ref="AF57:AF57">MAX(IF(ISNUMBER('Mediums (Working)'!$C$57:$AQ$57)*('Mediums (Working)'!$C$57:$AQ$57&lt;$J$5)*('Mediums (Working)'!$C$3:$AQ$3&lt;AJ57),'Mediums (Working)'!$C$617:$AQ$617,0))</f>
        <v>46299.2076388889</v>
      </c>
      <c r="AG57" s="39" t="n">
        <f aca="false">IF(AF57&gt;0,(AF57-$C$3)*24,"")</f>
        <v>13.9833333333333</v>
      </c>
      <c r="AH57" s="41" t="n">
        <f aca="false">IF(AK57=0,"",INDEX('Mediums (Working)'!$C$617:$AQ$617,AK57))</f>
        <v>46299.2076388889</v>
      </c>
      <c r="AI57" s="39" t="n">
        <f aca="false">IF(AK57=0,"",(AH57-$C$3)*24)</f>
        <v>13.9833333333333</v>
      </c>
      <c r="AJ57" s="69" t="n">
        <f aca="false" t="array" ref="AJ57:AJ57">MIN(IF(ISNUMBER('Mediums (Working)'!$C$57:$AQ$57)*('Mediums (Working)'!$C$57:$AQ$57&gt;=$J$5),'Mediums (Working)'!$C$3:$AQ$3,999))</f>
        <v>999</v>
      </c>
      <c r="AK57" s="70" t="n">
        <f aca="false" t="array" ref="AK57:AK57">MAX(IF(ISNUMBER('Mediums (Working)'!$C$57:$AQ$57)*('Mediums (Working)'!$C$57:$AQ$57&lt;$J$5),'Mediums (Working)'!$C$3:$AQ$3,0))</f>
        <v>41</v>
      </c>
    </row>
    <row r="58" customFormat="false" ht="15" hidden="false" customHeight="false" outlineLevel="0" collapsed="false">
      <c r="A58" s="32" t="s">
        <v>319</v>
      </c>
      <c r="B58" s="33" t="s">
        <v>248</v>
      </c>
      <c r="C58" s="41" t="n">
        <f aca="false">IF(H58=999,"not reached",INDEX('Mediums (Working)'!$C$618:$AQ$618,H58))</f>
        <v>46298.6707060185</v>
      </c>
      <c r="D58" s="68" t="n">
        <f aca="false" t="array" ref="D58:D58">MAX(IF(ISNUMBER('Mediums (Working)'!$C$58:$AQ$58)*('Mediums (Working)'!$C$58:$AQ$58&lt;$B$5)*('Mediums (Working)'!$C$3:$AQ$3&lt;H58),'Mediums (Working)'!$C$618:$AQ$618,0))</f>
        <v>0</v>
      </c>
      <c r="E58" s="39" t="str">
        <f aca="false">IF(D58&gt;0,(D58-$C$3)*24,"")</f>
        <v/>
      </c>
      <c r="F58" s="41" t="n">
        <f aca="false">IF(I58=0,"",INDEX('Mediums (Working)'!$C$618:$AQ$618,I58))</f>
        <v>46298.7743518519</v>
      </c>
      <c r="G58" s="39" t="n">
        <f aca="false">IF(I58=0,"",(F58-$C$3)*24)</f>
        <v>3.58444444444445</v>
      </c>
      <c r="H58" s="69" t="n">
        <f aca="false" t="array" ref="H58:H58">MIN(IF(ISNUMBER('Mediums (Working)'!$C$58:$AQ$58)*('Mediums (Working)'!$C$58:$AQ$58&gt;=$B$5),'Mediums (Working)'!$C$3:$AQ$3,999))</f>
        <v>1</v>
      </c>
      <c r="I58" s="70" t="n">
        <f aca="false" t="array" ref="I58:I58">MAX(IF(ISNUMBER('Mediums (Working)'!$C$58:$AQ$58)*('Mediums (Working)'!$C$58:$AQ$58&lt;$B$5),'Mediums (Working)'!$C$3:$AQ$3,0))</f>
        <v>10</v>
      </c>
      <c r="J58" s="41" t="n">
        <f aca="false">IF(O58=999,"not reached",INDEX('Mediums (Working)'!$C$618:$AQ$618,O58))</f>
        <v>46298.8661342593</v>
      </c>
      <c r="K58" s="68" t="n">
        <f aca="false" t="array" ref="K58:K58">MAX(IF(ISNUMBER('Mediums (Working)'!$C$58:$AQ$58)*('Mediums (Working)'!$C$58:$AQ$58&lt;$D$5)*('Mediums (Working)'!$C$3:$AQ$3&lt;O58),'Mediums (Working)'!$C$618:$AQ$618,0))</f>
        <v>46298.8565393519</v>
      </c>
      <c r="L58" s="39" t="n">
        <f aca="false">IF(K58&gt;0,(K58-$C$3)*24,"")</f>
        <v>5.55694444444444</v>
      </c>
      <c r="M58" s="41" t="n">
        <f aca="false">IF(P58=0,"",INDEX('Mediums (Working)'!$C$618:$AQ$618,P58))</f>
        <v>46298.8565393519</v>
      </c>
      <c r="N58" s="39" t="n">
        <f aca="false">IF(P58=0,"",(M58-$C$3)*24)</f>
        <v>5.55694444444444</v>
      </c>
      <c r="O58" s="69" t="n">
        <f aca="false" t="array" ref="O58:O58">MIN(IF(ISNUMBER('Mediums (Working)'!$C$58:$AQ$58)*('Mediums (Working)'!$C$58:$AQ$58&gt;=$D$5),'Mediums (Working)'!$C$3:$AQ$3,999))</f>
        <v>19</v>
      </c>
      <c r="P58" s="70" t="n">
        <f aca="false" t="array" ref="P58:P58">MAX(IF(ISNUMBER('Mediums (Working)'!$C$58:$AQ$58)*('Mediums (Working)'!$C$58:$AQ$58&lt;$D$5),'Mediums (Working)'!$C$3:$AQ$3,0))</f>
        <v>18</v>
      </c>
      <c r="Q58" s="41" t="n">
        <f aca="false">IF(V58=999,"not reached",INDEX('Mediums (Working)'!$C$618:$AQ$618,V58))</f>
        <v>46298.9920949074</v>
      </c>
      <c r="R58" s="68" t="n">
        <f aca="false" t="array" ref="R58:R58">MAX(IF(ISNUMBER('Mediums (Working)'!$C$58:$AQ$58)*('Mediums (Working)'!$C$58:$AQ$58&lt;$F$5)*('Mediums (Working)'!$C$3:$AQ$3&lt;V58),'Mediums (Working)'!$C$618:$AQ$618,0))</f>
        <v>46298.9834953704</v>
      </c>
      <c r="S58" s="39" t="n">
        <f aca="false">IF(R58&gt;0,(R58-$C$3)*24,"")</f>
        <v>8.60388888888889</v>
      </c>
      <c r="T58" s="41" t="n">
        <f aca="false">IF(W58=0,"",INDEX('Mediums (Working)'!$C$618:$AQ$618,W58))</f>
        <v>46298.9834953704</v>
      </c>
      <c r="U58" s="39" t="n">
        <f aca="false">IF(W58=0,"",(T58-$C$3)*24)</f>
        <v>8.60388888888889</v>
      </c>
      <c r="V58" s="69" t="n">
        <f aca="false" t="array" ref="V58:V58">MIN(IF(ISNUMBER('Mediums (Working)'!$C$58:$AQ$58)*('Mediums (Working)'!$C$58:$AQ$58&gt;=$F$5),'Mediums (Working)'!$C$3:$AQ$3,999))</f>
        <v>30</v>
      </c>
      <c r="W58" s="70" t="n">
        <f aca="false" t="array" ref="W58:W58">MAX(IF(ISNUMBER('Mediums (Working)'!$C$58:$AQ$58)*('Mediums (Working)'!$C$58:$AQ$58&lt;$F$5),'Mediums (Working)'!$C$3:$AQ$3,0))</f>
        <v>29</v>
      </c>
      <c r="X58" s="41" t="n">
        <f aca="false">IF(AC58=999,"not reached",INDEX('Mediums (Working)'!$C$618:$AQ$618,AC58))</f>
        <v>46299.067349537</v>
      </c>
      <c r="Y58" s="68" t="n">
        <f aca="false" t="array" ref="Y58:Y58">MAX(IF(ISNUMBER('Mediums (Working)'!$C$58:$AQ$58)*('Mediums (Working)'!$C$58:$AQ$58&lt;$H$5)*('Mediums (Working)'!$C$3:$AQ$3&lt;AC58),'Mediums (Working)'!$C$618:$AQ$618,0))</f>
        <v>46299.0564699074</v>
      </c>
      <c r="Z58" s="39" t="n">
        <f aca="false">IF(Y58&gt;0,(Y58-$C$3)*24,"")</f>
        <v>10.3552777777778</v>
      </c>
      <c r="AA58" s="41" t="n">
        <f aca="false">IF(AD58=0,"",INDEX('Mediums (Working)'!$C$618:$AQ$618,AD58))</f>
        <v>46299.0564699074</v>
      </c>
      <c r="AB58" s="39" t="n">
        <f aca="false">IF(AD58=0,"",(AA58-$C$3)*24)</f>
        <v>10.3552777777778</v>
      </c>
      <c r="AC58" s="69" t="n">
        <f aca="false" t="array" ref="AC58:AC58">MIN(IF(ISNUMBER('Mediums (Working)'!$C$58:$AQ$58)*('Mediums (Working)'!$C$58:$AQ$58&gt;=$H$5),'Mediums (Working)'!$C$3:$AQ$3,999))</f>
        <v>35</v>
      </c>
      <c r="AD58" s="70" t="n">
        <f aca="false" t="array" ref="AD58:AD58">MAX(IF(ISNUMBER('Mediums (Working)'!$C$58:$AQ$58)*('Mediums (Working)'!$C$58:$AQ$58&lt;$H$5),'Mediums (Working)'!$C$3:$AQ$3,0))</f>
        <v>34</v>
      </c>
      <c r="AE58" s="41" t="str">
        <f aca="false">IF(AJ58=999,"not reached",INDEX('Mediums (Working)'!$C$618:$AQ$618,AJ58))</f>
        <v>not reached</v>
      </c>
      <c r="AF58" s="68" t="n">
        <f aca="false" t="array" ref="AF58:AF58">MAX(IF(ISNUMBER('Mediums (Working)'!$C$58:$AQ$58)*('Mediums (Working)'!$C$58:$AQ$58&lt;$J$5)*('Mediums (Working)'!$C$3:$AQ$3&lt;AJ58),'Mediums (Working)'!$C$618:$AQ$618,0))</f>
        <v>46299.207650463</v>
      </c>
      <c r="AG58" s="39" t="n">
        <f aca="false">IF(AF58&gt;0,(AF58-$C$3)*24,"")</f>
        <v>13.9836111111111</v>
      </c>
      <c r="AH58" s="41" t="n">
        <f aca="false">IF(AK58=0,"",INDEX('Mediums (Working)'!$C$618:$AQ$618,AK58))</f>
        <v>46299.207650463</v>
      </c>
      <c r="AI58" s="39" t="n">
        <f aca="false">IF(AK58=0,"",(AH58-$C$3)*24)</f>
        <v>13.9836111111111</v>
      </c>
      <c r="AJ58" s="69" t="n">
        <f aca="false" t="array" ref="AJ58:AJ58">MIN(IF(ISNUMBER('Mediums (Working)'!$C$58:$AQ$58)*('Mediums (Working)'!$C$58:$AQ$58&gt;=$J$5),'Mediums (Working)'!$C$3:$AQ$3,999))</f>
        <v>999</v>
      </c>
      <c r="AK58" s="70" t="n">
        <f aca="false" t="array" ref="AK58:AK58">MAX(IF(ISNUMBER('Mediums (Working)'!$C$58:$AQ$58)*('Mediums (Working)'!$C$58:$AQ$58&lt;$J$5),'Mediums (Working)'!$C$3:$AQ$3,0))</f>
        <v>41</v>
      </c>
    </row>
    <row r="61" customFormat="false" ht="15" hidden="false" customHeight="false" outlineLevel="0" collapsed="false">
      <c r="A61" s="44" t="s">
        <v>5580</v>
      </c>
    </row>
    <row r="62" customFormat="false" ht="30" hidden="false" customHeight="true" outlineLevel="0" collapsed="false">
      <c r="A62" s="9" t="s">
        <v>5402</v>
      </c>
      <c r="B62" s="9" t="s">
        <v>107</v>
      </c>
      <c r="C62" s="9" t="s">
        <v>5581</v>
      </c>
      <c r="D62" s="57" t="s">
        <v>5582</v>
      </c>
      <c r="E62" s="58" t="s">
        <v>5583</v>
      </c>
      <c r="F62" s="57" t="s">
        <v>5584</v>
      </c>
      <c r="G62" s="58" t="s">
        <v>5585</v>
      </c>
      <c r="H62" s="57" t="s">
        <v>5586</v>
      </c>
      <c r="I62" s="58" t="s">
        <v>5587</v>
      </c>
      <c r="J62" s="57" t="s">
        <v>5588</v>
      </c>
      <c r="K62" s="58" t="s">
        <v>5589</v>
      </c>
      <c r="L62" s="57" t="s">
        <v>5590</v>
      </c>
      <c r="M62" s="58" t="s">
        <v>5591</v>
      </c>
    </row>
    <row r="63" customFormat="false" ht="15" hidden="false" customHeight="false" outlineLevel="0" collapsed="false">
      <c r="A63" s="46" t="n">
        <v>1</v>
      </c>
      <c r="B63" s="45" t="s">
        <v>147</v>
      </c>
      <c r="C63" s="47" t="n">
        <v>1.077</v>
      </c>
      <c r="D63" s="64" t="n">
        <f aca="false">COUNTIF($H$8:$H$34,"&gt;"&amp;A63)</f>
        <v>13</v>
      </c>
      <c r="E63" s="64" t="n">
        <f aca="false">COUNTIF($H$36:$H$58,"&gt;"&amp;A63)</f>
        <v>22</v>
      </c>
      <c r="F63" s="64" t="n">
        <f aca="false">COUNTIF($O$8:$O$34,"&gt;"&amp;A63)</f>
        <v>24</v>
      </c>
      <c r="G63" s="64" t="n">
        <f aca="false">COUNTIF($O$36:$O$58,"&gt;"&amp;A63)</f>
        <v>23</v>
      </c>
      <c r="H63" s="64" t="n">
        <f aca="false">COUNTIF($V$8:$V$34,"&gt;"&amp;A63)</f>
        <v>27</v>
      </c>
      <c r="I63" s="64" t="n">
        <f aca="false">COUNTIF($V$36:$V$58,"&gt;"&amp;A63)</f>
        <v>23</v>
      </c>
      <c r="J63" s="64" t="n">
        <f aca="false">COUNTIF($AC$8:$AC$34,"&gt;"&amp;A63)</f>
        <v>27</v>
      </c>
      <c r="K63" s="64" t="n">
        <f aca="false">COUNTIF($AC$36:$AC$58,"&gt;"&amp;A63)</f>
        <v>23</v>
      </c>
      <c r="L63" s="64" t="n">
        <f aca="false">COUNTIF($AJ$8:$AJ$34,"&gt;"&amp;A63)</f>
        <v>27</v>
      </c>
      <c r="M63" s="64" t="n">
        <f aca="false">COUNTIF($AJ$36:$AJ$58,"&gt;"&amp;A63)</f>
        <v>23</v>
      </c>
    </row>
    <row r="64" customFormat="false" ht="15" hidden="false" customHeight="false" outlineLevel="0" collapsed="false">
      <c r="A64" s="46" t="n">
        <v>2</v>
      </c>
      <c r="B64" s="45" t="s">
        <v>365</v>
      </c>
      <c r="C64" s="47" t="n">
        <v>1.311</v>
      </c>
      <c r="D64" s="64" t="n">
        <f aca="false">COUNTIF($H$8:$H$34,"&gt;"&amp;A64)</f>
        <v>13</v>
      </c>
      <c r="E64" s="64" t="n">
        <f aca="false">COUNTIF($H$36:$H$58,"&gt;"&amp;A64)</f>
        <v>22</v>
      </c>
      <c r="F64" s="64" t="n">
        <f aca="false">COUNTIF($O$8:$O$34,"&gt;"&amp;A64)</f>
        <v>24</v>
      </c>
      <c r="G64" s="64" t="n">
        <f aca="false">COUNTIF($O$36:$O$58,"&gt;"&amp;A64)</f>
        <v>23</v>
      </c>
      <c r="H64" s="64" t="n">
        <f aca="false">COUNTIF($V$8:$V$34,"&gt;"&amp;A64)</f>
        <v>27</v>
      </c>
      <c r="I64" s="64" t="n">
        <f aca="false">COUNTIF($V$36:$V$58,"&gt;"&amp;A64)</f>
        <v>23</v>
      </c>
      <c r="J64" s="64" t="n">
        <f aca="false">COUNTIF($AC$8:$AC$34,"&gt;"&amp;A64)</f>
        <v>27</v>
      </c>
      <c r="K64" s="64" t="n">
        <f aca="false">COUNTIF($AC$36:$AC$58,"&gt;"&amp;A64)</f>
        <v>23</v>
      </c>
      <c r="L64" s="64" t="n">
        <f aca="false">COUNTIF($AJ$8:$AJ$34,"&gt;"&amp;A64)</f>
        <v>27</v>
      </c>
      <c r="M64" s="64" t="n">
        <f aca="false">COUNTIF($AJ$36:$AJ$58,"&gt;"&amp;A64)</f>
        <v>23</v>
      </c>
    </row>
    <row r="65" customFormat="false" ht="15" hidden="false" customHeight="false" outlineLevel="0" collapsed="false">
      <c r="A65" s="46" t="n">
        <v>3</v>
      </c>
      <c r="B65" s="45" t="s">
        <v>497</v>
      </c>
      <c r="C65" s="47" t="n">
        <v>1.562</v>
      </c>
      <c r="D65" s="64" t="n">
        <f aca="false">COUNTIF($H$8:$H$34,"&gt;"&amp;A65)</f>
        <v>7</v>
      </c>
      <c r="E65" s="64" t="n">
        <f aca="false">COUNTIF($H$36:$H$58,"&gt;"&amp;A65)</f>
        <v>18</v>
      </c>
      <c r="F65" s="64" t="n">
        <f aca="false">COUNTIF($O$8:$O$34,"&gt;"&amp;A65)</f>
        <v>22</v>
      </c>
      <c r="G65" s="64" t="n">
        <f aca="false">COUNTIF($O$36:$O$58,"&gt;"&amp;A65)</f>
        <v>23</v>
      </c>
      <c r="H65" s="64" t="n">
        <f aca="false">COUNTIF($V$8:$V$34,"&gt;"&amp;A65)</f>
        <v>27</v>
      </c>
      <c r="I65" s="64" t="n">
        <f aca="false">COUNTIF($V$36:$V$58,"&gt;"&amp;A65)</f>
        <v>23</v>
      </c>
      <c r="J65" s="64" t="n">
        <f aca="false">COUNTIF($AC$8:$AC$34,"&gt;"&amp;A65)</f>
        <v>27</v>
      </c>
      <c r="K65" s="64" t="n">
        <f aca="false">COUNTIF($AC$36:$AC$58,"&gt;"&amp;A65)</f>
        <v>23</v>
      </c>
      <c r="L65" s="64" t="n">
        <f aca="false">COUNTIF($AJ$8:$AJ$34,"&gt;"&amp;A65)</f>
        <v>27</v>
      </c>
      <c r="M65" s="64" t="n">
        <f aca="false">COUNTIF($AJ$36:$AJ$58,"&gt;"&amp;A65)</f>
        <v>23</v>
      </c>
    </row>
    <row r="66" customFormat="false" ht="15" hidden="false" customHeight="false" outlineLevel="0" collapsed="false">
      <c r="A66" s="46" t="n">
        <v>4</v>
      </c>
      <c r="B66" s="45" t="s">
        <v>628</v>
      </c>
      <c r="C66" s="47" t="n">
        <v>1.815</v>
      </c>
      <c r="D66" s="64" t="n">
        <f aca="false">COUNTIF($H$8:$H$34,"&gt;"&amp;A66)</f>
        <v>7</v>
      </c>
      <c r="E66" s="64" t="n">
        <f aca="false">COUNTIF($H$36:$H$58,"&gt;"&amp;A66)</f>
        <v>18</v>
      </c>
      <c r="F66" s="64" t="n">
        <f aca="false">COUNTIF($O$8:$O$34,"&gt;"&amp;A66)</f>
        <v>22</v>
      </c>
      <c r="G66" s="64" t="n">
        <f aca="false">COUNTIF($O$36:$O$58,"&gt;"&amp;A66)</f>
        <v>23</v>
      </c>
      <c r="H66" s="64" t="n">
        <f aca="false">COUNTIF($V$8:$V$34,"&gt;"&amp;A66)</f>
        <v>27</v>
      </c>
      <c r="I66" s="64" t="n">
        <f aca="false">COUNTIF($V$36:$V$58,"&gt;"&amp;A66)</f>
        <v>23</v>
      </c>
      <c r="J66" s="64" t="n">
        <f aca="false">COUNTIF($AC$8:$AC$34,"&gt;"&amp;A66)</f>
        <v>27</v>
      </c>
      <c r="K66" s="64" t="n">
        <f aca="false">COUNTIF($AC$36:$AC$58,"&gt;"&amp;A66)</f>
        <v>23</v>
      </c>
      <c r="L66" s="64" t="n">
        <f aca="false">COUNTIF($AJ$8:$AJ$34,"&gt;"&amp;A66)</f>
        <v>27</v>
      </c>
      <c r="M66" s="64" t="n">
        <f aca="false">COUNTIF($AJ$36:$AJ$58,"&gt;"&amp;A66)</f>
        <v>23</v>
      </c>
    </row>
    <row r="67" customFormat="false" ht="15" hidden="false" customHeight="false" outlineLevel="0" collapsed="false">
      <c r="A67" s="46" t="n">
        <v>5</v>
      </c>
      <c r="B67" s="45" t="s">
        <v>763</v>
      </c>
      <c r="C67" s="47" t="n">
        <v>2.066</v>
      </c>
      <c r="D67" s="64" t="n">
        <f aca="false">COUNTIF($H$8:$H$34,"&gt;"&amp;A67)</f>
        <v>5</v>
      </c>
      <c r="E67" s="64" t="n">
        <f aca="false">COUNTIF($H$36:$H$58,"&gt;"&amp;A67)</f>
        <v>15</v>
      </c>
      <c r="F67" s="64" t="n">
        <f aca="false">COUNTIF($O$8:$O$34,"&gt;"&amp;A67)</f>
        <v>22</v>
      </c>
      <c r="G67" s="64" t="n">
        <f aca="false">COUNTIF($O$36:$O$58,"&gt;"&amp;A67)</f>
        <v>23</v>
      </c>
      <c r="H67" s="64" t="n">
        <f aca="false">COUNTIF($V$8:$V$34,"&gt;"&amp;A67)</f>
        <v>27</v>
      </c>
      <c r="I67" s="64" t="n">
        <f aca="false">COUNTIF($V$36:$V$58,"&gt;"&amp;A67)</f>
        <v>23</v>
      </c>
      <c r="J67" s="64" t="n">
        <f aca="false">COUNTIF($AC$8:$AC$34,"&gt;"&amp;A67)</f>
        <v>27</v>
      </c>
      <c r="K67" s="64" t="n">
        <f aca="false">COUNTIF($AC$36:$AC$58,"&gt;"&amp;A67)</f>
        <v>23</v>
      </c>
      <c r="L67" s="64" t="n">
        <f aca="false">COUNTIF($AJ$8:$AJ$34,"&gt;"&amp;A67)</f>
        <v>27</v>
      </c>
      <c r="M67" s="64" t="n">
        <f aca="false">COUNTIF($AJ$36:$AJ$58,"&gt;"&amp;A67)</f>
        <v>23</v>
      </c>
    </row>
    <row r="68" customFormat="false" ht="15" hidden="false" customHeight="false" outlineLevel="0" collapsed="false">
      <c r="A68" s="46" t="n">
        <v>6</v>
      </c>
      <c r="B68" s="45" t="s">
        <v>902</v>
      </c>
      <c r="C68" s="47" t="n">
        <v>2.408</v>
      </c>
      <c r="D68" s="64" t="n">
        <f aca="false">COUNTIF($H$8:$H$34,"&gt;"&amp;A68)</f>
        <v>5</v>
      </c>
      <c r="E68" s="64" t="n">
        <f aca="false">COUNTIF($H$36:$H$58,"&gt;"&amp;A68)</f>
        <v>15</v>
      </c>
      <c r="F68" s="64" t="n">
        <f aca="false">COUNTIF($O$8:$O$34,"&gt;"&amp;A68)</f>
        <v>22</v>
      </c>
      <c r="G68" s="64" t="n">
        <f aca="false">COUNTIF($O$36:$O$58,"&gt;"&amp;A68)</f>
        <v>23</v>
      </c>
      <c r="H68" s="64" t="n">
        <f aca="false">COUNTIF($V$8:$V$34,"&gt;"&amp;A68)</f>
        <v>27</v>
      </c>
      <c r="I68" s="64" t="n">
        <f aca="false">COUNTIF($V$36:$V$58,"&gt;"&amp;A68)</f>
        <v>23</v>
      </c>
      <c r="J68" s="64" t="n">
        <f aca="false">COUNTIF($AC$8:$AC$34,"&gt;"&amp;A68)</f>
        <v>27</v>
      </c>
      <c r="K68" s="64" t="n">
        <f aca="false">COUNTIF($AC$36:$AC$58,"&gt;"&amp;A68)</f>
        <v>23</v>
      </c>
      <c r="L68" s="64" t="n">
        <f aca="false">COUNTIF($AJ$8:$AJ$34,"&gt;"&amp;A68)</f>
        <v>27</v>
      </c>
      <c r="M68" s="64" t="n">
        <f aca="false">COUNTIF($AJ$36:$AJ$58,"&gt;"&amp;A68)</f>
        <v>23</v>
      </c>
    </row>
    <row r="69" customFormat="false" ht="15" hidden="false" customHeight="false" outlineLevel="0" collapsed="false">
      <c r="A69" s="46" t="n">
        <v>7</v>
      </c>
      <c r="B69" s="45" t="s">
        <v>1037</v>
      </c>
      <c r="C69" s="47" t="n">
        <v>2.805</v>
      </c>
      <c r="D69" s="64" t="n">
        <f aca="false">COUNTIF($H$8:$H$34,"&gt;"&amp;A69)</f>
        <v>5</v>
      </c>
      <c r="E69" s="64" t="n">
        <f aca="false">COUNTIF($H$36:$H$58,"&gt;"&amp;A69)</f>
        <v>15</v>
      </c>
      <c r="F69" s="64" t="n">
        <f aca="false">COUNTIF($O$8:$O$34,"&gt;"&amp;A69)</f>
        <v>21</v>
      </c>
      <c r="G69" s="64" t="n">
        <f aca="false">COUNTIF($O$36:$O$58,"&gt;"&amp;A69)</f>
        <v>23</v>
      </c>
      <c r="H69" s="64" t="n">
        <f aca="false">COUNTIF($V$8:$V$34,"&gt;"&amp;A69)</f>
        <v>27</v>
      </c>
      <c r="I69" s="64" t="n">
        <f aca="false">COUNTIF($V$36:$V$58,"&gt;"&amp;A69)</f>
        <v>23</v>
      </c>
      <c r="J69" s="64" t="n">
        <f aca="false">COUNTIF($AC$8:$AC$34,"&gt;"&amp;A69)</f>
        <v>27</v>
      </c>
      <c r="K69" s="64" t="n">
        <f aca="false">COUNTIF($AC$36:$AC$58,"&gt;"&amp;A69)</f>
        <v>23</v>
      </c>
      <c r="L69" s="64" t="n">
        <f aca="false">COUNTIF($AJ$8:$AJ$34,"&gt;"&amp;A69)</f>
        <v>27</v>
      </c>
      <c r="M69" s="64" t="n">
        <f aca="false">COUNTIF($AJ$36:$AJ$58,"&gt;"&amp;A69)</f>
        <v>23</v>
      </c>
    </row>
    <row r="70" customFormat="false" ht="15" hidden="false" customHeight="false" outlineLevel="0" collapsed="false">
      <c r="A70" s="46" t="n">
        <v>8</v>
      </c>
      <c r="B70" s="45" t="s">
        <v>1143</v>
      </c>
      <c r="C70" s="47" t="n">
        <v>3.058</v>
      </c>
      <c r="D70" s="64" t="n">
        <f aca="false">COUNTIF($H$8:$H$34,"&gt;"&amp;A70)</f>
        <v>5</v>
      </c>
      <c r="E70" s="64" t="n">
        <f aca="false">COUNTIF($H$36:$H$58,"&gt;"&amp;A70)</f>
        <v>15</v>
      </c>
      <c r="F70" s="64" t="n">
        <f aca="false">COUNTIF($O$8:$O$34,"&gt;"&amp;A70)</f>
        <v>21</v>
      </c>
      <c r="G70" s="64" t="n">
        <f aca="false">COUNTIF($O$36:$O$58,"&gt;"&amp;A70)</f>
        <v>23</v>
      </c>
      <c r="H70" s="64" t="n">
        <f aca="false">COUNTIF($V$8:$V$34,"&gt;"&amp;A70)</f>
        <v>27</v>
      </c>
      <c r="I70" s="64" t="n">
        <f aca="false">COUNTIF($V$36:$V$58,"&gt;"&amp;A70)</f>
        <v>23</v>
      </c>
      <c r="J70" s="64" t="n">
        <f aca="false">COUNTIF($AC$8:$AC$34,"&gt;"&amp;A70)</f>
        <v>27</v>
      </c>
      <c r="K70" s="64" t="n">
        <f aca="false">COUNTIF($AC$36:$AC$58,"&gt;"&amp;A70)</f>
        <v>23</v>
      </c>
      <c r="L70" s="64" t="n">
        <f aca="false">COUNTIF($AJ$8:$AJ$34,"&gt;"&amp;A70)</f>
        <v>27</v>
      </c>
      <c r="M70" s="64" t="n">
        <f aca="false">COUNTIF($AJ$36:$AJ$58,"&gt;"&amp;A70)</f>
        <v>23</v>
      </c>
    </row>
    <row r="71" customFormat="false" ht="15" hidden="false" customHeight="false" outlineLevel="0" collapsed="false">
      <c r="A71" s="46" t="n">
        <v>9</v>
      </c>
      <c r="B71" s="45" t="s">
        <v>1275</v>
      </c>
      <c r="C71" s="47" t="n">
        <v>3.283</v>
      </c>
      <c r="D71" s="64" t="n">
        <f aca="false">COUNTIF($H$8:$H$34,"&gt;"&amp;A71)</f>
        <v>2</v>
      </c>
      <c r="E71" s="64" t="n">
        <f aca="false">COUNTIF($H$36:$H$58,"&gt;"&amp;A71)</f>
        <v>9</v>
      </c>
      <c r="F71" s="64" t="n">
        <f aca="false">COUNTIF($O$8:$O$34,"&gt;"&amp;A71)</f>
        <v>17</v>
      </c>
      <c r="G71" s="64" t="n">
        <f aca="false">COUNTIF($O$36:$O$58,"&gt;"&amp;A71)</f>
        <v>23</v>
      </c>
      <c r="H71" s="64" t="n">
        <f aca="false">COUNTIF($V$8:$V$34,"&gt;"&amp;A71)</f>
        <v>25</v>
      </c>
      <c r="I71" s="64" t="n">
        <f aca="false">COUNTIF($V$36:$V$58,"&gt;"&amp;A71)</f>
        <v>23</v>
      </c>
      <c r="J71" s="64" t="n">
        <f aca="false">COUNTIF($AC$8:$AC$34,"&gt;"&amp;A71)</f>
        <v>27</v>
      </c>
      <c r="K71" s="64" t="n">
        <f aca="false">COUNTIF($AC$36:$AC$58,"&gt;"&amp;A71)</f>
        <v>23</v>
      </c>
      <c r="L71" s="64" t="n">
        <f aca="false">COUNTIF($AJ$8:$AJ$34,"&gt;"&amp;A71)</f>
        <v>27</v>
      </c>
      <c r="M71" s="64" t="n">
        <f aca="false">COUNTIF($AJ$36:$AJ$58,"&gt;"&amp;A71)</f>
        <v>23</v>
      </c>
    </row>
    <row r="72" customFormat="false" ht="15" hidden="false" customHeight="false" outlineLevel="0" collapsed="false">
      <c r="A72" s="46" t="n">
        <v>10</v>
      </c>
      <c r="B72" s="45" t="s">
        <v>1411</v>
      </c>
      <c r="C72" s="47" t="n">
        <v>3.556</v>
      </c>
      <c r="D72" s="64" t="n">
        <f aca="false">COUNTIF($H$8:$H$34,"&gt;"&amp;A72)</f>
        <v>2</v>
      </c>
      <c r="E72" s="64" t="n">
        <f aca="false">COUNTIF($H$36:$H$58,"&gt;"&amp;A72)</f>
        <v>9</v>
      </c>
      <c r="F72" s="64" t="n">
        <f aca="false">COUNTIF($O$8:$O$34,"&gt;"&amp;A72)</f>
        <v>17</v>
      </c>
      <c r="G72" s="64" t="n">
        <f aca="false">COUNTIF($O$36:$O$58,"&gt;"&amp;A72)</f>
        <v>23</v>
      </c>
      <c r="H72" s="64" t="n">
        <f aca="false">COUNTIF($V$8:$V$34,"&gt;"&amp;A72)</f>
        <v>25</v>
      </c>
      <c r="I72" s="64" t="n">
        <f aca="false">COUNTIF($V$36:$V$58,"&gt;"&amp;A72)</f>
        <v>23</v>
      </c>
      <c r="J72" s="64" t="n">
        <f aca="false">COUNTIF($AC$8:$AC$34,"&gt;"&amp;A72)</f>
        <v>27</v>
      </c>
      <c r="K72" s="64" t="n">
        <f aca="false">COUNTIF($AC$36:$AC$58,"&gt;"&amp;A72)</f>
        <v>23</v>
      </c>
      <c r="L72" s="64" t="n">
        <f aca="false">COUNTIF($AJ$8:$AJ$34,"&gt;"&amp;A72)</f>
        <v>27</v>
      </c>
      <c r="M72" s="64" t="n">
        <f aca="false">COUNTIF($AJ$36:$AJ$58,"&gt;"&amp;A72)</f>
        <v>23</v>
      </c>
    </row>
    <row r="73" customFormat="false" ht="15" hidden="false" customHeight="false" outlineLevel="0" collapsed="false">
      <c r="A73" s="46" t="n">
        <v>11</v>
      </c>
      <c r="B73" s="45" t="s">
        <v>1628</v>
      </c>
      <c r="C73" s="47" t="n">
        <v>3.786</v>
      </c>
      <c r="D73" s="64" t="n">
        <f aca="false">COUNTIF($H$8:$H$34,"&gt;"&amp;A73)</f>
        <v>2</v>
      </c>
      <c r="E73" s="64" t="n">
        <f aca="false">COUNTIF($H$36:$H$58,"&gt;"&amp;A73)</f>
        <v>6</v>
      </c>
      <c r="F73" s="64" t="n">
        <f aca="false">COUNTIF($O$8:$O$34,"&gt;"&amp;A73)</f>
        <v>14</v>
      </c>
      <c r="G73" s="64" t="n">
        <f aca="false">COUNTIF($O$36:$O$58,"&gt;"&amp;A73)</f>
        <v>22</v>
      </c>
      <c r="H73" s="64" t="n">
        <f aca="false">COUNTIF($V$8:$V$34,"&gt;"&amp;A73)</f>
        <v>25</v>
      </c>
      <c r="I73" s="64" t="n">
        <f aca="false">COUNTIF($V$36:$V$58,"&gt;"&amp;A73)</f>
        <v>23</v>
      </c>
      <c r="J73" s="64" t="n">
        <f aca="false">COUNTIF($AC$8:$AC$34,"&gt;"&amp;A73)</f>
        <v>27</v>
      </c>
      <c r="K73" s="64" t="n">
        <f aca="false">COUNTIF($AC$36:$AC$58,"&gt;"&amp;A73)</f>
        <v>23</v>
      </c>
      <c r="L73" s="64" t="n">
        <f aca="false">COUNTIF($AJ$8:$AJ$34,"&gt;"&amp;A73)</f>
        <v>27</v>
      </c>
      <c r="M73" s="64" t="n">
        <f aca="false">COUNTIF($AJ$36:$AJ$58,"&gt;"&amp;A73)</f>
        <v>23</v>
      </c>
    </row>
    <row r="74" customFormat="false" ht="15" hidden="false" customHeight="false" outlineLevel="0" collapsed="false">
      <c r="A74" s="46" t="n">
        <v>12</v>
      </c>
      <c r="B74" s="45" t="s">
        <v>1760</v>
      </c>
      <c r="C74" s="47" t="n">
        <v>4.059</v>
      </c>
      <c r="D74" s="64" t="n">
        <f aca="false">COUNTIF($H$8:$H$34,"&gt;"&amp;A74)</f>
        <v>2</v>
      </c>
      <c r="E74" s="64" t="n">
        <f aca="false">COUNTIF($H$36:$H$58,"&gt;"&amp;A74)</f>
        <v>6</v>
      </c>
      <c r="F74" s="64" t="n">
        <f aca="false">COUNTIF($O$8:$O$34,"&gt;"&amp;A74)</f>
        <v>13</v>
      </c>
      <c r="G74" s="64" t="n">
        <f aca="false">COUNTIF($O$36:$O$58,"&gt;"&amp;A74)</f>
        <v>22</v>
      </c>
      <c r="H74" s="64" t="n">
        <f aca="false">COUNTIF($V$8:$V$34,"&gt;"&amp;A74)</f>
        <v>25</v>
      </c>
      <c r="I74" s="64" t="n">
        <f aca="false">COUNTIF($V$36:$V$58,"&gt;"&amp;A74)</f>
        <v>23</v>
      </c>
      <c r="J74" s="64" t="n">
        <f aca="false">COUNTIF($AC$8:$AC$34,"&gt;"&amp;A74)</f>
        <v>27</v>
      </c>
      <c r="K74" s="64" t="n">
        <f aca="false">COUNTIF($AC$36:$AC$58,"&gt;"&amp;A74)</f>
        <v>23</v>
      </c>
      <c r="L74" s="64" t="n">
        <f aca="false">COUNTIF($AJ$8:$AJ$34,"&gt;"&amp;A74)</f>
        <v>27</v>
      </c>
      <c r="M74" s="64" t="n">
        <f aca="false">COUNTIF($AJ$36:$AJ$58,"&gt;"&amp;A74)</f>
        <v>23</v>
      </c>
    </row>
    <row r="75" customFormat="false" ht="15" hidden="false" customHeight="false" outlineLevel="0" collapsed="false">
      <c r="A75" s="46" t="n">
        <v>13</v>
      </c>
      <c r="B75" s="45" t="s">
        <v>1895</v>
      </c>
      <c r="C75" s="47" t="n">
        <v>4.308</v>
      </c>
      <c r="D75" s="64" t="n">
        <f aca="false">COUNTIF($H$8:$H$34,"&gt;"&amp;A75)</f>
        <v>2</v>
      </c>
      <c r="E75" s="64" t="n">
        <f aca="false">COUNTIF($H$36:$H$58,"&gt;"&amp;A75)</f>
        <v>6</v>
      </c>
      <c r="F75" s="64" t="n">
        <f aca="false">COUNTIF($O$8:$O$34,"&gt;"&amp;A75)</f>
        <v>13</v>
      </c>
      <c r="G75" s="64" t="n">
        <f aca="false">COUNTIF($O$36:$O$58,"&gt;"&amp;A75)</f>
        <v>22</v>
      </c>
      <c r="H75" s="64" t="n">
        <f aca="false">COUNTIF($V$8:$V$34,"&gt;"&amp;A75)</f>
        <v>23</v>
      </c>
      <c r="I75" s="64" t="n">
        <f aca="false">COUNTIF($V$36:$V$58,"&gt;"&amp;A75)</f>
        <v>23</v>
      </c>
      <c r="J75" s="64" t="n">
        <f aca="false">COUNTIF($AC$8:$AC$34,"&gt;"&amp;A75)</f>
        <v>27</v>
      </c>
      <c r="K75" s="64" t="n">
        <f aca="false">COUNTIF($AC$36:$AC$58,"&gt;"&amp;A75)</f>
        <v>23</v>
      </c>
      <c r="L75" s="64" t="n">
        <f aca="false">COUNTIF($AJ$8:$AJ$34,"&gt;"&amp;A75)</f>
        <v>27</v>
      </c>
      <c r="M75" s="64" t="n">
        <f aca="false">COUNTIF($AJ$36:$AJ$58,"&gt;"&amp;A75)</f>
        <v>23</v>
      </c>
    </row>
    <row r="76" customFormat="false" ht="15" hidden="false" customHeight="false" outlineLevel="0" collapsed="false">
      <c r="A76" s="46" t="n">
        <v>14</v>
      </c>
      <c r="B76" s="45" t="s">
        <v>2027</v>
      </c>
      <c r="C76" s="47" t="n">
        <v>4.559</v>
      </c>
      <c r="D76" s="64" t="n">
        <f aca="false">COUNTIF($H$8:$H$34,"&gt;"&amp;A76)</f>
        <v>2</v>
      </c>
      <c r="E76" s="64" t="n">
        <f aca="false">COUNTIF($H$36:$H$58,"&gt;"&amp;A76)</f>
        <v>6</v>
      </c>
      <c r="F76" s="64" t="n">
        <f aca="false">COUNTIF($O$8:$O$34,"&gt;"&amp;A76)</f>
        <v>13</v>
      </c>
      <c r="G76" s="64" t="n">
        <f aca="false">COUNTIF($O$36:$O$58,"&gt;"&amp;A76)</f>
        <v>22</v>
      </c>
      <c r="H76" s="64" t="n">
        <f aca="false">COUNTIF($V$8:$V$34,"&gt;"&amp;A76)</f>
        <v>23</v>
      </c>
      <c r="I76" s="64" t="n">
        <f aca="false">COUNTIF($V$36:$V$58,"&gt;"&amp;A76)</f>
        <v>23</v>
      </c>
      <c r="J76" s="64" t="n">
        <f aca="false">COUNTIF($AC$8:$AC$34,"&gt;"&amp;A76)</f>
        <v>27</v>
      </c>
      <c r="K76" s="64" t="n">
        <f aca="false">COUNTIF($AC$36:$AC$58,"&gt;"&amp;A76)</f>
        <v>23</v>
      </c>
      <c r="L76" s="64" t="n">
        <f aca="false">COUNTIF($AJ$8:$AJ$34,"&gt;"&amp;A76)</f>
        <v>27</v>
      </c>
      <c r="M76" s="64" t="n">
        <f aca="false">COUNTIF($AJ$36:$AJ$58,"&gt;"&amp;A76)</f>
        <v>23</v>
      </c>
    </row>
    <row r="77" customFormat="false" ht="15" hidden="false" customHeight="false" outlineLevel="0" collapsed="false">
      <c r="A77" s="46" t="n">
        <v>15</v>
      </c>
      <c r="B77" s="45" t="s">
        <v>2154</v>
      </c>
      <c r="C77" s="47" t="n">
        <v>4.789</v>
      </c>
      <c r="D77" s="64" t="n">
        <f aca="false">COUNTIF($H$8:$H$34,"&gt;"&amp;A77)</f>
        <v>0</v>
      </c>
      <c r="E77" s="64" t="n">
        <f aca="false">COUNTIF($H$36:$H$58,"&gt;"&amp;A77)</f>
        <v>5</v>
      </c>
      <c r="F77" s="64" t="n">
        <f aca="false">COUNTIF($O$8:$O$34,"&gt;"&amp;A77)</f>
        <v>13</v>
      </c>
      <c r="G77" s="64" t="n">
        <f aca="false">COUNTIF($O$36:$O$58,"&gt;"&amp;A77)</f>
        <v>22</v>
      </c>
      <c r="H77" s="64" t="n">
        <f aca="false">COUNTIF($V$8:$V$34,"&gt;"&amp;A77)</f>
        <v>22</v>
      </c>
      <c r="I77" s="64" t="n">
        <f aca="false">COUNTIF($V$36:$V$58,"&gt;"&amp;A77)</f>
        <v>23</v>
      </c>
      <c r="J77" s="64" t="n">
        <f aca="false">COUNTIF($AC$8:$AC$34,"&gt;"&amp;A77)</f>
        <v>27</v>
      </c>
      <c r="K77" s="64" t="n">
        <f aca="false">COUNTIF($AC$36:$AC$58,"&gt;"&amp;A77)</f>
        <v>23</v>
      </c>
      <c r="L77" s="64" t="n">
        <f aca="false">COUNTIF($AJ$8:$AJ$34,"&gt;"&amp;A77)</f>
        <v>27</v>
      </c>
      <c r="M77" s="64" t="n">
        <f aca="false">COUNTIF($AJ$36:$AJ$58,"&gt;"&amp;A77)</f>
        <v>23</v>
      </c>
    </row>
    <row r="78" customFormat="false" ht="15" hidden="false" customHeight="false" outlineLevel="0" collapsed="false">
      <c r="A78" s="46" t="n">
        <v>16</v>
      </c>
      <c r="B78" s="45" t="s">
        <v>2285</v>
      </c>
      <c r="C78" s="47" t="n">
        <v>5.055</v>
      </c>
      <c r="D78" s="64" t="n">
        <f aca="false">COUNTIF($H$8:$H$34,"&gt;"&amp;A78)</f>
        <v>0</v>
      </c>
      <c r="E78" s="64" t="n">
        <f aca="false">COUNTIF($H$36:$H$58,"&gt;"&amp;A78)</f>
        <v>2</v>
      </c>
      <c r="F78" s="64" t="n">
        <f aca="false">COUNTIF($O$8:$O$34,"&gt;"&amp;A78)</f>
        <v>13</v>
      </c>
      <c r="G78" s="64" t="n">
        <f aca="false">COUNTIF($O$36:$O$58,"&gt;"&amp;A78)</f>
        <v>22</v>
      </c>
      <c r="H78" s="64" t="n">
        <f aca="false">COUNTIF($V$8:$V$34,"&gt;"&amp;A78)</f>
        <v>22</v>
      </c>
      <c r="I78" s="64" t="n">
        <f aca="false">COUNTIF($V$36:$V$58,"&gt;"&amp;A78)</f>
        <v>23</v>
      </c>
      <c r="J78" s="64" t="n">
        <f aca="false">COUNTIF($AC$8:$AC$34,"&gt;"&amp;A78)</f>
        <v>27</v>
      </c>
      <c r="K78" s="64" t="n">
        <f aca="false">COUNTIF($AC$36:$AC$58,"&gt;"&amp;A78)</f>
        <v>23</v>
      </c>
      <c r="L78" s="64" t="n">
        <f aca="false">COUNTIF($AJ$8:$AJ$34,"&gt;"&amp;A78)</f>
        <v>27</v>
      </c>
      <c r="M78" s="64" t="n">
        <f aca="false">COUNTIF($AJ$36:$AJ$58,"&gt;"&amp;A78)</f>
        <v>23</v>
      </c>
    </row>
    <row r="79" customFormat="false" ht="15" hidden="false" customHeight="false" outlineLevel="0" collapsed="false">
      <c r="A79" s="46" t="n">
        <v>17</v>
      </c>
      <c r="B79" s="45" t="s">
        <v>2413</v>
      </c>
      <c r="C79" s="47" t="n">
        <v>5.278</v>
      </c>
      <c r="D79" s="64" t="n">
        <f aca="false">COUNTIF($H$8:$H$34,"&gt;"&amp;A79)</f>
        <v>0</v>
      </c>
      <c r="E79" s="64" t="n">
        <f aca="false">COUNTIF($H$36:$H$58,"&gt;"&amp;A79)</f>
        <v>2</v>
      </c>
      <c r="F79" s="64" t="n">
        <f aca="false">COUNTIF($O$8:$O$34,"&gt;"&amp;A79)</f>
        <v>12</v>
      </c>
      <c r="G79" s="64" t="n">
        <f aca="false">COUNTIF($O$36:$O$58,"&gt;"&amp;A79)</f>
        <v>21</v>
      </c>
      <c r="H79" s="64" t="n">
        <f aca="false">COUNTIF($V$8:$V$34,"&gt;"&amp;A79)</f>
        <v>21</v>
      </c>
      <c r="I79" s="64" t="n">
        <f aca="false">COUNTIF($V$36:$V$58,"&gt;"&amp;A79)</f>
        <v>23</v>
      </c>
      <c r="J79" s="64" t="n">
        <f aca="false">COUNTIF($AC$8:$AC$34,"&gt;"&amp;A79)</f>
        <v>27</v>
      </c>
      <c r="K79" s="64" t="n">
        <f aca="false">COUNTIF($AC$36:$AC$58,"&gt;"&amp;A79)</f>
        <v>23</v>
      </c>
      <c r="L79" s="64" t="n">
        <f aca="false">COUNTIF($AJ$8:$AJ$34,"&gt;"&amp;A79)</f>
        <v>27</v>
      </c>
      <c r="M79" s="64" t="n">
        <f aca="false">COUNTIF($AJ$36:$AJ$58,"&gt;"&amp;A79)</f>
        <v>23</v>
      </c>
    </row>
    <row r="80" customFormat="false" ht="15" hidden="false" customHeight="false" outlineLevel="0" collapsed="false">
      <c r="A80" s="46" t="n">
        <v>18</v>
      </c>
      <c r="B80" s="45" t="s">
        <v>2544</v>
      </c>
      <c r="C80" s="47" t="n">
        <v>5.546</v>
      </c>
      <c r="D80" s="64" t="n">
        <f aca="false">COUNTIF($H$8:$H$34,"&gt;"&amp;A80)</f>
        <v>0</v>
      </c>
      <c r="E80" s="64" t="n">
        <f aca="false">COUNTIF($H$36:$H$58,"&gt;"&amp;A80)</f>
        <v>2</v>
      </c>
      <c r="F80" s="64" t="n">
        <f aca="false">COUNTIF($O$8:$O$34,"&gt;"&amp;A80)</f>
        <v>11</v>
      </c>
      <c r="G80" s="64" t="n">
        <f aca="false">COUNTIF($O$36:$O$58,"&gt;"&amp;A80)</f>
        <v>21</v>
      </c>
      <c r="H80" s="64" t="n">
        <f aca="false">COUNTIF($V$8:$V$34,"&gt;"&amp;A80)</f>
        <v>21</v>
      </c>
      <c r="I80" s="64" t="n">
        <f aca="false">COUNTIF($V$36:$V$58,"&gt;"&amp;A80)</f>
        <v>23</v>
      </c>
      <c r="J80" s="64" t="n">
        <f aca="false">COUNTIF($AC$8:$AC$34,"&gt;"&amp;A80)</f>
        <v>27</v>
      </c>
      <c r="K80" s="64" t="n">
        <f aca="false">COUNTIF($AC$36:$AC$58,"&gt;"&amp;A80)</f>
        <v>23</v>
      </c>
      <c r="L80" s="64" t="n">
        <f aca="false">COUNTIF($AJ$8:$AJ$34,"&gt;"&amp;A80)</f>
        <v>27</v>
      </c>
      <c r="M80" s="64" t="n">
        <f aca="false">COUNTIF($AJ$36:$AJ$58,"&gt;"&amp;A80)</f>
        <v>23</v>
      </c>
    </row>
    <row r="81" customFormat="false" ht="15" hidden="false" customHeight="false" outlineLevel="0" collapsed="false">
      <c r="A81" s="46" t="n">
        <v>19</v>
      </c>
      <c r="B81" s="45" t="s">
        <v>2676</v>
      </c>
      <c r="C81" s="47" t="n">
        <v>5.774</v>
      </c>
      <c r="D81" s="64" t="n">
        <f aca="false">COUNTIF($H$8:$H$34,"&gt;"&amp;A81)</f>
        <v>0</v>
      </c>
      <c r="E81" s="64" t="n">
        <f aca="false">COUNTIF($H$36:$H$58,"&gt;"&amp;A81)</f>
        <v>0</v>
      </c>
      <c r="F81" s="64" t="n">
        <f aca="false">COUNTIF($O$8:$O$34,"&gt;"&amp;A81)</f>
        <v>5</v>
      </c>
      <c r="G81" s="64" t="n">
        <f aca="false">COUNTIF($O$36:$O$58,"&gt;"&amp;A81)</f>
        <v>17</v>
      </c>
      <c r="H81" s="64" t="n">
        <f aca="false">COUNTIF($V$8:$V$34,"&gt;"&amp;A81)</f>
        <v>16</v>
      </c>
      <c r="I81" s="64" t="n">
        <f aca="false">COUNTIF($V$36:$V$58,"&gt;"&amp;A81)</f>
        <v>23</v>
      </c>
      <c r="J81" s="64" t="n">
        <f aca="false">COUNTIF($AC$8:$AC$34,"&gt;"&amp;A81)</f>
        <v>27</v>
      </c>
      <c r="K81" s="64" t="n">
        <f aca="false">COUNTIF($AC$36:$AC$58,"&gt;"&amp;A81)</f>
        <v>23</v>
      </c>
      <c r="L81" s="64" t="n">
        <f aca="false">COUNTIF($AJ$8:$AJ$34,"&gt;"&amp;A81)</f>
        <v>27</v>
      </c>
      <c r="M81" s="64" t="n">
        <f aca="false">COUNTIF($AJ$36:$AJ$58,"&gt;"&amp;A81)</f>
        <v>23</v>
      </c>
    </row>
    <row r="82" customFormat="false" ht="15" hidden="false" customHeight="false" outlineLevel="0" collapsed="false">
      <c r="A82" s="46" t="n">
        <v>20</v>
      </c>
      <c r="B82" s="45" t="s">
        <v>2806</v>
      </c>
      <c r="C82" s="47" t="n">
        <v>6.038</v>
      </c>
      <c r="D82" s="64" t="n">
        <f aca="false">COUNTIF($H$8:$H$34,"&gt;"&amp;A82)</f>
        <v>0</v>
      </c>
      <c r="E82" s="64" t="n">
        <f aca="false">COUNTIF($H$36:$H$58,"&gt;"&amp;A82)</f>
        <v>0</v>
      </c>
      <c r="F82" s="64" t="n">
        <f aca="false">COUNTIF($O$8:$O$34,"&gt;"&amp;A82)</f>
        <v>4</v>
      </c>
      <c r="G82" s="64" t="n">
        <f aca="false">COUNTIF($O$36:$O$58,"&gt;"&amp;A82)</f>
        <v>13</v>
      </c>
      <c r="H82" s="64" t="n">
        <f aca="false">COUNTIF($V$8:$V$34,"&gt;"&amp;A82)</f>
        <v>15</v>
      </c>
      <c r="I82" s="64" t="n">
        <f aca="false">COUNTIF($V$36:$V$58,"&gt;"&amp;A82)</f>
        <v>22</v>
      </c>
      <c r="J82" s="64" t="n">
        <f aca="false">COUNTIF($AC$8:$AC$34,"&gt;"&amp;A82)</f>
        <v>27</v>
      </c>
      <c r="K82" s="64" t="n">
        <f aca="false">COUNTIF($AC$36:$AC$58,"&gt;"&amp;A82)</f>
        <v>23</v>
      </c>
      <c r="L82" s="64" t="n">
        <f aca="false">COUNTIF($AJ$8:$AJ$34,"&gt;"&amp;A82)</f>
        <v>27</v>
      </c>
      <c r="M82" s="64" t="n">
        <f aca="false">COUNTIF($AJ$36:$AJ$58,"&gt;"&amp;A82)</f>
        <v>23</v>
      </c>
    </row>
    <row r="83" customFormat="false" ht="15" hidden="false" customHeight="false" outlineLevel="0" collapsed="false">
      <c r="A83" s="46" t="n">
        <v>21</v>
      </c>
      <c r="B83" s="45" t="s">
        <v>2933</v>
      </c>
      <c r="C83" s="47" t="n">
        <v>6.294</v>
      </c>
      <c r="D83" s="64" t="n">
        <f aca="false">COUNTIF($H$8:$H$34,"&gt;"&amp;A83)</f>
        <v>0</v>
      </c>
      <c r="E83" s="64" t="n">
        <f aca="false">COUNTIF($H$36:$H$58,"&gt;"&amp;A83)</f>
        <v>0</v>
      </c>
      <c r="F83" s="64" t="n">
        <f aca="false">COUNTIF($O$8:$O$34,"&gt;"&amp;A83)</f>
        <v>4</v>
      </c>
      <c r="G83" s="64" t="n">
        <f aca="false">COUNTIF($O$36:$O$58,"&gt;"&amp;A83)</f>
        <v>13</v>
      </c>
      <c r="H83" s="64" t="n">
        <f aca="false">COUNTIF($V$8:$V$34,"&gt;"&amp;A83)</f>
        <v>15</v>
      </c>
      <c r="I83" s="64" t="n">
        <f aca="false">COUNTIF($V$36:$V$58,"&gt;"&amp;A83)</f>
        <v>22</v>
      </c>
      <c r="J83" s="64" t="n">
        <f aca="false">COUNTIF($AC$8:$AC$34,"&gt;"&amp;A83)</f>
        <v>27</v>
      </c>
      <c r="K83" s="64" t="n">
        <f aca="false">COUNTIF($AC$36:$AC$58,"&gt;"&amp;A83)</f>
        <v>23</v>
      </c>
      <c r="L83" s="64" t="n">
        <f aca="false">COUNTIF($AJ$8:$AJ$34,"&gt;"&amp;A83)</f>
        <v>27</v>
      </c>
      <c r="M83" s="64" t="n">
        <f aca="false">COUNTIF($AJ$36:$AJ$58,"&gt;"&amp;A83)</f>
        <v>23</v>
      </c>
    </row>
    <row r="84" customFormat="false" ht="15" hidden="false" customHeight="false" outlineLevel="0" collapsed="false">
      <c r="A84" s="46" t="n">
        <v>22</v>
      </c>
      <c r="B84" s="45" t="s">
        <v>3066</v>
      </c>
      <c r="C84" s="47" t="n">
        <v>6.549</v>
      </c>
      <c r="D84" s="64" t="n">
        <f aca="false">COUNTIF($H$8:$H$34,"&gt;"&amp;A84)</f>
        <v>0</v>
      </c>
      <c r="E84" s="64" t="n">
        <f aca="false">COUNTIF($H$36:$H$58,"&gt;"&amp;A84)</f>
        <v>0</v>
      </c>
      <c r="F84" s="64" t="n">
        <f aca="false">COUNTIF($O$8:$O$34,"&gt;"&amp;A84)</f>
        <v>2</v>
      </c>
      <c r="G84" s="64" t="n">
        <f aca="false">COUNTIF($O$36:$O$58,"&gt;"&amp;A84)</f>
        <v>10</v>
      </c>
      <c r="H84" s="64" t="n">
        <f aca="false">COUNTIF($V$8:$V$34,"&gt;"&amp;A84)</f>
        <v>15</v>
      </c>
      <c r="I84" s="64" t="n">
        <f aca="false">COUNTIF($V$36:$V$58,"&gt;"&amp;A84)</f>
        <v>22</v>
      </c>
      <c r="J84" s="64" t="n">
        <f aca="false">COUNTIF($AC$8:$AC$34,"&gt;"&amp;A84)</f>
        <v>27</v>
      </c>
      <c r="K84" s="64" t="n">
        <f aca="false">COUNTIF($AC$36:$AC$58,"&gt;"&amp;A84)</f>
        <v>23</v>
      </c>
      <c r="L84" s="64" t="n">
        <f aca="false">COUNTIF($AJ$8:$AJ$34,"&gt;"&amp;A84)</f>
        <v>27</v>
      </c>
      <c r="M84" s="64" t="n">
        <f aca="false">COUNTIF($AJ$36:$AJ$58,"&gt;"&amp;A84)</f>
        <v>23</v>
      </c>
    </row>
    <row r="85" customFormat="false" ht="15" hidden="false" customHeight="false" outlineLevel="0" collapsed="false">
      <c r="A85" s="46" t="n">
        <v>23</v>
      </c>
      <c r="B85" s="45" t="s">
        <v>3201</v>
      </c>
      <c r="C85" s="47" t="n">
        <v>6.812</v>
      </c>
      <c r="D85" s="64" t="n">
        <f aca="false">COUNTIF($H$8:$H$34,"&gt;"&amp;A85)</f>
        <v>0</v>
      </c>
      <c r="E85" s="64" t="n">
        <f aca="false">COUNTIF($H$36:$H$58,"&gt;"&amp;A85)</f>
        <v>0</v>
      </c>
      <c r="F85" s="64" t="n">
        <f aca="false">COUNTIF($O$8:$O$34,"&gt;"&amp;A85)</f>
        <v>2</v>
      </c>
      <c r="G85" s="64" t="n">
        <f aca="false">COUNTIF($O$36:$O$58,"&gt;"&amp;A85)</f>
        <v>8</v>
      </c>
      <c r="H85" s="64" t="n">
        <f aca="false">COUNTIF($V$8:$V$34,"&gt;"&amp;A85)</f>
        <v>15</v>
      </c>
      <c r="I85" s="64" t="n">
        <f aca="false">COUNTIF($V$36:$V$58,"&gt;"&amp;A85)</f>
        <v>22</v>
      </c>
      <c r="J85" s="64" t="n">
        <f aca="false">COUNTIF($AC$8:$AC$34,"&gt;"&amp;A85)</f>
        <v>27</v>
      </c>
      <c r="K85" s="64" t="n">
        <f aca="false">COUNTIF($AC$36:$AC$58,"&gt;"&amp;A85)</f>
        <v>23</v>
      </c>
      <c r="L85" s="64" t="n">
        <f aca="false">COUNTIF($AJ$8:$AJ$34,"&gt;"&amp;A85)</f>
        <v>27</v>
      </c>
      <c r="M85" s="64" t="n">
        <f aca="false">COUNTIF($AJ$36:$AJ$58,"&gt;"&amp;A85)</f>
        <v>23</v>
      </c>
    </row>
    <row r="86" customFormat="false" ht="15" hidden="false" customHeight="false" outlineLevel="0" collapsed="false">
      <c r="A86" s="46" t="n">
        <v>24</v>
      </c>
      <c r="B86" s="45" t="s">
        <v>3330</v>
      </c>
      <c r="C86" s="47" t="n">
        <v>7.346</v>
      </c>
      <c r="D86" s="64" t="n">
        <f aca="false">COUNTIF($H$8:$H$34,"&gt;"&amp;A86)</f>
        <v>0</v>
      </c>
      <c r="E86" s="64" t="n">
        <f aca="false">COUNTIF($H$36:$H$58,"&gt;"&amp;A86)</f>
        <v>0</v>
      </c>
      <c r="F86" s="64" t="n">
        <f aca="false">COUNTIF($O$8:$O$34,"&gt;"&amp;A86)</f>
        <v>0</v>
      </c>
      <c r="G86" s="64" t="n">
        <f aca="false">COUNTIF($O$36:$O$58,"&gt;"&amp;A86)</f>
        <v>8</v>
      </c>
      <c r="H86" s="64" t="n">
        <f aca="false">COUNTIF($V$8:$V$34,"&gt;"&amp;A86)</f>
        <v>13</v>
      </c>
      <c r="I86" s="64" t="n">
        <f aca="false">COUNTIF($V$36:$V$58,"&gt;"&amp;A86)</f>
        <v>20</v>
      </c>
      <c r="J86" s="64" t="n">
        <f aca="false">COUNTIF($AC$8:$AC$34,"&gt;"&amp;A86)</f>
        <v>27</v>
      </c>
      <c r="K86" s="64" t="n">
        <f aca="false">COUNTIF($AC$36:$AC$58,"&gt;"&amp;A86)</f>
        <v>23</v>
      </c>
      <c r="L86" s="64" t="n">
        <f aca="false">COUNTIF($AJ$8:$AJ$34,"&gt;"&amp;A86)</f>
        <v>27</v>
      </c>
      <c r="M86" s="64" t="n">
        <f aca="false">COUNTIF($AJ$36:$AJ$58,"&gt;"&amp;A86)</f>
        <v>23</v>
      </c>
    </row>
    <row r="87" customFormat="false" ht="15" hidden="false" customHeight="false" outlineLevel="0" collapsed="false">
      <c r="A87" s="51" t="n">
        <v>25</v>
      </c>
      <c r="B87" s="50" t="s">
        <v>5405</v>
      </c>
      <c r="C87" s="52"/>
      <c r="D87" s="19" t="n">
        <f aca="false">COUNTIF($H$8:$H$34,"&gt;"&amp;A87)</f>
        <v>0</v>
      </c>
      <c r="E87" s="19" t="n">
        <f aca="false">COUNTIF($H$36:$H$58,"&gt;"&amp;A87)</f>
        <v>0</v>
      </c>
      <c r="F87" s="19" t="n">
        <f aca="false">COUNTIF($O$8:$O$34,"&gt;"&amp;A87)</f>
        <v>0</v>
      </c>
      <c r="G87" s="19" t="n">
        <f aca="false">COUNTIF($O$36:$O$58,"&gt;"&amp;A87)</f>
        <v>8</v>
      </c>
      <c r="H87" s="19" t="n">
        <f aca="false">COUNTIF($V$8:$V$34,"&gt;"&amp;A87)</f>
        <v>13</v>
      </c>
      <c r="I87" s="19" t="n">
        <f aca="false">COUNTIF($V$36:$V$58,"&gt;"&amp;A87)</f>
        <v>20</v>
      </c>
      <c r="J87" s="19" t="n">
        <f aca="false">COUNTIF($AC$8:$AC$34,"&gt;"&amp;A87)</f>
        <v>27</v>
      </c>
      <c r="K87" s="19" t="n">
        <f aca="false">COUNTIF($AC$36:$AC$58,"&gt;"&amp;A87)</f>
        <v>23</v>
      </c>
      <c r="L87" s="19" t="n">
        <f aca="false">COUNTIF($AJ$8:$AJ$34,"&gt;"&amp;A87)</f>
        <v>27</v>
      </c>
      <c r="M87" s="19" t="n">
        <f aca="false">COUNTIF($AJ$36:$AJ$58,"&gt;"&amp;A87)</f>
        <v>23</v>
      </c>
    </row>
    <row r="88" customFormat="false" ht="15" hidden="false" customHeight="false" outlineLevel="0" collapsed="false">
      <c r="A88" s="46" t="n">
        <v>26</v>
      </c>
      <c r="B88" s="45" t="s">
        <v>3465</v>
      </c>
      <c r="C88" s="47" t="n">
        <v>7.778</v>
      </c>
      <c r="D88" s="64" t="n">
        <f aca="false">COUNTIF($H$8:$H$34,"&gt;"&amp;A88)</f>
        <v>0</v>
      </c>
      <c r="E88" s="64" t="n">
        <f aca="false">COUNTIF($H$36:$H$58,"&gt;"&amp;A88)</f>
        <v>0</v>
      </c>
      <c r="F88" s="64" t="n">
        <f aca="false">COUNTIF($O$8:$O$34,"&gt;"&amp;A88)</f>
        <v>0</v>
      </c>
      <c r="G88" s="64" t="n">
        <f aca="false">COUNTIF($O$36:$O$58,"&gt;"&amp;A88)</f>
        <v>6</v>
      </c>
      <c r="H88" s="64" t="n">
        <f aca="false">COUNTIF($V$8:$V$34,"&gt;"&amp;A88)</f>
        <v>13</v>
      </c>
      <c r="I88" s="64" t="n">
        <f aca="false">COUNTIF($V$36:$V$58,"&gt;"&amp;A88)</f>
        <v>20</v>
      </c>
      <c r="J88" s="64" t="n">
        <f aca="false">COUNTIF($AC$8:$AC$34,"&gt;"&amp;A88)</f>
        <v>27</v>
      </c>
      <c r="K88" s="64" t="n">
        <f aca="false">COUNTIF($AC$36:$AC$58,"&gt;"&amp;A88)</f>
        <v>23</v>
      </c>
      <c r="L88" s="64" t="n">
        <f aca="false">COUNTIF($AJ$8:$AJ$34,"&gt;"&amp;A88)</f>
        <v>27</v>
      </c>
      <c r="M88" s="64" t="n">
        <f aca="false">COUNTIF($AJ$36:$AJ$58,"&gt;"&amp;A88)</f>
        <v>23</v>
      </c>
    </row>
    <row r="89" customFormat="false" ht="15" hidden="false" customHeight="false" outlineLevel="0" collapsed="false">
      <c r="A89" s="46" t="n">
        <v>27</v>
      </c>
      <c r="B89" s="45" t="s">
        <v>3592</v>
      </c>
      <c r="C89" s="47" t="n">
        <v>8.05</v>
      </c>
      <c r="D89" s="64" t="n">
        <f aca="false">COUNTIF($H$8:$H$34,"&gt;"&amp;A89)</f>
        <v>0</v>
      </c>
      <c r="E89" s="64" t="n">
        <f aca="false">COUNTIF($H$36:$H$58,"&gt;"&amp;A89)</f>
        <v>0</v>
      </c>
      <c r="F89" s="64" t="n">
        <f aca="false">COUNTIF($O$8:$O$34,"&gt;"&amp;A89)</f>
        <v>0</v>
      </c>
      <c r="G89" s="64" t="n">
        <f aca="false">COUNTIF($O$36:$O$58,"&gt;"&amp;A89)</f>
        <v>2</v>
      </c>
      <c r="H89" s="64" t="n">
        <f aca="false">COUNTIF($V$8:$V$34,"&gt;"&amp;A89)</f>
        <v>13</v>
      </c>
      <c r="I89" s="64" t="n">
        <f aca="false">COUNTIF($V$36:$V$58,"&gt;"&amp;A89)</f>
        <v>18</v>
      </c>
      <c r="J89" s="64" t="n">
        <f aca="false">COUNTIF($AC$8:$AC$34,"&gt;"&amp;A89)</f>
        <v>27</v>
      </c>
      <c r="K89" s="64" t="n">
        <f aca="false">COUNTIF($AC$36:$AC$58,"&gt;"&amp;A89)</f>
        <v>22</v>
      </c>
      <c r="L89" s="64" t="n">
        <f aca="false">COUNTIF($AJ$8:$AJ$34,"&gt;"&amp;A89)</f>
        <v>27</v>
      </c>
      <c r="M89" s="64" t="n">
        <f aca="false">COUNTIF($AJ$36:$AJ$58,"&gt;"&amp;A89)</f>
        <v>23</v>
      </c>
    </row>
    <row r="90" customFormat="false" ht="15" hidden="false" customHeight="false" outlineLevel="0" collapsed="false">
      <c r="A90" s="46" t="n">
        <v>28</v>
      </c>
      <c r="B90" s="45" t="s">
        <v>3719</v>
      </c>
      <c r="C90" s="47" t="n">
        <v>8.283</v>
      </c>
      <c r="D90" s="64" t="n">
        <f aca="false">COUNTIF($H$8:$H$34,"&gt;"&amp;A90)</f>
        <v>0</v>
      </c>
      <c r="E90" s="64" t="n">
        <f aca="false">COUNTIF($H$36:$H$58,"&gt;"&amp;A90)</f>
        <v>0</v>
      </c>
      <c r="F90" s="64" t="n">
        <f aca="false">COUNTIF($O$8:$O$34,"&gt;"&amp;A90)</f>
        <v>0</v>
      </c>
      <c r="G90" s="64" t="n">
        <f aca="false">COUNTIF($O$36:$O$58,"&gt;"&amp;A90)</f>
        <v>1</v>
      </c>
      <c r="H90" s="64" t="n">
        <f aca="false">COUNTIF($V$8:$V$34,"&gt;"&amp;A90)</f>
        <v>9</v>
      </c>
      <c r="I90" s="64" t="n">
        <f aca="false">COUNTIF($V$36:$V$58,"&gt;"&amp;A90)</f>
        <v>13</v>
      </c>
      <c r="J90" s="64" t="n">
        <f aca="false">COUNTIF($AC$8:$AC$34,"&gt;"&amp;A90)</f>
        <v>26</v>
      </c>
      <c r="K90" s="64" t="n">
        <f aca="false">COUNTIF($AC$36:$AC$58,"&gt;"&amp;A90)</f>
        <v>22</v>
      </c>
      <c r="L90" s="64" t="n">
        <f aca="false">COUNTIF($AJ$8:$AJ$34,"&gt;"&amp;A90)</f>
        <v>27</v>
      </c>
      <c r="M90" s="64" t="n">
        <f aca="false">COUNTIF($AJ$36:$AJ$58,"&gt;"&amp;A90)</f>
        <v>23</v>
      </c>
    </row>
    <row r="91" customFormat="false" ht="15" hidden="false" customHeight="false" outlineLevel="0" collapsed="false">
      <c r="A91" s="46" t="n">
        <v>29</v>
      </c>
      <c r="B91" s="45" t="s">
        <v>3846</v>
      </c>
      <c r="C91" s="47" t="n">
        <v>8.588</v>
      </c>
      <c r="D91" s="64" t="n">
        <f aca="false">COUNTIF($H$8:$H$34,"&gt;"&amp;A91)</f>
        <v>0</v>
      </c>
      <c r="E91" s="64" t="n">
        <f aca="false">COUNTIF($H$36:$H$58,"&gt;"&amp;A91)</f>
        <v>0</v>
      </c>
      <c r="F91" s="64" t="n">
        <f aca="false">COUNTIF($O$8:$O$34,"&gt;"&amp;A91)</f>
        <v>0</v>
      </c>
      <c r="G91" s="64" t="n">
        <f aca="false">COUNTIF($O$36:$O$58,"&gt;"&amp;A91)</f>
        <v>0</v>
      </c>
      <c r="H91" s="64" t="n">
        <f aca="false">COUNTIF($V$8:$V$34,"&gt;"&amp;A91)</f>
        <v>9</v>
      </c>
      <c r="I91" s="64" t="n">
        <f aca="false">COUNTIF($V$36:$V$58,"&gt;"&amp;A91)</f>
        <v>10</v>
      </c>
      <c r="J91" s="64" t="n">
        <f aca="false">COUNTIF($AC$8:$AC$34,"&gt;"&amp;A91)</f>
        <v>23</v>
      </c>
      <c r="K91" s="64" t="n">
        <f aca="false">COUNTIF($AC$36:$AC$58,"&gt;"&amp;A91)</f>
        <v>22</v>
      </c>
      <c r="L91" s="64" t="n">
        <f aca="false">COUNTIF($AJ$8:$AJ$34,"&gt;"&amp;A91)</f>
        <v>27</v>
      </c>
      <c r="M91" s="64" t="n">
        <f aca="false">COUNTIF($AJ$36:$AJ$58,"&gt;"&amp;A91)</f>
        <v>23</v>
      </c>
    </row>
    <row r="92" customFormat="false" ht="15" hidden="false" customHeight="false" outlineLevel="0" collapsed="false">
      <c r="A92" s="46" t="n">
        <v>30</v>
      </c>
      <c r="B92" s="45" t="s">
        <v>3975</v>
      </c>
      <c r="C92" s="47" t="n">
        <v>8.796</v>
      </c>
      <c r="D92" s="64" t="n">
        <f aca="false">COUNTIF($H$8:$H$34,"&gt;"&amp;A92)</f>
        <v>0</v>
      </c>
      <c r="E92" s="64" t="n">
        <f aca="false">COUNTIF($H$36:$H$58,"&gt;"&amp;A92)</f>
        <v>0</v>
      </c>
      <c r="F92" s="64" t="n">
        <f aca="false">COUNTIF($O$8:$O$34,"&gt;"&amp;A92)</f>
        <v>0</v>
      </c>
      <c r="G92" s="64" t="n">
        <f aca="false">COUNTIF($O$36:$O$58,"&gt;"&amp;A92)</f>
        <v>0</v>
      </c>
      <c r="H92" s="64" t="n">
        <f aca="false">COUNTIF($V$8:$V$34,"&gt;"&amp;A92)</f>
        <v>2</v>
      </c>
      <c r="I92" s="64" t="n">
        <f aca="false">COUNTIF($V$36:$V$58,"&gt;"&amp;A92)</f>
        <v>5</v>
      </c>
      <c r="J92" s="64" t="n">
        <f aca="false">COUNTIF($AC$8:$AC$34,"&gt;"&amp;A92)</f>
        <v>16</v>
      </c>
      <c r="K92" s="64" t="n">
        <f aca="false">COUNTIF($AC$36:$AC$58,"&gt;"&amp;A92)</f>
        <v>22</v>
      </c>
      <c r="L92" s="64" t="n">
        <f aca="false">COUNTIF($AJ$8:$AJ$34,"&gt;"&amp;A92)</f>
        <v>27</v>
      </c>
      <c r="M92" s="64" t="n">
        <f aca="false">COUNTIF($AJ$36:$AJ$58,"&gt;"&amp;A92)</f>
        <v>23</v>
      </c>
    </row>
    <row r="93" customFormat="false" ht="15" hidden="false" customHeight="false" outlineLevel="0" collapsed="false">
      <c r="A93" s="46" t="n">
        <v>31</v>
      </c>
      <c r="B93" s="45" t="s">
        <v>4103</v>
      </c>
      <c r="C93" s="47" t="n">
        <v>9.073</v>
      </c>
      <c r="D93" s="64" t="n">
        <f aca="false">COUNTIF($H$8:$H$34,"&gt;"&amp;A93)</f>
        <v>0</v>
      </c>
      <c r="E93" s="64" t="n">
        <f aca="false">COUNTIF($H$36:$H$58,"&gt;"&amp;A93)</f>
        <v>0</v>
      </c>
      <c r="F93" s="64" t="n">
        <f aca="false">COUNTIF($O$8:$O$34,"&gt;"&amp;A93)</f>
        <v>0</v>
      </c>
      <c r="G93" s="64" t="n">
        <f aca="false">COUNTIF($O$36:$O$58,"&gt;"&amp;A93)</f>
        <v>0</v>
      </c>
      <c r="H93" s="64" t="n">
        <f aca="false">COUNTIF($V$8:$V$34,"&gt;"&amp;A93)</f>
        <v>2</v>
      </c>
      <c r="I93" s="64" t="n">
        <f aca="false">COUNTIF($V$36:$V$58,"&gt;"&amp;A93)</f>
        <v>5</v>
      </c>
      <c r="J93" s="64" t="n">
        <f aca="false">COUNTIF($AC$8:$AC$34,"&gt;"&amp;A93)</f>
        <v>16</v>
      </c>
      <c r="K93" s="64" t="n">
        <f aca="false">COUNTIF($AC$36:$AC$58,"&gt;"&amp;A93)</f>
        <v>22</v>
      </c>
      <c r="L93" s="64" t="n">
        <f aca="false">COUNTIF($AJ$8:$AJ$34,"&gt;"&amp;A93)</f>
        <v>27</v>
      </c>
      <c r="M93" s="64" t="n">
        <f aca="false">COUNTIF($AJ$36:$AJ$58,"&gt;"&amp;A93)</f>
        <v>23</v>
      </c>
    </row>
    <row r="94" customFormat="false" ht="15" hidden="false" customHeight="false" outlineLevel="0" collapsed="false">
      <c r="A94" s="46" t="n">
        <v>32</v>
      </c>
      <c r="B94" s="45" t="s">
        <v>5406</v>
      </c>
      <c r="C94" s="47" t="n">
        <v>9.432</v>
      </c>
      <c r="D94" s="64" t="n">
        <f aca="false">COUNTIF($H$8:$H$34,"&gt;"&amp;A94)</f>
        <v>0</v>
      </c>
      <c r="E94" s="64" t="n">
        <f aca="false">COUNTIF($H$36:$H$58,"&gt;"&amp;A94)</f>
        <v>0</v>
      </c>
      <c r="F94" s="64" t="n">
        <f aca="false">COUNTIF($O$8:$O$34,"&gt;"&amp;A94)</f>
        <v>0</v>
      </c>
      <c r="G94" s="64" t="n">
        <f aca="false">COUNTIF($O$36:$O$58,"&gt;"&amp;A94)</f>
        <v>0</v>
      </c>
      <c r="H94" s="64" t="n">
        <f aca="false">COUNTIF($V$8:$V$34,"&gt;"&amp;A94)</f>
        <v>2</v>
      </c>
      <c r="I94" s="64" t="n">
        <f aca="false">COUNTIF($V$36:$V$58,"&gt;"&amp;A94)</f>
        <v>1</v>
      </c>
      <c r="J94" s="64" t="n">
        <f aca="false">COUNTIF($AC$8:$AC$34,"&gt;"&amp;A94)</f>
        <v>15</v>
      </c>
      <c r="K94" s="64" t="n">
        <f aca="false">COUNTIF($AC$36:$AC$58,"&gt;"&amp;A94)</f>
        <v>19</v>
      </c>
      <c r="L94" s="64" t="n">
        <f aca="false">COUNTIF($AJ$8:$AJ$34,"&gt;"&amp;A94)</f>
        <v>27</v>
      </c>
      <c r="M94" s="64" t="n">
        <f aca="false">COUNTIF($AJ$36:$AJ$58,"&gt;"&amp;A94)</f>
        <v>23</v>
      </c>
    </row>
    <row r="95" customFormat="false" ht="15" hidden="false" customHeight="false" outlineLevel="0" collapsed="false">
      <c r="A95" s="46" t="n">
        <v>33</v>
      </c>
      <c r="B95" s="45" t="s">
        <v>4360</v>
      </c>
      <c r="C95" s="47" t="n">
        <v>9.802</v>
      </c>
      <c r="D95" s="64" t="n">
        <f aca="false">COUNTIF($H$8:$H$34,"&gt;"&amp;A95)</f>
        <v>0</v>
      </c>
      <c r="E95" s="64" t="n">
        <f aca="false">COUNTIF($H$36:$H$58,"&gt;"&amp;A95)</f>
        <v>0</v>
      </c>
      <c r="F95" s="64" t="n">
        <f aca="false">COUNTIF($O$8:$O$34,"&gt;"&amp;A95)</f>
        <v>0</v>
      </c>
      <c r="G95" s="64" t="n">
        <f aca="false">COUNTIF($O$36:$O$58,"&gt;"&amp;A95)</f>
        <v>0</v>
      </c>
      <c r="H95" s="64" t="n">
        <f aca="false">COUNTIF($V$8:$V$34,"&gt;"&amp;A95)</f>
        <v>0</v>
      </c>
      <c r="I95" s="64" t="n">
        <f aca="false">COUNTIF($V$36:$V$58,"&gt;"&amp;A95)</f>
        <v>0</v>
      </c>
      <c r="J95" s="64" t="n">
        <f aca="false">COUNTIF($AC$8:$AC$34,"&gt;"&amp;A95)</f>
        <v>12</v>
      </c>
      <c r="K95" s="64" t="n">
        <f aca="false">COUNTIF($AC$36:$AC$58,"&gt;"&amp;A95)</f>
        <v>16</v>
      </c>
      <c r="L95" s="64" t="n">
        <f aca="false">COUNTIF($AJ$8:$AJ$34,"&gt;"&amp;A95)</f>
        <v>27</v>
      </c>
      <c r="M95" s="64" t="n">
        <f aca="false">COUNTIF($AJ$36:$AJ$58,"&gt;"&amp;A95)</f>
        <v>23</v>
      </c>
    </row>
    <row r="96" customFormat="false" ht="15" hidden="false" customHeight="false" outlineLevel="0" collapsed="false">
      <c r="A96" s="46" t="n">
        <v>34</v>
      </c>
      <c r="B96" s="45" t="s">
        <v>4488</v>
      </c>
      <c r="C96" s="47" t="n">
        <v>10.333</v>
      </c>
      <c r="D96" s="64" t="n">
        <f aca="false">COUNTIF($H$8:$H$34,"&gt;"&amp;A96)</f>
        <v>0</v>
      </c>
      <c r="E96" s="64" t="n">
        <f aca="false">COUNTIF($H$36:$H$58,"&gt;"&amp;A96)</f>
        <v>0</v>
      </c>
      <c r="F96" s="64" t="n">
        <f aca="false">COUNTIF($O$8:$O$34,"&gt;"&amp;A96)</f>
        <v>0</v>
      </c>
      <c r="G96" s="64" t="n">
        <f aca="false">COUNTIF($O$36:$O$58,"&gt;"&amp;A96)</f>
        <v>0</v>
      </c>
      <c r="H96" s="64" t="n">
        <f aca="false">COUNTIF($V$8:$V$34,"&gt;"&amp;A96)</f>
        <v>0</v>
      </c>
      <c r="I96" s="64" t="n">
        <f aca="false">COUNTIF($V$36:$V$58,"&gt;"&amp;A96)</f>
        <v>0</v>
      </c>
      <c r="J96" s="64" t="n">
        <f aca="false">COUNTIF($AC$8:$AC$34,"&gt;"&amp;A96)</f>
        <v>12</v>
      </c>
      <c r="K96" s="64" t="n">
        <f aca="false">COUNTIF($AC$36:$AC$58,"&gt;"&amp;A96)</f>
        <v>11</v>
      </c>
      <c r="L96" s="64" t="n">
        <f aca="false">COUNTIF($AJ$8:$AJ$34,"&gt;"&amp;A96)</f>
        <v>27</v>
      </c>
      <c r="M96" s="64" t="n">
        <f aca="false">COUNTIF($AJ$36:$AJ$58,"&gt;"&amp;A96)</f>
        <v>23</v>
      </c>
    </row>
    <row r="97" customFormat="false" ht="15" hidden="false" customHeight="false" outlineLevel="0" collapsed="false">
      <c r="A97" s="46" t="n">
        <v>35</v>
      </c>
      <c r="B97" s="45" t="s">
        <v>4617</v>
      </c>
      <c r="C97" s="47" t="n">
        <v>10.602</v>
      </c>
      <c r="D97" s="64" t="n">
        <f aca="false">COUNTIF($H$8:$H$34,"&gt;"&amp;A97)</f>
        <v>0</v>
      </c>
      <c r="E97" s="64" t="n">
        <f aca="false">COUNTIF($H$36:$H$58,"&gt;"&amp;A97)</f>
        <v>0</v>
      </c>
      <c r="F97" s="64" t="n">
        <f aca="false">COUNTIF($O$8:$O$34,"&gt;"&amp;A97)</f>
        <v>0</v>
      </c>
      <c r="G97" s="64" t="n">
        <f aca="false">COUNTIF($O$36:$O$58,"&gt;"&amp;A97)</f>
        <v>0</v>
      </c>
      <c r="H97" s="64" t="n">
        <f aca="false">COUNTIF($V$8:$V$34,"&gt;"&amp;A97)</f>
        <v>0</v>
      </c>
      <c r="I97" s="64" t="n">
        <f aca="false">COUNTIF($V$36:$V$58,"&gt;"&amp;A97)</f>
        <v>0</v>
      </c>
      <c r="J97" s="64" t="n">
        <f aca="false">COUNTIF($AC$8:$AC$34,"&gt;"&amp;A97)</f>
        <v>9</v>
      </c>
      <c r="K97" s="64" t="n">
        <f aca="false">COUNTIF($AC$36:$AC$58,"&gt;"&amp;A97)</f>
        <v>9</v>
      </c>
      <c r="L97" s="64" t="n">
        <f aca="false">COUNTIF($AJ$8:$AJ$34,"&gt;"&amp;A97)</f>
        <v>27</v>
      </c>
      <c r="M97" s="64" t="n">
        <f aca="false">COUNTIF($AJ$36:$AJ$58,"&gt;"&amp;A97)</f>
        <v>23</v>
      </c>
    </row>
    <row r="98" customFormat="false" ht="15" hidden="false" customHeight="false" outlineLevel="0" collapsed="false">
      <c r="A98" s="46" t="n">
        <v>36</v>
      </c>
      <c r="B98" s="45" t="s">
        <v>4746</v>
      </c>
      <c r="C98" s="47" t="n">
        <v>11.086</v>
      </c>
      <c r="D98" s="64" t="n">
        <f aca="false">COUNTIF($H$8:$H$34,"&gt;"&amp;A98)</f>
        <v>0</v>
      </c>
      <c r="E98" s="64" t="n">
        <f aca="false">COUNTIF($H$36:$H$58,"&gt;"&amp;A98)</f>
        <v>0</v>
      </c>
      <c r="F98" s="64" t="n">
        <f aca="false">COUNTIF($O$8:$O$34,"&gt;"&amp;A98)</f>
        <v>0</v>
      </c>
      <c r="G98" s="64" t="n">
        <f aca="false">COUNTIF($O$36:$O$58,"&gt;"&amp;A98)</f>
        <v>0</v>
      </c>
      <c r="H98" s="64" t="n">
        <f aca="false">COUNTIF($V$8:$V$34,"&gt;"&amp;A98)</f>
        <v>0</v>
      </c>
      <c r="I98" s="64" t="n">
        <f aca="false">COUNTIF($V$36:$V$58,"&gt;"&amp;A98)</f>
        <v>0</v>
      </c>
      <c r="J98" s="64" t="n">
        <f aca="false">COUNTIF($AC$8:$AC$34,"&gt;"&amp;A98)</f>
        <v>6</v>
      </c>
      <c r="K98" s="64" t="n">
        <f aca="false">COUNTIF($AC$36:$AC$58,"&gt;"&amp;A98)</f>
        <v>4</v>
      </c>
      <c r="L98" s="64" t="n">
        <f aca="false">COUNTIF($AJ$8:$AJ$34,"&gt;"&amp;A98)</f>
        <v>27</v>
      </c>
      <c r="M98" s="64" t="n">
        <f aca="false">COUNTIF($AJ$36:$AJ$58,"&gt;"&amp;A98)</f>
        <v>23</v>
      </c>
    </row>
    <row r="99" customFormat="false" ht="15" hidden="false" customHeight="false" outlineLevel="0" collapsed="false">
      <c r="A99" s="46" t="n">
        <v>37</v>
      </c>
      <c r="B99" s="45" t="s">
        <v>4855</v>
      </c>
      <c r="C99" s="47" t="n">
        <v>11.538</v>
      </c>
      <c r="D99" s="64" t="n">
        <f aca="false">COUNTIF($H$8:$H$34,"&gt;"&amp;A99)</f>
        <v>0</v>
      </c>
      <c r="E99" s="64" t="n">
        <f aca="false">COUNTIF($H$36:$H$58,"&gt;"&amp;A99)</f>
        <v>0</v>
      </c>
      <c r="F99" s="64" t="n">
        <f aca="false">COUNTIF($O$8:$O$34,"&gt;"&amp;A99)</f>
        <v>0</v>
      </c>
      <c r="G99" s="64" t="n">
        <f aca="false">COUNTIF($O$36:$O$58,"&gt;"&amp;A99)</f>
        <v>0</v>
      </c>
      <c r="H99" s="64" t="n">
        <f aca="false">COUNTIF($V$8:$V$34,"&gt;"&amp;A99)</f>
        <v>0</v>
      </c>
      <c r="I99" s="64" t="n">
        <f aca="false">COUNTIF($V$36:$V$58,"&gt;"&amp;A99)</f>
        <v>0</v>
      </c>
      <c r="J99" s="64" t="n">
        <f aca="false">COUNTIF($AC$8:$AC$34,"&gt;"&amp;A99)</f>
        <v>1</v>
      </c>
      <c r="K99" s="64" t="n">
        <f aca="false">COUNTIF($AC$36:$AC$58,"&gt;"&amp;A99)</f>
        <v>0</v>
      </c>
      <c r="L99" s="64" t="n">
        <f aca="false">COUNTIF($AJ$8:$AJ$34,"&gt;"&amp;A99)</f>
        <v>20</v>
      </c>
      <c r="M99" s="64" t="n">
        <f aca="false">COUNTIF($AJ$36:$AJ$58,"&gt;"&amp;A99)</f>
        <v>23</v>
      </c>
    </row>
    <row r="100" customFormat="false" ht="15" hidden="false" customHeight="false" outlineLevel="0" collapsed="false">
      <c r="A100" s="46" t="n">
        <v>38</v>
      </c>
      <c r="B100" s="45" t="s">
        <v>4963</v>
      </c>
      <c r="C100" s="47" t="n">
        <v>12.062</v>
      </c>
      <c r="D100" s="64" t="n">
        <f aca="false">COUNTIF($H$8:$H$34,"&gt;"&amp;A100)</f>
        <v>0</v>
      </c>
      <c r="E100" s="64" t="n">
        <f aca="false">COUNTIF($H$36:$H$58,"&gt;"&amp;A100)</f>
        <v>0</v>
      </c>
      <c r="F100" s="64" t="n">
        <f aca="false">COUNTIF($O$8:$O$34,"&gt;"&amp;A100)</f>
        <v>0</v>
      </c>
      <c r="G100" s="64" t="n">
        <f aca="false">COUNTIF($O$36:$O$58,"&gt;"&amp;A100)</f>
        <v>0</v>
      </c>
      <c r="H100" s="64" t="n">
        <f aca="false">COUNTIF($V$8:$V$34,"&gt;"&amp;A100)</f>
        <v>0</v>
      </c>
      <c r="I100" s="64" t="n">
        <f aca="false">COUNTIF($V$36:$V$58,"&gt;"&amp;A100)</f>
        <v>0</v>
      </c>
      <c r="J100" s="64" t="n">
        <f aca="false">COUNTIF($AC$8:$AC$34,"&gt;"&amp;A100)</f>
        <v>0</v>
      </c>
      <c r="K100" s="64" t="n">
        <f aca="false">COUNTIF($AC$36:$AC$58,"&gt;"&amp;A100)</f>
        <v>0</v>
      </c>
      <c r="L100" s="64" t="n">
        <f aca="false">COUNTIF($AJ$8:$AJ$34,"&gt;"&amp;A100)</f>
        <v>20</v>
      </c>
      <c r="M100" s="64" t="n">
        <f aca="false">COUNTIF($AJ$36:$AJ$58,"&gt;"&amp;A100)</f>
        <v>23</v>
      </c>
    </row>
    <row r="101" customFormat="false" ht="15" hidden="false" customHeight="false" outlineLevel="0" collapsed="false">
      <c r="A101" s="46" t="n">
        <v>39</v>
      </c>
      <c r="B101" s="45" t="s">
        <v>5072</v>
      </c>
      <c r="C101" s="47" t="n">
        <v>12.544</v>
      </c>
      <c r="D101" s="64" t="n">
        <f aca="false">COUNTIF($H$8:$H$34,"&gt;"&amp;A101)</f>
        <v>0</v>
      </c>
      <c r="E101" s="64" t="n">
        <f aca="false">COUNTIF($H$36:$H$58,"&gt;"&amp;A101)</f>
        <v>0</v>
      </c>
      <c r="F101" s="64" t="n">
        <f aca="false">COUNTIF($O$8:$O$34,"&gt;"&amp;A101)</f>
        <v>0</v>
      </c>
      <c r="G101" s="64" t="n">
        <f aca="false">COUNTIF($O$36:$O$58,"&gt;"&amp;A101)</f>
        <v>0</v>
      </c>
      <c r="H101" s="64" t="n">
        <f aca="false">COUNTIF($V$8:$V$34,"&gt;"&amp;A101)</f>
        <v>0</v>
      </c>
      <c r="I101" s="64" t="n">
        <f aca="false">COUNTIF($V$36:$V$58,"&gt;"&amp;A101)</f>
        <v>0</v>
      </c>
      <c r="J101" s="64" t="n">
        <f aca="false">COUNTIF($AC$8:$AC$34,"&gt;"&amp;A101)</f>
        <v>0</v>
      </c>
      <c r="K101" s="64" t="n">
        <f aca="false">COUNTIF($AC$36:$AC$58,"&gt;"&amp;A101)</f>
        <v>0</v>
      </c>
      <c r="L101" s="64" t="n">
        <f aca="false">COUNTIF($AJ$8:$AJ$34,"&gt;"&amp;A101)</f>
        <v>19</v>
      </c>
      <c r="M101" s="64" t="n">
        <f aca="false">COUNTIF($AJ$36:$AJ$58,"&gt;"&amp;A101)</f>
        <v>23</v>
      </c>
    </row>
    <row r="102" customFormat="false" ht="15" hidden="false" customHeight="false" outlineLevel="0" collapsed="false">
      <c r="A102" s="46" t="n">
        <v>40</v>
      </c>
      <c r="B102" s="45" t="s">
        <v>5184</v>
      </c>
      <c r="C102" s="47" t="n">
        <v>13.462</v>
      </c>
      <c r="D102" s="64" t="n">
        <f aca="false">COUNTIF($H$8:$H$34,"&gt;"&amp;A102)</f>
        <v>0</v>
      </c>
      <c r="E102" s="64" t="n">
        <f aca="false">COUNTIF($H$36:$H$58,"&gt;"&amp;A102)</f>
        <v>0</v>
      </c>
      <c r="F102" s="64" t="n">
        <f aca="false">COUNTIF($O$8:$O$34,"&gt;"&amp;A102)</f>
        <v>0</v>
      </c>
      <c r="G102" s="64" t="n">
        <f aca="false">COUNTIF($O$36:$O$58,"&gt;"&amp;A102)</f>
        <v>0</v>
      </c>
      <c r="H102" s="64" t="n">
        <f aca="false">COUNTIF($V$8:$V$34,"&gt;"&amp;A102)</f>
        <v>0</v>
      </c>
      <c r="I102" s="64" t="n">
        <f aca="false">COUNTIF($V$36:$V$58,"&gt;"&amp;A102)</f>
        <v>0</v>
      </c>
      <c r="J102" s="64" t="n">
        <f aca="false">COUNTIF($AC$8:$AC$34,"&gt;"&amp;A102)</f>
        <v>0</v>
      </c>
      <c r="K102" s="64" t="n">
        <f aca="false">COUNTIF($AC$36:$AC$58,"&gt;"&amp;A102)</f>
        <v>0</v>
      </c>
      <c r="L102" s="64" t="n">
        <f aca="false">COUNTIF($AJ$8:$AJ$34,"&gt;"&amp;A102)</f>
        <v>14</v>
      </c>
      <c r="M102" s="64" t="n">
        <f aca="false">COUNTIF($AJ$36:$AJ$58,"&gt;"&amp;A102)</f>
        <v>23</v>
      </c>
    </row>
    <row r="103" customFormat="false" ht="15" hidden="false" customHeight="false" outlineLevel="0" collapsed="false">
      <c r="A103" s="46" t="n">
        <v>41</v>
      </c>
      <c r="B103" s="45" t="s">
        <v>5293</v>
      </c>
      <c r="C103" s="47" t="n">
        <v>13.961</v>
      </c>
      <c r="D103" s="64" t="n">
        <f aca="false">COUNTIF($H$8:$H$34,"&gt;"&amp;A103)</f>
        <v>0</v>
      </c>
      <c r="E103" s="64" t="n">
        <f aca="false">COUNTIF($H$36:$H$58,"&gt;"&amp;A103)</f>
        <v>0</v>
      </c>
      <c r="F103" s="64" t="n">
        <f aca="false">COUNTIF($O$8:$O$34,"&gt;"&amp;A103)</f>
        <v>0</v>
      </c>
      <c r="G103" s="64" t="n">
        <f aca="false">COUNTIF($O$36:$O$58,"&gt;"&amp;A103)</f>
        <v>0</v>
      </c>
      <c r="H103" s="64" t="n">
        <f aca="false">COUNTIF($V$8:$V$34,"&gt;"&amp;A103)</f>
        <v>0</v>
      </c>
      <c r="I103" s="64" t="n">
        <f aca="false">COUNTIF($V$36:$V$58,"&gt;"&amp;A103)</f>
        <v>0</v>
      </c>
      <c r="J103" s="64" t="n">
        <f aca="false">COUNTIF($AC$8:$AC$34,"&gt;"&amp;A103)</f>
        <v>0</v>
      </c>
      <c r="K103" s="64" t="n">
        <f aca="false">COUNTIF($AC$36:$AC$58,"&gt;"&amp;A103)</f>
        <v>0</v>
      </c>
      <c r="L103" s="64" t="n">
        <f aca="false">COUNTIF($AJ$8:$AJ$34,"&gt;"&amp;A103)</f>
        <v>13</v>
      </c>
      <c r="M103" s="64" t="n">
        <f aca="false">COUNTIF($AJ$36:$AJ$58,"&gt;"&amp;A103)</f>
        <v>23</v>
      </c>
    </row>
    <row r="106" customFormat="false" ht="15" hidden="false" customHeight="false" outlineLevel="0" collapsed="false">
      <c r="A106" s="44" t="s">
        <v>5592</v>
      </c>
    </row>
    <row r="107" customFormat="false" ht="30" hidden="false" customHeight="true" outlineLevel="0" collapsed="false">
      <c r="A107" s="9" t="s">
        <v>5402</v>
      </c>
      <c r="B107" s="9" t="s">
        <v>107</v>
      </c>
      <c r="C107" s="9" t="s">
        <v>5581</v>
      </c>
      <c r="D107" s="57" t="s">
        <v>5582</v>
      </c>
      <c r="E107" s="58" t="s">
        <v>5583</v>
      </c>
      <c r="F107" s="57" t="s">
        <v>5584</v>
      </c>
      <c r="G107" s="58" t="s">
        <v>5585</v>
      </c>
      <c r="H107" s="57" t="s">
        <v>5586</v>
      </c>
      <c r="I107" s="58" t="s">
        <v>5587</v>
      </c>
      <c r="J107" s="57" t="s">
        <v>5588</v>
      </c>
      <c r="K107" s="58" t="s">
        <v>5589</v>
      </c>
      <c r="L107" s="57" t="s">
        <v>5590</v>
      </c>
      <c r="M107" s="58" t="s">
        <v>5591</v>
      </c>
    </row>
    <row r="108" customFormat="false" ht="15" hidden="false" customHeight="false" outlineLevel="0" collapsed="false">
      <c r="A108" s="46" t="n">
        <v>1</v>
      </c>
      <c r="B108" s="45" t="s">
        <v>147</v>
      </c>
      <c r="C108" s="47" t="n">
        <v>1.077</v>
      </c>
      <c r="D108" s="64" t="n">
        <f aca="false">COUNTIF($I$8:$I$34,"&gt;="&amp;A108)</f>
        <v>27</v>
      </c>
      <c r="E108" s="64" t="n">
        <f aca="false">COUNTIF($I$36:$I$58,"&gt;="&amp;A108)</f>
        <v>23</v>
      </c>
      <c r="F108" s="64" t="n">
        <f aca="false">COUNTIF($P$8:$P$34,"&gt;="&amp;A108)</f>
        <v>27</v>
      </c>
      <c r="G108" s="64" t="n">
        <f aca="false">COUNTIF($P$36:$P$58,"&gt;="&amp;A108)</f>
        <v>23</v>
      </c>
      <c r="H108" s="64" t="n">
        <f aca="false">COUNTIF($W$8:$W$34,"&gt;="&amp;A108)</f>
        <v>27</v>
      </c>
      <c r="I108" s="64" t="n">
        <f aca="false">COUNTIF($W$36:$W$58,"&gt;="&amp;A108)</f>
        <v>23</v>
      </c>
      <c r="J108" s="64" t="n">
        <f aca="false">COUNTIF($AD$8:$AD$34,"&gt;="&amp;A108)</f>
        <v>27</v>
      </c>
      <c r="K108" s="64" t="n">
        <f aca="false">COUNTIF($AD$36:$AD$58,"&gt;="&amp;A108)</f>
        <v>23</v>
      </c>
      <c r="L108" s="64" t="n">
        <f aca="false">COUNTIF($AK$8:$AK$34,"&gt;="&amp;A108)</f>
        <v>27</v>
      </c>
      <c r="M108" s="64" t="n">
        <f aca="false">COUNTIF($AK$36:$AK$58,"&gt;="&amp;A108)</f>
        <v>23</v>
      </c>
    </row>
    <row r="109" customFormat="false" ht="15" hidden="false" customHeight="false" outlineLevel="0" collapsed="false">
      <c r="A109" s="46" t="n">
        <v>2</v>
      </c>
      <c r="B109" s="45" t="s">
        <v>365</v>
      </c>
      <c r="C109" s="47" t="n">
        <v>1.311</v>
      </c>
      <c r="D109" s="64" t="n">
        <f aca="false">COUNTIF($I$8:$I$34,"&gt;="&amp;A109)</f>
        <v>27</v>
      </c>
      <c r="E109" s="64" t="n">
        <f aca="false">COUNTIF($I$36:$I$58,"&gt;="&amp;A109)</f>
        <v>23</v>
      </c>
      <c r="F109" s="64" t="n">
        <f aca="false">COUNTIF($P$8:$P$34,"&gt;="&amp;A109)</f>
        <v>27</v>
      </c>
      <c r="G109" s="64" t="n">
        <f aca="false">COUNTIF($P$36:$P$58,"&gt;="&amp;A109)</f>
        <v>23</v>
      </c>
      <c r="H109" s="64" t="n">
        <f aca="false">COUNTIF($W$8:$W$34,"&gt;="&amp;A109)</f>
        <v>27</v>
      </c>
      <c r="I109" s="64" t="n">
        <f aca="false">COUNTIF($W$36:$W$58,"&gt;="&amp;A109)</f>
        <v>23</v>
      </c>
      <c r="J109" s="64" t="n">
        <f aca="false">COUNTIF($AD$8:$AD$34,"&gt;="&amp;A109)</f>
        <v>27</v>
      </c>
      <c r="K109" s="64" t="n">
        <f aca="false">COUNTIF($AD$36:$AD$58,"&gt;="&amp;A109)</f>
        <v>23</v>
      </c>
      <c r="L109" s="64" t="n">
        <f aca="false">COUNTIF($AK$8:$AK$34,"&gt;="&amp;A109)</f>
        <v>27</v>
      </c>
      <c r="M109" s="64" t="n">
        <f aca="false">COUNTIF($AK$36:$AK$58,"&gt;="&amp;A109)</f>
        <v>23</v>
      </c>
    </row>
    <row r="110" customFormat="false" ht="15" hidden="false" customHeight="false" outlineLevel="0" collapsed="false">
      <c r="A110" s="46" t="n">
        <v>3</v>
      </c>
      <c r="B110" s="45" t="s">
        <v>497</v>
      </c>
      <c r="C110" s="47" t="n">
        <v>1.562</v>
      </c>
      <c r="D110" s="64" t="n">
        <f aca="false">COUNTIF($I$8:$I$34,"&gt;="&amp;A110)</f>
        <v>27</v>
      </c>
      <c r="E110" s="64" t="n">
        <f aca="false">COUNTIF($I$36:$I$58,"&gt;="&amp;A110)</f>
        <v>23</v>
      </c>
      <c r="F110" s="64" t="n">
        <f aca="false">COUNTIF($P$8:$P$34,"&gt;="&amp;A110)</f>
        <v>27</v>
      </c>
      <c r="G110" s="64" t="n">
        <f aca="false">COUNTIF($P$36:$P$58,"&gt;="&amp;A110)</f>
        <v>23</v>
      </c>
      <c r="H110" s="64" t="n">
        <f aca="false">COUNTIF($W$8:$W$34,"&gt;="&amp;A110)</f>
        <v>27</v>
      </c>
      <c r="I110" s="64" t="n">
        <f aca="false">COUNTIF($W$36:$W$58,"&gt;="&amp;A110)</f>
        <v>23</v>
      </c>
      <c r="J110" s="64" t="n">
        <f aca="false">COUNTIF($AD$8:$AD$34,"&gt;="&amp;A110)</f>
        <v>27</v>
      </c>
      <c r="K110" s="64" t="n">
        <f aca="false">COUNTIF($AD$36:$AD$58,"&gt;="&amp;A110)</f>
        <v>23</v>
      </c>
      <c r="L110" s="64" t="n">
        <f aca="false">COUNTIF($AK$8:$AK$34,"&gt;="&amp;A110)</f>
        <v>27</v>
      </c>
      <c r="M110" s="64" t="n">
        <f aca="false">COUNTIF($AK$36:$AK$58,"&gt;="&amp;A110)</f>
        <v>23</v>
      </c>
    </row>
    <row r="111" customFormat="false" ht="15" hidden="false" customHeight="false" outlineLevel="0" collapsed="false">
      <c r="A111" s="46" t="n">
        <v>4</v>
      </c>
      <c r="B111" s="45" t="s">
        <v>628</v>
      </c>
      <c r="C111" s="47" t="n">
        <v>1.815</v>
      </c>
      <c r="D111" s="64" t="n">
        <f aca="false">COUNTIF($I$8:$I$34,"&gt;="&amp;A111)</f>
        <v>27</v>
      </c>
      <c r="E111" s="64" t="n">
        <f aca="false">COUNTIF($I$36:$I$58,"&gt;="&amp;A111)</f>
        <v>23</v>
      </c>
      <c r="F111" s="64" t="n">
        <f aca="false">COUNTIF($P$8:$P$34,"&gt;="&amp;A111)</f>
        <v>27</v>
      </c>
      <c r="G111" s="64" t="n">
        <f aca="false">COUNTIF($P$36:$P$58,"&gt;="&amp;A111)</f>
        <v>23</v>
      </c>
      <c r="H111" s="64" t="n">
        <f aca="false">COUNTIF($W$8:$W$34,"&gt;="&amp;A111)</f>
        <v>27</v>
      </c>
      <c r="I111" s="64" t="n">
        <f aca="false">COUNTIF($W$36:$W$58,"&gt;="&amp;A111)</f>
        <v>23</v>
      </c>
      <c r="J111" s="64" t="n">
        <f aca="false">COUNTIF($AD$8:$AD$34,"&gt;="&amp;A111)</f>
        <v>27</v>
      </c>
      <c r="K111" s="64" t="n">
        <f aca="false">COUNTIF($AD$36:$AD$58,"&gt;="&amp;A111)</f>
        <v>23</v>
      </c>
      <c r="L111" s="64" t="n">
        <f aca="false">COUNTIF($AK$8:$AK$34,"&gt;="&amp;A111)</f>
        <v>27</v>
      </c>
      <c r="M111" s="64" t="n">
        <f aca="false">COUNTIF($AK$36:$AK$58,"&gt;="&amp;A111)</f>
        <v>23</v>
      </c>
    </row>
    <row r="112" customFormat="false" ht="15" hidden="false" customHeight="false" outlineLevel="0" collapsed="false">
      <c r="A112" s="46" t="n">
        <v>5</v>
      </c>
      <c r="B112" s="45" t="s">
        <v>763</v>
      </c>
      <c r="C112" s="47" t="n">
        <v>2.066</v>
      </c>
      <c r="D112" s="64" t="n">
        <f aca="false">COUNTIF($I$8:$I$34,"&gt;="&amp;A112)</f>
        <v>27</v>
      </c>
      <c r="E112" s="64" t="n">
        <f aca="false">COUNTIF($I$36:$I$58,"&gt;="&amp;A112)</f>
        <v>23</v>
      </c>
      <c r="F112" s="64" t="n">
        <f aca="false">COUNTIF($P$8:$P$34,"&gt;="&amp;A112)</f>
        <v>27</v>
      </c>
      <c r="G112" s="64" t="n">
        <f aca="false">COUNTIF($P$36:$P$58,"&gt;="&amp;A112)</f>
        <v>23</v>
      </c>
      <c r="H112" s="64" t="n">
        <f aca="false">COUNTIF($W$8:$W$34,"&gt;="&amp;A112)</f>
        <v>27</v>
      </c>
      <c r="I112" s="64" t="n">
        <f aca="false">COUNTIF($W$36:$W$58,"&gt;="&amp;A112)</f>
        <v>23</v>
      </c>
      <c r="J112" s="64" t="n">
        <f aca="false">COUNTIF($AD$8:$AD$34,"&gt;="&amp;A112)</f>
        <v>27</v>
      </c>
      <c r="K112" s="64" t="n">
        <f aca="false">COUNTIF($AD$36:$AD$58,"&gt;="&amp;A112)</f>
        <v>23</v>
      </c>
      <c r="L112" s="64" t="n">
        <f aca="false">COUNTIF($AK$8:$AK$34,"&gt;="&amp;A112)</f>
        <v>27</v>
      </c>
      <c r="M112" s="64" t="n">
        <f aca="false">COUNTIF($AK$36:$AK$58,"&gt;="&amp;A112)</f>
        <v>23</v>
      </c>
    </row>
    <row r="113" customFormat="false" ht="15" hidden="false" customHeight="false" outlineLevel="0" collapsed="false">
      <c r="A113" s="46" t="n">
        <v>6</v>
      </c>
      <c r="B113" s="45" t="s">
        <v>902</v>
      </c>
      <c r="C113" s="47" t="n">
        <v>2.408</v>
      </c>
      <c r="D113" s="64" t="n">
        <f aca="false">COUNTIF($I$8:$I$34,"&gt;="&amp;A113)</f>
        <v>27</v>
      </c>
      <c r="E113" s="64" t="n">
        <f aca="false">COUNTIF($I$36:$I$58,"&gt;="&amp;A113)</f>
        <v>23</v>
      </c>
      <c r="F113" s="64" t="n">
        <f aca="false">COUNTIF($P$8:$P$34,"&gt;="&amp;A113)</f>
        <v>27</v>
      </c>
      <c r="G113" s="64" t="n">
        <f aca="false">COUNTIF($P$36:$P$58,"&gt;="&amp;A113)</f>
        <v>23</v>
      </c>
      <c r="H113" s="64" t="n">
        <f aca="false">COUNTIF($W$8:$W$34,"&gt;="&amp;A113)</f>
        <v>27</v>
      </c>
      <c r="I113" s="64" t="n">
        <f aca="false">COUNTIF($W$36:$W$58,"&gt;="&amp;A113)</f>
        <v>23</v>
      </c>
      <c r="J113" s="64" t="n">
        <f aca="false">COUNTIF($AD$8:$AD$34,"&gt;="&amp;A113)</f>
        <v>27</v>
      </c>
      <c r="K113" s="64" t="n">
        <f aca="false">COUNTIF($AD$36:$AD$58,"&gt;="&amp;A113)</f>
        <v>23</v>
      </c>
      <c r="L113" s="64" t="n">
        <f aca="false">COUNTIF($AK$8:$AK$34,"&gt;="&amp;A113)</f>
        <v>27</v>
      </c>
      <c r="M113" s="64" t="n">
        <f aca="false">COUNTIF($AK$36:$AK$58,"&gt;="&amp;A113)</f>
        <v>23</v>
      </c>
    </row>
    <row r="114" customFormat="false" ht="15" hidden="false" customHeight="false" outlineLevel="0" collapsed="false">
      <c r="A114" s="46" t="n">
        <v>7</v>
      </c>
      <c r="B114" s="45" t="s">
        <v>1037</v>
      </c>
      <c r="C114" s="47" t="n">
        <v>2.805</v>
      </c>
      <c r="D114" s="64" t="n">
        <f aca="false">COUNTIF($I$8:$I$34,"&gt;="&amp;A114)</f>
        <v>23</v>
      </c>
      <c r="E114" s="64" t="n">
        <f aca="false">COUNTIF($I$36:$I$58,"&gt;="&amp;A114)</f>
        <v>23</v>
      </c>
      <c r="F114" s="64" t="n">
        <f aca="false">COUNTIF($P$8:$P$34,"&gt;="&amp;A114)</f>
        <v>27</v>
      </c>
      <c r="G114" s="64" t="n">
        <f aca="false">COUNTIF($P$36:$P$58,"&gt;="&amp;A114)</f>
        <v>23</v>
      </c>
      <c r="H114" s="64" t="n">
        <f aca="false">COUNTIF($W$8:$W$34,"&gt;="&amp;A114)</f>
        <v>27</v>
      </c>
      <c r="I114" s="64" t="n">
        <f aca="false">COUNTIF($W$36:$W$58,"&gt;="&amp;A114)</f>
        <v>23</v>
      </c>
      <c r="J114" s="64" t="n">
        <f aca="false">COUNTIF($AD$8:$AD$34,"&gt;="&amp;A114)</f>
        <v>27</v>
      </c>
      <c r="K114" s="64" t="n">
        <f aca="false">COUNTIF($AD$36:$AD$58,"&gt;="&amp;A114)</f>
        <v>23</v>
      </c>
      <c r="L114" s="64" t="n">
        <f aca="false">COUNTIF($AK$8:$AK$34,"&gt;="&amp;A114)</f>
        <v>27</v>
      </c>
      <c r="M114" s="64" t="n">
        <f aca="false">COUNTIF($AK$36:$AK$58,"&gt;="&amp;A114)</f>
        <v>23</v>
      </c>
    </row>
    <row r="115" customFormat="false" ht="15" hidden="false" customHeight="false" outlineLevel="0" collapsed="false">
      <c r="A115" s="46" t="n">
        <v>8</v>
      </c>
      <c r="B115" s="45" t="s">
        <v>1143</v>
      </c>
      <c r="C115" s="47" t="n">
        <v>3.058</v>
      </c>
      <c r="D115" s="64" t="n">
        <f aca="false">COUNTIF($I$8:$I$34,"&gt;="&amp;A115)</f>
        <v>23</v>
      </c>
      <c r="E115" s="64" t="n">
        <f aca="false">COUNTIF($I$36:$I$58,"&gt;="&amp;A115)</f>
        <v>23</v>
      </c>
      <c r="F115" s="64" t="n">
        <f aca="false">COUNTIF($P$8:$P$34,"&gt;="&amp;A115)</f>
        <v>27</v>
      </c>
      <c r="G115" s="64" t="n">
        <f aca="false">COUNTIF($P$36:$P$58,"&gt;="&amp;A115)</f>
        <v>23</v>
      </c>
      <c r="H115" s="64" t="n">
        <f aca="false">COUNTIF($W$8:$W$34,"&gt;="&amp;A115)</f>
        <v>27</v>
      </c>
      <c r="I115" s="64" t="n">
        <f aca="false">COUNTIF($W$36:$W$58,"&gt;="&amp;A115)</f>
        <v>23</v>
      </c>
      <c r="J115" s="64" t="n">
        <f aca="false">COUNTIF($AD$8:$AD$34,"&gt;="&amp;A115)</f>
        <v>27</v>
      </c>
      <c r="K115" s="64" t="n">
        <f aca="false">COUNTIF($AD$36:$AD$58,"&gt;="&amp;A115)</f>
        <v>23</v>
      </c>
      <c r="L115" s="64" t="n">
        <f aca="false">COUNTIF($AK$8:$AK$34,"&gt;="&amp;A115)</f>
        <v>27</v>
      </c>
      <c r="M115" s="64" t="n">
        <f aca="false">COUNTIF($AK$36:$AK$58,"&gt;="&amp;A115)</f>
        <v>23</v>
      </c>
    </row>
    <row r="116" customFormat="false" ht="15" hidden="false" customHeight="false" outlineLevel="0" collapsed="false">
      <c r="A116" s="46" t="n">
        <v>9</v>
      </c>
      <c r="B116" s="45" t="s">
        <v>1275</v>
      </c>
      <c r="C116" s="47" t="n">
        <v>3.283</v>
      </c>
      <c r="D116" s="64" t="n">
        <f aca="false">COUNTIF($I$8:$I$34,"&gt;="&amp;A116)</f>
        <v>19</v>
      </c>
      <c r="E116" s="64" t="n">
        <f aca="false">COUNTIF($I$36:$I$58,"&gt;="&amp;A116)</f>
        <v>22</v>
      </c>
      <c r="F116" s="64" t="n">
        <f aca="false">COUNTIF($P$8:$P$34,"&gt;="&amp;A116)</f>
        <v>27</v>
      </c>
      <c r="G116" s="64" t="n">
        <f aca="false">COUNTIF($P$36:$P$58,"&gt;="&amp;A116)</f>
        <v>23</v>
      </c>
      <c r="H116" s="64" t="n">
        <f aca="false">COUNTIF($W$8:$W$34,"&gt;="&amp;A116)</f>
        <v>27</v>
      </c>
      <c r="I116" s="64" t="n">
        <f aca="false">COUNTIF($W$36:$W$58,"&gt;="&amp;A116)</f>
        <v>23</v>
      </c>
      <c r="J116" s="64" t="n">
        <f aca="false">COUNTIF($AD$8:$AD$34,"&gt;="&amp;A116)</f>
        <v>27</v>
      </c>
      <c r="K116" s="64" t="n">
        <f aca="false">COUNTIF($AD$36:$AD$58,"&gt;="&amp;A116)</f>
        <v>23</v>
      </c>
      <c r="L116" s="64" t="n">
        <f aca="false">COUNTIF($AK$8:$AK$34,"&gt;="&amp;A116)</f>
        <v>27</v>
      </c>
      <c r="M116" s="64" t="n">
        <f aca="false">COUNTIF($AK$36:$AK$58,"&gt;="&amp;A116)</f>
        <v>23</v>
      </c>
    </row>
    <row r="117" customFormat="false" ht="15" hidden="false" customHeight="false" outlineLevel="0" collapsed="false">
      <c r="A117" s="46" t="n">
        <v>10</v>
      </c>
      <c r="B117" s="45" t="s">
        <v>1411</v>
      </c>
      <c r="C117" s="47" t="n">
        <v>3.556</v>
      </c>
      <c r="D117" s="64" t="n">
        <f aca="false">COUNTIF($I$8:$I$34,"&gt;="&amp;A117)</f>
        <v>19</v>
      </c>
      <c r="E117" s="64" t="n">
        <f aca="false">COUNTIF($I$36:$I$58,"&gt;="&amp;A117)</f>
        <v>22</v>
      </c>
      <c r="F117" s="64" t="n">
        <f aca="false">COUNTIF($P$8:$P$34,"&gt;="&amp;A117)</f>
        <v>27</v>
      </c>
      <c r="G117" s="64" t="n">
        <f aca="false">COUNTIF($P$36:$P$58,"&gt;="&amp;A117)</f>
        <v>23</v>
      </c>
      <c r="H117" s="64" t="n">
        <f aca="false">COUNTIF($W$8:$W$34,"&gt;="&amp;A117)</f>
        <v>27</v>
      </c>
      <c r="I117" s="64" t="n">
        <f aca="false">COUNTIF($W$36:$W$58,"&gt;="&amp;A117)</f>
        <v>23</v>
      </c>
      <c r="J117" s="64" t="n">
        <f aca="false">COUNTIF($AD$8:$AD$34,"&gt;="&amp;A117)</f>
        <v>27</v>
      </c>
      <c r="K117" s="64" t="n">
        <f aca="false">COUNTIF($AD$36:$AD$58,"&gt;="&amp;A117)</f>
        <v>23</v>
      </c>
      <c r="L117" s="64" t="n">
        <f aca="false">COUNTIF($AK$8:$AK$34,"&gt;="&amp;A117)</f>
        <v>27</v>
      </c>
      <c r="M117" s="64" t="n">
        <f aca="false">COUNTIF($AK$36:$AK$58,"&gt;="&amp;A117)</f>
        <v>23</v>
      </c>
    </row>
    <row r="118" customFormat="false" ht="15" hidden="false" customHeight="false" outlineLevel="0" collapsed="false">
      <c r="A118" s="46" t="n">
        <v>11</v>
      </c>
      <c r="B118" s="45" t="s">
        <v>1628</v>
      </c>
      <c r="C118" s="47" t="n">
        <v>3.786</v>
      </c>
      <c r="D118" s="64" t="n">
        <f aca="false">COUNTIF($I$8:$I$34,"&gt;="&amp;A118)</f>
        <v>6</v>
      </c>
      <c r="E118" s="64" t="n">
        <f aca="false">COUNTIF($I$36:$I$58,"&gt;="&amp;A118)</f>
        <v>18</v>
      </c>
      <c r="F118" s="64" t="n">
        <f aca="false">COUNTIF($P$8:$P$34,"&gt;="&amp;A118)</f>
        <v>19</v>
      </c>
      <c r="G118" s="64" t="n">
        <f aca="false">COUNTIF($P$36:$P$58,"&gt;="&amp;A118)</f>
        <v>23</v>
      </c>
      <c r="H118" s="64" t="n">
        <f aca="false">COUNTIF($W$8:$W$34,"&gt;="&amp;A118)</f>
        <v>27</v>
      </c>
      <c r="I118" s="64" t="n">
        <f aca="false">COUNTIF($W$36:$W$58,"&gt;="&amp;A118)</f>
        <v>23</v>
      </c>
      <c r="J118" s="64" t="n">
        <f aca="false">COUNTIF($AD$8:$AD$34,"&gt;="&amp;A118)</f>
        <v>27</v>
      </c>
      <c r="K118" s="64" t="n">
        <f aca="false">COUNTIF($AD$36:$AD$58,"&gt;="&amp;A118)</f>
        <v>23</v>
      </c>
      <c r="L118" s="64" t="n">
        <f aca="false">COUNTIF($AK$8:$AK$34,"&gt;="&amp;A118)</f>
        <v>27</v>
      </c>
      <c r="M118" s="64" t="n">
        <f aca="false">COUNTIF($AK$36:$AK$58,"&gt;="&amp;A118)</f>
        <v>23</v>
      </c>
    </row>
    <row r="119" customFormat="false" ht="15" hidden="false" customHeight="false" outlineLevel="0" collapsed="false">
      <c r="A119" s="46" t="n">
        <v>12</v>
      </c>
      <c r="B119" s="45" t="s">
        <v>1760</v>
      </c>
      <c r="C119" s="47" t="n">
        <v>4.059</v>
      </c>
      <c r="D119" s="64" t="n">
        <f aca="false">COUNTIF($I$8:$I$34,"&gt;="&amp;A119)</f>
        <v>6</v>
      </c>
      <c r="E119" s="64" t="n">
        <f aca="false">COUNTIF($I$36:$I$58,"&gt;="&amp;A119)</f>
        <v>17</v>
      </c>
      <c r="F119" s="64" t="n">
        <f aca="false">COUNTIF($P$8:$P$34,"&gt;="&amp;A119)</f>
        <v>16</v>
      </c>
      <c r="G119" s="64" t="n">
        <f aca="false">COUNTIF($P$36:$P$58,"&gt;="&amp;A119)</f>
        <v>23</v>
      </c>
      <c r="H119" s="64" t="n">
        <f aca="false">COUNTIF($W$8:$W$34,"&gt;="&amp;A119)</f>
        <v>27</v>
      </c>
      <c r="I119" s="64" t="n">
        <f aca="false">COUNTIF($W$36:$W$58,"&gt;="&amp;A119)</f>
        <v>23</v>
      </c>
      <c r="J119" s="64" t="n">
        <f aca="false">COUNTIF($AD$8:$AD$34,"&gt;="&amp;A119)</f>
        <v>27</v>
      </c>
      <c r="K119" s="64" t="n">
        <f aca="false">COUNTIF($AD$36:$AD$58,"&gt;="&amp;A119)</f>
        <v>23</v>
      </c>
      <c r="L119" s="64" t="n">
        <f aca="false">COUNTIF($AK$8:$AK$34,"&gt;="&amp;A119)</f>
        <v>27</v>
      </c>
      <c r="M119" s="64" t="n">
        <f aca="false">COUNTIF($AK$36:$AK$58,"&gt;="&amp;A119)</f>
        <v>23</v>
      </c>
    </row>
    <row r="120" customFormat="false" ht="15" hidden="false" customHeight="false" outlineLevel="0" collapsed="false">
      <c r="A120" s="46" t="n">
        <v>13</v>
      </c>
      <c r="B120" s="45" t="s">
        <v>1895</v>
      </c>
      <c r="C120" s="47" t="n">
        <v>4.308</v>
      </c>
      <c r="D120" s="64" t="n">
        <f aca="false">COUNTIF($I$8:$I$34,"&gt;="&amp;A120)</f>
        <v>5</v>
      </c>
      <c r="E120" s="64" t="n">
        <f aca="false">COUNTIF($I$36:$I$58,"&gt;="&amp;A120)</f>
        <v>16</v>
      </c>
      <c r="F120" s="64" t="n">
        <f aca="false">COUNTIF($P$8:$P$34,"&gt;="&amp;A120)</f>
        <v>16</v>
      </c>
      <c r="G120" s="64" t="n">
        <f aca="false">COUNTIF($P$36:$P$58,"&gt;="&amp;A120)</f>
        <v>23</v>
      </c>
      <c r="H120" s="64" t="n">
        <f aca="false">COUNTIF($W$8:$W$34,"&gt;="&amp;A120)</f>
        <v>27</v>
      </c>
      <c r="I120" s="64" t="n">
        <f aca="false">COUNTIF($W$36:$W$58,"&gt;="&amp;A120)</f>
        <v>23</v>
      </c>
      <c r="J120" s="64" t="n">
        <f aca="false">COUNTIF($AD$8:$AD$34,"&gt;="&amp;A120)</f>
        <v>27</v>
      </c>
      <c r="K120" s="64" t="n">
        <f aca="false">COUNTIF($AD$36:$AD$58,"&gt;="&amp;A120)</f>
        <v>23</v>
      </c>
      <c r="L120" s="64" t="n">
        <f aca="false">COUNTIF($AK$8:$AK$34,"&gt;="&amp;A120)</f>
        <v>27</v>
      </c>
      <c r="M120" s="64" t="n">
        <f aca="false">COUNTIF($AK$36:$AK$58,"&gt;="&amp;A120)</f>
        <v>23</v>
      </c>
    </row>
    <row r="121" customFormat="false" ht="15" hidden="false" customHeight="false" outlineLevel="0" collapsed="false">
      <c r="A121" s="46" t="n">
        <v>14</v>
      </c>
      <c r="B121" s="45" t="s">
        <v>2027</v>
      </c>
      <c r="C121" s="47" t="n">
        <v>4.559</v>
      </c>
      <c r="D121" s="64" t="n">
        <f aca="false">COUNTIF($I$8:$I$34,"&gt;="&amp;A121)</f>
        <v>5</v>
      </c>
      <c r="E121" s="64" t="n">
        <f aca="false">COUNTIF($I$36:$I$58,"&gt;="&amp;A121)</f>
        <v>16</v>
      </c>
      <c r="F121" s="64" t="n">
        <f aca="false">COUNTIF($P$8:$P$34,"&gt;="&amp;A121)</f>
        <v>16</v>
      </c>
      <c r="G121" s="64" t="n">
        <f aca="false">COUNTIF($P$36:$P$58,"&gt;="&amp;A121)</f>
        <v>23</v>
      </c>
      <c r="H121" s="64" t="n">
        <f aca="false">COUNTIF($W$8:$W$34,"&gt;="&amp;A121)</f>
        <v>27</v>
      </c>
      <c r="I121" s="64" t="n">
        <f aca="false">COUNTIF($W$36:$W$58,"&gt;="&amp;A121)</f>
        <v>23</v>
      </c>
      <c r="J121" s="64" t="n">
        <f aca="false">COUNTIF($AD$8:$AD$34,"&gt;="&amp;A121)</f>
        <v>27</v>
      </c>
      <c r="K121" s="64" t="n">
        <f aca="false">COUNTIF($AD$36:$AD$58,"&gt;="&amp;A121)</f>
        <v>23</v>
      </c>
      <c r="L121" s="64" t="n">
        <f aca="false">COUNTIF($AK$8:$AK$34,"&gt;="&amp;A121)</f>
        <v>27</v>
      </c>
      <c r="M121" s="64" t="n">
        <f aca="false">COUNTIF($AK$36:$AK$58,"&gt;="&amp;A121)</f>
        <v>23</v>
      </c>
    </row>
    <row r="122" customFormat="false" ht="15" hidden="false" customHeight="false" outlineLevel="0" collapsed="false">
      <c r="A122" s="46" t="n">
        <v>15</v>
      </c>
      <c r="B122" s="45" t="s">
        <v>2154</v>
      </c>
      <c r="C122" s="47" t="n">
        <v>4.789</v>
      </c>
      <c r="D122" s="64" t="n">
        <f aca="false">COUNTIF($I$8:$I$34,"&gt;="&amp;A122)</f>
        <v>5</v>
      </c>
      <c r="E122" s="64" t="n">
        <f aca="false">COUNTIF($I$36:$I$58,"&gt;="&amp;A122)</f>
        <v>13</v>
      </c>
      <c r="F122" s="64" t="n">
        <f aca="false">COUNTIF($P$8:$P$34,"&gt;="&amp;A122)</f>
        <v>16</v>
      </c>
      <c r="G122" s="64" t="n">
        <f aca="false">COUNTIF($P$36:$P$58,"&gt;="&amp;A122)</f>
        <v>22</v>
      </c>
      <c r="H122" s="64" t="n">
        <f aca="false">COUNTIF($W$8:$W$34,"&gt;="&amp;A122)</f>
        <v>27</v>
      </c>
      <c r="I122" s="64" t="n">
        <f aca="false">COUNTIF($W$36:$W$58,"&gt;="&amp;A122)</f>
        <v>23</v>
      </c>
      <c r="J122" s="64" t="n">
        <f aca="false">COUNTIF($AD$8:$AD$34,"&gt;="&amp;A122)</f>
        <v>27</v>
      </c>
      <c r="K122" s="64" t="n">
        <f aca="false">COUNTIF($AD$36:$AD$58,"&gt;="&amp;A122)</f>
        <v>23</v>
      </c>
      <c r="L122" s="64" t="n">
        <f aca="false">COUNTIF($AK$8:$AK$34,"&gt;="&amp;A122)</f>
        <v>27</v>
      </c>
      <c r="M122" s="64" t="n">
        <f aca="false">COUNTIF($AK$36:$AK$58,"&gt;="&amp;A122)</f>
        <v>23</v>
      </c>
    </row>
    <row r="123" customFormat="false" ht="15" hidden="false" customHeight="false" outlineLevel="0" collapsed="false">
      <c r="A123" s="46" t="n">
        <v>16</v>
      </c>
      <c r="B123" s="45" t="s">
        <v>2285</v>
      </c>
      <c r="C123" s="47" t="n">
        <v>5.055</v>
      </c>
      <c r="D123" s="64" t="n">
        <f aca="false">COUNTIF($I$8:$I$34,"&gt;="&amp;A123)</f>
        <v>5</v>
      </c>
      <c r="E123" s="64" t="n">
        <f aca="false">COUNTIF($I$36:$I$58,"&gt;="&amp;A123)</f>
        <v>9</v>
      </c>
      <c r="F123" s="64" t="n">
        <f aca="false">COUNTIF($P$8:$P$34,"&gt;="&amp;A123)</f>
        <v>16</v>
      </c>
      <c r="G123" s="64" t="n">
        <f aca="false">COUNTIF($P$36:$P$58,"&gt;="&amp;A123)</f>
        <v>22</v>
      </c>
      <c r="H123" s="64" t="n">
        <f aca="false">COUNTIF($W$8:$W$34,"&gt;="&amp;A123)</f>
        <v>27</v>
      </c>
      <c r="I123" s="64" t="n">
        <f aca="false">COUNTIF($W$36:$W$58,"&gt;="&amp;A123)</f>
        <v>23</v>
      </c>
      <c r="J123" s="64" t="n">
        <f aca="false">COUNTIF($AD$8:$AD$34,"&gt;="&amp;A123)</f>
        <v>27</v>
      </c>
      <c r="K123" s="64" t="n">
        <f aca="false">COUNTIF($AD$36:$AD$58,"&gt;="&amp;A123)</f>
        <v>23</v>
      </c>
      <c r="L123" s="64" t="n">
        <f aca="false">COUNTIF($AK$8:$AK$34,"&gt;="&amp;A123)</f>
        <v>27</v>
      </c>
      <c r="M123" s="64" t="n">
        <f aca="false">COUNTIF($AK$36:$AK$58,"&gt;="&amp;A123)</f>
        <v>23</v>
      </c>
    </row>
    <row r="124" customFormat="false" ht="15" hidden="false" customHeight="false" outlineLevel="0" collapsed="false">
      <c r="A124" s="46" t="n">
        <v>17</v>
      </c>
      <c r="B124" s="45" t="s">
        <v>2413</v>
      </c>
      <c r="C124" s="47" t="n">
        <v>5.278</v>
      </c>
      <c r="D124" s="64" t="n">
        <f aca="false">COUNTIF($I$8:$I$34,"&gt;="&amp;A124)</f>
        <v>4</v>
      </c>
      <c r="E124" s="64" t="n">
        <f aca="false">COUNTIF($I$36:$I$58,"&gt;="&amp;A124)</f>
        <v>9</v>
      </c>
      <c r="F124" s="64" t="n">
        <f aca="false">COUNTIF($P$8:$P$34,"&gt;="&amp;A124)</f>
        <v>16</v>
      </c>
      <c r="G124" s="64" t="n">
        <f aca="false">COUNTIF($P$36:$P$58,"&gt;="&amp;A124)</f>
        <v>21</v>
      </c>
      <c r="H124" s="64" t="n">
        <f aca="false">COUNTIF($W$8:$W$34,"&gt;="&amp;A124)</f>
        <v>27</v>
      </c>
      <c r="I124" s="64" t="n">
        <f aca="false">COUNTIF($W$36:$W$58,"&gt;="&amp;A124)</f>
        <v>23</v>
      </c>
      <c r="J124" s="64" t="n">
        <f aca="false">COUNTIF($AD$8:$AD$34,"&gt;="&amp;A124)</f>
        <v>27</v>
      </c>
      <c r="K124" s="64" t="n">
        <f aca="false">COUNTIF($AD$36:$AD$58,"&gt;="&amp;A124)</f>
        <v>23</v>
      </c>
      <c r="L124" s="64" t="n">
        <f aca="false">COUNTIF($AK$8:$AK$34,"&gt;="&amp;A124)</f>
        <v>27</v>
      </c>
      <c r="M124" s="64" t="n">
        <f aca="false">COUNTIF($AK$36:$AK$58,"&gt;="&amp;A124)</f>
        <v>23</v>
      </c>
    </row>
    <row r="125" customFormat="false" ht="15" hidden="false" customHeight="false" outlineLevel="0" collapsed="false">
      <c r="A125" s="46" t="n">
        <v>18</v>
      </c>
      <c r="B125" s="45" t="s">
        <v>2544</v>
      </c>
      <c r="C125" s="47" t="n">
        <v>5.546</v>
      </c>
      <c r="D125" s="64" t="n">
        <f aca="false">COUNTIF($I$8:$I$34,"&gt;="&amp;A125)</f>
        <v>4</v>
      </c>
      <c r="E125" s="64" t="n">
        <f aca="false">COUNTIF($I$36:$I$58,"&gt;="&amp;A125)</f>
        <v>9</v>
      </c>
      <c r="F125" s="64" t="n">
        <f aca="false">COUNTIF($P$8:$P$34,"&gt;="&amp;A125)</f>
        <v>16</v>
      </c>
      <c r="G125" s="64" t="n">
        <f aca="false">COUNTIF($P$36:$P$58,"&gt;="&amp;A125)</f>
        <v>21</v>
      </c>
      <c r="H125" s="64" t="n">
        <f aca="false">COUNTIF($W$8:$W$34,"&gt;="&amp;A125)</f>
        <v>27</v>
      </c>
      <c r="I125" s="64" t="n">
        <f aca="false">COUNTIF($W$36:$W$58,"&gt;="&amp;A125)</f>
        <v>23</v>
      </c>
      <c r="J125" s="64" t="n">
        <f aca="false">COUNTIF($AD$8:$AD$34,"&gt;="&amp;A125)</f>
        <v>27</v>
      </c>
      <c r="K125" s="64" t="n">
        <f aca="false">COUNTIF($AD$36:$AD$58,"&gt;="&amp;A125)</f>
        <v>23</v>
      </c>
      <c r="L125" s="64" t="n">
        <f aca="false">COUNTIF($AK$8:$AK$34,"&gt;="&amp;A125)</f>
        <v>27</v>
      </c>
      <c r="M125" s="64" t="n">
        <f aca="false">COUNTIF($AK$36:$AK$58,"&gt;="&amp;A125)</f>
        <v>23</v>
      </c>
    </row>
    <row r="126" customFormat="false" ht="15" hidden="false" customHeight="false" outlineLevel="0" collapsed="false">
      <c r="A126" s="46" t="n">
        <v>19</v>
      </c>
      <c r="B126" s="45" t="s">
        <v>2676</v>
      </c>
      <c r="C126" s="47" t="n">
        <v>5.774</v>
      </c>
      <c r="D126" s="64" t="n">
        <f aca="false">COUNTIF($I$8:$I$34,"&gt;="&amp;A126)</f>
        <v>3</v>
      </c>
      <c r="E126" s="64" t="n">
        <f aca="false">COUNTIF($I$36:$I$58,"&gt;="&amp;A126)</f>
        <v>1</v>
      </c>
      <c r="F126" s="64" t="n">
        <f aca="false">COUNTIF($P$8:$P$34,"&gt;="&amp;A126)</f>
        <v>13</v>
      </c>
      <c r="G126" s="64" t="n">
        <f aca="false">COUNTIF($P$36:$P$58,"&gt;="&amp;A126)</f>
        <v>19</v>
      </c>
      <c r="H126" s="64" t="n">
        <f aca="false">COUNTIF($W$8:$W$34,"&gt;="&amp;A126)</f>
        <v>27</v>
      </c>
      <c r="I126" s="64" t="n">
        <f aca="false">COUNTIF($W$36:$W$58,"&gt;="&amp;A126)</f>
        <v>23</v>
      </c>
      <c r="J126" s="64" t="n">
        <f aca="false">COUNTIF($AD$8:$AD$34,"&gt;="&amp;A126)</f>
        <v>27</v>
      </c>
      <c r="K126" s="64" t="n">
        <f aca="false">COUNTIF($AD$36:$AD$58,"&gt;="&amp;A126)</f>
        <v>23</v>
      </c>
      <c r="L126" s="64" t="n">
        <f aca="false">COUNTIF($AK$8:$AK$34,"&gt;="&amp;A126)</f>
        <v>27</v>
      </c>
      <c r="M126" s="64" t="n">
        <f aca="false">COUNTIF($AK$36:$AK$58,"&gt;="&amp;A126)</f>
        <v>23</v>
      </c>
    </row>
    <row r="127" customFormat="false" ht="15" hidden="false" customHeight="false" outlineLevel="0" collapsed="false">
      <c r="A127" s="46" t="n">
        <v>20</v>
      </c>
      <c r="B127" s="45" t="s">
        <v>2806</v>
      </c>
      <c r="C127" s="47" t="n">
        <v>6.038</v>
      </c>
      <c r="D127" s="64" t="n">
        <f aca="false">COUNTIF($I$8:$I$34,"&gt;="&amp;A127)</f>
        <v>3</v>
      </c>
      <c r="E127" s="64" t="n">
        <f aca="false">COUNTIF($I$36:$I$58,"&gt;="&amp;A127)</f>
        <v>1</v>
      </c>
      <c r="F127" s="64" t="n">
        <f aca="false">COUNTIF($P$8:$P$34,"&gt;="&amp;A127)</f>
        <v>13</v>
      </c>
      <c r="G127" s="64" t="n">
        <f aca="false">COUNTIF($P$36:$P$58,"&gt;="&amp;A127)</f>
        <v>18</v>
      </c>
      <c r="H127" s="64" t="n">
        <f aca="false">COUNTIF($W$8:$W$34,"&gt;="&amp;A127)</f>
        <v>27</v>
      </c>
      <c r="I127" s="64" t="n">
        <f aca="false">COUNTIF($W$36:$W$58,"&gt;="&amp;A127)</f>
        <v>22</v>
      </c>
      <c r="J127" s="64" t="n">
        <f aca="false">COUNTIF($AD$8:$AD$34,"&gt;="&amp;A127)</f>
        <v>27</v>
      </c>
      <c r="K127" s="64" t="n">
        <f aca="false">COUNTIF($AD$36:$AD$58,"&gt;="&amp;A127)</f>
        <v>23</v>
      </c>
      <c r="L127" s="64" t="n">
        <f aca="false">COUNTIF($AK$8:$AK$34,"&gt;="&amp;A127)</f>
        <v>27</v>
      </c>
      <c r="M127" s="64" t="n">
        <f aca="false">COUNTIF($AK$36:$AK$58,"&gt;="&amp;A127)</f>
        <v>23</v>
      </c>
    </row>
    <row r="128" customFormat="false" ht="15" hidden="false" customHeight="false" outlineLevel="0" collapsed="false">
      <c r="A128" s="46" t="n">
        <v>21</v>
      </c>
      <c r="B128" s="45" t="s">
        <v>2933</v>
      </c>
      <c r="C128" s="47" t="n">
        <v>6.294</v>
      </c>
      <c r="D128" s="64" t="n">
        <f aca="false">COUNTIF($I$8:$I$34,"&gt;="&amp;A128)</f>
        <v>3</v>
      </c>
      <c r="E128" s="64" t="n">
        <f aca="false">COUNTIF($I$36:$I$58,"&gt;="&amp;A128)</f>
        <v>1</v>
      </c>
      <c r="F128" s="64" t="n">
        <f aca="false">COUNTIF($P$8:$P$34,"&gt;="&amp;A128)</f>
        <v>13</v>
      </c>
      <c r="G128" s="64" t="n">
        <f aca="false">COUNTIF($P$36:$P$58,"&gt;="&amp;A128)</f>
        <v>18</v>
      </c>
      <c r="H128" s="64" t="n">
        <f aca="false">COUNTIF($W$8:$W$34,"&gt;="&amp;A128)</f>
        <v>27</v>
      </c>
      <c r="I128" s="64" t="n">
        <f aca="false">COUNTIF($W$36:$W$58,"&gt;="&amp;A128)</f>
        <v>22</v>
      </c>
      <c r="J128" s="64" t="n">
        <f aca="false">COUNTIF($AD$8:$AD$34,"&gt;="&amp;A128)</f>
        <v>27</v>
      </c>
      <c r="K128" s="64" t="n">
        <f aca="false">COUNTIF($AD$36:$AD$58,"&gt;="&amp;A128)</f>
        <v>23</v>
      </c>
      <c r="L128" s="64" t="n">
        <f aca="false">COUNTIF($AK$8:$AK$34,"&gt;="&amp;A128)</f>
        <v>27</v>
      </c>
      <c r="M128" s="64" t="n">
        <f aca="false">COUNTIF($AK$36:$AK$58,"&gt;="&amp;A128)</f>
        <v>23</v>
      </c>
    </row>
    <row r="129" customFormat="false" ht="15" hidden="false" customHeight="false" outlineLevel="0" collapsed="false">
      <c r="A129" s="46" t="n">
        <v>22</v>
      </c>
      <c r="B129" s="45" t="s">
        <v>3066</v>
      </c>
      <c r="C129" s="47" t="n">
        <v>6.549</v>
      </c>
      <c r="D129" s="64" t="n">
        <f aca="false">COUNTIF($I$8:$I$34,"&gt;="&amp;A129)</f>
        <v>0</v>
      </c>
      <c r="E129" s="64" t="n">
        <f aca="false">COUNTIF($I$36:$I$58,"&gt;="&amp;A129)</f>
        <v>0</v>
      </c>
      <c r="F129" s="64" t="n">
        <f aca="false">COUNTIF($P$8:$P$34,"&gt;="&amp;A129)</f>
        <v>9</v>
      </c>
      <c r="G129" s="64" t="n">
        <f aca="false">COUNTIF($P$36:$P$58,"&gt;="&amp;A129)</f>
        <v>11</v>
      </c>
      <c r="H129" s="64" t="n">
        <f aca="false">COUNTIF($W$8:$W$34,"&gt;="&amp;A129)</f>
        <v>18</v>
      </c>
      <c r="I129" s="64" t="n">
        <f aca="false">COUNTIF($W$36:$W$58,"&gt;="&amp;A129)</f>
        <v>22</v>
      </c>
      <c r="J129" s="64" t="n">
        <f aca="false">COUNTIF($AD$8:$AD$34,"&gt;="&amp;A129)</f>
        <v>27</v>
      </c>
      <c r="K129" s="64" t="n">
        <f aca="false">COUNTIF($AD$36:$AD$58,"&gt;="&amp;A129)</f>
        <v>23</v>
      </c>
      <c r="L129" s="64" t="n">
        <f aca="false">COUNTIF($AK$8:$AK$34,"&gt;="&amp;A129)</f>
        <v>27</v>
      </c>
      <c r="M129" s="64" t="n">
        <f aca="false">COUNTIF($AK$36:$AK$58,"&gt;="&amp;A129)</f>
        <v>23</v>
      </c>
    </row>
    <row r="130" customFormat="false" ht="15" hidden="false" customHeight="false" outlineLevel="0" collapsed="false">
      <c r="A130" s="46" t="n">
        <v>23</v>
      </c>
      <c r="B130" s="45" t="s">
        <v>3201</v>
      </c>
      <c r="C130" s="47" t="n">
        <v>6.812</v>
      </c>
      <c r="D130" s="64" t="n">
        <f aca="false">COUNTIF($I$8:$I$34,"&gt;="&amp;A130)</f>
        <v>0</v>
      </c>
      <c r="E130" s="64" t="n">
        <f aca="false">COUNTIF($I$36:$I$58,"&gt;="&amp;A130)</f>
        <v>0</v>
      </c>
      <c r="F130" s="64" t="n">
        <f aca="false">COUNTIF($P$8:$P$34,"&gt;="&amp;A130)</f>
        <v>9</v>
      </c>
      <c r="G130" s="64" t="n">
        <f aca="false">COUNTIF($P$36:$P$58,"&gt;="&amp;A130)</f>
        <v>8</v>
      </c>
      <c r="H130" s="64" t="n">
        <f aca="false">COUNTIF($W$8:$W$34,"&gt;="&amp;A130)</f>
        <v>18</v>
      </c>
      <c r="I130" s="64" t="n">
        <f aca="false">COUNTIF($W$36:$W$58,"&gt;="&amp;A130)</f>
        <v>22</v>
      </c>
      <c r="J130" s="64" t="n">
        <f aca="false">COUNTIF($AD$8:$AD$34,"&gt;="&amp;A130)</f>
        <v>27</v>
      </c>
      <c r="K130" s="64" t="n">
        <f aca="false">COUNTIF($AD$36:$AD$58,"&gt;="&amp;A130)</f>
        <v>23</v>
      </c>
      <c r="L130" s="64" t="n">
        <f aca="false">COUNTIF($AK$8:$AK$34,"&gt;="&amp;A130)</f>
        <v>27</v>
      </c>
      <c r="M130" s="64" t="n">
        <f aca="false">COUNTIF($AK$36:$AK$58,"&gt;="&amp;A130)</f>
        <v>23</v>
      </c>
    </row>
    <row r="131" customFormat="false" ht="15" hidden="false" customHeight="false" outlineLevel="0" collapsed="false">
      <c r="A131" s="46" t="n">
        <v>24</v>
      </c>
      <c r="B131" s="45" t="s">
        <v>3330</v>
      </c>
      <c r="C131" s="47" t="n">
        <v>7.346</v>
      </c>
      <c r="D131" s="64" t="n">
        <f aca="false">COUNTIF($I$8:$I$34,"&gt;="&amp;A131)</f>
        <v>0</v>
      </c>
      <c r="E131" s="64" t="n">
        <f aca="false">COUNTIF($I$36:$I$58,"&gt;="&amp;A131)</f>
        <v>0</v>
      </c>
      <c r="F131" s="64" t="n">
        <f aca="false">COUNTIF($P$8:$P$34,"&gt;="&amp;A131)</f>
        <v>2</v>
      </c>
      <c r="G131" s="64" t="n">
        <f aca="false">COUNTIF($P$36:$P$58,"&gt;="&amp;A131)</f>
        <v>8</v>
      </c>
      <c r="H131" s="64" t="n">
        <f aca="false">COUNTIF($W$8:$W$34,"&gt;="&amp;A131)</f>
        <v>17</v>
      </c>
      <c r="I131" s="64" t="n">
        <f aca="false">COUNTIF($W$36:$W$58,"&gt;="&amp;A131)</f>
        <v>20</v>
      </c>
      <c r="J131" s="64" t="n">
        <f aca="false">COUNTIF($AD$8:$AD$34,"&gt;="&amp;A131)</f>
        <v>27</v>
      </c>
      <c r="K131" s="64" t="n">
        <f aca="false">COUNTIF($AD$36:$AD$58,"&gt;="&amp;A131)</f>
        <v>23</v>
      </c>
      <c r="L131" s="64" t="n">
        <f aca="false">COUNTIF($AK$8:$AK$34,"&gt;="&amp;A131)</f>
        <v>27</v>
      </c>
      <c r="M131" s="64" t="n">
        <f aca="false">COUNTIF($AK$36:$AK$58,"&gt;="&amp;A131)</f>
        <v>23</v>
      </c>
    </row>
    <row r="132" customFormat="false" ht="15" hidden="false" customHeight="false" outlineLevel="0" collapsed="false">
      <c r="A132" s="51" t="n">
        <v>25</v>
      </c>
      <c r="B132" s="50" t="s">
        <v>5405</v>
      </c>
      <c r="C132" s="52"/>
      <c r="D132" s="19" t="n">
        <f aca="false">COUNTIF($I$8:$I$34,"&gt;="&amp;A132)</f>
        <v>0</v>
      </c>
      <c r="E132" s="19" t="n">
        <f aca="false">COUNTIF($I$36:$I$58,"&gt;="&amp;A132)</f>
        <v>0</v>
      </c>
      <c r="F132" s="19" t="n">
        <f aca="false">COUNTIF($P$8:$P$34,"&gt;="&amp;A132)</f>
        <v>2</v>
      </c>
      <c r="G132" s="19" t="n">
        <f aca="false">COUNTIF($P$36:$P$58,"&gt;="&amp;A132)</f>
        <v>6</v>
      </c>
      <c r="H132" s="19" t="n">
        <f aca="false">COUNTIF($W$8:$W$34,"&gt;="&amp;A132)</f>
        <v>16</v>
      </c>
      <c r="I132" s="19" t="n">
        <f aca="false">COUNTIF($W$36:$W$58,"&gt;="&amp;A132)</f>
        <v>20</v>
      </c>
      <c r="J132" s="19" t="n">
        <f aca="false">COUNTIF($AD$8:$AD$34,"&gt;="&amp;A132)</f>
        <v>27</v>
      </c>
      <c r="K132" s="19" t="n">
        <f aca="false">COUNTIF($AD$36:$AD$58,"&gt;="&amp;A132)</f>
        <v>23</v>
      </c>
      <c r="L132" s="19" t="n">
        <f aca="false">COUNTIF($AK$8:$AK$34,"&gt;="&amp;A132)</f>
        <v>27</v>
      </c>
      <c r="M132" s="19" t="n">
        <f aca="false">COUNTIF($AK$36:$AK$58,"&gt;="&amp;A132)</f>
        <v>23</v>
      </c>
    </row>
    <row r="133" customFormat="false" ht="15" hidden="false" customHeight="false" outlineLevel="0" collapsed="false">
      <c r="A133" s="46" t="n">
        <v>26</v>
      </c>
      <c r="B133" s="45" t="s">
        <v>3465</v>
      </c>
      <c r="C133" s="47" t="n">
        <v>7.778</v>
      </c>
      <c r="D133" s="64" t="n">
        <f aca="false">COUNTIF($I$8:$I$34,"&gt;="&amp;A133)</f>
        <v>0</v>
      </c>
      <c r="E133" s="64" t="n">
        <f aca="false">COUNTIF($I$36:$I$58,"&gt;="&amp;A133)</f>
        <v>0</v>
      </c>
      <c r="F133" s="64" t="n">
        <f aca="false">COUNTIF($P$8:$P$34,"&gt;="&amp;A133)</f>
        <v>2</v>
      </c>
      <c r="G133" s="64" t="n">
        <f aca="false">COUNTIF($P$36:$P$58,"&gt;="&amp;A133)</f>
        <v>6</v>
      </c>
      <c r="H133" s="64" t="n">
        <f aca="false">COUNTIF($W$8:$W$34,"&gt;="&amp;A133)</f>
        <v>16</v>
      </c>
      <c r="I133" s="64" t="n">
        <f aca="false">COUNTIF($W$36:$W$58,"&gt;="&amp;A133)</f>
        <v>20</v>
      </c>
      <c r="J133" s="64" t="n">
        <f aca="false">COUNTIF($AD$8:$AD$34,"&gt;="&amp;A133)</f>
        <v>27</v>
      </c>
      <c r="K133" s="64" t="n">
        <f aca="false">COUNTIF($AD$36:$AD$58,"&gt;="&amp;A133)</f>
        <v>23</v>
      </c>
      <c r="L133" s="64" t="n">
        <f aca="false">COUNTIF($AK$8:$AK$34,"&gt;="&amp;A133)</f>
        <v>27</v>
      </c>
      <c r="M133" s="64" t="n">
        <f aca="false">COUNTIF($AK$36:$AK$58,"&gt;="&amp;A133)</f>
        <v>23</v>
      </c>
    </row>
    <row r="134" customFormat="false" ht="15" hidden="false" customHeight="false" outlineLevel="0" collapsed="false">
      <c r="A134" s="46" t="n">
        <v>27</v>
      </c>
      <c r="B134" s="45" t="s">
        <v>3592</v>
      </c>
      <c r="C134" s="47" t="n">
        <v>8.05</v>
      </c>
      <c r="D134" s="64" t="n">
        <f aca="false">COUNTIF($I$8:$I$34,"&gt;="&amp;A134)</f>
        <v>0</v>
      </c>
      <c r="E134" s="64" t="n">
        <f aca="false">COUNTIF($I$36:$I$58,"&gt;="&amp;A134)</f>
        <v>0</v>
      </c>
      <c r="F134" s="64" t="n">
        <f aca="false">COUNTIF($P$8:$P$34,"&gt;="&amp;A134)</f>
        <v>2</v>
      </c>
      <c r="G134" s="64" t="n">
        <f aca="false">COUNTIF($P$36:$P$58,"&gt;="&amp;A134)</f>
        <v>2</v>
      </c>
      <c r="H134" s="64" t="n">
        <f aca="false">COUNTIF($W$8:$W$34,"&gt;="&amp;A134)</f>
        <v>16</v>
      </c>
      <c r="I134" s="64" t="n">
        <f aca="false">COUNTIF($W$36:$W$58,"&gt;="&amp;A134)</f>
        <v>18</v>
      </c>
      <c r="J134" s="64" t="n">
        <f aca="false">COUNTIF($AD$8:$AD$34,"&gt;="&amp;A134)</f>
        <v>27</v>
      </c>
      <c r="K134" s="64" t="n">
        <f aca="false">COUNTIF($AD$36:$AD$58,"&gt;="&amp;A134)</f>
        <v>22</v>
      </c>
      <c r="L134" s="64" t="n">
        <f aca="false">COUNTIF($AK$8:$AK$34,"&gt;="&amp;A134)</f>
        <v>27</v>
      </c>
      <c r="M134" s="64" t="n">
        <f aca="false">COUNTIF($AK$36:$AK$58,"&gt;="&amp;A134)</f>
        <v>23</v>
      </c>
    </row>
    <row r="135" customFormat="false" ht="15" hidden="false" customHeight="false" outlineLevel="0" collapsed="false">
      <c r="A135" s="46" t="n">
        <v>28</v>
      </c>
      <c r="B135" s="45" t="s">
        <v>3719</v>
      </c>
      <c r="C135" s="47" t="n">
        <v>8.283</v>
      </c>
      <c r="D135" s="64" t="n">
        <f aca="false">COUNTIF($I$8:$I$34,"&gt;="&amp;A135)</f>
        <v>0</v>
      </c>
      <c r="E135" s="64" t="n">
        <f aca="false">COUNTIF($I$36:$I$58,"&gt;="&amp;A135)</f>
        <v>0</v>
      </c>
      <c r="F135" s="64" t="n">
        <f aca="false">COUNTIF($P$8:$P$34,"&gt;="&amp;A135)</f>
        <v>0</v>
      </c>
      <c r="G135" s="64" t="n">
        <f aca="false">COUNTIF($P$36:$P$58,"&gt;="&amp;A135)</f>
        <v>1</v>
      </c>
      <c r="H135" s="64" t="n">
        <f aca="false">COUNTIF($W$8:$W$34,"&gt;="&amp;A135)</f>
        <v>13</v>
      </c>
      <c r="I135" s="64" t="n">
        <f aca="false">COUNTIF($W$36:$W$58,"&gt;="&amp;A135)</f>
        <v>13</v>
      </c>
      <c r="J135" s="64" t="n">
        <f aca="false">COUNTIF($AD$8:$AD$34,"&gt;="&amp;A135)</f>
        <v>27</v>
      </c>
      <c r="K135" s="64" t="n">
        <f aca="false">COUNTIF($AD$36:$AD$58,"&gt;="&amp;A135)</f>
        <v>22</v>
      </c>
      <c r="L135" s="64" t="n">
        <f aca="false">COUNTIF($AK$8:$AK$34,"&gt;="&amp;A135)</f>
        <v>27</v>
      </c>
      <c r="M135" s="64" t="n">
        <f aca="false">COUNTIF($AK$36:$AK$58,"&gt;="&amp;A135)</f>
        <v>23</v>
      </c>
    </row>
    <row r="136" customFormat="false" ht="15" hidden="false" customHeight="false" outlineLevel="0" collapsed="false">
      <c r="A136" s="46" t="n">
        <v>29</v>
      </c>
      <c r="B136" s="45" t="s">
        <v>3846</v>
      </c>
      <c r="C136" s="47" t="n">
        <v>8.588</v>
      </c>
      <c r="D136" s="64" t="n">
        <f aca="false">COUNTIF($I$8:$I$34,"&gt;="&amp;A136)</f>
        <v>0</v>
      </c>
      <c r="E136" s="64" t="n">
        <f aca="false">COUNTIF($I$36:$I$58,"&gt;="&amp;A136)</f>
        <v>0</v>
      </c>
      <c r="F136" s="64" t="n">
        <f aca="false">COUNTIF($P$8:$P$34,"&gt;="&amp;A136)</f>
        <v>0</v>
      </c>
      <c r="G136" s="64" t="n">
        <f aca="false">COUNTIF($P$36:$P$58,"&gt;="&amp;A136)</f>
        <v>0</v>
      </c>
      <c r="H136" s="64" t="n">
        <f aca="false">COUNTIF($W$8:$W$34,"&gt;="&amp;A136)</f>
        <v>13</v>
      </c>
      <c r="I136" s="64" t="n">
        <f aca="false">COUNTIF($W$36:$W$58,"&gt;="&amp;A136)</f>
        <v>10</v>
      </c>
      <c r="J136" s="64" t="n">
        <f aca="false">COUNTIF($AD$8:$AD$34,"&gt;="&amp;A136)</f>
        <v>26</v>
      </c>
      <c r="K136" s="64" t="n">
        <f aca="false">COUNTIF($AD$36:$AD$58,"&gt;="&amp;A136)</f>
        <v>22</v>
      </c>
      <c r="L136" s="64" t="n">
        <f aca="false">COUNTIF($AK$8:$AK$34,"&gt;="&amp;A136)</f>
        <v>27</v>
      </c>
      <c r="M136" s="64" t="n">
        <f aca="false">COUNTIF($AK$36:$AK$58,"&gt;="&amp;A136)</f>
        <v>23</v>
      </c>
    </row>
    <row r="137" customFormat="false" ht="15" hidden="false" customHeight="false" outlineLevel="0" collapsed="false">
      <c r="A137" s="46" t="n">
        <v>30</v>
      </c>
      <c r="B137" s="45" t="s">
        <v>3975</v>
      </c>
      <c r="C137" s="47" t="n">
        <v>8.796</v>
      </c>
      <c r="D137" s="64" t="n">
        <f aca="false">COUNTIF($I$8:$I$34,"&gt;="&amp;A137)</f>
        <v>0</v>
      </c>
      <c r="E137" s="64" t="n">
        <f aca="false">COUNTIF($I$36:$I$58,"&gt;="&amp;A137)</f>
        <v>0</v>
      </c>
      <c r="F137" s="64" t="n">
        <f aca="false">COUNTIF($P$8:$P$34,"&gt;="&amp;A137)</f>
        <v>0</v>
      </c>
      <c r="G137" s="64" t="n">
        <f aca="false">COUNTIF($P$36:$P$58,"&gt;="&amp;A137)</f>
        <v>0</v>
      </c>
      <c r="H137" s="64" t="n">
        <f aca="false">COUNTIF($W$8:$W$34,"&gt;="&amp;A137)</f>
        <v>12</v>
      </c>
      <c r="I137" s="64" t="n">
        <f aca="false">COUNTIF($W$36:$W$58,"&gt;="&amp;A137)</f>
        <v>8</v>
      </c>
      <c r="J137" s="64" t="n">
        <f aca="false">COUNTIF($AD$8:$AD$34,"&gt;="&amp;A137)</f>
        <v>24</v>
      </c>
      <c r="K137" s="64" t="n">
        <f aca="false">COUNTIF($AD$36:$AD$58,"&gt;="&amp;A137)</f>
        <v>22</v>
      </c>
      <c r="L137" s="64" t="n">
        <f aca="false">COUNTIF($AK$8:$AK$34,"&gt;="&amp;A137)</f>
        <v>27</v>
      </c>
      <c r="M137" s="64" t="n">
        <f aca="false">COUNTIF($AK$36:$AK$58,"&gt;="&amp;A137)</f>
        <v>23</v>
      </c>
    </row>
    <row r="138" customFormat="false" ht="15" hidden="false" customHeight="false" outlineLevel="0" collapsed="false">
      <c r="A138" s="46" t="n">
        <v>31</v>
      </c>
      <c r="B138" s="45" t="s">
        <v>4103</v>
      </c>
      <c r="C138" s="47" t="n">
        <v>9.073</v>
      </c>
      <c r="D138" s="64" t="n">
        <f aca="false">COUNTIF($I$8:$I$34,"&gt;="&amp;A138)</f>
        <v>0</v>
      </c>
      <c r="E138" s="64" t="n">
        <f aca="false">COUNTIF($I$36:$I$58,"&gt;="&amp;A138)</f>
        <v>0</v>
      </c>
      <c r="F138" s="64" t="n">
        <f aca="false">COUNTIF($P$8:$P$34,"&gt;="&amp;A138)</f>
        <v>0</v>
      </c>
      <c r="G138" s="64" t="n">
        <f aca="false">COUNTIF($P$36:$P$58,"&gt;="&amp;A138)</f>
        <v>0</v>
      </c>
      <c r="H138" s="64" t="n">
        <f aca="false">COUNTIF($W$8:$W$34,"&gt;="&amp;A138)</f>
        <v>12</v>
      </c>
      <c r="I138" s="64" t="n">
        <f aca="false">COUNTIF($W$36:$W$58,"&gt;="&amp;A138)</f>
        <v>8</v>
      </c>
      <c r="J138" s="64" t="n">
        <f aca="false">COUNTIF($AD$8:$AD$34,"&gt;="&amp;A138)</f>
        <v>24</v>
      </c>
      <c r="K138" s="64" t="n">
        <f aca="false">COUNTIF($AD$36:$AD$58,"&gt;="&amp;A138)</f>
        <v>22</v>
      </c>
      <c r="L138" s="64" t="n">
        <f aca="false">COUNTIF($AK$8:$AK$34,"&gt;="&amp;A138)</f>
        <v>27</v>
      </c>
      <c r="M138" s="64" t="n">
        <f aca="false">COUNTIF($AK$36:$AK$58,"&gt;="&amp;A138)</f>
        <v>23</v>
      </c>
    </row>
    <row r="139" customFormat="false" ht="15" hidden="false" customHeight="false" outlineLevel="0" collapsed="false">
      <c r="A139" s="46" t="n">
        <v>32</v>
      </c>
      <c r="B139" s="45" t="s">
        <v>5406</v>
      </c>
      <c r="C139" s="47" t="n">
        <v>9.432</v>
      </c>
      <c r="D139" s="64" t="n">
        <f aca="false">COUNTIF($I$8:$I$34,"&gt;="&amp;A139)</f>
        <v>0</v>
      </c>
      <c r="E139" s="64" t="n">
        <f aca="false">COUNTIF($I$36:$I$58,"&gt;="&amp;A139)</f>
        <v>0</v>
      </c>
      <c r="F139" s="64" t="n">
        <f aca="false">COUNTIF($P$8:$P$34,"&gt;="&amp;A139)</f>
        <v>0</v>
      </c>
      <c r="G139" s="64" t="n">
        <f aca="false">COUNTIF($P$36:$P$58,"&gt;="&amp;A139)</f>
        <v>0</v>
      </c>
      <c r="H139" s="64" t="n">
        <f aca="false">COUNTIF($W$8:$W$34,"&gt;="&amp;A139)</f>
        <v>5</v>
      </c>
      <c r="I139" s="64" t="n">
        <f aca="false">COUNTIF($W$36:$W$58,"&gt;="&amp;A139)</f>
        <v>1</v>
      </c>
      <c r="J139" s="64" t="n">
        <f aca="false">COUNTIF($AD$8:$AD$34,"&gt;="&amp;A139)</f>
        <v>16</v>
      </c>
      <c r="K139" s="64" t="n">
        <f aca="false">COUNTIF($AD$36:$AD$58,"&gt;="&amp;A139)</f>
        <v>19</v>
      </c>
      <c r="L139" s="64" t="n">
        <f aca="false">COUNTIF($AK$8:$AK$34,"&gt;="&amp;A139)</f>
        <v>27</v>
      </c>
      <c r="M139" s="64" t="n">
        <f aca="false">COUNTIF($AK$36:$AK$58,"&gt;="&amp;A139)</f>
        <v>23</v>
      </c>
    </row>
    <row r="140" customFormat="false" ht="15" hidden="false" customHeight="false" outlineLevel="0" collapsed="false">
      <c r="A140" s="46" t="n">
        <v>33</v>
      </c>
      <c r="B140" s="45" t="s">
        <v>4360</v>
      </c>
      <c r="C140" s="47" t="n">
        <v>9.802</v>
      </c>
      <c r="D140" s="64" t="n">
        <f aca="false">COUNTIF($I$8:$I$34,"&gt;="&amp;A140)</f>
        <v>0</v>
      </c>
      <c r="E140" s="64" t="n">
        <f aca="false">COUNTIF($I$36:$I$58,"&gt;="&amp;A140)</f>
        <v>0</v>
      </c>
      <c r="F140" s="64" t="n">
        <f aca="false">COUNTIF($P$8:$P$34,"&gt;="&amp;A140)</f>
        <v>0</v>
      </c>
      <c r="G140" s="64" t="n">
        <f aca="false">COUNTIF($P$36:$P$58,"&gt;="&amp;A140)</f>
        <v>0</v>
      </c>
      <c r="H140" s="64" t="n">
        <f aca="false">COUNTIF($W$8:$W$34,"&gt;="&amp;A140)</f>
        <v>2</v>
      </c>
      <c r="I140" s="64" t="n">
        <f aca="false">COUNTIF($W$36:$W$58,"&gt;="&amp;A140)</f>
        <v>0</v>
      </c>
      <c r="J140" s="64" t="n">
        <f aca="false">COUNTIF($AD$8:$AD$34,"&gt;="&amp;A140)</f>
        <v>15</v>
      </c>
      <c r="K140" s="64" t="n">
        <f aca="false">COUNTIF($AD$36:$AD$58,"&gt;="&amp;A140)</f>
        <v>16</v>
      </c>
      <c r="L140" s="64" t="n">
        <f aca="false">COUNTIF($AK$8:$AK$34,"&gt;="&amp;A140)</f>
        <v>27</v>
      </c>
      <c r="M140" s="64" t="n">
        <f aca="false">COUNTIF($AK$36:$AK$58,"&gt;="&amp;A140)</f>
        <v>23</v>
      </c>
    </row>
    <row r="141" customFormat="false" ht="15" hidden="false" customHeight="false" outlineLevel="0" collapsed="false">
      <c r="A141" s="46" t="n">
        <v>34</v>
      </c>
      <c r="B141" s="45" t="s">
        <v>4488</v>
      </c>
      <c r="C141" s="47" t="n">
        <v>10.333</v>
      </c>
      <c r="D141" s="64" t="n">
        <f aca="false">COUNTIF($I$8:$I$34,"&gt;="&amp;A141)</f>
        <v>0</v>
      </c>
      <c r="E141" s="64" t="n">
        <f aca="false">COUNTIF($I$36:$I$58,"&gt;="&amp;A141)</f>
        <v>0</v>
      </c>
      <c r="F141" s="64" t="n">
        <f aca="false">COUNTIF($P$8:$P$34,"&gt;="&amp;A141)</f>
        <v>0</v>
      </c>
      <c r="G141" s="64" t="n">
        <f aca="false">COUNTIF($P$36:$P$58,"&gt;="&amp;A141)</f>
        <v>0</v>
      </c>
      <c r="H141" s="64" t="n">
        <f aca="false">COUNTIF($W$8:$W$34,"&gt;="&amp;A141)</f>
        <v>2</v>
      </c>
      <c r="I141" s="64" t="n">
        <f aca="false">COUNTIF($W$36:$W$58,"&gt;="&amp;A141)</f>
        <v>0</v>
      </c>
      <c r="J141" s="64" t="n">
        <f aca="false">COUNTIF($AD$8:$AD$34,"&gt;="&amp;A141)</f>
        <v>15</v>
      </c>
      <c r="K141" s="64" t="n">
        <f aca="false">COUNTIF($AD$36:$AD$58,"&gt;="&amp;A141)</f>
        <v>11</v>
      </c>
      <c r="L141" s="64" t="n">
        <f aca="false">COUNTIF($AK$8:$AK$34,"&gt;="&amp;A141)</f>
        <v>27</v>
      </c>
      <c r="M141" s="64" t="n">
        <f aca="false">COUNTIF($AK$36:$AK$58,"&gt;="&amp;A141)</f>
        <v>23</v>
      </c>
    </row>
    <row r="142" customFormat="false" ht="15" hidden="false" customHeight="false" outlineLevel="0" collapsed="false">
      <c r="A142" s="46" t="n">
        <v>35</v>
      </c>
      <c r="B142" s="45" t="s">
        <v>4617</v>
      </c>
      <c r="C142" s="47" t="n">
        <v>10.602</v>
      </c>
      <c r="D142" s="64" t="n">
        <f aca="false">COUNTIF($I$8:$I$34,"&gt;="&amp;A142)</f>
        <v>0</v>
      </c>
      <c r="E142" s="64" t="n">
        <f aca="false">COUNTIF($I$36:$I$58,"&gt;="&amp;A142)</f>
        <v>0</v>
      </c>
      <c r="F142" s="64" t="n">
        <f aca="false">COUNTIF($P$8:$P$34,"&gt;="&amp;A142)</f>
        <v>0</v>
      </c>
      <c r="G142" s="64" t="n">
        <f aca="false">COUNTIF($P$36:$P$58,"&gt;="&amp;A142)</f>
        <v>0</v>
      </c>
      <c r="H142" s="64" t="n">
        <f aca="false">COUNTIF($W$8:$W$34,"&gt;="&amp;A142)</f>
        <v>1</v>
      </c>
      <c r="I142" s="64" t="n">
        <f aca="false">COUNTIF($W$36:$W$58,"&gt;="&amp;A142)</f>
        <v>0</v>
      </c>
      <c r="J142" s="64" t="n">
        <f aca="false">COUNTIF($AD$8:$AD$34,"&gt;="&amp;A142)</f>
        <v>11</v>
      </c>
      <c r="K142" s="64" t="n">
        <f aca="false">COUNTIF($AD$36:$AD$58,"&gt;="&amp;A142)</f>
        <v>9</v>
      </c>
      <c r="L142" s="64" t="n">
        <f aca="false">COUNTIF($AK$8:$AK$34,"&gt;="&amp;A142)</f>
        <v>27</v>
      </c>
      <c r="M142" s="64" t="n">
        <f aca="false">COUNTIF($AK$36:$AK$58,"&gt;="&amp;A142)</f>
        <v>23</v>
      </c>
    </row>
    <row r="143" customFormat="false" ht="15" hidden="false" customHeight="false" outlineLevel="0" collapsed="false">
      <c r="A143" s="46" t="n">
        <v>36</v>
      </c>
      <c r="B143" s="45" t="s">
        <v>4746</v>
      </c>
      <c r="C143" s="47" t="n">
        <v>11.086</v>
      </c>
      <c r="D143" s="64" t="n">
        <f aca="false">COUNTIF($I$8:$I$34,"&gt;="&amp;A143)</f>
        <v>0</v>
      </c>
      <c r="E143" s="64" t="n">
        <f aca="false">COUNTIF($I$36:$I$58,"&gt;="&amp;A143)</f>
        <v>0</v>
      </c>
      <c r="F143" s="64" t="n">
        <f aca="false">COUNTIF($P$8:$P$34,"&gt;="&amp;A143)</f>
        <v>0</v>
      </c>
      <c r="G143" s="64" t="n">
        <f aca="false">COUNTIF($P$36:$P$58,"&gt;="&amp;A143)</f>
        <v>0</v>
      </c>
      <c r="H143" s="64" t="n">
        <f aca="false">COUNTIF($W$8:$W$34,"&gt;="&amp;A143)</f>
        <v>0</v>
      </c>
      <c r="I143" s="64" t="n">
        <f aca="false">COUNTIF($W$36:$W$58,"&gt;="&amp;A143)</f>
        <v>0</v>
      </c>
      <c r="J143" s="64" t="n">
        <f aca="false">COUNTIF($AD$8:$AD$34,"&gt;="&amp;A143)</f>
        <v>8</v>
      </c>
      <c r="K143" s="64" t="n">
        <f aca="false">COUNTIF($AD$36:$AD$58,"&gt;="&amp;A143)</f>
        <v>4</v>
      </c>
      <c r="L143" s="64" t="n">
        <f aca="false">COUNTIF($AK$8:$AK$34,"&gt;="&amp;A143)</f>
        <v>27</v>
      </c>
      <c r="M143" s="64" t="n">
        <f aca="false">COUNTIF($AK$36:$AK$58,"&gt;="&amp;A143)</f>
        <v>23</v>
      </c>
    </row>
    <row r="144" customFormat="false" ht="15" hidden="false" customHeight="false" outlineLevel="0" collapsed="false">
      <c r="A144" s="46" t="n">
        <v>37</v>
      </c>
      <c r="B144" s="45" t="s">
        <v>4855</v>
      </c>
      <c r="C144" s="47" t="n">
        <v>11.538</v>
      </c>
      <c r="D144" s="64" t="n">
        <f aca="false">COUNTIF($I$8:$I$34,"&gt;="&amp;A144)</f>
        <v>0</v>
      </c>
      <c r="E144" s="64" t="n">
        <f aca="false">COUNTIF($I$36:$I$58,"&gt;="&amp;A144)</f>
        <v>0</v>
      </c>
      <c r="F144" s="64" t="n">
        <f aca="false">COUNTIF($P$8:$P$34,"&gt;="&amp;A144)</f>
        <v>0</v>
      </c>
      <c r="G144" s="64" t="n">
        <f aca="false">COUNTIF($P$36:$P$58,"&gt;="&amp;A144)</f>
        <v>0</v>
      </c>
      <c r="H144" s="64" t="n">
        <f aca="false">COUNTIF($W$8:$W$34,"&gt;="&amp;A144)</f>
        <v>0</v>
      </c>
      <c r="I144" s="64" t="n">
        <f aca="false">COUNTIF($W$36:$W$58,"&gt;="&amp;A144)</f>
        <v>0</v>
      </c>
      <c r="J144" s="64" t="n">
        <f aca="false">COUNTIF($AD$8:$AD$34,"&gt;="&amp;A144)</f>
        <v>1</v>
      </c>
      <c r="K144" s="64" t="n">
        <f aca="false">COUNTIF($AD$36:$AD$58,"&gt;="&amp;A144)</f>
        <v>0</v>
      </c>
      <c r="L144" s="64" t="n">
        <f aca="false">COUNTIF($AK$8:$AK$34,"&gt;="&amp;A144)</f>
        <v>20</v>
      </c>
      <c r="M144" s="64" t="n">
        <f aca="false">COUNTIF($AK$36:$AK$58,"&gt;="&amp;A144)</f>
        <v>23</v>
      </c>
    </row>
    <row r="145" customFormat="false" ht="15" hidden="false" customHeight="false" outlineLevel="0" collapsed="false">
      <c r="A145" s="46" t="n">
        <v>38</v>
      </c>
      <c r="B145" s="45" t="s">
        <v>4963</v>
      </c>
      <c r="C145" s="47" t="n">
        <v>12.062</v>
      </c>
      <c r="D145" s="64" t="n">
        <f aca="false">COUNTIF($I$8:$I$34,"&gt;="&amp;A145)</f>
        <v>0</v>
      </c>
      <c r="E145" s="64" t="n">
        <f aca="false">COUNTIF($I$36:$I$58,"&gt;="&amp;A145)</f>
        <v>0</v>
      </c>
      <c r="F145" s="64" t="n">
        <f aca="false">COUNTIF($P$8:$P$34,"&gt;="&amp;A145)</f>
        <v>0</v>
      </c>
      <c r="G145" s="64" t="n">
        <f aca="false">COUNTIF($P$36:$P$58,"&gt;="&amp;A145)</f>
        <v>0</v>
      </c>
      <c r="H145" s="64" t="n">
        <f aca="false">COUNTIF($W$8:$W$34,"&gt;="&amp;A145)</f>
        <v>0</v>
      </c>
      <c r="I145" s="64" t="n">
        <f aca="false">COUNTIF($W$36:$W$58,"&gt;="&amp;A145)</f>
        <v>0</v>
      </c>
      <c r="J145" s="64" t="n">
        <f aca="false">COUNTIF($AD$8:$AD$34,"&gt;="&amp;A145)</f>
        <v>0</v>
      </c>
      <c r="K145" s="64" t="n">
        <f aca="false">COUNTIF($AD$36:$AD$58,"&gt;="&amp;A145)</f>
        <v>0</v>
      </c>
      <c r="L145" s="64" t="n">
        <f aca="false">COUNTIF($AK$8:$AK$34,"&gt;="&amp;A145)</f>
        <v>20</v>
      </c>
      <c r="M145" s="64" t="n">
        <f aca="false">COUNTIF($AK$36:$AK$58,"&gt;="&amp;A145)</f>
        <v>23</v>
      </c>
    </row>
    <row r="146" customFormat="false" ht="15" hidden="false" customHeight="false" outlineLevel="0" collapsed="false">
      <c r="A146" s="46" t="n">
        <v>39</v>
      </c>
      <c r="B146" s="45" t="s">
        <v>5072</v>
      </c>
      <c r="C146" s="47" t="n">
        <v>12.544</v>
      </c>
      <c r="D146" s="64" t="n">
        <f aca="false">COUNTIF($I$8:$I$34,"&gt;="&amp;A146)</f>
        <v>0</v>
      </c>
      <c r="E146" s="64" t="n">
        <f aca="false">COUNTIF($I$36:$I$58,"&gt;="&amp;A146)</f>
        <v>0</v>
      </c>
      <c r="F146" s="64" t="n">
        <f aca="false">COUNTIF($P$8:$P$34,"&gt;="&amp;A146)</f>
        <v>0</v>
      </c>
      <c r="G146" s="64" t="n">
        <f aca="false">COUNTIF($P$36:$P$58,"&gt;="&amp;A146)</f>
        <v>0</v>
      </c>
      <c r="H146" s="64" t="n">
        <f aca="false">COUNTIF($W$8:$W$34,"&gt;="&amp;A146)</f>
        <v>0</v>
      </c>
      <c r="I146" s="64" t="n">
        <f aca="false">COUNTIF($W$36:$W$58,"&gt;="&amp;A146)</f>
        <v>0</v>
      </c>
      <c r="J146" s="64" t="n">
        <f aca="false">COUNTIF($AD$8:$AD$34,"&gt;="&amp;A146)</f>
        <v>0</v>
      </c>
      <c r="K146" s="64" t="n">
        <f aca="false">COUNTIF($AD$36:$AD$58,"&gt;="&amp;A146)</f>
        <v>0</v>
      </c>
      <c r="L146" s="64" t="n">
        <f aca="false">COUNTIF($AK$8:$AK$34,"&gt;="&amp;A146)</f>
        <v>19</v>
      </c>
      <c r="M146" s="64" t="n">
        <f aca="false">COUNTIF($AK$36:$AK$58,"&gt;="&amp;A146)</f>
        <v>23</v>
      </c>
    </row>
    <row r="147" customFormat="false" ht="15" hidden="false" customHeight="false" outlineLevel="0" collapsed="false">
      <c r="A147" s="46" t="n">
        <v>40</v>
      </c>
      <c r="B147" s="45" t="s">
        <v>5184</v>
      </c>
      <c r="C147" s="47" t="n">
        <v>13.462</v>
      </c>
      <c r="D147" s="64" t="n">
        <f aca="false">COUNTIF($I$8:$I$34,"&gt;="&amp;A147)</f>
        <v>0</v>
      </c>
      <c r="E147" s="64" t="n">
        <f aca="false">COUNTIF($I$36:$I$58,"&gt;="&amp;A147)</f>
        <v>0</v>
      </c>
      <c r="F147" s="64" t="n">
        <f aca="false">COUNTIF($P$8:$P$34,"&gt;="&amp;A147)</f>
        <v>0</v>
      </c>
      <c r="G147" s="64" t="n">
        <f aca="false">COUNTIF($P$36:$P$58,"&gt;="&amp;A147)</f>
        <v>0</v>
      </c>
      <c r="H147" s="64" t="n">
        <f aca="false">COUNTIF($W$8:$W$34,"&gt;="&amp;A147)</f>
        <v>0</v>
      </c>
      <c r="I147" s="64" t="n">
        <f aca="false">COUNTIF($W$36:$W$58,"&gt;="&amp;A147)</f>
        <v>0</v>
      </c>
      <c r="J147" s="64" t="n">
        <f aca="false">COUNTIF($AD$8:$AD$34,"&gt;="&amp;A147)</f>
        <v>0</v>
      </c>
      <c r="K147" s="64" t="n">
        <f aca="false">COUNTIF($AD$36:$AD$58,"&gt;="&amp;A147)</f>
        <v>0</v>
      </c>
      <c r="L147" s="64" t="n">
        <f aca="false">COUNTIF($AK$8:$AK$34,"&gt;="&amp;A147)</f>
        <v>16</v>
      </c>
      <c r="M147" s="64" t="n">
        <f aca="false">COUNTIF($AK$36:$AK$58,"&gt;="&amp;A147)</f>
        <v>23</v>
      </c>
    </row>
    <row r="148" customFormat="false" ht="15" hidden="false" customHeight="false" outlineLevel="0" collapsed="false">
      <c r="A148" s="46" t="n">
        <v>41</v>
      </c>
      <c r="B148" s="45" t="s">
        <v>5293</v>
      </c>
      <c r="C148" s="47" t="n">
        <v>13.961</v>
      </c>
      <c r="D148" s="64" t="n">
        <f aca="false">COUNTIF($I$8:$I$34,"&gt;="&amp;A148)</f>
        <v>0</v>
      </c>
      <c r="E148" s="64" t="n">
        <f aca="false">COUNTIF($I$36:$I$58,"&gt;="&amp;A148)</f>
        <v>0</v>
      </c>
      <c r="F148" s="64" t="n">
        <f aca="false">COUNTIF($P$8:$P$34,"&gt;="&amp;A148)</f>
        <v>0</v>
      </c>
      <c r="G148" s="64" t="n">
        <f aca="false">COUNTIF($P$36:$P$58,"&gt;="&amp;A148)</f>
        <v>0</v>
      </c>
      <c r="H148" s="64" t="n">
        <f aca="false">COUNTIF($W$8:$W$34,"&gt;="&amp;A148)</f>
        <v>0</v>
      </c>
      <c r="I148" s="64" t="n">
        <f aca="false">COUNTIF($W$36:$W$58,"&gt;="&amp;A148)</f>
        <v>0</v>
      </c>
      <c r="J148" s="64" t="n">
        <f aca="false">COUNTIF($AD$8:$AD$34,"&gt;="&amp;A148)</f>
        <v>0</v>
      </c>
      <c r="K148" s="64" t="n">
        <f aca="false">COUNTIF($AD$36:$AD$58,"&gt;="&amp;A148)</f>
        <v>0</v>
      </c>
      <c r="L148" s="64" t="n">
        <f aca="false">COUNTIF($AK$8:$AK$34,"&gt;="&amp;A148)</f>
        <v>15</v>
      </c>
      <c r="M148" s="64" t="n">
        <f aca="false">COUNTIF($AK$36:$AK$58,"&gt;="&amp;A148)</f>
        <v>23</v>
      </c>
    </row>
    <row r="151" customFormat="false" ht="15" hidden="false" customHeight="false" outlineLevel="0" collapsed="false">
      <c r="A151" s="44" t="s">
        <v>5593</v>
      </c>
    </row>
    <row r="152" customFormat="false" ht="42" hidden="false" customHeight="true" outlineLevel="0" collapsed="false">
      <c r="A152" s="9" t="s">
        <v>5594</v>
      </c>
      <c r="B152" s="9" t="s">
        <v>5507</v>
      </c>
      <c r="C152" s="9" t="s">
        <v>9</v>
      </c>
      <c r="D152" s="9" t="s">
        <v>5595</v>
      </c>
      <c r="E152" s="9" t="s">
        <v>5596</v>
      </c>
      <c r="F152" s="9" t="s">
        <v>5597</v>
      </c>
      <c r="G152" s="9" t="s">
        <v>5598</v>
      </c>
      <c r="H152" s="9" t="s">
        <v>5599</v>
      </c>
      <c r="I152" s="9" t="s">
        <v>5600</v>
      </c>
      <c r="J152" s="9" t="s">
        <v>5601</v>
      </c>
      <c r="K152" s="9" t="s">
        <v>5602</v>
      </c>
      <c r="L152" s="9" t="s">
        <v>5603</v>
      </c>
      <c r="M152" s="9" t="s">
        <v>5604</v>
      </c>
    </row>
    <row r="153" customFormat="false" ht="15" hidden="false" customHeight="false" outlineLevel="0" collapsed="false">
      <c r="A153" s="45" t="s">
        <v>5605</v>
      </c>
      <c r="B153" s="46" t="s">
        <v>153</v>
      </c>
      <c r="C153" s="46" t="n">
        <v>27</v>
      </c>
      <c r="D153" s="46" t="n">
        <f aca="false">COUNTIF($H$8:$H$34,"&lt;999")</f>
        <v>27</v>
      </c>
      <c r="E153" s="46" t="n">
        <f aca="false">COUNTIF($H$8:$H$34,999)</f>
        <v>0</v>
      </c>
      <c r="F153" s="47" t="n">
        <f aca="false">IFERROR(AVERAGEIFS($E$8:$E$34,$H$8:$H$34,"&lt;999"),"")</f>
        <v>2.26933760683761</v>
      </c>
      <c r="G153" s="47" t="n">
        <f aca="false" t="array" ref="G153:G153">IFERROR(MEDIAN(IF(($H$8:$H$34&lt;999)*ISNUMBER($E$8:$E$34),$E$8:$E$34)),"")</f>
        <v>1.79277777777778</v>
      </c>
      <c r="H153" s="47" t="n">
        <f aca="false" t="array" ref="H153:H153">IFERROR(MIN(IF(($H$8:$H$34&lt;999)*ISNUMBER($E$8:$E$34),$E$8:$E$34)),"")</f>
        <v>1.2675</v>
      </c>
      <c r="I153" s="47" t="n">
        <f aca="false" t="array" ref="I153:I153">IFERROR(MAX(IF(($H$8:$H$34&lt;999)*ISNUMBER($E$8:$E$34),$E$8:$E$34)),"")</f>
        <v>4.54944444444444</v>
      </c>
      <c r="J153" s="47" t="n">
        <f aca="false">IFERROR(AVERAGEIFS($G$8:$G$34,$H$8:$H$34,"&lt;999"),"")</f>
        <v>3.73466049382716</v>
      </c>
      <c r="K153" s="47" t="n">
        <f aca="false" t="array" ref="K153:K153">IFERROR(MEDIAN(IF(($H$8:$H$34&lt;999)*ISNUMBER($G$8:$G$34),$G$8:$G$34)),"")</f>
        <v>3.52777777777778</v>
      </c>
      <c r="L153" s="47" t="n">
        <f aca="false" t="array" ref="L153:L153">IFERROR(MIN(IF(($H$8:$H$34&lt;999)*ISNUMBER($G$8:$G$34),$G$8:$G$34)),"")</f>
        <v>2.35194444444444</v>
      </c>
      <c r="M153" s="47" t="n">
        <f aca="false" t="array" ref="M153:M153">IFERROR(MAX(IF(($H$8:$H$34&lt;999)*ISNUMBER($G$8:$G$34),$G$8:$G$34)),"")</f>
        <v>6.27666666666667</v>
      </c>
    </row>
    <row r="154" customFormat="false" ht="15" hidden="false" customHeight="false" outlineLevel="0" collapsed="false">
      <c r="A154" s="45" t="s">
        <v>5605</v>
      </c>
      <c r="B154" s="46" t="s">
        <v>248</v>
      </c>
      <c r="C154" s="46" t="n">
        <v>23</v>
      </c>
      <c r="D154" s="46" t="n">
        <f aca="false">COUNTIF($H$36:$H$58,"&lt;999")</f>
        <v>23</v>
      </c>
      <c r="E154" s="46" t="n">
        <f aca="false">COUNTIF($H$36:$H$58,999)</f>
        <v>0</v>
      </c>
      <c r="F154" s="47" t="n">
        <f aca="false">IFERROR(AVERAGEIFS($E$36:$E$58,$H$36:$H$58,"&lt;999"),"")</f>
        <v>3.17972222222222</v>
      </c>
      <c r="G154" s="47" t="n">
        <f aca="false" t="array" ref="G154:G154">IFERROR(MEDIAN(IF(($H$36:$H$58&lt;999)*ISNUMBER($E$36:$E$58),$E$36:$E$58)),"")</f>
        <v>3.06819444444445</v>
      </c>
      <c r="H154" s="47" t="n">
        <f aca="false" t="array" ref="H154:H154">IFERROR(MIN(IF(($H$36:$H$58&lt;999)*ISNUMBER($E$36:$E$58),$E$36:$E$58)),"")</f>
        <v>1.31194444444444</v>
      </c>
      <c r="I154" s="47" t="n">
        <f aca="false" t="array" ref="I154:I154">IFERROR(MAX(IF(($H$36:$H$58&lt;999)*ISNUMBER($E$36:$E$58),$E$36:$E$58)),"")</f>
        <v>5.54777777777778</v>
      </c>
      <c r="J154" s="47" t="n">
        <f aca="false">IFERROR(AVERAGEIFS($G$36:$G$58,$H$36:$H$58,"&lt;999"),"")</f>
        <v>4.73234299516908</v>
      </c>
      <c r="K154" s="47" t="n">
        <f aca="false" t="array" ref="K154:K154">IFERROR(MEDIAN(IF(($H$36:$H$58&lt;999)*ISNUMBER($G$36:$G$58),$G$36:$G$58)),"")</f>
        <v>4.79916666666667</v>
      </c>
      <c r="L154" s="47" t="n">
        <f aca="false" t="array" ref="L154:L154">IFERROR(MIN(IF(($H$36:$H$58&lt;999)*ISNUMBER($G$36:$G$58),$G$36:$G$58)),"")</f>
        <v>3.07833333333333</v>
      </c>
      <c r="M154" s="47" t="n">
        <f aca="false" t="array" ref="M154:M154">IFERROR(MAX(IF(($H$36:$H$58&lt;999)*ISNUMBER($G$36:$G$58),$G$36:$G$58)),"")</f>
        <v>6.29611111111111</v>
      </c>
    </row>
    <row r="155" customFormat="false" ht="15" hidden="false" customHeight="false" outlineLevel="0" collapsed="false">
      <c r="A155" s="45" t="s">
        <v>5606</v>
      </c>
      <c r="B155" s="46" t="s">
        <v>153</v>
      </c>
      <c r="C155" s="46" t="n">
        <v>27</v>
      </c>
      <c r="D155" s="46" t="n">
        <f aca="false">COUNTIF($O$8:$O$34,"&lt;999")</f>
        <v>27</v>
      </c>
      <c r="E155" s="46" t="n">
        <f aca="false">COUNTIF($O$8:$O$34,999)</f>
        <v>0</v>
      </c>
      <c r="F155" s="47" t="n">
        <f aca="false">IFERROR(AVERAGEIFS($L$8:$L$34,$O$8:$O$34,"&lt;999"),"")</f>
        <v>4.43811342592593</v>
      </c>
      <c r="G155" s="47" t="n">
        <f aca="false" t="array" ref="G155:G155">IFERROR(MEDIAN(IF(($O$8:$O$34&lt;999)*ISNUMBER($L$8:$L$34),$L$8:$L$34)),"")</f>
        <v>5.15666666666667</v>
      </c>
      <c r="H155" s="47" t="n">
        <f aca="false" t="array" ref="H155:H155">IFERROR(MIN(IF(($O$8:$O$34&lt;999)*ISNUMBER($L$8:$L$34),$L$8:$L$34)),"")</f>
        <v>1.265</v>
      </c>
      <c r="I155" s="47" t="n">
        <f aca="false" t="array" ref="I155:I155">IFERROR(MAX(IF(($O$8:$O$34&lt;999)*ISNUMBER($L$8:$L$34),$L$8:$L$34)),"")</f>
        <v>6.78944444444444</v>
      </c>
      <c r="J155" s="47" t="n">
        <f aca="false">IFERROR(AVERAGEIFS($N$8:$N$34,$O$8:$O$34,"&lt;999"),"")</f>
        <v>5.36170781893004</v>
      </c>
      <c r="K155" s="47" t="n">
        <f aca="false" t="array" ref="K155:K155">IFERROR(MEDIAN(IF(($O$8:$O$34&lt;999)*ISNUMBER($N$8:$N$34),$N$8:$N$34)),"")</f>
        <v>5.54055555555556</v>
      </c>
      <c r="L155" s="47" t="n">
        <f aca="false" t="array" ref="L155:L155">IFERROR(MIN(IF(($O$8:$O$34&lt;999)*ISNUMBER($N$8:$N$34),$N$8:$N$34)),"")</f>
        <v>3.50833333333333</v>
      </c>
      <c r="M155" s="47" t="n">
        <f aca="false" t="array" ref="M155:M155">IFERROR(MAX(IF(($O$8:$O$34&lt;999)*ISNUMBER($N$8:$N$34),$N$8:$N$34)),"")</f>
        <v>8.03055555555556</v>
      </c>
    </row>
    <row r="156" customFormat="false" ht="15" hidden="false" customHeight="false" outlineLevel="0" collapsed="false">
      <c r="A156" s="45" t="s">
        <v>5606</v>
      </c>
      <c r="B156" s="46" t="s">
        <v>248</v>
      </c>
      <c r="C156" s="46" t="n">
        <v>23</v>
      </c>
      <c r="D156" s="46" t="n">
        <f aca="false">COUNTIF($O$36:$O$58,"&lt;999")</f>
        <v>23</v>
      </c>
      <c r="E156" s="46" t="n">
        <f aca="false">COUNTIF($O$36:$O$58,999)</f>
        <v>0</v>
      </c>
      <c r="F156" s="47" t="n">
        <f aca="false">IFERROR(AVERAGEIFS($L$36:$L$58,$O$36:$O$58,"&lt;999"),"")</f>
        <v>6.44193236714976</v>
      </c>
      <c r="G156" s="47" t="n">
        <f aca="false" t="array" ref="G156:G156">IFERROR(MEDIAN(IF(($O$36:$O$58&lt;999)*ISNUMBER($L$36:$L$58),$L$36:$L$58)),"")</f>
        <v>6.30722222222222</v>
      </c>
      <c r="H156" s="47" t="n">
        <f aca="false" t="array" ref="H156:H156">IFERROR(MIN(IF(($O$36:$O$58&lt;999)*ISNUMBER($L$36:$L$58),$L$36:$L$58)),"")</f>
        <v>3.58166666666667</v>
      </c>
      <c r="I156" s="47" t="n">
        <f aca="false" t="array" ref="I156:I156">IFERROR(MAX(IF(($O$36:$O$58&lt;999)*ISNUMBER($L$36:$L$58),$L$36:$L$58)),"")</f>
        <v>8.29166666666667</v>
      </c>
      <c r="J156" s="47" t="n">
        <f aca="false">IFERROR(AVERAGEIFS($N$36:$N$58,$O$36:$O$58,"&lt;999"),"")</f>
        <v>6.62878019323671</v>
      </c>
      <c r="K156" s="47" t="n">
        <f aca="false" t="array" ref="K156:K156">IFERROR(MEDIAN(IF(($O$36:$O$58&lt;999)*ISNUMBER($N$36:$N$58),$N$36:$N$58)),"")</f>
        <v>6.30861111111111</v>
      </c>
      <c r="L156" s="47" t="n">
        <f aca="false" t="array" ref="L156:L156">IFERROR(MIN(IF(($O$36:$O$58&lt;999)*ISNUMBER($N$36:$N$58),$N$36:$N$58)),"")</f>
        <v>4.56777777777778</v>
      </c>
      <c r="M156" s="47" t="n">
        <f aca="false" t="array" ref="M156:M156">IFERROR(MAX(IF(($O$36:$O$58&lt;999)*ISNUMBER($N$36:$N$58),$N$36:$N$58)),"")</f>
        <v>8.29166666666667</v>
      </c>
    </row>
    <row r="157" customFormat="false" ht="15" hidden="false" customHeight="false" outlineLevel="0" collapsed="false">
      <c r="A157" s="45" t="s">
        <v>5607</v>
      </c>
      <c r="B157" s="46" t="s">
        <v>153</v>
      </c>
      <c r="C157" s="46" t="n">
        <v>27</v>
      </c>
      <c r="D157" s="46" t="n">
        <f aca="false">COUNTIF($V$8:$V$34,"&lt;999")</f>
        <v>27</v>
      </c>
      <c r="E157" s="46" t="n">
        <f aca="false">COUNTIF($V$8:$V$34,999)</f>
        <v>0</v>
      </c>
      <c r="F157" s="47" t="n">
        <f aca="false">IFERROR(AVERAGEIFS($S$8:$S$34,$V$8:$V$34,"&lt;999"),"")</f>
        <v>6.72918724279835</v>
      </c>
      <c r="G157" s="47" t="n">
        <f aca="false" t="array" ref="G157:G157">IFERROR(MEDIAN(IF(($V$8:$V$34&lt;999)*ISNUMBER($S$8:$S$34),$S$8:$S$34)),"")</f>
        <v>6.805</v>
      </c>
      <c r="H157" s="47" t="n">
        <f aca="false" t="array" ref="H157:H157">IFERROR(MIN(IF(($V$8:$V$34&lt;999)*ISNUMBER($S$8:$S$34),$S$8:$S$34)),"")</f>
        <v>3.01027777777778</v>
      </c>
      <c r="I157" s="47" t="n">
        <f aca="false" t="array" ref="I157:I157">IFERROR(MAX(IF(($V$8:$V$34&lt;999)*ISNUMBER($S$8:$S$34),$S$8:$S$34)),"")</f>
        <v>9.42333333333333</v>
      </c>
      <c r="J157" s="47" t="n">
        <f aca="false">IFERROR(AVERAGEIFS($U$8:$U$34,$V$8:$V$34,"&lt;999"),"")</f>
        <v>7.99254115226337</v>
      </c>
      <c r="K157" s="47" t="n">
        <f aca="false" t="array" ref="K157:K157">IFERROR(MEDIAN(IF(($V$8:$V$34&lt;999)*ISNUMBER($U$8:$U$34),$U$8:$U$34)),"")</f>
        <v>8.03694444444444</v>
      </c>
      <c r="L157" s="47" t="n">
        <f aca="false" t="array" ref="L157:L157">IFERROR(MIN(IF(($V$8:$V$34&lt;999)*ISNUMBER($U$8:$U$34),$U$8:$U$34)),"")</f>
        <v>6.26611111111111</v>
      </c>
      <c r="M157" s="47" t="n">
        <f aca="false" t="array" ref="M157:M157">IFERROR(MAX(IF(($V$8:$V$34&lt;999)*ISNUMBER($U$8:$U$34),$U$8:$U$34)),"")</f>
        <v>10.5897222222222</v>
      </c>
    </row>
    <row r="158" customFormat="false" ht="15" hidden="false" customHeight="false" outlineLevel="0" collapsed="false">
      <c r="A158" s="45" t="s">
        <v>5607</v>
      </c>
      <c r="B158" s="46" t="s">
        <v>248</v>
      </c>
      <c r="C158" s="46" t="n">
        <v>23</v>
      </c>
      <c r="D158" s="46" t="n">
        <f aca="false">COUNTIF($V$36:$V$58,"&lt;999")</f>
        <v>23</v>
      </c>
      <c r="E158" s="46" t="n">
        <f aca="false">COUNTIF($V$36:$V$58,999)</f>
        <v>0</v>
      </c>
      <c r="F158" s="47" t="n">
        <f aca="false">IFERROR(AVERAGEIFS($S$36:$S$58,$V$36:$V$58,"&lt;999"),"")</f>
        <v>8.2112077294686</v>
      </c>
      <c r="G158" s="47" t="n">
        <f aca="false" t="array" ref="G158:G158">IFERROR(MEDIAN(IF(($V$36:$V$58&lt;999)*ISNUMBER($S$36:$S$58),$S$36:$S$58)),"")</f>
        <v>8.28166666666667</v>
      </c>
      <c r="H158" s="47" t="n">
        <f aca="false" t="array" ref="H158:H158">IFERROR(MIN(IF(($V$36:$V$58&lt;999)*ISNUMBER($S$36:$S$58),$S$36:$S$58)),"")</f>
        <v>5.785</v>
      </c>
      <c r="I158" s="47" t="n">
        <f aca="false" t="array" ref="I158:I158">IFERROR(MAX(IF(($V$36:$V$58&lt;999)*ISNUMBER($S$36:$S$58),$S$36:$S$58)),"")</f>
        <v>9.43972222222222</v>
      </c>
      <c r="J158" s="47" t="n">
        <f aca="false">IFERROR(AVERAGEIFS($U$36:$U$58,$V$36:$V$58,"&lt;999"),"")</f>
        <v>8.27446859903382</v>
      </c>
      <c r="K158" s="47" t="n">
        <f aca="false" t="array" ref="K158:K158">IFERROR(MEDIAN(IF(($V$36:$V$58&lt;999)*ISNUMBER($U$36:$U$58),$U$36:$U$58)),"")</f>
        <v>8.28166666666667</v>
      </c>
      <c r="L158" s="47" t="n">
        <f aca="false" t="array" ref="L158:L158">IFERROR(MIN(IF(($V$36:$V$58&lt;999)*ISNUMBER($U$36:$U$58),$U$36:$U$58)),"")</f>
        <v>5.785</v>
      </c>
      <c r="M158" s="47" t="n">
        <f aca="false" t="array" ref="M158:M158">IFERROR(MAX(IF(($V$36:$V$58&lt;999)*ISNUMBER($U$36:$U$58),$U$36:$U$58)),"")</f>
        <v>9.43972222222222</v>
      </c>
    </row>
    <row r="159" customFormat="false" ht="15" hidden="false" customHeight="false" outlineLevel="0" collapsed="false">
      <c r="A159" s="45" t="s">
        <v>5608</v>
      </c>
      <c r="B159" s="46" t="s">
        <v>153</v>
      </c>
      <c r="C159" s="46" t="n">
        <v>27</v>
      </c>
      <c r="D159" s="46" t="n">
        <f aca="false">COUNTIF($AC$8:$AC$34,"&lt;999")</f>
        <v>27</v>
      </c>
      <c r="E159" s="46" t="n">
        <f aca="false">COUNTIF($AC$8:$AC$34,999)</f>
        <v>0</v>
      </c>
      <c r="F159" s="47" t="n">
        <f aca="false">IFERROR(AVERAGEIFS($Z$8:$Z$34,$AC$8:$AC$34,"&lt;999"),"")</f>
        <v>9.6187962962963</v>
      </c>
      <c r="G159" s="47" t="n">
        <f aca="false" t="array" ref="G159:G159">IFERROR(MEDIAN(IF(($AC$8:$AC$34&lt;999)*ISNUMBER($Z$8:$Z$34),$Z$8:$Z$34)),"")</f>
        <v>9.42</v>
      </c>
      <c r="H159" s="47" t="n">
        <f aca="false" t="array" ref="H159:H159">IFERROR(MIN(IF(($AC$8:$AC$34&lt;999)*ISNUMBER($Z$8:$Z$34),$Z$8:$Z$34)),"")</f>
        <v>8.02388888888889</v>
      </c>
      <c r="I159" s="47" t="n">
        <f aca="false" t="array" ref="I159:I159">IFERROR(MAX(IF(($AC$8:$AC$34&lt;999)*ISNUMBER($Z$8:$Z$34),$Z$8:$Z$34)),"")</f>
        <v>11.525</v>
      </c>
      <c r="J159" s="47" t="n">
        <f aca="false">IFERROR(AVERAGEIFS($AB$8:$AB$34,$AC$8:$AC$34,"&lt;999"),"")</f>
        <v>9.97394032921811</v>
      </c>
      <c r="K159" s="47" t="n">
        <f aca="false" t="array" ref="K159:K159">IFERROR(MEDIAN(IF(($AC$8:$AC$34&lt;999)*ISNUMBER($AB$8:$AB$34),$AB$8:$AB$34)),"")</f>
        <v>10.3172222222222</v>
      </c>
      <c r="L159" s="47" t="n">
        <f aca="false" t="array" ref="L159:L159">IFERROR(MIN(IF(($AC$8:$AC$34&lt;999)*ISNUMBER($AB$8:$AB$34),$AB$8:$AB$34)),"")</f>
        <v>8.25694444444445</v>
      </c>
      <c r="M159" s="47" t="n">
        <f aca="false" t="array" ref="M159:M159">IFERROR(MAX(IF(($AC$8:$AC$34&lt;999)*ISNUMBER($AB$8:$AB$34),$AB$8:$AB$34)),"")</f>
        <v>11.525</v>
      </c>
    </row>
    <row r="160" customFormat="false" ht="15" hidden="false" customHeight="false" outlineLevel="0" collapsed="false">
      <c r="A160" s="45" t="s">
        <v>5608</v>
      </c>
      <c r="B160" s="46" t="s">
        <v>248</v>
      </c>
      <c r="C160" s="46" t="n">
        <v>23</v>
      </c>
      <c r="D160" s="46" t="n">
        <f aca="false">COUNTIF($AC$36:$AC$58,"&lt;999")</f>
        <v>23</v>
      </c>
      <c r="E160" s="46" t="n">
        <f aca="false">COUNTIF($AC$36:$AC$58,999)</f>
        <v>0</v>
      </c>
      <c r="F160" s="47" t="n">
        <f aca="false">IFERROR(AVERAGEIFS($Z$36:$Z$58,$AC$36:$AC$58,"&lt;999"),"")</f>
        <v>10.0236835748792</v>
      </c>
      <c r="G160" s="47" t="n">
        <f aca="false" t="array" ref="G160:G160">IFERROR(MEDIAN(IF(($AC$36:$AC$58&lt;999)*ISNUMBER($Z$36:$Z$58),$Z$36:$Z$58)),"")</f>
        <v>9.81777777777778</v>
      </c>
      <c r="H160" s="47" t="n">
        <f aca="false" t="array" ref="H160:H160">IFERROR(MIN(IF(($AC$36:$AC$58&lt;999)*ISNUMBER($Z$36:$Z$58),$Z$36:$Z$58)),"")</f>
        <v>7.79083333333333</v>
      </c>
      <c r="I160" s="47" t="n">
        <f aca="false" t="array" ref="I160:I160">IFERROR(MAX(IF(($AC$36:$AC$58&lt;999)*ISNUMBER($Z$36:$Z$58),$Z$36:$Z$58)),"")</f>
        <v>11.1144444444444</v>
      </c>
      <c r="J160" s="47" t="n">
        <f aca="false">IFERROR(AVERAGEIFS($AB$36:$AB$58,$AC$36:$AC$58,"&lt;999"),"")</f>
        <v>10.0236835748792</v>
      </c>
      <c r="K160" s="47" t="n">
        <f aca="false" t="array" ref="K160:K160">IFERROR(MEDIAN(IF(($AC$36:$AC$58&lt;999)*ISNUMBER($AB$36:$AB$58),$AB$36:$AB$58)),"")</f>
        <v>9.81777777777778</v>
      </c>
      <c r="L160" s="47" t="n">
        <f aca="false" t="array" ref="L160:L160">IFERROR(MIN(IF(($AC$36:$AC$58&lt;999)*ISNUMBER($AB$36:$AB$58),$AB$36:$AB$58)),"")</f>
        <v>7.79083333333333</v>
      </c>
      <c r="M160" s="47" t="n">
        <f aca="false" t="array" ref="M160:M160">IFERROR(MAX(IF(($AC$36:$AC$58&lt;999)*ISNUMBER($AB$36:$AB$58),$AB$36:$AB$58)),"")</f>
        <v>11.1144444444444</v>
      </c>
    </row>
    <row r="161" customFormat="false" ht="15" hidden="false" customHeight="false" outlineLevel="0" collapsed="false">
      <c r="A161" s="45" t="s">
        <v>5609</v>
      </c>
      <c r="B161" s="46" t="s">
        <v>153</v>
      </c>
      <c r="C161" s="46" t="n">
        <v>27</v>
      </c>
      <c r="D161" s="46" t="n">
        <f aca="false">COUNTIF($AJ$8:$AJ$34,"&lt;999")</f>
        <v>14</v>
      </c>
      <c r="E161" s="46" t="n">
        <f aca="false">COUNTIF($AJ$8:$AJ$34,999)</f>
        <v>13</v>
      </c>
      <c r="F161" s="47" t="n">
        <f aca="false">IFERROR(AVERAGEIFS($AG$8:$AG$34,$AJ$8:$AJ$34,"&lt;999"),"")</f>
        <v>11.8330158730159</v>
      </c>
      <c r="G161" s="47" t="n">
        <f aca="false" t="array" ref="G161:G161">IFERROR(MEDIAN(IF(($AJ$8:$AJ$34&lt;999)*ISNUMBER($AG$8:$AG$34),$AG$8:$AG$34)),"")</f>
        <v>11.5570833333333</v>
      </c>
      <c r="H161" s="47" t="n">
        <f aca="false" t="array" ref="H161:H161">IFERROR(MIN(IF(($AJ$8:$AJ$34&lt;999)*ISNUMBER($AG$8:$AG$34),$AG$8:$AG$34)),"")</f>
        <v>11.0641666666667</v>
      </c>
      <c r="I161" s="47" t="n">
        <f aca="false" t="array" ref="I161:I161">IFERROR(MAX(IF(($AJ$8:$AJ$34&lt;999)*ISNUMBER($AG$8:$AG$34),$AG$8:$AG$34)),"")</f>
        <v>13.4508333333333</v>
      </c>
      <c r="J161" s="47" t="n">
        <f aca="false">IFERROR(AVERAGEIFS($AI$8:$AI$34,$AJ$8:$AJ$34,"&lt;999"),"")</f>
        <v>12.0353373015873</v>
      </c>
      <c r="K161" s="47" t="n">
        <f aca="false" t="array" ref="K161:K161">IFERROR(MEDIAN(IF(($AJ$8:$AJ$34&lt;999)*ISNUMBER($AI$8:$AI$34),$AI$8:$AI$34)),"")</f>
        <v>11.5570833333333</v>
      </c>
      <c r="L161" s="47" t="n">
        <f aca="false" t="array" ref="L161:L161">IFERROR(MIN(IF(($AJ$8:$AJ$34&lt;999)*ISNUMBER($AI$8:$AI$34),$AI$8:$AI$34)),"")</f>
        <v>11.0641666666667</v>
      </c>
      <c r="M161" s="47" t="n">
        <f aca="false" t="array" ref="M161:M161">IFERROR(MAX(IF(($AJ$8:$AJ$34&lt;999)*ISNUMBER($AI$8:$AI$34),$AI$8:$AI$34)),"")</f>
        <v>13.9619444444444</v>
      </c>
    </row>
    <row r="162" customFormat="false" ht="15" hidden="false" customHeight="false" outlineLevel="0" collapsed="false">
      <c r="A162" s="45" t="s">
        <v>5609</v>
      </c>
      <c r="B162" s="46" t="s">
        <v>248</v>
      </c>
      <c r="C162" s="46" t="n">
        <v>23</v>
      </c>
      <c r="D162" s="46" t="n">
        <f aca="false">COUNTIF($AJ$36:$AJ$58,"&lt;999")</f>
        <v>0</v>
      </c>
      <c r="E162" s="46" t="n">
        <f aca="false">COUNTIF($AJ$36:$AJ$58,999)</f>
        <v>23</v>
      </c>
      <c r="F162" s="47" t="str">
        <f aca="false">IFERROR(AVERAGEIFS($AG$36:$AG$58,$AJ$36:$AJ$58,"&lt;999"),"")</f>
        <v/>
      </c>
      <c r="G162" s="47" t="str">
        <f aca="false" t="array" ref="G162:G162">IFERROR(MEDIAN(IF(($AJ$36:$AJ$58&lt;999)*ISNUMBER($AG$36:$AG$58),$AG$36:$AG$58)),"")</f>
        <v/>
      </c>
      <c r="H162" s="47" t="n">
        <f aca="false" t="array" ref="H162:H162">IFERROR(MIN(IF(($AJ$36:$AJ$58&lt;999)*ISNUMBER($AG$36:$AG$58),$AG$36:$AG$58)),"")</f>
        <v>0</v>
      </c>
      <c r="I162" s="47" t="n">
        <f aca="false" t="array" ref="I162:I162">IFERROR(MAX(IF(($AJ$36:$AJ$58&lt;999)*ISNUMBER($AG$36:$AG$58),$AG$36:$AG$58)),"")</f>
        <v>0</v>
      </c>
      <c r="J162" s="47" t="str">
        <f aca="false">IFERROR(AVERAGEIFS($AI$36:$AI$58,$AJ$36:$AJ$58,"&lt;999"),"")</f>
        <v/>
      </c>
      <c r="K162" s="47" t="str">
        <f aca="false" t="array" ref="K162:K162">IFERROR(MEDIAN(IF(($AJ$36:$AJ$58&lt;999)*ISNUMBER($AI$36:$AI$58),$AI$36:$AI$58)),"")</f>
        <v/>
      </c>
      <c r="L162" s="47" t="n">
        <f aca="false" t="array" ref="L162:L162">IFERROR(MIN(IF(($AJ$36:$AJ$58&lt;999)*ISNUMBER($AI$36:$AI$58),$AI$36:$AI$58)),"")</f>
        <v>0</v>
      </c>
      <c r="M162" s="47" t="n">
        <f aca="false" t="array" ref="M162:M162">IFERROR(MAX(IF(($AJ$36:$AJ$58&lt;999)*ISNUMBER($AI$36:$AI$58),$AI$36:$AI$58)),"")</f>
        <v>0</v>
      </c>
    </row>
  </sheetData>
  <mergeCells count="1">
    <mergeCell ref="A4:F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6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8"/>
    <col collapsed="false" customWidth="true" hidden="false" outlineLevel="0" max="22" min="3" style="0" width="10"/>
  </cols>
  <sheetData>
    <row r="1" customFormat="false" ht="17.35" hidden="false" customHeight="false" outlineLevel="0" collapsed="false">
      <c r="A1" s="7" t="s">
        <v>5610</v>
      </c>
    </row>
    <row r="2" customFormat="false" ht="15" hidden="false" customHeight="false" outlineLevel="0" collapsed="false">
      <c r="A2" s="8" t="s">
        <v>5611</v>
      </c>
    </row>
    <row r="4" customFormat="false" ht="42" hidden="false" customHeight="true" outlineLevel="0" collapsed="false">
      <c r="A4" s="9" t="s">
        <v>5404</v>
      </c>
      <c r="B4" s="9" t="s">
        <v>115</v>
      </c>
      <c r="C4" s="9" t="s">
        <v>5612</v>
      </c>
      <c r="D4" s="9" t="s">
        <v>5613</v>
      </c>
      <c r="E4" s="9" t="s">
        <v>5614</v>
      </c>
      <c r="F4" s="9" t="s">
        <v>5615</v>
      </c>
      <c r="G4" s="9" t="s">
        <v>5616</v>
      </c>
      <c r="H4" s="9" t="s">
        <v>5617</v>
      </c>
      <c r="I4" s="9" t="s">
        <v>5618</v>
      </c>
      <c r="J4" s="9" t="s">
        <v>5619</v>
      </c>
      <c r="K4" s="9" t="s">
        <v>5620</v>
      </c>
      <c r="L4" s="9" t="s">
        <v>5621</v>
      </c>
      <c r="M4" s="9" t="s">
        <v>5622</v>
      </c>
      <c r="N4" s="9" t="s">
        <v>5623</v>
      </c>
      <c r="O4" s="9" t="s">
        <v>5624</v>
      </c>
      <c r="P4" s="9" t="s">
        <v>5625</v>
      </c>
      <c r="Q4" s="9" t="s">
        <v>5626</v>
      </c>
      <c r="R4" s="9" t="s">
        <v>5627</v>
      </c>
      <c r="S4" s="9" t="s">
        <v>5628</v>
      </c>
      <c r="T4" s="9" t="s">
        <v>5629</v>
      </c>
      <c r="U4" s="9" t="s">
        <v>5630</v>
      </c>
      <c r="V4" s="9" t="s">
        <v>5631</v>
      </c>
    </row>
    <row r="5" customFormat="false" ht="15" hidden="false" customHeight="false" outlineLevel="0" collapsed="false">
      <c r="A5" s="15" t="s">
        <v>151</v>
      </c>
      <c r="B5" s="16" t="s">
        <v>153</v>
      </c>
      <c r="C5" s="71" t="n">
        <f aca="false" t="array" ref="C5:C5">MIN(IF(ISNUMBER('Mediums (Working)'!$C$7:$AQ$7)*('Mediums (Working)'!$C$7:$AQ$7&gt;=34)*('Mediums (Working)'!$C$7:$AQ$7&lt;40),'Mediums (Working)'!$C$567:$AQ$567,99999))</f>
        <v>46298.6777083333</v>
      </c>
      <c r="D5" s="72" t="n">
        <f aca="false" t="array" ref="D5:D5">MAX(IF(ISNUMBER('Mediums (Working)'!$C$7:$AQ$7)*('Mediums (Working)'!$C$7:$AQ$7&gt;=34)*('Mediums (Working)'!$C$7:$AQ$7&lt;40),'Mediums (Working)'!$C$567:$AQ$567,0))</f>
        <v>46298.7229976852</v>
      </c>
      <c r="E5" s="47" t="n">
        <f aca="false">IF(D5&gt;0,(D5-C5)*24,"")</f>
        <v>1.08694444427965</v>
      </c>
      <c r="F5" s="46" t="n">
        <f aca="false">SUMPRODUCT(ISNUMBER('Mediums (Working)'!$C$7:$AQ$7)*('Mediums (Working)'!$C$7:$AQ$7&gt;=34)*('Mediums (Working)'!$C$7:$AQ$7&lt;40))</f>
        <v>3</v>
      </c>
      <c r="G5" s="71" t="n">
        <f aca="false" t="array" ref="G5:G5">MIN(IF(ISNUMBER('Mediums (Working)'!$C$7:$AQ$7)*('Mediums (Working)'!$C$7:$AQ$7&gt;=40)*('Mediums (Working)'!$C$7:$AQ$7&lt;45),'Mediums (Working)'!$C$567:$AQ$567,99999))</f>
        <v>46298.6673032407</v>
      </c>
      <c r="H5" s="72" t="n">
        <f aca="false" t="array" ref="H5:H5">MAX(IF(ISNUMBER('Mediums (Working)'!$C$7:$AQ$7)*('Mediums (Working)'!$C$7:$AQ$7&gt;=40)*('Mediums (Working)'!$C$7:$AQ$7&lt;45),'Mediums (Working)'!$C$567:$AQ$567,0))</f>
        <v>46298.7711805556</v>
      </c>
      <c r="I5" s="47" t="n">
        <f aca="false">IF(H5&gt;0,(H5-G5)*24,"")</f>
        <v>2.49305555562023</v>
      </c>
      <c r="J5" s="46" t="n">
        <f aca="false">SUMPRODUCT(ISNUMBER('Mediums (Working)'!$C$7:$AQ$7)*('Mediums (Working)'!$C$7:$AQ$7&gt;=40)*('Mediums (Working)'!$C$7:$AQ$7&lt;45))</f>
        <v>3</v>
      </c>
      <c r="K5" s="71" t="n">
        <f aca="false" t="array" ref="K5:K5">MIN(IF(ISNUMBER('Mediums (Working)'!$C$7:$AQ$7)*('Mediums (Working)'!$C$7:$AQ$7&gt;=45)*('Mediums (Working)'!$C$7:$AQ$7&lt;51),'Mediums (Working)'!$C$567:$AQ$567,99999))</f>
        <v>46298.6877777778</v>
      </c>
      <c r="L5" s="72" t="n">
        <f aca="false" t="array" ref="L5:L5">MAX(IF(ISNUMBER('Mediums (Working)'!$C$7:$AQ$7)*('Mediums (Working)'!$C$7:$AQ$7&gt;=45)*('Mediums (Working)'!$C$7:$AQ$7&lt;51),'Mediums (Working)'!$C$567:$AQ$567,0))</f>
        <v>46298.886087963</v>
      </c>
      <c r="M5" s="47" t="n">
        <f aca="false">IF(L5&gt;0,(L5-K5)*24,"")</f>
        <v>4.75944444432389</v>
      </c>
      <c r="N5" s="46" t="n">
        <f aca="false">SUMPRODUCT(ISNUMBER('Mediums (Working)'!$C$7:$AQ$7)*('Mediums (Working)'!$C$7:$AQ$7&gt;=45)*('Mediums (Working)'!$C$7:$AQ$7&lt;51))</f>
        <v>12</v>
      </c>
      <c r="O5" s="71" t="n">
        <f aca="false" t="array" ref="O5:O5">MIN(IF(ISNUMBER('Mediums (Working)'!$C$7:$AQ$7)*('Mediums (Working)'!$C$7:$AQ$7&gt;=51)*('Mediums (Working)'!$C$7:$AQ$7&lt;60),'Mediums (Working)'!$C$567:$AQ$567,99999))</f>
        <v>46298.8438425926</v>
      </c>
      <c r="P5" s="72" t="n">
        <f aca="false" t="array" ref="P5:P5">MAX(IF(ISNUMBER('Mediums (Working)'!$C$7:$AQ$7)*('Mediums (Working)'!$C$7:$AQ$7&gt;=51)*('Mediums (Working)'!$C$7:$AQ$7&lt;60),'Mediums (Working)'!$C$567:$AQ$567,0))</f>
        <v>46299.001724537</v>
      </c>
      <c r="Q5" s="47" t="n">
        <f aca="false">IF(P5&gt;0,(P5-O5)*24,"")</f>
        <v>3.78916666674195</v>
      </c>
      <c r="R5" s="46" t="n">
        <f aca="false">SUMPRODUCT(ISNUMBER('Mediums (Working)'!$C$7:$AQ$7)*('Mediums (Working)'!$C$7:$AQ$7&gt;=51)*('Mediums (Working)'!$C$7:$AQ$7&lt;60))</f>
        <v>11</v>
      </c>
      <c r="S5" s="71" t="n">
        <f aca="false" t="array" ref="S5:S5">MIN(IF(ISNUMBER('Mediums (Working)'!$C$7:$AQ$7)*('Mediums (Working)'!$C$7:$AQ$7&gt;=60)*('Mediums (Working)'!$C$7:$AQ$7&lt;70),'Mediums (Working)'!$C$567:$AQ$567,99999))</f>
        <v>46298.9900115741</v>
      </c>
      <c r="T5" s="72" t="n">
        <f aca="false" t="array" ref="T5:T5">MAX(IF(ISNUMBER('Mediums (Working)'!$C$7:$AQ$7)*('Mediums (Working)'!$C$7:$AQ$7&gt;=60)*('Mediums (Working)'!$C$7:$AQ$7&lt;70),'Mediums (Working)'!$C$567:$AQ$567,0))</f>
        <v>46299.0860069445</v>
      </c>
      <c r="U5" s="47" t="n">
        <f aca="false">IF(T5&gt;0,(T5-S5)*24,"")</f>
        <v>2.30388888926245</v>
      </c>
      <c r="V5" s="46" t="n">
        <f aca="false">SUMPRODUCT(ISNUMBER('Mediums (Working)'!$C$7:$AQ$7)*('Mediums (Working)'!$C$7:$AQ$7&gt;=60)*('Mediums (Working)'!$C$7:$AQ$7&lt;70))</f>
        <v>6</v>
      </c>
    </row>
    <row r="6" customFormat="false" ht="15" hidden="false" customHeight="false" outlineLevel="0" collapsed="false">
      <c r="A6" s="15" t="s">
        <v>160</v>
      </c>
      <c r="B6" s="16" t="s">
        <v>153</v>
      </c>
      <c r="C6" s="71" t="n">
        <f aca="false" t="array" ref="C6:C6">MIN(IF(ISNUMBER('Mediums (Working)'!$C$8:$AQ$8)*('Mediums (Working)'!$C$8:$AQ$8&gt;=34)*('Mediums (Working)'!$C$8:$AQ$8&lt;40),'Mediums (Working)'!$C$568:$AQ$568,99999))</f>
        <v>46298.6983449074</v>
      </c>
      <c r="D6" s="72" t="n">
        <f aca="false" t="array" ref="D6:D6">MAX(IF(ISNUMBER('Mediums (Working)'!$C$8:$AQ$8)*('Mediums (Working)'!$C$8:$AQ$8&gt;=34)*('Mediums (Working)'!$C$8:$AQ$8&lt;40),'Mediums (Working)'!$C$568:$AQ$568,0))</f>
        <v>46298.7230208333</v>
      </c>
      <c r="E6" s="47" t="n">
        <f aca="false">IF(D6&gt;0,(D6-C6)*24,"")</f>
        <v>0.592222222010605</v>
      </c>
      <c r="F6" s="46" t="n">
        <f aca="false">SUMPRODUCT(ISNUMBER('Mediums (Working)'!$C$8:$AQ$8)*('Mediums (Working)'!$C$8:$AQ$8&gt;=34)*('Mediums (Working)'!$C$8:$AQ$8&lt;40))</f>
        <v>2</v>
      </c>
      <c r="G6" s="71" t="n">
        <f aca="false" t="array" ref="G6:G6">MIN(IF(ISNUMBER('Mediums (Working)'!$C$8:$AQ$8)*('Mediums (Working)'!$C$8:$AQ$8&gt;=40)*('Mediums (Working)'!$C$8:$AQ$8&lt;45),'Mediums (Working)'!$C$568:$AQ$568,99999))</f>
        <v>46298.6777430556</v>
      </c>
      <c r="H6" s="72" t="n">
        <f aca="false" t="array" ref="H6:H6">MAX(IF(ISNUMBER('Mediums (Working)'!$C$8:$AQ$8)*('Mediums (Working)'!$C$8:$AQ$8&gt;=40)*('Mediums (Working)'!$C$8:$AQ$8&lt;45),'Mediums (Working)'!$C$568:$AQ$568,0))</f>
        <v>46298.7712037037</v>
      </c>
      <c r="I6" s="47" t="n">
        <f aca="false">IF(H6&gt;0,(H6-G6)*24,"")</f>
        <v>2.24305555585306</v>
      </c>
      <c r="J6" s="46" t="n">
        <f aca="false">SUMPRODUCT(ISNUMBER('Mediums (Working)'!$C$8:$AQ$8)*('Mediums (Working)'!$C$8:$AQ$8&gt;=40)*('Mediums (Working)'!$C$8:$AQ$8&lt;45))</f>
        <v>3</v>
      </c>
      <c r="K6" s="71" t="n">
        <f aca="false" t="array" ref="K6:K6">MIN(IF(ISNUMBER('Mediums (Working)'!$C$8:$AQ$8)*('Mediums (Working)'!$C$8:$AQ$8&gt;=45)*('Mediums (Working)'!$C$8:$AQ$8&lt;51),'Mediums (Working)'!$C$568:$AQ$568,99999))</f>
        <v>46298.667337963</v>
      </c>
      <c r="L6" s="72" t="n">
        <f aca="false" t="array" ref="L6:L6">MAX(IF(ISNUMBER('Mediums (Working)'!$C$8:$AQ$8)*('Mediums (Working)'!$C$8:$AQ$8&gt;=45)*('Mediums (Working)'!$C$8:$AQ$8&lt;51),'Mediums (Working)'!$C$568:$AQ$568,0))</f>
        <v>46298.8861111111</v>
      </c>
      <c r="M6" s="47" t="n">
        <f aca="false">IF(L6&gt;0,(L6-K6)*24,"")</f>
        <v>5.25055555568542</v>
      </c>
      <c r="N6" s="46" t="n">
        <f aca="false">SUMPRODUCT(ISNUMBER('Mediums (Working)'!$C$8:$AQ$8)*('Mediums (Working)'!$C$8:$AQ$8&gt;=45)*('Mediums (Working)'!$C$8:$AQ$8&lt;51))</f>
        <v>14</v>
      </c>
      <c r="O6" s="71" t="n">
        <f aca="false" t="array" ref="O6:O6">MIN(IF(ISNUMBER('Mediums (Working)'!$C$8:$AQ$8)*('Mediums (Working)'!$C$8:$AQ$8&gt;=51)*('Mediums (Working)'!$C$8:$AQ$8&lt;60),'Mediums (Working)'!$C$568:$AQ$568,99999))</f>
        <v>46298.760162037</v>
      </c>
      <c r="P6" s="72" t="n">
        <f aca="false" t="array" ref="P6:P6">MAX(IF(ISNUMBER('Mediums (Working)'!$C$8:$AQ$8)*('Mediums (Working)'!$C$8:$AQ$8&gt;=51)*('Mediums (Working)'!$C$8:$AQ$8&lt;60),'Mediums (Working)'!$C$568:$AQ$568,0))</f>
        <v>46299.0017476852</v>
      </c>
      <c r="Q6" s="47" t="n">
        <f aca="false">IF(P6&gt;0,(P6-O6)*24,"")</f>
        <v>5.79805555567145</v>
      </c>
      <c r="R6" s="46" t="n">
        <f aca="false">SUMPRODUCT(ISNUMBER('Mediums (Working)'!$C$8:$AQ$8)*('Mediums (Working)'!$C$8:$AQ$8&gt;=51)*('Mediums (Working)'!$C$8:$AQ$8&lt;60))</f>
        <v>10</v>
      </c>
      <c r="S6" s="71" t="n">
        <f aca="false" t="array" ref="S6:S6">MIN(IF(ISNUMBER('Mediums (Working)'!$C$8:$AQ$8)*('Mediums (Working)'!$C$8:$AQ$8&gt;=60)*('Mediums (Working)'!$C$8:$AQ$8&lt;70),'Mediums (Working)'!$C$568:$AQ$568,99999))</f>
        <v>46298.9900347222</v>
      </c>
      <c r="T6" s="72" t="n">
        <f aca="false" t="array" ref="T6:T6">MAX(IF(ISNUMBER('Mediums (Working)'!$C$8:$AQ$8)*('Mediums (Working)'!$C$8:$AQ$8&gt;=60)*('Mediums (Working)'!$C$8:$AQ$8&lt;70),'Mediums (Working)'!$C$568:$AQ$568,0))</f>
        <v>46299.0860300926</v>
      </c>
      <c r="U6" s="47" t="n">
        <f aca="false">IF(T6&gt;0,(T6-S6)*24,"")</f>
        <v>2.30388888891321</v>
      </c>
      <c r="V6" s="46" t="n">
        <f aca="false">SUMPRODUCT(ISNUMBER('Mediums (Working)'!$C$8:$AQ$8)*('Mediums (Working)'!$C$8:$AQ$8&gt;=60)*('Mediums (Working)'!$C$8:$AQ$8&lt;70))</f>
        <v>6</v>
      </c>
    </row>
    <row r="7" customFormat="false" ht="15" hidden="false" customHeight="false" outlineLevel="0" collapsed="false">
      <c r="A7" s="15" t="s">
        <v>166</v>
      </c>
      <c r="B7" s="16" t="s">
        <v>153</v>
      </c>
      <c r="C7" s="71" t="n">
        <f aca="false" t="array" ref="C7:C7">MIN(IF(ISNUMBER('Mediums (Working)'!$C$9:$AQ$9)*('Mediums (Working)'!$C$9:$AQ$9&gt;=34)*('Mediums (Working)'!$C$9:$AQ$9&lt;40),'Mediums (Working)'!$C$569:$AQ$569,99999))</f>
        <v>46298.6777662037</v>
      </c>
      <c r="D7" s="72" t="n">
        <f aca="false" t="array" ref="D7:D7">MAX(IF(ISNUMBER('Mediums (Working)'!$C$9:$AQ$9)*('Mediums (Working)'!$C$9:$AQ$9&gt;=34)*('Mediums (Working)'!$C$9:$AQ$9&lt;40),'Mediums (Working)'!$C$569:$AQ$569,0))</f>
        <v>46298.750462963</v>
      </c>
      <c r="E7" s="47" t="n">
        <f aca="false">IF(D7&gt;0,(D7-C7)*24,"")</f>
        <v>1.74472222197801</v>
      </c>
      <c r="F7" s="46" t="n">
        <f aca="false">SUMPRODUCT(ISNUMBER('Mediums (Working)'!$C$9:$AQ$9)*('Mediums (Working)'!$C$9:$AQ$9&gt;=34)*('Mediums (Working)'!$C$9:$AQ$9&lt;40))</f>
        <v>5</v>
      </c>
      <c r="G7" s="71" t="n">
        <f aca="false" t="array" ref="G7:G7">MIN(IF(ISNUMBER('Mediums (Working)'!$C$9:$AQ$9)*('Mediums (Working)'!$C$9:$AQ$9&gt;=40)*('Mediums (Working)'!$C$9:$AQ$9&lt;45),'Mediums (Working)'!$C$569:$AQ$569,99999))</f>
        <v>46298.6673842593</v>
      </c>
      <c r="H7" s="72" t="n">
        <f aca="false" t="array" ref="H7:H7">MAX(IF(ISNUMBER('Mediums (Working)'!$C$9:$AQ$9)*('Mediums (Working)'!$C$9:$AQ$9&gt;=40)*('Mediums (Working)'!$C$9:$AQ$9&lt;45),'Mediums (Working)'!$C$569:$AQ$569,0))</f>
        <v>46298.7712384259</v>
      </c>
      <c r="I7" s="47" t="n">
        <f aca="false">IF(H7&gt;0,(H7-G7)*24,"")</f>
        <v>2.49250000010943</v>
      </c>
      <c r="J7" s="46" t="n">
        <f aca="false">SUMPRODUCT(ISNUMBER('Mediums (Working)'!$C$9:$AQ$9)*('Mediums (Working)'!$C$9:$AQ$9&gt;=40)*('Mediums (Working)'!$C$9:$AQ$9&lt;45))</f>
        <v>2</v>
      </c>
      <c r="K7" s="71" t="n">
        <f aca="false" t="array" ref="K7:K7">MIN(IF(ISNUMBER('Mediums (Working)'!$C$9:$AQ$9)*('Mediums (Working)'!$C$9:$AQ$9&gt;=45)*('Mediums (Working)'!$C$9:$AQ$9&lt;51),'Mediums (Working)'!$C$569:$AQ$569,99999))</f>
        <v>46298.6878587963</v>
      </c>
      <c r="L7" s="72" t="n">
        <f aca="false" t="array" ref="L7:L7">MAX(IF(ISNUMBER('Mediums (Working)'!$C$9:$AQ$9)*('Mediums (Working)'!$C$9:$AQ$9&gt;=45)*('Mediums (Working)'!$C$9:$AQ$9&lt;51),'Mediums (Working)'!$C$569:$AQ$569,0))</f>
        <v>46298.8861342593</v>
      </c>
      <c r="M7" s="47" t="n">
        <f aca="false">IF(L7&gt;0,(L7-K7)*24,"")</f>
        <v>4.758611111145</v>
      </c>
      <c r="N7" s="46" t="n">
        <f aca="false">SUMPRODUCT(ISNUMBER('Mediums (Working)'!$C$9:$AQ$9)*('Mediums (Working)'!$C$9:$AQ$9&gt;=45)*('Mediums (Working)'!$C$9:$AQ$9&lt;51))</f>
        <v>12</v>
      </c>
      <c r="O7" s="71" t="n">
        <f aca="false" t="array" ref="O7:O7">MIN(IF(ISNUMBER('Mediums (Working)'!$C$9:$AQ$9)*('Mediums (Working)'!$C$9:$AQ$9&gt;=51)*('Mediums (Working)'!$C$9:$AQ$9&lt;60),'Mediums (Working)'!$C$569:$AQ$569,99999))</f>
        <v>46298.8645717593</v>
      </c>
      <c r="P7" s="72" t="n">
        <f aca="false" t="array" ref="P7:P7">MAX(IF(ISNUMBER('Mediums (Working)'!$C$9:$AQ$9)*('Mediums (Working)'!$C$9:$AQ$9&gt;=51)*('Mediums (Working)'!$C$9:$AQ$9&lt;60),'Mediums (Working)'!$C$569:$AQ$569,0))</f>
        <v>46299.0017708333</v>
      </c>
      <c r="Q7" s="47" t="n">
        <f aca="false">IF(P7&gt;0,(P7-O7)*24,"")</f>
        <v>3.29277777776588</v>
      </c>
      <c r="R7" s="46" t="n">
        <f aca="false">SUMPRODUCT(ISNUMBER('Mediums (Working)'!$C$9:$AQ$9)*('Mediums (Working)'!$C$9:$AQ$9&gt;=51)*('Mediums (Working)'!$C$9:$AQ$9&lt;60))</f>
        <v>9</v>
      </c>
      <c r="S7" s="71" t="n">
        <f aca="false" t="array" ref="S7:S7">MIN(IF(ISNUMBER('Mediums (Working)'!$C$9:$AQ$9)*('Mediums (Working)'!$C$9:$AQ$9&gt;=60)*('Mediums (Working)'!$C$9:$AQ$9&lt;70),'Mediums (Working)'!$C$569:$AQ$569,99999))</f>
        <v>46298.9816898148</v>
      </c>
      <c r="T7" s="72" t="n">
        <f aca="false" t="array" ref="T7:T7">MAX(IF(ISNUMBER('Mediums (Working)'!$C$9:$AQ$9)*('Mediums (Working)'!$C$9:$AQ$9&gt;=60)*('Mediums (Working)'!$C$9:$AQ$9&lt;70),'Mediums (Working)'!$C$569:$AQ$569,0))</f>
        <v>46299.0860532407</v>
      </c>
      <c r="U7" s="47" t="n">
        <f aca="false">IF(T7&gt;0,(T7-S7)*24,"")</f>
        <v>2.50472222222015</v>
      </c>
      <c r="V7" s="46" t="n">
        <f aca="false">SUMPRODUCT(ISNUMBER('Mediums (Working)'!$C$9:$AQ$9)*('Mediums (Working)'!$C$9:$AQ$9&gt;=60)*('Mediums (Working)'!$C$9:$AQ$9&lt;70))</f>
        <v>7</v>
      </c>
    </row>
    <row r="8" customFormat="false" ht="15" hidden="false" customHeight="false" outlineLevel="0" collapsed="false">
      <c r="A8" s="15" t="s">
        <v>169</v>
      </c>
      <c r="B8" s="16" t="s">
        <v>153</v>
      </c>
      <c r="C8" s="71" t="n">
        <f aca="false" t="array" ref="C8:C8">MIN(IF(ISNUMBER('Mediums (Working)'!$C$10:$AQ$10)*('Mediums (Working)'!$C$10:$AQ$10&gt;=34)*('Mediums (Working)'!$C$10:$AQ$10&lt;40),'Mediums (Working)'!$C$570:$AQ$570,99999))</f>
        <v>46298.6674305556</v>
      </c>
      <c r="D8" s="72" t="n">
        <f aca="false" t="array" ref="D8:D8">MAX(IF(ISNUMBER('Mediums (Working)'!$C$10:$AQ$10)*('Mediums (Working)'!$C$10:$AQ$10&gt;=34)*('Mediums (Working)'!$C$10:$AQ$10&lt;40),'Mediums (Working)'!$C$570:$AQ$570,0))</f>
        <v>46298.7504861111</v>
      </c>
      <c r="E8" s="47" t="n">
        <f aca="false">IF(D8&gt;0,(D8-C8)*24,"")</f>
        <v>1.99333333323011</v>
      </c>
      <c r="F8" s="46" t="n">
        <f aca="false">SUMPRODUCT(ISNUMBER('Mediums (Working)'!$C$10:$AQ$10)*('Mediums (Working)'!$C$10:$AQ$10&gt;=34)*('Mediums (Working)'!$C$10:$AQ$10&lt;40))</f>
        <v>6</v>
      </c>
      <c r="G8" s="71" t="n">
        <f aca="false" t="array" ref="G8:G8">MIN(IF(ISNUMBER('Mediums (Working)'!$C$10:$AQ$10)*('Mediums (Working)'!$C$10:$AQ$10&gt;=40)*('Mediums (Working)'!$C$10:$AQ$10&lt;45),'Mediums (Working)'!$C$570:$AQ$570,99999))</f>
        <v>46298.6879398148</v>
      </c>
      <c r="H8" s="72" t="n">
        <f aca="false" t="array" ref="H8:H8">MAX(IF(ISNUMBER('Mediums (Working)'!$C$10:$AQ$10)*('Mediums (Working)'!$C$10:$AQ$10&gt;=40)*('Mediums (Working)'!$C$10:$AQ$10&lt;45),'Mediums (Working)'!$C$570:$AQ$570,0))</f>
        <v>46298.7712615741</v>
      </c>
      <c r="I8" s="47" t="n">
        <f aca="false">IF(H8&gt;0,(H8-G8)*24,"")</f>
        <v>1.99972222186625</v>
      </c>
      <c r="J8" s="46" t="n">
        <f aca="false">SUMPRODUCT(ISNUMBER('Mediums (Working)'!$C$10:$AQ$10)*('Mediums (Working)'!$C$10:$AQ$10&gt;=40)*('Mediums (Working)'!$C$10:$AQ$10&lt;45))</f>
        <v>3</v>
      </c>
      <c r="K8" s="71" t="n">
        <f aca="false" t="array" ref="K8:K8">MIN(IF(ISNUMBER('Mediums (Working)'!$C$10:$AQ$10)*('Mediums (Working)'!$C$10:$AQ$10&gt;=45)*('Mediums (Working)'!$C$10:$AQ$10&lt;51),'Mediums (Working)'!$C$570:$AQ$570,99999))</f>
        <v>46298.7602083333</v>
      </c>
      <c r="L8" s="72" t="n">
        <f aca="false" t="array" ref="L8:L8">MAX(IF(ISNUMBER('Mediums (Working)'!$C$10:$AQ$10)*('Mediums (Working)'!$C$10:$AQ$10&gt;=45)*('Mediums (Working)'!$C$10:$AQ$10&lt;51),'Mediums (Working)'!$C$570:$AQ$570,0))</f>
        <v>46298.8861574074</v>
      </c>
      <c r="M8" s="47" t="n">
        <f aca="false">IF(L8&gt;0,(L8-K8)*24,"")</f>
        <v>3.02277777786367</v>
      </c>
      <c r="N8" s="46" t="n">
        <f aca="false">SUMPRODUCT(ISNUMBER('Mediums (Working)'!$C$10:$AQ$10)*('Mediums (Working)'!$C$10:$AQ$10&gt;=45)*('Mediums (Working)'!$C$10:$AQ$10&lt;51))</f>
        <v>10</v>
      </c>
      <c r="O8" s="71" t="n">
        <f aca="false" t="array" ref="O8:O8">MIN(IF(ISNUMBER('Mediums (Working)'!$C$10:$AQ$10)*('Mediums (Working)'!$C$10:$AQ$10&gt;=51)*('Mediums (Working)'!$C$10:$AQ$10&lt;60),'Mediums (Working)'!$C$570:$AQ$570,99999))</f>
        <v>46298.8234837963</v>
      </c>
      <c r="P8" s="72" t="n">
        <f aca="false" t="array" ref="P8:P8">MAX(IF(ISNUMBER('Mediums (Working)'!$C$10:$AQ$10)*('Mediums (Working)'!$C$10:$AQ$10&gt;=51)*('Mediums (Working)'!$C$10:$AQ$10&lt;60),'Mediums (Working)'!$C$570:$AQ$570,0))</f>
        <v>46298.981712963</v>
      </c>
      <c r="Q8" s="47" t="n">
        <f aca="false">IF(P8&gt;0,(P8-O8)*24,"")</f>
        <v>3.79749999992782</v>
      </c>
      <c r="R8" s="46" t="n">
        <f aca="false">SUMPRODUCT(ISNUMBER('Mediums (Working)'!$C$10:$AQ$10)*('Mediums (Working)'!$C$10:$AQ$10&gt;=51)*('Mediums (Working)'!$C$10:$AQ$10&lt;60))</f>
        <v>9</v>
      </c>
      <c r="S8" s="71" t="n">
        <f aca="false" t="array" ref="S8:S8">MIN(IF(ISNUMBER('Mediums (Working)'!$C$10:$AQ$10)*('Mediums (Working)'!$C$10:$AQ$10&gt;=60)*('Mediums (Working)'!$C$10:$AQ$10&lt;70),'Mediums (Working)'!$C$570:$AQ$570,99999))</f>
        <v>46298.9900925926</v>
      </c>
      <c r="T8" s="72" t="n">
        <f aca="false" t="array" ref="T8:T8">MAX(IF(ISNUMBER('Mediums (Working)'!$C$10:$AQ$10)*('Mediums (Working)'!$C$10:$AQ$10&gt;=60)*('Mediums (Working)'!$C$10:$AQ$10&lt;70),'Mediums (Working)'!$C$570:$AQ$570,0))</f>
        <v>46299.0860763889</v>
      </c>
      <c r="U8" s="47" t="n">
        <f aca="false">IF(T8&gt;0,(T8-S8)*24,"")</f>
        <v>2.30361111124512</v>
      </c>
      <c r="V8" s="46" t="n">
        <f aca="false">SUMPRODUCT(ISNUMBER('Mediums (Working)'!$C$10:$AQ$10)*('Mediums (Working)'!$C$10:$AQ$10&gt;=60)*('Mediums (Working)'!$C$10:$AQ$10&lt;70))</f>
        <v>7</v>
      </c>
    </row>
    <row r="9" customFormat="false" ht="15" hidden="false" customHeight="false" outlineLevel="0" collapsed="false">
      <c r="A9" s="15" t="s">
        <v>173</v>
      </c>
      <c r="B9" s="16" t="s">
        <v>153</v>
      </c>
      <c r="C9" s="71" t="n">
        <f aca="false" t="array" ref="C9:C9">MIN(IF(ISNUMBER('Mediums (Working)'!$C$11:$AQ$11)*('Mediums (Working)'!$C$11:$AQ$11&gt;=34)*('Mediums (Working)'!$C$11:$AQ$11&lt;40),'Mediums (Working)'!$C$571:$AQ$571,99999))</f>
        <v>46298.6984375</v>
      </c>
      <c r="D9" s="72" t="n">
        <f aca="false" t="array" ref="D9:D9">MAX(IF(ISNUMBER('Mediums (Working)'!$C$11:$AQ$11)*('Mediums (Working)'!$C$11:$AQ$11&gt;=34)*('Mediums (Working)'!$C$11:$AQ$11&lt;40),'Mediums (Working)'!$C$571:$AQ$571,0))</f>
        <v>46298.7231134259</v>
      </c>
      <c r="E9" s="47" t="n">
        <f aca="false">IF(D9&gt;0,(D9-C9)*24,"")</f>
        <v>0.592222222185228</v>
      </c>
      <c r="F9" s="46" t="n">
        <f aca="false">SUMPRODUCT(ISNUMBER('Mediums (Working)'!$C$11:$AQ$11)*('Mediums (Working)'!$C$11:$AQ$11&gt;=34)*('Mediums (Working)'!$C$11:$AQ$11&lt;40))</f>
        <v>2</v>
      </c>
      <c r="G9" s="71" t="n">
        <f aca="false" t="array" ref="G9:G9">MIN(IF(ISNUMBER('Mediums (Working)'!$C$11:$AQ$11)*('Mediums (Working)'!$C$11:$AQ$11&gt;=40)*('Mediums (Working)'!$C$11:$AQ$11&lt;45),'Mediums (Working)'!$C$571:$AQ$571,99999))</f>
        <v>46298.6778356481</v>
      </c>
      <c r="H9" s="72" t="n">
        <f aca="false" t="array" ref="H9:H9">MAX(IF(ISNUMBER('Mediums (Working)'!$C$11:$AQ$11)*('Mediums (Working)'!$C$11:$AQ$11&gt;=40)*('Mediums (Working)'!$C$11:$AQ$11&lt;45),'Mediums (Working)'!$C$571:$AQ$571,0))</f>
        <v>46298.7713425926</v>
      </c>
      <c r="I9" s="47" t="n">
        <f aca="false">IF(H9&gt;0,(H9-G9)*24,"")</f>
        <v>2.24416666687466</v>
      </c>
      <c r="J9" s="46" t="n">
        <f aca="false">SUMPRODUCT(ISNUMBER('Mediums (Working)'!$C$11:$AQ$11)*('Mediums (Working)'!$C$11:$AQ$11&gt;=40)*('Mediums (Working)'!$C$11:$AQ$11&lt;45))</f>
        <v>3</v>
      </c>
      <c r="K9" s="71" t="n">
        <f aca="false" t="array" ref="K9:K9">MIN(IF(ISNUMBER('Mediums (Working)'!$C$11:$AQ$11)*('Mediums (Working)'!$C$11:$AQ$11&gt;=45)*('Mediums (Working)'!$C$11:$AQ$11&lt;51),'Mediums (Working)'!$C$571:$AQ$571,99999))</f>
        <v>46298.6674768519</v>
      </c>
      <c r="L9" s="72" t="n">
        <f aca="false" t="array" ref="L9:L9">MAX(IF(ISNUMBER('Mediums (Working)'!$C$11:$AQ$11)*('Mediums (Working)'!$C$11:$AQ$11&gt;=45)*('Mediums (Working)'!$C$11:$AQ$11&lt;51),'Mediums (Working)'!$C$571:$AQ$571,0))</f>
        <v>46298.8861805556</v>
      </c>
      <c r="M9" s="47" t="n">
        <f aca="false">IF(L9&gt;0,(L9-K9)*24,"")</f>
        <v>5.2488888889784</v>
      </c>
      <c r="N9" s="46" t="n">
        <f aca="false">SUMPRODUCT(ISNUMBER('Mediums (Working)'!$C$11:$AQ$11)*('Mediums (Working)'!$C$11:$AQ$11&gt;=45)*('Mediums (Working)'!$C$11:$AQ$11&lt;51))</f>
        <v>11</v>
      </c>
      <c r="O9" s="71" t="n">
        <f aca="false" t="array" ref="O9:O9">MIN(IF(ISNUMBER('Mediums (Working)'!$C$11:$AQ$11)*('Mediums (Working)'!$C$11:$AQ$11&gt;=51)*('Mediums (Working)'!$C$11:$AQ$11&lt;60),'Mediums (Working)'!$C$571:$AQ$571,99999))</f>
        <v>46298.7602430556</v>
      </c>
      <c r="P9" s="72" t="n">
        <f aca="false" t="array" ref="P9:P9">MAX(IF(ISNUMBER('Mediums (Working)'!$C$11:$AQ$11)*('Mediums (Working)'!$C$11:$AQ$11&gt;=51)*('Mediums (Working)'!$C$11:$AQ$11&lt;60),'Mediums (Working)'!$C$571:$AQ$571,0))</f>
        <v>46299.0018171296</v>
      </c>
      <c r="Q9" s="47" t="n">
        <f aca="false">IF(P9&gt;0,(P9-O9)*24,"")</f>
        <v>5.79777777765412</v>
      </c>
      <c r="R9" s="46" t="n">
        <f aca="false">SUMPRODUCT(ISNUMBER('Mediums (Working)'!$C$11:$AQ$11)*('Mediums (Working)'!$C$11:$AQ$11&gt;=51)*('Mediums (Working)'!$C$11:$AQ$11&lt;60))</f>
        <v>12</v>
      </c>
      <c r="S9" s="71" t="n">
        <f aca="false" t="array" ref="S9:S9">MIN(IF(ISNUMBER('Mediums (Working)'!$C$11:$AQ$11)*('Mediums (Working)'!$C$11:$AQ$11&gt;=60)*('Mediums (Working)'!$C$11:$AQ$11&lt;70),'Mediums (Working)'!$C$571:$AQ$571,99999))</f>
        <v>46298.9817361111</v>
      </c>
      <c r="T9" s="72" t="n">
        <f aca="false" t="array" ref="T9:T9">MAX(IF(ISNUMBER('Mediums (Working)'!$C$11:$AQ$11)*('Mediums (Working)'!$C$11:$AQ$11&gt;=60)*('Mediums (Working)'!$C$11:$AQ$11&lt;70),'Mediums (Working)'!$C$571:$AQ$571,0))</f>
        <v>46299.086087963</v>
      </c>
      <c r="U9" s="47" t="n">
        <f aca="false">IF(T9&gt;0,(T9-S9)*24,"")</f>
        <v>2.50444444437744</v>
      </c>
      <c r="V9" s="46" t="n">
        <f aca="false">SUMPRODUCT(ISNUMBER('Mediums (Working)'!$C$11:$AQ$11)*('Mediums (Working)'!$C$11:$AQ$11&gt;=60)*('Mediums (Working)'!$C$11:$AQ$11&lt;70))</f>
        <v>7</v>
      </c>
    </row>
    <row r="10" customFormat="false" ht="15" hidden="false" customHeight="false" outlineLevel="0" collapsed="false">
      <c r="A10" s="15" t="s">
        <v>176</v>
      </c>
      <c r="B10" s="16" t="s">
        <v>153</v>
      </c>
      <c r="C10" s="71" t="n">
        <f aca="false" t="array" ref="C10:C10">MIN(IF(ISNUMBER('Mediums (Working)'!$C$12:$AQ$12)*('Mediums (Working)'!$C$12:$AQ$12&gt;=34)*('Mediums (Working)'!$C$12:$AQ$12&lt;40),'Mediums (Working)'!$C$572:$AQ$572,99999))</f>
        <v>46298.6778703704</v>
      </c>
      <c r="D10" s="72" t="n">
        <f aca="false" t="array" ref="D10:D10">MAX(IF(ISNUMBER('Mediums (Working)'!$C$12:$AQ$12)*('Mediums (Working)'!$C$12:$AQ$12&gt;=34)*('Mediums (Working)'!$C$12:$AQ$12&lt;40),'Mediums (Working)'!$C$572:$AQ$572,0))</f>
        <v>46298.7713773148</v>
      </c>
      <c r="E10" s="47" t="n">
        <f aca="false">IF(D10&gt;0,(D10-C10)*24,"")</f>
        <v>2.24416666670004</v>
      </c>
      <c r="F10" s="46" t="n">
        <f aca="false">SUMPRODUCT(ISNUMBER('Mediums (Working)'!$C$12:$AQ$12)*('Mediums (Working)'!$C$12:$AQ$12&gt;=34)*('Mediums (Working)'!$C$12:$AQ$12&lt;40))</f>
        <v>6</v>
      </c>
      <c r="G10" s="71" t="n">
        <f aca="false" t="array" ref="G10:G10">MIN(IF(ISNUMBER('Mediums (Working)'!$C$12:$AQ$12)*('Mediums (Working)'!$C$12:$AQ$12&gt;=40)*('Mediums (Working)'!$C$12:$AQ$12&lt;45),'Mediums (Working)'!$C$572:$AQ$572,99999))</f>
        <v>46298.6675694444</v>
      </c>
      <c r="H10" s="72" t="n">
        <f aca="false" t="array" ref="H10:H10">MAX(IF(ISNUMBER('Mediums (Working)'!$C$12:$AQ$12)*('Mediums (Working)'!$C$12:$AQ$12&gt;=40)*('Mediums (Working)'!$C$12:$AQ$12&lt;45),'Mediums (Working)'!$C$572:$AQ$572,0))</f>
        <v>46298.6880208333</v>
      </c>
      <c r="I10" s="47" t="n">
        <f aca="false">IF(H10&gt;0,(H10-G10)*24,"")</f>
        <v>0.490833333344199</v>
      </c>
      <c r="J10" s="46" t="n">
        <f aca="false">SUMPRODUCT(ISNUMBER('Mediums (Working)'!$C$12:$AQ$12)*('Mediums (Working)'!$C$12:$AQ$12&gt;=40)*('Mediums (Working)'!$C$12:$AQ$12&lt;45))</f>
        <v>2</v>
      </c>
      <c r="K10" s="71" t="n">
        <f aca="false" t="array" ref="K10:K10">MIN(IF(ISNUMBER('Mediums (Working)'!$C$12:$AQ$12)*('Mediums (Working)'!$C$12:$AQ$12&gt;=45)*('Mediums (Working)'!$C$12:$AQ$12&lt;51),'Mediums (Working)'!$C$572:$AQ$572,99999))</f>
        <v>46298.7403472222</v>
      </c>
      <c r="L10" s="72" t="n">
        <f aca="false" t="array" ref="L10:L10">MAX(IF(ISNUMBER('Mediums (Working)'!$C$12:$AQ$12)*('Mediums (Working)'!$C$12:$AQ$12&gt;=45)*('Mediums (Working)'!$C$12:$AQ$12&lt;51),'Mediums (Working)'!$C$572:$AQ$572,0))</f>
        <v>46298.8862037037</v>
      </c>
      <c r="M10" s="47" t="n">
        <f aca="false">IF(L10&gt;0,(L10-K10)*24,"")</f>
        <v>3.50055555556901</v>
      </c>
      <c r="N10" s="46" t="n">
        <f aca="false">SUMPRODUCT(ISNUMBER('Mediums (Working)'!$C$12:$AQ$12)*('Mediums (Working)'!$C$12:$AQ$12&gt;=45)*('Mediums (Working)'!$C$12:$AQ$12&lt;51))</f>
        <v>9</v>
      </c>
      <c r="O10" s="71" t="n">
        <f aca="false" t="array" ref="O10:O10">MIN(IF(ISNUMBER('Mediums (Working)'!$C$12:$AQ$12)*('Mediums (Working)'!$C$12:$AQ$12&gt;=51)*('Mediums (Working)'!$C$12:$AQ$12&lt;60),'Mediums (Working)'!$C$572:$AQ$572,99999))</f>
        <v>46298.8034837963</v>
      </c>
      <c r="P10" s="72" t="n">
        <f aca="false" t="array" ref="P10:P10">MAX(IF(ISNUMBER('Mediums (Working)'!$C$12:$AQ$12)*('Mediums (Working)'!$C$12:$AQ$12&gt;=51)*('Mediums (Working)'!$C$12:$AQ$12&lt;60),'Mediums (Working)'!$C$572:$AQ$572,0))</f>
        <v>46298.9817592593</v>
      </c>
      <c r="Q10" s="47" t="n">
        <f aca="false">IF(P10&gt;0,(P10-O10)*24,"")</f>
        <v>4.27861111104721</v>
      </c>
      <c r="R10" s="46" t="n">
        <f aca="false">SUMPRODUCT(ISNUMBER('Mediums (Working)'!$C$12:$AQ$12)*('Mediums (Working)'!$C$12:$AQ$12&gt;=51)*('Mediums (Working)'!$C$12:$AQ$12&lt;60))</f>
        <v>10</v>
      </c>
      <c r="S10" s="71" t="n">
        <f aca="false" t="array" ref="S10:S10">MIN(IF(ISNUMBER('Mediums (Working)'!$C$12:$AQ$12)*('Mediums (Working)'!$C$12:$AQ$12&gt;=60)*('Mediums (Working)'!$C$12:$AQ$12&lt;70),'Mediums (Working)'!$C$572:$AQ$572,99999))</f>
        <v>46298.9690277778</v>
      </c>
      <c r="T10" s="72" t="n">
        <f aca="false" t="array" ref="T10:T10">MAX(IF(ISNUMBER('Mediums (Working)'!$C$12:$AQ$12)*('Mediums (Working)'!$C$12:$AQ$12&gt;=60)*('Mediums (Working)'!$C$12:$AQ$12&lt;70),'Mediums (Working)'!$C$572:$AQ$572,0))</f>
        <v>46299.086099537</v>
      </c>
      <c r="U10" s="47" t="n">
        <f aca="false">IF(T10&gt;0,(T10-S10)*24,"")</f>
        <v>2.80972222227138</v>
      </c>
      <c r="V10" s="46" t="n">
        <f aca="false">SUMPRODUCT(ISNUMBER('Mediums (Working)'!$C$12:$AQ$12)*('Mediums (Working)'!$C$12:$AQ$12&gt;=60)*('Mediums (Working)'!$C$12:$AQ$12&lt;70))</f>
        <v>8</v>
      </c>
    </row>
    <row r="11" customFormat="false" ht="15" hidden="false" customHeight="false" outlineLevel="0" collapsed="false">
      <c r="A11" s="15" t="s">
        <v>179</v>
      </c>
      <c r="B11" s="16" t="s">
        <v>153</v>
      </c>
      <c r="C11" s="71" t="n">
        <f aca="false" t="array" ref="C11:C11">MIN(IF(ISNUMBER('Mediums (Working)'!$C$13:$AQ$13)*('Mediums (Working)'!$C$13:$AQ$13&gt;=34)*('Mediums (Working)'!$C$13:$AQ$13&lt;40),'Mediums (Working)'!$C$573:$AQ$573,99999))</f>
        <v>46298.6779398148</v>
      </c>
      <c r="D11" s="72" t="n">
        <f aca="false" t="array" ref="D11:D11">MAX(IF(ISNUMBER('Mediums (Working)'!$C$13:$AQ$13)*('Mediums (Working)'!$C$13:$AQ$13&gt;=34)*('Mediums (Working)'!$C$13:$AQ$13&lt;40),'Mediums (Working)'!$C$573:$AQ$573,0))</f>
        <v>46298.7232060185</v>
      </c>
      <c r="E11" s="47" t="n">
        <f aca="false">IF(D11&gt;0,(D11-C11)*24,"")</f>
        <v>1.0863888891181</v>
      </c>
      <c r="F11" s="46" t="n">
        <f aca="false">SUMPRODUCT(ISNUMBER('Mediums (Working)'!$C$13:$AQ$13)*('Mediums (Working)'!$C$13:$AQ$13&gt;=34)*('Mediums (Working)'!$C$13:$AQ$13&lt;40))</f>
        <v>3</v>
      </c>
      <c r="G11" s="71" t="n">
        <f aca="false" t="array" ref="G11:G11">MIN(IF(ISNUMBER('Mediums (Working)'!$C$13:$AQ$13)*('Mediums (Working)'!$C$13:$AQ$13&gt;=40)*('Mediums (Working)'!$C$13:$AQ$13&lt;45),'Mediums (Working)'!$C$573:$AQ$573,99999))</f>
        <v>46298.7090509259</v>
      </c>
      <c r="H11" s="72" t="n">
        <f aca="false" t="array" ref="H11:H11">MAX(IF(ISNUMBER('Mediums (Working)'!$C$13:$AQ$13)*('Mediums (Working)'!$C$13:$AQ$13&gt;=40)*('Mediums (Working)'!$C$13:$AQ$13&lt;45),'Mediums (Working)'!$C$573:$AQ$573,0))</f>
        <v>46298.7812847222</v>
      </c>
      <c r="I11" s="47" t="n">
        <f aca="false">IF(H11&gt;0,(H11-G11)*24,"")</f>
        <v>1.73361111106351</v>
      </c>
      <c r="J11" s="46" t="n">
        <f aca="false">SUMPRODUCT(ISNUMBER('Mediums (Working)'!$C$13:$AQ$13)*('Mediums (Working)'!$C$13:$AQ$13&gt;=40)*('Mediums (Working)'!$C$13:$AQ$13&lt;45))</f>
        <v>4</v>
      </c>
      <c r="K11" s="71" t="n">
        <f aca="false" t="array" ref="K11:K11">MIN(IF(ISNUMBER('Mediums (Working)'!$C$13:$AQ$13)*('Mediums (Working)'!$C$13:$AQ$13&gt;=45)*('Mediums (Working)'!$C$13:$AQ$13&lt;51),'Mediums (Working)'!$C$573:$AQ$573,99999))</f>
        <v>46298.6677083333</v>
      </c>
      <c r="L11" s="72" t="n">
        <f aca="false" t="array" ref="L11:L11">MAX(IF(ISNUMBER('Mediums (Working)'!$C$13:$AQ$13)*('Mediums (Working)'!$C$13:$AQ$13&gt;=45)*('Mediums (Working)'!$C$13:$AQ$13&lt;51),'Mediums (Working)'!$C$573:$AQ$573,0))</f>
        <v>46298.8862384259</v>
      </c>
      <c r="M11" s="47" t="n">
        <f aca="false">IF(L11&gt;0,(L11-K11)*24,"")</f>
        <v>5.24472222238546</v>
      </c>
      <c r="N11" s="46" t="n">
        <f aca="false">SUMPRODUCT(ISNUMBER('Mediums (Working)'!$C$13:$AQ$13)*('Mediums (Working)'!$C$13:$AQ$13&gt;=45)*('Mediums (Working)'!$C$13:$AQ$13&lt;51))</f>
        <v>9</v>
      </c>
      <c r="O11" s="71" t="n">
        <f aca="false" t="array" ref="O11:O11">MIN(IF(ISNUMBER('Mediums (Working)'!$C$13:$AQ$13)*('Mediums (Working)'!$C$13:$AQ$13&gt;=51)*('Mediums (Working)'!$C$13:$AQ$13&lt;60),'Mediums (Working)'!$C$573:$AQ$573,99999))</f>
        <v>46298.8034953704</v>
      </c>
      <c r="P11" s="72" t="n">
        <f aca="false" t="array" ref="P11:P11">MAX(IF(ISNUMBER('Mediums (Working)'!$C$13:$AQ$13)*('Mediums (Working)'!$C$13:$AQ$13&gt;=51)*('Mediums (Working)'!$C$13:$AQ$13&lt;60),'Mediums (Working)'!$C$573:$AQ$573,0))</f>
        <v>46298.9690393519</v>
      </c>
      <c r="Q11" s="47" t="n">
        <f aca="false">IF(P11&gt;0,(P11-O11)*24,"")</f>
        <v>3.97305555548519</v>
      </c>
      <c r="R11" s="46" t="n">
        <f aca="false">SUMPRODUCT(ISNUMBER('Mediums (Working)'!$C$13:$AQ$13)*('Mediums (Working)'!$C$13:$AQ$13&gt;=51)*('Mediums (Working)'!$C$13:$AQ$13&lt;60))</f>
        <v>11</v>
      </c>
      <c r="S11" s="71" t="n">
        <f aca="false" t="array" ref="S11:S11">MIN(IF(ISNUMBER('Mediums (Working)'!$C$13:$AQ$13)*('Mediums (Working)'!$C$13:$AQ$13&gt;=60)*('Mediums (Working)'!$C$13:$AQ$13&lt;70),'Mediums (Working)'!$C$573:$AQ$573,99999))</f>
        <v>46298.9817824074</v>
      </c>
      <c r="T11" s="72" t="n">
        <f aca="false" t="array" ref="T11:T11">MAX(IF(ISNUMBER('Mediums (Working)'!$C$13:$AQ$13)*('Mediums (Working)'!$C$13:$AQ$13&gt;=60)*('Mediums (Working)'!$C$13:$AQ$13&lt;70),'Mediums (Working)'!$C$573:$AQ$573,0))</f>
        <v>46299.0861342593</v>
      </c>
      <c r="U11" s="47" t="n">
        <f aca="false">IF(T11&gt;0,(T11-S11)*24,"")</f>
        <v>2.50444444437744</v>
      </c>
      <c r="V11" s="46" t="n">
        <f aca="false">SUMPRODUCT(ISNUMBER('Mediums (Working)'!$C$13:$AQ$13)*('Mediums (Working)'!$C$13:$AQ$13&gt;=60)*('Mediums (Working)'!$C$13:$AQ$13&lt;70))</f>
        <v>8</v>
      </c>
    </row>
    <row r="12" customFormat="false" ht="15" hidden="false" customHeight="false" outlineLevel="0" collapsed="false">
      <c r="A12" s="15" t="s">
        <v>183</v>
      </c>
      <c r="B12" s="16" t="s">
        <v>153</v>
      </c>
      <c r="C12" s="71" t="n">
        <f aca="false" t="array" ref="C12:C12">MIN(IF(ISNUMBER('Mediums (Working)'!$C$14:$AQ$14)*('Mediums (Working)'!$C$14:$AQ$14&gt;=34)*('Mediums (Working)'!$C$14:$AQ$14&lt;40),'Mediums (Working)'!$C$574:$AQ$574,99999))</f>
        <v>46298.677974537</v>
      </c>
      <c r="D12" s="72" t="n">
        <f aca="false" t="array" ref="D12:D12">MAX(IF(ISNUMBER('Mediums (Working)'!$C$14:$AQ$14)*('Mediums (Working)'!$C$14:$AQ$14&gt;=34)*('Mediums (Working)'!$C$14:$AQ$14&lt;40),'Mediums (Working)'!$C$574:$AQ$574,0))</f>
        <v>46298.7715162037</v>
      </c>
      <c r="E12" s="47" t="n">
        <f aca="false">IF(D12&gt;0,(D12-C12)*24,"")</f>
        <v>2.24500000022817</v>
      </c>
      <c r="F12" s="46" t="n">
        <f aca="false">SUMPRODUCT(ISNUMBER('Mediums (Working)'!$C$14:$AQ$14)*('Mediums (Working)'!$C$14:$AQ$14&gt;=34)*('Mediums (Working)'!$C$14:$AQ$14&lt;40))</f>
        <v>7</v>
      </c>
      <c r="G12" s="71" t="n">
        <f aca="false" t="array" ref="G12:G12">MIN(IF(ISNUMBER('Mediums (Working)'!$C$14:$AQ$14)*('Mediums (Working)'!$C$14:$AQ$14&gt;=40)*('Mediums (Working)'!$C$14:$AQ$14&lt;45),'Mediums (Working)'!$C$574:$AQ$574,99999))</f>
        <v>46298.6677546296</v>
      </c>
      <c r="H12" s="72" t="n">
        <f aca="false" t="array" ref="H12:H12">MAX(IF(ISNUMBER('Mediums (Working)'!$C$14:$AQ$14)*('Mediums (Working)'!$C$14:$AQ$14&gt;=40)*('Mediums (Working)'!$C$14:$AQ$14&lt;45),'Mediums (Working)'!$C$574:$AQ$574,0))</f>
        <v>46298.7813194445</v>
      </c>
      <c r="I12" s="47" t="n">
        <f aca="false">IF(H12&gt;0,(H12-G12)*24,"")</f>
        <v>2.72555555583676</v>
      </c>
      <c r="J12" s="46" t="n">
        <f aca="false">SUMPRODUCT(ISNUMBER('Mediums (Working)'!$C$14:$AQ$14)*('Mediums (Working)'!$C$14:$AQ$14&gt;=40)*('Mediums (Working)'!$C$14:$AQ$14&lt;45))</f>
        <v>3</v>
      </c>
      <c r="K12" s="71" t="n">
        <f aca="false" t="array" ref="K12:K12">MIN(IF(ISNUMBER('Mediums (Working)'!$C$14:$AQ$14)*('Mediums (Working)'!$C$14:$AQ$14&gt;=45)*('Mediums (Working)'!$C$14:$AQ$14&lt;51),'Mediums (Working)'!$C$574:$AQ$574,99999))</f>
        <v>46298.7603125</v>
      </c>
      <c r="L12" s="72" t="n">
        <f aca="false" t="array" ref="L12:L12">MAX(IF(ISNUMBER('Mediums (Working)'!$C$14:$AQ$14)*('Mediums (Working)'!$C$14:$AQ$14&gt;=45)*('Mediums (Working)'!$C$14:$AQ$14&lt;51),'Mediums (Working)'!$C$574:$AQ$574,0))</f>
        <v>46298.8863425926</v>
      </c>
      <c r="M12" s="47" t="n">
        <f aca="false">IF(L12&gt;0,(L12-K12)*24,"")</f>
        <v>3.0247222224134</v>
      </c>
      <c r="N12" s="46" t="n">
        <f aca="false">SUMPRODUCT(ISNUMBER('Mediums (Working)'!$C$14:$AQ$14)*('Mediums (Working)'!$C$14:$AQ$14&gt;=45)*('Mediums (Working)'!$C$14:$AQ$14&lt;51))</f>
        <v>9</v>
      </c>
      <c r="O12" s="71" t="n">
        <f aca="false" t="array" ref="O12:O12">MIN(IF(ISNUMBER('Mediums (Working)'!$C$14:$AQ$14)*('Mediums (Working)'!$C$14:$AQ$14&gt;=51)*('Mediums (Working)'!$C$14:$AQ$14&lt;60),'Mediums (Working)'!$C$574:$AQ$574,99999))</f>
        <v>46298.8647106482</v>
      </c>
      <c r="P12" s="72" t="n">
        <f aca="false" t="array" ref="P12:P12">MAX(IF(ISNUMBER('Mediums (Working)'!$C$14:$AQ$14)*('Mediums (Working)'!$C$14:$AQ$14&gt;=51)*('Mediums (Working)'!$C$14:$AQ$14&lt;60),'Mediums (Working)'!$C$574:$AQ$574,0))</f>
        <v>46299.0018981482</v>
      </c>
      <c r="Q12" s="47" t="n">
        <f aca="false">IF(P12&gt;0,(P12-O12)*24,"")</f>
        <v>3.29249999992317</v>
      </c>
      <c r="R12" s="46" t="n">
        <f aca="false">SUMPRODUCT(ISNUMBER('Mediums (Working)'!$C$14:$AQ$14)*('Mediums (Working)'!$C$14:$AQ$14&gt;=51)*('Mediums (Working)'!$C$14:$AQ$14&lt;60))</f>
        <v>10</v>
      </c>
      <c r="S12" s="71" t="n">
        <f aca="false" t="array" ref="S12:S12">MIN(IF(ISNUMBER('Mediums (Working)'!$C$14:$AQ$14)*('Mediums (Working)'!$C$14:$AQ$14&gt;=60)*('Mediums (Working)'!$C$14:$AQ$14&lt;70),'Mediums (Working)'!$C$574:$AQ$574,99999))</f>
        <v>46298.9901967593</v>
      </c>
      <c r="T12" s="72" t="n">
        <f aca="false" t="array" ref="T12:T12">MAX(IF(ISNUMBER('Mediums (Working)'!$C$14:$AQ$14)*('Mediums (Working)'!$C$14:$AQ$14&gt;=60)*('Mediums (Working)'!$C$14:$AQ$14&lt;70),'Mediums (Working)'!$C$574:$AQ$574,0))</f>
        <v>46299.1269560185</v>
      </c>
      <c r="U12" s="47" t="n">
        <f aca="false">IF(T12&gt;0,(T12-S12)*24,"")</f>
        <v>3.28222222218756</v>
      </c>
      <c r="V12" s="46" t="n">
        <f aca="false">SUMPRODUCT(ISNUMBER('Mediums (Working)'!$C$14:$AQ$14)*('Mediums (Working)'!$C$14:$AQ$14&gt;=60)*('Mediums (Working)'!$C$14:$AQ$14&lt;70))</f>
        <v>8</v>
      </c>
    </row>
    <row r="13" customFormat="false" ht="15" hidden="false" customHeight="false" outlineLevel="0" collapsed="false">
      <c r="A13" s="15" t="s">
        <v>186</v>
      </c>
      <c r="B13" s="16" t="s">
        <v>153</v>
      </c>
      <c r="C13" s="71" t="n">
        <f aca="false" t="array" ref="C13:C13">MIN(IF(ISNUMBER('Mediums (Working)'!$C$15:$AQ$15)*('Mediums (Working)'!$C$15:$AQ$15&gt;=34)*('Mediums (Working)'!$C$15:$AQ$15&lt;40),'Mediums (Working)'!$C$575:$AQ$575,99999))</f>
        <v>46298.6780555556</v>
      </c>
      <c r="D13" s="72" t="n">
        <f aca="false" t="array" ref="D13:D13">MAX(IF(ISNUMBER('Mediums (Working)'!$C$15:$AQ$15)*('Mediums (Working)'!$C$15:$AQ$15&gt;=34)*('Mediums (Working)'!$C$15:$AQ$15&lt;40),'Mediums (Working)'!$C$575:$AQ$575,0))</f>
        <v>46298.7715509259</v>
      </c>
      <c r="E13" s="47" t="n">
        <f aca="false">IF(D13&gt;0,(D13-C13)*24,"")</f>
        <v>2.24388888903195</v>
      </c>
      <c r="F13" s="46" t="n">
        <f aca="false">SUMPRODUCT(ISNUMBER('Mediums (Working)'!$C$15:$AQ$15)*('Mediums (Working)'!$C$15:$AQ$15&gt;=34)*('Mediums (Working)'!$C$15:$AQ$15&lt;40))</f>
        <v>5</v>
      </c>
      <c r="G13" s="71" t="n">
        <f aca="false" t="array" ref="G13:G13">MIN(IF(ISNUMBER('Mediums (Working)'!$C$15:$AQ$15)*('Mediums (Working)'!$C$15:$AQ$15&gt;=40)*('Mediums (Working)'!$C$15:$AQ$15&lt;45),'Mediums (Working)'!$C$575:$AQ$575,99999))</f>
        <v>46298.6678935185</v>
      </c>
      <c r="H13" s="72" t="n">
        <f aca="false" t="array" ref="H13:H13">MAX(IF(ISNUMBER('Mediums (Working)'!$C$15:$AQ$15)*('Mediums (Working)'!$C$15:$AQ$15&gt;=40)*('Mediums (Working)'!$C$15:$AQ$15&lt;45),'Mediums (Working)'!$C$575:$AQ$575,0))</f>
        <v>46298.9076851852</v>
      </c>
      <c r="I13" s="47" t="n">
        <f aca="false">IF(H13&gt;0,(H13-G13)*24,"")</f>
        <v>5.75500000017928</v>
      </c>
      <c r="J13" s="46" t="n">
        <f aca="false">SUMPRODUCT(ISNUMBER('Mediums (Working)'!$C$15:$AQ$15)*('Mediums (Working)'!$C$15:$AQ$15&gt;=40)*('Mediums (Working)'!$C$15:$AQ$15&lt;45))</f>
        <v>16</v>
      </c>
      <c r="K13" s="71" t="n">
        <f aca="false" t="array" ref="K13:K13">MIN(IF(ISNUMBER('Mediums (Working)'!$C$15:$AQ$15)*('Mediums (Working)'!$C$15:$AQ$15&gt;=45)*('Mediums (Working)'!$C$15:$AQ$15&lt;51),'Mediums (Working)'!$C$575:$AQ$575,99999))</f>
        <v>46298.8647453704</v>
      </c>
      <c r="L13" s="72" t="n">
        <f aca="false" t="array" ref="L13:L13">MAX(IF(ISNUMBER('Mediums (Working)'!$C$15:$AQ$15)*('Mediums (Working)'!$C$15:$AQ$15&gt;=45)*('Mediums (Working)'!$C$15:$AQ$15&lt;51),'Mediums (Working)'!$C$575:$AQ$575,0))</f>
        <v>46299.0019560185</v>
      </c>
      <c r="M13" s="47" t="n">
        <f aca="false">IF(L13&gt;0,(L13-K13)*24,"")</f>
        <v>3.29305555560859</v>
      </c>
      <c r="N13" s="46" t="n">
        <f aca="false">SUMPRODUCT(ISNUMBER('Mediums (Working)'!$C$15:$AQ$15)*('Mediums (Working)'!$C$15:$AQ$15&gt;=45)*('Mediums (Working)'!$C$15:$AQ$15&lt;51))</f>
        <v>8</v>
      </c>
      <c r="O13" s="71" t="n">
        <f aca="false" t="array" ref="O13:O13">MIN(IF(ISNUMBER('Mediums (Working)'!$C$15:$AQ$15)*('Mediums (Working)'!$C$15:$AQ$15&gt;=51)*('Mediums (Working)'!$C$15:$AQ$15&lt;60),'Mediums (Working)'!$C$575:$AQ$575,99999))</f>
        <v>46298.9902430556</v>
      </c>
      <c r="P13" s="72" t="n">
        <f aca="false" t="array" ref="P13:P13">MAX(IF(ISNUMBER('Mediums (Working)'!$C$15:$AQ$15)*('Mediums (Working)'!$C$15:$AQ$15&gt;=51)*('Mediums (Working)'!$C$15:$AQ$15&lt;60),'Mediums (Working)'!$C$575:$AQ$575,0))</f>
        <v>46299.0861921296</v>
      </c>
      <c r="Q13" s="47" t="n">
        <f aca="false">IF(P13&gt;0,(P13-O13)*24,"")</f>
        <v>2.30277777789161</v>
      </c>
      <c r="R13" s="46" t="n">
        <f aca="false">SUMPRODUCT(ISNUMBER('Mediums (Working)'!$C$15:$AQ$15)*('Mediums (Working)'!$C$15:$AQ$15&gt;=51)*('Mediums (Working)'!$C$15:$AQ$15&lt;60))</f>
        <v>5</v>
      </c>
      <c r="S13" s="71" t="n">
        <f aca="false" t="array" ref="S13:S13">MIN(IF(ISNUMBER('Mediums (Working)'!$C$15:$AQ$15)*('Mediums (Working)'!$C$15:$AQ$15&gt;=60)*('Mediums (Working)'!$C$15:$AQ$15&lt;70),'Mediums (Working)'!$C$575:$AQ$575,99999))</f>
        <v>46299.0656712963</v>
      </c>
      <c r="T13" s="72" t="n">
        <f aca="false" t="array" ref="T13:T13">MAX(IF(ISNUMBER('Mediums (Working)'!$C$15:$AQ$15)*('Mediums (Working)'!$C$15:$AQ$15&gt;=60)*('Mediums (Working)'!$C$15:$AQ$15&lt;70),'Mediums (Working)'!$C$575:$AQ$575,0))</f>
        <v>46299.1854513889</v>
      </c>
      <c r="U13" s="47" t="n">
        <f aca="false">IF(T13&gt;0,(T13-S13)*24,"")</f>
        <v>2.87472222209908</v>
      </c>
      <c r="V13" s="46" t="n">
        <f aca="false">SUMPRODUCT(ISNUMBER('Mediums (Working)'!$C$15:$AQ$15)*('Mediums (Working)'!$C$15:$AQ$15&gt;=60)*('Mediums (Working)'!$C$15:$AQ$15&lt;70))</f>
        <v>5</v>
      </c>
    </row>
    <row r="14" customFormat="false" ht="15" hidden="false" customHeight="false" outlineLevel="0" collapsed="false">
      <c r="A14" s="15" t="s">
        <v>189</v>
      </c>
      <c r="B14" s="16" t="s">
        <v>153</v>
      </c>
      <c r="C14" s="71" t="n">
        <f aca="false" t="array" ref="C14:C14">MIN(IF(ISNUMBER('Mediums (Working)'!$C$16:$AQ$16)*('Mediums (Working)'!$C$16:$AQ$16&gt;=34)*('Mediums (Working)'!$C$16:$AQ$16&lt;40),'Mediums (Working)'!$C$576:$AQ$576,99999))</f>
        <v>46298.6781481481</v>
      </c>
      <c r="D14" s="72" t="n">
        <f aca="false" t="array" ref="D14:D14">MAX(IF(ISNUMBER('Mediums (Working)'!$C$16:$AQ$16)*('Mediums (Working)'!$C$16:$AQ$16&gt;=34)*('Mediums (Working)'!$C$16:$AQ$16&lt;40),'Mediums (Working)'!$C$576:$AQ$576,0))</f>
        <v>46298.7508564815</v>
      </c>
      <c r="E14" s="47" t="n">
        <f aca="false">IF(D14&gt;0,(D14-C14)*24,"")</f>
        <v>1.74500000016997</v>
      </c>
      <c r="F14" s="46" t="n">
        <f aca="false">SUMPRODUCT(ISNUMBER('Mediums (Working)'!$C$16:$AQ$16)*('Mediums (Working)'!$C$16:$AQ$16&gt;=34)*('Mediums (Working)'!$C$16:$AQ$16&lt;40))</f>
        <v>4</v>
      </c>
      <c r="G14" s="71" t="n">
        <f aca="false" t="array" ref="G14:G14">MIN(IF(ISNUMBER('Mediums (Working)'!$C$16:$AQ$16)*('Mediums (Working)'!$C$16:$AQ$16&gt;=40)*('Mediums (Working)'!$C$16:$AQ$16&lt;45),'Mediums (Working)'!$C$576:$AQ$576,99999))</f>
        <v>46298.6679976852</v>
      </c>
      <c r="H14" s="72" t="n">
        <f aca="false" t="array" ref="H14:H14">MAX(IF(ISNUMBER('Mediums (Working)'!$C$16:$AQ$16)*('Mediums (Working)'!$C$16:$AQ$16&gt;=40)*('Mediums (Working)'!$C$16:$AQ$16&lt;45),'Mediums (Working)'!$C$576:$AQ$576,0))</f>
        <v>46298.7715856481</v>
      </c>
      <c r="I14" s="47" t="n">
        <f aca="false">IF(H14&gt;0,(H14-G14)*24,"")</f>
        <v>2.4861111107748</v>
      </c>
      <c r="J14" s="46" t="n">
        <f aca="false">SUMPRODUCT(ISNUMBER('Mediums (Working)'!$C$16:$AQ$16)*('Mediums (Working)'!$C$16:$AQ$16&gt;=40)*('Mediums (Working)'!$C$16:$AQ$16&lt;45))</f>
        <v>4</v>
      </c>
      <c r="K14" s="71" t="n">
        <f aca="false" t="array" ref="K14:K14">MIN(IF(ISNUMBER('Mediums (Working)'!$C$16:$AQ$16)*('Mediums (Working)'!$C$16:$AQ$16&gt;=45)*('Mediums (Working)'!$C$16:$AQ$16&lt;51),'Mediums (Working)'!$C$576:$AQ$576,99999))</f>
        <v>46298.7604050926</v>
      </c>
      <c r="L14" s="72" t="n">
        <f aca="false" t="array" ref="L14:L14">MAX(IF(ISNUMBER('Mediums (Working)'!$C$16:$AQ$16)*('Mediums (Working)'!$C$16:$AQ$16&gt;=45)*('Mediums (Working)'!$C$16:$AQ$16&lt;51),'Mediums (Working)'!$C$576:$AQ$576,0))</f>
        <v>46298.9300810185</v>
      </c>
      <c r="M14" s="47" t="n">
        <f aca="false">IF(L14&gt;0,(L14-K14)*24,"")</f>
        <v>4.07222222245764</v>
      </c>
      <c r="N14" s="46" t="n">
        <f aca="false">SUMPRODUCT(ISNUMBER('Mediums (Working)'!$C$16:$AQ$16)*('Mediums (Working)'!$C$16:$AQ$16&gt;=45)*('Mediums (Working)'!$C$16:$AQ$16&lt;51))</f>
        <v>12</v>
      </c>
      <c r="O14" s="71" t="n">
        <f aca="false" t="array" ref="O14:O14">MIN(IF(ISNUMBER('Mediums (Working)'!$C$16:$AQ$16)*('Mediums (Working)'!$C$16:$AQ$16&gt;=51)*('Mediums (Working)'!$C$16:$AQ$16&lt;60),'Mediums (Working)'!$C$576:$AQ$576,99999))</f>
        <v>46298.8756365741</v>
      </c>
      <c r="P14" s="72" t="n">
        <f aca="false" t="array" ref="P14:P14">MAX(IF(ISNUMBER('Mediums (Working)'!$C$16:$AQ$16)*('Mediums (Working)'!$C$16:$AQ$16&gt;=51)*('Mediums (Working)'!$C$16:$AQ$16&lt;60),'Mediums (Working)'!$C$576:$AQ$576,0))</f>
        <v>46299.0172453704</v>
      </c>
      <c r="Q14" s="47" t="n">
        <f aca="false">IF(P14&gt;0,(P14-O14)*24,"")</f>
        <v>3.39861111104256</v>
      </c>
      <c r="R14" s="46" t="n">
        <f aca="false">SUMPRODUCT(ISNUMBER('Mediums (Working)'!$C$16:$AQ$16)*('Mediums (Working)'!$C$16:$AQ$16&gt;=51)*('Mediums (Working)'!$C$16:$AQ$16&lt;60))</f>
        <v>9</v>
      </c>
      <c r="S14" s="71" t="n">
        <f aca="false" t="array" ref="S14:S14">MIN(IF(ISNUMBER('Mediums (Working)'!$C$16:$AQ$16)*('Mediums (Working)'!$C$16:$AQ$16&gt;=60)*('Mediums (Working)'!$C$16:$AQ$16&lt;70),'Mediums (Working)'!$C$576:$AQ$576,99999))</f>
        <v>46298.9903472222</v>
      </c>
      <c r="T14" s="72" t="n">
        <f aca="false" t="array" ref="T14:T14">MAX(IF(ISNUMBER('Mediums (Working)'!$C$16:$AQ$16)*('Mediums (Working)'!$C$16:$AQ$16&gt;=60)*('Mediums (Working)'!$C$16:$AQ$16&lt;70),'Mediums (Working)'!$C$576:$AQ$576,0))</f>
        <v>46299.1472685185</v>
      </c>
      <c r="U14" s="47" t="n">
        <f aca="false">IF(T14&gt;0,(T14-S14)*24,"")</f>
        <v>3.76611111121019</v>
      </c>
      <c r="V14" s="46" t="n">
        <f aca="false">SUMPRODUCT(ISNUMBER('Mediums (Working)'!$C$16:$AQ$16)*('Mediums (Working)'!$C$16:$AQ$16&gt;=60)*('Mediums (Working)'!$C$16:$AQ$16&lt;70))</f>
        <v>8</v>
      </c>
    </row>
    <row r="15" customFormat="false" ht="15" hidden="false" customHeight="false" outlineLevel="0" collapsed="false">
      <c r="A15" s="15" t="s">
        <v>192</v>
      </c>
      <c r="B15" s="16" t="s">
        <v>153</v>
      </c>
      <c r="C15" s="71" t="n">
        <f aca="false" t="array" ref="C15:C15">MIN(IF(ISNUMBER('Mediums (Working)'!$C$17:$AQ$17)*('Mediums (Working)'!$C$17:$AQ$17&gt;=34)*('Mediums (Working)'!$C$17:$AQ$17&lt;40),'Mediums (Working)'!$C$577:$AQ$577,99999))</f>
        <v>46298.6686574074</v>
      </c>
      <c r="D15" s="72" t="n">
        <f aca="false" t="array" ref="D15:D15">MAX(IF(ISNUMBER('Mediums (Working)'!$C$17:$AQ$17)*('Mediums (Working)'!$C$17:$AQ$17&gt;=34)*('Mediums (Working)'!$C$17:$AQ$17&lt;40),'Mediums (Working)'!$C$577:$AQ$577,0))</f>
        <v>46298.7717824074</v>
      </c>
      <c r="E15" s="47" t="n">
        <f aca="false">IF(D15&gt;0,(D15-C15)*24,"")</f>
        <v>2.47500000038417</v>
      </c>
      <c r="F15" s="46" t="n">
        <f aca="false">SUMPRODUCT(ISNUMBER('Mediums (Working)'!$C$17:$AQ$17)*('Mediums (Working)'!$C$17:$AQ$17&gt;=34)*('Mediums (Working)'!$C$17:$AQ$17&lt;40))</f>
        <v>9</v>
      </c>
      <c r="G15" s="71" t="n">
        <f aca="false" t="array" ref="G15:G15">MIN(IF(ISNUMBER('Mediums (Working)'!$C$17:$AQ$17)*('Mediums (Working)'!$C$17:$AQ$17&gt;=40)*('Mediums (Working)'!$C$17:$AQ$17&lt;45),'Mediums (Working)'!$C$577:$AQ$577,99999))</f>
        <v>46298.7604398148</v>
      </c>
      <c r="H15" s="72" t="n">
        <f aca="false" t="array" ref="H15:H15">MAX(IF(ISNUMBER('Mediums (Working)'!$C$17:$AQ$17)*('Mediums (Working)'!$C$17:$AQ$17&gt;=40)*('Mediums (Working)'!$C$17:$AQ$17&lt;45),'Mediums (Working)'!$C$577:$AQ$577,0))</f>
        <v>46298.8864583333</v>
      </c>
      <c r="I15" s="47" t="n">
        <f aca="false">IF(H15&gt;0,(H15-G15)*24,"")</f>
        <v>3.02444444422144</v>
      </c>
      <c r="J15" s="46" t="n">
        <f aca="false">SUMPRODUCT(ISNUMBER('Mediums (Working)'!$C$17:$AQ$17)*('Mediums (Working)'!$C$17:$AQ$17&gt;=40)*('Mediums (Working)'!$C$17:$AQ$17&lt;45))</f>
        <v>7</v>
      </c>
      <c r="K15" s="71" t="n">
        <f aca="false" t="array" ref="K15:K15">MIN(IF(ISNUMBER('Mediums (Working)'!$C$17:$AQ$17)*('Mediums (Working)'!$C$17:$AQ$17&gt;=45)*('Mediums (Working)'!$C$17:$AQ$17&lt;51),'Mediums (Working)'!$C$577:$AQ$577,99999))</f>
        <v>46298.7934375</v>
      </c>
      <c r="L15" s="72" t="n">
        <f aca="false" t="array" ref="L15:L15">MAX(IF(ISNUMBER('Mediums (Working)'!$C$17:$AQ$17)*('Mediums (Working)'!$C$17:$AQ$17&gt;=45)*('Mediums (Working)'!$C$17:$AQ$17&lt;51),'Mediums (Working)'!$C$577:$AQ$577,0))</f>
        <v>46298.9595601852</v>
      </c>
      <c r="M15" s="47" t="n">
        <f aca="false">IF(L15&gt;0,(L15-K15)*24,"")</f>
        <v>3.98694444447756</v>
      </c>
      <c r="N15" s="46" t="n">
        <f aca="false">SUMPRODUCT(ISNUMBER('Mediums (Working)'!$C$17:$AQ$17)*('Mediums (Working)'!$C$17:$AQ$17&gt;=45)*('Mediums (Working)'!$C$17:$AQ$17&lt;51))</f>
        <v>10</v>
      </c>
      <c r="O15" s="71" t="n">
        <f aca="false" t="array" ref="O15:O15">MIN(IF(ISNUMBER('Mediums (Working)'!$C$17:$AQ$17)*('Mediums (Working)'!$C$17:$AQ$17&gt;=51)*('Mediums (Working)'!$C$17:$AQ$17&lt;60),'Mediums (Working)'!$C$577:$AQ$577,99999))</f>
        <v>46298.9692013889</v>
      </c>
      <c r="P15" s="72" t="n">
        <f aca="false" t="array" ref="P15:P15">MAX(IF(ISNUMBER('Mediums (Working)'!$C$17:$AQ$17)*('Mediums (Working)'!$C$17:$AQ$17&gt;=51)*('Mediums (Working)'!$C$17:$AQ$17&lt;60),'Mediums (Working)'!$C$577:$AQ$577,0))</f>
        <v>46299.1052083333</v>
      </c>
      <c r="Q15" s="47" t="n">
        <f aca="false">IF(P15&gt;0,(P15-O15)*24,"")</f>
        <v>3.26416666642763</v>
      </c>
      <c r="R15" s="46" t="n">
        <f aca="false">SUMPRODUCT(ISNUMBER('Mediums (Working)'!$C$17:$AQ$17)*('Mediums (Working)'!$C$17:$AQ$17&gt;=51)*('Mediums (Working)'!$C$17:$AQ$17&lt;60))</f>
        <v>10</v>
      </c>
      <c r="S15" s="71" t="n">
        <f aca="false" t="array" ref="S15:S15">MIN(IF(ISNUMBER('Mediums (Working)'!$C$17:$AQ$17)*('Mediums (Working)'!$C$17:$AQ$17&gt;=60)*('Mediums (Working)'!$C$17:$AQ$17&lt;70),'Mediums (Working)'!$C$577:$AQ$577,99999))</f>
        <v>46299.1271527778</v>
      </c>
      <c r="T15" s="72" t="n">
        <f aca="false" t="array" ref="T15:T15">MAX(IF(ISNUMBER('Mediums (Working)'!$C$17:$AQ$17)*('Mediums (Working)'!$C$17:$AQ$17&gt;=60)*('Mediums (Working)'!$C$17:$AQ$17&lt;70),'Mediums (Working)'!$C$577:$AQ$577,0))</f>
        <v>46299.2063310185</v>
      </c>
      <c r="U15" s="47" t="n">
        <f aca="false">IF(T15&gt;0,(T15-S15)*24,"")</f>
        <v>1.90027777774958</v>
      </c>
      <c r="V15" s="46" t="n">
        <f aca="false">SUMPRODUCT(ISNUMBER('Mediums (Working)'!$C$17:$AQ$17)*('Mediums (Working)'!$C$17:$AQ$17&gt;=60)*('Mediums (Working)'!$C$17:$AQ$17&lt;70))</f>
        <v>4</v>
      </c>
    </row>
    <row r="16" customFormat="false" ht="15" hidden="false" customHeight="false" outlineLevel="0" collapsed="false">
      <c r="A16" s="15" t="s">
        <v>195</v>
      </c>
      <c r="B16" s="16" t="s">
        <v>153</v>
      </c>
      <c r="C16" s="71" t="n">
        <f aca="false" t="array" ref="C16:C16">MIN(IF(ISNUMBER('Mediums (Working)'!$C$18:$AQ$18)*('Mediums (Working)'!$C$18:$AQ$18&gt;=34)*('Mediums (Working)'!$C$18:$AQ$18&lt;40),'Mediums (Working)'!$C$578:$AQ$578,99999))</f>
        <v>46298.6886226852</v>
      </c>
      <c r="D16" s="72" t="n">
        <f aca="false" t="array" ref="D16:D16">MAX(IF(ISNUMBER('Mediums (Working)'!$C$18:$AQ$18)*('Mediums (Working)'!$C$18:$AQ$18&gt;=34)*('Mediums (Working)'!$C$18:$AQ$18&lt;40),'Mediums (Working)'!$C$578:$AQ$578,0))</f>
        <v>46298.8864814815</v>
      </c>
      <c r="E16" s="47" t="n">
        <f aca="false">IF(D16&gt;0,(D16-C16)*24,"")</f>
        <v>4.74861111090286</v>
      </c>
      <c r="F16" s="46" t="n">
        <f aca="false">SUMPRODUCT(ISNUMBER('Mediums (Working)'!$C$18:$AQ$18)*('Mediums (Working)'!$C$18:$AQ$18&gt;=34)*('Mediums (Working)'!$C$18:$AQ$18&lt;40))</f>
        <v>12</v>
      </c>
      <c r="G16" s="71" t="n">
        <f aca="false" t="array" ref="G16:G16">MIN(IF(ISNUMBER('Mediums (Working)'!$C$18:$AQ$18)*('Mediums (Working)'!$C$18:$AQ$18&gt;=40)*('Mediums (Working)'!$C$18:$AQ$18&lt;45),'Mediums (Working)'!$C$578:$AQ$578,99999))</f>
        <v>46298.8237962963</v>
      </c>
      <c r="H16" s="72" t="n">
        <f aca="false" t="array" ref="H16:H16">MAX(IF(ISNUMBER('Mediums (Working)'!$C$18:$AQ$18)*('Mediums (Working)'!$C$18:$AQ$18&gt;=40)*('Mediums (Working)'!$C$18:$AQ$18&lt;45),'Mediums (Working)'!$C$578:$AQ$578,0))</f>
        <v>46298.9595833333</v>
      </c>
      <c r="I16" s="47" t="n">
        <f aca="false">IF(H16&gt;0,(H16-G16)*24,"")</f>
        <v>3.25888888881309</v>
      </c>
      <c r="J16" s="46" t="n">
        <f aca="false">SUMPRODUCT(ISNUMBER('Mediums (Working)'!$C$18:$AQ$18)*('Mediums (Working)'!$C$18:$AQ$18&gt;=40)*('Mediums (Working)'!$C$18:$AQ$18&lt;45))</f>
        <v>5</v>
      </c>
      <c r="K16" s="71" t="n">
        <f aca="false" t="array" ref="K16:K16">MIN(IF(ISNUMBER('Mediums (Working)'!$C$18:$AQ$18)*('Mediums (Working)'!$C$18:$AQ$18&gt;=45)*('Mediums (Working)'!$C$18:$AQ$18&lt;51),'Mediums (Working)'!$C$578:$AQ$578,99999))</f>
        <v>46298.8648148148</v>
      </c>
      <c r="L16" s="72" t="n">
        <f aca="false" t="array" ref="L16:L16">MAX(IF(ISNUMBER('Mediums (Working)'!$C$18:$AQ$18)*('Mediums (Working)'!$C$18:$AQ$18&gt;=45)*('Mediums (Working)'!$C$18:$AQ$18&lt;51),'Mediums (Working)'!$C$578:$AQ$578,0))</f>
        <v>46299.0173148148</v>
      </c>
      <c r="M16" s="47" t="n">
        <f aca="false">IF(L16&gt;0,(L16-K16)*24,"")</f>
        <v>3.6600000000908</v>
      </c>
      <c r="N16" s="46" t="n">
        <f aca="false">SUMPRODUCT(ISNUMBER('Mediums (Working)'!$C$18:$AQ$18)*('Mediums (Working)'!$C$18:$AQ$18&gt;=45)*('Mediums (Working)'!$C$18:$AQ$18&lt;51))</f>
        <v>7</v>
      </c>
      <c r="O16" s="71" t="n">
        <f aca="false" t="array" ref="O16:O16">MIN(IF(ISNUMBER('Mediums (Working)'!$C$18:$AQ$18)*('Mediums (Working)'!$C$18:$AQ$18&gt;=51)*('Mediums (Working)'!$C$18:$AQ$18&lt;60),'Mediums (Working)'!$C$578:$AQ$578,99999))</f>
        <v>46298.9692361111</v>
      </c>
      <c r="P16" s="72" t="n">
        <f aca="false" t="array" ref="P16:P16">MAX(IF(ISNUMBER('Mediums (Working)'!$C$18:$AQ$18)*('Mediums (Working)'!$C$18:$AQ$18&gt;=51)*('Mediums (Working)'!$C$18:$AQ$18&lt;60),'Mediums (Working)'!$C$578:$AQ$578,0))</f>
        <v>46299.0863425926</v>
      </c>
      <c r="Q16" s="47" t="n">
        <f aca="false">IF(P16&gt;0,(P16-O16)*24,"")</f>
        <v>2.81055555562489</v>
      </c>
      <c r="R16" s="46" t="n">
        <f aca="false">SUMPRODUCT(ISNUMBER('Mediums (Working)'!$C$18:$AQ$18)*('Mediums (Working)'!$C$18:$AQ$18&gt;=51)*('Mediums (Working)'!$C$18:$AQ$18&lt;60))</f>
        <v>6</v>
      </c>
      <c r="S16" s="71" t="n">
        <f aca="false" t="array" ref="S16:S16">MIN(IF(ISNUMBER('Mediums (Working)'!$C$18:$AQ$18)*('Mediums (Working)'!$C$18:$AQ$18&gt;=60)*('Mediums (Working)'!$C$18:$AQ$18&lt;70),'Mediums (Working)'!$C$578:$AQ$578,99999))</f>
        <v>46299.1052430556</v>
      </c>
      <c r="T16" s="72" t="n">
        <f aca="false" t="array" ref="T16:T16">MAX(IF(ISNUMBER('Mediums (Working)'!$C$18:$AQ$18)*('Mediums (Working)'!$C$18:$AQ$18&gt;=60)*('Mediums (Working)'!$C$18:$AQ$18&lt;70),'Mediums (Working)'!$C$578:$AQ$578,0))</f>
        <v>46299.2063541667</v>
      </c>
      <c r="U16" s="47" t="n">
        <f aca="false">IF(T16&gt;0,(T16-S16)*24,"")</f>
        <v>2.42666666640434</v>
      </c>
      <c r="V16" s="46" t="n">
        <f aca="false">SUMPRODUCT(ISNUMBER('Mediums (Working)'!$C$18:$AQ$18)*('Mediums (Working)'!$C$18:$AQ$18&gt;=60)*('Mediums (Working)'!$C$18:$AQ$18&lt;70))</f>
        <v>5</v>
      </c>
    </row>
    <row r="17" customFormat="false" ht="15" hidden="false" customHeight="false" outlineLevel="0" collapsed="false">
      <c r="A17" s="15" t="s">
        <v>198</v>
      </c>
      <c r="B17" s="16" t="s">
        <v>153</v>
      </c>
      <c r="C17" s="71" t="n">
        <f aca="false" t="array" ref="C17:C17">MIN(IF(ISNUMBER('Mediums (Working)'!$C$19:$AQ$19)*('Mediums (Working)'!$C$19:$AQ$19&gt;=34)*('Mediums (Working)'!$C$19:$AQ$19&lt;40),'Mediums (Working)'!$C$579:$AQ$579,99999))</f>
        <v>46298.6687384259</v>
      </c>
      <c r="D17" s="72" t="n">
        <f aca="false" t="array" ref="D17:D17">MAX(IF(ISNUMBER('Mediums (Working)'!$C$19:$AQ$19)*('Mediums (Working)'!$C$19:$AQ$19&gt;=34)*('Mediums (Working)'!$C$19:$AQ$19&lt;40),'Mediums (Working)'!$C$579:$AQ$579,0))</f>
        <v>46298.8865046296</v>
      </c>
      <c r="E17" s="47" t="n">
        <f aca="false">IF(D17&gt;0,(D17-C17)*24,"")</f>
        <v>5.22638888878282</v>
      </c>
      <c r="F17" s="46" t="n">
        <f aca="false">SUMPRODUCT(ISNUMBER('Mediums (Working)'!$C$19:$AQ$19)*('Mediums (Working)'!$C$19:$AQ$19&gt;=34)*('Mediums (Working)'!$C$19:$AQ$19&lt;40))</f>
        <v>12</v>
      </c>
      <c r="G17" s="71" t="n">
        <f aca="false" t="array" ref="G17:G17">MIN(IF(ISNUMBER('Mediums (Working)'!$C$19:$AQ$19)*('Mediums (Working)'!$C$19:$AQ$19&gt;=40)*('Mediums (Working)'!$C$19:$AQ$19&lt;45),'Mediums (Working)'!$C$579:$AQ$579,99999))</f>
        <v>46298.6886574074</v>
      </c>
      <c r="H17" s="72" t="n">
        <f aca="false" t="array" ref="H17:H17">MAX(IF(ISNUMBER('Mediums (Working)'!$C$19:$AQ$19)*('Mediums (Working)'!$C$19:$AQ$19&gt;=40)*('Mediums (Working)'!$C$19:$AQ$19&lt;45),'Mediums (Working)'!$C$579:$AQ$579,0))</f>
        <v>46298.9596064815</v>
      </c>
      <c r="I17" s="47" t="n">
        <f aca="false">IF(H17&gt;0,(H17-G17)*24,"")</f>
        <v>6.50277777778683</v>
      </c>
      <c r="J17" s="46" t="n">
        <f aca="false">SUMPRODUCT(ISNUMBER('Mediums (Working)'!$C$19:$AQ$19)*('Mediums (Working)'!$C$19:$AQ$19&gt;=40)*('Mediums (Working)'!$C$19:$AQ$19&lt;45))</f>
        <v>12</v>
      </c>
      <c r="K17" s="71" t="n">
        <f aca="false" t="array" ref="K17:K17">MIN(IF(ISNUMBER('Mediums (Working)'!$C$19:$AQ$19)*('Mediums (Working)'!$C$19:$AQ$19&gt;=45)*('Mediums (Working)'!$C$19:$AQ$19&lt;51),'Mediums (Working)'!$C$579:$AQ$579,99999))</f>
        <v>46298.9301967593</v>
      </c>
      <c r="L17" s="72" t="n">
        <f aca="false" t="array" ref="L17:L17">MAX(IF(ISNUMBER('Mediums (Working)'!$C$19:$AQ$19)*('Mediums (Working)'!$C$19:$AQ$19&gt;=45)*('Mediums (Working)'!$C$19:$AQ$19&lt;51),'Mediums (Working)'!$C$579:$AQ$579,0))</f>
        <v>46299.0021180556</v>
      </c>
      <c r="M17" s="47" t="n">
        <f aca="false">IF(L17&gt;0,(L17-K17)*24,"")</f>
        <v>1.72611111123115</v>
      </c>
      <c r="N17" s="46" t="n">
        <f aca="false">SUMPRODUCT(ISNUMBER('Mediums (Working)'!$C$19:$AQ$19)*('Mediums (Working)'!$C$19:$AQ$19&gt;=45)*('Mediums (Working)'!$C$19:$AQ$19&lt;51))</f>
        <v>5</v>
      </c>
      <c r="O17" s="71" t="n">
        <f aca="false" t="array" ref="O17:O17">MIN(IF(ISNUMBER('Mediums (Working)'!$C$19:$AQ$19)*('Mediums (Working)'!$C$19:$AQ$19&gt;=51)*('Mediums (Working)'!$C$19:$AQ$19&lt;60),'Mediums (Working)'!$C$579:$AQ$579,99999))</f>
        <v>46298.9904976852</v>
      </c>
      <c r="P17" s="72" t="n">
        <f aca="false" t="array" ref="P17:P17">MAX(IF(ISNUMBER('Mediums (Working)'!$C$19:$AQ$19)*('Mediums (Working)'!$C$19:$AQ$19&gt;=51)*('Mediums (Working)'!$C$19:$AQ$19&lt;60),'Mediums (Working)'!$C$579:$AQ$579,0))</f>
        <v>46299.0863657407</v>
      </c>
      <c r="Q17" s="47" t="n">
        <f aca="false">IF(P17&gt;0,(P17-O17)*24,"")</f>
        <v>2.30083333334187</v>
      </c>
      <c r="R17" s="46" t="n">
        <f aca="false">SUMPRODUCT(ISNUMBER('Mediums (Working)'!$C$19:$AQ$19)*('Mediums (Working)'!$C$19:$AQ$19&gt;=51)*('Mediums (Working)'!$C$19:$AQ$19&lt;60))</f>
        <v>6</v>
      </c>
      <c r="S17" s="71" t="n">
        <f aca="false" t="array" ref="S17:S17">MIN(IF(ISNUMBER('Mediums (Working)'!$C$19:$AQ$19)*('Mediums (Working)'!$C$19:$AQ$19&gt;=60)*('Mediums (Working)'!$C$19:$AQ$19&lt;70),'Mediums (Working)'!$C$579:$AQ$579,99999))</f>
        <v>46299.1052777778</v>
      </c>
      <c r="T17" s="72" t="n">
        <f aca="false" t="array" ref="T17:T17">MAX(IF(ISNUMBER('Mediums (Working)'!$C$19:$AQ$19)*('Mediums (Working)'!$C$19:$AQ$19&gt;=60)*('Mediums (Working)'!$C$19:$AQ$19&lt;70),'Mediums (Working)'!$C$579:$AQ$579,0))</f>
        <v>46299.2063773148</v>
      </c>
      <c r="U17" s="47" t="n">
        <f aca="false">IF(T17&gt;0,(T17-S17)*24,"")</f>
        <v>2.42638888891088</v>
      </c>
      <c r="V17" s="46" t="n">
        <f aca="false">SUMPRODUCT(ISNUMBER('Mediums (Working)'!$C$19:$AQ$19)*('Mediums (Working)'!$C$19:$AQ$19&gt;=60)*('Mediums (Working)'!$C$19:$AQ$19&lt;70))</f>
        <v>5</v>
      </c>
    </row>
    <row r="18" customFormat="false" ht="15" hidden="false" customHeight="false" outlineLevel="0" collapsed="false">
      <c r="A18" s="15" t="s">
        <v>201</v>
      </c>
      <c r="B18" s="16" t="s">
        <v>153</v>
      </c>
      <c r="C18" s="71" t="n">
        <f aca="false" t="array" ref="C18:C18">MIN(IF(ISNUMBER('Mediums (Working)'!$C$20:$AQ$20)*('Mediums (Working)'!$C$20:$AQ$20&gt;=34)*('Mediums (Working)'!$C$20:$AQ$20&lt;40),'Mediums (Working)'!$C$580:$AQ$580,99999))</f>
        <v>46298.6688773148</v>
      </c>
      <c r="D18" s="72" t="n">
        <f aca="false" t="array" ref="D18:D18">MAX(IF(ISNUMBER('Mediums (Working)'!$C$20:$AQ$20)*('Mediums (Working)'!$C$20:$AQ$20&gt;=34)*('Mediums (Working)'!$C$20:$AQ$20&lt;40),'Mediums (Working)'!$C$580:$AQ$580,0))</f>
        <v>46298.8865277778</v>
      </c>
      <c r="E18" s="47" t="n">
        <f aca="false">IF(D18&gt;0,(D18-C18)*24,"")</f>
        <v>5.22361111122882</v>
      </c>
      <c r="F18" s="46" t="n">
        <f aca="false">SUMPRODUCT(ISNUMBER('Mediums (Working)'!$C$20:$AQ$20)*('Mediums (Working)'!$C$20:$AQ$20&gt;=34)*('Mediums (Working)'!$C$20:$AQ$20&lt;40))</f>
        <v>12</v>
      </c>
      <c r="G18" s="71" t="n">
        <f aca="false" t="array" ref="G18:G18">MIN(IF(ISNUMBER('Mediums (Working)'!$C$20:$AQ$20)*('Mediums (Working)'!$C$20:$AQ$20&gt;=40)*('Mediums (Working)'!$C$20:$AQ$20&lt;45),'Mediums (Working)'!$C$580:$AQ$580,99999))</f>
        <v>46298.6886805556</v>
      </c>
      <c r="H18" s="72" t="n">
        <f aca="false" t="array" ref="H18:H18">MAX(IF(ISNUMBER('Mediums (Working)'!$C$20:$AQ$20)*('Mediums (Working)'!$C$20:$AQ$20&gt;=40)*('Mediums (Working)'!$C$20:$AQ$20&lt;45),'Mediums (Working)'!$C$580:$AQ$580,0))</f>
        <v>46298.9078935185</v>
      </c>
      <c r="I18" s="47" t="n">
        <f aca="false">IF(H18&gt;0,(H18-G18)*24,"")</f>
        <v>5.2611111109145</v>
      </c>
      <c r="J18" s="46" t="n">
        <f aca="false">SUMPRODUCT(ISNUMBER('Mediums (Working)'!$C$20:$AQ$20)*('Mediums (Working)'!$C$20:$AQ$20&gt;=40)*('Mediums (Working)'!$C$20:$AQ$20&lt;45))</f>
        <v>11</v>
      </c>
      <c r="K18" s="71" t="n">
        <f aca="false" t="array" ref="K18:K18">MIN(IF(ISNUMBER('Mediums (Working)'!$C$20:$AQ$20)*('Mediums (Working)'!$C$20:$AQ$20&gt;=45)*('Mediums (Working)'!$C$20:$AQ$20&lt;51),'Mediums (Working)'!$C$580:$AQ$580,99999))</f>
        <v>46298.9302893519</v>
      </c>
      <c r="L18" s="72" t="n">
        <f aca="false" t="array" ref="L18:L18">MAX(IF(ISNUMBER('Mediums (Working)'!$C$20:$AQ$20)*('Mediums (Working)'!$C$20:$AQ$20&gt;=45)*('Mediums (Working)'!$C$20:$AQ$20&lt;51),'Mediums (Working)'!$C$580:$AQ$580,0))</f>
        <v>46299.0021412037</v>
      </c>
      <c r="M18" s="47" t="n">
        <f aca="false">IF(L18&gt;0,(L18-K18)*24,"")</f>
        <v>1.72444444452412</v>
      </c>
      <c r="N18" s="46" t="n">
        <f aca="false">SUMPRODUCT(ISNUMBER('Mediums (Working)'!$C$20:$AQ$20)*('Mediums (Working)'!$C$20:$AQ$20&gt;=45)*('Mediums (Working)'!$C$20:$AQ$20&lt;51))</f>
        <v>6</v>
      </c>
      <c r="O18" s="71" t="n">
        <f aca="false" t="array" ref="O18:O18">MIN(IF(ISNUMBER('Mediums (Working)'!$C$20:$AQ$20)*('Mediums (Working)'!$C$20:$AQ$20&gt;=51)*('Mediums (Working)'!$C$20:$AQ$20&lt;60),'Mediums (Working)'!$C$580:$AQ$580,99999))</f>
        <v>46298.9905902778</v>
      </c>
      <c r="P18" s="72" t="n">
        <f aca="false" t="array" ref="P18:P18">MAX(IF(ISNUMBER('Mediums (Working)'!$C$20:$AQ$20)*('Mediums (Working)'!$C$20:$AQ$20&gt;=51)*('Mediums (Working)'!$C$20:$AQ$20&lt;60),'Mediums (Working)'!$C$580:$AQ$580,0))</f>
        <v>46299.0864699074</v>
      </c>
      <c r="Q18" s="47" t="n">
        <f aca="false">IF(P18&gt;0,(P18-O18)*24,"")</f>
        <v>2.30111111100996</v>
      </c>
      <c r="R18" s="46" t="n">
        <f aca="false">SUMPRODUCT(ISNUMBER('Mediums (Working)'!$C$20:$AQ$20)*('Mediums (Working)'!$C$20:$AQ$20&gt;=51)*('Mediums (Working)'!$C$20:$AQ$20&lt;60))</f>
        <v>6</v>
      </c>
      <c r="S18" s="71" t="n">
        <f aca="false" t="array" ref="S18:S18">MIN(IF(ISNUMBER('Mediums (Working)'!$C$20:$AQ$20)*('Mediums (Working)'!$C$20:$AQ$20&gt;=60)*('Mediums (Working)'!$C$20:$AQ$20&lt;70),'Mediums (Working)'!$C$580:$AQ$580,99999))</f>
        <v>46299.1053009259</v>
      </c>
      <c r="T18" s="72" t="n">
        <f aca="false" t="array" ref="T18:T18">MAX(IF(ISNUMBER('Mediums (Working)'!$C$20:$AQ$20)*('Mediums (Working)'!$C$20:$AQ$20&gt;=60)*('Mediums (Working)'!$C$20:$AQ$20&lt;70),'Mediums (Working)'!$C$580:$AQ$580,0))</f>
        <v>46299.206400463</v>
      </c>
      <c r="U18" s="47" t="n">
        <f aca="false">IF(T18&gt;0,(T18-S18)*24,"")</f>
        <v>2.42638888873626</v>
      </c>
      <c r="V18" s="46" t="n">
        <f aca="false">SUMPRODUCT(ISNUMBER('Mediums (Working)'!$C$20:$AQ$20)*('Mediums (Working)'!$C$20:$AQ$20&gt;=60)*('Mediums (Working)'!$C$20:$AQ$20&lt;70))</f>
        <v>5</v>
      </c>
    </row>
    <row r="19" customFormat="false" ht="15" hidden="false" customHeight="false" outlineLevel="0" collapsed="false">
      <c r="A19" s="15" t="s">
        <v>204</v>
      </c>
      <c r="B19" s="16" t="s">
        <v>153</v>
      </c>
      <c r="C19" s="71" t="n">
        <f aca="false" t="array" ref="C19:C19">MIN(IF(ISNUMBER('Mediums (Working)'!$C$21:$AQ$21)*('Mediums (Working)'!$C$21:$AQ$21&gt;=34)*('Mediums (Working)'!$C$21:$AQ$21&lt;40),'Mediums (Working)'!$C$581:$AQ$581,99999))</f>
        <v>46298.668912037</v>
      </c>
      <c r="D19" s="72" t="n">
        <f aca="false" t="array" ref="D19:D19">MAX(IF(ISNUMBER('Mediums (Working)'!$C$21:$AQ$21)*('Mediums (Working)'!$C$21:$AQ$21&gt;=34)*('Mediums (Working)'!$C$21:$AQ$21&lt;40),'Mediums (Working)'!$C$581:$AQ$581,0))</f>
        <v>46298.8556018519</v>
      </c>
      <c r="E19" s="47" t="n">
        <f aca="false">IF(D19&gt;0,(D19-C19)*24,"")</f>
        <v>4.48055555537576</v>
      </c>
      <c r="F19" s="46" t="n">
        <f aca="false">SUMPRODUCT(ISNUMBER('Mediums (Working)'!$C$21:$AQ$21)*('Mediums (Working)'!$C$21:$AQ$21&gt;=34)*('Mediums (Working)'!$C$21:$AQ$21&lt;40))</f>
        <v>11</v>
      </c>
      <c r="G19" s="71" t="n">
        <f aca="false" t="array" ref="G19:G19">MIN(IF(ISNUMBER('Mediums (Working)'!$C$21:$AQ$21)*('Mediums (Working)'!$C$21:$AQ$21&gt;=40)*('Mediums (Working)'!$C$21:$AQ$21&lt;45),'Mediums (Working)'!$C$581:$AQ$581,99999))</f>
        <v>46298.688900463</v>
      </c>
      <c r="H19" s="72" t="n">
        <f aca="false" t="array" ref="H19:H19">MAX(IF(ISNUMBER('Mediums (Working)'!$C$21:$AQ$21)*('Mediums (Working)'!$C$21:$AQ$21&gt;=40)*('Mediums (Working)'!$C$21:$AQ$21&lt;45),'Mediums (Working)'!$C$581:$AQ$581,0))</f>
        <v>46298.9080092593</v>
      </c>
      <c r="I19" s="47" t="n">
        <f aca="false">IF(H19&gt;0,(H19-G19)*24,"")</f>
        <v>5.25861111120321</v>
      </c>
      <c r="J19" s="46" t="n">
        <f aca="false">SUMPRODUCT(ISNUMBER('Mediums (Working)'!$C$21:$AQ$21)*('Mediums (Working)'!$C$21:$AQ$21&gt;=40)*('Mediums (Working)'!$C$21:$AQ$21&lt;45))</f>
        <v>10</v>
      </c>
      <c r="K19" s="71" t="n">
        <f aca="false" t="array" ref="K19:K19">MIN(IF(ISNUMBER('Mediums (Working)'!$C$21:$AQ$21)*('Mediums (Working)'!$C$21:$AQ$21&gt;=45)*('Mediums (Working)'!$C$21:$AQ$21&lt;51),'Mediums (Working)'!$C$581:$AQ$581,99999))</f>
        <v>46298.8971875</v>
      </c>
      <c r="L19" s="72" t="n">
        <f aca="false" t="array" ref="L19:L19">MAX(IF(ISNUMBER('Mediums (Working)'!$C$21:$AQ$21)*('Mediums (Working)'!$C$21:$AQ$21&gt;=45)*('Mediums (Working)'!$C$21:$AQ$21&lt;51),'Mediums (Working)'!$C$581:$AQ$581,0))</f>
        <v>46299.0022453704</v>
      </c>
      <c r="M19" s="47" t="n">
        <f aca="false">IF(L19&gt;0,(L19-K19)*24,"")</f>
        <v>2.52138888894115</v>
      </c>
      <c r="N19" s="46" t="n">
        <f aca="false">SUMPRODUCT(ISNUMBER('Mediums (Working)'!$C$21:$AQ$21)*('Mediums (Working)'!$C$21:$AQ$21&gt;=45)*('Mediums (Working)'!$C$21:$AQ$21&lt;51))</f>
        <v>7</v>
      </c>
      <c r="O19" s="71" t="n">
        <f aca="false" t="array" ref="O19:O19">MIN(IF(ISNUMBER('Mediums (Working)'!$C$21:$AQ$21)*('Mediums (Working)'!$C$21:$AQ$21&gt;=51)*('Mediums (Working)'!$C$21:$AQ$21&lt;60),'Mediums (Working)'!$C$581:$AQ$581,99999))</f>
        <v>46298.9906134259</v>
      </c>
      <c r="P19" s="72" t="n">
        <f aca="false" t="array" ref="P19:P19">MAX(IF(ISNUMBER('Mediums (Working)'!$C$21:$AQ$21)*('Mediums (Working)'!$C$21:$AQ$21&gt;=51)*('Mediums (Working)'!$C$21:$AQ$21&lt;60),'Mediums (Working)'!$C$581:$AQ$581,0))</f>
        <v>46299.0864930556</v>
      </c>
      <c r="Q19" s="47" t="n">
        <f aca="false">IF(P19&gt;0,(P19-O19)*24,"")</f>
        <v>2.30111111083534</v>
      </c>
      <c r="R19" s="46" t="n">
        <f aca="false">SUMPRODUCT(ISNUMBER('Mediums (Working)'!$C$21:$AQ$21)*('Mediums (Working)'!$C$21:$AQ$21&gt;=51)*('Mediums (Working)'!$C$21:$AQ$21&lt;60))</f>
        <v>5</v>
      </c>
      <c r="S19" s="71" t="n">
        <f aca="false" t="array" ref="S19:S19">MIN(IF(ISNUMBER('Mediums (Working)'!$C$21:$AQ$21)*('Mediums (Working)'!$C$21:$AQ$21&gt;=60)*('Mediums (Working)'!$C$21:$AQ$21&lt;70),'Mediums (Working)'!$C$581:$AQ$581,99999))</f>
        <v>46299.0660185185</v>
      </c>
      <c r="T19" s="72" t="n">
        <f aca="false" t="array" ref="T19:T19">MAX(IF(ISNUMBER('Mediums (Working)'!$C$21:$AQ$21)*('Mediums (Working)'!$C$21:$AQ$21&gt;=60)*('Mediums (Working)'!$C$21:$AQ$21&lt;70),'Mediums (Working)'!$C$581:$AQ$581,0))</f>
        <v>46299.2064236111</v>
      </c>
      <c r="U19" s="47" t="n">
        <f aca="false">IF(T19&gt;0,(T19-S19)*24,"")</f>
        <v>3.36972222221084</v>
      </c>
      <c r="V19" s="46" t="n">
        <f aca="false">SUMPRODUCT(ISNUMBER('Mediums (Working)'!$C$21:$AQ$21)*('Mediums (Working)'!$C$21:$AQ$21&gt;=60)*('Mediums (Working)'!$C$21:$AQ$21&lt;70))</f>
        <v>6</v>
      </c>
    </row>
    <row r="20" customFormat="false" ht="15" hidden="false" customHeight="false" outlineLevel="0" collapsed="false">
      <c r="A20" s="15" t="s">
        <v>207</v>
      </c>
      <c r="B20" s="16" t="s">
        <v>153</v>
      </c>
      <c r="C20" s="71" t="n">
        <f aca="false" t="array" ref="C20:C20">MIN(IF(ISNUMBER('Mediums (Working)'!$C$22:$AQ$22)*('Mediums (Working)'!$C$22:$AQ$22&gt;=34)*('Mediums (Working)'!$C$22:$AQ$22&lt;40),'Mediums (Working)'!$C$582:$AQ$582,99999))</f>
        <v>46298.6786458333</v>
      </c>
      <c r="D20" s="72" t="n">
        <f aca="false" t="array" ref="D20:D20">MAX(IF(ISNUMBER('Mediums (Working)'!$C$22:$AQ$22)*('Mediums (Working)'!$C$22:$AQ$22&gt;=34)*('Mediums (Working)'!$C$22:$AQ$22&lt;40),'Mediums (Working)'!$C$582:$AQ$582,0))</f>
        <v>46298.7719675926</v>
      </c>
      <c r="E20" s="47" t="n">
        <f aca="false">IF(D20&gt;0,(D20-C20)*24,"")</f>
        <v>2.23972222226439</v>
      </c>
      <c r="F20" s="46" t="n">
        <f aca="false">SUMPRODUCT(ISNUMBER('Mediums (Working)'!$C$22:$AQ$22)*('Mediums (Working)'!$C$22:$AQ$22&gt;=34)*('Mediums (Working)'!$C$22:$AQ$22&lt;40))</f>
        <v>5</v>
      </c>
      <c r="G20" s="71" t="n">
        <f aca="false" t="array" ref="G20:G20">MIN(IF(ISNUMBER('Mediums (Working)'!$C$22:$AQ$22)*('Mediums (Working)'!$C$22:$AQ$22&gt;=40)*('Mediums (Working)'!$C$22:$AQ$22&lt;45),'Mediums (Working)'!$C$582:$AQ$582,99999))</f>
        <v>46298.6689467593</v>
      </c>
      <c r="H20" s="72" t="n">
        <f aca="false" t="array" ref="H20:H20">MAX(IF(ISNUMBER('Mediums (Working)'!$C$22:$AQ$22)*('Mediums (Working)'!$C$22:$AQ$22&gt;=40)*('Mediums (Working)'!$C$22:$AQ$22&lt;45),'Mediums (Working)'!$C$582:$AQ$582,0))</f>
        <v>46298.8866435185</v>
      </c>
      <c r="I20" s="47" t="n">
        <f aca="false">IF(H20&gt;0,(H20-G20)*24,"")</f>
        <v>5.22472222225042</v>
      </c>
      <c r="J20" s="46" t="n">
        <f aca="false">SUMPRODUCT(ISNUMBER('Mediums (Working)'!$C$22:$AQ$22)*('Mediums (Working)'!$C$22:$AQ$22&gt;=40)*('Mediums (Working)'!$C$22:$AQ$22&lt;45))</f>
        <v>13</v>
      </c>
      <c r="K20" s="71" t="n">
        <f aca="false" t="array" ref="K20:K20">MIN(IF(ISNUMBER('Mediums (Working)'!$C$22:$AQ$22)*('Mediums (Working)'!$C$22:$AQ$22&gt;=45)*('Mediums (Working)'!$C$22:$AQ$22&lt;51),'Mediums (Working)'!$C$582:$AQ$582,99999))</f>
        <v>46298.8649537037</v>
      </c>
      <c r="L20" s="72" t="n">
        <f aca="false" t="array" ref="L20:L20">MAX(IF(ISNUMBER('Mediums (Working)'!$C$22:$AQ$22)*('Mediums (Working)'!$C$22:$AQ$22&gt;=45)*('Mediums (Working)'!$C$22:$AQ$22&lt;51),'Mediums (Working)'!$C$582:$AQ$582,0))</f>
        <v>46298.9597916667</v>
      </c>
      <c r="M20" s="47" t="n">
        <f aca="false">IF(L20&gt;0,(L20-K20)*24,"")</f>
        <v>2.27611111092847</v>
      </c>
      <c r="N20" s="46" t="n">
        <f aca="false">SUMPRODUCT(ISNUMBER('Mediums (Working)'!$C$22:$AQ$22)*('Mediums (Working)'!$C$22:$AQ$22&gt;=45)*('Mediums (Working)'!$C$22:$AQ$22&lt;51))</f>
        <v>7</v>
      </c>
      <c r="O20" s="71" t="n">
        <f aca="false" t="array" ref="O20:O20">MIN(IF(ISNUMBER('Mediums (Working)'!$C$22:$AQ$22)*('Mediums (Working)'!$C$22:$AQ$22&gt;=51)*('Mediums (Working)'!$C$22:$AQ$22&lt;60),'Mediums (Working)'!$C$582:$AQ$582,99999))</f>
        <v>46298.9694212963</v>
      </c>
      <c r="P20" s="72" t="n">
        <f aca="false" t="array" ref="P20:P20">MAX(IF(ISNUMBER('Mediums (Working)'!$C$22:$AQ$22)*('Mediums (Working)'!$C$22:$AQ$22&gt;=51)*('Mediums (Working)'!$C$22:$AQ$22&lt;60),'Mediums (Working)'!$C$582:$AQ$582,0))</f>
        <v>46299.054837963</v>
      </c>
      <c r="Q20" s="47" t="n">
        <f aca="false">IF(P20&gt;0,(P20-O20)*24,"")</f>
        <v>2.05000000004657</v>
      </c>
      <c r="R20" s="46" t="n">
        <f aca="false">SUMPRODUCT(ISNUMBER('Mediums (Working)'!$C$22:$AQ$22)*('Mediums (Working)'!$C$22:$AQ$22&gt;=51)*('Mediums (Working)'!$C$22:$AQ$22&lt;60))</f>
        <v>7</v>
      </c>
      <c r="S20" s="71" t="n">
        <f aca="false" t="array" ref="S20:S20">MIN(IF(ISNUMBER('Mediums (Working)'!$C$22:$AQ$22)*('Mediums (Working)'!$C$22:$AQ$22&gt;=60)*('Mediums (Working)'!$C$22:$AQ$22&lt;70),'Mediums (Working)'!$C$582:$AQ$582,99999))</f>
        <v>46299.0660416667</v>
      </c>
      <c r="T20" s="72" t="n">
        <f aca="false" t="array" ref="T20:T20">MAX(IF(ISNUMBER('Mediums (Working)'!$C$22:$AQ$22)*('Mediums (Working)'!$C$22:$AQ$22&gt;=60)*('Mediums (Working)'!$C$22:$AQ$22&lt;70),'Mediums (Working)'!$C$582:$AQ$582,0))</f>
        <v>46299.2064351852</v>
      </c>
      <c r="U20" s="47" t="n">
        <f aca="false">IF(T20&gt;0,(T20-S20)*24,"")</f>
        <v>3.36944444436813</v>
      </c>
      <c r="V20" s="46" t="n">
        <f aca="false">SUMPRODUCT(ISNUMBER('Mediums (Working)'!$C$22:$AQ$22)*('Mediums (Working)'!$C$22:$AQ$22&gt;=60)*('Mediums (Working)'!$C$22:$AQ$22&lt;70))</f>
        <v>7</v>
      </c>
    </row>
    <row r="21" customFormat="false" ht="15" hidden="false" customHeight="false" outlineLevel="0" collapsed="false">
      <c r="A21" s="15" t="s">
        <v>210</v>
      </c>
      <c r="B21" s="16" t="s">
        <v>153</v>
      </c>
      <c r="C21" s="71" t="n">
        <f aca="false" t="array" ref="C21:C21">MIN(IF(ISNUMBER('Mediums (Working)'!$C$23:$AQ$23)*('Mediums (Working)'!$C$23:$AQ$23&gt;=34)*('Mediums (Working)'!$C$23:$AQ$23&lt;40),'Mediums (Working)'!$C$583:$AQ$583,99999))</f>
        <v>46298.6689814815</v>
      </c>
      <c r="D21" s="72" t="n">
        <f aca="false" t="array" ref="D21:D21">MAX(IF(ISNUMBER('Mediums (Working)'!$C$23:$AQ$23)*('Mediums (Working)'!$C$23:$AQ$23&gt;=34)*('Mediums (Working)'!$C$23:$AQ$23&lt;40),'Mediums (Working)'!$C$583:$AQ$583,0))</f>
        <v>46298.7719907407</v>
      </c>
      <c r="E21" s="47" t="n">
        <f aca="false">IF(D21&gt;0,(D21-C21)*24,"")</f>
        <v>2.47222222213168</v>
      </c>
      <c r="F21" s="46" t="n">
        <f aca="false">SUMPRODUCT(ISNUMBER('Mediums (Working)'!$C$23:$AQ$23)*('Mediums (Working)'!$C$23:$AQ$23&gt;=34)*('Mediums (Working)'!$C$23:$AQ$23&lt;40))</f>
        <v>6</v>
      </c>
      <c r="G21" s="71" t="n">
        <f aca="false" t="array" ref="G21:G21">MIN(IF(ISNUMBER('Mediums (Working)'!$C$23:$AQ$23)*('Mediums (Working)'!$C$23:$AQ$23&gt;=40)*('Mediums (Working)'!$C$23:$AQ$23&lt;45),'Mediums (Working)'!$C$583:$AQ$583,99999))</f>
        <v>46298.6889467593</v>
      </c>
      <c r="H21" s="72" t="n">
        <f aca="false" t="array" ref="H21:H21">MAX(IF(ISNUMBER('Mediums (Working)'!$C$23:$AQ$23)*('Mediums (Working)'!$C$23:$AQ$23&gt;=40)*('Mediums (Working)'!$C$23:$AQ$23&lt;45),'Mediums (Working)'!$C$583:$AQ$583,0))</f>
        <v>46298.7819675926</v>
      </c>
      <c r="I21" s="47" t="n">
        <f aca="false">IF(H21&gt;0,(H21-G21)*24,"")</f>
        <v>2.23249999992549</v>
      </c>
      <c r="J21" s="46" t="n">
        <f aca="false">SUMPRODUCT(ISNUMBER('Mediums (Working)'!$C$23:$AQ$23)*('Mediums (Working)'!$C$23:$AQ$23&gt;=40)*('Mediums (Working)'!$C$23:$AQ$23&lt;45))</f>
        <v>3</v>
      </c>
      <c r="K21" s="71" t="n">
        <f aca="false" t="array" ref="K21:K21">MIN(IF(ISNUMBER('Mediums (Working)'!$C$23:$AQ$23)*('Mediums (Working)'!$C$23:$AQ$23&gt;=45)*('Mediums (Working)'!$C$23:$AQ$23&lt;51),'Mediums (Working)'!$C$583:$AQ$583,99999))</f>
        <v>46298.7606018519</v>
      </c>
      <c r="L21" s="72" t="n">
        <f aca="false" t="array" ref="L21:L21">MAX(IF(ISNUMBER('Mediums (Working)'!$C$23:$AQ$23)*('Mediums (Working)'!$C$23:$AQ$23&gt;=45)*('Mediums (Working)'!$C$23:$AQ$23&lt;51),'Mediums (Working)'!$C$583:$AQ$583,0))</f>
        <v>46298.8866666667</v>
      </c>
      <c r="M21" s="47" t="n">
        <f aca="false">IF(L21&gt;0,(L21-K21)*24,"")</f>
        <v>3.02555555576691</v>
      </c>
      <c r="N21" s="46" t="n">
        <f aca="false">SUMPRODUCT(ISNUMBER('Mediums (Working)'!$C$23:$AQ$23)*('Mediums (Working)'!$C$23:$AQ$23&gt;=45)*('Mediums (Working)'!$C$23:$AQ$23&lt;51))</f>
        <v>10</v>
      </c>
      <c r="O21" s="71" t="n">
        <f aca="false" t="array" ref="O21:O21">MIN(IF(ISNUMBER('Mediums (Working)'!$C$23:$AQ$23)*('Mediums (Working)'!$C$23:$AQ$23&gt;=51)*('Mediums (Working)'!$C$23:$AQ$23&lt;60),'Mediums (Working)'!$C$583:$AQ$583,99999))</f>
        <v>46298.865</v>
      </c>
      <c r="P21" s="72" t="n">
        <f aca="false" t="array" ref="P21:P21">MAX(IF(ISNUMBER('Mediums (Working)'!$C$23:$AQ$23)*('Mediums (Working)'!$C$23:$AQ$23&gt;=51)*('Mediums (Working)'!$C$23:$AQ$23&lt;60),'Mediums (Working)'!$C$583:$AQ$583,0))</f>
        <v>46299.0548842593</v>
      </c>
      <c r="Q21" s="47" t="n">
        <f aca="false">IF(P21&gt;0,(P21-O21)*24,"")</f>
        <v>4.55722222232726</v>
      </c>
      <c r="R21" s="46" t="n">
        <f aca="false">SUMPRODUCT(ISNUMBER('Mediums (Working)'!$C$23:$AQ$23)*('Mediums (Working)'!$C$23:$AQ$23&gt;=51)*('Mediums (Working)'!$C$23:$AQ$23&lt;60))</f>
        <v>11</v>
      </c>
      <c r="S21" s="71" t="n">
        <f aca="false" t="array" ref="S21:S21">MIN(IF(ISNUMBER('Mediums (Working)'!$C$23:$AQ$23)*('Mediums (Working)'!$C$23:$AQ$23&gt;=60)*('Mediums (Working)'!$C$23:$AQ$23&lt;70),'Mediums (Working)'!$C$583:$AQ$583,99999))</f>
        <v>46299.0327199074</v>
      </c>
      <c r="T21" s="72" t="n">
        <f aca="false" t="array" ref="T21:T21">MAX(IF(ISNUMBER('Mediums (Working)'!$C$23:$AQ$23)*('Mediums (Working)'!$C$23:$AQ$23&gt;=60)*('Mediums (Working)'!$C$23:$AQ$23&lt;70),'Mediums (Working)'!$C$583:$AQ$583,0))</f>
        <v>46299.1474768519</v>
      </c>
      <c r="U21" s="47" t="n">
        <f aca="false">IF(T21&gt;0,(T21-S21)*24,"")</f>
        <v>2.75416666665114</v>
      </c>
      <c r="V21" s="46" t="n">
        <f aca="false">SUMPRODUCT(ISNUMBER('Mediums (Working)'!$C$23:$AQ$23)*('Mediums (Working)'!$C$23:$AQ$23&gt;=60)*('Mediums (Working)'!$C$23:$AQ$23&lt;70))</f>
        <v>6</v>
      </c>
    </row>
    <row r="22" customFormat="false" ht="15" hidden="false" customHeight="false" outlineLevel="0" collapsed="false">
      <c r="A22" s="15" t="s">
        <v>213</v>
      </c>
      <c r="B22" s="16" t="s">
        <v>153</v>
      </c>
      <c r="C22" s="71" t="n">
        <f aca="false" t="array" ref="C22:C22">MIN(IF(ISNUMBER('Mediums (Working)'!$C$24:$AQ$24)*('Mediums (Working)'!$C$24:$AQ$24&gt;=34)*('Mediums (Working)'!$C$24:$AQ$24&lt;40),'Mediums (Working)'!$C$584:$AQ$584,99999))</f>
        <v>46298.6787731482</v>
      </c>
      <c r="D22" s="72" t="n">
        <f aca="false" t="array" ref="D22:D22">MAX(IF(ISNUMBER('Mediums (Working)'!$C$24:$AQ$24)*('Mediums (Working)'!$C$24:$AQ$24&gt;=34)*('Mediums (Working)'!$C$24:$AQ$24&lt;40),'Mediums (Working)'!$C$584:$AQ$584,0))</f>
        <v>46298.7720486111</v>
      </c>
      <c r="E22" s="47" t="n">
        <f aca="false">IF(D22&gt;0,(D22-C22)*24,"")</f>
        <v>2.23861111089354</v>
      </c>
      <c r="F22" s="46" t="n">
        <f aca="false">SUMPRODUCT(ISNUMBER('Mediums (Working)'!$C$24:$AQ$24)*('Mediums (Working)'!$C$24:$AQ$24&gt;=34)*('Mediums (Working)'!$C$24:$AQ$24&lt;40))</f>
        <v>6</v>
      </c>
      <c r="G22" s="71" t="n">
        <f aca="false" t="array" ref="G22:G22">MIN(IF(ISNUMBER('Mediums (Working)'!$C$24:$AQ$24)*('Mediums (Working)'!$C$24:$AQ$24&gt;=40)*('Mediums (Working)'!$C$24:$AQ$24&lt;45),'Mediums (Working)'!$C$584:$AQ$584,99999))</f>
        <v>46298.6690162037</v>
      </c>
      <c r="H22" s="72" t="n">
        <f aca="false" t="array" ref="H22:H22">MAX(IF(ISNUMBER('Mediums (Working)'!$C$24:$AQ$24)*('Mediums (Working)'!$C$24:$AQ$24&gt;=40)*('Mediums (Working)'!$C$24:$AQ$24&lt;45),'Mediums (Working)'!$C$584:$AQ$584,0))</f>
        <v>46298.8556597222</v>
      </c>
      <c r="I22" s="47" t="n">
        <f aca="false">IF(H22&gt;0,(H22-G22)*24,"")</f>
        <v>4.47944444452878</v>
      </c>
      <c r="J22" s="46" t="n">
        <f aca="false">SUMPRODUCT(ISNUMBER('Mediums (Working)'!$C$24:$AQ$24)*('Mediums (Working)'!$C$24:$AQ$24&gt;=40)*('Mediums (Working)'!$C$24:$AQ$24&lt;45))</f>
        <v>11</v>
      </c>
      <c r="K22" s="71" t="n">
        <f aca="false" t="array" ref="K22:K22">MIN(IF(ISNUMBER('Mediums (Working)'!$C$24:$AQ$24)*('Mediums (Working)'!$C$24:$AQ$24&gt;=45)*('Mediums (Working)'!$C$24:$AQ$24&lt;51),'Mediums (Working)'!$C$584:$AQ$584,99999))</f>
        <v>46298.8444212963</v>
      </c>
      <c r="L22" s="72" t="n">
        <f aca="false" t="array" ref="L22:L22">MAX(IF(ISNUMBER('Mediums (Working)'!$C$24:$AQ$24)*('Mediums (Working)'!$C$24:$AQ$24&gt;=45)*('Mediums (Working)'!$C$24:$AQ$24&lt;51),'Mediums (Working)'!$C$584:$AQ$584,0))</f>
        <v>46298.9598726852</v>
      </c>
      <c r="M22" s="47" t="n">
        <f aca="false">IF(L22&gt;0,(L22-K22)*24,"")</f>
        <v>2.77083333319752</v>
      </c>
      <c r="N22" s="46" t="n">
        <f aca="false">SUMPRODUCT(ISNUMBER('Mediums (Working)'!$C$24:$AQ$24)*('Mediums (Working)'!$C$24:$AQ$24&gt;=45)*('Mediums (Working)'!$C$24:$AQ$24&lt;51))</f>
        <v>8</v>
      </c>
      <c r="O22" s="71" t="n">
        <f aca="false" t="array" ref="O22:O22">MIN(IF(ISNUMBER('Mediums (Working)'!$C$24:$AQ$24)*('Mediums (Working)'!$C$24:$AQ$24&gt;=51)*('Mediums (Working)'!$C$24:$AQ$24&lt;60),'Mediums (Working)'!$C$584:$AQ$584,99999))</f>
        <v>46298.8650347222</v>
      </c>
      <c r="P22" s="72" t="n">
        <f aca="false" t="array" ref="P22:P22">MAX(IF(ISNUMBER('Mediums (Working)'!$C$24:$AQ$24)*('Mediums (Working)'!$C$24:$AQ$24&gt;=51)*('Mediums (Working)'!$C$24:$AQ$24&lt;60),'Mediums (Working)'!$C$584:$AQ$584,0))</f>
        <v>46299.0549537037</v>
      </c>
      <c r="Q22" s="47" t="n">
        <f aca="false">IF(P22&gt;0,(P22-O22)*24,"")</f>
        <v>4.55805555550614</v>
      </c>
      <c r="R22" s="46" t="n">
        <f aca="false">SUMPRODUCT(ISNUMBER('Mediums (Working)'!$C$24:$AQ$24)*('Mediums (Working)'!$C$24:$AQ$24&gt;=51)*('Mediums (Working)'!$C$24:$AQ$24&lt;60))</f>
        <v>7</v>
      </c>
      <c r="S22" s="71" t="n">
        <f aca="false" t="array" ref="S22:S22">MIN(IF(ISNUMBER('Mediums (Working)'!$C$24:$AQ$24)*('Mediums (Working)'!$C$24:$AQ$24&gt;=60)*('Mediums (Working)'!$C$24:$AQ$24&lt;70),'Mediums (Working)'!$C$584:$AQ$584,99999))</f>
        <v>46299.0327777778</v>
      </c>
      <c r="T22" s="72" t="n">
        <f aca="false" t="array" ref="T22:T22">MAX(IF(ISNUMBER('Mediums (Working)'!$C$24:$AQ$24)*('Mediums (Working)'!$C$24:$AQ$24&gt;=60)*('Mediums (Working)'!$C$24:$AQ$24&lt;70),'Mediums (Working)'!$C$584:$AQ$584,0))</f>
        <v>46299.1475231482</v>
      </c>
      <c r="U22" s="47" t="n">
        <f aca="false">IF(T22&gt;0,(T22-S22)*24,"")</f>
        <v>2.75388888898306</v>
      </c>
      <c r="V22" s="46" t="n">
        <f aca="false">SUMPRODUCT(ISNUMBER('Mediums (Working)'!$C$24:$AQ$24)*('Mediums (Working)'!$C$24:$AQ$24&gt;=60)*('Mediums (Working)'!$C$24:$AQ$24&lt;70))</f>
        <v>6</v>
      </c>
    </row>
    <row r="23" customFormat="false" ht="15" hidden="false" customHeight="false" outlineLevel="0" collapsed="false">
      <c r="A23" s="15" t="s">
        <v>216</v>
      </c>
      <c r="B23" s="16" t="s">
        <v>153</v>
      </c>
      <c r="C23" s="71" t="n">
        <f aca="false" t="array" ref="C23:C23">MIN(IF(ISNUMBER('Mediums (Working)'!$C$25:$AQ$25)*('Mediums (Working)'!$C$25:$AQ$25&gt;=34)*('Mediums (Working)'!$C$25:$AQ$25&lt;40),'Mediums (Working)'!$C$585:$AQ$585,99999))</f>
        <v>46298.6691319444</v>
      </c>
      <c r="D23" s="72" t="n">
        <f aca="false" t="array" ref="D23:D23">MAX(IF(ISNUMBER('Mediums (Working)'!$C$25:$AQ$25)*('Mediums (Working)'!$C$25:$AQ$25&gt;=34)*('Mediums (Working)'!$C$25:$AQ$25&lt;40),'Mediums (Working)'!$C$585:$AQ$585,0))</f>
        <v>46298.7722222222</v>
      </c>
      <c r="E23" s="47" t="n">
        <f aca="false">IF(D23&gt;0,(D23-C23)*24,"")</f>
        <v>2.47416666668141</v>
      </c>
      <c r="F23" s="46" t="n">
        <f aca="false">SUMPRODUCT(ISNUMBER('Mediums (Working)'!$C$25:$AQ$25)*('Mediums (Working)'!$C$25:$AQ$25&gt;=34)*('Mediums (Working)'!$C$25:$AQ$25&lt;40))</f>
        <v>9</v>
      </c>
      <c r="G23" s="71" t="n">
        <f aca="false" t="array" ref="G23:G23">MIN(IF(ISNUMBER('Mediums (Working)'!$C$25:$AQ$25)*('Mediums (Working)'!$C$25:$AQ$25&gt;=40)*('Mediums (Working)'!$C$25:$AQ$25&lt;45),'Mediums (Working)'!$C$585:$AQ$585,99999))</f>
        <v>46298.7612152778</v>
      </c>
      <c r="H23" s="72" t="n">
        <f aca="false" t="array" ref="H23:H23">MAX(IF(ISNUMBER('Mediums (Working)'!$C$25:$AQ$25)*('Mediums (Working)'!$C$25:$AQ$25&gt;=40)*('Mediums (Working)'!$C$25:$AQ$25&lt;45),'Mediums (Working)'!$C$585:$AQ$585,0))</f>
        <v>46298.8867939815</v>
      </c>
      <c r="I23" s="47" t="n">
        <f aca="false">IF(H23&gt;0,(H23-G23)*24,"")</f>
        <v>3.01388888881775</v>
      </c>
      <c r="J23" s="46" t="n">
        <f aca="false">SUMPRODUCT(ISNUMBER('Mediums (Working)'!$C$25:$AQ$25)*('Mediums (Working)'!$C$25:$AQ$25&gt;=40)*('Mediums (Working)'!$C$25:$AQ$25&lt;45))</f>
        <v>10</v>
      </c>
      <c r="K23" s="71" t="n">
        <f aca="false" t="array" ref="K23:K23">MIN(IF(ISNUMBER('Mediums (Working)'!$C$25:$AQ$25)*('Mediums (Working)'!$C$25:$AQ$25&gt;=45)*('Mediums (Working)'!$C$25:$AQ$25&lt;51),'Mediums (Working)'!$C$585:$AQ$585,99999))</f>
        <v>46298.865150463</v>
      </c>
      <c r="L23" s="72" t="n">
        <f aca="false" t="array" ref="L23:L23">MAX(IF(ISNUMBER('Mediums (Working)'!$C$25:$AQ$25)*('Mediums (Working)'!$C$25:$AQ$25&gt;=45)*('Mediums (Working)'!$C$25:$AQ$25&lt;51),'Mediums (Working)'!$C$585:$AQ$585,0))</f>
        <v>46299.0024537037</v>
      </c>
      <c r="M23" s="47" t="n">
        <f aca="false">IF(L23&gt;0,(L23-K23)*24,"")</f>
        <v>3.29527777782641</v>
      </c>
      <c r="N23" s="46" t="n">
        <f aca="false">SUMPRODUCT(ISNUMBER('Mediums (Working)'!$C$25:$AQ$25)*('Mediums (Working)'!$C$25:$AQ$25&gt;=45)*('Mediums (Working)'!$C$25:$AQ$25&lt;51))</f>
        <v>9</v>
      </c>
      <c r="O23" s="71" t="n">
        <f aca="false" t="array" ref="O23:O23">MIN(IF(ISNUMBER('Mediums (Working)'!$C$25:$AQ$25)*('Mediums (Working)'!$C$25:$AQ$25&gt;=51)*('Mediums (Working)'!$C$25:$AQ$25&lt;60),'Mediums (Working)'!$C$585:$AQ$585,99999))</f>
        <v>46298.9695949074</v>
      </c>
      <c r="P23" s="72" t="n">
        <f aca="false" t="array" ref="P23:P23">MAX(IF(ISNUMBER('Mediums (Working)'!$C$25:$AQ$25)*('Mediums (Working)'!$C$25:$AQ$25&gt;=51)*('Mediums (Working)'!$C$25:$AQ$25&lt;60),'Mediums (Working)'!$C$585:$AQ$585,0))</f>
        <v>46299.0550694445</v>
      </c>
      <c r="Q23" s="47" t="n">
        <f aca="false">IF(P23&gt;0,(P23-O23)*24,"")</f>
        <v>2.05138888891088</v>
      </c>
      <c r="R23" s="46" t="n">
        <f aca="false">SUMPRODUCT(ISNUMBER('Mediums (Working)'!$C$25:$AQ$25)*('Mediums (Working)'!$C$25:$AQ$25&gt;=51)*('Mediums (Working)'!$C$25:$AQ$25&lt;60))</f>
        <v>4</v>
      </c>
      <c r="S23" s="71" t="n">
        <f aca="false" t="array" ref="S23:S23">MIN(IF(ISNUMBER('Mediums (Working)'!$C$25:$AQ$25)*('Mediums (Working)'!$C$25:$AQ$25&gt;=60)*('Mediums (Working)'!$C$25:$AQ$25&lt;70),'Mediums (Working)'!$C$585:$AQ$585,99999))</f>
        <v>46299.0328819445</v>
      </c>
      <c r="T23" s="72" t="n">
        <f aca="false" t="array" ref="T23:T23">MAX(IF(ISNUMBER('Mediums (Working)'!$C$25:$AQ$25)*('Mediums (Working)'!$C$25:$AQ$25&gt;=60)*('Mediums (Working)'!$C$25:$AQ$25&lt;70),'Mediums (Working)'!$C$585:$AQ$585,0))</f>
        <v>46299.2065856482</v>
      </c>
      <c r="U23" s="47" t="n">
        <f aca="false">IF(T23&gt;0,(T23-S23)*24,"")</f>
        <v>4.16888888884569</v>
      </c>
      <c r="V23" s="46" t="n">
        <f aca="false">SUMPRODUCT(ISNUMBER('Mediums (Working)'!$C$25:$AQ$25)*('Mediums (Working)'!$C$25:$AQ$25&gt;=60)*('Mediums (Working)'!$C$25:$AQ$25&lt;70))</f>
        <v>8</v>
      </c>
    </row>
    <row r="24" customFormat="false" ht="15" hidden="false" customHeight="false" outlineLevel="0" collapsed="false">
      <c r="A24" s="15" t="s">
        <v>219</v>
      </c>
      <c r="B24" s="16" t="s">
        <v>153</v>
      </c>
      <c r="C24" s="71" t="n">
        <f aca="false" t="array" ref="C24:C24">MIN(IF(ISNUMBER('Mediums (Working)'!$C$26:$AQ$26)*('Mediums (Working)'!$C$26:$AQ$26&gt;=34)*('Mediums (Working)'!$C$26:$AQ$26&lt;40),'Mediums (Working)'!$C$586:$AQ$586,99999))</f>
        <v>46298.6691782407</v>
      </c>
      <c r="D24" s="72" t="n">
        <f aca="false" t="array" ref="D24:D24">MAX(IF(ISNUMBER('Mediums (Working)'!$C$26:$AQ$26)*('Mediums (Working)'!$C$26:$AQ$26&gt;=34)*('Mediums (Working)'!$C$26:$AQ$26&lt;40),'Mediums (Working)'!$C$586:$AQ$586,0))</f>
        <v>46298.7722337963</v>
      </c>
      <c r="E24" s="47" t="n">
        <f aca="false">IF(D24&gt;0,(D24-C24)*24,"")</f>
        <v>2.4733333333279</v>
      </c>
      <c r="F24" s="46" t="n">
        <f aca="false">SUMPRODUCT(ISNUMBER('Mediums (Working)'!$C$26:$AQ$26)*('Mediums (Working)'!$C$26:$AQ$26&gt;=34)*('Mediums (Working)'!$C$26:$AQ$26&lt;40))</f>
        <v>7</v>
      </c>
      <c r="G24" s="71" t="n">
        <f aca="false" t="array" ref="G24:G24">MIN(IF(ISNUMBER('Mediums (Working)'!$C$26:$AQ$26)*('Mediums (Working)'!$C$26:$AQ$26&gt;=40)*('Mediums (Working)'!$C$26:$AQ$26&lt;45),'Mediums (Working)'!$C$586:$AQ$586,99999))</f>
        <v>46298.7612384259</v>
      </c>
      <c r="H24" s="72" t="n">
        <f aca="false" t="array" ref="H24:H24">MAX(IF(ISNUMBER('Mediums (Working)'!$C$26:$AQ$26)*('Mediums (Working)'!$C$26:$AQ$26&gt;=40)*('Mediums (Working)'!$C$26:$AQ$26&lt;45),'Mediums (Working)'!$C$586:$AQ$586,0))</f>
        <v>46298.8868055556</v>
      </c>
      <c r="I24" s="47" t="n">
        <f aca="false">IF(H24&gt;0,(H24-G24)*24,"")</f>
        <v>3.01361111114966</v>
      </c>
      <c r="J24" s="46" t="n">
        <f aca="false">SUMPRODUCT(ISNUMBER('Mediums (Working)'!$C$26:$AQ$26)*('Mediums (Working)'!$C$26:$AQ$26&gt;=40)*('Mediums (Working)'!$C$26:$AQ$26&lt;45))</f>
        <v>12</v>
      </c>
      <c r="K24" s="71" t="n">
        <f aca="false" t="array" ref="K24:K24">MIN(IF(ISNUMBER('Mediums (Working)'!$C$26:$AQ$26)*('Mediums (Working)'!$C$26:$AQ$26&gt;=45)*('Mediums (Working)'!$C$26:$AQ$26&lt;51),'Mediums (Working)'!$C$586:$AQ$586,99999))</f>
        <v>46298.8974537037</v>
      </c>
      <c r="L24" s="72" t="n">
        <f aca="false" t="array" ref="L24:L24">MAX(IF(ISNUMBER('Mediums (Working)'!$C$26:$AQ$26)*('Mediums (Working)'!$C$26:$AQ$26&gt;=45)*('Mediums (Working)'!$C$26:$AQ$26&lt;51),'Mediums (Working)'!$C$586:$AQ$586,0))</f>
        <v>46299.0550925926</v>
      </c>
      <c r="M24" s="47" t="n">
        <f aca="false">IF(L24&gt;0,(L24-K24)*24,"")</f>
        <v>3.78333333326736</v>
      </c>
      <c r="N24" s="46" t="n">
        <f aca="false">SUMPRODUCT(ISNUMBER('Mediums (Working)'!$C$26:$AQ$26)*('Mediums (Working)'!$C$26:$AQ$26&gt;=45)*('Mediums (Working)'!$C$26:$AQ$26&lt;51))</f>
        <v>11</v>
      </c>
      <c r="O24" s="71" t="n">
        <f aca="false" t="array" ref="O24:O24">MIN(IF(ISNUMBER('Mediums (Working)'!$C$26:$AQ$26)*('Mediums (Working)'!$C$26:$AQ$26&gt;=51)*('Mediums (Working)'!$C$26:$AQ$26&lt;60),'Mediums (Working)'!$C$586:$AQ$586,99999))</f>
        <v>46299.0329050926</v>
      </c>
      <c r="P24" s="72" t="n">
        <f aca="false" t="array" ref="P24:P24">MAX(IF(ISNUMBER('Mediums (Working)'!$C$26:$AQ$26)*('Mediums (Working)'!$C$26:$AQ$26&gt;=51)*('Mediums (Working)'!$C$26:$AQ$26&lt;60),'Mediums (Working)'!$C$586:$AQ$586,0))</f>
        <v>46299.0662152778</v>
      </c>
      <c r="Q24" s="47" t="n">
        <f aca="false">IF(P24&gt;0,(P24-O24)*24,"")</f>
        <v>0.799444444652181</v>
      </c>
      <c r="R24" s="46" t="n">
        <f aca="false">SUMPRODUCT(ISNUMBER('Mediums (Working)'!$C$26:$AQ$26)*('Mediums (Working)'!$C$26:$AQ$26&gt;=51)*('Mediums (Working)'!$C$26:$AQ$26&lt;60))</f>
        <v>2</v>
      </c>
      <c r="S24" s="71" t="n">
        <f aca="false" t="array" ref="S24:S24">MIN(IF(ISNUMBER('Mediums (Working)'!$C$26:$AQ$26)*('Mediums (Working)'!$C$26:$AQ$26&gt;=60)*('Mediums (Working)'!$C$26:$AQ$26&lt;70),'Mediums (Working)'!$C$586:$AQ$586,99999))</f>
        <v>46299.0867013889</v>
      </c>
      <c r="T24" s="72" t="n">
        <f aca="false" t="array" ref="T24:T24">MAX(IF(ISNUMBER('Mediums (Working)'!$C$26:$AQ$26)*('Mediums (Working)'!$C$26:$AQ$26&gt;=60)*('Mediums (Working)'!$C$26:$AQ$26&lt;70),'Mediums (Working)'!$C$586:$AQ$586,0))</f>
        <v>46299.2066087963</v>
      </c>
      <c r="U24" s="47" t="n">
        <f aca="false">IF(T24&gt;0,(T24-S24)*24,"")</f>
        <v>2.87777777784504</v>
      </c>
      <c r="V24" s="46" t="n">
        <f aca="false">SUMPRODUCT(ISNUMBER('Mediums (Working)'!$C$26:$AQ$26)*('Mediums (Working)'!$C$26:$AQ$26&gt;=60)*('Mediums (Working)'!$C$26:$AQ$26&lt;70))</f>
        <v>6</v>
      </c>
    </row>
    <row r="25" customFormat="false" ht="15" hidden="false" customHeight="false" outlineLevel="0" collapsed="false">
      <c r="A25" s="15" t="s">
        <v>222</v>
      </c>
      <c r="B25" s="16" t="s">
        <v>153</v>
      </c>
      <c r="C25" s="71" t="n">
        <f aca="false" t="array" ref="C25:C25">MIN(IF(ISNUMBER('Mediums (Working)'!$C$27:$AQ$27)*('Mediums (Working)'!$C$27:$AQ$27&gt;=34)*('Mediums (Working)'!$C$27:$AQ$27&lt;40),'Mediums (Working)'!$C$587:$AQ$587,99999))</f>
        <v>46298.669212963</v>
      </c>
      <c r="D25" s="72" t="n">
        <f aca="false" t="array" ref="D25:D25">MAX(IF(ISNUMBER('Mediums (Working)'!$C$27:$AQ$27)*('Mediums (Working)'!$C$27:$AQ$27&gt;=34)*('Mediums (Working)'!$C$27:$AQ$27&lt;40),'Mediums (Working)'!$C$587:$AQ$587,0))</f>
        <v>46298.7722453704</v>
      </c>
      <c r="E25" s="47" t="n">
        <f aca="false">IF(D25&gt;0,(D25-C25)*24,"")</f>
        <v>2.47277777764248</v>
      </c>
      <c r="F25" s="46" t="n">
        <f aca="false">SUMPRODUCT(ISNUMBER('Mediums (Working)'!$C$27:$AQ$27)*('Mediums (Working)'!$C$27:$AQ$27&gt;=34)*('Mediums (Working)'!$C$27:$AQ$27&lt;40))</f>
        <v>6</v>
      </c>
      <c r="G25" s="71" t="n">
        <f aca="false" t="array" ref="G25:G25">MIN(IF(ISNUMBER('Mediums (Working)'!$C$27:$AQ$27)*('Mediums (Working)'!$C$27:$AQ$27&gt;=40)*('Mediums (Working)'!$C$27:$AQ$27&lt;45),'Mediums (Working)'!$C$587:$AQ$587,99999))</f>
        <v>46298.7102893519</v>
      </c>
      <c r="H25" s="72" t="n">
        <f aca="false" t="array" ref="H25:H25">MAX(IF(ISNUMBER('Mediums (Working)'!$C$27:$AQ$27)*('Mediums (Working)'!$C$27:$AQ$27&gt;=40)*('Mediums (Working)'!$C$27:$AQ$27&lt;45),'Mediums (Working)'!$C$587:$AQ$587,0))</f>
        <v>46298.9084143519</v>
      </c>
      <c r="I25" s="47" t="n">
        <f aca="false">IF(H25&gt;0,(H25-G25)*24,"")</f>
        <v>4.75499999988824</v>
      </c>
      <c r="J25" s="46" t="n">
        <f aca="false">SUMPRODUCT(ISNUMBER('Mediums (Working)'!$C$27:$AQ$27)*('Mediums (Working)'!$C$27:$AQ$27&gt;=40)*('Mediums (Working)'!$C$27:$AQ$27&lt;45))</f>
        <v>12</v>
      </c>
      <c r="K25" s="71" t="n">
        <f aca="false" t="array" ref="K25:K25">MIN(IF(ISNUMBER('Mediums (Working)'!$C$27:$AQ$27)*('Mediums (Working)'!$C$27:$AQ$27&gt;=45)*('Mediums (Working)'!$C$27:$AQ$27&lt;51),'Mediums (Working)'!$C$587:$AQ$587,99999))</f>
        <v>46298.8557638889</v>
      </c>
      <c r="L25" s="72" t="n">
        <f aca="false" t="array" ref="L25:L25">MAX(IF(ISNUMBER('Mediums (Working)'!$C$27:$AQ$27)*('Mediums (Working)'!$C$27:$AQ$27&gt;=45)*('Mediums (Working)'!$C$27:$AQ$27&lt;51),'Mediums (Working)'!$C$587:$AQ$587,0))</f>
        <v>46299.0662384259</v>
      </c>
      <c r="M25" s="47" t="n">
        <f aca="false">IF(L25&gt;0,(L25-K25)*24,"")</f>
        <v>5.05138888891088</v>
      </c>
      <c r="N25" s="46" t="n">
        <f aca="false">SUMPRODUCT(ISNUMBER('Mediums (Working)'!$C$27:$AQ$27)*('Mediums (Working)'!$C$27:$AQ$27&gt;=45)*('Mediums (Working)'!$C$27:$AQ$27&lt;51))</f>
        <v>13</v>
      </c>
      <c r="O25" s="71" t="n">
        <f aca="false" t="array" ref="O25:O25">MIN(IF(ISNUMBER('Mediums (Working)'!$C$27:$AQ$27)*('Mediums (Working)'!$C$27:$AQ$27&gt;=51)*('Mediums (Working)'!$C$27:$AQ$27&lt;60),'Mediums (Working)'!$C$587:$AQ$587,99999))</f>
        <v>46299.0329282407</v>
      </c>
      <c r="P25" s="72" t="n">
        <f aca="false" t="array" ref="P25:P25">MAX(IF(ISNUMBER('Mediums (Working)'!$C$27:$AQ$27)*('Mediums (Working)'!$C$27:$AQ$27&gt;=51)*('Mediums (Working)'!$C$27:$AQ$27&lt;60),'Mediums (Working)'!$C$587:$AQ$587,0))</f>
        <v>46299.0329282407</v>
      </c>
      <c r="Q25" s="47" t="n">
        <f aca="false">IF(P25&gt;0,(P25-O25)*24,"")</f>
        <v>0</v>
      </c>
      <c r="R25" s="46" t="n">
        <f aca="false">SUMPRODUCT(ISNUMBER('Mediums (Working)'!$C$27:$AQ$27)*('Mediums (Working)'!$C$27:$AQ$27&gt;=51)*('Mediums (Working)'!$C$27:$AQ$27&lt;60))</f>
        <v>1</v>
      </c>
      <c r="S25" s="71" t="n">
        <f aca="false" t="array" ref="S25:S25">MIN(IF(ISNUMBER('Mediums (Working)'!$C$27:$AQ$27)*('Mediums (Working)'!$C$27:$AQ$27&gt;=60)*('Mediums (Working)'!$C$27:$AQ$27&lt;70),'Mediums (Working)'!$C$587:$AQ$587,99999))</f>
        <v>46299.086724537</v>
      </c>
      <c r="T25" s="72" t="n">
        <f aca="false" t="array" ref="T25:T25">MAX(IF(ISNUMBER('Mediums (Working)'!$C$27:$AQ$27)*('Mediums (Working)'!$C$27:$AQ$27&gt;=60)*('Mediums (Working)'!$C$27:$AQ$27&lt;70),'Mediums (Working)'!$C$587:$AQ$587,0))</f>
        <v>46299.2066203704</v>
      </c>
      <c r="U25" s="47" t="n">
        <f aca="false">IF(T25&gt;0,(T25-S25)*24,"")</f>
        <v>2.87750000000233</v>
      </c>
      <c r="V25" s="46" t="n">
        <f aca="false">SUMPRODUCT(ISNUMBER('Mediums (Working)'!$C$27:$AQ$27)*('Mediums (Working)'!$C$27:$AQ$27&gt;=60)*('Mediums (Working)'!$C$27:$AQ$27&lt;70))</f>
        <v>6</v>
      </c>
    </row>
    <row r="26" customFormat="false" ht="15" hidden="false" customHeight="false" outlineLevel="0" collapsed="false">
      <c r="A26" s="15" t="s">
        <v>225</v>
      </c>
      <c r="B26" s="16" t="s">
        <v>153</v>
      </c>
      <c r="C26" s="71" t="n">
        <f aca="false" t="array" ref="C26:C26">MIN(IF(ISNUMBER('Mediums (Working)'!$C$28:$AQ$28)*('Mediums (Working)'!$C$28:$AQ$28&gt;=34)*('Mediums (Working)'!$C$28:$AQ$28&lt;40),'Mediums (Working)'!$C$588:$AQ$588,99999))</f>
        <v>46298.6790277778</v>
      </c>
      <c r="D26" s="72" t="n">
        <f aca="false" t="array" ref="D26:D26">MAX(IF(ISNUMBER('Mediums (Working)'!$C$28:$AQ$28)*('Mediums (Working)'!$C$28:$AQ$28&gt;=34)*('Mediums (Working)'!$C$28:$AQ$28&lt;40),'Mediums (Working)'!$C$588:$AQ$588,0))</f>
        <v>46298.7722685185</v>
      </c>
      <c r="E26" s="47" t="n">
        <f aca="false">IF(D26&gt;0,(D26-C26)*24,"")</f>
        <v>2.23777777771466</v>
      </c>
      <c r="F26" s="46" t="n">
        <f aca="false">SUMPRODUCT(ISNUMBER('Mediums (Working)'!$C$28:$AQ$28)*('Mediums (Working)'!$C$28:$AQ$28&gt;=34)*('Mediums (Working)'!$C$28:$AQ$28&lt;40))</f>
        <v>4</v>
      </c>
      <c r="G26" s="71" t="n">
        <f aca="false" t="array" ref="G26:G26">MIN(IF(ISNUMBER('Mediums (Working)'!$C$28:$AQ$28)*('Mediums (Working)'!$C$28:$AQ$28&gt;=40)*('Mediums (Working)'!$C$28:$AQ$28&lt;45),'Mediums (Working)'!$C$588:$AQ$588,99999))</f>
        <v>46298.6692476852</v>
      </c>
      <c r="H26" s="72" t="n">
        <f aca="false" t="array" ref="H26:H26">MAX(IF(ISNUMBER('Mediums (Working)'!$C$28:$AQ$28)*('Mediums (Working)'!$C$28:$AQ$28&gt;=40)*('Mediums (Working)'!$C$28:$AQ$28&lt;45),'Mediums (Working)'!$C$588:$AQ$588,0))</f>
        <v>46298.9084375</v>
      </c>
      <c r="I26" s="47" t="n">
        <f aca="false">IF(H26&gt;0,(H26-G26)*24,"")</f>
        <v>5.74055555567611</v>
      </c>
      <c r="J26" s="46" t="n">
        <f aca="false">SUMPRODUCT(ISNUMBER('Mediums (Working)'!$C$28:$AQ$28)*('Mediums (Working)'!$C$28:$AQ$28&gt;=40)*('Mediums (Working)'!$C$28:$AQ$28&lt;45))</f>
        <v>15</v>
      </c>
      <c r="K26" s="71" t="n">
        <f aca="false" t="array" ref="K26:K26">MIN(IF(ISNUMBER('Mediums (Working)'!$C$28:$AQ$28)*('Mediums (Working)'!$C$28:$AQ$28&gt;=45)*('Mediums (Working)'!$C$28:$AQ$28&lt;51),'Mediums (Working)'!$C$588:$AQ$588,99999))</f>
        <v>46298.8652314815</v>
      </c>
      <c r="L26" s="72" t="n">
        <f aca="false" t="array" ref="L26:L26">MAX(IF(ISNUMBER('Mediums (Working)'!$C$28:$AQ$28)*('Mediums (Working)'!$C$28:$AQ$28&gt;=45)*('Mediums (Working)'!$C$28:$AQ$28&lt;51),'Mediums (Working)'!$C$588:$AQ$588,0))</f>
        <v>46299.017662037</v>
      </c>
      <c r="M26" s="47" t="n">
        <f aca="false">IF(L26&gt;0,(L26-K26)*24,"")</f>
        <v>3.65833333338378</v>
      </c>
      <c r="N26" s="46" t="n">
        <f aca="false">SUMPRODUCT(ISNUMBER('Mediums (Working)'!$C$28:$AQ$28)*('Mediums (Working)'!$C$28:$AQ$28&gt;=45)*('Mediums (Working)'!$C$28:$AQ$28&lt;51))</f>
        <v>10</v>
      </c>
      <c r="O26" s="71" t="n">
        <f aca="false" t="array" ref="O26:O26">MIN(IF(ISNUMBER('Mediums (Working)'!$C$28:$AQ$28)*('Mediums (Working)'!$C$28:$AQ$28&gt;=51)*('Mediums (Working)'!$C$28:$AQ$28&lt;60),'Mediums (Working)'!$C$588:$AQ$588,99999))</f>
        <v>46298.9908333333</v>
      </c>
      <c r="P26" s="72" t="n">
        <f aca="false" t="array" ref="P26:P26">MAX(IF(ISNUMBER('Mediums (Working)'!$C$28:$AQ$28)*('Mediums (Working)'!$C$28:$AQ$28&gt;=51)*('Mediums (Working)'!$C$28:$AQ$28&lt;60),'Mediums (Working)'!$C$588:$AQ$588,0))</f>
        <v>46299.0867361111</v>
      </c>
      <c r="Q26" s="47" t="n">
        <f aca="false">IF(P26&gt;0,(P26-O26)*24,"")</f>
        <v>2.30166666652076</v>
      </c>
      <c r="R26" s="46" t="n">
        <f aca="false">SUMPRODUCT(ISNUMBER('Mediums (Working)'!$C$28:$AQ$28)*('Mediums (Working)'!$C$28:$AQ$28&gt;=51)*('Mediums (Working)'!$C$28:$AQ$28&lt;60))</f>
        <v>5</v>
      </c>
      <c r="S26" s="71" t="n">
        <f aca="false" t="array" ref="S26:S26">MIN(IF(ISNUMBER('Mediums (Working)'!$C$28:$AQ$28)*('Mediums (Working)'!$C$28:$AQ$28&gt;=60)*('Mediums (Working)'!$C$28:$AQ$28&lt;70),'Mediums (Working)'!$C$588:$AQ$588,99999))</f>
        <v>46299.1056828704</v>
      </c>
      <c r="T26" s="72" t="n">
        <f aca="false" t="array" ref="T26:T26">MAX(IF(ISNUMBER('Mediums (Working)'!$C$28:$AQ$28)*('Mediums (Working)'!$C$28:$AQ$28&gt;=60)*('Mediums (Working)'!$C$28:$AQ$28&lt;70),'Mediums (Working)'!$C$588:$AQ$588,0))</f>
        <v>46299.2066435185</v>
      </c>
      <c r="U26" s="47" t="n">
        <f aca="false">IF(T26&gt;0,(T26-S26)*24,"")</f>
        <v>2.42305555549683</v>
      </c>
      <c r="V26" s="46" t="n">
        <f aca="false">SUMPRODUCT(ISNUMBER('Mediums (Working)'!$C$28:$AQ$28)*('Mediums (Working)'!$C$28:$AQ$28&gt;=60)*('Mediums (Working)'!$C$28:$AQ$28&lt;70))</f>
        <v>5</v>
      </c>
    </row>
    <row r="27" customFormat="false" ht="15" hidden="false" customHeight="false" outlineLevel="0" collapsed="false">
      <c r="A27" s="15" t="s">
        <v>228</v>
      </c>
      <c r="B27" s="16" t="s">
        <v>153</v>
      </c>
      <c r="C27" s="71" t="n">
        <f aca="false" t="array" ref="C27:C27">MIN(IF(ISNUMBER('Mediums (Working)'!$C$29:$AQ$29)*('Mediums (Working)'!$C$29:$AQ$29&gt;=34)*('Mediums (Working)'!$C$29:$AQ$29&lt;40),'Mediums (Working)'!$C$589:$AQ$589,99999))</f>
        <v>46298.6895138889</v>
      </c>
      <c r="D27" s="72" t="n">
        <f aca="false" t="array" ref="D27:D27">MAX(IF(ISNUMBER('Mediums (Working)'!$C$29:$AQ$29)*('Mediums (Working)'!$C$29:$AQ$29&gt;=34)*('Mediums (Working)'!$C$29:$AQ$29&lt;40),'Mediums (Working)'!$C$589:$AQ$589,0))</f>
        <v>46298.8353125</v>
      </c>
      <c r="E27" s="47" t="n">
        <f aca="false">IF(D27&gt;0,(D27-C27)*24,"")</f>
        <v>3.4991666667047</v>
      </c>
      <c r="F27" s="46" t="n">
        <f aca="false">SUMPRODUCT(ISNUMBER('Mediums (Working)'!$C$29:$AQ$29)*('Mediums (Working)'!$C$29:$AQ$29&gt;=34)*('Mediums (Working)'!$C$29:$AQ$29&lt;40))</f>
        <v>11</v>
      </c>
      <c r="G27" s="71" t="n">
        <f aca="false" t="array" ref="G27:G27">MIN(IF(ISNUMBER('Mediums (Working)'!$C$29:$AQ$29)*('Mediums (Working)'!$C$29:$AQ$29&gt;=40)*('Mediums (Working)'!$C$29:$AQ$29&lt;45),'Mediums (Working)'!$C$589:$AQ$589,99999))</f>
        <v>46298.8241898148</v>
      </c>
      <c r="H27" s="72" t="n">
        <f aca="false" t="array" ref="H27:H27">MAX(IF(ISNUMBER('Mediums (Working)'!$C$29:$AQ$29)*('Mediums (Working)'!$C$29:$AQ$29&gt;=40)*('Mediums (Working)'!$C$29:$AQ$29&lt;45),'Mediums (Working)'!$C$589:$AQ$589,0))</f>
        <v>46298.9084490741</v>
      </c>
      <c r="I27" s="47" t="n">
        <f aca="false">IF(H27&gt;0,(H27-G27)*24,"")</f>
        <v>2.02222222223645</v>
      </c>
      <c r="J27" s="46" t="n">
        <f aca="false">SUMPRODUCT(ISNUMBER('Mediums (Working)'!$C$29:$AQ$29)*('Mediums (Working)'!$C$29:$AQ$29&gt;=40)*('Mediums (Working)'!$C$29:$AQ$29&lt;45))</f>
        <v>5</v>
      </c>
      <c r="K27" s="71" t="n">
        <f aca="false" t="array" ref="K27:K27">MIN(IF(ISNUMBER('Mediums (Working)'!$C$29:$AQ$29)*('Mediums (Working)'!$C$29:$AQ$29&gt;=45)*('Mediums (Working)'!$C$29:$AQ$29&lt;51),'Mediums (Working)'!$C$589:$AQ$589,99999))</f>
        <v>46298.8652546296</v>
      </c>
      <c r="L27" s="72" t="n">
        <f aca="false" t="array" ref="L27:L27">MAX(IF(ISNUMBER('Mediums (Working)'!$C$29:$AQ$29)*('Mediums (Working)'!$C$29:$AQ$29&gt;=45)*('Mediums (Working)'!$C$29:$AQ$29&lt;51),'Mediums (Working)'!$C$589:$AQ$589,0))</f>
        <v>46299.0176851852</v>
      </c>
      <c r="M27" s="47" t="n">
        <f aca="false">IF(L27&gt;0,(L27-K27)*24,"")</f>
        <v>3.65833333338378</v>
      </c>
      <c r="N27" s="46" t="n">
        <f aca="false">SUMPRODUCT(ISNUMBER('Mediums (Working)'!$C$29:$AQ$29)*('Mediums (Working)'!$C$29:$AQ$29&gt;=45)*('Mediums (Working)'!$C$29:$AQ$29&lt;51))</f>
        <v>10</v>
      </c>
      <c r="O27" s="71" t="n">
        <f aca="false" t="array" ref="O27:O27">MIN(IF(ISNUMBER('Mediums (Working)'!$C$29:$AQ$29)*('Mediums (Working)'!$C$29:$AQ$29&gt;=51)*('Mediums (Working)'!$C$29:$AQ$29&lt;60),'Mediums (Working)'!$C$589:$AQ$589,99999))</f>
        <v>46298.9908564815</v>
      </c>
      <c r="P27" s="72" t="n">
        <f aca="false" t="array" ref="P27:P27">MAX(IF(ISNUMBER('Mediums (Working)'!$C$29:$AQ$29)*('Mediums (Working)'!$C$29:$AQ$29&gt;=51)*('Mediums (Working)'!$C$29:$AQ$29&lt;60),'Mediums (Working)'!$C$589:$AQ$589,0))</f>
        <v>46299.0867592593</v>
      </c>
      <c r="Q27" s="47" t="n">
        <f aca="false">IF(P27&gt;0,(P27-O27)*24,"")</f>
        <v>2.30166666669538</v>
      </c>
      <c r="R27" s="46" t="n">
        <f aca="false">SUMPRODUCT(ISNUMBER('Mediums (Working)'!$C$29:$AQ$29)*('Mediums (Working)'!$C$29:$AQ$29&gt;=51)*('Mediums (Working)'!$C$29:$AQ$29&lt;60))</f>
        <v>5</v>
      </c>
      <c r="S27" s="71" t="n">
        <f aca="false" t="array" ref="S27:S27">MIN(IF(ISNUMBER('Mediums (Working)'!$C$29:$AQ$29)*('Mediums (Working)'!$C$29:$AQ$29&gt;=60)*('Mediums (Working)'!$C$29:$AQ$29&lt;70),'Mediums (Working)'!$C$589:$AQ$589,99999))</f>
        <v>46299.1057060185</v>
      </c>
      <c r="T27" s="72" t="n">
        <f aca="false" t="array" ref="T27:T27">MAX(IF(ISNUMBER('Mediums (Working)'!$C$29:$AQ$29)*('Mediums (Working)'!$C$29:$AQ$29&gt;=60)*('Mediums (Working)'!$C$29:$AQ$29&lt;70),'Mediums (Working)'!$C$589:$AQ$589,0))</f>
        <v>46299.2066666667</v>
      </c>
      <c r="U27" s="47" t="n">
        <f aca="false">IF(T27&gt;0,(T27-S27)*24,"")</f>
        <v>2.42305555567145</v>
      </c>
      <c r="V27" s="46" t="n">
        <f aca="false">SUMPRODUCT(ISNUMBER('Mediums (Working)'!$C$29:$AQ$29)*('Mediums (Working)'!$C$29:$AQ$29&gt;=60)*('Mediums (Working)'!$C$29:$AQ$29&lt;70))</f>
        <v>5</v>
      </c>
    </row>
    <row r="28" customFormat="false" ht="15" hidden="false" customHeight="false" outlineLevel="0" collapsed="false">
      <c r="A28" s="15" t="s">
        <v>231</v>
      </c>
      <c r="B28" s="16" t="s">
        <v>153</v>
      </c>
      <c r="C28" s="71" t="n">
        <f aca="false" t="array" ref="C28:C28">MIN(IF(ISNUMBER('Mediums (Working)'!$C$30:$AQ$30)*('Mediums (Working)'!$C$30:$AQ$30&gt;=34)*('Mediums (Working)'!$C$30:$AQ$30&lt;40),'Mediums (Working)'!$C$590:$AQ$590,99999))</f>
        <v>46298.669375</v>
      </c>
      <c r="D28" s="72" t="n">
        <f aca="false" t="array" ref="D28:D28">MAX(IF(ISNUMBER('Mediums (Working)'!$C$30:$AQ$30)*('Mediums (Working)'!$C$30:$AQ$30&gt;=34)*('Mediums (Working)'!$C$30:$AQ$30&lt;40),'Mediums (Working)'!$C$590:$AQ$590,0))</f>
        <v>46298.7937962963</v>
      </c>
      <c r="E28" s="47" t="n">
        <f aca="false">IF(D28&gt;0,(D28-C28)*24,"")</f>
        <v>2.98611111118225</v>
      </c>
      <c r="F28" s="46" t="n">
        <f aca="false">SUMPRODUCT(ISNUMBER('Mediums (Working)'!$C$30:$AQ$30)*('Mediums (Working)'!$C$30:$AQ$30&gt;=34)*('Mediums (Working)'!$C$30:$AQ$30&lt;40))</f>
        <v>8</v>
      </c>
      <c r="G28" s="71" t="n">
        <f aca="false" t="array" ref="G28:G28">MIN(IF(ISNUMBER('Mediums (Working)'!$C$30:$AQ$30)*('Mediums (Working)'!$C$30:$AQ$30&gt;=40)*('Mediums (Working)'!$C$30:$AQ$30&lt;45),'Mediums (Working)'!$C$590:$AQ$590,99999))</f>
        <v>46298.6895486111</v>
      </c>
      <c r="H28" s="72" t="n">
        <f aca="false" t="array" ref="H28:H28">MAX(IF(ISNUMBER('Mediums (Working)'!$C$30:$AQ$30)*('Mediums (Working)'!$C$30:$AQ$30&gt;=40)*('Mediums (Working)'!$C$30:$AQ$30&lt;45),'Mediums (Working)'!$C$590:$AQ$590,0))</f>
        <v>46298.9084837963</v>
      </c>
      <c r="I28" s="47" t="n">
        <f aca="false">IF(H28&gt;0,(H28-G28)*24,"")</f>
        <v>5.25444444426103</v>
      </c>
      <c r="J28" s="46" t="n">
        <f aca="false">SUMPRODUCT(ISNUMBER('Mediums (Working)'!$C$30:$AQ$30)*('Mediums (Working)'!$C$30:$AQ$30&gt;=40)*('Mediums (Working)'!$C$30:$AQ$30&lt;45))</f>
        <v>13</v>
      </c>
      <c r="K28" s="71" t="n">
        <f aca="false" t="array" ref="K28:K28">MIN(IF(ISNUMBER('Mediums (Working)'!$C$30:$AQ$30)*('Mediums (Working)'!$C$30:$AQ$30&gt;=45)*('Mediums (Working)'!$C$30:$AQ$30&lt;51),'Mediums (Working)'!$C$590:$AQ$590,99999))</f>
        <v>46298.8762731482</v>
      </c>
      <c r="L28" s="72" t="n">
        <f aca="false" t="array" ref="L28:L28">MAX(IF(ISNUMBER('Mediums (Working)'!$C$30:$AQ$30)*('Mediums (Working)'!$C$30:$AQ$30&gt;=45)*('Mediums (Working)'!$C$30:$AQ$30&lt;51),'Mediums (Working)'!$C$590:$AQ$590,0))</f>
        <v>46299.0025578704</v>
      </c>
      <c r="M28" s="47" t="n">
        <f aca="false">IF(L28&gt;0,(L28-K28)*24,"")</f>
        <v>3.03083333338145</v>
      </c>
      <c r="N28" s="46" t="n">
        <f aca="false">SUMPRODUCT(ISNUMBER('Mediums (Working)'!$C$30:$AQ$30)*('Mediums (Working)'!$C$30:$AQ$30&gt;=45)*('Mediums (Working)'!$C$30:$AQ$30&lt;51))</f>
        <v>8</v>
      </c>
      <c r="O28" s="71" t="n">
        <f aca="false" t="array" ref="O28:O28">MIN(IF(ISNUMBER('Mediums (Working)'!$C$30:$AQ$30)*('Mediums (Working)'!$C$30:$AQ$30&gt;=51)*('Mediums (Working)'!$C$30:$AQ$30&lt;60),'Mediums (Working)'!$C$590:$AQ$590,99999))</f>
        <v>46298.9908912037</v>
      </c>
      <c r="P28" s="72" t="n">
        <f aca="false" t="array" ref="P28:P28">MAX(IF(ISNUMBER('Mediums (Working)'!$C$30:$AQ$30)*('Mediums (Working)'!$C$30:$AQ$30&gt;=51)*('Mediums (Working)'!$C$30:$AQ$30&lt;60),'Mediums (Working)'!$C$590:$AQ$590,0))</f>
        <v>46299.0663310185</v>
      </c>
      <c r="Q28" s="47" t="n">
        <f aca="false">IF(P28&gt;0,(P28-O28)*24,"")</f>
        <v>1.81055555533385</v>
      </c>
      <c r="R28" s="46" t="n">
        <f aca="false">SUMPRODUCT(ISNUMBER('Mediums (Working)'!$C$30:$AQ$30)*('Mediums (Working)'!$C$30:$AQ$30&gt;=51)*('Mediums (Working)'!$C$30:$AQ$30&lt;60))</f>
        <v>5</v>
      </c>
      <c r="S28" s="71" t="n">
        <f aca="false" t="array" ref="S28:S28">MIN(IF(ISNUMBER('Mediums (Working)'!$C$30:$AQ$30)*('Mediums (Working)'!$C$30:$AQ$30&gt;=60)*('Mediums (Working)'!$C$30:$AQ$30&lt;70),'Mediums (Working)'!$C$590:$AQ$590,99999))</f>
        <v>46299.0868402778</v>
      </c>
      <c r="T28" s="72" t="n">
        <f aca="false" t="array" ref="T28:T28">MAX(IF(ISNUMBER('Mediums (Working)'!$C$30:$AQ$30)*('Mediums (Working)'!$C$30:$AQ$30&gt;=60)*('Mediums (Working)'!$C$30:$AQ$30&lt;70),'Mediums (Working)'!$C$590:$AQ$590,0))</f>
        <v>46299.2066782407</v>
      </c>
      <c r="U28" s="47" t="n">
        <f aca="false">IF(T28&gt;0,(T28-S28)*24,"")</f>
        <v>2.87611111113802</v>
      </c>
      <c r="V28" s="46" t="n">
        <f aca="false">SUMPRODUCT(ISNUMBER('Mediums (Working)'!$C$30:$AQ$30)*('Mediums (Working)'!$C$30:$AQ$30&gt;=60)*('Mediums (Working)'!$C$30:$AQ$30&lt;70))</f>
        <v>6</v>
      </c>
    </row>
    <row r="29" customFormat="false" ht="15" hidden="false" customHeight="false" outlineLevel="0" collapsed="false">
      <c r="A29" s="15" t="s">
        <v>234</v>
      </c>
      <c r="B29" s="16" t="s">
        <v>153</v>
      </c>
      <c r="C29" s="71" t="n">
        <f aca="false" t="array" ref="C29:C29">MIN(IF(ISNUMBER('Mediums (Working)'!$C$31:$AQ$31)*('Mediums (Working)'!$C$31:$AQ$31&gt;=34)*('Mediums (Working)'!$C$31:$AQ$31&lt;40),'Mediums (Working)'!$C$591:$AQ$591,99999))</f>
        <v>46298.6791550926</v>
      </c>
      <c r="D29" s="72" t="n">
        <f aca="false" t="array" ref="D29:D29">MAX(IF(ISNUMBER('Mediums (Working)'!$C$31:$AQ$31)*('Mediums (Working)'!$C$31:$AQ$31&gt;=34)*('Mediums (Working)'!$C$31:$AQ$31&lt;40),'Mediums (Working)'!$C$591:$AQ$591,0))</f>
        <v>46298.7518865741</v>
      </c>
      <c r="E29" s="47" t="n">
        <f aca="false">IF(D29&gt;0,(D29-C29)*24,"")</f>
        <v>1.74555555550614</v>
      </c>
      <c r="F29" s="46" t="n">
        <f aca="false">SUMPRODUCT(ISNUMBER('Mediums (Working)'!$C$31:$AQ$31)*('Mediums (Working)'!$C$31:$AQ$31&gt;=34)*('Mediums (Working)'!$C$31:$AQ$31&lt;40))</f>
        <v>4</v>
      </c>
      <c r="G29" s="71" t="n">
        <f aca="false" t="array" ref="G29:G29">MIN(IF(ISNUMBER('Mediums (Working)'!$C$31:$AQ$31)*('Mediums (Working)'!$C$31:$AQ$31&gt;=40)*('Mediums (Working)'!$C$31:$AQ$31&lt;45),'Mediums (Working)'!$C$591:$AQ$591,99999))</f>
        <v>46298.6694097222</v>
      </c>
      <c r="H29" s="72" t="n">
        <f aca="false" t="array" ref="H29:H29">MAX(IF(ISNUMBER('Mediums (Working)'!$C$31:$AQ$31)*('Mediums (Working)'!$C$31:$AQ$31&gt;=40)*('Mediums (Working)'!$C$31:$AQ$31&lt;45),'Mediums (Working)'!$C$591:$AQ$591,0))</f>
        <v>46298.8558333333</v>
      </c>
      <c r="I29" s="47" t="n">
        <f aca="false">IF(H29&gt;0,(H29-G29)*24,"")</f>
        <v>4.474166666565</v>
      </c>
      <c r="J29" s="46" t="n">
        <f aca="false">SUMPRODUCT(ISNUMBER('Mediums (Working)'!$C$31:$AQ$31)*('Mediums (Working)'!$C$31:$AQ$31&gt;=40)*('Mediums (Working)'!$C$31:$AQ$31&lt;45))</f>
        <v>9</v>
      </c>
      <c r="K29" s="71" t="n">
        <f aca="false" t="array" ref="K29:K29">MIN(IF(ISNUMBER('Mediums (Working)'!$C$31:$AQ$31)*('Mediums (Working)'!$C$31:$AQ$31&gt;=45)*('Mediums (Working)'!$C$31:$AQ$31&lt;51),'Mediums (Working)'!$C$591:$AQ$591,99999))</f>
        <v>46298.7822685185</v>
      </c>
      <c r="L29" s="72" t="n">
        <f aca="false" t="array" ref="L29:L29">MAX(IF(ISNUMBER('Mediums (Working)'!$C$31:$AQ$31)*('Mediums (Working)'!$C$31:$AQ$31&gt;=45)*('Mediums (Working)'!$C$31:$AQ$31&lt;51),'Mediums (Working)'!$C$591:$AQ$591,0))</f>
        <v>46299.0025810185</v>
      </c>
      <c r="M29" s="47" t="n">
        <f aca="false">IF(L29&gt;0,(L29-K29)*24,"")</f>
        <v>5.28750000003493</v>
      </c>
      <c r="N29" s="46" t="n">
        <f aca="false">SUMPRODUCT(ISNUMBER('Mediums (Working)'!$C$31:$AQ$31)*('Mediums (Working)'!$C$31:$AQ$31&gt;=45)*('Mediums (Working)'!$C$31:$AQ$31&lt;51))</f>
        <v>14</v>
      </c>
      <c r="O29" s="71" t="n">
        <f aca="false" t="array" ref="O29:O29">MIN(IF(ISNUMBER('Mediums (Working)'!$C$31:$AQ$31)*('Mediums (Working)'!$C$31:$AQ$31&gt;=51)*('Mediums (Working)'!$C$31:$AQ$31&lt;60),'Mediums (Working)'!$C$591:$AQ$591,99999))</f>
        <v>46298.9306944445</v>
      </c>
      <c r="P29" s="72" t="n">
        <f aca="false" t="array" ref="P29:P29">MAX(IF(ISNUMBER('Mediums (Working)'!$C$31:$AQ$31)*('Mediums (Working)'!$C$31:$AQ$31&gt;=51)*('Mediums (Working)'!$C$31:$AQ$31&lt;60),'Mediums (Working)'!$C$591:$AQ$591,0))</f>
        <v>46298.9909259259</v>
      </c>
      <c r="Q29" s="47" t="n">
        <f aca="false">IF(P29&gt;0,(P29-O29)*24,"")</f>
        <v>1.44555555557599</v>
      </c>
      <c r="R29" s="46" t="n">
        <f aca="false">SUMPRODUCT(ISNUMBER('Mediums (Working)'!$C$31:$AQ$31)*('Mediums (Working)'!$C$31:$AQ$31&gt;=51)*('Mediums (Working)'!$C$31:$AQ$31&lt;60))</f>
        <v>2</v>
      </c>
      <c r="S29" s="71" t="n">
        <f aca="false" t="array" ref="S29:S29">MIN(IF(ISNUMBER('Mediums (Working)'!$C$31:$AQ$31)*('Mediums (Working)'!$C$31:$AQ$31&gt;=60)*('Mediums (Working)'!$C$31:$AQ$31&lt;70),'Mediums (Working)'!$C$591:$AQ$591,99999))</f>
        <v>46299.0177199074</v>
      </c>
      <c r="T29" s="72" t="n">
        <f aca="false" t="array" ref="T29:T29">MAX(IF(ISNUMBER('Mediums (Working)'!$C$31:$AQ$31)*('Mediums (Working)'!$C$31:$AQ$31&gt;=60)*('Mediums (Working)'!$C$31:$AQ$31&lt;70),'Mediums (Working)'!$C$591:$AQ$591,0))</f>
        <v>46299.2067013889</v>
      </c>
      <c r="U29" s="47" t="n">
        <f aca="false">IF(T29&gt;0,(T29-S29)*24,"")</f>
        <v>4.53555555548519</v>
      </c>
      <c r="V29" s="46" t="n">
        <f aca="false">SUMPRODUCT(ISNUMBER('Mediums (Working)'!$C$31:$AQ$31)*('Mediums (Working)'!$C$31:$AQ$31&gt;=60)*('Mediums (Working)'!$C$31:$AQ$31&lt;70))</f>
        <v>9</v>
      </c>
    </row>
    <row r="30" customFormat="false" ht="15" hidden="false" customHeight="false" outlineLevel="0" collapsed="false">
      <c r="A30" s="15" t="s">
        <v>237</v>
      </c>
      <c r="B30" s="16" t="s">
        <v>153</v>
      </c>
      <c r="C30" s="71" t="n">
        <f aca="false" t="array" ref="C30:C30">MIN(IF(ISNUMBER('Mediums (Working)'!$C$32:$AQ$32)*('Mediums (Working)'!$C$32:$AQ$32&gt;=34)*('Mediums (Working)'!$C$32:$AQ$32&lt;40),'Mediums (Working)'!$C$592:$AQ$592,99999))</f>
        <v>46298.6792476852</v>
      </c>
      <c r="D30" s="72" t="n">
        <f aca="false" t="array" ref="D30:D30">MAX(IF(ISNUMBER('Mediums (Working)'!$C$32:$AQ$32)*('Mediums (Working)'!$C$32:$AQ$32&gt;=34)*('Mediums (Working)'!$C$32:$AQ$32&lt;40),'Mediums (Working)'!$C$592:$AQ$592,0))</f>
        <v>46298.7724884259</v>
      </c>
      <c r="E30" s="47" t="n">
        <f aca="false">IF(D30&gt;0,(D30-C30)*24,"")</f>
        <v>2.23777777788928</v>
      </c>
      <c r="F30" s="46" t="n">
        <f aca="false">SUMPRODUCT(ISNUMBER('Mediums (Working)'!$C$32:$AQ$32)*('Mediums (Working)'!$C$32:$AQ$32&gt;=34)*('Mediums (Working)'!$C$32:$AQ$32&lt;40))</f>
        <v>5</v>
      </c>
      <c r="G30" s="71" t="n">
        <f aca="false" t="array" ref="G30:G30">MIN(IF(ISNUMBER('Mediums (Working)'!$C$32:$AQ$32)*('Mediums (Working)'!$C$32:$AQ$32&gt;=40)*('Mediums (Working)'!$C$32:$AQ$32&lt;45),'Mediums (Working)'!$C$592:$AQ$592,99999))</f>
        <v>46298.6694444444</v>
      </c>
      <c r="H30" s="72" t="n">
        <f aca="false" t="array" ref="H30:H30">MAX(IF(ISNUMBER('Mediums (Working)'!$C$32:$AQ$32)*('Mediums (Working)'!$C$32:$AQ$32&gt;=40)*('Mediums (Working)'!$C$32:$AQ$32&lt;45),'Mediums (Working)'!$C$592:$AQ$592,0))</f>
        <v>46298.8558564815</v>
      </c>
      <c r="I30" s="47" t="n">
        <f aca="false">IF(H30&gt;0,(H30-G30)*24,"")</f>
        <v>4.47388888907153</v>
      </c>
      <c r="J30" s="46" t="n">
        <f aca="false">SUMPRODUCT(ISNUMBER('Mediums (Working)'!$C$32:$AQ$32)*('Mediums (Working)'!$C$32:$AQ$32&gt;=40)*('Mediums (Working)'!$C$32:$AQ$32&lt;45))</f>
        <v>10</v>
      </c>
      <c r="K30" s="71" t="n">
        <f aca="false" t="array" ref="K30:K30">MIN(IF(ISNUMBER('Mediums (Working)'!$C$32:$AQ$32)*('Mediums (Working)'!$C$32:$AQ$32&gt;=45)*('Mediums (Working)'!$C$32:$AQ$32&lt;51),'Mediums (Working)'!$C$592:$AQ$592,99999))</f>
        <v>46298.7823148148</v>
      </c>
      <c r="L30" s="72" t="n">
        <f aca="false" t="array" ref="L30:L30">MAX(IF(ISNUMBER('Mediums (Working)'!$C$32:$AQ$32)*('Mediums (Working)'!$C$32:$AQ$32&gt;=45)*('Mediums (Working)'!$C$32:$AQ$32&lt;51),'Mediums (Working)'!$C$592:$AQ$592,0))</f>
        <v>46298.9825694444</v>
      </c>
      <c r="M30" s="47" t="n">
        <f aca="false">IF(L30&gt;0,(L30-K30)*24,"")</f>
        <v>4.80611111072358</v>
      </c>
      <c r="N30" s="46" t="n">
        <f aca="false">SUMPRODUCT(ISNUMBER('Mediums (Working)'!$C$32:$AQ$32)*('Mediums (Working)'!$C$32:$AQ$32&gt;=45)*('Mediums (Working)'!$C$32:$AQ$32&lt;51))</f>
        <v>12</v>
      </c>
      <c r="O30" s="71" t="n">
        <f aca="false" t="array" ref="O30:O30">MIN(IF(ISNUMBER('Mediums (Working)'!$C$32:$AQ$32)*('Mediums (Working)'!$C$32:$AQ$32&gt;=51)*('Mediums (Working)'!$C$32:$AQ$32&lt;60),'Mediums (Working)'!$C$592:$AQ$592,99999))</f>
        <v>46298.9307407407</v>
      </c>
      <c r="P30" s="72" t="n">
        <f aca="false" t="array" ref="P30:P30">MAX(IF(ISNUMBER('Mediums (Working)'!$C$32:$AQ$32)*('Mediums (Working)'!$C$32:$AQ$32&gt;=51)*('Mediums (Working)'!$C$32:$AQ$32&lt;60),'Mediums (Working)'!$C$592:$AQ$592,0))</f>
        <v>46299.0026157407</v>
      </c>
      <c r="Q30" s="47" t="n">
        <f aca="false">IF(P30&gt;0,(P30-O30)*24,"")</f>
        <v>1.72500000003492</v>
      </c>
      <c r="R30" s="46" t="n">
        <f aca="false">SUMPRODUCT(ISNUMBER('Mediums (Working)'!$C$32:$AQ$32)*('Mediums (Working)'!$C$32:$AQ$32&gt;=51)*('Mediums (Working)'!$C$32:$AQ$32&lt;60))</f>
        <v>2</v>
      </c>
      <c r="S30" s="71" t="n">
        <f aca="false" t="array" ref="S30:S30">MIN(IF(ISNUMBER('Mediums (Working)'!$C$32:$AQ$32)*('Mediums (Working)'!$C$32:$AQ$32&gt;=60)*('Mediums (Working)'!$C$32:$AQ$32&lt;70),'Mediums (Working)'!$C$592:$AQ$592,99999))</f>
        <v>46298.9909490741</v>
      </c>
      <c r="T30" s="72" t="n">
        <f aca="false" t="array" ref="T30:T30">MAX(IF(ISNUMBER('Mediums (Working)'!$C$32:$AQ$32)*('Mediums (Working)'!$C$32:$AQ$32&gt;=60)*('Mediums (Working)'!$C$32:$AQ$32&lt;70),'Mediums (Working)'!$C$592:$AQ$592,0))</f>
        <v>46299.2067476852</v>
      </c>
      <c r="U30" s="47" t="n">
        <f aca="false">IF(T30&gt;0,(T30-S30)*24,"")</f>
        <v>5.17916666652309</v>
      </c>
      <c r="V30" s="46" t="n">
        <f aca="false">SUMPRODUCT(ISNUMBER('Mediums (Working)'!$C$32:$AQ$32)*('Mediums (Working)'!$C$32:$AQ$32&gt;=60)*('Mediums (Working)'!$C$32:$AQ$32&lt;70))</f>
        <v>10</v>
      </c>
    </row>
    <row r="31" customFormat="false" ht="15" hidden="false" customHeight="false" outlineLevel="0" collapsed="false">
      <c r="A31" s="15" t="s">
        <v>240</v>
      </c>
      <c r="B31" s="16" t="s">
        <v>153</v>
      </c>
      <c r="C31" s="71" t="n">
        <f aca="false" t="array" ref="C31:C31">MIN(IF(ISNUMBER('Mediums (Working)'!$C$33:$AQ$33)*('Mediums (Working)'!$C$33:$AQ$33&gt;=34)*('Mediums (Working)'!$C$33:$AQ$33&lt;40),'Mediums (Working)'!$C$593:$AQ$593,99999))</f>
        <v>46298.669525463</v>
      </c>
      <c r="D31" s="72" t="n">
        <f aca="false" t="array" ref="D31:D31">MAX(IF(ISNUMBER('Mediums (Working)'!$C$33:$AQ$33)*('Mediums (Working)'!$C$33:$AQ$33&gt;=34)*('Mediums (Working)'!$C$33:$AQ$33&lt;40),'Mediums (Working)'!$C$593:$AQ$593,0))</f>
        <v>46298.7725462963</v>
      </c>
      <c r="E31" s="47" t="n">
        <f aca="false">IF(D31&gt;0,(D31-C31)*24,"")</f>
        <v>2.47250000014901</v>
      </c>
      <c r="F31" s="46" t="n">
        <f aca="false">SUMPRODUCT(ISNUMBER('Mediums (Working)'!$C$33:$AQ$33)*('Mediums (Working)'!$C$33:$AQ$33&gt;=34)*('Mediums (Working)'!$C$33:$AQ$33&lt;40))</f>
        <v>6</v>
      </c>
      <c r="G31" s="71" t="n">
        <f aca="false" t="array" ref="G31:G31">MIN(IF(ISNUMBER('Mediums (Working)'!$C$33:$AQ$33)*('Mediums (Working)'!$C$33:$AQ$33&gt;=40)*('Mediums (Working)'!$C$33:$AQ$33&lt;45),'Mediums (Working)'!$C$593:$AQ$593,99999))</f>
        <v>46298.7106597222</v>
      </c>
      <c r="H31" s="72" t="n">
        <f aca="false" t="array" ref="H31:H31">MAX(IF(ISNUMBER('Mediums (Working)'!$C$33:$AQ$33)*('Mediums (Working)'!$C$33:$AQ$33&gt;=40)*('Mediums (Working)'!$C$33:$AQ$33&lt;45),'Mediums (Working)'!$C$593:$AQ$593,0))</f>
        <v>46298.7614467593</v>
      </c>
      <c r="I31" s="47" t="n">
        <f aca="false">IF(H31&gt;0,(H31-G31)*24,"")</f>
        <v>1.21888888883404</v>
      </c>
      <c r="J31" s="46" t="n">
        <f aca="false">SUMPRODUCT(ISNUMBER('Mediums (Working)'!$C$33:$AQ$33)*('Mediums (Working)'!$C$33:$AQ$33&gt;=40)*('Mediums (Working)'!$C$33:$AQ$33&lt;45))</f>
        <v>3</v>
      </c>
      <c r="K31" s="71" t="n">
        <f aca="false" t="array" ref="K31:K31">MIN(IF(ISNUMBER('Mediums (Working)'!$C$33:$AQ$33)*('Mediums (Working)'!$C$33:$AQ$33&gt;=45)*('Mediums (Working)'!$C$33:$AQ$33&lt;51),'Mediums (Working)'!$C$593:$AQ$593,99999))</f>
        <v>46298.782349537</v>
      </c>
      <c r="L31" s="72" t="n">
        <f aca="false" t="array" ref="L31:L31">MAX(IF(ISNUMBER('Mediums (Working)'!$C$33:$AQ$33)*('Mediums (Working)'!$C$33:$AQ$33&gt;=45)*('Mediums (Working)'!$C$33:$AQ$33&lt;51),'Mediums (Working)'!$C$593:$AQ$593,0))</f>
        <v>46298.9085648148</v>
      </c>
      <c r="M31" s="47" t="n">
        <f aca="false">IF(L31&gt;0,(L31-K31)*24,"")</f>
        <v>3.02916666667443</v>
      </c>
      <c r="N31" s="46" t="n">
        <f aca="false">SUMPRODUCT(ISNUMBER('Mediums (Working)'!$C$33:$AQ$33)*('Mediums (Working)'!$C$33:$AQ$33&gt;=45)*('Mediums (Working)'!$C$33:$AQ$33&lt;51))</f>
        <v>10</v>
      </c>
      <c r="O31" s="71" t="n">
        <f aca="false" t="array" ref="O31:O31">MIN(IF(ISNUMBER('Mediums (Working)'!$C$33:$AQ$33)*('Mediums (Working)'!$C$33:$AQ$33&gt;=51)*('Mediums (Working)'!$C$33:$AQ$33&lt;60),'Mediums (Working)'!$C$593:$AQ$593,99999))</f>
        <v>46298.8653819444</v>
      </c>
      <c r="P31" s="72" t="n">
        <f aca="false" t="array" ref="P31:P31">MAX(IF(ISNUMBER('Mediums (Working)'!$C$33:$AQ$33)*('Mediums (Working)'!$C$33:$AQ$33&gt;=51)*('Mediums (Working)'!$C$33:$AQ$33&lt;60),'Mediums (Working)'!$C$593:$AQ$593,0))</f>
        <v>46299.0026736111</v>
      </c>
      <c r="Q31" s="47" t="n">
        <f aca="false">IF(P31&gt;0,(P31-O31)*24,"")</f>
        <v>3.29500000015833</v>
      </c>
      <c r="R31" s="46" t="n">
        <f aca="false">SUMPRODUCT(ISNUMBER('Mediums (Working)'!$C$33:$AQ$33)*('Mediums (Working)'!$C$33:$AQ$33&gt;=51)*('Mediums (Working)'!$C$33:$AQ$33&lt;60))</f>
        <v>9</v>
      </c>
      <c r="S31" s="71" t="n">
        <f aca="false" t="array" ref="S31:S31">MIN(IF(ISNUMBER('Mediums (Working)'!$C$33:$AQ$33)*('Mediums (Working)'!$C$33:$AQ$33&gt;=60)*('Mediums (Working)'!$C$33:$AQ$33&lt;70),'Mediums (Working)'!$C$593:$AQ$593,99999))</f>
        <v>46298.9909953704</v>
      </c>
      <c r="T31" s="72" t="n">
        <f aca="false" t="array" ref="T31:T31">MAX(IF(ISNUMBER('Mediums (Working)'!$C$33:$AQ$33)*('Mediums (Working)'!$C$33:$AQ$33&gt;=60)*('Mediums (Working)'!$C$33:$AQ$33&lt;70),'Mediums (Working)'!$C$593:$AQ$593,0))</f>
        <v>46299.2067708333</v>
      </c>
      <c r="U31" s="47" t="n">
        <f aca="false">IF(T31&gt;0,(T31-S31)*24,"")</f>
        <v>5.17861111101229</v>
      </c>
      <c r="V31" s="46" t="n">
        <f aca="false">SUMPRODUCT(ISNUMBER('Mediums (Working)'!$C$33:$AQ$33)*('Mediums (Working)'!$C$33:$AQ$33&gt;=60)*('Mediums (Working)'!$C$33:$AQ$33&lt;70))</f>
        <v>11</v>
      </c>
    </row>
    <row r="33" customFormat="false" ht="15" hidden="false" customHeight="false" outlineLevel="0" collapsed="false">
      <c r="A33" s="32" t="s">
        <v>247</v>
      </c>
      <c r="B33" s="33" t="s">
        <v>248</v>
      </c>
      <c r="C33" s="71" t="n">
        <f aca="false" t="array" ref="C33:C33">MIN(IF(ISNUMBER('Mediums (Working)'!$C$36:$AQ$36)*('Mediums (Working)'!$C$36:$AQ$36&gt;=34)*('Mediums (Working)'!$C$36:$AQ$36&lt;40),'Mediums (Working)'!$C$596:$AQ$596,99999))</f>
        <v>46298.6696875</v>
      </c>
      <c r="D33" s="72" t="n">
        <f aca="false" t="array" ref="D33:D33">MAX(IF(ISNUMBER('Mediums (Working)'!$C$36:$AQ$36)*('Mediums (Working)'!$C$36:$AQ$36&gt;=34)*('Mediums (Working)'!$C$36:$AQ$36&lt;40),'Mediums (Working)'!$C$596:$AQ$596,0))</f>
        <v>46298.785150463</v>
      </c>
      <c r="E33" s="47" t="n">
        <f aca="false">IF(D33&gt;0,(D33-C33)*24,"")</f>
        <v>2.77111111138947</v>
      </c>
      <c r="F33" s="46" t="n">
        <f aca="false">SUMPRODUCT(ISNUMBER('Mediums (Working)'!$C$36:$AQ$36)*('Mediums (Working)'!$C$36:$AQ$36&gt;=34)*('Mediums (Working)'!$C$36:$AQ$36&lt;40))</f>
        <v>8</v>
      </c>
      <c r="G33" s="71" t="n">
        <f aca="false" t="array" ref="G33:G33">MIN(IF(ISNUMBER('Mediums (Working)'!$C$36:$AQ$36)*('Mediums (Working)'!$C$36:$AQ$36&gt;=40)*('Mediums (Working)'!$C$36:$AQ$36&lt;45),'Mediums (Working)'!$C$596:$AQ$596,99999))</f>
        <v>46298.7108796296</v>
      </c>
      <c r="H33" s="72" t="n">
        <f aca="false" t="array" ref="H33:H33">MAX(IF(ISNUMBER('Mediums (Working)'!$C$36:$AQ$36)*('Mediums (Working)'!$C$36:$AQ$36&gt;=40)*('Mediums (Working)'!$C$36:$AQ$36&lt;45),'Mediums (Working)'!$C$596:$AQ$596,0))</f>
        <v>46298.8871759259</v>
      </c>
      <c r="I33" s="47" t="n">
        <f aca="false">IF(H33&gt;0,(H33-G33)*24,"")</f>
        <v>4.23111111111939</v>
      </c>
      <c r="J33" s="46" t="n">
        <f aca="false">SUMPRODUCT(ISNUMBER('Mediums (Working)'!$C$36:$AQ$36)*('Mediums (Working)'!$C$36:$AQ$36&gt;=40)*('Mediums (Working)'!$C$36:$AQ$36&lt;45))</f>
        <v>12</v>
      </c>
      <c r="K33" s="71" t="n">
        <f aca="false" t="array" ref="K33:K33">MIN(IF(ISNUMBER('Mediums (Working)'!$C$36:$AQ$36)*('Mediums (Working)'!$C$36:$AQ$36&gt;=45)*('Mediums (Working)'!$C$36:$AQ$36&lt;51),'Mediums (Working)'!$C$596:$AQ$596,99999))</f>
        <v>46298.8978125</v>
      </c>
      <c r="L33" s="72" t="n">
        <f aca="false" t="array" ref="L33:L33">MAX(IF(ISNUMBER('Mediums (Working)'!$C$36:$AQ$36)*('Mediums (Working)'!$C$36:$AQ$36&gt;=45)*('Mediums (Working)'!$C$36:$AQ$36&lt;51),'Mediums (Working)'!$C$596:$AQ$596,0))</f>
        <v>46298.9700462963</v>
      </c>
      <c r="M33" s="47" t="n">
        <f aca="false">IF(L33&gt;0,(L33-K33)*24,"")</f>
        <v>1.73361111088889</v>
      </c>
      <c r="N33" s="46" t="n">
        <f aca="false">SUMPRODUCT(ISNUMBER('Mediums (Working)'!$C$36:$AQ$36)*('Mediums (Working)'!$C$36:$AQ$36&gt;=45)*('Mediums (Working)'!$C$36:$AQ$36&lt;51))</f>
        <v>6</v>
      </c>
      <c r="O33" s="71" t="n">
        <f aca="false" t="array" ref="O33:O33">MIN(IF(ISNUMBER('Mediums (Working)'!$C$36:$AQ$36)*('Mediums (Working)'!$C$36:$AQ$36&gt;=51)*('Mediums (Working)'!$C$36:$AQ$36&lt;60),'Mediums (Working)'!$C$596:$AQ$596,99999))</f>
        <v>46298.9827314815</v>
      </c>
      <c r="P33" s="72" t="n">
        <f aca="false" t="array" ref="P33:P33">MAX(IF(ISNUMBER('Mediums (Working)'!$C$36:$AQ$36)*('Mediums (Working)'!$C$36:$AQ$36&gt;=51)*('Mediums (Working)'!$C$36:$AQ$36&lt;60),'Mediums (Working)'!$C$596:$AQ$596,0))</f>
        <v>46299.033275463</v>
      </c>
      <c r="Q33" s="47" t="n">
        <f aca="false">IF(P33&gt;0,(P33-O33)*24,"")</f>
        <v>1.21305555553408</v>
      </c>
      <c r="R33" s="46" t="n">
        <f aca="false">SUMPRODUCT(ISNUMBER('Mediums (Working)'!$C$36:$AQ$36)*('Mediums (Working)'!$C$36:$AQ$36&gt;=51)*('Mediums (Working)'!$C$36:$AQ$36&lt;60))</f>
        <v>5</v>
      </c>
      <c r="S33" s="71" t="n">
        <f aca="false" t="array" ref="S33:S33">MIN(IF(ISNUMBER('Mediums (Working)'!$C$36:$AQ$36)*('Mediums (Working)'!$C$36:$AQ$36&gt;=60)*('Mediums (Working)'!$C$36:$AQ$36&lt;70),'Mediums (Working)'!$C$596:$AQ$596,99999))</f>
        <v>46299.055474537</v>
      </c>
      <c r="T33" s="72" t="n">
        <f aca="false" t="array" ref="T33:T33">MAX(IF(ISNUMBER('Mediums (Working)'!$C$36:$AQ$36)*('Mediums (Working)'!$C$36:$AQ$36&gt;=60)*('Mediums (Working)'!$C$36:$AQ$36&lt;70),'Mediums (Working)'!$C$596:$AQ$596,0))</f>
        <v>46299.2069328704</v>
      </c>
      <c r="U33" s="47" t="n">
        <f aca="false">IF(T33&gt;0,(T33-S33)*24,"")</f>
        <v>3.63500000000931</v>
      </c>
      <c r="V33" s="46" t="n">
        <f aca="false">SUMPRODUCT(ISNUMBER('Mediums (Working)'!$C$36:$AQ$36)*('Mediums (Working)'!$C$36:$AQ$36&gt;=60)*('Mediums (Working)'!$C$36:$AQ$36&lt;70))</f>
        <v>8</v>
      </c>
    </row>
    <row r="34" customFormat="false" ht="15" hidden="false" customHeight="false" outlineLevel="0" collapsed="false">
      <c r="A34" s="32" t="s">
        <v>251</v>
      </c>
      <c r="B34" s="33" t="s">
        <v>248</v>
      </c>
      <c r="C34" s="71" t="n">
        <f aca="false" t="array" ref="C34:C34">MIN(IF(ISNUMBER('Mediums (Working)'!$C$37:$AQ$37)*('Mediums (Working)'!$C$37:$AQ$37&gt;=34)*('Mediums (Working)'!$C$37:$AQ$37&lt;40),'Mediums (Working)'!$C$597:$AQ$597,99999))</f>
        <v>46298.679525463</v>
      </c>
      <c r="D34" s="72" t="n">
        <f aca="false" t="array" ref="D34:D34">MAX(IF(ISNUMBER('Mediums (Working)'!$C$37:$AQ$37)*('Mediums (Working)'!$C$37:$AQ$37&gt;=34)*('Mediums (Working)'!$C$37:$AQ$37&lt;40),'Mediums (Working)'!$C$597:$AQ$597,0))</f>
        <v>46298.8560416667</v>
      </c>
      <c r="E34" s="47" t="n">
        <f aca="false">IF(D34&gt;0,(D34-C34)*24,"")</f>
        <v>4.23638888908317</v>
      </c>
      <c r="F34" s="46" t="n">
        <f aca="false">SUMPRODUCT(ISNUMBER('Mediums (Working)'!$C$37:$AQ$37)*('Mediums (Working)'!$C$37:$AQ$37&gt;=34)*('Mediums (Working)'!$C$37:$AQ$37&lt;40))</f>
        <v>14</v>
      </c>
      <c r="G34" s="71" t="n">
        <f aca="false" t="array" ref="G34:G34">MIN(IF(ISNUMBER('Mediums (Working)'!$C$37:$AQ$37)*('Mediums (Working)'!$C$37:$AQ$37&gt;=40)*('Mediums (Working)'!$C$37:$AQ$37&lt;45),'Mediums (Working)'!$C$597:$AQ$597,99999))</f>
        <v>46298.8355902778</v>
      </c>
      <c r="H34" s="72" t="n">
        <f aca="false" t="array" ref="H34:H34">MAX(IF(ISNUMBER('Mediums (Working)'!$C$37:$AQ$37)*('Mediums (Working)'!$C$37:$AQ$37&gt;=40)*('Mediums (Working)'!$C$37:$AQ$37&lt;45),'Mediums (Working)'!$C$597:$AQ$597,0))</f>
        <v>46298.8978356482</v>
      </c>
      <c r="I34" s="47" t="n">
        <f aca="false">IF(H34&gt;0,(H34-G34)*24,"")</f>
        <v>1.49388888903195</v>
      </c>
      <c r="J34" s="46" t="n">
        <f aca="false">SUMPRODUCT(ISNUMBER('Mediums (Working)'!$C$37:$AQ$37)*('Mediums (Working)'!$C$37:$AQ$37&gt;=40)*('Mediums (Working)'!$C$37:$AQ$37&lt;45))</f>
        <v>6</v>
      </c>
      <c r="K34" s="71" t="n">
        <f aca="false" t="array" ref="K34:K34">MIN(IF(ISNUMBER('Mediums (Working)'!$C$37:$AQ$37)*('Mediums (Working)'!$C$37:$AQ$37&gt;=45)*('Mediums (Working)'!$C$37:$AQ$37&lt;51),'Mediums (Working)'!$C$597:$AQ$597,99999))</f>
        <v>46298.9087847222</v>
      </c>
      <c r="L34" s="72" t="n">
        <f aca="false" t="array" ref="L34:L34">MAX(IF(ISNUMBER('Mediums (Working)'!$C$37:$AQ$37)*('Mediums (Working)'!$C$37:$AQ$37&gt;=45)*('Mediums (Working)'!$C$37:$AQ$37&lt;51),'Mediums (Working)'!$C$597:$AQ$597,0))</f>
        <v>46298.9700694445</v>
      </c>
      <c r="M34" s="47" t="n">
        <f aca="false">IF(L34&gt;0,(L34-K34)*24,"")</f>
        <v>1.47083333315095</v>
      </c>
      <c r="N34" s="46" t="n">
        <f aca="false">SUMPRODUCT(ISNUMBER('Mediums (Working)'!$C$37:$AQ$37)*('Mediums (Working)'!$C$37:$AQ$37&gt;=45)*('Mediums (Working)'!$C$37:$AQ$37&lt;51))</f>
        <v>5</v>
      </c>
      <c r="O34" s="71" t="n">
        <f aca="false" t="array" ref="O34:O34">MIN(IF(ISNUMBER('Mediums (Working)'!$C$37:$AQ$37)*('Mediums (Working)'!$C$37:$AQ$37&gt;=51)*('Mediums (Working)'!$C$37:$AQ$37&lt;60),'Mediums (Working)'!$C$597:$AQ$597,99999))</f>
        <v>46298.9827546296</v>
      </c>
      <c r="P34" s="72" t="n">
        <f aca="false" t="array" ref="P34:P34">MAX(IF(ISNUMBER('Mediums (Working)'!$C$37:$AQ$37)*('Mediums (Working)'!$C$37:$AQ$37&gt;=51)*('Mediums (Working)'!$C$37:$AQ$37&lt;60),'Mediums (Working)'!$C$597:$AQ$597,0))</f>
        <v>46299.0332986111</v>
      </c>
      <c r="Q34" s="47" t="n">
        <f aca="false">IF(P34&gt;0,(P34-O34)*24,"")</f>
        <v>1.21305555553408</v>
      </c>
      <c r="R34" s="46" t="n">
        <f aca="false">SUMPRODUCT(ISNUMBER('Mediums (Working)'!$C$37:$AQ$37)*('Mediums (Working)'!$C$37:$AQ$37&gt;=51)*('Mediums (Working)'!$C$37:$AQ$37&lt;60))</f>
        <v>5</v>
      </c>
      <c r="S34" s="71" t="n">
        <f aca="false" t="array" ref="S34:S34">MIN(IF(ISNUMBER('Mediums (Working)'!$C$37:$AQ$37)*('Mediums (Working)'!$C$37:$AQ$37&gt;=60)*('Mediums (Working)'!$C$37:$AQ$37&lt;70),'Mediums (Working)'!$C$597:$AQ$597,99999))</f>
        <v>46299.0554976852</v>
      </c>
      <c r="T34" s="72" t="n">
        <f aca="false" t="array" ref="T34:T34">MAX(IF(ISNUMBER('Mediums (Working)'!$C$37:$AQ$37)*('Mediums (Working)'!$C$37:$AQ$37&gt;=60)*('Mediums (Working)'!$C$37:$AQ$37&lt;70),'Mediums (Working)'!$C$597:$AQ$597,0))</f>
        <v>46299.2069560185</v>
      </c>
      <c r="U34" s="47" t="n">
        <f aca="false">IF(T34&gt;0,(T34-S34)*24,"")</f>
        <v>3.63499999983469</v>
      </c>
      <c r="V34" s="46" t="n">
        <f aca="false">SUMPRODUCT(ISNUMBER('Mediums (Working)'!$C$37:$AQ$37)*('Mediums (Working)'!$C$37:$AQ$37&gt;=60)*('Mediums (Working)'!$C$37:$AQ$37&lt;70))</f>
        <v>8</v>
      </c>
    </row>
    <row r="35" customFormat="false" ht="15" hidden="false" customHeight="false" outlineLevel="0" collapsed="false">
      <c r="A35" s="32" t="s">
        <v>254</v>
      </c>
      <c r="B35" s="33" t="s">
        <v>248</v>
      </c>
      <c r="C35" s="71" t="n">
        <f aca="false" t="array" ref="C35:C35">MIN(IF(ISNUMBER('Mediums (Working)'!$C$38:$AQ$38)*('Mediums (Working)'!$C$38:$AQ$38&gt;=34)*('Mediums (Working)'!$C$38:$AQ$38&lt;40),'Mediums (Working)'!$C$598:$AQ$598,99999))</f>
        <v>46298.6697800926</v>
      </c>
      <c r="D35" s="72" t="n">
        <f aca="false" t="array" ref="D35:D35">MAX(IF(ISNUMBER('Mediums (Working)'!$C$38:$AQ$38)*('Mediums (Working)'!$C$38:$AQ$38&gt;=34)*('Mediums (Working)'!$C$38:$AQ$38&lt;40),'Mediums (Working)'!$C$598:$AQ$598,0))</f>
        <v>46298.773125</v>
      </c>
      <c r="E35" s="47" t="n">
        <f aca="false">IF(D35&gt;0,(D35-C35)*24,"")</f>
        <v>2.48027777782409</v>
      </c>
      <c r="F35" s="46" t="n">
        <f aca="false">SUMPRODUCT(ISNUMBER('Mediums (Working)'!$C$38:$AQ$38)*('Mediums (Working)'!$C$38:$AQ$38&gt;=34)*('Mediums (Working)'!$C$38:$AQ$38&lt;40))</f>
        <v>8</v>
      </c>
      <c r="G35" s="71" t="n">
        <f aca="false" t="array" ref="G35:G35">MIN(IF(ISNUMBER('Mediums (Working)'!$C$38:$AQ$38)*('Mediums (Working)'!$C$38:$AQ$38&gt;=40)*('Mediums (Working)'!$C$38:$AQ$38&lt;45),'Mediums (Working)'!$C$598:$AQ$598,99999))</f>
        <v>46298.7617824074</v>
      </c>
      <c r="H35" s="72" t="n">
        <f aca="false" t="array" ref="H35:H35">MAX(IF(ISNUMBER('Mediums (Working)'!$C$38:$AQ$38)*('Mediums (Working)'!$C$38:$AQ$38&gt;=40)*('Mediums (Working)'!$C$38:$AQ$38&lt;45),'Mediums (Working)'!$C$598:$AQ$598,0))</f>
        <v>46298.8872106482</v>
      </c>
      <c r="I35" s="47" t="n">
        <f aca="false">IF(H35&gt;0,(H35-G35)*24,"")</f>
        <v>3.01027777808486</v>
      </c>
      <c r="J35" s="46" t="n">
        <f aca="false">SUMPRODUCT(ISNUMBER('Mediums (Working)'!$C$38:$AQ$38)*('Mediums (Working)'!$C$38:$AQ$38&gt;=40)*('Mediums (Working)'!$C$38:$AQ$38&lt;45))</f>
        <v>11</v>
      </c>
      <c r="K35" s="71" t="n">
        <f aca="false" t="array" ref="K35:K35">MIN(IF(ISNUMBER('Mediums (Working)'!$C$38:$AQ$38)*('Mediums (Working)'!$C$38:$AQ$38&gt;=45)*('Mediums (Working)'!$C$38:$AQ$38&lt;51),'Mediums (Working)'!$C$598:$AQ$598,99999))</f>
        <v>46298.8765393519</v>
      </c>
      <c r="L35" s="72" t="n">
        <f aca="false" t="array" ref="L35:L35">MAX(IF(ISNUMBER('Mediums (Working)'!$C$38:$AQ$38)*('Mediums (Working)'!$C$38:$AQ$38&gt;=45)*('Mediums (Working)'!$C$38:$AQ$38&lt;51),'Mediums (Working)'!$C$598:$AQ$598,0))</f>
        <v>46298.9603935185</v>
      </c>
      <c r="M35" s="47" t="n">
        <f aca="false">IF(L35&gt;0,(L35-K35)*24,"")</f>
        <v>2.01249999983702</v>
      </c>
      <c r="N35" s="46" t="n">
        <f aca="false">SUMPRODUCT(ISNUMBER('Mediums (Working)'!$C$38:$AQ$38)*('Mediums (Working)'!$C$38:$AQ$38&gt;=45)*('Mediums (Working)'!$C$38:$AQ$38&lt;51))</f>
        <v>6</v>
      </c>
      <c r="O35" s="71" t="n">
        <f aca="false" t="array" ref="O35:O35">MIN(IF(ISNUMBER('Mediums (Working)'!$C$38:$AQ$38)*('Mediums (Working)'!$C$38:$AQ$38&gt;=51)*('Mediums (Working)'!$C$38:$AQ$38&lt;60),'Mediums (Working)'!$C$598:$AQ$598,99999))</f>
        <v>46298.9701041667</v>
      </c>
      <c r="P35" s="72" t="n">
        <f aca="false" t="array" ref="P35:P35">MAX(IF(ISNUMBER('Mediums (Working)'!$C$38:$AQ$38)*('Mediums (Working)'!$C$38:$AQ$38&gt;=51)*('Mediums (Working)'!$C$38:$AQ$38&lt;60),'Mediums (Working)'!$C$598:$AQ$598,0))</f>
        <v>46299.0555208333</v>
      </c>
      <c r="Q35" s="47" t="n">
        <f aca="false">IF(P35&gt;0,(P35-O35)*24,"")</f>
        <v>2.05000000004657</v>
      </c>
      <c r="R35" s="46" t="n">
        <f aca="false">SUMPRODUCT(ISNUMBER('Mediums (Working)'!$C$38:$AQ$38)*('Mediums (Working)'!$C$38:$AQ$38&gt;=51)*('Mediums (Working)'!$C$38:$AQ$38&lt;60))</f>
        <v>7</v>
      </c>
      <c r="S35" s="71" t="n">
        <f aca="false" t="array" ref="S35:S35">MIN(IF(ISNUMBER('Mediums (Working)'!$C$38:$AQ$38)*('Mediums (Working)'!$C$38:$AQ$38&gt;=60)*('Mediums (Working)'!$C$38:$AQ$38&lt;70),'Mediums (Working)'!$C$598:$AQ$598,99999))</f>
        <v>46299.0667013889</v>
      </c>
      <c r="T35" s="72" t="n">
        <f aca="false" t="array" ref="T35:T35">MAX(IF(ISNUMBER('Mediums (Working)'!$C$38:$AQ$38)*('Mediums (Working)'!$C$38:$AQ$38&gt;=60)*('Mediums (Working)'!$C$38:$AQ$38&lt;70),'Mediums (Working)'!$C$598:$AQ$598,0))</f>
        <v>46299.2070601852</v>
      </c>
      <c r="U35" s="47" t="n">
        <f aca="false">IF(T35&gt;0,(T35-S35)*24,"")</f>
        <v>3.36861111118924</v>
      </c>
      <c r="V35" s="46" t="n">
        <f aca="false">SUMPRODUCT(ISNUMBER('Mediums (Working)'!$C$38:$AQ$38)*('Mediums (Working)'!$C$38:$AQ$38&gt;=60)*('Mediums (Working)'!$C$38:$AQ$38&lt;70))</f>
        <v>7</v>
      </c>
    </row>
    <row r="36" customFormat="false" ht="15" hidden="false" customHeight="false" outlineLevel="0" collapsed="false">
      <c r="A36" s="32" t="s">
        <v>257</v>
      </c>
      <c r="B36" s="33" t="s">
        <v>248</v>
      </c>
      <c r="C36" s="71" t="n">
        <f aca="false" t="array" ref="C36:C36">MIN(IF(ISNUMBER('Mediums (Working)'!$C$39:$AQ$39)*('Mediums (Working)'!$C$39:$AQ$39&gt;=34)*('Mediums (Working)'!$C$39:$AQ$39&lt;40),'Mediums (Working)'!$C$599:$AQ$599,99999))</f>
        <v>46298.669837963</v>
      </c>
      <c r="D36" s="72" t="n">
        <f aca="false" t="array" ref="D36:D36">MAX(IF(ISNUMBER('Mediums (Working)'!$C$39:$AQ$39)*('Mediums (Working)'!$C$39:$AQ$39&gt;=34)*('Mediums (Working)'!$C$39:$AQ$39&lt;40),'Mediums (Working)'!$C$599:$AQ$599,0))</f>
        <v>46298.8149421296</v>
      </c>
      <c r="E36" s="47" t="n">
        <f aca="false">IF(D36&gt;0,(D36-C36)*24,"")</f>
        <v>3.48250000015833</v>
      </c>
      <c r="F36" s="46" t="n">
        <f aca="false">SUMPRODUCT(ISNUMBER('Mediums (Working)'!$C$39:$AQ$39)*('Mediums (Working)'!$C$39:$AQ$39&gt;=34)*('Mediums (Working)'!$C$39:$AQ$39&lt;40))</f>
        <v>13</v>
      </c>
      <c r="G36" s="71" t="n">
        <f aca="false" t="array" ref="G36:G36">MIN(IF(ISNUMBER('Mediums (Working)'!$C$39:$AQ$39)*('Mediums (Working)'!$C$39:$AQ$39&gt;=40)*('Mediums (Working)'!$C$39:$AQ$39&lt;45),'Mediums (Working)'!$C$599:$AQ$599,99999))</f>
        <v>46298.824537037</v>
      </c>
      <c r="H36" s="72" t="n">
        <f aca="false" t="array" ref="H36:H36">MAX(IF(ISNUMBER('Mediums (Working)'!$C$39:$AQ$39)*('Mediums (Working)'!$C$39:$AQ$39&gt;=40)*('Mediums (Working)'!$C$39:$AQ$39&lt;45),'Mediums (Working)'!$C$599:$AQ$599,0))</f>
        <v>46298.8872453704</v>
      </c>
      <c r="I36" s="47" t="n">
        <f aca="false">IF(H36&gt;0,(H36-G36)*24,"")</f>
        <v>1.50499999994645</v>
      </c>
      <c r="J36" s="46" t="n">
        <f aca="false">SUMPRODUCT(ISNUMBER('Mediums (Working)'!$C$39:$AQ$39)*('Mediums (Working)'!$C$39:$AQ$39&gt;=40)*('Mediums (Working)'!$C$39:$AQ$39&lt;45))</f>
        <v>6</v>
      </c>
      <c r="K36" s="71" t="n">
        <f aca="false" t="array" ref="K36:K36">MIN(IF(ISNUMBER('Mediums (Working)'!$C$39:$AQ$39)*('Mediums (Working)'!$C$39:$AQ$39&gt;=45)*('Mediums (Working)'!$C$39:$AQ$39&lt;51),'Mediums (Working)'!$C$599:$AQ$599,99999))</f>
        <v>46298.8765625</v>
      </c>
      <c r="L36" s="72" t="n">
        <f aca="false" t="array" ref="L36:L36">MAX(IF(ISNUMBER('Mediums (Working)'!$C$39:$AQ$39)*('Mediums (Working)'!$C$39:$AQ$39&gt;=45)*('Mediums (Working)'!$C$39:$AQ$39&lt;51),'Mediums (Working)'!$C$599:$AQ$599,0))</f>
        <v>46298.9604166667</v>
      </c>
      <c r="M36" s="47" t="n">
        <f aca="false">IF(L36&gt;0,(L36-K36)*24,"")</f>
        <v>2.01250000001164</v>
      </c>
      <c r="N36" s="46" t="n">
        <f aca="false">SUMPRODUCT(ISNUMBER('Mediums (Working)'!$C$39:$AQ$39)*('Mediums (Working)'!$C$39:$AQ$39&gt;=45)*('Mediums (Working)'!$C$39:$AQ$39&lt;51))</f>
        <v>6</v>
      </c>
      <c r="O36" s="71" t="n">
        <f aca="false" t="array" ref="O36:O36">MIN(IF(ISNUMBER('Mediums (Working)'!$C$39:$AQ$39)*('Mediums (Working)'!$C$39:$AQ$39&gt;=51)*('Mediums (Working)'!$C$39:$AQ$39&lt;60),'Mediums (Working)'!$C$599:$AQ$599,99999))</f>
        <v>46298.9701273148</v>
      </c>
      <c r="P36" s="72" t="n">
        <f aca="false" t="array" ref="P36:P36">MAX(IF(ISNUMBER('Mediums (Working)'!$C$39:$AQ$39)*('Mediums (Working)'!$C$39:$AQ$39&gt;=51)*('Mediums (Working)'!$C$39:$AQ$39&lt;60),'Mediums (Working)'!$C$599:$AQ$599,0))</f>
        <v>46299.0333912037</v>
      </c>
      <c r="Q36" s="47" t="n">
        <f aca="false">IF(P36&gt;0,(P36-O36)*24,"")</f>
        <v>1.51833333325339</v>
      </c>
      <c r="R36" s="46" t="n">
        <f aca="false">SUMPRODUCT(ISNUMBER('Mediums (Working)'!$C$39:$AQ$39)*('Mediums (Working)'!$C$39:$AQ$39&gt;=51)*('Mediums (Working)'!$C$39:$AQ$39&lt;60))</f>
        <v>6</v>
      </c>
      <c r="S36" s="71" t="n">
        <f aca="false" t="array" ref="S36:S36">MIN(IF(ISNUMBER('Mediums (Working)'!$C$39:$AQ$39)*('Mediums (Working)'!$C$39:$AQ$39&gt;=60)*('Mediums (Working)'!$C$39:$AQ$39&lt;70),'Mediums (Working)'!$C$599:$AQ$599,99999))</f>
        <v>46299.0555439815</v>
      </c>
      <c r="T36" s="72" t="n">
        <f aca="false" t="array" ref="T36:T36">MAX(IF(ISNUMBER('Mediums (Working)'!$C$39:$AQ$39)*('Mediums (Working)'!$C$39:$AQ$39&gt;=60)*('Mediums (Working)'!$C$39:$AQ$39&lt;70),'Mediums (Working)'!$C$599:$AQ$599,0))</f>
        <v>46299.2070833333</v>
      </c>
      <c r="U36" s="47" t="n">
        <f aca="false">IF(T36&gt;0,(T36-S36)*24,"")</f>
        <v>3.63694444438443</v>
      </c>
      <c r="V36" s="46" t="n">
        <f aca="false">SUMPRODUCT(ISNUMBER('Mediums (Working)'!$C$39:$AQ$39)*('Mediums (Working)'!$C$39:$AQ$39&gt;=60)*('Mediums (Working)'!$C$39:$AQ$39&lt;70))</f>
        <v>8</v>
      </c>
    </row>
    <row r="37" customFormat="false" ht="15" hidden="false" customHeight="false" outlineLevel="0" collapsed="false">
      <c r="A37" s="32" t="s">
        <v>260</v>
      </c>
      <c r="B37" s="33" t="s">
        <v>248</v>
      </c>
      <c r="C37" s="71" t="n">
        <f aca="false" t="array" ref="C37:C37">MIN(IF(ISNUMBER('Mediums (Working)'!$C$40:$AQ$40)*('Mediums (Working)'!$C$40:$AQ$40&gt;=34)*('Mediums (Working)'!$C$40:$AQ$40&lt;40),'Mediums (Working)'!$C$600:$AQ$600,99999))</f>
        <v>46298.6698726852</v>
      </c>
      <c r="D37" s="72" t="n">
        <f aca="false" t="array" ref="D37:D37">MAX(IF(ISNUMBER('Mediums (Working)'!$C$40:$AQ$40)*('Mediums (Working)'!$C$40:$AQ$40&gt;=34)*('Mediums (Working)'!$C$40:$AQ$40&lt;40),'Mediums (Working)'!$C$600:$AQ$600,0))</f>
        <v>46298.7731828704</v>
      </c>
      <c r="E37" s="47" t="n">
        <f aca="false">IF(D37&gt;0,(D37-C37)*24,"")</f>
        <v>2.47944444447057</v>
      </c>
      <c r="F37" s="46" t="n">
        <f aca="false">SUMPRODUCT(ISNUMBER('Mediums (Working)'!$C$40:$AQ$40)*('Mediums (Working)'!$C$40:$AQ$40&gt;=34)*('Mediums (Working)'!$C$40:$AQ$40&lt;40))</f>
        <v>6</v>
      </c>
      <c r="G37" s="71" t="n">
        <f aca="false" t="array" ref="G37:G37">MIN(IF(ISNUMBER('Mediums (Working)'!$C$40:$AQ$40)*('Mediums (Working)'!$C$40:$AQ$40&gt;=40)*('Mediums (Working)'!$C$40:$AQ$40&lt;45),'Mediums (Working)'!$C$600:$AQ$600,99999))</f>
        <v>46298.6901157407</v>
      </c>
      <c r="H37" s="72" t="n">
        <f aca="false" t="array" ref="H37:H37">MAX(IF(ISNUMBER('Mediums (Working)'!$C$40:$AQ$40)*('Mediums (Working)'!$C$40:$AQ$40&gt;=40)*('Mediums (Working)'!$C$40:$AQ$40&lt;45),'Mediums (Working)'!$C$600:$AQ$600,0))</f>
        <v>46298.8872685185</v>
      </c>
      <c r="I37" s="47" t="n">
        <f aca="false">IF(H37&gt;0,(H37-G37)*24,"")</f>
        <v>4.7316666666884</v>
      </c>
      <c r="J37" s="46" t="n">
        <f aca="false">SUMPRODUCT(ISNUMBER('Mediums (Working)'!$C$40:$AQ$40)*('Mediums (Working)'!$C$40:$AQ$40&gt;=40)*('Mediums (Working)'!$C$40:$AQ$40&lt;45))</f>
        <v>12</v>
      </c>
      <c r="K37" s="71" t="n">
        <f aca="false" t="array" ref="K37:K37">MIN(IF(ISNUMBER('Mediums (Working)'!$C$40:$AQ$40)*('Mediums (Working)'!$C$40:$AQ$40&gt;=45)*('Mediums (Working)'!$C$40:$AQ$40&lt;51),'Mediums (Working)'!$C$600:$AQ$600,99999))</f>
        <v>46298.8656134259</v>
      </c>
      <c r="L37" s="72" t="n">
        <f aca="false" t="array" ref="L37:L37">MAX(IF(ISNUMBER('Mediums (Working)'!$C$40:$AQ$40)*('Mediums (Working)'!$C$40:$AQ$40&gt;=45)*('Mediums (Working)'!$C$40:$AQ$40&lt;51),'Mediums (Working)'!$C$600:$AQ$600,0))</f>
        <v>46298.9604282407</v>
      </c>
      <c r="M37" s="47" t="n">
        <f aca="false">IF(L37&gt;0,(L37-K37)*24,"")</f>
        <v>2.27555555541767</v>
      </c>
      <c r="N37" s="46" t="n">
        <f aca="false">SUMPRODUCT(ISNUMBER('Mediums (Working)'!$C$40:$AQ$40)*('Mediums (Working)'!$C$40:$AQ$40&gt;=45)*('Mediums (Working)'!$C$40:$AQ$40&lt;51))</f>
        <v>7</v>
      </c>
      <c r="O37" s="71" t="n">
        <f aca="false" t="array" ref="O37:O37">MIN(IF(ISNUMBER('Mediums (Working)'!$C$40:$AQ$40)*('Mediums (Working)'!$C$40:$AQ$40&gt;=51)*('Mediums (Working)'!$C$40:$AQ$40&lt;60),'Mediums (Working)'!$C$600:$AQ$600,99999))</f>
        <v>46298.970150463</v>
      </c>
      <c r="P37" s="72" t="n">
        <f aca="false" t="array" ref="P37:P37">MAX(IF(ISNUMBER('Mediums (Working)'!$C$40:$AQ$40)*('Mediums (Working)'!$C$40:$AQ$40&gt;=51)*('Mediums (Working)'!$C$40:$AQ$40&lt;60),'Mediums (Working)'!$C$600:$AQ$600,0))</f>
        <v>46299.0180208333</v>
      </c>
      <c r="Q37" s="47" t="n">
        <f aca="false">IF(P37&gt;0,(P37-O37)*24,"")</f>
        <v>1.14888888888527</v>
      </c>
      <c r="R37" s="46" t="n">
        <f aca="false">SUMPRODUCT(ISNUMBER('Mediums (Working)'!$C$40:$AQ$40)*('Mediums (Working)'!$C$40:$AQ$40&gt;=51)*('Mediums (Working)'!$C$40:$AQ$40&lt;60))</f>
        <v>5</v>
      </c>
      <c r="S37" s="71" t="n">
        <f aca="false" t="array" ref="S37:S37">MIN(IF(ISNUMBER('Mediums (Working)'!$C$40:$AQ$40)*('Mediums (Working)'!$C$40:$AQ$40&gt;=60)*('Mediums (Working)'!$C$40:$AQ$40&lt;70),'Mediums (Working)'!$C$600:$AQ$600,99999))</f>
        <v>46299.0334143519</v>
      </c>
      <c r="T37" s="72" t="n">
        <f aca="false" t="array" ref="T37:T37">MAX(IF(ISNUMBER('Mediums (Working)'!$C$40:$AQ$40)*('Mediums (Working)'!$C$40:$AQ$40&gt;=60)*('Mediums (Working)'!$C$40:$AQ$40&lt;70),'Mediums (Working)'!$C$600:$AQ$600,0))</f>
        <v>46299.2071064815</v>
      </c>
      <c r="U37" s="47" t="n">
        <f aca="false">IF(T37&gt;0,(T37-S37)*24,"")</f>
        <v>4.1686111111776</v>
      </c>
      <c r="V37" s="46" t="n">
        <f aca="false">SUMPRODUCT(ISNUMBER('Mediums (Working)'!$C$40:$AQ$40)*('Mediums (Working)'!$C$40:$AQ$40&gt;=60)*('Mediums (Working)'!$C$40:$AQ$40&lt;70))</f>
        <v>9</v>
      </c>
    </row>
    <row r="38" customFormat="false" ht="15" hidden="false" customHeight="false" outlineLevel="0" collapsed="false">
      <c r="A38" s="32" t="s">
        <v>267</v>
      </c>
      <c r="B38" s="33" t="s">
        <v>248</v>
      </c>
      <c r="C38" s="71" t="n">
        <f aca="false" t="array" ref="C38:C38">MIN(IF(ISNUMBER('Mediums (Working)'!$C$41:$AQ$41)*('Mediums (Working)'!$C$41:$AQ$41&gt;=34)*('Mediums (Working)'!$C$41:$AQ$41&lt;40),'Mediums (Working)'!$C$601:$AQ$601,99999))</f>
        <v>46298.6699074074</v>
      </c>
      <c r="D38" s="72" t="n">
        <f aca="false" t="array" ref="D38:D38">MAX(IF(ISNUMBER('Mediums (Working)'!$C$41:$AQ$41)*('Mediums (Working)'!$C$41:$AQ$41&gt;=34)*('Mediums (Working)'!$C$41:$AQ$41&lt;40),'Mediums (Working)'!$C$601:$AQ$601,0))</f>
        <v>46298.8149768519</v>
      </c>
      <c r="E38" s="47" t="n">
        <f aca="false">IF(D38&gt;0,(D38-C38)*24,"")</f>
        <v>3.48166666645557</v>
      </c>
      <c r="F38" s="46" t="n">
        <f aca="false">SUMPRODUCT(ISNUMBER('Mediums (Working)'!$C$41:$AQ$41)*('Mediums (Working)'!$C$41:$AQ$41&gt;=34)*('Mediums (Working)'!$C$41:$AQ$41&lt;40))</f>
        <v>10</v>
      </c>
      <c r="G38" s="71" t="n">
        <f aca="false" t="array" ref="G38:G38">MIN(IF(ISNUMBER('Mediums (Working)'!$C$41:$AQ$41)*('Mediums (Working)'!$C$41:$AQ$41&gt;=40)*('Mediums (Working)'!$C$41:$AQ$41&lt;45),'Mediums (Working)'!$C$601:$AQ$601,99999))</f>
        <v>46298.7827777778</v>
      </c>
      <c r="H38" s="72" t="n">
        <f aca="false" t="array" ref="H38:H38">MAX(IF(ISNUMBER('Mediums (Working)'!$C$41:$AQ$41)*('Mediums (Working)'!$C$41:$AQ$41&gt;=40)*('Mediums (Working)'!$C$41:$AQ$41&lt;45),'Mediums (Working)'!$C$601:$AQ$601,0))</f>
        <v>46298.8872800926</v>
      </c>
      <c r="I38" s="47" t="n">
        <f aca="false">IF(H38&gt;0,(H38-G38)*24,"")</f>
        <v>2.50805555545958</v>
      </c>
      <c r="J38" s="46" t="n">
        <f aca="false">SUMPRODUCT(ISNUMBER('Mediums (Working)'!$C$41:$AQ$41)*('Mediums (Working)'!$C$41:$AQ$41&gt;=40)*('Mediums (Working)'!$C$41:$AQ$41&lt;45))</f>
        <v>7</v>
      </c>
      <c r="K38" s="71" t="n">
        <f aca="false" t="array" ref="K38:K38">MIN(IF(ISNUMBER('Mediums (Working)'!$C$41:$AQ$41)*('Mediums (Working)'!$C$41:$AQ$41&gt;=45)*('Mediums (Working)'!$C$41:$AQ$41&lt;51),'Mediums (Working)'!$C$601:$AQ$601,99999))</f>
        <v>46298.865625</v>
      </c>
      <c r="L38" s="72" t="n">
        <f aca="false" t="array" ref="L38:L38">MAX(IF(ISNUMBER('Mediums (Working)'!$C$41:$AQ$41)*('Mediums (Working)'!$C$41:$AQ$41&gt;=45)*('Mediums (Working)'!$C$41:$AQ$41&lt;51),'Mediums (Working)'!$C$601:$AQ$601,0))</f>
        <v>46298.9491203704</v>
      </c>
      <c r="M38" s="47" t="n">
        <f aca="false">IF(L38&gt;0,(L38-K38)*24,"")</f>
        <v>2.00388888898306</v>
      </c>
      <c r="N38" s="46" t="n">
        <f aca="false">SUMPRODUCT(ISNUMBER('Mediums (Working)'!$C$41:$AQ$41)*('Mediums (Working)'!$C$41:$AQ$41&gt;=45)*('Mediums (Working)'!$C$41:$AQ$41&lt;51))</f>
        <v>6</v>
      </c>
      <c r="O38" s="71" t="n">
        <f aca="false" t="array" ref="O38:O38">MIN(IF(ISNUMBER('Mediums (Working)'!$C$41:$AQ$41)*('Mediums (Working)'!$C$41:$AQ$41&gt;=51)*('Mediums (Working)'!$C$41:$AQ$41&lt;60),'Mediums (Working)'!$C$601:$AQ$601,99999))</f>
        <v>46298.9604398148</v>
      </c>
      <c r="P38" s="72" t="n">
        <f aca="false" t="array" ref="P38:P38">MAX(IF(ISNUMBER('Mediums (Working)'!$C$41:$AQ$41)*('Mediums (Working)'!$C$41:$AQ$41&gt;=51)*('Mediums (Working)'!$C$41:$AQ$41&lt;60),'Mediums (Working)'!$C$601:$AQ$601,0))</f>
        <v>46299.0030671296</v>
      </c>
      <c r="Q38" s="47" t="n">
        <f aca="false">IF(P38&gt;0,(P38-O38)*24,"")</f>
        <v>1.02305555582279</v>
      </c>
      <c r="R38" s="46" t="n">
        <f aca="false">SUMPRODUCT(ISNUMBER('Mediums (Working)'!$C$41:$AQ$41)*('Mediums (Working)'!$C$41:$AQ$41&gt;=51)*('Mediums (Working)'!$C$41:$AQ$41&lt;60))</f>
        <v>5</v>
      </c>
      <c r="S38" s="71" t="n">
        <f aca="false" t="array" ref="S38:S38">MIN(IF(ISNUMBER('Mediums (Working)'!$C$41:$AQ$41)*('Mediums (Working)'!$C$41:$AQ$41&gt;=60)*('Mediums (Working)'!$C$41:$AQ$41&lt;70),'Mediums (Working)'!$C$601:$AQ$601,99999))</f>
        <v>46299.0180439815</v>
      </c>
      <c r="T38" s="72" t="n">
        <f aca="false" t="array" ref="T38:T38">MAX(IF(ISNUMBER('Mediums (Working)'!$C$41:$AQ$41)*('Mediums (Working)'!$C$41:$AQ$41&gt;=60)*('Mediums (Working)'!$C$41:$AQ$41&lt;70),'Mediums (Working)'!$C$601:$AQ$601,0))</f>
        <v>46299.2071296296</v>
      </c>
      <c r="U38" s="47" t="n">
        <f aca="false">IF(T38&gt;0,(T38-S38)*24,"")</f>
        <v>4.53805555554573</v>
      </c>
      <c r="V38" s="46" t="n">
        <f aca="false">SUMPRODUCT(ISNUMBER('Mediums (Working)'!$C$41:$AQ$41)*('Mediums (Working)'!$C$41:$AQ$41&gt;=60)*('Mediums (Working)'!$C$41:$AQ$41&lt;70))</f>
        <v>10</v>
      </c>
    </row>
    <row r="39" customFormat="false" ht="15" hidden="false" customHeight="false" outlineLevel="0" collapsed="false">
      <c r="A39" s="32" t="s">
        <v>271</v>
      </c>
      <c r="B39" s="33" t="s">
        <v>248</v>
      </c>
      <c r="C39" s="71" t="n">
        <f aca="false" t="array" ref="C39:C39">MIN(IF(ISNUMBER('Mediums (Working)'!$C$42:$AQ$42)*('Mediums (Working)'!$C$42:$AQ$42&gt;=34)*('Mediums (Working)'!$C$42:$AQ$42&lt;40),'Mediums (Working)'!$C$602:$AQ$602,99999))</f>
        <v>46298.6699537037</v>
      </c>
      <c r="D39" s="72" t="n">
        <f aca="false" t="array" ref="D39:D39">MAX(IF(ISNUMBER('Mediums (Working)'!$C$42:$AQ$42)*('Mediums (Working)'!$C$42:$AQ$42&gt;=34)*('Mediums (Working)'!$C$42:$AQ$42&lt;40),'Mediums (Working)'!$C$602:$AQ$602,0))</f>
        <v>46298.8561342593</v>
      </c>
      <c r="E39" s="47" t="n">
        <f aca="false">IF(D39&gt;0,(D39-C39)*24,"")</f>
        <v>4.46833333309041</v>
      </c>
      <c r="F39" s="46" t="n">
        <f aca="false">SUMPRODUCT(ISNUMBER('Mediums (Working)'!$C$42:$AQ$42)*('Mediums (Working)'!$C$42:$AQ$42&gt;=34)*('Mediums (Working)'!$C$42:$AQ$42&lt;40))</f>
        <v>16</v>
      </c>
      <c r="G39" s="71" t="n">
        <f aca="false" t="array" ref="G39:G39">MIN(IF(ISNUMBER('Mediums (Working)'!$C$42:$AQ$42)*('Mediums (Working)'!$C$42:$AQ$42&gt;=40)*('Mediums (Working)'!$C$42:$AQ$42&lt;45),'Mediums (Working)'!$C$602:$AQ$602,99999))</f>
        <v>46298.8656944444</v>
      </c>
      <c r="H39" s="72" t="n">
        <f aca="false" t="array" ref="H39:H39">MAX(IF(ISNUMBER('Mediums (Working)'!$C$42:$AQ$42)*('Mediums (Working)'!$C$42:$AQ$42&gt;=40)*('Mediums (Working)'!$C$42:$AQ$42&lt;45),'Mediums (Working)'!$C$602:$AQ$602,0))</f>
        <v>46298.9491782407</v>
      </c>
      <c r="I39" s="47" t="n">
        <f aca="false">IF(H39&gt;0,(H39-G39)*24,"")</f>
        <v>2.00361111131497</v>
      </c>
      <c r="J39" s="46" t="n">
        <f aca="false">SUMPRODUCT(ISNUMBER('Mediums (Working)'!$C$42:$AQ$42)*('Mediums (Working)'!$C$42:$AQ$42&gt;=40)*('Mediums (Working)'!$C$42:$AQ$42&lt;45))</f>
        <v>7</v>
      </c>
      <c r="K39" s="71" t="n">
        <f aca="false" t="array" ref="K39:K39">MIN(IF(ISNUMBER('Mediums (Working)'!$C$42:$AQ$42)*('Mediums (Working)'!$C$42:$AQ$42&gt;=45)*('Mediums (Working)'!$C$42:$AQ$42&lt;51),'Mediums (Working)'!$C$602:$AQ$602,99999))</f>
        <v>46298.960474537</v>
      </c>
      <c r="L39" s="72" t="n">
        <f aca="false" t="array" ref="L39:L39">MAX(IF(ISNUMBER('Mediums (Working)'!$C$42:$AQ$42)*('Mediums (Working)'!$C$42:$AQ$42&gt;=45)*('Mediums (Working)'!$C$42:$AQ$42&lt;51),'Mediums (Working)'!$C$602:$AQ$602,0))</f>
        <v>46299.0031134259</v>
      </c>
      <c r="M39" s="47" t="n">
        <f aca="false">IF(L39&gt;0,(L39-K39)*24,"")</f>
        <v>1.02333333349088</v>
      </c>
      <c r="N39" s="46" t="n">
        <f aca="false">SUMPRODUCT(ISNUMBER('Mediums (Working)'!$C$42:$AQ$42)*('Mediums (Working)'!$C$42:$AQ$42&gt;=45)*('Mediums (Working)'!$C$42:$AQ$42&lt;51))</f>
        <v>5</v>
      </c>
      <c r="O39" s="71" t="n">
        <f aca="false" t="array" ref="O39:O39">MIN(IF(ISNUMBER('Mediums (Working)'!$C$42:$AQ$42)*('Mediums (Working)'!$C$42:$AQ$42&gt;=51)*('Mediums (Working)'!$C$42:$AQ$42&lt;60),'Mediums (Working)'!$C$602:$AQ$602,99999))</f>
        <v>46299.0180671296</v>
      </c>
      <c r="P39" s="72" t="n">
        <f aca="false" t="array" ref="P39:P39">MAX(IF(ISNUMBER('Mediums (Working)'!$C$42:$AQ$42)*('Mediums (Working)'!$C$42:$AQ$42&gt;=51)*('Mediums (Working)'!$C$42:$AQ$42&lt;60),'Mediums (Working)'!$C$602:$AQ$602,0))</f>
        <v>46299.0877083333</v>
      </c>
      <c r="Q39" s="47" t="n">
        <f aca="false">IF(P39&gt;0,(P39-O39)*24,"")</f>
        <v>1.67138888878981</v>
      </c>
      <c r="R39" s="46" t="n">
        <f aca="false">SUMPRODUCT(ISNUMBER('Mediums (Working)'!$C$42:$AQ$42)*('Mediums (Working)'!$C$42:$AQ$42&gt;=51)*('Mediums (Working)'!$C$42:$AQ$42&lt;60))</f>
        <v>5</v>
      </c>
      <c r="S39" s="71" t="n">
        <f aca="false" t="array" ref="S39:S39">MIN(IF(ISNUMBER('Mediums (Working)'!$C$42:$AQ$42)*('Mediums (Working)'!$C$42:$AQ$42&gt;=60)*('Mediums (Working)'!$C$42:$AQ$42&lt;70),'Mediums (Working)'!$C$602:$AQ$602,99999))</f>
        <v>46299.1062268519</v>
      </c>
      <c r="T39" s="72" t="n">
        <f aca="false" t="array" ref="T39:T39">MAX(IF(ISNUMBER('Mediums (Working)'!$C$42:$AQ$42)*('Mediums (Working)'!$C$42:$AQ$42&gt;=60)*('Mediums (Working)'!$C$42:$AQ$42&lt;70),'Mediums (Working)'!$C$602:$AQ$602,0))</f>
        <v>46299.2071527778</v>
      </c>
      <c r="U39" s="47" t="n">
        <f aca="false">IF(T39&gt;0,(T39-S39)*24,"")</f>
        <v>2.42222222231794</v>
      </c>
      <c r="V39" s="46" t="n">
        <f aca="false">SUMPRODUCT(ISNUMBER('Mediums (Working)'!$C$42:$AQ$42)*('Mediums (Working)'!$C$42:$AQ$42&gt;=60)*('Mediums (Working)'!$C$42:$AQ$42&lt;70))</f>
        <v>5</v>
      </c>
    </row>
    <row r="40" customFormat="false" ht="15" hidden="false" customHeight="false" outlineLevel="0" collapsed="false">
      <c r="A40" s="32" t="s">
        <v>274</v>
      </c>
      <c r="B40" s="33" t="s">
        <v>248</v>
      </c>
      <c r="C40" s="71" t="n">
        <f aca="false" t="array" ref="C40:C40">MIN(IF(ISNUMBER('Mediums (Working)'!$C$43:$AQ$43)*('Mediums (Working)'!$C$43:$AQ$43&gt;=34)*('Mediums (Working)'!$C$43:$AQ$43&lt;40),'Mediums (Working)'!$C$603:$AQ$603,99999))</f>
        <v>46298.6903125</v>
      </c>
      <c r="D40" s="72" t="n">
        <f aca="false" t="array" ref="D40:D40">MAX(IF(ISNUMBER('Mediums (Working)'!$C$43:$AQ$43)*('Mediums (Working)'!$C$43:$AQ$43&gt;=34)*('Mediums (Working)'!$C$43:$AQ$43&lt;40),'Mediums (Working)'!$C$603:$AQ$603,0))</f>
        <v>46298.887337963</v>
      </c>
      <c r="E40" s="47" t="n">
        <f aca="false">IF(D40&gt;0,(D40-C40)*24,"")</f>
        <v>4.72861111129168</v>
      </c>
      <c r="F40" s="46" t="n">
        <f aca="false">SUMPRODUCT(ISNUMBER('Mediums (Working)'!$C$43:$AQ$43)*('Mediums (Working)'!$C$43:$AQ$43&gt;=34)*('Mediums (Working)'!$C$43:$AQ$43&lt;40))</f>
        <v>16</v>
      </c>
      <c r="G40" s="71" t="n">
        <f aca="false" t="array" ref="G40:G40">MIN(IF(ISNUMBER('Mediums (Working)'!$C$43:$AQ$43)*('Mediums (Working)'!$C$43:$AQ$43&gt;=40)*('Mediums (Working)'!$C$43:$AQ$43&lt;45),'Mediums (Working)'!$C$603:$AQ$603,99999))</f>
        <v>46298.8657060185</v>
      </c>
      <c r="H40" s="72" t="n">
        <f aca="false" t="array" ref="H40:H40">MAX(IF(ISNUMBER('Mediums (Working)'!$C$43:$AQ$43)*('Mediums (Working)'!$C$43:$AQ$43&gt;=40)*('Mediums (Working)'!$C$43:$AQ$43&lt;45),'Mediums (Working)'!$C$603:$AQ$603,0))</f>
        <v>46298.9604976852</v>
      </c>
      <c r="I40" s="47" t="n">
        <f aca="false">IF(H40&gt;0,(H40-G40)*24,"")</f>
        <v>2.27499999973224</v>
      </c>
      <c r="J40" s="46" t="n">
        <f aca="false">SUMPRODUCT(ISNUMBER('Mediums (Working)'!$C$43:$AQ$43)*('Mediums (Working)'!$C$43:$AQ$43&gt;=40)*('Mediums (Working)'!$C$43:$AQ$43&lt;45))</f>
        <v>7</v>
      </c>
      <c r="K40" s="71" t="n">
        <f aca="false" t="array" ref="K40:K40">MIN(IF(ISNUMBER('Mediums (Working)'!$C$43:$AQ$43)*('Mediums (Working)'!$C$43:$AQ$43&gt;=45)*('Mediums (Working)'!$C$43:$AQ$43&lt;51),'Mediums (Working)'!$C$603:$AQ$603,99999))</f>
        <v>46298.9702430556</v>
      </c>
      <c r="L40" s="72" t="n">
        <f aca="false" t="array" ref="L40:L40">MAX(IF(ISNUMBER('Mediums (Working)'!$C$43:$AQ$43)*('Mediums (Working)'!$C$43:$AQ$43&gt;=45)*('Mediums (Working)'!$C$43:$AQ$43&lt;51),'Mediums (Working)'!$C$603:$AQ$603,0))</f>
        <v>46299.003125</v>
      </c>
      <c r="M40" s="47" t="n">
        <f aca="false">IF(L40&gt;0,(L40-K40)*24,"")</f>
        <v>0.789166666567326</v>
      </c>
      <c r="N40" s="46" t="n">
        <f aca="false">SUMPRODUCT(ISNUMBER('Mediums (Working)'!$C$43:$AQ$43)*('Mediums (Working)'!$C$43:$AQ$43&gt;=45)*('Mediums (Working)'!$C$43:$AQ$43&lt;51))</f>
        <v>4</v>
      </c>
      <c r="O40" s="71" t="n">
        <f aca="false" t="array" ref="O40:O40">MIN(IF(ISNUMBER('Mediums (Working)'!$C$43:$AQ$43)*('Mediums (Working)'!$C$43:$AQ$43&gt;=51)*('Mediums (Working)'!$C$43:$AQ$43&lt;60),'Mediums (Working)'!$C$603:$AQ$603,99999))</f>
        <v>46299.0181018519</v>
      </c>
      <c r="P40" s="72" t="n">
        <f aca="false" t="array" ref="P40:P40">MAX(IF(ISNUMBER('Mediums (Working)'!$C$43:$AQ$43)*('Mediums (Working)'!$C$43:$AQ$43&gt;=51)*('Mediums (Working)'!$C$43:$AQ$43&lt;60),'Mediums (Working)'!$C$603:$AQ$603,0))</f>
        <v>46299.0877314815</v>
      </c>
      <c r="Q40" s="47" t="n">
        <f aca="false">IF(P40&gt;0,(P40-O40)*24,"")</f>
        <v>1.67111111112172</v>
      </c>
      <c r="R40" s="46" t="n">
        <f aca="false">SUMPRODUCT(ISNUMBER('Mediums (Working)'!$C$43:$AQ$43)*('Mediums (Working)'!$C$43:$AQ$43&gt;=51)*('Mediums (Working)'!$C$43:$AQ$43&lt;60))</f>
        <v>5</v>
      </c>
      <c r="S40" s="71" t="n">
        <f aca="false" t="array" ref="S40:S40">MIN(IF(ISNUMBER('Mediums (Working)'!$C$43:$AQ$43)*('Mediums (Working)'!$C$43:$AQ$43&gt;=60)*('Mediums (Working)'!$C$43:$AQ$43&lt;70),'Mediums (Working)'!$C$603:$AQ$603,99999))</f>
        <v>46299.10625</v>
      </c>
      <c r="T40" s="72" t="n">
        <f aca="false" t="array" ref="T40:T40">MAX(IF(ISNUMBER('Mediums (Working)'!$C$43:$AQ$43)*('Mediums (Working)'!$C$43:$AQ$43&gt;=60)*('Mediums (Working)'!$C$43:$AQ$43&lt;70),'Mediums (Working)'!$C$603:$AQ$603,0))</f>
        <v>46299.2071759259</v>
      </c>
      <c r="U40" s="47" t="n">
        <f aca="false">IF(T40&gt;0,(T40-S40)*24,"")</f>
        <v>2.42222222231794</v>
      </c>
      <c r="V40" s="46" t="n">
        <f aca="false">SUMPRODUCT(ISNUMBER('Mediums (Working)'!$C$43:$AQ$43)*('Mediums (Working)'!$C$43:$AQ$43&gt;=60)*('Mediums (Working)'!$C$43:$AQ$43&lt;70))</f>
        <v>5</v>
      </c>
    </row>
    <row r="41" customFormat="false" ht="15" hidden="false" customHeight="false" outlineLevel="0" collapsed="false">
      <c r="A41" s="32" t="s">
        <v>277</v>
      </c>
      <c r="B41" s="33" t="s">
        <v>248</v>
      </c>
      <c r="C41" s="71" t="n">
        <f aca="false" t="array" ref="C41:C41">MIN(IF(ISNUMBER('Mediums (Working)'!$C$44:$AQ$44)*('Mediums (Working)'!$C$44:$AQ$44&gt;=34)*('Mediums (Working)'!$C$44:$AQ$44&lt;40),'Mediums (Working)'!$C$604:$AQ$604,99999))</f>
        <v>46298.6700115741</v>
      </c>
      <c r="D41" s="72" t="n">
        <f aca="false" t="array" ref="D41:D41">MAX(IF(ISNUMBER('Mediums (Working)'!$C$44:$AQ$44)*('Mediums (Working)'!$C$44:$AQ$44&gt;=34)*('Mediums (Working)'!$C$44:$AQ$44&lt;40),'Mediums (Working)'!$C$604:$AQ$604,0))</f>
        <v>46298.8561689815</v>
      </c>
      <c r="E41" s="47" t="n">
        <f aca="false">IF(D41&gt;0,(D41-C41)*24,"")</f>
        <v>4.46777777757961</v>
      </c>
      <c r="F41" s="46" t="n">
        <f aca="false">SUMPRODUCT(ISNUMBER('Mediums (Working)'!$C$44:$AQ$44)*('Mediums (Working)'!$C$44:$AQ$44&gt;=34)*('Mediums (Working)'!$C$44:$AQ$44&lt;40))</f>
        <v>12</v>
      </c>
      <c r="G41" s="71" t="n">
        <f aca="false" t="array" ref="G41:G41">MIN(IF(ISNUMBER('Mediums (Working)'!$C$44:$AQ$44)*('Mediums (Working)'!$C$44:$AQ$44&gt;=40)*('Mediums (Working)'!$C$44:$AQ$44&lt;45),'Mediums (Working)'!$C$604:$AQ$604,99999))</f>
        <v>46298.7618981482</v>
      </c>
      <c r="H41" s="72" t="n">
        <f aca="false" t="array" ref="H41:H41">MAX(IF(ISNUMBER('Mediums (Working)'!$C$44:$AQ$44)*('Mediums (Working)'!$C$44:$AQ$44&gt;=40)*('Mediums (Working)'!$C$44:$AQ$44&lt;45),'Mediums (Working)'!$C$604:$AQ$604,0))</f>
        <v>46298.9311805556</v>
      </c>
      <c r="I41" s="47" t="n">
        <f aca="false">IF(H41&gt;0,(H41-G41)*24,"")</f>
        <v>4.06277777790092</v>
      </c>
      <c r="J41" s="46" t="n">
        <f aca="false">SUMPRODUCT(ISNUMBER('Mediums (Working)'!$C$44:$AQ$44)*('Mediums (Working)'!$C$44:$AQ$44&gt;=40)*('Mediums (Working)'!$C$44:$AQ$44&lt;45))</f>
        <v>10</v>
      </c>
      <c r="K41" s="71" t="n">
        <f aca="false" t="array" ref="K41:K41">MIN(IF(ISNUMBER('Mediums (Working)'!$C$44:$AQ$44)*('Mediums (Working)'!$C$44:$AQ$44&gt;=45)*('Mediums (Working)'!$C$44:$AQ$44&lt;51),'Mediums (Working)'!$C$604:$AQ$604,99999))</f>
        <v>46298.949212963</v>
      </c>
      <c r="L41" s="72" t="n">
        <f aca="false" t="array" ref="L41:L41">MAX(IF(ISNUMBER('Mediums (Working)'!$C$44:$AQ$44)*('Mediums (Working)'!$C$44:$AQ$44&gt;=45)*('Mediums (Working)'!$C$44:$AQ$44&lt;51),'Mediums (Working)'!$C$604:$AQ$604,0))</f>
        <v>46299.0031481482</v>
      </c>
      <c r="M41" s="47" t="n">
        <f aca="false">IF(L41&gt;0,(L41-K41)*24,"")</f>
        <v>1.29444444424007</v>
      </c>
      <c r="N41" s="46" t="n">
        <f aca="false">SUMPRODUCT(ISNUMBER('Mediums (Working)'!$C$44:$AQ$44)*('Mediums (Working)'!$C$44:$AQ$44&gt;=45)*('Mediums (Working)'!$C$44:$AQ$44&lt;51))</f>
        <v>5</v>
      </c>
      <c r="O41" s="71" t="n">
        <f aca="false" t="array" ref="O41:O41">MIN(IF(ISNUMBER('Mediums (Working)'!$C$44:$AQ$44)*('Mediums (Working)'!$C$44:$AQ$44&gt;=51)*('Mediums (Working)'!$C$44:$AQ$44&lt;60),'Mediums (Working)'!$C$604:$AQ$604,99999))</f>
        <v>46298.9916087963</v>
      </c>
      <c r="P41" s="72" t="n">
        <f aca="false" t="array" ref="P41:P41">MAX(IF(ISNUMBER('Mediums (Working)'!$C$44:$AQ$44)*('Mediums (Working)'!$C$44:$AQ$44&gt;=51)*('Mediums (Working)'!$C$44:$AQ$44&lt;60),'Mediums (Working)'!$C$604:$AQ$604,0))</f>
        <v>46299.0668402778</v>
      </c>
      <c r="Q41" s="47" t="n">
        <f aca="false">IF(P41&gt;0,(P41-O41)*24,"")</f>
        <v>1.80555555556202</v>
      </c>
      <c r="R41" s="46" t="n">
        <f aca="false">SUMPRODUCT(ISNUMBER('Mediums (Working)'!$C$44:$AQ$44)*('Mediums (Working)'!$C$44:$AQ$44&gt;=51)*('Mediums (Working)'!$C$44:$AQ$44&lt;60))</f>
        <v>5</v>
      </c>
      <c r="S41" s="71" t="n">
        <f aca="false" t="array" ref="S41:S41">MIN(IF(ISNUMBER('Mediums (Working)'!$C$44:$AQ$44)*('Mediums (Working)'!$C$44:$AQ$44&gt;=60)*('Mediums (Working)'!$C$44:$AQ$44&lt;70),'Mediums (Working)'!$C$604:$AQ$604,99999))</f>
        <v>46299.0877430556</v>
      </c>
      <c r="T41" s="72" t="n">
        <f aca="false" t="array" ref="T41:T41">MAX(IF(ISNUMBER('Mediums (Working)'!$C$44:$AQ$44)*('Mediums (Working)'!$C$44:$AQ$44&gt;=60)*('Mediums (Working)'!$C$44:$AQ$44&lt;70),'Mediums (Working)'!$C$604:$AQ$604,0))</f>
        <v>46299.2071875</v>
      </c>
      <c r="U41" s="47" t="n">
        <f aca="false">IF(T41&gt;0,(T41-S41)*24,"")</f>
        <v>2.86666666640667</v>
      </c>
      <c r="V41" s="46" t="n">
        <f aca="false">SUMPRODUCT(ISNUMBER('Mediums (Working)'!$C$44:$AQ$44)*('Mediums (Working)'!$C$44:$AQ$44&gt;=60)*('Mediums (Working)'!$C$44:$AQ$44&lt;70))</f>
        <v>6</v>
      </c>
    </row>
    <row r="42" customFormat="false" ht="15" hidden="false" customHeight="false" outlineLevel="0" collapsed="false">
      <c r="A42" s="32" t="s">
        <v>280</v>
      </c>
      <c r="B42" s="33" t="s">
        <v>248</v>
      </c>
      <c r="C42" s="71" t="n">
        <f aca="false" t="array" ref="C42:C42">MIN(IF(ISNUMBER('Mediums (Working)'!$C$45:$AQ$45)*('Mediums (Working)'!$C$45:$AQ$45&gt;=34)*('Mediums (Working)'!$C$45:$AQ$45&lt;40),'Mediums (Working)'!$C$605:$AQ$605,99999))</f>
        <v>46298.6701041667</v>
      </c>
      <c r="D42" s="72" t="n">
        <f aca="false" t="array" ref="D42:D42">MAX(IF(ISNUMBER('Mediums (Working)'!$C$45:$AQ$45)*('Mediums (Working)'!$C$45:$AQ$45&gt;=34)*('Mediums (Working)'!$C$45:$AQ$45&lt;40),'Mediums (Working)'!$C$605:$AQ$605,0))</f>
        <v>46298.8561921296</v>
      </c>
      <c r="E42" s="47" t="n">
        <f aca="false">IF(D42&gt;0,(D42-C42)*24,"")</f>
        <v>4.46611111104721</v>
      </c>
      <c r="F42" s="46" t="n">
        <f aca="false">SUMPRODUCT(ISNUMBER('Mediums (Working)'!$C$45:$AQ$45)*('Mediums (Working)'!$C$45:$AQ$45&gt;=34)*('Mediums (Working)'!$C$45:$AQ$45&lt;40))</f>
        <v>14</v>
      </c>
      <c r="G42" s="71" t="n">
        <f aca="false" t="array" ref="G42:G42">MIN(IF(ISNUMBER('Mediums (Working)'!$C$45:$AQ$45)*('Mediums (Working)'!$C$45:$AQ$45&gt;=40)*('Mediums (Working)'!$C$45:$AQ$45&lt;45),'Mediums (Working)'!$C$605:$AQ$605,99999))</f>
        <v>46298.7619212963</v>
      </c>
      <c r="H42" s="72" t="n">
        <f aca="false" t="array" ref="H42:H42">MAX(IF(ISNUMBER('Mediums (Working)'!$C$45:$AQ$45)*('Mediums (Working)'!$C$45:$AQ$45&gt;=40)*('Mediums (Working)'!$C$45:$AQ$45&lt;45),'Mediums (Working)'!$C$605:$AQ$605,0))</f>
        <v>46298.9312037037</v>
      </c>
      <c r="I42" s="47" t="n">
        <f aca="false">IF(H42&gt;0,(H42-G42)*24,"")</f>
        <v>4.06277777755167</v>
      </c>
      <c r="J42" s="46" t="n">
        <f aca="false">SUMPRODUCT(ISNUMBER('Mediums (Working)'!$C$45:$AQ$45)*('Mediums (Working)'!$C$45:$AQ$45&gt;=40)*('Mediums (Working)'!$C$45:$AQ$45&lt;45))</f>
        <v>9</v>
      </c>
      <c r="K42" s="71" t="n">
        <f aca="false" t="array" ref="K42:K42">MIN(IF(ISNUMBER('Mediums (Working)'!$C$45:$AQ$45)*('Mediums (Working)'!$C$45:$AQ$45&gt;=45)*('Mediums (Working)'!$C$45:$AQ$45&lt;51),'Mediums (Working)'!$C$605:$AQ$605,99999))</f>
        <v>46298.949224537</v>
      </c>
      <c r="L42" s="72" t="n">
        <f aca="false" t="array" ref="L42:L42">MAX(IF(ISNUMBER('Mediums (Working)'!$C$45:$AQ$45)*('Mediums (Working)'!$C$45:$AQ$45&gt;=45)*('Mediums (Working)'!$C$45:$AQ$45&lt;51),'Mediums (Working)'!$C$605:$AQ$605,0))</f>
        <v>46299.0031944444</v>
      </c>
      <c r="M42" s="47" t="n">
        <f aca="false">IF(L42&gt;0,(L42-K42)*24,"")</f>
        <v>1.29527777794283</v>
      </c>
      <c r="N42" s="46" t="n">
        <f aca="false">SUMPRODUCT(ISNUMBER('Mediums (Working)'!$C$45:$AQ$45)*('Mediums (Working)'!$C$45:$AQ$45&gt;=45)*('Mediums (Working)'!$C$45:$AQ$45&lt;51))</f>
        <v>5</v>
      </c>
      <c r="O42" s="71" t="n">
        <f aca="false" t="array" ref="O42:O42">MIN(IF(ISNUMBER('Mediums (Working)'!$C$45:$AQ$45)*('Mediums (Working)'!$C$45:$AQ$45&gt;=51)*('Mediums (Working)'!$C$45:$AQ$45&lt;60),'Mediums (Working)'!$C$605:$AQ$605,99999))</f>
        <v>46298.9916319445</v>
      </c>
      <c r="P42" s="72" t="n">
        <f aca="false" t="array" ref="P42:P42">MAX(IF(ISNUMBER('Mediums (Working)'!$C$45:$AQ$45)*('Mediums (Working)'!$C$45:$AQ$45&gt;=51)*('Mediums (Working)'!$C$45:$AQ$45&lt;60),'Mediums (Working)'!$C$605:$AQ$605,0))</f>
        <v>46299.0668634259</v>
      </c>
      <c r="Q42" s="47" t="n">
        <f aca="false">IF(P42&gt;0,(P42-O42)*24,"")</f>
        <v>1.8055555553874</v>
      </c>
      <c r="R42" s="46" t="n">
        <f aca="false">SUMPRODUCT(ISNUMBER('Mediums (Working)'!$C$45:$AQ$45)*('Mediums (Working)'!$C$45:$AQ$45&gt;=51)*('Mediums (Working)'!$C$45:$AQ$45&lt;60))</f>
        <v>5</v>
      </c>
      <c r="S42" s="71" t="n">
        <f aca="false" t="array" ref="S42:S42">MIN(IF(ISNUMBER('Mediums (Working)'!$C$45:$AQ$45)*('Mediums (Working)'!$C$45:$AQ$45&gt;=60)*('Mediums (Working)'!$C$45:$AQ$45&lt;70),'Mediums (Working)'!$C$605:$AQ$605,99999))</f>
        <v>46299.0877662037</v>
      </c>
      <c r="T42" s="72" t="n">
        <f aca="false" t="array" ref="T42:T42">MAX(IF(ISNUMBER('Mediums (Working)'!$C$45:$AQ$45)*('Mediums (Working)'!$C$45:$AQ$45&gt;=60)*('Mediums (Working)'!$C$45:$AQ$45&lt;70),'Mediums (Working)'!$C$605:$AQ$605,0))</f>
        <v>46299.2072453704</v>
      </c>
      <c r="U42" s="47" t="n">
        <f aca="false">IF(T42&gt;0,(T42-S42)*24,"")</f>
        <v>2.86750000010943</v>
      </c>
      <c r="V42" s="46" t="n">
        <f aca="false">SUMPRODUCT(ISNUMBER('Mediums (Working)'!$C$45:$AQ$45)*('Mediums (Working)'!$C$45:$AQ$45&gt;=60)*('Mediums (Working)'!$C$45:$AQ$45&lt;70))</f>
        <v>6</v>
      </c>
    </row>
    <row r="43" customFormat="false" ht="15" hidden="false" customHeight="false" outlineLevel="0" collapsed="false">
      <c r="A43" s="32" t="s">
        <v>283</v>
      </c>
      <c r="B43" s="33" t="s">
        <v>248</v>
      </c>
      <c r="C43" s="71" t="n">
        <f aca="false" t="array" ref="C43:C43">MIN(IF(ISNUMBER('Mediums (Working)'!$C$46:$AQ$46)*('Mediums (Working)'!$C$46:$AQ$46&gt;=34)*('Mediums (Working)'!$C$46:$AQ$46&lt;40),'Mediums (Working)'!$C$606:$AQ$606,99999))</f>
        <v>46298.6903703704</v>
      </c>
      <c r="D43" s="72" t="n">
        <f aca="false" t="array" ref="D43:D43">MAX(IF(ISNUMBER('Mediums (Working)'!$C$46:$AQ$46)*('Mediums (Working)'!$C$46:$AQ$46&gt;=34)*('Mediums (Working)'!$C$46:$AQ$46&lt;40),'Mediums (Working)'!$C$606:$AQ$606,0))</f>
        <v>46298.8247106482</v>
      </c>
      <c r="E43" s="47" t="n">
        <f aca="false">IF(D43&gt;0,(D43-C43)*24,"")</f>
        <v>3.22416666668141</v>
      </c>
      <c r="F43" s="46" t="n">
        <f aca="false">SUMPRODUCT(ISNUMBER('Mediums (Working)'!$C$46:$AQ$46)*('Mediums (Working)'!$C$46:$AQ$46&gt;=34)*('Mediums (Working)'!$C$46:$AQ$46&lt;40))</f>
        <v>9</v>
      </c>
      <c r="G43" s="71" t="n">
        <f aca="false" t="array" ref="G43:G43">MIN(IF(ISNUMBER('Mediums (Working)'!$C$46:$AQ$46)*('Mediums (Working)'!$C$46:$AQ$46&gt;=40)*('Mediums (Working)'!$C$46:$AQ$46&lt;45),'Mediums (Working)'!$C$606:$AQ$606,99999))</f>
        <v>46298.7619328704</v>
      </c>
      <c r="H43" s="72" t="n">
        <f aca="false" t="array" ref="H43:H43">MAX(IF(ISNUMBER('Mediums (Working)'!$C$46:$AQ$46)*('Mediums (Working)'!$C$46:$AQ$46&gt;=40)*('Mediums (Working)'!$C$46:$AQ$46&lt;45),'Mediums (Working)'!$C$606:$AQ$606,0))</f>
        <v>46298.8981134259</v>
      </c>
      <c r="I43" s="47" t="n">
        <f aca="false">IF(H43&gt;0,(H43-G43)*24,"")</f>
        <v>3.26833333319519</v>
      </c>
      <c r="J43" s="46" t="n">
        <f aca="false">SUMPRODUCT(ISNUMBER('Mediums (Working)'!$C$46:$AQ$46)*('Mediums (Working)'!$C$46:$AQ$46&gt;=40)*('Mediums (Working)'!$C$46:$AQ$46&lt;45))</f>
        <v>8</v>
      </c>
      <c r="K43" s="71" t="n">
        <f aca="false" t="array" ref="K43:K43">MIN(IF(ISNUMBER('Mediums (Working)'!$C$46:$AQ$46)*('Mediums (Working)'!$C$46:$AQ$46&gt;=45)*('Mediums (Working)'!$C$46:$AQ$46&lt;51),'Mediums (Working)'!$C$606:$AQ$606,99999))</f>
        <v>46298.8766898148</v>
      </c>
      <c r="L43" s="72" t="n">
        <f aca="false" t="array" ref="L43:L43">MAX(IF(ISNUMBER('Mediums (Working)'!$C$46:$AQ$46)*('Mediums (Working)'!$C$46:$AQ$46&gt;=45)*('Mediums (Working)'!$C$46:$AQ$46&lt;51),'Mediums (Working)'!$C$606:$AQ$606,0))</f>
        <v>46298.9703240741</v>
      </c>
      <c r="M43" s="47" t="n">
        <f aca="false">IF(L43&gt;0,(L43-K43)*24,"")</f>
        <v>2.24722222209675</v>
      </c>
      <c r="N43" s="46" t="n">
        <f aca="false">SUMPRODUCT(ISNUMBER('Mediums (Working)'!$C$46:$AQ$46)*('Mediums (Working)'!$C$46:$AQ$46&gt;=45)*('Mediums (Working)'!$C$46:$AQ$46&lt;51))</f>
        <v>6</v>
      </c>
      <c r="O43" s="71" t="n">
        <f aca="false" t="array" ref="O43:O43">MIN(IF(ISNUMBER('Mediums (Working)'!$C$46:$AQ$46)*('Mediums (Working)'!$C$46:$AQ$46&gt;=51)*('Mediums (Working)'!$C$46:$AQ$46&lt;60),'Mediums (Working)'!$C$606:$AQ$606,99999))</f>
        <v>46298.9830787037</v>
      </c>
      <c r="P43" s="72" t="n">
        <f aca="false" t="array" ref="P43:P43">MAX(IF(ISNUMBER('Mediums (Working)'!$C$46:$AQ$46)*('Mediums (Working)'!$C$46:$AQ$46&gt;=51)*('Mediums (Working)'!$C$46:$AQ$46&lt;60),'Mediums (Working)'!$C$606:$AQ$606,0))</f>
        <v>46299.0335763889</v>
      </c>
      <c r="Q43" s="47" t="n">
        <f aca="false">IF(P43&gt;0,(P43-O43)*24,"")</f>
        <v>1.21194444416324</v>
      </c>
      <c r="R43" s="46" t="n">
        <f aca="false">SUMPRODUCT(ISNUMBER('Mediums (Working)'!$C$46:$AQ$46)*('Mediums (Working)'!$C$46:$AQ$46&gt;=51)*('Mediums (Working)'!$C$46:$AQ$46&lt;60))</f>
        <v>5</v>
      </c>
      <c r="S43" s="71" t="n">
        <f aca="false" t="array" ref="S43:S43">MIN(IF(ISNUMBER('Mediums (Working)'!$C$46:$AQ$46)*('Mediums (Working)'!$C$46:$AQ$46&gt;=60)*('Mediums (Working)'!$C$46:$AQ$46&lt;70),'Mediums (Working)'!$C$606:$AQ$606,99999))</f>
        <v>46299.0558680556</v>
      </c>
      <c r="T43" s="72" t="n">
        <f aca="false" t="array" ref="T43:T43">MAX(IF(ISNUMBER('Mediums (Working)'!$C$46:$AQ$46)*('Mediums (Working)'!$C$46:$AQ$46&gt;=60)*('Mediums (Working)'!$C$46:$AQ$46&lt;70),'Mediums (Working)'!$C$606:$AQ$606,0))</f>
        <v>46299.2072569444</v>
      </c>
      <c r="U43" s="47" t="n">
        <f aca="false">IF(T43&gt;0,(T43-S43)*24,"")</f>
        <v>3.63333333312767</v>
      </c>
      <c r="V43" s="46" t="n">
        <f aca="false">SUMPRODUCT(ISNUMBER('Mediums (Working)'!$C$46:$AQ$46)*('Mediums (Working)'!$C$46:$AQ$46&gt;=60)*('Mediums (Working)'!$C$46:$AQ$46&lt;70))</f>
        <v>8</v>
      </c>
    </row>
    <row r="44" customFormat="false" ht="15" hidden="false" customHeight="false" outlineLevel="0" collapsed="false">
      <c r="A44" s="32" t="s">
        <v>286</v>
      </c>
      <c r="B44" s="33" t="s">
        <v>248</v>
      </c>
      <c r="C44" s="71" t="n">
        <f aca="false" t="array" ref="C44:C44">MIN(IF(ISNUMBER('Mediums (Working)'!$C$47:$AQ$47)*('Mediums (Working)'!$C$47:$AQ$47&gt;=34)*('Mediums (Working)'!$C$47:$AQ$47&lt;40),'Mediums (Working)'!$C$607:$AQ$607,99999))</f>
        <v>46298.6702777778</v>
      </c>
      <c r="D44" s="72" t="n">
        <f aca="false" t="array" ref="D44:D44">MAX(IF(ISNUMBER('Mediums (Working)'!$C$47:$AQ$47)*('Mediums (Working)'!$C$47:$AQ$47&gt;=34)*('Mediums (Working)'!$C$47:$AQ$47&lt;40),'Mediums (Working)'!$C$607:$AQ$607,0))</f>
        <v>46298.8563194444</v>
      </c>
      <c r="E44" s="47" t="n">
        <f aca="false">IF(D44&gt;0,(D44-C44)*24,"")</f>
        <v>4.46499999985099</v>
      </c>
      <c r="F44" s="46" t="n">
        <f aca="false">SUMPRODUCT(ISNUMBER('Mediums (Working)'!$C$47:$AQ$47)*('Mediums (Working)'!$C$47:$AQ$47&gt;=34)*('Mediums (Working)'!$C$47:$AQ$47&lt;40))</f>
        <v>15</v>
      </c>
      <c r="G44" s="71" t="n">
        <f aca="false" t="array" ref="G44:G44">MIN(IF(ISNUMBER('Mediums (Working)'!$C$47:$AQ$47)*('Mediums (Working)'!$C$47:$AQ$47&gt;=40)*('Mediums (Working)'!$C$47:$AQ$47&lt;45),'Mediums (Working)'!$C$607:$AQ$607,99999))</f>
        <v>46298.8359143519</v>
      </c>
      <c r="H44" s="72" t="n">
        <f aca="false" t="array" ref="H44:H44">MAX(IF(ISNUMBER('Mediums (Working)'!$C$47:$AQ$47)*('Mediums (Working)'!$C$47:$AQ$47&gt;=40)*('Mediums (Working)'!$C$47:$AQ$47&lt;45),'Mediums (Working)'!$C$607:$AQ$607,0))</f>
        <v>46298.9494328704</v>
      </c>
      <c r="I44" s="47" t="n">
        <f aca="false">IF(H44&gt;0,(H44-G44)*24,"")</f>
        <v>2.72444444464054</v>
      </c>
      <c r="J44" s="46" t="n">
        <f aca="false">SUMPRODUCT(ISNUMBER('Mediums (Working)'!$C$47:$AQ$47)*('Mediums (Working)'!$C$47:$AQ$47&gt;=40)*('Mediums (Working)'!$C$47:$AQ$47&lt;45))</f>
        <v>8</v>
      </c>
      <c r="K44" s="71" t="n">
        <f aca="false" t="array" ref="K44:K44">MIN(IF(ISNUMBER('Mediums (Working)'!$C$47:$AQ$47)*('Mediums (Working)'!$C$47:$AQ$47&gt;=45)*('Mediums (Working)'!$C$47:$AQ$47&lt;51),'Mediums (Working)'!$C$607:$AQ$607,99999))</f>
        <v>46298.9607291667</v>
      </c>
      <c r="L44" s="72" t="n">
        <f aca="false" t="array" ref="L44:L44">MAX(IF(ISNUMBER('Mediums (Working)'!$C$47:$AQ$47)*('Mediums (Working)'!$C$47:$AQ$47&gt;=45)*('Mediums (Working)'!$C$47:$AQ$47&lt;51),'Mediums (Working)'!$C$607:$AQ$607,0))</f>
        <v>46299.0033680556</v>
      </c>
      <c r="M44" s="47" t="n">
        <f aca="false">IF(L44&gt;0,(L44-K44)*24,"")</f>
        <v>1.02333333331626</v>
      </c>
      <c r="N44" s="46" t="n">
        <f aca="false">SUMPRODUCT(ISNUMBER('Mediums (Working)'!$C$47:$AQ$47)*('Mediums (Working)'!$C$47:$AQ$47&gt;=45)*('Mediums (Working)'!$C$47:$AQ$47&lt;51))</f>
        <v>5</v>
      </c>
      <c r="O44" s="71" t="n">
        <f aca="false" t="array" ref="O44:O44">MIN(IF(ISNUMBER('Mediums (Working)'!$C$47:$AQ$47)*('Mediums (Working)'!$C$47:$AQ$47&gt;=51)*('Mediums (Working)'!$C$47:$AQ$47&lt;60),'Mediums (Working)'!$C$607:$AQ$607,99999))</f>
        <v>46299.0182986111</v>
      </c>
      <c r="P44" s="72" t="n">
        <f aca="false" t="array" ref="P44:P44">MAX(IF(ISNUMBER('Mediums (Working)'!$C$47:$AQ$47)*('Mediums (Working)'!$C$47:$AQ$47&gt;=51)*('Mediums (Working)'!$C$47:$AQ$47&lt;60),'Mediums (Working)'!$C$607:$AQ$607,0))</f>
        <v>46299.0670486111</v>
      </c>
      <c r="Q44" s="47" t="n">
        <f aca="false">IF(P44&gt;0,(P44-O44)*24,"")</f>
        <v>1.17000000004191</v>
      </c>
      <c r="R44" s="46" t="n">
        <f aca="false">SUMPRODUCT(ISNUMBER('Mediums (Working)'!$C$47:$AQ$47)*('Mediums (Working)'!$C$47:$AQ$47&gt;=51)*('Mediums (Working)'!$C$47:$AQ$47&lt;60))</f>
        <v>4</v>
      </c>
      <c r="S44" s="71" t="n">
        <f aca="false" t="array" ref="S44:S44">MIN(IF(ISNUMBER('Mediums (Working)'!$C$47:$AQ$47)*('Mediums (Working)'!$C$47:$AQ$47&gt;=60)*('Mediums (Working)'!$C$47:$AQ$47&lt;70),'Mediums (Working)'!$C$607:$AQ$607,99999))</f>
        <v>46299.0880439815</v>
      </c>
      <c r="T44" s="72" t="n">
        <f aca="false" t="array" ref="T44:T44">MAX(IF(ISNUMBER('Mediums (Working)'!$C$47:$AQ$47)*('Mediums (Working)'!$C$47:$AQ$47&gt;=60)*('Mediums (Working)'!$C$47:$AQ$47&lt;70),'Mediums (Working)'!$C$607:$AQ$607,0))</f>
        <v>46299.2073726852</v>
      </c>
      <c r="U44" s="47" t="n">
        <f aca="false">IF(T44&gt;0,(T44-S44)*24,"")</f>
        <v>2.86388888902729</v>
      </c>
      <c r="V44" s="46" t="n">
        <f aca="false">SUMPRODUCT(ISNUMBER('Mediums (Working)'!$C$47:$AQ$47)*('Mediums (Working)'!$C$47:$AQ$47&gt;=60)*('Mediums (Working)'!$C$47:$AQ$47&lt;70))</f>
        <v>6</v>
      </c>
    </row>
    <row r="45" customFormat="false" ht="15" hidden="false" customHeight="false" outlineLevel="0" collapsed="false">
      <c r="A45" s="32" t="s">
        <v>289</v>
      </c>
      <c r="B45" s="33" t="s">
        <v>248</v>
      </c>
      <c r="C45" s="71" t="n">
        <f aca="false" t="array" ref="C45:C45">MIN(IF(ISNUMBER('Mediums (Working)'!$C$48:$AQ$48)*('Mediums (Working)'!$C$48:$AQ$48&gt;=34)*('Mediums (Working)'!$C$48:$AQ$48&lt;40),'Mediums (Working)'!$C$608:$AQ$608,99999))</f>
        <v>46298.6703125</v>
      </c>
      <c r="D45" s="72" t="n">
        <f aca="false" t="array" ref="D45:D45">MAX(IF(ISNUMBER('Mediums (Working)'!$C$48:$AQ$48)*('Mediums (Working)'!$C$48:$AQ$48&gt;=34)*('Mediums (Working)'!$C$48:$AQ$48&lt;40),'Mediums (Working)'!$C$608:$AQ$608,0))</f>
        <v>46298.8563425926</v>
      </c>
      <c r="E45" s="47" t="n">
        <f aca="false">IF(D45&gt;0,(D45-C45)*24,"")</f>
        <v>4.4647222221829</v>
      </c>
      <c r="F45" s="46" t="n">
        <f aca="false">SUMPRODUCT(ISNUMBER('Mediums (Working)'!$C$48:$AQ$48)*('Mediums (Working)'!$C$48:$AQ$48&gt;=34)*('Mediums (Working)'!$C$48:$AQ$48&lt;40))</f>
        <v>16</v>
      </c>
      <c r="G45" s="71" t="n">
        <f aca="false" t="array" ref="G45:G45">MIN(IF(ISNUMBER('Mediums (Working)'!$C$48:$AQ$48)*('Mediums (Working)'!$C$48:$AQ$48&gt;=40)*('Mediums (Working)'!$C$48:$AQ$48&lt;45),'Mediums (Working)'!$C$608:$AQ$608,99999))</f>
        <v>46298.7833333333</v>
      </c>
      <c r="H45" s="72" t="n">
        <f aca="false" t="array" ref="H45:H45">MAX(IF(ISNUMBER('Mediums (Working)'!$C$48:$AQ$48)*('Mediums (Working)'!$C$48:$AQ$48&gt;=40)*('Mediums (Working)'!$C$48:$AQ$48&lt;45),'Mediums (Working)'!$C$608:$AQ$608,0))</f>
        <v>46298.9704861111</v>
      </c>
      <c r="I45" s="47" t="n">
        <f aca="false">IF(H45&gt;0,(H45-G45)*24,"")</f>
        <v>4.4916666666395</v>
      </c>
      <c r="J45" s="46" t="n">
        <f aca="false">SUMPRODUCT(ISNUMBER('Mediums (Working)'!$C$48:$AQ$48)*('Mediums (Working)'!$C$48:$AQ$48&gt;=40)*('Mediums (Working)'!$C$48:$AQ$48&lt;45))</f>
        <v>10</v>
      </c>
      <c r="K45" s="71" t="n">
        <f aca="false" t="array" ref="K45:K45">MIN(IF(ISNUMBER('Mediums (Working)'!$C$48:$AQ$48)*('Mediums (Working)'!$C$48:$AQ$48&gt;=45)*('Mediums (Working)'!$C$48:$AQ$48&lt;51),'Mediums (Working)'!$C$608:$AQ$608,99999))</f>
        <v>46298.9831944444</v>
      </c>
      <c r="L45" s="72" t="n">
        <f aca="false" t="array" ref="L45:L45">MAX(IF(ISNUMBER('Mediums (Working)'!$C$48:$AQ$48)*('Mediums (Working)'!$C$48:$AQ$48&gt;=45)*('Mediums (Working)'!$C$48:$AQ$48&lt;51),'Mediums (Working)'!$C$608:$AQ$608,0))</f>
        <v>46299.0183217593</v>
      </c>
      <c r="M45" s="47" t="n">
        <f aca="false">IF(L45&gt;0,(L45-K45)*24,"")</f>
        <v>0.843055555655155</v>
      </c>
      <c r="N45" s="46" t="n">
        <f aca="false">SUMPRODUCT(ISNUMBER('Mediums (Working)'!$C$48:$AQ$48)*('Mediums (Working)'!$C$48:$AQ$48&gt;=45)*('Mediums (Working)'!$C$48:$AQ$48&lt;51))</f>
        <v>4</v>
      </c>
      <c r="O45" s="71" t="n">
        <f aca="false" t="array" ref="O45:O45">MIN(IF(ISNUMBER('Mediums (Working)'!$C$48:$AQ$48)*('Mediums (Working)'!$C$48:$AQ$48&gt;=51)*('Mediums (Working)'!$C$48:$AQ$48&lt;60),'Mediums (Working)'!$C$608:$AQ$608,99999))</f>
        <v>46299.0338078704</v>
      </c>
      <c r="P45" s="72" t="n">
        <f aca="false" t="array" ref="P45:P45">MAX(IF(ISNUMBER('Mediums (Working)'!$C$48:$AQ$48)*('Mediums (Working)'!$C$48:$AQ$48&gt;=51)*('Mediums (Working)'!$C$48:$AQ$48&lt;60),'Mediums (Working)'!$C$608:$AQ$608,0))</f>
        <v>46299.0880671296</v>
      </c>
      <c r="Q45" s="47" t="n">
        <f aca="false">IF(P45&gt;0,(P45-O45)*24,"")</f>
        <v>1.30222222226439</v>
      </c>
      <c r="R45" s="46" t="n">
        <f aca="false">SUMPRODUCT(ISNUMBER('Mediums (Working)'!$C$48:$AQ$48)*('Mediums (Working)'!$C$48:$AQ$48&gt;=51)*('Mediums (Working)'!$C$48:$AQ$48&lt;60))</f>
        <v>4</v>
      </c>
      <c r="S45" s="71" t="n">
        <f aca="false" t="array" ref="S45:S45">MIN(IF(ISNUMBER('Mediums (Working)'!$C$48:$AQ$48)*('Mediums (Working)'!$C$48:$AQ$48&gt;=60)*('Mediums (Working)'!$C$48:$AQ$48&lt;70),'Mediums (Working)'!$C$608:$AQ$608,99999))</f>
        <v>46299.1064930556</v>
      </c>
      <c r="T45" s="72" t="n">
        <f aca="false" t="array" ref="T45:T45">MAX(IF(ISNUMBER('Mediums (Working)'!$C$48:$AQ$48)*('Mediums (Working)'!$C$48:$AQ$48&gt;=60)*('Mediums (Working)'!$C$48:$AQ$48&lt;70),'Mediums (Working)'!$C$608:$AQ$608,0))</f>
        <v>46299.2073958333</v>
      </c>
      <c r="U45" s="47" t="n">
        <f aca="false">IF(T45&gt;0,(T45-S45)*24,"")</f>
        <v>2.4216666664579</v>
      </c>
      <c r="V45" s="46" t="n">
        <f aca="false">SUMPRODUCT(ISNUMBER('Mediums (Working)'!$C$48:$AQ$48)*('Mediums (Working)'!$C$48:$AQ$48&gt;=60)*('Mediums (Working)'!$C$48:$AQ$48&lt;70))</f>
        <v>5</v>
      </c>
    </row>
    <row r="46" customFormat="false" ht="15" hidden="false" customHeight="false" outlineLevel="0" collapsed="false">
      <c r="A46" s="32" t="s">
        <v>292</v>
      </c>
      <c r="B46" s="33" t="s">
        <v>248</v>
      </c>
      <c r="C46" s="71" t="n">
        <f aca="false" t="array" ref="C46:C46">MIN(IF(ISNUMBER('Mediums (Working)'!$C$49:$AQ$49)*('Mediums (Working)'!$C$49:$AQ$49&gt;=34)*('Mediums (Working)'!$C$49:$AQ$49&lt;40),'Mediums (Working)'!$C$609:$AQ$609,99999))</f>
        <v>46298.6703356481</v>
      </c>
      <c r="D46" s="72" t="n">
        <f aca="false" t="array" ref="D46:D46">MAX(IF(ISNUMBER('Mediums (Working)'!$C$49:$AQ$49)*('Mediums (Working)'!$C$49:$AQ$49&gt;=34)*('Mediums (Working)'!$C$49:$AQ$49&lt;40),'Mediums (Working)'!$C$609:$AQ$609,0))</f>
        <v>46298.8563541667</v>
      </c>
      <c r="E46" s="47" t="n">
        <f aca="false">IF(D46&gt;0,(D46-C46)*24,"")</f>
        <v>4.46444444486406</v>
      </c>
      <c r="F46" s="46" t="n">
        <f aca="false">SUMPRODUCT(ISNUMBER('Mediums (Working)'!$C$49:$AQ$49)*('Mediums (Working)'!$C$49:$AQ$49&gt;=34)*('Mediums (Working)'!$C$49:$AQ$49&lt;40))</f>
        <v>13</v>
      </c>
      <c r="G46" s="71" t="n">
        <f aca="false" t="array" ref="G46:G46">MIN(IF(ISNUMBER('Mediums (Working)'!$C$49:$AQ$49)*('Mediums (Working)'!$C$49:$AQ$49&gt;=40)*('Mediums (Working)'!$C$49:$AQ$49&lt;45),'Mediums (Working)'!$C$609:$AQ$609,99999))</f>
        <v>46298.7623032407</v>
      </c>
      <c r="H46" s="72" t="n">
        <f aca="false" t="array" ref="H46:H46">MAX(IF(ISNUMBER('Mediums (Working)'!$C$49:$AQ$49)*('Mediums (Working)'!$C$49:$AQ$49&gt;=40)*('Mediums (Working)'!$C$49:$AQ$49&lt;45),'Mediums (Working)'!$C$609:$AQ$609,0))</f>
        <v>46298.9494791667</v>
      </c>
      <c r="I46" s="47" t="n">
        <f aca="false">IF(H46&gt;0,(H46-G46)*24,"")</f>
        <v>4.49222222232493</v>
      </c>
      <c r="J46" s="46" t="n">
        <f aca="false">SUMPRODUCT(ISNUMBER('Mediums (Working)'!$C$49:$AQ$49)*('Mediums (Working)'!$C$49:$AQ$49&gt;=40)*('Mediums (Working)'!$C$49:$AQ$49&lt;45))</f>
        <v>11</v>
      </c>
      <c r="K46" s="71" t="n">
        <f aca="false" t="array" ref="K46:K46">MIN(IF(ISNUMBER('Mediums (Working)'!$C$49:$AQ$49)*('Mediums (Working)'!$C$49:$AQ$49&gt;=45)*('Mediums (Working)'!$C$49:$AQ$49&lt;51),'Mediums (Working)'!$C$609:$AQ$609,99999))</f>
        <v>46298.9607638889</v>
      </c>
      <c r="L46" s="72" t="n">
        <f aca="false" t="array" ref="L46:L46">MAX(IF(ISNUMBER('Mediums (Working)'!$C$49:$AQ$49)*('Mediums (Working)'!$C$49:$AQ$49&gt;=45)*('Mediums (Working)'!$C$49:$AQ$49&lt;51),'Mediums (Working)'!$C$609:$AQ$609,0))</f>
        <v>46299.0034027778</v>
      </c>
      <c r="M46" s="47" t="n">
        <f aca="false">IF(L46&gt;0,(L46-K46)*24,"")</f>
        <v>1.02333333331626</v>
      </c>
      <c r="N46" s="46" t="n">
        <f aca="false">SUMPRODUCT(ISNUMBER('Mediums (Working)'!$C$49:$AQ$49)*('Mediums (Working)'!$C$49:$AQ$49&gt;=45)*('Mediums (Working)'!$C$49:$AQ$49&lt;51))</f>
        <v>4</v>
      </c>
      <c r="O46" s="71" t="n">
        <f aca="false" t="array" ref="O46:O46">MIN(IF(ISNUMBER('Mediums (Working)'!$C$49:$AQ$49)*('Mediums (Working)'!$C$49:$AQ$49&gt;=51)*('Mediums (Working)'!$C$49:$AQ$49&lt;60),'Mediums (Working)'!$C$609:$AQ$609,99999))</f>
        <v>46298.9918518519</v>
      </c>
      <c r="P46" s="72" t="n">
        <f aca="false" t="array" ref="P46:P46">MAX(IF(ISNUMBER('Mediums (Working)'!$C$49:$AQ$49)*('Mediums (Working)'!$C$49:$AQ$49&gt;=51)*('Mediums (Working)'!$C$49:$AQ$49&lt;60),'Mediums (Working)'!$C$609:$AQ$609,0))</f>
        <v>46299.0670949074</v>
      </c>
      <c r="Q46" s="47" t="n">
        <f aca="false">IF(P46&gt;0,(P46-O46)*24,"")</f>
        <v>1.80583333305549</v>
      </c>
      <c r="R46" s="46" t="n">
        <f aca="false">SUMPRODUCT(ISNUMBER('Mediums (Working)'!$C$49:$AQ$49)*('Mediums (Working)'!$C$49:$AQ$49&gt;=51)*('Mediums (Working)'!$C$49:$AQ$49&lt;60))</f>
        <v>5</v>
      </c>
      <c r="S46" s="71" t="n">
        <f aca="false" t="array" ref="S46:S46">MIN(IF(ISNUMBER('Mediums (Working)'!$C$49:$AQ$49)*('Mediums (Working)'!$C$49:$AQ$49&gt;=60)*('Mediums (Working)'!$C$49:$AQ$49&lt;70),'Mediums (Working)'!$C$609:$AQ$609,99999))</f>
        <v>46299.0880787037</v>
      </c>
      <c r="T46" s="72" t="n">
        <f aca="false" t="array" ref="T46:T46">MAX(IF(ISNUMBER('Mediums (Working)'!$C$49:$AQ$49)*('Mediums (Working)'!$C$49:$AQ$49&gt;=60)*('Mediums (Working)'!$C$49:$AQ$49&lt;70),'Mediums (Working)'!$C$609:$AQ$609,0))</f>
        <v>46299.2074074074</v>
      </c>
      <c r="U46" s="47" t="n">
        <f aca="false">IF(T46&gt;0,(T46-S46)*24,"")</f>
        <v>2.86388888867805</v>
      </c>
      <c r="V46" s="46" t="n">
        <f aca="false">SUMPRODUCT(ISNUMBER('Mediums (Working)'!$C$49:$AQ$49)*('Mediums (Working)'!$C$49:$AQ$49&gt;=60)*('Mediums (Working)'!$C$49:$AQ$49&lt;70))</f>
        <v>6</v>
      </c>
    </row>
    <row r="47" customFormat="false" ht="15" hidden="false" customHeight="false" outlineLevel="0" collapsed="false">
      <c r="A47" s="32" t="s">
        <v>295</v>
      </c>
      <c r="B47" s="33" t="s">
        <v>248</v>
      </c>
      <c r="C47" s="71" t="n">
        <f aca="false" t="array" ref="C47:C47">MIN(IF(ISNUMBER('Mediums (Working)'!$C$50:$AQ$50)*('Mediums (Working)'!$C$50:$AQ$50&gt;=34)*('Mediums (Working)'!$C$50:$AQ$50&lt;40),'Mediums (Working)'!$C$610:$AQ$610,99999))</f>
        <v>46298.6703819444</v>
      </c>
      <c r="D47" s="72" t="n">
        <f aca="false" t="array" ref="D47:D47">MAX(IF(ISNUMBER('Mediums (Working)'!$C$50:$AQ$50)*('Mediums (Working)'!$C$50:$AQ$50&gt;=34)*('Mediums (Working)'!$C$50:$AQ$50&lt;40),'Mediums (Working)'!$C$610:$AQ$610,0))</f>
        <v>46298.8563657407</v>
      </c>
      <c r="E47" s="47" t="n">
        <f aca="false">IF(D47&gt;0,(D47-C47)*24,"")</f>
        <v>4.46361111133592</v>
      </c>
      <c r="F47" s="46" t="n">
        <f aca="false">SUMPRODUCT(ISNUMBER('Mediums (Working)'!$C$50:$AQ$50)*('Mediums (Working)'!$C$50:$AQ$50&gt;=34)*('Mediums (Working)'!$C$50:$AQ$50&lt;40))</f>
        <v>16</v>
      </c>
      <c r="G47" s="71" t="n">
        <f aca="false" t="array" ref="G47:G47">MIN(IF(ISNUMBER('Mediums (Working)'!$C$50:$AQ$50)*('Mediums (Working)'!$C$50:$AQ$50&gt;=40)*('Mediums (Working)'!$C$50:$AQ$50&lt;45),'Mediums (Working)'!$C$610:$AQ$610,99999))</f>
        <v>46298.8359606482</v>
      </c>
      <c r="H47" s="72" t="n">
        <f aca="false" t="array" ref="H47:H47">MAX(IF(ISNUMBER('Mediums (Working)'!$C$50:$AQ$50)*('Mediums (Working)'!$C$50:$AQ$50&gt;=40)*('Mediums (Working)'!$C$50:$AQ$50&lt;45),'Mediums (Working)'!$C$610:$AQ$610,0))</f>
        <v>46298.9494907407</v>
      </c>
      <c r="I47" s="47" t="n">
        <f aca="false">IF(H47&gt;0,(H47-G47)*24,"")</f>
        <v>2.72472222213401</v>
      </c>
      <c r="J47" s="46" t="n">
        <f aca="false">SUMPRODUCT(ISNUMBER('Mediums (Working)'!$C$50:$AQ$50)*('Mediums (Working)'!$C$50:$AQ$50&gt;=40)*('Mediums (Working)'!$C$50:$AQ$50&lt;45))</f>
        <v>8</v>
      </c>
      <c r="K47" s="71" t="n">
        <f aca="false" t="array" ref="K47:K47">MIN(IF(ISNUMBER('Mediums (Working)'!$C$50:$AQ$50)*('Mediums (Working)'!$C$50:$AQ$50&gt;=45)*('Mediums (Working)'!$C$50:$AQ$50&lt;51),'Mediums (Working)'!$C$610:$AQ$610,99999))</f>
        <v>46298.960787037</v>
      </c>
      <c r="L47" s="72" t="n">
        <f aca="false" t="array" ref="L47:L47">MAX(IF(ISNUMBER('Mediums (Working)'!$C$50:$AQ$50)*('Mediums (Working)'!$C$50:$AQ$50&gt;=45)*('Mediums (Working)'!$C$50:$AQ$50&lt;51),'Mediums (Working)'!$C$610:$AQ$610,0))</f>
        <v>46299.0034259259</v>
      </c>
      <c r="M47" s="47" t="n">
        <f aca="false">IF(L47&gt;0,(L47-K47)*24,"")</f>
        <v>1.02333333331626</v>
      </c>
      <c r="N47" s="46" t="n">
        <f aca="false">SUMPRODUCT(ISNUMBER('Mediums (Working)'!$C$50:$AQ$50)*('Mediums (Working)'!$C$50:$AQ$50&gt;=45)*('Mediums (Working)'!$C$50:$AQ$50&lt;51))</f>
        <v>5</v>
      </c>
      <c r="O47" s="71" t="n">
        <f aca="false" t="array" ref="O47:O47">MIN(IF(ISNUMBER('Mediums (Working)'!$C$50:$AQ$50)*('Mediums (Working)'!$C$50:$AQ$50&gt;=51)*('Mediums (Working)'!$C$50:$AQ$50&lt;60),'Mediums (Working)'!$C$610:$AQ$610,99999))</f>
        <v>46299.0183564815</v>
      </c>
      <c r="P47" s="72" t="n">
        <f aca="false" t="array" ref="P47:P47">MAX(IF(ISNUMBER('Mediums (Working)'!$C$50:$AQ$50)*('Mediums (Working)'!$C$50:$AQ$50&gt;=51)*('Mediums (Working)'!$C$50:$AQ$50&lt;60),'Mediums (Working)'!$C$610:$AQ$610,0))</f>
        <v>46299.0881018519</v>
      </c>
      <c r="Q47" s="47" t="n">
        <f aca="false">IF(P47&gt;0,(P47-O47)*24,"")</f>
        <v>1.67388888885034</v>
      </c>
      <c r="R47" s="46" t="n">
        <f aca="false">SUMPRODUCT(ISNUMBER('Mediums (Working)'!$C$50:$AQ$50)*('Mediums (Working)'!$C$50:$AQ$50&gt;=51)*('Mediums (Working)'!$C$50:$AQ$50&lt;60))</f>
        <v>5</v>
      </c>
      <c r="S47" s="71" t="n">
        <f aca="false" t="array" ref="S47:S47">MIN(IF(ISNUMBER('Mediums (Working)'!$C$50:$AQ$50)*('Mediums (Working)'!$C$50:$AQ$50&gt;=60)*('Mediums (Working)'!$C$50:$AQ$50&lt;70),'Mediums (Working)'!$C$610:$AQ$610,99999))</f>
        <v>46299.1065277778</v>
      </c>
      <c r="T47" s="72" t="n">
        <f aca="false" t="array" ref="T47:T47">MAX(IF(ISNUMBER('Mediums (Working)'!$C$50:$AQ$50)*('Mediums (Working)'!$C$50:$AQ$50&gt;=60)*('Mediums (Working)'!$C$50:$AQ$50&lt;70),'Mediums (Working)'!$C$610:$AQ$610,0))</f>
        <v>46299.2074189815</v>
      </c>
      <c r="U47" s="47" t="n">
        <f aca="false">IF(T47&gt;0,(T47-S47)*24,"")</f>
        <v>2.42138888913905</v>
      </c>
      <c r="V47" s="46" t="n">
        <f aca="false">SUMPRODUCT(ISNUMBER('Mediums (Working)'!$C$50:$AQ$50)*('Mediums (Working)'!$C$50:$AQ$50&gt;=60)*('Mediums (Working)'!$C$50:$AQ$50&lt;70))</f>
        <v>5</v>
      </c>
    </row>
    <row r="48" customFormat="false" ht="15" hidden="false" customHeight="false" outlineLevel="0" collapsed="false">
      <c r="A48" s="32" t="s">
        <v>298</v>
      </c>
      <c r="B48" s="33" t="s">
        <v>248</v>
      </c>
      <c r="C48" s="71" t="n">
        <f aca="false" t="array" ref="C48:C48">MIN(IF(ISNUMBER('Mediums (Working)'!$C$51:$AQ$51)*('Mediums (Working)'!$C$51:$AQ$51&gt;=34)*('Mediums (Working)'!$C$51:$AQ$51&lt;40),'Mediums (Working)'!$C$611:$AQ$611,99999))</f>
        <v>46298.6906712963</v>
      </c>
      <c r="D48" s="72" t="n">
        <f aca="false" t="array" ref="D48:D48">MAX(IF(ISNUMBER('Mediums (Working)'!$C$51:$AQ$51)*('Mediums (Working)'!$C$51:$AQ$51&gt;=34)*('Mediums (Working)'!$C$51:$AQ$51&lt;40),'Mediums (Working)'!$C$611:$AQ$611,0))</f>
        <v>46298.8152777778</v>
      </c>
      <c r="E48" s="47" t="n">
        <f aca="false">IF(D48&gt;0,(D48-C48)*24,"")</f>
        <v>2.99055555544328</v>
      </c>
      <c r="F48" s="46" t="n">
        <f aca="false">SUMPRODUCT(ISNUMBER('Mediums (Working)'!$C$51:$AQ$51)*('Mediums (Working)'!$C$51:$AQ$51&gt;=34)*('Mediums (Working)'!$C$51:$AQ$51&lt;40))</f>
        <v>7</v>
      </c>
      <c r="G48" s="71" t="n">
        <f aca="false" t="array" ref="G48:G48">MIN(IF(ISNUMBER('Mediums (Working)'!$C$51:$AQ$51)*('Mediums (Working)'!$C$51:$AQ$51&gt;=40)*('Mediums (Working)'!$C$51:$AQ$51&lt;45),'Mediums (Working)'!$C$611:$AQ$611,99999))</f>
        <v>46298.7119675926</v>
      </c>
      <c r="H48" s="72" t="n">
        <f aca="false" t="array" ref="H48:H48">MAX(IF(ISNUMBER('Mediums (Working)'!$C$51:$AQ$51)*('Mediums (Working)'!$C$51:$AQ$51&gt;=40)*('Mediums (Working)'!$C$51:$AQ$51&lt;45),'Mediums (Working)'!$C$611:$AQ$611,0))</f>
        <v>46298.8563888889</v>
      </c>
      <c r="I48" s="47" t="n">
        <f aca="false">IF(H48&gt;0,(H48-G48)*24,"")</f>
        <v>3.46611111110542</v>
      </c>
      <c r="J48" s="46" t="n">
        <f aca="false">SUMPRODUCT(ISNUMBER('Mediums (Working)'!$C$51:$AQ$51)*('Mediums (Working)'!$C$51:$AQ$51&gt;=40)*('Mediums (Working)'!$C$51:$AQ$51&lt;45))</f>
        <v>8</v>
      </c>
      <c r="K48" s="71" t="n">
        <f aca="false" t="array" ref="K48:K48">MIN(IF(ISNUMBER('Mediums (Working)'!$C$51:$AQ$51)*('Mediums (Working)'!$C$51:$AQ$51&gt;=45)*('Mediums (Working)'!$C$51:$AQ$51&lt;51),'Mediums (Working)'!$C$611:$AQ$611,99999))</f>
        <v>46298.8660069444</v>
      </c>
      <c r="L48" s="72" t="n">
        <f aca="false" t="array" ref="L48:L48">MAX(IF(ISNUMBER('Mediums (Working)'!$C$51:$AQ$51)*('Mediums (Working)'!$C$51:$AQ$51&gt;=45)*('Mediums (Working)'!$C$51:$AQ$51&lt;51),'Mediums (Working)'!$C$611:$AQ$611,0))</f>
        <v>46298.9092013889</v>
      </c>
      <c r="M48" s="47" t="n">
        <f aca="false">IF(L48&gt;0,(L48-K48)*24,"")</f>
        <v>1.03666666679783</v>
      </c>
      <c r="N48" s="46" t="n">
        <f aca="false">SUMPRODUCT(ISNUMBER('Mediums (Working)'!$C$51:$AQ$51)*('Mediums (Working)'!$C$51:$AQ$51&gt;=45)*('Mediums (Working)'!$C$51:$AQ$51&lt;51))</f>
        <v>5</v>
      </c>
      <c r="O48" s="71" t="n">
        <f aca="false" t="array" ref="O48:O48">MIN(IF(ISNUMBER('Mediums (Working)'!$C$51:$AQ$51)*('Mediums (Working)'!$C$51:$AQ$51&gt;=51)*('Mediums (Working)'!$C$51:$AQ$51&lt;60),'Mediums (Working)'!$C$611:$AQ$611,99999))</f>
        <v>46298.9314467593</v>
      </c>
      <c r="P48" s="72" t="n">
        <f aca="false" t="array" ref="P48:P48">MAX(IF(ISNUMBER('Mediums (Working)'!$C$51:$AQ$51)*('Mediums (Working)'!$C$51:$AQ$51&gt;=51)*('Mediums (Working)'!$C$51:$AQ$51&lt;60),'Mediums (Working)'!$C$611:$AQ$611,0))</f>
        <v>46299.0034490741</v>
      </c>
      <c r="Q48" s="47" t="n">
        <f aca="false">IF(P48&gt;0,(P48-O48)*24,"")</f>
        <v>1.72805555543164</v>
      </c>
      <c r="R48" s="46" t="n">
        <f aca="false">SUMPRODUCT(ISNUMBER('Mediums (Working)'!$C$51:$AQ$51)*('Mediums (Working)'!$C$51:$AQ$51&gt;=51)*('Mediums (Working)'!$C$51:$AQ$51&lt;60))</f>
        <v>7</v>
      </c>
      <c r="S48" s="71" t="n">
        <f aca="false" t="array" ref="S48:S48">MIN(IF(ISNUMBER('Mediums (Working)'!$C$51:$AQ$51)*('Mediums (Working)'!$C$51:$AQ$51&gt;=60)*('Mediums (Working)'!$C$51:$AQ$51&lt;70),'Mediums (Working)'!$C$611:$AQ$611,99999))</f>
        <v>46299.0183912037</v>
      </c>
      <c r="T48" s="72" t="n">
        <f aca="false" t="array" ref="T48:T48">MAX(IF(ISNUMBER('Mediums (Working)'!$C$51:$AQ$51)*('Mediums (Working)'!$C$51:$AQ$51&gt;=60)*('Mediums (Working)'!$C$51:$AQ$51&lt;70),'Mediums (Working)'!$C$611:$AQ$611,0))</f>
        <v>46299.2074421296</v>
      </c>
      <c r="U48" s="47" t="n">
        <f aca="false">IF(T48&gt;0,(T48-S48)*24,"")</f>
        <v>4.53722222219221</v>
      </c>
      <c r="V48" s="46" t="n">
        <f aca="false">SUMPRODUCT(ISNUMBER('Mediums (Working)'!$C$51:$AQ$51)*('Mediums (Working)'!$C$51:$AQ$51&gt;=60)*('Mediums (Working)'!$C$51:$AQ$51&lt;70))</f>
        <v>10</v>
      </c>
    </row>
    <row r="49" customFormat="false" ht="15" hidden="false" customHeight="false" outlineLevel="0" collapsed="false">
      <c r="A49" s="32" t="s">
        <v>301</v>
      </c>
      <c r="B49" s="33" t="s">
        <v>248</v>
      </c>
      <c r="C49" s="71" t="n">
        <f aca="false" t="array" ref="C49:C49">MIN(IF(ISNUMBER('Mediums (Working)'!$C$52:$AQ$52)*('Mediums (Working)'!$C$52:$AQ$52&gt;=34)*('Mediums (Working)'!$C$52:$AQ$52&lt;40),'Mediums (Working)'!$C$612:$AQ$612,99999))</f>
        <v>46298.670474537</v>
      </c>
      <c r="D49" s="72" t="n">
        <f aca="false" t="array" ref="D49:D49">MAX(IF(ISNUMBER('Mediums (Working)'!$C$52:$AQ$52)*('Mediums (Working)'!$C$52:$AQ$52&gt;=34)*('Mediums (Working)'!$C$52:$AQ$52&lt;40),'Mediums (Working)'!$C$612:$AQ$612,0))</f>
        <v>46298.8249652778</v>
      </c>
      <c r="E49" s="47" t="n">
        <f aca="false">IF(D49&gt;0,(D49-C49)*24,"")</f>
        <v>3.70777777786134</v>
      </c>
      <c r="F49" s="46" t="n">
        <f aca="false">SUMPRODUCT(ISNUMBER('Mediums (Working)'!$C$52:$AQ$52)*('Mediums (Working)'!$C$52:$AQ$52&gt;=34)*('Mediums (Working)'!$C$52:$AQ$52&lt;40))</f>
        <v>10</v>
      </c>
      <c r="G49" s="71" t="n">
        <f aca="false" t="array" ref="G49:G49">MIN(IF(ISNUMBER('Mediums (Working)'!$C$52:$AQ$52)*('Mediums (Working)'!$C$52:$AQ$52&gt;=40)*('Mediums (Working)'!$C$52:$AQ$52&lt;45),'Mediums (Working)'!$C$612:$AQ$612,99999))</f>
        <v>46298.6906944444</v>
      </c>
      <c r="H49" s="72" t="n">
        <f aca="false" t="array" ref="H49:H49">MAX(IF(ISNUMBER('Mediums (Working)'!$C$52:$AQ$52)*('Mediums (Working)'!$C$52:$AQ$52&gt;=40)*('Mediums (Working)'!$C$52:$AQ$52&lt;45),'Mediums (Working)'!$C$612:$AQ$612,0))</f>
        <v>46298.8984259259</v>
      </c>
      <c r="I49" s="47" t="n">
        <f aca="false">IF(H49&gt;0,(H49-G49)*24,"")</f>
        <v>4.98555555555504</v>
      </c>
      <c r="J49" s="46" t="n">
        <f aca="false">SUMPRODUCT(ISNUMBER('Mediums (Working)'!$C$52:$AQ$52)*('Mediums (Working)'!$C$52:$AQ$52&gt;=40)*('Mediums (Working)'!$C$52:$AQ$52&lt;45))</f>
        <v>10</v>
      </c>
      <c r="K49" s="71" t="n">
        <f aca="false" t="array" ref="K49:K49">MIN(IF(ISNUMBER('Mediums (Working)'!$C$52:$AQ$52)*('Mediums (Working)'!$C$52:$AQ$52&gt;=45)*('Mediums (Working)'!$C$52:$AQ$52&lt;51),'Mediums (Working)'!$C$612:$AQ$612,99999))</f>
        <v>46298.909224537</v>
      </c>
      <c r="L49" s="72" t="n">
        <f aca="false" t="array" ref="L49:L49">MAX(IF(ISNUMBER('Mediums (Working)'!$C$52:$AQ$52)*('Mediums (Working)'!$C$52:$AQ$52&gt;=45)*('Mediums (Working)'!$C$52:$AQ$52&lt;51),'Mediums (Working)'!$C$612:$AQ$612,0))</f>
        <v>46298.983275463</v>
      </c>
      <c r="M49" s="47" t="n">
        <f aca="false">IF(L49&gt;0,(L49-K49)*24,"")</f>
        <v>1.77722222241573</v>
      </c>
      <c r="N49" s="46" t="n">
        <f aca="false">SUMPRODUCT(ISNUMBER('Mediums (Working)'!$C$52:$AQ$52)*('Mediums (Working)'!$C$52:$AQ$52&gt;=45)*('Mediums (Working)'!$C$52:$AQ$52&lt;51))</f>
        <v>6</v>
      </c>
      <c r="O49" s="71" t="n">
        <f aca="false" t="array" ref="O49:O49">MIN(IF(ISNUMBER('Mediums (Working)'!$C$52:$AQ$52)*('Mediums (Working)'!$C$52:$AQ$52&gt;=51)*('Mediums (Working)'!$C$52:$AQ$52&lt;60),'Mediums (Working)'!$C$612:$AQ$612,99999))</f>
        <v>46298.9919328704</v>
      </c>
      <c r="P49" s="72" t="n">
        <f aca="false" t="array" ref="P49:P49">MAX(IF(ISNUMBER('Mediums (Working)'!$C$52:$AQ$52)*('Mediums (Working)'!$C$52:$AQ$52&gt;=51)*('Mediums (Working)'!$C$52:$AQ$52&lt;60),'Mediums (Working)'!$C$612:$AQ$612,0))</f>
        <v>46299.0671759259</v>
      </c>
      <c r="Q49" s="47" t="n">
        <f aca="false">IF(P49&gt;0,(P49-O49)*24,"")</f>
        <v>1.80583333340473</v>
      </c>
      <c r="R49" s="46" t="n">
        <f aca="false">SUMPRODUCT(ISNUMBER('Mediums (Working)'!$C$52:$AQ$52)*('Mediums (Working)'!$C$52:$AQ$52&gt;=51)*('Mediums (Working)'!$C$52:$AQ$52&lt;60))</f>
        <v>6</v>
      </c>
      <c r="S49" s="71" t="n">
        <f aca="false" t="array" ref="S49:S49">MIN(IF(ISNUMBER('Mediums (Working)'!$C$52:$AQ$52)*('Mediums (Working)'!$C$52:$AQ$52&gt;=60)*('Mediums (Working)'!$C$52:$AQ$52&lt;70),'Mediums (Working)'!$C$612:$AQ$612,99999))</f>
        <v>46299.0881481482</v>
      </c>
      <c r="T49" s="72" t="n">
        <f aca="false" t="array" ref="T49:T49">MAX(IF(ISNUMBER('Mediums (Working)'!$C$52:$AQ$52)*('Mediums (Working)'!$C$52:$AQ$52&gt;=60)*('Mediums (Working)'!$C$52:$AQ$52&lt;70),'Mediums (Working)'!$C$612:$AQ$612,0))</f>
        <v>46299.2074537037</v>
      </c>
      <c r="U49" s="47" t="n">
        <f aca="false">IF(T49&gt;0,(T49-S49)*24,"")</f>
        <v>2.86333333316725</v>
      </c>
      <c r="V49" s="46" t="n">
        <f aca="false">SUMPRODUCT(ISNUMBER('Mediums (Working)'!$C$52:$AQ$52)*('Mediums (Working)'!$C$52:$AQ$52&gt;=60)*('Mediums (Working)'!$C$52:$AQ$52&lt;70))</f>
        <v>6</v>
      </c>
    </row>
    <row r="50" customFormat="false" ht="15" hidden="false" customHeight="false" outlineLevel="0" collapsed="false">
      <c r="A50" s="32" t="s">
        <v>304</v>
      </c>
      <c r="B50" s="33" t="s">
        <v>248</v>
      </c>
      <c r="C50" s="71" t="n">
        <f aca="false" t="array" ref="C50:C50">MIN(IF(ISNUMBER('Mediums (Working)'!$C$53:$AQ$53)*('Mediums (Working)'!$C$53:$AQ$53&gt;=34)*('Mediums (Working)'!$C$53:$AQ$53&lt;40),'Mediums (Working)'!$C$613:$AQ$613,99999))</f>
        <v>46298.6705208333</v>
      </c>
      <c r="D50" s="72" t="n">
        <f aca="false" t="array" ref="D50:D50">MAX(IF(ISNUMBER('Mediums (Working)'!$C$53:$AQ$53)*('Mediums (Working)'!$C$53:$AQ$53&gt;=34)*('Mediums (Working)'!$C$53:$AQ$53&lt;40),'Mediums (Working)'!$C$613:$AQ$613,0))</f>
        <v>46298.7532638889</v>
      </c>
      <c r="E50" s="47" t="n">
        <f aca="false">IF(D50&gt;0,(D50-C50)*24,"")</f>
        <v>1.98583333322313</v>
      </c>
      <c r="F50" s="46" t="n">
        <f aca="false">SUMPRODUCT(ISNUMBER('Mediums (Working)'!$C$53:$AQ$53)*('Mediums (Working)'!$C$53:$AQ$53&gt;=34)*('Mediums (Working)'!$C$53:$AQ$53&lt;40))</f>
        <v>5</v>
      </c>
      <c r="G50" s="71" t="n">
        <f aca="false" t="array" ref="G50:G50">MIN(IF(ISNUMBER('Mediums (Working)'!$C$53:$AQ$53)*('Mediums (Working)'!$C$53:$AQ$53&gt;=40)*('Mediums (Working)'!$C$53:$AQ$53&lt;45),'Mediums (Working)'!$C$613:$AQ$613,99999))</f>
        <v>46298.6908680556</v>
      </c>
      <c r="H50" s="72" t="n">
        <f aca="false" t="array" ref="H50:H50">MAX(IF(ISNUMBER('Mediums (Working)'!$C$53:$AQ$53)*('Mediums (Working)'!$C$53:$AQ$53&gt;=40)*('Mediums (Working)'!$C$53:$AQ$53&lt;45),'Mediums (Working)'!$C$613:$AQ$613,0))</f>
        <v>46298.8153240741</v>
      </c>
      <c r="I50" s="47" t="n">
        <f aca="false">IF(H50&gt;0,(H50-G50)*24,"")</f>
        <v>2.98694444436114</v>
      </c>
      <c r="J50" s="46" t="n">
        <f aca="false">SUMPRODUCT(ISNUMBER('Mediums (Working)'!$C$53:$AQ$53)*('Mediums (Working)'!$C$53:$AQ$53&gt;=40)*('Mediums (Working)'!$C$53:$AQ$53&lt;45))</f>
        <v>7</v>
      </c>
      <c r="K50" s="71" t="n">
        <f aca="false" t="array" ref="K50:K50">MIN(IF(ISNUMBER('Mediums (Working)'!$C$53:$AQ$53)*('Mediums (Working)'!$C$53:$AQ$53&gt;=45)*('Mediums (Working)'!$C$53:$AQ$53&lt;51),'Mediums (Working)'!$C$613:$AQ$613,99999))</f>
        <v>46298.7835416667</v>
      </c>
      <c r="L50" s="72" t="n">
        <f aca="false" t="array" ref="L50:L50">MAX(IF(ISNUMBER('Mediums (Working)'!$C$53:$AQ$53)*('Mediums (Working)'!$C$53:$AQ$53&gt;=45)*('Mediums (Working)'!$C$53:$AQ$53&lt;51),'Mediums (Working)'!$C$613:$AQ$613,0))</f>
        <v>46298.8660416667</v>
      </c>
      <c r="M50" s="47" t="n">
        <f aca="false">IF(L50&gt;0,(L50-K50)*24,"")</f>
        <v>1.98000000027241</v>
      </c>
      <c r="N50" s="46" t="n">
        <f aca="false">SUMPRODUCT(ISNUMBER('Mediums (Working)'!$C$53:$AQ$53)*('Mediums (Working)'!$C$53:$AQ$53&gt;=45)*('Mediums (Working)'!$C$53:$AQ$53&lt;51))</f>
        <v>7</v>
      </c>
      <c r="O50" s="71" t="n">
        <f aca="false" t="array" ref="O50:O50">MIN(IF(ISNUMBER('Mediums (Working)'!$C$53:$AQ$53)*('Mediums (Working)'!$C$53:$AQ$53&gt;=51)*('Mediums (Working)'!$C$53:$AQ$53&lt;60),'Mediums (Working)'!$C$613:$AQ$613,99999))</f>
        <v>46298.8769791667</v>
      </c>
      <c r="P50" s="72" t="n">
        <f aca="false" t="array" ref="P50:P50">MAX(IF(ISNUMBER('Mediums (Working)'!$C$53:$AQ$53)*('Mediums (Working)'!$C$53:$AQ$53&gt;=51)*('Mediums (Working)'!$C$53:$AQ$53&lt;60),'Mediums (Working)'!$C$613:$AQ$613,0))</f>
        <v>46298.9496180556</v>
      </c>
      <c r="Q50" s="47" t="n">
        <f aca="false">IF(P50&gt;0,(P50-O50)*24,"")</f>
        <v>1.74333333363757</v>
      </c>
      <c r="R50" s="46" t="n">
        <f aca="false">SUMPRODUCT(ISNUMBER('Mediums (Working)'!$C$53:$AQ$53)*('Mediums (Working)'!$C$53:$AQ$53&gt;=51)*('Mediums (Working)'!$C$53:$AQ$53&lt;60))</f>
        <v>6</v>
      </c>
      <c r="S50" s="71" t="n">
        <f aca="false" t="array" ref="S50:S50">MIN(IF(ISNUMBER('Mediums (Working)'!$C$53:$AQ$53)*('Mediums (Working)'!$C$53:$AQ$53&gt;=60)*('Mediums (Working)'!$C$53:$AQ$53&lt;70),'Mediums (Working)'!$C$613:$AQ$613,99999))</f>
        <v>46298.9608564815</v>
      </c>
      <c r="T50" s="72" t="n">
        <f aca="false" t="array" ref="T50:T50">MAX(IF(ISNUMBER('Mediums (Working)'!$C$53:$AQ$53)*('Mediums (Working)'!$C$53:$AQ$53&gt;=60)*('Mediums (Working)'!$C$53:$AQ$53&lt;70),'Mediums (Working)'!$C$613:$AQ$613,0))</f>
        <v>46299.2075694444</v>
      </c>
      <c r="U50" s="47" t="n">
        <f aca="false">IF(T50&gt;0,(T50-S50)*24,"")</f>
        <v>5.92111111117993</v>
      </c>
      <c r="V50" s="46" t="n">
        <f aca="false">SUMPRODUCT(ISNUMBER('Mediums (Working)'!$C$53:$AQ$53)*('Mediums (Working)'!$C$53:$AQ$53&gt;=60)*('Mediums (Working)'!$C$53:$AQ$53&lt;70))</f>
        <v>15</v>
      </c>
    </row>
    <row r="51" customFormat="false" ht="15" hidden="false" customHeight="false" outlineLevel="0" collapsed="false">
      <c r="A51" s="32" t="s">
        <v>307</v>
      </c>
      <c r="B51" s="33" t="s">
        <v>248</v>
      </c>
      <c r="C51" s="71" t="n">
        <f aca="false" t="array" ref="C51:C51">MIN(IF(ISNUMBER('Mediums (Working)'!$C$54:$AQ$54)*('Mediums (Working)'!$C$54:$AQ$54&gt;=34)*('Mediums (Working)'!$C$54:$AQ$54&lt;40),'Mediums (Working)'!$C$614:$AQ$614,99999))</f>
        <v>46298.6705555556</v>
      </c>
      <c r="D51" s="72" t="n">
        <f aca="false" t="array" ref="D51:D51">MAX(IF(ISNUMBER('Mediums (Working)'!$C$54:$AQ$54)*('Mediums (Working)'!$C$54:$AQ$54&gt;=34)*('Mediums (Working)'!$C$54:$AQ$54&lt;40),'Mediums (Working)'!$C$614:$AQ$614,0))</f>
        <v>46298.7742592593</v>
      </c>
      <c r="E51" s="47" t="n">
        <f aca="false">IF(D51&gt;0,(D51-C51)*24,"")</f>
        <v>2.48888888902729</v>
      </c>
      <c r="F51" s="46" t="n">
        <f aca="false">SUMPRODUCT(ISNUMBER('Mediums (Working)'!$C$54:$AQ$54)*('Mediums (Working)'!$C$54:$AQ$54&gt;=34)*('Mediums (Working)'!$C$54:$AQ$54&lt;40))</f>
        <v>7</v>
      </c>
      <c r="G51" s="71" t="n">
        <f aca="false" t="array" ref="G51:G51">MIN(IF(ISNUMBER('Mediums (Working)'!$C$54:$AQ$54)*('Mediums (Working)'!$C$54:$AQ$54&gt;=40)*('Mediums (Working)'!$C$54:$AQ$54&lt;45),'Mediums (Working)'!$C$614:$AQ$614,99999))</f>
        <v>46298.6908912037</v>
      </c>
      <c r="H51" s="72" t="n">
        <f aca="false" t="array" ref="H51:H51">MAX(IF(ISNUMBER('Mediums (Working)'!$C$54:$AQ$54)*('Mediums (Working)'!$C$54:$AQ$54&gt;=40)*('Mediums (Working)'!$C$54:$AQ$54&lt;45),'Mediums (Working)'!$C$614:$AQ$614,0))</f>
        <v>46298.836087963</v>
      </c>
      <c r="I51" s="47" t="n">
        <f aca="false">IF(H51&gt;0,(H51-G51)*24,"")</f>
        <v>3.48472222220153</v>
      </c>
      <c r="J51" s="46" t="n">
        <f aca="false">SUMPRODUCT(ISNUMBER('Mediums (Working)'!$C$54:$AQ$54)*('Mediums (Working)'!$C$54:$AQ$54&gt;=40)*('Mediums (Working)'!$C$54:$AQ$54&lt;45))</f>
        <v>9</v>
      </c>
      <c r="K51" s="71" t="n">
        <f aca="false" t="array" ref="K51:K51">MIN(IF(ISNUMBER('Mediums (Working)'!$C$54:$AQ$54)*('Mediums (Working)'!$C$54:$AQ$54&gt;=45)*('Mediums (Working)'!$C$54:$AQ$54&lt;51),'Mediums (Working)'!$C$614:$AQ$614,99999))</f>
        <v>46298.8454513889</v>
      </c>
      <c r="L51" s="72" t="n">
        <f aca="false" t="array" ref="L51:L51">MAX(IF(ISNUMBER('Mediums (Working)'!$C$54:$AQ$54)*('Mediums (Working)'!$C$54:$AQ$54&gt;=45)*('Mediums (Working)'!$C$54:$AQ$54&lt;51),'Mediums (Working)'!$C$614:$AQ$614,0))</f>
        <v>46298.9092824074</v>
      </c>
      <c r="M51" s="47" t="n">
        <f aca="false">IF(L51&gt;0,(L51-K51)*24,"")</f>
        <v>1.53194444457768</v>
      </c>
      <c r="N51" s="46" t="n">
        <f aca="false">SUMPRODUCT(ISNUMBER('Mediums (Working)'!$C$54:$AQ$54)*('Mediums (Working)'!$C$54:$AQ$54&gt;=45)*('Mediums (Working)'!$C$54:$AQ$54&lt;51))</f>
        <v>7</v>
      </c>
      <c r="O51" s="71" t="n">
        <f aca="false" t="array" ref="O51:O51">MIN(IF(ISNUMBER('Mediums (Working)'!$C$54:$AQ$54)*('Mediums (Working)'!$C$54:$AQ$54&gt;=51)*('Mediums (Working)'!$C$54:$AQ$54&lt;60),'Mediums (Working)'!$C$614:$AQ$614,99999))</f>
        <v>46298.9315277778</v>
      </c>
      <c r="P51" s="72" t="n">
        <f aca="false" t="array" ref="P51:P51">MAX(IF(ISNUMBER('Mediums (Working)'!$C$54:$AQ$54)*('Mediums (Working)'!$C$54:$AQ$54&gt;=51)*('Mediums (Working)'!$C$54:$AQ$54&lt;60),'Mediums (Working)'!$C$614:$AQ$614,0))</f>
        <v>46299.0035763889</v>
      </c>
      <c r="Q51" s="47" t="n">
        <f aca="false">IF(P51&gt;0,(P51-O51)*24,"")</f>
        <v>1.72916666662786</v>
      </c>
      <c r="R51" s="46" t="n">
        <f aca="false">SUMPRODUCT(ISNUMBER('Mediums (Working)'!$C$54:$AQ$54)*('Mediums (Working)'!$C$54:$AQ$54&gt;=51)*('Mediums (Working)'!$C$54:$AQ$54&lt;60))</f>
        <v>7</v>
      </c>
      <c r="S51" s="71" t="n">
        <f aca="false" t="array" ref="S51:S51">MIN(IF(ISNUMBER('Mediums (Working)'!$C$54:$AQ$54)*('Mediums (Working)'!$C$54:$AQ$54&gt;=60)*('Mediums (Working)'!$C$54:$AQ$54&lt;70),'Mediums (Working)'!$C$614:$AQ$614,99999))</f>
        <v>46299.0184953704</v>
      </c>
      <c r="T51" s="72" t="n">
        <f aca="false" t="array" ref="T51:T51">MAX(IF(ISNUMBER('Mediums (Working)'!$C$54:$AQ$54)*('Mediums (Working)'!$C$54:$AQ$54&gt;=60)*('Mediums (Working)'!$C$54:$AQ$54&lt;70),'Mediums (Working)'!$C$614:$AQ$614,0))</f>
        <v>46299.2075925926</v>
      </c>
      <c r="U51" s="47" t="n">
        <f aca="false">IF(T51&gt;0,(T51-S51)*24,"")</f>
        <v>4.53833333321381</v>
      </c>
      <c r="V51" s="46" t="n">
        <f aca="false">SUMPRODUCT(ISNUMBER('Mediums (Working)'!$C$54:$AQ$54)*('Mediums (Working)'!$C$54:$AQ$54&gt;=60)*('Mediums (Working)'!$C$54:$AQ$54&lt;70))</f>
        <v>10</v>
      </c>
    </row>
    <row r="52" customFormat="false" ht="15" hidden="false" customHeight="false" outlineLevel="0" collapsed="false">
      <c r="A52" s="32" t="s">
        <v>310</v>
      </c>
      <c r="B52" s="33" t="s">
        <v>248</v>
      </c>
      <c r="C52" s="71" t="n">
        <f aca="false" t="array" ref="C52:C52">MIN(IF(ISNUMBER('Mediums (Working)'!$C$55:$AQ$55)*('Mediums (Working)'!$C$55:$AQ$55&gt;=34)*('Mediums (Working)'!$C$55:$AQ$55&lt;40),'Mediums (Working)'!$C$615:$AQ$615,99999))</f>
        <v>46298.6705787037</v>
      </c>
      <c r="D52" s="72" t="n">
        <f aca="false" t="array" ref="D52:D52">MAX(IF(ISNUMBER('Mediums (Working)'!$C$55:$AQ$55)*('Mediums (Working)'!$C$55:$AQ$55&gt;=34)*('Mediums (Working)'!$C$55:$AQ$55&lt;40),'Mediums (Working)'!$C$615:$AQ$615,0))</f>
        <v>46298.7945138889</v>
      </c>
      <c r="E52" s="47" t="n">
        <f aca="false">IF(D52&gt;0,(D52-C52)*24,"")</f>
        <v>2.97444444423309</v>
      </c>
      <c r="F52" s="46" t="n">
        <f aca="false">SUMPRODUCT(ISNUMBER('Mediums (Working)'!$C$55:$AQ$55)*('Mediums (Working)'!$C$55:$AQ$55&gt;=34)*('Mediums (Working)'!$C$55:$AQ$55&lt;40))</f>
        <v>8</v>
      </c>
      <c r="G52" s="71" t="n">
        <f aca="false" t="array" ref="G52:G52">MIN(IF(ISNUMBER('Mediums (Working)'!$C$55:$AQ$55)*('Mediums (Working)'!$C$55:$AQ$55&gt;=40)*('Mediums (Working)'!$C$55:$AQ$55&lt;45),'Mediums (Working)'!$C$615:$AQ$615,99999))</f>
        <v>46298.7624421296</v>
      </c>
      <c r="H52" s="72" t="n">
        <f aca="false" t="array" ref="H52:H52">MAX(IF(ISNUMBER('Mediums (Working)'!$C$55:$AQ$55)*('Mediums (Working)'!$C$55:$AQ$55&gt;=40)*('Mediums (Working)'!$C$55:$AQ$55&lt;45),'Mediums (Working)'!$C$615:$AQ$615,0))</f>
        <v>46298.8660763889</v>
      </c>
      <c r="I52" s="47" t="n">
        <f aca="false">IF(H52&gt;0,(H52-G52)*24,"")</f>
        <v>2.48722222232027</v>
      </c>
      <c r="J52" s="46" t="n">
        <f aca="false">SUMPRODUCT(ISNUMBER('Mediums (Working)'!$C$55:$AQ$55)*('Mediums (Working)'!$C$55:$AQ$55&gt;=40)*('Mediums (Working)'!$C$55:$AQ$55&lt;45))</f>
        <v>9</v>
      </c>
      <c r="K52" s="71" t="n">
        <f aca="false" t="array" ref="K52:K52">MIN(IF(ISNUMBER('Mediums (Working)'!$C$55:$AQ$55)*('Mediums (Working)'!$C$55:$AQ$55&gt;=45)*('Mediums (Working)'!$C$55:$AQ$55&lt;51),'Mediums (Working)'!$C$615:$AQ$615,99999))</f>
        <v>46298.8770138889</v>
      </c>
      <c r="L52" s="72" t="n">
        <f aca="false" t="array" ref="L52:L52">MAX(IF(ISNUMBER('Mediums (Working)'!$C$55:$AQ$55)*('Mediums (Working)'!$C$55:$AQ$55&gt;=45)*('Mediums (Working)'!$C$55:$AQ$55&lt;51),'Mediums (Working)'!$C$615:$AQ$615,0))</f>
        <v>46298.9496527778</v>
      </c>
      <c r="M52" s="47" t="n">
        <f aca="false">IF(L52&gt;0,(L52-K52)*24,"")</f>
        <v>1.74333333346294</v>
      </c>
      <c r="N52" s="46" t="n">
        <f aca="false">SUMPRODUCT(ISNUMBER('Mediums (Working)'!$C$55:$AQ$55)*('Mediums (Working)'!$C$55:$AQ$55&gt;=45)*('Mediums (Working)'!$C$55:$AQ$55&lt;51))</f>
        <v>6</v>
      </c>
      <c r="O52" s="71" t="n">
        <f aca="false" t="array" ref="O52:O52">MIN(IF(ISNUMBER('Mediums (Working)'!$C$55:$AQ$55)*('Mediums (Working)'!$C$55:$AQ$55&gt;=51)*('Mediums (Working)'!$C$55:$AQ$55&lt;60),'Mediums (Working)'!$C$615:$AQ$615,99999))</f>
        <v>46298.9609027778</v>
      </c>
      <c r="P52" s="72" t="n">
        <f aca="false" t="array" ref="P52:P52">MAX(IF(ISNUMBER('Mediums (Working)'!$C$55:$AQ$55)*('Mediums (Working)'!$C$55:$AQ$55&gt;=51)*('Mediums (Working)'!$C$55:$AQ$55&lt;60),'Mediums (Working)'!$C$615:$AQ$615,0))</f>
        <v>46299.0185185185</v>
      </c>
      <c r="Q52" s="47" t="n">
        <f aca="false">IF(P52&gt;0,(P52-O52)*24,"")</f>
        <v>1.38277777779149</v>
      </c>
      <c r="R52" s="46" t="n">
        <f aca="false">SUMPRODUCT(ISNUMBER('Mediums (Working)'!$C$55:$AQ$55)*('Mediums (Working)'!$C$55:$AQ$55&gt;=51)*('Mediums (Working)'!$C$55:$AQ$55&lt;60))</f>
        <v>6</v>
      </c>
      <c r="S52" s="71" t="n">
        <f aca="false" t="array" ref="S52:S52">MIN(IF(ISNUMBER('Mediums (Working)'!$C$55:$AQ$55)*('Mediums (Working)'!$C$55:$AQ$55&gt;=60)*('Mediums (Working)'!$C$55:$AQ$55&lt;70),'Mediums (Working)'!$C$615:$AQ$615,99999))</f>
        <v>46299.0340162037</v>
      </c>
      <c r="T52" s="72" t="n">
        <f aca="false" t="array" ref="T52:T52">MAX(IF(ISNUMBER('Mediums (Working)'!$C$55:$AQ$55)*('Mediums (Working)'!$C$55:$AQ$55&gt;=60)*('Mediums (Working)'!$C$55:$AQ$55&lt;70),'Mediums (Working)'!$C$615:$AQ$615,0))</f>
        <v>46299.2076041667</v>
      </c>
      <c r="U52" s="47" t="n">
        <f aca="false">IF(T52&gt;0,(T52-S52)*24,"")</f>
        <v>4.16611111129168</v>
      </c>
      <c r="V52" s="46" t="n">
        <f aca="false">SUMPRODUCT(ISNUMBER('Mediums (Working)'!$C$55:$AQ$55)*('Mediums (Working)'!$C$55:$AQ$55&gt;=60)*('Mediums (Working)'!$C$55:$AQ$55&lt;70))</f>
        <v>9</v>
      </c>
    </row>
    <row r="53" customFormat="false" ht="15" hidden="false" customHeight="false" outlineLevel="0" collapsed="false">
      <c r="A53" s="32" t="s">
        <v>313</v>
      </c>
      <c r="B53" s="33" t="s">
        <v>248</v>
      </c>
      <c r="C53" s="71" t="n">
        <f aca="false" t="array" ref="C53:C53">MIN(IF(ISNUMBER('Mediums (Working)'!$C$56:$AQ$56)*('Mediums (Working)'!$C$56:$AQ$56&gt;=34)*('Mediums (Working)'!$C$56:$AQ$56&lt;40),'Mediums (Working)'!$C$616:$AQ$616,99999))</f>
        <v>46298.6807175926</v>
      </c>
      <c r="D53" s="72" t="n">
        <f aca="false" t="array" ref="D53:D53">MAX(IF(ISNUMBER('Mediums (Working)'!$C$56:$AQ$56)*('Mediums (Working)'!$C$56:$AQ$56&gt;=34)*('Mediums (Working)'!$C$56:$AQ$56&lt;40),'Mediums (Working)'!$C$616:$AQ$616,0))</f>
        <v>46298.8250810185</v>
      </c>
      <c r="E53" s="47" t="n">
        <f aca="false">IF(D53&gt;0,(D53-C53)*24,"")</f>
        <v>3.46472222224111</v>
      </c>
      <c r="F53" s="46" t="n">
        <f aca="false">SUMPRODUCT(ISNUMBER('Mediums (Working)'!$C$56:$AQ$56)*('Mediums (Working)'!$C$56:$AQ$56&gt;=34)*('Mediums (Working)'!$C$56:$AQ$56&lt;40))</f>
        <v>11</v>
      </c>
      <c r="G53" s="71" t="n">
        <f aca="false" t="array" ref="G53:G53">MIN(IF(ISNUMBER('Mediums (Working)'!$C$56:$AQ$56)*('Mediums (Working)'!$C$56:$AQ$56&gt;=40)*('Mediums (Working)'!$C$56:$AQ$56&lt;45),'Mediums (Working)'!$C$616:$AQ$616,99999))</f>
        <v>46298.783599537</v>
      </c>
      <c r="H53" s="72" t="n">
        <f aca="false" t="array" ref="H53:H53">MAX(IF(ISNUMBER('Mediums (Working)'!$C$56:$AQ$56)*('Mediums (Working)'!$C$56:$AQ$56&gt;=40)*('Mediums (Working)'!$C$56:$AQ$56&lt;45),'Mediums (Working)'!$C$616:$AQ$616,0))</f>
        <v>46298.8878009259</v>
      </c>
      <c r="I53" s="47" t="n">
        <f aca="false">IF(H53&gt;0,(H53-G53)*24,"")</f>
        <v>2.5008333332953</v>
      </c>
      <c r="J53" s="46" t="n">
        <f aca="false">SUMPRODUCT(ISNUMBER('Mediums (Working)'!$C$56:$AQ$56)*('Mediums (Working)'!$C$56:$AQ$56&gt;=40)*('Mediums (Working)'!$C$56:$AQ$56&lt;45))</f>
        <v>7</v>
      </c>
      <c r="K53" s="71" t="n">
        <f aca="false" t="array" ref="K53:K53">MIN(IF(ISNUMBER('Mediums (Working)'!$C$56:$AQ$56)*('Mediums (Working)'!$C$56:$AQ$56&gt;=45)*('Mediums (Working)'!$C$56:$AQ$56&lt;51),'Mediums (Working)'!$C$616:$AQ$616,99999))</f>
        <v>46298.8985300926</v>
      </c>
      <c r="L53" s="72" t="n">
        <f aca="false" t="array" ref="L53:L53">MAX(IF(ISNUMBER('Mediums (Working)'!$C$56:$AQ$56)*('Mediums (Working)'!$C$56:$AQ$56&gt;=45)*('Mediums (Working)'!$C$56:$AQ$56&lt;51),'Mediums (Working)'!$C$616:$AQ$616,0))</f>
        <v>46298.9609143519</v>
      </c>
      <c r="M53" s="47" t="n">
        <f aca="false">IF(L53&gt;0,(L53-K53)*24,"")</f>
        <v>1.49722222209675</v>
      </c>
      <c r="N53" s="46" t="n">
        <f aca="false">SUMPRODUCT(ISNUMBER('Mediums (Working)'!$C$56:$AQ$56)*('Mediums (Working)'!$C$56:$AQ$56&gt;=45)*('Mediums (Working)'!$C$56:$AQ$56&lt;51))</f>
        <v>5</v>
      </c>
      <c r="O53" s="71" t="n">
        <f aca="false" t="array" ref="O53:O53">MIN(IF(ISNUMBER('Mediums (Working)'!$C$56:$AQ$56)*('Mediums (Working)'!$C$56:$AQ$56&gt;=51)*('Mediums (Working)'!$C$56:$AQ$56&lt;60),'Mediums (Working)'!$C$616:$AQ$616,99999))</f>
        <v>46298.9706365741</v>
      </c>
      <c r="P53" s="72" t="n">
        <f aca="false" t="array" ref="P53:P53">MAX(IF(ISNUMBER('Mediums (Working)'!$C$56:$AQ$56)*('Mediums (Working)'!$C$56:$AQ$56&gt;=51)*('Mediums (Working)'!$C$56:$AQ$56&lt;60),'Mediums (Working)'!$C$616:$AQ$616,0))</f>
        <v>46299.0185416667</v>
      </c>
      <c r="Q53" s="47" t="n">
        <f aca="false">IF(P53&gt;0,(P53-O53)*24,"")</f>
        <v>1.14972222206416</v>
      </c>
      <c r="R53" s="46" t="n">
        <f aca="false">SUMPRODUCT(ISNUMBER('Mediums (Working)'!$C$56:$AQ$56)*('Mediums (Working)'!$C$56:$AQ$56&gt;=51)*('Mediums (Working)'!$C$56:$AQ$56&lt;60))</f>
        <v>5</v>
      </c>
      <c r="S53" s="71" t="n">
        <f aca="false" t="array" ref="S53:S53">MIN(IF(ISNUMBER('Mediums (Working)'!$C$56:$AQ$56)*('Mediums (Working)'!$C$56:$AQ$56&gt;=60)*('Mediums (Working)'!$C$56:$AQ$56&lt;70),'Mediums (Working)'!$C$616:$AQ$616,99999))</f>
        <v>46299.0340509259</v>
      </c>
      <c r="T53" s="72" t="n">
        <f aca="false" t="array" ref="T53:T53">MAX(IF(ISNUMBER('Mediums (Working)'!$C$56:$AQ$56)*('Mediums (Working)'!$C$56:$AQ$56&gt;=60)*('Mediums (Working)'!$C$56:$AQ$56&lt;70),'Mediums (Working)'!$C$616:$AQ$616,0))</f>
        <v>46299.2076273148</v>
      </c>
      <c r="U53" s="47" t="n">
        <f aca="false">IF(T53&gt;0,(T53-S53)*24,"")</f>
        <v>4.16583333309973</v>
      </c>
      <c r="V53" s="46" t="n">
        <f aca="false">SUMPRODUCT(ISNUMBER('Mediums (Working)'!$C$56:$AQ$56)*('Mediums (Working)'!$C$56:$AQ$56&gt;=60)*('Mediums (Working)'!$C$56:$AQ$56&lt;70))</f>
        <v>9</v>
      </c>
    </row>
    <row r="54" customFormat="false" ht="15" hidden="false" customHeight="false" outlineLevel="0" collapsed="false">
      <c r="A54" s="32" t="s">
        <v>316</v>
      </c>
      <c r="B54" s="33" t="s">
        <v>248</v>
      </c>
      <c r="C54" s="71" t="n">
        <f aca="false" t="array" ref="C54:C54">MIN(IF(ISNUMBER('Mediums (Working)'!$C$57:$AQ$57)*('Mediums (Working)'!$C$57:$AQ$57&gt;=34)*('Mediums (Working)'!$C$57:$AQ$57&lt;40),'Mediums (Working)'!$C$617:$AQ$617,99999))</f>
        <v>46298.6807523148</v>
      </c>
      <c r="D54" s="72" t="n">
        <f aca="false" t="array" ref="D54:D54">MAX(IF(ISNUMBER('Mediums (Working)'!$C$57:$AQ$57)*('Mediums (Working)'!$C$57:$AQ$57&gt;=34)*('Mediums (Working)'!$C$57:$AQ$57&lt;40),'Mediums (Working)'!$C$617:$AQ$617,0))</f>
        <v>46298.8251041667</v>
      </c>
      <c r="E54" s="47" t="n">
        <f aca="false">IF(D54&gt;0,(D54-C54)*24,"")</f>
        <v>3.4644444443984</v>
      </c>
      <c r="F54" s="46" t="n">
        <f aca="false">SUMPRODUCT(ISNUMBER('Mediums (Working)'!$C$57:$AQ$57)*('Mediums (Working)'!$C$57:$AQ$57&gt;=34)*('Mediums (Working)'!$C$57:$AQ$57&lt;40))</f>
        <v>10</v>
      </c>
      <c r="G54" s="71" t="n">
        <f aca="false" t="array" ref="G54:G54">MIN(IF(ISNUMBER('Mediums (Working)'!$C$57:$AQ$57)*('Mediums (Working)'!$C$57:$AQ$57&gt;=40)*('Mediums (Working)'!$C$57:$AQ$57&lt;45),'Mediums (Working)'!$C$617:$AQ$617,99999))</f>
        <v>46298.7122106482</v>
      </c>
      <c r="H54" s="72" t="n">
        <f aca="false" t="array" ref="H54:H54">MAX(IF(ISNUMBER('Mediums (Working)'!$C$57:$AQ$57)*('Mediums (Working)'!$C$57:$AQ$57&gt;=40)*('Mediums (Working)'!$C$57:$AQ$57&lt;45),'Mediums (Working)'!$C$617:$AQ$617,0))</f>
        <v>46298.8878587963</v>
      </c>
      <c r="I54" s="47" t="n">
        <f aca="false">IF(H54&gt;0,(H54-G54)*24,"")</f>
        <v>4.21555555559462</v>
      </c>
      <c r="J54" s="46" t="n">
        <f aca="false">SUMPRODUCT(ISNUMBER('Mediums (Working)'!$C$57:$AQ$57)*('Mediums (Working)'!$C$57:$AQ$57&gt;=40)*('Mediums (Working)'!$C$57:$AQ$57&lt;45))</f>
        <v>8</v>
      </c>
      <c r="K54" s="71" t="n">
        <f aca="false" t="array" ref="K54:K54">MIN(IF(ISNUMBER('Mediums (Working)'!$C$57:$AQ$57)*('Mediums (Working)'!$C$57:$AQ$57&gt;=45)*('Mediums (Working)'!$C$57:$AQ$57&lt;51),'Mediums (Working)'!$C$617:$AQ$617,99999))</f>
        <v>46298.8985416667</v>
      </c>
      <c r="L54" s="72" t="n">
        <f aca="false" t="array" ref="L54:L54">MAX(IF(ISNUMBER('Mediums (Working)'!$C$57:$AQ$57)*('Mediums (Working)'!$C$57:$AQ$57&gt;=45)*('Mediums (Working)'!$C$57:$AQ$57&lt;51),'Mediums (Working)'!$C$617:$AQ$617,0))</f>
        <v>46298.9609375</v>
      </c>
      <c r="M54" s="47" t="n">
        <f aca="false">IF(L54&gt;0,(L54-K54)*24,"")</f>
        <v>1.49749999993946</v>
      </c>
      <c r="N54" s="46" t="n">
        <f aca="false">SUMPRODUCT(ISNUMBER('Mediums (Working)'!$C$57:$AQ$57)*('Mediums (Working)'!$C$57:$AQ$57&gt;=45)*('Mediums (Working)'!$C$57:$AQ$57&lt;51))</f>
        <v>5</v>
      </c>
      <c r="O54" s="71" t="n">
        <f aca="false" t="array" ref="O54:O54">MIN(IF(ISNUMBER('Mediums (Working)'!$C$57:$AQ$57)*('Mediums (Working)'!$C$57:$AQ$57&gt;=51)*('Mediums (Working)'!$C$57:$AQ$57&lt;60),'Mediums (Working)'!$C$617:$AQ$617,99999))</f>
        <v>46298.9706597222</v>
      </c>
      <c r="P54" s="72" t="n">
        <f aca="false" t="array" ref="P54:P54">MAX(IF(ISNUMBER('Mediums (Working)'!$C$57:$AQ$57)*('Mediums (Working)'!$C$57:$AQ$57&gt;=51)*('Mediums (Working)'!$C$57:$AQ$57&lt;60),'Mediums (Working)'!$C$617:$AQ$617,0))</f>
        <v>46299.0340740741</v>
      </c>
      <c r="Q54" s="47" t="n">
        <f aca="false">IF(P54&gt;0,(P54-O54)*24,"")</f>
        <v>1.52194444451015</v>
      </c>
      <c r="R54" s="46" t="n">
        <f aca="false">SUMPRODUCT(ISNUMBER('Mediums (Working)'!$C$57:$AQ$57)*('Mediums (Working)'!$C$57:$AQ$57&gt;=51)*('Mediums (Working)'!$C$57:$AQ$57&lt;60))</f>
        <v>6</v>
      </c>
      <c r="S54" s="71" t="n">
        <f aca="false" t="array" ref="S54:S54">MIN(IF(ISNUMBER('Mediums (Working)'!$C$57:$AQ$57)*('Mediums (Working)'!$C$57:$AQ$57&gt;=60)*('Mediums (Working)'!$C$57:$AQ$57&lt;70),'Mediums (Working)'!$C$617:$AQ$617,99999))</f>
        <v>46299.0564467593</v>
      </c>
      <c r="T54" s="72" t="n">
        <f aca="false" t="array" ref="T54:T54">MAX(IF(ISNUMBER('Mediums (Working)'!$C$57:$AQ$57)*('Mediums (Working)'!$C$57:$AQ$57&gt;=60)*('Mediums (Working)'!$C$57:$AQ$57&lt;70),'Mediums (Working)'!$C$617:$AQ$617,0))</f>
        <v>46299.2076388889</v>
      </c>
      <c r="U54" s="47" t="n">
        <f aca="false">IF(T54&gt;0,(T54-S54)*24,"")</f>
        <v>3.62861111102393</v>
      </c>
      <c r="V54" s="46" t="n">
        <f aca="false">SUMPRODUCT(ISNUMBER('Mediums (Working)'!$C$57:$AQ$57)*('Mediums (Working)'!$C$57:$AQ$57&gt;=60)*('Mediums (Working)'!$C$57:$AQ$57&lt;70))</f>
        <v>8</v>
      </c>
    </row>
    <row r="55" customFormat="false" ht="15" hidden="false" customHeight="false" outlineLevel="0" collapsed="false">
      <c r="A55" s="32" t="s">
        <v>319</v>
      </c>
      <c r="B55" s="33" t="s">
        <v>248</v>
      </c>
      <c r="C55" s="71" t="n">
        <f aca="false" t="array" ref="C55:C55">MIN(IF(ISNUMBER('Mediums (Working)'!$C$58:$AQ$58)*('Mediums (Working)'!$C$58:$AQ$58&gt;=34)*('Mediums (Working)'!$C$58:$AQ$58&lt;40),'Mediums (Working)'!$C$618:$AQ$618,99999))</f>
        <v>46298.680787037</v>
      </c>
      <c r="D55" s="72" t="n">
        <f aca="false" t="array" ref="D55:D55">MAX(IF(ISNUMBER('Mediums (Working)'!$C$58:$AQ$58)*('Mediums (Working)'!$C$58:$AQ$58&gt;=34)*('Mediums (Working)'!$C$58:$AQ$58&lt;40),'Mediums (Working)'!$C$618:$AQ$618,0))</f>
        <v>46298.7743518519</v>
      </c>
      <c r="E55" s="47" t="n">
        <f aca="false">IF(D55&gt;0,(D55-C55)*24,"")</f>
        <v>2.24555555538973</v>
      </c>
      <c r="F55" s="46" t="n">
        <f aca="false">SUMPRODUCT(ISNUMBER('Mediums (Working)'!$C$58:$AQ$58)*('Mediums (Working)'!$C$58:$AQ$58&gt;=34)*('Mediums (Working)'!$C$58:$AQ$58&lt;40))</f>
        <v>5</v>
      </c>
      <c r="G55" s="71" t="n">
        <f aca="false" t="array" ref="G55:G55">MIN(IF(ISNUMBER('Mediums (Working)'!$C$58:$AQ$58)*('Mediums (Working)'!$C$58:$AQ$58&gt;=40)*('Mediums (Working)'!$C$58:$AQ$58&lt;45),'Mediums (Working)'!$C$618:$AQ$618,99999))</f>
        <v>46298.6707060185</v>
      </c>
      <c r="H55" s="72" t="n">
        <f aca="false" t="array" ref="H55:H55">MAX(IF(ISNUMBER('Mediums (Working)'!$C$58:$AQ$58)*('Mediums (Working)'!$C$58:$AQ$58&gt;=40)*('Mediums (Working)'!$C$58:$AQ$58&lt;45),'Mediums (Working)'!$C$618:$AQ$618,0))</f>
        <v>46298.8565393519</v>
      </c>
      <c r="I55" s="47" t="n">
        <f aca="false">IF(H55&gt;0,(H55-G55)*24,"")</f>
        <v>4.45999999990454</v>
      </c>
      <c r="J55" s="46" t="n">
        <f aca="false">SUMPRODUCT(ISNUMBER('Mediums (Working)'!$C$58:$AQ$58)*('Mediums (Working)'!$C$58:$AQ$58&gt;=40)*('Mediums (Working)'!$C$58:$AQ$58&lt;45))</f>
        <v>12</v>
      </c>
      <c r="K55" s="71" t="n">
        <f aca="false" t="array" ref="K55:K55">MIN(IF(ISNUMBER('Mediums (Working)'!$C$58:$AQ$58)*('Mediums (Working)'!$C$58:$AQ$58&gt;=45)*('Mediums (Working)'!$C$58:$AQ$58&lt;51),'Mediums (Working)'!$C$618:$AQ$618,99999))</f>
        <v>46298.8661342593</v>
      </c>
      <c r="L55" s="72" t="n">
        <f aca="false" t="array" ref="L55:L55">MAX(IF(ISNUMBER('Mediums (Working)'!$C$58:$AQ$58)*('Mediums (Working)'!$C$58:$AQ$58&gt;=45)*('Mediums (Working)'!$C$58:$AQ$58&lt;51),'Mediums (Working)'!$C$618:$AQ$618,0))</f>
        <v>46298.9834953704</v>
      </c>
      <c r="M55" s="47" t="n">
        <f aca="false">IF(L55&gt;0,(L55-K55)*24,"")</f>
        <v>2.81666666659294</v>
      </c>
      <c r="N55" s="46" t="n">
        <f aca="false">SUMPRODUCT(ISNUMBER('Mediums (Working)'!$C$58:$AQ$58)*('Mediums (Working)'!$C$58:$AQ$58&gt;=45)*('Mediums (Working)'!$C$58:$AQ$58&lt;51))</f>
        <v>10</v>
      </c>
      <c r="O55" s="71" t="n">
        <f aca="false" t="array" ref="O55:O55">MIN(IF(ISNUMBER('Mediums (Working)'!$C$58:$AQ$58)*('Mediums (Working)'!$C$58:$AQ$58&gt;=51)*('Mediums (Working)'!$C$58:$AQ$58&lt;60),'Mediums (Working)'!$C$618:$AQ$618,99999))</f>
        <v>46298.9920949074</v>
      </c>
      <c r="P55" s="72" t="n">
        <f aca="false" t="array" ref="P55:P55">MAX(IF(ISNUMBER('Mediums (Working)'!$C$58:$AQ$58)*('Mediums (Working)'!$C$58:$AQ$58&gt;=51)*('Mediums (Working)'!$C$58:$AQ$58&lt;60),'Mediums (Working)'!$C$618:$AQ$618,0))</f>
        <v>46299.0564699074</v>
      </c>
      <c r="Q55" s="47" t="n">
        <f aca="false">IF(P55&gt;0,(P55-O55)*24,"")</f>
        <v>1.54500000004191</v>
      </c>
      <c r="R55" s="46" t="n">
        <f aca="false">SUMPRODUCT(ISNUMBER('Mediums (Working)'!$C$58:$AQ$58)*('Mediums (Working)'!$C$58:$AQ$58&gt;=51)*('Mediums (Working)'!$C$58:$AQ$58&lt;60))</f>
        <v>5</v>
      </c>
      <c r="S55" s="71" t="n">
        <f aca="false" t="array" ref="S55:S55">MIN(IF(ISNUMBER('Mediums (Working)'!$C$58:$AQ$58)*('Mediums (Working)'!$C$58:$AQ$58&gt;=60)*('Mediums (Working)'!$C$58:$AQ$58&lt;70),'Mediums (Working)'!$C$618:$AQ$618,99999))</f>
        <v>46299.067349537</v>
      </c>
      <c r="T55" s="72" t="n">
        <f aca="false" t="array" ref="T55:T55">MAX(IF(ISNUMBER('Mediums (Working)'!$C$58:$AQ$58)*('Mediums (Working)'!$C$58:$AQ$58&gt;=60)*('Mediums (Working)'!$C$58:$AQ$58&lt;70),'Mediums (Working)'!$C$618:$AQ$618,0))</f>
        <v>46299.207650463</v>
      </c>
      <c r="U55" s="47" t="n">
        <f aca="false">IF(T55&gt;0,(T55-S55)*24,"")</f>
        <v>3.36722222232493</v>
      </c>
      <c r="V55" s="46" t="n">
        <f aca="false">SUMPRODUCT(ISNUMBER('Mediums (Working)'!$C$58:$AQ$58)*('Mediums (Working)'!$C$58:$AQ$58&gt;=60)*('Mediums (Working)'!$C$58:$AQ$58&lt;70))</f>
        <v>7</v>
      </c>
    </row>
    <row r="58" customFormat="false" ht="15" hidden="false" customHeight="false" outlineLevel="0" collapsed="false">
      <c r="A58" s="44" t="s">
        <v>5632</v>
      </c>
    </row>
    <row r="59" customFormat="false" ht="46.25" hidden="false" customHeight="false" outlineLevel="0" collapsed="false">
      <c r="A59" s="9" t="s">
        <v>5507</v>
      </c>
      <c r="B59" s="9" t="s">
        <v>5633</v>
      </c>
      <c r="C59" s="9" t="s">
        <v>5634</v>
      </c>
      <c r="D59" s="9" t="s">
        <v>5635</v>
      </c>
      <c r="E59" s="9" t="s">
        <v>5636</v>
      </c>
      <c r="F59" s="9" t="s">
        <v>5637</v>
      </c>
    </row>
    <row r="60" customFormat="false" ht="15" hidden="false" customHeight="false" outlineLevel="0" collapsed="false">
      <c r="A60" s="45" t="s">
        <v>153</v>
      </c>
      <c r="B60" s="47" t="n">
        <f aca="false">IFERROR(AVERAGE(E5:E31),"")</f>
        <v>2.49176954732199</v>
      </c>
      <c r="C60" s="47" t="n">
        <f aca="false">IFERROR(AVERAGE(I5:I31),"")</f>
        <v>3.47676954732095</v>
      </c>
      <c r="D60" s="47" t="n">
        <f aca="false">IFERROR(AVERAGE(M5:M31),"")</f>
        <v>3.68397119345092</v>
      </c>
      <c r="E60" s="47" t="n">
        <f aca="false">IFERROR(AVERAGE(Q5:Q31),"")</f>
        <v>2.9479320987464</v>
      </c>
      <c r="F60" s="47" t="n">
        <f aca="false">IFERROR(AVERAGE(U5:U31),"")</f>
        <v>3.00460905348882</v>
      </c>
    </row>
    <row r="61" customFormat="false" ht="15" hidden="false" customHeight="false" outlineLevel="0" collapsed="false">
      <c r="A61" s="45" t="s">
        <v>248</v>
      </c>
      <c r="B61" s="47" t="n">
        <f aca="false">IFERROR(AVERAGE(E33:E55),"")</f>
        <v>3.54201690822273</v>
      </c>
      <c r="C61" s="47" t="n">
        <f aca="false">IFERROR(AVERAGE(I33:I55),"")</f>
        <v>3.31184782609141</v>
      </c>
      <c r="D61" s="47" t="n">
        <f aca="false">IFERROR(AVERAGE(M33:M55),"")</f>
        <v>1.56312801932116</v>
      </c>
      <c r="E61" s="47" t="n">
        <f aca="false">IFERROR(AVERAGE(Q33:Q55),"")</f>
        <v>1.51694444442704</v>
      </c>
      <c r="F61" s="47" t="n">
        <f aca="false">IFERROR(AVERAGE(U33:U55),"")</f>
        <v>3.51968599031376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Z6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0"/>
    <col collapsed="false" customWidth="true" hidden="false" outlineLevel="0" max="4" min="3" style="0" width="11"/>
    <col collapsed="false" customWidth="true" hidden="false" outlineLevel="0" max="5" min="5" style="0" width="9"/>
    <col collapsed="false" customWidth="true" hidden="false" outlineLevel="0" max="6" min="6" style="0" width="10"/>
    <col collapsed="false" customWidth="true" hidden="false" outlineLevel="0" max="7" min="7" style="0" width="13"/>
    <col collapsed="false" customWidth="true" hidden="false" outlineLevel="0" max="9" min="8" style="0" width="10"/>
    <col collapsed="false" customWidth="true" hidden="false" outlineLevel="0" max="52" min="12" style="0" width="4"/>
  </cols>
  <sheetData>
    <row r="1" customFormat="false" ht="17.35" hidden="false" customHeight="false" outlineLevel="0" collapsed="false">
      <c r="A1" s="7" t="s">
        <v>5638</v>
      </c>
    </row>
    <row r="2" customFormat="false" ht="15" hidden="false" customHeight="false" outlineLevel="0" collapsed="false">
      <c r="A2" s="8" t="s">
        <v>5639</v>
      </c>
    </row>
    <row r="3" customFormat="false" ht="15" hidden="false" customHeight="false" outlineLevel="0" collapsed="false">
      <c r="A3" s="45" t="s">
        <v>5640</v>
      </c>
      <c r="C3" s="67" t="n">
        <v>70</v>
      </c>
    </row>
    <row r="4" customFormat="false" ht="15" hidden="false" customHeight="false" outlineLevel="0" collapsed="false">
      <c r="A4" s="45" t="s">
        <v>5641</v>
      </c>
      <c r="C4" s="67" t="n">
        <v>0.5</v>
      </c>
    </row>
    <row r="5" customFormat="false" ht="15" hidden="false" customHeight="false" outlineLevel="0" collapsed="false">
      <c r="A5" s="45" t="s">
        <v>5642</v>
      </c>
      <c r="C5" s="67" t="n">
        <v>65</v>
      </c>
    </row>
    <row r="6" customFormat="false" ht="169.4" hidden="false" customHeight="false" outlineLevel="0" collapsed="false">
      <c r="L6" s="14" t="s">
        <v>5643</v>
      </c>
    </row>
    <row r="7" customFormat="false" ht="42" hidden="false" customHeight="true" outlineLevel="0" collapsed="false">
      <c r="A7" s="9" t="s">
        <v>5404</v>
      </c>
      <c r="B7" s="9" t="s">
        <v>115</v>
      </c>
      <c r="C7" s="9" t="s">
        <v>5644</v>
      </c>
      <c r="D7" s="9" t="s">
        <v>5645</v>
      </c>
      <c r="E7" s="9" t="s">
        <v>5646</v>
      </c>
      <c r="F7" s="9" t="s">
        <v>5647</v>
      </c>
      <c r="G7" s="9" t="s">
        <v>5648</v>
      </c>
      <c r="H7" s="9" t="s">
        <v>5581</v>
      </c>
      <c r="I7" s="9" t="s">
        <v>5649</v>
      </c>
      <c r="L7" s="9" t="n">
        <v>1</v>
      </c>
      <c r="M7" s="9" t="n">
        <v>2</v>
      </c>
      <c r="N7" s="9" t="n">
        <v>3</v>
      </c>
      <c r="O7" s="9" t="n">
        <v>4</v>
      </c>
      <c r="P7" s="9" t="n">
        <v>5</v>
      </c>
      <c r="Q7" s="9" t="n">
        <v>6</v>
      </c>
      <c r="R7" s="9" t="n">
        <v>7</v>
      </c>
      <c r="S7" s="9" t="n">
        <v>8</v>
      </c>
      <c r="T7" s="9" t="n">
        <v>9</v>
      </c>
      <c r="U7" s="9" t="n">
        <v>10</v>
      </c>
      <c r="V7" s="9" t="n">
        <v>11</v>
      </c>
      <c r="W7" s="9" t="n">
        <v>12</v>
      </c>
      <c r="X7" s="9" t="n">
        <v>13</v>
      </c>
      <c r="Y7" s="9" t="n">
        <v>14</v>
      </c>
      <c r="Z7" s="9" t="n">
        <v>15</v>
      </c>
      <c r="AA7" s="9" t="n">
        <v>16</v>
      </c>
      <c r="AB7" s="9" t="n">
        <v>17</v>
      </c>
      <c r="AC7" s="9" t="n">
        <v>18</v>
      </c>
      <c r="AD7" s="9" t="n">
        <v>19</v>
      </c>
      <c r="AE7" s="9" t="n">
        <v>20</v>
      </c>
      <c r="AF7" s="9" t="n">
        <v>21</v>
      </c>
      <c r="AG7" s="9" t="n">
        <v>22</v>
      </c>
      <c r="AH7" s="9" t="n">
        <v>23</v>
      </c>
      <c r="AI7" s="9" t="n">
        <v>24</v>
      </c>
      <c r="AJ7" s="9" t="n">
        <v>25</v>
      </c>
      <c r="AK7" s="9" t="n">
        <v>26</v>
      </c>
      <c r="AL7" s="9" t="n">
        <v>27</v>
      </c>
      <c r="AM7" s="9" t="n">
        <v>28</v>
      </c>
      <c r="AN7" s="9" t="n">
        <v>29</v>
      </c>
      <c r="AO7" s="9" t="n">
        <v>30</v>
      </c>
      <c r="AP7" s="9" t="n">
        <v>31</v>
      </c>
      <c r="AQ7" s="9" t="n">
        <v>32</v>
      </c>
      <c r="AR7" s="9" t="n">
        <v>33</v>
      </c>
      <c r="AS7" s="9" t="n">
        <v>34</v>
      </c>
      <c r="AT7" s="9" t="n">
        <v>35</v>
      </c>
      <c r="AU7" s="9" t="n">
        <v>36</v>
      </c>
      <c r="AV7" s="9" t="n">
        <v>37</v>
      </c>
      <c r="AW7" s="9" t="n">
        <v>38</v>
      </c>
      <c r="AX7" s="9" t="n">
        <v>39</v>
      </c>
      <c r="AY7" s="9" t="n">
        <v>40</v>
      </c>
      <c r="AZ7" s="9" t="n">
        <v>41</v>
      </c>
    </row>
    <row r="8" customFormat="false" ht="15" hidden="false" customHeight="false" outlineLevel="0" collapsed="false">
      <c r="A8" s="15" t="s">
        <v>151</v>
      </c>
      <c r="B8" s="16" t="s">
        <v>153</v>
      </c>
      <c r="C8" s="73" t="n">
        <f aca="false" t="array" ref="C8:C8">MIN(IF(ISNUMBER('Mediums (Working)'!$C$7:$AQ$7)*('Mediums (Working)'!$C$7:$AQ$7&gt;=$C$3),'Mediums (Working)'!$C$3:$AQ$3,999))</f>
        <v>37</v>
      </c>
      <c r="D8" s="73" t="n">
        <f aca="false">IFERROR(MATCH(1,L8:AZ8,0),999)</f>
        <v>999</v>
      </c>
      <c r="E8" s="73" t="n">
        <f aca="false">MIN(C8,D8)</f>
        <v>37</v>
      </c>
      <c r="F8" s="46" t="str">
        <f aca="false">IF(E8=999,"not finished by last scan",IF(C8&lt;=D8,"70 °F","stall"))</f>
        <v>70 °F</v>
      </c>
      <c r="G8" s="74" t="n">
        <f aca="false">IF(E8=999,"",INDEX('Mediums (Working)'!$C$567:$AQ$567,E8))</f>
        <v>46299.1040856482</v>
      </c>
      <c r="H8" s="47" t="n">
        <f aca="false">IF(E8=999,"",(G8-'Temp Bands'!$C$3)*24)</f>
        <v>11.4980555555556</v>
      </c>
      <c r="I8" s="48" t="n">
        <f aca="false">IF(E8=999,"",INDEX('Mediums (Working)'!$C$7:$AQ$7,E8))</f>
        <v>70.5113673559758</v>
      </c>
      <c r="L8" s="75" t="n">
        <f aca="false">IF(AND(ISNUMBER('Mediums (Working)'!C7),ISNUMBER('Mediums (Working)'!D7),ISNUMBER('Mediums (Working)'!E7)),IF(AND('Mediums (Working)'!C7&gt;=$C$5,MAX('Mediums (Working)'!C7,'Mediums (Working)'!D7,'Mediums (Working)'!E7)-MIN('Mediums (Working)'!C7,'Mediums (Working)'!D7,'Mediums (Working)'!E7)&lt;=$C$4),1,0),0)</f>
        <v>0</v>
      </c>
      <c r="M8" s="75" t="n">
        <f aca="false">IF(AND(ISNUMBER('Mediums (Working)'!D7),ISNUMBER('Mediums (Working)'!E7),ISNUMBER('Mediums (Working)'!F7)),IF(AND('Mediums (Working)'!D7&gt;=$C$5,MAX('Mediums (Working)'!D7,'Mediums (Working)'!E7,'Mediums (Working)'!F7)-MIN('Mediums (Working)'!D7,'Mediums (Working)'!E7,'Mediums (Working)'!F7)&lt;=$C$4),1,0),0)</f>
        <v>0</v>
      </c>
      <c r="N8" s="75" t="n">
        <f aca="false">IF(AND(ISNUMBER('Mediums (Working)'!E7),ISNUMBER('Mediums (Working)'!F7),ISNUMBER('Mediums (Working)'!G7)),IF(AND('Mediums (Working)'!E7&gt;=$C$5,MAX('Mediums (Working)'!E7,'Mediums (Working)'!F7,'Mediums (Working)'!G7)-MIN('Mediums (Working)'!E7,'Mediums (Working)'!F7,'Mediums (Working)'!G7)&lt;=$C$4),1,0),0)</f>
        <v>0</v>
      </c>
      <c r="O8" s="75" t="n">
        <f aca="false">IF(AND(ISNUMBER('Mediums (Working)'!F7),ISNUMBER('Mediums (Working)'!G7),ISNUMBER('Mediums (Working)'!H7)),IF(AND('Mediums (Working)'!F7&gt;=$C$5,MAX('Mediums (Working)'!F7,'Mediums (Working)'!G7,'Mediums (Working)'!H7)-MIN('Mediums (Working)'!F7,'Mediums (Working)'!G7,'Mediums (Working)'!H7)&lt;=$C$4),1,0),0)</f>
        <v>0</v>
      </c>
      <c r="P8" s="75" t="n">
        <f aca="false">IF(AND(ISNUMBER('Mediums (Working)'!G7),ISNUMBER('Mediums (Working)'!H7),ISNUMBER('Mediums (Working)'!I7)),IF(AND('Mediums (Working)'!G7&gt;=$C$5,MAX('Mediums (Working)'!G7,'Mediums (Working)'!H7,'Mediums (Working)'!I7)-MIN('Mediums (Working)'!G7,'Mediums (Working)'!H7,'Mediums (Working)'!I7)&lt;=$C$4),1,0),0)</f>
        <v>0</v>
      </c>
      <c r="Q8" s="75" t="n">
        <f aca="false">IF(AND(ISNUMBER('Mediums (Working)'!H7),ISNUMBER('Mediums (Working)'!I7),ISNUMBER('Mediums (Working)'!J7)),IF(AND('Mediums (Working)'!H7&gt;=$C$5,MAX('Mediums (Working)'!H7,'Mediums (Working)'!I7,'Mediums (Working)'!J7)-MIN('Mediums (Working)'!H7,'Mediums (Working)'!I7,'Mediums (Working)'!J7)&lt;=$C$4),1,0),0)</f>
        <v>0</v>
      </c>
      <c r="R8" s="75" t="n">
        <f aca="false">IF(AND(ISNUMBER('Mediums (Working)'!I7),ISNUMBER('Mediums (Working)'!J7),ISNUMBER('Mediums (Working)'!K7)),IF(AND('Mediums (Working)'!I7&gt;=$C$5,MAX('Mediums (Working)'!I7,'Mediums (Working)'!J7,'Mediums (Working)'!K7)-MIN('Mediums (Working)'!I7,'Mediums (Working)'!J7,'Mediums (Working)'!K7)&lt;=$C$4),1,0),0)</f>
        <v>0</v>
      </c>
      <c r="S8" s="75" t="n">
        <f aca="false">IF(AND(ISNUMBER('Mediums (Working)'!J7),ISNUMBER('Mediums (Working)'!K7),ISNUMBER('Mediums (Working)'!L7)),IF(AND('Mediums (Working)'!J7&gt;=$C$5,MAX('Mediums (Working)'!J7,'Mediums (Working)'!K7,'Mediums (Working)'!L7)-MIN('Mediums (Working)'!J7,'Mediums (Working)'!K7,'Mediums (Working)'!L7)&lt;=$C$4),1,0),0)</f>
        <v>0</v>
      </c>
      <c r="T8" s="75" t="n">
        <f aca="false">IF(AND(ISNUMBER('Mediums (Working)'!K7),ISNUMBER('Mediums (Working)'!L7),ISNUMBER('Mediums (Working)'!M7)),IF(AND('Mediums (Working)'!K7&gt;=$C$5,MAX('Mediums (Working)'!K7,'Mediums (Working)'!L7,'Mediums (Working)'!M7)-MIN('Mediums (Working)'!K7,'Mediums (Working)'!L7,'Mediums (Working)'!M7)&lt;=$C$4),1,0),0)</f>
        <v>0</v>
      </c>
      <c r="U8" s="75" t="n">
        <f aca="false">IF(AND(ISNUMBER('Mediums (Working)'!L7),ISNUMBER('Mediums (Working)'!M7),ISNUMBER('Mediums (Working)'!N7)),IF(AND('Mediums (Working)'!L7&gt;=$C$5,MAX('Mediums (Working)'!L7,'Mediums (Working)'!M7,'Mediums (Working)'!N7)-MIN('Mediums (Working)'!L7,'Mediums (Working)'!M7,'Mediums (Working)'!N7)&lt;=$C$4),1,0),0)</f>
        <v>0</v>
      </c>
      <c r="V8" s="75" t="n">
        <f aca="false">IF(AND(ISNUMBER('Mediums (Working)'!M7),ISNUMBER('Mediums (Working)'!N7),ISNUMBER('Mediums (Working)'!O7)),IF(AND('Mediums (Working)'!M7&gt;=$C$5,MAX('Mediums (Working)'!M7,'Mediums (Working)'!N7,'Mediums (Working)'!O7)-MIN('Mediums (Working)'!M7,'Mediums (Working)'!N7,'Mediums (Working)'!O7)&lt;=$C$4),1,0),0)</f>
        <v>0</v>
      </c>
      <c r="W8" s="75" t="n">
        <f aca="false">IF(AND(ISNUMBER('Mediums (Working)'!N7),ISNUMBER('Mediums (Working)'!O7),ISNUMBER('Mediums (Working)'!P7)),IF(AND('Mediums (Working)'!N7&gt;=$C$5,MAX('Mediums (Working)'!N7,'Mediums (Working)'!O7,'Mediums (Working)'!P7)-MIN('Mediums (Working)'!N7,'Mediums (Working)'!O7,'Mediums (Working)'!P7)&lt;=$C$4),1,0),0)</f>
        <v>0</v>
      </c>
      <c r="X8" s="75" t="n">
        <f aca="false">IF(AND(ISNUMBER('Mediums (Working)'!O7),ISNUMBER('Mediums (Working)'!P7),ISNUMBER('Mediums (Working)'!Q7)),IF(AND('Mediums (Working)'!O7&gt;=$C$5,MAX('Mediums (Working)'!O7,'Mediums (Working)'!P7,'Mediums (Working)'!Q7)-MIN('Mediums (Working)'!O7,'Mediums (Working)'!P7,'Mediums (Working)'!Q7)&lt;=$C$4),1,0),0)</f>
        <v>0</v>
      </c>
      <c r="Y8" s="75" t="n">
        <f aca="false">IF(AND(ISNUMBER('Mediums (Working)'!P7),ISNUMBER('Mediums (Working)'!Q7),ISNUMBER('Mediums (Working)'!R7)),IF(AND('Mediums (Working)'!P7&gt;=$C$5,MAX('Mediums (Working)'!P7,'Mediums (Working)'!Q7,'Mediums (Working)'!R7)-MIN('Mediums (Working)'!P7,'Mediums (Working)'!Q7,'Mediums (Working)'!R7)&lt;=$C$4),1,0),0)</f>
        <v>0</v>
      </c>
      <c r="Z8" s="75" t="n">
        <f aca="false">IF(AND(ISNUMBER('Mediums (Working)'!Q7),ISNUMBER('Mediums (Working)'!R7),ISNUMBER('Mediums (Working)'!S7)),IF(AND('Mediums (Working)'!Q7&gt;=$C$5,MAX('Mediums (Working)'!Q7,'Mediums (Working)'!R7,'Mediums (Working)'!S7)-MIN('Mediums (Working)'!Q7,'Mediums (Working)'!R7,'Mediums (Working)'!S7)&lt;=$C$4),1,0),0)</f>
        <v>0</v>
      </c>
      <c r="AA8" s="75" t="n">
        <f aca="false">IF(AND(ISNUMBER('Mediums (Working)'!R7),ISNUMBER('Mediums (Working)'!S7),ISNUMBER('Mediums (Working)'!T7)),IF(AND('Mediums (Working)'!R7&gt;=$C$5,MAX('Mediums (Working)'!R7,'Mediums (Working)'!S7,'Mediums (Working)'!T7)-MIN('Mediums (Working)'!R7,'Mediums (Working)'!S7,'Mediums (Working)'!T7)&lt;=$C$4),1,0),0)</f>
        <v>0</v>
      </c>
      <c r="AB8" s="75" t="n">
        <f aca="false">IF(AND(ISNUMBER('Mediums (Working)'!S7),ISNUMBER('Mediums (Working)'!T7),ISNUMBER('Mediums (Working)'!U7)),IF(AND('Mediums (Working)'!S7&gt;=$C$5,MAX('Mediums (Working)'!S7,'Mediums (Working)'!T7,'Mediums (Working)'!U7)-MIN('Mediums (Working)'!S7,'Mediums (Working)'!T7,'Mediums (Working)'!U7)&lt;=$C$4),1,0),0)</f>
        <v>0</v>
      </c>
      <c r="AC8" s="75" t="n">
        <f aca="false">IF(AND(ISNUMBER('Mediums (Working)'!T7),ISNUMBER('Mediums (Working)'!U7),ISNUMBER('Mediums (Working)'!V7)),IF(AND('Mediums (Working)'!T7&gt;=$C$5,MAX('Mediums (Working)'!T7,'Mediums (Working)'!U7,'Mediums (Working)'!V7)-MIN('Mediums (Working)'!T7,'Mediums (Working)'!U7,'Mediums (Working)'!V7)&lt;=$C$4),1,0),0)</f>
        <v>0</v>
      </c>
      <c r="AD8" s="75" t="n">
        <f aca="false">IF(AND(ISNUMBER('Mediums (Working)'!U7),ISNUMBER('Mediums (Working)'!V7),ISNUMBER('Mediums (Working)'!W7)),IF(AND('Mediums (Working)'!U7&gt;=$C$5,MAX('Mediums (Working)'!U7,'Mediums (Working)'!V7,'Mediums (Working)'!W7)-MIN('Mediums (Working)'!U7,'Mediums (Working)'!V7,'Mediums (Working)'!W7)&lt;=$C$4),1,0),0)</f>
        <v>0</v>
      </c>
      <c r="AE8" s="75" t="n">
        <f aca="false">IF(AND(ISNUMBER('Mediums (Working)'!V7),ISNUMBER('Mediums (Working)'!W7),ISNUMBER('Mediums (Working)'!X7)),IF(AND('Mediums (Working)'!V7&gt;=$C$5,MAX('Mediums (Working)'!V7,'Mediums (Working)'!W7,'Mediums (Working)'!X7)-MIN('Mediums (Working)'!V7,'Mediums (Working)'!W7,'Mediums (Working)'!X7)&lt;=$C$4),1,0),0)</f>
        <v>0</v>
      </c>
      <c r="AF8" s="75" t="n">
        <f aca="false">IF(AND(ISNUMBER('Mediums (Working)'!W7),ISNUMBER('Mediums (Working)'!X7),ISNUMBER('Mediums (Working)'!Y7)),IF(AND('Mediums (Working)'!W7&gt;=$C$5,MAX('Mediums (Working)'!W7,'Mediums (Working)'!X7,'Mediums (Working)'!Y7)-MIN('Mediums (Working)'!W7,'Mediums (Working)'!X7,'Mediums (Working)'!Y7)&lt;=$C$4),1,0),0)</f>
        <v>0</v>
      </c>
      <c r="AG8" s="75" t="n">
        <f aca="false">IF(AND(ISNUMBER('Mediums (Working)'!X7),ISNUMBER('Mediums (Working)'!Y7),ISNUMBER('Mediums (Working)'!Z7)),IF(AND('Mediums (Working)'!X7&gt;=$C$5,MAX('Mediums (Working)'!X7,'Mediums (Working)'!Y7,'Mediums (Working)'!Z7)-MIN('Mediums (Working)'!X7,'Mediums (Working)'!Y7,'Mediums (Working)'!Z7)&lt;=$C$4),1,0),0)</f>
        <v>0</v>
      </c>
      <c r="AH8" s="75" t="n">
        <f aca="false">IF(AND(ISNUMBER('Mediums (Working)'!Y7),ISNUMBER('Mediums (Working)'!Z7),ISNUMBER('Mediums (Working)'!AA7)),IF(AND('Mediums (Working)'!Y7&gt;=$C$5,MAX('Mediums (Working)'!Y7,'Mediums (Working)'!Z7,'Mediums (Working)'!AA7)-MIN('Mediums (Working)'!Y7,'Mediums (Working)'!Z7,'Mediums (Working)'!AA7)&lt;=$C$4),1,0),0)</f>
        <v>0</v>
      </c>
      <c r="AI8" s="75" t="n">
        <f aca="false">IF(AND(ISNUMBER('Mediums (Working)'!Z7),ISNUMBER('Mediums (Working)'!AA7),ISNUMBER('Mediums (Working)'!AB7)),IF(AND('Mediums (Working)'!Z7&gt;=$C$5,MAX('Mediums (Working)'!Z7,'Mediums (Working)'!AA7,'Mediums (Working)'!AB7)-MIN('Mediums (Working)'!Z7,'Mediums (Working)'!AA7,'Mediums (Working)'!AB7)&lt;=$C$4),1,0),0)</f>
        <v>0</v>
      </c>
      <c r="AJ8" s="75" t="n">
        <f aca="false">IF(AND(ISNUMBER('Mediums (Working)'!AA7),ISNUMBER('Mediums (Working)'!AB7),ISNUMBER('Mediums (Working)'!AC7)),IF(AND('Mediums (Working)'!AA7&gt;=$C$5,MAX('Mediums (Working)'!AA7,'Mediums (Working)'!AB7,'Mediums (Working)'!AC7)-MIN('Mediums (Working)'!AA7,'Mediums (Working)'!AB7,'Mediums (Working)'!AC7)&lt;=$C$4),1,0),0)</f>
        <v>0</v>
      </c>
      <c r="AK8" s="75" t="n">
        <f aca="false">IF(AND(ISNUMBER('Mediums (Working)'!AB7),ISNUMBER('Mediums (Working)'!AC7),ISNUMBER('Mediums (Working)'!AD7)),IF(AND('Mediums (Working)'!AB7&gt;=$C$5,MAX('Mediums (Working)'!AB7,'Mediums (Working)'!AC7,'Mediums (Working)'!AD7)-MIN('Mediums (Working)'!AB7,'Mediums (Working)'!AC7,'Mediums (Working)'!AD7)&lt;=$C$4),1,0),0)</f>
        <v>0</v>
      </c>
      <c r="AL8" s="75" t="n">
        <f aca="false">IF(AND(ISNUMBER('Mediums (Working)'!AC7),ISNUMBER('Mediums (Working)'!AD7),ISNUMBER('Mediums (Working)'!AE7)),IF(AND('Mediums (Working)'!AC7&gt;=$C$5,MAX('Mediums (Working)'!AC7,'Mediums (Working)'!AD7,'Mediums (Working)'!AE7)-MIN('Mediums (Working)'!AC7,'Mediums (Working)'!AD7,'Mediums (Working)'!AE7)&lt;=$C$4),1,0),0)</f>
        <v>0</v>
      </c>
      <c r="AM8" s="75" t="n">
        <f aca="false">IF(AND(ISNUMBER('Mediums (Working)'!AD7),ISNUMBER('Mediums (Working)'!AE7),ISNUMBER('Mediums (Working)'!AF7)),IF(AND('Mediums (Working)'!AD7&gt;=$C$5,MAX('Mediums (Working)'!AD7,'Mediums (Working)'!AE7,'Mediums (Working)'!AF7)-MIN('Mediums (Working)'!AD7,'Mediums (Working)'!AE7,'Mediums (Working)'!AF7)&lt;=$C$4),1,0),0)</f>
        <v>0</v>
      </c>
      <c r="AN8" s="75" t="n">
        <f aca="false">IF(AND(ISNUMBER('Mediums (Working)'!AE7),ISNUMBER('Mediums (Working)'!AF7),ISNUMBER('Mediums (Working)'!AG7)),IF(AND('Mediums (Working)'!AE7&gt;=$C$5,MAX('Mediums (Working)'!AE7,'Mediums (Working)'!AF7,'Mediums (Working)'!AG7)-MIN('Mediums (Working)'!AE7,'Mediums (Working)'!AF7,'Mediums (Working)'!AG7)&lt;=$C$4),1,0),0)</f>
        <v>0</v>
      </c>
      <c r="AO8" s="75" t="n">
        <f aca="false">IF(AND(ISNUMBER('Mediums (Working)'!AF7),ISNUMBER('Mediums (Working)'!AG7),ISNUMBER('Mediums (Working)'!AH7)),IF(AND('Mediums (Working)'!AF7&gt;=$C$5,MAX('Mediums (Working)'!AF7,'Mediums (Working)'!AG7,'Mediums (Working)'!AH7)-MIN('Mediums (Working)'!AF7,'Mediums (Working)'!AG7,'Mediums (Working)'!AH7)&lt;=$C$4),1,0),0)</f>
        <v>0</v>
      </c>
      <c r="AP8" s="75" t="n">
        <f aca="false">IF(AND(ISNUMBER('Mediums (Working)'!AG7),ISNUMBER('Mediums (Working)'!AH7),ISNUMBER('Mediums (Working)'!AI7)),IF(AND('Mediums (Working)'!AG7&gt;=$C$5,MAX('Mediums (Working)'!AG7,'Mediums (Working)'!AH7,'Mediums (Working)'!AI7)-MIN('Mediums (Working)'!AG7,'Mediums (Working)'!AH7,'Mediums (Working)'!AI7)&lt;=$C$4),1,0),0)</f>
        <v>0</v>
      </c>
      <c r="AQ8" s="75" t="n">
        <f aca="false">IF(AND(ISNUMBER('Mediums (Working)'!AH7),ISNUMBER('Mediums (Working)'!AI7),ISNUMBER('Mediums (Working)'!AJ7)),IF(AND('Mediums (Working)'!AH7&gt;=$C$5,MAX('Mediums (Working)'!AH7,'Mediums (Working)'!AI7,'Mediums (Working)'!AJ7)-MIN('Mediums (Working)'!AH7,'Mediums (Working)'!AI7,'Mediums (Working)'!AJ7)&lt;=$C$4),1,0),0)</f>
        <v>0</v>
      </c>
      <c r="AR8" s="75" t="n">
        <f aca="false">IF(AND(ISNUMBER('Mediums (Working)'!AI7),ISNUMBER('Mediums (Working)'!AJ7),ISNUMBER('Mediums (Working)'!AK7)),IF(AND('Mediums (Working)'!AI7&gt;=$C$5,MAX('Mediums (Working)'!AI7,'Mediums (Working)'!AJ7,'Mediums (Working)'!AK7)-MIN('Mediums (Working)'!AI7,'Mediums (Working)'!AJ7,'Mediums (Working)'!AK7)&lt;=$C$4),1,0),0)</f>
        <v>0</v>
      </c>
      <c r="AS8" s="75" t="n">
        <f aca="false">IF(AND(ISNUMBER('Mediums (Working)'!AJ7),ISNUMBER('Mediums (Working)'!AK7),ISNUMBER('Mediums (Working)'!AL7)),IF(AND('Mediums (Working)'!AJ7&gt;=$C$5,MAX('Mediums (Working)'!AJ7,'Mediums (Working)'!AK7,'Mediums (Working)'!AL7)-MIN('Mediums (Working)'!AJ7,'Mediums (Working)'!AK7,'Mediums (Working)'!AL7)&lt;=$C$4),1,0),0)</f>
        <v>0</v>
      </c>
      <c r="AT8" s="75" t="n">
        <f aca="false">IF(AND(ISNUMBER('Mediums (Working)'!AK7),ISNUMBER('Mediums (Working)'!AL7),ISNUMBER('Mediums (Working)'!AM7)),IF(AND('Mediums (Working)'!AK7&gt;=$C$5,MAX('Mediums (Working)'!AK7,'Mediums (Working)'!AL7,'Mediums (Working)'!AM7)-MIN('Mediums (Working)'!AK7,'Mediums (Working)'!AL7,'Mediums (Working)'!AM7)&lt;=$C$4),1,0),0)</f>
        <v>0</v>
      </c>
      <c r="AU8" s="75" t="n">
        <f aca="false">IF(AND(ISNUMBER('Mediums (Working)'!AL7),ISNUMBER('Mediums (Working)'!AM7),ISNUMBER('Mediums (Working)'!AN7)),IF(AND('Mediums (Working)'!AL7&gt;=$C$5,MAX('Mediums (Working)'!AL7,'Mediums (Working)'!AM7,'Mediums (Working)'!AN7)-MIN('Mediums (Working)'!AL7,'Mediums (Working)'!AM7,'Mediums (Working)'!AN7)&lt;=$C$4),1,0),0)</f>
        <v>0</v>
      </c>
      <c r="AV8" s="75" t="n">
        <f aca="false">IF(AND(ISNUMBER('Mediums (Working)'!AM7),ISNUMBER('Mediums (Working)'!AN7),ISNUMBER('Mediums (Working)'!AO7)),IF(AND('Mediums (Working)'!AM7&gt;=$C$5,MAX('Mediums (Working)'!AM7,'Mediums (Working)'!AN7,'Mediums (Working)'!AO7)-MIN('Mediums (Working)'!AM7,'Mediums (Working)'!AN7,'Mediums (Working)'!AO7)&lt;=$C$4),1,0),0)</f>
        <v>0</v>
      </c>
      <c r="AW8" s="75" t="n">
        <f aca="false">IF(AND(ISNUMBER('Mediums (Working)'!AN7),ISNUMBER('Mediums (Working)'!AO7),ISNUMBER('Mediums (Working)'!AP7)),IF(AND('Mediums (Working)'!AN7&gt;=$C$5,MAX('Mediums (Working)'!AN7,'Mediums (Working)'!AO7,'Mediums (Working)'!AP7)-MIN('Mediums (Working)'!AN7,'Mediums (Working)'!AO7,'Mediums (Working)'!AP7)&lt;=$C$4),1,0),0)</f>
        <v>0</v>
      </c>
      <c r="AX8" s="75" t="n">
        <f aca="false">IF(AND(ISNUMBER('Mediums (Working)'!AO7),ISNUMBER('Mediums (Working)'!AP7),ISNUMBER('Mediums (Working)'!AQ7)),IF(AND('Mediums (Working)'!AO7&gt;=$C$5,MAX('Mediums (Working)'!AO7,'Mediums (Working)'!AP7,'Mediums (Working)'!AQ7)-MIN('Mediums (Working)'!AO7,'Mediums (Working)'!AP7,'Mediums (Working)'!AQ7)&lt;=$C$4),1,0),0)</f>
        <v>0</v>
      </c>
      <c r="AY8" s="46" t="n">
        <v>0</v>
      </c>
      <c r="AZ8" s="46" t="n">
        <v>0</v>
      </c>
    </row>
    <row r="9" customFormat="false" ht="15" hidden="false" customHeight="false" outlineLevel="0" collapsed="false">
      <c r="A9" s="15" t="s">
        <v>160</v>
      </c>
      <c r="B9" s="16" t="s">
        <v>153</v>
      </c>
      <c r="C9" s="73" t="n">
        <f aca="false" t="array" ref="C9:C9">MIN(IF(ISNUMBER('Mediums (Working)'!$C$8:$AQ$8)*('Mediums (Working)'!$C$8:$AQ$8&gt;=$C$3),'Mediums (Working)'!$C$3:$AQ$3,999))</f>
        <v>37</v>
      </c>
      <c r="D9" s="73" t="n">
        <f aca="false">IFERROR(MATCH(1,L9:AZ9,0),999)</f>
        <v>999</v>
      </c>
      <c r="E9" s="73" t="n">
        <f aca="false">MIN(C9,D9)</f>
        <v>37</v>
      </c>
      <c r="F9" s="46" t="str">
        <f aca="false">IF(E9=999,"not finished by last scan",IF(C9&lt;=D9,"70 °F","stall"))</f>
        <v>70 °F</v>
      </c>
      <c r="G9" s="74" t="n">
        <f aca="false">IF(E9=999,"",INDEX('Mediums (Working)'!$C$568:$AQ$568,E9))</f>
        <v>46299.1040972222</v>
      </c>
      <c r="H9" s="47" t="n">
        <f aca="false">IF(E9=999,"",(G9-'Temp Bands'!$C$3)*24)</f>
        <v>11.4983333333333</v>
      </c>
      <c r="I9" s="48" t="n">
        <f aca="false">IF(E9=999,"",INDEX('Mediums (Working)'!$C$8:$AQ$8,E9))</f>
        <v>71.5200355498906</v>
      </c>
      <c r="L9" s="75" t="n">
        <f aca="false">IF(AND(ISNUMBER('Mediums (Working)'!C8),ISNUMBER('Mediums (Working)'!D8),ISNUMBER('Mediums (Working)'!E8)),IF(AND('Mediums (Working)'!C8&gt;=$C$5,MAX('Mediums (Working)'!C8,'Mediums (Working)'!D8,'Mediums (Working)'!E8)-MIN('Mediums (Working)'!C8,'Mediums (Working)'!D8,'Mediums (Working)'!E8)&lt;=$C$4),1,0),0)</f>
        <v>0</v>
      </c>
      <c r="M9" s="75" t="n">
        <f aca="false">IF(AND(ISNUMBER('Mediums (Working)'!D8),ISNUMBER('Mediums (Working)'!E8),ISNUMBER('Mediums (Working)'!F8)),IF(AND('Mediums (Working)'!D8&gt;=$C$5,MAX('Mediums (Working)'!D8,'Mediums (Working)'!E8,'Mediums (Working)'!F8)-MIN('Mediums (Working)'!D8,'Mediums (Working)'!E8,'Mediums (Working)'!F8)&lt;=$C$4),1,0),0)</f>
        <v>0</v>
      </c>
      <c r="N9" s="75" t="n">
        <f aca="false">IF(AND(ISNUMBER('Mediums (Working)'!E8),ISNUMBER('Mediums (Working)'!F8),ISNUMBER('Mediums (Working)'!G8)),IF(AND('Mediums (Working)'!E8&gt;=$C$5,MAX('Mediums (Working)'!E8,'Mediums (Working)'!F8,'Mediums (Working)'!G8)-MIN('Mediums (Working)'!E8,'Mediums (Working)'!F8,'Mediums (Working)'!G8)&lt;=$C$4),1,0),0)</f>
        <v>0</v>
      </c>
      <c r="O9" s="75" t="n">
        <f aca="false">IF(AND(ISNUMBER('Mediums (Working)'!F8),ISNUMBER('Mediums (Working)'!G8),ISNUMBER('Mediums (Working)'!H8)),IF(AND('Mediums (Working)'!F8&gt;=$C$5,MAX('Mediums (Working)'!F8,'Mediums (Working)'!G8,'Mediums (Working)'!H8)-MIN('Mediums (Working)'!F8,'Mediums (Working)'!G8,'Mediums (Working)'!H8)&lt;=$C$4),1,0),0)</f>
        <v>0</v>
      </c>
      <c r="P9" s="75" t="n">
        <f aca="false">IF(AND(ISNUMBER('Mediums (Working)'!G8),ISNUMBER('Mediums (Working)'!H8),ISNUMBER('Mediums (Working)'!I8)),IF(AND('Mediums (Working)'!G8&gt;=$C$5,MAX('Mediums (Working)'!G8,'Mediums (Working)'!H8,'Mediums (Working)'!I8)-MIN('Mediums (Working)'!G8,'Mediums (Working)'!H8,'Mediums (Working)'!I8)&lt;=$C$4),1,0),0)</f>
        <v>0</v>
      </c>
      <c r="Q9" s="75" t="n">
        <f aca="false">IF(AND(ISNUMBER('Mediums (Working)'!H8),ISNUMBER('Mediums (Working)'!I8),ISNUMBER('Mediums (Working)'!J8)),IF(AND('Mediums (Working)'!H8&gt;=$C$5,MAX('Mediums (Working)'!H8,'Mediums (Working)'!I8,'Mediums (Working)'!J8)-MIN('Mediums (Working)'!H8,'Mediums (Working)'!I8,'Mediums (Working)'!J8)&lt;=$C$4),1,0),0)</f>
        <v>0</v>
      </c>
      <c r="R9" s="75" t="n">
        <f aca="false">IF(AND(ISNUMBER('Mediums (Working)'!I8),ISNUMBER('Mediums (Working)'!J8),ISNUMBER('Mediums (Working)'!K8)),IF(AND('Mediums (Working)'!I8&gt;=$C$5,MAX('Mediums (Working)'!I8,'Mediums (Working)'!J8,'Mediums (Working)'!K8)-MIN('Mediums (Working)'!I8,'Mediums (Working)'!J8,'Mediums (Working)'!K8)&lt;=$C$4),1,0),0)</f>
        <v>0</v>
      </c>
      <c r="S9" s="75" t="n">
        <f aca="false">IF(AND(ISNUMBER('Mediums (Working)'!J8),ISNUMBER('Mediums (Working)'!K8),ISNUMBER('Mediums (Working)'!L8)),IF(AND('Mediums (Working)'!J8&gt;=$C$5,MAX('Mediums (Working)'!J8,'Mediums (Working)'!K8,'Mediums (Working)'!L8)-MIN('Mediums (Working)'!J8,'Mediums (Working)'!K8,'Mediums (Working)'!L8)&lt;=$C$4),1,0),0)</f>
        <v>0</v>
      </c>
      <c r="T9" s="75" t="n">
        <f aca="false">IF(AND(ISNUMBER('Mediums (Working)'!K8),ISNUMBER('Mediums (Working)'!L8),ISNUMBER('Mediums (Working)'!M8)),IF(AND('Mediums (Working)'!K8&gt;=$C$5,MAX('Mediums (Working)'!K8,'Mediums (Working)'!L8,'Mediums (Working)'!M8)-MIN('Mediums (Working)'!K8,'Mediums (Working)'!L8,'Mediums (Working)'!M8)&lt;=$C$4),1,0),0)</f>
        <v>0</v>
      </c>
      <c r="U9" s="75" t="n">
        <f aca="false">IF(AND(ISNUMBER('Mediums (Working)'!L8),ISNUMBER('Mediums (Working)'!M8),ISNUMBER('Mediums (Working)'!N8)),IF(AND('Mediums (Working)'!L8&gt;=$C$5,MAX('Mediums (Working)'!L8,'Mediums (Working)'!M8,'Mediums (Working)'!N8)-MIN('Mediums (Working)'!L8,'Mediums (Working)'!M8,'Mediums (Working)'!N8)&lt;=$C$4),1,0),0)</f>
        <v>0</v>
      </c>
      <c r="V9" s="75" t="n">
        <f aca="false">IF(AND(ISNUMBER('Mediums (Working)'!M8),ISNUMBER('Mediums (Working)'!N8),ISNUMBER('Mediums (Working)'!O8)),IF(AND('Mediums (Working)'!M8&gt;=$C$5,MAX('Mediums (Working)'!M8,'Mediums (Working)'!N8,'Mediums (Working)'!O8)-MIN('Mediums (Working)'!M8,'Mediums (Working)'!N8,'Mediums (Working)'!O8)&lt;=$C$4),1,0),0)</f>
        <v>0</v>
      </c>
      <c r="W9" s="75" t="n">
        <f aca="false">IF(AND(ISNUMBER('Mediums (Working)'!N8),ISNUMBER('Mediums (Working)'!O8),ISNUMBER('Mediums (Working)'!P8)),IF(AND('Mediums (Working)'!N8&gt;=$C$5,MAX('Mediums (Working)'!N8,'Mediums (Working)'!O8,'Mediums (Working)'!P8)-MIN('Mediums (Working)'!N8,'Mediums (Working)'!O8,'Mediums (Working)'!P8)&lt;=$C$4),1,0),0)</f>
        <v>0</v>
      </c>
      <c r="X9" s="75" t="n">
        <f aca="false">IF(AND(ISNUMBER('Mediums (Working)'!O8),ISNUMBER('Mediums (Working)'!P8),ISNUMBER('Mediums (Working)'!Q8)),IF(AND('Mediums (Working)'!O8&gt;=$C$5,MAX('Mediums (Working)'!O8,'Mediums (Working)'!P8,'Mediums (Working)'!Q8)-MIN('Mediums (Working)'!O8,'Mediums (Working)'!P8,'Mediums (Working)'!Q8)&lt;=$C$4),1,0),0)</f>
        <v>0</v>
      </c>
      <c r="Y9" s="75" t="n">
        <f aca="false">IF(AND(ISNUMBER('Mediums (Working)'!P8),ISNUMBER('Mediums (Working)'!Q8),ISNUMBER('Mediums (Working)'!R8)),IF(AND('Mediums (Working)'!P8&gt;=$C$5,MAX('Mediums (Working)'!P8,'Mediums (Working)'!Q8,'Mediums (Working)'!R8)-MIN('Mediums (Working)'!P8,'Mediums (Working)'!Q8,'Mediums (Working)'!R8)&lt;=$C$4),1,0),0)</f>
        <v>0</v>
      </c>
      <c r="Z9" s="75" t="n">
        <f aca="false">IF(AND(ISNUMBER('Mediums (Working)'!Q8),ISNUMBER('Mediums (Working)'!R8),ISNUMBER('Mediums (Working)'!S8)),IF(AND('Mediums (Working)'!Q8&gt;=$C$5,MAX('Mediums (Working)'!Q8,'Mediums (Working)'!R8,'Mediums (Working)'!S8)-MIN('Mediums (Working)'!Q8,'Mediums (Working)'!R8,'Mediums (Working)'!S8)&lt;=$C$4),1,0),0)</f>
        <v>0</v>
      </c>
      <c r="AA9" s="75" t="n">
        <f aca="false">IF(AND(ISNUMBER('Mediums (Working)'!R8),ISNUMBER('Mediums (Working)'!S8),ISNUMBER('Mediums (Working)'!T8)),IF(AND('Mediums (Working)'!R8&gt;=$C$5,MAX('Mediums (Working)'!R8,'Mediums (Working)'!S8,'Mediums (Working)'!T8)-MIN('Mediums (Working)'!R8,'Mediums (Working)'!S8,'Mediums (Working)'!T8)&lt;=$C$4),1,0),0)</f>
        <v>0</v>
      </c>
      <c r="AB9" s="75" t="n">
        <f aca="false">IF(AND(ISNUMBER('Mediums (Working)'!S8),ISNUMBER('Mediums (Working)'!T8),ISNUMBER('Mediums (Working)'!U8)),IF(AND('Mediums (Working)'!S8&gt;=$C$5,MAX('Mediums (Working)'!S8,'Mediums (Working)'!T8,'Mediums (Working)'!U8)-MIN('Mediums (Working)'!S8,'Mediums (Working)'!T8,'Mediums (Working)'!U8)&lt;=$C$4),1,0),0)</f>
        <v>0</v>
      </c>
      <c r="AC9" s="75" t="n">
        <f aca="false">IF(AND(ISNUMBER('Mediums (Working)'!T8),ISNUMBER('Mediums (Working)'!U8),ISNUMBER('Mediums (Working)'!V8)),IF(AND('Mediums (Working)'!T8&gt;=$C$5,MAX('Mediums (Working)'!T8,'Mediums (Working)'!U8,'Mediums (Working)'!V8)-MIN('Mediums (Working)'!T8,'Mediums (Working)'!U8,'Mediums (Working)'!V8)&lt;=$C$4),1,0),0)</f>
        <v>0</v>
      </c>
      <c r="AD9" s="75" t="n">
        <f aca="false">IF(AND(ISNUMBER('Mediums (Working)'!U8),ISNUMBER('Mediums (Working)'!V8),ISNUMBER('Mediums (Working)'!W8)),IF(AND('Mediums (Working)'!U8&gt;=$C$5,MAX('Mediums (Working)'!U8,'Mediums (Working)'!V8,'Mediums (Working)'!W8)-MIN('Mediums (Working)'!U8,'Mediums (Working)'!V8,'Mediums (Working)'!W8)&lt;=$C$4),1,0),0)</f>
        <v>0</v>
      </c>
      <c r="AE9" s="75" t="n">
        <f aca="false">IF(AND(ISNUMBER('Mediums (Working)'!V8),ISNUMBER('Mediums (Working)'!W8),ISNUMBER('Mediums (Working)'!X8)),IF(AND('Mediums (Working)'!V8&gt;=$C$5,MAX('Mediums (Working)'!V8,'Mediums (Working)'!W8,'Mediums (Working)'!X8)-MIN('Mediums (Working)'!V8,'Mediums (Working)'!W8,'Mediums (Working)'!X8)&lt;=$C$4),1,0),0)</f>
        <v>0</v>
      </c>
      <c r="AF9" s="75" t="n">
        <f aca="false">IF(AND(ISNUMBER('Mediums (Working)'!W8),ISNUMBER('Mediums (Working)'!X8),ISNUMBER('Mediums (Working)'!Y8)),IF(AND('Mediums (Working)'!W8&gt;=$C$5,MAX('Mediums (Working)'!W8,'Mediums (Working)'!X8,'Mediums (Working)'!Y8)-MIN('Mediums (Working)'!W8,'Mediums (Working)'!X8,'Mediums (Working)'!Y8)&lt;=$C$4),1,0),0)</f>
        <v>0</v>
      </c>
      <c r="AG9" s="75" t="n">
        <f aca="false">IF(AND(ISNUMBER('Mediums (Working)'!X8),ISNUMBER('Mediums (Working)'!Y8),ISNUMBER('Mediums (Working)'!Z8)),IF(AND('Mediums (Working)'!X8&gt;=$C$5,MAX('Mediums (Working)'!X8,'Mediums (Working)'!Y8,'Mediums (Working)'!Z8)-MIN('Mediums (Working)'!X8,'Mediums (Working)'!Y8,'Mediums (Working)'!Z8)&lt;=$C$4),1,0),0)</f>
        <v>0</v>
      </c>
      <c r="AH9" s="75" t="n">
        <f aca="false">IF(AND(ISNUMBER('Mediums (Working)'!Y8),ISNUMBER('Mediums (Working)'!Z8),ISNUMBER('Mediums (Working)'!AA8)),IF(AND('Mediums (Working)'!Y8&gt;=$C$5,MAX('Mediums (Working)'!Y8,'Mediums (Working)'!Z8,'Mediums (Working)'!AA8)-MIN('Mediums (Working)'!Y8,'Mediums (Working)'!Z8,'Mediums (Working)'!AA8)&lt;=$C$4),1,0),0)</f>
        <v>0</v>
      </c>
      <c r="AI9" s="75" t="n">
        <f aca="false">IF(AND(ISNUMBER('Mediums (Working)'!Z8),ISNUMBER('Mediums (Working)'!AA8),ISNUMBER('Mediums (Working)'!AB8)),IF(AND('Mediums (Working)'!Z8&gt;=$C$5,MAX('Mediums (Working)'!Z8,'Mediums (Working)'!AA8,'Mediums (Working)'!AB8)-MIN('Mediums (Working)'!Z8,'Mediums (Working)'!AA8,'Mediums (Working)'!AB8)&lt;=$C$4),1,0),0)</f>
        <v>0</v>
      </c>
      <c r="AJ9" s="75" t="n">
        <f aca="false">IF(AND(ISNUMBER('Mediums (Working)'!AA8),ISNUMBER('Mediums (Working)'!AB8),ISNUMBER('Mediums (Working)'!AC8)),IF(AND('Mediums (Working)'!AA8&gt;=$C$5,MAX('Mediums (Working)'!AA8,'Mediums (Working)'!AB8,'Mediums (Working)'!AC8)-MIN('Mediums (Working)'!AA8,'Mediums (Working)'!AB8,'Mediums (Working)'!AC8)&lt;=$C$4),1,0),0)</f>
        <v>0</v>
      </c>
      <c r="AK9" s="75" t="n">
        <f aca="false">IF(AND(ISNUMBER('Mediums (Working)'!AB8),ISNUMBER('Mediums (Working)'!AC8),ISNUMBER('Mediums (Working)'!AD8)),IF(AND('Mediums (Working)'!AB8&gt;=$C$5,MAX('Mediums (Working)'!AB8,'Mediums (Working)'!AC8,'Mediums (Working)'!AD8)-MIN('Mediums (Working)'!AB8,'Mediums (Working)'!AC8,'Mediums (Working)'!AD8)&lt;=$C$4),1,0),0)</f>
        <v>0</v>
      </c>
      <c r="AL9" s="75" t="n">
        <f aca="false">IF(AND(ISNUMBER('Mediums (Working)'!AC8),ISNUMBER('Mediums (Working)'!AD8),ISNUMBER('Mediums (Working)'!AE8)),IF(AND('Mediums (Working)'!AC8&gt;=$C$5,MAX('Mediums (Working)'!AC8,'Mediums (Working)'!AD8,'Mediums (Working)'!AE8)-MIN('Mediums (Working)'!AC8,'Mediums (Working)'!AD8,'Mediums (Working)'!AE8)&lt;=$C$4),1,0),0)</f>
        <v>0</v>
      </c>
      <c r="AM9" s="75" t="n">
        <f aca="false">IF(AND(ISNUMBER('Mediums (Working)'!AD8),ISNUMBER('Mediums (Working)'!AE8),ISNUMBER('Mediums (Working)'!AF8)),IF(AND('Mediums (Working)'!AD8&gt;=$C$5,MAX('Mediums (Working)'!AD8,'Mediums (Working)'!AE8,'Mediums (Working)'!AF8)-MIN('Mediums (Working)'!AD8,'Mediums (Working)'!AE8,'Mediums (Working)'!AF8)&lt;=$C$4),1,0),0)</f>
        <v>0</v>
      </c>
      <c r="AN9" s="75" t="n">
        <f aca="false">IF(AND(ISNUMBER('Mediums (Working)'!AE8),ISNUMBER('Mediums (Working)'!AF8),ISNUMBER('Mediums (Working)'!AG8)),IF(AND('Mediums (Working)'!AE8&gt;=$C$5,MAX('Mediums (Working)'!AE8,'Mediums (Working)'!AF8,'Mediums (Working)'!AG8)-MIN('Mediums (Working)'!AE8,'Mediums (Working)'!AF8,'Mediums (Working)'!AG8)&lt;=$C$4),1,0),0)</f>
        <v>0</v>
      </c>
      <c r="AO9" s="75" t="n">
        <f aca="false">IF(AND(ISNUMBER('Mediums (Working)'!AF8),ISNUMBER('Mediums (Working)'!AG8),ISNUMBER('Mediums (Working)'!AH8)),IF(AND('Mediums (Working)'!AF8&gt;=$C$5,MAX('Mediums (Working)'!AF8,'Mediums (Working)'!AG8,'Mediums (Working)'!AH8)-MIN('Mediums (Working)'!AF8,'Mediums (Working)'!AG8,'Mediums (Working)'!AH8)&lt;=$C$4),1,0),0)</f>
        <v>0</v>
      </c>
      <c r="AP9" s="75" t="n">
        <f aca="false">IF(AND(ISNUMBER('Mediums (Working)'!AG8),ISNUMBER('Mediums (Working)'!AH8),ISNUMBER('Mediums (Working)'!AI8)),IF(AND('Mediums (Working)'!AG8&gt;=$C$5,MAX('Mediums (Working)'!AG8,'Mediums (Working)'!AH8,'Mediums (Working)'!AI8)-MIN('Mediums (Working)'!AG8,'Mediums (Working)'!AH8,'Mediums (Working)'!AI8)&lt;=$C$4),1,0),0)</f>
        <v>0</v>
      </c>
      <c r="AQ9" s="75" t="n">
        <f aca="false">IF(AND(ISNUMBER('Mediums (Working)'!AH8),ISNUMBER('Mediums (Working)'!AI8),ISNUMBER('Mediums (Working)'!AJ8)),IF(AND('Mediums (Working)'!AH8&gt;=$C$5,MAX('Mediums (Working)'!AH8,'Mediums (Working)'!AI8,'Mediums (Working)'!AJ8)-MIN('Mediums (Working)'!AH8,'Mediums (Working)'!AI8,'Mediums (Working)'!AJ8)&lt;=$C$4),1,0),0)</f>
        <v>0</v>
      </c>
      <c r="AR9" s="75" t="n">
        <f aca="false">IF(AND(ISNUMBER('Mediums (Working)'!AI8),ISNUMBER('Mediums (Working)'!AJ8),ISNUMBER('Mediums (Working)'!AK8)),IF(AND('Mediums (Working)'!AI8&gt;=$C$5,MAX('Mediums (Working)'!AI8,'Mediums (Working)'!AJ8,'Mediums (Working)'!AK8)-MIN('Mediums (Working)'!AI8,'Mediums (Working)'!AJ8,'Mediums (Working)'!AK8)&lt;=$C$4),1,0),0)</f>
        <v>0</v>
      </c>
      <c r="AS9" s="75" t="n">
        <f aca="false">IF(AND(ISNUMBER('Mediums (Working)'!AJ8),ISNUMBER('Mediums (Working)'!AK8),ISNUMBER('Mediums (Working)'!AL8)),IF(AND('Mediums (Working)'!AJ8&gt;=$C$5,MAX('Mediums (Working)'!AJ8,'Mediums (Working)'!AK8,'Mediums (Working)'!AL8)-MIN('Mediums (Working)'!AJ8,'Mediums (Working)'!AK8,'Mediums (Working)'!AL8)&lt;=$C$4),1,0),0)</f>
        <v>0</v>
      </c>
      <c r="AT9" s="75" t="n">
        <f aca="false">IF(AND(ISNUMBER('Mediums (Working)'!AK8),ISNUMBER('Mediums (Working)'!AL8),ISNUMBER('Mediums (Working)'!AM8)),IF(AND('Mediums (Working)'!AK8&gt;=$C$5,MAX('Mediums (Working)'!AK8,'Mediums (Working)'!AL8,'Mediums (Working)'!AM8)-MIN('Mediums (Working)'!AK8,'Mediums (Working)'!AL8,'Mediums (Working)'!AM8)&lt;=$C$4),1,0),0)</f>
        <v>0</v>
      </c>
      <c r="AU9" s="75" t="n">
        <f aca="false">IF(AND(ISNUMBER('Mediums (Working)'!AL8),ISNUMBER('Mediums (Working)'!AM8),ISNUMBER('Mediums (Working)'!AN8)),IF(AND('Mediums (Working)'!AL8&gt;=$C$5,MAX('Mediums (Working)'!AL8,'Mediums (Working)'!AM8,'Mediums (Working)'!AN8)-MIN('Mediums (Working)'!AL8,'Mediums (Working)'!AM8,'Mediums (Working)'!AN8)&lt;=$C$4),1,0),0)</f>
        <v>0</v>
      </c>
      <c r="AV9" s="75" t="n">
        <f aca="false">IF(AND(ISNUMBER('Mediums (Working)'!AM8),ISNUMBER('Mediums (Working)'!AN8),ISNUMBER('Mediums (Working)'!AO8)),IF(AND('Mediums (Working)'!AM8&gt;=$C$5,MAX('Mediums (Working)'!AM8,'Mediums (Working)'!AN8,'Mediums (Working)'!AO8)-MIN('Mediums (Working)'!AM8,'Mediums (Working)'!AN8,'Mediums (Working)'!AO8)&lt;=$C$4),1,0),0)</f>
        <v>0</v>
      </c>
      <c r="AW9" s="75" t="n">
        <f aca="false">IF(AND(ISNUMBER('Mediums (Working)'!AN8),ISNUMBER('Mediums (Working)'!AO8),ISNUMBER('Mediums (Working)'!AP8)),IF(AND('Mediums (Working)'!AN8&gt;=$C$5,MAX('Mediums (Working)'!AN8,'Mediums (Working)'!AO8,'Mediums (Working)'!AP8)-MIN('Mediums (Working)'!AN8,'Mediums (Working)'!AO8,'Mediums (Working)'!AP8)&lt;=$C$4),1,0),0)</f>
        <v>0</v>
      </c>
      <c r="AX9" s="75" t="n">
        <f aca="false">IF(AND(ISNUMBER('Mediums (Working)'!AO8),ISNUMBER('Mediums (Working)'!AP8),ISNUMBER('Mediums (Working)'!AQ8)),IF(AND('Mediums (Working)'!AO8&gt;=$C$5,MAX('Mediums (Working)'!AO8,'Mediums (Working)'!AP8,'Mediums (Working)'!AQ8)-MIN('Mediums (Working)'!AO8,'Mediums (Working)'!AP8,'Mediums (Working)'!AQ8)&lt;=$C$4),1,0),0)</f>
        <v>0</v>
      </c>
      <c r="AY9" s="46" t="n">
        <v>0</v>
      </c>
      <c r="AZ9" s="46" t="n">
        <v>0</v>
      </c>
    </row>
    <row r="10" customFormat="false" ht="15" hidden="false" customHeight="false" outlineLevel="0" collapsed="false">
      <c r="A10" s="15" t="s">
        <v>166</v>
      </c>
      <c r="B10" s="16" t="s">
        <v>153</v>
      </c>
      <c r="C10" s="73" t="n">
        <f aca="false" t="array" ref="C10:C10">MIN(IF(ISNUMBER('Mediums (Working)'!$C$9:$AQ$9)*('Mediums (Working)'!$C$9:$AQ$9&gt;=$C$3),'Mediums (Working)'!$C$3:$AQ$3,999))</f>
        <v>37</v>
      </c>
      <c r="D10" s="73" t="n">
        <f aca="false">IFERROR(MATCH(1,L10:AZ10,0),999)</f>
        <v>999</v>
      </c>
      <c r="E10" s="73" t="n">
        <f aca="false">MIN(C10,D10)</f>
        <v>37</v>
      </c>
      <c r="F10" s="46" t="str">
        <f aca="false">IF(E10=999,"not finished by last scan",IF(C10&lt;=D10,"70 °F","stall"))</f>
        <v>70 °F</v>
      </c>
      <c r="G10" s="74" t="n">
        <f aca="false">IF(E10=999,"",INDEX('Mediums (Working)'!$C$569:$AQ$569,E10))</f>
        <v>46299.1041319444</v>
      </c>
      <c r="H10" s="47" t="n">
        <f aca="false">IF(E10=999,"",(G10-'Temp Bands'!$C$3)*24)</f>
        <v>11.4991666666667</v>
      </c>
      <c r="I10" s="48" t="n">
        <f aca="false">IF(E10=999,"",INDEX('Mediums (Working)'!$C$9:$AQ$9,E10))</f>
        <v>73.0263540173367</v>
      </c>
      <c r="L10" s="75" t="n">
        <f aca="false">IF(AND(ISNUMBER('Mediums (Working)'!C9),ISNUMBER('Mediums (Working)'!D9),ISNUMBER('Mediums (Working)'!E9)),IF(AND('Mediums (Working)'!C9&gt;=$C$5,MAX('Mediums (Working)'!C9,'Mediums (Working)'!D9,'Mediums (Working)'!E9)-MIN('Mediums (Working)'!C9,'Mediums (Working)'!D9,'Mediums (Working)'!E9)&lt;=$C$4),1,0),0)</f>
        <v>0</v>
      </c>
      <c r="M10" s="75" t="n">
        <f aca="false">IF(AND(ISNUMBER('Mediums (Working)'!D9),ISNUMBER('Mediums (Working)'!E9),ISNUMBER('Mediums (Working)'!F9)),IF(AND('Mediums (Working)'!D9&gt;=$C$5,MAX('Mediums (Working)'!D9,'Mediums (Working)'!E9,'Mediums (Working)'!F9)-MIN('Mediums (Working)'!D9,'Mediums (Working)'!E9,'Mediums (Working)'!F9)&lt;=$C$4),1,0),0)</f>
        <v>0</v>
      </c>
      <c r="N10" s="75" t="n">
        <f aca="false">IF(AND(ISNUMBER('Mediums (Working)'!E9),ISNUMBER('Mediums (Working)'!F9),ISNUMBER('Mediums (Working)'!G9)),IF(AND('Mediums (Working)'!E9&gt;=$C$5,MAX('Mediums (Working)'!E9,'Mediums (Working)'!F9,'Mediums (Working)'!G9)-MIN('Mediums (Working)'!E9,'Mediums (Working)'!F9,'Mediums (Working)'!G9)&lt;=$C$4),1,0),0)</f>
        <v>0</v>
      </c>
      <c r="O10" s="75" t="n">
        <f aca="false">IF(AND(ISNUMBER('Mediums (Working)'!F9),ISNUMBER('Mediums (Working)'!G9),ISNUMBER('Mediums (Working)'!H9)),IF(AND('Mediums (Working)'!F9&gt;=$C$5,MAX('Mediums (Working)'!F9,'Mediums (Working)'!G9,'Mediums (Working)'!H9)-MIN('Mediums (Working)'!F9,'Mediums (Working)'!G9,'Mediums (Working)'!H9)&lt;=$C$4),1,0),0)</f>
        <v>0</v>
      </c>
      <c r="P10" s="75" t="n">
        <f aca="false">IF(AND(ISNUMBER('Mediums (Working)'!G9),ISNUMBER('Mediums (Working)'!H9),ISNUMBER('Mediums (Working)'!I9)),IF(AND('Mediums (Working)'!G9&gt;=$C$5,MAX('Mediums (Working)'!G9,'Mediums (Working)'!H9,'Mediums (Working)'!I9)-MIN('Mediums (Working)'!G9,'Mediums (Working)'!H9,'Mediums (Working)'!I9)&lt;=$C$4),1,0),0)</f>
        <v>0</v>
      </c>
      <c r="Q10" s="75" t="n">
        <f aca="false">IF(AND(ISNUMBER('Mediums (Working)'!H9),ISNUMBER('Mediums (Working)'!I9),ISNUMBER('Mediums (Working)'!J9)),IF(AND('Mediums (Working)'!H9&gt;=$C$5,MAX('Mediums (Working)'!H9,'Mediums (Working)'!I9,'Mediums (Working)'!J9)-MIN('Mediums (Working)'!H9,'Mediums (Working)'!I9,'Mediums (Working)'!J9)&lt;=$C$4),1,0),0)</f>
        <v>0</v>
      </c>
      <c r="R10" s="75" t="n">
        <f aca="false">IF(AND(ISNUMBER('Mediums (Working)'!I9),ISNUMBER('Mediums (Working)'!J9),ISNUMBER('Mediums (Working)'!K9)),IF(AND('Mediums (Working)'!I9&gt;=$C$5,MAX('Mediums (Working)'!I9,'Mediums (Working)'!J9,'Mediums (Working)'!K9)-MIN('Mediums (Working)'!I9,'Mediums (Working)'!J9,'Mediums (Working)'!K9)&lt;=$C$4),1,0),0)</f>
        <v>0</v>
      </c>
      <c r="S10" s="75" t="n">
        <f aca="false">IF(AND(ISNUMBER('Mediums (Working)'!J9),ISNUMBER('Mediums (Working)'!K9),ISNUMBER('Mediums (Working)'!L9)),IF(AND('Mediums (Working)'!J9&gt;=$C$5,MAX('Mediums (Working)'!J9,'Mediums (Working)'!K9,'Mediums (Working)'!L9)-MIN('Mediums (Working)'!J9,'Mediums (Working)'!K9,'Mediums (Working)'!L9)&lt;=$C$4),1,0),0)</f>
        <v>0</v>
      </c>
      <c r="T10" s="75" t="n">
        <f aca="false">IF(AND(ISNUMBER('Mediums (Working)'!K9),ISNUMBER('Mediums (Working)'!L9),ISNUMBER('Mediums (Working)'!M9)),IF(AND('Mediums (Working)'!K9&gt;=$C$5,MAX('Mediums (Working)'!K9,'Mediums (Working)'!L9,'Mediums (Working)'!M9)-MIN('Mediums (Working)'!K9,'Mediums (Working)'!L9,'Mediums (Working)'!M9)&lt;=$C$4),1,0),0)</f>
        <v>0</v>
      </c>
      <c r="U10" s="75" t="n">
        <f aca="false">IF(AND(ISNUMBER('Mediums (Working)'!L9),ISNUMBER('Mediums (Working)'!M9),ISNUMBER('Mediums (Working)'!N9)),IF(AND('Mediums (Working)'!L9&gt;=$C$5,MAX('Mediums (Working)'!L9,'Mediums (Working)'!M9,'Mediums (Working)'!N9)-MIN('Mediums (Working)'!L9,'Mediums (Working)'!M9,'Mediums (Working)'!N9)&lt;=$C$4),1,0),0)</f>
        <v>0</v>
      </c>
      <c r="V10" s="75" t="n">
        <f aca="false">IF(AND(ISNUMBER('Mediums (Working)'!M9),ISNUMBER('Mediums (Working)'!N9),ISNUMBER('Mediums (Working)'!O9)),IF(AND('Mediums (Working)'!M9&gt;=$C$5,MAX('Mediums (Working)'!M9,'Mediums (Working)'!N9,'Mediums (Working)'!O9)-MIN('Mediums (Working)'!M9,'Mediums (Working)'!N9,'Mediums (Working)'!O9)&lt;=$C$4),1,0),0)</f>
        <v>0</v>
      </c>
      <c r="W10" s="75" t="n">
        <f aca="false">IF(AND(ISNUMBER('Mediums (Working)'!N9),ISNUMBER('Mediums (Working)'!O9),ISNUMBER('Mediums (Working)'!P9)),IF(AND('Mediums (Working)'!N9&gt;=$C$5,MAX('Mediums (Working)'!N9,'Mediums (Working)'!O9,'Mediums (Working)'!P9)-MIN('Mediums (Working)'!N9,'Mediums (Working)'!O9,'Mediums (Working)'!P9)&lt;=$C$4),1,0),0)</f>
        <v>0</v>
      </c>
      <c r="X10" s="75" t="n">
        <f aca="false">IF(AND(ISNUMBER('Mediums (Working)'!O9),ISNUMBER('Mediums (Working)'!P9),ISNUMBER('Mediums (Working)'!Q9)),IF(AND('Mediums (Working)'!O9&gt;=$C$5,MAX('Mediums (Working)'!O9,'Mediums (Working)'!P9,'Mediums (Working)'!Q9)-MIN('Mediums (Working)'!O9,'Mediums (Working)'!P9,'Mediums (Working)'!Q9)&lt;=$C$4),1,0),0)</f>
        <v>0</v>
      </c>
      <c r="Y10" s="75" t="n">
        <f aca="false">IF(AND(ISNUMBER('Mediums (Working)'!P9),ISNUMBER('Mediums (Working)'!Q9),ISNUMBER('Mediums (Working)'!R9)),IF(AND('Mediums (Working)'!P9&gt;=$C$5,MAX('Mediums (Working)'!P9,'Mediums (Working)'!Q9,'Mediums (Working)'!R9)-MIN('Mediums (Working)'!P9,'Mediums (Working)'!Q9,'Mediums (Working)'!R9)&lt;=$C$4),1,0),0)</f>
        <v>0</v>
      </c>
      <c r="Z10" s="75" t="n">
        <f aca="false">IF(AND(ISNUMBER('Mediums (Working)'!Q9),ISNUMBER('Mediums (Working)'!R9),ISNUMBER('Mediums (Working)'!S9)),IF(AND('Mediums (Working)'!Q9&gt;=$C$5,MAX('Mediums (Working)'!Q9,'Mediums (Working)'!R9,'Mediums (Working)'!S9)-MIN('Mediums (Working)'!Q9,'Mediums (Working)'!R9,'Mediums (Working)'!S9)&lt;=$C$4),1,0),0)</f>
        <v>0</v>
      </c>
      <c r="AA10" s="75" t="n">
        <f aca="false">IF(AND(ISNUMBER('Mediums (Working)'!R9),ISNUMBER('Mediums (Working)'!S9),ISNUMBER('Mediums (Working)'!T9)),IF(AND('Mediums (Working)'!R9&gt;=$C$5,MAX('Mediums (Working)'!R9,'Mediums (Working)'!S9,'Mediums (Working)'!T9)-MIN('Mediums (Working)'!R9,'Mediums (Working)'!S9,'Mediums (Working)'!T9)&lt;=$C$4),1,0),0)</f>
        <v>0</v>
      </c>
      <c r="AB10" s="75" t="n">
        <f aca="false">IF(AND(ISNUMBER('Mediums (Working)'!S9),ISNUMBER('Mediums (Working)'!T9),ISNUMBER('Mediums (Working)'!U9)),IF(AND('Mediums (Working)'!S9&gt;=$C$5,MAX('Mediums (Working)'!S9,'Mediums (Working)'!T9,'Mediums (Working)'!U9)-MIN('Mediums (Working)'!S9,'Mediums (Working)'!T9,'Mediums (Working)'!U9)&lt;=$C$4),1,0),0)</f>
        <v>0</v>
      </c>
      <c r="AC10" s="75" t="n">
        <f aca="false">IF(AND(ISNUMBER('Mediums (Working)'!T9),ISNUMBER('Mediums (Working)'!U9),ISNUMBER('Mediums (Working)'!V9)),IF(AND('Mediums (Working)'!T9&gt;=$C$5,MAX('Mediums (Working)'!T9,'Mediums (Working)'!U9,'Mediums (Working)'!V9)-MIN('Mediums (Working)'!T9,'Mediums (Working)'!U9,'Mediums (Working)'!V9)&lt;=$C$4),1,0),0)</f>
        <v>0</v>
      </c>
      <c r="AD10" s="75" t="n">
        <f aca="false">IF(AND(ISNUMBER('Mediums (Working)'!U9),ISNUMBER('Mediums (Working)'!V9),ISNUMBER('Mediums (Working)'!W9)),IF(AND('Mediums (Working)'!U9&gt;=$C$5,MAX('Mediums (Working)'!U9,'Mediums (Working)'!V9,'Mediums (Working)'!W9)-MIN('Mediums (Working)'!U9,'Mediums (Working)'!V9,'Mediums (Working)'!W9)&lt;=$C$4),1,0),0)</f>
        <v>0</v>
      </c>
      <c r="AE10" s="75" t="n">
        <f aca="false">IF(AND(ISNUMBER('Mediums (Working)'!V9),ISNUMBER('Mediums (Working)'!W9),ISNUMBER('Mediums (Working)'!X9)),IF(AND('Mediums (Working)'!V9&gt;=$C$5,MAX('Mediums (Working)'!V9,'Mediums (Working)'!W9,'Mediums (Working)'!X9)-MIN('Mediums (Working)'!V9,'Mediums (Working)'!W9,'Mediums (Working)'!X9)&lt;=$C$4),1,0),0)</f>
        <v>0</v>
      </c>
      <c r="AF10" s="75" t="n">
        <f aca="false">IF(AND(ISNUMBER('Mediums (Working)'!W9),ISNUMBER('Mediums (Working)'!X9),ISNUMBER('Mediums (Working)'!Y9)),IF(AND('Mediums (Working)'!W9&gt;=$C$5,MAX('Mediums (Working)'!W9,'Mediums (Working)'!X9,'Mediums (Working)'!Y9)-MIN('Mediums (Working)'!W9,'Mediums (Working)'!X9,'Mediums (Working)'!Y9)&lt;=$C$4),1,0),0)</f>
        <v>0</v>
      </c>
      <c r="AG10" s="75" t="n">
        <f aca="false">IF(AND(ISNUMBER('Mediums (Working)'!X9),ISNUMBER('Mediums (Working)'!Y9),ISNUMBER('Mediums (Working)'!Z9)),IF(AND('Mediums (Working)'!X9&gt;=$C$5,MAX('Mediums (Working)'!X9,'Mediums (Working)'!Y9,'Mediums (Working)'!Z9)-MIN('Mediums (Working)'!X9,'Mediums (Working)'!Y9,'Mediums (Working)'!Z9)&lt;=$C$4),1,0),0)</f>
        <v>0</v>
      </c>
      <c r="AH10" s="75" t="n">
        <f aca="false">IF(AND(ISNUMBER('Mediums (Working)'!Y9),ISNUMBER('Mediums (Working)'!Z9),ISNUMBER('Mediums (Working)'!AA9)),IF(AND('Mediums (Working)'!Y9&gt;=$C$5,MAX('Mediums (Working)'!Y9,'Mediums (Working)'!Z9,'Mediums (Working)'!AA9)-MIN('Mediums (Working)'!Y9,'Mediums (Working)'!Z9,'Mediums (Working)'!AA9)&lt;=$C$4),1,0),0)</f>
        <v>0</v>
      </c>
      <c r="AI10" s="75" t="n">
        <f aca="false">IF(AND(ISNUMBER('Mediums (Working)'!Z9),ISNUMBER('Mediums (Working)'!AA9),ISNUMBER('Mediums (Working)'!AB9)),IF(AND('Mediums (Working)'!Z9&gt;=$C$5,MAX('Mediums (Working)'!Z9,'Mediums (Working)'!AA9,'Mediums (Working)'!AB9)-MIN('Mediums (Working)'!Z9,'Mediums (Working)'!AA9,'Mediums (Working)'!AB9)&lt;=$C$4),1,0),0)</f>
        <v>0</v>
      </c>
      <c r="AJ10" s="75" t="n">
        <f aca="false">IF(AND(ISNUMBER('Mediums (Working)'!AA9),ISNUMBER('Mediums (Working)'!AB9),ISNUMBER('Mediums (Working)'!AC9)),IF(AND('Mediums (Working)'!AA9&gt;=$C$5,MAX('Mediums (Working)'!AA9,'Mediums (Working)'!AB9,'Mediums (Working)'!AC9)-MIN('Mediums (Working)'!AA9,'Mediums (Working)'!AB9,'Mediums (Working)'!AC9)&lt;=$C$4),1,0),0)</f>
        <v>0</v>
      </c>
      <c r="AK10" s="75" t="n">
        <f aca="false">IF(AND(ISNUMBER('Mediums (Working)'!AB9),ISNUMBER('Mediums (Working)'!AC9),ISNUMBER('Mediums (Working)'!AD9)),IF(AND('Mediums (Working)'!AB9&gt;=$C$5,MAX('Mediums (Working)'!AB9,'Mediums (Working)'!AC9,'Mediums (Working)'!AD9)-MIN('Mediums (Working)'!AB9,'Mediums (Working)'!AC9,'Mediums (Working)'!AD9)&lt;=$C$4),1,0),0)</f>
        <v>0</v>
      </c>
      <c r="AL10" s="75" t="n">
        <f aca="false">IF(AND(ISNUMBER('Mediums (Working)'!AC9),ISNUMBER('Mediums (Working)'!AD9),ISNUMBER('Mediums (Working)'!AE9)),IF(AND('Mediums (Working)'!AC9&gt;=$C$5,MAX('Mediums (Working)'!AC9,'Mediums (Working)'!AD9,'Mediums (Working)'!AE9)-MIN('Mediums (Working)'!AC9,'Mediums (Working)'!AD9,'Mediums (Working)'!AE9)&lt;=$C$4),1,0),0)</f>
        <v>0</v>
      </c>
      <c r="AM10" s="75" t="n">
        <f aca="false">IF(AND(ISNUMBER('Mediums (Working)'!AD9),ISNUMBER('Mediums (Working)'!AE9),ISNUMBER('Mediums (Working)'!AF9)),IF(AND('Mediums (Working)'!AD9&gt;=$C$5,MAX('Mediums (Working)'!AD9,'Mediums (Working)'!AE9,'Mediums (Working)'!AF9)-MIN('Mediums (Working)'!AD9,'Mediums (Working)'!AE9,'Mediums (Working)'!AF9)&lt;=$C$4),1,0),0)</f>
        <v>0</v>
      </c>
      <c r="AN10" s="75" t="n">
        <f aca="false">IF(AND(ISNUMBER('Mediums (Working)'!AE9),ISNUMBER('Mediums (Working)'!AF9),ISNUMBER('Mediums (Working)'!AG9)),IF(AND('Mediums (Working)'!AE9&gt;=$C$5,MAX('Mediums (Working)'!AE9,'Mediums (Working)'!AF9,'Mediums (Working)'!AG9)-MIN('Mediums (Working)'!AE9,'Mediums (Working)'!AF9,'Mediums (Working)'!AG9)&lt;=$C$4),1,0),0)</f>
        <v>0</v>
      </c>
      <c r="AO10" s="75" t="n">
        <f aca="false">IF(AND(ISNUMBER('Mediums (Working)'!AF9),ISNUMBER('Mediums (Working)'!AG9),ISNUMBER('Mediums (Working)'!AH9)),IF(AND('Mediums (Working)'!AF9&gt;=$C$5,MAX('Mediums (Working)'!AF9,'Mediums (Working)'!AG9,'Mediums (Working)'!AH9)-MIN('Mediums (Working)'!AF9,'Mediums (Working)'!AG9,'Mediums (Working)'!AH9)&lt;=$C$4),1,0),0)</f>
        <v>0</v>
      </c>
      <c r="AP10" s="75" t="n">
        <f aca="false">IF(AND(ISNUMBER('Mediums (Working)'!AG9),ISNUMBER('Mediums (Working)'!AH9),ISNUMBER('Mediums (Working)'!AI9)),IF(AND('Mediums (Working)'!AG9&gt;=$C$5,MAX('Mediums (Working)'!AG9,'Mediums (Working)'!AH9,'Mediums (Working)'!AI9)-MIN('Mediums (Working)'!AG9,'Mediums (Working)'!AH9,'Mediums (Working)'!AI9)&lt;=$C$4),1,0),0)</f>
        <v>0</v>
      </c>
      <c r="AQ10" s="75" t="n">
        <f aca="false">IF(AND(ISNUMBER('Mediums (Working)'!AH9),ISNUMBER('Mediums (Working)'!AI9),ISNUMBER('Mediums (Working)'!AJ9)),IF(AND('Mediums (Working)'!AH9&gt;=$C$5,MAX('Mediums (Working)'!AH9,'Mediums (Working)'!AI9,'Mediums (Working)'!AJ9)-MIN('Mediums (Working)'!AH9,'Mediums (Working)'!AI9,'Mediums (Working)'!AJ9)&lt;=$C$4),1,0),0)</f>
        <v>0</v>
      </c>
      <c r="AR10" s="75" t="n">
        <f aca="false">IF(AND(ISNUMBER('Mediums (Working)'!AI9),ISNUMBER('Mediums (Working)'!AJ9),ISNUMBER('Mediums (Working)'!AK9)),IF(AND('Mediums (Working)'!AI9&gt;=$C$5,MAX('Mediums (Working)'!AI9,'Mediums (Working)'!AJ9,'Mediums (Working)'!AK9)-MIN('Mediums (Working)'!AI9,'Mediums (Working)'!AJ9,'Mediums (Working)'!AK9)&lt;=$C$4),1,0),0)</f>
        <v>0</v>
      </c>
      <c r="AS10" s="75" t="n">
        <f aca="false">IF(AND(ISNUMBER('Mediums (Working)'!AJ9),ISNUMBER('Mediums (Working)'!AK9),ISNUMBER('Mediums (Working)'!AL9)),IF(AND('Mediums (Working)'!AJ9&gt;=$C$5,MAX('Mediums (Working)'!AJ9,'Mediums (Working)'!AK9,'Mediums (Working)'!AL9)-MIN('Mediums (Working)'!AJ9,'Mediums (Working)'!AK9,'Mediums (Working)'!AL9)&lt;=$C$4),1,0),0)</f>
        <v>0</v>
      </c>
      <c r="AT10" s="75" t="n">
        <f aca="false">IF(AND(ISNUMBER('Mediums (Working)'!AK9),ISNUMBER('Mediums (Working)'!AL9),ISNUMBER('Mediums (Working)'!AM9)),IF(AND('Mediums (Working)'!AK9&gt;=$C$5,MAX('Mediums (Working)'!AK9,'Mediums (Working)'!AL9,'Mediums (Working)'!AM9)-MIN('Mediums (Working)'!AK9,'Mediums (Working)'!AL9,'Mediums (Working)'!AM9)&lt;=$C$4),1,0),0)</f>
        <v>0</v>
      </c>
      <c r="AU10" s="75" t="n">
        <f aca="false">IF(AND(ISNUMBER('Mediums (Working)'!AL9),ISNUMBER('Mediums (Working)'!AM9),ISNUMBER('Mediums (Working)'!AN9)),IF(AND('Mediums (Working)'!AL9&gt;=$C$5,MAX('Mediums (Working)'!AL9,'Mediums (Working)'!AM9,'Mediums (Working)'!AN9)-MIN('Mediums (Working)'!AL9,'Mediums (Working)'!AM9,'Mediums (Working)'!AN9)&lt;=$C$4),1,0),0)</f>
        <v>0</v>
      </c>
      <c r="AV10" s="75" t="n">
        <f aca="false">IF(AND(ISNUMBER('Mediums (Working)'!AM9),ISNUMBER('Mediums (Working)'!AN9),ISNUMBER('Mediums (Working)'!AO9)),IF(AND('Mediums (Working)'!AM9&gt;=$C$5,MAX('Mediums (Working)'!AM9,'Mediums (Working)'!AN9,'Mediums (Working)'!AO9)-MIN('Mediums (Working)'!AM9,'Mediums (Working)'!AN9,'Mediums (Working)'!AO9)&lt;=$C$4),1,0),0)</f>
        <v>0</v>
      </c>
      <c r="AW10" s="75" t="n">
        <f aca="false">IF(AND(ISNUMBER('Mediums (Working)'!AN9),ISNUMBER('Mediums (Working)'!AO9),ISNUMBER('Mediums (Working)'!AP9)),IF(AND('Mediums (Working)'!AN9&gt;=$C$5,MAX('Mediums (Working)'!AN9,'Mediums (Working)'!AO9,'Mediums (Working)'!AP9)-MIN('Mediums (Working)'!AN9,'Mediums (Working)'!AO9,'Mediums (Working)'!AP9)&lt;=$C$4),1,0),0)</f>
        <v>0</v>
      </c>
      <c r="AX10" s="75" t="n">
        <f aca="false">IF(AND(ISNUMBER('Mediums (Working)'!AO9),ISNUMBER('Mediums (Working)'!AP9),ISNUMBER('Mediums (Working)'!AQ9)),IF(AND('Mediums (Working)'!AO9&gt;=$C$5,MAX('Mediums (Working)'!AO9,'Mediums (Working)'!AP9,'Mediums (Working)'!AQ9)-MIN('Mediums (Working)'!AO9,'Mediums (Working)'!AP9,'Mediums (Working)'!AQ9)&lt;=$C$4),1,0),0)</f>
        <v>0</v>
      </c>
      <c r="AY10" s="46" t="n">
        <v>0</v>
      </c>
      <c r="AZ10" s="46" t="n">
        <v>0</v>
      </c>
    </row>
    <row r="11" customFormat="false" ht="15" hidden="false" customHeight="false" outlineLevel="0" collapsed="false">
      <c r="A11" s="15" t="s">
        <v>169</v>
      </c>
      <c r="B11" s="16" t="s">
        <v>153</v>
      </c>
      <c r="C11" s="73" t="n">
        <f aca="false" t="array" ref="C11:C11">MIN(IF(ISNUMBER('Mediums (Working)'!$C$10:$AQ$10)*('Mediums (Working)'!$C$10:$AQ$10&gt;=$C$3),'Mediums (Working)'!$C$3:$AQ$3,999))</f>
        <v>37</v>
      </c>
      <c r="D11" s="73" t="n">
        <f aca="false">IFERROR(MATCH(1,L11:AZ11,0),999)</f>
        <v>999</v>
      </c>
      <c r="E11" s="73" t="n">
        <f aca="false">MIN(C11,D11)</f>
        <v>37</v>
      </c>
      <c r="F11" s="46" t="str">
        <f aca="false">IF(E11=999,"not finished by last scan",IF(C11&lt;=D11,"70 °F","stall"))</f>
        <v>70 °F</v>
      </c>
      <c r="G11" s="74" t="n">
        <f aca="false">IF(E11=999,"",INDEX('Mediums (Working)'!$C$570:$AQ$570,E11))</f>
        <v>46299.1041550926</v>
      </c>
      <c r="H11" s="47" t="n">
        <f aca="false">IF(E11=999,"",(G11-'Temp Bands'!$C$3)*24)</f>
        <v>11.4997222222222</v>
      </c>
      <c r="I11" s="48" t="n">
        <f aca="false">IF(E11=999,"",INDEX('Mediums (Working)'!$C$10:$AQ$10,E11))</f>
        <v>72.0696453457914</v>
      </c>
      <c r="L11" s="75" t="n">
        <f aca="false">IF(AND(ISNUMBER('Mediums (Working)'!C10),ISNUMBER('Mediums (Working)'!D10),ISNUMBER('Mediums (Working)'!E10)),IF(AND('Mediums (Working)'!C10&gt;=$C$5,MAX('Mediums (Working)'!C10,'Mediums (Working)'!D10,'Mediums (Working)'!E10)-MIN('Mediums (Working)'!C10,'Mediums (Working)'!D10,'Mediums (Working)'!E10)&lt;=$C$4),1,0),0)</f>
        <v>0</v>
      </c>
      <c r="M11" s="75" t="n">
        <f aca="false">IF(AND(ISNUMBER('Mediums (Working)'!D10),ISNUMBER('Mediums (Working)'!E10),ISNUMBER('Mediums (Working)'!F10)),IF(AND('Mediums (Working)'!D10&gt;=$C$5,MAX('Mediums (Working)'!D10,'Mediums (Working)'!E10,'Mediums (Working)'!F10)-MIN('Mediums (Working)'!D10,'Mediums (Working)'!E10,'Mediums (Working)'!F10)&lt;=$C$4),1,0),0)</f>
        <v>0</v>
      </c>
      <c r="N11" s="75" t="n">
        <f aca="false">IF(AND(ISNUMBER('Mediums (Working)'!E10),ISNUMBER('Mediums (Working)'!F10),ISNUMBER('Mediums (Working)'!G10)),IF(AND('Mediums (Working)'!E10&gt;=$C$5,MAX('Mediums (Working)'!E10,'Mediums (Working)'!F10,'Mediums (Working)'!G10)-MIN('Mediums (Working)'!E10,'Mediums (Working)'!F10,'Mediums (Working)'!G10)&lt;=$C$4),1,0),0)</f>
        <v>0</v>
      </c>
      <c r="O11" s="75" t="n">
        <f aca="false">IF(AND(ISNUMBER('Mediums (Working)'!F10),ISNUMBER('Mediums (Working)'!G10),ISNUMBER('Mediums (Working)'!H10)),IF(AND('Mediums (Working)'!F10&gt;=$C$5,MAX('Mediums (Working)'!F10,'Mediums (Working)'!G10,'Mediums (Working)'!H10)-MIN('Mediums (Working)'!F10,'Mediums (Working)'!G10,'Mediums (Working)'!H10)&lt;=$C$4),1,0),0)</f>
        <v>0</v>
      </c>
      <c r="P11" s="75" t="n">
        <f aca="false">IF(AND(ISNUMBER('Mediums (Working)'!G10),ISNUMBER('Mediums (Working)'!H10),ISNUMBER('Mediums (Working)'!I10)),IF(AND('Mediums (Working)'!G10&gt;=$C$5,MAX('Mediums (Working)'!G10,'Mediums (Working)'!H10,'Mediums (Working)'!I10)-MIN('Mediums (Working)'!G10,'Mediums (Working)'!H10,'Mediums (Working)'!I10)&lt;=$C$4),1,0),0)</f>
        <v>0</v>
      </c>
      <c r="Q11" s="75" t="n">
        <f aca="false">IF(AND(ISNUMBER('Mediums (Working)'!H10),ISNUMBER('Mediums (Working)'!I10),ISNUMBER('Mediums (Working)'!J10)),IF(AND('Mediums (Working)'!H10&gt;=$C$5,MAX('Mediums (Working)'!H10,'Mediums (Working)'!I10,'Mediums (Working)'!J10)-MIN('Mediums (Working)'!H10,'Mediums (Working)'!I10,'Mediums (Working)'!J10)&lt;=$C$4),1,0),0)</f>
        <v>0</v>
      </c>
      <c r="R11" s="75" t="n">
        <f aca="false">IF(AND(ISNUMBER('Mediums (Working)'!I10),ISNUMBER('Mediums (Working)'!J10),ISNUMBER('Mediums (Working)'!K10)),IF(AND('Mediums (Working)'!I10&gt;=$C$5,MAX('Mediums (Working)'!I10,'Mediums (Working)'!J10,'Mediums (Working)'!K10)-MIN('Mediums (Working)'!I10,'Mediums (Working)'!J10,'Mediums (Working)'!K10)&lt;=$C$4),1,0),0)</f>
        <v>0</v>
      </c>
      <c r="S11" s="75" t="n">
        <f aca="false">IF(AND(ISNUMBER('Mediums (Working)'!J10),ISNUMBER('Mediums (Working)'!K10),ISNUMBER('Mediums (Working)'!L10)),IF(AND('Mediums (Working)'!J10&gt;=$C$5,MAX('Mediums (Working)'!J10,'Mediums (Working)'!K10,'Mediums (Working)'!L10)-MIN('Mediums (Working)'!J10,'Mediums (Working)'!K10,'Mediums (Working)'!L10)&lt;=$C$4),1,0),0)</f>
        <v>0</v>
      </c>
      <c r="T11" s="75" t="n">
        <f aca="false">IF(AND(ISNUMBER('Mediums (Working)'!K10),ISNUMBER('Mediums (Working)'!L10),ISNUMBER('Mediums (Working)'!M10)),IF(AND('Mediums (Working)'!K10&gt;=$C$5,MAX('Mediums (Working)'!K10,'Mediums (Working)'!L10,'Mediums (Working)'!M10)-MIN('Mediums (Working)'!K10,'Mediums (Working)'!L10,'Mediums (Working)'!M10)&lt;=$C$4),1,0),0)</f>
        <v>0</v>
      </c>
      <c r="U11" s="75" t="n">
        <f aca="false">IF(AND(ISNUMBER('Mediums (Working)'!L10),ISNUMBER('Mediums (Working)'!M10),ISNUMBER('Mediums (Working)'!N10)),IF(AND('Mediums (Working)'!L10&gt;=$C$5,MAX('Mediums (Working)'!L10,'Mediums (Working)'!M10,'Mediums (Working)'!N10)-MIN('Mediums (Working)'!L10,'Mediums (Working)'!M10,'Mediums (Working)'!N10)&lt;=$C$4),1,0),0)</f>
        <v>0</v>
      </c>
      <c r="V11" s="75" t="n">
        <f aca="false">IF(AND(ISNUMBER('Mediums (Working)'!M10),ISNUMBER('Mediums (Working)'!N10),ISNUMBER('Mediums (Working)'!O10)),IF(AND('Mediums (Working)'!M10&gt;=$C$5,MAX('Mediums (Working)'!M10,'Mediums (Working)'!N10,'Mediums (Working)'!O10)-MIN('Mediums (Working)'!M10,'Mediums (Working)'!N10,'Mediums (Working)'!O10)&lt;=$C$4),1,0),0)</f>
        <v>0</v>
      </c>
      <c r="W11" s="75" t="n">
        <f aca="false">IF(AND(ISNUMBER('Mediums (Working)'!N10),ISNUMBER('Mediums (Working)'!O10),ISNUMBER('Mediums (Working)'!P10)),IF(AND('Mediums (Working)'!N10&gt;=$C$5,MAX('Mediums (Working)'!N10,'Mediums (Working)'!O10,'Mediums (Working)'!P10)-MIN('Mediums (Working)'!N10,'Mediums (Working)'!O10,'Mediums (Working)'!P10)&lt;=$C$4),1,0),0)</f>
        <v>0</v>
      </c>
      <c r="X11" s="75" t="n">
        <f aca="false">IF(AND(ISNUMBER('Mediums (Working)'!O10),ISNUMBER('Mediums (Working)'!P10),ISNUMBER('Mediums (Working)'!Q10)),IF(AND('Mediums (Working)'!O10&gt;=$C$5,MAX('Mediums (Working)'!O10,'Mediums (Working)'!P10,'Mediums (Working)'!Q10)-MIN('Mediums (Working)'!O10,'Mediums (Working)'!P10,'Mediums (Working)'!Q10)&lt;=$C$4),1,0),0)</f>
        <v>0</v>
      </c>
      <c r="Y11" s="75" t="n">
        <f aca="false">IF(AND(ISNUMBER('Mediums (Working)'!P10),ISNUMBER('Mediums (Working)'!Q10),ISNUMBER('Mediums (Working)'!R10)),IF(AND('Mediums (Working)'!P10&gt;=$C$5,MAX('Mediums (Working)'!P10,'Mediums (Working)'!Q10,'Mediums (Working)'!R10)-MIN('Mediums (Working)'!P10,'Mediums (Working)'!Q10,'Mediums (Working)'!R10)&lt;=$C$4),1,0),0)</f>
        <v>0</v>
      </c>
      <c r="Z11" s="75" t="n">
        <f aca="false">IF(AND(ISNUMBER('Mediums (Working)'!Q10),ISNUMBER('Mediums (Working)'!R10),ISNUMBER('Mediums (Working)'!S10)),IF(AND('Mediums (Working)'!Q10&gt;=$C$5,MAX('Mediums (Working)'!Q10,'Mediums (Working)'!R10,'Mediums (Working)'!S10)-MIN('Mediums (Working)'!Q10,'Mediums (Working)'!R10,'Mediums (Working)'!S10)&lt;=$C$4),1,0),0)</f>
        <v>0</v>
      </c>
      <c r="AA11" s="75" t="n">
        <f aca="false">IF(AND(ISNUMBER('Mediums (Working)'!R10),ISNUMBER('Mediums (Working)'!S10),ISNUMBER('Mediums (Working)'!T10)),IF(AND('Mediums (Working)'!R10&gt;=$C$5,MAX('Mediums (Working)'!R10,'Mediums (Working)'!S10,'Mediums (Working)'!T10)-MIN('Mediums (Working)'!R10,'Mediums (Working)'!S10,'Mediums (Working)'!T10)&lt;=$C$4),1,0),0)</f>
        <v>0</v>
      </c>
      <c r="AB11" s="75" t="n">
        <f aca="false">IF(AND(ISNUMBER('Mediums (Working)'!S10),ISNUMBER('Mediums (Working)'!T10),ISNUMBER('Mediums (Working)'!U10)),IF(AND('Mediums (Working)'!S10&gt;=$C$5,MAX('Mediums (Working)'!S10,'Mediums (Working)'!T10,'Mediums (Working)'!U10)-MIN('Mediums (Working)'!S10,'Mediums (Working)'!T10,'Mediums (Working)'!U10)&lt;=$C$4),1,0),0)</f>
        <v>0</v>
      </c>
      <c r="AC11" s="75" t="n">
        <f aca="false">IF(AND(ISNUMBER('Mediums (Working)'!T10),ISNUMBER('Mediums (Working)'!U10),ISNUMBER('Mediums (Working)'!V10)),IF(AND('Mediums (Working)'!T10&gt;=$C$5,MAX('Mediums (Working)'!T10,'Mediums (Working)'!U10,'Mediums (Working)'!V10)-MIN('Mediums (Working)'!T10,'Mediums (Working)'!U10,'Mediums (Working)'!V10)&lt;=$C$4),1,0),0)</f>
        <v>0</v>
      </c>
      <c r="AD11" s="75" t="n">
        <f aca="false">IF(AND(ISNUMBER('Mediums (Working)'!U10),ISNUMBER('Mediums (Working)'!V10),ISNUMBER('Mediums (Working)'!W10)),IF(AND('Mediums (Working)'!U10&gt;=$C$5,MAX('Mediums (Working)'!U10,'Mediums (Working)'!V10,'Mediums (Working)'!W10)-MIN('Mediums (Working)'!U10,'Mediums (Working)'!V10,'Mediums (Working)'!W10)&lt;=$C$4),1,0),0)</f>
        <v>0</v>
      </c>
      <c r="AE11" s="75" t="n">
        <f aca="false">IF(AND(ISNUMBER('Mediums (Working)'!V10),ISNUMBER('Mediums (Working)'!W10),ISNUMBER('Mediums (Working)'!X10)),IF(AND('Mediums (Working)'!V10&gt;=$C$5,MAX('Mediums (Working)'!V10,'Mediums (Working)'!W10,'Mediums (Working)'!X10)-MIN('Mediums (Working)'!V10,'Mediums (Working)'!W10,'Mediums (Working)'!X10)&lt;=$C$4),1,0),0)</f>
        <v>0</v>
      </c>
      <c r="AF11" s="75" t="n">
        <f aca="false">IF(AND(ISNUMBER('Mediums (Working)'!W10),ISNUMBER('Mediums (Working)'!X10),ISNUMBER('Mediums (Working)'!Y10)),IF(AND('Mediums (Working)'!W10&gt;=$C$5,MAX('Mediums (Working)'!W10,'Mediums (Working)'!X10,'Mediums (Working)'!Y10)-MIN('Mediums (Working)'!W10,'Mediums (Working)'!X10,'Mediums (Working)'!Y10)&lt;=$C$4),1,0),0)</f>
        <v>0</v>
      </c>
      <c r="AG11" s="75" t="n">
        <f aca="false">IF(AND(ISNUMBER('Mediums (Working)'!X10),ISNUMBER('Mediums (Working)'!Y10),ISNUMBER('Mediums (Working)'!Z10)),IF(AND('Mediums (Working)'!X10&gt;=$C$5,MAX('Mediums (Working)'!X10,'Mediums (Working)'!Y10,'Mediums (Working)'!Z10)-MIN('Mediums (Working)'!X10,'Mediums (Working)'!Y10,'Mediums (Working)'!Z10)&lt;=$C$4),1,0),0)</f>
        <v>0</v>
      </c>
      <c r="AH11" s="75" t="n">
        <f aca="false">IF(AND(ISNUMBER('Mediums (Working)'!Y10),ISNUMBER('Mediums (Working)'!Z10),ISNUMBER('Mediums (Working)'!AA10)),IF(AND('Mediums (Working)'!Y10&gt;=$C$5,MAX('Mediums (Working)'!Y10,'Mediums (Working)'!Z10,'Mediums (Working)'!AA10)-MIN('Mediums (Working)'!Y10,'Mediums (Working)'!Z10,'Mediums (Working)'!AA10)&lt;=$C$4),1,0),0)</f>
        <v>0</v>
      </c>
      <c r="AI11" s="75" t="n">
        <f aca="false">IF(AND(ISNUMBER('Mediums (Working)'!Z10),ISNUMBER('Mediums (Working)'!AA10),ISNUMBER('Mediums (Working)'!AB10)),IF(AND('Mediums (Working)'!Z10&gt;=$C$5,MAX('Mediums (Working)'!Z10,'Mediums (Working)'!AA10,'Mediums (Working)'!AB10)-MIN('Mediums (Working)'!Z10,'Mediums (Working)'!AA10,'Mediums (Working)'!AB10)&lt;=$C$4),1,0),0)</f>
        <v>0</v>
      </c>
      <c r="AJ11" s="75" t="n">
        <f aca="false">IF(AND(ISNUMBER('Mediums (Working)'!AA10),ISNUMBER('Mediums (Working)'!AB10),ISNUMBER('Mediums (Working)'!AC10)),IF(AND('Mediums (Working)'!AA10&gt;=$C$5,MAX('Mediums (Working)'!AA10,'Mediums (Working)'!AB10,'Mediums (Working)'!AC10)-MIN('Mediums (Working)'!AA10,'Mediums (Working)'!AB10,'Mediums (Working)'!AC10)&lt;=$C$4),1,0),0)</f>
        <v>0</v>
      </c>
      <c r="AK11" s="75" t="n">
        <f aca="false">IF(AND(ISNUMBER('Mediums (Working)'!AB10),ISNUMBER('Mediums (Working)'!AC10),ISNUMBER('Mediums (Working)'!AD10)),IF(AND('Mediums (Working)'!AB10&gt;=$C$5,MAX('Mediums (Working)'!AB10,'Mediums (Working)'!AC10,'Mediums (Working)'!AD10)-MIN('Mediums (Working)'!AB10,'Mediums (Working)'!AC10,'Mediums (Working)'!AD10)&lt;=$C$4),1,0),0)</f>
        <v>0</v>
      </c>
      <c r="AL11" s="75" t="n">
        <f aca="false">IF(AND(ISNUMBER('Mediums (Working)'!AC10),ISNUMBER('Mediums (Working)'!AD10),ISNUMBER('Mediums (Working)'!AE10)),IF(AND('Mediums (Working)'!AC10&gt;=$C$5,MAX('Mediums (Working)'!AC10,'Mediums (Working)'!AD10,'Mediums (Working)'!AE10)-MIN('Mediums (Working)'!AC10,'Mediums (Working)'!AD10,'Mediums (Working)'!AE10)&lt;=$C$4),1,0),0)</f>
        <v>0</v>
      </c>
      <c r="AM11" s="75" t="n">
        <f aca="false">IF(AND(ISNUMBER('Mediums (Working)'!AD10),ISNUMBER('Mediums (Working)'!AE10),ISNUMBER('Mediums (Working)'!AF10)),IF(AND('Mediums (Working)'!AD10&gt;=$C$5,MAX('Mediums (Working)'!AD10,'Mediums (Working)'!AE10,'Mediums (Working)'!AF10)-MIN('Mediums (Working)'!AD10,'Mediums (Working)'!AE10,'Mediums (Working)'!AF10)&lt;=$C$4),1,0),0)</f>
        <v>0</v>
      </c>
      <c r="AN11" s="75" t="n">
        <f aca="false">IF(AND(ISNUMBER('Mediums (Working)'!AE10),ISNUMBER('Mediums (Working)'!AF10),ISNUMBER('Mediums (Working)'!AG10)),IF(AND('Mediums (Working)'!AE10&gt;=$C$5,MAX('Mediums (Working)'!AE10,'Mediums (Working)'!AF10,'Mediums (Working)'!AG10)-MIN('Mediums (Working)'!AE10,'Mediums (Working)'!AF10,'Mediums (Working)'!AG10)&lt;=$C$4),1,0),0)</f>
        <v>0</v>
      </c>
      <c r="AO11" s="75" t="n">
        <f aca="false">IF(AND(ISNUMBER('Mediums (Working)'!AF10),ISNUMBER('Mediums (Working)'!AG10),ISNUMBER('Mediums (Working)'!AH10)),IF(AND('Mediums (Working)'!AF10&gt;=$C$5,MAX('Mediums (Working)'!AF10,'Mediums (Working)'!AG10,'Mediums (Working)'!AH10)-MIN('Mediums (Working)'!AF10,'Mediums (Working)'!AG10,'Mediums (Working)'!AH10)&lt;=$C$4),1,0),0)</f>
        <v>0</v>
      </c>
      <c r="AP11" s="75" t="n">
        <f aca="false">IF(AND(ISNUMBER('Mediums (Working)'!AG10),ISNUMBER('Mediums (Working)'!AH10),ISNUMBER('Mediums (Working)'!AI10)),IF(AND('Mediums (Working)'!AG10&gt;=$C$5,MAX('Mediums (Working)'!AG10,'Mediums (Working)'!AH10,'Mediums (Working)'!AI10)-MIN('Mediums (Working)'!AG10,'Mediums (Working)'!AH10,'Mediums (Working)'!AI10)&lt;=$C$4),1,0),0)</f>
        <v>0</v>
      </c>
      <c r="AQ11" s="75" t="n">
        <f aca="false">IF(AND(ISNUMBER('Mediums (Working)'!AH10),ISNUMBER('Mediums (Working)'!AI10),ISNUMBER('Mediums (Working)'!AJ10)),IF(AND('Mediums (Working)'!AH10&gt;=$C$5,MAX('Mediums (Working)'!AH10,'Mediums (Working)'!AI10,'Mediums (Working)'!AJ10)-MIN('Mediums (Working)'!AH10,'Mediums (Working)'!AI10,'Mediums (Working)'!AJ10)&lt;=$C$4),1,0),0)</f>
        <v>0</v>
      </c>
      <c r="AR11" s="75" t="n">
        <f aca="false">IF(AND(ISNUMBER('Mediums (Working)'!AI10),ISNUMBER('Mediums (Working)'!AJ10),ISNUMBER('Mediums (Working)'!AK10)),IF(AND('Mediums (Working)'!AI10&gt;=$C$5,MAX('Mediums (Working)'!AI10,'Mediums (Working)'!AJ10,'Mediums (Working)'!AK10)-MIN('Mediums (Working)'!AI10,'Mediums (Working)'!AJ10,'Mediums (Working)'!AK10)&lt;=$C$4),1,0),0)</f>
        <v>0</v>
      </c>
      <c r="AS11" s="75" t="n">
        <f aca="false">IF(AND(ISNUMBER('Mediums (Working)'!AJ10),ISNUMBER('Mediums (Working)'!AK10),ISNUMBER('Mediums (Working)'!AL10)),IF(AND('Mediums (Working)'!AJ10&gt;=$C$5,MAX('Mediums (Working)'!AJ10,'Mediums (Working)'!AK10,'Mediums (Working)'!AL10)-MIN('Mediums (Working)'!AJ10,'Mediums (Working)'!AK10,'Mediums (Working)'!AL10)&lt;=$C$4),1,0),0)</f>
        <v>0</v>
      </c>
      <c r="AT11" s="75" t="n">
        <f aca="false">IF(AND(ISNUMBER('Mediums (Working)'!AK10),ISNUMBER('Mediums (Working)'!AL10),ISNUMBER('Mediums (Working)'!AM10)),IF(AND('Mediums (Working)'!AK10&gt;=$C$5,MAX('Mediums (Working)'!AK10,'Mediums (Working)'!AL10,'Mediums (Working)'!AM10)-MIN('Mediums (Working)'!AK10,'Mediums (Working)'!AL10,'Mediums (Working)'!AM10)&lt;=$C$4),1,0),0)</f>
        <v>0</v>
      </c>
      <c r="AU11" s="75" t="n">
        <f aca="false">IF(AND(ISNUMBER('Mediums (Working)'!AL10),ISNUMBER('Mediums (Working)'!AM10),ISNUMBER('Mediums (Working)'!AN10)),IF(AND('Mediums (Working)'!AL10&gt;=$C$5,MAX('Mediums (Working)'!AL10,'Mediums (Working)'!AM10,'Mediums (Working)'!AN10)-MIN('Mediums (Working)'!AL10,'Mediums (Working)'!AM10,'Mediums (Working)'!AN10)&lt;=$C$4),1,0),0)</f>
        <v>0</v>
      </c>
      <c r="AV11" s="75" t="n">
        <f aca="false">IF(AND(ISNUMBER('Mediums (Working)'!AM10),ISNUMBER('Mediums (Working)'!AN10),ISNUMBER('Mediums (Working)'!AO10)),IF(AND('Mediums (Working)'!AM10&gt;=$C$5,MAX('Mediums (Working)'!AM10,'Mediums (Working)'!AN10,'Mediums (Working)'!AO10)-MIN('Mediums (Working)'!AM10,'Mediums (Working)'!AN10,'Mediums (Working)'!AO10)&lt;=$C$4),1,0),0)</f>
        <v>0</v>
      </c>
      <c r="AW11" s="75" t="n">
        <f aca="false">IF(AND(ISNUMBER('Mediums (Working)'!AN10),ISNUMBER('Mediums (Working)'!AO10),ISNUMBER('Mediums (Working)'!AP10)),IF(AND('Mediums (Working)'!AN10&gt;=$C$5,MAX('Mediums (Working)'!AN10,'Mediums (Working)'!AO10,'Mediums (Working)'!AP10)-MIN('Mediums (Working)'!AN10,'Mediums (Working)'!AO10,'Mediums (Working)'!AP10)&lt;=$C$4),1,0),0)</f>
        <v>0</v>
      </c>
      <c r="AX11" s="75" t="n">
        <f aca="false">IF(AND(ISNUMBER('Mediums (Working)'!AO10),ISNUMBER('Mediums (Working)'!AP10),ISNUMBER('Mediums (Working)'!AQ10)),IF(AND('Mediums (Working)'!AO10&gt;=$C$5,MAX('Mediums (Working)'!AO10,'Mediums (Working)'!AP10,'Mediums (Working)'!AQ10)-MIN('Mediums (Working)'!AO10,'Mediums (Working)'!AP10,'Mediums (Working)'!AQ10)&lt;=$C$4),1,0),0)</f>
        <v>0</v>
      </c>
      <c r="AY11" s="46" t="n">
        <v>0</v>
      </c>
      <c r="AZ11" s="46" t="n">
        <v>0</v>
      </c>
    </row>
    <row r="12" customFormat="false" ht="15" hidden="false" customHeight="false" outlineLevel="0" collapsed="false">
      <c r="A12" s="15" t="s">
        <v>173</v>
      </c>
      <c r="B12" s="16" t="s">
        <v>153</v>
      </c>
      <c r="C12" s="73" t="n">
        <f aca="false" t="array" ref="C12:C12">MIN(IF(ISNUMBER('Mediums (Working)'!$C$11:$AQ$11)*('Mediums (Working)'!$C$11:$AQ$11&gt;=$C$3),'Mediums (Working)'!$C$3:$AQ$3,999))</f>
        <v>37</v>
      </c>
      <c r="D12" s="73" t="n">
        <f aca="false">IFERROR(MATCH(1,L12:AZ12,0),999)</f>
        <v>37</v>
      </c>
      <c r="E12" s="73" t="n">
        <f aca="false">MIN(C12,D12)</f>
        <v>37</v>
      </c>
      <c r="F12" s="46" t="str">
        <f aca="false">IF(E12=999,"not finished by last scan",IF(C12&lt;=D12,"70 °F","stall"))</f>
        <v>70 °F</v>
      </c>
      <c r="G12" s="74" t="n">
        <f aca="false">IF(E12=999,"",INDEX('Mediums (Working)'!$C$571:$AQ$571,E12))</f>
        <v>46299.1041666667</v>
      </c>
      <c r="H12" s="47" t="n">
        <f aca="false">IF(E12=999,"",(G12-'Temp Bands'!$C$3)*24)</f>
        <v>11.5</v>
      </c>
      <c r="I12" s="48" t="n">
        <f aca="false">IF(E12=999,"",INDEX('Mediums (Working)'!$C$11:$AQ$11,E12))</f>
        <v>71.9087826466739</v>
      </c>
      <c r="L12" s="75" t="n">
        <f aca="false">IF(AND(ISNUMBER('Mediums (Working)'!C11),ISNUMBER('Mediums (Working)'!D11),ISNUMBER('Mediums (Working)'!E11)),IF(AND('Mediums (Working)'!C11&gt;=$C$5,MAX('Mediums (Working)'!C11,'Mediums (Working)'!D11,'Mediums (Working)'!E11)-MIN('Mediums (Working)'!C11,'Mediums (Working)'!D11,'Mediums (Working)'!E11)&lt;=$C$4),1,0),0)</f>
        <v>0</v>
      </c>
      <c r="M12" s="75" t="n">
        <f aca="false">IF(AND(ISNUMBER('Mediums (Working)'!D11),ISNUMBER('Mediums (Working)'!E11),ISNUMBER('Mediums (Working)'!F11)),IF(AND('Mediums (Working)'!D11&gt;=$C$5,MAX('Mediums (Working)'!D11,'Mediums (Working)'!E11,'Mediums (Working)'!F11)-MIN('Mediums (Working)'!D11,'Mediums (Working)'!E11,'Mediums (Working)'!F11)&lt;=$C$4),1,0),0)</f>
        <v>0</v>
      </c>
      <c r="N12" s="75" t="n">
        <f aca="false">IF(AND(ISNUMBER('Mediums (Working)'!E11),ISNUMBER('Mediums (Working)'!F11),ISNUMBER('Mediums (Working)'!G11)),IF(AND('Mediums (Working)'!E11&gt;=$C$5,MAX('Mediums (Working)'!E11,'Mediums (Working)'!F11,'Mediums (Working)'!G11)-MIN('Mediums (Working)'!E11,'Mediums (Working)'!F11,'Mediums (Working)'!G11)&lt;=$C$4),1,0),0)</f>
        <v>0</v>
      </c>
      <c r="O12" s="75" t="n">
        <f aca="false">IF(AND(ISNUMBER('Mediums (Working)'!F11),ISNUMBER('Mediums (Working)'!G11),ISNUMBER('Mediums (Working)'!H11)),IF(AND('Mediums (Working)'!F11&gt;=$C$5,MAX('Mediums (Working)'!F11,'Mediums (Working)'!G11,'Mediums (Working)'!H11)-MIN('Mediums (Working)'!F11,'Mediums (Working)'!G11,'Mediums (Working)'!H11)&lt;=$C$4),1,0),0)</f>
        <v>0</v>
      </c>
      <c r="P12" s="75" t="n">
        <f aca="false">IF(AND(ISNUMBER('Mediums (Working)'!G11),ISNUMBER('Mediums (Working)'!H11),ISNUMBER('Mediums (Working)'!I11)),IF(AND('Mediums (Working)'!G11&gt;=$C$5,MAX('Mediums (Working)'!G11,'Mediums (Working)'!H11,'Mediums (Working)'!I11)-MIN('Mediums (Working)'!G11,'Mediums (Working)'!H11,'Mediums (Working)'!I11)&lt;=$C$4),1,0),0)</f>
        <v>0</v>
      </c>
      <c r="Q12" s="75" t="n">
        <f aca="false">IF(AND(ISNUMBER('Mediums (Working)'!H11),ISNUMBER('Mediums (Working)'!I11),ISNUMBER('Mediums (Working)'!J11)),IF(AND('Mediums (Working)'!H11&gt;=$C$5,MAX('Mediums (Working)'!H11,'Mediums (Working)'!I11,'Mediums (Working)'!J11)-MIN('Mediums (Working)'!H11,'Mediums (Working)'!I11,'Mediums (Working)'!J11)&lt;=$C$4),1,0),0)</f>
        <v>0</v>
      </c>
      <c r="R12" s="75" t="n">
        <f aca="false">IF(AND(ISNUMBER('Mediums (Working)'!I11),ISNUMBER('Mediums (Working)'!J11),ISNUMBER('Mediums (Working)'!K11)),IF(AND('Mediums (Working)'!I11&gt;=$C$5,MAX('Mediums (Working)'!I11,'Mediums (Working)'!J11,'Mediums (Working)'!K11)-MIN('Mediums (Working)'!I11,'Mediums (Working)'!J11,'Mediums (Working)'!K11)&lt;=$C$4),1,0),0)</f>
        <v>0</v>
      </c>
      <c r="S12" s="75" t="n">
        <f aca="false">IF(AND(ISNUMBER('Mediums (Working)'!J11),ISNUMBER('Mediums (Working)'!K11),ISNUMBER('Mediums (Working)'!L11)),IF(AND('Mediums (Working)'!J11&gt;=$C$5,MAX('Mediums (Working)'!J11,'Mediums (Working)'!K11,'Mediums (Working)'!L11)-MIN('Mediums (Working)'!J11,'Mediums (Working)'!K11,'Mediums (Working)'!L11)&lt;=$C$4),1,0),0)</f>
        <v>0</v>
      </c>
      <c r="T12" s="75" t="n">
        <f aca="false">IF(AND(ISNUMBER('Mediums (Working)'!K11),ISNUMBER('Mediums (Working)'!L11),ISNUMBER('Mediums (Working)'!M11)),IF(AND('Mediums (Working)'!K11&gt;=$C$5,MAX('Mediums (Working)'!K11,'Mediums (Working)'!L11,'Mediums (Working)'!M11)-MIN('Mediums (Working)'!K11,'Mediums (Working)'!L11,'Mediums (Working)'!M11)&lt;=$C$4),1,0),0)</f>
        <v>0</v>
      </c>
      <c r="U12" s="75" t="n">
        <f aca="false">IF(AND(ISNUMBER('Mediums (Working)'!L11),ISNUMBER('Mediums (Working)'!M11),ISNUMBER('Mediums (Working)'!N11)),IF(AND('Mediums (Working)'!L11&gt;=$C$5,MAX('Mediums (Working)'!L11,'Mediums (Working)'!M11,'Mediums (Working)'!N11)-MIN('Mediums (Working)'!L11,'Mediums (Working)'!M11,'Mediums (Working)'!N11)&lt;=$C$4),1,0),0)</f>
        <v>0</v>
      </c>
      <c r="V12" s="75" t="n">
        <f aca="false">IF(AND(ISNUMBER('Mediums (Working)'!M11),ISNUMBER('Mediums (Working)'!N11),ISNUMBER('Mediums (Working)'!O11)),IF(AND('Mediums (Working)'!M11&gt;=$C$5,MAX('Mediums (Working)'!M11,'Mediums (Working)'!N11,'Mediums (Working)'!O11)-MIN('Mediums (Working)'!M11,'Mediums (Working)'!N11,'Mediums (Working)'!O11)&lt;=$C$4),1,0),0)</f>
        <v>0</v>
      </c>
      <c r="W12" s="75" t="n">
        <f aca="false">IF(AND(ISNUMBER('Mediums (Working)'!N11),ISNUMBER('Mediums (Working)'!O11),ISNUMBER('Mediums (Working)'!P11)),IF(AND('Mediums (Working)'!N11&gt;=$C$5,MAX('Mediums (Working)'!N11,'Mediums (Working)'!O11,'Mediums (Working)'!P11)-MIN('Mediums (Working)'!N11,'Mediums (Working)'!O11,'Mediums (Working)'!P11)&lt;=$C$4),1,0),0)</f>
        <v>0</v>
      </c>
      <c r="X12" s="75" t="n">
        <f aca="false">IF(AND(ISNUMBER('Mediums (Working)'!O11),ISNUMBER('Mediums (Working)'!P11),ISNUMBER('Mediums (Working)'!Q11)),IF(AND('Mediums (Working)'!O11&gt;=$C$5,MAX('Mediums (Working)'!O11,'Mediums (Working)'!P11,'Mediums (Working)'!Q11)-MIN('Mediums (Working)'!O11,'Mediums (Working)'!P11,'Mediums (Working)'!Q11)&lt;=$C$4),1,0),0)</f>
        <v>0</v>
      </c>
      <c r="Y12" s="75" t="n">
        <f aca="false">IF(AND(ISNUMBER('Mediums (Working)'!P11),ISNUMBER('Mediums (Working)'!Q11),ISNUMBER('Mediums (Working)'!R11)),IF(AND('Mediums (Working)'!P11&gt;=$C$5,MAX('Mediums (Working)'!P11,'Mediums (Working)'!Q11,'Mediums (Working)'!R11)-MIN('Mediums (Working)'!P11,'Mediums (Working)'!Q11,'Mediums (Working)'!R11)&lt;=$C$4),1,0),0)</f>
        <v>0</v>
      </c>
      <c r="Z12" s="75" t="n">
        <f aca="false">IF(AND(ISNUMBER('Mediums (Working)'!Q11),ISNUMBER('Mediums (Working)'!R11),ISNUMBER('Mediums (Working)'!S11)),IF(AND('Mediums (Working)'!Q11&gt;=$C$5,MAX('Mediums (Working)'!Q11,'Mediums (Working)'!R11,'Mediums (Working)'!S11)-MIN('Mediums (Working)'!Q11,'Mediums (Working)'!R11,'Mediums (Working)'!S11)&lt;=$C$4),1,0),0)</f>
        <v>0</v>
      </c>
      <c r="AA12" s="75" t="n">
        <f aca="false">IF(AND(ISNUMBER('Mediums (Working)'!R11),ISNUMBER('Mediums (Working)'!S11),ISNUMBER('Mediums (Working)'!T11)),IF(AND('Mediums (Working)'!R11&gt;=$C$5,MAX('Mediums (Working)'!R11,'Mediums (Working)'!S11,'Mediums (Working)'!T11)-MIN('Mediums (Working)'!R11,'Mediums (Working)'!S11,'Mediums (Working)'!T11)&lt;=$C$4),1,0),0)</f>
        <v>0</v>
      </c>
      <c r="AB12" s="75" t="n">
        <f aca="false">IF(AND(ISNUMBER('Mediums (Working)'!S11),ISNUMBER('Mediums (Working)'!T11),ISNUMBER('Mediums (Working)'!U11)),IF(AND('Mediums (Working)'!S11&gt;=$C$5,MAX('Mediums (Working)'!S11,'Mediums (Working)'!T11,'Mediums (Working)'!U11)-MIN('Mediums (Working)'!S11,'Mediums (Working)'!T11,'Mediums (Working)'!U11)&lt;=$C$4),1,0),0)</f>
        <v>0</v>
      </c>
      <c r="AC12" s="75" t="n">
        <f aca="false">IF(AND(ISNUMBER('Mediums (Working)'!T11),ISNUMBER('Mediums (Working)'!U11),ISNUMBER('Mediums (Working)'!V11)),IF(AND('Mediums (Working)'!T11&gt;=$C$5,MAX('Mediums (Working)'!T11,'Mediums (Working)'!U11,'Mediums (Working)'!V11)-MIN('Mediums (Working)'!T11,'Mediums (Working)'!U11,'Mediums (Working)'!V11)&lt;=$C$4),1,0),0)</f>
        <v>0</v>
      </c>
      <c r="AD12" s="75" t="n">
        <f aca="false">IF(AND(ISNUMBER('Mediums (Working)'!U11),ISNUMBER('Mediums (Working)'!V11),ISNUMBER('Mediums (Working)'!W11)),IF(AND('Mediums (Working)'!U11&gt;=$C$5,MAX('Mediums (Working)'!U11,'Mediums (Working)'!V11,'Mediums (Working)'!W11)-MIN('Mediums (Working)'!U11,'Mediums (Working)'!V11,'Mediums (Working)'!W11)&lt;=$C$4),1,0),0)</f>
        <v>0</v>
      </c>
      <c r="AE12" s="75" t="n">
        <f aca="false">IF(AND(ISNUMBER('Mediums (Working)'!V11),ISNUMBER('Mediums (Working)'!W11),ISNUMBER('Mediums (Working)'!X11)),IF(AND('Mediums (Working)'!V11&gt;=$C$5,MAX('Mediums (Working)'!V11,'Mediums (Working)'!W11,'Mediums (Working)'!X11)-MIN('Mediums (Working)'!V11,'Mediums (Working)'!W11,'Mediums (Working)'!X11)&lt;=$C$4),1,0),0)</f>
        <v>0</v>
      </c>
      <c r="AF12" s="75" t="n">
        <f aca="false">IF(AND(ISNUMBER('Mediums (Working)'!W11),ISNUMBER('Mediums (Working)'!X11),ISNUMBER('Mediums (Working)'!Y11)),IF(AND('Mediums (Working)'!W11&gt;=$C$5,MAX('Mediums (Working)'!W11,'Mediums (Working)'!X11,'Mediums (Working)'!Y11)-MIN('Mediums (Working)'!W11,'Mediums (Working)'!X11,'Mediums (Working)'!Y11)&lt;=$C$4),1,0),0)</f>
        <v>0</v>
      </c>
      <c r="AG12" s="75" t="n">
        <f aca="false">IF(AND(ISNUMBER('Mediums (Working)'!X11),ISNUMBER('Mediums (Working)'!Y11),ISNUMBER('Mediums (Working)'!Z11)),IF(AND('Mediums (Working)'!X11&gt;=$C$5,MAX('Mediums (Working)'!X11,'Mediums (Working)'!Y11,'Mediums (Working)'!Z11)-MIN('Mediums (Working)'!X11,'Mediums (Working)'!Y11,'Mediums (Working)'!Z11)&lt;=$C$4),1,0),0)</f>
        <v>0</v>
      </c>
      <c r="AH12" s="75" t="n">
        <f aca="false">IF(AND(ISNUMBER('Mediums (Working)'!Y11),ISNUMBER('Mediums (Working)'!Z11),ISNUMBER('Mediums (Working)'!AA11)),IF(AND('Mediums (Working)'!Y11&gt;=$C$5,MAX('Mediums (Working)'!Y11,'Mediums (Working)'!Z11,'Mediums (Working)'!AA11)-MIN('Mediums (Working)'!Y11,'Mediums (Working)'!Z11,'Mediums (Working)'!AA11)&lt;=$C$4),1,0),0)</f>
        <v>0</v>
      </c>
      <c r="AI12" s="75" t="n">
        <f aca="false">IF(AND(ISNUMBER('Mediums (Working)'!Z11),ISNUMBER('Mediums (Working)'!AA11),ISNUMBER('Mediums (Working)'!AB11)),IF(AND('Mediums (Working)'!Z11&gt;=$C$5,MAX('Mediums (Working)'!Z11,'Mediums (Working)'!AA11,'Mediums (Working)'!AB11)-MIN('Mediums (Working)'!Z11,'Mediums (Working)'!AA11,'Mediums (Working)'!AB11)&lt;=$C$4),1,0),0)</f>
        <v>0</v>
      </c>
      <c r="AJ12" s="75" t="n">
        <f aca="false">IF(AND(ISNUMBER('Mediums (Working)'!AA11),ISNUMBER('Mediums (Working)'!AB11),ISNUMBER('Mediums (Working)'!AC11)),IF(AND('Mediums (Working)'!AA11&gt;=$C$5,MAX('Mediums (Working)'!AA11,'Mediums (Working)'!AB11,'Mediums (Working)'!AC11)-MIN('Mediums (Working)'!AA11,'Mediums (Working)'!AB11,'Mediums (Working)'!AC11)&lt;=$C$4),1,0),0)</f>
        <v>0</v>
      </c>
      <c r="AK12" s="75" t="n">
        <f aca="false">IF(AND(ISNUMBER('Mediums (Working)'!AB11),ISNUMBER('Mediums (Working)'!AC11),ISNUMBER('Mediums (Working)'!AD11)),IF(AND('Mediums (Working)'!AB11&gt;=$C$5,MAX('Mediums (Working)'!AB11,'Mediums (Working)'!AC11,'Mediums (Working)'!AD11)-MIN('Mediums (Working)'!AB11,'Mediums (Working)'!AC11,'Mediums (Working)'!AD11)&lt;=$C$4),1,0),0)</f>
        <v>0</v>
      </c>
      <c r="AL12" s="75" t="n">
        <f aca="false">IF(AND(ISNUMBER('Mediums (Working)'!AC11),ISNUMBER('Mediums (Working)'!AD11),ISNUMBER('Mediums (Working)'!AE11)),IF(AND('Mediums (Working)'!AC11&gt;=$C$5,MAX('Mediums (Working)'!AC11,'Mediums (Working)'!AD11,'Mediums (Working)'!AE11)-MIN('Mediums (Working)'!AC11,'Mediums (Working)'!AD11,'Mediums (Working)'!AE11)&lt;=$C$4),1,0),0)</f>
        <v>0</v>
      </c>
      <c r="AM12" s="75" t="n">
        <f aca="false">IF(AND(ISNUMBER('Mediums (Working)'!AD11),ISNUMBER('Mediums (Working)'!AE11),ISNUMBER('Mediums (Working)'!AF11)),IF(AND('Mediums (Working)'!AD11&gt;=$C$5,MAX('Mediums (Working)'!AD11,'Mediums (Working)'!AE11,'Mediums (Working)'!AF11)-MIN('Mediums (Working)'!AD11,'Mediums (Working)'!AE11,'Mediums (Working)'!AF11)&lt;=$C$4),1,0),0)</f>
        <v>0</v>
      </c>
      <c r="AN12" s="75" t="n">
        <f aca="false">IF(AND(ISNUMBER('Mediums (Working)'!AE11),ISNUMBER('Mediums (Working)'!AF11),ISNUMBER('Mediums (Working)'!AG11)),IF(AND('Mediums (Working)'!AE11&gt;=$C$5,MAX('Mediums (Working)'!AE11,'Mediums (Working)'!AF11,'Mediums (Working)'!AG11)-MIN('Mediums (Working)'!AE11,'Mediums (Working)'!AF11,'Mediums (Working)'!AG11)&lt;=$C$4),1,0),0)</f>
        <v>0</v>
      </c>
      <c r="AO12" s="75" t="n">
        <f aca="false">IF(AND(ISNUMBER('Mediums (Working)'!AF11),ISNUMBER('Mediums (Working)'!AG11),ISNUMBER('Mediums (Working)'!AH11)),IF(AND('Mediums (Working)'!AF11&gt;=$C$5,MAX('Mediums (Working)'!AF11,'Mediums (Working)'!AG11,'Mediums (Working)'!AH11)-MIN('Mediums (Working)'!AF11,'Mediums (Working)'!AG11,'Mediums (Working)'!AH11)&lt;=$C$4),1,0),0)</f>
        <v>0</v>
      </c>
      <c r="AP12" s="75" t="n">
        <f aca="false">IF(AND(ISNUMBER('Mediums (Working)'!AG11),ISNUMBER('Mediums (Working)'!AH11),ISNUMBER('Mediums (Working)'!AI11)),IF(AND('Mediums (Working)'!AG11&gt;=$C$5,MAX('Mediums (Working)'!AG11,'Mediums (Working)'!AH11,'Mediums (Working)'!AI11)-MIN('Mediums (Working)'!AG11,'Mediums (Working)'!AH11,'Mediums (Working)'!AI11)&lt;=$C$4),1,0),0)</f>
        <v>0</v>
      </c>
      <c r="AQ12" s="75" t="n">
        <f aca="false">IF(AND(ISNUMBER('Mediums (Working)'!AH11),ISNUMBER('Mediums (Working)'!AI11),ISNUMBER('Mediums (Working)'!AJ11)),IF(AND('Mediums (Working)'!AH11&gt;=$C$5,MAX('Mediums (Working)'!AH11,'Mediums (Working)'!AI11,'Mediums (Working)'!AJ11)-MIN('Mediums (Working)'!AH11,'Mediums (Working)'!AI11,'Mediums (Working)'!AJ11)&lt;=$C$4),1,0),0)</f>
        <v>0</v>
      </c>
      <c r="AR12" s="75" t="n">
        <f aca="false">IF(AND(ISNUMBER('Mediums (Working)'!AI11),ISNUMBER('Mediums (Working)'!AJ11),ISNUMBER('Mediums (Working)'!AK11)),IF(AND('Mediums (Working)'!AI11&gt;=$C$5,MAX('Mediums (Working)'!AI11,'Mediums (Working)'!AJ11,'Mediums (Working)'!AK11)-MIN('Mediums (Working)'!AI11,'Mediums (Working)'!AJ11,'Mediums (Working)'!AK11)&lt;=$C$4),1,0),0)</f>
        <v>0</v>
      </c>
      <c r="AS12" s="75" t="n">
        <f aca="false">IF(AND(ISNUMBER('Mediums (Working)'!AJ11),ISNUMBER('Mediums (Working)'!AK11),ISNUMBER('Mediums (Working)'!AL11)),IF(AND('Mediums (Working)'!AJ11&gt;=$C$5,MAX('Mediums (Working)'!AJ11,'Mediums (Working)'!AK11,'Mediums (Working)'!AL11)-MIN('Mediums (Working)'!AJ11,'Mediums (Working)'!AK11,'Mediums (Working)'!AL11)&lt;=$C$4),1,0),0)</f>
        <v>0</v>
      </c>
      <c r="AT12" s="75" t="n">
        <f aca="false">IF(AND(ISNUMBER('Mediums (Working)'!AK11),ISNUMBER('Mediums (Working)'!AL11),ISNUMBER('Mediums (Working)'!AM11)),IF(AND('Mediums (Working)'!AK11&gt;=$C$5,MAX('Mediums (Working)'!AK11,'Mediums (Working)'!AL11,'Mediums (Working)'!AM11)-MIN('Mediums (Working)'!AK11,'Mediums (Working)'!AL11,'Mediums (Working)'!AM11)&lt;=$C$4),1,0),0)</f>
        <v>0</v>
      </c>
      <c r="AU12" s="75" t="n">
        <f aca="false">IF(AND(ISNUMBER('Mediums (Working)'!AL11),ISNUMBER('Mediums (Working)'!AM11),ISNUMBER('Mediums (Working)'!AN11)),IF(AND('Mediums (Working)'!AL11&gt;=$C$5,MAX('Mediums (Working)'!AL11,'Mediums (Working)'!AM11,'Mediums (Working)'!AN11)-MIN('Mediums (Working)'!AL11,'Mediums (Working)'!AM11,'Mediums (Working)'!AN11)&lt;=$C$4),1,0),0)</f>
        <v>0</v>
      </c>
      <c r="AV12" s="75" t="n">
        <f aca="false">IF(AND(ISNUMBER('Mediums (Working)'!AM11),ISNUMBER('Mediums (Working)'!AN11),ISNUMBER('Mediums (Working)'!AO11)),IF(AND('Mediums (Working)'!AM11&gt;=$C$5,MAX('Mediums (Working)'!AM11,'Mediums (Working)'!AN11,'Mediums (Working)'!AO11)-MIN('Mediums (Working)'!AM11,'Mediums (Working)'!AN11,'Mediums (Working)'!AO11)&lt;=$C$4),1,0),0)</f>
        <v>1</v>
      </c>
      <c r="AW12" s="75" t="n">
        <f aca="false">IF(AND(ISNUMBER('Mediums (Working)'!AN11),ISNUMBER('Mediums (Working)'!AO11),ISNUMBER('Mediums (Working)'!AP11)),IF(AND('Mediums (Working)'!AN11&gt;=$C$5,MAX('Mediums (Working)'!AN11,'Mediums (Working)'!AO11,'Mediums (Working)'!AP11)-MIN('Mediums (Working)'!AN11,'Mediums (Working)'!AO11,'Mediums (Working)'!AP11)&lt;=$C$4),1,0),0)</f>
        <v>0</v>
      </c>
      <c r="AX12" s="75" t="n">
        <f aca="false">IF(AND(ISNUMBER('Mediums (Working)'!AO11),ISNUMBER('Mediums (Working)'!AP11),ISNUMBER('Mediums (Working)'!AQ11)),IF(AND('Mediums (Working)'!AO11&gt;=$C$5,MAX('Mediums (Working)'!AO11,'Mediums (Working)'!AP11,'Mediums (Working)'!AQ11)-MIN('Mediums (Working)'!AO11,'Mediums (Working)'!AP11,'Mediums (Working)'!AQ11)&lt;=$C$4),1,0),0)</f>
        <v>0</v>
      </c>
      <c r="AY12" s="46" t="n">
        <v>0</v>
      </c>
      <c r="AZ12" s="46" t="n">
        <v>0</v>
      </c>
    </row>
    <row r="13" customFormat="false" ht="15" hidden="false" customHeight="false" outlineLevel="0" collapsed="false">
      <c r="A13" s="15" t="s">
        <v>176</v>
      </c>
      <c r="B13" s="16" t="s">
        <v>153</v>
      </c>
      <c r="C13" s="73" t="n">
        <f aca="false" t="array" ref="C13:C13">MIN(IF(ISNUMBER('Mediums (Working)'!$C$12:$AQ$12)*('Mediums (Working)'!$C$12:$AQ$12&gt;=$C$3),'Mediums (Working)'!$C$3:$AQ$3,999))</f>
        <v>37</v>
      </c>
      <c r="D13" s="73" t="n">
        <f aca="false">IFERROR(MATCH(1,L13:AZ13,0),999)</f>
        <v>37</v>
      </c>
      <c r="E13" s="73" t="n">
        <f aca="false">MIN(C13,D13)</f>
        <v>37</v>
      </c>
      <c r="F13" s="46" t="str">
        <f aca="false">IF(E13=999,"not finished by last scan",IF(C13&lt;=D13,"70 °F","stall"))</f>
        <v>70 °F</v>
      </c>
      <c r="G13" s="74" t="n">
        <f aca="false">IF(E13=999,"",INDEX('Mediums (Working)'!$C$572:$AQ$572,E13))</f>
        <v>46299.1042013889</v>
      </c>
      <c r="H13" s="47" t="n">
        <f aca="false">IF(E13=999,"",(G13-'Temp Bands'!$C$3)*24)</f>
        <v>11.5008333333333</v>
      </c>
      <c r="I13" s="48" t="n">
        <f aca="false">IF(E13=999,"",INDEX('Mediums (Working)'!$C$12:$AQ$12,E13))</f>
        <v>71.530832657537</v>
      </c>
      <c r="L13" s="75" t="n">
        <f aca="false">IF(AND(ISNUMBER('Mediums (Working)'!C12),ISNUMBER('Mediums (Working)'!D12),ISNUMBER('Mediums (Working)'!E12)),IF(AND('Mediums (Working)'!C12&gt;=$C$5,MAX('Mediums (Working)'!C12,'Mediums (Working)'!D12,'Mediums (Working)'!E12)-MIN('Mediums (Working)'!C12,'Mediums (Working)'!D12,'Mediums (Working)'!E12)&lt;=$C$4),1,0),0)</f>
        <v>0</v>
      </c>
      <c r="M13" s="75" t="n">
        <f aca="false">IF(AND(ISNUMBER('Mediums (Working)'!D12),ISNUMBER('Mediums (Working)'!E12),ISNUMBER('Mediums (Working)'!F12)),IF(AND('Mediums (Working)'!D12&gt;=$C$5,MAX('Mediums (Working)'!D12,'Mediums (Working)'!E12,'Mediums (Working)'!F12)-MIN('Mediums (Working)'!D12,'Mediums (Working)'!E12,'Mediums (Working)'!F12)&lt;=$C$4),1,0),0)</f>
        <v>0</v>
      </c>
      <c r="N13" s="75" t="n">
        <f aca="false">IF(AND(ISNUMBER('Mediums (Working)'!E12),ISNUMBER('Mediums (Working)'!F12),ISNUMBER('Mediums (Working)'!G12)),IF(AND('Mediums (Working)'!E12&gt;=$C$5,MAX('Mediums (Working)'!E12,'Mediums (Working)'!F12,'Mediums (Working)'!G12)-MIN('Mediums (Working)'!E12,'Mediums (Working)'!F12,'Mediums (Working)'!G12)&lt;=$C$4),1,0),0)</f>
        <v>0</v>
      </c>
      <c r="O13" s="75" t="n">
        <f aca="false">IF(AND(ISNUMBER('Mediums (Working)'!F12),ISNUMBER('Mediums (Working)'!G12),ISNUMBER('Mediums (Working)'!H12)),IF(AND('Mediums (Working)'!F12&gt;=$C$5,MAX('Mediums (Working)'!F12,'Mediums (Working)'!G12,'Mediums (Working)'!H12)-MIN('Mediums (Working)'!F12,'Mediums (Working)'!G12,'Mediums (Working)'!H12)&lt;=$C$4),1,0),0)</f>
        <v>0</v>
      </c>
      <c r="P13" s="75" t="n">
        <f aca="false">IF(AND(ISNUMBER('Mediums (Working)'!G12),ISNUMBER('Mediums (Working)'!H12),ISNUMBER('Mediums (Working)'!I12)),IF(AND('Mediums (Working)'!G12&gt;=$C$5,MAX('Mediums (Working)'!G12,'Mediums (Working)'!H12,'Mediums (Working)'!I12)-MIN('Mediums (Working)'!G12,'Mediums (Working)'!H12,'Mediums (Working)'!I12)&lt;=$C$4),1,0),0)</f>
        <v>0</v>
      </c>
      <c r="Q13" s="75" t="n">
        <f aca="false">IF(AND(ISNUMBER('Mediums (Working)'!H12),ISNUMBER('Mediums (Working)'!I12),ISNUMBER('Mediums (Working)'!J12)),IF(AND('Mediums (Working)'!H12&gt;=$C$5,MAX('Mediums (Working)'!H12,'Mediums (Working)'!I12,'Mediums (Working)'!J12)-MIN('Mediums (Working)'!H12,'Mediums (Working)'!I12,'Mediums (Working)'!J12)&lt;=$C$4),1,0),0)</f>
        <v>0</v>
      </c>
      <c r="R13" s="75" t="n">
        <f aca="false">IF(AND(ISNUMBER('Mediums (Working)'!I12),ISNUMBER('Mediums (Working)'!J12),ISNUMBER('Mediums (Working)'!K12)),IF(AND('Mediums (Working)'!I12&gt;=$C$5,MAX('Mediums (Working)'!I12,'Mediums (Working)'!J12,'Mediums (Working)'!K12)-MIN('Mediums (Working)'!I12,'Mediums (Working)'!J12,'Mediums (Working)'!K12)&lt;=$C$4),1,0),0)</f>
        <v>0</v>
      </c>
      <c r="S13" s="75" t="n">
        <f aca="false">IF(AND(ISNUMBER('Mediums (Working)'!J12),ISNUMBER('Mediums (Working)'!K12),ISNUMBER('Mediums (Working)'!L12)),IF(AND('Mediums (Working)'!J12&gt;=$C$5,MAX('Mediums (Working)'!J12,'Mediums (Working)'!K12,'Mediums (Working)'!L12)-MIN('Mediums (Working)'!J12,'Mediums (Working)'!K12,'Mediums (Working)'!L12)&lt;=$C$4),1,0),0)</f>
        <v>0</v>
      </c>
      <c r="T13" s="75" t="n">
        <f aca="false">IF(AND(ISNUMBER('Mediums (Working)'!K12),ISNUMBER('Mediums (Working)'!L12),ISNUMBER('Mediums (Working)'!M12)),IF(AND('Mediums (Working)'!K12&gt;=$C$5,MAX('Mediums (Working)'!K12,'Mediums (Working)'!L12,'Mediums (Working)'!M12)-MIN('Mediums (Working)'!K12,'Mediums (Working)'!L12,'Mediums (Working)'!M12)&lt;=$C$4),1,0),0)</f>
        <v>0</v>
      </c>
      <c r="U13" s="75" t="n">
        <f aca="false">IF(AND(ISNUMBER('Mediums (Working)'!L12),ISNUMBER('Mediums (Working)'!M12),ISNUMBER('Mediums (Working)'!N12)),IF(AND('Mediums (Working)'!L12&gt;=$C$5,MAX('Mediums (Working)'!L12,'Mediums (Working)'!M12,'Mediums (Working)'!N12)-MIN('Mediums (Working)'!L12,'Mediums (Working)'!M12,'Mediums (Working)'!N12)&lt;=$C$4),1,0),0)</f>
        <v>0</v>
      </c>
      <c r="V13" s="75" t="n">
        <f aca="false">IF(AND(ISNUMBER('Mediums (Working)'!M12),ISNUMBER('Mediums (Working)'!N12),ISNUMBER('Mediums (Working)'!O12)),IF(AND('Mediums (Working)'!M12&gt;=$C$5,MAX('Mediums (Working)'!M12,'Mediums (Working)'!N12,'Mediums (Working)'!O12)-MIN('Mediums (Working)'!M12,'Mediums (Working)'!N12,'Mediums (Working)'!O12)&lt;=$C$4),1,0),0)</f>
        <v>0</v>
      </c>
      <c r="W13" s="75" t="n">
        <f aca="false">IF(AND(ISNUMBER('Mediums (Working)'!N12),ISNUMBER('Mediums (Working)'!O12),ISNUMBER('Mediums (Working)'!P12)),IF(AND('Mediums (Working)'!N12&gt;=$C$5,MAX('Mediums (Working)'!N12,'Mediums (Working)'!O12,'Mediums (Working)'!P12)-MIN('Mediums (Working)'!N12,'Mediums (Working)'!O12,'Mediums (Working)'!P12)&lt;=$C$4),1,0),0)</f>
        <v>0</v>
      </c>
      <c r="X13" s="75" t="n">
        <f aca="false">IF(AND(ISNUMBER('Mediums (Working)'!O12),ISNUMBER('Mediums (Working)'!P12),ISNUMBER('Mediums (Working)'!Q12)),IF(AND('Mediums (Working)'!O12&gt;=$C$5,MAX('Mediums (Working)'!O12,'Mediums (Working)'!P12,'Mediums (Working)'!Q12)-MIN('Mediums (Working)'!O12,'Mediums (Working)'!P12,'Mediums (Working)'!Q12)&lt;=$C$4),1,0),0)</f>
        <v>0</v>
      </c>
      <c r="Y13" s="75" t="n">
        <f aca="false">IF(AND(ISNUMBER('Mediums (Working)'!P12),ISNUMBER('Mediums (Working)'!Q12),ISNUMBER('Mediums (Working)'!R12)),IF(AND('Mediums (Working)'!P12&gt;=$C$5,MAX('Mediums (Working)'!P12,'Mediums (Working)'!Q12,'Mediums (Working)'!R12)-MIN('Mediums (Working)'!P12,'Mediums (Working)'!Q12,'Mediums (Working)'!R12)&lt;=$C$4),1,0),0)</f>
        <v>0</v>
      </c>
      <c r="Z13" s="75" t="n">
        <f aca="false">IF(AND(ISNUMBER('Mediums (Working)'!Q12),ISNUMBER('Mediums (Working)'!R12),ISNUMBER('Mediums (Working)'!S12)),IF(AND('Mediums (Working)'!Q12&gt;=$C$5,MAX('Mediums (Working)'!Q12,'Mediums (Working)'!R12,'Mediums (Working)'!S12)-MIN('Mediums (Working)'!Q12,'Mediums (Working)'!R12,'Mediums (Working)'!S12)&lt;=$C$4),1,0),0)</f>
        <v>0</v>
      </c>
      <c r="AA13" s="75" t="n">
        <f aca="false">IF(AND(ISNUMBER('Mediums (Working)'!R12),ISNUMBER('Mediums (Working)'!S12),ISNUMBER('Mediums (Working)'!T12)),IF(AND('Mediums (Working)'!R12&gt;=$C$5,MAX('Mediums (Working)'!R12,'Mediums (Working)'!S12,'Mediums (Working)'!T12)-MIN('Mediums (Working)'!R12,'Mediums (Working)'!S12,'Mediums (Working)'!T12)&lt;=$C$4),1,0),0)</f>
        <v>0</v>
      </c>
      <c r="AB13" s="75" t="n">
        <f aca="false">IF(AND(ISNUMBER('Mediums (Working)'!S12),ISNUMBER('Mediums (Working)'!T12),ISNUMBER('Mediums (Working)'!U12)),IF(AND('Mediums (Working)'!S12&gt;=$C$5,MAX('Mediums (Working)'!S12,'Mediums (Working)'!T12,'Mediums (Working)'!U12)-MIN('Mediums (Working)'!S12,'Mediums (Working)'!T12,'Mediums (Working)'!U12)&lt;=$C$4),1,0),0)</f>
        <v>0</v>
      </c>
      <c r="AC13" s="75" t="n">
        <f aca="false">IF(AND(ISNUMBER('Mediums (Working)'!T12),ISNUMBER('Mediums (Working)'!U12),ISNUMBER('Mediums (Working)'!V12)),IF(AND('Mediums (Working)'!T12&gt;=$C$5,MAX('Mediums (Working)'!T12,'Mediums (Working)'!U12,'Mediums (Working)'!V12)-MIN('Mediums (Working)'!T12,'Mediums (Working)'!U12,'Mediums (Working)'!V12)&lt;=$C$4),1,0),0)</f>
        <v>0</v>
      </c>
      <c r="AD13" s="75" t="n">
        <f aca="false">IF(AND(ISNUMBER('Mediums (Working)'!U12),ISNUMBER('Mediums (Working)'!V12),ISNUMBER('Mediums (Working)'!W12)),IF(AND('Mediums (Working)'!U12&gt;=$C$5,MAX('Mediums (Working)'!U12,'Mediums (Working)'!V12,'Mediums (Working)'!W12)-MIN('Mediums (Working)'!U12,'Mediums (Working)'!V12,'Mediums (Working)'!W12)&lt;=$C$4),1,0),0)</f>
        <v>0</v>
      </c>
      <c r="AE13" s="75" t="n">
        <f aca="false">IF(AND(ISNUMBER('Mediums (Working)'!V12),ISNUMBER('Mediums (Working)'!W12),ISNUMBER('Mediums (Working)'!X12)),IF(AND('Mediums (Working)'!V12&gt;=$C$5,MAX('Mediums (Working)'!V12,'Mediums (Working)'!W12,'Mediums (Working)'!X12)-MIN('Mediums (Working)'!V12,'Mediums (Working)'!W12,'Mediums (Working)'!X12)&lt;=$C$4),1,0),0)</f>
        <v>0</v>
      </c>
      <c r="AF13" s="75" t="n">
        <f aca="false">IF(AND(ISNUMBER('Mediums (Working)'!W12),ISNUMBER('Mediums (Working)'!X12),ISNUMBER('Mediums (Working)'!Y12)),IF(AND('Mediums (Working)'!W12&gt;=$C$5,MAX('Mediums (Working)'!W12,'Mediums (Working)'!X12,'Mediums (Working)'!Y12)-MIN('Mediums (Working)'!W12,'Mediums (Working)'!X12,'Mediums (Working)'!Y12)&lt;=$C$4),1,0),0)</f>
        <v>0</v>
      </c>
      <c r="AG13" s="75" t="n">
        <f aca="false">IF(AND(ISNUMBER('Mediums (Working)'!X12),ISNUMBER('Mediums (Working)'!Y12),ISNUMBER('Mediums (Working)'!Z12)),IF(AND('Mediums (Working)'!X12&gt;=$C$5,MAX('Mediums (Working)'!X12,'Mediums (Working)'!Y12,'Mediums (Working)'!Z12)-MIN('Mediums (Working)'!X12,'Mediums (Working)'!Y12,'Mediums (Working)'!Z12)&lt;=$C$4),1,0),0)</f>
        <v>0</v>
      </c>
      <c r="AH13" s="75" t="n">
        <f aca="false">IF(AND(ISNUMBER('Mediums (Working)'!Y12),ISNUMBER('Mediums (Working)'!Z12),ISNUMBER('Mediums (Working)'!AA12)),IF(AND('Mediums (Working)'!Y12&gt;=$C$5,MAX('Mediums (Working)'!Y12,'Mediums (Working)'!Z12,'Mediums (Working)'!AA12)-MIN('Mediums (Working)'!Y12,'Mediums (Working)'!Z12,'Mediums (Working)'!AA12)&lt;=$C$4),1,0),0)</f>
        <v>0</v>
      </c>
      <c r="AI13" s="75" t="n">
        <f aca="false">IF(AND(ISNUMBER('Mediums (Working)'!Z12),ISNUMBER('Mediums (Working)'!AA12),ISNUMBER('Mediums (Working)'!AB12)),IF(AND('Mediums (Working)'!Z12&gt;=$C$5,MAX('Mediums (Working)'!Z12,'Mediums (Working)'!AA12,'Mediums (Working)'!AB12)-MIN('Mediums (Working)'!Z12,'Mediums (Working)'!AA12,'Mediums (Working)'!AB12)&lt;=$C$4),1,0),0)</f>
        <v>0</v>
      </c>
      <c r="AJ13" s="75" t="n">
        <f aca="false">IF(AND(ISNUMBER('Mediums (Working)'!AA12),ISNUMBER('Mediums (Working)'!AB12),ISNUMBER('Mediums (Working)'!AC12)),IF(AND('Mediums (Working)'!AA12&gt;=$C$5,MAX('Mediums (Working)'!AA12,'Mediums (Working)'!AB12,'Mediums (Working)'!AC12)-MIN('Mediums (Working)'!AA12,'Mediums (Working)'!AB12,'Mediums (Working)'!AC12)&lt;=$C$4),1,0),0)</f>
        <v>0</v>
      </c>
      <c r="AK13" s="75" t="n">
        <f aca="false">IF(AND(ISNUMBER('Mediums (Working)'!AB12),ISNUMBER('Mediums (Working)'!AC12),ISNUMBER('Mediums (Working)'!AD12)),IF(AND('Mediums (Working)'!AB12&gt;=$C$5,MAX('Mediums (Working)'!AB12,'Mediums (Working)'!AC12,'Mediums (Working)'!AD12)-MIN('Mediums (Working)'!AB12,'Mediums (Working)'!AC12,'Mediums (Working)'!AD12)&lt;=$C$4),1,0),0)</f>
        <v>0</v>
      </c>
      <c r="AL13" s="75" t="n">
        <f aca="false">IF(AND(ISNUMBER('Mediums (Working)'!AC12),ISNUMBER('Mediums (Working)'!AD12),ISNUMBER('Mediums (Working)'!AE12)),IF(AND('Mediums (Working)'!AC12&gt;=$C$5,MAX('Mediums (Working)'!AC12,'Mediums (Working)'!AD12,'Mediums (Working)'!AE12)-MIN('Mediums (Working)'!AC12,'Mediums (Working)'!AD12,'Mediums (Working)'!AE12)&lt;=$C$4),1,0),0)</f>
        <v>0</v>
      </c>
      <c r="AM13" s="75" t="n">
        <f aca="false">IF(AND(ISNUMBER('Mediums (Working)'!AD12),ISNUMBER('Mediums (Working)'!AE12),ISNUMBER('Mediums (Working)'!AF12)),IF(AND('Mediums (Working)'!AD12&gt;=$C$5,MAX('Mediums (Working)'!AD12,'Mediums (Working)'!AE12,'Mediums (Working)'!AF12)-MIN('Mediums (Working)'!AD12,'Mediums (Working)'!AE12,'Mediums (Working)'!AF12)&lt;=$C$4),1,0),0)</f>
        <v>0</v>
      </c>
      <c r="AN13" s="75" t="n">
        <f aca="false">IF(AND(ISNUMBER('Mediums (Working)'!AE12),ISNUMBER('Mediums (Working)'!AF12),ISNUMBER('Mediums (Working)'!AG12)),IF(AND('Mediums (Working)'!AE12&gt;=$C$5,MAX('Mediums (Working)'!AE12,'Mediums (Working)'!AF12,'Mediums (Working)'!AG12)-MIN('Mediums (Working)'!AE12,'Mediums (Working)'!AF12,'Mediums (Working)'!AG12)&lt;=$C$4),1,0),0)</f>
        <v>0</v>
      </c>
      <c r="AO13" s="75" t="n">
        <f aca="false">IF(AND(ISNUMBER('Mediums (Working)'!AF12),ISNUMBER('Mediums (Working)'!AG12),ISNUMBER('Mediums (Working)'!AH12)),IF(AND('Mediums (Working)'!AF12&gt;=$C$5,MAX('Mediums (Working)'!AF12,'Mediums (Working)'!AG12,'Mediums (Working)'!AH12)-MIN('Mediums (Working)'!AF12,'Mediums (Working)'!AG12,'Mediums (Working)'!AH12)&lt;=$C$4),1,0),0)</f>
        <v>0</v>
      </c>
      <c r="AP13" s="75" t="n">
        <f aca="false">IF(AND(ISNUMBER('Mediums (Working)'!AG12),ISNUMBER('Mediums (Working)'!AH12),ISNUMBER('Mediums (Working)'!AI12)),IF(AND('Mediums (Working)'!AG12&gt;=$C$5,MAX('Mediums (Working)'!AG12,'Mediums (Working)'!AH12,'Mediums (Working)'!AI12)-MIN('Mediums (Working)'!AG12,'Mediums (Working)'!AH12,'Mediums (Working)'!AI12)&lt;=$C$4),1,0),0)</f>
        <v>0</v>
      </c>
      <c r="AQ13" s="75" t="n">
        <f aca="false">IF(AND(ISNUMBER('Mediums (Working)'!AH12),ISNUMBER('Mediums (Working)'!AI12),ISNUMBER('Mediums (Working)'!AJ12)),IF(AND('Mediums (Working)'!AH12&gt;=$C$5,MAX('Mediums (Working)'!AH12,'Mediums (Working)'!AI12,'Mediums (Working)'!AJ12)-MIN('Mediums (Working)'!AH12,'Mediums (Working)'!AI12,'Mediums (Working)'!AJ12)&lt;=$C$4),1,0),0)</f>
        <v>0</v>
      </c>
      <c r="AR13" s="75" t="n">
        <f aca="false">IF(AND(ISNUMBER('Mediums (Working)'!AI12),ISNUMBER('Mediums (Working)'!AJ12),ISNUMBER('Mediums (Working)'!AK12)),IF(AND('Mediums (Working)'!AI12&gt;=$C$5,MAX('Mediums (Working)'!AI12,'Mediums (Working)'!AJ12,'Mediums (Working)'!AK12)-MIN('Mediums (Working)'!AI12,'Mediums (Working)'!AJ12,'Mediums (Working)'!AK12)&lt;=$C$4),1,0),0)</f>
        <v>0</v>
      </c>
      <c r="AS13" s="75" t="n">
        <f aca="false">IF(AND(ISNUMBER('Mediums (Working)'!AJ12),ISNUMBER('Mediums (Working)'!AK12),ISNUMBER('Mediums (Working)'!AL12)),IF(AND('Mediums (Working)'!AJ12&gt;=$C$5,MAX('Mediums (Working)'!AJ12,'Mediums (Working)'!AK12,'Mediums (Working)'!AL12)-MIN('Mediums (Working)'!AJ12,'Mediums (Working)'!AK12,'Mediums (Working)'!AL12)&lt;=$C$4),1,0),0)</f>
        <v>0</v>
      </c>
      <c r="AT13" s="75" t="n">
        <f aca="false">IF(AND(ISNUMBER('Mediums (Working)'!AK12),ISNUMBER('Mediums (Working)'!AL12),ISNUMBER('Mediums (Working)'!AM12)),IF(AND('Mediums (Working)'!AK12&gt;=$C$5,MAX('Mediums (Working)'!AK12,'Mediums (Working)'!AL12,'Mediums (Working)'!AM12)-MIN('Mediums (Working)'!AK12,'Mediums (Working)'!AL12,'Mediums (Working)'!AM12)&lt;=$C$4),1,0),0)</f>
        <v>0</v>
      </c>
      <c r="AU13" s="75" t="n">
        <f aca="false">IF(AND(ISNUMBER('Mediums (Working)'!AL12),ISNUMBER('Mediums (Working)'!AM12),ISNUMBER('Mediums (Working)'!AN12)),IF(AND('Mediums (Working)'!AL12&gt;=$C$5,MAX('Mediums (Working)'!AL12,'Mediums (Working)'!AM12,'Mediums (Working)'!AN12)-MIN('Mediums (Working)'!AL12,'Mediums (Working)'!AM12,'Mediums (Working)'!AN12)&lt;=$C$4),1,0),0)</f>
        <v>0</v>
      </c>
      <c r="AV13" s="75" t="n">
        <f aca="false">IF(AND(ISNUMBER('Mediums (Working)'!AM12),ISNUMBER('Mediums (Working)'!AN12),ISNUMBER('Mediums (Working)'!AO12)),IF(AND('Mediums (Working)'!AM12&gt;=$C$5,MAX('Mediums (Working)'!AM12,'Mediums (Working)'!AN12,'Mediums (Working)'!AO12)-MIN('Mediums (Working)'!AM12,'Mediums (Working)'!AN12,'Mediums (Working)'!AO12)&lt;=$C$4),1,0),0)</f>
        <v>1</v>
      </c>
      <c r="AW13" s="75" t="n">
        <f aca="false">IF(AND(ISNUMBER('Mediums (Working)'!AN12),ISNUMBER('Mediums (Working)'!AO12),ISNUMBER('Mediums (Working)'!AP12)),IF(AND('Mediums (Working)'!AN12&gt;=$C$5,MAX('Mediums (Working)'!AN12,'Mediums (Working)'!AO12,'Mediums (Working)'!AP12)-MIN('Mediums (Working)'!AN12,'Mediums (Working)'!AO12,'Mediums (Working)'!AP12)&lt;=$C$4),1,0),0)</f>
        <v>0</v>
      </c>
      <c r="AX13" s="75" t="n">
        <f aca="false">IF(AND(ISNUMBER('Mediums (Working)'!AO12),ISNUMBER('Mediums (Working)'!AP12),ISNUMBER('Mediums (Working)'!AQ12)),IF(AND('Mediums (Working)'!AO12&gt;=$C$5,MAX('Mediums (Working)'!AO12,'Mediums (Working)'!AP12,'Mediums (Working)'!AQ12)-MIN('Mediums (Working)'!AO12,'Mediums (Working)'!AP12,'Mediums (Working)'!AQ12)&lt;=$C$4),1,0),0)</f>
        <v>0</v>
      </c>
      <c r="AY13" s="46" t="n">
        <v>0</v>
      </c>
      <c r="AZ13" s="46" t="n">
        <v>0</v>
      </c>
    </row>
    <row r="14" customFormat="false" ht="15" hidden="false" customHeight="false" outlineLevel="0" collapsed="false">
      <c r="A14" s="15" t="s">
        <v>179</v>
      </c>
      <c r="B14" s="16" t="s">
        <v>153</v>
      </c>
      <c r="C14" s="73" t="n">
        <f aca="false" t="array" ref="C14:C14">MIN(IF(ISNUMBER('Mediums (Working)'!$C$13:$AQ$13)*('Mediums (Working)'!$C$13:$AQ$13&gt;=$C$3),'Mediums (Working)'!$C$3:$AQ$3,999))</f>
        <v>37</v>
      </c>
      <c r="D14" s="73" t="n">
        <f aca="false">IFERROR(MATCH(1,L14:AZ14,0),999)</f>
        <v>999</v>
      </c>
      <c r="E14" s="73" t="n">
        <f aca="false">MIN(C14,D14)</f>
        <v>37</v>
      </c>
      <c r="F14" s="46" t="str">
        <f aca="false">IF(E14=999,"not finished by last scan",IF(C14&lt;=D14,"70 °F","stall"))</f>
        <v>70 °F</v>
      </c>
      <c r="G14" s="74" t="n">
        <f aca="false">IF(E14=999,"",INDEX('Mediums (Working)'!$C$573:$AQ$573,E14))</f>
        <v>46299.104224537</v>
      </c>
      <c r="H14" s="47" t="n">
        <f aca="false">IF(E14=999,"",(G14-'Temp Bands'!$C$3)*24)</f>
        <v>11.5013888888889</v>
      </c>
      <c r="I14" s="48" t="n">
        <f aca="false">IF(E14=999,"",INDEX('Mediums (Working)'!$C$13:$AQ$13,E14))</f>
        <v>71.6582988223656</v>
      </c>
      <c r="L14" s="75" t="n">
        <f aca="false">IF(AND(ISNUMBER('Mediums (Working)'!C13),ISNUMBER('Mediums (Working)'!D13),ISNUMBER('Mediums (Working)'!E13)),IF(AND('Mediums (Working)'!C13&gt;=$C$5,MAX('Mediums (Working)'!C13,'Mediums (Working)'!D13,'Mediums (Working)'!E13)-MIN('Mediums (Working)'!C13,'Mediums (Working)'!D13,'Mediums (Working)'!E13)&lt;=$C$4),1,0),0)</f>
        <v>0</v>
      </c>
      <c r="M14" s="75" t="n">
        <f aca="false">IF(AND(ISNUMBER('Mediums (Working)'!D13),ISNUMBER('Mediums (Working)'!E13),ISNUMBER('Mediums (Working)'!F13)),IF(AND('Mediums (Working)'!D13&gt;=$C$5,MAX('Mediums (Working)'!D13,'Mediums (Working)'!E13,'Mediums (Working)'!F13)-MIN('Mediums (Working)'!D13,'Mediums (Working)'!E13,'Mediums (Working)'!F13)&lt;=$C$4),1,0),0)</f>
        <v>0</v>
      </c>
      <c r="N14" s="75" t="n">
        <f aca="false">IF(AND(ISNUMBER('Mediums (Working)'!E13),ISNUMBER('Mediums (Working)'!F13),ISNUMBER('Mediums (Working)'!G13)),IF(AND('Mediums (Working)'!E13&gt;=$C$5,MAX('Mediums (Working)'!E13,'Mediums (Working)'!F13,'Mediums (Working)'!G13)-MIN('Mediums (Working)'!E13,'Mediums (Working)'!F13,'Mediums (Working)'!G13)&lt;=$C$4),1,0),0)</f>
        <v>0</v>
      </c>
      <c r="O14" s="75" t="n">
        <f aca="false">IF(AND(ISNUMBER('Mediums (Working)'!F13),ISNUMBER('Mediums (Working)'!G13),ISNUMBER('Mediums (Working)'!H13)),IF(AND('Mediums (Working)'!F13&gt;=$C$5,MAX('Mediums (Working)'!F13,'Mediums (Working)'!G13,'Mediums (Working)'!H13)-MIN('Mediums (Working)'!F13,'Mediums (Working)'!G13,'Mediums (Working)'!H13)&lt;=$C$4),1,0),0)</f>
        <v>0</v>
      </c>
      <c r="P14" s="75" t="n">
        <f aca="false">IF(AND(ISNUMBER('Mediums (Working)'!G13),ISNUMBER('Mediums (Working)'!H13),ISNUMBER('Mediums (Working)'!I13)),IF(AND('Mediums (Working)'!G13&gt;=$C$5,MAX('Mediums (Working)'!G13,'Mediums (Working)'!H13,'Mediums (Working)'!I13)-MIN('Mediums (Working)'!G13,'Mediums (Working)'!H13,'Mediums (Working)'!I13)&lt;=$C$4),1,0),0)</f>
        <v>0</v>
      </c>
      <c r="Q14" s="75" t="n">
        <f aca="false">IF(AND(ISNUMBER('Mediums (Working)'!H13),ISNUMBER('Mediums (Working)'!I13),ISNUMBER('Mediums (Working)'!J13)),IF(AND('Mediums (Working)'!H13&gt;=$C$5,MAX('Mediums (Working)'!H13,'Mediums (Working)'!I13,'Mediums (Working)'!J13)-MIN('Mediums (Working)'!H13,'Mediums (Working)'!I13,'Mediums (Working)'!J13)&lt;=$C$4),1,0),0)</f>
        <v>0</v>
      </c>
      <c r="R14" s="75" t="n">
        <f aca="false">IF(AND(ISNUMBER('Mediums (Working)'!I13),ISNUMBER('Mediums (Working)'!J13),ISNUMBER('Mediums (Working)'!K13)),IF(AND('Mediums (Working)'!I13&gt;=$C$5,MAX('Mediums (Working)'!I13,'Mediums (Working)'!J13,'Mediums (Working)'!K13)-MIN('Mediums (Working)'!I13,'Mediums (Working)'!J13,'Mediums (Working)'!K13)&lt;=$C$4),1,0),0)</f>
        <v>0</v>
      </c>
      <c r="S14" s="75" t="n">
        <f aca="false">IF(AND(ISNUMBER('Mediums (Working)'!J13),ISNUMBER('Mediums (Working)'!K13),ISNUMBER('Mediums (Working)'!L13)),IF(AND('Mediums (Working)'!J13&gt;=$C$5,MAX('Mediums (Working)'!J13,'Mediums (Working)'!K13,'Mediums (Working)'!L13)-MIN('Mediums (Working)'!J13,'Mediums (Working)'!K13,'Mediums (Working)'!L13)&lt;=$C$4),1,0),0)</f>
        <v>0</v>
      </c>
      <c r="T14" s="75" t="n">
        <f aca="false">IF(AND(ISNUMBER('Mediums (Working)'!K13),ISNUMBER('Mediums (Working)'!L13),ISNUMBER('Mediums (Working)'!M13)),IF(AND('Mediums (Working)'!K13&gt;=$C$5,MAX('Mediums (Working)'!K13,'Mediums (Working)'!L13,'Mediums (Working)'!M13)-MIN('Mediums (Working)'!K13,'Mediums (Working)'!L13,'Mediums (Working)'!M13)&lt;=$C$4),1,0),0)</f>
        <v>0</v>
      </c>
      <c r="U14" s="75" t="n">
        <f aca="false">IF(AND(ISNUMBER('Mediums (Working)'!L13),ISNUMBER('Mediums (Working)'!M13),ISNUMBER('Mediums (Working)'!N13)),IF(AND('Mediums (Working)'!L13&gt;=$C$5,MAX('Mediums (Working)'!L13,'Mediums (Working)'!M13,'Mediums (Working)'!N13)-MIN('Mediums (Working)'!L13,'Mediums (Working)'!M13,'Mediums (Working)'!N13)&lt;=$C$4),1,0),0)</f>
        <v>0</v>
      </c>
      <c r="V14" s="75" t="n">
        <f aca="false">IF(AND(ISNUMBER('Mediums (Working)'!M13),ISNUMBER('Mediums (Working)'!N13),ISNUMBER('Mediums (Working)'!O13)),IF(AND('Mediums (Working)'!M13&gt;=$C$5,MAX('Mediums (Working)'!M13,'Mediums (Working)'!N13,'Mediums (Working)'!O13)-MIN('Mediums (Working)'!M13,'Mediums (Working)'!N13,'Mediums (Working)'!O13)&lt;=$C$4),1,0),0)</f>
        <v>0</v>
      </c>
      <c r="W14" s="75" t="n">
        <f aca="false">IF(AND(ISNUMBER('Mediums (Working)'!N13),ISNUMBER('Mediums (Working)'!O13),ISNUMBER('Mediums (Working)'!P13)),IF(AND('Mediums (Working)'!N13&gt;=$C$5,MAX('Mediums (Working)'!N13,'Mediums (Working)'!O13,'Mediums (Working)'!P13)-MIN('Mediums (Working)'!N13,'Mediums (Working)'!O13,'Mediums (Working)'!P13)&lt;=$C$4),1,0),0)</f>
        <v>0</v>
      </c>
      <c r="X14" s="75" t="n">
        <f aca="false">IF(AND(ISNUMBER('Mediums (Working)'!O13),ISNUMBER('Mediums (Working)'!P13),ISNUMBER('Mediums (Working)'!Q13)),IF(AND('Mediums (Working)'!O13&gt;=$C$5,MAX('Mediums (Working)'!O13,'Mediums (Working)'!P13,'Mediums (Working)'!Q13)-MIN('Mediums (Working)'!O13,'Mediums (Working)'!P13,'Mediums (Working)'!Q13)&lt;=$C$4),1,0),0)</f>
        <v>0</v>
      </c>
      <c r="Y14" s="75" t="n">
        <f aca="false">IF(AND(ISNUMBER('Mediums (Working)'!P13),ISNUMBER('Mediums (Working)'!Q13),ISNUMBER('Mediums (Working)'!R13)),IF(AND('Mediums (Working)'!P13&gt;=$C$5,MAX('Mediums (Working)'!P13,'Mediums (Working)'!Q13,'Mediums (Working)'!R13)-MIN('Mediums (Working)'!P13,'Mediums (Working)'!Q13,'Mediums (Working)'!R13)&lt;=$C$4),1,0),0)</f>
        <v>0</v>
      </c>
      <c r="Z14" s="75" t="n">
        <f aca="false">IF(AND(ISNUMBER('Mediums (Working)'!Q13),ISNUMBER('Mediums (Working)'!R13),ISNUMBER('Mediums (Working)'!S13)),IF(AND('Mediums (Working)'!Q13&gt;=$C$5,MAX('Mediums (Working)'!Q13,'Mediums (Working)'!R13,'Mediums (Working)'!S13)-MIN('Mediums (Working)'!Q13,'Mediums (Working)'!R13,'Mediums (Working)'!S13)&lt;=$C$4),1,0),0)</f>
        <v>0</v>
      </c>
      <c r="AA14" s="75" t="n">
        <f aca="false">IF(AND(ISNUMBER('Mediums (Working)'!R13),ISNUMBER('Mediums (Working)'!S13),ISNUMBER('Mediums (Working)'!T13)),IF(AND('Mediums (Working)'!R13&gt;=$C$5,MAX('Mediums (Working)'!R13,'Mediums (Working)'!S13,'Mediums (Working)'!T13)-MIN('Mediums (Working)'!R13,'Mediums (Working)'!S13,'Mediums (Working)'!T13)&lt;=$C$4),1,0),0)</f>
        <v>0</v>
      </c>
      <c r="AB14" s="75" t="n">
        <f aca="false">IF(AND(ISNUMBER('Mediums (Working)'!S13),ISNUMBER('Mediums (Working)'!T13),ISNUMBER('Mediums (Working)'!U13)),IF(AND('Mediums (Working)'!S13&gt;=$C$5,MAX('Mediums (Working)'!S13,'Mediums (Working)'!T13,'Mediums (Working)'!U13)-MIN('Mediums (Working)'!S13,'Mediums (Working)'!T13,'Mediums (Working)'!U13)&lt;=$C$4),1,0),0)</f>
        <v>0</v>
      </c>
      <c r="AC14" s="75" t="n">
        <f aca="false">IF(AND(ISNUMBER('Mediums (Working)'!T13),ISNUMBER('Mediums (Working)'!U13),ISNUMBER('Mediums (Working)'!V13)),IF(AND('Mediums (Working)'!T13&gt;=$C$5,MAX('Mediums (Working)'!T13,'Mediums (Working)'!U13,'Mediums (Working)'!V13)-MIN('Mediums (Working)'!T13,'Mediums (Working)'!U13,'Mediums (Working)'!V13)&lt;=$C$4),1,0),0)</f>
        <v>0</v>
      </c>
      <c r="AD14" s="75" t="n">
        <f aca="false">IF(AND(ISNUMBER('Mediums (Working)'!U13),ISNUMBER('Mediums (Working)'!V13),ISNUMBER('Mediums (Working)'!W13)),IF(AND('Mediums (Working)'!U13&gt;=$C$5,MAX('Mediums (Working)'!U13,'Mediums (Working)'!V13,'Mediums (Working)'!W13)-MIN('Mediums (Working)'!U13,'Mediums (Working)'!V13,'Mediums (Working)'!W13)&lt;=$C$4),1,0),0)</f>
        <v>0</v>
      </c>
      <c r="AE14" s="75" t="n">
        <f aca="false">IF(AND(ISNUMBER('Mediums (Working)'!V13),ISNUMBER('Mediums (Working)'!W13),ISNUMBER('Mediums (Working)'!X13)),IF(AND('Mediums (Working)'!V13&gt;=$C$5,MAX('Mediums (Working)'!V13,'Mediums (Working)'!W13,'Mediums (Working)'!X13)-MIN('Mediums (Working)'!V13,'Mediums (Working)'!W13,'Mediums (Working)'!X13)&lt;=$C$4),1,0),0)</f>
        <v>0</v>
      </c>
      <c r="AF14" s="75" t="n">
        <f aca="false">IF(AND(ISNUMBER('Mediums (Working)'!W13),ISNUMBER('Mediums (Working)'!X13),ISNUMBER('Mediums (Working)'!Y13)),IF(AND('Mediums (Working)'!W13&gt;=$C$5,MAX('Mediums (Working)'!W13,'Mediums (Working)'!X13,'Mediums (Working)'!Y13)-MIN('Mediums (Working)'!W13,'Mediums (Working)'!X13,'Mediums (Working)'!Y13)&lt;=$C$4),1,0),0)</f>
        <v>0</v>
      </c>
      <c r="AG14" s="75" t="n">
        <f aca="false">IF(AND(ISNUMBER('Mediums (Working)'!X13),ISNUMBER('Mediums (Working)'!Y13),ISNUMBER('Mediums (Working)'!Z13)),IF(AND('Mediums (Working)'!X13&gt;=$C$5,MAX('Mediums (Working)'!X13,'Mediums (Working)'!Y13,'Mediums (Working)'!Z13)-MIN('Mediums (Working)'!X13,'Mediums (Working)'!Y13,'Mediums (Working)'!Z13)&lt;=$C$4),1,0),0)</f>
        <v>0</v>
      </c>
      <c r="AH14" s="75" t="n">
        <f aca="false">IF(AND(ISNUMBER('Mediums (Working)'!Y13),ISNUMBER('Mediums (Working)'!Z13),ISNUMBER('Mediums (Working)'!AA13)),IF(AND('Mediums (Working)'!Y13&gt;=$C$5,MAX('Mediums (Working)'!Y13,'Mediums (Working)'!Z13,'Mediums (Working)'!AA13)-MIN('Mediums (Working)'!Y13,'Mediums (Working)'!Z13,'Mediums (Working)'!AA13)&lt;=$C$4),1,0),0)</f>
        <v>0</v>
      </c>
      <c r="AI14" s="75" t="n">
        <f aca="false">IF(AND(ISNUMBER('Mediums (Working)'!Z13),ISNUMBER('Mediums (Working)'!AA13),ISNUMBER('Mediums (Working)'!AB13)),IF(AND('Mediums (Working)'!Z13&gt;=$C$5,MAX('Mediums (Working)'!Z13,'Mediums (Working)'!AA13,'Mediums (Working)'!AB13)-MIN('Mediums (Working)'!Z13,'Mediums (Working)'!AA13,'Mediums (Working)'!AB13)&lt;=$C$4),1,0),0)</f>
        <v>0</v>
      </c>
      <c r="AJ14" s="75" t="n">
        <f aca="false">IF(AND(ISNUMBER('Mediums (Working)'!AA13),ISNUMBER('Mediums (Working)'!AB13),ISNUMBER('Mediums (Working)'!AC13)),IF(AND('Mediums (Working)'!AA13&gt;=$C$5,MAX('Mediums (Working)'!AA13,'Mediums (Working)'!AB13,'Mediums (Working)'!AC13)-MIN('Mediums (Working)'!AA13,'Mediums (Working)'!AB13,'Mediums (Working)'!AC13)&lt;=$C$4),1,0),0)</f>
        <v>0</v>
      </c>
      <c r="AK14" s="75" t="n">
        <f aca="false">IF(AND(ISNUMBER('Mediums (Working)'!AB13),ISNUMBER('Mediums (Working)'!AC13),ISNUMBER('Mediums (Working)'!AD13)),IF(AND('Mediums (Working)'!AB13&gt;=$C$5,MAX('Mediums (Working)'!AB13,'Mediums (Working)'!AC13,'Mediums (Working)'!AD13)-MIN('Mediums (Working)'!AB13,'Mediums (Working)'!AC13,'Mediums (Working)'!AD13)&lt;=$C$4),1,0),0)</f>
        <v>0</v>
      </c>
      <c r="AL14" s="75" t="n">
        <f aca="false">IF(AND(ISNUMBER('Mediums (Working)'!AC13),ISNUMBER('Mediums (Working)'!AD13),ISNUMBER('Mediums (Working)'!AE13)),IF(AND('Mediums (Working)'!AC13&gt;=$C$5,MAX('Mediums (Working)'!AC13,'Mediums (Working)'!AD13,'Mediums (Working)'!AE13)-MIN('Mediums (Working)'!AC13,'Mediums (Working)'!AD13,'Mediums (Working)'!AE13)&lt;=$C$4),1,0),0)</f>
        <v>0</v>
      </c>
      <c r="AM14" s="75" t="n">
        <f aca="false">IF(AND(ISNUMBER('Mediums (Working)'!AD13),ISNUMBER('Mediums (Working)'!AE13),ISNUMBER('Mediums (Working)'!AF13)),IF(AND('Mediums (Working)'!AD13&gt;=$C$5,MAX('Mediums (Working)'!AD13,'Mediums (Working)'!AE13,'Mediums (Working)'!AF13)-MIN('Mediums (Working)'!AD13,'Mediums (Working)'!AE13,'Mediums (Working)'!AF13)&lt;=$C$4),1,0),0)</f>
        <v>0</v>
      </c>
      <c r="AN14" s="75" t="n">
        <f aca="false">IF(AND(ISNUMBER('Mediums (Working)'!AE13),ISNUMBER('Mediums (Working)'!AF13),ISNUMBER('Mediums (Working)'!AG13)),IF(AND('Mediums (Working)'!AE13&gt;=$C$5,MAX('Mediums (Working)'!AE13,'Mediums (Working)'!AF13,'Mediums (Working)'!AG13)-MIN('Mediums (Working)'!AE13,'Mediums (Working)'!AF13,'Mediums (Working)'!AG13)&lt;=$C$4),1,0),0)</f>
        <v>0</v>
      </c>
      <c r="AO14" s="75" t="n">
        <f aca="false">IF(AND(ISNUMBER('Mediums (Working)'!AF13),ISNUMBER('Mediums (Working)'!AG13),ISNUMBER('Mediums (Working)'!AH13)),IF(AND('Mediums (Working)'!AF13&gt;=$C$5,MAX('Mediums (Working)'!AF13,'Mediums (Working)'!AG13,'Mediums (Working)'!AH13)-MIN('Mediums (Working)'!AF13,'Mediums (Working)'!AG13,'Mediums (Working)'!AH13)&lt;=$C$4),1,0),0)</f>
        <v>0</v>
      </c>
      <c r="AP14" s="75" t="n">
        <f aca="false">IF(AND(ISNUMBER('Mediums (Working)'!AG13),ISNUMBER('Mediums (Working)'!AH13),ISNUMBER('Mediums (Working)'!AI13)),IF(AND('Mediums (Working)'!AG13&gt;=$C$5,MAX('Mediums (Working)'!AG13,'Mediums (Working)'!AH13,'Mediums (Working)'!AI13)-MIN('Mediums (Working)'!AG13,'Mediums (Working)'!AH13,'Mediums (Working)'!AI13)&lt;=$C$4),1,0),0)</f>
        <v>0</v>
      </c>
      <c r="AQ14" s="75" t="n">
        <f aca="false">IF(AND(ISNUMBER('Mediums (Working)'!AH13),ISNUMBER('Mediums (Working)'!AI13),ISNUMBER('Mediums (Working)'!AJ13)),IF(AND('Mediums (Working)'!AH13&gt;=$C$5,MAX('Mediums (Working)'!AH13,'Mediums (Working)'!AI13,'Mediums (Working)'!AJ13)-MIN('Mediums (Working)'!AH13,'Mediums (Working)'!AI13,'Mediums (Working)'!AJ13)&lt;=$C$4),1,0),0)</f>
        <v>0</v>
      </c>
      <c r="AR14" s="75" t="n">
        <f aca="false">IF(AND(ISNUMBER('Mediums (Working)'!AI13),ISNUMBER('Mediums (Working)'!AJ13),ISNUMBER('Mediums (Working)'!AK13)),IF(AND('Mediums (Working)'!AI13&gt;=$C$5,MAX('Mediums (Working)'!AI13,'Mediums (Working)'!AJ13,'Mediums (Working)'!AK13)-MIN('Mediums (Working)'!AI13,'Mediums (Working)'!AJ13,'Mediums (Working)'!AK13)&lt;=$C$4),1,0),0)</f>
        <v>0</v>
      </c>
      <c r="AS14" s="75" t="n">
        <f aca="false">IF(AND(ISNUMBER('Mediums (Working)'!AJ13),ISNUMBER('Mediums (Working)'!AK13),ISNUMBER('Mediums (Working)'!AL13)),IF(AND('Mediums (Working)'!AJ13&gt;=$C$5,MAX('Mediums (Working)'!AJ13,'Mediums (Working)'!AK13,'Mediums (Working)'!AL13)-MIN('Mediums (Working)'!AJ13,'Mediums (Working)'!AK13,'Mediums (Working)'!AL13)&lt;=$C$4),1,0),0)</f>
        <v>0</v>
      </c>
      <c r="AT14" s="75" t="n">
        <f aca="false">IF(AND(ISNUMBER('Mediums (Working)'!AK13),ISNUMBER('Mediums (Working)'!AL13),ISNUMBER('Mediums (Working)'!AM13)),IF(AND('Mediums (Working)'!AK13&gt;=$C$5,MAX('Mediums (Working)'!AK13,'Mediums (Working)'!AL13,'Mediums (Working)'!AM13)-MIN('Mediums (Working)'!AK13,'Mediums (Working)'!AL13,'Mediums (Working)'!AM13)&lt;=$C$4),1,0),0)</f>
        <v>0</v>
      </c>
      <c r="AU14" s="75" t="n">
        <f aca="false">IF(AND(ISNUMBER('Mediums (Working)'!AL13),ISNUMBER('Mediums (Working)'!AM13),ISNUMBER('Mediums (Working)'!AN13)),IF(AND('Mediums (Working)'!AL13&gt;=$C$5,MAX('Mediums (Working)'!AL13,'Mediums (Working)'!AM13,'Mediums (Working)'!AN13)-MIN('Mediums (Working)'!AL13,'Mediums (Working)'!AM13,'Mediums (Working)'!AN13)&lt;=$C$4),1,0),0)</f>
        <v>0</v>
      </c>
      <c r="AV14" s="75" t="n">
        <f aca="false">IF(AND(ISNUMBER('Mediums (Working)'!AM13),ISNUMBER('Mediums (Working)'!AN13),ISNUMBER('Mediums (Working)'!AO13)),IF(AND('Mediums (Working)'!AM13&gt;=$C$5,MAX('Mediums (Working)'!AM13,'Mediums (Working)'!AN13,'Mediums (Working)'!AO13)-MIN('Mediums (Working)'!AM13,'Mediums (Working)'!AN13,'Mediums (Working)'!AO13)&lt;=$C$4),1,0),0)</f>
        <v>0</v>
      </c>
      <c r="AW14" s="75" t="n">
        <f aca="false">IF(AND(ISNUMBER('Mediums (Working)'!AN13),ISNUMBER('Mediums (Working)'!AO13),ISNUMBER('Mediums (Working)'!AP13)),IF(AND('Mediums (Working)'!AN13&gt;=$C$5,MAX('Mediums (Working)'!AN13,'Mediums (Working)'!AO13,'Mediums (Working)'!AP13)-MIN('Mediums (Working)'!AN13,'Mediums (Working)'!AO13,'Mediums (Working)'!AP13)&lt;=$C$4),1,0),0)</f>
        <v>0</v>
      </c>
      <c r="AX14" s="75" t="n">
        <f aca="false">IF(AND(ISNUMBER('Mediums (Working)'!AO13),ISNUMBER('Mediums (Working)'!AP13),ISNUMBER('Mediums (Working)'!AQ13)),IF(AND('Mediums (Working)'!AO13&gt;=$C$5,MAX('Mediums (Working)'!AO13,'Mediums (Working)'!AP13,'Mediums (Working)'!AQ13)-MIN('Mediums (Working)'!AO13,'Mediums (Working)'!AP13,'Mediums (Working)'!AQ13)&lt;=$C$4),1,0),0)</f>
        <v>0</v>
      </c>
      <c r="AY14" s="46" t="n">
        <v>0</v>
      </c>
      <c r="AZ14" s="46" t="n">
        <v>0</v>
      </c>
    </row>
    <row r="15" customFormat="false" ht="15" hidden="false" customHeight="false" outlineLevel="0" collapsed="false">
      <c r="A15" s="15" t="s">
        <v>183</v>
      </c>
      <c r="B15" s="16" t="s">
        <v>153</v>
      </c>
      <c r="C15" s="73" t="n">
        <f aca="false" t="array" ref="C15:C15">MIN(IF(ISNUMBER('Mediums (Working)'!$C$14:$AQ$14)*('Mediums (Working)'!$C$14:$AQ$14&gt;=$C$3),'Mediums (Working)'!$C$3:$AQ$3,999))</f>
        <v>39</v>
      </c>
      <c r="D15" s="73" t="n">
        <f aca="false">IFERROR(MATCH(1,L15:AZ15,0),999)</f>
        <v>999</v>
      </c>
      <c r="E15" s="73" t="n">
        <f aca="false">MIN(C15,D15)</f>
        <v>39</v>
      </c>
      <c r="F15" s="46" t="str">
        <f aca="false">IF(E15=999,"not finished by last scan",IF(C15&lt;=D15,"70 °F","stall"))</f>
        <v>70 °F</v>
      </c>
      <c r="G15" s="74" t="n">
        <f aca="false">IF(E15=999,"",INDEX('Mediums (Working)'!$C$574:$AQ$574,E15))</f>
        <v>46299.1471412037</v>
      </c>
      <c r="H15" s="47" t="n">
        <f aca="false">IF(E15=999,"",(G15-'Temp Bands'!$C$3)*24)</f>
        <v>12.5313888888889</v>
      </c>
      <c r="I15" s="48" t="n">
        <f aca="false">IF(E15=999,"",INDEX('Mediums (Working)'!$C$14:$AQ$14,E15))</f>
        <v>70.1500150874287</v>
      </c>
      <c r="L15" s="75" t="n">
        <f aca="false">IF(AND(ISNUMBER('Mediums (Working)'!C14),ISNUMBER('Mediums (Working)'!D14),ISNUMBER('Mediums (Working)'!E14)),IF(AND('Mediums (Working)'!C14&gt;=$C$5,MAX('Mediums (Working)'!C14,'Mediums (Working)'!D14,'Mediums (Working)'!E14)-MIN('Mediums (Working)'!C14,'Mediums (Working)'!D14,'Mediums (Working)'!E14)&lt;=$C$4),1,0),0)</f>
        <v>0</v>
      </c>
      <c r="M15" s="75" t="n">
        <f aca="false">IF(AND(ISNUMBER('Mediums (Working)'!D14),ISNUMBER('Mediums (Working)'!E14),ISNUMBER('Mediums (Working)'!F14)),IF(AND('Mediums (Working)'!D14&gt;=$C$5,MAX('Mediums (Working)'!D14,'Mediums (Working)'!E14,'Mediums (Working)'!F14)-MIN('Mediums (Working)'!D14,'Mediums (Working)'!E14,'Mediums (Working)'!F14)&lt;=$C$4),1,0),0)</f>
        <v>0</v>
      </c>
      <c r="N15" s="75" t="n">
        <f aca="false">IF(AND(ISNUMBER('Mediums (Working)'!E14),ISNUMBER('Mediums (Working)'!F14),ISNUMBER('Mediums (Working)'!G14)),IF(AND('Mediums (Working)'!E14&gt;=$C$5,MAX('Mediums (Working)'!E14,'Mediums (Working)'!F14,'Mediums (Working)'!G14)-MIN('Mediums (Working)'!E14,'Mediums (Working)'!F14,'Mediums (Working)'!G14)&lt;=$C$4),1,0),0)</f>
        <v>0</v>
      </c>
      <c r="O15" s="75" t="n">
        <f aca="false">IF(AND(ISNUMBER('Mediums (Working)'!F14),ISNUMBER('Mediums (Working)'!G14),ISNUMBER('Mediums (Working)'!H14)),IF(AND('Mediums (Working)'!F14&gt;=$C$5,MAX('Mediums (Working)'!F14,'Mediums (Working)'!G14,'Mediums (Working)'!H14)-MIN('Mediums (Working)'!F14,'Mediums (Working)'!G14,'Mediums (Working)'!H14)&lt;=$C$4),1,0),0)</f>
        <v>0</v>
      </c>
      <c r="P15" s="75" t="n">
        <f aca="false">IF(AND(ISNUMBER('Mediums (Working)'!G14),ISNUMBER('Mediums (Working)'!H14),ISNUMBER('Mediums (Working)'!I14)),IF(AND('Mediums (Working)'!G14&gt;=$C$5,MAX('Mediums (Working)'!G14,'Mediums (Working)'!H14,'Mediums (Working)'!I14)-MIN('Mediums (Working)'!G14,'Mediums (Working)'!H14,'Mediums (Working)'!I14)&lt;=$C$4),1,0),0)</f>
        <v>0</v>
      </c>
      <c r="Q15" s="75" t="n">
        <f aca="false">IF(AND(ISNUMBER('Mediums (Working)'!H14),ISNUMBER('Mediums (Working)'!I14),ISNUMBER('Mediums (Working)'!J14)),IF(AND('Mediums (Working)'!H14&gt;=$C$5,MAX('Mediums (Working)'!H14,'Mediums (Working)'!I14,'Mediums (Working)'!J14)-MIN('Mediums (Working)'!H14,'Mediums (Working)'!I14,'Mediums (Working)'!J14)&lt;=$C$4),1,0),0)</f>
        <v>0</v>
      </c>
      <c r="R15" s="75" t="n">
        <f aca="false">IF(AND(ISNUMBER('Mediums (Working)'!I14),ISNUMBER('Mediums (Working)'!J14),ISNUMBER('Mediums (Working)'!K14)),IF(AND('Mediums (Working)'!I14&gt;=$C$5,MAX('Mediums (Working)'!I14,'Mediums (Working)'!J14,'Mediums (Working)'!K14)-MIN('Mediums (Working)'!I14,'Mediums (Working)'!J14,'Mediums (Working)'!K14)&lt;=$C$4),1,0),0)</f>
        <v>0</v>
      </c>
      <c r="S15" s="75" t="n">
        <f aca="false">IF(AND(ISNUMBER('Mediums (Working)'!J14),ISNUMBER('Mediums (Working)'!K14),ISNUMBER('Mediums (Working)'!L14)),IF(AND('Mediums (Working)'!J14&gt;=$C$5,MAX('Mediums (Working)'!J14,'Mediums (Working)'!K14,'Mediums (Working)'!L14)-MIN('Mediums (Working)'!J14,'Mediums (Working)'!K14,'Mediums (Working)'!L14)&lt;=$C$4),1,0),0)</f>
        <v>0</v>
      </c>
      <c r="T15" s="75" t="n">
        <f aca="false">IF(AND(ISNUMBER('Mediums (Working)'!K14),ISNUMBER('Mediums (Working)'!L14),ISNUMBER('Mediums (Working)'!M14)),IF(AND('Mediums (Working)'!K14&gt;=$C$5,MAX('Mediums (Working)'!K14,'Mediums (Working)'!L14,'Mediums (Working)'!M14)-MIN('Mediums (Working)'!K14,'Mediums (Working)'!L14,'Mediums (Working)'!M14)&lt;=$C$4),1,0),0)</f>
        <v>0</v>
      </c>
      <c r="U15" s="75" t="n">
        <f aca="false">IF(AND(ISNUMBER('Mediums (Working)'!L14),ISNUMBER('Mediums (Working)'!M14),ISNUMBER('Mediums (Working)'!N14)),IF(AND('Mediums (Working)'!L14&gt;=$C$5,MAX('Mediums (Working)'!L14,'Mediums (Working)'!M14,'Mediums (Working)'!N14)-MIN('Mediums (Working)'!L14,'Mediums (Working)'!M14,'Mediums (Working)'!N14)&lt;=$C$4),1,0),0)</f>
        <v>0</v>
      </c>
      <c r="V15" s="75" t="n">
        <f aca="false">IF(AND(ISNUMBER('Mediums (Working)'!M14),ISNUMBER('Mediums (Working)'!N14),ISNUMBER('Mediums (Working)'!O14)),IF(AND('Mediums (Working)'!M14&gt;=$C$5,MAX('Mediums (Working)'!M14,'Mediums (Working)'!N14,'Mediums (Working)'!O14)-MIN('Mediums (Working)'!M14,'Mediums (Working)'!N14,'Mediums (Working)'!O14)&lt;=$C$4),1,0),0)</f>
        <v>0</v>
      </c>
      <c r="W15" s="75" t="n">
        <f aca="false">IF(AND(ISNUMBER('Mediums (Working)'!N14),ISNUMBER('Mediums (Working)'!O14),ISNUMBER('Mediums (Working)'!P14)),IF(AND('Mediums (Working)'!N14&gt;=$C$5,MAX('Mediums (Working)'!N14,'Mediums (Working)'!O14,'Mediums (Working)'!P14)-MIN('Mediums (Working)'!N14,'Mediums (Working)'!O14,'Mediums (Working)'!P14)&lt;=$C$4),1,0),0)</f>
        <v>0</v>
      </c>
      <c r="X15" s="75" t="n">
        <f aca="false">IF(AND(ISNUMBER('Mediums (Working)'!O14),ISNUMBER('Mediums (Working)'!P14),ISNUMBER('Mediums (Working)'!Q14)),IF(AND('Mediums (Working)'!O14&gt;=$C$5,MAX('Mediums (Working)'!O14,'Mediums (Working)'!P14,'Mediums (Working)'!Q14)-MIN('Mediums (Working)'!O14,'Mediums (Working)'!P14,'Mediums (Working)'!Q14)&lt;=$C$4),1,0),0)</f>
        <v>0</v>
      </c>
      <c r="Y15" s="75" t="n">
        <f aca="false">IF(AND(ISNUMBER('Mediums (Working)'!P14),ISNUMBER('Mediums (Working)'!Q14),ISNUMBER('Mediums (Working)'!R14)),IF(AND('Mediums (Working)'!P14&gt;=$C$5,MAX('Mediums (Working)'!P14,'Mediums (Working)'!Q14,'Mediums (Working)'!R14)-MIN('Mediums (Working)'!P14,'Mediums (Working)'!Q14,'Mediums (Working)'!R14)&lt;=$C$4),1,0),0)</f>
        <v>0</v>
      </c>
      <c r="Z15" s="75" t="n">
        <f aca="false">IF(AND(ISNUMBER('Mediums (Working)'!Q14),ISNUMBER('Mediums (Working)'!R14),ISNUMBER('Mediums (Working)'!S14)),IF(AND('Mediums (Working)'!Q14&gt;=$C$5,MAX('Mediums (Working)'!Q14,'Mediums (Working)'!R14,'Mediums (Working)'!S14)-MIN('Mediums (Working)'!Q14,'Mediums (Working)'!R14,'Mediums (Working)'!S14)&lt;=$C$4),1,0),0)</f>
        <v>0</v>
      </c>
      <c r="AA15" s="75" t="n">
        <f aca="false">IF(AND(ISNUMBER('Mediums (Working)'!R14),ISNUMBER('Mediums (Working)'!S14),ISNUMBER('Mediums (Working)'!T14)),IF(AND('Mediums (Working)'!R14&gt;=$C$5,MAX('Mediums (Working)'!R14,'Mediums (Working)'!S14,'Mediums (Working)'!T14)-MIN('Mediums (Working)'!R14,'Mediums (Working)'!S14,'Mediums (Working)'!T14)&lt;=$C$4),1,0),0)</f>
        <v>0</v>
      </c>
      <c r="AB15" s="75" t="n">
        <f aca="false">IF(AND(ISNUMBER('Mediums (Working)'!S14),ISNUMBER('Mediums (Working)'!T14),ISNUMBER('Mediums (Working)'!U14)),IF(AND('Mediums (Working)'!S14&gt;=$C$5,MAX('Mediums (Working)'!S14,'Mediums (Working)'!T14,'Mediums (Working)'!U14)-MIN('Mediums (Working)'!S14,'Mediums (Working)'!T14,'Mediums (Working)'!U14)&lt;=$C$4),1,0),0)</f>
        <v>0</v>
      </c>
      <c r="AC15" s="75" t="n">
        <f aca="false">IF(AND(ISNUMBER('Mediums (Working)'!T14),ISNUMBER('Mediums (Working)'!U14),ISNUMBER('Mediums (Working)'!V14)),IF(AND('Mediums (Working)'!T14&gt;=$C$5,MAX('Mediums (Working)'!T14,'Mediums (Working)'!U14,'Mediums (Working)'!V14)-MIN('Mediums (Working)'!T14,'Mediums (Working)'!U14,'Mediums (Working)'!V14)&lt;=$C$4),1,0),0)</f>
        <v>0</v>
      </c>
      <c r="AD15" s="75" t="n">
        <f aca="false">IF(AND(ISNUMBER('Mediums (Working)'!U14),ISNUMBER('Mediums (Working)'!V14),ISNUMBER('Mediums (Working)'!W14)),IF(AND('Mediums (Working)'!U14&gt;=$C$5,MAX('Mediums (Working)'!U14,'Mediums (Working)'!V14,'Mediums (Working)'!W14)-MIN('Mediums (Working)'!U14,'Mediums (Working)'!V14,'Mediums (Working)'!W14)&lt;=$C$4),1,0),0)</f>
        <v>0</v>
      </c>
      <c r="AE15" s="75" t="n">
        <f aca="false">IF(AND(ISNUMBER('Mediums (Working)'!V14),ISNUMBER('Mediums (Working)'!W14),ISNUMBER('Mediums (Working)'!X14)),IF(AND('Mediums (Working)'!V14&gt;=$C$5,MAX('Mediums (Working)'!V14,'Mediums (Working)'!W14,'Mediums (Working)'!X14)-MIN('Mediums (Working)'!V14,'Mediums (Working)'!W14,'Mediums (Working)'!X14)&lt;=$C$4),1,0),0)</f>
        <v>0</v>
      </c>
      <c r="AF15" s="75" t="n">
        <f aca="false">IF(AND(ISNUMBER('Mediums (Working)'!W14),ISNUMBER('Mediums (Working)'!X14),ISNUMBER('Mediums (Working)'!Y14)),IF(AND('Mediums (Working)'!W14&gt;=$C$5,MAX('Mediums (Working)'!W14,'Mediums (Working)'!X14,'Mediums (Working)'!Y14)-MIN('Mediums (Working)'!W14,'Mediums (Working)'!X14,'Mediums (Working)'!Y14)&lt;=$C$4),1,0),0)</f>
        <v>0</v>
      </c>
      <c r="AG15" s="75" t="n">
        <f aca="false">IF(AND(ISNUMBER('Mediums (Working)'!X14),ISNUMBER('Mediums (Working)'!Y14),ISNUMBER('Mediums (Working)'!Z14)),IF(AND('Mediums (Working)'!X14&gt;=$C$5,MAX('Mediums (Working)'!X14,'Mediums (Working)'!Y14,'Mediums (Working)'!Z14)-MIN('Mediums (Working)'!X14,'Mediums (Working)'!Y14,'Mediums (Working)'!Z14)&lt;=$C$4),1,0),0)</f>
        <v>0</v>
      </c>
      <c r="AH15" s="75" t="n">
        <f aca="false">IF(AND(ISNUMBER('Mediums (Working)'!Y14),ISNUMBER('Mediums (Working)'!Z14),ISNUMBER('Mediums (Working)'!AA14)),IF(AND('Mediums (Working)'!Y14&gt;=$C$5,MAX('Mediums (Working)'!Y14,'Mediums (Working)'!Z14,'Mediums (Working)'!AA14)-MIN('Mediums (Working)'!Y14,'Mediums (Working)'!Z14,'Mediums (Working)'!AA14)&lt;=$C$4),1,0),0)</f>
        <v>0</v>
      </c>
      <c r="AI15" s="75" t="n">
        <f aca="false">IF(AND(ISNUMBER('Mediums (Working)'!Z14),ISNUMBER('Mediums (Working)'!AA14),ISNUMBER('Mediums (Working)'!AB14)),IF(AND('Mediums (Working)'!Z14&gt;=$C$5,MAX('Mediums (Working)'!Z14,'Mediums (Working)'!AA14,'Mediums (Working)'!AB14)-MIN('Mediums (Working)'!Z14,'Mediums (Working)'!AA14,'Mediums (Working)'!AB14)&lt;=$C$4),1,0),0)</f>
        <v>0</v>
      </c>
      <c r="AJ15" s="75" t="n">
        <f aca="false">IF(AND(ISNUMBER('Mediums (Working)'!AA14),ISNUMBER('Mediums (Working)'!AB14),ISNUMBER('Mediums (Working)'!AC14)),IF(AND('Mediums (Working)'!AA14&gt;=$C$5,MAX('Mediums (Working)'!AA14,'Mediums (Working)'!AB14,'Mediums (Working)'!AC14)-MIN('Mediums (Working)'!AA14,'Mediums (Working)'!AB14,'Mediums (Working)'!AC14)&lt;=$C$4),1,0),0)</f>
        <v>0</v>
      </c>
      <c r="AK15" s="75" t="n">
        <f aca="false">IF(AND(ISNUMBER('Mediums (Working)'!AB14),ISNUMBER('Mediums (Working)'!AC14),ISNUMBER('Mediums (Working)'!AD14)),IF(AND('Mediums (Working)'!AB14&gt;=$C$5,MAX('Mediums (Working)'!AB14,'Mediums (Working)'!AC14,'Mediums (Working)'!AD14)-MIN('Mediums (Working)'!AB14,'Mediums (Working)'!AC14,'Mediums (Working)'!AD14)&lt;=$C$4),1,0),0)</f>
        <v>0</v>
      </c>
      <c r="AL15" s="75" t="n">
        <f aca="false">IF(AND(ISNUMBER('Mediums (Working)'!AC14),ISNUMBER('Mediums (Working)'!AD14),ISNUMBER('Mediums (Working)'!AE14)),IF(AND('Mediums (Working)'!AC14&gt;=$C$5,MAX('Mediums (Working)'!AC14,'Mediums (Working)'!AD14,'Mediums (Working)'!AE14)-MIN('Mediums (Working)'!AC14,'Mediums (Working)'!AD14,'Mediums (Working)'!AE14)&lt;=$C$4),1,0),0)</f>
        <v>0</v>
      </c>
      <c r="AM15" s="75" t="n">
        <f aca="false">IF(AND(ISNUMBER('Mediums (Working)'!AD14),ISNUMBER('Mediums (Working)'!AE14),ISNUMBER('Mediums (Working)'!AF14)),IF(AND('Mediums (Working)'!AD14&gt;=$C$5,MAX('Mediums (Working)'!AD14,'Mediums (Working)'!AE14,'Mediums (Working)'!AF14)-MIN('Mediums (Working)'!AD14,'Mediums (Working)'!AE14,'Mediums (Working)'!AF14)&lt;=$C$4),1,0),0)</f>
        <v>0</v>
      </c>
      <c r="AN15" s="75" t="n">
        <f aca="false">IF(AND(ISNUMBER('Mediums (Working)'!AE14),ISNUMBER('Mediums (Working)'!AF14),ISNUMBER('Mediums (Working)'!AG14)),IF(AND('Mediums (Working)'!AE14&gt;=$C$5,MAX('Mediums (Working)'!AE14,'Mediums (Working)'!AF14,'Mediums (Working)'!AG14)-MIN('Mediums (Working)'!AE14,'Mediums (Working)'!AF14,'Mediums (Working)'!AG14)&lt;=$C$4),1,0),0)</f>
        <v>0</v>
      </c>
      <c r="AO15" s="75" t="n">
        <f aca="false">IF(AND(ISNUMBER('Mediums (Working)'!AF14),ISNUMBER('Mediums (Working)'!AG14),ISNUMBER('Mediums (Working)'!AH14)),IF(AND('Mediums (Working)'!AF14&gt;=$C$5,MAX('Mediums (Working)'!AF14,'Mediums (Working)'!AG14,'Mediums (Working)'!AH14)-MIN('Mediums (Working)'!AF14,'Mediums (Working)'!AG14,'Mediums (Working)'!AH14)&lt;=$C$4),1,0),0)</f>
        <v>0</v>
      </c>
      <c r="AP15" s="75" t="n">
        <f aca="false">IF(AND(ISNUMBER('Mediums (Working)'!AG14),ISNUMBER('Mediums (Working)'!AH14),ISNUMBER('Mediums (Working)'!AI14)),IF(AND('Mediums (Working)'!AG14&gt;=$C$5,MAX('Mediums (Working)'!AG14,'Mediums (Working)'!AH14,'Mediums (Working)'!AI14)-MIN('Mediums (Working)'!AG14,'Mediums (Working)'!AH14,'Mediums (Working)'!AI14)&lt;=$C$4),1,0),0)</f>
        <v>0</v>
      </c>
      <c r="AQ15" s="75" t="n">
        <f aca="false">IF(AND(ISNUMBER('Mediums (Working)'!AH14),ISNUMBER('Mediums (Working)'!AI14),ISNUMBER('Mediums (Working)'!AJ14)),IF(AND('Mediums (Working)'!AH14&gt;=$C$5,MAX('Mediums (Working)'!AH14,'Mediums (Working)'!AI14,'Mediums (Working)'!AJ14)-MIN('Mediums (Working)'!AH14,'Mediums (Working)'!AI14,'Mediums (Working)'!AJ14)&lt;=$C$4),1,0),0)</f>
        <v>0</v>
      </c>
      <c r="AR15" s="75" t="n">
        <f aca="false">IF(AND(ISNUMBER('Mediums (Working)'!AI14),ISNUMBER('Mediums (Working)'!AJ14),ISNUMBER('Mediums (Working)'!AK14)),IF(AND('Mediums (Working)'!AI14&gt;=$C$5,MAX('Mediums (Working)'!AI14,'Mediums (Working)'!AJ14,'Mediums (Working)'!AK14)-MIN('Mediums (Working)'!AI14,'Mediums (Working)'!AJ14,'Mediums (Working)'!AK14)&lt;=$C$4),1,0),0)</f>
        <v>0</v>
      </c>
      <c r="AS15" s="75" t="n">
        <f aca="false">IF(AND(ISNUMBER('Mediums (Working)'!AJ14),ISNUMBER('Mediums (Working)'!AK14),ISNUMBER('Mediums (Working)'!AL14)),IF(AND('Mediums (Working)'!AJ14&gt;=$C$5,MAX('Mediums (Working)'!AJ14,'Mediums (Working)'!AK14,'Mediums (Working)'!AL14)-MIN('Mediums (Working)'!AJ14,'Mediums (Working)'!AK14,'Mediums (Working)'!AL14)&lt;=$C$4),1,0),0)</f>
        <v>0</v>
      </c>
      <c r="AT15" s="75" t="n">
        <f aca="false">IF(AND(ISNUMBER('Mediums (Working)'!AK14),ISNUMBER('Mediums (Working)'!AL14),ISNUMBER('Mediums (Working)'!AM14)),IF(AND('Mediums (Working)'!AK14&gt;=$C$5,MAX('Mediums (Working)'!AK14,'Mediums (Working)'!AL14,'Mediums (Working)'!AM14)-MIN('Mediums (Working)'!AK14,'Mediums (Working)'!AL14,'Mediums (Working)'!AM14)&lt;=$C$4),1,0),0)</f>
        <v>0</v>
      </c>
      <c r="AU15" s="75" t="n">
        <f aca="false">IF(AND(ISNUMBER('Mediums (Working)'!AL14),ISNUMBER('Mediums (Working)'!AM14),ISNUMBER('Mediums (Working)'!AN14)),IF(AND('Mediums (Working)'!AL14&gt;=$C$5,MAX('Mediums (Working)'!AL14,'Mediums (Working)'!AM14,'Mediums (Working)'!AN14)-MIN('Mediums (Working)'!AL14,'Mediums (Working)'!AM14,'Mediums (Working)'!AN14)&lt;=$C$4),1,0),0)</f>
        <v>0</v>
      </c>
      <c r="AV15" s="75" t="n">
        <f aca="false">IF(AND(ISNUMBER('Mediums (Working)'!AM14),ISNUMBER('Mediums (Working)'!AN14),ISNUMBER('Mediums (Working)'!AO14)),IF(AND('Mediums (Working)'!AM14&gt;=$C$5,MAX('Mediums (Working)'!AM14,'Mediums (Working)'!AN14,'Mediums (Working)'!AO14)-MIN('Mediums (Working)'!AM14,'Mediums (Working)'!AN14,'Mediums (Working)'!AO14)&lt;=$C$4),1,0),0)</f>
        <v>0</v>
      </c>
      <c r="AW15" s="75" t="n">
        <f aca="false">IF(AND(ISNUMBER('Mediums (Working)'!AN14),ISNUMBER('Mediums (Working)'!AO14),ISNUMBER('Mediums (Working)'!AP14)),IF(AND('Mediums (Working)'!AN14&gt;=$C$5,MAX('Mediums (Working)'!AN14,'Mediums (Working)'!AO14,'Mediums (Working)'!AP14)-MIN('Mediums (Working)'!AN14,'Mediums (Working)'!AO14,'Mediums (Working)'!AP14)&lt;=$C$4),1,0),0)</f>
        <v>0</v>
      </c>
      <c r="AX15" s="75" t="n">
        <f aca="false">IF(AND(ISNUMBER('Mediums (Working)'!AO14),ISNUMBER('Mediums (Working)'!AP14),ISNUMBER('Mediums (Working)'!AQ14)),IF(AND('Mediums (Working)'!AO14&gt;=$C$5,MAX('Mediums (Working)'!AO14,'Mediums (Working)'!AP14,'Mediums (Working)'!AQ14)-MIN('Mediums (Working)'!AO14,'Mediums (Working)'!AP14,'Mediums (Working)'!AQ14)&lt;=$C$4),1,0),0)</f>
        <v>0</v>
      </c>
      <c r="AY15" s="46" t="n">
        <v>0</v>
      </c>
      <c r="AZ15" s="46" t="n">
        <v>0</v>
      </c>
    </row>
    <row r="16" customFormat="false" ht="15" hidden="false" customHeight="false" outlineLevel="0" collapsed="false">
      <c r="A16" s="15" t="s">
        <v>186</v>
      </c>
      <c r="B16" s="16" t="s">
        <v>153</v>
      </c>
      <c r="C16" s="73" t="n">
        <f aca="false" t="array" ref="C16:C16">MIN(IF(ISNUMBER('Mediums (Working)'!$C$15:$AQ$15)*('Mediums (Working)'!$C$15:$AQ$15&gt;=$C$3),'Mediums (Working)'!$C$3:$AQ$3,999))</f>
        <v>41</v>
      </c>
      <c r="D16" s="73" t="n">
        <f aca="false">IFERROR(MATCH(1,L16:AZ16,0),999)</f>
        <v>999</v>
      </c>
      <c r="E16" s="73" t="n">
        <f aca="false">MIN(C16,D16)</f>
        <v>41</v>
      </c>
      <c r="F16" s="46" t="str">
        <f aca="false">IF(E16=999,"not finished by last scan",IF(C16&lt;=D16,"70 °F","stall"))</f>
        <v>70 °F</v>
      </c>
      <c r="G16" s="74" t="n">
        <f aca="false">IF(E16=999,"",INDEX('Mediums (Working)'!$C$575:$AQ$575,E16))</f>
        <v>46299.2061226852</v>
      </c>
      <c r="H16" s="47" t="n">
        <f aca="false">IF(E16=999,"",(G16-'Temp Bands'!$C$3)*24)</f>
        <v>13.9469444444444</v>
      </c>
      <c r="I16" s="48" t="n">
        <f aca="false">IF(E16=999,"",INDEX('Mediums (Working)'!$C$15:$AQ$15,E16))</f>
        <v>70.6699094738463</v>
      </c>
      <c r="L16" s="75" t="n">
        <f aca="false">IF(AND(ISNUMBER('Mediums (Working)'!C15),ISNUMBER('Mediums (Working)'!D15),ISNUMBER('Mediums (Working)'!E15)),IF(AND('Mediums (Working)'!C15&gt;=$C$5,MAX('Mediums (Working)'!C15,'Mediums (Working)'!D15,'Mediums (Working)'!E15)-MIN('Mediums (Working)'!C15,'Mediums (Working)'!D15,'Mediums (Working)'!E15)&lt;=$C$4),1,0),0)</f>
        <v>0</v>
      </c>
      <c r="M16" s="75" t="n">
        <f aca="false">IF(AND(ISNUMBER('Mediums (Working)'!D15),ISNUMBER('Mediums (Working)'!E15),ISNUMBER('Mediums (Working)'!F15)),IF(AND('Mediums (Working)'!D15&gt;=$C$5,MAX('Mediums (Working)'!D15,'Mediums (Working)'!E15,'Mediums (Working)'!F15)-MIN('Mediums (Working)'!D15,'Mediums (Working)'!E15,'Mediums (Working)'!F15)&lt;=$C$4),1,0),0)</f>
        <v>0</v>
      </c>
      <c r="N16" s="75" t="n">
        <f aca="false">IF(AND(ISNUMBER('Mediums (Working)'!E15),ISNUMBER('Mediums (Working)'!F15),ISNUMBER('Mediums (Working)'!G15)),IF(AND('Mediums (Working)'!E15&gt;=$C$5,MAX('Mediums (Working)'!E15,'Mediums (Working)'!F15,'Mediums (Working)'!G15)-MIN('Mediums (Working)'!E15,'Mediums (Working)'!F15,'Mediums (Working)'!G15)&lt;=$C$4),1,0),0)</f>
        <v>0</v>
      </c>
      <c r="O16" s="75" t="n">
        <f aca="false">IF(AND(ISNUMBER('Mediums (Working)'!F15),ISNUMBER('Mediums (Working)'!G15),ISNUMBER('Mediums (Working)'!H15)),IF(AND('Mediums (Working)'!F15&gt;=$C$5,MAX('Mediums (Working)'!F15,'Mediums (Working)'!G15,'Mediums (Working)'!H15)-MIN('Mediums (Working)'!F15,'Mediums (Working)'!G15,'Mediums (Working)'!H15)&lt;=$C$4),1,0),0)</f>
        <v>0</v>
      </c>
      <c r="P16" s="75" t="n">
        <f aca="false">IF(AND(ISNUMBER('Mediums (Working)'!G15),ISNUMBER('Mediums (Working)'!H15),ISNUMBER('Mediums (Working)'!I15)),IF(AND('Mediums (Working)'!G15&gt;=$C$5,MAX('Mediums (Working)'!G15,'Mediums (Working)'!H15,'Mediums (Working)'!I15)-MIN('Mediums (Working)'!G15,'Mediums (Working)'!H15,'Mediums (Working)'!I15)&lt;=$C$4),1,0),0)</f>
        <v>0</v>
      </c>
      <c r="Q16" s="75" t="n">
        <f aca="false">IF(AND(ISNUMBER('Mediums (Working)'!H15),ISNUMBER('Mediums (Working)'!I15),ISNUMBER('Mediums (Working)'!J15)),IF(AND('Mediums (Working)'!H15&gt;=$C$5,MAX('Mediums (Working)'!H15,'Mediums (Working)'!I15,'Mediums (Working)'!J15)-MIN('Mediums (Working)'!H15,'Mediums (Working)'!I15,'Mediums (Working)'!J15)&lt;=$C$4),1,0),0)</f>
        <v>0</v>
      </c>
      <c r="R16" s="75" t="n">
        <f aca="false">IF(AND(ISNUMBER('Mediums (Working)'!I15),ISNUMBER('Mediums (Working)'!J15),ISNUMBER('Mediums (Working)'!K15)),IF(AND('Mediums (Working)'!I15&gt;=$C$5,MAX('Mediums (Working)'!I15,'Mediums (Working)'!J15,'Mediums (Working)'!K15)-MIN('Mediums (Working)'!I15,'Mediums (Working)'!J15,'Mediums (Working)'!K15)&lt;=$C$4),1,0),0)</f>
        <v>0</v>
      </c>
      <c r="S16" s="75" t="n">
        <f aca="false">IF(AND(ISNUMBER('Mediums (Working)'!J15),ISNUMBER('Mediums (Working)'!K15),ISNUMBER('Mediums (Working)'!L15)),IF(AND('Mediums (Working)'!J15&gt;=$C$5,MAX('Mediums (Working)'!J15,'Mediums (Working)'!K15,'Mediums (Working)'!L15)-MIN('Mediums (Working)'!J15,'Mediums (Working)'!K15,'Mediums (Working)'!L15)&lt;=$C$4),1,0),0)</f>
        <v>0</v>
      </c>
      <c r="T16" s="75" t="n">
        <f aca="false">IF(AND(ISNUMBER('Mediums (Working)'!K15),ISNUMBER('Mediums (Working)'!L15),ISNUMBER('Mediums (Working)'!M15)),IF(AND('Mediums (Working)'!K15&gt;=$C$5,MAX('Mediums (Working)'!K15,'Mediums (Working)'!L15,'Mediums (Working)'!M15)-MIN('Mediums (Working)'!K15,'Mediums (Working)'!L15,'Mediums (Working)'!M15)&lt;=$C$4),1,0),0)</f>
        <v>0</v>
      </c>
      <c r="U16" s="75" t="n">
        <f aca="false">IF(AND(ISNUMBER('Mediums (Working)'!L15),ISNUMBER('Mediums (Working)'!M15),ISNUMBER('Mediums (Working)'!N15)),IF(AND('Mediums (Working)'!L15&gt;=$C$5,MAX('Mediums (Working)'!L15,'Mediums (Working)'!M15,'Mediums (Working)'!N15)-MIN('Mediums (Working)'!L15,'Mediums (Working)'!M15,'Mediums (Working)'!N15)&lt;=$C$4),1,0),0)</f>
        <v>0</v>
      </c>
      <c r="V16" s="75" t="n">
        <f aca="false">IF(AND(ISNUMBER('Mediums (Working)'!M15),ISNUMBER('Mediums (Working)'!N15),ISNUMBER('Mediums (Working)'!O15)),IF(AND('Mediums (Working)'!M15&gt;=$C$5,MAX('Mediums (Working)'!M15,'Mediums (Working)'!N15,'Mediums (Working)'!O15)-MIN('Mediums (Working)'!M15,'Mediums (Working)'!N15,'Mediums (Working)'!O15)&lt;=$C$4),1,0),0)</f>
        <v>0</v>
      </c>
      <c r="W16" s="75" t="n">
        <f aca="false">IF(AND(ISNUMBER('Mediums (Working)'!N15),ISNUMBER('Mediums (Working)'!O15),ISNUMBER('Mediums (Working)'!P15)),IF(AND('Mediums (Working)'!N15&gt;=$C$5,MAX('Mediums (Working)'!N15,'Mediums (Working)'!O15,'Mediums (Working)'!P15)-MIN('Mediums (Working)'!N15,'Mediums (Working)'!O15,'Mediums (Working)'!P15)&lt;=$C$4),1,0),0)</f>
        <v>0</v>
      </c>
      <c r="X16" s="75" t="n">
        <f aca="false">IF(AND(ISNUMBER('Mediums (Working)'!O15),ISNUMBER('Mediums (Working)'!P15),ISNUMBER('Mediums (Working)'!Q15)),IF(AND('Mediums (Working)'!O15&gt;=$C$5,MAX('Mediums (Working)'!O15,'Mediums (Working)'!P15,'Mediums (Working)'!Q15)-MIN('Mediums (Working)'!O15,'Mediums (Working)'!P15,'Mediums (Working)'!Q15)&lt;=$C$4),1,0),0)</f>
        <v>0</v>
      </c>
      <c r="Y16" s="75" t="n">
        <f aca="false">IF(AND(ISNUMBER('Mediums (Working)'!P15),ISNUMBER('Mediums (Working)'!Q15),ISNUMBER('Mediums (Working)'!R15)),IF(AND('Mediums (Working)'!P15&gt;=$C$5,MAX('Mediums (Working)'!P15,'Mediums (Working)'!Q15,'Mediums (Working)'!R15)-MIN('Mediums (Working)'!P15,'Mediums (Working)'!Q15,'Mediums (Working)'!R15)&lt;=$C$4),1,0),0)</f>
        <v>0</v>
      </c>
      <c r="Z16" s="75" t="n">
        <f aca="false">IF(AND(ISNUMBER('Mediums (Working)'!Q15),ISNUMBER('Mediums (Working)'!R15),ISNUMBER('Mediums (Working)'!S15)),IF(AND('Mediums (Working)'!Q15&gt;=$C$5,MAX('Mediums (Working)'!Q15,'Mediums (Working)'!R15,'Mediums (Working)'!S15)-MIN('Mediums (Working)'!Q15,'Mediums (Working)'!R15,'Mediums (Working)'!S15)&lt;=$C$4),1,0),0)</f>
        <v>0</v>
      </c>
      <c r="AA16" s="75" t="n">
        <f aca="false">IF(AND(ISNUMBER('Mediums (Working)'!R15),ISNUMBER('Mediums (Working)'!S15),ISNUMBER('Mediums (Working)'!T15)),IF(AND('Mediums (Working)'!R15&gt;=$C$5,MAX('Mediums (Working)'!R15,'Mediums (Working)'!S15,'Mediums (Working)'!T15)-MIN('Mediums (Working)'!R15,'Mediums (Working)'!S15,'Mediums (Working)'!T15)&lt;=$C$4),1,0),0)</f>
        <v>0</v>
      </c>
      <c r="AB16" s="75" t="n">
        <f aca="false">IF(AND(ISNUMBER('Mediums (Working)'!S15),ISNUMBER('Mediums (Working)'!T15),ISNUMBER('Mediums (Working)'!U15)),IF(AND('Mediums (Working)'!S15&gt;=$C$5,MAX('Mediums (Working)'!S15,'Mediums (Working)'!T15,'Mediums (Working)'!U15)-MIN('Mediums (Working)'!S15,'Mediums (Working)'!T15,'Mediums (Working)'!U15)&lt;=$C$4),1,0),0)</f>
        <v>0</v>
      </c>
      <c r="AC16" s="75" t="n">
        <f aca="false">IF(AND(ISNUMBER('Mediums (Working)'!T15),ISNUMBER('Mediums (Working)'!U15),ISNUMBER('Mediums (Working)'!V15)),IF(AND('Mediums (Working)'!T15&gt;=$C$5,MAX('Mediums (Working)'!T15,'Mediums (Working)'!U15,'Mediums (Working)'!V15)-MIN('Mediums (Working)'!T15,'Mediums (Working)'!U15,'Mediums (Working)'!V15)&lt;=$C$4),1,0),0)</f>
        <v>0</v>
      </c>
      <c r="AD16" s="75" t="n">
        <f aca="false">IF(AND(ISNUMBER('Mediums (Working)'!U15),ISNUMBER('Mediums (Working)'!V15),ISNUMBER('Mediums (Working)'!W15)),IF(AND('Mediums (Working)'!U15&gt;=$C$5,MAX('Mediums (Working)'!U15,'Mediums (Working)'!V15,'Mediums (Working)'!W15)-MIN('Mediums (Working)'!U15,'Mediums (Working)'!V15,'Mediums (Working)'!W15)&lt;=$C$4),1,0),0)</f>
        <v>0</v>
      </c>
      <c r="AE16" s="75" t="n">
        <f aca="false">IF(AND(ISNUMBER('Mediums (Working)'!V15),ISNUMBER('Mediums (Working)'!W15),ISNUMBER('Mediums (Working)'!X15)),IF(AND('Mediums (Working)'!V15&gt;=$C$5,MAX('Mediums (Working)'!V15,'Mediums (Working)'!W15,'Mediums (Working)'!X15)-MIN('Mediums (Working)'!V15,'Mediums (Working)'!W15,'Mediums (Working)'!X15)&lt;=$C$4),1,0),0)</f>
        <v>0</v>
      </c>
      <c r="AF16" s="75" t="n">
        <f aca="false">IF(AND(ISNUMBER('Mediums (Working)'!W15),ISNUMBER('Mediums (Working)'!X15),ISNUMBER('Mediums (Working)'!Y15)),IF(AND('Mediums (Working)'!W15&gt;=$C$5,MAX('Mediums (Working)'!W15,'Mediums (Working)'!X15,'Mediums (Working)'!Y15)-MIN('Mediums (Working)'!W15,'Mediums (Working)'!X15,'Mediums (Working)'!Y15)&lt;=$C$4),1,0),0)</f>
        <v>0</v>
      </c>
      <c r="AG16" s="75" t="n">
        <f aca="false">IF(AND(ISNUMBER('Mediums (Working)'!X15),ISNUMBER('Mediums (Working)'!Y15),ISNUMBER('Mediums (Working)'!Z15)),IF(AND('Mediums (Working)'!X15&gt;=$C$5,MAX('Mediums (Working)'!X15,'Mediums (Working)'!Y15,'Mediums (Working)'!Z15)-MIN('Mediums (Working)'!X15,'Mediums (Working)'!Y15,'Mediums (Working)'!Z15)&lt;=$C$4),1,0),0)</f>
        <v>0</v>
      </c>
      <c r="AH16" s="75" t="n">
        <f aca="false">IF(AND(ISNUMBER('Mediums (Working)'!Y15),ISNUMBER('Mediums (Working)'!Z15),ISNUMBER('Mediums (Working)'!AA15)),IF(AND('Mediums (Working)'!Y15&gt;=$C$5,MAX('Mediums (Working)'!Y15,'Mediums (Working)'!Z15,'Mediums (Working)'!AA15)-MIN('Mediums (Working)'!Y15,'Mediums (Working)'!Z15,'Mediums (Working)'!AA15)&lt;=$C$4),1,0),0)</f>
        <v>0</v>
      </c>
      <c r="AI16" s="75" t="n">
        <f aca="false">IF(AND(ISNUMBER('Mediums (Working)'!Z15),ISNUMBER('Mediums (Working)'!AA15),ISNUMBER('Mediums (Working)'!AB15)),IF(AND('Mediums (Working)'!Z15&gt;=$C$5,MAX('Mediums (Working)'!Z15,'Mediums (Working)'!AA15,'Mediums (Working)'!AB15)-MIN('Mediums (Working)'!Z15,'Mediums (Working)'!AA15,'Mediums (Working)'!AB15)&lt;=$C$4),1,0),0)</f>
        <v>0</v>
      </c>
      <c r="AJ16" s="75" t="n">
        <f aca="false">IF(AND(ISNUMBER('Mediums (Working)'!AA15),ISNUMBER('Mediums (Working)'!AB15),ISNUMBER('Mediums (Working)'!AC15)),IF(AND('Mediums (Working)'!AA15&gt;=$C$5,MAX('Mediums (Working)'!AA15,'Mediums (Working)'!AB15,'Mediums (Working)'!AC15)-MIN('Mediums (Working)'!AA15,'Mediums (Working)'!AB15,'Mediums (Working)'!AC15)&lt;=$C$4),1,0),0)</f>
        <v>0</v>
      </c>
      <c r="AK16" s="75" t="n">
        <f aca="false">IF(AND(ISNUMBER('Mediums (Working)'!AB15),ISNUMBER('Mediums (Working)'!AC15),ISNUMBER('Mediums (Working)'!AD15)),IF(AND('Mediums (Working)'!AB15&gt;=$C$5,MAX('Mediums (Working)'!AB15,'Mediums (Working)'!AC15,'Mediums (Working)'!AD15)-MIN('Mediums (Working)'!AB15,'Mediums (Working)'!AC15,'Mediums (Working)'!AD15)&lt;=$C$4),1,0),0)</f>
        <v>0</v>
      </c>
      <c r="AL16" s="75" t="n">
        <f aca="false">IF(AND(ISNUMBER('Mediums (Working)'!AC15),ISNUMBER('Mediums (Working)'!AD15),ISNUMBER('Mediums (Working)'!AE15)),IF(AND('Mediums (Working)'!AC15&gt;=$C$5,MAX('Mediums (Working)'!AC15,'Mediums (Working)'!AD15,'Mediums (Working)'!AE15)-MIN('Mediums (Working)'!AC15,'Mediums (Working)'!AD15,'Mediums (Working)'!AE15)&lt;=$C$4),1,0),0)</f>
        <v>0</v>
      </c>
      <c r="AM16" s="75" t="n">
        <f aca="false">IF(AND(ISNUMBER('Mediums (Working)'!AD15),ISNUMBER('Mediums (Working)'!AE15),ISNUMBER('Mediums (Working)'!AF15)),IF(AND('Mediums (Working)'!AD15&gt;=$C$5,MAX('Mediums (Working)'!AD15,'Mediums (Working)'!AE15,'Mediums (Working)'!AF15)-MIN('Mediums (Working)'!AD15,'Mediums (Working)'!AE15,'Mediums (Working)'!AF15)&lt;=$C$4),1,0),0)</f>
        <v>0</v>
      </c>
      <c r="AN16" s="75" t="n">
        <f aca="false">IF(AND(ISNUMBER('Mediums (Working)'!AE15),ISNUMBER('Mediums (Working)'!AF15),ISNUMBER('Mediums (Working)'!AG15)),IF(AND('Mediums (Working)'!AE15&gt;=$C$5,MAX('Mediums (Working)'!AE15,'Mediums (Working)'!AF15,'Mediums (Working)'!AG15)-MIN('Mediums (Working)'!AE15,'Mediums (Working)'!AF15,'Mediums (Working)'!AG15)&lt;=$C$4),1,0),0)</f>
        <v>0</v>
      </c>
      <c r="AO16" s="75" t="n">
        <f aca="false">IF(AND(ISNUMBER('Mediums (Working)'!AF15),ISNUMBER('Mediums (Working)'!AG15),ISNUMBER('Mediums (Working)'!AH15)),IF(AND('Mediums (Working)'!AF15&gt;=$C$5,MAX('Mediums (Working)'!AF15,'Mediums (Working)'!AG15,'Mediums (Working)'!AH15)-MIN('Mediums (Working)'!AF15,'Mediums (Working)'!AG15,'Mediums (Working)'!AH15)&lt;=$C$4),1,0),0)</f>
        <v>0</v>
      </c>
      <c r="AP16" s="75" t="n">
        <f aca="false">IF(AND(ISNUMBER('Mediums (Working)'!AG15),ISNUMBER('Mediums (Working)'!AH15),ISNUMBER('Mediums (Working)'!AI15)),IF(AND('Mediums (Working)'!AG15&gt;=$C$5,MAX('Mediums (Working)'!AG15,'Mediums (Working)'!AH15,'Mediums (Working)'!AI15)-MIN('Mediums (Working)'!AG15,'Mediums (Working)'!AH15,'Mediums (Working)'!AI15)&lt;=$C$4),1,0),0)</f>
        <v>0</v>
      </c>
      <c r="AQ16" s="75" t="n">
        <f aca="false">IF(AND(ISNUMBER('Mediums (Working)'!AH15),ISNUMBER('Mediums (Working)'!AI15),ISNUMBER('Mediums (Working)'!AJ15)),IF(AND('Mediums (Working)'!AH15&gt;=$C$5,MAX('Mediums (Working)'!AH15,'Mediums (Working)'!AI15,'Mediums (Working)'!AJ15)-MIN('Mediums (Working)'!AH15,'Mediums (Working)'!AI15,'Mediums (Working)'!AJ15)&lt;=$C$4),1,0),0)</f>
        <v>0</v>
      </c>
      <c r="AR16" s="75" t="n">
        <f aca="false">IF(AND(ISNUMBER('Mediums (Working)'!AI15),ISNUMBER('Mediums (Working)'!AJ15),ISNUMBER('Mediums (Working)'!AK15)),IF(AND('Mediums (Working)'!AI15&gt;=$C$5,MAX('Mediums (Working)'!AI15,'Mediums (Working)'!AJ15,'Mediums (Working)'!AK15)-MIN('Mediums (Working)'!AI15,'Mediums (Working)'!AJ15,'Mediums (Working)'!AK15)&lt;=$C$4),1,0),0)</f>
        <v>0</v>
      </c>
      <c r="AS16" s="75" t="n">
        <f aca="false">IF(AND(ISNUMBER('Mediums (Working)'!AJ15),ISNUMBER('Mediums (Working)'!AK15),ISNUMBER('Mediums (Working)'!AL15)),IF(AND('Mediums (Working)'!AJ15&gt;=$C$5,MAX('Mediums (Working)'!AJ15,'Mediums (Working)'!AK15,'Mediums (Working)'!AL15)-MIN('Mediums (Working)'!AJ15,'Mediums (Working)'!AK15,'Mediums (Working)'!AL15)&lt;=$C$4),1,0),0)</f>
        <v>0</v>
      </c>
      <c r="AT16" s="75" t="n">
        <f aca="false">IF(AND(ISNUMBER('Mediums (Working)'!AK15),ISNUMBER('Mediums (Working)'!AL15),ISNUMBER('Mediums (Working)'!AM15)),IF(AND('Mediums (Working)'!AK15&gt;=$C$5,MAX('Mediums (Working)'!AK15,'Mediums (Working)'!AL15,'Mediums (Working)'!AM15)-MIN('Mediums (Working)'!AK15,'Mediums (Working)'!AL15,'Mediums (Working)'!AM15)&lt;=$C$4),1,0),0)</f>
        <v>0</v>
      </c>
      <c r="AU16" s="75" t="n">
        <f aca="false">IF(AND(ISNUMBER('Mediums (Working)'!AL15),ISNUMBER('Mediums (Working)'!AM15),ISNUMBER('Mediums (Working)'!AN15)),IF(AND('Mediums (Working)'!AL15&gt;=$C$5,MAX('Mediums (Working)'!AL15,'Mediums (Working)'!AM15,'Mediums (Working)'!AN15)-MIN('Mediums (Working)'!AL15,'Mediums (Working)'!AM15,'Mediums (Working)'!AN15)&lt;=$C$4),1,0),0)</f>
        <v>0</v>
      </c>
      <c r="AV16" s="75" t="n">
        <f aca="false">IF(AND(ISNUMBER('Mediums (Working)'!AM15),ISNUMBER('Mediums (Working)'!AN15),ISNUMBER('Mediums (Working)'!AO15)),IF(AND('Mediums (Working)'!AM15&gt;=$C$5,MAX('Mediums (Working)'!AM15,'Mediums (Working)'!AN15,'Mediums (Working)'!AO15)-MIN('Mediums (Working)'!AM15,'Mediums (Working)'!AN15,'Mediums (Working)'!AO15)&lt;=$C$4),1,0),0)</f>
        <v>0</v>
      </c>
      <c r="AW16" s="75" t="n">
        <f aca="false">IF(AND(ISNUMBER('Mediums (Working)'!AN15),ISNUMBER('Mediums (Working)'!AO15),ISNUMBER('Mediums (Working)'!AP15)),IF(AND('Mediums (Working)'!AN15&gt;=$C$5,MAX('Mediums (Working)'!AN15,'Mediums (Working)'!AO15,'Mediums (Working)'!AP15)-MIN('Mediums (Working)'!AN15,'Mediums (Working)'!AO15,'Mediums (Working)'!AP15)&lt;=$C$4),1,0),0)</f>
        <v>0</v>
      </c>
      <c r="AX16" s="75" t="n">
        <f aca="false">IF(AND(ISNUMBER('Mediums (Working)'!AO15),ISNUMBER('Mediums (Working)'!AP15),ISNUMBER('Mediums (Working)'!AQ15)),IF(AND('Mediums (Working)'!AO15&gt;=$C$5,MAX('Mediums (Working)'!AO15,'Mediums (Working)'!AP15,'Mediums (Working)'!AQ15)-MIN('Mediums (Working)'!AO15,'Mediums (Working)'!AP15,'Mediums (Working)'!AQ15)&lt;=$C$4),1,0),0)</f>
        <v>0</v>
      </c>
      <c r="AY16" s="46" t="n">
        <v>0</v>
      </c>
      <c r="AZ16" s="46" t="n">
        <v>0</v>
      </c>
    </row>
    <row r="17" customFormat="false" ht="15" hidden="false" customHeight="false" outlineLevel="0" collapsed="false">
      <c r="A17" s="15" t="s">
        <v>189</v>
      </c>
      <c r="B17" s="16" t="s">
        <v>153</v>
      </c>
      <c r="C17" s="73" t="n">
        <f aca="false" t="array" ref="C17:C17">MIN(IF(ISNUMBER('Mediums (Working)'!$C$16:$AQ$16)*('Mediums (Working)'!$C$16:$AQ$16&gt;=$C$3),'Mediums (Working)'!$C$3:$AQ$3,999))</f>
        <v>40</v>
      </c>
      <c r="D17" s="73" t="n">
        <f aca="false">IFERROR(MATCH(1,L17:AZ17,0),999)</f>
        <v>999</v>
      </c>
      <c r="E17" s="73" t="n">
        <f aca="false">MIN(C17,D17)</f>
        <v>40</v>
      </c>
      <c r="F17" s="46" t="str">
        <f aca="false">IF(E17=999,"not finished by last scan",IF(C17&lt;=D17,"70 °F","stall"))</f>
        <v>70 °F</v>
      </c>
      <c r="G17" s="74" t="n">
        <f aca="false">IF(E17=999,"",INDEX('Mediums (Working)'!$C$576:$AQ$576,E17))</f>
        <v>46299.1855439815</v>
      </c>
      <c r="H17" s="47" t="n">
        <f aca="false">IF(E17=999,"",(G17-'Temp Bands'!$C$3)*24)</f>
        <v>13.4530555555556</v>
      </c>
      <c r="I17" s="48" t="n">
        <f aca="false">IF(E17=999,"",INDEX('Mediums (Working)'!$C$16:$AQ$16,E17))</f>
        <v>70.1654645455346</v>
      </c>
      <c r="L17" s="75" t="n">
        <f aca="false">IF(AND(ISNUMBER('Mediums (Working)'!C16),ISNUMBER('Mediums (Working)'!D16),ISNUMBER('Mediums (Working)'!E16)),IF(AND('Mediums (Working)'!C16&gt;=$C$5,MAX('Mediums (Working)'!C16,'Mediums (Working)'!D16,'Mediums (Working)'!E16)-MIN('Mediums (Working)'!C16,'Mediums (Working)'!D16,'Mediums (Working)'!E16)&lt;=$C$4),1,0),0)</f>
        <v>0</v>
      </c>
      <c r="M17" s="75" t="n">
        <f aca="false">IF(AND(ISNUMBER('Mediums (Working)'!D16),ISNUMBER('Mediums (Working)'!E16),ISNUMBER('Mediums (Working)'!F16)),IF(AND('Mediums (Working)'!D16&gt;=$C$5,MAX('Mediums (Working)'!D16,'Mediums (Working)'!E16,'Mediums (Working)'!F16)-MIN('Mediums (Working)'!D16,'Mediums (Working)'!E16,'Mediums (Working)'!F16)&lt;=$C$4),1,0),0)</f>
        <v>0</v>
      </c>
      <c r="N17" s="75" t="n">
        <f aca="false">IF(AND(ISNUMBER('Mediums (Working)'!E16),ISNUMBER('Mediums (Working)'!F16),ISNUMBER('Mediums (Working)'!G16)),IF(AND('Mediums (Working)'!E16&gt;=$C$5,MAX('Mediums (Working)'!E16,'Mediums (Working)'!F16,'Mediums (Working)'!G16)-MIN('Mediums (Working)'!E16,'Mediums (Working)'!F16,'Mediums (Working)'!G16)&lt;=$C$4),1,0),0)</f>
        <v>0</v>
      </c>
      <c r="O17" s="75" t="n">
        <f aca="false">IF(AND(ISNUMBER('Mediums (Working)'!F16),ISNUMBER('Mediums (Working)'!G16),ISNUMBER('Mediums (Working)'!H16)),IF(AND('Mediums (Working)'!F16&gt;=$C$5,MAX('Mediums (Working)'!F16,'Mediums (Working)'!G16,'Mediums (Working)'!H16)-MIN('Mediums (Working)'!F16,'Mediums (Working)'!G16,'Mediums (Working)'!H16)&lt;=$C$4),1,0),0)</f>
        <v>0</v>
      </c>
      <c r="P17" s="75" t="n">
        <f aca="false">IF(AND(ISNUMBER('Mediums (Working)'!G16),ISNUMBER('Mediums (Working)'!H16),ISNUMBER('Mediums (Working)'!I16)),IF(AND('Mediums (Working)'!G16&gt;=$C$5,MAX('Mediums (Working)'!G16,'Mediums (Working)'!H16,'Mediums (Working)'!I16)-MIN('Mediums (Working)'!G16,'Mediums (Working)'!H16,'Mediums (Working)'!I16)&lt;=$C$4),1,0),0)</f>
        <v>0</v>
      </c>
      <c r="Q17" s="75" t="n">
        <f aca="false">IF(AND(ISNUMBER('Mediums (Working)'!H16),ISNUMBER('Mediums (Working)'!I16),ISNUMBER('Mediums (Working)'!J16)),IF(AND('Mediums (Working)'!H16&gt;=$C$5,MAX('Mediums (Working)'!H16,'Mediums (Working)'!I16,'Mediums (Working)'!J16)-MIN('Mediums (Working)'!H16,'Mediums (Working)'!I16,'Mediums (Working)'!J16)&lt;=$C$4),1,0),0)</f>
        <v>0</v>
      </c>
      <c r="R17" s="75" t="n">
        <f aca="false">IF(AND(ISNUMBER('Mediums (Working)'!I16),ISNUMBER('Mediums (Working)'!J16),ISNUMBER('Mediums (Working)'!K16)),IF(AND('Mediums (Working)'!I16&gt;=$C$5,MAX('Mediums (Working)'!I16,'Mediums (Working)'!J16,'Mediums (Working)'!K16)-MIN('Mediums (Working)'!I16,'Mediums (Working)'!J16,'Mediums (Working)'!K16)&lt;=$C$4),1,0),0)</f>
        <v>0</v>
      </c>
      <c r="S17" s="75" t="n">
        <f aca="false">IF(AND(ISNUMBER('Mediums (Working)'!J16),ISNUMBER('Mediums (Working)'!K16),ISNUMBER('Mediums (Working)'!L16)),IF(AND('Mediums (Working)'!J16&gt;=$C$5,MAX('Mediums (Working)'!J16,'Mediums (Working)'!K16,'Mediums (Working)'!L16)-MIN('Mediums (Working)'!J16,'Mediums (Working)'!K16,'Mediums (Working)'!L16)&lt;=$C$4),1,0),0)</f>
        <v>0</v>
      </c>
      <c r="T17" s="75" t="n">
        <f aca="false">IF(AND(ISNUMBER('Mediums (Working)'!K16),ISNUMBER('Mediums (Working)'!L16),ISNUMBER('Mediums (Working)'!M16)),IF(AND('Mediums (Working)'!K16&gt;=$C$5,MAX('Mediums (Working)'!K16,'Mediums (Working)'!L16,'Mediums (Working)'!M16)-MIN('Mediums (Working)'!K16,'Mediums (Working)'!L16,'Mediums (Working)'!M16)&lt;=$C$4),1,0),0)</f>
        <v>0</v>
      </c>
      <c r="U17" s="75" t="n">
        <f aca="false">IF(AND(ISNUMBER('Mediums (Working)'!L16),ISNUMBER('Mediums (Working)'!M16),ISNUMBER('Mediums (Working)'!N16)),IF(AND('Mediums (Working)'!L16&gt;=$C$5,MAX('Mediums (Working)'!L16,'Mediums (Working)'!M16,'Mediums (Working)'!N16)-MIN('Mediums (Working)'!L16,'Mediums (Working)'!M16,'Mediums (Working)'!N16)&lt;=$C$4),1,0),0)</f>
        <v>0</v>
      </c>
      <c r="V17" s="75" t="n">
        <f aca="false">IF(AND(ISNUMBER('Mediums (Working)'!M16),ISNUMBER('Mediums (Working)'!N16),ISNUMBER('Mediums (Working)'!O16)),IF(AND('Mediums (Working)'!M16&gt;=$C$5,MAX('Mediums (Working)'!M16,'Mediums (Working)'!N16,'Mediums (Working)'!O16)-MIN('Mediums (Working)'!M16,'Mediums (Working)'!N16,'Mediums (Working)'!O16)&lt;=$C$4),1,0),0)</f>
        <v>0</v>
      </c>
      <c r="W17" s="75" t="n">
        <f aca="false">IF(AND(ISNUMBER('Mediums (Working)'!N16),ISNUMBER('Mediums (Working)'!O16),ISNUMBER('Mediums (Working)'!P16)),IF(AND('Mediums (Working)'!N16&gt;=$C$5,MAX('Mediums (Working)'!N16,'Mediums (Working)'!O16,'Mediums (Working)'!P16)-MIN('Mediums (Working)'!N16,'Mediums (Working)'!O16,'Mediums (Working)'!P16)&lt;=$C$4),1,0),0)</f>
        <v>0</v>
      </c>
      <c r="X17" s="75" t="n">
        <f aca="false">IF(AND(ISNUMBER('Mediums (Working)'!O16),ISNUMBER('Mediums (Working)'!P16),ISNUMBER('Mediums (Working)'!Q16)),IF(AND('Mediums (Working)'!O16&gt;=$C$5,MAX('Mediums (Working)'!O16,'Mediums (Working)'!P16,'Mediums (Working)'!Q16)-MIN('Mediums (Working)'!O16,'Mediums (Working)'!P16,'Mediums (Working)'!Q16)&lt;=$C$4),1,0),0)</f>
        <v>0</v>
      </c>
      <c r="Y17" s="75" t="n">
        <f aca="false">IF(AND(ISNUMBER('Mediums (Working)'!P16),ISNUMBER('Mediums (Working)'!Q16),ISNUMBER('Mediums (Working)'!R16)),IF(AND('Mediums (Working)'!P16&gt;=$C$5,MAX('Mediums (Working)'!P16,'Mediums (Working)'!Q16,'Mediums (Working)'!R16)-MIN('Mediums (Working)'!P16,'Mediums (Working)'!Q16,'Mediums (Working)'!R16)&lt;=$C$4),1,0),0)</f>
        <v>0</v>
      </c>
      <c r="Z17" s="75" t="n">
        <f aca="false">IF(AND(ISNUMBER('Mediums (Working)'!Q16),ISNUMBER('Mediums (Working)'!R16),ISNUMBER('Mediums (Working)'!S16)),IF(AND('Mediums (Working)'!Q16&gt;=$C$5,MAX('Mediums (Working)'!Q16,'Mediums (Working)'!R16,'Mediums (Working)'!S16)-MIN('Mediums (Working)'!Q16,'Mediums (Working)'!R16,'Mediums (Working)'!S16)&lt;=$C$4),1,0),0)</f>
        <v>0</v>
      </c>
      <c r="AA17" s="75" t="n">
        <f aca="false">IF(AND(ISNUMBER('Mediums (Working)'!R16),ISNUMBER('Mediums (Working)'!S16),ISNUMBER('Mediums (Working)'!T16)),IF(AND('Mediums (Working)'!R16&gt;=$C$5,MAX('Mediums (Working)'!R16,'Mediums (Working)'!S16,'Mediums (Working)'!T16)-MIN('Mediums (Working)'!R16,'Mediums (Working)'!S16,'Mediums (Working)'!T16)&lt;=$C$4),1,0),0)</f>
        <v>0</v>
      </c>
      <c r="AB17" s="75" t="n">
        <f aca="false">IF(AND(ISNUMBER('Mediums (Working)'!S16),ISNUMBER('Mediums (Working)'!T16),ISNUMBER('Mediums (Working)'!U16)),IF(AND('Mediums (Working)'!S16&gt;=$C$5,MAX('Mediums (Working)'!S16,'Mediums (Working)'!T16,'Mediums (Working)'!U16)-MIN('Mediums (Working)'!S16,'Mediums (Working)'!T16,'Mediums (Working)'!U16)&lt;=$C$4),1,0),0)</f>
        <v>0</v>
      </c>
      <c r="AC17" s="75" t="n">
        <f aca="false">IF(AND(ISNUMBER('Mediums (Working)'!T16),ISNUMBER('Mediums (Working)'!U16),ISNUMBER('Mediums (Working)'!V16)),IF(AND('Mediums (Working)'!T16&gt;=$C$5,MAX('Mediums (Working)'!T16,'Mediums (Working)'!U16,'Mediums (Working)'!V16)-MIN('Mediums (Working)'!T16,'Mediums (Working)'!U16,'Mediums (Working)'!V16)&lt;=$C$4),1,0),0)</f>
        <v>0</v>
      </c>
      <c r="AD17" s="75" t="n">
        <f aca="false">IF(AND(ISNUMBER('Mediums (Working)'!U16),ISNUMBER('Mediums (Working)'!V16),ISNUMBER('Mediums (Working)'!W16)),IF(AND('Mediums (Working)'!U16&gt;=$C$5,MAX('Mediums (Working)'!U16,'Mediums (Working)'!V16,'Mediums (Working)'!W16)-MIN('Mediums (Working)'!U16,'Mediums (Working)'!V16,'Mediums (Working)'!W16)&lt;=$C$4),1,0),0)</f>
        <v>0</v>
      </c>
      <c r="AE17" s="75" t="n">
        <f aca="false">IF(AND(ISNUMBER('Mediums (Working)'!V16),ISNUMBER('Mediums (Working)'!W16),ISNUMBER('Mediums (Working)'!X16)),IF(AND('Mediums (Working)'!V16&gt;=$C$5,MAX('Mediums (Working)'!V16,'Mediums (Working)'!W16,'Mediums (Working)'!X16)-MIN('Mediums (Working)'!V16,'Mediums (Working)'!W16,'Mediums (Working)'!X16)&lt;=$C$4),1,0),0)</f>
        <v>0</v>
      </c>
      <c r="AF17" s="75" t="n">
        <f aca="false">IF(AND(ISNUMBER('Mediums (Working)'!W16),ISNUMBER('Mediums (Working)'!X16),ISNUMBER('Mediums (Working)'!Y16)),IF(AND('Mediums (Working)'!W16&gt;=$C$5,MAX('Mediums (Working)'!W16,'Mediums (Working)'!X16,'Mediums (Working)'!Y16)-MIN('Mediums (Working)'!W16,'Mediums (Working)'!X16,'Mediums (Working)'!Y16)&lt;=$C$4),1,0),0)</f>
        <v>0</v>
      </c>
      <c r="AG17" s="75" t="n">
        <f aca="false">IF(AND(ISNUMBER('Mediums (Working)'!X16),ISNUMBER('Mediums (Working)'!Y16),ISNUMBER('Mediums (Working)'!Z16)),IF(AND('Mediums (Working)'!X16&gt;=$C$5,MAX('Mediums (Working)'!X16,'Mediums (Working)'!Y16,'Mediums (Working)'!Z16)-MIN('Mediums (Working)'!X16,'Mediums (Working)'!Y16,'Mediums (Working)'!Z16)&lt;=$C$4),1,0),0)</f>
        <v>0</v>
      </c>
      <c r="AH17" s="75" t="n">
        <f aca="false">IF(AND(ISNUMBER('Mediums (Working)'!Y16),ISNUMBER('Mediums (Working)'!Z16),ISNUMBER('Mediums (Working)'!AA16)),IF(AND('Mediums (Working)'!Y16&gt;=$C$5,MAX('Mediums (Working)'!Y16,'Mediums (Working)'!Z16,'Mediums (Working)'!AA16)-MIN('Mediums (Working)'!Y16,'Mediums (Working)'!Z16,'Mediums (Working)'!AA16)&lt;=$C$4),1,0),0)</f>
        <v>0</v>
      </c>
      <c r="AI17" s="75" t="n">
        <f aca="false">IF(AND(ISNUMBER('Mediums (Working)'!Z16),ISNUMBER('Mediums (Working)'!AA16),ISNUMBER('Mediums (Working)'!AB16)),IF(AND('Mediums (Working)'!Z16&gt;=$C$5,MAX('Mediums (Working)'!Z16,'Mediums (Working)'!AA16,'Mediums (Working)'!AB16)-MIN('Mediums (Working)'!Z16,'Mediums (Working)'!AA16,'Mediums (Working)'!AB16)&lt;=$C$4),1,0),0)</f>
        <v>0</v>
      </c>
      <c r="AJ17" s="75" t="n">
        <f aca="false">IF(AND(ISNUMBER('Mediums (Working)'!AA16),ISNUMBER('Mediums (Working)'!AB16),ISNUMBER('Mediums (Working)'!AC16)),IF(AND('Mediums (Working)'!AA16&gt;=$C$5,MAX('Mediums (Working)'!AA16,'Mediums (Working)'!AB16,'Mediums (Working)'!AC16)-MIN('Mediums (Working)'!AA16,'Mediums (Working)'!AB16,'Mediums (Working)'!AC16)&lt;=$C$4),1,0),0)</f>
        <v>0</v>
      </c>
      <c r="AK17" s="75" t="n">
        <f aca="false">IF(AND(ISNUMBER('Mediums (Working)'!AB16),ISNUMBER('Mediums (Working)'!AC16),ISNUMBER('Mediums (Working)'!AD16)),IF(AND('Mediums (Working)'!AB16&gt;=$C$5,MAX('Mediums (Working)'!AB16,'Mediums (Working)'!AC16,'Mediums (Working)'!AD16)-MIN('Mediums (Working)'!AB16,'Mediums (Working)'!AC16,'Mediums (Working)'!AD16)&lt;=$C$4),1,0),0)</f>
        <v>0</v>
      </c>
      <c r="AL17" s="75" t="n">
        <f aca="false">IF(AND(ISNUMBER('Mediums (Working)'!AC16),ISNUMBER('Mediums (Working)'!AD16),ISNUMBER('Mediums (Working)'!AE16)),IF(AND('Mediums (Working)'!AC16&gt;=$C$5,MAX('Mediums (Working)'!AC16,'Mediums (Working)'!AD16,'Mediums (Working)'!AE16)-MIN('Mediums (Working)'!AC16,'Mediums (Working)'!AD16,'Mediums (Working)'!AE16)&lt;=$C$4),1,0),0)</f>
        <v>0</v>
      </c>
      <c r="AM17" s="75" t="n">
        <f aca="false">IF(AND(ISNUMBER('Mediums (Working)'!AD16),ISNUMBER('Mediums (Working)'!AE16),ISNUMBER('Mediums (Working)'!AF16)),IF(AND('Mediums (Working)'!AD16&gt;=$C$5,MAX('Mediums (Working)'!AD16,'Mediums (Working)'!AE16,'Mediums (Working)'!AF16)-MIN('Mediums (Working)'!AD16,'Mediums (Working)'!AE16,'Mediums (Working)'!AF16)&lt;=$C$4),1,0),0)</f>
        <v>0</v>
      </c>
      <c r="AN17" s="75" t="n">
        <f aca="false">IF(AND(ISNUMBER('Mediums (Working)'!AE16),ISNUMBER('Mediums (Working)'!AF16),ISNUMBER('Mediums (Working)'!AG16)),IF(AND('Mediums (Working)'!AE16&gt;=$C$5,MAX('Mediums (Working)'!AE16,'Mediums (Working)'!AF16,'Mediums (Working)'!AG16)-MIN('Mediums (Working)'!AE16,'Mediums (Working)'!AF16,'Mediums (Working)'!AG16)&lt;=$C$4),1,0),0)</f>
        <v>0</v>
      </c>
      <c r="AO17" s="75" t="n">
        <f aca="false">IF(AND(ISNUMBER('Mediums (Working)'!AF16),ISNUMBER('Mediums (Working)'!AG16),ISNUMBER('Mediums (Working)'!AH16)),IF(AND('Mediums (Working)'!AF16&gt;=$C$5,MAX('Mediums (Working)'!AF16,'Mediums (Working)'!AG16,'Mediums (Working)'!AH16)-MIN('Mediums (Working)'!AF16,'Mediums (Working)'!AG16,'Mediums (Working)'!AH16)&lt;=$C$4),1,0),0)</f>
        <v>0</v>
      </c>
      <c r="AP17" s="75" t="n">
        <f aca="false">IF(AND(ISNUMBER('Mediums (Working)'!AG16),ISNUMBER('Mediums (Working)'!AH16),ISNUMBER('Mediums (Working)'!AI16)),IF(AND('Mediums (Working)'!AG16&gt;=$C$5,MAX('Mediums (Working)'!AG16,'Mediums (Working)'!AH16,'Mediums (Working)'!AI16)-MIN('Mediums (Working)'!AG16,'Mediums (Working)'!AH16,'Mediums (Working)'!AI16)&lt;=$C$4),1,0),0)</f>
        <v>0</v>
      </c>
      <c r="AQ17" s="75" t="n">
        <f aca="false">IF(AND(ISNUMBER('Mediums (Working)'!AH16),ISNUMBER('Mediums (Working)'!AI16),ISNUMBER('Mediums (Working)'!AJ16)),IF(AND('Mediums (Working)'!AH16&gt;=$C$5,MAX('Mediums (Working)'!AH16,'Mediums (Working)'!AI16,'Mediums (Working)'!AJ16)-MIN('Mediums (Working)'!AH16,'Mediums (Working)'!AI16,'Mediums (Working)'!AJ16)&lt;=$C$4),1,0),0)</f>
        <v>0</v>
      </c>
      <c r="AR17" s="75" t="n">
        <f aca="false">IF(AND(ISNUMBER('Mediums (Working)'!AI16),ISNUMBER('Mediums (Working)'!AJ16),ISNUMBER('Mediums (Working)'!AK16)),IF(AND('Mediums (Working)'!AI16&gt;=$C$5,MAX('Mediums (Working)'!AI16,'Mediums (Working)'!AJ16,'Mediums (Working)'!AK16)-MIN('Mediums (Working)'!AI16,'Mediums (Working)'!AJ16,'Mediums (Working)'!AK16)&lt;=$C$4),1,0),0)</f>
        <v>0</v>
      </c>
      <c r="AS17" s="75" t="n">
        <f aca="false">IF(AND(ISNUMBER('Mediums (Working)'!AJ16),ISNUMBER('Mediums (Working)'!AK16),ISNUMBER('Mediums (Working)'!AL16)),IF(AND('Mediums (Working)'!AJ16&gt;=$C$5,MAX('Mediums (Working)'!AJ16,'Mediums (Working)'!AK16,'Mediums (Working)'!AL16)-MIN('Mediums (Working)'!AJ16,'Mediums (Working)'!AK16,'Mediums (Working)'!AL16)&lt;=$C$4),1,0),0)</f>
        <v>0</v>
      </c>
      <c r="AT17" s="75" t="n">
        <f aca="false">IF(AND(ISNUMBER('Mediums (Working)'!AK16),ISNUMBER('Mediums (Working)'!AL16),ISNUMBER('Mediums (Working)'!AM16)),IF(AND('Mediums (Working)'!AK16&gt;=$C$5,MAX('Mediums (Working)'!AK16,'Mediums (Working)'!AL16,'Mediums (Working)'!AM16)-MIN('Mediums (Working)'!AK16,'Mediums (Working)'!AL16,'Mediums (Working)'!AM16)&lt;=$C$4),1,0),0)</f>
        <v>0</v>
      </c>
      <c r="AU17" s="75" t="n">
        <f aca="false">IF(AND(ISNUMBER('Mediums (Working)'!AL16),ISNUMBER('Mediums (Working)'!AM16),ISNUMBER('Mediums (Working)'!AN16)),IF(AND('Mediums (Working)'!AL16&gt;=$C$5,MAX('Mediums (Working)'!AL16,'Mediums (Working)'!AM16,'Mediums (Working)'!AN16)-MIN('Mediums (Working)'!AL16,'Mediums (Working)'!AM16,'Mediums (Working)'!AN16)&lt;=$C$4),1,0),0)</f>
        <v>0</v>
      </c>
      <c r="AV17" s="75" t="n">
        <f aca="false">IF(AND(ISNUMBER('Mediums (Working)'!AM16),ISNUMBER('Mediums (Working)'!AN16),ISNUMBER('Mediums (Working)'!AO16)),IF(AND('Mediums (Working)'!AM16&gt;=$C$5,MAX('Mediums (Working)'!AM16,'Mediums (Working)'!AN16,'Mediums (Working)'!AO16)-MIN('Mediums (Working)'!AM16,'Mediums (Working)'!AN16,'Mediums (Working)'!AO16)&lt;=$C$4),1,0),0)</f>
        <v>0</v>
      </c>
      <c r="AW17" s="75" t="n">
        <f aca="false">IF(AND(ISNUMBER('Mediums (Working)'!AN16),ISNUMBER('Mediums (Working)'!AO16),ISNUMBER('Mediums (Working)'!AP16)),IF(AND('Mediums (Working)'!AN16&gt;=$C$5,MAX('Mediums (Working)'!AN16,'Mediums (Working)'!AO16,'Mediums (Working)'!AP16)-MIN('Mediums (Working)'!AN16,'Mediums (Working)'!AO16,'Mediums (Working)'!AP16)&lt;=$C$4),1,0),0)</f>
        <v>0</v>
      </c>
      <c r="AX17" s="75" t="n">
        <f aca="false">IF(AND(ISNUMBER('Mediums (Working)'!AO16),ISNUMBER('Mediums (Working)'!AP16),ISNUMBER('Mediums (Working)'!AQ16)),IF(AND('Mediums (Working)'!AO16&gt;=$C$5,MAX('Mediums (Working)'!AO16,'Mediums (Working)'!AP16,'Mediums (Working)'!AQ16)-MIN('Mediums (Working)'!AO16,'Mediums (Working)'!AP16,'Mediums (Working)'!AQ16)&lt;=$C$4),1,0),0)</f>
        <v>0</v>
      </c>
      <c r="AY17" s="46" t="n">
        <v>0</v>
      </c>
      <c r="AZ17" s="46" t="n">
        <v>0</v>
      </c>
    </row>
    <row r="18" customFormat="false" ht="15" hidden="false" customHeight="false" outlineLevel="0" collapsed="false">
      <c r="A18" s="15" t="s">
        <v>192</v>
      </c>
      <c r="B18" s="16" t="s">
        <v>153</v>
      </c>
      <c r="C18" s="73" t="n">
        <f aca="false" t="array" ref="C18:C18">MIN(IF(ISNUMBER('Mediums (Working)'!$C$17:$AQ$17)*('Mediums (Working)'!$C$17:$AQ$17&gt;=$C$3),'Mediums (Working)'!$C$3:$AQ$3,999))</f>
        <v>999</v>
      </c>
      <c r="D18" s="73" t="n">
        <f aca="false">IFERROR(MATCH(1,L18:AZ18,0),999)</f>
        <v>999</v>
      </c>
      <c r="E18" s="73" t="n">
        <f aca="false">MIN(C18,D18)</f>
        <v>999</v>
      </c>
      <c r="F18" s="46" t="str">
        <f aca="false">IF(E18=999,"not finished by last scan",IF(C18&lt;=D18,"70 °F","stall"))</f>
        <v>not finished by last scan</v>
      </c>
      <c r="G18" s="74" t="str">
        <f aca="false">IF(E18=999,"",INDEX('Mediums (Working)'!$C$577:$AQ$577,E18))</f>
        <v/>
      </c>
      <c r="H18" s="47" t="str">
        <f aca="false">IF(E18=999,"",(G18-'Temp Bands'!$C$3)*24)</f>
        <v/>
      </c>
      <c r="I18" s="48" t="str">
        <f aca="false">IF(E18=999,"",INDEX('Mediums (Working)'!$C$17:$AQ$17,E18))</f>
        <v/>
      </c>
      <c r="L18" s="75" t="n">
        <f aca="false">IF(AND(ISNUMBER('Mediums (Working)'!C17),ISNUMBER('Mediums (Working)'!D17),ISNUMBER('Mediums (Working)'!E17)),IF(AND('Mediums (Working)'!C17&gt;=$C$5,MAX('Mediums (Working)'!C17,'Mediums (Working)'!D17,'Mediums (Working)'!E17)-MIN('Mediums (Working)'!C17,'Mediums (Working)'!D17,'Mediums (Working)'!E17)&lt;=$C$4),1,0),0)</f>
        <v>0</v>
      </c>
      <c r="M18" s="75" t="n">
        <f aca="false">IF(AND(ISNUMBER('Mediums (Working)'!D17),ISNUMBER('Mediums (Working)'!E17),ISNUMBER('Mediums (Working)'!F17)),IF(AND('Mediums (Working)'!D17&gt;=$C$5,MAX('Mediums (Working)'!D17,'Mediums (Working)'!E17,'Mediums (Working)'!F17)-MIN('Mediums (Working)'!D17,'Mediums (Working)'!E17,'Mediums (Working)'!F17)&lt;=$C$4),1,0),0)</f>
        <v>0</v>
      </c>
      <c r="N18" s="75" t="n">
        <f aca="false">IF(AND(ISNUMBER('Mediums (Working)'!E17),ISNUMBER('Mediums (Working)'!F17),ISNUMBER('Mediums (Working)'!G17)),IF(AND('Mediums (Working)'!E17&gt;=$C$5,MAX('Mediums (Working)'!E17,'Mediums (Working)'!F17,'Mediums (Working)'!G17)-MIN('Mediums (Working)'!E17,'Mediums (Working)'!F17,'Mediums (Working)'!G17)&lt;=$C$4),1,0),0)</f>
        <v>0</v>
      </c>
      <c r="O18" s="75" t="n">
        <f aca="false">IF(AND(ISNUMBER('Mediums (Working)'!F17),ISNUMBER('Mediums (Working)'!G17),ISNUMBER('Mediums (Working)'!H17)),IF(AND('Mediums (Working)'!F17&gt;=$C$5,MAX('Mediums (Working)'!F17,'Mediums (Working)'!G17,'Mediums (Working)'!H17)-MIN('Mediums (Working)'!F17,'Mediums (Working)'!G17,'Mediums (Working)'!H17)&lt;=$C$4),1,0),0)</f>
        <v>0</v>
      </c>
      <c r="P18" s="75" t="n">
        <f aca="false">IF(AND(ISNUMBER('Mediums (Working)'!G17),ISNUMBER('Mediums (Working)'!H17),ISNUMBER('Mediums (Working)'!I17)),IF(AND('Mediums (Working)'!G17&gt;=$C$5,MAX('Mediums (Working)'!G17,'Mediums (Working)'!H17,'Mediums (Working)'!I17)-MIN('Mediums (Working)'!G17,'Mediums (Working)'!H17,'Mediums (Working)'!I17)&lt;=$C$4),1,0),0)</f>
        <v>0</v>
      </c>
      <c r="Q18" s="75" t="n">
        <f aca="false">IF(AND(ISNUMBER('Mediums (Working)'!H17),ISNUMBER('Mediums (Working)'!I17),ISNUMBER('Mediums (Working)'!J17)),IF(AND('Mediums (Working)'!H17&gt;=$C$5,MAX('Mediums (Working)'!H17,'Mediums (Working)'!I17,'Mediums (Working)'!J17)-MIN('Mediums (Working)'!H17,'Mediums (Working)'!I17,'Mediums (Working)'!J17)&lt;=$C$4),1,0),0)</f>
        <v>0</v>
      </c>
      <c r="R18" s="75" t="n">
        <f aca="false">IF(AND(ISNUMBER('Mediums (Working)'!I17),ISNUMBER('Mediums (Working)'!J17),ISNUMBER('Mediums (Working)'!K17)),IF(AND('Mediums (Working)'!I17&gt;=$C$5,MAX('Mediums (Working)'!I17,'Mediums (Working)'!J17,'Mediums (Working)'!K17)-MIN('Mediums (Working)'!I17,'Mediums (Working)'!J17,'Mediums (Working)'!K17)&lt;=$C$4),1,0),0)</f>
        <v>0</v>
      </c>
      <c r="S18" s="75" t="n">
        <f aca="false">IF(AND(ISNUMBER('Mediums (Working)'!J17),ISNUMBER('Mediums (Working)'!K17),ISNUMBER('Mediums (Working)'!L17)),IF(AND('Mediums (Working)'!J17&gt;=$C$5,MAX('Mediums (Working)'!J17,'Mediums (Working)'!K17,'Mediums (Working)'!L17)-MIN('Mediums (Working)'!J17,'Mediums (Working)'!K17,'Mediums (Working)'!L17)&lt;=$C$4),1,0),0)</f>
        <v>0</v>
      </c>
      <c r="T18" s="75" t="n">
        <f aca="false">IF(AND(ISNUMBER('Mediums (Working)'!K17),ISNUMBER('Mediums (Working)'!L17),ISNUMBER('Mediums (Working)'!M17)),IF(AND('Mediums (Working)'!K17&gt;=$C$5,MAX('Mediums (Working)'!K17,'Mediums (Working)'!L17,'Mediums (Working)'!M17)-MIN('Mediums (Working)'!K17,'Mediums (Working)'!L17,'Mediums (Working)'!M17)&lt;=$C$4),1,0),0)</f>
        <v>0</v>
      </c>
      <c r="U18" s="75" t="n">
        <f aca="false">IF(AND(ISNUMBER('Mediums (Working)'!L17),ISNUMBER('Mediums (Working)'!M17),ISNUMBER('Mediums (Working)'!N17)),IF(AND('Mediums (Working)'!L17&gt;=$C$5,MAX('Mediums (Working)'!L17,'Mediums (Working)'!M17,'Mediums (Working)'!N17)-MIN('Mediums (Working)'!L17,'Mediums (Working)'!M17,'Mediums (Working)'!N17)&lt;=$C$4),1,0),0)</f>
        <v>0</v>
      </c>
      <c r="V18" s="75" t="n">
        <f aca="false">IF(AND(ISNUMBER('Mediums (Working)'!M17),ISNUMBER('Mediums (Working)'!N17),ISNUMBER('Mediums (Working)'!O17)),IF(AND('Mediums (Working)'!M17&gt;=$C$5,MAX('Mediums (Working)'!M17,'Mediums (Working)'!N17,'Mediums (Working)'!O17)-MIN('Mediums (Working)'!M17,'Mediums (Working)'!N17,'Mediums (Working)'!O17)&lt;=$C$4),1,0),0)</f>
        <v>0</v>
      </c>
      <c r="W18" s="75" t="n">
        <f aca="false">IF(AND(ISNUMBER('Mediums (Working)'!N17),ISNUMBER('Mediums (Working)'!O17),ISNUMBER('Mediums (Working)'!P17)),IF(AND('Mediums (Working)'!N17&gt;=$C$5,MAX('Mediums (Working)'!N17,'Mediums (Working)'!O17,'Mediums (Working)'!P17)-MIN('Mediums (Working)'!N17,'Mediums (Working)'!O17,'Mediums (Working)'!P17)&lt;=$C$4),1,0),0)</f>
        <v>0</v>
      </c>
      <c r="X18" s="75" t="n">
        <f aca="false">IF(AND(ISNUMBER('Mediums (Working)'!O17),ISNUMBER('Mediums (Working)'!P17),ISNUMBER('Mediums (Working)'!Q17)),IF(AND('Mediums (Working)'!O17&gt;=$C$5,MAX('Mediums (Working)'!O17,'Mediums (Working)'!P17,'Mediums (Working)'!Q17)-MIN('Mediums (Working)'!O17,'Mediums (Working)'!P17,'Mediums (Working)'!Q17)&lt;=$C$4),1,0),0)</f>
        <v>0</v>
      </c>
      <c r="Y18" s="75" t="n">
        <f aca="false">IF(AND(ISNUMBER('Mediums (Working)'!P17),ISNUMBER('Mediums (Working)'!Q17),ISNUMBER('Mediums (Working)'!R17)),IF(AND('Mediums (Working)'!P17&gt;=$C$5,MAX('Mediums (Working)'!P17,'Mediums (Working)'!Q17,'Mediums (Working)'!R17)-MIN('Mediums (Working)'!P17,'Mediums (Working)'!Q17,'Mediums (Working)'!R17)&lt;=$C$4),1,0),0)</f>
        <v>0</v>
      </c>
      <c r="Z18" s="75" t="n">
        <f aca="false">IF(AND(ISNUMBER('Mediums (Working)'!Q17),ISNUMBER('Mediums (Working)'!R17),ISNUMBER('Mediums (Working)'!S17)),IF(AND('Mediums (Working)'!Q17&gt;=$C$5,MAX('Mediums (Working)'!Q17,'Mediums (Working)'!R17,'Mediums (Working)'!S17)-MIN('Mediums (Working)'!Q17,'Mediums (Working)'!R17,'Mediums (Working)'!S17)&lt;=$C$4),1,0),0)</f>
        <v>0</v>
      </c>
      <c r="AA18" s="75" t="n">
        <f aca="false">IF(AND(ISNUMBER('Mediums (Working)'!R17),ISNUMBER('Mediums (Working)'!S17),ISNUMBER('Mediums (Working)'!T17)),IF(AND('Mediums (Working)'!R17&gt;=$C$5,MAX('Mediums (Working)'!R17,'Mediums (Working)'!S17,'Mediums (Working)'!T17)-MIN('Mediums (Working)'!R17,'Mediums (Working)'!S17,'Mediums (Working)'!T17)&lt;=$C$4),1,0),0)</f>
        <v>0</v>
      </c>
      <c r="AB18" s="75" t="n">
        <f aca="false">IF(AND(ISNUMBER('Mediums (Working)'!S17),ISNUMBER('Mediums (Working)'!T17),ISNUMBER('Mediums (Working)'!U17)),IF(AND('Mediums (Working)'!S17&gt;=$C$5,MAX('Mediums (Working)'!S17,'Mediums (Working)'!T17,'Mediums (Working)'!U17)-MIN('Mediums (Working)'!S17,'Mediums (Working)'!T17,'Mediums (Working)'!U17)&lt;=$C$4),1,0),0)</f>
        <v>0</v>
      </c>
      <c r="AC18" s="75" t="n">
        <f aca="false">IF(AND(ISNUMBER('Mediums (Working)'!T17),ISNUMBER('Mediums (Working)'!U17),ISNUMBER('Mediums (Working)'!V17)),IF(AND('Mediums (Working)'!T17&gt;=$C$5,MAX('Mediums (Working)'!T17,'Mediums (Working)'!U17,'Mediums (Working)'!V17)-MIN('Mediums (Working)'!T17,'Mediums (Working)'!U17,'Mediums (Working)'!V17)&lt;=$C$4),1,0),0)</f>
        <v>0</v>
      </c>
      <c r="AD18" s="75" t="n">
        <f aca="false">IF(AND(ISNUMBER('Mediums (Working)'!U17),ISNUMBER('Mediums (Working)'!V17),ISNUMBER('Mediums (Working)'!W17)),IF(AND('Mediums (Working)'!U17&gt;=$C$5,MAX('Mediums (Working)'!U17,'Mediums (Working)'!V17,'Mediums (Working)'!W17)-MIN('Mediums (Working)'!U17,'Mediums (Working)'!V17,'Mediums (Working)'!W17)&lt;=$C$4),1,0),0)</f>
        <v>0</v>
      </c>
      <c r="AE18" s="75" t="n">
        <f aca="false">IF(AND(ISNUMBER('Mediums (Working)'!V17),ISNUMBER('Mediums (Working)'!W17),ISNUMBER('Mediums (Working)'!X17)),IF(AND('Mediums (Working)'!V17&gt;=$C$5,MAX('Mediums (Working)'!V17,'Mediums (Working)'!W17,'Mediums (Working)'!X17)-MIN('Mediums (Working)'!V17,'Mediums (Working)'!W17,'Mediums (Working)'!X17)&lt;=$C$4),1,0),0)</f>
        <v>0</v>
      </c>
      <c r="AF18" s="75" t="n">
        <f aca="false">IF(AND(ISNUMBER('Mediums (Working)'!W17),ISNUMBER('Mediums (Working)'!X17),ISNUMBER('Mediums (Working)'!Y17)),IF(AND('Mediums (Working)'!W17&gt;=$C$5,MAX('Mediums (Working)'!W17,'Mediums (Working)'!X17,'Mediums (Working)'!Y17)-MIN('Mediums (Working)'!W17,'Mediums (Working)'!X17,'Mediums (Working)'!Y17)&lt;=$C$4),1,0),0)</f>
        <v>0</v>
      </c>
      <c r="AG18" s="75" t="n">
        <f aca="false">IF(AND(ISNUMBER('Mediums (Working)'!X17),ISNUMBER('Mediums (Working)'!Y17),ISNUMBER('Mediums (Working)'!Z17)),IF(AND('Mediums (Working)'!X17&gt;=$C$5,MAX('Mediums (Working)'!X17,'Mediums (Working)'!Y17,'Mediums (Working)'!Z17)-MIN('Mediums (Working)'!X17,'Mediums (Working)'!Y17,'Mediums (Working)'!Z17)&lt;=$C$4),1,0),0)</f>
        <v>0</v>
      </c>
      <c r="AH18" s="75" t="n">
        <f aca="false">IF(AND(ISNUMBER('Mediums (Working)'!Y17),ISNUMBER('Mediums (Working)'!Z17),ISNUMBER('Mediums (Working)'!AA17)),IF(AND('Mediums (Working)'!Y17&gt;=$C$5,MAX('Mediums (Working)'!Y17,'Mediums (Working)'!Z17,'Mediums (Working)'!AA17)-MIN('Mediums (Working)'!Y17,'Mediums (Working)'!Z17,'Mediums (Working)'!AA17)&lt;=$C$4),1,0),0)</f>
        <v>0</v>
      </c>
      <c r="AI18" s="75" t="n">
        <f aca="false">IF(AND(ISNUMBER('Mediums (Working)'!Z17),ISNUMBER('Mediums (Working)'!AA17),ISNUMBER('Mediums (Working)'!AB17)),IF(AND('Mediums (Working)'!Z17&gt;=$C$5,MAX('Mediums (Working)'!Z17,'Mediums (Working)'!AA17,'Mediums (Working)'!AB17)-MIN('Mediums (Working)'!Z17,'Mediums (Working)'!AA17,'Mediums (Working)'!AB17)&lt;=$C$4),1,0),0)</f>
        <v>0</v>
      </c>
      <c r="AJ18" s="75" t="n">
        <f aca="false">IF(AND(ISNUMBER('Mediums (Working)'!AA17),ISNUMBER('Mediums (Working)'!AB17),ISNUMBER('Mediums (Working)'!AC17)),IF(AND('Mediums (Working)'!AA17&gt;=$C$5,MAX('Mediums (Working)'!AA17,'Mediums (Working)'!AB17,'Mediums (Working)'!AC17)-MIN('Mediums (Working)'!AA17,'Mediums (Working)'!AB17,'Mediums (Working)'!AC17)&lt;=$C$4),1,0),0)</f>
        <v>0</v>
      </c>
      <c r="AK18" s="75" t="n">
        <f aca="false">IF(AND(ISNUMBER('Mediums (Working)'!AB17),ISNUMBER('Mediums (Working)'!AC17),ISNUMBER('Mediums (Working)'!AD17)),IF(AND('Mediums (Working)'!AB17&gt;=$C$5,MAX('Mediums (Working)'!AB17,'Mediums (Working)'!AC17,'Mediums (Working)'!AD17)-MIN('Mediums (Working)'!AB17,'Mediums (Working)'!AC17,'Mediums (Working)'!AD17)&lt;=$C$4),1,0),0)</f>
        <v>0</v>
      </c>
      <c r="AL18" s="75" t="n">
        <f aca="false">IF(AND(ISNUMBER('Mediums (Working)'!AC17),ISNUMBER('Mediums (Working)'!AD17),ISNUMBER('Mediums (Working)'!AE17)),IF(AND('Mediums (Working)'!AC17&gt;=$C$5,MAX('Mediums (Working)'!AC17,'Mediums (Working)'!AD17,'Mediums (Working)'!AE17)-MIN('Mediums (Working)'!AC17,'Mediums (Working)'!AD17,'Mediums (Working)'!AE17)&lt;=$C$4),1,0),0)</f>
        <v>0</v>
      </c>
      <c r="AM18" s="75" t="n">
        <f aca="false">IF(AND(ISNUMBER('Mediums (Working)'!AD17),ISNUMBER('Mediums (Working)'!AE17),ISNUMBER('Mediums (Working)'!AF17)),IF(AND('Mediums (Working)'!AD17&gt;=$C$5,MAX('Mediums (Working)'!AD17,'Mediums (Working)'!AE17,'Mediums (Working)'!AF17)-MIN('Mediums (Working)'!AD17,'Mediums (Working)'!AE17,'Mediums (Working)'!AF17)&lt;=$C$4),1,0),0)</f>
        <v>0</v>
      </c>
      <c r="AN18" s="75" t="n">
        <f aca="false">IF(AND(ISNUMBER('Mediums (Working)'!AE17),ISNUMBER('Mediums (Working)'!AF17),ISNUMBER('Mediums (Working)'!AG17)),IF(AND('Mediums (Working)'!AE17&gt;=$C$5,MAX('Mediums (Working)'!AE17,'Mediums (Working)'!AF17,'Mediums (Working)'!AG17)-MIN('Mediums (Working)'!AE17,'Mediums (Working)'!AF17,'Mediums (Working)'!AG17)&lt;=$C$4),1,0),0)</f>
        <v>0</v>
      </c>
      <c r="AO18" s="75" t="n">
        <f aca="false">IF(AND(ISNUMBER('Mediums (Working)'!AF17),ISNUMBER('Mediums (Working)'!AG17),ISNUMBER('Mediums (Working)'!AH17)),IF(AND('Mediums (Working)'!AF17&gt;=$C$5,MAX('Mediums (Working)'!AF17,'Mediums (Working)'!AG17,'Mediums (Working)'!AH17)-MIN('Mediums (Working)'!AF17,'Mediums (Working)'!AG17,'Mediums (Working)'!AH17)&lt;=$C$4),1,0),0)</f>
        <v>0</v>
      </c>
      <c r="AP18" s="75" t="n">
        <f aca="false">IF(AND(ISNUMBER('Mediums (Working)'!AG17),ISNUMBER('Mediums (Working)'!AH17),ISNUMBER('Mediums (Working)'!AI17)),IF(AND('Mediums (Working)'!AG17&gt;=$C$5,MAX('Mediums (Working)'!AG17,'Mediums (Working)'!AH17,'Mediums (Working)'!AI17)-MIN('Mediums (Working)'!AG17,'Mediums (Working)'!AH17,'Mediums (Working)'!AI17)&lt;=$C$4),1,0),0)</f>
        <v>0</v>
      </c>
      <c r="AQ18" s="75" t="n">
        <f aca="false">IF(AND(ISNUMBER('Mediums (Working)'!AH17),ISNUMBER('Mediums (Working)'!AI17),ISNUMBER('Mediums (Working)'!AJ17)),IF(AND('Mediums (Working)'!AH17&gt;=$C$5,MAX('Mediums (Working)'!AH17,'Mediums (Working)'!AI17,'Mediums (Working)'!AJ17)-MIN('Mediums (Working)'!AH17,'Mediums (Working)'!AI17,'Mediums (Working)'!AJ17)&lt;=$C$4),1,0),0)</f>
        <v>0</v>
      </c>
      <c r="AR18" s="75" t="n">
        <f aca="false">IF(AND(ISNUMBER('Mediums (Working)'!AI17),ISNUMBER('Mediums (Working)'!AJ17),ISNUMBER('Mediums (Working)'!AK17)),IF(AND('Mediums (Working)'!AI17&gt;=$C$5,MAX('Mediums (Working)'!AI17,'Mediums (Working)'!AJ17,'Mediums (Working)'!AK17)-MIN('Mediums (Working)'!AI17,'Mediums (Working)'!AJ17,'Mediums (Working)'!AK17)&lt;=$C$4),1,0),0)</f>
        <v>0</v>
      </c>
      <c r="AS18" s="75" t="n">
        <f aca="false">IF(AND(ISNUMBER('Mediums (Working)'!AJ17),ISNUMBER('Mediums (Working)'!AK17),ISNUMBER('Mediums (Working)'!AL17)),IF(AND('Mediums (Working)'!AJ17&gt;=$C$5,MAX('Mediums (Working)'!AJ17,'Mediums (Working)'!AK17,'Mediums (Working)'!AL17)-MIN('Mediums (Working)'!AJ17,'Mediums (Working)'!AK17,'Mediums (Working)'!AL17)&lt;=$C$4),1,0),0)</f>
        <v>0</v>
      </c>
      <c r="AT18" s="75" t="n">
        <f aca="false">IF(AND(ISNUMBER('Mediums (Working)'!AK17),ISNUMBER('Mediums (Working)'!AL17),ISNUMBER('Mediums (Working)'!AM17)),IF(AND('Mediums (Working)'!AK17&gt;=$C$5,MAX('Mediums (Working)'!AK17,'Mediums (Working)'!AL17,'Mediums (Working)'!AM17)-MIN('Mediums (Working)'!AK17,'Mediums (Working)'!AL17,'Mediums (Working)'!AM17)&lt;=$C$4),1,0),0)</f>
        <v>0</v>
      </c>
      <c r="AU18" s="75" t="n">
        <f aca="false">IF(AND(ISNUMBER('Mediums (Working)'!AL17),ISNUMBER('Mediums (Working)'!AM17),ISNUMBER('Mediums (Working)'!AN17)),IF(AND('Mediums (Working)'!AL17&gt;=$C$5,MAX('Mediums (Working)'!AL17,'Mediums (Working)'!AM17,'Mediums (Working)'!AN17)-MIN('Mediums (Working)'!AL17,'Mediums (Working)'!AM17,'Mediums (Working)'!AN17)&lt;=$C$4),1,0),0)</f>
        <v>0</v>
      </c>
      <c r="AV18" s="75" t="n">
        <f aca="false">IF(AND(ISNUMBER('Mediums (Working)'!AM17),ISNUMBER('Mediums (Working)'!AN17),ISNUMBER('Mediums (Working)'!AO17)),IF(AND('Mediums (Working)'!AM17&gt;=$C$5,MAX('Mediums (Working)'!AM17,'Mediums (Working)'!AN17,'Mediums (Working)'!AO17)-MIN('Mediums (Working)'!AM17,'Mediums (Working)'!AN17,'Mediums (Working)'!AO17)&lt;=$C$4),1,0),0)</f>
        <v>0</v>
      </c>
      <c r="AW18" s="75" t="n">
        <f aca="false">IF(AND(ISNUMBER('Mediums (Working)'!AN17),ISNUMBER('Mediums (Working)'!AO17),ISNUMBER('Mediums (Working)'!AP17)),IF(AND('Mediums (Working)'!AN17&gt;=$C$5,MAX('Mediums (Working)'!AN17,'Mediums (Working)'!AO17,'Mediums (Working)'!AP17)-MIN('Mediums (Working)'!AN17,'Mediums (Working)'!AO17,'Mediums (Working)'!AP17)&lt;=$C$4),1,0),0)</f>
        <v>0</v>
      </c>
      <c r="AX18" s="75" t="n">
        <f aca="false">IF(AND(ISNUMBER('Mediums (Working)'!AO17),ISNUMBER('Mediums (Working)'!AP17),ISNUMBER('Mediums (Working)'!AQ17)),IF(AND('Mediums (Working)'!AO17&gt;=$C$5,MAX('Mediums (Working)'!AO17,'Mediums (Working)'!AP17,'Mediums (Working)'!AQ17)-MIN('Mediums (Working)'!AO17,'Mediums (Working)'!AP17,'Mediums (Working)'!AQ17)&lt;=$C$4),1,0),0)</f>
        <v>0</v>
      </c>
      <c r="AY18" s="46" t="n">
        <v>0</v>
      </c>
      <c r="AZ18" s="46" t="n">
        <v>0</v>
      </c>
    </row>
    <row r="19" customFormat="false" ht="15" hidden="false" customHeight="false" outlineLevel="0" collapsed="false">
      <c r="A19" s="15" t="s">
        <v>195</v>
      </c>
      <c r="B19" s="16" t="s">
        <v>153</v>
      </c>
      <c r="C19" s="73" t="n">
        <f aca="false" t="array" ref="C19:C19">MIN(IF(ISNUMBER('Mediums (Working)'!$C$18:$AQ$18)*('Mediums (Working)'!$C$18:$AQ$18&gt;=$C$3),'Mediums (Working)'!$C$3:$AQ$3,999))</f>
        <v>999</v>
      </c>
      <c r="D19" s="73" t="n">
        <f aca="false">IFERROR(MATCH(1,L19:AZ19,0),999)</f>
        <v>999</v>
      </c>
      <c r="E19" s="73" t="n">
        <f aca="false">MIN(C19,D19)</f>
        <v>999</v>
      </c>
      <c r="F19" s="46" t="str">
        <f aca="false">IF(E19=999,"not finished by last scan",IF(C19&lt;=D19,"70 °F","stall"))</f>
        <v>not finished by last scan</v>
      </c>
      <c r="G19" s="74" t="str">
        <f aca="false">IF(E19=999,"",INDEX('Mediums (Working)'!$C$578:$AQ$578,E19))</f>
        <v/>
      </c>
      <c r="H19" s="47" t="str">
        <f aca="false">IF(E19=999,"",(G19-'Temp Bands'!$C$3)*24)</f>
        <v/>
      </c>
      <c r="I19" s="48" t="str">
        <f aca="false">IF(E19=999,"",INDEX('Mediums (Working)'!$C$18:$AQ$18,E19))</f>
        <v/>
      </c>
      <c r="L19" s="75" t="n">
        <f aca="false">IF(AND(ISNUMBER('Mediums (Working)'!C18),ISNUMBER('Mediums (Working)'!D18),ISNUMBER('Mediums (Working)'!E18)),IF(AND('Mediums (Working)'!C18&gt;=$C$5,MAX('Mediums (Working)'!C18,'Mediums (Working)'!D18,'Mediums (Working)'!E18)-MIN('Mediums (Working)'!C18,'Mediums (Working)'!D18,'Mediums (Working)'!E18)&lt;=$C$4),1,0),0)</f>
        <v>0</v>
      </c>
      <c r="M19" s="75" t="n">
        <f aca="false">IF(AND(ISNUMBER('Mediums (Working)'!D18),ISNUMBER('Mediums (Working)'!E18),ISNUMBER('Mediums (Working)'!F18)),IF(AND('Mediums (Working)'!D18&gt;=$C$5,MAX('Mediums (Working)'!D18,'Mediums (Working)'!E18,'Mediums (Working)'!F18)-MIN('Mediums (Working)'!D18,'Mediums (Working)'!E18,'Mediums (Working)'!F18)&lt;=$C$4),1,0),0)</f>
        <v>0</v>
      </c>
      <c r="N19" s="75" t="n">
        <f aca="false">IF(AND(ISNUMBER('Mediums (Working)'!E18),ISNUMBER('Mediums (Working)'!F18),ISNUMBER('Mediums (Working)'!G18)),IF(AND('Mediums (Working)'!E18&gt;=$C$5,MAX('Mediums (Working)'!E18,'Mediums (Working)'!F18,'Mediums (Working)'!G18)-MIN('Mediums (Working)'!E18,'Mediums (Working)'!F18,'Mediums (Working)'!G18)&lt;=$C$4),1,0),0)</f>
        <v>0</v>
      </c>
      <c r="O19" s="75" t="n">
        <f aca="false">IF(AND(ISNUMBER('Mediums (Working)'!F18),ISNUMBER('Mediums (Working)'!G18),ISNUMBER('Mediums (Working)'!H18)),IF(AND('Mediums (Working)'!F18&gt;=$C$5,MAX('Mediums (Working)'!F18,'Mediums (Working)'!G18,'Mediums (Working)'!H18)-MIN('Mediums (Working)'!F18,'Mediums (Working)'!G18,'Mediums (Working)'!H18)&lt;=$C$4),1,0),0)</f>
        <v>0</v>
      </c>
      <c r="P19" s="75" t="n">
        <f aca="false">IF(AND(ISNUMBER('Mediums (Working)'!G18),ISNUMBER('Mediums (Working)'!H18),ISNUMBER('Mediums (Working)'!I18)),IF(AND('Mediums (Working)'!G18&gt;=$C$5,MAX('Mediums (Working)'!G18,'Mediums (Working)'!H18,'Mediums (Working)'!I18)-MIN('Mediums (Working)'!G18,'Mediums (Working)'!H18,'Mediums (Working)'!I18)&lt;=$C$4),1,0),0)</f>
        <v>0</v>
      </c>
      <c r="Q19" s="75" t="n">
        <f aca="false">IF(AND(ISNUMBER('Mediums (Working)'!H18),ISNUMBER('Mediums (Working)'!I18),ISNUMBER('Mediums (Working)'!J18)),IF(AND('Mediums (Working)'!H18&gt;=$C$5,MAX('Mediums (Working)'!H18,'Mediums (Working)'!I18,'Mediums (Working)'!J18)-MIN('Mediums (Working)'!H18,'Mediums (Working)'!I18,'Mediums (Working)'!J18)&lt;=$C$4),1,0),0)</f>
        <v>0</v>
      </c>
      <c r="R19" s="75" t="n">
        <f aca="false">IF(AND(ISNUMBER('Mediums (Working)'!I18),ISNUMBER('Mediums (Working)'!J18),ISNUMBER('Mediums (Working)'!K18)),IF(AND('Mediums (Working)'!I18&gt;=$C$5,MAX('Mediums (Working)'!I18,'Mediums (Working)'!J18,'Mediums (Working)'!K18)-MIN('Mediums (Working)'!I18,'Mediums (Working)'!J18,'Mediums (Working)'!K18)&lt;=$C$4),1,0),0)</f>
        <v>0</v>
      </c>
      <c r="S19" s="75" t="n">
        <f aca="false">IF(AND(ISNUMBER('Mediums (Working)'!J18),ISNUMBER('Mediums (Working)'!K18),ISNUMBER('Mediums (Working)'!L18)),IF(AND('Mediums (Working)'!J18&gt;=$C$5,MAX('Mediums (Working)'!J18,'Mediums (Working)'!K18,'Mediums (Working)'!L18)-MIN('Mediums (Working)'!J18,'Mediums (Working)'!K18,'Mediums (Working)'!L18)&lt;=$C$4),1,0),0)</f>
        <v>0</v>
      </c>
      <c r="T19" s="75" t="n">
        <f aca="false">IF(AND(ISNUMBER('Mediums (Working)'!K18),ISNUMBER('Mediums (Working)'!L18),ISNUMBER('Mediums (Working)'!M18)),IF(AND('Mediums (Working)'!K18&gt;=$C$5,MAX('Mediums (Working)'!K18,'Mediums (Working)'!L18,'Mediums (Working)'!M18)-MIN('Mediums (Working)'!K18,'Mediums (Working)'!L18,'Mediums (Working)'!M18)&lt;=$C$4),1,0),0)</f>
        <v>0</v>
      </c>
      <c r="U19" s="75" t="n">
        <f aca="false">IF(AND(ISNUMBER('Mediums (Working)'!L18),ISNUMBER('Mediums (Working)'!M18),ISNUMBER('Mediums (Working)'!N18)),IF(AND('Mediums (Working)'!L18&gt;=$C$5,MAX('Mediums (Working)'!L18,'Mediums (Working)'!M18,'Mediums (Working)'!N18)-MIN('Mediums (Working)'!L18,'Mediums (Working)'!M18,'Mediums (Working)'!N18)&lt;=$C$4),1,0),0)</f>
        <v>0</v>
      </c>
      <c r="V19" s="75" t="n">
        <f aca="false">IF(AND(ISNUMBER('Mediums (Working)'!M18),ISNUMBER('Mediums (Working)'!N18),ISNUMBER('Mediums (Working)'!O18)),IF(AND('Mediums (Working)'!M18&gt;=$C$5,MAX('Mediums (Working)'!M18,'Mediums (Working)'!N18,'Mediums (Working)'!O18)-MIN('Mediums (Working)'!M18,'Mediums (Working)'!N18,'Mediums (Working)'!O18)&lt;=$C$4),1,0),0)</f>
        <v>0</v>
      </c>
      <c r="W19" s="75" t="n">
        <f aca="false">IF(AND(ISNUMBER('Mediums (Working)'!N18),ISNUMBER('Mediums (Working)'!O18),ISNUMBER('Mediums (Working)'!P18)),IF(AND('Mediums (Working)'!N18&gt;=$C$5,MAX('Mediums (Working)'!N18,'Mediums (Working)'!O18,'Mediums (Working)'!P18)-MIN('Mediums (Working)'!N18,'Mediums (Working)'!O18,'Mediums (Working)'!P18)&lt;=$C$4),1,0),0)</f>
        <v>0</v>
      </c>
      <c r="X19" s="75" t="n">
        <f aca="false">IF(AND(ISNUMBER('Mediums (Working)'!O18),ISNUMBER('Mediums (Working)'!P18),ISNUMBER('Mediums (Working)'!Q18)),IF(AND('Mediums (Working)'!O18&gt;=$C$5,MAX('Mediums (Working)'!O18,'Mediums (Working)'!P18,'Mediums (Working)'!Q18)-MIN('Mediums (Working)'!O18,'Mediums (Working)'!P18,'Mediums (Working)'!Q18)&lt;=$C$4),1,0),0)</f>
        <v>0</v>
      </c>
      <c r="Y19" s="75" t="n">
        <f aca="false">IF(AND(ISNUMBER('Mediums (Working)'!P18),ISNUMBER('Mediums (Working)'!Q18),ISNUMBER('Mediums (Working)'!R18)),IF(AND('Mediums (Working)'!P18&gt;=$C$5,MAX('Mediums (Working)'!P18,'Mediums (Working)'!Q18,'Mediums (Working)'!R18)-MIN('Mediums (Working)'!P18,'Mediums (Working)'!Q18,'Mediums (Working)'!R18)&lt;=$C$4),1,0),0)</f>
        <v>0</v>
      </c>
      <c r="Z19" s="75" t="n">
        <f aca="false">IF(AND(ISNUMBER('Mediums (Working)'!Q18),ISNUMBER('Mediums (Working)'!R18),ISNUMBER('Mediums (Working)'!S18)),IF(AND('Mediums (Working)'!Q18&gt;=$C$5,MAX('Mediums (Working)'!Q18,'Mediums (Working)'!R18,'Mediums (Working)'!S18)-MIN('Mediums (Working)'!Q18,'Mediums (Working)'!R18,'Mediums (Working)'!S18)&lt;=$C$4),1,0),0)</f>
        <v>0</v>
      </c>
      <c r="AA19" s="75" t="n">
        <f aca="false">IF(AND(ISNUMBER('Mediums (Working)'!R18),ISNUMBER('Mediums (Working)'!S18),ISNUMBER('Mediums (Working)'!T18)),IF(AND('Mediums (Working)'!R18&gt;=$C$5,MAX('Mediums (Working)'!R18,'Mediums (Working)'!S18,'Mediums (Working)'!T18)-MIN('Mediums (Working)'!R18,'Mediums (Working)'!S18,'Mediums (Working)'!T18)&lt;=$C$4),1,0),0)</f>
        <v>0</v>
      </c>
      <c r="AB19" s="75" t="n">
        <f aca="false">IF(AND(ISNUMBER('Mediums (Working)'!S18),ISNUMBER('Mediums (Working)'!T18),ISNUMBER('Mediums (Working)'!U18)),IF(AND('Mediums (Working)'!S18&gt;=$C$5,MAX('Mediums (Working)'!S18,'Mediums (Working)'!T18,'Mediums (Working)'!U18)-MIN('Mediums (Working)'!S18,'Mediums (Working)'!T18,'Mediums (Working)'!U18)&lt;=$C$4),1,0),0)</f>
        <v>0</v>
      </c>
      <c r="AC19" s="75" t="n">
        <f aca="false">IF(AND(ISNUMBER('Mediums (Working)'!T18),ISNUMBER('Mediums (Working)'!U18),ISNUMBER('Mediums (Working)'!V18)),IF(AND('Mediums (Working)'!T18&gt;=$C$5,MAX('Mediums (Working)'!T18,'Mediums (Working)'!U18,'Mediums (Working)'!V18)-MIN('Mediums (Working)'!T18,'Mediums (Working)'!U18,'Mediums (Working)'!V18)&lt;=$C$4),1,0),0)</f>
        <v>0</v>
      </c>
      <c r="AD19" s="75" t="n">
        <f aca="false">IF(AND(ISNUMBER('Mediums (Working)'!U18),ISNUMBER('Mediums (Working)'!V18),ISNUMBER('Mediums (Working)'!W18)),IF(AND('Mediums (Working)'!U18&gt;=$C$5,MAX('Mediums (Working)'!U18,'Mediums (Working)'!V18,'Mediums (Working)'!W18)-MIN('Mediums (Working)'!U18,'Mediums (Working)'!V18,'Mediums (Working)'!W18)&lt;=$C$4),1,0),0)</f>
        <v>0</v>
      </c>
      <c r="AE19" s="75" t="n">
        <f aca="false">IF(AND(ISNUMBER('Mediums (Working)'!V18),ISNUMBER('Mediums (Working)'!W18),ISNUMBER('Mediums (Working)'!X18)),IF(AND('Mediums (Working)'!V18&gt;=$C$5,MAX('Mediums (Working)'!V18,'Mediums (Working)'!W18,'Mediums (Working)'!X18)-MIN('Mediums (Working)'!V18,'Mediums (Working)'!W18,'Mediums (Working)'!X18)&lt;=$C$4),1,0),0)</f>
        <v>0</v>
      </c>
      <c r="AF19" s="75" t="n">
        <f aca="false">IF(AND(ISNUMBER('Mediums (Working)'!W18),ISNUMBER('Mediums (Working)'!X18),ISNUMBER('Mediums (Working)'!Y18)),IF(AND('Mediums (Working)'!W18&gt;=$C$5,MAX('Mediums (Working)'!W18,'Mediums (Working)'!X18,'Mediums (Working)'!Y18)-MIN('Mediums (Working)'!W18,'Mediums (Working)'!X18,'Mediums (Working)'!Y18)&lt;=$C$4),1,0),0)</f>
        <v>0</v>
      </c>
      <c r="AG19" s="75" t="n">
        <f aca="false">IF(AND(ISNUMBER('Mediums (Working)'!X18),ISNUMBER('Mediums (Working)'!Y18),ISNUMBER('Mediums (Working)'!Z18)),IF(AND('Mediums (Working)'!X18&gt;=$C$5,MAX('Mediums (Working)'!X18,'Mediums (Working)'!Y18,'Mediums (Working)'!Z18)-MIN('Mediums (Working)'!X18,'Mediums (Working)'!Y18,'Mediums (Working)'!Z18)&lt;=$C$4),1,0),0)</f>
        <v>0</v>
      </c>
      <c r="AH19" s="75" t="n">
        <f aca="false">IF(AND(ISNUMBER('Mediums (Working)'!Y18),ISNUMBER('Mediums (Working)'!Z18),ISNUMBER('Mediums (Working)'!AA18)),IF(AND('Mediums (Working)'!Y18&gt;=$C$5,MAX('Mediums (Working)'!Y18,'Mediums (Working)'!Z18,'Mediums (Working)'!AA18)-MIN('Mediums (Working)'!Y18,'Mediums (Working)'!Z18,'Mediums (Working)'!AA18)&lt;=$C$4),1,0),0)</f>
        <v>0</v>
      </c>
      <c r="AI19" s="75" t="n">
        <f aca="false">IF(AND(ISNUMBER('Mediums (Working)'!Z18),ISNUMBER('Mediums (Working)'!AA18),ISNUMBER('Mediums (Working)'!AB18)),IF(AND('Mediums (Working)'!Z18&gt;=$C$5,MAX('Mediums (Working)'!Z18,'Mediums (Working)'!AA18,'Mediums (Working)'!AB18)-MIN('Mediums (Working)'!Z18,'Mediums (Working)'!AA18,'Mediums (Working)'!AB18)&lt;=$C$4),1,0),0)</f>
        <v>0</v>
      </c>
      <c r="AJ19" s="75" t="n">
        <f aca="false">IF(AND(ISNUMBER('Mediums (Working)'!AA18),ISNUMBER('Mediums (Working)'!AB18),ISNUMBER('Mediums (Working)'!AC18)),IF(AND('Mediums (Working)'!AA18&gt;=$C$5,MAX('Mediums (Working)'!AA18,'Mediums (Working)'!AB18,'Mediums (Working)'!AC18)-MIN('Mediums (Working)'!AA18,'Mediums (Working)'!AB18,'Mediums (Working)'!AC18)&lt;=$C$4),1,0),0)</f>
        <v>0</v>
      </c>
      <c r="AK19" s="75" t="n">
        <f aca="false">IF(AND(ISNUMBER('Mediums (Working)'!AB18),ISNUMBER('Mediums (Working)'!AC18),ISNUMBER('Mediums (Working)'!AD18)),IF(AND('Mediums (Working)'!AB18&gt;=$C$5,MAX('Mediums (Working)'!AB18,'Mediums (Working)'!AC18,'Mediums (Working)'!AD18)-MIN('Mediums (Working)'!AB18,'Mediums (Working)'!AC18,'Mediums (Working)'!AD18)&lt;=$C$4),1,0),0)</f>
        <v>0</v>
      </c>
      <c r="AL19" s="75" t="n">
        <f aca="false">IF(AND(ISNUMBER('Mediums (Working)'!AC18),ISNUMBER('Mediums (Working)'!AD18),ISNUMBER('Mediums (Working)'!AE18)),IF(AND('Mediums (Working)'!AC18&gt;=$C$5,MAX('Mediums (Working)'!AC18,'Mediums (Working)'!AD18,'Mediums (Working)'!AE18)-MIN('Mediums (Working)'!AC18,'Mediums (Working)'!AD18,'Mediums (Working)'!AE18)&lt;=$C$4),1,0),0)</f>
        <v>0</v>
      </c>
      <c r="AM19" s="75" t="n">
        <f aca="false">IF(AND(ISNUMBER('Mediums (Working)'!AD18),ISNUMBER('Mediums (Working)'!AE18),ISNUMBER('Mediums (Working)'!AF18)),IF(AND('Mediums (Working)'!AD18&gt;=$C$5,MAX('Mediums (Working)'!AD18,'Mediums (Working)'!AE18,'Mediums (Working)'!AF18)-MIN('Mediums (Working)'!AD18,'Mediums (Working)'!AE18,'Mediums (Working)'!AF18)&lt;=$C$4),1,0),0)</f>
        <v>0</v>
      </c>
      <c r="AN19" s="75" t="n">
        <f aca="false">IF(AND(ISNUMBER('Mediums (Working)'!AE18),ISNUMBER('Mediums (Working)'!AF18),ISNUMBER('Mediums (Working)'!AG18)),IF(AND('Mediums (Working)'!AE18&gt;=$C$5,MAX('Mediums (Working)'!AE18,'Mediums (Working)'!AF18,'Mediums (Working)'!AG18)-MIN('Mediums (Working)'!AE18,'Mediums (Working)'!AF18,'Mediums (Working)'!AG18)&lt;=$C$4),1,0),0)</f>
        <v>0</v>
      </c>
      <c r="AO19" s="75" t="n">
        <f aca="false">IF(AND(ISNUMBER('Mediums (Working)'!AF18),ISNUMBER('Mediums (Working)'!AG18),ISNUMBER('Mediums (Working)'!AH18)),IF(AND('Mediums (Working)'!AF18&gt;=$C$5,MAX('Mediums (Working)'!AF18,'Mediums (Working)'!AG18,'Mediums (Working)'!AH18)-MIN('Mediums (Working)'!AF18,'Mediums (Working)'!AG18,'Mediums (Working)'!AH18)&lt;=$C$4),1,0),0)</f>
        <v>0</v>
      </c>
      <c r="AP19" s="75" t="n">
        <f aca="false">IF(AND(ISNUMBER('Mediums (Working)'!AG18),ISNUMBER('Mediums (Working)'!AH18),ISNUMBER('Mediums (Working)'!AI18)),IF(AND('Mediums (Working)'!AG18&gt;=$C$5,MAX('Mediums (Working)'!AG18,'Mediums (Working)'!AH18,'Mediums (Working)'!AI18)-MIN('Mediums (Working)'!AG18,'Mediums (Working)'!AH18,'Mediums (Working)'!AI18)&lt;=$C$4),1,0),0)</f>
        <v>0</v>
      </c>
      <c r="AQ19" s="75" t="n">
        <f aca="false">IF(AND(ISNUMBER('Mediums (Working)'!AH18),ISNUMBER('Mediums (Working)'!AI18),ISNUMBER('Mediums (Working)'!AJ18)),IF(AND('Mediums (Working)'!AH18&gt;=$C$5,MAX('Mediums (Working)'!AH18,'Mediums (Working)'!AI18,'Mediums (Working)'!AJ18)-MIN('Mediums (Working)'!AH18,'Mediums (Working)'!AI18,'Mediums (Working)'!AJ18)&lt;=$C$4),1,0),0)</f>
        <v>0</v>
      </c>
      <c r="AR19" s="75" t="n">
        <f aca="false">IF(AND(ISNUMBER('Mediums (Working)'!AI18),ISNUMBER('Mediums (Working)'!AJ18),ISNUMBER('Mediums (Working)'!AK18)),IF(AND('Mediums (Working)'!AI18&gt;=$C$5,MAX('Mediums (Working)'!AI18,'Mediums (Working)'!AJ18,'Mediums (Working)'!AK18)-MIN('Mediums (Working)'!AI18,'Mediums (Working)'!AJ18,'Mediums (Working)'!AK18)&lt;=$C$4),1,0),0)</f>
        <v>0</v>
      </c>
      <c r="AS19" s="75" t="n">
        <f aca="false">IF(AND(ISNUMBER('Mediums (Working)'!AJ18),ISNUMBER('Mediums (Working)'!AK18),ISNUMBER('Mediums (Working)'!AL18)),IF(AND('Mediums (Working)'!AJ18&gt;=$C$5,MAX('Mediums (Working)'!AJ18,'Mediums (Working)'!AK18,'Mediums (Working)'!AL18)-MIN('Mediums (Working)'!AJ18,'Mediums (Working)'!AK18,'Mediums (Working)'!AL18)&lt;=$C$4),1,0),0)</f>
        <v>0</v>
      </c>
      <c r="AT19" s="75" t="n">
        <f aca="false">IF(AND(ISNUMBER('Mediums (Working)'!AK18),ISNUMBER('Mediums (Working)'!AL18),ISNUMBER('Mediums (Working)'!AM18)),IF(AND('Mediums (Working)'!AK18&gt;=$C$5,MAX('Mediums (Working)'!AK18,'Mediums (Working)'!AL18,'Mediums (Working)'!AM18)-MIN('Mediums (Working)'!AK18,'Mediums (Working)'!AL18,'Mediums (Working)'!AM18)&lt;=$C$4),1,0),0)</f>
        <v>0</v>
      </c>
      <c r="AU19" s="75" t="n">
        <f aca="false">IF(AND(ISNUMBER('Mediums (Working)'!AL18),ISNUMBER('Mediums (Working)'!AM18),ISNUMBER('Mediums (Working)'!AN18)),IF(AND('Mediums (Working)'!AL18&gt;=$C$5,MAX('Mediums (Working)'!AL18,'Mediums (Working)'!AM18,'Mediums (Working)'!AN18)-MIN('Mediums (Working)'!AL18,'Mediums (Working)'!AM18,'Mediums (Working)'!AN18)&lt;=$C$4),1,0),0)</f>
        <v>0</v>
      </c>
      <c r="AV19" s="75" t="n">
        <f aca="false">IF(AND(ISNUMBER('Mediums (Working)'!AM18),ISNUMBER('Mediums (Working)'!AN18),ISNUMBER('Mediums (Working)'!AO18)),IF(AND('Mediums (Working)'!AM18&gt;=$C$5,MAX('Mediums (Working)'!AM18,'Mediums (Working)'!AN18,'Mediums (Working)'!AO18)-MIN('Mediums (Working)'!AM18,'Mediums (Working)'!AN18,'Mediums (Working)'!AO18)&lt;=$C$4),1,0),0)</f>
        <v>0</v>
      </c>
      <c r="AW19" s="75" t="n">
        <f aca="false">IF(AND(ISNUMBER('Mediums (Working)'!AN18),ISNUMBER('Mediums (Working)'!AO18),ISNUMBER('Mediums (Working)'!AP18)),IF(AND('Mediums (Working)'!AN18&gt;=$C$5,MAX('Mediums (Working)'!AN18,'Mediums (Working)'!AO18,'Mediums (Working)'!AP18)-MIN('Mediums (Working)'!AN18,'Mediums (Working)'!AO18,'Mediums (Working)'!AP18)&lt;=$C$4),1,0),0)</f>
        <v>0</v>
      </c>
      <c r="AX19" s="75" t="n">
        <f aca="false">IF(AND(ISNUMBER('Mediums (Working)'!AO18),ISNUMBER('Mediums (Working)'!AP18),ISNUMBER('Mediums (Working)'!AQ18)),IF(AND('Mediums (Working)'!AO18&gt;=$C$5,MAX('Mediums (Working)'!AO18,'Mediums (Working)'!AP18,'Mediums (Working)'!AQ18)-MIN('Mediums (Working)'!AO18,'Mediums (Working)'!AP18,'Mediums (Working)'!AQ18)&lt;=$C$4),1,0),0)</f>
        <v>0</v>
      </c>
      <c r="AY19" s="46" t="n">
        <v>0</v>
      </c>
      <c r="AZ19" s="46" t="n">
        <v>0</v>
      </c>
    </row>
    <row r="20" customFormat="false" ht="15" hidden="false" customHeight="false" outlineLevel="0" collapsed="false">
      <c r="A20" s="15" t="s">
        <v>198</v>
      </c>
      <c r="B20" s="16" t="s">
        <v>153</v>
      </c>
      <c r="C20" s="73" t="n">
        <f aca="false" t="array" ref="C20:C20">MIN(IF(ISNUMBER('Mediums (Working)'!$C$19:$AQ$19)*('Mediums (Working)'!$C$19:$AQ$19&gt;=$C$3),'Mediums (Working)'!$C$3:$AQ$3,999))</f>
        <v>999</v>
      </c>
      <c r="D20" s="73" t="n">
        <f aca="false">IFERROR(MATCH(1,L20:AZ20,0),999)</f>
        <v>999</v>
      </c>
      <c r="E20" s="73" t="n">
        <f aca="false">MIN(C20,D20)</f>
        <v>999</v>
      </c>
      <c r="F20" s="46" t="str">
        <f aca="false">IF(E20=999,"not finished by last scan",IF(C20&lt;=D20,"70 °F","stall"))</f>
        <v>not finished by last scan</v>
      </c>
      <c r="G20" s="74" t="str">
        <f aca="false">IF(E20=999,"",INDEX('Mediums (Working)'!$C$579:$AQ$579,E20))</f>
        <v/>
      </c>
      <c r="H20" s="47" t="str">
        <f aca="false">IF(E20=999,"",(G20-'Temp Bands'!$C$3)*24)</f>
        <v/>
      </c>
      <c r="I20" s="48" t="str">
        <f aca="false">IF(E20=999,"",INDEX('Mediums (Working)'!$C$19:$AQ$19,E20))</f>
        <v/>
      </c>
      <c r="L20" s="75" t="n">
        <f aca="false">IF(AND(ISNUMBER('Mediums (Working)'!C19),ISNUMBER('Mediums (Working)'!D19),ISNUMBER('Mediums (Working)'!E19)),IF(AND('Mediums (Working)'!C19&gt;=$C$5,MAX('Mediums (Working)'!C19,'Mediums (Working)'!D19,'Mediums (Working)'!E19)-MIN('Mediums (Working)'!C19,'Mediums (Working)'!D19,'Mediums (Working)'!E19)&lt;=$C$4),1,0),0)</f>
        <v>0</v>
      </c>
      <c r="M20" s="75" t="n">
        <f aca="false">IF(AND(ISNUMBER('Mediums (Working)'!D19),ISNUMBER('Mediums (Working)'!E19),ISNUMBER('Mediums (Working)'!F19)),IF(AND('Mediums (Working)'!D19&gt;=$C$5,MAX('Mediums (Working)'!D19,'Mediums (Working)'!E19,'Mediums (Working)'!F19)-MIN('Mediums (Working)'!D19,'Mediums (Working)'!E19,'Mediums (Working)'!F19)&lt;=$C$4),1,0),0)</f>
        <v>0</v>
      </c>
      <c r="N20" s="75" t="n">
        <f aca="false">IF(AND(ISNUMBER('Mediums (Working)'!E19),ISNUMBER('Mediums (Working)'!F19),ISNUMBER('Mediums (Working)'!G19)),IF(AND('Mediums (Working)'!E19&gt;=$C$5,MAX('Mediums (Working)'!E19,'Mediums (Working)'!F19,'Mediums (Working)'!G19)-MIN('Mediums (Working)'!E19,'Mediums (Working)'!F19,'Mediums (Working)'!G19)&lt;=$C$4),1,0),0)</f>
        <v>0</v>
      </c>
      <c r="O20" s="75" t="n">
        <f aca="false">IF(AND(ISNUMBER('Mediums (Working)'!F19),ISNUMBER('Mediums (Working)'!G19),ISNUMBER('Mediums (Working)'!H19)),IF(AND('Mediums (Working)'!F19&gt;=$C$5,MAX('Mediums (Working)'!F19,'Mediums (Working)'!G19,'Mediums (Working)'!H19)-MIN('Mediums (Working)'!F19,'Mediums (Working)'!G19,'Mediums (Working)'!H19)&lt;=$C$4),1,0),0)</f>
        <v>0</v>
      </c>
      <c r="P20" s="75" t="n">
        <f aca="false">IF(AND(ISNUMBER('Mediums (Working)'!G19),ISNUMBER('Mediums (Working)'!H19),ISNUMBER('Mediums (Working)'!I19)),IF(AND('Mediums (Working)'!G19&gt;=$C$5,MAX('Mediums (Working)'!G19,'Mediums (Working)'!H19,'Mediums (Working)'!I19)-MIN('Mediums (Working)'!G19,'Mediums (Working)'!H19,'Mediums (Working)'!I19)&lt;=$C$4),1,0),0)</f>
        <v>0</v>
      </c>
      <c r="Q20" s="75" t="n">
        <f aca="false">IF(AND(ISNUMBER('Mediums (Working)'!H19),ISNUMBER('Mediums (Working)'!I19),ISNUMBER('Mediums (Working)'!J19)),IF(AND('Mediums (Working)'!H19&gt;=$C$5,MAX('Mediums (Working)'!H19,'Mediums (Working)'!I19,'Mediums (Working)'!J19)-MIN('Mediums (Working)'!H19,'Mediums (Working)'!I19,'Mediums (Working)'!J19)&lt;=$C$4),1,0),0)</f>
        <v>0</v>
      </c>
      <c r="R20" s="75" t="n">
        <f aca="false">IF(AND(ISNUMBER('Mediums (Working)'!I19),ISNUMBER('Mediums (Working)'!J19),ISNUMBER('Mediums (Working)'!K19)),IF(AND('Mediums (Working)'!I19&gt;=$C$5,MAX('Mediums (Working)'!I19,'Mediums (Working)'!J19,'Mediums (Working)'!K19)-MIN('Mediums (Working)'!I19,'Mediums (Working)'!J19,'Mediums (Working)'!K19)&lt;=$C$4),1,0),0)</f>
        <v>0</v>
      </c>
      <c r="S20" s="75" t="n">
        <f aca="false">IF(AND(ISNUMBER('Mediums (Working)'!J19),ISNUMBER('Mediums (Working)'!K19),ISNUMBER('Mediums (Working)'!L19)),IF(AND('Mediums (Working)'!J19&gt;=$C$5,MAX('Mediums (Working)'!J19,'Mediums (Working)'!K19,'Mediums (Working)'!L19)-MIN('Mediums (Working)'!J19,'Mediums (Working)'!K19,'Mediums (Working)'!L19)&lt;=$C$4),1,0),0)</f>
        <v>0</v>
      </c>
      <c r="T20" s="75" t="n">
        <f aca="false">IF(AND(ISNUMBER('Mediums (Working)'!K19),ISNUMBER('Mediums (Working)'!L19),ISNUMBER('Mediums (Working)'!M19)),IF(AND('Mediums (Working)'!K19&gt;=$C$5,MAX('Mediums (Working)'!K19,'Mediums (Working)'!L19,'Mediums (Working)'!M19)-MIN('Mediums (Working)'!K19,'Mediums (Working)'!L19,'Mediums (Working)'!M19)&lt;=$C$4),1,0),0)</f>
        <v>0</v>
      </c>
      <c r="U20" s="75" t="n">
        <f aca="false">IF(AND(ISNUMBER('Mediums (Working)'!L19),ISNUMBER('Mediums (Working)'!M19),ISNUMBER('Mediums (Working)'!N19)),IF(AND('Mediums (Working)'!L19&gt;=$C$5,MAX('Mediums (Working)'!L19,'Mediums (Working)'!M19,'Mediums (Working)'!N19)-MIN('Mediums (Working)'!L19,'Mediums (Working)'!M19,'Mediums (Working)'!N19)&lt;=$C$4),1,0),0)</f>
        <v>0</v>
      </c>
      <c r="V20" s="75" t="n">
        <f aca="false">IF(AND(ISNUMBER('Mediums (Working)'!M19),ISNUMBER('Mediums (Working)'!N19),ISNUMBER('Mediums (Working)'!O19)),IF(AND('Mediums (Working)'!M19&gt;=$C$5,MAX('Mediums (Working)'!M19,'Mediums (Working)'!N19,'Mediums (Working)'!O19)-MIN('Mediums (Working)'!M19,'Mediums (Working)'!N19,'Mediums (Working)'!O19)&lt;=$C$4),1,0),0)</f>
        <v>0</v>
      </c>
      <c r="W20" s="75" t="n">
        <f aca="false">IF(AND(ISNUMBER('Mediums (Working)'!N19),ISNUMBER('Mediums (Working)'!O19),ISNUMBER('Mediums (Working)'!P19)),IF(AND('Mediums (Working)'!N19&gt;=$C$5,MAX('Mediums (Working)'!N19,'Mediums (Working)'!O19,'Mediums (Working)'!P19)-MIN('Mediums (Working)'!N19,'Mediums (Working)'!O19,'Mediums (Working)'!P19)&lt;=$C$4),1,0),0)</f>
        <v>0</v>
      </c>
      <c r="X20" s="75" t="n">
        <f aca="false">IF(AND(ISNUMBER('Mediums (Working)'!O19),ISNUMBER('Mediums (Working)'!P19),ISNUMBER('Mediums (Working)'!Q19)),IF(AND('Mediums (Working)'!O19&gt;=$C$5,MAX('Mediums (Working)'!O19,'Mediums (Working)'!P19,'Mediums (Working)'!Q19)-MIN('Mediums (Working)'!O19,'Mediums (Working)'!P19,'Mediums (Working)'!Q19)&lt;=$C$4),1,0),0)</f>
        <v>0</v>
      </c>
      <c r="Y20" s="75" t="n">
        <f aca="false">IF(AND(ISNUMBER('Mediums (Working)'!P19),ISNUMBER('Mediums (Working)'!Q19),ISNUMBER('Mediums (Working)'!R19)),IF(AND('Mediums (Working)'!P19&gt;=$C$5,MAX('Mediums (Working)'!P19,'Mediums (Working)'!Q19,'Mediums (Working)'!R19)-MIN('Mediums (Working)'!P19,'Mediums (Working)'!Q19,'Mediums (Working)'!R19)&lt;=$C$4),1,0),0)</f>
        <v>0</v>
      </c>
      <c r="Z20" s="75" t="n">
        <f aca="false">IF(AND(ISNUMBER('Mediums (Working)'!Q19),ISNUMBER('Mediums (Working)'!R19),ISNUMBER('Mediums (Working)'!S19)),IF(AND('Mediums (Working)'!Q19&gt;=$C$5,MAX('Mediums (Working)'!Q19,'Mediums (Working)'!R19,'Mediums (Working)'!S19)-MIN('Mediums (Working)'!Q19,'Mediums (Working)'!R19,'Mediums (Working)'!S19)&lt;=$C$4),1,0),0)</f>
        <v>0</v>
      </c>
      <c r="AA20" s="75" t="n">
        <f aca="false">IF(AND(ISNUMBER('Mediums (Working)'!R19),ISNUMBER('Mediums (Working)'!S19),ISNUMBER('Mediums (Working)'!T19)),IF(AND('Mediums (Working)'!R19&gt;=$C$5,MAX('Mediums (Working)'!R19,'Mediums (Working)'!S19,'Mediums (Working)'!T19)-MIN('Mediums (Working)'!R19,'Mediums (Working)'!S19,'Mediums (Working)'!T19)&lt;=$C$4),1,0),0)</f>
        <v>0</v>
      </c>
      <c r="AB20" s="75" t="n">
        <f aca="false">IF(AND(ISNUMBER('Mediums (Working)'!S19),ISNUMBER('Mediums (Working)'!T19),ISNUMBER('Mediums (Working)'!U19)),IF(AND('Mediums (Working)'!S19&gt;=$C$5,MAX('Mediums (Working)'!S19,'Mediums (Working)'!T19,'Mediums (Working)'!U19)-MIN('Mediums (Working)'!S19,'Mediums (Working)'!T19,'Mediums (Working)'!U19)&lt;=$C$4),1,0),0)</f>
        <v>0</v>
      </c>
      <c r="AC20" s="75" t="n">
        <f aca="false">IF(AND(ISNUMBER('Mediums (Working)'!T19),ISNUMBER('Mediums (Working)'!U19),ISNUMBER('Mediums (Working)'!V19)),IF(AND('Mediums (Working)'!T19&gt;=$C$5,MAX('Mediums (Working)'!T19,'Mediums (Working)'!U19,'Mediums (Working)'!V19)-MIN('Mediums (Working)'!T19,'Mediums (Working)'!U19,'Mediums (Working)'!V19)&lt;=$C$4),1,0),0)</f>
        <v>0</v>
      </c>
      <c r="AD20" s="75" t="n">
        <f aca="false">IF(AND(ISNUMBER('Mediums (Working)'!U19),ISNUMBER('Mediums (Working)'!V19),ISNUMBER('Mediums (Working)'!W19)),IF(AND('Mediums (Working)'!U19&gt;=$C$5,MAX('Mediums (Working)'!U19,'Mediums (Working)'!V19,'Mediums (Working)'!W19)-MIN('Mediums (Working)'!U19,'Mediums (Working)'!V19,'Mediums (Working)'!W19)&lt;=$C$4),1,0),0)</f>
        <v>0</v>
      </c>
      <c r="AE20" s="75" t="n">
        <f aca="false">IF(AND(ISNUMBER('Mediums (Working)'!V19),ISNUMBER('Mediums (Working)'!W19),ISNUMBER('Mediums (Working)'!X19)),IF(AND('Mediums (Working)'!V19&gt;=$C$5,MAX('Mediums (Working)'!V19,'Mediums (Working)'!W19,'Mediums (Working)'!X19)-MIN('Mediums (Working)'!V19,'Mediums (Working)'!W19,'Mediums (Working)'!X19)&lt;=$C$4),1,0),0)</f>
        <v>0</v>
      </c>
      <c r="AF20" s="75" t="n">
        <f aca="false">IF(AND(ISNUMBER('Mediums (Working)'!W19),ISNUMBER('Mediums (Working)'!X19),ISNUMBER('Mediums (Working)'!Y19)),IF(AND('Mediums (Working)'!W19&gt;=$C$5,MAX('Mediums (Working)'!W19,'Mediums (Working)'!X19,'Mediums (Working)'!Y19)-MIN('Mediums (Working)'!W19,'Mediums (Working)'!X19,'Mediums (Working)'!Y19)&lt;=$C$4),1,0),0)</f>
        <v>0</v>
      </c>
      <c r="AG20" s="75" t="n">
        <f aca="false">IF(AND(ISNUMBER('Mediums (Working)'!X19),ISNUMBER('Mediums (Working)'!Y19),ISNUMBER('Mediums (Working)'!Z19)),IF(AND('Mediums (Working)'!X19&gt;=$C$5,MAX('Mediums (Working)'!X19,'Mediums (Working)'!Y19,'Mediums (Working)'!Z19)-MIN('Mediums (Working)'!X19,'Mediums (Working)'!Y19,'Mediums (Working)'!Z19)&lt;=$C$4),1,0),0)</f>
        <v>0</v>
      </c>
      <c r="AH20" s="75" t="n">
        <f aca="false">IF(AND(ISNUMBER('Mediums (Working)'!Y19),ISNUMBER('Mediums (Working)'!Z19),ISNUMBER('Mediums (Working)'!AA19)),IF(AND('Mediums (Working)'!Y19&gt;=$C$5,MAX('Mediums (Working)'!Y19,'Mediums (Working)'!Z19,'Mediums (Working)'!AA19)-MIN('Mediums (Working)'!Y19,'Mediums (Working)'!Z19,'Mediums (Working)'!AA19)&lt;=$C$4),1,0),0)</f>
        <v>0</v>
      </c>
      <c r="AI20" s="75" t="n">
        <f aca="false">IF(AND(ISNUMBER('Mediums (Working)'!Z19),ISNUMBER('Mediums (Working)'!AA19),ISNUMBER('Mediums (Working)'!AB19)),IF(AND('Mediums (Working)'!Z19&gt;=$C$5,MAX('Mediums (Working)'!Z19,'Mediums (Working)'!AA19,'Mediums (Working)'!AB19)-MIN('Mediums (Working)'!Z19,'Mediums (Working)'!AA19,'Mediums (Working)'!AB19)&lt;=$C$4),1,0),0)</f>
        <v>0</v>
      </c>
      <c r="AJ20" s="75" t="n">
        <f aca="false">IF(AND(ISNUMBER('Mediums (Working)'!AA19),ISNUMBER('Mediums (Working)'!AB19),ISNUMBER('Mediums (Working)'!AC19)),IF(AND('Mediums (Working)'!AA19&gt;=$C$5,MAX('Mediums (Working)'!AA19,'Mediums (Working)'!AB19,'Mediums (Working)'!AC19)-MIN('Mediums (Working)'!AA19,'Mediums (Working)'!AB19,'Mediums (Working)'!AC19)&lt;=$C$4),1,0),0)</f>
        <v>0</v>
      </c>
      <c r="AK20" s="75" t="n">
        <f aca="false">IF(AND(ISNUMBER('Mediums (Working)'!AB19),ISNUMBER('Mediums (Working)'!AC19),ISNUMBER('Mediums (Working)'!AD19)),IF(AND('Mediums (Working)'!AB19&gt;=$C$5,MAX('Mediums (Working)'!AB19,'Mediums (Working)'!AC19,'Mediums (Working)'!AD19)-MIN('Mediums (Working)'!AB19,'Mediums (Working)'!AC19,'Mediums (Working)'!AD19)&lt;=$C$4),1,0),0)</f>
        <v>0</v>
      </c>
      <c r="AL20" s="75" t="n">
        <f aca="false">IF(AND(ISNUMBER('Mediums (Working)'!AC19),ISNUMBER('Mediums (Working)'!AD19),ISNUMBER('Mediums (Working)'!AE19)),IF(AND('Mediums (Working)'!AC19&gt;=$C$5,MAX('Mediums (Working)'!AC19,'Mediums (Working)'!AD19,'Mediums (Working)'!AE19)-MIN('Mediums (Working)'!AC19,'Mediums (Working)'!AD19,'Mediums (Working)'!AE19)&lt;=$C$4),1,0),0)</f>
        <v>0</v>
      </c>
      <c r="AM20" s="75" t="n">
        <f aca="false">IF(AND(ISNUMBER('Mediums (Working)'!AD19),ISNUMBER('Mediums (Working)'!AE19),ISNUMBER('Mediums (Working)'!AF19)),IF(AND('Mediums (Working)'!AD19&gt;=$C$5,MAX('Mediums (Working)'!AD19,'Mediums (Working)'!AE19,'Mediums (Working)'!AF19)-MIN('Mediums (Working)'!AD19,'Mediums (Working)'!AE19,'Mediums (Working)'!AF19)&lt;=$C$4),1,0),0)</f>
        <v>0</v>
      </c>
      <c r="AN20" s="75" t="n">
        <f aca="false">IF(AND(ISNUMBER('Mediums (Working)'!AE19),ISNUMBER('Mediums (Working)'!AF19),ISNUMBER('Mediums (Working)'!AG19)),IF(AND('Mediums (Working)'!AE19&gt;=$C$5,MAX('Mediums (Working)'!AE19,'Mediums (Working)'!AF19,'Mediums (Working)'!AG19)-MIN('Mediums (Working)'!AE19,'Mediums (Working)'!AF19,'Mediums (Working)'!AG19)&lt;=$C$4),1,0),0)</f>
        <v>0</v>
      </c>
      <c r="AO20" s="75" t="n">
        <f aca="false">IF(AND(ISNUMBER('Mediums (Working)'!AF19),ISNUMBER('Mediums (Working)'!AG19),ISNUMBER('Mediums (Working)'!AH19)),IF(AND('Mediums (Working)'!AF19&gt;=$C$5,MAX('Mediums (Working)'!AF19,'Mediums (Working)'!AG19,'Mediums (Working)'!AH19)-MIN('Mediums (Working)'!AF19,'Mediums (Working)'!AG19,'Mediums (Working)'!AH19)&lt;=$C$4),1,0),0)</f>
        <v>0</v>
      </c>
      <c r="AP20" s="75" t="n">
        <f aca="false">IF(AND(ISNUMBER('Mediums (Working)'!AG19),ISNUMBER('Mediums (Working)'!AH19),ISNUMBER('Mediums (Working)'!AI19)),IF(AND('Mediums (Working)'!AG19&gt;=$C$5,MAX('Mediums (Working)'!AG19,'Mediums (Working)'!AH19,'Mediums (Working)'!AI19)-MIN('Mediums (Working)'!AG19,'Mediums (Working)'!AH19,'Mediums (Working)'!AI19)&lt;=$C$4),1,0),0)</f>
        <v>0</v>
      </c>
      <c r="AQ20" s="75" t="n">
        <f aca="false">IF(AND(ISNUMBER('Mediums (Working)'!AH19),ISNUMBER('Mediums (Working)'!AI19),ISNUMBER('Mediums (Working)'!AJ19)),IF(AND('Mediums (Working)'!AH19&gt;=$C$5,MAX('Mediums (Working)'!AH19,'Mediums (Working)'!AI19,'Mediums (Working)'!AJ19)-MIN('Mediums (Working)'!AH19,'Mediums (Working)'!AI19,'Mediums (Working)'!AJ19)&lt;=$C$4),1,0),0)</f>
        <v>0</v>
      </c>
      <c r="AR20" s="75" t="n">
        <f aca="false">IF(AND(ISNUMBER('Mediums (Working)'!AI19),ISNUMBER('Mediums (Working)'!AJ19),ISNUMBER('Mediums (Working)'!AK19)),IF(AND('Mediums (Working)'!AI19&gt;=$C$5,MAX('Mediums (Working)'!AI19,'Mediums (Working)'!AJ19,'Mediums (Working)'!AK19)-MIN('Mediums (Working)'!AI19,'Mediums (Working)'!AJ19,'Mediums (Working)'!AK19)&lt;=$C$4),1,0),0)</f>
        <v>0</v>
      </c>
      <c r="AS20" s="75" t="n">
        <f aca="false">IF(AND(ISNUMBER('Mediums (Working)'!AJ19),ISNUMBER('Mediums (Working)'!AK19),ISNUMBER('Mediums (Working)'!AL19)),IF(AND('Mediums (Working)'!AJ19&gt;=$C$5,MAX('Mediums (Working)'!AJ19,'Mediums (Working)'!AK19,'Mediums (Working)'!AL19)-MIN('Mediums (Working)'!AJ19,'Mediums (Working)'!AK19,'Mediums (Working)'!AL19)&lt;=$C$4),1,0),0)</f>
        <v>0</v>
      </c>
      <c r="AT20" s="75" t="n">
        <f aca="false">IF(AND(ISNUMBER('Mediums (Working)'!AK19),ISNUMBER('Mediums (Working)'!AL19),ISNUMBER('Mediums (Working)'!AM19)),IF(AND('Mediums (Working)'!AK19&gt;=$C$5,MAX('Mediums (Working)'!AK19,'Mediums (Working)'!AL19,'Mediums (Working)'!AM19)-MIN('Mediums (Working)'!AK19,'Mediums (Working)'!AL19,'Mediums (Working)'!AM19)&lt;=$C$4),1,0),0)</f>
        <v>0</v>
      </c>
      <c r="AU20" s="75" t="n">
        <f aca="false">IF(AND(ISNUMBER('Mediums (Working)'!AL19),ISNUMBER('Mediums (Working)'!AM19),ISNUMBER('Mediums (Working)'!AN19)),IF(AND('Mediums (Working)'!AL19&gt;=$C$5,MAX('Mediums (Working)'!AL19,'Mediums (Working)'!AM19,'Mediums (Working)'!AN19)-MIN('Mediums (Working)'!AL19,'Mediums (Working)'!AM19,'Mediums (Working)'!AN19)&lt;=$C$4),1,0),0)</f>
        <v>0</v>
      </c>
      <c r="AV20" s="75" t="n">
        <f aca="false">IF(AND(ISNUMBER('Mediums (Working)'!AM19),ISNUMBER('Mediums (Working)'!AN19),ISNUMBER('Mediums (Working)'!AO19)),IF(AND('Mediums (Working)'!AM19&gt;=$C$5,MAX('Mediums (Working)'!AM19,'Mediums (Working)'!AN19,'Mediums (Working)'!AO19)-MIN('Mediums (Working)'!AM19,'Mediums (Working)'!AN19,'Mediums (Working)'!AO19)&lt;=$C$4),1,0),0)</f>
        <v>0</v>
      </c>
      <c r="AW20" s="75" t="n">
        <f aca="false">IF(AND(ISNUMBER('Mediums (Working)'!AN19),ISNUMBER('Mediums (Working)'!AO19),ISNUMBER('Mediums (Working)'!AP19)),IF(AND('Mediums (Working)'!AN19&gt;=$C$5,MAX('Mediums (Working)'!AN19,'Mediums (Working)'!AO19,'Mediums (Working)'!AP19)-MIN('Mediums (Working)'!AN19,'Mediums (Working)'!AO19,'Mediums (Working)'!AP19)&lt;=$C$4),1,0),0)</f>
        <v>0</v>
      </c>
      <c r="AX20" s="75" t="n">
        <f aca="false">IF(AND(ISNUMBER('Mediums (Working)'!AO19),ISNUMBER('Mediums (Working)'!AP19),ISNUMBER('Mediums (Working)'!AQ19)),IF(AND('Mediums (Working)'!AO19&gt;=$C$5,MAX('Mediums (Working)'!AO19,'Mediums (Working)'!AP19,'Mediums (Working)'!AQ19)-MIN('Mediums (Working)'!AO19,'Mediums (Working)'!AP19,'Mediums (Working)'!AQ19)&lt;=$C$4),1,0),0)</f>
        <v>0</v>
      </c>
      <c r="AY20" s="46" t="n">
        <v>0</v>
      </c>
      <c r="AZ20" s="46" t="n">
        <v>0</v>
      </c>
    </row>
    <row r="21" customFormat="false" ht="15" hidden="false" customHeight="false" outlineLevel="0" collapsed="false">
      <c r="A21" s="15" t="s">
        <v>201</v>
      </c>
      <c r="B21" s="16" t="s">
        <v>153</v>
      </c>
      <c r="C21" s="73" t="n">
        <f aca="false" t="array" ref="C21:C21">MIN(IF(ISNUMBER('Mediums (Working)'!$C$20:$AQ$20)*('Mediums (Working)'!$C$20:$AQ$20&gt;=$C$3),'Mediums (Working)'!$C$3:$AQ$3,999))</f>
        <v>999</v>
      </c>
      <c r="D21" s="73" t="n">
        <f aca="false">IFERROR(MATCH(1,L21:AZ21,0),999)</f>
        <v>999</v>
      </c>
      <c r="E21" s="73" t="n">
        <f aca="false">MIN(C21,D21)</f>
        <v>999</v>
      </c>
      <c r="F21" s="46" t="str">
        <f aca="false">IF(E21=999,"not finished by last scan",IF(C21&lt;=D21,"70 °F","stall"))</f>
        <v>not finished by last scan</v>
      </c>
      <c r="G21" s="74" t="str">
        <f aca="false">IF(E21=999,"",INDEX('Mediums (Working)'!$C$580:$AQ$580,E21))</f>
        <v/>
      </c>
      <c r="H21" s="47" t="str">
        <f aca="false">IF(E21=999,"",(G21-'Temp Bands'!$C$3)*24)</f>
        <v/>
      </c>
      <c r="I21" s="48" t="str">
        <f aca="false">IF(E21=999,"",INDEX('Mediums (Working)'!$C$20:$AQ$20,E21))</f>
        <v/>
      </c>
      <c r="L21" s="75" t="n">
        <f aca="false">IF(AND(ISNUMBER('Mediums (Working)'!C20),ISNUMBER('Mediums (Working)'!D20),ISNUMBER('Mediums (Working)'!E20)),IF(AND('Mediums (Working)'!C20&gt;=$C$5,MAX('Mediums (Working)'!C20,'Mediums (Working)'!D20,'Mediums (Working)'!E20)-MIN('Mediums (Working)'!C20,'Mediums (Working)'!D20,'Mediums (Working)'!E20)&lt;=$C$4),1,0),0)</f>
        <v>0</v>
      </c>
      <c r="M21" s="75" t="n">
        <f aca="false">IF(AND(ISNUMBER('Mediums (Working)'!D20),ISNUMBER('Mediums (Working)'!E20),ISNUMBER('Mediums (Working)'!F20)),IF(AND('Mediums (Working)'!D20&gt;=$C$5,MAX('Mediums (Working)'!D20,'Mediums (Working)'!E20,'Mediums (Working)'!F20)-MIN('Mediums (Working)'!D20,'Mediums (Working)'!E20,'Mediums (Working)'!F20)&lt;=$C$4),1,0),0)</f>
        <v>0</v>
      </c>
      <c r="N21" s="75" t="n">
        <f aca="false">IF(AND(ISNUMBER('Mediums (Working)'!E20),ISNUMBER('Mediums (Working)'!F20),ISNUMBER('Mediums (Working)'!G20)),IF(AND('Mediums (Working)'!E20&gt;=$C$5,MAX('Mediums (Working)'!E20,'Mediums (Working)'!F20,'Mediums (Working)'!G20)-MIN('Mediums (Working)'!E20,'Mediums (Working)'!F20,'Mediums (Working)'!G20)&lt;=$C$4),1,0),0)</f>
        <v>0</v>
      </c>
      <c r="O21" s="75" t="n">
        <f aca="false">IF(AND(ISNUMBER('Mediums (Working)'!F20),ISNUMBER('Mediums (Working)'!G20),ISNUMBER('Mediums (Working)'!H20)),IF(AND('Mediums (Working)'!F20&gt;=$C$5,MAX('Mediums (Working)'!F20,'Mediums (Working)'!G20,'Mediums (Working)'!H20)-MIN('Mediums (Working)'!F20,'Mediums (Working)'!G20,'Mediums (Working)'!H20)&lt;=$C$4),1,0),0)</f>
        <v>0</v>
      </c>
      <c r="P21" s="75" t="n">
        <f aca="false">IF(AND(ISNUMBER('Mediums (Working)'!G20),ISNUMBER('Mediums (Working)'!H20),ISNUMBER('Mediums (Working)'!I20)),IF(AND('Mediums (Working)'!G20&gt;=$C$5,MAX('Mediums (Working)'!G20,'Mediums (Working)'!H20,'Mediums (Working)'!I20)-MIN('Mediums (Working)'!G20,'Mediums (Working)'!H20,'Mediums (Working)'!I20)&lt;=$C$4),1,0),0)</f>
        <v>0</v>
      </c>
      <c r="Q21" s="75" t="n">
        <f aca="false">IF(AND(ISNUMBER('Mediums (Working)'!H20),ISNUMBER('Mediums (Working)'!I20),ISNUMBER('Mediums (Working)'!J20)),IF(AND('Mediums (Working)'!H20&gt;=$C$5,MAX('Mediums (Working)'!H20,'Mediums (Working)'!I20,'Mediums (Working)'!J20)-MIN('Mediums (Working)'!H20,'Mediums (Working)'!I20,'Mediums (Working)'!J20)&lt;=$C$4),1,0),0)</f>
        <v>0</v>
      </c>
      <c r="R21" s="75" t="n">
        <f aca="false">IF(AND(ISNUMBER('Mediums (Working)'!I20),ISNUMBER('Mediums (Working)'!J20),ISNUMBER('Mediums (Working)'!K20)),IF(AND('Mediums (Working)'!I20&gt;=$C$5,MAX('Mediums (Working)'!I20,'Mediums (Working)'!J20,'Mediums (Working)'!K20)-MIN('Mediums (Working)'!I20,'Mediums (Working)'!J20,'Mediums (Working)'!K20)&lt;=$C$4),1,0),0)</f>
        <v>0</v>
      </c>
      <c r="S21" s="75" t="n">
        <f aca="false">IF(AND(ISNUMBER('Mediums (Working)'!J20),ISNUMBER('Mediums (Working)'!K20),ISNUMBER('Mediums (Working)'!L20)),IF(AND('Mediums (Working)'!J20&gt;=$C$5,MAX('Mediums (Working)'!J20,'Mediums (Working)'!K20,'Mediums (Working)'!L20)-MIN('Mediums (Working)'!J20,'Mediums (Working)'!K20,'Mediums (Working)'!L20)&lt;=$C$4),1,0),0)</f>
        <v>0</v>
      </c>
      <c r="T21" s="75" t="n">
        <f aca="false">IF(AND(ISNUMBER('Mediums (Working)'!K20),ISNUMBER('Mediums (Working)'!L20),ISNUMBER('Mediums (Working)'!M20)),IF(AND('Mediums (Working)'!K20&gt;=$C$5,MAX('Mediums (Working)'!K20,'Mediums (Working)'!L20,'Mediums (Working)'!M20)-MIN('Mediums (Working)'!K20,'Mediums (Working)'!L20,'Mediums (Working)'!M20)&lt;=$C$4),1,0),0)</f>
        <v>0</v>
      </c>
      <c r="U21" s="75" t="n">
        <f aca="false">IF(AND(ISNUMBER('Mediums (Working)'!L20),ISNUMBER('Mediums (Working)'!M20),ISNUMBER('Mediums (Working)'!N20)),IF(AND('Mediums (Working)'!L20&gt;=$C$5,MAX('Mediums (Working)'!L20,'Mediums (Working)'!M20,'Mediums (Working)'!N20)-MIN('Mediums (Working)'!L20,'Mediums (Working)'!M20,'Mediums (Working)'!N20)&lt;=$C$4),1,0),0)</f>
        <v>0</v>
      </c>
      <c r="V21" s="75" t="n">
        <f aca="false">IF(AND(ISNUMBER('Mediums (Working)'!M20),ISNUMBER('Mediums (Working)'!N20),ISNUMBER('Mediums (Working)'!O20)),IF(AND('Mediums (Working)'!M20&gt;=$C$5,MAX('Mediums (Working)'!M20,'Mediums (Working)'!N20,'Mediums (Working)'!O20)-MIN('Mediums (Working)'!M20,'Mediums (Working)'!N20,'Mediums (Working)'!O20)&lt;=$C$4),1,0),0)</f>
        <v>0</v>
      </c>
      <c r="W21" s="75" t="n">
        <f aca="false">IF(AND(ISNUMBER('Mediums (Working)'!N20),ISNUMBER('Mediums (Working)'!O20),ISNUMBER('Mediums (Working)'!P20)),IF(AND('Mediums (Working)'!N20&gt;=$C$5,MAX('Mediums (Working)'!N20,'Mediums (Working)'!O20,'Mediums (Working)'!P20)-MIN('Mediums (Working)'!N20,'Mediums (Working)'!O20,'Mediums (Working)'!P20)&lt;=$C$4),1,0),0)</f>
        <v>0</v>
      </c>
      <c r="X21" s="75" t="n">
        <f aca="false">IF(AND(ISNUMBER('Mediums (Working)'!O20),ISNUMBER('Mediums (Working)'!P20),ISNUMBER('Mediums (Working)'!Q20)),IF(AND('Mediums (Working)'!O20&gt;=$C$5,MAX('Mediums (Working)'!O20,'Mediums (Working)'!P20,'Mediums (Working)'!Q20)-MIN('Mediums (Working)'!O20,'Mediums (Working)'!P20,'Mediums (Working)'!Q20)&lt;=$C$4),1,0),0)</f>
        <v>0</v>
      </c>
      <c r="Y21" s="75" t="n">
        <f aca="false">IF(AND(ISNUMBER('Mediums (Working)'!P20),ISNUMBER('Mediums (Working)'!Q20),ISNUMBER('Mediums (Working)'!R20)),IF(AND('Mediums (Working)'!P20&gt;=$C$5,MAX('Mediums (Working)'!P20,'Mediums (Working)'!Q20,'Mediums (Working)'!R20)-MIN('Mediums (Working)'!P20,'Mediums (Working)'!Q20,'Mediums (Working)'!R20)&lt;=$C$4),1,0),0)</f>
        <v>0</v>
      </c>
      <c r="Z21" s="75" t="n">
        <f aca="false">IF(AND(ISNUMBER('Mediums (Working)'!Q20),ISNUMBER('Mediums (Working)'!R20),ISNUMBER('Mediums (Working)'!S20)),IF(AND('Mediums (Working)'!Q20&gt;=$C$5,MAX('Mediums (Working)'!Q20,'Mediums (Working)'!R20,'Mediums (Working)'!S20)-MIN('Mediums (Working)'!Q20,'Mediums (Working)'!R20,'Mediums (Working)'!S20)&lt;=$C$4),1,0),0)</f>
        <v>0</v>
      </c>
      <c r="AA21" s="75" t="n">
        <f aca="false">IF(AND(ISNUMBER('Mediums (Working)'!R20),ISNUMBER('Mediums (Working)'!S20),ISNUMBER('Mediums (Working)'!T20)),IF(AND('Mediums (Working)'!R20&gt;=$C$5,MAX('Mediums (Working)'!R20,'Mediums (Working)'!S20,'Mediums (Working)'!T20)-MIN('Mediums (Working)'!R20,'Mediums (Working)'!S20,'Mediums (Working)'!T20)&lt;=$C$4),1,0),0)</f>
        <v>0</v>
      </c>
      <c r="AB21" s="75" t="n">
        <f aca="false">IF(AND(ISNUMBER('Mediums (Working)'!S20),ISNUMBER('Mediums (Working)'!T20),ISNUMBER('Mediums (Working)'!U20)),IF(AND('Mediums (Working)'!S20&gt;=$C$5,MAX('Mediums (Working)'!S20,'Mediums (Working)'!T20,'Mediums (Working)'!U20)-MIN('Mediums (Working)'!S20,'Mediums (Working)'!T20,'Mediums (Working)'!U20)&lt;=$C$4),1,0),0)</f>
        <v>0</v>
      </c>
      <c r="AC21" s="75" t="n">
        <f aca="false">IF(AND(ISNUMBER('Mediums (Working)'!T20),ISNUMBER('Mediums (Working)'!U20),ISNUMBER('Mediums (Working)'!V20)),IF(AND('Mediums (Working)'!T20&gt;=$C$5,MAX('Mediums (Working)'!T20,'Mediums (Working)'!U20,'Mediums (Working)'!V20)-MIN('Mediums (Working)'!T20,'Mediums (Working)'!U20,'Mediums (Working)'!V20)&lt;=$C$4),1,0),0)</f>
        <v>0</v>
      </c>
      <c r="AD21" s="75" t="n">
        <f aca="false">IF(AND(ISNUMBER('Mediums (Working)'!U20),ISNUMBER('Mediums (Working)'!V20),ISNUMBER('Mediums (Working)'!W20)),IF(AND('Mediums (Working)'!U20&gt;=$C$5,MAX('Mediums (Working)'!U20,'Mediums (Working)'!V20,'Mediums (Working)'!W20)-MIN('Mediums (Working)'!U20,'Mediums (Working)'!V20,'Mediums (Working)'!W20)&lt;=$C$4),1,0),0)</f>
        <v>0</v>
      </c>
      <c r="AE21" s="75" t="n">
        <f aca="false">IF(AND(ISNUMBER('Mediums (Working)'!V20),ISNUMBER('Mediums (Working)'!W20),ISNUMBER('Mediums (Working)'!X20)),IF(AND('Mediums (Working)'!V20&gt;=$C$5,MAX('Mediums (Working)'!V20,'Mediums (Working)'!W20,'Mediums (Working)'!X20)-MIN('Mediums (Working)'!V20,'Mediums (Working)'!W20,'Mediums (Working)'!X20)&lt;=$C$4),1,0),0)</f>
        <v>0</v>
      </c>
      <c r="AF21" s="75" t="n">
        <f aca="false">IF(AND(ISNUMBER('Mediums (Working)'!W20),ISNUMBER('Mediums (Working)'!X20),ISNUMBER('Mediums (Working)'!Y20)),IF(AND('Mediums (Working)'!W20&gt;=$C$5,MAX('Mediums (Working)'!W20,'Mediums (Working)'!X20,'Mediums (Working)'!Y20)-MIN('Mediums (Working)'!W20,'Mediums (Working)'!X20,'Mediums (Working)'!Y20)&lt;=$C$4),1,0),0)</f>
        <v>0</v>
      </c>
      <c r="AG21" s="75" t="n">
        <f aca="false">IF(AND(ISNUMBER('Mediums (Working)'!X20),ISNUMBER('Mediums (Working)'!Y20),ISNUMBER('Mediums (Working)'!Z20)),IF(AND('Mediums (Working)'!X20&gt;=$C$5,MAX('Mediums (Working)'!X20,'Mediums (Working)'!Y20,'Mediums (Working)'!Z20)-MIN('Mediums (Working)'!X20,'Mediums (Working)'!Y20,'Mediums (Working)'!Z20)&lt;=$C$4),1,0),0)</f>
        <v>0</v>
      </c>
      <c r="AH21" s="75" t="n">
        <f aca="false">IF(AND(ISNUMBER('Mediums (Working)'!Y20),ISNUMBER('Mediums (Working)'!Z20),ISNUMBER('Mediums (Working)'!AA20)),IF(AND('Mediums (Working)'!Y20&gt;=$C$5,MAX('Mediums (Working)'!Y20,'Mediums (Working)'!Z20,'Mediums (Working)'!AA20)-MIN('Mediums (Working)'!Y20,'Mediums (Working)'!Z20,'Mediums (Working)'!AA20)&lt;=$C$4),1,0),0)</f>
        <v>0</v>
      </c>
      <c r="AI21" s="75" t="n">
        <f aca="false">IF(AND(ISNUMBER('Mediums (Working)'!Z20),ISNUMBER('Mediums (Working)'!AA20),ISNUMBER('Mediums (Working)'!AB20)),IF(AND('Mediums (Working)'!Z20&gt;=$C$5,MAX('Mediums (Working)'!Z20,'Mediums (Working)'!AA20,'Mediums (Working)'!AB20)-MIN('Mediums (Working)'!Z20,'Mediums (Working)'!AA20,'Mediums (Working)'!AB20)&lt;=$C$4),1,0),0)</f>
        <v>0</v>
      </c>
      <c r="AJ21" s="75" t="n">
        <f aca="false">IF(AND(ISNUMBER('Mediums (Working)'!AA20),ISNUMBER('Mediums (Working)'!AB20),ISNUMBER('Mediums (Working)'!AC20)),IF(AND('Mediums (Working)'!AA20&gt;=$C$5,MAX('Mediums (Working)'!AA20,'Mediums (Working)'!AB20,'Mediums (Working)'!AC20)-MIN('Mediums (Working)'!AA20,'Mediums (Working)'!AB20,'Mediums (Working)'!AC20)&lt;=$C$4),1,0),0)</f>
        <v>0</v>
      </c>
      <c r="AK21" s="75" t="n">
        <f aca="false">IF(AND(ISNUMBER('Mediums (Working)'!AB20),ISNUMBER('Mediums (Working)'!AC20),ISNUMBER('Mediums (Working)'!AD20)),IF(AND('Mediums (Working)'!AB20&gt;=$C$5,MAX('Mediums (Working)'!AB20,'Mediums (Working)'!AC20,'Mediums (Working)'!AD20)-MIN('Mediums (Working)'!AB20,'Mediums (Working)'!AC20,'Mediums (Working)'!AD20)&lt;=$C$4),1,0),0)</f>
        <v>0</v>
      </c>
      <c r="AL21" s="75" t="n">
        <f aca="false">IF(AND(ISNUMBER('Mediums (Working)'!AC20),ISNUMBER('Mediums (Working)'!AD20),ISNUMBER('Mediums (Working)'!AE20)),IF(AND('Mediums (Working)'!AC20&gt;=$C$5,MAX('Mediums (Working)'!AC20,'Mediums (Working)'!AD20,'Mediums (Working)'!AE20)-MIN('Mediums (Working)'!AC20,'Mediums (Working)'!AD20,'Mediums (Working)'!AE20)&lt;=$C$4),1,0),0)</f>
        <v>0</v>
      </c>
      <c r="AM21" s="75" t="n">
        <f aca="false">IF(AND(ISNUMBER('Mediums (Working)'!AD20),ISNUMBER('Mediums (Working)'!AE20),ISNUMBER('Mediums (Working)'!AF20)),IF(AND('Mediums (Working)'!AD20&gt;=$C$5,MAX('Mediums (Working)'!AD20,'Mediums (Working)'!AE20,'Mediums (Working)'!AF20)-MIN('Mediums (Working)'!AD20,'Mediums (Working)'!AE20,'Mediums (Working)'!AF20)&lt;=$C$4),1,0),0)</f>
        <v>0</v>
      </c>
      <c r="AN21" s="75" t="n">
        <f aca="false">IF(AND(ISNUMBER('Mediums (Working)'!AE20),ISNUMBER('Mediums (Working)'!AF20),ISNUMBER('Mediums (Working)'!AG20)),IF(AND('Mediums (Working)'!AE20&gt;=$C$5,MAX('Mediums (Working)'!AE20,'Mediums (Working)'!AF20,'Mediums (Working)'!AG20)-MIN('Mediums (Working)'!AE20,'Mediums (Working)'!AF20,'Mediums (Working)'!AG20)&lt;=$C$4),1,0),0)</f>
        <v>0</v>
      </c>
      <c r="AO21" s="75" t="n">
        <f aca="false">IF(AND(ISNUMBER('Mediums (Working)'!AF20),ISNUMBER('Mediums (Working)'!AG20),ISNUMBER('Mediums (Working)'!AH20)),IF(AND('Mediums (Working)'!AF20&gt;=$C$5,MAX('Mediums (Working)'!AF20,'Mediums (Working)'!AG20,'Mediums (Working)'!AH20)-MIN('Mediums (Working)'!AF20,'Mediums (Working)'!AG20,'Mediums (Working)'!AH20)&lt;=$C$4),1,0),0)</f>
        <v>0</v>
      </c>
      <c r="AP21" s="75" t="n">
        <f aca="false">IF(AND(ISNUMBER('Mediums (Working)'!AG20),ISNUMBER('Mediums (Working)'!AH20),ISNUMBER('Mediums (Working)'!AI20)),IF(AND('Mediums (Working)'!AG20&gt;=$C$5,MAX('Mediums (Working)'!AG20,'Mediums (Working)'!AH20,'Mediums (Working)'!AI20)-MIN('Mediums (Working)'!AG20,'Mediums (Working)'!AH20,'Mediums (Working)'!AI20)&lt;=$C$4),1,0),0)</f>
        <v>0</v>
      </c>
      <c r="AQ21" s="75" t="n">
        <f aca="false">IF(AND(ISNUMBER('Mediums (Working)'!AH20),ISNUMBER('Mediums (Working)'!AI20),ISNUMBER('Mediums (Working)'!AJ20)),IF(AND('Mediums (Working)'!AH20&gt;=$C$5,MAX('Mediums (Working)'!AH20,'Mediums (Working)'!AI20,'Mediums (Working)'!AJ20)-MIN('Mediums (Working)'!AH20,'Mediums (Working)'!AI20,'Mediums (Working)'!AJ20)&lt;=$C$4),1,0),0)</f>
        <v>0</v>
      </c>
      <c r="AR21" s="75" t="n">
        <f aca="false">IF(AND(ISNUMBER('Mediums (Working)'!AI20),ISNUMBER('Mediums (Working)'!AJ20),ISNUMBER('Mediums (Working)'!AK20)),IF(AND('Mediums (Working)'!AI20&gt;=$C$5,MAX('Mediums (Working)'!AI20,'Mediums (Working)'!AJ20,'Mediums (Working)'!AK20)-MIN('Mediums (Working)'!AI20,'Mediums (Working)'!AJ20,'Mediums (Working)'!AK20)&lt;=$C$4),1,0),0)</f>
        <v>0</v>
      </c>
      <c r="AS21" s="75" t="n">
        <f aca="false">IF(AND(ISNUMBER('Mediums (Working)'!AJ20),ISNUMBER('Mediums (Working)'!AK20),ISNUMBER('Mediums (Working)'!AL20)),IF(AND('Mediums (Working)'!AJ20&gt;=$C$5,MAX('Mediums (Working)'!AJ20,'Mediums (Working)'!AK20,'Mediums (Working)'!AL20)-MIN('Mediums (Working)'!AJ20,'Mediums (Working)'!AK20,'Mediums (Working)'!AL20)&lt;=$C$4),1,0),0)</f>
        <v>0</v>
      </c>
      <c r="AT21" s="75" t="n">
        <f aca="false">IF(AND(ISNUMBER('Mediums (Working)'!AK20),ISNUMBER('Mediums (Working)'!AL20),ISNUMBER('Mediums (Working)'!AM20)),IF(AND('Mediums (Working)'!AK20&gt;=$C$5,MAX('Mediums (Working)'!AK20,'Mediums (Working)'!AL20,'Mediums (Working)'!AM20)-MIN('Mediums (Working)'!AK20,'Mediums (Working)'!AL20,'Mediums (Working)'!AM20)&lt;=$C$4),1,0),0)</f>
        <v>0</v>
      </c>
      <c r="AU21" s="75" t="n">
        <f aca="false">IF(AND(ISNUMBER('Mediums (Working)'!AL20),ISNUMBER('Mediums (Working)'!AM20),ISNUMBER('Mediums (Working)'!AN20)),IF(AND('Mediums (Working)'!AL20&gt;=$C$5,MAX('Mediums (Working)'!AL20,'Mediums (Working)'!AM20,'Mediums (Working)'!AN20)-MIN('Mediums (Working)'!AL20,'Mediums (Working)'!AM20,'Mediums (Working)'!AN20)&lt;=$C$4),1,0),0)</f>
        <v>0</v>
      </c>
      <c r="AV21" s="75" t="n">
        <f aca="false">IF(AND(ISNUMBER('Mediums (Working)'!AM20),ISNUMBER('Mediums (Working)'!AN20),ISNUMBER('Mediums (Working)'!AO20)),IF(AND('Mediums (Working)'!AM20&gt;=$C$5,MAX('Mediums (Working)'!AM20,'Mediums (Working)'!AN20,'Mediums (Working)'!AO20)-MIN('Mediums (Working)'!AM20,'Mediums (Working)'!AN20,'Mediums (Working)'!AO20)&lt;=$C$4),1,0),0)</f>
        <v>0</v>
      </c>
      <c r="AW21" s="75" t="n">
        <f aca="false">IF(AND(ISNUMBER('Mediums (Working)'!AN20),ISNUMBER('Mediums (Working)'!AO20),ISNUMBER('Mediums (Working)'!AP20)),IF(AND('Mediums (Working)'!AN20&gt;=$C$5,MAX('Mediums (Working)'!AN20,'Mediums (Working)'!AO20,'Mediums (Working)'!AP20)-MIN('Mediums (Working)'!AN20,'Mediums (Working)'!AO20,'Mediums (Working)'!AP20)&lt;=$C$4),1,0),0)</f>
        <v>0</v>
      </c>
      <c r="AX21" s="75" t="n">
        <f aca="false">IF(AND(ISNUMBER('Mediums (Working)'!AO20),ISNUMBER('Mediums (Working)'!AP20),ISNUMBER('Mediums (Working)'!AQ20)),IF(AND('Mediums (Working)'!AO20&gt;=$C$5,MAX('Mediums (Working)'!AO20,'Mediums (Working)'!AP20,'Mediums (Working)'!AQ20)-MIN('Mediums (Working)'!AO20,'Mediums (Working)'!AP20,'Mediums (Working)'!AQ20)&lt;=$C$4),1,0),0)</f>
        <v>0</v>
      </c>
      <c r="AY21" s="46" t="n">
        <v>0</v>
      </c>
      <c r="AZ21" s="46" t="n">
        <v>0</v>
      </c>
    </row>
    <row r="22" customFormat="false" ht="15" hidden="false" customHeight="false" outlineLevel="0" collapsed="false">
      <c r="A22" s="15" t="s">
        <v>204</v>
      </c>
      <c r="B22" s="16" t="s">
        <v>153</v>
      </c>
      <c r="C22" s="73" t="n">
        <f aca="false" t="array" ref="C22:C22">MIN(IF(ISNUMBER('Mediums (Working)'!$C$21:$AQ$21)*('Mediums (Working)'!$C$21:$AQ$21&gt;=$C$3),'Mediums (Working)'!$C$3:$AQ$3,999))</f>
        <v>999</v>
      </c>
      <c r="D22" s="73" t="n">
        <f aca="false">IFERROR(MATCH(1,L22:AZ22,0),999)</f>
        <v>999</v>
      </c>
      <c r="E22" s="73" t="n">
        <f aca="false">MIN(C22,D22)</f>
        <v>999</v>
      </c>
      <c r="F22" s="46" t="str">
        <f aca="false">IF(E22=999,"not finished by last scan",IF(C22&lt;=D22,"70 °F","stall"))</f>
        <v>not finished by last scan</v>
      </c>
      <c r="G22" s="74" t="str">
        <f aca="false">IF(E22=999,"",INDEX('Mediums (Working)'!$C$581:$AQ$581,E22))</f>
        <v/>
      </c>
      <c r="H22" s="47" t="str">
        <f aca="false">IF(E22=999,"",(G22-'Temp Bands'!$C$3)*24)</f>
        <v/>
      </c>
      <c r="I22" s="48" t="str">
        <f aca="false">IF(E22=999,"",INDEX('Mediums (Working)'!$C$21:$AQ$21,E22))</f>
        <v/>
      </c>
      <c r="L22" s="75" t="n">
        <f aca="false">IF(AND(ISNUMBER('Mediums (Working)'!C21),ISNUMBER('Mediums (Working)'!D21),ISNUMBER('Mediums (Working)'!E21)),IF(AND('Mediums (Working)'!C21&gt;=$C$5,MAX('Mediums (Working)'!C21,'Mediums (Working)'!D21,'Mediums (Working)'!E21)-MIN('Mediums (Working)'!C21,'Mediums (Working)'!D21,'Mediums (Working)'!E21)&lt;=$C$4),1,0),0)</f>
        <v>0</v>
      </c>
      <c r="M22" s="75" t="n">
        <f aca="false">IF(AND(ISNUMBER('Mediums (Working)'!D21),ISNUMBER('Mediums (Working)'!E21),ISNUMBER('Mediums (Working)'!F21)),IF(AND('Mediums (Working)'!D21&gt;=$C$5,MAX('Mediums (Working)'!D21,'Mediums (Working)'!E21,'Mediums (Working)'!F21)-MIN('Mediums (Working)'!D21,'Mediums (Working)'!E21,'Mediums (Working)'!F21)&lt;=$C$4),1,0),0)</f>
        <v>0</v>
      </c>
      <c r="N22" s="75" t="n">
        <f aca="false">IF(AND(ISNUMBER('Mediums (Working)'!E21),ISNUMBER('Mediums (Working)'!F21),ISNUMBER('Mediums (Working)'!G21)),IF(AND('Mediums (Working)'!E21&gt;=$C$5,MAX('Mediums (Working)'!E21,'Mediums (Working)'!F21,'Mediums (Working)'!G21)-MIN('Mediums (Working)'!E21,'Mediums (Working)'!F21,'Mediums (Working)'!G21)&lt;=$C$4),1,0),0)</f>
        <v>0</v>
      </c>
      <c r="O22" s="75" t="n">
        <f aca="false">IF(AND(ISNUMBER('Mediums (Working)'!F21),ISNUMBER('Mediums (Working)'!G21),ISNUMBER('Mediums (Working)'!H21)),IF(AND('Mediums (Working)'!F21&gt;=$C$5,MAX('Mediums (Working)'!F21,'Mediums (Working)'!G21,'Mediums (Working)'!H21)-MIN('Mediums (Working)'!F21,'Mediums (Working)'!G21,'Mediums (Working)'!H21)&lt;=$C$4),1,0),0)</f>
        <v>0</v>
      </c>
      <c r="P22" s="75" t="n">
        <f aca="false">IF(AND(ISNUMBER('Mediums (Working)'!G21),ISNUMBER('Mediums (Working)'!H21),ISNUMBER('Mediums (Working)'!I21)),IF(AND('Mediums (Working)'!G21&gt;=$C$5,MAX('Mediums (Working)'!G21,'Mediums (Working)'!H21,'Mediums (Working)'!I21)-MIN('Mediums (Working)'!G21,'Mediums (Working)'!H21,'Mediums (Working)'!I21)&lt;=$C$4),1,0),0)</f>
        <v>0</v>
      </c>
      <c r="Q22" s="75" t="n">
        <f aca="false">IF(AND(ISNUMBER('Mediums (Working)'!H21),ISNUMBER('Mediums (Working)'!I21),ISNUMBER('Mediums (Working)'!J21)),IF(AND('Mediums (Working)'!H21&gt;=$C$5,MAX('Mediums (Working)'!H21,'Mediums (Working)'!I21,'Mediums (Working)'!J21)-MIN('Mediums (Working)'!H21,'Mediums (Working)'!I21,'Mediums (Working)'!J21)&lt;=$C$4),1,0),0)</f>
        <v>0</v>
      </c>
      <c r="R22" s="75" t="n">
        <f aca="false">IF(AND(ISNUMBER('Mediums (Working)'!I21),ISNUMBER('Mediums (Working)'!J21),ISNUMBER('Mediums (Working)'!K21)),IF(AND('Mediums (Working)'!I21&gt;=$C$5,MAX('Mediums (Working)'!I21,'Mediums (Working)'!J21,'Mediums (Working)'!K21)-MIN('Mediums (Working)'!I21,'Mediums (Working)'!J21,'Mediums (Working)'!K21)&lt;=$C$4),1,0),0)</f>
        <v>0</v>
      </c>
      <c r="S22" s="75" t="n">
        <f aca="false">IF(AND(ISNUMBER('Mediums (Working)'!J21),ISNUMBER('Mediums (Working)'!K21),ISNUMBER('Mediums (Working)'!L21)),IF(AND('Mediums (Working)'!J21&gt;=$C$5,MAX('Mediums (Working)'!J21,'Mediums (Working)'!K21,'Mediums (Working)'!L21)-MIN('Mediums (Working)'!J21,'Mediums (Working)'!K21,'Mediums (Working)'!L21)&lt;=$C$4),1,0),0)</f>
        <v>0</v>
      </c>
      <c r="T22" s="75" t="n">
        <f aca="false">IF(AND(ISNUMBER('Mediums (Working)'!K21),ISNUMBER('Mediums (Working)'!L21),ISNUMBER('Mediums (Working)'!M21)),IF(AND('Mediums (Working)'!K21&gt;=$C$5,MAX('Mediums (Working)'!K21,'Mediums (Working)'!L21,'Mediums (Working)'!M21)-MIN('Mediums (Working)'!K21,'Mediums (Working)'!L21,'Mediums (Working)'!M21)&lt;=$C$4),1,0),0)</f>
        <v>0</v>
      </c>
      <c r="U22" s="75" t="n">
        <f aca="false">IF(AND(ISNUMBER('Mediums (Working)'!L21),ISNUMBER('Mediums (Working)'!M21),ISNUMBER('Mediums (Working)'!N21)),IF(AND('Mediums (Working)'!L21&gt;=$C$5,MAX('Mediums (Working)'!L21,'Mediums (Working)'!M21,'Mediums (Working)'!N21)-MIN('Mediums (Working)'!L21,'Mediums (Working)'!M21,'Mediums (Working)'!N21)&lt;=$C$4),1,0),0)</f>
        <v>0</v>
      </c>
      <c r="V22" s="75" t="n">
        <f aca="false">IF(AND(ISNUMBER('Mediums (Working)'!M21),ISNUMBER('Mediums (Working)'!N21),ISNUMBER('Mediums (Working)'!O21)),IF(AND('Mediums (Working)'!M21&gt;=$C$5,MAX('Mediums (Working)'!M21,'Mediums (Working)'!N21,'Mediums (Working)'!O21)-MIN('Mediums (Working)'!M21,'Mediums (Working)'!N21,'Mediums (Working)'!O21)&lt;=$C$4),1,0),0)</f>
        <v>0</v>
      </c>
      <c r="W22" s="75" t="n">
        <f aca="false">IF(AND(ISNUMBER('Mediums (Working)'!N21),ISNUMBER('Mediums (Working)'!O21),ISNUMBER('Mediums (Working)'!P21)),IF(AND('Mediums (Working)'!N21&gt;=$C$5,MAX('Mediums (Working)'!N21,'Mediums (Working)'!O21,'Mediums (Working)'!P21)-MIN('Mediums (Working)'!N21,'Mediums (Working)'!O21,'Mediums (Working)'!P21)&lt;=$C$4),1,0),0)</f>
        <v>0</v>
      </c>
      <c r="X22" s="75" t="n">
        <f aca="false">IF(AND(ISNUMBER('Mediums (Working)'!O21),ISNUMBER('Mediums (Working)'!P21),ISNUMBER('Mediums (Working)'!Q21)),IF(AND('Mediums (Working)'!O21&gt;=$C$5,MAX('Mediums (Working)'!O21,'Mediums (Working)'!P21,'Mediums (Working)'!Q21)-MIN('Mediums (Working)'!O21,'Mediums (Working)'!P21,'Mediums (Working)'!Q21)&lt;=$C$4),1,0),0)</f>
        <v>0</v>
      </c>
      <c r="Y22" s="75" t="n">
        <f aca="false">IF(AND(ISNUMBER('Mediums (Working)'!P21),ISNUMBER('Mediums (Working)'!Q21),ISNUMBER('Mediums (Working)'!R21)),IF(AND('Mediums (Working)'!P21&gt;=$C$5,MAX('Mediums (Working)'!P21,'Mediums (Working)'!Q21,'Mediums (Working)'!R21)-MIN('Mediums (Working)'!P21,'Mediums (Working)'!Q21,'Mediums (Working)'!R21)&lt;=$C$4),1,0),0)</f>
        <v>0</v>
      </c>
      <c r="Z22" s="75" t="n">
        <f aca="false">IF(AND(ISNUMBER('Mediums (Working)'!Q21),ISNUMBER('Mediums (Working)'!R21),ISNUMBER('Mediums (Working)'!S21)),IF(AND('Mediums (Working)'!Q21&gt;=$C$5,MAX('Mediums (Working)'!Q21,'Mediums (Working)'!R21,'Mediums (Working)'!S21)-MIN('Mediums (Working)'!Q21,'Mediums (Working)'!R21,'Mediums (Working)'!S21)&lt;=$C$4),1,0),0)</f>
        <v>0</v>
      </c>
      <c r="AA22" s="75" t="n">
        <f aca="false">IF(AND(ISNUMBER('Mediums (Working)'!R21),ISNUMBER('Mediums (Working)'!S21),ISNUMBER('Mediums (Working)'!T21)),IF(AND('Mediums (Working)'!R21&gt;=$C$5,MAX('Mediums (Working)'!R21,'Mediums (Working)'!S21,'Mediums (Working)'!T21)-MIN('Mediums (Working)'!R21,'Mediums (Working)'!S21,'Mediums (Working)'!T21)&lt;=$C$4),1,0),0)</f>
        <v>0</v>
      </c>
      <c r="AB22" s="75" t="n">
        <f aca="false">IF(AND(ISNUMBER('Mediums (Working)'!S21),ISNUMBER('Mediums (Working)'!T21),ISNUMBER('Mediums (Working)'!U21)),IF(AND('Mediums (Working)'!S21&gt;=$C$5,MAX('Mediums (Working)'!S21,'Mediums (Working)'!T21,'Mediums (Working)'!U21)-MIN('Mediums (Working)'!S21,'Mediums (Working)'!T21,'Mediums (Working)'!U21)&lt;=$C$4),1,0),0)</f>
        <v>0</v>
      </c>
      <c r="AC22" s="75" t="n">
        <f aca="false">IF(AND(ISNUMBER('Mediums (Working)'!T21),ISNUMBER('Mediums (Working)'!U21),ISNUMBER('Mediums (Working)'!V21)),IF(AND('Mediums (Working)'!T21&gt;=$C$5,MAX('Mediums (Working)'!T21,'Mediums (Working)'!U21,'Mediums (Working)'!V21)-MIN('Mediums (Working)'!T21,'Mediums (Working)'!U21,'Mediums (Working)'!V21)&lt;=$C$4),1,0),0)</f>
        <v>0</v>
      </c>
      <c r="AD22" s="75" t="n">
        <f aca="false">IF(AND(ISNUMBER('Mediums (Working)'!U21),ISNUMBER('Mediums (Working)'!V21),ISNUMBER('Mediums (Working)'!W21)),IF(AND('Mediums (Working)'!U21&gt;=$C$5,MAX('Mediums (Working)'!U21,'Mediums (Working)'!V21,'Mediums (Working)'!W21)-MIN('Mediums (Working)'!U21,'Mediums (Working)'!V21,'Mediums (Working)'!W21)&lt;=$C$4),1,0),0)</f>
        <v>0</v>
      </c>
      <c r="AE22" s="75" t="n">
        <f aca="false">IF(AND(ISNUMBER('Mediums (Working)'!V21),ISNUMBER('Mediums (Working)'!W21),ISNUMBER('Mediums (Working)'!X21)),IF(AND('Mediums (Working)'!V21&gt;=$C$5,MAX('Mediums (Working)'!V21,'Mediums (Working)'!W21,'Mediums (Working)'!X21)-MIN('Mediums (Working)'!V21,'Mediums (Working)'!W21,'Mediums (Working)'!X21)&lt;=$C$4),1,0),0)</f>
        <v>0</v>
      </c>
      <c r="AF22" s="75" t="n">
        <f aca="false">IF(AND(ISNUMBER('Mediums (Working)'!W21),ISNUMBER('Mediums (Working)'!X21),ISNUMBER('Mediums (Working)'!Y21)),IF(AND('Mediums (Working)'!W21&gt;=$C$5,MAX('Mediums (Working)'!W21,'Mediums (Working)'!X21,'Mediums (Working)'!Y21)-MIN('Mediums (Working)'!W21,'Mediums (Working)'!X21,'Mediums (Working)'!Y21)&lt;=$C$4),1,0),0)</f>
        <v>0</v>
      </c>
      <c r="AG22" s="75" t="n">
        <f aca="false">IF(AND(ISNUMBER('Mediums (Working)'!X21),ISNUMBER('Mediums (Working)'!Y21),ISNUMBER('Mediums (Working)'!Z21)),IF(AND('Mediums (Working)'!X21&gt;=$C$5,MAX('Mediums (Working)'!X21,'Mediums (Working)'!Y21,'Mediums (Working)'!Z21)-MIN('Mediums (Working)'!X21,'Mediums (Working)'!Y21,'Mediums (Working)'!Z21)&lt;=$C$4),1,0),0)</f>
        <v>0</v>
      </c>
      <c r="AH22" s="75" t="n">
        <f aca="false">IF(AND(ISNUMBER('Mediums (Working)'!Y21),ISNUMBER('Mediums (Working)'!Z21),ISNUMBER('Mediums (Working)'!AA21)),IF(AND('Mediums (Working)'!Y21&gt;=$C$5,MAX('Mediums (Working)'!Y21,'Mediums (Working)'!Z21,'Mediums (Working)'!AA21)-MIN('Mediums (Working)'!Y21,'Mediums (Working)'!Z21,'Mediums (Working)'!AA21)&lt;=$C$4),1,0),0)</f>
        <v>0</v>
      </c>
      <c r="AI22" s="75" t="n">
        <f aca="false">IF(AND(ISNUMBER('Mediums (Working)'!Z21),ISNUMBER('Mediums (Working)'!AA21),ISNUMBER('Mediums (Working)'!AB21)),IF(AND('Mediums (Working)'!Z21&gt;=$C$5,MAX('Mediums (Working)'!Z21,'Mediums (Working)'!AA21,'Mediums (Working)'!AB21)-MIN('Mediums (Working)'!Z21,'Mediums (Working)'!AA21,'Mediums (Working)'!AB21)&lt;=$C$4),1,0),0)</f>
        <v>0</v>
      </c>
      <c r="AJ22" s="75" t="n">
        <f aca="false">IF(AND(ISNUMBER('Mediums (Working)'!AA21),ISNUMBER('Mediums (Working)'!AB21),ISNUMBER('Mediums (Working)'!AC21)),IF(AND('Mediums (Working)'!AA21&gt;=$C$5,MAX('Mediums (Working)'!AA21,'Mediums (Working)'!AB21,'Mediums (Working)'!AC21)-MIN('Mediums (Working)'!AA21,'Mediums (Working)'!AB21,'Mediums (Working)'!AC21)&lt;=$C$4),1,0),0)</f>
        <v>0</v>
      </c>
      <c r="AK22" s="75" t="n">
        <f aca="false">IF(AND(ISNUMBER('Mediums (Working)'!AB21),ISNUMBER('Mediums (Working)'!AC21),ISNUMBER('Mediums (Working)'!AD21)),IF(AND('Mediums (Working)'!AB21&gt;=$C$5,MAX('Mediums (Working)'!AB21,'Mediums (Working)'!AC21,'Mediums (Working)'!AD21)-MIN('Mediums (Working)'!AB21,'Mediums (Working)'!AC21,'Mediums (Working)'!AD21)&lt;=$C$4),1,0),0)</f>
        <v>0</v>
      </c>
      <c r="AL22" s="75" t="n">
        <f aca="false">IF(AND(ISNUMBER('Mediums (Working)'!AC21),ISNUMBER('Mediums (Working)'!AD21),ISNUMBER('Mediums (Working)'!AE21)),IF(AND('Mediums (Working)'!AC21&gt;=$C$5,MAX('Mediums (Working)'!AC21,'Mediums (Working)'!AD21,'Mediums (Working)'!AE21)-MIN('Mediums (Working)'!AC21,'Mediums (Working)'!AD21,'Mediums (Working)'!AE21)&lt;=$C$4),1,0),0)</f>
        <v>0</v>
      </c>
      <c r="AM22" s="75" t="n">
        <f aca="false">IF(AND(ISNUMBER('Mediums (Working)'!AD21),ISNUMBER('Mediums (Working)'!AE21),ISNUMBER('Mediums (Working)'!AF21)),IF(AND('Mediums (Working)'!AD21&gt;=$C$5,MAX('Mediums (Working)'!AD21,'Mediums (Working)'!AE21,'Mediums (Working)'!AF21)-MIN('Mediums (Working)'!AD21,'Mediums (Working)'!AE21,'Mediums (Working)'!AF21)&lt;=$C$4),1,0),0)</f>
        <v>0</v>
      </c>
      <c r="AN22" s="75" t="n">
        <f aca="false">IF(AND(ISNUMBER('Mediums (Working)'!AE21),ISNUMBER('Mediums (Working)'!AF21),ISNUMBER('Mediums (Working)'!AG21)),IF(AND('Mediums (Working)'!AE21&gt;=$C$5,MAX('Mediums (Working)'!AE21,'Mediums (Working)'!AF21,'Mediums (Working)'!AG21)-MIN('Mediums (Working)'!AE21,'Mediums (Working)'!AF21,'Mediums (Working)'!AG21)&lt;=$C$4),1,0),0)</f>
        <v>0</v>
      </c>
      <c r="AO22" s="75" t="n">
        <f aca="false">IF(AND(ISNUMBER('Mediums (Working)'!AF21),ISNUMBER('Mediums (Working)'!AG21),ISNUMBER('Mediums (Working)'!AH21)),IF(AND('Mediums (Working)'!AF21&gt;=$C$5,MAX('Mediums (Working)'!AF21,'Mediums (Working)'!AG21,'Mediums (Working)'!AH21)-MIN('Mediums (Working)'!AF21,'Mediums (Working)'!AG21,'Mediums (Working)'!AH21)&lt;=$C$4),1,0),0)</f>
        <v>0</v>
      </c>
      <c r="AP22" s="75" t="n">
        <f aca="false">IF(AND(ISNUMBER('Mediums (Working)'!AG21),ISNUMBER('Mediums (Working)'!AH21),ISNUMBER('Mediums (Working)'!AI21)),IF(AND('Mediums (Working)'!AG21&gt;=$C$5,MAX('Mediums (Working)'!AG21,'Mediums (Working)'!AH21,'Mediums (Working)'!AI21)-MIN('Mediums (Working)'!AG21,'Mediums (Working)'!AH21,'Mediums (Working)'!AI21)&lt;=$C$4),1,0),0)</f>
        <v>0</v>
      </c>
      <c r="AQ22" s="75" t="n">
        <f aca="false">IF(AND(ISNUMBER('Mediums (Working)'!AH21),ISNUMBER('Mediums (Working)'!AI21),ISNUMBER('Mediums (Working)'!AJ21)),IF(AND('Mediums (Working)'!AH21&gt;=$C$5,MAX('Mediums (Working)'!AH21,'Mediums (Working)'!AI21,'Mediums (Working)'!AJ21)-MIN('Mediums (Working)'!AH21,'Mediums (Working)'!AI21,'Mediums (Working)'!AJ21)&lt;=$C$4),1,0),0)</f>
        <v>0</v>
      </c>
      <c r="AR22" s="75" t="n">
        <f aca="false">IF(AND(ISNUMBER('Mediums (Working)'!AI21),ISNUMBER('Mediums (Working)'!AJ21),ISNUMBER('Mediums (Working)'!AK21)),IF(AND('Mediums (Working)'!AI21&gt;=$C$5,MAX('Mediums (Working)'!AI21,'Mediums (Working)'!AJ21,'Mediums (Working)'!AK21)-MIN('Mediums (Working)'!AI21,'Mediums (Working)'!AJ21,'Mediums (Working)'!AK21)&lt;=$C$4),1,0),0)</f>
        <v>0</v>
      </c>
      <c r="AS22" s="75" t="n">
        <f aca="false">IF(AND(ISNUMBER('Mediums (Working)'!AJ21),ISNUMBER('Mediums (Working)'!AK21),ISNUMBER('Mediums (Working)'!AL21)),IF(AND('Mediums (Working)'!AJ21&gt;=$C$5,MAX('Mediums (Working)'!AJ21,'Mediums (Working)'!AK21,'Mediums (Working)'!AL21)-MIN('Mediums (Working)'!AJ21,'Mediums (Working)'!AK21,'Mediums (Working)'!AL21)&lt;=$C$4),1,0),0)</f>
        <v>0</v>
      </c>
      <c r="AT22" s="75" t="n">
        <f aca="false">IF(AND(ISNUMBER('Mediums (Working)'!AK21),ISNUMBER('Mediums (Working)'!AL21),ISNUMBER('Mediums (Working)'!AM21)),IF(AND('Mediums (Working)'!AK21&gt;=$C$5,MAX('Mediums (Working)'!AK21,'Mediums (Working)'!AL21,'Mediums (Working)'!AM21)-MIN('Mediums (Working)'!AK21,'Mediums (Working)'!AL21,'Mediums (Working)'!AM21)&lt;=$C$4),1,0),0)</f>
        <v>0</v>
      </c>
      <c r="AU22" s="75" t="n">
        <f aca="false">IF(AND(ISNUMBER('Mediums (Working)'!AL21),ISNUMBER('Mediums (Working)'!AM21),ISNUMBER('Mediums (Working)'!AN21)),IF(AND('Mediums (Working)'!AL21&gt;=$C$5,MAX('Mediums (Working)'!AL21,'Mediums (Working)'!AM21,'Mediums (Working)'!AN21)-MIN('Mediums (Working)'!AL21,'Mediums (Working)'!AM21,'Mediums (Working)'!AN21)&lt;=$C$4),1,0),0)</f>
        <v>0</v>
      </c>
      <c r="AV22" s="75" t="n">
        <f aca="false">IF(AND(ISNUMBER('Mediums (Working)'!AM21),ISNUMBER('Mediums (Working)'!AN21),ISNUMBER('Mediums (Working)'!AO21)),IF(AND('Mediums (Working)'!AM21&gt;=$C$5,MAX('Mediums (Working)'!AM21,'Mediums (Working)'!AN21,'Mediums (Working)'!AO21)-MIN('Mediums (Working)'!AM21,'Mediums (Working)'!AN21,'Mediums (Working)'!AO21)&lt;=$C$4),1,0),0)</f>
        <v>0</v>
      </c>
      <c r="AW22" s="75" t="n">
        <f aca="false">IF(AND(ISNUMBER('Mediums (Working)'!AN21),ISNUMBER('Mediums (Working)'!AO21),ISNUMBER('Mediums (Working)'!AP21)),IF(AND('Mediums (Working)'!AN21&gt;=$C$5,MAX('Mediums (Working)'!AN21,'Mediums (Working)'!AO21,'Mediums (Working)'!AP21)-MIN('Mediums (Working)'!AN21,'Mediums (Working)'!AO21,'Mediums (Working)'!AP21)&lt;=$C$4),1,0),0)</f>
        <v>0</v>
      </c>
      <c r="AX22" s="75" t="n">
        <f aca="false">IF(AND(ISNUMBER('Mediums (Working)'!AO21),ISNUMBER('Mediums (Working)'!AP21),ISNUMBER('Mediums (Working)'!AQ21)),IF(AND('Mediums (Working)'!AO21&gt;=$C$5,MAX('Mediums (Working)'!AO21,'Mediums (Working)'!AP21,'Mediums (Working)'!AQ21)-MIN('Mediums (Working)'!AO21,'Mediums (Working)'!AP21,'Mediums (Working)'!AQ21)&lt;=$C$4),1,0),0)</f>
        <v>0</v>
      </c>
      <c r="AY22" s="46" t="n">
        <v>0</v>
      </c>
      <c r="AZ22" s="46" t="n">
        <v>0</v>
      </c>
    </row>
    <row r="23" customFormat="false" ht="15" hidden="false" customHeight="false" outlineLevel="0" collapsed="false">
      <c r="A23" s="15" t="s">
        <v>207</v>
      </c>
      <c r="B23" s="16" t="s">
        <v>153</v>
      </c>
      <c r="C23" s="73" t="n">
        <f aca="false" t="array" ref="C23:C23">MIN(IF(ISNUMBER('Mediums (Working)'!$C$22:$AQ$22)*('Mediums (Working)'!$C$22:$AQ$22&gt;=$C$3),'Mediums (Working)'!$C$3:$AQ$3,999))</f>
        <v>999</v>
      </c>
      <c r="D23" s="73" t="n">
        <f aca="false">IFERROR(MATCH(1,L23:AZ23,0),999)</f>
        <v>999</v>
      </c>
      <c r="E23" s="73" t="n">
        <f aca="false">MIN(C23,D23)</f>
        <v>999</v>
      </c>
      <c r="F23" s="46" t="str">
        <f aca="false">IF(E23=999,"not finished by last scan",IF(C23&lt;=D23,"70 °F","stall"))</f>
        <v>not finished by last scan</v>
      </c>
      <c r="G23" s="74" t="str">
        <f aca="false">IF(E23=999,"",INDEX('Mediums (Working)'!$C$582:$AQ$582,E23))</f>
        <v/>
      </c>
      <c r="H23" s="47" t="str">
        <f aca="false">IF(E23=999,"",(G23-'Temp Bands'!$C$3)*24)</f>
        <v/>
      </c>
      <c r="I23" s="48" t="str">
        <f aca="false">IF(E23=999,"",INDEX('Mediums (Working)'!$C$22:$AQ$22,E23))</f>
        <v/>
      </c>
      <c r="L23" s="75" t="n">
        <f aca="false">IF(AND(ISNUMBER('Mediums (Working)'!C22),ISNUMBER('Mediums (Working)'!D22),ISNUMBER('Mediums (Working)'!E22)),IF(AND('Mediums (Working)'!C22&gt;=$C$5,MAX('Mediums (Working)'!C22,'Mediums (Working)'!D22,'Mediums (Working)'!E22)-MIN('Mediums (Working)'!C22,'Mediums (Working)'!D22,'Mediums (Working)'!E22)&lt;=$C$4),1,0),0)</f>
        <v>0</v>
      </c>
      <c r="M23" s="75" t="n">
        <f aca="false">IF(AND(ISNUMBER('Mediums (Working)'!D22),ISNUMBER('Mediums (Working)'!E22),ISNUMBER('Mediums (Working)'!F22)),IF(AND('Mediums (Working)'!D22&gt;=$C$5,MAX('Mediums (Working)'!D22,'Mediums (Working)'!E22,'Mediums (Working)'!F22)-MIN('Mediums (Working)'!D22,'Mediums (Working)'!E22,'Mediums (Working)'!F22)&lt;=$C$4),1,0),0)</f>
        <v>0</v>
      </c>
      <c r="N23" s="75" t="n">
        <f aca="false">IF(AND(ISNUMBER('Mediums (Working)'!E22),ISNUMBER('Mediums (Working)'!F22),ISNUMBER('Mediums (Working)'!G22)),IF(AND('Mediums (Working)'!E22&gt;=$C$5,MAX('Mediums (Working)'!E22,'Mediums (Working)'!F22,'Mediums (Working)'!G22)-MIN('Mediums (Working)'!E22,'Mediums (Working)'!F22,'Mediums (Working)'!G22)&lt;=$C$4),1,0),0)</f>
        <v>0</v>
      </c>
      <c r="O23" s="75" t="n">
        <f aca="false">IF(AND(ISNUMBER('Mediums (Working)'!F22),ISNUMBER('Mediums (Working)'!G22),ISNUMBER('Mediums (Working)'!H22)),IF(AND('Mediums (Working)'!F22&gt;=$C$5,MAX('Mediums (Working)'!F22,'Mediums (Working)'!G22,'Mediums (Working)'!H22)-MIN('Mediums (Working)'!F22,'Mediums (Working)'!G22,'Mediums (Working)'!H22)&lt;=$C$4),1,0),0)</f>
        <v>0</v>
      </c>
      <c r="P23" s="75" t="n">
        <f aca="false">IF(AND(ISNUMBER('Mediums (Working)'!G22),ISNUMBER('Mediums (Working)'!H22),ISNUMBER('Mediums (Working)'!I22)),IF(AND('Mediums (Working)'!G22&gt;=$C$5,MAX('Mediums (Working)'!G22,'Mediums (Working)'!H22,'Mediums (Working)'!I22)-MIN('Mediums (Working)'!G22,'Mediums (Working)'!H22,'Mediums (Working)'!I22)&lt;=$C$4),1,0),0)</f>
        <v>0</v>
      </c>
      <c r="Q23" s="75" t="n">
        <f aca="false">IF(AND(ISNUMBER('Mediums (Working)'!H22),ISNUMBER('Mediums (Working)'!I22),ISNUMBER('Mediums (Working)'!J22)),IF(AND('Mediums (Working)'!H22&gt;=$C$5,MAX('Mediums (Working)'!H22,'Mediums (Working)'!I22,'Mediums (Working)'!J22)-MIN('Mediums (Working)'!H22,'Mediums (Working)'!I22,'Mediums (Working)'!J22)&lt;=$C$4),1,0),0)</f>
        <v>0</v>
      </c>
      <c r="R23" s="75" t="n">
        <f aca="false">IF(AND(ISNUMBER('Mediums (Working)'!I22),ISNUMBER('Mediums (Working)'!J22),ISNUMBER('Mediums (Working)'!K22)),IF(AND('Mediums (Working)'!I22&gt;=$C$5,MAX('Mediums (Working)'!I22,'Mediums (Working)'!J22,'Mediums (Working)'!K22)-MIN('Mediums (Working)'!I22,'Mediums (Working)'!J22,'Mediums (Working)'!K22)&lt;=$C$4),1,0),0)</f>
        <v>0</v>
      </c>
      <c r="S23" s="75" t="n">
        <f aca="false">IF(AND(ISNUMBER('Mediums (Working)'!J22),ISNUMBER('Mediums (Working)'!K22),ISNUMBER('Mediums (Working)'!L22)),IF(AND('Mediums (Working)'!J22&gt;=$C$5,MAX('Mediums (Working)'!J22,'Mediums (Working)'!K22,'Mediums (Working)'!L22)-MIN('Mediums (Working)'!J22,'Mediums (Working)'!K22,'Mediums (Working)'!L22)&lt;=$C$4),1,0),0)</f>
        <v>0</v>
      </c>
      <c r="T23" s="75" t="n">
        <f aca="false">IF(AND(ISNUMBER('Mediums (Working)'!K22),ISNUMBER('Mediums (Working)'!L22),ISNUMBER('Mediums (Working)'!M22)),IF(AND('Mediums (Working)'!K22&gt;=$C$5,MAX('Mediums (Working)'!K22,'Mediums (Working)'!L22,'Mediums (Working)'!M22)-MIN('Mediums (Working)'!K22,'Mediums (Working)'!L22,'Mediums (Working)'!M22)&lt;=$C$4),1,0),0)</f>
        <v>0</v>
      </c>
      <c r="U23" s="75" t="n">
        <f aca="false">IF(AND(ISNUMBER('Mediums (Working)'!L22),ISNUMBER('Mediums (Working)'!M22),ISNUMBER('Mediums (Working)'!N22)),IF(AND('Mediums (Working)'!L22&gt;=$C$5,MAX('Mediums (Working)'!L22,'Mediums (Working)'!M22,'Mediums (Working)'!N22)-MIN('Mediums (Working)'!L22,'Mediums (Working)'!M22,'Mediums (Working)'!N22)&lt;=$C$4),1,0),0)</f>
        <v>0</v>
      </c>
      <c r="V23" s="75" t="n">
        <f aca="false">IF(AND(ISNUMBER('Mediums (Working)'!M22),ISNUMBER('Mediums (Working)'!N22),ISNUMBER('Mediums (Working)'!O22)),IF(AND('Mediums (Working)'!M22&gt;=$C$5,MAX('Mediums (Working)'!M22,'Mediums (Working)'!N22,'Mediums (Working)'!O22)-MIN('Mediums (Working)'!M22,'Mediums (Working)'!N22,'Mediums (Working)'!O22)&lt;=$C$4),1,0),0)</f>
        <v>0</v>
      </c>
      <c r="W23" s="75" t="n">
        <f aca="false">IF(AND(ISNUMBER('Mediums (Working)'!N22),ISNUMBER('Mediums (Working)'!O22),ISNUMBER('Mediums (Working)'!P22)),IF(AND('Mediums (Working)'!N22&gt;=$C$5,MAX('Mediums (Working)'!N22,'Mediums (Working)'!O22,'Mediums (Working)'!P22)-MIN('Mediums (Working)'!N22,'Mediums (Working)'!O22,'Mediums (Working)'!P22)&lt;=$C$4),1,0),0)</f>
        <v>0</v>
      </c>
      <c r="X23" s="75" t="n">
        <f aca="false">IF(AND(ISNUMBER('Mediums (Working)'!O22),ISNUMBER('Mediums (Working)'!P22),ISNUMBER('Mediums (Working)'!Q22)),IF(AND('Mediums (Working)'!O22&gt;=$C$5,MAX('Mediums (Working)'!O22,'Mediums (Working)'!P22,'Mediums (Working)'!Q22)-MIN('Mediums (Working)'!O22,'Mediums (Working)'!P22,'Mediums (Working)'!Q22)&lt;=$C$4),1,0),0)</f>
        <v>0</v>
      </c>
      <c r="Y23" s="75" t="n">
        <f aca="false">IF(AND(ISNUMBER('Mediums (Working)'!P22),ISNUMBER('Mediums (Working)'!Q22),ISNUMBER('Mediums (Working)'!R22)),IF(AND('Mediums (Working)'!P22&gt;=$C$5,MAX('Mediums (Working)'!P22,'Mediums (Working)'!Q22,'Mediums (Working)'!R22)-MIN('Mediums (Working)'!P22,'Mediums (Working)'!Q22,'Mediums (Working)'!R22)&lt;=$C$4),1,0),0)</f>
        <v>0</v>
      </c>
      <c r="Z23" s="75" t="n">
        <f aca="false">IF(AND(ISNUMBER('Mediums (Working)'!Q22),ISNUMBER('Mediums (Working)'!R22),ISNUMBER('Mediums (Working)'!S22)),IF(AND('Mediums (Working)'!Q22&gt;=$C$5,MAX('Mediums (Working)'!Q22,'Mediums (Working)'!R22,'Mediums (Working)'!S22)-MIN('Mediums (Working)'!Q22,'Mediums (Working)'!R22,'Mediums (Working)'!S22)&lt;=$C$4),1,0),0)</f>
        <v>0</v>
      </c>
      <c r="AA23" s="75" t="n">
        <f aca="false">IF(AND(ISNUMBER('Mediums (Working)'!R22),ISNUMBER('Mediums (Working)'!S22),ISNUMBER('Mediums (Working)'!T22)),IF(AND('Mediums (Working)'!R22&gt;=$C$5,MAX('Mediums (Working)'!R22,'Mediums (Working)'!S22,'Mediums (Working)'!T22)-MIN('Mediums (Working)'!R22,'Mediums (Working)'!S22,'Mediums (Working)'!T22)&lt;=$C$4),1,0),0)</f>
        <v>0</v>
      </c>
      <c r="AB23" s="75" t="n">
        <f aca="false">IF(AND(ISNUMBER('Mediums (Working)'!S22),ISNUMBER('Mediums (Working)'!T22),ISNUMBER('Mediums (Working)'!U22)),IF(AND('Mediums (Working)'!S22&gt;=$C$5,MAX('Mediums (Working)'!S22,'Mediums (Working)'!T22,'Mediums (Working)'!U22)-MIN('Mediums (Working)'!S22,'Mediums (Working)'!T22,'Mediums (Working)'!U22)&lt;=$C$4),1,0),0)</f>
        <v>0</v>
      </c>
      <c r="AC23" s="75" t="n">
        <f aca="false">IF(AND(ISNUMBER('Mediums (Working)'!T22),ISNUMBER('Mediums (Working)'!U22),ISNUMBER('Mediums (Working)'!V22)),IF(AND('Mediums (Working)'!T22&gt;=$C$5,MAX('Mediums (Working)'!T22,'Mediums (Working)'!U22,'Mediums (Working)'!V22)-MIN('Mediums (Working)'!T22,'Mediums (Working)'!U22,'Mediums (Working)'!V22)&lt;=$C$4),1,0),0)</f>
        <v>0</v>
      </c>
      <c r="AD23" s="75" t="n">
        <f aca="false">IF(AND(ISNUMBER('Mediums (Working)'!U22),ISNUMBER('Mediums (Working)'!V22),ISNUMBER('Mediums (Working)'!W22)),IF(AND('Mediums (Working)'!U22&gt;=$C$5,MAX('Mediums (Working)'!U22,'Mediums (Working)'!V22,'Mediums (Working)'!W22)-MIN('Mediums (Working)'!U22,'Mediums (Working)'!V22,'Mediums (Working)'!W22)&lt;=$C$4),1,0),0)</f>
        <v>0</v>
      </c>
      <c r="AE23" s="75" t="n">
        <f aca="false">IF(AND(ISNUMBER('Mediums (Working)'!V22),ISNUMBER('Mediums (Working)'!W22),ISNUMBER('Mediums (Working)'!X22)),IF(AND('Mediums (Working)'!V22&gt;=$C$5,MAX('Mediums (Working)'!V22,'Mediums (Working)'!W22,'Mediums (Working)'!X22)-MIN('Mediums (Working)'!V22,'Mediums (Working)'!W22,'Mediums (Working)'!X22)&lt;=$C$4),1,0),0)</f>
        <v>0</v>
      </c>
      <c r="AF23" s="75" t="n">
        <f aca="false">IF(AND(ISNUMBER('Mediums (Working)'!W22),ISNUMBER('Mediums (Working)'!X22),ISNUMBER('Mediums (Working)'!Y22)),IF(AND('Mediums (Working)'!W22&gt;=$C$5,MAX('Mediums (Working)'!W22,'Mediums (Working)'!X22,'Mediums (Working)'!Y22)-MIN('Mediums (Working)'!W22,'Mediums (Working)'!X22,'Mediums (Working)'!Y22)&lt;=$C$4),1,0),0)</f>
        <v>0</v>
      </c>
      <c r="AG23" s="75" t="n">
        <f aca="false">IF(AND(ISNUMBER('Mediums (Working)'!X22),ISNUMBER('Mediums (Working)'!Y22),ISNUMBER('Mediums (Working)'!Z22)),IF(AND('Mediums (Working)'!X22&gt;=$C$5,MAX('Mediums (Working)'!X22,'Mediums (Working)'!Y22,'Mediums (Working)'!Z22)-MIN('Mediums (Working)'!X22,'Mediums (Working)'!Y22,'Mediums (Working)'!Z22)&lt;=$C$4),1,0),0)</f>
        <v>0</v>
      </c>
      <c r="AH23" s="75" t="n">
        <f aca="false">IF(AND(ISNUMBER('Mediums (Working)'!Y22),ISNUMBER('Mediums (Working)'!Z22),ISNUMBER('Mediums (Working)'!AA22)),IF(AND('Mediums (Working)'!Y22&gt;=$C$5,MAX('Mediums (Working)'!Y22,'Mediums (Working)'!Z22,'Mediums (Working)'!AA22)-MIN('Mediums (Working)'!Y22,'Mediums (Working)'!Z22,'Mediums (Working)'!AA22)&lt;=$C$4),1,0),0)</f>
        <v>0</v>
      </c>
      <c r="AI23" s="75" t="n">
        <f aca="false">IF(AND(ISNUMBER('Mediums (Working)'!Z22),ISNUMBER('Mediums (Working)'!AA22),ISNUMBER('Mediums (Working)'!AB22)),IF(AND('Mediums (Working)'!Z22&gt;=$C$5,MAX('Mediums (Working)'!Z22,'Mediums (Working)'!AA22,'Mediums (Working)'!AB22)-MIN('Mediums (Working)'!Z22,'Mediums (Working)'!AA22,'Mediums (Working)'!AB22)&lt;=$C$4),1,0),0)</f>
        <v>0</v>
      </c>
      <c r="AJ23" s="75" t="n">
        <f aca="false">IF(AND(ISNUMBER('Mediums (Working)'!AA22),ISNUMBER('Mediums (Working)'!AB22),ISNUMBER('Mediums (Working)'!AC22)),IF(AND('Mediums (Working)'!AA22&gt;=$C$5,MAX('Mediums (Working)'!AA22,'Mediums (Working)'!AB22,'Mediums (Working)'!AC22)-MIN('Mediums (Working)'!AA22,'Mediums (Working)'!AB22,'Mediums (Working)'!AC22)&lt;=$C$4),1,0),0)</f>
        <v>0</v>
      </c>
      <c r="AK23" s="75" t="n">
        <f aca="false">IF(AND(ISNUMBER('Mediums (Working)'!AB22),ISNUMBER('Mediums (Working)'!AC22),ISNUMBER('Mediums (Working)'!AD22)),IF(AND('Mediums (Working)'!AB22&gt;=$C$5,MAX('Mediums (Working)'!AB22,'Mediums (Working)'!AC22,'Mediums (Working)'!AD22)-MIN('Mediums (Working)'!AB22,'Mediums (Working)'!AC22,'Mediums (Working)'!AD22)&lt;=$C$4),1,0),0)</f>
        <v>0</v>
      </c>
      <c r="AL23" s="75" t="n">
        <f aca="false">IF(AND(ISNUMBER('Mediums (Working)'!AC22),ISNUMBER('Mediums (Working)'!AD22),ISNUMBER('Mediums (Working)'!AE22)),IF(AND('Mediums (Working)'!AC22&gt;=$C$5,MAX('Mediums (Working)'!AC22,'Mediums (Working)'!AD22,'Mediums (Working)'!AE22)-MIN('Mediums (Working)'!AC22,'Mediums (Working)'!AD22,'Mediums (Working)'!AE22)&lt;=$C$4),1,0),0)</f>
        <v>0</v>
      </c>
      <c r="AM23" s="75" t="n">
        <f aca="false">IF(AND(ISNUMBER('Mediums (Working)'!AD22),ISNUMBER('Mediums (Working)'!AE22),ISNUMBER('Mediums (Working)'!AF22)),IF(AND('Mediums (Working)'!AD22&gt;=$C$5,MAX('Mediums (Working)'!AD22,'Mediums (Working)'!AE22,'Mediums (Working)'!AF22)-MIN('Mediums (Working)'!AD22,'Mediums (Working)'!AE22,'Mediums (Working)'!AF22)&lt;=$C$4),1,0),0)</f>
        <v>0</v>
      </c>
      <c r="AN23" s="75" t="n">
        <f aca="false">IF(AND(ISNUMBER('Mediums (Working)'!AE22),ISNUMBER('Mediums (Working)'!AF22),ISNUMBER('Mediums (Working)'!AG22)),IF(AND('Mediums (Working)'!AE22&gt;=$C$5,MAX('Mediums (Working)'!AE22,'Mediums (Working)'!AF22,'Mediums (Working)'!AG22)-MIN('Mediums (Working)'!AE22,'Mediums (Working)'!AF22,'Mediums (Working)'!AG22)&lt;=$C$4),1,0),0)</f>
        <v>0</v>
      </c>
      <c r="AO23" s="75" t="n">
        <f aca="false">IF(AND(ISNUMBER('Mediums (Working)'!AF22),ISNUMBER('Mediums (Working)'!AG22),ISNUMBER('Mediums (Working)'!AH22)),IF(AND('Mediums (Working)'!AF22&gt;=$C$5,MAX('Mediums (Working)'!AF22,'Mediums (Working)'!AG22,'Mediums (Working)'!AH22)-MIN('Mediums (Working)'!AF22,'Mediums (Working)'!AG22,'Mediums (Working)'!AH22)&lt;=$C$4),1,0),0)</f>
        <v>0</v>
      </c>
      <c r="AP23" s="75" t="n">
        <f aca="false">IF(AND(ISNUMBER('Mediums (Working)'!AG22),ISNUMBER('Mediums (Working)'!AH22),ISNUMBER('Mediums (Working)'!AI22)),IF(AND('Mediums (Working)'!AG22&gt;=$C$5,MAX('Mediums (Working)'!AG22,'Mediums (Working)'!AH22,'Mediums (Working)'!AI22)-MIN('Mediums (Working)'!AG22,'Mediums (Working)'!AH22,'Mediums (Working)'!AI22)&lt;=$C$4),1,0),0)</f>
        <v>0</v>
      </c>
      <c r="AQ23" s="75" t="n">
        <f aca="false">IF(AND(ISNUMBER('Mediums (Working)'!AH22),ISNUMBER('Mediums (Working)'!AI22),ISNUMBER('Mediums (Working)'!AJ22)),IF(AND('Mediums (Working)'!AH22&gt;=$C$5,MAX('Mediums (Working)'!AH22,'Mediums (Working)'!AI22,'Mediums (Working)'!AJ22)-MIN('Mediums (Working)'!AH22,'Mediums (Working)'!AI22,'Mediums (Working)'!AJ22)&lt;=$C$4),1,0),0)</f>
        <v>0</v>
      </c>
      <c r="AR23" s="75" t="n">
        <f aca="false">IF(AND(ISNUMBER('Mediums (Working)'!AI22),ISNUMBER('Mediums (Working)'!AJ22),ISNUMBER('Mediums (Working)'!AK22)),IF(AND('Mediums (Working)'!AI22&gt;=$C$5,MAX('Mediums (Working)'!AI22,'Mediums (Working)'!AJ22,'Mediums (Working)'!AK22)-MIN('Mediums (Working)'!AI22,'Mediums (Working)'!AJ22,'Mediums (Working)'!AK22)&lt;=$C$4),1,0),0)</f>
        <v>0</v>
      </c>
      <c r="AS23" s="75" t="n">
        <f aca="false">IF(AND(ISNUMBER('Mediums (Working)'!AJ22),ISNUMBER('Mediums (Working)'!AK22),ISNUMBER('Mediums (Working)'!AL22)),IF(AND('Mediums (Working)'!AJ22&gt;=$C$5,MAX('Mediums (Working)'!AJ22,'Mediums (Working)'!AK22,'Mediums (Working)'!AL22)-MIN('Mediums (Working)'!AJ22,'Mediums (Working)'!AK22,'Mediums (Working)'!AL22)&lt;=$C$4),1,0),0)</f>
        <v>0</v>
      </c>
      <c r="AT23" s="75" t="n">
        <f aca="false">IF(AND(ISNUMBER('Mediums (Working)'!AK22),ISNUMBER('Mediums (Working)'!AL22),ISNUMBER('Mediums (Working)'!AM22)),IF(AND('Mediums (Working)'!AK22&gt;=$C$5,MAX('Mediums (Working)'!AK22,'Mediums (Working)'!AL22,'Mediums (Working)'!AM22)-MIN('Mediums (Working)'!AK22,'Mediums (Working)'!AL22,'Mediums (Working)'!AM22)&lt;=$C$4),1,0),0)</f>
        <v>0</v>
      </c>
      <c r="AU23" s="75" t="n">
        <f aca="false">IF(AND(ISNUMBER('Mediums (Working)'!AL22),ISNUMBER('Mediums (Working)'!AM22),ISNUMBER('Mediums (Working)'!AN22)),IF(AND('Mediums (Working)'!AL22&gt;=$C$5,MAX('Mediums (Working)'!AL22,'Mediums (Working)'!AM22,'Mediums (Working)'!AN22)-MIN('Mediums (Working)'!AL22,'Mediums (Working)'!AM22,'Mediums (Working)'!AN22)&lt;=$C$4),1,0),0)</f>
        <v>0</v>
      </c>
      <c r="AV23" s="75" t="n">
        <f aca="false">IF(AND(ISNUMBER('Mediums (Working)'!AM22),ISNUMBER('Mediums (Working)'!AN22),ISNUMBER('Mediums (Working)'!AO22)),IF(AND('Mediums (Working)'!AM22&gt;=$C$5,MAX('Mediums (Working)'!AM22,'Mediums (Working)'!AN22,'Mediums (Working)'!AO22)-MIN('Mediums (Working)'!AM22,'Mediums (Working)'!AN22,'Mediums (Working)'!AO22)&lt;=$C$4),1,0),0)</f>
        <v>0</v>
      </c>
      <c r="AW23" s="75" t="n">
        <f aca="false">IF(AND(ISNUMBER('Mediums (Working)'!AN22),ISNUMBER('Mediums (Working)'!AO22),ISNUMBER('Mediums (Working)'!AP22)),IF(AND('Mediums (Working)'!AN22&gt;=$C$5,MAX('Mediums (Working)'!AN22,'Mediums (Working)'!AO22,'Mediums (Working)'!AP22)-MIN('Mediums (Working)'!AN22,'Mediums (Working)'!AO22,'Mediums (Working)'!AP22)&lt;=$C$4),1,0),0)</f>
        <v>0</v>
      </c>
      <c r="AX23" s="75" t="n">
        <f aca="false">IF(AND(ISNUMBER('Mediums (Working)'!AO22),ISNUMBER('Mediums (Working)'!AP22),ISNUMBER('Mediums (Working)'!AQ22)),IF(AND('Mediums (Working)'!AO22&gt;=$C$5,MAX('Mediums (Working)'!AO22,'Mediums (Working)'!AP22,'Mediums (Working)'!AQ22)-MIN('Mediums (Working)'!AO22,'Mediums (Working)'!AP22,'Mediums (Working)'!AQ22)&lt;=$C$4),1,0),0)</f>
        <v>0</v>
      </c>
      <c r="AY23" s="46" t="n">
        <v>0</v>
      </c>
      <c r="AZ23" s="46" t="n">
        <v>0</v>
      </c>
    </row>
    <row r="24" customFormat="false" ht="15" hidden="false" customHeight="false" outlineLevel="0" collapsed="false">
      <c r="A24" s="15" t="s">
        <v>210</v>
      </c>
      <c r="B24" s="16" t="s">
        <v>153</v>
      </c>
      <c r="C24" s="73" t="n">
        <f aca="false" t="array" ref="C24:C24">MIN(IF(ISNUMBER('Mediums (Working)'!$C$23:$AQ$23)*('Mediums (Working)'!$C$23:$AQ$23&gt;=$C$3),'Mediums (Working)'!$C$3:$AQ$3,999))</f>
        <v>40</v>
      </c>
      <c r="D24" s="73" t="n">
        <f aca="false">IFERROR(MATCH(1,L24:AZ24,0),999)</f>
        <v>999</v>
      </c>
      <c r="E24" s="73" t="n">
        <f aca="false">MIN(C24,D24)</f>
        <v>40</v>
      </c>
      <c r="F24" s="46" t="str">
        <f aca="false">IF(E24=999,"not finished by last scan",IF(C24&lt;=D24,"70 °F","stall"))</f>
        <v>70 °F</v>
      </c>
      <c r="G24" s="74" t="n">
        <f aca="false">IF(E24=999,"",INDEX('Mediums (Working)'!$C$583:$AQ$583,E24))</f>
        <v>46299.1857060185</v>
      </c>
      <c r="H24" s="47" t="n">
        <f aca="false">IF(E24=999,"",(G24-'Temp Bands'!$C$3)*24)</f>
        <v>13.4569444444444</v>
      </c>
      <c r="I24" s="48" t="n">
        <f aca="false">IF(E24=999,"",INDEX('Mediums (Working)'!$C$23:$AQ$23,E24))</f>
        <v>72.0842814191634</v>
      </c>
      <c r="L24" s="75" t="n">
        <f aca="false">IF(AND(ISNUMBER('Mediums (Working)'!C23),ISNUMBER('Mediums (Working)'!D23),ISNUMBER('Mediums (Working)'!E23)),IF(AND('Mediums (Working)'!C23&gt;=$C$5,MAX('Mediums (Working)'!C23,'Mediums (Working)'!D23,'Mediums (Working)'!E23)-MIN('Mediums (Working)'!C23,'Mediums (Working)'!D23,'Mediums (Working)'!E23)&lt;=$C$4),1,0),0)</f>
        <v>0</v>
      </c>
      <c r="M24" s="75" t="n">
        <f aca="false">IF(AND(ISNUMBER('Mediums (Working)'!D23),ISNUMBER('Mediums (Working)'!E23),ISNUMBER('Mediums (Working)'!F23)),IF(AND('Mediums (Working)'!D23&gt;=$C$5,MAX('Mediums (Working)'!D23,'Mediums (Working)'!E23,'Mediums (Working)'!F23)-MIN('Mediums (Working)'!D23,'Mediums (Working)'!E23,'Mediums (Working)'!F23)&lt;=$C$4),1,0),0)</f>
        <v>0</v>
      </c>
      <c r="N24" s="75" t="n">
        <f aca="false">IF(AND(ISNUMBER('Mediums (Working)'!E23),ISNUMBER('Mediums (Working)'!F23),ISNUMBER('Mediums (Working)'!G23)),IF(AND('Mediums (Working)'!E23&gt;=$C$5,MAX('Mediums (Working)'!E23,'Mediums (Working)'!F23,'Mediums (Working)'!G23)-MIN('Mediums (Working)'!E23,'Mediums (Working)'!F23,'Mediums (Working)'!G23)&lt;=$C$4),1,0),0)</f>
        <v>0</v>
      </c>
      <c r="O24" s="75" t="n">
        <f aca="false">IF(AND(ISNUMBER('Mediums (Working)'!F23),ISNUMBER('Mediums (Working)'!G23),ISNUMBER('Mediums (Working)'!H23)),IF(AND('Mediums (Working)'!F23&gt;=$C$5,MAX('Mediums (Working)'!F23,'Mediums (Working)'!G23,'Mediums (Working)'!H23)-MIN('Mediums (Working)'!F23,'Mediums (Working)'!G23,'Mediums (Working)'!H23)&lt;=$C$4),1,0),0)</f>
        <v>0</v>
      </c>
      <c r="P24" s="75" t="n">
        <f aca="false">IF(AND(ISNUMBER('Mediums (Working)'!G23),ISNUMBER('Mediums (Working)'!H23),ISNUMBER('Mediums (Working)'!I23)),IF(AND('Mediums (Working)'!G23&gt;=$C$5,MAX('Mediums (Working)'!G23,'Mediums (Working)'!H23,'Mediums (Working)'!I23)-MIN('Mediums (Working)'!G23,'Mediums (Working)'!H23,'Mediums (Working)'!I23)&lt;=$C$4),1,0),0)</f>
        <v>0</v>
      </c>
      <c r="Q24" s="75" t="n">
        <f aca="false">IF(AND(ISNUMBER('Mediums (Working)'!H23),ISNUMBER('Mediums (Working)'!I23),ISNUMBER('Mediums (Working)'!J23)),IF(AND('Mediums (Working)'!H23&gt;=$C$5,MAX('Mediums (Working)'!H23,'Mediums (Working)'!I23,'Mediums (Working)'!J23)-MIN('Mediums (Working)'!H23,'Mediums (Working)'!I23,'Mediums (Working)'!J23)&lt;=$C$4),1,0),0)</f>
        <v>0</v>
      </c>
      <c r="R24" s="75" t="n">
        <f aca="false">IF(AND(ISNUMBER('Mediums (Working)'!I23),ISNUMBER('Mediums (Working)'!J23),ISNUMBER('Mediums (Working)'!K23)),IF(AND('Mediums (Working)'!I23&gt;=$C$5,MAX('Mediums (Working)'!I23,'Mediums (Working)'!J23,'Mediums (Working)'!K23)-MIN('Mediums (Working)'!I23,'Mediums (Working)'!J23,'Mediums (Working)'!K23)&lt;=$C$4),1,0),0)</f>
        <v>0</v>
      </c>
      <c r="S24" s="75" t="n">
        <f aca="false">IF(AND(ISNUMBER('Mediums (Working)'!J23),ISNUMBER('Mediums (Working)'!K23),ISNUMBER('Mediums (Working)'!L23)),IF(AND('Mediums (Working)'!J23&gt;=$C$5,MAX('Mediums (Working)'!J23,'Mediums (Working)'!K23,'Mediums (Working)'!L23)-MIN('Mediums (Working)'!J23,'Mediums (Working)'!K23,'Mediums (Working)'!L23)&lt;=$C$4),1,0),0)</f>
        <v>0</v>
      </c>
      <c r="T24" s="75" t="n">
        <f aca="false">IF(AND(ISNUMBER('Mediums (Working)'!K23),ISNUMBER('Mediums (Working)'!L23),ISNUMBER('Mediums (Working)'!M23)),IF(AND('Mediums (Working)'!K23&gt;=$C$5,MAX('Mediums (Working)'!K23,'Mediums (Working)'!L23,'Mediums (Working)'!M23)-MIN('Mediums (Working)'!K23,'Mediums (Working)'!L23,'Mediums (Working)'!M23)&lt;=$C$4),1,0),0)</f>
        <v>0</v>
      </c>
      <c r="U24" s="75" t="n">
        <f aca="false">IF(AND(ISNUMBER('Mediums (Working)'!L23),ISNUMBER('Mediums (Working)'!M23),ISNUMBER('Mediums (Working)'!N23)),IF(AND('Mediums (Working)'!L23&gt;=$C$5,MAX('Mediums (Working)'!L23,'Mediums (Working)'!M23,'Mediums (Working)'!N23)-MIN('Mediums (Working)'!L23,'Mediums (Working)'!M23,'Mediums (Working)'!N23)&lt;=$C$4),1,0),0)</f>
        <v>0</v>
      </c>
      <c r="V24" s="75" t="n">
        <f aca="false">IF(AND(ISNUMBER('Mediums (Working)'!M23),ISNUMBER('Mediums (Working)'!N23),ISNUMBER('Mediums (Working)'!O23)),IF(AND('Mediums (Working)'!M23&gt;=$C$5,MAX('Mediums (Working)'!M23,'Mediums (Working)'!N23,'Mediums (Working)'!O23)-MIN('Mediums (Working)'!M23,'Mediums (Working)'!N23,'Mediums (Working)'!O23)&lt;=$C$4),1,0),0)</f>
        <v>0</v>
      </c>
      <c r="W24" s="75" t="n">
        <f aca="false">IF(AND(ISNUMBER('Mediums (Working)'!N23),ISNUMBER('Mediums (Working)'!O23),ISNUMBER('Mediums (Working)'!P23)),IF(AND('Mediums (Working)'!N23&gt;=$C$5,MAX('Mediums (Working)'!N23,'Mediums (Working)'!O23,'Mediums (Working)'!P23)-MIN('Mediums (Working)'!N23,'Mediums (Working)'!O23,'Mediums (Working)'!P23)&lt;=$C$4),1,0),0)</f>
        <v>0</v>
      </c>
      <c r="X24" s="75" t="n">
        <f aca="false">IF(AND(ISNUMBER('Mediums (Working)'!O23),ISNUMBER('Mediums (Working)'!P23),ISNUMBER('Mediums (Working)'!Q23)),IF(AND('Mediums (Working)'!O23&gt;=$C$5,MAX('Mediums (Working)'!O23,'Mediums (Working)'!P23,'Mediums (Working)'!Q23)-MIN('Mediums (Working)'!O23,'Mediums (Working)'!P23,'Mediums (Working)'!Q23)&lt;=$C$4),1,0),0)</f>
        <v>0</v>
      </c>
      <c r="Y24" s="75" t="n">
        <f aca="false">IF(AND(ISNUMBER('Mediums (Working)'!P23),ISNUMBER('Mediums (Working)'!Q23),ISNUMBER('Mediums (Working)'!R23)),IF(AND('Mediums (Working)'!P23&gt;=$C$5,MAX('Mediums (Working)'!P23,'Mediums (Working)'!Q23,'Mediums (Working)'!R23)-MIN('Mediums (Working)'!P23,'Mediums (Working)'!Q23,'Mediums (Working)'!R23)&lt;=$C$4),1,0),0)</f>
        <v>0</v>
      </c>
      <c r="Z24" s="75" t="n">
        <f aca="false">IF(AND(ISNUMBER('Mediums (Working)'!Q23),ISNUMBER('Mediums (Working)'!R23),ISNUMBER('Mediums (Working)'!S23)),IF(AND('Mediums (Working)'!Q23&gt;=$C$5,MAX('Mediums (Working)'!Q23,'Mediums (Working)'!R23,'Mediums (Working)'!S23)-MIN('Mediums (Working)'!Q23,'Mediums (Working)'!R23,'Mediums (Working)'!S23)&lt;=$C$4),1,0),0)</f>
        <v>0</v>
      </c>
      <c r="AA24" s="75" t="n">
        <f aca="false">IF(AND(ISNUMBER('Mediums (Working)'!R23),ISNUMBER('Mediums (Working)'!S23),ISNUMBER('Mediums (Working)'!T23)),IF(AND('Mediums (Working)'!R23&gt;=$C$5,MAX('Mediums (Working)'!R23,'Mediums (Working)'!S23,'Mediums (Working)'!T23)-MIN('Mediums (Working)'!R23,'Mediums (Working)'!S23,'Mediums (Working)'!T23)&lt;=$C$4),1,0),0)</f>
        <v>0</v>
      </c>
      <c r="AB24" s="75" t="n">
        <f aca="false">IF(AND(ISNUMBER('Mediums (Working)'!S23),ISNUMBER('Mediums (Working)'!T23),ISNUMBER('Mediums (Working)'!U23)),IF(AND('Mediums (Working)'!S23&gt;=$C$5,MAX('Mediums (Working)'!S23,'Mediums (Working)'!T23,'Mediums (Working)'!U23)-MIN('Mediums (Working)'!S23,'Mediums (Working)'!T23,'Mediums (Working)'!U23)&lt;=$C$4),1,0),0)</f>
        <v>0</v>
      </c>
      <c r="AC24" s="75" t="n">
        <f aca="false">IF(AND(ISNUMBER('Mediums (Working)'!T23),ISNUMBER('Mediums (Working)'!U23),ISNUMBER('Mediums (Working)'!V23)),IF(AND('Mediums (Working)'!T23&gt;=$C$5,MAX('Mediums (Working)'!T23,'Mediums (Working)'!U23,'Mediums (Working)'!V23)-MIN('Mediums (Working)'!T23,'Mediums (Working)'!U23,'Mediums (Working)'!V23)&lt;=$C$4),1,0),0)</f>
        <v>0</v>
      </c>
      <c r="AD24" s="75" t="n">
        <f aca="false">IF(AND(ISNUMBER('Mediums (Working)'!U23),ISNUMBER('Mediums (Working)'!V23),ISNUMBER('Mediums (Working)'!W23)),IF(AND('Mediums (Working)'!U23&gt;=$C$5,MAX('Mediums (Working)'!U23,'Mediums (Working)'!V23,'Mediums (Working)'!W23)-MIN('Mediums (Working)'!U23,'Mediums (Working)'!V23,'Mediums (Working)'!W23)&lt;=$C$4),1,0),0)</f>
        <v>0</v>
      </c>
      <c r="AE24" s="75" t="n">
        <f aca="false">IF(AND(ISNUMBER('Mediums (Working)'!V23),ISNUMBER('Mediums (Working)'!W23),ISNUMBER('Mediums (Working)'!X23)),IF(AND('Mediums (Working)'!V23&gt;=$C$5,MAX('Mediums (Working)'!V23,'Mediums (Working)'!W23,'Mediums (Working)'!X23)-MIN('Mediums (Working)'!V23,'Mediums (Working)'!W23,'Mediums (Working)'!X23)&lt;=$C$4),1,0),0)</f>
        <v>0</v>
      </c>
      <c r="AF24" s="75" t="n">
        <f aca="false">IF(AND(ISNUMBER('Mediums (Working)'!W23),ISNUMBER('Mediums (Working)'!X23),ISNUMBER('Mediums (Working)'!Y23)),IF(AND('Mediums (Working)'!W23&gt;=$C$5,MAX('Mediums (Working)'!W23,'Mediums (Working)'!X23,'Mediums (Working)'!Y23)-MIN('Mediums (Working)'!W23,'Mediums (Working)'!X23,'Mediums (Working)'!Y23)&lt;=$C$4),1,0),0)</f>
        <v>0</v>
      </c>
      <c r="AG24" s="75" t="n">
        <f aca="false">IF(AND(ISNUMBER('Mediums (Working)'!X23),ISNUMBER('Mediums (Working)'!Y23),ISNUMBER('Mediums (Working)'!Z23)),IF(AND('Mediums (Working)'!X23&gt;=$C$5,MAX('Mediums (Working)'!X23,'Mediums (Working)'!Y23,'Mediums (Working)'!Z23)-MIN('Mediums (Working)'!X23,'Mediums (Working)'!Y23,'Mediums (Working)'!Z23)&lt;=$C$4),1,0),0)</f>
        <v>0</v>
      </c>
      <c r="AH24" s="75" t="n">
        <f aca="false">IF(AND(ISNUMBER('Mediums (Working)'!Y23),ISNUMBER('Mediums (Working)'!Z23),ISNUMBER('Mediums (Working)'!AA23)),IF(AND('Mediums (Working)'!Y23&gt;=$C$5,MAX('Mediums (Working)'!Y23,'Mediums (Working)'!Z23,'Mediums (Working)'!AA23)-MIN('Mediums (Working)'!Y23,'Mediums (Working)'!Z23,'Mediums (Working)'!AA23)&lt;=$C$4),1,0),0)</f>
        <v>0</v>
      </c>
      <c r="AI24" s="75" t="n">
        <f aca="false">IF(AND(ISNUMBER('Mediums (Working)'!Z23),ISNUMBER('Mediums (Working)'!AA23),ISNUMBER('Mediums (Working)'!AB23)),IF(AND('Mediums (Working)'!Z23&gt;=$C$5,MAX('Mediums (Working)'!Z23,'Mediums (Working)'!AA23,'Mediums (Working)'!AB23)-MIN('Mediums (Working)'!Z23,'Mediums (Working)'!AA23,'Mediums (Working)'!AB23)&lt;=$C$4),1,0),0)</f>
        <v>0</v>
      </c>
      <c r="AJ24" s="75" t="n">
        <f aca="false">IF(AND(ISNUMBER('Mediums (Working)'!AA23),ISNUMBER('Mediums (Working)'!AB23),ISNUMBER('Mediums (Working)'!AC23)),IF(AND('Mediums (Working)'!AA23&gt;=$C$5,MAX('Mediums (Working)'!AA23,'Mediums (Working)'!AB23,'Mediums (Working)'!AC23)-MIN('Mediums (Working)'!AA23,'Mediums (Working)'!AB23,'Mediums (Working)'!AC23)&lt;=$C$4),1,0),0)</f>
        <v>0</v>
      </c>
      <c r="AK24" s="75" t="n">
        <f aca="false">IF(AND(ISNUMBER('Mediums (Working)'!AB23),ISNUMBER('Mediums (Working)'!AC23),ISNUMBER('Mediums (Working)'!AD23)),IF(AND('Mediums (Working)'!AB23&gt;=$C$5,MAX('Mediums (Working)'!AB23,'Mediums (Working)'!AC23,'Mediums (Working)'!AD23)-MIN('Mediums (Working)'!AB23,'Mediums (Working)'!AC23,'Mediums (Working)'!AD23)&lt;=$C$4),1,0),0)</f>
        <v>0</v>
      </c>
      <c r="AL24" s="75" t="n">
        <f aca="false">IF(AND(ISNUMBER('Mediums (Working)'!AC23),ISNUMBER('Mediums (Working)'!AD23),ISNUMBER('Mediums (Working)'!AE23)),IF(AND('Mediums (Working)'!AC23&gt;=$C$5,MAX('Mediums (Working)'!AC23,'Mediums (Working)'!AD23,'Mediums (Working)'!AE23)-MIN('Mediums (Working)'!AC23,'Mediums (Working)'!AD23,'Mediums (Working)'!AE23)&lt;=$C$4),1,0),0)</f>
        <v>0</v>
      </c>
      <c r="AM24" s="75" t="n">
        <f aca="false">IF(AND(ISNUMBER('Mediums (Working)'!AD23),ISNUMBER('Mediums (Working)'!AE23),ISNUMBER('Mediums (Working)'!AF23)),IF(AND('Mediums (Working)'!AD23&gt;=$C$5,MAX('Mediums (Working)'!AD23,'Mediums (Working)'!AE23,'Mediums (Working)'!AF23)-MIN('Mediums (Working)'!AD23,'Mediums (Working)'!AE23,'Mediums (Working)'!AF23)&lt;=$C$4),1,0),0)</f>
        <v>0</v>
      </c>
      <c r="AN24" s="75" t="n">
        <f aca="false">IF(AND(ISNUMBER('Mediums (Working)'!AE23),ISNUMBER('Mediums (Working)'!AF23),ISNUMBER('Mediums (Working)'!AG23)),IF(AND('Mediums (Working)'!AE23&gt;=$C$5,MAX('Mediums (Working)'!AE23,'Mediums (Working)'!AF23,'Mediums (Working)'!AG23)-MIN('Mediums (Working)'!AE23,'Mediums (Working)'!AF23,'Mediums (Working)'!AG23)&lt;=$C$4),1,0),0)</f>
        <v>0</v>
      </c>
      <c r="AO24" s="75" t="n">
        <f aca="false">IF(AND(ISNUMBER('Mediums (Working)'!AF23),ISNUMBER('Mediums (Working)'!AG23),ISNUMBER('Mediums (Working)'!AH23)),IF(AND('Mediums (Working)'!AF23&gt;=$C$5,MAX('Mediums (Working)'!AF23,'Mediums (Working)'!AG23,'Mediums (Working)'!AH23)-MIN('Mediums (Working)'!AF23,'Mediums (Working)'!AG23,'Mediums (Working)'!AH23)&lt;=$C$4),1,0),0)</f>
        <v>0</v>
      </c>
      <c r="AP24" s="75" t="n">
        <f aca="false">IF(AND(ISNUMBER('Mediums (Working)'!AG23),ISNUMBER('Mediums (Working)'!AH23),ISNUMBER('Mediums (Working)'!AI23)),IF(AND('Mediums (Working)'!AG23&gt;=$C$5,MAX('Mediums (Working)'!AG23,'Mediums (Working)'!AH23,'Mediums (Working)'!AI23)-MIN('Mediums (Working)'!AG23,'Mediums (Working)'!AH23,'Mediums (Working)'!AI23)&lt;=$C$4),1,0),0)</f>
        <v>0</v>
      </c>
      <c r="AQ24" s="75" t="n">
        <f aca="false">IF(AND(ISNUMBER('Mediums (Working)'!AH23),ISNUMBER('Mediums (Working)'!AI23),ISNUMBER('Mediums (Working)'!AJ23)),IF(AND('Mediums (Working)'!AH23&gt;=$C$5,MAX('Mediums (Working)'!AH23,'Mediums (Working)'!AI23,'Mediums (Working)'!AJ23)-MIN('Mediums (Working)'!AH23,'Mediums (Working)'!AI23,'Mediums (Working)'!AJ23)&lt;=$C$4),1,0),0)</f>
        <v>0</v>
      </c>
      <c r="AR24" s="75" t="n">
        <f aca="false">IF(AND(ISNUMBER('Mediums (Working)'!AI23),ISNUMBER('Mediums (Working)'!AJ23),ISNUMBER('Mediums (Working)'!AK23)),IF(AND('Mediums (Working)'!AI23&gt;=$C$5,MAX('Mediums (Working)'!AI23,'Mediums (Working)'!AJ23,'Mediums (Working)'!AK23)-MIN('Mediums (Working)'!AI23,'Mediums (Working)'!AJ23,'Mediums (Working)'!AK23)&lt;=$C$4),1,0),0)</f>
        <v>0</v>
      </c>
      <c r="AS24" s="75" t="n">
        <f aca="false">IF(AND(ISNUMBER('Mediums (Working)'!AJ23),ISNUMBER('Mediums (Working)'!AK23),ISNUMBER('Mediums (Working)'!AL23)),IF(AND('Mediums (Working)'!AJ23&gt;=$C$5,MAX('Mediums (Working)'!AJ23,'Mediums (Working)'!AK23,'Mediums (Working)'!AL23)-MIN('Mediums (Working)'!AJ23,'Mediums (Working)'!AK23,'Mediums (Working)'!AL23)&lt;=$C$4),1,0),0)</f>
        <v>0</v>
      </c>
      <c r="AT24" s="75" t="n">
        <f aca="false">IF(AND(ISNUMBER('Mediums (Working)'!AK23),ISNUMBER('Mediums (Working)'!AL23),ISNUMBER('Mediums (Working)'!AM23)),IF(AND('Mediums (Working)'!AK23&gt;=$C$5,MAX('Mediums (Working)'!AK23,'Mediums (Working)'!AL23,'Mediums (Working)'!AM23)-MIN('Mediums (Working)'!AK23,'Mediums (Working)'!AL23,'Mediums (Working)'!AM23)&lt;=$C$4),1,0),0)</f>
        <v>0</v>
      </c>
      <c r="AU24" s="75" t="n">
        <f aca="false">IF(AND(ISNUMBER('Mediums (Working)'!AL23),ISNUMBER('Mediums (Working)'!AM23),ISNUMBER('Mediums (Working)'!AN23)),IF(AND('Mediums (Working)'!AL23&gt;=$C$5,MAX('Mediums (Working)'!AL23,'Mediums (Working)'!AM23,'Mediums (Working)'!AN23)-MIN('Mediums (Working)'!AL23,'Mediums (Working)'!AM23,'Mediums (Working)'!AN23)&lt;=$C$4),1,0),0)</f>
        <v>0</v>
      </c>
      <c r="AV24" s="75" t="n">
        <f aca="false">IF(AND(ISNUMBER('Mediums (Working)'!AM23),ISNUMBER('Mediums (Working)'!AN23),ISNUMBER('Mediums (Working)'!AO23)),IF(AND('Mediums (Working)'!AM23&gt;=$C$5,MAX('Mediums (Working)'!AM23,'Mediums (Working)'!AN23,'Mediums (Working)'!AO23)-MIN('Mediums (Working)'!AM23,'Mediums (Working)'!AN23,'Mediums (Working)'!AO23)&lt;=$C$4),1,0),0)</f>
        <v>0</v>
      </c>
      <c r="AW24" s="75" t="n">
        <f aca="false">IF(AND(ISNUMBER('Mediums (Working)'!AN23),ISNUMBER('Mediums (Working)'!AO23),ISNUMBER('Mediums (Working)'!AP23)),IF(AND('Mediums (Working)'!AN23&gt;=$C$5,MAX('Mediums (Working)'!AN23,'Mediums (Working)'!AO23,'Mediums (Working)'!AP23)-MIN('Mediums (Working)'!AN23,'Mediums (Working)'!AO23,'Mediums (Working)'!AP23)&lt;=$C$4),1,0),0)</f>
        <v>0</v>
      </c>
      <c r="AX24" s="75" t="n">
        <f aca="false">IF(AND(ISNUMBER('Mediums (Working)'!AO23),ISNUMBER('Mediums (Working)'!AP23),ISNUMBER('Mediums (Working)'!AQ23)),IF(AND('Mediums (Working)'!AO23&gt;=$C$5,MAX('Mediums (Working)'!AO23,'Mediums (Working)'!AP23,'Mediums (Working)'!AQ23)-MIN('Mediums (Working)'!AO23,'Mediums (Working)'!AP23,'Mediums (Working)'!AQ23)&lt;=$C$4),1,0),0)</f>
        <v>0</v>
      </c>
      <c r="AY24" s="46" t="n">
        <v>0</v>
      </c>
      <c r="AZ24" s="46" t="n">
        <v>0</v>
      </c>
    </row>
    <row r="25" customFormat="false" ht="15" hidden="false" customHeight="false" outlineLevel="0" collapsed="false">
      <c r="A25" s="15" t="s">
        <v>213</v>
      </c>
      <c r="B25" s="16" t="s">
        <v>153</v>
      </c>
      <c r="C25" s="73" t="n">
        <f aca="false" t="array" ref="C25:C25">MIN(IF(ISNUMBER('Mediums (Working)'!$C$24:$AQ$24)*('Mediums (Working)'!$C$24:$AQ$24&gt;=$C$3),'Mediums (Working)'!$C$3:$AQ$3,999))</f>
        <v>40</v>
      </c>
      <c r="D25" s="73" t="n">
        <f aca="false">IFERROR(MATCH(1,L25:AZ25,0),999)</f>
        <v>999</v>
      </c>
      <c r="E25" s="73" t="n">
        <f aca="false">MIN(C25,D25)</f>
        <v>40</v>
      </c>
      <c r="F25" s="46" t="str">
        <f aca="false">IF(E25=999,"not finished by last scan",IF(C25&lt;=D25,"70 °F","stall"))</f>
        <v>70 °F</v>
      </c>
      <c r="G25" s="74" t="n">
        <f aca="false">IF(E25=999,"",INDEX('Mediums (Working)'!$C$584:$AQ$584,E25))</f>
        <v>46299.1857407407</v>
      </c>
      <c r="H25" s="47" t="n">
        <f aca="false">IF(E25=999,"",(G25-'Temp Bands'!$C$3)*24)</f>
        <v>13.4577777777778</v>
      </c>
      <c r="I25" s="48" t="n">
        <f aca="false">IF(E25=999,"",INDEX('Mediums (Working)'!$C$24:$AQ$24,E25))</f>
        <v>70.2646086223041</v>
      </c>
      <c r="L25" s="75" t="n">
        <f aca="false">IF(AND(ISNUMBER('Mediums (Working)'!C24),ISNUMBER('Mediums (Working)'!D24),ISNUMBER('Mediums (Working)'!E24)),IF(AND('Mediums (Working)'!C24&gt;=$C$5,MAX('Mediums (Working)'!C24,'Mediums (Working)'!D24,'Mediums (Working)'!E24)-MIN('Mediums (Working)'!C24,'Mediums (Working)'!D24,'Mediums (Working)'!E24)&lt;=$C$4),1,0),0)</f>
        <v>0</v>
      </c>
      <c r="M25" s="75" t="n">
        <f aca="false">IF(AND(ISNUMBER('Mediums (Working)'!D24),ISNUMBER('Mediums (Working)'!E24),ISNUMBER('Mediums (Working)'!F24)),IF(AND('Mediums (Working)'!D24&gt;=$C$5,MAX('Mediums (Working)'!D24,'Mediums (Working)'!E24,'Mediums (Working)'!F24)-MIN('Mediums (Working)'!D24,'Mediums (Working)'!E24,'Mediums (Working)'!F24)&lt;=$C$4),1,0),0)</f>
        <v>0</v>
      </c>
      <c r="N25" s="75" t="n">
        <f aca="false">IF(AND(ISNUMBER('Mediums (Working)'!E24),ISNUMBER('Mediums (Working)'!F24),ISNUMBER('Mediums (Working)'!G24)),IF(AND('Mediums (Working)'!E24&gt;=$C$5,MAX('Mediums (Working)'!E24,'Mediums (Working)'!F24,'Mediums (Working)'!G24)-MIN('Mediums (Working)'!E24,'Mediums (Working)'!F24,'Mediums (Working)'!G24)&lt;=$C$4),1,0),0)</f>
        <v>0</v>
      </c>
      <c r="O25" s="75" t="n">
        <f aca="false">IF(AND(ISNUMBER('Mediums (Working)'!F24),ISNUMBER('Mediums (Working)'!G24),ISNUMBER('Mediums (Working)'!H24)),IF(AND('Mediums (Working)'!F24&gt;=$C$5,MAX('Mediums (Working)'!F24,'Mediums (Working)'!G24,'Mediums (Working)'!H24)-MIN('Mediums (Working)'!F24,'Mediums (Working)'!G24,'Mediums (Working)'!H24)&lt;=$C$4),1,0),0)</f>
        <v>0</v>
      </c>
      <c r="P25" s="75" t="n">
        <f aca="false">IF(AND(ISNUMBER('Mediums (Working)'!G24),ISNUMBER('Mediums (Working)'!H24),ISNUMBER('Mediums (Working)'!I24)),IF(AND('Mediums (Working)'!G24&gt;=$C$5,MAX('Mediums (Working)'!G24,'Mediums (Working)'!H24,'Mediums (Working)'!I24)-MIN('Mediums (Working)'!G24,'Mediums (Working)'!H24,'Mediums (Working)'!I24)&lt;=$C$4),1,0),0)</f>
        <v>0</v>
      </c>
      <c r="Q25" s="75" t="n">
        <f aca="false">IF(AND(ISNUMBER('Mediums (Working)'!H24),ISNUMBER('Mediums (Working)'!I24),ISNUMBER('Mediums (Working)'!J24)),IF(AND('Mediums (Working)'!H24&gt;=$C$5,MAX('Mediums (Working)'!H24,'Mediums (Working)'!I24,'Mediums (Working)'!J24)-MIN('Mediums (Working)'!H24,'Mediums (Working)'!I24,'Mediums (Working)'!J24)&lt;=$C$4),1,0),0)</f>
        <v>0</v>
      </c>
      <c r="R25" s="75" t="n">
        <f aca="false">IF(AND(ISNUMBER('Mediums (Working)'!I24),ISNUMBER('Mediums (Working)'!J24),ISNUMBER('Mediums (Working)'!K24)),IF(AND('Mediums (Working)'!I24&gt;=$C$5,MAX('Mediums (Working)'!I24,'Mediums (Working)'!J24,'Mediums (Working)'!K24)-MIN('Mediums (Working)'!I24,'Mediums (Working)'!J24,'Mediums (Working)'!K24)&lt;=$C$4),1,0),0)</f>
        <v>0</v>
      </c>
      <c r="S25" s="75" t="n">
        <f aca="false">IF(AND(ISNUMBER('Mediums (Working)'!J24),ISNUMBER('Mediums (Working)'!K24),ISNUMBER('Mediums (Working)'!L24)),IF(AND('Mediums (Working)'!J24&gt;=$C$5,MAX('Mediums (Working)'!J24,'Mediums (Working)'!K24,'Mediums (Working)'!L24)-MIN('Mediums (Working)'!J24,'Mediums (Working)'!K24,'Mediums (Working)'!L24)&lt;=$C$4),1,0),0)</f>
        <v>0</v>
      </c>
      <c r="T25" s="75" t="n">
        <f aca="false">IF(AND(ISNUMBER('Mediums (Working)'!K24),ISNUMBER('Mediums (Working)'!L24),ISNUMBER('Mediums (Working)'!M24)),IF(AND('Mediums (Working)'!K24&gt;=$C$5,MAX('Mediums (Working)'!K24,'Mediums (Working)'!L24,'Mediums (Working)'!M24)-MIN('Mediums (Working)'!K24,'Mediums (Working)'!L24,'Mediums (Working)'!M24)&lt;=$C$4),1,0),0)</f>
        <v>0</v>
      </c>
      <c r="U25" s="75" t="n">
        <f aca="false">IF(AND(ISNUMBER('Mediums (Working)'!L24),ISNUMBER('Mediums (Working)'!M24),ISNUMBER('Mediums (Working)'!N24)),IF(AND('Mediums (Working)'!L24&gt;=$C$5,MAX('Mediums (Working)'!L24,'Mediums (Working)'!M24,'Mediums (Working)'!N24)-MIN('Mediums (Working)'!L24,'Mediums (Working)'!M24,'Mediums (Working)'!N24)&lt;=$C$4),1,0),0)</f>
        <v>0</v>
      </c>
      <c r="V25" s="75" t="n">
        <f aca="false">IF(AND(ISNUMBER('Mediums (Working)'!M24),ISNUMBER('Mediums (Working)'!N24),ISNUMBER('Mediums (Working)'!O24)),IF(AND('Mediums (Working)'!M24&gt;=$C$5,MAX('Mediums (Working)'!M24,'Mediums (Working)'!N24,'Mediums (Working)'!O24)-MIN('Mediums (Working)'!M24,'Mediums (Working)'!N24,'Mediums (Working)'!O24)&lt;=$C$4),1,0),0)</f>
        <v>0</v>
      </c>
      <c r="W25" s="75" t="n">
        <f aca="false">IF(AND(ISNUMBER('Mediums (Working)'!N24),ISNUMBER('Mediums (Working)'!O24),ISNUMBER('Mediums (Working)'!P24)),IF(AND('Mediums (Working)'!N24&gt;=$C$5,MAX('Mediums (Working)'!N24,'Mediums (Working)'!O24,'Mediums (Working)'!P24)-MIN('Mediums (Working)'!N24,'Mediums (Working)'!O24,'Mediums (Working)'!P24)&lt;=$C$4),1,0),0)</f>
        <v>0</v>
      </c>
      <c r="X25" s="75" t="n">
        <f aca="false">IF(AND(ISNUMBER('Mediums (Working)'!O24),ISNUMBER('Mediums (Working)'!P24),ISNUMBER('Mediums (Working)'!Q24)),IF(AND('Mediums (Working)'!O24&gt;=$C$5,MAX('Mediums (Working)'!O24,'Mediums (Working)'!P24,'Mediums (Working)'!Q24)-MIN('Mediums (Working)'!O24,'Mediums (Working)'!P24,'Mediums (Working)'!Q24)&lt;=$C$4),1,0),0)</f>
        <v>0</v>
      </c>
      <c r="Y25" s="75" t="n">
        <f aca="false">IF(AND(ISNUMBER('Mediums (Working)'!P24),ISNUMBER('Mediums (Working)'!Q24),ISNUMBER('Mediums (Working)'!R24)),IF(AND('Mediums (Working)'!P24&gt;=$C$5,MAX('Mediums (Working)'!P24,'Mediums (Working)'!Q24,'Mediums (Working)'!R24)-MIN('Mediums (Working)'!P24,'Mediums (Working)'!Q24,'Mediums (Working)'!R24)&lt;=$C$4),1,0),0)</f>
        <v>0</v>
      </c>
      <c r="Z25" s="75" t="n">
        <f aca="false">IF(AND(ISNUMBER('Mediums (Working)'!Q24),ISNUMBER('Mediums (Working)'!R24),ISNUMBER('Mediums (Working)'!S24)),IF(AND('Mediums (Working)'!Q24&gt;=$C$5,MAX('Mediums (Working)'!Q24,'Mediums (Working)'!R24,'Mediums (Working)'!S24)-MIN('Mediums (Working)'!Q24,'Mediums (Working)'!R24,'Mediums (Working)'!S24)&lt;=$C$4),1,0),0)</f>
        <v>0</v>
      </c>
      <c r="AA25" s="75" t="n">
        <f aca="false">IF(AND(ISNUMBER('Mediums (Working)'!R24),ISNUMBER('Mediums (Working)'!S24),ISNUMBER('Mediums (Working)'!T24)),IF(AND('Mediums (Working)'!R24&gt;=$C$5,MAX('Mediums (Working)'!R24,'Mediums (Working)'!S24,'Mediums (Working)'!T24)-MIN('Mediums (Working)'!R24,'Mediums (Working)'!S24,'Mediums (Working)'!T24)&lt;=$C$4),1,0),0)</f>
        <v>0</v>
      </c>
      <c r="AB25" s="75" t="n">
        <f aca="false">IF(AND(ISNUMBER('Mediums (Working)'!S24),ISNUMBER('Mediums (Working)'!T24),ISNUMBER('Mediums (Working)'!U24)),IF(AND('Mediums (Working)'!S24&gt;=$C$5,MAX('Mediums (Working)'!S24,'Mediums (Working)'!T24,'Mediums (Working)'!U24)-MIN('Mediums (Working)'!S24,'Mediums (Working)'!T24,'Mediums (Working)'!U24)&lt;=$C$4),1,0),0)</f>
        <v>0</v>
      </c>
      <c r="AC25" s="75" t="n">
        <f aca="false">IF(AND(ISNUMBER('Mediums (Working)'!T24),ISNUMBER('Mediums (Working)'!U24),ISNUMBER('Mediums (Working)'!V24)),IF(AND('Mediums (Working)'!T24&gt;=$C$5,MAX('Mediums (Working)'!T24,'Mediums (Working)'!U24,'Mediums (Working)'!V24)-MIN('Mediums (Working)'!T24,'Mediums (Working)'!U24,'Mediums (Working)'!V24)&lt;=$C$4),1,0),0)</f>
        <v>0</v>
      </c>
      <c r="AD25" s="75" t="n">
        <f aca="false">IF(AND(ISNUMBER('Mediums (Working)'!U24),ISNUMBER('Mediums (Working)'!V24),ISNUMBER('Mediums (Working)'!W24)),IF(AND('Mediums (Working)'!U24&gt;=$C$5,MAX('Mediums (Working)'!U24,'Mediums (Working)'!V24,'Mediums (Working)'!W24)-MIN('Mediums (Working)'!U24,'Mediums (Working)'!V24,'Mediums (Working)'!W24)&lt;=$C$4),1,0),0)</f>
        <v>0</v>
      </c>
      <c r="AE25" s="75" t="n">
        <f aca="false">IF(AND(ISNUMBER('Mediums (Working)'!V24),ISNUMBER('Mediums (Working)'!W24),ISNUMBER('Mediums (Working)'!X24)),IF(AND('Mediums (Working)'!V24&gt;=$C$5,MAX('Mediums (Working)'!V24,'Mediums (Working)'!W24,'Mediums (Working)'!X24)-MIN('Mediums (Working)'!V24,'Mediums (Working)'!W24,'Mediums (Working)'!X24)&lt;=$C$4),1,0),0)</f>
        <v>0</v>
      </c>
      <c r="AF25" s="75" t="n">
        <f aca="false">IF(AND(ISNUMBER('Mediums (Working)'!W24),ISNUMBER('Mediums (Working)'!X24),ISNUMBER('Mediums (Working)'!Y24)),IF(AND('Mediums (Working)'!W24&gt;=$C$5,MAX('Mediums (Working)'!W24,'Mediums (Working)'!X24,'Mediums (Working)'!Y24)-MIN('Mediums (Working)'!W24,'Mediums (Working)'!X24,'Mediums (Working)'!Y24)&lt;=$C$4),1,0),0)</f>
        <v>0</v>
      </c>
      <c r="AG25" s="75" t="n">
        <f aca="false">IF(AND(ISNUMBER('Mediums (Working)'!X24),ISNUMBER('Mediums (Working)'!Y24),ISNUMBER('Mediums (Working)'!Z24)),IF(AND('Mediums (Working)'!X24&gt;=$C$5,MAX('Mediums (Working)'!X24,'Mediums (Working)'!Y24,'Mediums (Working)'!Z24)-MIN('Mediums (Working)'!X24,'Mediums (Working)'!Y24,'Mediums (Working)'!Z24)&lt;=$C$4),1,0),0)</f>
        <v>0</v>
      </c>
      <c r="AH25" s="75" t="n">
        <f aca="false">IF(AND(ISNUMBER('Mediums (Working)'!Y24),ISNUMBER('Mediums (Working)'!Z24),ISNUMBER('Mediums (Working)'!AA24)),IF(AND('Mediums (Working)'!Y24&gt;=$C$5,MAX('Mediums (Working)'!Y24,'Mediums (Working)'!Z24,'Mediums (Working)'!AA24)-MIN('Mediums (Working)'!Y24,'Mediums (Working)'!Z24,'Mediums (Working)'!AA24)&lt;=$C$4),1,0),0)</f>
        <v>0</v>
      </c>
      <c r="AI25" s="75" t="n">
        <f aca="false">IF(AND(ISNUMBER('Mediums (Working)'!Z24),ISNUMBER('Mediums (Working)'!AA24),ISNUMBER('Mediums (Working)'!AB24)),IF(AND('Mediums (Working)'!Z24&gt;=$C$5,MAX('Mediums (Working)'!Z24,'Mediums (Working)'!AA24,'Mediums (Working)'!AB24)-MIN('Mediums (Working)'!Z24,'Mediums (Working)'!AA24,'Mediums (Working)'!AB24)&lt;=$C$4),1,0),0)</f>
        <v>0</v>
      </c>
      <c r="AJ25" s="75" t="n">
        <f aca="false">IF(AND(ISNUMBER('Mediums (Working)'!AA24),ISNUMBER('Mediums (Working)'!AB24),ISNUMBER('Mediums (Working)'!AC24)),IF(AND('Mediums (Working)'!AA24&gt;=$C$5,MAX('Mediums (Working)'!AA24,'Mediums (Working)'!AB24,'Mediums (Working)'!AC24)-MIN('Mediums (Working)'!AA24,'Mediums (Working)'!AB24,'Mediums (Working)'!AC24)&lt;=$C$4),1,0),0)</f>
        <v>0</v>
      </c>
      <c r="AK25" s="75" t="n">
        <f aca="false">IF(AND(ISNUMBER('Mediums (Working)'!AB24),ISNUMBER('Mediums (Working)'!AC24),ISNUMBER('Mediums (Working)'!AD24)),IF(AND('Mediums (Working)'!AB24&gt;=$C$5,MAX('Mediums (Working)'!AB24,'Mediums (Working)'!AC24,'Mediums (Working)'!AD24)-MIN('Mediums (Working)'!AB24,'Mediums (Working)'!AC24,'Mediums (Working)'!AD24)&lt;=$C$4),1,0),0)</f>
        <v>0</v>
      </c>
      <c r="AL25" s="75" t="n">
        <f aca="false">IF(AND(ISNUMBER('Mediums (Working)'!AC24),ISNUMBER('Mediums (Working)'!AD24),ISNUMBER('Mediums (Working)'!AE24)),IF(AND('Mediums (Working)'!AC24&gt;=$C$5,MAX('Mediums (Working)'!AC24,'Mediums (Working)'!AD24,'Mediums (Working)'!AE24)-MIN('Mediums (Working)'!AC24,'Mediums (Working)'!AD24,'Mediums (Working)'!AE24)&lt;=$C$4),1,0),0)</f>
        <v>0</v>
      </c>
      <c r="AM25" s="75" t="n">
        <f aca="false">IF(AND(ISNUMBER('Mediums (Working)'!AD24),ISNUMBER('Mediums (Working)'!AE24),ISNUMBER('Mediums (Working)'!AF24)),IF(AND('Mediums (Working)'!AD24&gt;=$C$5,MAX('Mediums (Working)'!AD24,'Mediums (Working)'!AE24,'Mediums (Working)'!AF24)-MIN('Mediums (Working)'!AD24,'Mediums (Working)'!AE24,'Mediums (Working)'!AF24)&lt;=$C$4),1,0),0)</f>
        <v>0</v>
      </c>
      <c r="AN25" s="75" t="n">
        <f aca="false">IF(AND(ISNUMBER('Mediums (Working)'!AE24),ISNUMBER('Mediums (Working)'!AF24),ISNUMBER('Mediums (Working)'!AG24)),IF(AND('Mediums (Working)'!AE24&gt;=$C$5,MAX('Mediums (Working)'!AE24,'Mediums (Working)'!AF24,'Mediums (Working)'!AG24)-MIN('Mediums (Working)'!AE24,'Mediums (Working)'!AF24,'Mediums (Working)'!AG24)&lt;=$C$4),1,0),0)</f>
        <v>0</v>
      </c>
      <c r="AO25" s="75" t="n">
        <f aca="false">IF(AND(ISNUMBER('Mediums (Working)'!AF24),ISNUMBER('Mediums (Working)'!AG24),ISNUMBER('Mediums (Working)'!AH24)),IF(AND('Mediums (Working)'!AF24&gt;=$C$5,MAX('Mediums (Working)'!AF24,'Mediums (Working)'!AG24,'Mediums (Working)'!AH24)-MIN('Mediums (Working)'!AF24,'Mediums (Working)'!AG24,'Mediums (Working)'!AH24)&lt;=$C$4),1,0),0)</f>
        <v>0</v>
      </c>
      <c r="AP25" s="75" t="n">
        <f aca="false">IF(AND(ISNUMBER('Mediums (Working)'!AG24),ISNUMBER('Mediums (Working)'!AH24),ISNUMBER('Mediums (Working)'!AI24)),IF(AND('Mediums (Working)'!AG24&gt;=$C$5,MAX('Mediums (Working)'!AG24,'Mediums (Working)'!AH24,'Mediums (Working)'!AI24)-MIN('Mediums (Working)'!AG24,'Mediums (Working)'!AH24,'Mediums (Working)'!AI24)&lt;=$C$4),1,0),0)</f>
        <v>0</v>
      </c>
      <c r="AQ25" s="75" t="n">
        <f aca="false">IF(AND(ISNUMBER('Mediums (Working)'!AH24),ISNUMBER('Mediums (Working)'!AI24),ISNUMBER('Mediums (Working)'!AJ24)),IF(AND('Mediums (Working)'!AH24&gt;=$C$5,MAX('Mediums (Working)'!AH24,'Mediums (Working)'!AI24,'Mediums (Working)'!AJ24)-MIN('Mediums (Working)'!AH24,'Mediums (Working)'!AI24,'Mediums (Working)'!AJ24)&lt;=$C$4),1,0),0)</f>
        <v>0</v>
      </c>
      <c r="AR25" s="75" t="n">
        <f aca="false">IF(AND(ISNUMBER('Mediums (Working)'!AI24),ISNUMBER('Mediums (Working)'!AJ24),ISNUMBER('Mediums (Working)'!AK24)),IF(AND('Mediums (Working)'!AI24&gt;=$C$5,MAX('Mediums (Working)'!AI24,'Mediums (Working)'!AJ24,'Mediums (Working)'!AK24)-MIN('Mediums (Working)'!AI24,'Mediums (Working)'!AJ24,'Mediums (Working)'!AK24)&lt;=$C$4),1,0),0)</f>
        <v>0</v>
      </c>
      <c r="AS25" s="75" t="n">
        <f aca="false">IF(AND(ISNUMBER('Mediums (Working)'!AJ24),ISNUMBER('Mediums (Working)'!AK24),ISNUMBER('Mediums (Working)'!AL24)),IF(AND('Mediums (Working)'!AJ24&gt;=$C$5,MAX('Mediums (Working)'!AJ24,'Mediums (Working)'!AK24,'Mediums (Working)'!AL24)-MIN('Mediums (Working)'!AJ24,'Mediums (Working)'!AK24,'Mediums (Working)'!AL24)&lt;=$C$4),1,0),0)</f>
        <v>0</v>
      </c>
      <c r="AT25" s="75" t="n">
        <f aca="false">IF(AND(ISNUMBER('Mediums (Working)'!AK24),ISNUMBER('Mediums (Working)'!AL24),ISNUMBER('Mediums (Working)'!AM24)),IF(AND('Mediums (Working)'!AK24&gt;=$C$5,MAX('Mediums (Working)'!AK24,'Mediums (Working)'!AL24,'Mediums (Working)'!AM24)-MIN('Mediums (Working)'!AK24,'Mediums (Working)'!AL24,'Mediums (Working)'!AM24)&lt;=$C$4),1,0),0)</f>
        <v>0</v>
      </c>
      <c r="AU25" s="75" t="n">
        <f aca="false">IF(AND(ISNUMBER('Mediums (Working)'!AL24),ISNUMBER('Mediums (Working)'!AM24),ISNUMBER('Mediums (Working)'!AN24)),IF(AND('Mediums (Working)'!AL24&gt;=$C$5,MAX('Mediums (Working)'!AL24,'Mediums (Working)'!AM24,'Mediums (Working)'!AN24)-MIN('Mediums (Working)'!AL24,'Mediums (Working)'!AM24,'Mediums (Working)'!AN24)&lt;=$C$4),1,0),0)</f>
        <v>0</v>
      </c>
      <c r="AV25" s="75" t="n">
        <f aca="false">IF(AND(ISNUMBER('Mediums (Working)'!AM24),ISNUMBER('Mediums (Working)'!AN24),ISNUMBER('Mediums (Working)'!AO24)),IF(AND('Mediums (Working)'!AM24&gt;=$C$5,MAX('Mediums (Working)'!AM24,'Mediums (Working)'!AN24,'Mediums (Working)'!AO24)-MIN('Mediums (Working)'!AM24,'Mediums (Working)'!AN24,'Mediums (Working)'!AO24)&lt;=$C$4),1,0),0)</f>
        <v>0</v>
      </c>
      <c r="AW25" s="75" t="n">
        <f aca="false">IF(AND(ISNUMBER('Mediums (Working)'!AN24),ISNUMBER('Mediums (Working)'!AO24),ISNUMBER('Mediums (Working)'!AP24)),IF(AND('Mediums (Working)'!AN24&gt;=$C$5,MAX('Mediums (Working)'!AN24,'Mediums (Working)'!AO24,'Mediums (Working)'!AP24)-MIN('Mediums (Working)'!AN24,'Mediums (Working)'!AO24,'Mediums (Working)'!AP24)&lt;=$C$4),1,0),0)</f>
        <v>0</v>
      </c>
      <c r="AX25" s="75" t="n">
        <f aca="false">IF(AND(ISNUMBER('Mediums (Working)'!AO24),ISNUMBER('Mediums (Working)'!AP24),ISNUMBER('Mediums (Working)'!AQ24)),IF(AND('Mediums (Working)'!AO24&gt;=$C$5,MAX('Mediums (Working)'!AO24,'Mediums (Working)'!AP24,'Mediums (Working)'!AQ24)-MIN('Mediums (Working)'!AO24,'Mediums (Working)'!AP24,'Mediums (Working)'!AQ24)&lt;=$C$4),1,0),0)</f>
        <v>0</v>
      </c>
      <c r="AY25" s="46" t="n">
        <v>0</v>
      </c>
      <c r="AZ25" s="46" t="n">
        <v>0</v>
      </c>
    </row>
    <row r="26" customFormat="false" ht="15" hidden="false" customHeight="false" outlineLevel="0" collapsed="false">
      <c r="A26" s="15" t="s">
        <v>216</v>
      </c>
      <c r="B26" s="16" t="s">
        <v>153</v>
      </c>
      <c r="C26" s="73" t="n">
        <f aca="false" t="array" ref="C26:C26">MIN(IF(ISNUMBER('Mediums (Working)'!$C$25:$AQ$25)*('Mediums (Working)'!$C$25:$AQ$25&gt;=$C$3),'Mediums (Working)'!$C$3:$AQ$3,999))</f>
        <v>999</v>
      </c>
      <c r="D26" s="73" t="n">
        <f aca="false">IFERROR(MATCH(1,L26:AZ26,0),999)</f>
        <v>999</v>
      </c>
      <c r="E26" s="73" t="n">
        <f aca="false">MIN(C26,D26)</f>
        <v>999</v>
      </c>
      <c r="F26" s="46" t="str">
        <f aca="false">IF(E26=999,"not finished by last scan",IF(C26&lt;=D26,"70 °F","stall"))</f>
        <v>not finished by last scan</v>
      </c>
      <c r="G26" s="74" t="str">
        <f aca="false">IF(E26=999,"",INDEX('Mediums (Working)'!$C$585:$AQ$585,E26))</f>
        <v/>
      </c>
      <c r="H26" s="47" t="str">
        <f aca="false">IF(E26=999,"",(G26-'Temp Bands'!$C$3)*24)</f>
        <v/>
      </c>
      <c r="I26" s="48" t="str">
        <f aca="false">IF(E26=999,"",INDEX('Mediums (Working)'!$C$25:$AQ$25,E26))</f>
        <v/>
      </c>
      <c r="L26" s="75" t="n">
        <f aca="false">IF(AND(ISNUMBER('Mediums (Working)'!C25),ISNUMBER('Mediums (Working)'!D25),ISNUMBER('Mediums (Working)'!E25)),IF(AND('Mediums (Working)'!C25&gt;=$C$5,MAX('Mediums (Working)'!C25,'Mediums (Working)'!D25,'Mediums (Working)'!E25)-MIN('Mediums (Working)'!C25,'Mediums (Working)'!D25,'Mediums (Working)'!E25)&lt;=$C$4),1,0),0)</f>
        <v>0</v>
      </c>
      <c r="M26" s="75" t="n">
        <f aca="false">IF(AND(ISNUMBER('Mediums (Working)'!D25),ISNUMBER('Mediums (Working)'!E25),ISNUMBER('Mediums (Working)'!F25)),IF(AND('Mediums (Working)'!D25&gt;=$C$5,MAX('Mediums (Working)'!D25,'Mediums (Working)'!E25,'Mediums (Working)'!F25)-MIN('Mediums (Working)'!D25,'Mediums (Working)'!E25,'Mediums (Working)'!F25)&lt;=$C$4),1,0),0)</f>
        <v>0</v>
      </c>
      <c r="N26" s="75" t="n">
        <f aca="false">IF(AND(ISNUMBER('Mediums (Working)'!E25),ISNUMBER('Mediums (Working)'!F25),ISNUMBER('Mediums (Working)'!G25)),IF(AND('Mediums (Working)'!E25&gt;=$C$5,MAX('Mediums (Working)'!E25,'Mediums (Working)'!F25,'Mediums (Working)'!G25)-MIN('Mediums (Working)'!E25,'Mediums (Working)'!F25,'Mediums (Working)'!G25)&lt;=$C$4),1,0),0)</f>
        <v>0</v>
      </c>
      <c r="O26" s="75" t="n">
        <f aca="false">IF(AND(ISNUMBER('Mediums (Working)'!F25),ISNUMBER('Mediums (Working)'!G25),ISNUMBER('Mediums (Working)'!H25)),IF(AND('Mediums (Working)'!F25&gt;=$C$5,MAX('Mediums (Working)'!F25,'Mediums (Working)'!G25,'Mediums (Working)'!H25)-MIN('Mediums (Working)'!F25,'Mediums (Working)'!G25,'Mediums (Working)'!H25)&lt;=$C$4),1,0),0)</f>
        <v>0</v>
      </c>
      <c r="P26" s="75" t="n">
        <f aca="false">IF(AND(ISNUMBER('Mediums (Working)'!G25),ISNUMBER('Mediums (Working)'!H25),ISNUMBER('Mediums (Working)'!I25)),IF(AND('Mediums (Working)'!G25&gt;=$C$5,MAX('Mediums (Working)'!G25,'Mediums (Working)'!H25,'Mediums (Working)'!I25)-MIN('Mediums (Working)'!G25,'Mediums (Working)'!H25,'Mediums (Working)'!I25)&lt;=$C$4),1,0),0)</f>
        <v>0</v>
      </c>
      <c r="Q26" s="75" t="n">
        <f aca="false">IF(AND(ISNUMBER('Mediums (Working)'!H25),ISNUMBER('Mediums (Working)'!I25),ISNUMBER('Mediums (Working)'!J25)),IF(AND('Mediums (Working)'!H25&gt;=$C$5,MAX('Mediums (Working)'!H25,'Mediums (Working)'!I25,'Mediums (Working)'!J25)-MIN('Mediums (Working)'!H25,'Mediums (Working)'!I25,'Mediums (Working)'!J25)&lt;=$C$4),1,0),0)</f>
        <v>0</v>
      </c>
      <c r="R26" s="75" t="n">
        <f aca="false">IF(AND(ISNUMBER('Mediums (Working)'!I25),ISNUMBER('Mediums (Working)'!J25),ISNUMBER('Mediums (Working)'!K25)),IF(AND('Mediums (Working)'!I25&gt;=$C$5,MAX('Mediums (Working)'!I25,'Mediums (Working)'!J25,'Mediums (Working)'!K25)-MIN('Mediums (Working)'!I25,'Mediums (Working)'!J25,'Mediums (Working)'!K25)&lt;=$C$4),1,0),0)</f>
        <v>0</v>
      </c>
      <c r="S26" s="75" t="n">
        <f aca="false">IF(AND(ISNUMBER('Mediums (Working)'!J25),ISNUMBER('Mediums (Working)'!K25),ISNUMBER('Mediums (Working)'!L25)),IF(AND('Mediums (Working)'!J25&gt;=$C$5,MAX('Mediums (Working)'!J25,'Mediums (Working)'!K25,'Mediums (Working)'!L25)-MIN('Mediums (Working)'!J25,'Mediums (Working)'!K25,'Mediums (Working)'!L25)&lt;=$C$4),1,0),0)</f>
        <v>0</v>
      </c>
      <c r="T26" s="75" t="n">
        <f aca="false">IF(AND(ISNUMBER('Mediums (Working)'!K25),ISNUMBER('Mediums (Working)'!L25),ISNUMBER('Mediums (Working)'!M25)),IF(AND('Mediums (Working)'!K25&gt;=$C$5,MAX('Mediums (Working)'!K25,'Mediums (Working)'!L25,'Mediums (Working)'!M25)-MIN('Mediums (Working)'!K25,'Mediums (Working)'!L25,'Mediums (Working)'!M25)&lt;=$C$4),1,0),0)</f>
        <v>0</v>
      </c>
      <c r="U26" s="75" t="n">
        <f aca="false">IF(AND(ISNUMBER('Mediums (Working)'!L25),ISNUMBER('Mediums (Working)'!M25),ISNUMBER('Mediums (Working)'!N25)),IF(AND('Mediums (Working)'!L25&gt;=$C$5,MAX('Mediums (Working)'!L25,'Mediums (Working)'!M25,'Mediums (Working)'!N25)-MIN('Mediums (Working)'!L25,'Mediums (Working)'!M25,'Mediums (Working)'!N25)&lt;=$C$4),1,0),0)</f>
        <v>0</v>
      </c>
      <c r="V26" s="75" t="n">
        <f aca="false">IF(AND(ISNUMBER('Mediums (Working)'!M25),ISNUMBER('Mediums (Working)'!N25),ISNUMBER('Mediums (Working)'!O25)),IF(AND('Mediums (Working)'!M25&gt;=$C$5,MAX('Mediums (Working)'!M25,'Mediums (Working)'!N25,'Mediums (Working)'!O25)-MIN('Mediums (Working)'!M25,'Mediums (Working)'!N25,'Mediums (Working)'!O25)&lt;=$C$4),1,0),0)</f>
        <v>0</v>
      </c>
      <c r="W26" s="75" t="n">
        <f aca="false">IF(AND(ISNUMBER('Mediums (Working)'!N25),ISNUMBER('Mediums (Working)'!O25),ISNUMBER('Mediums (Working)'!P25)),IF(AND('Mediums (Working)'!N25&gt;=$C$5,MAX('Mediums (Working)'!N25,'Mediums (Working)'!O25,'Mediums (Working)'!P25)-MIN('Mediums (Working)'!N25,'Mediums (Working)'!O25,'Mediums (Working)'!P25)&lt;=$C$4),1,0),0)</f>
        <v>0</v>
      </c>
      <c r="X26" s="75" t="n">
        <f aca="false">IF(AND(ISNUMBER('Mediums (Working)'!O25),ISNUMBER('Mediums (Working)'!P25),ISNUMBER('Mediums (Working)'!Q25)),IF(AND('Mediums (Working)'!O25&gt;=$C$5,MAX('Mediums (Working)'!O25,'Mediums (Working)'!P25,'Mediums (Working)'!Q25)-MIN('Mediums (Working)'!O25,'Mediums (Working)'!P25,'Mediums (Working)'!Q25)&lt;=$C$4),1,0),0)</f>
        <v>0</v>
      </c>
      <c r="Y26" s="75" t="n">
        <f aca="false">IF(AND(ISNUMBER('Mediums (Working)'!P25),ISNUMBER('Mediums (Working)'!Q25),ISNUMBER('Mediums (Working)'!R25)),IF(AND('Mediums (Working)'!P25&gt;=$C$5,MAX('Mediums (Working)'!P25,'Mediums (Working)'!Q25,'Mediums (Working)'!R25)-MIN('Mediums (Working)'!P25,'Mediums (Working)'!Q25,'Mediums (Working)'!R25)&lt;=$C$4),1,0),0)</f>
        <v>0</v>
      </c>
      <c r="Z26" s="75" t="n">
        <f aca="false">IF(AND(ISNUMBER('Mediums (Working)'!Q25),ISNUMBER('Mediums (Working)'!R25),ISNUMBER('Mediums (Working)'!S25)),IF(AND('Mediums (Working)'!Q25&gt;=$C$5,MAX('Mediums (Working)'!Q25,'Mediums (Working)'!R25,'Mediums (Working)'!S25)-MIN('Mediums (Working)'!Q25,'Mediums (Working)'!R25,'Mediums (Working)'!S25)&lt;=$C$4),1,0),0)</f>
        <v>0</v>
      </c>
      <c r="AA26" s="75" t="n">
        <f aca="false">IF(AND(ISNUMBER('Mediums (Working)'!R25),ISNUMBER('Mediums (Working)'!S25),ISNUMBER('Mediums (Working)'!T25)),IF(AND('Mediums (Working)'!R25&gt;=$C$5,MAX('Mediums (Working)'!R25,'Mediums (Working)'!S25,'Mediums (Working)'!T25)-MIN('Mediums (Working)'!R25,'Mediums (Working)'!S25,'Mediums (Working)'!T25)&lt;=$C$4),1,0),0)</f>
        <v>0</v>
      </c>
      <c r="AB26" s="75" t="n">
        <f aca="false">IF(AND(ISNUMBER('Mediums (Working)'!S25),ISNUMBER('Mediums (Working)'!T25),ISNUMBER('Mediums (Working)'!U25)),IF(AND('Mediums (Working)'!S25&gt;=$C$5,MAX('Mediums (Working)'!S25,'Mediums (Working)'!T25,'Mediums (Working)'!U25)-MIN('Mediums (Working)'!S25,'Mediums (Working)'!T25,'Mediums (Working)'!U25)&lt;=$C$4),1,0),0)</f>
        <v>0</v>
      </c>
      <c r="AC26" s="75" t="n">
        <f aca="false">IF(AND(ISNUMBER('Mediums (Working)'!T25),ISNUMBER('Mediums (Working)'!U25),ISNUMBER('Mediums (Working)'!V25)),IF(AND('Mediums (Working)'!T25&gt;=$C$5,MAX('Mediums (Working)'!T25,'Mediums (Working)'!U25,'Mediums (Working)'!V25)-MIN('Mediums (Working)'!T25,'Mediums (Working)'!U25,'Mediums (Working)'!V25)&lt;=$C$4),1,0),0)</f>
        <v>0</v>
      </c>
      <c r="AD26" s="75" t="n">
        <f aca="false">IF(AND(ISNUMBER('Mediums (Working)'!U25),ISNUMBER('Mediums (Working)'!V25),ISNUMBER('Mediums (Working)'!W25)),IF(AND('Mediums (Working)'!U25&gt;=$C$5,MAX('Mediums (Working)'!U25,'Mediums (Working)'!V25,'Mediums (Working)'!W25)-MIN('Mediums (Working)'!U25,'Mediums (Working)'!V25,'Mediums (Working)'!W25)&lt;=$C$4),1,0),0)</f>
        <v>0</v>
      </c>
      <c r="AE26" s="75" t="n">
        <f aca="false">IF(AND(ISNUMBER('Mediums (Working)'!V25),ISNUMBER('Mediums (Working)'!W25),ISNUMBER('Mediums (Working)'!X25)),IF(AND('Mediums (Working)'!V25&gt;=$C$5,MAX('Mediums (Working)'!V25,'Mediums (Working)'!W25,'Mediums (Working)'!X25)-MIN('Mediums (Working)'!V25,'Mediums (Working)'!W25,'Mediums (Working)'!X25)&lt;=$C$4),1,0),0)</f>
        <v>0</v>
      </c>
      <c r="AF26" s="75" t="n">
        <f aca="false">IF(AND(ISNUMBER('Mediums (Working)'!W25),ISNUMBER('Mediums (Working)'!X25),ISNUMBER('Mediums (Working)'!Y25)),IF(AND('Mediums (Working)'!W25&gt;=$C$5,MAX('Mediums (Working)'!W25,'Mediums (Working)'!X25,'Mediums (Working)'!Y25)-MIN('Mediums (Working)'!W25,'Mediums (Working)'!X25,'Mediums (Working)'!Y25)&lt;=$C$4),1,0),0)</f>
        <v>0</v>
      </c>
      <c r="AG26" s="75" t="n">
        <f aca="false">IF(AND(ISNUMBER('Mediums (Working)'!X25),ISNUMBER('Mediums (Working)'!Y25),ISNUMBER('Mediums (Working)'!Z25)),IF(AND('Mediums (Working)'!X25&gt;=$C$5,MAX('Mediums (Working)'!X25,'Mediums (Working)'!Y25,'Mediums (Working)'!Z25)-MIN('Mediums (Working)'!X25,'Mediums (Working)'!Y25,'Mediums (Working)'!Z25)&lt;=$C$4),1,0),0)</f>
        <v>0</v>
      </c>
      <c r="AH26" s="75" t="n">
        <f aca="false">IF(AND(ISNUMBER('Mediums (Working)'!Y25),ISNUMBER('Mediums (Working)'!Z25),ISNUMBER('Mediums (Working)'!AA25)),IF(AND('Mediums (Working)'!Y25&gt;=$C$5,MAX('Mediums (Working)'!Y25,'Mediums (Working)'!Z25,'Mediums (Working)'!AA25)-MIN('Mediums (Working)'!Y25,'Mediums (Working)'!Z25,'Mediums (Working)'!AA25)&lt;=$C$4),1,0),0)</f>
        <v>0</v>
      </c>
      <c r="AI26" s="75" t="n">
        <f aca="false">IF(AND(ISNUMBER('Mediums (Working)'!Z25),ISNUMBER('Mediums (Working)'!AA25),ISNUMBER('Mediums (Working)'!AB25)),IF(AND('Mediums (Working)'!Z25&gt;=$C$5,MAX('Mediums (Working)'!Z25,'Mediums (Working)'!AA25,'Mediums (Working)'!AB25)-MIN('Mediums (Working)'!Z25,'Mediums (Working)'!AA25,'Mediums (Working)'!AB25)&lt;=$C$4),1,0),0)</f>
        <v>0</v>
      </c>
      <c r="AJ26" s="75" t="n">
        <f aca="false">IF(AND(ISNUMBER('Mediums (Working)'!AA25),ISNUMBER('Mediums (Working)'!AB25),ISNUMBER('Mediums (Working)'!AC25)),IF(AND('Mediums (Working)'!AA25&gt;=$C$5,MAX('Mediums (Working)'!AA25,'Mediums (Working)'!AB25,'Mediums (Working)'!AC25)-MIN('Mediums (Working)'!AA25,'Mediums (Working)'!AB25,'Mediums (Working)'!AC25)&lt;=$C$4),1,0),0)</f>
        <v>0</v>
      </c>
      <c r="AK26" s="75" t="n">
        <f aca="false">IF(AND(ISNUMBER('Mediums (Working)'!AB25),ISNUMBER('Mediums (Working)'!AC25),ISNUMBER('Mediums (Working)'!AD25)),IF(AND('Mediums (Working)'!AB25&gt;=$C$5,MAX('Mediums (Working)'!AB25,'Mediums (Working)'!AC25,'Mediums (Working)'!AD25)-MIN('Mediums (Working)'!AB25,'Mediums (Working)'!AC25,'Mediums (Working)'!AD25)&lt;=$C$4),1,0),0)</f>
        <v>0</v>
      </c>
      <c r="AL26" s="75" t="n">
        <f aca="false">IF(AND(ISNUMBER('Mediums (Working)'!AC25),ISNUMBER('Mediums (Working)'!AD25),ISNUMBER('Mediums (Working)'!AE25)),IF(AND('Mediums (Working)'!AC25&gt;=$C$5,MAX('Mediums (Working)'!AC25,'Mediums (Working)'!AD25,'Mediums (Working)'!AE25)-MIN('Mediums (Working)'!AC25,'Mediums (Working)'!AD25,'Mediums (Working)'!AE25)&lt;=$C$4),1,0),0)</f>
        <v>0</v>
      </c>
      <c r="AM26" s="75" t="n">
        <f aca="false">IF(AND(ISNUMBER('Mediums (Working)'!AD25),ISNUMBER('Mediums (Working)'!AE25),ISNUMBER('Mediums (Working)'!AF25)),IF(AND('Mediums (Working)'!AD25&gt;=$C$5,MAX('Mediums (Working)'!AD25,'Mediums (Working)'!AE25,'Mediums (Working)'!AF25)-MIN('Mediums (Working)'!AD25,'Mediums (Working)'!AE25,'Mediums (Working)'!AF25)&lt;=$C$4),1,0),0)</f>
        <v>0</v>
      </c>
      <c r="AN26" s="75" t="n">
        <f aca="false">IF(AND(ISNUMBER('Mediums (Working)'!AE25),ISNUMBER('Mediums (Working)'!AF25),ISNUMBER('Mediums (Working)'!AG25)),IF(AND('Mediums (Working)'!AE25&gt;=$C$5,MAX('Mediums (Working)'!AE25,'Mediums (Working)'!AF25,'Mediums (Working)'!AG25)-MIN('Mediums (Working)'!AE25,'Mediums (Working)'!AF25,'Mediums (Working)'!AG25)&lt;=$C$4),1,0),0)</f>
        <v>0</v>
      </c>
      <c r="AO26" s="75" t="n">
        <f aca="false">IF(AND(ISNUMBER('Mediums (Working)'!AF25),ISNUMBER('Mediums (Working)'!AG25),ISNUMBER('Mediums (Working)'!AH25)),IF(AND('Mediums (Working)'!AF25&gt;=$C$5,MAX('Mediums (Working)'!AF25,'Mediums (Working)'!AG25,'Mediums (Working)'!AH25)-MIN('Mediums (Working)'!AF25,'Mediums (Working)'!AG25,'Mediums (Working)'!AH25)&lt;=$C$4),1,0),0)</f>
        <v>0</v>
      </c>
      <c r="AP26" s="75" t="n">
        <f aca="false">IF(AND(ISNUMBER('Mediums (Working)'!AG25),ISNUMBER('Mediums (Working)'!AH25),ISNUMBER('Mediums (Working)'!AI25)),IF(AND('Mediums (Working)'!AG25&gt;=$C$5,MAX('Mediums (Working)'!AG25,'Mediums (Working)'!AH25,'Mediums (Working)'!AI25)-MIN('Mediums (Working)'!AG25,'Mediums (Working)'!AH25,'Mediums (Working)'!AI25)&lt;=$C$4),1,0),0)</f>
        <v>0</v>
      </c>
      <c r="AQ26" s="75" t="n">
        <f aca="false">IF(AND(ISNUMBER('Mediums (Working)'!AH25),ISNUMBER('Mediums (Working)'!AI25),ISNUMBER('Mediums (Working)'!AJ25)),IF(AND('Mediums (Working)'!AH25&gt;=$C$5,MAX('Mediums (Working)'!AH25,'Mediums (Working)'!AI25,'Mediums (Working)'!AJ25)-MIN('Mediums (Working)'!AH25,'Mediums (Working)'!AI25,'Mediums (Working)'!AJ25)&lt;=$C$4),1,0),0)</f>
        <v>0</v>
      </c>
      <c r="AR26" s="75" t="n">
        <f aca="false">IF(AND(ISNUMBER('Mediums (Working)'!AI25),ISNUMBER('Mediums (Working)'!AJ25),ISNUMBER('Mediums (Working)'!AK25)),IF(AND('Mediums (Working)'!AI25&gt;=$C$5,MAX('Mediums (Working)'!AI25,'Mediums (Working)'!AJ25,'Mediums (Working)'!AK25)-MIN('Mediums (Working)'!AI25,'Mediums (Working)'!AJ25,'Mediums (Working)'!AK25)&lt;=$C$4),1,0),0)</f>
        <v>0</v>
      </c>
      <c r="AS26" s="75" t="n">
        <f aca="false">IF(AND(ISNUMBER('Mediums (Working)'!AJ25),ISNUMBER('Mediums (Working)'!AK25),ISNUMBER('Mediums (Working)'!AL25)),IF(AND('Mediums (Working)'!AJ25&gt;=$C$5,MAX('Mediums (Working)'!AJ25,'Mediums (Working)'!AK25,'Mediums (Working)'!AL25)-MIN('Mediums (Working)'!AJ25,'Mediums (Working)'!AK25,'Mediums (Working)'!AL25)&lt;=$C$4),1,0),0)</f>
        <v>0</v>
      </c>
      <c r="AT26" s="75" t="n">
        <f aca="false">IF(AND(ISNUMBER('Mediums (Working)'!AK25),ISNUMBER('Mediums (Working)'!AL25),ISNUMBER('Mediums (Working)'!AM25)),IF(AND('Mediums (Working)'!AK25&gt;=$C$5,MAX('Mediums (Working)'!AK25,'Mediums (Working)'!AL25,'Mediums (Working)'!AM25)-MIN('Mediums (Working)'!AK25,'Mediums (Working)'!AL25,'Mediums (Working)'!AM25)&lt;=$C$4),1,0),0)</f>
        <v>0</v>
      </c>
      <c r="AU26" s="75" t="n">
        <f aca="false">IF(AND(ISNUMBER('Mediums (Working)'!AL25),ISNUMBER('Mediums (Working)'!AM25),ISNUMBER('Mediums (Working)'!AN25)),IF(AND('Mediums (Working)'!AL25&gt;=$C$5,MAX('Mediums (Working)'!AL25,'Mediums (Working)'!AM25,'Mediums (Working)'!AN25)-MIN('Mediums (Working)'!AL25,'Mediums (Working)'!AM25,'Mediums (Working)'!AN25)&lt;=$C$4),1,0),0)</f>
        <v>0</v>
      </c>
      <c r="AV26" s="75" t="n">
        <f aca="false">IF(AND(ISNUMBER('Mediums (Working)'!AM25),ISNUMBER('Mediums (Working)'!AN25),ISNUMBER('Mediums (Working)'!AO25)),IF(AND('Mediums (Working)'!AM25&gt;=$C$5,MAX('Mediums (Working)'!AM25,'Mediums (Working)'!AN25,'Mediums (Working)'!AO25)-MIN('Mediums (Working)'!AM25,'Mediums (Working)'!AN25,'Mediums (Working)'!AO25)&lt;=$C$4),1,0),0)</f>
        <v>0</v>
      </c>
      <c r="AW26" s="75" t="n">
        <f aca="false">IF(AND(ISNUMBER('Mediums (Working)'!AN25),ISNUMBER('Mediums (Working)'!AO25),ISNUMBER('Mediums (Working)'!AP25)),IF(AND('Mediums (Working)'!AN25&gt;=$C$5,MAX('Mediums (Working)'!AN25,'Mediums (Working)'!AO25,'Mediums (Working)'!AP25)-MIN('Mediums (Working)'!AN25,'Mediums (Working)'!AO25,'Mediums (Working)'!AP25)&lt;=$C$4),1,0),0)</f>
        <v>0</v>
      </c>
      <c r="AX26" s="75" t="n">
        <f aca="false">IF(AND(ISNUMBER('Mediums (Working)'!AO25),ISNUMBER('Mediums (Working)'!AP25),ISNUMBER('Mediums (Working)'!AQ25)),IF(AND('Mediums (Working)'!AO25&gt;=$C$5,MAX('Mediums (Working)'!AO25,'Mediums (Working)'!AP25,'Mediums (Working)'!AQ25)-MIN('Mediums (Working)'!AO25,'Mediums (Working)'!AP25,'Mediums (Working)'!AQ25)&lt;=$C$4),1,0),0)</f>
        <v>0</v>
      </c>
      <c r="AY26" s="46" t="n">
        <v>0</v>
      </c>
      <c r="AZ26" s="46" t="n">
        <v>0</v>
      </c>
    </row>
    <row r="27" customFormat="false" ht="15" hidden="false" customHeight="false" outlineLevel="0" collapsed="false">
      <c r="A27" s="15" t="s">
        <v>219</v>
      </c>
      <c r="B27" s="16" t="s">
        <v>153</v>
      </c>
      <c r="C27" s="73" t="n">
        <f aca="false" t="array" ref="C27:C27">MIN(IF(ISNUMBER('Mediums (Working)'!$C$26:$AQ$26)*('Mediums (Working)'!$C$26:$AQ$26&gt;=$C$3),'Mediums (Working)'!$C$3:$AQ$3,999))</f>
        <v>999</v>
      </c>
      <c r="D27" s="73" t="n">
        <f aca="false">IFERROR(MATCH(1,L27:AZ27,0),999)</f>
        <v>999</v>
      </c>
      <c r="E27" s="73" t="n">
        <f aca="false">MIN(C27,D27)</f>
        <v>999</v>
      </c>
      <c r="F27" s="46" t="str">
        <f aca="false">IF(E27=999,"not finished by last scan",IF(C27&lt;=D27,"70 °F","stall"))</f>
        <v>not finished by last scan</v>
      </c>
      <c r="G27" s="74" t="str">
        <f aca="false">IF(E27=999,"",INDEX('Mediums (Working)'!$C$586:$AQ$586,E27))</f>
        <v/>
      </c>
      <c r="H27" s="47" t="str">
        <f aca="false">IF(E27=999,"",(G27-'Temp Bands'!$C$3)*24)</f>
        <v/>
      </c>
      <c r="I27" s="48" t="str">
        <f aca="false">IF(E27=999,"",INDEX('Mediums (Working)'!$C$26:$AQ$26,E27))</f>
        <v/>
      </c>
      <c r="L27" s="75" t="n">
        <f aca="false">IF(AND(ISNUMBER('Mediums (Working)'!C26),ISNUMBER('Mediums (Working)'!D26),ISNUMBER('Mediums (Working)'!E26)),IF(AND('Mediums (Working)'!C26&gt;=$C$5,MAX('Mediums (Working)'!C26,'Mediums (Working)'!D26,'Mediums (Working)'!E26)-MIN('Mediums (Working)'!C26,'Mediums (Working)'!D26,'Mediums (Working)'!E26)&lt;=$C$4),1,0),0)</f>
        <v>0</v>
      </c>
      <c r="M27" s="75" t="n">
        <f aca="false">IF(AND(ISNUMBER('Mediums (Working)'!D26),ISNUMBER('Mediums (Working)'!E26),ISNUMBER('Mediums (Working)'!F26)),IF(AND('Mediums (Working)'!D26&gt;=$C$5,MAX('Mediums (Working)'!D26,'Mediums (Working)'!E26,'Mediums (Working)'!F26)-MIN('Mediums (Working)'!D26,'Mediums (Working)'!E26,'Mediums (Working)'!F26)&lt;=$C$4),1,0),0)</f>
        <v>0</v>
      </c>
      <c r="N27" s="75" t="n">
        <f aca="false">IF(AND(ISNUMBER('Mediums (Working)'!E26),ISNUMBER('Mediums (Working)'!F26),ISNUMBER('Mediums (Working)'!G26)),IF(AND('Mediums (Working)'!E26&gt;=$C$5,MAX('Mediums (Working)'!E26,'Mediums (Working)'!F26,'Mediums (Working)'!G26)-MIN('Mediums (Working)'!E26,'Mediums (Working)'!F26,'Mediums (Working)'!G26)&lt;=$C$4),1,0),0)</f>
        <v>0</v>
      </c>
      <c r="O27" s="75" t="n">
        <f aca="false">IF(AND(ISNUMBER('Mediums (Working)'!F26),ISNUMBER('Mediums (Working)'!G26),ISNUMBER('Mediums (Working)'!H26)),IF(AND('Mediums (Working)'!F26&gt;=$C$5,MAX('Mediums (Working)'!F26,'Mediums (Working)'!G26,'Mediums (Working)'!H26)-MIN('Mediums (Working)'!F26,'Mediums (Working)'!G26,'Mediums (Working)'!H26)&lt;=$C$4),1,0),0)</f>
        <v>0</v>
      </c>
      <c r="P27" s="75" t="n">
        <f aca="false">IF(AND(ISNUMBER('Mediums (Working)'!G26),ISNUMBER('Mediums (Working)'!H26),ISNUMBER('Mediums (Working)'!I26)),IF(AND('Mediums (Working)'!G26&gt;=$C$5,MAX('Mediums (Working)'!G26,'Mediums (Working)'!H26,'Mediums (Working)'!I26)-MIN('Mediums (Working)'!G26,'Mediums (Working)'!H26,'Mediums (Working)'!I26)&lt;=$C$4),1,0),0)</f>
        <v>0</v>
      </c>
      <c r="Q27" s="75" t="n">
        <f aca="false">IF(AND(ISNUMBER('Mediums (Working)'!H26),ISNUMBER('Mediums (Working)'!I26),ISNUMBER('Mediums (Working)'!J26)),IF(AND('Mediums (Working)'!H26&gt;=$C$5,MAX('Mediums (Working)'!H26,'Mediums (Working)'!I26,'Mediums (Working)'!J26)-MIN('Mediums (Working)'!H26,'Mediums (Working)'!I26,'Mediums (Working)'!J26)&lt;=$C$4),1,0),0)</f>
        <v>0</v>
      </c>
      <c r="R27" s="75" t="n">
        <f aca="false">IF(AND(ISNUMBER('Mediums (Working)'!I26),ISNUMBER('Mediums (Working)'!J26),ISNUMBER('Mediums (Working)'!K26)),IF(AND('Mediums (Working)'!I26&gt;=$C$5,MAX('Mediums (Working)'!I26,'Mediums (Working)'!J26,'Mediums (Working)'!K26)-MIN('Mediums (Working)'!I26,'Mediums (Working)'!J26,'Mediums (Working)'!K26)&lt;=$C$4),1,0),0)</f>
        <v>0</v>
      </c>
      <c r="S27" s="75" t="n">
        <f aca="false">IF(AND(ISNUMBER('Mediums (Working)'!J26),ISNUMBER('Mediums (Working)'!K26),ISNUMBER('Mediums (Working)'!L26)),IF(AND('Mediums (Working)'!J26&gt;=$C$5,MAX('Mediums (Working)'!J26,'Mediums (Working)'!K26,'Mediums (Working)'!L26)-MIN('Mediums (Working)'!J26,'Mediums (Working)'!K26,'Mediums (Working)'!L26)&lt;=$C$4),1,0),0)</f>
        <v>0</v>
      </c>
      <c r="T27" s="75" t="n">
        <f aca="false">IF(AND(ISNUMBER('Mediums (Working)'!K26),ISNUMBER('Mediums (Working)'!L26),ISNUMBER('Mediums (Working)'!M26)),IF(AND('Mediums (Working)'!K26&gt;=$C$5,MAX('Mediums (Working)'!K26,'Mediums (Working)'!L26,'Mediums (Working)'!M26)-MIN('Mediums (Working)'!K26,'Mediums (Working)'!L26,'Mediums (Working)'!M26)&lt;=$C$4),1,0),0)</f>
        <v>0</v>
      </c>
      <c r="U27" s="75" t="n">
        <f aca="false">IF(AND(ISNUMBER('Mediums (Working)'!L26),ISNUMBER('Mediums (Working)'!M26),ISNUMBER('Mediums (Working)'!N26)),IF(AND('Mediums (Working)'!L26&gt;=$C$5,MAX('Mediums (Working)'!L26,'Mediums (Working)'!M26,'Mediums (Working)'!N26)-MIN('Mediums (Working)'!L26,'Mediums (Working)'!M26,'Mediums (Working)'!N26)&lt;=$C$4),1,0),0)</f>
        <v>0</v>
      </c>
      <c r="V27" s="75" t="n">
        <f aca="false">IF(AND(ISNUMBER('Mediums (Working)'!M26),ISNUMBER('Mediums (Working)'!N26),ISNUMBER('Mediums (Working)'!O26)),IF(AND('Mediums (Working)'!M26&gt;=$C$5,MAX('Mediums (Working)'!M26,'Mediums (Working)'!N26,'Mediums (Working)'!O26)-MIN('Mediums (Working)'!M26,'Mediums (Working)'!N26,'Mediums (Working)'!O26)&lt;=$C$4),1,0),0)</f>
        <v>0</v>
      </c>
      <c r="W27" s="75" t="n">
        <f aca="false">IF(AND(ISNUMBER('Mediums (Working)'!N26),ISNUMBER('Mediums (Working)'!O26),ISNUMBER('Mediums (Working)'!P26)),IF(AND('Mediums (Working)'!N26&gt;=$C$5,MAX('Mediums (Working)'!N26,'Mediums (Working)'!O26,'Mediums (Working)'!P26)-MIN('Mediums (Working)'!N26,'Mediums (Working)'!O26,'Mediums (Working)'!P26)&lt;=$C$4),1,0),0)</f>
        <v>0</v>
      </c>
      <c r="X27" s="75" t="n">
        <f aca="false">IF(AND(ISNUMBER('Mediums (Working)'!O26),ISNUMBER('Mediums (Working)'!P26),ISNUMBER('Mediums (Working)'!Q26)),IF(AND('Mediums (Working)'!O26&gt;=$C$5,MAX('Mediums (Working)'!O26,'Mediums (Working)'!P26,'Mediums (Working)'!Q26)-MIN('Mediums (Working)'!O26,'Mediums (Working)'!P26,'Mediums (Working)'!Q26)&lt;=$C$4),1,0),0)</f>
        <v>0</v>
      </c>
      <c r="Y27" s="75" t="n">
        <f aca="false">IF(AND(ISNUMBER('Mediums (Working)'!P26),ISNUMBER('Mediums (Working)'!Q26),ISNUMBER('Mediums (Working)'!R26)),IF(AND('Mediums (Working)'!P26&gt;=$C$5,MAX('Mediums (Working)'!P26,'Mediums (Working)'!Q26,'Mediums (Working)'!R26)-MIN('Mediums (Working)'!P26,'Mediums (Working)'!Q26,'Mediums (Working)'!R26)&lt;=$C$4),1,0),0)</f>
        <v>0</v>
      </c>
      <c r="Z27" s="75" t="n">
        <f aca="false">IF(AND(ISNUMBER('Mediums (Working)'!Q26),ISNUMBER('Mediums (Working)'!R26),ISNUMBER('Mediums (Working)'!S26)),IF(AND('Mediums (Working)'!Q26&gt;=$C$5,MAX('Mediums (Working)'!Q26,'Mediums (Working)'!R26,'Mediums (Working)'!S26)-MIN('Mediums (Working)'!Q26,'Mediums (Working)'!R26,'Mediums (Working)'!S26)&lt;=$C$4),1,0),0)</f>
        <v>0</v>
      </c>
      <c r="AA27" s="75" t="n">
        <f aca="false">IF(AND(ISNUMBER('Mediums (Working)'!R26),ISNUMBER('Mediums (Working)'!S26),ISNUMBER('Mediums (Working)'!T26)),IF(AND('Mediums (Working)'!R26&gt;=$C$5,MAX('Mediums (Working)'!R26,'Mediums (Working)'!S26,'Mediums (Working)'!T26)-MIN('Mediums (Working)'!R26,'Mediums (Working)'!S26,'Mediums (Working)'!T26)&lt;=$C$4),1,0),0)</f>
        <v>0</v>
      </c>
      <c r="AB27" s="75" t="n">
        <f aca="false">IF(AND(ISNUMBER('Mediums (Working)'!S26),ISNUMBER('Mediums (Working)'!T26),ISNUMBER('Mediums (Working)'!U26)),IF(AND('Mediums (Working)'!S26&gt;=$C$5,MAX('Mediums (Working)'!S26,'Mediums (Working)'!T26,'Mediums (Working)'!U26)-MIN('Mediums (Working)'!S26,'Mediums (Working)'!T26,'Mediums (Working)'!U26)&lt;=$C$4),1,0),0)</f>
        <v>0</v>
      </c>
      <c r="AC27" s="75" t="n">
        <f aca="false">IF(AND(ISNUMBER('Mediums (Working)'!T26),ISNUMBER('Mediums (Working)'!U26),ISNUMBER('Mediums (Working)'!V26)),IF(AND('Mediums (Working)'!T26&gt;=$C$5,MAX('Mediums (Working)'!T26,'Mediums (Working)'!U26,'Mediums (Working)'!V26)-MIN('Mediums (Working)'!T26,'Mediums (Working)'!U26,'Mediums (Working)'!V26)&lt;=$C$4),1,0),0)</f>
        <v>0</v>
      </c>
      <c r="AD27" s="75" t="n">
        <f aca="false">IF(AND(ISNUMBER('Mediums (Working)'!U26),ISNUMBER('Mediums (Working)'!V26),ISNUMBER('Mediums (Working)'!W26)),IF(AND('Mediums (Working)'!U26&gt;=$C$5,MAX('Mediums (Working)'!U26,'Mediums (Working)'!V26,'Mediums (Working)'!W26)-MIN('Mediums (Working)'!U26,'Mediums (Working)'!V26,'Mediums (Working)'!W26)&lt;=$C$4),1,0),0)</f>
        <v>0</v>
      </c>
      <c r="AE27" s="75" t="n">
        <f aca="false">IF(AND(ISNUMBER('Mediums (Working)'!V26),ISNUMBER('Mediums (Working)'!W26),ISNUMBER('Mediums (Working)'!X26)),IF(AND('Mediums (Working)'!V26&gt;=$C$5,MAX('Mediums (Working)'!V26,'Mediums (Working)'!W26,'Mediums (Working)'!X26)-MIN('Mediums (Working)'!V26,'Mediums (Working)'!W26,'Mediums (Working)'!X26)&lt;=$C$4),1,0),0)</f>
        <v>0</v>
      </c>
      <c r="AF27" s="75" t="n">
        <f aca="false">IF(AND(ISNUMBER('Mediums (Working)'!W26),ISNUMBER('Mediums (Working)'!X26),ISNUMBER('Mediums (Working)'!Y26)),IF(AND('Mediums (Working)'!W26&gt;=$C$5,MAX('Mediums (Working)'!W26,'Mediums (Working)'!X26,'Mediums (Working)'!Y26)-MIN('Mediums (Working)'!W26,'Mediums (Working)'!X26,'Mediums (Working)'!Y26)&lt;=$C$4),1,0),0)</f>
        <v>0</v>
      </c>
      <c r="AG27" s="75" t="n">
        <f aca="false">IF(AND(ISNUMBER('Mediums (Working)'!X26),ISNUMBER('Mediums (Working)'!Y26),ISNUMBER('Mediums (Working)'!Z26)),IF(AND('Mediums (Working)'!X26&gt;=$C$5,MAX('Mediums (Working)'!X26,'Mediums (Working)'!Y26,'Mediums (Working)'!Z26)-MIN('Mediums (Working)'!X26,'Mediums (Working)'!Y26,'Mediums (Working)'!Z26)&lt;=$C$4),1,0),0)</f>
        <v>0</v>
      </c>
      <c r="AH27" s="75" t="n">
        <f aca="false">IF(AND(ISNUMBER('Mediums (Working)'!Y26),ISNUMBER('Mediums (Working)'!Z26),ISNUMBER('Mediums (Working)'!AA26)),IF(AND('Mediums (Working)'!Y26&gt;=$C$5,MAX('Mediums (Working)'!Y26,'Mediums (Working)'!Z26,'Mediums (Working)'!AA26)-MIN('Mediums (Working)'!Y26,'Mediums (Working)'!Z26,'Mediums (Working)'!AA26)&lt;=$C$4),1,0),0)</f>
        <v>0</v>
      </c>
      <c r="AI27" s="75" t="n">
        <f aca="false">IF(AND(ISNUMBER('Mediums (Working)'!Z26),ISNUMBER('Mediums (Working)'!AA26),ISNUMBER('Mediums (Working)'!AB26)),IF(AND('Mediums (Working)'!Z26&gt;=$C$5,MAX('Mediums (Working)'!Z26,'Mediums (Working)'!AA26,'Mediums (Working)'!AB26)-MIN('Mediums (Working)'!Z26,'Mediums (Working)'!AA26,'Mediums (Working)'!AB26)&lt;=$C$4),1,0),0)</f>
        <v>0</v>
      </c>
      <c r="AJ27" s="75" t="n">
        <f aca="false">IF(AND(ISNUMBER('Mediums (Working)'!AA26),ISNUMBER('Mediums (Working)'!AB26),ISNUMBER('Mediums (Working)'!AC26)),IF(AND('Mediums (Working)'!AA26&gt;=$C$5,MAX('Mediums (Working)'!AA26,'Mediums (Working)'!AB26,'Mediums (Working)'!AC26)-MIN('Mediums (Working)'!AA26,'Mediums (Working)'!AB26,'Mediums (Working)'!AC26)&lt;=$C$4),1,0),0)</f>
        <v>0</v>
      </c>
      <c r="AK27" s="75" t="n">
        <f aca="false">IF(AND(ISNUMBER('Mediums (Working)'!AB26),ISNUMBER('Mediums (Working)'!AC26),ISNUMBER('Mediums (Working)'!AD26)),IF(AND('Mediums (Working)'!AB26&gt;=$C$5,MAX('Mediums (Working)'!AB26,'Mediums (Working)'!AC26,'Mediums (Working)'!AD26)-MIN('Mediums (Working)'!AB26,'Mediums (Working)'!AC26,'Mediums (Working)'!AD26)&lt;=$C$4),1,0),0)</f>
        <v>0</v>
      </c>
      <c r="AL27" s="75" t="n">
        <f aca="false">IF(AND(ISNUMBER('Mediums (Working)'!AC26),ISNUMBER('Mediums (Working)'!AD26),ISNUMBER('Mediums (Working)'!AE26)),IF(AND('Mediums (Working)'!AC26&gt;=$C$5,MAX('Mediums (Working)'!AC26,'Mediums (Working)'!AD26,'Mediums (Working)'!AE26)-MIN('Mediums (Working)'!AC26,'Mediums (Working)'!AD26,'Mediums (Working)'!AE26)&lt;=$C$4),1,0),0)</f>
        <v>0</v>
      </c>
      <c r="AM27" s="75" t="n">
        <f aca="false">IF(AND(ISNUMBER('Mediums (Working)'!AD26),ISNUMBER('Mediums (Working)'!AE26),ISNUMBER('Mediums (Working)'!AF26)),IF(AND('Mediums (Working)'!AD26&gt;=$C$5,MAX('Mediums (Working)'!AD26,'Mediums (Working)'!AE26,'Mediums (Working)'!AF26)-MIN('Mediums (Working)'!AD26,'Mediums (Working)'!AE26,'Mediums (Working)'!AF26)&lt;=$C$4),1,0),0)</f>
        <v>0</v>
      </c>
      <c r="AN27" s="75" t="n">
        <f aca="false">IF(AND(ISNUMBER('Mediums (Working)'!AE26),ISNUMBER('Mediums (Working)'!AF26),ISNUMBER('Mediums (Working)'!AG26)),IF(AND('Mediums (Working)'!AE26&gt;=$C$5,MAX('Mediums (Working)'!AE26,'Mediums (Working)'!AF26,'Mediums (Working)'!AG26)-MIN('Mediums (Working)'!AE26,'Mediums (Working)'!AF26,'Mediums (Working)'!AG26)&lt;=$C$4),1,0),0)</f>
        <v>0</v>
      </c>
      <c r="AO27" s="75" t="n">
        <f aca="false">IF(AND(ISNUMBER('Mediums (Working)'!AF26),ISNUMBER('Mediums (Working)'!AG26),ISNUMBER('Mediums (Working)'!AH26)),IF(AND('Mediums (Working)'!AF26&gt;=$C$5,MAX('Mediums (Working)'!AF26,'Mediums (Working)'!AG26,'Mediums (Working)'!AH26)-MIN('Mediums (Working)'!AF26,'Mediums (Working)'!AG26,'Mediums (Working)'!AH26)&lt;=$C$4),1,0),0)</f>
        <v>0</v>
      </c>
      <c r="AP27" s="75" t="n">
        <f aca="false">IF(AND(ISNUMBER('Mediums (Working)'!AG26),ISNUMBER('Mediums (Working)'!AH26),ISNUMBER('Mediums (Working)'!AI26)),IF(AND('Mediums (Working)'!AG26&gt;=$C$5,MAX('Mediums (Working)'!AG26,'Mediums (Working)'!AH26,'Mediums (Working)'!AI26)-MIN('Mediums (Working)'!AG26,'Mediums (Working)'!AH26,'Mediums (Working)'!AI26)&lt;=$C$4),1,0),0)</f>
        <v>0</v>
      </c>
      <c r="AQ27" s="75" t="n">
        <f aca="false">IF(AND(ISNUMBER('Mediums (Working)'!AH26),ISNUMBER('Mediums (Working)'!AI26),ISNUMBER('Mediums (Working)'!AJ26)),IF(AND('Mediums (Working)'!AH26&gt;=$C$5,MAX('Mediums (Working)'!AH26,'Mediums (Working)'!AI26,'Mediums (Working)'!AJ26)-MIN('Mediums (Working)'!AH26,'Mediums (Working)'!AI26,'Mediums (Working)'!AJ26)&lt;=$C$4),1,0),0)</f>
        <v>0</v>
      </c>
      <c r="AR27" s="75" t="n">
        <f aca="false">IF(AND(ISNUMBER('Mediums (Working)'!AI26),ISNUMBER('Mediums (Working)'!AJ26),ISNUMBER('Mediums (Working)'!AK26)),IF(AND('Mediums (Working)'!AI26&gt;=$C$5,MAX('Mediums (Working)'!AI26,'Mediums (Working)'!AJ26,'Mediums (Working)'!AK26)-MIN('Mediums (Working)'!AI26,'Mediums (Working)'!AJ26,'Mediums (Working)'!AK26)&lt;=$C$4),1,0),0)</f>
        <v>0</v>
      </c>
      <c r="AS27" s="75" t="n">
        <f aca="false">IF(AND(ISNUMBER('Mediums (Working)'!AJ26),ISNUMBER('Mediums (Working)'!AK26),ISNUMBER('Mediums (Working)'!AL26)),IF(AND('Mediums (Working)'!AJ26&gt;=$C$5,MAX('Mediums (Working)'!AJ26,'Mediums (Working)'!AK26,'Mediums (Working)'!AL26)-MIN('Mediums (Working)'!AJ26,'Mediums (Working)'!AK26,'Mediums (Working)'!AL26)&lt;=$C$4),1,0),0)</f>
        <v>0</v>
      </c>
      <c r="AT27" s="75" t="n">
        <f aca="false">IF(AND(ISNUMBER('Mediums (Working)'!AK26),ISNUMBER('Mediums (Working)'!AL26),ISNUMBER('Mediums (Working)'!AM26)),IF(AND('Mediums (Working)'!AK26&gt;=$C$5,MAX('Mediums (Working)'!AK26,'Mediums (Working)'!AL26,'Mediums (Working)'!AM26)-MIN('Mediums (Working)'!AK26,'Mediums (Working)'!AL26,'Mediums (Working)'!AM26)&lt;=$C$4),1,0),0)</f>
        <v>0</v>
      </c>
      <c r="AU27" s="75" t="n">
        <f aca="false">IF(AND(ISNUMBER('Mediums (Working)'!AL26),ISNUMBER('Mediums (Working)'!AM26),ISNUMBER('Mediums (Working)'!AN26)),IF(AND('Mediums (Working)'!AL26&gt;=$C$5,MAX('Mediums (Working)'!AL26,'Mediums (Working)'!AM26,'Mediums (Working)'!AN26)-MIN('Mediums (Working)'!AL26,'Mediums (Working)'!AM26,'Mediums (Working)'!AN26)&lt;=$C$4),1,0),0)</f>
        <v>0</v>
      </c>
      <c r="AV27" s="75" t="n">
        <f aca="false">IF(AND(ISNUMBER('Mediums (Working)'!AM26),ISNUMBER('Mediums (Working)'!AN26),ISNUMBER('Mediums (Working)'!AO26)),IF(AND('Mediums (Working)'!AM26&gt;=$C$5,MAX('Mediums (Working)'!AM26,'Mediums (Working)'!AN26,'Mediums (Working)'!AO26)-MIN('Mediums (Working)'!AM26,'Mediums (Working)'!AN26,'Mediums (Working)'!AO26)&lt;=$C$4),1,0),0)</f>
        <v>0</v>
      </c>
      <c r="AW27" s="75" t="n">
        <f aca="false">IF(AND(ISNUMBER('Mediums (Working)'!AN26),ISNUMBER('Mediums (Working)'!AO26),ISNUMBER('Mediums (Working)'!AP26)),IF(AND('Mediums (Working)'!AN26&gt;=$C$5,MAX('Mediums (Working)'!AN26,'Mediums (Working)'!AO26,'Mediums (Working)'!AP26)-MIN('Mediums (Working)'!AN26,'Mediums (Working)'!AO26,'Mediums (Working)'!AP26)&lt;=$C$4),1,0),0)</f>
        <v>0</v>
      </c>
      <c r="AX27" s="75" t="n">
        <f aca="false">IF(AND(ISNUMBER('Mediums (Working)'!AO26),ISNUMBER('Mediums (Working)'!AP26),ISNUMBER('Mediums (Working)'!AQ26)),IF(AND('Mediums (Working)'!AO26&gt;=$C$5,MAX('Mediums (Working)'!AO26,'Mediums (Working)'!AP26,'Mediums (Working)'!AQ26)-MIN('Mediums (Working)'!AO26,'Mediums (Working)'!AP26,'Mediums (Working)'!AQ26)&lt;=$C$4),1,0),0)</f>
        <v>0</v>
      </c>
      <c r="AY27" s="46" t="n">
        <v>0</v>
      </c>
      <c r="AZ27" s="46" t="n">
        <v>0</v>
      </c>
    </row>
    <row r="28" customFormat="false" ht="15" hidden="false" customHeight="false" outlineLevel="0" collapsed="false">
      <c r="A28" s="15" t="s">
        <v>222</v>
      </c>
      <c r="B28" s="16" t="s">
        <v>153</v>
      </c>
      <c r="C28" s="73" t="n">
        <f aca="false" t="array" ref="C28:C28">MIN(IF(ISNUMBER('Mediums (Working)'!$C$27:$AQ$27)*('Mediums (Working)'!$C$27:$AQ$27&gt;=$C$3),'Mediums (Working)'!$C$3:$AQ$3,999))</f>
        <v>999</v>
      </c>
      <c r="D28" s="73" t="n">
        <f aca="false">IFERROR(MATCH(1,L28:AZ28,0),999)</f>
        <v>999</v>
      </c>
      <c r="E28" s="73" t="n">
        <f aca="false">MIN(C28,D28)</f>
        <v>999</v>
      </c>
      <c r="F28" s="46" t="str">
        <f aca="false">IF(E28=999,"not finished by last scan",IF(C28&lt;=D28,"70 °F","stall"))</f>
        <v>not finished by last scan</v>
      </c>
      <c r="G28" s="74" t="str">
        <f aca="false">IF(E28=999,"",INDEX('Mediums (Working)'!$C$587:$AQ$587,E28))</f>
        <v/>
      </c>
      <c r="H28" s="47" t="str">
        <f aca="false">IF(E28=999,"",(G28-'Temp Bands'!$C$3)*24)</f>
        <v/>
      </c>
      <c r="I28" s="48" t="str">
        <f aca="false">IF(E28=999,"",INDEX('Mediums (Working)'!$C$27:$AQ$27,E28))</f>
        <v/>
      </c>
      <c r="L28" s="75" t="n">
        <f aca="false">IF(AND(ISNUMBER('Mediums (Working)'!C27),ISNUMBER('Mediums (Working)'!D27),ISNUMBER('Mediums (Working)'!E27)),IF(AND('Mediums (Working)'!C27&gt;=$C$5,MAX('Mediums (Working)'!C27,'Mediums (Working)'!D27,'Mediums (Working)'!E27)-MIN('Mediums (Working)'!C27,'Mediums (Working)'!D27,'Mediums (Working)'!E27)&lt;=$C$4),1,0),0)</f>
        <v>0</v>
      </c>
      <c r="M28" s="75" t="n">
        <f aca="false">IF(AND(ISNUMBER('Mediums (Working)'!D27),ISNUMBER('Mediums (Working)'!E27),ISNUMBER('Mediums (Working)'!F27)),IF(AND('Mediums (Working)'!D27&gt;=$C$5,MAX('Mediums (Working)'!D27,'Mediums (Working)'!E27,'Mediums (Working)'!F27)-MIN('Mediums (Working)'!D27,'Mediums (Working)'!E27,'Mediums (Working)'!F27)&lt;=$C$4),1,0),0)</f>
        <v>0</v>
      </c>
      <c r="N28" s="75" t="n">
        <f aca="false">IF(AND(ISNUMBER('Mediums (Working)'!E27),ISNUMBER('Mediums (Working)'!F27),ISNUMBER('Mediums (Working)'!G27)),IF(AND('Mediums (Working)'!E27&gt;=$C$5,MAX('Mediums (Working)'!E27,'Mediums (Working)'!F27,'Mediums (Working)'!G27)-MIN('Mediums (Working)'!E27,'Mediums (Working)'!F27,'Mediums (Working)'!G27)&lt;=$C$4),1,0),0)</f>
        <v>0</v>
      </c>
      <c r="O28" s="75" t="n">
        <f aca="false">IF(AND(ISNUMBER('Mediums (Working)'!F27),ISNUMBER('Mediums (Working)'!G27),ISNUMBER('Mediums (Working)'!H27)),IF(AND('Mediums (Working)'!F27&gt;=$C$5,MAX('Mediums (Working)'!F27,'Mediums (Working)'!G27,'Mediums (Working)'!H27)-MIN('Mediums (Working)'!F27,'Mediums (Working)'!G27,'Mediums (Working)'!H27)&lt;=$C$4),1,0),0)</f>
        <v>0</v>
      </c>
      <c r="P28" s="75" t="n">
        <f aca="false">IF(AND(ISNUMBER('Mediums (Working)'!G27),ISNUMBER('Mediums (Working)'!H27),ISNUMBER('Mediums (Working)'!I27)),IF(AND('Mediums (Working)'!G27&gt;=$C$5,MAX('Mediums (Working)'!G27,'Mediums (Working)'!H27,'Mediums (Working)'!I27)-MIN('Mediums (Working)'!G27,'Mediums (Working)'!H27,'Mediums (Working)'!I27)&lt;=$C$4),1,0),0)</f>
        <v>0</v>
      </c>
      <c r="Q28" s="75" t="n">
        <f aca="false">IF(AND(ISNUMBER('Mediums (Working)'!H27),ISNUMBER('Mediums (Working)'!I27),ISNUMBER('Mediums (Working)'!J27)),IF(AND('Mediums (Working)'!H27&gt;=$C$5,MAX('Mediums (Working)'!H27,'Mediums (Working)'!I27,'Mediums (Working)'!J27)-MIN('Mediums (Working)'!H27,'Mediums (Working)'!I27,'Mediums (Working)'!J27)&lt;=$C$4),1,0),0)</f>
        <v>0</v>
      </c>
      <c r="R28" s="75" t="n">
        <f aca="false">IF(AND(ISNUMBER('Mediums (Working)'!I27),ISNUMBER('Mediums (Working)'!J27),ISNUMBER('Mediums (Working)'!K27)),IF(AND('Mediums (Working)'!I27&gt;=$C$5,MAX('Mediums (Working)'!I27,'Mediums (Working)'!J27,'Mediums (Working)'!K27)-MIN('Mediums (Working)'!I27,'Mediums (Working)'!J27,'Mediums (Working)'!K27)&lt;=$C$4),1,0),0)</f>
        <v>0</v>
      </c>
      <c r="S28" s="75" t="n">
        <f aca="false">IF(AND(ISNUMBER('Mediums (Working)'!J27),ISNUMBER('Mediums (Working)'!K27),ISNUMBER('Mediums (Working)'!L27)),IF(AND('Mediums (Working)'!J27&gt;=$C$5,MAX('Mediums (Working)'!J27,'Mediums (Working)'!K27,'Mediums (Working)'!L27)-MIN('Mediums (Working)'!J27,'Mediums (Working)'!K27,'Mediums (Working)'!L27)&lt;=$C$4),1,0),0)</f>
        <v>0</v>
      </c>
      <c r="T28" s="75" t="n">
        <f aca="false">IF(AND(ISNUMBER('Mediums (Working)'!K27),ISNUMBER('Mediums (Working)'!L27),ISNUMBER('Mediums (Working)'!M27)),IF(AND('Mediums (Working)'!K27&gt;=$C$5,MAX('Mediums (Working)'!K27,'Mediums (Working)'!L27,'Mediums (Working)'!M27)-MIN('Mediums (Working)'!K27,'Mediums (Working)'!L27,'Mediums (Working)'!M27)&lt;=$C$4),1,0),0)</f>
        <v>0</v>
      </c>
      <c r="U28" s="75" t="n">
        <f aca="false">IF(AND(ISNUMBER('Mediums (Working)'!L27),ISNUMBER('Mediums (Working)'!M27),ISNUMBER('Mediums (Working)'!N27)),IF(AND('Mediums (Working)'!L27&gt;=$C$5,MAX('Mediums (Working)'!L27,'Mediums (Working)'!M27,'Mediums (Working)'!N27)-MIN('Mediums (Working)'!L27,'Mediums (Working)'!M27,'Mediums (Working)'!N27)&lt;=$C$4),1,0),0)</f>
        <v>0</v>
      </c>
      <c r="V28" s="75" t="n">
        <f aca="false">IF(AND(ISNUMBER('Mediums (Working)'!M27),ISNUMBER('Mediums (Working)'!N27),ISNUMBER('Mediums (Working)'!O27)),IF(AND('Mediums (Working)'!M27&gt;=$C$5,MAX('Mediums (Working)'!M27,'Mediums (Working)'!N27,'Mediums (Working)'!O27)-MIN('Mediums (Working)'!M27,'Mediums (Working)'!N27,'Mediums (Working)'!O27)&lt;=$C$4),1,0),0)</f>
        <v>0</v>
      </c>
      <c r="W28" s="75" t="n">
        <f aca="false">IF(AND(ISNUMBER('Mediums (Working)'!N27),ISNUMBER('Mediums (Working)'!O27),ISNUMBER('Mediums (Working)'!P27)),IF(AND('Mediums (Working)'!N27&gt;=$C$5,MAX('Mediums (Working)'!N27,'Mediums (Working)'!O27,'Mediums (Working)'!P27)-MIN('Mediums (Working)'!N27,'Mediums (Working)'!O27,'Mediums (Working)'!P27)&lt;=$C$4),1,0),0)</f>
        <v>0</v>
      </c>
      <c r="X28" s="75" t="n">
        <f aca="false">IF(AND(ISNUMBER('Mediums (Working)'!O27),ISNUMBER('Mediums (Working)'!P27),ISNUMBER('Mediums (Working)'!Q27)),IF(AND('Mediums (Working)'!O27&gt;=$C$5,MAX('Mediums (Working)'!O27,'Mediums (Working)'!P27,'Mediums (Working)'!Q27)-MIN('Mediums (Working)'!O27,'Mediums (Working)'!P27,'Mediums (Working)'!Q27)&lt;=$C$4),1,0),0)</f>
        <v>0</v>
      </c>
      <c r="Y28" s="75" t="n">
        <f aca="false">IF(AND(ISNUMBER('Mediums (Working)'!P27),ISNUMBER('Mediums (Working)'!Q27),ISNUMBER('Mediums (Working)'!R27)),IF(AND('Mediums (Working)'!P27&gt;=$C$5,MAX('Mediums (Working)'!P27,'Mediums (Working)'!Q27,'Mediums (Working)'!R27)-MIN('Mediums (Working)'!P27,'Mediums (Working)'!Q27,'Mediums (Working)'!R27)&lt;=$C$4),1,0),0)</f>
        <v>0</v>
      </c>
      <c r="Z28" s="75" t="n">
        <f aca="false">IF(AND(ISNUMBER('Mediums (Working)'!Q27),ISNUMBER('Mediums (Working)'!R27),ISNUMBER('Mediums (Working)'!S27)),IF(AND('Mediums (Working)'!Q27&gt;=$C$5,MAX('Mediums (Working)'!Q27,'Mediums (Working)'!R27,'Mediums (Working)'!S27)-MIN('Mediums (Working)'!Q27,'Mediums (Working)'!R27,'Mediums (Working)'!S27)&lt;=$C$4),1,0),0)</f>
        <v>0</v>
      </c>
      <c r="AA28" s="75" t="n">
        <f aca="false">IF(AND(ISNUMBER('Mediums (Working)'!R27),ISNUMBER('Mediums (Working)'!S27),ISNUMBER('Mediums (Working)'!T27)),IF(AND('Mediums (Working)'!R27&gt;=$C$5,MAX('Mediums (Working)'!R27,'Mediums (Working)'!S27,'Mediums (Working)'!T27)-MIN('Mediums (Working)'!R27,'Mediums (Working)'!S27,'Mediums (Working)'!T27)&lt;=$C$4),1,0),0)</f>
        <v>0</v>
      </c>
      <c r="AB28" s="75" t="n">
        <f aca="false">IF(AND(ISNUMBER('Mediums (Working)'!S27),ISNUMBER('Mediums (Working)'!T27),ISNUMBER('Mediums (Working)'!U27)),IF(AND('Mediums (Working)'!S27&gt;=$C$5,MAX('Mediums (Working)'!S27,'Mediums (Working)'!T27,'Mediums (Working)'!U27)-MIN('Mediums (Working)'!S27,'Mediums (Working)'!T27,'Mediums (Working)'!U27)&lt;=$C$4),1,0),0)</f>
        <v>0</v>
      </c>
      <c r="AC28" s="75" t="n">
        <f aca="false">IF(AND(ISNUMBER('Mediums (Working)'!T27),ISNUMBER('Mediums (Working)'!U27),ISNUMBER('Mediums (Working)'!V27)),IF(AND('Mediums (Working)'!T27&gt;=$C$5,MAX('Mediums (Working)'!T27,'Mediums (Working)'!U27,'Mediums (Working)'!V27)-MIN('Mediums (Working)'!T27,'Mediums (Working)'!U27,'Mediums (Working)'!V27)&lt;=$C$4),1,0),0)</f>
        <v>0</v>
      </c>
      <c r="AD28" s="75" t="n">
        <f aca="false">IF(AND(ISNUMBER('Mediums (Working)'!U27),ISNUMBER('Mediums (Working)'!V27),ISNUMBER('Mediums (Working)'!W27)),IF(AND('Mediums (Working)'!U27&gt;=$C$5,MAX('Mediums (Working)'!U27,'Mediums (Working)'!V27,'Mediums (Working)'!W27)-MIN('Mediums (Working)'!U27,'Mediums (Working)'!V27,'Mediums (Working)'!W27)&lt;=$C$4),1,0),0)</f>
        <v>0</v>
      </c>
      <c r="AE28" s="75" t="n">
        <f aca="false">IF(AND(ISNUMBER('Mediums (Working)'!V27),ISNUMBER('Mediums (Working)'!W27),ISNUMBER('Mediums (Working)'!X27)),IF(AND('Mediums (Working)'!V27&gt;=$C$5,MAX('Mediums (Working)'!V27,'Mediums (Working)'!W27,'Mediums (Working)'!X27)-MIN('Mediums (Working)'!V27,'Mediums (Working)'!W27,'Mediums (Working)'!X27)&lt;=$C$4),1,0),0)</f>
        <v>0</v>
      </c>
      <c r="AF28" s="75" t="n">
        <f aca="false">IF(AND(ISNUMBER('Mediums (Working)'!W27),ISNUMBER('Mediums (Working)'!X27),ISNUMBER('Mediums (Working)'!Y27)),IF(AND('Mediums (Working)'!W27&gt;=$C$5,MAX('Mediums (Working)'!W27,'Mediums (Working)'!X27,'Mediums (Working)'!Y27)-MIN('Mediums (Working)'!W27,'Mediums (Working)'!X27,'Mediums (Working)'!Y27)&lt;=$C$4),1,0),0)</f>
        <v>0</v>
      </c>
      <c r="AG28" s="75" t="n">
        <f aca="false">IF(AND(ISNUMBER('Mediums (Working)'!X27),ISNUMBER('Mediums (Working)'!Y27),ISNUMBER('Mediums (Working)'!Z27)),IF(AND('Mediums (Working)'!X27&gt;=$C$5,MAX('Mediums (Working)'!X27,'Mediums (Working)'!Y27,'Mediums (Working)'!Z27)-MIN('Mediums (Working)'!X27,'Mediums (Working)'!Y27,'Mediums (Working)'!Z27)&lt;=$C$4),1,0),0)</f>
        <v>0</v>
      </c>
      <c r="AH28" s="75" t="n">
        <f aca="false">IF(AND(ISNUMBER('Mediums (Working)'!Y27),ISNUMBER('Mediums (Working)'!Z27),ISNUMBER('Mediums (Working)'!AA27)),IF(AND('Mediums (Working)'!Y27&gt;=$C$5,MAX('Mediums (Working)'!Y27,'Mediums (Working)'!Z27,'Mediums (Working)'!AA27)-MIN('Mediums (Working)'!Y27,'Mediums (Working)'!Z27,'Mediums (Working)'!AA27)&lt;=$C$4),1,0),0)</f>
        <v>0</v>
      </c>
      <c r="AI28" s="75" t="n">
        <f aca="false">IF(AND(ISNUMBER('Mediums (Working)'!Z27),ISNUMBER('Mediums (Working)'!AA27),ISNUMBER('Mediums (Working)'!AB27)),IF(AND('Mediums (Working)'!Z27&gt;=$C$5,MAX('Mediums (Working)'!Z27,'Mediums (Working)'!AA27,'Mediums (Working)'!AB27)-MIN('Mediums (Working)'!Z27,'Mediums (Working)'!AA27,'Mediums (Working)'!AB27)&lt;=$C$4),1,0),0)</f>
        <v>0</v>
      </c>
      <c r="AJ28" s="75" t="n">
        <f aca="false">IF(AND(ISNUMBER('Mediums (Working)'!AA27),ISNUMBER('Mediums (Working)'!AB27),ISNUMBER('Mediums (Working)'!AC27)),IF(AND('Mediums (Working)'!AA27&gt;=$C$5,MAX('Mediums (Working)'!AA27,'Mediums (Working)'!AB27,'Mediums (Working)'!AC27)-MIN('Mediums (Working)'!AA27,'Mediums (Working)'!AB27,'Mediums (Working)'!AC27)&lt;=$C$4),1,0),0)</f>
        <v>0</v>
      </c>
      <c r="AK28" s="75" t="n">
        <f aca="false">IF(AND(ISNUMBER('Mediums (Working)'!AB27),ISNUMBER('Mediums (Working)'!AC27),ISNUMBER('Mediums (Working)'!AD27)),IF(AND('Mediums (Working)'!AB27&gt;=$C$5,MAX('Mediums (Working)'!AB27,'Mediums (Working)'!AC27,'Mediums (Working)'!AD27)-MIN('Mediums (Working)'!AB27,'Mediums (Working)'!AC27,'Mediums (Working)'!AD27)&lt;=$C$4),1,0),0)</f>
        <v>0</v>
      </c>
      <c r="AL28" s="75" t="n">
        <f aca="false">IF(AND(ISNUMBER('Mediums (Working)'!AC27),ISNUMBER('Mediums (Working)'!AD27),ISNUMBER('Mediums (Working)'!AE27)),IF(AND('Mediums (Working)'!AC27&gt;=$C$5,MAX('Mediums (Working)'!AC27,'Mediums (Working)'!AD27,'Mediums (Working)'!AE27)-MIN('Mediums (Working)'!AC27,'Mediums (Working)'!AD27,'Mediums (Working)'!AE27)&lt;=$C$4),1,0),0)</f>
        <v>0</v>
      </c>
      <c r="AM28" s="75" t="n">
        <f aca="false">IF(AND(ISNUMBER('Mediums (Working)'!AD27),ISNUMBER('Mediums (Working)'!AE27),ISNUMBER('Mediums (Working)'!AF27)),IF(AND('Mediums (Working)'!AD27&gt;=$C$5,MAX('Mediums (Working)'!AD27,'Mediums (Working)'!AE27,'Mediums (Working)'!AF27)-MIN('Mediums (Working)'!AD27,'Mediums (Working)'!AE27,'Mediums (Working)'!AF27)&lt;=$C$4),1,0),0)</f>
        <v>0</v>
      </c>
      <c r="AN28" s="75" t="n">
        <f aca="false">IF(AND(ISNUMBER('Mediums (Working)'!AE27),ISNUMBER('Mediums (Working)'!AF27),ISNUMBER('Mediums (Working)'!AG27)),IF(AND('Mediums (Working)'!AE27&gt;=$C$5,MAX('Mediums (Working)'!AE27,'Mediums (Working)'!AF27,'Mediums (Working)'!AG27)-MIN('Mediums (Working)'!AE27,'Mediums (Working)'!AF27,'Mediums (Working)'!AG27)&lt;=$C$4),1,0),0)</f>
        <v>0</v>
      </c>
      <c r="AO28" s="75" t="n">
        <f aca="false">IF(AND(ISNUMBER('Mediums (Working)'!AF27),ISNUMBER('Mediums (Working)'!AG27),ISNUMBER('Mediums (Working)'!AH27)),IF(AND('Mediums (Working)'!AF27&gt;=$C$5,MAX('Mediums (Working)'!AF27,'Mediums (Working)'!AG27,'Mediums (Working)'!AH27)-MIN('Mediums (Working)'!AF27,'Mediums (Working)'!AG27,'Mediums (Working)'!AH27)&lt;=$C$4),1,0),0)</f>
        <v>0</v>
      </c>
      <c r="AP28" s="75" t="n">
        <f aca="false">IF(AND(ISNUMBER('Mediums (Working)'!AG27),ISNUMBER('Mediums (Working)'!AH27),ISNUMBER('Mediums (Working)'!AI27)),IF(AND('Mediums (Working)'!AG27&gt;=$C$5,MAX('Mediums (Working)'!AG27,'Mediums (Working)'!AH27,'Mediums (Working)'!AI27)-MIN('Mediums (Working)'!AG27,'Mediums (Working)'!AH27,'Mediums (Working)'!AI27)&lt;=$C$4),1,0),0)</f>
        <v>0</v>
      </c>
      <c r="AQ28" s="75" t="n">
        <f aca="false">IF(AND(ISNUMBER('Mediums (Working)'!AH27),ISNUMBER('Mediums (Working)'!AI27),ISNUMBER('Mediums (Working)'!AJ27)),IF(AND('Mediums (Working)'!AH27&gt;=$C$5,MAX('Mediums (Working)'!AH27,'Mediums (Working)'!AI27,'Mediums (Working)'!AJ27)-MIN('Mediums (Working)'!AH27,'Mediums (Working)'!AI27,'Mediums (Working)'!AJ27)&lt;=$C$4),1,0),0)</f>
        <v>0</v>
      </c>
      <c r="AR28" s="75" t="n">
        <f aca="false">IF(AND(ISNUMBER('Mediums (Working)'!AI27),ISNUMBER('Mediums (Working)'!AJ27),ISNUMBER('Mediums (Working)'!AK27)),IF(AND('Mediums (Working)'!AI27&gt;=$C$5,MAX('Mediums (Working)'!AI27,'Mediums (Working)'!AJ27,'Mediums (Working)'!AK27)-MIN('Mediums (Working)'!AI27,'Mediums (Working)'!AJ27,'Mediums (Working)'!AK27)&lt;=$C$4),1,0),0)</f>
        <v>0</v>
      </c>
      <c r="AS28" s="75" t="n">
        <f aca="false">IF(AND(ISNUMBER('Mediums (Working)'!AJ27),ISNUMBER('Mediums (Working)'!AK27),ISNUMBER('Mediums (Working)'!AL27)),IF(AND('Mediums (Working)'!AJ27&gt;=$C$5,MAX('Mediums (Working)'!AJ27,'Mediums (Working)'!AK27,'Mediums (Working)'!AL27)-MIN('Mediums (Working)'!AJ27,'Mediums (Working)'!AK27,'Mediums (Working)'!AL27)&lt;=$C$4),1,0),0)</f>
        <v>0</v>
      </c>
      <c r="AT28" s="75" t="n">
        <f aca="false">IF(AND(ISNUMBER('Mediums (Working)'!AK27),ISNUMBER('Mediums (Working)'!AL27),ISNUMBER('Mediums (Working)'!AM27)),IF(AND('Mediums (Working)'!AK27&gt;=$C$5,MAX('Mediums (Working)'!AK27,'Mediums (Working)'!AL27,'Mediums (Working)'!AM27)-MIN('Mediums (Working)'!AK27,'Mediums (Working)'!AL27,'Mediums (Working)'!AM27)&lt;=$C$4),1,0),0)</f>
        <v>0</v>
      </c>
      <c r="AU28" s="75" t="n">
        <f aca="false">IF(AND(ISNUMBER('Mediums (Working)'!AL27),ISNUMBER('Mediums (Working)'!AM27),ISNUMBER('Mediums (Working)'!AN27)),IF(AND('Mediums (Working)'!AL27&gt;=$C$5,MAX('Mediums (Working)'!AL27,'Mediums (Working)'!AM27,'Mediums (Working)'!AN27)-MIN('Mediums (Working)'!AL27,'Mediums (Working)'!AM27,'Mediums (Working)'!AN27)&lt;=$C$4),1,0),0)</f>
        <v>0</v>
      </c>
      <c r="AV28" s="75" t="n">
        <f aca="false">IF(AND(ISNUMBER('Mediums (Working)'!AM27),ISNUMBER('Mediums (Working)'!AN27),ISNUMBER('Mediums (Working)'!AO27)),IF(AND('Mediums (Working)'!AM27&gt;=$C$5,MAX('Mediums (Working)'!AM27,'Mediums (Working)'!AN27,'Mediums (Working)'!AO27)-MIN('Mediums (Working)'!AM27,'Mediums (Working)'!AN27,'Mediums (Working)'!AO27)&lt;=$C$4),1,0),0)</f>
        <v>0</v>
      </c>
      <c r="AW28" s="75" t="n">
        <f aca="false">IF(AND(ISNUMBER('Mediums (Working)'!AN27),ISNUMBER('Mediums (Working)'!AO27),ISNUMBER('Mediums (Working)'!AP27)),IF(AND('Mediums (Working)'!AN27&gt;=$C$5,MAX('Mediums (Working)'!AN27,'Mediums (Working)'!AO27,'Mediums (Working)'!AP27)-MIN('Mediums (Working)'!AN27,'Mediums (Working)'!AO27,'Mediums (Working)'!AP27)&lt;=$C$4),1,0),0)</f>
        <v>0</v>
      </c>
      <c r="AX28" s="75" t="n">
        <f aca="false">IF(AND(ISNUMBER('Mediums (Working)'!AO27),ISNUMBER('Mediums (Working)'!AP27),ISNUMBER('Mediums (Working)'!AQ27)),IF(AND('Mediums (Working)'!AO27&gt;=$C$5,MAX('Mediums (Working)'!AO27,'Mediums (Working)'!AP27,'Mediums (Working)'!AQ27)-MIN('Mediums (Working)'!AO27,'Mediums (Working)'!AP27,'Mediums (Working)'!AQ27)&lt;=$C$4),1,0),0)</f>
        <v>0</v>
      </c>
      <c r="AY28" s="46" t="n">
        <v>0</v>
      </c>
      <c r="AZ28" s="46" t="n">
        <v>0</v>
      </c>
    </row>
    <row r="29" customFormat="false" ht="15" hidden="false" customHeight="false" outlineLevel="0" collapsed="false">
      <c r="A29" s="15" t="s">
        <v>225</v>
      </c>
      <c r="B29" s="16" t="s">
        <v>153</v>
      </c>
      <c r="C29" s="73" t="n">
        <f aca="false" t="array" ref="C29:C29">MIN(IF(ISNUMBER('Mediums (Working)'!$C$28:$AQ$28)*('Mediums (Working)'!$C$28:$AQ$28&gt;=$C$3),'Mediums (Working)'!$C$3:$AQ$3,999))</f>
        <v>999</v>
      </c>
      <c r="D29" s="73" t="n">
        <f aca="false">IFERROR(MATCH(1,L29:AZ29,0),999)</f>
        <v>999</v>
      </c>
      <c r="E29" s="73" t="n">
        <f aca="false">MIN(C29,D29)</f>
        <v>999</v>
      </c>
      <c r="F29" s="46" t="str">
        <f aca="false">IF(E29=999,"not finished by last scan",IF(C29&lt;=D29,"70 °F","stall"))</f>
        <v>not finished by last scan</v>
      </c>
      <c r="G29" s="74" t="str">
        <f aca="false">IF(E29=999,"",INDEX('Mediums (Working)'!$C$588:$AQ$588,E29))</f>
        <v/>
      </c>
      <c r="H29" s="47" t="str">
        <f aca="false">IF(E29=999,"",(G29-'Temp Bands'!$C$3)*24)</f>
        <v/>
      </c>
      <c r="I29" s="48" t="str">
        <f aca="false">IF(E29=999,"",INDEX('Mediums (Working)'!$C$28:$AQ$28,E29))</f>
        <v/>
      </c>
      <c r="L29" s="75" t="n">
        <f aca="false">IF(AND(ISNUMBER('Mediums (Working)'!C28),ISNUMBER('Mediums (Working)'!D28),ISNUMBER('Mediums (Working)'!E28)),IF(AND('Mediums (Working)'!C28&gt;=$C$5,MAX('Mediums (Working)'!C28,'Mediums (Working)'!D28,'Mediums (Working)'!E28)-MIN('Mediums (Working)'!C28,'Mediums (Working)'!D28,'Mediums (Working)'!E28)&lt;=$C$4),1,0),0)</f>
        <v>0</v>
      </c>
      <c r="M29" s="75" t="n">
        <f aca="false">IF(AND(ISNUMBER('Mediums (Working)'!D28),ISNUMBER('Mediums (Working)'!E28),ISNUMBER('Mediums (Working)'!F28)),IF(AND('Mediums (Working)'!D28&gt;=$C$5,MAX('Mediums (Working)'!D28,'Mediums (Working)'!E28,'Mediums (Working)'!F28)-MIN('Mediums (Working)'!D28,'Mediums (Working)'!E28,'Mediums (Working)'!F28)&lt;=$C$4),1,0),0)</f>
        <v>0</v>
      </c>
      <c r="N29" s="75" t="n">
        <f aca="false">IF(AND(ISNUMBER('Mediums (Working)'!E28),ISNUMBER('Mediums (Working)'!F28),ISNUMBER('Mediums (Working)'!G28)),IF(AND('Mediums (Working)'!E28&gt;=$C$5,MAX('Mediums (Working)'!E28,'Mediums (Working)'!F28,'Mediums (Working)'!G28)-MIN('Mediums (Working)'!E28,'Mediums (Working)'!F28,'Mediums (Working)'!G28)&lt;=$C$4),1,0),0)</f>
        <v>0</v>
      </c>
      <c r="O29" s="75" t="n">
        <f aca="false">IF(AND(ISNUMBER('Mediums (Working)'!F28),ISNUMBER('Mediums (Working)'!G28),ISNUMBER('Mediums (Working)'!H28)),IF(AND('Mediums (Working)'!F28&gt;=$C$5,MAX('Mediums (Working)'!F28,'Mediums (Working)'!G28,'Mediums (Working)'!H28)-MIN('Mediums (Working)'!F28,'Mediums (Working)'!G28,'Mediums (Working)'!H28)&lt;=$C$4),1,0),0)</f>
        <v>0</v>
      </c>
      <c r="P29" s="75" t="n">
        <f aca="false">IF(AND(ISNUMBER('Mediums (Working)'!G28),ISNUMBER('Mediums (Working)'!H28),ISNUMBER('Mediums (Working)'!I28)),IF(AND('Mediums (Working)'!G28&gt;=$C$5,MAX('Mediums (Working)'!G28,'Mediums (Working)'!H28,'Mediums (Working)'!I28)-MIN('Mediums (Working)'!G28,'Mediums (Working)'!H28,'Mediums (Working)'!I28)&lt;=$C$4),1,0),0)</f>
        <v>0</v>
      </c>
      <c r="Q29" s="75" t="n">
        <f aca="false">IF(AND(ISNUMBER('Mediums (Working)'!H28),ISNUMBER('Mediums (Working)'!I28),ISNUMBER('Mediums (Working)'!J28)),IF(AND('Mediums (Working)'!H28&gt;=$C$5,MAX('Mediums (Working)'!H28,'Mediums (Working)'!I28,'Mediums (Working)'!J28)-MIN('Mediums (Working)'!H28,'Mediums (Working)'!I28,'Mediums (Working)'!J28)&lt;=$C$4),1,0),0)</f>
        <v>0</v>
      </c>
      <c r="R29" s="75" t="n">
        <f aca="false">IF(AND(ISNUMBER('Mediums (Working)'!I28),ISNUMBER('Mediums (Working)'!J28),ISNUMBER('Mediums (Working)'!K28)),IF(AND('Mediums (Working)'!I28&gt;=$C$5,MAX('Mediums (Working)'!I28,'Mediums (Working)'!J28,'Mediums (Working)'!K28)-MIN('Mediums (Working)'!I28,'Mediums (Working)'!J28,'Mediums (Working)'!K28)&lt;=$C$4),1,0),0)</f>
        <v>0</v>
      </c>
      <c r="S29" s="75" t="n">
        <f aca="false">IF(AND(ISNUMBER('Mediums (Working)'!J28),ISNUMBER('Mediums (Working)'!K28),ISNUMBER('Mediums (Working)'!L28)),IF(AND('Mediums (Working)'!J28&gt;=$C$5,MAX('Mediums (Working)'!J28,'Mediums (Working)'!K28,'Mediums (Working)'!L28)-MIN('Mediums (Working)'!J28,'Mediums (Working)'!K28,'Mediums (Working)'!L28)&lt;=$C$4),1,0),0)</f>
        <v>0</v>
      </c>
      <c r="T29" s="75" t="n">
        <f aca="false">IF(AND(ISNUMBER('Mediums (Working)'!K28),ISNUMBER('Mediums (Working)'!L28),ISNUMBER('Mediums (Working)'!M28)),IF(AND('Mediums (Working)'!K28&gt;=$C$5,MAX('Mediums (Working)'!K28,'Mediums (Working)'!L28,'Mediums (Working)'!M28)-MIN('Mediums (Working)'!K28,'Mediums (Working)'!L28,'Mediums (Working)'!M28)&lt;=$C$4),1,0),0)</f>
        <v>0</v>
      </c>
      <c r="U29" s="75" t="n">
        <f aca="false">IF(AND(ISNUMBER('Mediums (Working)'!L28),ISNUMBER('Mediums (Working)'!M28),ISNUMBER('Mediums (Working)'!N28)),IF(AND('Mediums (Working)'!L28&gt;=$C$5,MAX('Mediums (Working)'!L28,'Mediums (Working)'!M28,'Mediums (Working)'!N28)-MIN('Mediums (Working)'!L28,'Mediums (Working)'!M28,'Mediums (Working)'!N28)&lt;=$C$4),1,0),0)</f>
        <v>0</v>
      </c>
      <c r="V29" s="75" t="n">
        <f aca="false">IF(AND(ISNUMBER('Mediums (Working)'!M28),ISNUMBER('Mediums (Working)'!N28),ISNUMBER('Mediums (Working)'!O28)),IF(AND('Mediums (Working)'!M28&gt;=$C$5,MAX('Mediums (Working)'!M28,'Mediums (Working)'!N28,'Mediums (Working)'!O28)-MIN('Mediums (Working)'!M28,'Mediums (Working)'!N28,'Mediums (Working)'!O28)&lt;=$C$4),1,0),0)</f>
        <v>0</v>
      </c>
      <c r="W29" s="75" t="n">
        <f aca="false">IF(AND(ISNUMBER('Mediums (Working)'!N28),ISNUMBER('Mediums (Working)'!O28),ISNUMBER('Mediums (Working)'!P28)),IF(AND('Mediums (Working)'!N28&gt;=$C$5,MAX('Mediums (Working)'!N28,'Mediums (Working)'!O28,'Mediums (Working)'!P28)-MIN('Mediums (Working)'!N28,'Mediums (Working)'!O28,'Mediums (Working)'!P28)&lt;=$C$4),1,0),0)</f>
        <v>0</v>
      </c>
      <c r="X29" s="75" t="n">
        <f aca="false">IF(AND(ISNUMBER('Mediums (Working)'!O28),ISNUMBER('Mediums (Working)'!P28),ISNUMBER('Mediums (Working)'!Q28)),IF(AND('Mediums (Working)'!O28&gt;=$C$5,MAX('Mediums (Working)'!O28,'Mediums (Working)'!P28,'Mediums (Working)'!Q28)-MIN('Mediums (Working)'!O28,'Mediums (Working)'!P28,'Mediums (Working)'!Q28)&lt;=$C$4),1,0),0)</f>
        <v>0</v>
      </c>
      <c r="Y29" s="75" t="n">
        <f aca="false">IF(AND(ISNUMBER('Mediums (Working)'!P28),ISNUMBER('Mediums (Working)'!Q28),ISNUMBER('Mediums (Working)'!R28)),IF(AND('Mediums (Working)'!P28&gt;=$C$5,MAX('Mediums (Working)'!P28,'Mediums (Working)'!Q28,'Mediums (Working)'!R28)-MIN('Mediums (Working)'!P28,'Mediums (Working)'!Q28,'Mediums (Working)'!R28)&lt;=$C$4),1,0),0)</f>
        <v>0</v>
      </c>
      <c r="Z29" s="75" t="n">
        <f aca="false">IF(AND(ISNUMBER('Mediums (Working)'!Q28),ISNUMBER('Mediums (Working)'!R28),ISNUMBER('Mediums (Working)'!S28)),IF(AND('Mediums (Working)'!Q28&gt;=$C$5,MAX('Mediums (Working)'!Q28,'Mediums (Working)'!R28,'Mediums (Working)'!S28)-MIN('Mediums (Working)'!Q28,'Mediums (Working)'!R28,'Mediums (Working)'!S28)&lt;=$C$4),1,0),0)</f>
        <v>0</v>
      </c>
      <c r="AA29" s="75" t="n">
        <f aca="false">IF(AND(ISNUMBER('Mediums (Working)'!R28),ISNUMBER('Mediums (Working)'!S28),ISNUMBER('Mediums (Working)'!T28)),IF(AND('Mediums (Working)'!R28&gt;=$C$5,MAX('Mediums (Working)'!R28,'Mediums (Working)'!S28,'Mediums (Working)'!T28)-MIN('Mediums (Working)'!R28,'Mediums (Working)'!S28,'Mediums (Working)'!T28)&lt;=$C$4),1,0),0)</f>
        <v>0</v>
      </c>
      <c r="AB29" s="75" t="n">
        <f aca="false">IF(AND(ISNUMBER('Mediums (Working)'!S28),ISNUMBER('Mediums (Working)'!T28),ISNUMBER('Mediums (Working)'!U28)),IF(AND('Mediums (Working)'!S28&gt;=$C$5,MAX('Mediums (Working)'!S28,'Mediums (Working)'!T28,'Mediums (Working)'!U28)-MIN('Mediums (Working)'!S28,'Mediums (Working)'!T28,'Mediums (Working)'!U28)&lt;=$C$4),1,0),0)</f>
        <v>0</v>
      </c>
      <c r="AC29" s="75" t="n">
        <f aca="false">IF(AND(ISNUMBER('Mediums (Working)'!T28),ISNUMBER('Mediums (Working)'!U28),ISNUMBER('Mediums (Working)'!V28)),IF(AND('Mediums (Working)'!T28&gt;=$C$5,MAX('Mediums (Working)'!T28,'Mediums (Working)'!U28,'Mediums (Working)'!V28)-MIN('Mediums (Working)'!T28,'Mediums (Working)'!U28,'Mediums (Working)'!V28)&lt;=$C$4),1,0),0)</f>
        <v>0</v>
      </c>
      <c r="AD29" s="75" t="n">
        <f aca="false">IF(AND(ISNUMBER('Mediums (Working)'!U28),ISNUMBER('Mediums (Working)'!V28),ISNUMBER('Mediums (Working)'!W28)),IF(AND('Mediums (Working)'!U28&gt;=$C$5,MAX('Mediums (Working)'!U28,'Mediums (Working)'!V28,'Mediums (Working)'!W28)-MIN('Mediums (Working)'!U28,'Mediums (Working)'!V28,'Mediums (Working)'!W28)&lt;=$C$4),1,0),0)</f>
        <v>0</v>
      </c>
      <c r="AE29" s="75" t="n">
        <f aca="false">IF(AND(ISNUMBER('Mediums (Working)'!V28),ISNUMBER('Mediums (Working)'!W28),ISNUMBER('Mediums (Working)'!X28)),IF(AND('Mediums (Working)'!V28&gt;=$C$5,MAX('Mediums (Working)'!V28,'Mediums (Working)'!W28,'Mediums (Working)'!X28)-MIN('Mediums (Working)'!V28,'Mediums (Working)'!W28,'Mediums (Working)'!X28)&lt;=$C$4),1,0),0)</f>
        <v>0</v>
      </c>
      <c r="AF29" s="75" t="n">
        <f aca="false">IF(AND(ISNUMBER('Mediums (Working)'!W28),ISNUMBER('Mediums (Working)'!X28),ISNUMBER('Mediums (Working)'!Y28)),IF(AND('Mediums (Working)'!W28&gt;=$C$5,MAX('Mediums (Working)'!W28,'Mediums (Working)'!X28,'Mediums (Working)'!Y28)-MIN('Mediums (Working)'!W28,'Mediums (Working)'!X28,'Mediums (Working)'!Y28)&lt;=$C$4),1,0),0)</f>
        <v>0</v>
      </c>
      <c r="AG29" s="75" t="n">
        <f aca="false">IF(AND(ISNUMBER('Mediums (Working)'!X28),ISNUMBER('Mediums (Working)'!Y28),ISNUMBER('Mediums (Working)'!Z28)),IF(AND('Mediums (Working)'!X28&gt;=$C$5,MAX('Mediums (Working)'!X28,'Mediums (Working)'!Y28,'Mediums (Working)'!Z28)-MIN('Mediums (Working)'!X28,'Mediums (Working)'!Y28,'Mediums (Working)'!Z28)&lt;=$C$4),1,0),0)</f>
        <v>0</v>
      </c>
      <c r="AH29" s="75" t="n">
        <f aca="false">IF(AND(ISNUMBER('Mediums (Working)'!Y28),ISNUMBER('Mediums (Working)'!Z28),ISNUMBER('Mediums (Working)'!AA28)),IF(AND('Mediums (Working)'!Y28&gt;=$C$5,MAX('Mediums (Working)'!Y28,'Mediums (Working)'!Z28,'Mediums (Working)'!AA28)-MIN('Mediums (Working)'!Y28,'Mediums (Working)'!Z28,'Mediums (Working)'!AA28)&lt;=$C$4),1,0),0)</f>
        <v>0</v>
      </c>
      <c r="AI29" s="75" t="n">
        <f aca="false">IF(AND(ISNUMBER('Mediums (Working)'!Z28),ISNUMBER('Mediums (Working)'!AA28),ISNUMBER('Mediums (Working)'!AB28)),IF(AND('Mediums (Working)'!Z28&gt;=$C$5,MAX('Mediums (Working)'!Z28,'Mediums (Working)'!AA28,'Mediums (Working)'!AB28)-MIN('Mediums (Working)'!Z28,'Mediums (Working)'!AA28,'Mediums (Working)'!AB28)&lt;=$C$4),1,0),0)</f>
        <v>0</v>
      </c>
      <c r="AJ29" s="75" t="n">
        <f aca="false">IF(AND(ISNUMBER('Mediums (Working)'!AA28),ISNUMBER('Mediums (Working)'!AB28),ISNUMBER('Mediums (Working)'!AC28)),IF(AND('Mediums (Working)'!AA28&gt;=$C$5,MAX('Mediums (Working)'!AA28,'Mediums (Working)'!AB28,'Mediums (Working)'!AC28)-MIN('Mediums (Working)'!AA28,'Mediums (Working)'!AB28,'Mediums (Working)'!AC28)&lt;=$C$4),1,0),0)</f>
        <v>0</v>
      </c>
      <c r="AK29" s="75" t="n">
        <f aca="false">IF(AND(ISNUMBER('Mediums (Working)'!AB28),ISNUMBER('Mediums (Working)'!AC28),ISNUMBER('Mediums (Working)'!AD28)),IF(AND('Mediums (Working)'!AB28&gt;=$C$5,MAX('Mediums (Working)'!AB28,'Mediums (Working)'!AC28,'Mediums (Working)'!AD28)-MIN('Mediums (Working)'!AB28,'Mediums (Working)'!AC28,'Mediums (Working)'!AD28)&lt;=$C$4),1,0),0)</f>
        <v>0</v>
      </c>
      <c r="AL29" s="75" t="n">
        <f aca="false">IF(AND(ISNUMBER('Mediums (Working)'!AC28),ISNUMBER('Mediums (Working)'!AD28),ISNUMBER('Mediums (Working)'!AE28)),IF(AND('Mediums (Working)'!AC28&gt;=$C$5,MAX('Mediums (Working)'!AC28,'Mediums (Working)'!AD28,'Mediums (Working)'!AE28)-MIN('Mediums (Working)'!AC28,'Mediums (Working)'!AD28,'Mediums (Working)'!AE28)&lt;=$C$4),1,0),0)</f>
        <v>0</v>
      </c>
      <c r="AM29" s="75" t="n">
        <f aca="false">IF(AND(ISNUMBER('Mediums (Working)'!AD28),ISNUMBER('Mediums (Working)'!AE28),ISNUMBER('Mediums (Working)'!AF28)),IF(AND('Mediums (Working)'!AD28&gt;=$C$5,MAX('Mediums (Working)'!AD28,'Mediums (Working)'!AE28,'Mediums (Working)'!AF28)-MIN('Mediums (Working)'!AD28,'Mediums (Working)'!AE28,'Mediums (Working)'!AF28)&lt;=$C$4),1,0),0)</f>
        <v>0</v>
      </c>
      <c r="AN29" s="75" t="n">
        <f aca="false">IF(AND(ISNUMBER('Mediums (Working)'!AE28),ISNUMBER('Mediums (Working)'!AF28),ISNUMBER('Mediums (Working)'!AG28)),IF(AND('Mediums (Working)'!AE28&gt;=$C$5,MAX('Mediums (Working)'!AE28,'Mediums (Working)'!AF28,'Mediums (Working)'!AG28)-MIN('Mediums (Working)'!AE28,'Mediums (Working)'!AF28,'Mediums (Working)'!AG28)&lt;=$C$4),1,0),0)</f>
        <v>0</v>
      </c>
      <c r="AO29" s="75" t="n">
        <f aca="false">IF(AND(ISNUMBER('Mediums (Working)'!AF28),ISNUMBER('Mediums (Working)'!AG28),ISNUMBER('Mediums (Working)'!AH28)),IF(AND('Mediums (Working)'!AF28&gt;=$C$5,MAX('Mediums (Working)'!AF28,'Mediums (Working)'!AG28,'Mediums (Working)'!AH28)-MIN('Mediums (Working)'!AF28,'Mediums (Working)'!AG28,'Mediums (Working)'!AH28)&lt;=$C$4),1,0),0)</f>
        <v>0</v>
      </c>
      <c r="AP29" s="75" t="n">
        <f aca="false">IF(AND(ISNUMBER('Mediums (Working)'!AG28),ISNUMBER('Mediums (Working)'!AH28),ISNUMBER('Mediums (Working)'!AI28)),IF(AND('Mediums (Working)'!AG28&gt;=$C$5,MAX('Mediums (Working)'!AG28,'Mediums (Working)'!AH28,'Mediums (Working)'!AI28)-MIN('Mediums (Working)'!AG28,'Mediums (Working)'!AH28,'Mediums (Working)'!AI28)&lt;=$C$4),1,0),0)</f>
        <v>0</v>
      </c>
      <c r="AQ29" s="75" t="n">
        <f aca="false">IF(AND(ISNUMBER('Mediums (Working)'!AH28),ISNUMBER('Mediums (Working)'!AI28),ISNUMBER('Mediums (Working)'!AJ28)),IF(AND('Mediums (Working)'!AH28&gt;=$C$5,MAX('Mediums (Working)'!AH28,'Mediums (Working)'!AI28,'Mediums (Working)'!AJ28)-MIN('Mediums (Working)'!AH28,'Mediums (Working)'!AI28,'Mediums (Working)'!AJ28)&lt;=$C$4),1,0),0)</f>
        <v>0</v>
      </c>
      <c r="AR29" s="75" t="n">
        <f aca="false">IF(AND(ISNUMBER('Mediums (Working)'!AI28),ISNUMBER('Mediums (Working)'!AJ28),ISNUMBER('Mediums (Working)'!AK28)),IF(AND('Mediums (Working)'!AI28&gt;=$C$5,MAX('Mediums (Working)'!AI28,'Mediums (Working)'!AJ28,'Mediums (Working)'!AK28)-MIN('Mediums (Working)'!AI28,'Mediums (Working)'!AJ28,'Mediums (Working)'!AK28)&lt;=$C$4),1,0),0)</f>
        <v>0</v>
      </c>
      <c r="AS29" s="75" t="n">
        <f aca="false">IF(AND(ISNUMBER('Mediums (Working)'!AJ28),ISNUMBER('Mediums (Working)'!AK28),ISNUMBER('Mediums (Working)'!AL28)),IF(AND('Mediums (Working)'!AJ28&gt;=$C$5,MAX('Mediums (Working)'!AJ28,'Mediums (Working)'!AK28,'Mediums (Working)'!AL28)-MIN('Mediums (Working)'!AJ28,'Mediums (Working)'!AK28,'Mediums (Working)'!AL28)&lt;=$C$4),1,0),0)</f>
        <v>0</v>
      </c>
      <c r="AT29" s="75" t="n">
        <f aca="false">IF(AND(ISNUMBER('Mediums (Working)'!AK28),ISNUMBER('Mediums (Working)'!AL28),ISNUMBER('Mediums (Working)'!AM28)),IF(AND('Mediums (Working)'!AK28&gt;=$C$5,MAX('Mediums (Working)'!AK28,'Mediums (Working)'!AL28,'Mediums (Working)'!AM28)-MIN('Mediums (Working)'!AK28,'Mediums (Working)'!AL28,'Mediums (Working)'!AM28)&lt;=$C$4),1,0),0)</f>
        <v>0</v>
      </c>
      <c r="AU29" s="75" t="n">
        <f aca="false">IF(AND(ISNUMBER('Mediums (Working)'!AL28),ISNUMBER('Mediums (Working)'!AM28),ISNUMBER('Mediums (Working)'!AN28)),IF(AND('Mediums (Working)'!AL28&gt;=$C$5,MAX('Mediums (Working)'!AL28,'Mediums (Working)'!AM28,'Mediums (Working)'!AN28)-MIN('Mediums (Working)'!AL28,'Mediums (Working)'!AM28,'Mediums (Working)'!AN28)&lt;=$C$4),1,0),0)</f>
        <v>0</v>
      </c>
      <c r="AV29" s="75" t="n">
        <f aca="false">IF(AND(ISNUMBER('Mediums (Working)'!AM28),ISNUMBER('Mediums (Working)'!AN28),ISNUMBER('Mediums (Working)'!AO28)),IF(AND('Mediums (Working)'!AM28&gt;=$C$5,MAX('Mediums (Working)'!AM28,'Mediums (Working)'!AN28,'Mediums (Working)'!AO28)-MIN('Mediums (Working)'!AM28,'Mediums (Working)'!AN28,'Mediums (Working)'!AO28)&lt;=$C$4),1,0),0)</f>
        <v>0</v>
      </c>
      <c r="AW29" s="75" t="n">
        <f aca="false">IF(AND(ISNUMBER('Mediums (Working)'!AN28),ISNUMBER('Mediums (Working)'!AO28),ISNUMBER('Mediums (Working)'!AP28)),IF(AND('Mediums (Working)'!AN28&gt;=$C$5,MAX('Mediums (Working)'!AN28,'Mediums (Working)'!AO28,'Mediums (Working)'!AP28)-MIN('Mediums (Working)'!AN28,'Mediums (Working)'!AO28,'Mediums (Working)'!AP28)&lt;=$C$4),1,0),0)</f>
        <v>0</v>
      </c>
      <c r="AX29" s="75" t="n">
        <f aca="false">IF(AND(ISNUMBER('Mediums (Working)'!AO28),ISNUMBER('Mediums (Working)'!AP28),ISNUMBER('Mediums (Working)'!AQ28)),IF(AND('Mediums (Working)'!AO28&gt;=$C$5,MAX('Mediums (Working)'!AO28,'Mediums (Working)'!AP28,'Mediums (Working)'!AQ28)-MIN('Mediums (Working)'!AO28,'Mediums (Working)'!AP28,'Mediums (Working)'!AQ28)&lt;=$C$4),1,0),0)</f>
        <v>0</v>
      </c>
      <c r="AY29" s="46" t="n">
        <v>0</v>
      </c>
      <c r="AZ29" s="46" t="n">
        <v>0</v>
      </c>
    </row>
    <row r="30" customFormat="false" ht="15" hidden="false" customHeight="false" outlineLevel="0" collapsed="false">
      <c r="A30" s="15" t="s">
        <v>228</v>
      </c>
      <c r="B30" s="16" t="s">
        <v>153</v>
      </c>
      <c r="C30" s="73" t="n">
        <f aca="false" t="array" ref="C30:C30">MIN(IF(ISNUMBER('Mediums (Working)'!$C$29:$AQ$29)*('Mediums (Working)'!$C$29:$AQ$29&gt;=$C$3),'Mediums (Working)'!$C$3:$AQ$3,999))</f>
        <v>999</v>
      </c>
      <c r="D30" s="73" t="n">
        <f aca="false">IFERROR(MATCH(1,L30:AZ30,0),999)</f>
        <v>999</v>
      </c>
      <c r="E30" s="73" t="n">
        <f aca="false">MIN(C30,D30)</f>
        <v>999</v>
      </c>
      <c r="F30" s="46" t="str">
        <f aca="false">IF(E30=999,"not finished by last scan",IF(C30&lt;=D30,"70 °F","stall"))</f>
        <v>not finished by last scan</v>
      </c>
      <c r="G30" s="74" t="str">
        <f aca="false">IF(E30=999,"",INDEX('Mediums (Working)'!$C$589:$AQ$589,E30))</f>
        <v/>
      </c>
      <c r="H30" s="47" t="str">
        <f aca="false">IF(E30=999,"",(G30-'Temp Bands'!$C$3)*24)</f>
        <v/>
      </c>
      <c r="I30" s="48" t="str">
        <f aca="false">IF(E30=999,"",INDEX('Mediums (Working)'!$C$29:$AQ$29,E30))</f>
        <v/>
      </c>
      <c r="L30" s="75" t="n">
        <f aca="false">IF(AND(ISNUMBER('Mediums (Working)'!C29),ISNUMBER('Mediums (Working)'!D29),ISNUMBER('Mediums (Working)'!E29)),IF(AND('Mediums (Working)'!C29&gt;=$C$5,MAX('Mediums (Working)'!C29,'Mediums (Working)'!D29,'Mediums (Working)'!E29)-MIN('Mediums (Working)'!C29,'Mediums (Working)'!D29,'Mediums (Working)'!E29)&lt;=$C$4),1,0),0)</f>
        <v>0</v>
      </c>
      <c r="M30" s="75" t="n">
        <f aca="false">IF(AND(ISNUMBER('Mediums (Working)'!D29),ISNUMBER('Mediums (Working)'!E29),ISNUMBER('Mediums (Working)'!F29)),IF(AND('Mediums (Working)'!D29&gt;=$C$5,MAX('Mediums (Working)'!D29,'Mediums (Working)'!E29,'Mediums (Working)'!F29)-MIN('Mediums (Working)'!D29,'Mediums (Working)'!E29,'Mediums (Working)'!F29)&lt;=$C$4),1,0),0)</f>
        <v>0</v>
      </c>
      <c r="N30" s="75" t="n">
        <f aca="false">IF(AND(ISNUMBER('Mediums (Working)'!E29),ISNUMBER('Mediums (Working)'!F29),ISNUMBER('Mediums (Working)'!G29)),IF(AND('Mediums (Working)'!E29&gt;=$C$5,MAX('Mediums (Working)'!E29,'Mediums (Working)'!F29,'Mediums (Working)'!G29)-MIN('Mediums (Working)'!E29,'Mediums (Working)'!F29,'Mediums (Working)'!G29)&lt;=$C$4),1,0),0)</f>
        <v>0</v>
      </c>
      <c r="O30" s="75" t="n">
        <f aca="false">IF(AND(ISNUMBER('Mediums (Working)'!F29),ISNUMBER('Mediums (Working)'!G29),ISNUMBER('Mediums (Working)'!H29)),IF(AND('Mediums (Working)'!F29&gt;=$C$5,MAX('Mediums (Working)'!F29,'Mediums (Working)'!G29,'Mediums (Working)'!H29)-MIN('Mediums (Working)'!F29,'Mediums (Working)'!G29,'Mediums (Working)'!H29)&lt;=$C$4),1,0),0)</f>
        <v>0</v>
      </c>
      <c r="P30" s="75" t="n">
        <f aca="false">IF(AND(ISNUMBER('Mediums (Working)'!G29),ISNUMBER('Mediums (Working)'!H29),ISNUMBER('Mediums (Working)'!I29)),IF(AND('Mediums (Working)'!G29&gt;=$C$5,MAX('Mediums (Working)'!G29,'Mediums (Working)'!H29,'Mediums (Working)'!I29)-MIN('Mediums (Working)'!G29,'Mediums (Working)'!H29,'Mediums (Working)'!I29)&lt;=$C$4),1,0),0)</f>
        <v>0</v>
      </c>
      <c r="Q30" s="75" t="n">
        <f aca="false">IF(AND(ISNUMBER('Mediums (Working)'!H29),ISNUMBER('Mediums (Working)'!I29),ISNUMBER('Mediums (Working)'!J29)),IF(AND('Mediums (Working)'!H29&gt;=$C$5,MAX('Mediums (Working)'!H29,'Mediums (Working)'!I29,'Mediums (Working)'!J29)-MIN('Mediums (Working)'!H29,'Mediums (Working)'!I29,'Mediums (Working)'!J29)&lt;=$C$4),1,0),0)</f>
        <v>0</v>
      </c>
      <c r="R30" s="75" t="n">
        <f aca="false">IF(AND(ISNUMBER('Mediums (Working)'!I29),ISNUMBER('Mediums (Working)'!J29),ISNUMBER('Mediums (Working)'!K29)),IF(AND('Mediums (Working)'!I29&gt;=$C$5,MAX('Mediums (Working)'!I29,'Mediums (Working)'!J29,'Mediums (Working)'!K29)-MIN('Mediums (Working)'!I29,'Mediums (Working)'!J29,'Mediums (Working)'!K29)&lt;=$C$4),1,0),0)</f>
        <v>0</v>
      </c>
      <c r="S30" s="75" t="n">
        <f aca="false">IF(AND(ISNUMBER('Mediums (Working)'!J29),ISNUMBER('Mediums (Working)'!K29),ISNUMBER('Mediums (Working)'!L29)),IF(AND('Mediums (Working)'!J29&gt;=$C$5,MAX('Mediums (Working)'!J29,'Mediums (Working)'!K29,'Mediums (Working)'!L29)-MIN('Mediums (Working)'!J29,'Mediums (Working)'!K29,'Mediums (Working)'!L29)&lt;=$C$4),1,0),0)</f>
        <v>0</v>
      </c>
      <c r="T30" s="75" t="n">
        <f aca="false">IF(AND(ISNUMBER('Mediums (Working)'!K29),ISNUMBER('Mediums (Working)'!L29),ISNUMBER('Mediums (Working)'!M29)),IF(AND('Mediums (Working)'!K29&gt;=$C$5,MAX('Mediums (Working)'!K29,'Mediums (Working)'!L29,'Mediums (Working)'!M29)-MIN('Mediums (Working)'!K29,'Mediums (Working)'!L29,'Mediums (Working)'!M29)&lt;=$C$4),1,0),0)</f>
        <v>0</v>
      </c>
      <c r="U30" s="75" t="n">
        <f aca="false">IF(AND(ISNUMBER('Mediums (Working)'!L29),ISNUMBER('Mediums (Working)'!M29),ISNUMBER('Mediums (Working)'!N29)),IF(AND('Mediums (Working)'!L29&gt;=$C$5,MAX('Mediums (Working)'!L29,'Mediums (Working)'!M29,'Mediums (Working)'!N29)-MIN('Mediums (Working)'!L29,'Mediums (Working)'!M29,'Mediums (Working)'!N29)&lt;=$C$4),1,0),0)</f>
        <v>0</v>
      </c>
      <c r="V30" s="75" t="n">
        <f aca="false">IF(AND(ISNUMBER('Mediums (Working)'!M29),ISNUMBER('Mediums (Working)'!N29),ISNUMBER('Mediums (Working)'!O29)),IF(AND('Mediums (Working)'!M29&gt;=$C$5,MAX('Mediums (Working)'!M29,'Mediums (Working)'!N29,'Mediums (Working)'!O29)-MIN('Mediums (Working)'!M29,'Mediums (Working)'!N29,'Mediums (Working)'!O29)&lt;=$C$4),1,0),0)</f>
        <v>0</v>
      </c>
      <c r="W30" s="75" t="n">
        <f aca="false">IF(AND(ISNUMBER('Mediums (Working)'!N29),ISNUMBER('Mediums (Working)'!O29),ISNUMBER('Mediums (Working)'!P29)),IF(AND('Mediums (Working)'!N29&gt;=$C$5,MAX('Mediums (Working)'!N29,'Mediums (Working)'!O29,'Mediums (Working)'!P29)-MIN('Mediums (Working)'!N29,'Mediums (Working)'!O29,'Mediums (Working)'!P29)&lt;=$C$4),1,0),0)</f>
        <v>0</v>
      </c>
      <c r="X30" s="75" t="n">
        <f aca="false">IF(AND(ISNUMBER('Mediums (Working)'!O29),ISNUMBER('Mediums (Working)'!P29),ISNUMBER('Mediums (Working)'!Q29)),IF(AND('Mediums (Working)'!O29&gt;=$C$5,MAX('Mediums (Working)'!O29,'Mediums (Working)'!P29,'Mediums (Working)'!Q29)-MIN('Mediums (Working)'!O29,'Mediums (Working)'!P29,'Mediums (Working)'!Q29)&lt;=$C$4),1,0),0)</f>
        <v>0</v>
      </c>
      <c r="Y30" s="75" t="n">
        <f aca="false">IF(AND(ISNUMBER('Mediums (Working)'!P29),ISNUMBER('Mediums (Working)'!Q29),ISNUMBER('Mediums (Working)'!R29)),IF(AND('Mediums (Working)'!P29&gt;=$C$5,MAX('Mediums (Working)'!P29,'Mediums (Working)'!Q29,'Mediums (Working)'!R29)-MIN('Mediums (Working)'!P29,'Mediums (Working)'!Q29,'Mediums (Working)'!R29)&lt;=$C$4),1,0),0)</f>
        <v>0</v>
      </c>
      <c r="Z30" s="75" t="n">
        <f aca="false">IF(AND(ISNUMBER('Mediums (Working)'!Q29),ISNUMBER('Mediums (Working)'!R29),ISNUMBER('Mediums (Working)'!S29)),IF(AND('Mediums (Working)'!Q29&gt;=$C$5,MAX('Mediums (Working)'!Q29,'Mediums (Working)'!R29,'Mediums (Working)'!S29)-MIN('Mediums (Working)'!Q29,'Mediums (Working)'!R29,'Mediums (Working)'!S29)&lt;=$C$4),1,0),0)</f>
        <v>0</v>
      </c>
      <c r="AA30" s="75" t="n">
        <f aca="false">IF(AND(ISNUMBER('Mediums (Working)'!R29),ISNUMBER('Mediums (Working)'!S29),ISNUMBER('Mediums (Working)'!T29)),IF(AND('Mediums (Working)'!R29&gt;=$C$5,MAX('Mediums (Working)'!R29,'Mediums (Working)'!S29,'Mediums (Working)'!T29)-MIN('Mediums (Working)'!R29,'Mediums (Working)'!S29,'Mediums (Working)'!T29)&lt;=$C$4),1,0),0)</f>
        <v>0</v>
      </c>
      <c r="AB30" s="75" t="n">
        <f aca="false">IF(AND(ISNUMBER('Mediums (Working)'!S29),ISNUMBER('Mediums (Working)'!T29),ISNUMBER('Mediums (Working)'!U29)),IF(AND('Mediums (Working)'!S29&gt;=$C$5,MAX('Mediums (Working)'!S29,'Mediums (Working)'!T29,'Mediums (Working)'!U29)-MIN('Mediums (Working)'!S29,'Mediums (Working)'!T29,'Mediums (Working)'!U29)&lt;=$C$4),1,0),0)</f>
        <v>0</v>
      </c>
      <c r="AC30" s="75" t="n">
        <f aca="false">IF(AND(ISNUMBER('Mediums (Working)'!T29),ISNUMBER('Mediums (Working)'!U29),ISNUMBER('Mediums (Working)'!V29)),IF(AND('Mediums (Working)'!T29&gt;=$C$5,MAX('Mediums (Working)'!T29,'Mediums (Working)'!U29,'Mediums (Working)'!V29)-MIN('Mediums (Working)'!T29,'Mediums (Working)'!U29,'Mediums (Working)'!V29)&lt;=$C$4),1,0),0)</f>
        <v>0</v>
      </c>
      <c r="AD30" s="75" t="n">
        <f aca="false">IF(AND(ISNUMBER('Mediums (Working)'!U29),ISNUMBER('Mediums (Working)'!V29),ISNUMBER('Mediums (Working)'!W29)),IF(AND('Mediums (Working)'!U29&gt;=$C$5,MAX('Mediums (Working)'!U29,'Mediums (Working)'!V29,'Mediums (Working)'!W29)-MIN('Mediums (Working)'!U29,'Mediums (Working)'!V29,'Mediums (Working)'!W29)&lt;=$C$4),1,0),0)</f>
        <v>0</v>
      </c>
      <c r="AE30" s="75" t="n">
        <f aca="false">IF(AND(ISNUMBER('Mediums (Working)'!V29),ISNUMBER('Mediums (Working)'!W29),ISNUMBER('Mediums (Working)'!X29)),IF(AND('Mediums (Working)'!V29&gt;=$C$5,MAX('Mediums (Working)'!V29,'Mediums (Working)'!W29,'Mediums (Working)'!X29)-MIN('Mediums (Working)'!V29,'Mediums (Working)'!W29,'Mediums (Working)'!X29)&lt;=$C$4),1,0),0)</f>
        <v>0</v>
      </c>
      <c r="AF30" s="75" t="n">
        <f aca="false">IF(AND(ISNUMBER('Mediums (Working)'!W29),ISNUMBER('Mediums (Working)'!X29),ISNUMBER('Mediums (Working)'!Y29)),IF(AND('Mediums (Working)'!W29&gt;=$C$5,MAX('Mediums (Working)'!W29,'Mediums (Working)'!X29,'Mediums (Working)'!Y29)-MIN('Mediums (Working)'!W29,'Mediums (Working)'!X29,'Mediums (Working)'!Y29)&lt;=$C$4),1,0),0)</f>
        <v>0</v>
      </c>
      <c r="AG30" s="75" t="n">
        <f aca="false">IF(AND(ISNUMBER('Mediums (Working)'!X29),ISNUMBER('Mediums (Working)'!Y29),ISNUMBER('Mediums (Working)'!Z29)),IF(AND('Mediums (Working)'!X29&gt;=$C$5,MAX('Mediums (Working)'!X29,'Mediums (Working)'!Y29,'Mediums (Working)'!Z29)-MIN('Mediums (Working)'!X29,'Mediums (Working)'!Y29,'Mediums (Working)'!Z29)&lt;=$C$4),1,0),0)</f>
        <v>0</v>
      </c>
      <c r="AH30" s="75" t="n">
        <f aca="false">IF(AND(ISNUMBER('Mediums (Working)'!Y29),ISNUMBER('Mediums (Working)'!Z29),ISNUMBER('Mediums (Working)'!AA29)),IF(AND('Mediums (Working)'!Y29&gt;=$C$5,MAX('Mediums (Working)'!Y29,'Mediums (Working)'!Z29,'Mediums (Working)'!AA29)-MIN('Mediums (Working)'!Y29,'Mediums (Working)'!Z29,'Mediums (Working)'!AA29)&lt;=$C$4),1,0),0)</f>
        <v>0</v>
      </c>
      <c r="AI30" s="75" t="n">
        <f aca="false">IF(AND(ISNUMBER('Mediums (Working)'!Z29),ISNUMBER('Mediums (Working)'!AA29),ISNUMBER('Mediums (Working)'!AB29)),IF(AND('Mediums (Working)'!Z29&gt;=$C$5,MAX('Mediums (Working)'!Z29,'Mediums (Working)'!AA29,'Mediums (Working)'!AB29)-MIN('Mediums (Working)'!Z29,'Mediums (Working)'!AA29,'Mediums (Working)'!AB29)&lt;=$C$4),1,0),0)</f>
        <v>0</v>
      </c>
      <c r="AJ30" s="75" t="n">
        <f aca="false">IF(AND(ISNUMBER('Mediums (Working)'!AA29),ISNUMBER('Mediums (Working)'!AB29),ISNUMBER('Mediums (Working)'!AC29)),IF(AND('Mediums (Working)'!AA29&gt;=$C$5,MAX('Mediums (Working)'!AA29,'Mediums (Working)'!AB29,'Mediums (Working)'!AC29)-MIN('Mediums (Working)'!AA29,'Mediums (Working)'!AB29,'Mediums (Working)'!AC29)&lt;=$C$4),1,0),0)</f>
        <v>0</v>
      </c>
      <c r="AK30" s="75" t="n">
        <f aca="false">IF(AND(ISNUMBER('Mediums (Working)'!AB29),ISNUMBER('Mediums (Working)'!AC29),ISNUMBER('Mediums (Working)'!AD29)),IF(AND('Mediums (Working)'!AB29&gt;=$C$5,MAX('Mediums (Working)'!AB29,'Mediums (Working)'!AC29,'Mediums (Working)'!AD29)-MIN('Mediums (Working)'!AB29,'Mediums (Working)'!AC29,'Mediums (Working)'!AD29)&lt;=$C$4),1,0),0)</f>
        <v>0</v>
      </c>
      <c r="AL30" s="75" t="n">
        <f aca="false">IF(AND(ISNUMBER('Mediums (Working)'!AC29),ISNUMBER('Mediums (Working)'!AD29),ISNUMBER('Mediums (Working)'!AE29)),IF(AND('Mediums (Working)'!AC29&gt;=$C$5,MAX('Mediums (Working)'!AC29,'Mediums (Working)'!AD29,'Mediums (Working)'!AE29)-MIN('Mediums (Working)'!AC29,'Mediums (Working)'!AD29,'Mediums (Working)'!AE29)&lt;=$C$4),1,0),0)</f>
        <v>0</v>
      </c>
      <c r="AM30" s="75" t="n">
        <f aca="false">IF(AND(ISNUMBER('Mediums (Working)'!AD29),ISNUMBER('Mediums (Working)'!AE29),ISNUMBER('Mediums (Working)'!AF29)),IF(AND('Mediums (Working)'!AD29&gt;=$C$5,MAX('Mediums (Working)'!AD29,'Mediums (Working)'!AE29,'Mediums (Working)'!AF29)-MIN('Mediums (Working)'!AD29,'Mediums (Working)'!AE29,'Mediums (Working)'!AF29)&lt;=$C$4),1,0),0)</f>
        <v>0</v>
      </c>
      <c r="AN30" s="75" t="n">
        <f aca="false">IF(AND(ISNUMBER('Mediums (Working)'!AE29),ISNUMBER('Mediums (Working)'!AF29),ISNUMBER('Mediums (Working)'!AG29)),IF(AND('Mediums (Working)'!AE29&gt;=$C$5,MAX('Mediums (Working)'!AE29,'Mediums (Working)'!AF29,'Mediums (Working)'!AG29)-MIN('Mediums (Working)'!AE29,'Mediums (Working)'!AF29,'Mediums (Working)'!AG29)&lt;=$C$4),1,0),0)</f>
        <v>0</v>
      </c>
      <c r="AO30" s="75" t="n">
        <f aca="false">IF(AND(ISNUMBER('Mediums (Working)'!AF29),ISNUMBER('Mediums (Working)'!AG29),ISNUMBER('Mediums (Working)'!AH29)),IF(AND('Mediums (Working)'!AF29&gt;=$C$5,MAX('Mediums (Working)'!AF29,'Mediums (Working)'!AG29,'Mediums (Working)'!AH29)-MIN('Mediums (Working)'!AF29,'Mediums (Working)'!AG29,'Mediums (Working)'!AH29)&lt;=$C$4),1,0),0)</f>
        <v>0</v>
      </c>
      <c r="AP30" s="75" t="n">
        <f aca="false">IF(AND(ISNUMBER('Mediums (Working)'!AG29),ISNUMBER('Mediums (Working)'!AH29),ISNUMBER('Mediums (Working)'!AI29)),IF(AND('Mediums (Working)'!AG29&gt;=$C$5,MAX('Mediums (Working)'!AG29,'Mediums (Working)'!AH29,'Mediums (Working)'!AI29)-MIN('Mediums (Working)'!AG29,'Mediums (Working)'!AH29,'Mediums (Working)'!AI29)&lt;=$C$4),1,0),0)</f>
        <v>0</v>
      </c>
      <c r="AQ30" s="75" t="n">
        <f aca="false">IF(AND(ISNUMBER('Mediums (Working)'!AH29),ISNUMBER('Mediums (Working)'!AI29),ISNUMBER('Mediums (Working)'!AJ29)),IF(AND('Mediums (Working)'!AH29&gt;=$C$5,MAX('Mediums (Working)'!AH29,'Mediums (Working)'!AI29,'Mediums (Working)'!AJ29)-MIN('Mediums (Working)'!AH29,'Mediums (Working)'!AI29,'Mediums (Working)'!AJ29)&lt;=$C$4),1,0),0)</f>
        <v>0</v>
      </c>
      <c r="AR30" s="75" t="n">
        <f aca="false">IF(AND(ISNUMBER('Mediums (Working)'!AI29),ISNUMBER('Mediums (Working)'!AJ29),ISNUMBER('Mediums (Working)'!AK29)),IF(AND('Mediums (Working)'!AI29&gt;=$C$5,MAX('Mediums (Working)'!AI29,'Mediums (Working)'!AJ29,'Mediums (Working)'!AK29)-MIN('Mediums (Working)'!AI29,'Mediums (Working)'!AJ29,'Mediums (Working)'!AK29)&lt;=$C$4),1,0),0)</f>
        <v>0</v>
      </c>
      <c r="AS30" s="75" t="n">
        <f aca="false">IF(AND(ISNUMBER('Mediums (Working)'!AJ29),ISNUMBER('Mediums (Working)'!AK29),ISNUMBER('Mediums (Working)'!AL29)),IF(AND('Mediums (Working)'!AJ29&gt;=$C$5,MAX('Mediums (Working)'!AJ29,'Mediums (Working)'!AK29,'Mediums (Working)'!AL29)-MIN('Mediums (Working)'!AJ29,'Mediums (Working)'!AK29,'Mediums (Working)'!AL29)&lt;=$C$4),1,0),0)</f>
        <v>0</v>
      </c>
      <c r="AT30" s="75" t="n">
        <f aca="false">IF(AND(ISNUMBER('Mediums (Working)'!AK29),ISNUMBER('Mediums (Working)'!AL29),ISNUMBER('Mediums (Working)'!AM29)),IF(AND('Mediums (Working)'!AK29&gt;=$C$5,MAX('Mediums (Working)'!AK29,'Mediums (Working)'!AL29,'Mediums (Working)'!AM29)-MIN('Mediums (Working)'!AK29,'Mediums (Working)'!AL29,'Mediums (Working)'!AM29)&lt;=$C$4),1,0),0)</f>
        <v>0</v>
      </c>
      <c r="AU30" s="75" t="n">
        <f aca="false">IF(AND(ISNUMBER('Mediums (Working)'!AL29),ISNUMBER('Mediums (Working)'!AM29),ISNUMBER('Mediums (Working)'!AN29)),IF(AND('Mediums (Working)'!AL29&gt;=$C$5,MAX('Mediums (Working)'!AL29,'Mediums (Working)'!AM29,'Mediums (Working)'!AN29)-MIN('Mediums (Working)'!AL29,'Mediums (Working)'!AM29,'Mediums (Working)'!AN29)&lt;=$C$4),1,0),0)</f>
        <v>0</v>
      </c>
      <c r="AV30" s="75" t="n">
        <f aca="false">IF(AND(ISNUMBER('Mediums (Working)'!AM29),ISNUMBER('Mediums (Working)'!AN29),ISNUMBER('Mediums (Working)'!AO29)),IF(AND('Mediums (Working)'!AM29&gt;=$C$5,MAX('Mediums (Working)'!AM29,'Mediums (Working)'!AN29,'Mediums (Working)'!AO29)-MIN('Mediums (Working)'!AM29,'Mediums (Working)'!AN29,'Mediums (Working)'!AO29)&lt;=$C$4),1,0),0)</f>
        <v>0</v>
      </c>
      <c r="AW30" s="75" t="n">
        <f aca="false">IF(AND(ISNUMBER('Mediums (Working)'!AN29),ISNUMBER('Mediums (Working)'!AO29),ISNUMBER('Mediums (Working)'!AP29)),IF(AND('Mediums (Working)'!AN29&gt;=$C$5,MAX('Mediums (Working)'!AN29,'Mediums (Working)'!AO29,'Mediums (Working)'!AP29)-MIN('Mediums (Working)'!AN29,'Mediums (Working)'!AO29,'Mediums (Working)'!AP29)&lt;=$C$4),1,0),0)</f>
        <v>0</v>
      </c>
      <c r="AX30" s="75" t="n">
        <f aca="false">IF(AND(ISNUMBER('Mediums (Working)'!AO29),ISNUMBER('Mediums (Working)'!AP29),ISNUMBER('Mediums (Working)'!AQ29)),IF(AND('Mediums (Working)'!AO29&gt;=$C$5,MAX('Mediums (Working)'!AO29,'Mediums (Working)'!AP29,'Mediums (Working)'!AQ29)-MIN('Mediums (Working)'!AO29,'Mediums (Working)'!AP29,'Mediums (Working)'!AQ29)&lt;=$C$4),1,0),0)</f>
        <v>0</v>
      </c>
      <c r="AY30" s="46" t="n">
        <v>0</v>
      </c>
      <c r="AZ30" s="46" t="n">
        <v>0</v>
      </c>
    </row>
    <row r="31" customFormat="false" ht="15" hidden="false" customHeight="false" outlineLevel="0" collapsed="false">
      <c r="A31" s="15" t="s">
        <v>231</v>
      </c>
      <c r="B31" s="16" t="s">
        <v>153</v>
      </c>
      <c r="C31" s="73" t="n">
        <f aca="false" t="array" ref="C31:C31">MIN(IF(ISNUMBER('Mediums (Working)'!$C$30:$AQ$30)*('Mediums (Working)'!$C$30:$AQ$30&gt;=$C$3),'Mediums (Working)'!$C$3:$AQ$3,999))</f>
        <v>999</v>
      </c>
      <c r="D31" s="73" t="n">
        <f aca="false">IFERROR(MATCH(1,L31:AZ31,0),999)</f>
        <v>999</v>
      </c>
      <c r="E31" s="73" t="n">
        <f aca="false">MIN(C31,D31)</f>
        <v>999</v>
      </c>
      <c r="F31" s="46" t="str">
        <f aca="false">IF(E31=999,"not finished by last scan",IF(C31&lt;=D31,"70 °F","stall"))</f>
        <v>not finished by last scan</v>
      </c>
      <c r="G31" s="74" t="str">
        <f aca="false">IF(E31=999,"",INDEX('Mediums (Working)'!$C$590:$AQ$590,E31))</f>
        <v/>
      </c>
      <c r="H31" s="47" t="str">
        <f aca="false">IF(E31=999,"",(G31-'Temp Bands'!$C$3)*24)</f>
        <v/>
      </c>
      <c r="I31" s="48" t="str">
        <f aca="false">IF(E31=999,"",INDEX('Mediums (Working)'!$C$30:$AQ$30,E31))</f>
        <v/>
      </c>
      <c r="L31" s="75" t="n">
        <f aca="false">IF(AND(ISNUMBER('Mediums (Working)'!C30),ISNUMBER('Mediums (Working)'!D30),ISNUMBER('Mediums (Working)'!E30)),IF(AND('Mediums (Working)'!C30&gt;=$C$5,MAX('Mediums (Working)'!C30,'Mediums (Working)'!D30,'Mediums (Working)'!E30)-MIN('Mediums (Working)'!C30,'Mediums (Working)'!D30,'Mediums (Working)'!E30)&lt;=$C$4),1,0),0)</f>
        <v>0</v>
      </c>
      <c r="M31" s="75" t="n">
        <f aca="false">IF(AND(ISNUMBER('Mediums (Working)'!D30),ISNUMBER('Mediums (Working)'!E30),ISNUMBER('Mediums (Working)'!F30)),IF(AND('Mediums (Working)'!D30&gt;=$C$5,MAX('Mediums (Working)'!D30,'Mediums (Working)'!E30,'Mediums (Working)'!F30)-MIN('Mediums (Working)'!D30,'Mediums (Working)'!E30,'Mediums (Working)'!F30)&lt;=$C$4),1,0),0)</f>
        <v>0</v>
      </c>
      <c r="N31" s="75" t="n">
        <f aca="false">IF(AND(ISNUMBER('Mediums (Working)'!E30),ISNUMBER('Mediums (Working)'!F30),ISNUMBER('Mediums (Working)'!G30)),IF(AND('Mediums (Working)'!E30&gt;=$C$5,MAX('Mediums (Working)'!E30,'Mediums (Working)'!F30,'Mediums (Working)'!G30)-MIN('Mediums (Working)'!E30,'Mediums (Working)'!F30,'Mediums (Working)'!G30)&lt;=$C$4),1,0),0)</f>
        <v>0</v>
      </c>
      <c r="O31" s="75" t="n">
        <f aca="false">IF(AND(ISNUMBER('Mediums (Working)'!F30),ISNUMBER('Mediums (Working)'!G30),ISNUMBER('Mediums (Working)'!H30)),IF(AND('Mediums (Working)'!F30&gt;=$C$5,MAX('Mediums (Working)'!F30,'Mediums (Working)'!G30,'Mediums (Working)'!H30)-MIN('Mediums (Working)'!F30,'Mediums (Working)'!G30,'Mediums (Working)'!H30)&lt;=$C$4),1,0),0)</f>
        <v>0</v>
      </c>
      <c r="P31" s="75" t="n">
        <f aca="false">IF(AND(ISNUMBER('Mediums (Working)'!G30),ISNUMBER('Mediums (Working)'!H30),ISNUMBER('Mediums (Working)'!I30)),IF(AND('Mediums (Working)'!G30&gt;=$C$5,MAX('Mediums (Working)'!G30,'Mediums (Working)'!H30,'Mediums (Working)'!I30)-MIN('Mediums (Working)'!G30,'Mediums (Working)'!H30,'Mediums (Working)'!I30)&lt;=$C$4),1,0),0)</f>
        <v>0</v>
      </c>
      <c r="Q31" s="75" t="n">
        <f aca="false">IF(AND(ISNUMBER('Mediums (Working)'!H30),ISNUMBER('Mediums (Working)'!I30),ISNUMBER('Mediums (Working)'!J30)),IF(AND('Mediums (Working)'!H30&gt;=$C$5,MAX('Mediums (Working)'!H30,'Mediums (Working)'!I30,'Mediums (Working)'!J30)-MIN('Mediums (Working)'!H30,'Mediums (Working)'!I30,'Mediums (Working)'!J30)&lt;=$C$4),1,0),0)</f>
        <v>0</v>
      </c>
      <c r="R31" s="75" t="n">
        <f aca="false">IF(AND(ISNUMBER('Mediums (Working)'!I30),ISNUMBER('Mediums (Working)'!J30),ISNUMBER('Mediums (Working)'!K30)),IF(AND('Mediums (Working)'!I30&gt;=$C$5,MAX('Mediums (Working)'!I30,'Mediums (Working)'!J30,'Mediums (Working)'!K30)-MIN('Mediums (Working)'!I30,'Mediums (Working)'!J30,'Mediums (Working)'!K30)&lt;=$C$4),1,0),0)</f>
        <v>0</v>
      </c>
      <c r="S31" s="75" t="n">
        <f aca="false">IF(AND(ISNUMBER('Mediums (Working)'!J30),ISNUMBER('Mediums (Working)'!K30),ISNUMBER('Mediums (Working)'!L30)),IF(AND('Mediums (Working)'!J30&gt;=$C$5,MAX('Mediums (Working)'!J30,'Mediums (Working)'!K30,'Mediums (Working)'!L30)-MIN('Mediums (Working)'!J30,'Mediums (Working)'!K30,'Mediums (Working)'!L30)&lt;=$C$4),1,0),0)</f>
        <v>0</v>
      </c>
      <c r="T31" s="75" t="n">
        <f aca="false">IF(AND(ISNUMBER('Mediums (Working)'!K30),ISNUMBER('Mediums (Working)'!L30),ISNUMBER('Mediums (Working)'!M30)),IF(AND('Mediums (Working)'!K30&gt;=$C$5,MAX('Mediums (Working)'!K30,'Mediums (Working)'!L30,'Mediums (Working)'!M30)-MIN('Mediums (Working)'!K30,'Mediums (Working)'!L30,'Mediums (Working)'!M30)&lt;=$C$4),1,0),0)</f>
        <v>0</v>
      </c>
      <c r="U31" s="75" t="n">
        <f aca="false">IF(AND(ISNUMBER('Mediums (Working)'!L30),ISNUMBER('Mediums (Working)'!M30),ISNUMBER('Mediums (Working)'!N30)),IF(AND('Mediums (Working)'!L30&gt;=$C$5,MAX('Mediums (Working)'!L30,'Mediums (Working)'!M30,'Mediums (Working)'!N30)-MIN('Mediums (Working)'!L30,'Mediums (Working)'!M30,'Mediums (Working)'!N30)&lt;=$C$4),1,0),0)</f>
        <v>0</v>
      </c>
      <c r="V31" s="75" t="n">
        <f aca="false">IF(AND(ISNUMBER('Mediums (Working)'!M30),ISNUMBER('Mediums (Working)'!N30),ISNUMBER('Mediums (Working)'!O30)),IF(AND('Mediums (Working)'!M30&gt;=$C$5,MAX('Mediums (Working)'!M30,'Mediums (Working)'!N30,'Mediums (Working)'!O30)-MIN('Mediums (Working)'!M30,'Mediums (Working)'!N30,'Mediums (Working)'!O30)&lt;=$C$4),1,0),0)</f>
        <v>0</v>
      </c>
      <c r="W31" s="75" t="n">
        <f aca="false">IF(AND(ISNUMBER('Mediums (Working)'!N30),ISNUMBER('Mediums (Working)'!O30),ISNUMBER('Mediums (Working)'!P30)),IF(AND('Mediums (Working)'!N30&gt;=$C$5,MAX('Mediums (Working)'!N30,'Mediums (Working)'!O30,'Mediums (Working)'!P30)-MIN('Mediums (Working)'!N30,'Mediums (Working)'!O30,'Mediums (Working)'!P30)&lt;=$C$4),1,0),0)</f>
        <v>0</v>
      </c>
      <c r="X31" s="75" t="n">
        <f aca="false">IF(AND(ISNUMBER('Mediums (Working)'!O30),ISNUMBER('Mediums (Working)'!P30),ISNUMBER('Mediums (Working)'!Q30)),IF(AND('Mediums (Working)'!O30&gt;=$C$5,MAX('Mediums (Working)'!O30,'Mediums (Working)'!P30,'Mediums (Working)'!Q30)-MIN('Mediums (Working)'!O30,'Mediums (Working)'!P30,'Mediums (Working)'!Q30)&lt;=$C$4),1,0),0)</f>
        <v>0</v>
      </c>
      <c r="Y31" s="75" t="n">
        <f aca="false">IF(AND(ISNUMBER('Mediums (Working)'!P30),ISNUMBER('Mediums (Working)'!Q30),ISNUMBER('Mediums (Working)'!R30)),IF(AND('Mediums (Working)'!P30&gt;=$C$5,MAX('Mediums (Working)'!P30,'Mediums (Working)'!Q30,'Mediums (Working)'!R30)-MIN('Mediums (Working)'!P30,'Mediums (Working)'!Q30,'Mediums (Working)'!R30)&lt;=$C$4),1,0),0)</f>
        <v>0</v>
      </c>
      <c r="Z31" s="75" t="n">
        <f aca="false">IF(AND(ISNUMBER('Mediums (Working)'!Q30),ISNUMBER('Mediums (Working)'!R30),ISNUMBER('Mediums (Working)'!S30)),IF(AND('Mediums (Working)'!Q30&gt;=$C$5,MAX('Mediums (Working)'!Q30,'Mediums (Working)'!R30,'Mediums (Working)'!S30)-MIN('Mediums (Working)'!Q30,'Mediums (Working)'!R30,'Mediums (Working)'!S30)&lt;=$C$4),1,0),0)</f>
        <v>0</v>
      </c>
      <c r="AA31" s="75" t="n">
        <f aca="false">IF(AND(ISNUMBER('Mediums (Working)'!R30),ISNUMBER('Mediums (Working)'!S30),ISNUMBER('Mediums (Working)'!T30)),IF(AND('Mediums (Working)'!R30&gt;=$C$5,MAX('Mediums (Working)'!R30,'Mediums (Working)'!S30,'Mediums (Working)'!T30)-MIN('Mediums (Working)'!R30,'Mediums (Working)'!S30,'Mediums (Working)'!T30)&lt;=$C$4),1,0),0)</f>
        <v>0</v>
      </c>
      <c r="AB31" s="75" t="n">
        <f aca="false">IF(AND(ISNUMBER('Mediums (Working)'!S30),ISNUMBER('Mediums (Working)'!T30),ISNUMBER('Mediums (Working)'!U30)),IF(AND('Mediums (Working)'!S30&gt;=$C$5,MAX('Mediums (Working)'!S30,'Mediums (Working)'!T30,'Mediums (Working)'!U30)-MIN('Mediums (Working)'!S30,'Mediums (Working)'!T30,'Mediums (Working)'!U30)&lt;=$C$4),1,0),0)</f>
        <v>0</v>
      </c>
      <c r="AC31" s="75" t="n">
        <f aca="false">IF(AND(ISNUMBER('Mediums (Working)'!T30),ISNUMBER('Mediums (Working)'!U30),ISNUMBER('Mediums (Working)'!V30)),IF(AND('Mediums (Working)'!T30&gt;=$C$5,MAX('Mediums (Working)'!T30,'Mediums (Working)'!U30,'Mediums (Working)'!V30)-MIN('Mediums (Working)'!T30,'Mediums (Working)'!U30,'Mediums (Working)'!V30)&lt;=$C$4),1,0),0)</f>
        <v>0</v>
      </c>
      <c r="AD31" s="75" t="n">
        <f aca="false">IF(AND(ISNUMBER('Mediums (Working)'!U30),ISNUMBER('Mediums (Working)'!V30),ISNUMBER('Mediums (Working)'!W30)),IF(AND('Mediums (Working)'!U30&gt;=$C$5,MAX('Mediums (Working)'!U30,'Mediums (Working)'!V30,'Mediums (Working)'!W30)-MIN('Mediums (Working)'!U30,'Mediums (Working)'!V30,'Mediums (Working)'!W30)&lt;=$C$4),1,0),0)</f>
        <v>0</v>
      </c>
      <c r="AE31" s="75" t="n">
        <f aca="false">IF(AND(ISNUMBER('Mediums (Working)'!V30),ISNUMBER('Mediums (Working)'!W30),ISNUMBER('Mediums (Working)'!X30)),IF(AND('Mediums (Working)'!V30&gt;=$C$5,MAX('Mediums (Working)'!V30,'Mediums (Working)'!W30,'Mediums (Working)'!X30)-MIN('Mediums (Working)'!V30,'Mediums (Working)'!W30,'Mediums (Working)'!X30)&lt;=$C$4),1,0),0)</f>
        <v>0</v>
      </c>
      <c r="AF31" s="75" t="n">
        <f aca="false">IF(AND(ISNUMBER('Mediums (Working)'!W30),ISNUMBER('Mediums (Working)'!X30),ISNUMBER('Mediums (Working)'!Y30)),IF(AND('Mediums (Working)'!W30&gt;=$C$5,MAX('Mediums (Working)'!W30,'Mediums (Working)'!X30,'Mediums (Working)'!Y30)-MIN('Mediums (Working)'!W30,'Mediums (Working)'!X30,'Mediums (Working)'!Y30)&lt;=$C$4),1,0),0)</f>
        <v>0</v>
      </c>
      <c r="AG31" s="75" t="n">
        <f aca="false">IF(AND(ISNUMBER('Mediums (Working)'!X30),ISNUMBER('Mediums (Working)'!Y30),ISNUMBER('Mediums (Working)'!Z30)),IF(AND('Mediums (Working)'!X30&gt;=$C$5,MAX('Mediums (Working)'!X30,'Mediums (Working)'!Y30,'Mediums (Working)'!Z30)-MIN('Mediums (Working)'!X30,'Mediums (Working)'!Y30,'Mediums (Working)'!Z30)&lt;=$C$4),1,0),0)</f>
        <v>0</v>
      </c>
      <c r="AH31" s="75" t="n">
        <f aca="false">IF(AND(ISNUMBER('Mediums (Working)'!Y30),ISNUMBER('Mediums (Working)'!Z30),ISNUMBER('Mediums (Working)'!AA30)),IF(AND('Mediums (Working)'!Y30&gt;=$C$5,MAX('Mediums (Working)'!Y30,'Mediums (Working)'!Z30,'Mediums (Working)'!AA30)-MIN('Mediums (Working)'!Y30,'Mediums (Working)'!Z30,'Mediums (Working)'!AA30)&lt;=$C$4),1,0),0)</f>
        <v>0</v>
      </c>
      <c r="AI31" s="75" t="n">
        <f aca="false">IF(AND(ISNUMBER('Mediums (Working)'!Z30),ISNUMBER('Mediums (Working)'!AA30),ISNUMBER('Mediums (Working)'!AB30)),IF(AND('Mediums (Working)'!Z30&gt;=$C$5,MAX('Mediums (Working)'!Z30,'Mediums (Working)'!AA30,'Mediums (Working)'!AB30)-MIN('Mediums (Working)'!Z30,'Mediums (Working)'!AA30,'Mediums (Working)'!AB30)&lt;=$C$4),1,0),0)</f>
        <v>0</v>
      </c>
      <c r="AJ31" s="75" t="n">
        <f aca="false">IF(AND(ISNUMBER('Mediums (Working)'!AA30),ISNUMBER('Mediums (Working)'!AB30),ISNUMBER('Mediums (Working)'!AC30)),IF(AND('Mediums (Working)'!AA30&gt;=$C$5,MAX('Mediums (Working)'!AA30,'Mediums (Working)'!AB30,'Mediums (Working)'!AC30)-MIN('Mediums (Working)'!AA30,'Mediums (Working)'!AB30,'Mediums (Working)'!AC30)&lt;=$C$4),1,0),0)</f>
        <v>0</v>
      </c>
      <c r="AK31" s="75" t="n">
        <f aca="false">IF(AND(ISNUMBER('Mediums (Working)'!AB30),ISNUMBER('Mediums (Working)'!AC30),ISNUMBER('Mediums (Working)'!AD30)),IF(AND('Mediums (Working)'!AB30&gt;=$C$5,MAX('Mediums (Working)'!AB30,'Mediums (Working)'!AC30,'Mediums (Working)'!AD30)-MIN('Mediums (Working)'!AB30,'Mediums (Working)'!AC30,'Mediums (Working)'!AD30)&lt;=$C$4),1,0),0)</f>
        <v>0</v>
      </c>
      <c r="AL31" s="75" t="n">
        <f aca="false">IF(AND(ISNUMBER('Mediums (Working)'!AC30),ISNUMBER('Mediums (Working)'!AD30),ISNUMBER('Mediums (Working)'!AE30)),IF(AND('Mediums (Working)'!AC30&gt;=$C$5,MAX('Mediums (Working)'!AC30,'Mediums (Working)'!AD30,'Mediums (Working)'!AE30)-MIN('Mediums (Working)'!AC30,'Mediums (Working)'!AD30,'Mediums (Working)'!AE30)&lt;=$C$4),1,0),0)</f>
        <v>0</v>
      </c>
      <c r="AM31" s="75" t="n">
        <f aca="false">IF(AND(ISNUMBER('Mediums (Working)'!AD30),ISNUMBER('Mediums (Working)'!AE30),ISNUMBER('Mediums (Working)'!AF30)),IF(AND('Mediums (Working)'!AD30&gt;=$C$5,MAX('Mediums (Working)'!AD30,'Mediums (Working)'!AE30,'Mediums (Working)'!AF30)-MIN('Mediums (Working)'!AD30,'Mediums (Working)'!AE30,'Mediums (Working)'!AF30)&lt;=$C$4),1,0),0)</f>
        <v>0</v>
      </c>
      <c r="AN31" s="75" t="n">
        <f aca="false">IF(AND(ISNUMBER('Mediums (Working)'!AE30),ISNUMBER('Mediums (Working)'!AF30),ISNUMBER('Mediums (Working)'!AG30)),IF(AND('Mediums (Working)'!AE30&gt;=$C$5,MAX('Mediums (Working)'!AE30,'Mediums (Working)'!AF30,'Mediums (Working)'!AG30)-MIN('Mediums (Working)'!AE30,'Mediums (Working)'!AF30,'Mediums (Working)'!AG30)&lt;=$C$4),1,0),0)</f>
        <v>0</v>
      </c>
      <c r="AO31" s="75" t="n">
        <f aca="false">IF(AND(ISNUMBER('Mediums (Working)'!AF30),ISNUMBER('Mediums (Working)'!AG30),ISNUMBER('Mediums (Working)'!AH30)),IF(AND('Mediums (Working)'!AF30&gt;=$C$5,MAX('Mediums (Working)'!AF30,'Mediums (Working)'!AG30,'Mediums (Working)'!AH30)-MIN('Mediums (Working)'!AF30,'Mediums (Working)'!AG30,'Mediums (Working)'!AH30)&lt;=$C$4),1,0),0)</f>
        <v>0</v>
      </c>
      <c r="AP31" s="75" t="n">
        <f aca="false">IF(AND(ISNUMBER('Mediums (Working)'!AG30),ISNUMBER('Mediums (Working)'!AH30),ISNUMBER('Mediums (Working)'!AI30)),IF(AND('Mediums (Working)'!AG30&gt;=$C$5,MAX('Mediums (Working)'!AG30,'Mediums (Working)'!AH30,'Mediums (Working)'!AI30)-MIN('Mediums (Working)'!AG30,'Mediums (Working)'!AH30,'Mediums (Working)'!AI30)&lt;=$C$4),1,0),0)</f>
        <v>0</v>
      </c>
      <c r="AQ31" s="75" t="n">
        <f aca="false">IF(AND(ISNUMBER('Mediums (Working)'!AH30),ISNUMBER('Mediums (Working)'!AI30),ISNUMBER('Mediums (Working)'!AJ30)),IF(AND('Mediums (Working)'!AH30&gt;=$C$5,MAX('Mediums (Working)'!AH30,'Mediums (Working)'!AI30,'Mediums (Working)'!AJ30)-MIN('Mediums (Working)'!AH30,'Mediums (Working)'!AI30,'Mediums (Working)'!AJ30)&lt;=$C$4),1,0),0)</f>
        <v>0</v>
      </c>
      <c r="AR31" s="75" t="n">
        <f aca="false">IF(AND(ISNUMBER('Mediums (Working)'!AI30),ISNUMBER('Mediums (Working)'!AJ30),ISNUMBER('Mediums (Working)'!AK30)),IF(AND('Mediums (Working)'!AI30&gt;=$C$5,MAX('Mediums (Working)'!AI30,'Mediums (Working)'!AJ30,'Mediums (Working)'!AK30)-MIN('Mediums (Working)'!AI30,'Mediums (Working)'!AJ30,'Mediums (Working)'!AK30)&lt;=$C$4),1,0),0)</f>
        <v>0</v>
      </c>
      <c r="AS31" s="75" t="n">
        <f aca="false">IF(AND(ISNUMBER('Mediums (Working)'!AJ30),ISNUMBER('Mediums (Working)'!AK30),ISNUMBER('Mediums (Working)'!AL30)),IF(AND('Mediums (Working)'!AJ30&gt;=$C$5,MAX('Mediums (Working)'!AJ30,'Mediums (Working)'!AK30,'Mediums (Working)'!AL30)-MIN('Mediums (Working)'!AJ30,'Mediums (Working)'!AK30,'Mediums (Working)'!AL30)&lt;=$C$4),1,0),0)</f>
        <v>0</v>
      </c>
      <c r="AT31" s="75" t="n">
        <f aca="false">IF(AND(ISNUMBER('Mediums (Working)'!AK30),ISNUMBER('Mediums (Working)'!AL30),ISNUMBER('Mediums (Working)'!AM30)),IF(AND('Mediums (Working)'!AK30&gt;=$C$5,MAX('Mediums (Working)'!AK30,'Mediums (Working)'!AL30,'Mediums (Working)'!AM30)-MIN('Mediums (Working)'!AK30,'Mediums (Working)'!AL30,'Mediums (Working)'!AM30)&lt;=$C$4),1,0),0)</f>
        <v>0</v>
      </c>
      <c r="AU31" s="75" t="n">
        <f aca="false">IF(AND(ISNUMBER('Mediums (Working)'!AL30),ISNUMBER('Mediums (Working)'!AM30),ISNUMBER('Mediums (Working)'!AN30)),IF(AND('Mediums (Working)'!AL30&gt;=$C$5,MAX('Mediums (Working)'!AL30,'Mediums (Working)'!AM30,'Mediums (Working)'!AN30)-MIN('Mediums (Working)'!AL30,'Mediums (Working)'!AM30,'Mediums (Working)'!AN30)&lt;=$C$4),1,0),0)</f>
        <v>0</v>
      </c>
      <c r="AV31" s="75" t="n">
        <f aca="false">IF(AND(ISNUMBER('Mediums (Working)'!AM30),ISNUMBER('Mediums (Working)'!AN30),ISNUMBER('Mediums (Working)'!AO30)),IF(AND('Mediums (Working)'!AM30&gt;=$C$5,MAX('Mediums (Working)'!AM30,'Mediums (Working)'!AN30,'Mediums (Working)'!AO30)-MIN('Mediums (Working)'!AM30,'Mediums (Working)'!AN30,'Mediums (Working)'!AO30)&lt;=$C$4),1,0),0)</f>
        <v>0</v>
      </c>
      <c r="AW31" s="75" t="n">
        <f aca="false">IF(AND(ISNUMBER('Mediums (Working)'!AN30),ISNUMBER('Mediums (Working)'!AO30),ISNUMBER('Mediums (Working)'!AP30)),IF(AND('Mediums (Working)'!AN30&gt;=$C$5,MAX('Mediums (Working)'!AN30,'Mediums (Working)'!AO30,'Mediums (Working)'!AP30)-MIN('Mediums (Working)'!AN30,'Mediums (Working)'!AO30,'Mediums (Working)'!AP30)&lt;=$C$4),1,0),0)</f>
        <v>0</v>
      </c>
      <c r="AX31" s="75" t="n">
        <f aca="false">IF(AND(ISNUMBER('Mediums (Working)'!AO30),ISNUMBER('Mediums (Working)'!AP30),ISNUMBER('Mediums (Working)'!AQ30)),IF(AND('Mediums (Working)'!AO30&gt;=$C$5,MAX('Mediums (Working)'!AO30,'Mediums (Working)'!AP30,'Mediums (Working)'!AQ30)-MIN('Mediums (Working)'!AO30,'Mediums (Working)'!AP30,'Mediums (Working)'!AQ30)&lt;=$C$4),1,0),0)</f>
        <v>0</v>
      </c>
      <c r="AY31" s="46" t="n">
        <v>0</v>
      </c>
      <c r="AZ31" s="46" t="n">
        <v>0</v>
      </c>
    </row>
    <row r="32" customFormat="false" ht="15" hidden="false" customHeight="false" outlineLevel="0" collapsed="false">
      <c r="A32" s="15" t="s">
        <v>234</v>
      </c>
      <c r="B32" s="16" t="s">
        <v>153</v>
      </c>
      <c r="C32" s="73" t="n">
        <f aca="false" t="array" ref="C32:C32">MIN(IF(ISNUMBER('Mediums (Working)'!$C$31:$AQ$31)*('Mediums (Working)'!$C$31:$AQ$31&gt;=$C$3),'Mediums (Working)'!$C$3:$AQ$3,999))</f>
        <v>40</v>
      </c>
      <c r="D32" s="73" t="n">
        <f aca="false">IFERROR(MATCH(1,L32:AZ32,0),999)</f>
        <v>999</v>
      </c>
      <c r="E32" s="73" t="n">
        <f aca="false">MIN(C32,D32)</f>
        <v>40</v>
      </c>
      <c r="F32" s="46" t="str">
        <f aca="false">IF(E32=999,"not finished by last scan",IF(C32&lt;=D32,"70 °F","stall"))</f>
        <v>70 °F</v>
      </c>
      <c r="G32" s="74" t="n">
        <f aca="false">IF(E32=999,"",INDEX('Mediums (Working)'!$C$591:$AQ$591,E32))</f>
        <v>46299.1859143519</v>
      </c>
      <c r="H32" s="47" t="n">
        <f aca="false">IF(E32=999,"",(G32-'Temp Bands'!$C$3)*24)</f>
        <v>13.4619444444444</v>
      </c>
      <c r="I32" s="48" t="n">
        <f aca="false">IF(E32=999,"",INDEX('Mediums (Working)'!$C$31:$AQ$31,E32))</f>
        <v>71.0544791641471</v>
      </c>
      <c r="L32" s="75" t="n">
        <f aca="false">IF(AND(ISNUMBER('Mediums (Working)'!C31),ISNUMBER('Mediums (Working)'!D31),ISNUMBER('Mediums (Working)'!E31)),IF(AND('Mediums (Working)'!C31&gt;=$C$5,MAX('Mediums (Working)'!C31,'Mediums (Working)'!D31,'Mediums (Working)'!E31)-MIN('Mediums (Working)'!C31,'Mediums (Working)'!D31,'Mediums (Working)'!E31)&lt;=$C$4),1,0),0)</f>
        <v>0</v>
      </c>
      <c r="M32" s="75" t="n">
        <f aca="false">IF(AND(ISNUMBER('Mediums (Working)'!D31),ISNUMBER('Mediums (Working)'!E31),ISNUMBER('Mediums (Working)'!F31)),IF(AND('Mediums (Working)'!D31&gt;=$C$5,MAX('Mediums (Working)'!D31,'Mediums (Working)'!E31,'Mediums (Working)'!F31)-MIN('Mediums (Working)'!D31,'Mediums (Working)'!E31,'Mediums (Working)'!F31)&lt;=$C$4),1,0),0)</f>
        <v>0</v>
      </c>
      <c r="N32" s="75" t="n">
        <f aca="false">IF(AND(ISNUMBER('Mediums (Working)'!E31),ISNUMBER('Mediums (Working)'!F31),ISNUMBER('Mediums (Working)'!G31)),IF(AND('Mediums (Working)'!E31&gt;=$C$5,MAX('Mediums (Working)'!E31,'Mediums (Working)'!F31,'Mediums (Working)'!G31)-MIN('Mediums (Working)'!E31,'Mediums (Working)'!F31,'Mediums (Working)'!G31)&lt;=$C$4),1,0),0)</f>
        <v>0</v>
      </c>
      <c r="O32" s="75" t="n">
        <f aca="false">IF(AND(ISNUMBER('Mediums (Working)'!F31),ISNUMBER('Mediums (Working)'!G31),ISNUMBER('Mediums (Working)'!H31)),IF(AND('Mediums (Working)'!F31&gt;=$C$5,MAX('Mediums (Working)'!F31,'Mediums (Working)'!G31,'Mediums (Working)'!H31)-MIN('Mediums (Working)'!F31,'Mediums (Working)'!G31,'Mediums (Working)'!H31)&lt;=$C$4),1,0),0)</f>
        <v>0</v>
      </c>
      <c r="P32" s="75" t="n">
        <f aca="false">IF(AND(ISNUMBER('Mediums (Working)'!G31),ISNUMBER('Mediums (Working)'!H31),ISNUMBER('Mediums (Working)'!I31)),IF(AND('Mediums (Working)'!G31&gt;=$C$5,MAX('Mediums (Working)'!G31,'Mediums (Working)'!H31,'Mediums (Working)'!I31)-MIN('Mediums (Working)'!G31,'Mediums (Working)'!H31,'Mediums (Working)'!I31)&lt;=$C$4),1,0),0)</f>
        <v>0</v>
      </c>
      <c r="Q32" s="75" t="n">
        <f aca="false">IF(AND(ISNUMBER('Mediums (Working)'!H31),ISNUMBER('Mediums (Working)'!I31),ISNUMBER('Mediums (Working)'!J31)),IF(AND('Mediums (Working)'!H31&gt;=$C$5,MAX('Mediums (Working)'!H31,'Mediums (Working)'!I31,'Mediums (Working)'!J31)-MIN('Mediums (Working)'!H31,'Mediums (Working)'!I31,'Mediums (Working)'!J31)&lt;=$C$4),1,0),0)</f>
        <v>0</v>
      </c>
      <c r="R32" s="75" t="n">
        <f aca="false">IF(AND(ISNUMBER('Mediums (Working)'!I31),ISNUMBER('Mediums (Working)'!J31),ISNUMBER('Mediums (Working)'!K31)),IF(AND('Mediums (Working)'!I31&gt;=$C$5,MAX('Mediums (Working)'!I31,'Mediums (Working)'!J31,'Mediums (Working)'!K31)-MIN('Mediums (Working)'!I31,'Mediums (Working)'!J31,'Mediums (Working)'!K31)&lt;=$C$4),1,0),0)</f>
        <v>0</v>
      </c>
      <c r="S32" s="75" t="n">
        <f aca="false">IF(AND(ISNUMBER('Mediums (Working)'!J31),ISNUMBER('Mediums (Working)'!K31),ISNUMBER('Mediums (Working)'!L31)),IF(AND('Mediums (Working)'!J31&gt;=$C$5,MAX('Mediums (Working)'!J31,'Mediums (Working)'!K31,'Mediums (Working)'!L31)-MIN('Mediums (Working)'!J31,'Mediums (Working)'!K31,'Mediums (Working)'!L31)&lt;=$C$4),1,0),0)</f>
        <v>0</v>
      </c>
      <c r="T32" s="75" t="n">
        <f aca="false">IF(AND(ISNUMBER('Mediums (Working)'!K31),ISNUMBER('Mediums (Working)'!L31),ISNUMBER('Mediums (Working)'!M31)),IF(AND('Mediums (Working)'!K31&gt;=$C$5,MAX('Mediums (Working)'!K31,'Mediums (Working)'!L31,'Mediums (Working)'!M31)-MIN('Mediums (Working)'!K31,'Mediums (Working)'!L31,'Mediums (Working)'!M31)&lt;=$C$4),1,0),0)</f>
        <v>0</v>
      </c>
      <c r="U32" s="75" t="n">
        <f aca="false">IF(AND(ISNUMBER('Mediums (Working)'!L31),ISNUMBER('Mediums (Working)'!M31),ISNUMBER('Mediums (Working)'!N31)),IF(AND('Mediums (Working)'!L31&gt;=$C$5,MAX('Mediums (Working)'!L31,'Mediums (Working)'!M31,'Mediums (Working)'!N31)-MIN('Mediums (Working)'!L31,'Mediums (Working)'!M31,'Mediums (Working)'!N31)&lt;=$C$4),1,0),0)</f>
        <v>0</v>
      </c>
      <c r="V32" s="75" t="n">
        <f aca="false">IF(AND(ISNUMBER('Mediums (Working)'!M31),ISNUMBER('Mediums (Working)'!N31),ISNUMBER('Mediums (Working)'!O31)),IF(AND('Mediums (Working)'!M31&gt;=$C$5,MAX('Mediums (Working)'!M31,'Mediums (Working)'!N31,'Mediums (Working)'!O31)-MIN('Mediums (Working)'!M31,'Mediums (Working)'!N31,'Mediums (Working)'!O31)&lt;=$C$4),1,0),0)</f>
        <v>0</v>
      </c>
      <c r="W32" s="75" t="n">
        <f aca="false">IF(AND(ISNUMBER('Mediums (Working)'!N31),ISNUMBER('Mediums (Working)'!O31),ISNUMBER('Mediums (Working)'!P31)),IF(AND('Mediums (Working)'!N31&gt;=$C$5,MAX('Mediums (Working)'!N31,'Mediums (Working)'!O31,'Mediums (Working)'!P31)-MIN('Mediums (Working)'!N31,'Mediums (Working)'!O31,'Mediums (Working)'!P31)&lt;=$C$4),1,0),0)</f>
        <v>0</v>
      </c>
      <c r="X32" s="75" t="n">
        <f aca="false">IF(AND(ISNUMBER('Mediums (Working)'!O31),ISNUMBER('Mediums (Working)'!P31),ISNUMBER('Mediums (Working)'!Q31)),IF(AND('Mediums (Working)'!O31&gt;=$C$5,MAX('Mediums (Working)'!O31,'Mediums (Working)'!P31,'Mediums (Working)'!Q31)-MIN('Mediums (Working)'!O31,'Mediums (Working)'!P31,'Mediums (Working)'!Q31)&lt;=$C$4),1,0),0)</f>
        <v>0</v>
      </c>
      <c r="Y32" s="75" t="n">
        <f aca="false">IF(AND(ISNUMBER('Mediums (Working)'!P31),ISNUMBER('Mediums (Working)'!Q31),ISNUMBER('Mediums (Working)'!R31)),IF(AND('Mediums (Working)'!P31&gt;=$C$5,MAX('Mediums (Working)'!P31,'Mediums (Working)'!Q31,'Mediums (Working)'!R31)-MIN('Mediums (Working)'!P31,'Mediums (Working)'!Q31,'Mediums (Working)'!R31)&lt;=$C$4),1,0),0)</f>
        <v>0</v>
      </c>
      <c r="Z32" s="75" t="n">
        <f aca="false">IF(AND(ISNUMBER('Mediums (Working)'!Q31),ISNUMBER('Mediums (Working)'!R31),ISNUMBER('Mediums (Working)'!S31)),IF(AND('Mediums (Working)'!Q31&gt;=$C$5,MAX('Mediums (Working)'!Q31,'Mediums (Working)'!R31,'Mediums (Working)'!S31)-MIN('Mediums (Working)'!Q31,'Mediums (Working)'!R31,'Mediums (Working)'!S31)&lt;=$C$4),1,0),0)</f>
        <v>0</v>
      </c>
      <c r="AA32" s="75" t="n">
        <f aca="false">IF(AND(ISNUMBER('Mediums (Working)'!R31),ISNUMBER('Mediums (Working)'!S31),ISNUMBER('Mediums (Working)'!T31)),IF(AND('Mediums (Working)'!R31&gt;=$C$5,MAX('Mediums (Working)'!R31,'Mediums (Working)'!S31,'Mediums (Working)'!T31)-MIN('Mediums (Working)'!R31,'Mediums (Working)'!S31,'Mediums (Working)'!T31)&lt;=$C$4),1,0),0)</f>
        <v>0</v>
      </c>
      <c r="AB32" s="75" t="n">
        <f aca="false">IF(AND(ISNUMBER('Mediums (Working)'!S31),ISNUMBER('Mediums (Working)'!T31),ISNUMBER('Mediums (Working)'!U31)),IF(AND('Mediums (Working)'!S31&gt;=$C$5,MAX('Mediums (Working)'!S31,'Mediums (Working)'!T31,'Mediums (Working)'!U31)-MIN('Mediums (Working)'!S31,'Mediums (Working)'!T31,'Mediums (Working)'!U31)&lt;=$C$4),1,0),0)</f>
        <v>0</v>
      </c>
      <c r="AC32" s="75" t="n">
        <f aca="false">IF(AND(ISNUMBER('Mediums (Working)'!T31),ISNUMBER('Mediums (Working)'!U31),ISNUMBER('Mediums (Working)'!V31)),IF(AND('Mediums (Working)'!T31&gt;=$C$5,MAX('Mediums (Working)'!T31,'Mediums (Working)'!U31,'Mediums (Working)'!V31)-MIN('Mediums (Working)'!T31,'Mediums (Working)'!U31,'Mediums (Working)'!V31)&lt;=$C$4),1,0),0)</f>
        <v>0</v>
      </c>
      <c r="AD32" s="75" t="n">
        <f aca="false">IF(AND(ISNUMBER('Mediums (Working)'!U31),ISNUMBER('Mediums (Working)'!V31),ISNUMBER('Mediums (Working)'!W31)),IF(AND('Mediums (Working)'!U31&gt;=$C$5,MAX('Mediums (Working)'!U31,'Mediums (Working)'!V31,'Mediums (Working)'!W31)-MIN('Mediums (Working)'!U31,'Mediums (Working)'!V31,'Mediums (Working)'!W31)&lt;=$C$4),1,0),0)</f>
        <v>0</v>
      </c>
      <c r="AE32" s="75" t="n">
        <f aca="false">IF(AND(ISNUMBER('Mediums (Working)'!V31),ISNUMBER('Mediums (Working)'!W31),ISNUMBER('Mediums (Working)'!X31)),IF(AND('Mediums (Working)'!V31&gt;=$C$5,MAX('Mediums (Working)'!V31,'Mediums (Working)'!W31,'Mediums (Working)'!X31)-MIN('Mediums (Working)'!V31,'Mediums (Working)'!W31,'Mediums (Working)'!X31)&lt;=$C$4),1,0),0)</f>
        <v>0</v>
      </c>
      <c r="AF32" s="75" t="n">
        <f aca="false">IF(AND(ISNUMBER('Mediums (Working)'!W31),ISNUMBER('Mediums (Working)'!X31),ISNUMBER('Mediums (Working)'!Y31)),IF(AND('Mediums (Working)'!W31&gt;=$C$5,MAX('Mediums (Working)'!W31,'Mediums (Working)'!X31,'Mediums (Working)'!Y31)-MIN('Mediums (Working)'!W31,'Mediums (Working)'!X31,'Mediums (Working)'!Y31)&lt;=$C$4),1,0),0)</f>
        <v>0</v>
      </c>
      <c r="AG32" s="75" t="n">
        <f aca="false">IF(AND(ISNUMBER('Mediums (Working)'!X31),ISNUMBER('Mediums (Working)'!Y31),ISNUMBER('Mediums (Working)'!Z31)),IF(AND('Mediums (Working)'!X31&gt;=$C$5,MAX('Mediums (Working)'!X31,'Mediums (Working)'!Y31,'Mediums (Working)'!Z31)-MIN('Mediums (Working)'!X31,'Mediums (Working)'!Y31,'Mediums (Working)'!Z31)&lt;=$C$4),1,0),0)</f>
        <v>0</v>
      </c>
      <c r="AH32" s="75" t="n">
        <f aca="false">IF(AND(ISNUMBER('Mediums (Working)'!Y31),ISNUMBER('Mediums (Working)'!Z31),ISNUMBER('Mediums (Working)'!AA31)),IF(AND('Mediums (Working)'!Y31&gt;=$C$5,MAX('Mediums (Working)'!Y31,'Mediums (Working)'!Z31,'Mediums (Working)'!AA31)-MIN('Mediums (Working)'!Y31,'Mediums (Working)'!Z31,'Mediums (Working)'!AA31)&lt;=$C$4),1,0),0)</f>
        <v>0</v>
      </c>
      <c r="AI32" s="75" t="n">
        <f aca="false">IF(AND(ISNUMBER('Mediums (Working)'!Z31),ISNUMBER('Mediums (Working)'!AA31),ISNUMBER('Mediums (Working)'!AB31)),IF(AND('Mediums (Working)'!Z31&gt;=$C$5,MAX('Mediums (Working)'!Z31,'Mediums (Working)'!AA31,'Mediums (Working)'!AB31)-MIN('Mediums (Working)'!Z31,'Mediums (Working)'!AA31,'Mediums (Working)'!AB31)&lt;=$C$4),1,0),0)</f>
        <v>0</v>
      </c>
      <c r="AJ32" s="75" t="n">
        <f aca="false">IF(AND(ISNUMBER('Mediums (Working)'!AA31),ISNUMBER('Mediums (Working)'!AB31),ISNUMBER('Mediums (Working)'!AC31)),IF(AND('Mediums (Working)'!AA31&gt;=$C$5,MAX('Mediums (Working)'!AA31,'Mediums (Working)'!AB31,'Mediums (Working)'!AC31)-MIN('Mediums (Working)'!AA31,'Mediums (Working)'!AB31,'Mediums (Working)'!AC31)&lt;=$C$4),1,0),0)</f>
        <v>0</v>
      </c>
      <c r="AK32" s="75" t="n">
        <f aca="false">IF(AND(ISNUMBER('Mediums (Working)'!AB31),ISNUMBER('Mediums (Working)'!AC31),ISNUMBER('Mediums (Working)'!AD31)),IF(AND('Mediums (Working)'!AB31&gt;=$C$5,MAX('Mediums (Working)'!AB31,'Mediums (Working)'!AC31,'Mediums (Working)'!AD31)-MIN('Mediums (Working)'!AB31,'Mediums (Working)'!AC31,'Mediums (Working)'!AD31)&lt;=$C$4),1,0),0)</f>
        <v>0</v>
      </c>
      <c r="AL32" s="75" t="n">
        <f aca="false">IF(AND(ISNUMBER('Mediums (Working)'!AC31),ISNUMBER('Mediums (Working)'!AD31),ISNUMBER('Mediums (Working)'!AE31)),IF(AND('Mediums (Working)'!AC31&gt;=$C$5,MAX('Mediums (Working)'!AC31,'Mediums (Working)'!AD31,'Mediums (Working)'!AE31)-MIN('Mediums (Working)'!AC31,'Mediums (Working)'!AD31,'Mediums (Working)'!AE31)&lt;=$C$4),1,0),0)</f>
        <v>0</v>
      </c>
      <c r="AM32" s="75" t="n">
        <f aca="false">IF(AND(ISNUMBER('Mediums (Working)'!AD31),ISNUMBER('Mediums (Working)'!AE31),ISNUMBER('Mediums (Working)'!AF31)),IF(AND('Mediums (Working)'!AD31&gt;=$C$5,MAX('Mediums (Working)'!AD31,'Mediums (Working)'!AE31,'Mediums (Working)'!AF31)-MIN('Mediums (Working)'!AD31,'Mediums (Working)'!AE31,'Mediums (Working)'!AF31)&lt;=$C$4),1,0),0)</f>
        <v>0</v>
      </c>
      <c r="AN32" s="75" t="n">
        <f aca="false">IF(AND(ISNUMBER('Mediums (Working)'!AE31),ISNUMBER('Mediums (Working)'!AF31),ISNUMBER('Mediums (Working)'!AG31)),IF(AND('Mediums (Working)'!AE31&gt;=$C$5,MAX('Mediums (Working)'!AE31,'Mediums (Working)'!AF31,'Mediums (Working)'!AG31)-MIN('Mediums (Working)'!AE31,'Mediums (Working)'!AF31,'Mediums (Working)'!AG31)&lt;=$C$4),1,0),0)</f>
        <v>0</v>
      </c>
      <c r="AO32" s="75" t="n">
        <f aca="false">IF(AND(ISNUMBER('Mediums (Working)'!AF31),ISNUMBER('Mediums (Working)'!AG31),ISNUMBER('Mediums (Working)'!AH31)),IF(AND('Mediums (Working)'!AF31&gt;=$C$5,MAX('Mediums (Working)'!AF31,'Mediums (Working)'!AG31,'Mediums (Working)'!AH31)-MIN('Mediums (Working)'!AF31,'Mediums (Working)'!AG31,'Mediums (Working)'!AH31)&lt;=$C$4),1,0),0)</f>
        <v>0</v>
      </c>
      <c r="AP32" s="75" t="n">
        <f aca="false">IF(AND(ISNUMBER('Mediums (Working)'!AG31),ISNUMBER('Mediums (Working)'!AH31),ISNUMBER('Mediums (Working)'!AI31)),IF(AND('Mediums (Working)'!AG31&gt;=$C$5,MAX('Mediums (Working)'!AG31,'Mediums (Working)'!AH31,'Mediums (Working)'!AI31)-MIN('Mediums (Working)'!AG31,'Mediums (Working)'!AH31,'Mediums (Working)'!AI31)&lt;=$C$4),1,0),0)</f>
        <v>0</v>
      </c>
      <c r="AQ32" s="75" t="n">
        <f aca="false">IF(AND(ISNUMBER('Mediums (Working)'!AH31),ISNUMBER('Mediums (Working)'!AI31),ISNUMBER('Mediums (Working)'!AJ31)),IF(AND('Mediums (Working)'!AH31&gt;=$C$5,MAX('Mediums (Working)'!AH31,'Mediums (Working)'!AI31,'Mediums (Working)'!AJ31)-MIN('Mediums (Working)'!AH31,'Mediums (Working)'!AI31,'Mediums (Working)'!AJ31)&lt;=$C$4),1,0),0)</f>
        <v>0</v>
      </c>
      <c r="AR32" s="75" t="n">
        <f aca="false">IF(AND(ISNUMBER('Mediums (Working)'!AI31),ISNUMBER('Mediums (Working)'!AJ31),ISNUMBER('Mediums (Working)'!AK31)),IF(AND('Mediums (Working)'!AI31&gt;=$C$5,MAX('Mediums (Working)'!AI31,'Mediums (Working)'!AJ31,'Mediums (Working)'!AK31)-MIN('Mediums (Working)'!AI31,'Mediums (Working)'!AJ31,'Mediums (Working)'!AK31)&lt;=$C$4),1,0),0)</f>
        <v>0</v>
      </c>
      <c r="AS32" s="75" t="n">
        <f aca="false">IF(AND(ISNUMBER('Mediums (Working)'!AJ31),ISNUMBER('Mediums (Working)'!AK31),ISNUMBER('Mediums (Working)'!AL31)),IF(AND('Mediums (Working)'!AJ31&gt;=$C$5,MAX('Mediums (Working)'!AJ31,'Mediums (Working)'!AK31,'Mediums (Working)'!AL31)-MIN('Mediums (Working)'!AJ31,'Mediums (Working)'!AK31,'Mediums (Working)'!AL31)&lt;=$C$4),1,0),0)</f>
        <v>0</v>
      </c>
      <c r="AT32" s="75" t="n">
        <f aca="false">IF(AND(ISNUMBER('Mediums (Working)'!AK31),ISNUMBER('Mediums (Working)'!AL31),ISNUMBER('Mediums (Working)'!AM31)),IF(AND('Mediums (Working)'!AK31&gt;=$C$5,MAX('Mediums (Working)'!AK31,'Mediums (Working)'!AL31,'Mediums (Working)'!AM31)-MIN('Mediums (Working)'!AK31,'Mediums (Working)'!AL31,'Mediums (Working)'!AM31)&lt;=$C$4),1,0),0)</f>
        <v>0</v>
      </c>
      <c r="AU32" s="75" t="n">
        <f aca="false">IF(AND(ISNUMBER('Mediums (Working)'!AL31),ISNUMBER('Mediums (Working)'!AM31),ISNUMBER('Mediums (Working)'!AN31)),IF(AND('Mediums (Working)'!AL31&gt;=$C$5,MAX('Mediums (Working)'!AL31,'Mediums (Working)'!AM31,'Mediums (Working)'!AN31)-MIN('Mediums (Working)'!AL31,'Mediums (Working)'!AM31,'Mediums (Working)'!AN31)&lt;=$C$4),1,0),0)</f>
        <v>0</v>
      </c>
      <c r="AV32" s="75" t="n">
        <f aca="false">IF(AND(ISNUMBER('Mediums (Working)'!AM31),ISNUMBER('Mediums (Working)'!AN31),ISNUMBER('Mediums (Working)'!AO31)),IF(AND('Mediums (Working)'!AM31&gt;=$C$5,MAX('Mediums (Working)'!AM31,'Mediums (Working)'!AN31,'Mediums (Working)'!AO31)-MIN('Mediums (Working)'!AM31,'Mediums (Working)'!AN31,'Mediums (Working)'!AO31)&lt;=$C$4),1,0),0)</f>
        <v>0</v>
      </c>
      <c r="AW32" s="75" t="n">
        <f aca="false">IF(AND(ISNUMBER('Mediums (Working)'!AN31),ISNUMBER('Mediums (Working)'!AO31),ISNUMBER('Mediums (Working)'!AP31)),IF(AND('Mediums (Working)'!AN31&gt;=$C$5,MAX('Mediums (Working)'!AN31,'Mediums (Working)'!AO31,'Mediums (Working)'!AP31)-MIN('Mediums (Working)'!AN31,'Mediums (Working)'!AO31,'Mediums (Working)'!AP31)&lt;=$C$4),1,0),0)</f>
        <v>0</v>
      </c>
      <c r="AX32" s="75" t="n">
        <f aca="false">IF(AND(ISNUMBER('Mediums (Working)'!AO31),ISNUMBER('Mediums (Working)'!AP31),ISNUMBER('Mediums (Working)'!AQ31)),IF(AND('Mediums (Working)'!AO31&gt;=$C$5,MAX('Mediums (Working)'!AO31,'Mediums (Working)'!AP31,'Mediums (Working)'!AQ31)-MIN('Mediums (Working)'!AO31,'Mediums (Working)'!AP31,'Mediums (Working)'!AQ31)&lt;=$C$4),1,0),0)</f>
        <v>0</v>
      </c>
      <c r="AY32" s="46" t="n">
        <v>0</v>
      </c>
      <c r="AZ32" s="46" t="n">
        <v>0</v>
      </c>
    </row>
    <row r="33" customFormat="false" ht="15" hidden="false" customHeight="false" outlineLevel="0" collapsed="false">
      <c r="A33" s="15" t="s">
        <v>237</v>
      </c>
      <c r="B33" s="16" t="s">
        <v>153</v>
      </c>
      <c r="C33" s="73" t="n">
        <f aca="false" t="array" ref="C33:C33">MIN(IF(ISNUMBER('Mediums (Working)'!$C$32:$AQ$32)*('Mediums (Working)'!$C$32:$AQ$32&gt;=$C$3),'Mediums (Working)'!$C$3:$AQ$3,999))</f>
        <v>40</v>
      </c>
      <c r="D33" s="73" t="n">
        <f aca="false">IFERROR(MATCH(1,L33:AZ33,0),999)</f>
        <v>999</v>
      </c>
      <c r="E33" s="73" t="n">
        <f aca="false">MIN(C33,D33)</f>
        <v>40</v>
      </c>
      <c r="F33" s="46" t="str">
        <f aca="false">IF(E33=999,"not finished by last scan",IF(C33&lt;=D33,"70 °F","stall"))</f>
        <v>70 °F</v>
      </c>
      <c r="G33" s="74" t="n">
        <f aca="false">IF(E33=999,"",INDEX('Mediums (Working)'!$C$592:$AQ$592,E33))</f>
        <v>46299.1859375</v>
      </c>
      <c r="H33" s="47" t="n">
        <f aca="false">IF(E33=999,"",(G33-'Temp Bands'!$C$3)*24)</f>
        <v>13.4625</v>
      </c>
      <c r="I33" s="48" t="n">
        <f aca="false">IF(E33=999,"",INDEX('Mediums (Working)'!$C$32:$AQ$32,E33))</f>
        <v>71.6354813600956</v>
      </c>
      <c r="L33" s="75" t="n">
        <f aca="false">IF(AND(ISNUMBER('Mediums (Working)'!C32),ISNUMBER('Mediums (Working)'!D32),ISNUMBER('Mediums (Working)'!E32)),IF(AND('Mediums (Working)'!C32&gt;=$C$5,MAX('Mediums (Working)'!C32,'Mediums (Working)'!D32,'Mediums (Working)'!E32)-MIN('Mediums (Working)'!C32,'Mediums (Working)'!D32,'Mediums (Working)'!E32)&lt;=$C$4),1,0),0)</f>
        <v>0</v>
      </c>
      <c r="M33" s="75" t="n">
        <f aca="false">IF(AND(ISNUMBER('Mediums (Working)'!D32),ISNUMBER('Mediums (Working)'!E32),ISNUMBER('Mediums (Working)'!F32)),IF(AND('Mediums (Working)'!D32&gt;=$C$5,MAX('Mediums (Working)'!D32,'Mediums (Working)'!E32,'Mediums (Working)'!F32)-MIN('Mediums (Working)'!D32,'Mediums (Working)'!E32,'Mediums (Working)'!F32)&lt;=$C$4),1,0),0)</f>
        <v>0</v>
      </c>
      <c r="N33" s="75" t="n">
        <f aca="false">IF(AND(ISNUMBER('Mediums (Working)'!E32),ISNUMBER('Mediums (Working)'!F32),ISNUMBER('Mediums (Working)'!G32)),IF(AND('Mediums (Working)'!E32&gt;=$C$5,MAX('Mediums (Working)'!E32,'Mediums (Working)'!F32,'Mediums (Working)'!G32)-MIN('Mediums (Working)'!E32,'Mediums (Working)'!F32,'Mediums (Working)'!G32)&lt;=$C$4),1,0),0)</f>
        <v>0</v>
      </c>
      <c r="O33" s="75" t="n">
        <f aca="false">IF(AND(ISNUMBER('Mediums (Working)'!F32),ISNUMBER('Mediums (Working)'!G32),ISNUMBER('Mediums (Working)'!H32)),IF(AND('Mediums (Working)'!F32&gt;=$C$5,MAX('Mediums (Working)'!F32,'Mediums (Working)'!G32,'Mediums (Working)'!H32)-MIN('Mediums (Working)'!F32,'Mediums (Working)'!G32,'Mediums (Working)'!H32)&lt;=$C$4),1,0),0)</f>
        <v>0</v>
      </c>
      <c r="P33" s="75" t="n">
        <f aca="false">IF(AND(ISNUMBER('Mediums (Working)'!G32),ISNUMBER('Mediums (Working)'!H32),ISNUMBER('Mediums (Working)'!I32)),IF(AND('Mediums (Working)'!G32&gt;=$C$5,MAX('Mediums (Working)'!G32,'Mediums (Working)'!H32,'Mediums (Working)'!I32)-MIN('Mediums (Working)'!G32,'Mediums (Working)'!H32,'Mediums (Working)'!I32)&lt;=$C$4),1,0),0)</f>
        <v>0</v>
      </c>
      <c r="Q33" s="75" t="n">
        <f aca="false">IF(AND(ISNUMBER('Mediums (Working)'!H32),ISNUMBER('Mediums (Working)'!I32),ISNUMBER('Mediums (Working)'!J32)),IF(AND('Mediums (Working)'!H32&gt;=$C$5,MAX('Mediums (Working)'!H32,'Mediums (Working)'!I32,'Mediums (Working)'!J32)-MIN('Mediums (Working)'!H32,'Mediums (Working)'!I32,'Mediums (Working)'!J32)&lt;=$C$4),1,0),0)</f>
        <v>0</v>
      </c>
      <c r="R33" s="75" t="n">
        <f aca="false">IF(AND(ISNUMBER('Mediums (Working)'!I32),ISNUMBER('Mediums (Working)'!J32),ISNUMBER('Mediums (Working)'!K32)),IF(AND('Mediums (Working)'!I32&gt;=$C$5,MAX('Mediums (Working)'!I32,'Mediums (Working)'!J32,'Mediums (Working)'!K32)-MIN('Mediums (Working)'!I32,'Mediums (Working)'!J32,'Mediums (Working)'!K32)&lt;=$C$4),1,0),0)</f>
        <v>0</v>
      </c>
      <c r="S33" s="75" t="n">
        <f aca="false">IF(AND(ISNUMBER('Mediums (Working)'!J32),ISNUMBER('Mediums (Working)'!K32),ISNUMBER('Mediums (Working)'!L32)),IF(AND('Mediums (Working)'!J32&gt;=$C$5,MAX('Mediums (Working)'!J32,'Mediums (Working)'!K32,'Mediums (Working)'!L32)-MIN('Mediums (Working)'!J32,'Mediums (Working)'!K32,'Mediums (Working)'!L32)&lt;=$C$4),1,0),0)</f>
        <v>0</v>
      </c>
      <c r="T33" s="75" t="n">
        <f aca="false">IF(AND(ISNUMBER('Mediums (Working)'!K32),ISNUMBER('Mediums (Working)'!L32),ISNUMBER('Mediums (Working)'!M32)),IF(AND('Mediums (Working)'!K32&gt;=$C$5,MAX('Mediums (Working)'!K32,'Mediums (Working)'!L32,'Mediums (Working)'!M32)-MIN('Mediums (Working)'!K32,'Mediums (Working)'!L32,'Mediums (Working)'!M32)&lt;=$C$4),1,0),0)</f>
        <v>0</v>
      </c>
      <c r="U33" s="75" t="n">
        <f aca="false">IF(AND(ISNUMBER('Mediums (Working)'!L32),ISNUMBER('Mediums (Working)'!M32),ISNUMBER('Mediums (Working)'!N32)),IF(AND('Mediums (Working)'!L32&gt;=$C$5,MAX('Mediums (Working)'!L32,'Mediums (Working)'!M32,'Mediums (Working)'!N32)-MIN('Mediums (Working)'!L32,'Mediums (Working)'!M32,'Mediums (Working)'!N32)&lt;=$C$4),1,0),0)</f>
        <v>0</v>
      </c>
      <c r="V33" s="75" t="n">
        <f aca="false">IF(AND(ISNUMBER('Mediums (Working)'!M32),ISNUMBER('Mediums (Working)'!N32),ISNUMBER('Mediums (Working)'!O32)),IF(AND('Mediums (Working)'!M32&gt;=$C$5,MAX('Mediums (Working)'!M32,'Mediums (Working)'!N32,'Mediums (Working)'!O32)-MIN('Mediums (Working)'!M32,'Mediums (Working)'!N32,'Mediums (Working)'!O32)&lt;=$C$4),1,0),0)</f>
        <v>0</v>
      </c>
      <c r="W33" s="75" t="n">
        <f aca="false">IF(AND(ISNUMBER('Mediums (Working)'!N32),ISNUMBER('Mediums (Working)'!O32),ISNUMBER('Mediums (Working)'!P32)),IF(AND('Mediums (Working)'!N32&gt;=$C$5,MAX('Mediums (Working)'!N32,'Mediums (Working)'!O32,'Mediums (Working)'!P32)-MIN('Mediums (Working)'!N32,'Mediums (Working)'!O32,'Mediums (Working)'!P32)&lt;=$C$4),1,0),0)</f>
        <v>0</v>
      </c>
      <c r="X33" s="75" t="n">
        <f aca="false">IF(AND(ISNUMBER('Mediums (Working)'!O32),ISNUMBER('Mediums (Working)'!P32),ISNUMBER('Mediums (Working)'!Q32)),IF(AND('Mediums (Working)'!O32&gt;=$C$5,MAX('Mediums (Working)'!O32,'Mediums (Working)'!P32,'Mediums (Working)'!Q32)-MIN('Mediums (Working)'!O32,'Mediums (Working)'!P32,'Mediums (Working)'!Q32)&lt;=$C$4),1,0),0)</f>
        <v>0</v>
      </c>
      <c r="Y33" s="75" t="n">
        <f aca="false">IF(AND(ISNUMBER('Mediums (Working)'!P32),ISNUMBER('Mediums (Working)'!Q32),ISNUMBER('Mediums (Working)'!R32)),IF(AND('Mediums (Working)'!P32&gt;=$C$5,MAX('Mediums (Working)'!P32,'Mediums (Working)'!Q32,'Mediums (Working)'!R32)-MIN('Mediums (Working)'!P32,'Mediums (Working)'!Q32,'Mediums (Working)'!R32)&lt;=$C$4),1,0),0)</f>
        <v>0</v>
      </c>
      <c r="Z33" s="75" t="n">
        <f aca="false">IF(AND(ISNUMBER('Mediums (Working)'!Q32),ISNUMBER('Mediums (Working)'!R32),ISNUMBER('Mediums (Working)'!S32)),IF(AND('Mediums (Working)'!Q32&gt;=$C$5,MAX('Mediums (Working)'!Q32,'Mediums (Working)'!R32,'Mediums (Working)'!S32)-MIN('Mediums (Working)'!Q32,'Mediums (Working)'!R32,'Mediums (Working)'!S32)&lt;=$C$4),1,0),0)</f>
        <v>0</v>
      </c>
      <c r="AA33" s="75" t="n">
        <f aca="false">IF(AND(ISNUMBER('Mediums (Working)'!R32),ISNUMBER('Mediums (Working)'!S32),ISNUMBER('Mediums (Working)'!T32)),IF(AND('Mediums (Working)'!R32&gt;=$C$5,MAX('Mediums (Working)'!R32,'Mediums (Working)'!S32,'Mediums (Working)'!T32)-MIN('Mediums (Working)'!R32,'Mediums (Working)'!S32,'Mediums (Working)'!T32)&lt;=$C$4),1,0),0)</f>
        <v>0</v>
      </c>
      <c r="AB33" s="75" t="n">
        <f aca="false">IF(AND(ISNUMBER('Mediums (Working)'!S32),ISNUMBER('Mediums (Working)'!T32),ISNUMBER('Mediums (Working)'!U32)),IF(AND('Mediums (Working)'!S32&gt;=$C$5,MAX('Mediums (Working)'!S32,'Mediums (Working)'!T32,'Mediums (Working)'!U32)-MIN('Mediums (Working)'!S32,'Mediums (Working)'!T32,'Mediums (Working)'!U32)&lt;=$C$4),1,0),0)</f>
        <v>0</v>
      </c>
      <c r="AC33" s="75" t="n">
        <f aca="false">IF(AND(ISNUMBER('Mediums (Working)'!T32),ISNUMBER('Mediums (Working)'!U32),ISNUMBER('Mediums (Working)'!V32)),IF(AND('Mediums (Working)'!T32&gt;=$C$5,MAX('Mediums (Working)'!T32,'Mediums (Working)'!U32,'Mediums (Working)'!V32)-MIN('Mediums (Working)'!T32,'Mediums (Working)'!U32,'Mediums (Working)'!V32)&lt;=$C$4),1,0),0)</f>
        <v>0</v>
      </c>
      <c r="AD33" s="75" t="n">
        <f aca="false">IF(AND(ISNUMBER('Mediums (Working)'!U32),ISNUMBER('Mediums (Working)'!V32),ISNUMBER('Mediums (Working)'!W32)),IF(AND('Mediums (Working)'!U32&gt;=$C$5,MAX('Mediums (Working)'!U32,'Mediums (Working)'!V32,'Mediums (Working)'!W32)-MIN('Mediums (Working)'!U32,'Mediums (Working)'!V32,'Mediums (Working)'!W32)&lt;=$C$4),1,0),0)</f>
        <v>0</v>
      </c>
      <c r="AE33" s="75" t="n">
        <f aca="false">IF(AND(ISNUMBER('Mediums (Working)'!V32),ISNUMBER('Mediums (Working)'!W32),ISNUMBER('Mediums (Working)'!X32)),IF(AND('Mediums (Working)'!V32&gt;=$C$5,MAX('Mediums (Working)'!V32,'Mediums (Working)'!W32,'Mediums (Working)'!X32)-MIN('Mediums (Working)'!V32,'Mediums (Working)'!W32,'Mediums (Working)'!X32)&lt;=$C$4),1,0),0)</f>
        <v>0</v>
      </c>
      <c r="AF33" s="75" t="n">
        <f aca="false">IF(AND(ISNUMBER('Mediums (Working)'!W32),ISNUMBER('Mediums (Working)'!X32),ISNUMBER('Mediums (Working)'!Y32)),IF(AND('Mediums (Working)'!W32&gt;=$C$5,MAX('Mediums (Working)'!W32,'Mediums (Working)'!X32,'Mediums (Working)'!Y32)-MIN('Mediums (Working)'!W32,'Mediums (Working)'!X32,'Mediums (Working)'!Y32)&lt;=$C$4),1,0),0)</f>
        <v>0</v>
      </c>
      <c r="AG33" s="75" t="n">
        <f aca="false">IF(AND(ISNUMBER('Mediums (Working)'!X32),ISNUMBER('Mediums (Working)'!Y32),ISNUMBER('Mediums (Working)'!Z32)),IF(AND('Mediums (Working)'!X32&gt;=$C$5,MAX('Mediums (Working)'!X32,'Mediums (Working)'!Y32,'Mediums (Working)'!Z32)-MIN('Mediums (Working)'!X32,'Mediums (Working)'!Y32,'Mediums (Working)'!Z32)&lt;=$C$4),1,0),0)</f>
        <v>0</v>
      </c>
      <c r="AH33" s="75" t="n">
        <f aca="false">IF(AND(ISNUMBER('Mediums (Working)'!Y32),ISNUMBER('Mediums (Working)'!Z32),ISNUMBER('Mediums (Working)'!AA32)),IF(AND('Mediums (Working)'!Y32&gt;=$C$5,MAX('Mediums (Working)'!Y32,'Mediums (Working)'!Z32,'Mediums (Working)'!AA32)-MIN('Mediums (Working)'!Y32,'Mediums (Working)'!Z32,'Mediums (Working)'!AA32)&lt;=$C$4),1,0),0)</f>
        <v>0</v>
      </c>
      <c r="AI33" s="75" t="n">
        <f aca="false">IF(AND(ISNUMBER('Mediums (Working)'!Z32),ISNUMBER('Mediums (Working)'!AA32),ISNUMBER('Mediums (Working)'!AB32)),IF(AND('Mediums (Working)'!Z32&gt;=$C$5,MAX('Mediums (Working)'!Z32,'Mediums (Working)'!AA32,'Mediums (Working)'!AB32)-MIN('Mediums (Working)'!Z32,'Mediums (Working)'!AA32,'Mediums (Working)'!AB32)&lt;=$C$4),1,0),0)</f>
        <v>0</v>
      </c>
      <c r="AJ33" s="75" t="n">
        <f aca="false">IF(AND(ISNUMBER('Mediums (Working)'!AA32),ISNUMBER('Mediums (Working)'!AB32),ISNUMBER('Mediums (Working)'!AC32)),IF(AND('Mediums (Working)'!AA32&gt;=$C$5,MAX('Mediums (Working)'!AA32,'Mediums (Working)'!AB32,'Mediums (Working)'!AC32)-MIN('Mediums (Working)'!AA32,'Mediums (Working)'!AB32,'Mediums (Working)'!AC32)&lt;=$C$4),1,0),0)</f>
        <v>0</v>
      </c>
      <c r="AK33" s="75" t="n">
        <f aca="false">IF(AND(ISNUMBER('Mediums (Working)'!AB32),ISNUMBER('Mediums (Working)'!AC32),ISNUMBER('Mediums (Working)'!AD32)),IF(AND('Mediums (Working)'!AB32&gt;=$C$5,MAX('Mediums (Working)'!AB32,'Mediums (Working)'!AC32,'Mediums (Working)'!AD32)-MIN('Mediums (Working)'!AB32,'Mediums (Working)'!AC32,'Mediums (Working)'!AD32)&lt;=$C$4),1,0),0)</f>
        <v>0</v>
      </c>
      <c r="AL33" s="75" t="n">
        <f aca="false">IF(AND(ISNUMBER('Mediums (Working)'!AC32),ISNUMBER('Mediums (Working)'!AD32),ISNUMBER('Mediums (Working)'!AE32)),IF(AND('Mediums (Working)'!AC32&gt;=$C$5,MAX('Mediums (Working)'!AC32,'Mediums (Working)'!AD32,'Mediums (Working)'!AE32)-MIN('Mediums (Working)'!AC32,'Mediums (Working)'!AD32,'Mediums (Working)'!AE32)&lt;=$C$4),1,0),0)</f>
        <v>0</v>
      </c>
      <c r="AM33" s="75" t="n">
        <f aca="false">IF(AND(ISNUMBER('Mediums (Working)'!AD32),ISNUMBER('Mediums (Working)'!AE32),ISNUMBER('Mediums (Working)'!AF32)),IF(AND('Mediums (Working)'!AD32&gt;=$C$5,MAX('Mediums (Working)'!AD32,'Mediums (Working)'!AE32,'Mediums (Working)'!AF32)-MIN('Mediums (Working)'!AD32,'Mediums (Working)'!AE32,'Mediums (Working)'!AF32)&lt;=$C$4),1,0),0)</f>
        <v>0</v>
      </c>
      <c r="AN33" s="75" t="n">
        <f aca="false">IF(AND(ISNUMBER('Mediums (Working)'!AE32),ISNUMBER('Mediums (Working)'!AF32),ISNUMBER('Mediums (Working)'!AG32)),IF(AND('Mediums (Working)'!AE32&gt;=$C$5,MAX('Mediums (Working)'!AE32,'Mediums (Working)'!AF32,'Mediums (Working)'!AG32)-MIN('Mediums (Working)'!AE32,'Mediums (Working)'!AF32,'Mediums (Working)'!AG32)&lt;=$C$4),1,0),0)</f>
        <v>0</v>
      </c>
      <c r="AO33" s="75" t="n">
        <f aca="false">IF(AND(ISNUMBER('Mediums (Working)'!AF32),ISNUMBER('Mediums (Working)'!AG32),ISNUMBER('Mediums (Working)'!AH32)),IF(AND('Mediums (Working)'!AF32&gt;=$C$5,MAX('Mediums (Working)'!AF32,'Mediums (Working)'!AG32,'Mediums (Working)'!AH32)-MIN('Mediums (Working)'!AF32,'Mediums (Working)'!AG32,'Mediums (Working)'!AH32)&lt;=$C$4),1,0),0)</f>
        <v>0</v>
      </c>
      <c r="AP33" s="75" t="n">
        <f aca="false">IF(AND(ISNUMBER('Mediums (Working)'!AG32),ISNUMBER('Mediums (Working)'!AH32),ISNUMBER('Mediums (Working)'!AI32)),IF(AND('Mediums (Working)'!AG32&gt;=$C$5,MAX('Mediums (Working)'!AG32,'Mediums (Working)'!AH32,'Mediums (Working)'!AI32)-MIN('Mediums (Working)'!AG32,'Mediums (Working)'!AH32,'Mediums (Working)'!AI32)&lt;=$C$4),1,0),0)</f>
        <v>0</v>
      </c>
      <c r="AQ33" s="75" t="n">
        <f aca="false">IF(AND(ISNUMBER('Mediums (Working)'!AH32),ISNUMBER('Mediums (Working)'!AI32),ISNUMBER('Mediums (Working)'!AJ32)),IF(AND('Mediums (Working)'!AH32&gt;=$C$5,MAX('Mediums (Working)'!AH32,'Mediums (Working)'!AI32,'Mediums (Working)'!AJ32)-MIN('Mediums (Working)'!AH32,'Mediums (Working)'!AI32,'Mediums (Working)'!AJ32)&lt;=$C$4),1,0),0)</f>
        <v>0</v>
      </c>
      <c r="AR33" s="75" t="n">
        <f aca="false">IF(AND(ISNUMBER('Mediums (Working)'!AI32),ISNUMBER('Mediums (Working)'!AJ32),ISNUMBER('Mediums (Working)'!AK32)),IF(AND('Mediums (Working)'!AI32&gt;=$C$5,MAX('Mediums (Working)'!AI32,'Mediums (Working)'!AJ32,'Mediums (Working)'!AK32)-MIN('Mediums (Working)'!AI32,'Mediums (Working)'!AJ32,'Mediums (Working)'!AK32)&lt;=$C$4),1,0),0)</f>
        <v>0</v>
      </c>
      <c r="AS33" s="75" t="n">
        <f aca="false">IF(AND(ISNUMBER('Mediums (Working)'!AJ32),ISNUMBER('Mediums (Working)'!AK32),ISNUMBER('Mediums (Working)'!AL32)),IF(AND('Mediums (Working)'!AJ32&gt;=$C$5,MAX('Mediums (Working)'!AJ32,'Mediums (Working)'!AK32,'Mediums (Working)'!AL32)-MIN('Mediums (Working)'!AJ32,'Mediums (Working)'!AK32,'Mediums (Working)'!AL32)&lt;=$C$4),1,0),0)</f>
        <v>0</v>
      </c>
      <c r="AT33" s="75" t="n">
        <f aca="false">IF(AND(ISNUMBER('Mediums (Working)'!AK32),ISNUMBER('Mediums (Working)'!AL32),ISNUMBER('Mediums (Working)'!AM32)),IF(AND('Mediums (Working)'!AK32&gt;=$C$5,MAX('Mediums (Working)'!AK32,'Mediums (Working)'!AL32,'Mediums (Working)'!AM32)-MIN('Mediums (Working)'!AK32,'Mediums (Working)'!AL32,'Mediums (Working)'!AM32)&lt;=$C$4),1,0),0)</f>
        <v>0</v>
      </c>
      <c r="AU33" s="75" t="n">
        <f aca="false">IF(AND(ISNUMBER('Mediums (Working)'!AL32),ISNUMBER('Mediums (Working)'!AM32),ISNUMBER('Mediums (Working)'!AN32)),IF(AND('Mediums (Working)'!AL32&gt;=$C$5,MAX('Mediums (Working)'!AL32,'Mediums (Working)'!AM32,'Mediums (Working)'!AN32)-MIN('Mediums (Working)'!AL32,'Mediums (Working)'!AM32,'Mediums (Working)'!AN32)&lt;=$C$4),1,0),0)</f>
        <v>0</v>
      </c>
      <c r="AV33" s="75" t="n">
        <f aca="false">IF(AND(ISNUMBER('Mediums (Working)'!AM32),ISNUMBER('Mediums (Working)'!AN32),ISNUMBER('Mediums (Working)'!AO32)),IF(AND('Mediums (Working)'!AM32&gt;=$C$5,MAX('Mediums (Working)'!AM32,'Mediums (Working)'!AN32,'Mediums (Working)'!AO32)-MIN('Mediums (Working)'!AM32,'Mediums (Working)'!AN32,'Mediums (Working)'!AO32)&lt;=$C$4),1,0),0)</f>
        <v>0</v>
      </c>
      <c r="AW33" s="75" t="n">
        <f aca="false">IF(AND(ISNUMBER('Mediums (Working)'!AN32),ISNUMBER('Mediums (Working)'!AO32),ISNUMBER('Mediums (Working)'!AP32)),IF(AND('Mediums (Working)'!AN32&gt;=$C$5,MAX('Mediums (Working)'!AN32,'Mediums (Working)'!AO32,'Mediums (Working)'!AP32)-MIN('Mediums (Working)'!AN32,'Mediums (Working)'!AO32,'Mediums (Working)'!AP32)&lt;=$C$4),1,0),0)</f>
        <v>0</v>
      </c>
      <c r="AX33" s="75" t="n">
        <f aca="false">IF(AND(ISNUMBER('Mediums (Working)'!AO32),ISNUMBER('Mediums (Working)'!AP32),ISNUMBER('Mediums (Working)'!AQ32)),IF(AND('Mediums (Working)'!AO32&gt;=$C$5,MAX('Mediums (Working)'!AO32,'Mediums (Working)'!AP32,'Mediums (Working)'!AQ32)-MIN('Mediums (Working)'!AO32,'Mediums (Working)'!AP32,'Mediums (Working)'!AQ32)&lt;=$C$4),1,0),0)</f>
        <v>0</v>
      </c>
      <c r="AY33" s="46" t="n">
        <v>0</v>
      </c>
      <c r="AZ33" s="46" t="n">
        <v>0</v>
      </c>
    </row>
    <row r="34" customFormat="false" ht="15" hidden="false" customHeight="false" outlineLevel="0" collapsed="false">
      <c r="A34" s="15" t="s">
        <v>240</v>
      </c>
      <c r="B34" s="16" t="s">
        <v>153</v>
      </c>
      <c r="C34" s="73" t="n">
        <f aca="false" t="array" ref="C34:C34">MIN(IF(ISNUMBER('Mediums (Working)'!$C$33:$AQ$33)*('Mediums (Working)'!$C$33:$AQ$33&gt;=$C$3),'Mediums (Working)'!$C$3:$AQ$3,999))</f>
        <v>999</v>
      </c>
      <c r="D34" s="73" t="n">
        <f aca="false">IFERROR(MATCH(1,L34:AZ34,0),999)</f>
        <v>36</v>
      </c>
      <c r="E34" s="73" t="n">
        <f aca="false">MIN(C34,D34)</f>
        <v>36</v>
      </c>
      <c r="F34" s="46" t="str">
        <f aca="false">IF(E34=999,"not finished by last scan",IF(C34&lt;=D34,"70 °F","stall"))</f>
        <v>stall</v>
      </c>
      <c r="G34" s="74" t="n">
        <f aca="false">IF(E34=999,"",INDEX('Mediums (Working)'!$C$593:$AQ$593,E34))</f>
        <v>46299.0869097222</v>
      </c>
      <c r="H34" s="47" t="n">
        <f aca="false">IF(E34=999,"",(G34-'Temp Bands'!$C$3)*24)</f>
        <v>11.0858333333333</v>
      </c>
      <c r="I34" s="48" t="n">
        <f aca="false">IF(E34=999,"",INDEX('Mediums (Working)'!$C$33:$AQ$33,E34))</f>
        <v>67.2937343969007</v>
      </c>
      <c r="L34" s="75" t="n">
        <f aca="false">IF(AND(ISNUMBER('Mediums (Working)'!C33),ISNUMBER('Mediums (Working)'!D33),ISNUMBER('Mediums (Working)'!E33)),IF(AND('Mediums (Working)'!C33&gt;=$C$5,MAX('Mediums (Working)'!C33,'Mediums (Working)'!D33,'Mediums (Working)'!E33)-MIN('Mediums (Working)'!C33,'Mediums (Working)'!D33,'Mediums (Working)'!E33)&lt;=$C$4),1,0),0)</f>
        <v>0</v>
      </c>
      <c r="M34" s="75" t="n">
        <f aca="false">IF(AND(ISNUMBER('Mediums (Working)'!D33),ISNUMBER('Mediums (Working)'!E33),ISNUMBER('Mediums (Working)'!F33)),IF(AND('Mediums (Working)'!D33&gt;=$C$5,MAX('Mediums (Working)'!D33,'Mediums (Working)'!E33,'Mediums (Working)'!F33)-MIN('Mediums (Working)'!D33,'Mediums (Working)'!E33,'Mediums (Working)'!F33)&lt;=$C$4),1,0),0)</f>
        <v>0</v>
      </c>
      <c r="N34" s="75" t="n">
        <f aca="false">IF(AND(ISNUMBER('Mediums (Working)'!E33),ISNUMBER('Mediums (Working)'!F33),ISNUMBER('Mediums (Working)'!G33)),IF(AND('Mediums (Working)'!E33&gt;=$C$5,MAX('Mediums (Working)'!E33,'Mediums (Working)'!F33,'Mediums (Working)'!G33)-MIN('Mediums (Working)'!E33,'Mediums (Working)'!F33,'Mediums (Working)'!G33)&lt;=$C$4),1,0),0)</f>
        <v>0</v>
      </c>
      <c r="O34" s="75" t="n">
        <f aca="false">IF(AND(ISNUMBER('Mediums (Working)'!F33),ISNUMBER('Mediums (Working)'!G33),ISNUMBER('Mediums (Working)'!H33)),IF(AND('Mediums (Working)'!F33&gt;=$C$5,MAX('Mediums (Working)'!F33,'Mediums (Working)'!G33,'Mediums (Working)'!H33)-MIN('Mediums (Working)'!F33,'Mediums (Working)'!G33,'Mediums (Working)'!H33)&lt;=$C$4),1,0),0)</f>
        <v>0</v>
      </c>
      <c r="P34" s="75" t="n">
        <f aca="false">IF(AND(ISNUMBER('Mediums (Working)'!G33),ISNUMBER('Mediums (Working)'!H33),ISNUMBER('Mediums (Working)'!I33)),IF(AND('Mediums (Working)'!G33&gt;=$C$5,MAX('Mediums (Working)'!G33,'Mediums (Working)'!H33,'Mediums (Working)'!I33)-MIN('Mediums (Working)'!G33,'Mediums (Working)'!H33,'Mediums (Working)'!I33)&lt;=$C$4),1,0),0)</f>
        <v>0</v>
      </c>
      <c r="Q34" s="75" t="n">
        <f aca="false">IF(AND(ISNUMBER('Mediums (Working)'!H33),ISNUMBER('Mediums (Working)'!I33),ISNUMBER('Mediums (Working)'!J33)),IF(AND('Mediums (Working)'!H33&gt;=$C$5,MAX('Mediums (Working)'!H33,'Mediums (Working)'!I33,'Mediums (Working)'!J33)-MIN('Mediums (Working)'!H33,'Mediums (Working)'!I33,'Mediums (Working)'!J33)&lt;=$C$4),1,0),0)</f>
        <v>0</v>
      </c>
      <c r="R34" s="75" t="n">
        <f aca="false">IF(AND(ISNUMBER('Mediums (Working)'!I33),ISNUMBER('Mediums (Working)'!J33),ISNUMBER('Mediums (Working)'!K33)),IF(AND('Mediums (Working)'!I33&gt;=$C$5,MAX('Mediums (Working)'!I33,'Mediums (Working)'!J33,'Mediums (Working)'!K33)-MIN('Mediums (Working)'!I33,'Mediums (Working)'!J33,'Mediums (Working)'!K33)&lt;=$C$4),1,0),0)</f>
        <v>0</v>
      </c>
      <c r="S34" s="75" t="n">
        <f aca="false">IF(AND(ISNUMBER('Mediums (Working)'!J33),ISNUMBER('Mediums (Working)'!K33),ISNUMBER('Mediums (Working)'!L33)),IF(AND('Mediums (Working)'!J33&gt;=$C$5,MAX('Mediums (Working)'!J33,'Mediums (Working)'!K33,'Mediums (Working)'!L33)-MIN('Mediums (Working)'!J33,'Mediums (Working)'!K33,'Mediums (Working)'!L33)&lt;=$C$4),1,0),0)</f>
        <v>0</v>
      </c>
      <c r="T34" s="75" t="n">
        <f aca="false">IF(AND(ISNUMBER('Mediums (Working)'!K33),ISNUMBER('Mediums (Working)'!L33),ISNUMBER('Mediums (Working)'!M33)),IF(AND('Mediums (Working)'!K33&gt;=$C$5,MAX('Mediums (Working)'!K33,'Mediums (Working)'!L33,'Mediums (Working)'!M33)-MIN('Mediums (Working)'!K33,'Mediums (Working)'!L33,'Mediums (Working)'!M33)&lt;=$C$4),1,0),0)</f>
        <v>0</v>
      </c>
      <c r="U34" s="75" t="n">
        <f aca="false">IF(AND(ISNUMBER('Mediums (Working)'!L33),ISNUMBER('Mediums (Working)'!M33),ISNUMBER('Mediums (Working)'!N33)),IF(AND('Mediums (Working)'!L33&gt;=$C$5,MAX('Mediums (Working)'!L33,'Mediums (Working)'!M33,'Mediums (Working)'!N33)-MIN('Mediums (Working)'!L33,'Mediums (Working)'!M33,'Mediums (Working)'!N33)&lt;=$C$4),1,0),0)</f>
        <v>0</v>
      </c>
      <c r="V34" s="75" t="n">
        <f aca="false">IF(AND(ISNUMBER('Mediums (Working)'!M33),ISNUMBER('Mediums (Working)'!N33),ISNUMBER('Mediums (Working)'!O33)),IF(AND('Mediums (Working)'!M33&gt;=$C$5,MAX('Mediums (Working)'!M33,'Mediums (Working)'!N33,'Mediums (Working)'!O33)-MIN('Mediums (Working)'!M33,'Mediums (Working)'!N33,'Mediums (Working)'!O33)&lt;=$C$4),1,0),0)</f>
        <v>0</v>
      </c>
      <c r="W34" s="75" t="n">
        <f aca="false">IF(AND(ISNUMBER('Mediums (Working)'!N33),ISNUMBER('Mediums (Working)'!O33),ISNUMBER('Mediums (Working)'!P33)),IF(AND('Mediums (Working)'!N33&gt;=$C$5,MAX('Mediums (Working)'!N33,'Mediums (Working)'!O33,'Mediums (Working)'!P33)-MIN('Mediums (Working)'!N33,'Mediums (Working)'!O33,'Mediums (Working)'!P33)&lt;=$C$4),1,0),0)</f>
        <v>0</v>
      </c>
      <c r="X34" s="75" t="n">
        <f aca="false">IF(AND(ISNUMBER('Mediums (Working)'!O33),ISNUMBER('Mediums (Working)'!P33),ISNUMBER('Mediums (Working)'!Q33)),IF(AND('Mediums (Working)'!O33&gt;=$C$5,MAX('Mediums (Working)'!O33,'Mediums (Working)'!P33,'Mediums (Working)'!Q33)-MIN('Mediums (Working)'!O33,'Mediums (Working)'!P33,'Mediums (Working)'!Q33)&lt;=$C$4),1,0),0)</f>
        <v>0</v>
      </c>
      <c r="Y34" s="75" t="n">
        <f aca="false">IF(AND(ISNUMBER('Mediums (Working)'!P33),ISNUMBER('Mediums (Working)'!Q33),ISNUMBER('Mediums (Working)'!R33)),IF(AND('Mediums (Working)'!P33&gt;=$C$5,MAX('Mediums (Working)'!P33,'Mediums (Working)'!Q33,'Mediums (Working)'!R33)-MIN('Mediums (Working)'!P33,'Mediums (Working)'!Q33,'Mediums (Working)'!R33)&lt;=$C$4),1,0),0)</f>
        <v>0</v>
      </c>
      <c r="Z34" s="75" t="n">
        <f aca="false">IF(AND(ISNUMBER('Mediums (Working)'!Q33),ISNUMBER('Mediums (Working)'!R33),ISNUMBER('Mediums (Working)'!S33)),IF(AND('Mediums (Working)'!Q33&gt;=$C$5,MAX('Mediums (Working)'!Q33,'Mediums (Working)'!R33,'Mediums (Working)'!S33)-MIN('Mediums (Working)'!Q33,'Mediums (Working)'!R33,'Mediums (Working)'!S33)&lt;=$C$4),1,0),0)</f>
        <v>0</v>
      </c>
      <c r="AA34" s="75" t="n">
        <f aca="false">IF(AND(ISNUMBER('Mediums (Working)'!R33),ISNUMBER('Mediums (Working)'!S33),ISNUMBER('Mediums (Working)'!T33)),IF(AND('Mediums (Working)'!R33&gt;=$C$5,MAX('Mediums (Working)'!R33,'Mediums (Working)'!S33,'Mediums (Working)'!T33)-MIN('Mediums (Working)'!R33,'Mediums (Working)'!S33,'Mediums (Working)'!T33)&lt;=$C$4),1,0),0)</f>
        <v>0</v>
      </c>
      <c r="AB34" s="75" t="n">
        <f aca="false">IF(AND(ISNUMBER('Mediums (Working)'!S33),ISNUMBER('Mediums (Working)'!T33),ISNUMBER('Mediums (Working)'!U33)),IF(AND('Mediums (Working)'!S33&gt;=$C$5,MAX('Mediums (Working)'!S33,'Mediums (Working)'!T33,'Mediums (Working)'!U33)-MIN('Mediums (Working)'!S33,'Mediums (Working)'!T33,'Mediums (Working)'!U33)&lt;=$C$4),1,0),0)</f>
        <v>0</v>
      </c>
      <c r="AC34" s="75" t="n">
        <f aca="false">IF(AND(ISNUMBER('Mediums (Working)'!T33),ISNUMBER('Mediums (Working)'!U33),ISNUMBER('Mediums (Working)'!V33)),IF(AND('Mediums (Working)'!T33&gt;=$C$5,MAX('Mediums (Working)'!T33,'Mediums (Working)'!U33,'Mediums (Working)'!V33)-MIN('Mediums (Working)'!T33,'Mediums (Working)'!U33,'Mediums (Working)'!V33)&lt;=$C$4),1,0),0)</f>
        <v>0</v>
      </c>
      <c r="AD34" s="75" t="n">
        <f aca="false">IF(AND(ISNUMBER('Mediums (Working)'!U33),ISNUMBER('Mediums (Working)'!V33),ISNUMBER('Mediums (Working)'!W33)),IF(AND('Mediums (Working)'!U33&gt;=$C$5,MAX('Mediums (Working)'!U33,'Mediums (Working)'!V33,'Mediums (Working)'!W33)-MIN('Mediums (Working)'!U33,'Mediums (Working)'!V33,'Mediums (Working)'!W33)&lt;=$C$4),1,0),0)</f>
        <v>0</v>
      </c>
      <c r="AE34" s="75" t="n">
        <f aca="false">IF(AND(ISNUMBER('Mediums (Working)'!V33),ISNUMBER('Mediums (Working)'!W33),ISNUMBER('Mediums (Working)'!X33)),IF(AND('Mediums (Working)'!V33&gt;=$C$5,MAX('Mediums (Working)'!V33,'Mediums (Working)'!W33,'Mediums (Working)'!X33)-MIN('Mediums (Working)'!V33,'Mediums (Working)'!W33,'Mediums (Working)'!X33)&lt;=$C$4),1,0),0)</f>
        <v>0</v>
      </c>
      <c r="AF34" s="75" t="n">
        <f aca="false">IF(AND(ISNUMBER('Mediums (Working)'!W33),ISNUMBER('Mediums (Working)'!X33),ISNUMBER('Mediums (Working)'!Y33)),IF(AND('Mediums (Working)'!W33&gt;=$C$5,MAX('Mediums (Working)'!W33,'Mediums (Working)'!X33,'Mediums (Working)'!Y33)-MIN('Mediums (Working)'!W33,'Mediums (Working)'!X33,'Mediums (Working)'!Y33)&lt;=$C$4),1,0),0)</f>
        <v>0</v>
      </c>
      <c r="AG34" s="75" t="n">
        <f aca="false">IF(AND(ISNUMBER('Mediums (Working)'!X33),ISNUMBER('Mediums (Working)'!Y33),ISNUMBER('Mediums (Working)'!Z33)),IF(AND('Mediums (Working)'!X33&gt;=$C$5,MAX('Mediums (Working)'!X33,'Mediums (Working)'!Y33,'Mediums (Working)'!Z33)-MIN('Mediums (Working)'!X33,'Mediums (Working)'!Y33,'Mediums (Working)'!Z33)&lt;=$C$4),1,0),0)</f>
        <v>0</v>
      </c>
      <c r="AH34" s="75" t="n">
        <f aca="false">IF(AND(ISNUMBER('Mediums (Working)'!Y33),ISNUMBER('Mediums (Working)'!Z33),ISNUMBER('Mediums (Working)'!AA33)),IF(AND('Mediums (Working)'!Y33&gt;=$C$5,MAX('Mediums (Working)'!Y33,'Mediums (Working)'!Z33,'Mediums (Working)'!AA33)-MIN('Mediums (Working)'!Y33,'Mediums (Working)'!Z33,'Mediums (Working)'!AA33)&lt;=$C$4),1,0),0)</f>
        <v>0</v>
      </c>
      <c r="AI34" s="75" t="n">
        <f aca="false">IF(AND(ISNUMBER('Mediums (Working)'!Z33),ISNUMBER('Mediums (Working)'!AA33),ISNUMBER('Mediums (Working)'!AB33)),IF(AND('Mediums (Working)'!Z33&gt;=$C$5,MAX('Mediums (Working)'!Z33,'Mediums (Working)'!AA33,'Mediums (Working)'!AB33)-MIN('Mediums (Working)'!Z33,'Mediums (Working)'!AA33,'Mediums (Working)'!AB33)&lt;=$C$4),1,0),0)</f>
        <v>0</v>
      </c>
      <c r="AJ34" s="75" t="n">
        <f aca="false">IF(AND(ISNUMBER('Mediums (Working)'!AA33),ISNUMBER('Mediums (Working)'!AB33),ISNUMBER('Mediums (Working)'!AC33)),IF(AND('Mediums (Working)'!AA33&gt;=$C$5,MAX('Mediums (Working)'!AA33,'Mediums (Working)'!AB33,'Mediums (Working)'!AC33)-MIN('Mediums (Working)'!AA33,'Mediums (Working)'!AB33,'Mediums (Working)'!AC33)&lt;=$C$4),1,0),0)</f>
        <v>0</v>
      </c>
      <c r="AK34" s="75" t="n">
        <f aca="false">IF(AND(ISNUMBER('Mediums (Working)'!AB33),ISNUMBER('Mediums (Working)'!AC33),ISNUMBER('Mediums (Working)'!AD33)),IF(AND('Mediums (Working)'!AB33&gt;=$C$5,MAX('Mediums (Working)'!AB33,'Mediums (Working)'!AC33,'Mediums (Working)'!AD33)-MIN('Mediums (Working)'!AB33,'Mediums (Working)'!AC33,'Mediums (Working)'!AD33)&lt;=$C$4),1,0),0)</f>
        <v>0</v>
      </c>
      <c r="AL34" s="75" t="n">
        <f aca="false">IF(AND(ISNUMBER('Mediums (Working)'!AC33),ISNUMBER('Mediums (Working)'!AD33),ISNUMBER('Mediums (Working)'!AE33)),IF(AND('Mediums (Working)'!AC33&gt;=$C$5,MAX('Mediums (Working)'!AC33,'Mediums (Working)'!AD33,'Mediums (Working)'!AE33)-MIN('Mediums (Working)'!AC33,'Mediums (Working)'!AD33,'Mediums (Working)'!AE33)&lt;=$C$4),1,0),0)</f>
        <v>0</v>
      </c>
      <c r="AM34" s="75" t="n">
        <f aca="false">IF(AND(ISNUMBER('Mediums (Working)'!AD33),ISNUMBER('Mediums (Working)'!AE33),ISNUMBER('Mediums (Working)'!AF33)),IF(AND('Mediums (Working)'!AD33&gt;=$C$5,MAX('Mediums (Working)'!AD33,'Mediums (Working)'!AE33,'Mediums (Working)'!AF33)-MIN('Mediums (Working)'!AD33,'Mediums (Working)'!AE33,'Mediums (Working)'!AF33)&lt;=$C$4),1,0),0)</f>
        <v>0</v>
      </c>
      <c r="AN34" s="75" t="n">
        <f aca="false">IF(AND(ISNUMBER('Mediums (Working)'!AE33),ISNUMBER('Mediums (Working)'!AF33),ISNUMBER('Mediums (Working)'!AG33)),IF(AND('Mediums (Working)'!AE33&gt;=$C$5,MAX('Mediums (Working)'!AE33,'Mediums (Working)'!AF33,'Mediums (Working)'!AG33)-MIN('Mediums (Working)'!AE33,'Mediums (Working)'!AF33,'Mediums (Working)'!AG33)&lt;=$C$4),1,0),0)</f>
        <v>0</v>
      </c>
      <c r="AO34" s="75" t="n">
        <f aca="false">IF(AND(ISNUMBER('Mediums (Working)'!AF33),ISNUMBER('Mediums (Working)'!AG33),ISNUMBER('Mediums (Working)'!AH33)),IF(AND('Mediums (Working)'!AF33&gt;=$C$5,MAX('Mediums (Working)'!AF33,'Mediums (Working)'!AG33,'Mediums (Working)'!AH33)-MIN('Mediums (Working)'!AF33,'Mediums (Working)'!AG33,'Mediums (Working)'!AH33)&lt;=$C$4),1,0),0)</f>
        <v>0</v>
      </c>
      <c r="AP34" s="75" t="n">
        <f aca="false">IF(AND(ISNUMBER('Mediums (Working)'!AG33),ISNUMBER('Mediums (Working)'!AH33),ISNUMBER('Mediums (Working)'!AI33)),IF(AND('Mediums (Working)'!AG33&gt;=$C$5,MAX('Mediums (Working)'!AG33,'Mediums (Working)'!AH33,'Mediums (Working)'!AI33)-MIN('Mediums (Working)'!AG33,'Mediums (Working)'!AH33,'Mediums (Working)'!AI33)&lt;=$C$4),1,0),0)</f>
        <v>0</v>
      </c>
      <c r="AQ34" s="75" t="n">
        <f aca="false">IF(AND(ISNUMBER('Mediums (Working)'!AH33),ISNUMBER('Mediums (Working)'!AI33),ISNUMBER('Mediums (Working)'!AJ33)),IF(AND('Mediums (Working)'!AH33&gt;=$C$5,MAX('Mediums (Working)'!AH33,'Mediums (Working)'!AI33,'Mediums (Working)'!AJ33)-MIN('Mediums (Working)'!AH33,'Mediums (Working)'!AI33,'Mediums (Working)'!AJ33)&lt;=$C$4),1,0),0)</f>
        <v>0</v>
      </c>
      <c r="AR34" s="75" t="n">
        <f aca="false">IF(AND(ISNUMBER('Mediums (Working)'!AI33),ISNUMBER('Mediums (Working)'!AJ33),ISNUMBER('Mediums (Working)'!AK33)),IF(AND('Mediums (Working)'!AI33&gt;=$C$5,MAX('Mediums (Working)'!AI33,'Mediums (Working)'!AJ33,'Mediums (Working)'!AK33)-MIN('Mediums (Working)'!AI33,'Mediums (Working)'!AJ33,'Mediums (Working)'!AK33)&lt;=$C$4),1,0),0)</f>
        <v>0</v>
      </c>
      <c r="AS34" s="75" t="n">
        <f aca="false">IF(AND(ISNUMBER('Mediums (Working)'!AJ33),ISNUMBER('Mediums (Working)'!AK33),ISNUMBER('Mediums (Working)'!AL33)),IF(AND('Mediums (Working)'!AJ33&gt;=$C$5,MAX('Mediums (Working)'!AJ33,'Mediums (Working)'!AK33,'Mediums (Working)'!AL33)-MIN('Mediums (Working)'!AJ33,'Mediums (Working)'!AK33,'Mediums (Working)'!AL33)&lt;=$C$4),1,0),0)</f>
        <v>0</v>
      </c>
      <c r="AT34" s="75" t="n">
        <f aca="false">IF(AND(ISNUMBER('Mediums (Working)'!AK33),ISNUMBER('Mediums (Working)'!AL33),ISNUMBER('Mediums (Working)'!AM33)),IF(AND('Mediums (Working)'!AK33&gt;=$C$5,MAX('Mediums (Working)'!AK33,'Mediums (Working)'!AL33,'Mediums (Working)'!AM33)-MIN('Mediums (Working)'!AK33,'Mediums (Working)'!AL33,'Mediums (Working)'!AM33)&lt;=$C$4),1,0),0)</f>
        <v>0</v>
      </c>
      <c r="AU34" s="75" t="n">
        <f aca="false">IF(AND(ISNUMBER('Mediums (Working)'!AL33),ISNUMBER('Mediums (Working)'!AM33),ISNUMBER('Mediums (Working)'!AN33)),IF(AND('Mediums (Working)'!AL33&gt;=$C$5,MAX('Mediums (Working)'!AL33,'Mediums (Working)'!AM33,'Mediums (Working)'!AN33)-MIN('Mediums (Working)'!AL33,'Mediums (Working)'!AM33,'Mediums (Working)'!AN33)&lt;=$C$4),1,0),0)</f>
        <v>1</v>
      </c>
      <c r="AV34" s="75" t="n">
        <f aca="false">IF(AND(ISNUMBER('Mediums (Working)'!AM33),ISNUMBER('Mediums (Working)'!AN33),ISNUMBER('Mediums (Working)'!AO33)),IF(AND('Mediums (Working)'!AM33&gt;=$C$5,MAX('Mediums (Working)'!AM33,'Mediums (Working)'!AN33,'Mediums (Working)'!AO33)-MIN('Mediums (Working)'!AM33,'Mediums (Working)'!AN33,'Mediums (Working)'!AO33)&lt;=$C$4),1,0),0)</f>
        <v>0</v>
      </c>
      <c r="AW34" s="75" t="n">
        <f aca="false">IF(AND(ISNUMBER('Mediums (Working)'!AN33),ISNUMBER('Mediums (Working)'!AO33),ISNUMBER('Mediums (Working)'!AP33)),IF(AND('Mediums (Working)'!AN33&gt;=$C$5,MAX('Mediums (Working)'!AN33,'Mediums (Working)'!AO33,'Mediums (Working)'!AP33)-MIN('Mediums (Working)'!AN33,'Mediums (Working)'!AO33,'Mediums (Working)'!AP33)&lt;=$C$4),1,0),0)</f>
        <v>0</v>
      </c>
      <c r="AX34" s="75" t="n">
        <f aca="false">IF(AND(ISNUMBER('Mediums (Working)'!AO33),ISNUMBER('Mediums (Working)'!AP33),ISNUMBER('Mediums (Working)'!AQ33)),IF(AND('Mediums (Working)'!AO33&gt;=$C$5,MAX('Mediums (Working)'!AO33,'Mediums (Working)'!AP33,'Mediums (Working)'!AQ33)-MIN('Mediums (Working)'!AO33,'Mediums (Working)'!AP33,'Mediums (Working)'!AQ33)&lt;=$C$4),1,0),0)</f>
        <v>1</v>
      </c>
      <c r="AY34" s="46" t="n">
        <v>0</v>
      </c>
      <c r="AZ34" s="46" t="n">
        <v>0</v>
      </c>
    </row>
    <row r="36" customFormat="false" ht="15" hidden="false" customHeight="false" outlineLevel="0" collapsed="false">
      <c r="A36" s="32" t="s">
        <v>247</v>
      </c>
      <c r="B36" s="33" t="s">
        <v>248</v>
      </c>
      <c r="C36" s="73" t="n">
        <f aca="false" t="array" ref="C36:C36">MIN(IF(ISNUMBER('Mediums (Working)'!$C$36:$AQ$36)*('Mediums (Working)'!$C$36:$AQ$36&gt;=$C$3),'Mediums (Working)'!$C$3:$AQ$3,999))</f>
        <v>999</v>
      </c>
      <c r="D36" s="73" t="n">
        <f aca="false">IFERROR(MATCH(1,L36:AZ36,0),999)</f>
        <v>999</v>
      </c>
      <c r="E36" s="73" t="n">
        <f aca="false">MIN(C36,D36)</f>
        <v>999</v>
      </c>
      <c r="F36" s="46" t="str">
        <f aca="false">IF(E36=999,"not finished by last scan",IF(C36&lt;=D36,"70 °F","stall"))</f>
        <v>not finished by last scan</v>
      </c>
      <c r="G36" s="74" t="str">
        <f aca="false">IF(E36=999,"",INDEX('Mediums (Working)'!$C$596:$AQ$596,E36))</f>
        <v/>
      </c>
      <c r="H36" s="47" t="str">
        <f aca="false">IF(E36=999,"",(G36-'Temp Bands'!$C$3)*24)</f>
        <v/>
      </c>
      <c r="I36" s="48" t="str">
        <f aca="false">IF(E36=999,"",INDEX('Mediums (Working)'!$C$36:$AQ$36,E36))</f>
        <v/>
      </c>
      <c r="L36" s="75" t="n">
        <f aca="false">IF(AND(ISNUMBER('Mediums (Working)'!C36),ISNUMBER('Mediums (Working)'!D36),ISNUMBER('Mediums (Working)'!E36)),IF(AND('Mediums (Working)'!C36&gt;=$C$5,MAX('Mediums (Working)'!C36,'Mediums (Working)'!D36,'Mediums (Working)'!E36)-MIN('Mediums (Working)'!C36,'Mediums (Working)'!D36,'Mediums (Working)'!E36)&lt;=$C$4),1,0),0)</f>
        <v>0</v>
      </c>
      <c r="M36" s="75" t="n">
        <f aca="false">IF(AND(ISNUMBER('Mediums (Working)'!D36),ISNUMBER('Mediums (Working)'!E36),ISNUMBER('Mediums (Working)'!F36)),IF(AND('Mediums (Working)'!D36&gt;=$C$5,MAX('Mediums (Working)'!D36,'Mediums (Working)'!E36,'Mediums (Working)'!F36)-MIN('Mediums (Working)'!D36,'Mediums (Working)'!E36,'Mediums (Working)'!F36)&lt;=$C$4),1,0),0)</f>
        <v>0</v>
      </c>
      <c r="N36" s="75" t="n">
        <f aca="false">IF(AND(ISNUMBER('Mediums (Working)'!E36),ISNUMBER('Mediums (Working)'!F36),ISNUMBER('Mediums (Working)'!G36)),IF(AND('Mediums (Working)'!E36&gt;=$C$5,MAX('Mediums (Working)'!E36,'Mediums (Working)'!F36,'Mediums (Working)'!G36)-MIN('Mediums (Working)'!E36,'Mediums (Working)'!F36,'Mediums (Working)'!G36)&lt;=$C$4),1,0),0)</f>
        <v>0</v>
      </c>
      <c r="O36" s="75" t="n">
        <f aca="false">IF(AND(ISNUMBER('Mediums (Working)'!F36),ISNUMBER('Mediums (Working)'!G36),ISNUMBER('Mediums (Working)'!H36)),IF(AND('Mediums (Working)'!F36&gt;=$C$5,MAX('Mediums (Working)'!F36,'Mediums (Working)'!G36,'Mediums (Working)'!H36)-MIN('Mediums (Working)'!F36,'Mediums (Working)'!G36,'Mediums (Working)'!H36)&lt;=$C$4),1,0),0)</f>
        <v>0</v>
      </c>
      <c r="P36" s="75" t="n">
        <f aca="false">IF(AND(ISNUMBER('Mediums (Working)'!G36),ISNUMBER('Mediums (Working)'!H36),ISNUMBER('Mediums (Working)'!I36)),IF(AND('Mediums (Working)'!G36&gt;=$C$5,MAX('Mediums (Working)'!G36,'Mediums (Working)'!H36,'Mediums (Working)'!I36)-MIN('Mediums (Working)'!G36,'Mediums (Working)'!H36,'Mediums (Working)'!I36)&lt;=$C$4),1,0),0)</f>
        <v>0</v>
      </c>
      <c r="Q36" s="75" t="n">
        <f aca="false">IF(AND(ISNUMBER('Mediums (Working)'!H36),ISNUMBER('Mediums (Working)'!I36),ISNUMBER('Mediums (Working)'!J36)),IF(AND('Mediums (Working)'!H36&gt;=$C$5,MAX('Mediums (Working)'!H36,'Mediums (Working)'!I36,'Mediums (Working)'!J36)-MIN('Mediums (Working)'!H36,'Mediums (Working)'!I36,'Mediums (Working)'!J36)&lt;=$C$4),1,0),0)</f>
        <v>0</v>
      </c>
      <c r="R36" s="75" t="n">
        <f aca="false">IF(AND(ISNUMBER('Mediums (Working)'!I36),ISNUMBER('Mediums (Working)'!J36),ISNUMBER('Mediums (Working)'!K36)),IF(AND('Mediums (Working)'!I36&gt;=$C$5,MAX('Mediums (Working)'!I36,'Mediums (Working)'!J36,'Mediums (Working)'!K36)-MIN('Mediums (Working)'!I36,'Mediums (Working)'!J36,'Mediums (Working)'!K36)&lt;=$C$4),1,0),0)</f>
        <v>0</v>
      </c>
      <c r="S36" s="75" t="n">
        <f aca="false">IF(AND(ISNUMBER('Mediums (Working)'!J36),ISNUMBER('Mediums (Working)'!K36),ISNUMBER('Mediums (Working)'!L36)),IF(AND('Mediums (Working)'!J36&gt;=$C$5,MAX('Mediums (Working)'!J36,'Mediums (Working)'!K36,'Mediums (Working)'!L36)-MIN('Mediums (Working)'!J36,'Mediums (Working)'!K36,'Mediums (Working)'!L36)&lt;=$C$4),1,0),0)</f>
        <v>0</v>
      </c>
      <c r="T36" s="75" t="n">
        <f aca="false">IF(AND(ISNUMBER('Mediums (Working)'!K36),ISNUMBER('Mediums (Working)'!L36),ISNUMBER('Mediums (Working)'!M36)),IF(AND('Mediums (Working)'!K36&gt;=$C$5,MAX('Mediums (Working)'!K36,'Mediums (Working)'!L36,'Mediums (Working)'!M36)-MIN('Mediums (Working)'!K36,'Mediums (Working)'!L36,'Mediums (Working)'!M36)&lt;=$C$4),1,0),0)</f>
        <v>0</v>
      </c>
      <c r="U36" s="75" t="n">
        <f aca="false">IF(AND(ISNUMBER('Mediums (Working)'!L36),ISNUMBER('Mediums (Working)'!M36),ISNUMBER('Mediums (Working)'!N36)),IF(AND('Mediums (Working)'!L36&gt;=$C$5,MAX('Mediums (Working)'!L36,'Mediums (Working)'!M36,'Mediums (Working)'!N36)-MIN('Mediums (Working)'!L36,'Mediums (Working)'!M36,'Mediums (Working)'!N36)&lt;=$C$4),1,0),0)</f>
        <v>0</v>
      </c>
      <c r="V36" s="75" t="n">
        <f aca="false">IF(AND(ISNUMBER('Mediums (Working)'!M36),ISNUMBER('Mediums (Working)'!N36),ISNUMBER('Mediums (Working)'!O36)),IF(AND('Mediums (Working)'!M36&gt;=$C$5,MAX('Mediums (Working)'!M36,'Mediums (Working)'!N36,'Mediums (Working)'!O36)-MIN('Mediums (Working)'!M36,'Mediums (Working)'!N36,'Mediums (Working)'!O36)&lt;=$C$4),1,0),0)</f>
        <v>0</v>
      </c>
      <c r="W36" s="75" t="n">
        <f aca="false">IF(AND(ISNUMBER('Mediums (Working)'!N36),ISNUMBER('Mediums (Working)'!O36),ISNUMBER('Mediums (Working)'!P36)),IF(AND('Mediums (Working)'!N36&gt;=$C$5,MAX('Mediums (Working)'!N36,'Mediums (Working)'!O36,'Mediums (Working)'!P36)-MIN('Mediums (Working)'!N36,'Mediums (Working)'!O36,'Mediums (Working)'!P36)&lt;=$C$4),1,0),0)</f>
        <v>0</v>
      </c>
      <c r="X36" s="75" t="n">
        <f aca="false">IF(AND(ISNUMBER('Mediums (Working)'!O36),ISNUMBER('Mediums (Working)'!P36),ISNUMBER('Mediums (Working)'!Q36)),IF(AND('Mediums (Working)'!O36&gt;=$C$5,MAX('Mediums (Working)'!O36,'Mediums (Working)'!P36,'Mediums (Working)'!Q36)-MIN('Mediums (Working)'!O36,'Mediums (Working)'!P36,'Mediums (Working)'!Q36)&lt;=$C$4),1,0),0)</f>
        <v>0</v>
      </c>
      <c r="Y36" s="75" t="n">
        <f aca="false">IF(AND(ISNUMBER('Mediums (Working)'!P36),ISNUMBER('Mediums (Working)'!Q36),ISNUMBER('Mediums (Working)'!R36)),IF(AND('Mediums (Working)'!P36&gt;=$C$5,MAX('Mediums (Working)'!P36,'Mediums (Working)'!Q36,'Mediums (Working)'!R36)-MIN('Mediums (Working)'!P36,'Mediums (Working)'!Q36,'Mediums (Working)'!R36)&lt;=$C$4),1,0),0)</f>
        <v>0</v>
      </c>
      <c r="Z36" s="75" t="n">
        <f aca="false">IF(AND(ISNUMBER('Mediums (Working)'!Q36),ISNUMBER('Mediums (Working)'!R36),ISNUMBER('Mediums (Working)'!S36)),IF(AND('Mediums (Working)'!Q36&gt;=$C$5,MAX('Mediums (Working)'!Q36,'Mediums (Working)'!R36,'Mediums (Working)'!S36)-MIN('Mediums (Working)'!Q36,'Mediums (Working)'!R36,'Mediums (Working)'!S36)&lt;=$C$4),1,0),0)</f>
        <v>0</v>
      </c>
      <c r="AA36" s="75" t="n">
        <f aca="false">IF(AND(ISNUMBER('Mediums (Working)'!R36),ISNUMBER('Mediums (Working)'!S36),ISNUMBER('Mediums (Working)'!T36)),IF(AND('Mediums (Working)'!R36&gt;=$C$5,MAX('Mediums (Working)'!R36,'Mediums (Working)'!S36,'Mediums (Working)'!T36)-MIN('Mediums (Working)'!R36,'Mediums (Working)'!S36,'Mediums (Working)'!T36)&lt;=$C$4),1,0),0)</f>
        <v>0</v>
      </c>
      <c r="AB36" s="75" t="n">
        <f aca="false">IF(AND(ISNUMBER('Mediums (Working)'!S36),ISNUMBER('Mediums (Working)'!T36),ISNUMBER('Mediums (Working)'!U36)),IF(AND('Mediums (Working)'!S36&gt;=$C$5,MAX('Mediums (Working)'!S36,'Mediums (Working)'!T36,'Mediums (Working)'!U36)-MIN('Mediums (Working)'!S36,'Mediums (Working)'!T36,'Mediums (Working)'!U36)&lt;=$C$4),1,0),0)</f>
        <v>0</v>
      </c>
      <c r="AC36" s="75" t="n">
        <f aca="false">IF(AND(ISNUMBER('Mediums (Working)'!T36),ISNUMBER('Mediums (Working)'!U36),ISNUMBER('Mediums (Working)'!V36)),IF(AND('Mediums (Working)'!T36&gt;=$C$5,MAX('Mediums (Working)'!T36,'Mediums (Working)'!U36,'Mediums (Working)'!V36)-MIN('Mediums (Working)'!T36,'Mediums (Working)'!U36,'Mediums (Working)'!V36)&lt;=$C$4),1,0),0)</f>
        <v>0</v>
      </c>
      <c r="AD36" s="75" t="n">
        <f aca="false">IF(AND(ISNUMBER('Mediums (Working)'!U36),ISNUMBER('Mediums (Working)'!V36),ISNUMBER('Mediums (Working)'!W36)),IF(AND('Mediums (Working)'!U36&gt;=$C$5,MAX('Mediums (Working)'!U36,'Mediums (Working)'!V36,'Mediums (Working)'!W36)-MIN('Mediums (Working)'!U36,'Mediums (Working)'!V36,'Mediums (Working)'!W36)&lt;=$C$4),1,0),0)</f>
        <v>0</v>
      </c>
      <c r="AE36" s="75" t="n">
        <f aca="false">IF(AND(ISNUMBER('Mediums (Working)'!V36),ISNUMBER('Mediums (Working)'!W36),ISNUMBER('Mediums (Working)'!X36)),IF(AND('Mediums (Working)'!V36&gt;=$C$5,MAX('Mediums (Working)'!V36,'Mediums (Working)'!W36,'Mediums (Working)'!X36)-MIN('Mediums (Working)'!V36,'Mediums (Working)'!W36,'Mediums (Working)'!X36)&lt;=$C$4),1,0),0)</f>
        <v>0</v>
      </c>
      <c r="AF36" s="75" t="n">
        <f aca="false">IF(AND(ISNUMBER('Mediums (Working)'!W36),ISNUMBER('Mediums (Working)'!X36),ISNUMBER('Mediums (Working)'!Y36)),IF(AND('Mediums (Working)'!W36&gt;=$C$5,MAX('Mediums (Working)'!W36,'Mediums (Working)'!X36,'Mediums (Working)'!Y36)-MIN('Mediums (Working)'!W36,'Mediums (Working)'!X36,'Mediums (Working)'!Y36)&lt;=$C$4),1,0),0)</f>
        <v>0</v>
      </c>
      <c r="AG36" s="75" t="n">
        <f aca="false">IF(AND(ISNUMBER('Mediums (Working)'!X36),ISNUMBER('Mediums (Working)'!Y36),ISNUMBER('Mediums (Working)'!Z36)),IF(AND('Mediums (Working)'!X36&gt;=$C$5,MAX('Mediums (Working)'!X36,'Mediums (Working)'!Y36,'Mediums (Working)'!Z36)-MIN('Mediums (Working)'!X36,'Mediums (Working)'!Y36,'Mediums (Working)'!Z36)&lt;=$C$4),1,0),0)</f>
        <v>0</v>
      </c>
      <c r="AH36" s="75" t="n">
        <f aca="false">IF(AND(ISNUMBER('Mediums (Working)'!Y36),ISNUMBER('Mediums (Working)'!Z36),ISNUMBER('Mediums (Working)'!AA36)),IF(AND('Mediums (Working)'!Y36&gt;=$C$5,MAX('Mediums (Working)'!Y36,'Mediums (Working)'!Z36,'Mediums (Working)'!AA36)-MIN('Mediums (Working)'!Y36,'Mediums (Working)'!Z36,'Mediums (Working)'!AA36)&lt;=$C$4),1,0),0)</f>
        <v>0</v>
      </c>
      <c r="AI36" s="75" t="n">
        <f aca="false">IF(AND(ISNUMBER('Mediums (Working)'!Z36),ISNUMBER('Mediums (Working)'!AA36),ISNUMBER('Mediums (Working)'!AB36)),IF(AND('Mediums (Working)'!Z36&gt;=$C$5,MAX('Mediums (Working)'!Z36,'Mediums (Working)'!AA36,'Mediums (Working)'!AB36)-MIN('Mediums (Working)'!Z36,'Mediums (Working)'!AA36,'Mediums (Working)'!AB36)&lt;=$C$4),1,0),0)</f>
        <v>0</v>
      </c>
      <c r="AJ36" s="75" t="n">
        <f aca="false">IF(AND(ISNUMBER('Mediums (Working)'!AA36),ISNUMBER('Mediums (Working)'!AB36),ISNUMBER('Mediums (Working)'!AC36)),IF(AND('Mediums (Working)'!AA36&gt;=$C$5,MAX('Mediums (Working)'!AA36,'Mediums (Working)'!AB36,'Mediums (Working)'!AC36)-MIN('Mediums (Working)'!AA36,'Mediums (Working)'!AB36,'Mediums (Working)'!AC36)&lt;=$C$4),1,0),0)</f>
        <v>0</v>
      </c>
      <c r="AK36" s="75" t="n">
        <f aca="false">IF(AND(ISNUMBER('Mediums (Working)'!AB36),ISNUMBER('Mediums (Working)'!AC36),ISNUMBER('Mediums (Working)'!AD36)),IF(AND('Mediums (Working)'!AB36&gt;=$C$5,MAX('Mediums (Working)'!AB36,'Mediums (Working)'!AC36,'Mediums (Working)'!AD36)-MIN('Mediums (Working)'!AB36,'Mediums (Working)'!AC36,'Mediums (Working)'!AD36)&lt;=$C$4),1,0),0)</f>
        <v>0</v>
      </c>
      <c r="AL36" s="75" t="n">
        <f aca="false">IF(AND(ISNUMBER('Mediums (Working)'!AC36),ISNUMBER('Mediums (Working)'!AD36),ISNUMBER('Mediums (Working)'!AE36)),IF(AND('Mediums (Working)'!AC36&gt;=$C$5,MAX('Mediums (Working)'!AC36,'Mediums (Working)'!AD36,'Mediums (Working)'!AE36)-MIN('Mediums (Working)'!AC36,'Mediums (Working)'!AD36,'Mediums (Working)'!AE36)&lt;=$C$4),1,0),0)</f>
        <v>0</v>
      </c>
      <c r="AM36" s="75" t="n">
        <f aca="false">IF(AND(ISNUMBER('Mediums (Working)'!AD36),ISNUMBER('Mediums (Working)'!AE36),ISNUMBER('Mediums (Working)'!AF36)),IF(AND('Mediums (Working)'!AD36&gt;=$C$5,MAX('Mediums (Working)'!AD36,'Mediums (Working)'!AE36,'Mediums (Working)'!AF36)-MIN('Mediums (Working)'!AD36,'Mediums (Working)'!AE36,'Mediums (Working)'!AF36)&lt;=$C$4),1,0),0)</f>
        <v>0</v>
      </c>
      <c r="AN36" s="75" t="n">
        <f aca="false">IF(AND(ISNUMBER('Mediums (Working)'!AE36),ISNUMBER('Mediums (Working)'!AF36),ISNUMBER('Mediums (Working)'!AG36)),IF(AND('Mediums (Working)'!AE36&gt;=$C$5,MAX('Mediums (Working)'!AE36,'Mediums (Working)'!AF36,'Mediums (Working)'!AG36)-MIN('Mediums (Working)'!AE36,'Mediums (Working)'!AF36,'Mediums (Working)'!AG36)&lt;=$C$4),1,0),0)</f>
        <v>0</v>
      </c>
      <c r="AO36" s="75" t="n">
        <f aca="false">IF(AND(ISNUMBER('Mediums (Working)'!AF36),ISNUMBER('Mediums (Working)'!AG36),ISNUMBER('Mediums (Working)'!AH36)),IF(AND('Mediums (Working)'!AF36&gt;=$C$5,MAX('Mediums (Working)'!AF36,'Mediums (Working)'!AG36,'Mediums (Working)'!AH36)-MIN('Mediums (Working)'!AF36,'Mediums (Working)'!AG36,'Mediums (Working)'!AH36)&lt;=$C$4),1,0),0)</f>
        <v>0</v>
      </c>
      <c r="AP36" s="75" t="n">
        <f aca="false">IF(AND(ISNUMBER('Mediums (Working)'!AG36),ISNUMBER('Mediums (Working)'!AH36),ISNUMBER('Mediums (Working)'!AI36)),IF(AND('Mediums (Working)'!AG36&gt;=$C$5,MAX('Mediums (Working)'!AG36,'Mediums (Working)'!AH36,'Mediums (Working)'!AI36)-MIN('Mediums (Working)'!AG36,'Mediums (Working)'!AH36,'Mediums (Working)'!AI36)&lt;=$C$4),1,0),0)</f>
        <v>0</v>
      </c>
      <c r="AQ36" s="75" t="n">
        <f aca="false">IF(AND(ISNUMBER('Mediums (Working)'!AH36),ISNUMBER('Mediums (Working)'!AI36),ISNUMBER('Mediums (Working)'!AJ36)),IF(AND('Mediums (Working)'!AH36&gt;=$C$5,MAX('Mediums (Working)'!AH36,'Mediums (Working)'!AI36,'Mediums (Working)'!AJ36)-MIN('Mediums (Working)'!AH36,'Mediums (Working)'!AI36,'Mediums (Working)'!AJ36)&lt;=$C$4),1,0),0)</f>
        <v>0</v>
      </c>
      <c r="AR36" s="75" t="n">
        <f aca="false">IF(AND(ISNUMBER('Mediums (Working)'!AI36),ISNUMBER('Mediums (Working)'!AJ36),ISNUMBER('Mediums (Working)'!AK36)),IF(AND('Mediums (Working)'!AI36&gt;=$C$5,MAX('Mediums (Working)'!AI36,'Mediums (Working)'!AJ36,'Mediums (Working)'!AK36)-MIN('Mediums (Working)'!AI36,'Mediums (Working)'!AJ36,'Mediums (Working)'!AK36)&lt;=$C$4),1,0),0)</f>
        <v>0</v>
      </c>
      <c r="AS36" s="75" t="n">
        <f aca="false">IF(AND(ISNUMBER('Mediums (Working)'!AJ36),ISNUMBER('Mediums (Working)'!AK36),ISNUMBER('Mediums (Working)'!AL36)),IF(AND('Mediums (Working)'!AJ36&gt;=$C$5,MAX('Mediums (Working)'!AJ36,'Mediums (Working)'!AK36,'Mediums (Working)'!AL36)-MIN('Mediums (Working)'!AJ36,'Mediums (Working)'!AK36,'Mediums (Working)'!AL36)&lt;=$C$4),1,0),0)</f>
        <v>0</v>
      </c>
      <c r="AT36" s="75" t="n">
        <f aca="false">IF(AND(ISNUMBER('Mediums (Working)'!AK36),ISNUMBER('Mediums (Working)'!AL36),ISNUMBER('Mediums (Working)'!AM36)),IF(AND('Mediums (Working)'!AK36&gt;=$C$5,MAX('Mediums (Working)'!AK36,'Mediums (Working)'!AL36,'Mediums (Working)'!AM36)-MIN('Mediums (Working)'!AK36,'Mediums (Working)'!AL36,'Mediums (Working)'!AM36)&lt;=$C$4),1,0),0)</f>
        <v>0</v>
      </c>
      <c r="AU36" s="75" t="n">
        <f aca="false">IF(AND(ISNUMBER('Mediums (Working)'!AL36),ISNUMBER('Mediums (Working)'!AM36),ISNUMBER('Mediums (Working)'!AN36)),IF(AND('Mediums (Working)'!AL36&gt;=$C$5,MAX('Mediums (Working)'!AL36,'Mediums (Working)'!AM36,'Mediums (Working)'!AN36)-MIN('Mediums (Working)'!AL36,'Mediums (Working)'!AM36,'Mediums (Working)'!AN36)&lt;=$C$4),1,0),0)</f>
        <v>0</v>
      </c>
      <c r="AV36" s="75" t="n">
        <f aca="false">IF(AND(ISNUMBER('Mediums (Working)'!AM36),ISNUMBER('Mediums (Working)'!AN36),ISNUMBER('Mediums (Working)'!AO36)),IF(AND('Mediums (Working)'!AM36&gt;=$C$5,MAX('Mediums (Working)'!AM36,'Mediums (Working)'!AN36,'Mediums (Working)'!AO36)-MIN('Mediums (Working)'!AM36,'Mediums (Working)'!AN36,'Mediums (Working)'!AO36)&lt;=$C$4),1,0),0)</f>
        <v>0</v>
      </c>
      <c r="AW36" s="75" t="n">
        <f aca="false">IF(AND(ISNUMBER('Mediums (Working)'!AN36),ISNUMBER('Mediums (Working)'!AO36),ISNUMBER('Mediums (Working)'!AP36)),IF(AND('Mediums (Working)'!AN36&gt;=$C$5,MAX('Mediums (Working)'!AN36,'Mediums (Working)'!AO36,'Mediums (Working)'!AP36)-MIN('Mediums (Working)'!AN36,'Mediums (Working)'!AO36,'Mediums (Working)'!AP36)&lt;=$C$4),1,0),0)</f>
        <v>0</v>
      </c>
      <c r="AX36" s="75" t="n">
        <f aca="false">IF(AND(ISNUMBER('Mediums (Working)'!AO36),ISNUMBER('Mediums (Working)'!AP36),ISNUMBER('Mediums (Working)'!AQ36)),IF(AND('Mediums (Working)'!AO36&gt;=$C$5,MAX('Mediums (Working)'!AO36,'Mediums (Working)'!AP36,'Mediums (Working)'!AQ36)-MIN('Mediums (Working)'!AO36,'Mediums (Working)'!AP36,'Mediums (Working)'!AQ36)&lt;=$C$4),1,0),0)</f>
        <v>0</v>
      </c>
      <c r="AY36" s="46" t="n">
        <v>0</v>
      </c>
      <c r="AZ36" s="46" t="n">
        <v>0</v>
      </c>
    </row>
    <row r="37" customFormat="false" ht="15" hidden="false" customHeight="false" outlineLevel="0" collapsed="false">
      <c r="A37" s="32" t="s">
        <v>251</v>
      </c>
      <c r="B37" s="33" t="s">
        <v>248</v>
      </c>
      <c r="C37" s="73" t="n">
        <f aca="false" t="array" ref="C37:C37">MIN(IF(ISNUMBER('Mediums (Working)'!$C$37:$AQ$37)*('Mediums (Working)'!$C$37:$AQ$37&gt;=$C$3),'Mediums (Working)'!$C$3:$AQ$3,999))</f>
        <v>999</v>
      </c>
      <c r="D37" s="73" t="n">
        <f aca="false">IFERROR(MATCH(1,L37:AZ37,0),999)</f>
        <v>999</v>
      </c>
      <c r="E37" s="73" t="n">
        <f aca="false">MIN(C37,D37)</f>
        <v>999</v>
      </c>
      <c r="F37" s="46" t="str">
        <f aca="false">IF(E37=999,"not finished by last scan",IF(C37&lt;=D37,"70 °F","stall"))</f>
        <v>not finished by last scan</v>
      </c>
      <c r="G37" s="74" t="str">
        <f aca="false">IF(E37=999,"",INDEX('Mediums (Working)'!$C$597:$AQ$597,E37))</f>
        <v/>
      </c>
      <c r="H37" s="47" t="str">
        <f aca="false">IF(E37=999,"",(G37-'Temp Bands'!$C$3)*24)</f>
        <v/>
      </c>
      <c r="I37" s="48" t="str">
        <f aca="false">IF(E37=999,"",INDEX('Mediums (Working)'!$C$37:$AQ$37,E37))</f>
        <v/>
      </c>
      <c r="L37" s="75" t="n">
        <f aca="false">IF(AND(ISNUMBER('Mediums (Working)'!C37),ISNUMBER('Mediums (Working)'!D37),ISNUMBER('Mediums (Working)'!E37)),IF(AND('Mediums (Working)'!C37&gt;=$C$5,MAX('Mediums (Working)'!C37,'Mediums (Working)'!D37,'Mediums (Working)'!E37)-MIN('Mediums (Working)'!C37,'Mediums (Working)'!D37,'Mediums (Working)'!E37)&lt;=$C$4),1,0),0)</f>
        <v>0</v>
      </c>
      <c r="M37" s="75" t="n">
        <f aca="false">IF(AND(ISNUMBER('Mediums (Working)'!D37),ISNUMBER('Mediums (Working)'!E37),ISNUMBER('Mediums (Working)'!F37)),IF(AND('Mediums (Working)'!D37&gt;=$C$5,MAX('Mediums (Working)'!D37,'Mediums (Working)'!E37,'Mediums (Working)'!F37)-MIN('Mediums (Working)'!D37,'Mediums (Working)'!E37,'Mediums (Working)'!F37)&lt;=$C$4),1,0),0)</f>
        <v>0</v>
      </c>
      <c r="N37" s="75" t="n">
        <f aca="false">IF(AND(ISNUMBER('Mediums (Working)'!E37),ISNUMBER('Mediums (Working)'!F37),ISNUMBER('Mediums (Working)'!G37)),IF(AND('Mediums (Working)'!E37&gt;=$C$5,MAX('Mediums (Working)'!E37,'Mediums (Working)'!F37,'Mediums (Working)'!G37)-MIN('Mediums (Working)'!E37,'Mediums (Working)'!F37,'Mediums (Working)'!G37)&lt;=$C$4),1,0),0)</f>
        <v>0</v>
      </c>
      <c r="O37" s="75" t="n">
        <f aca="false">IF(AND(ISNUMBER('Mediums (Working)'!F37),ISNUMBER('Mediums (Working)'!G37),ISNUMBER('Mediums (Working)'!H37)),IF(AND('Mediums (Working)'!F37&gt;=$C$5,MAX('Mediums (Working)'!F37,'Mediums (Working)'!G37,'Mediums (Working)'!H37)-MIN('Mediums (Working)'!F37,'Mediums (Working)'!G37,'Mediums (Working)'!H37)&lt;=$C$4),1,0),0)</f>
        <v>0</v>
      </c>
      <c r="P37" s="75" t="n">
        <f aca="false">IF(AND(ISNUMBER('Mediums (Working)'!G37),ISNUMBER('Mediums (Working)'!H37),ISNUMBER('Mediums (Working)'!I37)),IF(AND('Mediums (Working)'!G37&gt;=$C$5,MAX('Mediums (Working)'!G37,'Mediums (Working)'!H37,'Mediums (Working)'!I37)-MIN('Mediums (Working)'!G37,'Mediums (Working)'!H37,'Mediums (Working)'!I37)&lt;=$C$4),1,0),0)</f>
        <v>0</v>
      </c>
      <c r="Q37" s="75" t="n">
        <f aca="false">IF(AND(ISNUMBER('Mediums (Working)'!H37),ISNUMBER('Mediums (Working)'!I37),ISNUMBER('Mediums (Working)'!J37)),IF(AND('Mediums (Working)'!H37&gt;=$C$5,MAX('Mediums (Working)'!H37,'Mediums (Working)'!I37,'Mediums (Working)'!J37)-MIN('Mediums (Working)'!H37,'Mediums (Working)'!I37,'Mediums (Working)'!J37)&lt;=$C$4),1,0),0)</f>
        <v>0</v>
      </c>
      <c r="R37" s="75" t="n">
        <f aca="false">IF(AND(ISNUMBER('Mediums (Working)'!I37),ISNUMBER('Mediums (Working)'!J37),ISNUMBER('Mediums (Working)'!K37)),IF(AND('Mediums (Working)'!I37&gt;=$C$5,MAX('Mediums (Working)'!I37,'Mediums (Working)'!J37,'Mediums (Working)'!K37)-MIN('Mediums (Working)'!I37,'Mediums (Working)'!J37,'Mediums (Working)'!K37)&lt;=$C$4),1,0),0)</f>
        <v>0</v>
      </c>
      <c r="S37" s="75" t="n">
        <f aca="false">IF(AND(ISNUMBER('Mediums (Working)'!J37),ISNUMBER('Mediums (Working)'!K37),ISNUMBER('Mediums (Working)'!L37)),IF(AND('Mediums (Working)'!J37&gt;=$C$5,MAX('Mediums (Working)'!J37,'Mediums (Working)'!K37,'Mediums (Working)'!L37)-MIN('Mediums (Working)'!J37,'Mediums (Working)'!K37,'Mediums (Working)'!L37)&lt;=$C$4),1,0),0)</f>
        <v>0</v>
      </c>
      <c r="T37" s="75" t="n">
        <f aca="false">IF(AND(ISNUMBER('Mediums (Working)'!K37),ISNUMBER('Mediums (Working)'!L37),ISNUMBER('Mediums (Working)'!M37)),IF(AND('Mediums (Working)'!K37&gt;=$C$5,MAX('Mediums (Working)'!K37,'Mediums (Working)'!L37,'Mediums (Working)'!M37)-MIN('Mediums (Working)'!K37,'Mediums (Working)'!L37,'Mediums (Working)'!M37)&lt;=$C$4),1,0),0)</f>
        <v>0</v>
      </c>
      <c r="U37" s="75" t="n">
        <f aca="false">IF(AND(ISNUMBER('Mediums (Working)'!L37),ISNUMBER('Mediums (Working)'!M37),ISNUMBER('Mediums (Working)'!N37)),IF(AND('Mediums (Working)'!L37&gt;=$C$5,MAX('Mediums (Working)'!L37,'Mediums (Working)'!M37,'Mediums (Working)'!N37)-MIN('Mediums (Working)'!L37,'Mediums (Working)'!M37,'Mediums (Working)'!N37)&lt;=$C$4),1,0),0)</f>
        <v>0</v>
      </c>
      <c r="V37" s="75" t="n">
        <f aca="false">IF(AND(ISNUMBER('Mediums (Working)'!M37),ISNUMBER('Mediums (Working)'!N37),ISNUMBER('Mediums (Working)'!O37)),IF(AND('Mediums (Working)'!M37&gt;=$C$5,MAX('Mediums (Working)'!M37,'Mediums (Working)'!N37,'Mediums (Working)'!O37)-MIN('Mediums (Working)'!M37,'Mediums (Working)'!N37,'Mediums (Working)'!O37)&lt;=$C$4),1,0),0)</f>
        <v>0</v>
      </c>
      <c r="W37" s="75" t="n">
        <f aca="false">IF(AND(ISNUMBER('Mediums (Working)'!N37),ISNUMBER('Mediums (Working)'!O37),ISNUMBER('Mediums (Working)'!P37)),IF(AND('Mediums (Working)'!N37&gt;=$C$5,MAX('Mediums (Working)'!N37,'Mediums (Working)'!O37,'Mediums (Working)'!P37)-MIN('Mediums (Working)'!N37,'Mediums (Working)'!O37,'Mediums (Working)'!P37)&lt;=$C$4),1,0),0)</f>
        <v>0</v>
      </c>
      <c r="X37" s="75" t="n">
        <f aca="false">IF(AND(ISNUMBER('Mediums (Working)'!O37),ISNUMBER('Mediums (Working)'!P37),ISNUMBER('Mediums (Working)'!Q37)),IF(AND('Mediums (Working)'!O37&gt;=$C$5,MAX('Mediums (Working)'!O37,'Mediums (Working)'!P37,'Mediums (Working)'!Q37)-MIN('Mediums (Working)'!O37,'Mediums (Working)'!P37,'Mediums (Working)'!Q37)&lt;=$C$4),1,0),0)</f>
        <v>0</v>
      </c>
      <c r="Y37" s="75" t="n">
        <f aca="false">IF(AND(ISNUMBER('Mediums (Working)'!P37),ISNUMBER('Mediums (Working)'!Q37),ISNUMBER('Mediums (Working)'!R37)),IF(AND('Mediums (Working)'!P37&gt;=$C$5,MAX('Mediums (Working)'!P37,'Mediums (Working)'!Q37,'Mediums (Working)'!R37)-MIN('Mediums (Working)'!P37,'Mediums (Working)'!Q37,'Mediums (Working)'!R37)&lt;=$C$4),1,0),0)</f>
        <v>0</v>
      </c>
      <c r="Z37" s="75" t="n">
        <f aca="false">IF(AND(ISNUMBER('Mediums (Working)'!Q37),ISNUMBER('Mediums (Working)'!R37),ISNUMBER('Mediums (Working)'!S37)),IF(AND('Mediums (Working)'!Q37&gt;=$C$5,MAX('Mediums (Working)'!Q37,'Mediums (Working)'!R37,'Mediums (Working)'!S37)-MIN('Mediums (Working)'!Q37,'Mediums (Working)'!R37,'Mediums (Working)'!S37)&lt;=$C$4),1,0),0)</f>
        <v>0</v>
      </c>
      <c r="AA37" s="75" t="n">
        <f aca="false">IF(AND(ISNUMBER('Mediums (Working)'!R37),ISNUMBER('Mediums (Working)'!S37),ISNUMBER('Mediums (Working)'!T37)),IF(AND('Mediums (Working)'!R37&gt;=$C$5,MAX('Mediums (Working)'!R37,'Mediums (Working)'!S37,'Mediums (Working)'!T37)-MIN('Mediums (Working)'!R37,'Mediums (Working)'!S37,'Mediums (Working)'!T37)&lt;=$C$4),1,0),0)</f>
        <v>0</v>
      </c>
      <c r="AB37" s="75" t="n">
        <f aca="false">IF(AND(ISNUMBER('Mediums (Working)'!S37),ISNUMBER('Mediums (Working)'!T37),ISNUMBER('Mediums (Working)'!U37)),IF(AND('Mediums (Working)'!S37&gt;=$C$5,MAX('Mediums (Working)'!S37,'Mediums (Working)'!T37,'Mediums (Working)'!U37)-MIN('Mediums (Working)'!S37,'Mediums (Working)'!T37,'Mediums (Working)'!U37)&lt;=$C$4),1,0),0)</f>
        <v>0</v>
      </c>
      <c r="AC37" s="75" t="n">
        <f aca="false">IF(AND(ISNUMBER('Mediums (Working)'!T37),ISNUMBER('Mediums (Working)'!U37),ISNUMBER('Mediums (Working)'!V37)),IF(AND('Mediums (Working)'!T37&gt;=$C$5,MAX('Mediums (Working)'!T37,'Mediums (Working)'!U37,'Mediums (Working)'!V37)-MIN('Mediums (Working)'!T37,'Mediums (Working)'!U37,'Mediums (Working)'!V37)&lt;=$C$4),1,0),0)</f>
        <v>0</v>
      </c>
      <c r="AD37" s="75" t="n">
        <f aca="false">IF(AND(ISNUMBER('Mediums (Working)'!U37),ISNUMBER('Mediums (Working)'!V37),ISNUMBER('Mediums (Working)'!W37)),IF(AND('Mediums (Working)'!U37&gt;=$C$5,MAX('Mediums (Working)'!U37,'Mediums (Working)'!V37,'Mediums (Working)'!W37)-MIN('Mediums (Working)'!U37,'Mediums (Working)'!V37,'Mediums (Working)'!W37)&lt;=$C$4),1,0),0)</f>
        <v>0</v>
      </c>
      <c r="AE37" s="75" t="n">
        <f aca="false">IF(AND(ISNUMBER('Mediums (Working)'!V37),ISNUMBER('Mediums (Working)'!W37),ISNUMBER('Mediums (Working)'!X37)),IF(AND('Mediums (Working)'!V37&gt;=$C$5,MAX('Mediums (Working)'!V37,'Mediums (Working)'!W37,'Mediums (Working)'!X37)-MIN('Mediums (Working)'!V37,'Mediums (Working)'!W37,'Mediums (Working)'!X37)&lt;=$C$4),1,0),0)</f>
        <v>0</v>
      </c>
      <c r="AF37" s="75" t="n">
        <f aca="false">IF(AND(ISNUMBER('Mediums (Working)'!W37),ISNUMBER('Mediums (Working)'!X37),ISNUMBER('Mediums (Working)'!Y37)),IF(AND('Mediums (Working)'!W37&gt;=$C$5,MAX('Mediums (Working)'!W37,'Mediums (Working)'!X37,'Mediums (Working)'!Y37)-MIN('Mediums (Working)'!W37,'Mediums (Working)'!X37,'Mediums (Working)'!Y37)&lt;=$C$4),1,0),0)</f>
        <v>0</v>
      </c>
      <c r="AG37" s="75" t="n">
        <f aca="false">IF(AND(ISNUMBER('Mediums (Working)'!X37),ISNUMBER('Mediums (Working)'!Y37),ISNUMBER('Mediums (Working)'!Z37)),IF(AND('Mediums (Working)'!X37&gt;=$C$5,MAX('Mediums (Working)'!X37,'Mediums (Working)'!Y37,'Mediums (Working)'!Z37)-MIN('Mediums (Working)'!X37,'Mediums (Working)'!Y37,'Mediums (Working)'!Z37)&lt;=$C$4),1,0),0)</f>
        <v>0</v>
      </c>
      <c r="AH37" s="75" t="n">
        <f aca="false">IF(AND(ISNUMBER('Mediums (Working)'!Y37),ISNUMBER('Mediums (Working)'!Z37),ISNUMBER('Mediums (Working)'!AA37)),IF(AND('Mediums (Working)'!Y37&gt;=$C$5,MAX('Mediums (Working)'!Y37,'Mediums (Working)'!Z37,'Mediums (Working)'!AA37)-MIN('Mediums (Working)'!Y37,'Mediums (Working)'!Z37,'Mediums (Working)'!AA37)&lt;=$C$4),1,0),0)</f>
        <v>0</v>
      </c>
      <c r="AI37" s="75" t="n">
        <f aca="false">IF(AND(ISNUMBER('Mediums (Working)'!Z37),ISNUMBER('Mediums (Working)'!AA37),ISNUMBER('Mediums (Working)'!AB37)),IF(AND('Mediums (Working)'!Z37&gt;=$C$5,MAX('Mediums (Working)'!Z37,'Mediums (Working)'!AA37,'Mediums (Working)'!AB37)-MIN('Mediums (Working)'!Z37,'Mediums (Working)'!AA37,'Mediums (Working)'!AB37)&lt;=$C$4),1,0),0)</f>
        <v>0</v>
      </c>
      <c r="AJ37" s="75" t="n">
        <f aca="false">IF(AND(ISNUMBER('Mediums (Working)'!AA37),ISNUMBER('Mediums (Working)'!AB37),ISNUMBER('Mediums (Working)'!AC37)),IF(AND('Mediums (Working)'!AA37&gt;=$C$5,MAX('Mediums (Working)'!AA37,'Mediums (Working)'!AB37,'Mediums (Working)'!AC37)-MIN('Mediums (Working)'!AA37,'Mediums (Working)'!AB37,'Mediums (Working)'!AC37)&lt;=$C$4),1,0),0)</f>
        <v>0</v>
      </c>
      <c r="AK37" s="75" t="n">
        <f aca="false">IF(AND(ISNUMBER('Mediums (Working)'!AB37),ISNUMBER('Mediums (Working)'!AC37),ISNUMBER('Mediums (Working)'!AD37)),IF(AND('Mediums (Working)'!AB37&gt;=$C$5,MAX('Mediums (Working)'!AB37,'Mediums (Working)'!AC37,'Mediums (Working)'!AD37)-MIN('Mediums (Working)'!AB37,'Mediums (Working)'!AC37,'Mediums (Working)'!AD37)&lt;=$C$4),1,0),0)</f>
        <v>0</v>
      </c>
      <c r="AL37" s="75" t="n">
        <f aca="false">IF(AND(ISNUMBER('Mediums (Working)'!AC37),ISNUMBER('Mediums (Working)'!AD37),ISNUMBER('Mediums (Working)'!AE37)),IF(AND('Mediums (Working)'!AC37&gt;=$C$5,MAX('Mediums (Working)'!AC37,'Mediums (Working)'!AD37,'Mediums (Working)'!AE37)-MIN('Mediums (Working)'!AC37,'Mediums (Working)'!AD37,'Mediums (Working)'!AE37)&lt;=$C$4),1,0),0)</f>
        <v>0</v>
      </c>
      <c r="AM37" s="75" t="n">
        <f aca="false">IF(AND(ISNUMBER('Mediums (Working)'!AD37),ISNUMBER('Mediums (Working)'!AE37),ISNUMBER('Mediums (Working)'!AF37)),IF(AND('Mediums (Working)'!AD37&gt;=$C$5,MAX('Mediums (Working)'!AD37,'Mediums (Working)'!AE37,'Mediums (Working)'!AF37)-MIN('Mediums (Working)'!AD37,'Mediums (Working)'!AE37,'Mediums (Working)'!AF37)&lt;=$C$4),1,0),0)</f>
        <v>0</v>
      </c>
      <c r="AN37" s="75" t="n">
        <f aca="false">IF(AND(ISNUMBER('Mediums (Working)'!AE37),ISNUMBER('Mediums (Working)'!AF37),ISNUMBER('Mediums (Working)'!AG37)),IF(AND('Mediums (Working)'!AE37&gt;=$C$5,MAX('Mediums (Working)'!AE37,'Mediums (Working)'!AF37,'Mediums (Working)'!AG37)-MIN('Mediums (Working)'!AE37,'Mediums (Working)'!AF37,'Mediums (Working)'!AG37)&lt;=$C$4),1,0),0)</f>
        <v>0</v>
      </c>
      <c r="AO37" s="75" t="n">
        <f aca="false">IF(AND(ISNUMBER('Mediums (Working)'!AF37),ISNUMBER('Mediums (Working)'!AG37),ISNUMBER('Mediums (Working)'!AH37)),IF(AND('Mediums (Working)'!AF37&gt;=$C$5,MAX('Mediums (Working)'!AF37,'Mediums (Working)'!AG37,'Mediums (Working)'!AH37)-MIN('Mediums (Working)'!AF37,'Mediums (Working)'!AG37,'Mediums (Working)'!AH37)&lt;=$C$4),1,0),0)</f>
        <v>0</v>
      </c>
      <c r="AP37" s="75" t="n">
        <f aca="false">IF(AND(ISNUMBER('Mediums (Working)'!AG37),ISNUMBER('Mediums (Working)'!AH37),ISNUMBER('Mediums (Working)'!AI37)),IF(AND('Mediums (Working)'!AG37&gt;=$C$5,MAX('Mediums (Working)'!AG37,'Mediums (Working)'!AH37,'Mediums (Working)'!AI37)-MIN('Mediums (Working)'!AG37,'Mediums (Working)'!AH37,'Mediums (Working)'!AI37)&lt;=$C$4),1,0),0)</f>
        <v>0</v>
      </c>
      <c r="AQ37" s="75" t="n">
        <f aca="false">IF(AND(ISNUMBER('Mediums (Working)'!AH37),ISNUMBER('Mediums (Working)'!AI37),ISNUMBER('Mediums (Working)'!AJ37)),IF(AND('Mediums (Working)'!AH37&gt;=$C$5,MAX('Mediums (Working)'!AH37,'Mediums (Working)'!AI37,'Mediums (Working)'!AJ37)-MIN('Mediums (Working)'!AH37,'Mediums (Working)'!AI37,'Mediums (Working)'!AJ37)&lt;=$C$4),1,0),0)</f>
        <v>0</v>
      </c>
      <c r="AR37" s="75" t="n">
        <f aca="false">IF(AND(ISNUMBER('Mediums (Working)'!AI37),ISNUMBER('Mediums (Working)'!AJ37),ISNUMBER('Mediums (Working)'!AK37)),IF(AND('Mediums (Working)'!AI37&gt;=$C$5,MAX('Mediums (Working)'!AI37,'Mediums (Working)'!AJ37,'Mediums (Working)'!AK37)-MIN('Mediums (Working)'!AI37,'Mediums (Working)'!AJ37,'Mediums (Working)'!AK37)&lt;=$C$4),1,0),0)</f>
        <v>0</v>
      </c>
      <c r="AS37" s="75" t="n">
        <f aca="false">IF(AND(ISNUMBER('Mediums (Working)'!AJ37),ISNUMBER('Mediums (Working)'!AK37),ISNUMBER('Mediums (Working)'!AL37)),IF(AND('Mediums (Working)'!AJ37&gt;=$C$5,MAX('Mediums (Working)'!AJ37,'Mediums (Working)'!AK37,'Mediums (Working)'!AL37)-MIN('Mediums (Working)'!AJ37,'Mediums (Working)'!AK37,'Mediums (Working)'!AL37)&lt;=$C$4),1,0),0)</f>
        <v>0</v>
      </c>
      <c r="AT37" s="75" t="n">
        <f aca="false">IF(AND(ISNUMBER('Mediums (Working)'!AK37),ISNUMBER('Mediums (Working)'!AL37),ISNUMBER('Mediums (Working)'!AM37)),IF(AND('Mediums (Working)'!AK37&gt;=$C$5,MAX('Mediums (Working)'!AK37,'Mediums (Working)'!AL37,'Mediums (Working)'!AM37)-MIN('Mediums (Working)'!AK37,'Mediums (Working)'!AL37,'Mediums (Working)'!AM37)&lt;=$C$4),1,0),0)</f>
        <v>0</v>
      </c>
      <c r="AU37" s="75" t="n">
        <f aca="false">IF(AND(ISNUMBER('Mediums (Working)'!AL37),ISNUMBER('Mediums (Working)'!AM37),ISNUMBER('Mediums (Working)'!AN37)),IF(AND('Mediums (Working)'!AL37&gt;=$C$5,MAX('Mediums (Working)'!AL37,'Mediums (Working)'!AM37,'Mediums (Working)'!AN37)-MIN('Mediums (Working)'!AL37,'Mediums (Working)'!AM37,'Mediums (Working)'!AN37)&lt;=$C$4),1,0),0)</f>
        <v>0</v>
      </c>
      <c r="AV37" s="75" t="n">
        <f aca="false">IF(AND(ISNUMBER('Mediums (Working)'!AM37),ISNUMBER('Mediums (Working)'!AN37),ISNUMBER('Mediums (Working)'!AO37)),IF(AND('Mediums (Working)'!AM37&gt;=$C$5,MAX('Mediums (Working)'!AM37,'Mediums (Working)'!AN37,'Mediums (Working)'!AO37)-MIN('Mediums (Working)'!AM37,'Mediums (Working)'!AN37,'Mediums (Working)'!AO37)&lt;=$C$4),1,0),0)</f>
        <v>0</v>
      </c>
      <c r="AW37" s="75" t="n">
        <f aca="false">IF(AND(ISNUMBER('Mediums (Working)'!AN37),ISNUMBER('Mediums (Working)'!AO37),ISNUMBER('Mediums (Working)'!AP37)),IF(AND('Mediums (Working)'!AN37&gt;=$C$5,MAX('Mediums (Working)'!AN37,'Mediums (Working)'!AO37,'Mediums (Working)'!AP37)-MIN('Mediums (Working)'!AN37,'Mediums (Working)'!AO37,'Mediums (Working)'!AP37)&lt;=$C$4),1,0),0)</f>
        <v>0</v>
      </c>
      <c r="AX37" s="75" t="n">
        <f aca="false">IF(AND(ISNUMBER('Mediums (Working)'!AO37),ISNUMBER('Mediums (Working)'!AP37),ISNUMBER('Mediums (Working)'!AQ37)),IF(AND('Mediums (Working)'!AO37&gt;=$C$5,MAX('Mediums (Working)'!AO37,'Mediums (Working)'!AP37,'Mediums (Working)'!AQ37)-MIN('Mediums (Working)'!AO37,'Mediums (Working)'!AP37,'Mediums (Working)'!AQ37)&lt;=$C$4),1,0),0)</f>
        <v>0</v>
      </c>
      <c r="AY37" s="46" t="n">
        <v>0</v>
      </c>
      <c r="AZ37" s="46" t="n">
        <v>0</v>
      </c>
    </row>
    <row r="38" customFormat="false" ht="15" hidden="false" customHeight="false" outlineLevel="0" collapsed="false">
      <c r="A38" s="32" t="s">
        <v>254</v>
      </c>
      <c r="B38" s="33" t="s">
        <v>248</v>
      </c>
      <c r="C38" s="73" t="n">
        <f aca="false" t="array" ref="C38:C38">MIN(IF(ISNUMBER('Mediums (Working)'!$C$38:$AQ$38)*('Mediums (Working)'!$C$38:$AQ$38&gt;=$C$3),'Mediums (Working)'!$C$3:$AQ$3,999))</f>
        <v>999</v>
      </c>
      <c r="D38" s="73" t="n">
        <f aca="false">IFERROR(MATCH(1,L38:AZ38,0),999)</f>
        <v>999</v>
      </c>
      <c r="E38" s="73" t="n">
        <f aca="false">MIN(C38,D38)</f>
        <v>999</v>
      </c>
      <c r="F38" s="46" t="str">
        <f aca="false">IF(E38=999,"not finished by last scan",IF(C38&lt;=D38,"70 °F","stall"))</f>
        <v>not finished by last scan</v>
      </c>
      <c r="G38" s="74" t="str">
        <f aca="false">IF(E38=999,"",INDEX('Mediums (Working)'!$C$598:$AQ$598,E38))</f>
        <v/>
      </c>
      <c r="H38" s="47" t="str">
        <f aca="false">IF(E38=999,"",(G38-'Temp Bands'!$C$3)*24)</f>
        <v/>
      </c>
      <c r="I38" s="48" t="str">
        <f aca="false">IF(E38=999,"",INDEX('Mediums (Working)'!$C$38:$AQ$38,E38))</f>
        <v/>
      </c>
      <c r="L38" s="75" t="n">
        <f aca="false">IF(AND(ISNUMBER('Mediums (Working)'!C38),ISNUMBER('Mediums (Working)'!D38),ISNUMBER('Mediums (Working)'!E38)),IF(AND('Mediums (Working)'!C38&gt;=$C$5,MAX('Mediums (Working)'!C38,'Mediums (Working)'!D38,'Mediums (Working)'!E38)-MIN('Mediums (Working)'!C38,'Mediums (Working)'!D38,'Mediums (Working)'!E38)&lt;=$C$4),1,0),0)</f>
        <v>0</v>
      </c>
      <c r="M38" s="75" t="n">
        <f aca="false">IF(AND(ISNUMBER('Mediums (Working)'!D38),ISNUMBER('Mediums (Working)'!E38),ISNUMBER('Mediums (Working)'!F38)),IF(AND('Mediums (Working)'!D38&gt;=$C$5,MAX('Mediums (Working)'!D38,'Mediums (Working)'!E38,'Mediums (Working)'!F38)-MIN('Mediums (Working)'!D38,'Mediums (Working)'!E38,'Mediums (Working)'!F38)&lt;=$C$4),1,0),0)</f>
        <v>0</v>
      </c>
      <c r="N38" s="75" t="n">
        <f aca="false">IF(AND(ISNUMBER('Mediums (Working)'!E38),ISNUMBER('Mediums (Working)'!F38),ISNUMBER('Mediums (Working)'!G38)),IF(AND('Mediums (Working)'!E38&gt;=$C$5,MAX('Mediums (Working)'!E38,'Mediums (Working)'!F38,'Mediums (Working)'!G38)-MIN('Mediums (Working)'!E38,'Mediums (Working)'!F38,'Mediums (Working)'!G38)&lt;=$C$4),1,0),0)</f>
        <v>0</v>
      </c>
      <c r="O38" s="75" t="n">
        <f aca="false">IF(AND(ISNUMBER('Mediums (Working)'!F38),ISNUMBER('Mediums (Working)'!G38),ISNUMBER('Mediums (Working)'!H38)),IF(AND('Mediums (Working)'!F38&gt;=$C$5,MAX('Mediums (Working)'!F38,'Mediums (Working)'!G38,'Mediums (Working)'!H38)-MIN('Mediums (Working)'!F38,'Mediums (Working)'!G38,'Mediums (Working)'!H38)&lt;=$C$4),1,0),0)</f>
        <v>0</v>
      </c>
      <c r="P38" s="75" t="n">
        <f aca="false">IF(AND(ISNUMBER('Mediums (Working)'!G38),ISNUMBER('Mediums (Working)'!H38),ISNUMBER('Mediums (Working)'!I38)),IF(AND('Mediums (Working)'!G38&gt;=$C$5,MAX('Mediums (Working)'!G38,'Mediums (Working)'!H38,'Mediums (Working)'!I38)-MIN('Mediums (Working)'!G38,'Mediums (Working)'!H38,'Mediums (Working)'!I38)&lt;=$C$4),1,0),0)</f>
        <v>0</v>
      </c>
      <c r="Q38" s="75" t="n">
        <f aca="false">IF(AND(ISNUMBER('Mediums (Working)'!H38),ISNUMBER('Mediums (Working)'!I38),ISNUMBER('Mediums (Working)'!J38)),IF(AND('Mediums (Working)'!H38&gt;=$C$5,MAX('Mediums (Working)'!H38,'Mediums (Working)'!I38,'Mediums (Working)'!J38)-MIN('Mediums (Working)'!H38,'Mediums (Working)'!I38,'Mediums (Working)'!J38)&lt;=$C$4),1,0),0)</f>
        <v>0</v>
      </c>
      <c r="R38" s="75" t="n">
        <f aca="false">IF(AND(ISNUMBER('Mediums (Working)'!I38),ISNUMBER('Mediums (Working)'!J38),ISNUMBER('Mediums (Working)'!K38)),IF(AND('Mediums (Working)'!I38&gt;=$C$5,MAX('Mediums (Working)'!I38,'Mediums (Working)'!J38,'Mediums (Working)'!K38)-MIN('Mediums (Working)'!I38,'Mediums (Working)'!J38,'Mediums (Working)'!K38)&lt;=$C$4),1,0),0)</f>
        <v>0</v>
      </c>
      <c r="S38" s="75" t="n">
        <f aca="false">IF(AND(ISNUMBER('Mediums (Working)'!J38),ISNUMBER('Mediums (Working)'!K38),ISNUMBER('Mediums (Working)'!L38)),IF(AND('Mediums (Working)'!J38&gt;=$C$5,MAX('Mediums (Working)'!J38,'Mediums (Working)'!K38,'Mediums (Working)'!L38)-MIN('Mediums (Working)'!J38,'Mediums (Working)'!K38,'Mediums (Working)'!L38)&lt;=$C$4),1,0),0)</f>
        <v>0</v>
      </c>
      <c r="T38" s="75" t="n">
        <f aca="false">IF(AND(ISNUMBER('Mediums (Working)'!K38),ISNUMBER('Mediums (Working)'!L38),ISNUMBER('Mediums (Working)'!M38)),IF(AND('Mediums (Working)'!K38&gt;=$C$5,MAX('Mediums (Working)'!K38,'Mediums (Working)'!L38,'Mediums (Working)'!M38)-MIN('Mediums (Working)'!K38,'Mediums (Working)'!L38,'Mediums (Working)'!M38)&lt;=$C$4),1,0),0)</f>
        <v>0</v>
      </c>
      <c r="U38" s="75" t="n">
        <f aca="false">IF(AND(ISNUMBER('Mediums (Working)'!L38),ISNUMBER('Mediums (Working)'!M38),ISNUMBER('Mediums (Working)'!N38)),IF(AND('Mediums (Working)'!L38&gt;=$C$5,MAX('Mediums (Working)'!L38,'Mediums (Working)'!M38,'Mediums (Working)'!N38)-MIN('Mediums (Working)'!L38,'Mediums (Working)'!M38,'Mediums (Working)'!N38)&lt;=$C$4),1,0),0)</f>
        <v>0</v>
      </c>
      <c r="V38" s="75" t="n">
        <f aca="false">IF(AND(ISNUMBER('Mediums (Working)'!M38),ISNUMBER('Mediums (Working)'!N38),ISNUMBER('Mediums (Working)'!O38)),IF(AND('Mediums (Working)'!M38&gt;=$C$5,MAX('Mediums (Working)'!M38,'Mediums (Working)'!N38,'Mediums (Working)'!O38)-MIN('Mediums (Working)'!M38,'Mediums (Working)'!N38,'Mediums (Working)'!O38)&lt;=$C$4),1,0),0)</f>
        <v>0</v>
      </c>
      <c r="W38" s="75" t="n">
        <f aca="false">IF(AND(ISNUMBER('Mediums (Working)'!N38),ISNUMBER('Mediums (Working)'!O38),ISNUMBER('Mediums (Working)'!P38)),IF(AND('Mediums (Working)'!N38&gt;=$C$5,MAX('Mediums (Working)'!N38,'Mediums (Working)'!O38,'Mediums (Working)'!P38)-MIN('Mediums (Working)'!N38,'Mediums (Working)'!O38,'Mediums (Working)'!P38)&lt;=$C$4),1,0),0)</f>
        <v>0</v>
      </c>
      <c r="X38" s="75" t="n">
        <f aca="false">IF(AND(ISNUMBER('Mediums (Working)'!O38),ISNUMBER('Mediums (Working)'!P38),ISNUMBER('Mediums (Working)'!Q38)),IF(AND('Mediums (Working)'!O38&gt;=$C$5,MAX('Mediums (Working)'!O38,'Mediums (Working)'!P38,'Mediums (Working)'!Q38)-MIN('Mediums (Working)'!O38,'Mediums (Working)'!P38,'Mediums (Working)'!Q38)&lt;=$C$4),1,0),0)</f>
        <v>0</v>
      </c>
      <c r="Y38" s="75" t="n">
        <f aca="false">IF(AND(ISNUMBER('Mediums (Working)'!P38),ISNUMBER('Mediums (Working)'!Q38),ISNUMBER('Mediums (Working)'!R38)),IF(AND('Mediums (Working)'!P38&gt;=$C$5,MAX('Mediums (Working)'!P38,'Mediums (Working)'!Q38,'Mediums (Working)'!R38)-MIN('Mediums (Working)'!P38,'Mediums (Working)'!Q38,'Mediums (Working)'!R38)&lt;=$C$4),1,0),0)</f>
        <v>0</v>
      </c>
      <c r="Z38" s="75" t="n">
        <f aca="false">IF(AND(ISNUMBER('Mediums (Working)'!Q38),ISNUMBER('Mediums (Working)'!R38),ISNUMBER('Mediums (Working)'!S38)),IF(AND('Mediums (Working)'!Q38&gt;=$C$5,MAX('Mediums (Working)'!Q38,'Mediums (Working)'!R38,'Mediums (Working)'!S38)-MIN('Mediums (Working)'!Q38,'Mediums (Working)'!R38,'Mediums (Working)'!S38)&lt;=$C$4),1,0),0)</f>
        <v>0</v>
      </c>
      <c r="AA38" s="75" t="n">
        <f aca="false">IF(AND(ISNUMBER('Mediums (Working)'!R38),ISNUMBER('Mediums (Working)'!S38),ISNUMBER('Mediums (Working)'!T38)),IF(AND('Mediums (Working)'!R38&gt;=$C$5,MAX('Mediums (Working)'!R38,'Mediums (Working)'!S38,'Mediums (Working)'!T38)-MIN('Mediums (Working)'!R38,'Mediums (Working)'!S38,'Mediums (Working)'!T38)&lt;=$C$4),1,0),0)</f>
        <v>0</v>
      </c>
      <c r="AB38" s="75" t="n">
        <f aca="false">IF(AND(ISNUMBER('Mediums (Working)'!S38),ISNUMBER('Mediums (Working)'!T38),ISNUMBER('Mediums (Working)'!U38)),IF(AND('Mediums (Working)'!S38&gt;=$C$5,MAX('Mediums (Working)'!S38,'Mediums (Working)'!T38,'Mediums (Working)'!U38)-MIN('Mediums (Working)'!S38,'Mediums (Working)'!T38,'Mediums (Working)'!U38)&lt;=$C$4),1,0),0)</f>
        <v>0</v>
      </c>
      <c r="AC38" s="75" t="n">
        <f aca="false">IF(AND(ISNUMBER('Mediums (Working)'!T38),ISNUMBER('Mediums (Working)'!U38),ISNUMBER('Mediums (Working)'!V38)),IF(AND('Mediums (Working)'!T38&gt;=$C$5,MAX('Mediums (Working)'!T38,'Mediums (Working)'!U38,'Mediums (Working)'!V38)-MIN('Mediums (Working)'!T38,'Mediums (Working)'!U38,'Mediums (Working)'!V38)&lt;=$C$4),1,0),0)</f>
        <v>0</v>
      </c>
      <c r="AD38" s="75" t="n">
        <f aca="false">IF(AND(ISNUMBER('Mediums (Working)'!U38),ISNUMBER('Mediums (Working)'!V38),ISNUMBER('Mediums (Working)'!W38)),IF(AND('Mediums (Working)'!U38&gt;=$C$5,MAX('Mediums (Working)'!U38,'Mediums (Working)'!V38,'Mediums (Working)'!W38)-MIN('Mediums (Working)'!U38,'Mediums (Working)'!V38,'Mediums (Working)'!W38)&lt;=$C$4),1,0),0)</f>
        <v>0</v>
      </c>
      <c r="AE38" s="75" t="n">
        <f aca="false">IF(AND(ISNUMBER('Mediums (Working)'!V38),ISNUMBER('Mediums (Working)'!W38),ISNUMBER('Mediums (Working)'!X38)),IF(AND('Mediums (Working)'!V38&gt;=$C$5,MAX('Mediums (Working)'!V38,'Mediums (Working)'!W38,'Mediums (Working)'!X38)-MIN('Mediums (Working)'!V38,'Mediums (Working)'!W38,'Mediums (Working)'!X38)&lt;=$C$4),1,0),0)</f>
        <v>0</v>
      </c>
      <c r="AF38" s="75" t="n">
        <f aca="false">IF(AND(ISNUMBER('Mediums (Working)'!W38),ISNUMBER('Mediums (Working)'!X38),ISNUMBER('Mediums (Working)'!Y38)),IF(AND('Mediums (Working)'!W38&gt;=$C$5,MAX('Mediums (Working)'!W38,'Mediums (Working)'!X38,'Mediums (Working)'!Y38)-MIN('Mediums (Working)'!W38,'Mediums (Working)'!X38,'Mediums (Working)'!Y38)&lt;=$C$4),1,0),0)</f>
        <v>0</v>
      </c>
      <c r="AG38" s="75" t="n">
        <f aca="false">IF(AND(ISNUMBER('Mediums (Working)'!X38),ISNUMBER('Mediums (Working)'!Y38),ISNUMBER('Mediums (Working)'!Z38)),IF(AND('Mediums (Working)'!X38&gt;=$C$5,MAX('Mediums (Working)'!X38,'Mediums (Working)'!Y38,'Mediums (Working)'!Z38)-MIN('Mediums (Working)'!X38,'Mediums (Working)'!Y38,'Mediums (Working)'!Z38)&lt;=$C$4),1,0),0)</f>
        <v>0</v>
      </c>
      <c r="AH38" s="75" t="n">
        <f aca="false">IF(AND(ISNUMBER('Mediums (Working)'!Y38),ISNUMBER('Mediums (Working)'!Z38),ISNUMBER('Mediums (Working)'!AA38)),IF(AND('Mediums (Working)'!Y38&gt;=$C$5,MAX('Mediums (Working)'!Y38,'Mediums (Working)'!Z38,'Mediums (Working)'!AA38)-MIN('Mediums (Working)'!Y38,'Mediums (Working)'!Z38,'Mediums (Working)'!AA38)&lt;=$C$4),1,0),0)</f>
        <v>0</v>
      </c>
      <c r="AI38" s="75" t="n">
        <f aca="false">IF(AND(ISNUMBER('Mediums (Working)'!Z38),ISNUMBER('Mediums (Working)'!AA38),ISNUMBER('Mediums (Working)'!AB38)),IF(AND('Mediums (Working)'!Z38&gt;=$C$5,MAX('Mediums (Working)'!Z38,'Mediums (Working)'!AA38,'Mediums (Working)'!AB38)-MIN('Mediums (Working)'!Z38,'Mediums (Working)'!AA38,'Mediums (Working)'!AB38)&lt;=$C$4),1,0),0)</f>
        <v>0</v>
      </c>
      <c r="AJ38" s="75" t="n">
        <f aca="false">IF(AND(ISNUMBER('Mediums (Working)'!AA38),ISNUMBER('Mediums (Working)'!AB38),ISNUMBER('Mediums (Working)'!AC38)),IF(AND('Mediums (Working)'!AA38&gt;=$C$5,MAX('Mediums (Working)'!AA38,'Mediums (Working)'!AB38,'Mediums (Working)'!AC38)-MIN('Mediums (Working)'!AA38,'Mediums (Working)'!AB38,'Mediums (Working)'!AC38)&lt;=$C$4),1,0),0)</f>
        <v>0</v>
      </c>
      <c r="AK38" s="75" t="n">
        <f aca="false">IF(AND(ISNUMBER('Mediums (Working)'!AB38),ISNUMBER('Mediums (Working)'!AC38),ISNUMBER('Mediums (Working)'!AD38)),IF(AND('Mediums (Working)'!AB38&gt;=$C$5,MAX('Mediums (Working)'!AB38,'Mediums (Working)'!AC38,'Mediums (Working)'!AD38)-MIN('Mediums (Working)'!AB38,'Mediums (Working)'!AC38,'Mediums (Working)'!AD38)&lt;=$C$4),1,0),0)</f>
        <v>0</v>
      </c>
      <c r="AL38" s="75" t="n">
        <f aca="false">IF(AND(ISNUMBER('Mediums (Working)'!AC38),ISNUMBER('Mediums (Working)'!AD38),ISNUMBER('Mediums (Working)'!AE38)),IF(AND('Mediums (Working)'!AC38&gt;=$C$5,MAX('Mediums (Working)'!AC38,'Mediums (Working)'!AD38,'Mediums (Working)'!AE38)-MIN('Mediums (Working)'!AC38,'Mediums (Working)'!AD38,'Mediums (Working)'!AE38)&lt;=$C$4),1,0),0)</f>
        <v>0</v>
      </c>
      <c r="AM38" s="75" t="n">
        <f aca="false">IF(AND(ISNUMBER('Mediums (Working)'!AD38),ISNUMBER('Mediums (Working)'!AE38),ISNUMBER('Mediums (Working)'!AF38)),IF(AND('Mediums (Working)'!AD38&gt;=$C$5,MAX('Mediums (Working)'!AD38,'Mediums (Working)'!AE38,'Mediums (Working)'!AF38)-MIN('Mediums (Working)'!AD38,'Mediums (Working)'!AE38,'Mediums (Working)'!AF38)&lt;=$C$4),1,0),0)</f>
        <v>0</v>
      </c>
      <c r="AN38" s="75" t="n">
        <f aca="false">IF(AND(ISNUMBER('Mediums (Working)'!AE38),ISNUMBER('Mediums (Working)'!AF38),ISNUMBER('Mediums (Working)'!AG38)),IF(AND('Mediums (Working)'!AE38&gt;=$C$5,MAX('Mediums (Working)'!AE38,'Mediums (Working)'!AF38,'Mediums (Working)'!AG38)-MIN('Mediums (Working)'!AE38,'Mediums (Working)'!AF38,'Mediums (Working)'!AG38)&lt;=$C$4),1,0),0)</f>
        <v>0</v>
      </c>
      <c r="AO38" s="75" t="n">
        <f aca="false">IF(AND(ISNUMBER('Mediums (Working)'!AF38),ISNUMBER('Mediums (Working)'!AG38),ISNUMBER('Mediums (Working)'!AH38)),IF(AND('Mediums (Working)'!AF38&gt;=$C$5,MAX('Mediums (Working)'!AF38,'Mediums (Working)'!AG38,'Mediums (Working)'!AH38)-MIN('Mediums (Working)'!AF38,'Mediums (Working)'!AG38,'Mediums (Working)'!AH38)&lt;=$C$4),1,0),0)</f>
        <v>0</v>
      </c>
      <c r="AP38" s="75" t="n">
        <f aca="false">IF(AND(ISNUMBER('Mediums (Working)'!AG38),ISNUMBER('Mediums (Working)'!AH38),ISNUMBER('Mediums (Working)'!AI38)),IF(AND('Mediums (Working)'!AG38&gt;=$C$5,MAX('Mediums (Working)'!AG38,'Mediums (Working)'!AH38,'Mediums (Working)'!AI38)-MIN('Mediums (Working)'!AG38,'Mediums (Working)'!AH38,'Mediums (Working)'!AI38)&lt;=$C$4),1,0),0)</f>
        <v>0</v>
      </c>
      <c r="AQ38" s="75" t="n">
        <f aca="false">IF(AND(ISNUMBER('Mediums (Working)'!AH38),ISNUMBER('Mediums (Working)'!AI38),ISNUMBER('Mediums (Working)'!AJ38)),IF(AND('Mediums (Working)'!AH38&gt;=$C$5,MAX('Mediums (Working)'!AH38,'Mediums (Working)'!AI38,'Mediums (Working)'!AJ38)-MIN('Mediums (Working)'!AH38,'Mediums (Working)'!AI38,'Mediums (Working)'!AJ38)&lt;=$C$4),1,0),0)</f>
        <v>0</v>
      </c>
      <c r="AR38" s="75" t="n">
        <f aca="false">IF(AND(ISNUMBER('Mediums (Working)'!AI38),ISNUMBER('Mediums (Working)'!AJ38),ISNUMBER('Mediums (Working)'!AK38)),IF(AND('Mediums (Working)'!AI38&gt;=$C$5,MAX('Mediums (Working)'!AI38,'Mediums (Working)'!AJ38,'Mediums (Working)'!AK38)-MIN('Mediums (Working)'!AI38,'Mediums (Working)'!AJ38,'Mediums (Working)'!AK38)&lt;=$C$4),1,0),0)</f>
        <v>0</v>
      </c>
      <c r="AS38" s="75" t="n">
        <f aca="false">IF(AND(ISNUMBER('Mediums (Working)'!AJ38),ISNUMBER('Mediums (Working)'!AK38),ISNUMBER('Mediums (Working)'!AL38)),IF(AND('Mediums (Working)'!AJ38&gt;=$C$5,MAX('Mediums (Working)'!AJ38,'Mediums (Working)'!AK38,'Mediums (Working)'!AL38)-MIN('Mediums (Working)'!AJ38,'Mediums (Working)'!AK38,'Mediums (Working)'!AL38)&lt;=$C$4),1,0),0)</f>
        <v>0</v>
      </c>
      <c r="AT38" s="75" t="n">
        <f aca="false">IF(AND(ISNUMBER('Mediums (Working)'!AK38),ISNUMBER('Mediums (Working)'!AL38),ISNUMBER('Mediums (Working)'!AM38)),IF(AND('Mediums (Working)'!AK38&gt;=$C$5,MAX('Mediums (Working)'!AK38,'Mediums (Working)'!AL38,'Mediums (Working)'!AM38)-MIN('Mediums (Working)'!AK38,'Mediums (Working)'!AL38,'Mediums (Working)'!AM38)&lt;=$C$4),1,0),0)</f>
        <v>0</v>
      </c>
      <c r="AU38" s="75" t="n">
        <f aca="false">IF(AND(ISNUMBER('Mediums (Working)'!AL38),ISNUMBER('Mediums (Working)'!AM38),ISNUMBER('Mediums (Working)'!AN38)),IF(AND('Mediums (Working)'!AL38&gt;=$C$5,MAX('Mediums (Working)'!AL38,'Mediums (Working)'!AM38,'Mediums (Working)'!AN38)-MIN('Mediums (Working)'!AL38,'Mediums (Working)'!AM38,'Mediums (Working)'!AN38)&lt;=$C$4),1,0),0)</f>
        <v>0</v>
      </c>
      <c r="AV38" s="75" t="n">
        <f aca="false">IF(AND(ISNUMBER('Mediums (Working)'!AM38),ISNUMBER('Mediums (Working)'!AN38),ISNUMBER('Mediums (Working)'!AO38)),IF(AND('Mediums (Working)'!AM38&gt;=$C$5,MAX('Mediums (Working)'!AM38,'Mediums (Working)'!AN38,'Mediums (Working)'!AO38)-MIN('Mediums (Working)'!AM38,'Mediums (Working)'!AN38,'Mediums (Working)'!AO38)&lt;=$C$4),1,0),0)</f>
        <v>0</v>
      </c>
      <c r="AW38" s="75" t="n">
        <f aca="false">IF(AND(ISNUMBER('Mediums (Working)'!AN38),ISNUMBER('Mediums (Working)'!AO38),ISNUMBER('Mediums (Working)'!AP38)),IF(AND('Mediums (Working)'!AN38&gt;=$C$5,MAX('Mediums (Working)'!AN38,'Mediums (Working)'!AO38,'Mediums (Working)'!AP38)-MIN('Mediums (Working)'!AN38,'Mediums (Working)'!AO38,'Mediums (Working)'!AP38)&lt;=$C$4),1,0),0)</f>
        <v>0</v>
      </c>
      <c r="AX38" s="75" t="n">
        <f aca="false">IF(AND(ISNUMBER('Mediums (Working)'!AO38),ISNUMBER('Mediums (Working)'!AP38),ISNUMBER('Mediums (Working)'!AQ38)),IF(AND('Mediums (Working)'!AO38&gt;=$C$5,MAX('Mediums (Working)'!AO38,'Mediums (Working)'!AP38,'Mediums (Working)'!AQ38)-MIN('Mediums (Working)'!AO38,'Mediums (Working)'!AP38,'Mediums (Working)'!AQ38)&lt;=$C$4),1,0),0)</f>
        <v>0</v>
      </c>
      <c r="AY38" s="46" t="n">
        <v>0</v>
      </c>
      <c r="AZ38" s="46" t="n">
        <v>0</v>
      </c>
    </row>
    <row r="39" customFormat="false" ht="15" hidden="false" customHeight="false" outlineLevel="0" collapsed="false">
      <c r="A39" s="32" t="s">
        <v>257</v>
      </c>
      <c r="B39" s="33" t="s">
        <v>248</v>
      </c>
      <c r="C39" s="73" t="n">
        <f aca="false" t="array" ref="C39:C39">MIN(IF(ISNUMBER('Mediums (Working)'!$C$39:$AQ$39)*('Mediums (Working)'!$C$39:$AQ$39&gt;=$C$3),'Mediums (Working)'!$C$3:$AQ$3,999))</f>
        <v>999</v>
      </c>
      <c r="D39" s="73" t="n">
        <f aca="false">IFERROR(MATCH(1,L39:AZ39,0),999)</f>
        <v>999</v>
      </c>
      <c r="E39" s="73" t="n">
        <f aca="false">MIN(C39,D39)</f>
        <v>999</v>
      </c>
      <c r="F39" s="46" t="str">
        <f aca="false">IF(E39=999,"not finished by last scan",IF(C39&lt;=D39,"70 °F","stall"))</f>
        <v>not finished by last scan</v>
      </c>
      <c r="G39" s="74" t="str">
        <f aca="false">IF(E39=999,"",INDEX('Mediums (Working)'!$C$599:$AQ$599,E39))</f>
        <v/>
      </c>
      <c r="H39" s="47" t="str">
        <f aca="false">IF(E39=999,"",(G39-'Temp Bands'!$C$3)*24)</f>
        <v/>
      </c>
      <c r="I39" s="48" t="str">
        <f aca="false">IF(E39=999,"",INDEX('Mediums (Working)'!$C$39:$AQ$39,E39))</f>
        <v/>
      </c>
      <c r="L39" s="75" t="n">
        <f aca="false">IF(AND(ISNUMBER('Mediums (Working)'!C39),ISNUMBER('Mediums (Working)'!D39),ISNUMBER('Mediums (Working)'!E39)),IF(AND('Mediums (Working)'!C39&gt;=$C$5,MAX('Mediums (Working)'!C39,'Mediums (Working)'!D39,'Mediums (Working)'!E39)-MIN('Mediums (Working)'!C39,'Mediums (Working)'!D39,'Mediums (Working)'!E39)&lt;=$C$4),1,0),0)</f>
        <v>0</v>
      </c>
      <c r="M39" s="75" t="n">
        <f aca="false">IF(AND(ISNUMBER('Mediums (Working)'!D39),ISNUMBER('Mediums (Working)'!E39),ISNUMBER('Mediums (Working)'!F39)),IF(AND('Mediums (Working)'!D39&gt;=$C$5,MAX('Mediums (Working)'!D39,'Mediums (Working)'!E39,'Mediums (Working)'!F39)-MIN('Mediums (Working)'!D39,'Mediums (Working)'!E39,'Mediums (Working)'!F39)&lt;=$C$4),1,0),0)</f>
        <v>0</v>
      </c>
      <c r="N39" s="75" t="n">
        <f aca="false">IF(AND(ISNUMBER('Mediums (Working)'!E39),ISNUMBER('Mediums (Working)'!F39),ISNUMBER('Mediums (Working)'!G39)),IF(AND('Mediums (Working)'!E39&gt;=$C$5,MAX('Mediums (Working)'!E39,'Mediums (Working)'!F39,'Mediums (Working)'!G39)-MIN('Mediums (Working)'!E39,'Mediums (Working)'!F39,'Mediums (Working)'!G39)&lt;=$C$4),1,0),0)</f>
        <v>0</v>
      </c>
      <c r="O39" s="75" t="n">
        <f aca="false">IF(AND(ISNUMBER('Mediums (Working)'!F39),ISNUMBER('Mediums (Working)'!G39),ISNUMBER('Mediums (Working)'!H39)),IF(AND('Mediums (Working)'!F39&gt;=$C$5,MAX('Mediums (Working)'!F39,'Mediums (Working)'!G39,'Mediums (Working)'!H39)-MIN('Mediums (Working)'!F39,'Mediums (Working)'!G39,'Mediums (Working)'!H39)&lt;=$C$4),1,0),0)</f>
        <v>0</v>
      </c>
      <c r="P39" s="75" t="n">
        <f aca="false">IF(AND(ISNUMBER('Mediums (Working)'!G39),ISNUMBER('Mediums (Working)'!H39),ISNUMBER('Mediums (Working)'!I39)),IF(AND('Mediums (Working)'!G39&gt;=$C$5,MAX('Mediums (Working)'!G39,'Mediums (Working)'!H39,'Mediums (Working)'!I39)-MIN('Mediums (Working)'!G39,'Mediums (Working)'!H39,'Mediums (Working)'!I39)&lt;=$C$4),1,0),0)</f>
        <v>0</v>
      </c>
      <c r="Q39" s="75" t="n">
        <f aca="false">IF(AND(ISNUMBER('Mediums (Working)'!H39),ISNUMBER('Mediums (Working)'!I39),ISNUMBER('Mediums (Working)'!J39)),IF(AND('Mediums (Working)'!H39&gt;=$C$5,MAX('Mediums (Working)'!H39,'Mediums (Working)'!I39,'Mediums (Working)'!J39)-MIN('Mediums (Working)'!H39,'Mediums (Working)'!I39,'Mediums (Working)'!J39)&lt;=$C$4),1,0),0)</f>
        <v>0</v>
      </c>
      <c r="R39" s="75" t="n">
        <f aca="false">IF(AND(ISNUMBER('Mediums (Working)'!I39),ISNUMBER('Mediums (Working)'!J39),ISNUMBER('Mediums (Working)'!K39)),IF(AND('Mediums (Working)'!I39&gt;=$C$5,MAX('Mediums (Working)'!I39,'Mediums (Working)'!J39,'Mediums (Working)'!K39)-MIN('Mediums (Working)'!I39,'Mediums (Working)'!J39,'Mediums (Working)'!K39)&lt;=$C$4),1,0),0)</f>
        <v>0</v>
      </c>
      <c r="S39" s="75" t="n">
        <f aca="false">IF(AND(ISNUMBER('Mediums (Working)'!J39),ISNUMBER('Mediums (Working)'!K39),ISNUMBER('Mediums (Working)'!L39)),IF(AND('Mediums (Working)'!J39&gt;=$C$5,MAX('Mediums (Working)'!J39,'Mediums (Working)'!K39,'Mediums (Working)'!L39)-MIN('Mediums (Working)'!J39,'Mediums (Working)'!K39,'Mediums (Working)'!L39)&lt;=$C$4),1,0),0)</f>
        <v>0</v>
      </c>
      <c r="T39" s="75" t="n">
        <f aca="false">IF(AND(ISNUMBER('Mediums (Working)'!K39),ISNUMBER('Mediums (Working)'!L39),ISNUMBER('Mediums (Working)'!M39)),IF(AND('Mediums (Working)'!K39&gt;=$C$5,MAX('Mediums (Working)'!K39,'Mediums (Working)'!L39,'Mediums (Working)'!M39)-MIN('Mediums (Working)'!K39,'Mediums (Working)'!L39,'Mediums (Working)'!M39)&lt;=$C$4),1,0),0)</f>
        <v>0</v>
      </c>
      <c r="U39" s="75" t="n">
        <f aca="false">IF(AND(ISNUMBER('Mediums (Working)'!L39),ISNUMBER('Mediums (Working)'!M39),ISNUMBER('Mediums (Working)'!N39)),IF(AND('Mediums (Working)'!L39&gt;=$C$5,MAX('Mediums (Working)'!L39,'Mediums (Working)'!M39,'Mediums (Working)'!N39)-MIN('Mediums (Working)'!L39,'Mediums (Working)'!M39,'Mediums (Working)'!N39)&lt;=$C$4),1,0),0)</f>
        <v>0</v>
      </c>
      <c r="V39" s="75" t="n">
        <f aca="false">IF(AND(ISNUMBER('Mediums (Working)'!M39),ISNUMBER('Mediums (Working)'!N39),ISNUMBER('Mediums (Working)'!O39)),IF(AND('Mediums (Working)'!M39&gt;=$C$5,MAX('Mediums (Working)'!M39,'Mediums (Working)'!N39,'Mediums (Working)'!O39)-MIN('Mediums (Working)'!M39,'Mediums (Working)'!N39,'Mediums (Working)'!O39)&lt;=$C$4),1,0),0)</f>
        <v>0</v>
      </c>
      <c r="W39" s="75" t="n">
        <f aca="false">IF(AND(ISNUMBER('Mediums (Working)'!N39),ISNUMBER('Mediums (Working)'!O39),ISNUMBER('Mediums (Working)'!P39)),IF(AND('Mediums (Working)'!N39&gt;=$C$5,MAX('Mediums (Working)'!N39,'Mediums (Working)'!O39,'Mediums (Working)'!P39)-MIN('Mediums (Working)'!N39,'Mediums (Working)'!O39,'Mediums (Working)'!P39)&lt;=$C$4),1,0),0)</f>
        <v>0</v>
      </c>
      <c r="X39" s="75" t="n">
        <f aca="false">IF(AND(ISNUMBER('Mediums (Working)'!O39),ISNUMBER('Mediums (Working)'!P39),ISNUMBER('Mediums (Working)'!Q39)),IF(AND('Mediums (Working)'!O39&gt;=$C$5,MAX('Mediums (Working)'!O39,'Mediums (Working)'!P39,'Mediums (Working)'!Q39)-MIN('Mediums (Working)'!O39,'Mediums (Working)'!P39,'Mediums (Working)'!Q39)&lt;=$C$4),1,0),0)</f>
        <v>0</v>
      </c>
      <c r="Y39" s="75" t="n">
        <f aca="false">IF(AND(ISNUMBER('Mediums (Working)'!P39),ISNUMBER('Mediums (Working)'!Q39),ISNUMBER('Mediums (Working)'!R39)),IF(AND('Mediums (Working)'!P39&gt;=$C$5,MAX('Mediums (Working)'!P39,'Mediums (Working)'!Q39,'Mediums (Working)'!R39)-MIN('Mediums (Working)'!P39,'Mediums (Working)'!Q39,'Mediums (Working)'!R39)&lt;=$C$4),1,0),0)</f>
        <v>0</v>
      </c>
      <c r="Z39" s="75" t="n">
        <f aca="false">IF(AND(ISNUMBER('Mediums (Working)'!Q39),ISNUMBER('Mediums (Working)'!R39),ISNUMBER('Mediums (Working)'!S39)),IF(AND('Mediums (Working)'!Q39&gt;=$C$5,MAX('Mediums (Working)'!Q39,'Mediums (Working)'!R39,'Mediums (Working)'!S39)-MIN('Mediums (Working)'!Q39,'Mediums (Working)'!R39,'Mediums (Working)'!S39)&lt;=$C$4),1,0),0)</f>
        <v>0</v>
      </c>
      <c r="AA39" s="75" t="n">
        <f aca="false">IF(AND(ISNUMBER('Mediums (Working)'!R39),ISNUMBER('Mediums (Working)'!S39),ISNUMBER('Mediums (Working)'!T39)),IF(AND('Mediums (Working)'!R39&gt;=$C$5,MAX('Mediums (Working)'!R39,'Mediums (Working)'!S39,'Mediums (Working)'!T39)-MIN('Mediums (Working)'!R39,'Mediums (Working)'!S39,'Mediums (Working)'!T39)&lt;=$C$4),1,0),0)</f>
        <v>0</v>
      </c>
      <c r="AB39" s="75" t="n">
        <f aca="false">IF(AND(ISNUMBER('Mediums (Working)'!S39),ISNUMBER('Mediums (Working)'!T39),ISNUMBER('Mediums (Working)'!U39)),IF(AND('Mediums (Working)'!S39&gt;=$C$5,MAX('Mediums (Working)'!S39,'Mediums (Working)'!T39,'Mediums (Working)'!U39)-MIN('Mediums (Working)'!S39,'Mediums (Working)'!T39,'Mediums (Working)'!U39)&lt;=$C$4),1,0),0)</f>
        <v>0</v>
      </c>
      <c r="AC39" s="75" t="n">
        <f aca="false">IF(AND(ISNUMBER('Mediums (Working)'!T39),ISNUMBER('Mediums (Working)'!U39),ISNUMBER('Mediums (Working)'!V39)),IF(AND('Mediums (Working)'!T39&gt;=$C$5,MAX('Mediums (Working)'!T39,'Mediums (Working)'!U39,'Mediums (Working)'!V39)-MIN('Mediums (Working)'!T39,'Mediums (Working)'!U39,'Mediums (Working)'!V39)&lt;=$C$4),1,0),0)</f>
        <v>0</v>
      </c>
      <c r="AD39" s="75" t="n">
        <f aca="false">IF(AND(ISNUMBER('Mediums (Working)'!U39),ISNUMBER('Mediums (Working)'!V39),ISNUMBER('Mediums (Working)'!W39)),IF(AND('Mediums (Working)'!U39&gt;=$C$5,MAX('Mediums (Working)'!U39,'Mediums (Working)'!V39,'Mediums (Working)'!W39)-MIN('Mediums (Working)'!U39,'Mediums (Working)'!V39,'Mediums (Working)'!W39)&lt;=$C$4),1,0),0)</f>
        <v>0</v>
      </c>
      <c r="AE39" s="75" t="n">
        <f aca="false">IF(AND(ISNUMBER('Mediums (Working)'!V39),ISNUMBER('Mediums (Working)'!W39),ISNUMBER('Mediums (Working)'!X39)),IF(AND('Mediums (Working)'!V39&gt;=$C$5,MAX('Mediums (Working)'!V39,'Mediums (Working)'!W39,'Mediums (Working)'!X39)-MIN('Mediums (Working)'!V39,'Mediums (Working)'!W39,'Mediums (Working)'!X39)&lt;=$C$4),1,0),0)</f>
        <v>0</v>
      </c>
      <c r="AF39" s="75" t="n">
        <f aca="false">IF(AND(ISNUMBER('Mediums (Working)'!W39),ISNUMBER('Mediums (Working)'!X39),ISNUMBER('Mediums (Working)'!Y39)),IF(AND('Mediums (Working)'!W39&gt;=$C$5,MAX('Mediums (Working)'!W39,'Mediums (Working)'!X39,'Mediums (Working)'!Y39)-MIN('Mediums (Working)'!W39,'Mediums (Working)'!X39,'Mediums (Working)'!Y39)&lt;=$C$4),1,0),0)</f>
        <v>0</v>
      </c>
      <c r="AG39" s="75" t="n">
        <f aca="false">IF(AND(ISNUMBER('Mediums (Working)'!X39),ISNUMBER('Mediums (Working)'!Y39),ISNUMBER('Mediums (Working)'!Z39)),IF(AND('Mediums (Working)'!X39&gt;=$C$5,MAX('Mediums (Working)'!X39,'Mediums (Working)'!Y39,'Mediums (Working)'!Z39)-MIN('Mediums (Working)'!X39,'Mediums (Working)'!Y39,'Mediums (Working)'!Z39)&lt;=$C$4),1,0),0)</f>
        <v>0</v>
      </c>
      <c r="AH39" s="75" t="n">
        <f aca="false">IF(AND(ISNUMBER('Mediums (Working)'!Y39),ISNUMBER('Mediums (Working)'!Z39),ISNUMBER('Mediums (Working)'!AA39)),IF(AND('Mediums (Working)'!Y39&gt;=$C$5,MAX('Mediums (Working)'!Y39,'Mediums (Working)'!Z39,'Mediums (Working)'!AA39)-MIN('Mediums (Working)'!Y39,'Mediums (Working)'!Z39,'Mediums (Working)'!AA39)&lt;=$C$4),1,0),0)</f>
        <v>0</v>
      </c>
      <c r="AI39" s="75" t="n">
        <f aca="false">IF(AND(ISNUMBER('Mediums (Working)'!Z39),ISNUMBER('Mediums (Working)'!AA39),ISNUMBER('Mediums (Working)'!AB39)),IF(AND('Mediums (Working)'!Z39&gt;=$C$5,MAX('Mediums (Working)'!Z39,'Mediums (Working)'!AA39,'Mediums (Working)'!AB39)-MIN('Mediums (Working)'!Z39,'Mediums (Working)'!AA39,'Mediums (Working)'!AB39)&lt;=$C$4),1,0),0)</f>
        <v>0</v>
      </c>
      <c r="AJ39" s="75" t="n">
        <f aca="false">IF(AND(ISNUMBER('Mediums (Working)'!AA39),ISNUMBER('Mediums (Working)'!AB39),ISNUMBER('Mediums (Working)'!AC39)),IF(AND('Mediums (Working)'!AA39&gt;=$C$5,MAX('Mediums (Working)'!AA39,'Mediums (Working)'!AB39,'Mediums (Working)'!AC39)-MIN('Mediums (Working)'!AA39,'Mediums (Working)'!AB39,'Mediums (Working)'!AC39)&lt;=$C$4),1,0),0)</f>
        <v>0</v>
      </c>
      <c r="AK39" s="75" t="n">
        <f aca="false">IF(AND(ISNUMBER('Mediums (Working)'!AB39),ISNUMBER('Mediums (Working)'!AC39),ISNUMBER('Mediums (Working)'!AD39)),IF(AND('Mediums (Working)'!AB39&gt;=$C$5,MAX('Mediums (Working)'!AB39,'Mediums (Working)'!AC39,'Mediums (Working)'!AD39)-MIN('Mediums (Working)'!AB39,'Mediums (Working)'!AC39,'Mediums (Working)'!AD39)&lt;=$C$4),1,0),0)</f>
        <v>0</v>
      </c>
      <c r="AL39" s="75" t="n">
        <f aca="false">IF(AND(ISNUMBER('Mediums (Working)'!AC39),ISNUMBER('Mediums (Working)'!AD39),ISNUMBER('Mediums (Working)'!AE39)),IF(AND('Mediums (Working)'!AC39&gt;=$C$5,MAX('Mediums (Working)'!AC39,'Mediums (Working)'!AD39,'Mediums (Working)'!AE39)-MIN('Mediums (Working)'!AC39,'Mediums (Working)'!AD39,'Mediums (Working)'!AE39)&lt;=$C$4),1,0),0)</f>
        <v>0</v>
      </c>
      <c r="AM39" s="75" t="n">
        <f aca="false">IF(AND(ISNUMBER('Mediums (Working)'!AD39),ISNUMBER('Mediums (Working)'!AE39),ISNUMBER('Mediums (Working)'!AF39)),IF(AND('Mediums (Working)'!AD39&gt;=$C$5,MAX('Mediums (Working)'!AD39,'Mediums (Working)'!AE39,'Mediums (Working)'!AF39)-MIN('Mediums (Working)'!AD39,'Mediums (Working)'!AE39,'Mediums (Working)'!AF39)&lt;=$C$4),1,0),0)</f>
        <v>0</v>
      </c>
      <c r="AN39" s="75" t="n">
        <f aca="false">IF(AND(ISNUMBER('Mediums (Working)'!AE39),ISNUMBER('Mediums (Working)'!AF39),ISNUMBER('Mediums (Working)'!AG39)),IF(AND('Mediums (Working)'!AE39&gt;=$C$5,MAX('Mediums (Working)'!AE39,'Mediums (Working)'!AF39,'Mediums (Working)'!AG39)-MIN('Mediums (Working)'!AE39,'Mediums (Working)'!AF39,'Mediums (Working)'!AG39)&lt;=$C$4),1,0),0)</f>
        <v>0</v>
      </c>
      <c r="AO39" s="75" t="n">
        <f aca="false">IF(AND(ISNUMBER('Mediums (Working)'!AF39),ISNUMBER('Mediums (Working)'!AG39),ISNUMBER('Mediums (Working)'!AH39)),IF(AND('Mediums (Working)'!AF39&gt;=$C$5,MAX('Mediums (Working)'!AF39,'Mediums (Working)'!AG39,'Mediums (Working)'!AH39)-MIN('Mediums (Working)'!AF39,'Mediums (Working)'!AG39,'Mediums (Working)'!AH39)&lt;=$C$4),1,0),0)</f>
        <v>0</v>
      </c>
      <c r="AP39" s="75" t="n">
        <f aca="false">IF(AND(ISNUMBER('Mediums (Working)'!AG39),ISNUMBER('Mediums (Working)'!AH39),ISNUMBER('Mediums (Working)'!AI39)),IF(AND('Mediums (Working)'!AG39&gt;=$C$5,MAX('Mediums (Working)'!AG39,'Mediums (Working)'!AH39,'Mediums (Working)'!AI39)-MIN('Mediums (Working)'!AG39,'Mediums (Working)'!AH39,'Mediums (Working)'!AI39)&lt;=$C$4),1,0),0)</f>
        <v>0</v>
      </c>
      <c r="AQ39" s="75" t="n">
        <f aca="false">IF(AND(ISNUMBER('Mediums (Working)'!AH39),ISNUMBER('Mediums (Working)'!AI39),ISNUMBER('Mediums (Working)'!AJ39)),IF(AND('Mediums (Working)'!AH39&gt;=$C$5,MAX('Mediums (Working)'!AH39,'Mediums (Working)'!AI39,'Mediums (Working)'!AJ39)-MIN('Mediums (Working)'!AH39,'Mediums (Working)'!AI39,'Mediums (Working)'!AJ39)&lt;=$C$4),1,0),0)</f>
        <v>0</v>
      </c>
      <c r="AR39" s="75" t="n">
        <f aca="false">IF(AND(ISNUMBER('Mediums (Working)'!AI39),ISNUMBER('Mediums (Working)'!AJ39),ISNUMBER('Mediums (Working)'!AK39)),IF(AND('Mediums (Working)'!AI39&gt;=$C$5,MAX('Mediums (Working)'!AI39,'Mediums (Working)'!AJ39,'Mediums (Working)'!AK39)-MIN('Mediums (Working)'!AI39,'Mediums (Working)'!AJ39,'Mediums (Working)'!AK39)&lt;=$C$4),1,0),0)</f>
        <v>0</v>
      </c>
      <c r="AS39" s="75" t="n">
        <f aca="false">IF(AND(ISNUMBER('Mediums (Working)'!AJ39),ISNUMBER('Mediums (Working)'!AK39),ISNUMBER('Mediums (Working)'!AL39)),IF(AND('Mediums (Working)'!AJ39&gt;=$C$5,MAX('Mediums (Working)'!AJ39,'Mediums (Working)'!AK39,'Mediums (Working)'!AL39)-MIN('Mediums (Working)'!AJ39,'Mediums (Working)'!AK39,'Mediums (Working)'!AL39)&lt;=$C$4),1,0),0)</f>
        <v>0</v>
      </c>
      <c r="AT39" s="75" t="n">
        <f aca="false">IF(AND(ISNUMBER('Mediums (Working)'!AK39),ISNUMBER('Mediums (Working)'!AL39),ISNUMBER('Mediums (Working)'!AM39)),IF(AND('Mediums (Working)'!AK39&gt;=$C$5,MAX('Mediums (Working)'!AK39,'Mediums (Working)'!AL39,'Mediums (Working)'!AM39)-MIN('Mediums (Working)'!AK39,'Mediums (Working)'!AL39,'Mediums (Working)'!AM39)&lt;=$C$4),1,0),0)</f>
        <v>0</v>
      </c>
      <c r="AU39" s="75" t="n">
        <f aca="false">IF(AND(ISNUMBER('Mediums (Working)'!AL39),ISNUMBER('Mediums (Working)'!AM39),ISNUMBER('Mediums (Working)'!AN39)),IF(AND('Mediums (Working)'!AL39&gt;=$C$5,MAX('Mediums (Working)'!AL39,'Mediums (Working)'!AM39,'Mediums (Working)'!AN39)-MIN('Mediums (Working)'!AL39,'Mediums (Working)'!AM39,'Mediums (Working)'!AN39)&lt;=$C$4),1,0),0)</f>
        <v>0</v>
      </c>
      <c r="AV39" s="75" t="n">
        <f aca="false">IF(AND(ISNUMBER('Mediums (Working)'!AM39),ISNUMBER('Mediums (Working)'!AN39),ISNUMBER('Mediums (Working)'!AO39)),IF(AND('Mediums (Working)'!AM39&gt;=$C$5,MAX('Mediums (Working)'!AM39,'Mediums (Working)'!AN39,'Mediums (Working)'!AO39)-MIN('Mediums (Working)'!AM39,'Mediums (Working)'!AN39,'Mediums (Working)'!AO39)&lt;=$C$4),1,0),0)</f>
        <v>0</v>
      </c>
      <c r="AW39" s="75" t="n">
        <f aca="false">IF(AND(ISNUMBER('Mediums (Working)'!AN39),ISNUMBER('Mediums (Working)'!AO39),ISNUMBER('Mediums (Working)'!AP39)),IF(AND('Mediums (Working)'!AN39&gt;=$C$5,MAX('Mediums (Working)'!AN39,'Mediums (Working)'!AO39,'Mediums (Working)'!AP39)-MIN('Mediums (Working)'!AN39,'Mediums (Working)'!AO39,'Mediums (Working)'!AP39)&lt;=$C$4),1,0),0)</f>
        <v>0</v>
      </c>
      <c r="AX39" s="75" t="n">
        <f aca="false">IF(AND(ISNUMBER('Mediums (Working)'!AO39),ISNUMBER('Mediums (Working)'!AP39),ISNUMBER('Mediums (Working)'!AQ39)),IF(AND('Mediums (Working)'!AO39&gt;=$C$5,MAX('Mediums (Working)'!AO39,'Mediums (Working)'!AP39,'Mediums (Working)'!AQ39)-MIN('Mediums (Working)'!AO39,'Mediums (Working)'!AP39,'Mediums (Working)'!AQ39)&lt;=$C$4),1,0),0)</f>
        <v>0</v>
      </c>
      <c r="AY39" s="46" t="n">
        <v>0</v>
      </c>
      <c r="AZ39" s="46" t="n">
        <v>0</v>
      </c>
    </row>
    <row r="40" customFormat="false" ht="15" hidden="false" customHeight="false" outlineLevel="0" collapsed="false">
      <c r="A40" s="32" t="s">
        <v>260</v>
      </c>
      <c r="B40" s="33" t="s">
        <v>248</v>
      </c>
      <c r="C40" s="73" t="n">
        <f aca="false" t="array" ref="C40:C40">MIN(IF(ISNUMBER('Mediums (Working)'!$C$40:$AQ$40)*('Mediums (Working)'!$C$40:$AQ$40&gt;=$C$3),'Mediums (Working)'!$C$3:$AQ$3,999))</f>
        <v>999</v>
      </c>
      <c r="D40" s="73" t="n">
        <f aca="false">IFERROR(MATCH(1,L40:AZ40,0),999)</f>
        <v>39</v>
      </c>
      <c r="E40" s="73" t="n">
        <f aca="false">MIN(C40,D40)</f>
        <v>39</v>
      </c>
      <c r="F40" s="46" t="str">
        <f aca="false">IF(E40=999,"not finished by last scan",IF(C40&lt;=D40,"70 °F","stall"))</f>
        <v>stall</v>
      </c>
      <c r="G40" s="74" t="n">
        <f aca="false">IF(E40=999,"",INDEX('Mediums (Working)'!$C$600:$AQ$600,E40))</f>
        <v>46299.1480092593</v>
      </c>
      <c r="H40" s="47" t="n">
        <f aca="false">IF(E40=999,"",(G40-'Temp Bands'!$C$3)*24)</f>
        <v>12.5522222222222</v>
      </c>
      <c r="I40" s="48" t="n">
        <f aca="false">IF(E40=999,"",INDEX('Mediums (Working)'!$C$40:$AQ$40,E40))</f>
        <v>67.3436465985105</v>
      </c>
      <c r="L40" s="75" t="n">
        <f aca="false">IF(AND(ISNUMBER('Mediums (Working)'!C40),ISNUMBER('Mediums (Working)'!D40),ISNUMBER('Mediums (Working)'!E40)),IF(AND('Mediums (Working)'!C40&gt;=$C$5,MAX('Mediums (Working)'!C40,'Mediums (Working)'!D40,'Mediums (Working)'!E40)-MIN('Mediums (Working)'!C40,'Mediums (Working)'!D40,'Mediums (Working)'!E40)&lt;=$C$4),1,0),0)</f>
        <v>0</v>
      </c>
      <c r="M40" s="75" t="n">
        <f aca="false">IF(AND(ISNUMBER('Mediums (Working)'!D40),ISNUMBER('Mediums (Working)'!E40),ISNUMBER('Mediums (Working)'!F40)),IF(AND('Mediums (Working)'!D40&gt;=$C$5,MAX('Mediums (Working)'!D40,'Mediums (Working)'!E40,'Mediums (Working)'!F40)-MIN('Mediums (Working)'!D40,'Mediums (Working)'!E40,'Mediums (Working)'!F40)&lt;=$C$4),1,0),0)</f>
        <v>0</v>
      </c>
      <c r="N40" s="75" t="n">
        <f aca="false">IF(AND(ISNUMBER('Mediums (Working)'!E40),ISNUMBER('Mediums (Working)'!F40),ISNUMBER('Mediums (Working)'!G40)),IF(AND('Mediums (Working)'!E40&gt;=$C$5,MAX('Mediums (Working)'!E40,'Mediums (Working)'!F40,'Mediums (Working)'!G40)-MIN('Mediums (Working)'!E40,'Mediums (Working)'!F40,'Mediums (Working)'!G40)&lt;=$C$4),1,0),0)</f>
        <v>0</v>
      </c>
      <c r="O40" s="75" t="n">
        <f aca="false">IF(AND(ISNUMBER('Mediums (Working)'!F40),ISNUMBER('Mediums (Working)'!G40),ISNUMBER('Mediums (Working)'!H40)),IF(AND('Mediums (Working)'!F40&gt;=$C$5,MAX('Mediums (Working)'!F40,'Mediums (Working)'!G40,'Mediums (Working)'!H40)-MIN('Mediums (Working)'!F40,'Mediums (Working)'!G40,'Mediums (Working)'!H40)&lt;=$C$4),1,0),0)</f>
        <v>0</v>
      </c>
      <c r="P40" s="75" t="n">
        <f aca="false">IF(AND(ISNUMBER('Mediums (Working)'!G40),ISNUMBER('Mediums (Working)'!H40),ISNUMBER('Mediums (Working)'!I40)),IF(AND('Mediums (Working)'!G40&gt;=$C$5,MAX('Mediums (Working)'!G40,'Mediums (Working)'!H40,'Mediums (Working)'!I40)-MIN('Mediums (Working)'!G40,'Mediums (Working)'!H40,'Mediums (Working)'!I40)&lt;=$C$4),1,0),0)</f>
        <v>0</v>
      </c>
      <c r="Q40" s="75" t="n">
        <f aca="false">IF(AND(ISNUMBER('Mediums (Working)'!H40),ISNUMBER('Mediums (Working)'!I40),ISNUMBER('Mediums (Working)'!J40)),IF(AND('Mediums (Working)'!H40&gt;=$C$5,MAX('Mediums (Working)'!H40,'Mediums (Working)'!I40,'Mediums (Working)'!J40)-MIN('Mediums (Working)'!H40,'Mediums (Working)'!I40,'Mediums (Working)'!J40)&lt;=$C$4),1,0),0)</f>
        <v>0</v>
      </c>
      <c r="R40" s="75" t="n">
        <f aca="false">IF(AND(ISNUMBER('Mediums (Working)'!I40),ISNUMBER('Mediums (Working)'!J40),ISNUMBER('Mediums (Working)'!K40)),IF(AND('Mediums (Working)'!I40&gt;=$C$5,MAX('Mediums (Working)'!I40,'Mediums (Working)'!J40,'Mediums (Working)'!K40)-MIN('Mediums (Working)'!I40,'Mediums (Working)'!J40,'Mediums (Working)'!K40)&lt;=$C$4),1,0),0)</f>
        <v>0</v>
      </c>
      <c r="S40" s="75" t="n">
        <f aca="false">IF(AND(ISNUMBER('Mediums (Working)'!J40),ISNUMBER('Mediums (Working)'!K40),ISNUMBER('Mediums (Working)'!L40)),IF(AND('Mediums (Working)'!J40&gt;=$C$5,MAX('Mediums (Working)'!J40,'Mediums (Working)'!K40,'Mediums (Working)'!L40)-MIN('Mediums (Working)'!J40,'Mediums (Working)'!K40,'Mediums (Working)'!L40)&lt;=$C$4),1,0),0)</f>
        <v>0</v>
      </c>
      <c r="T40" s="75" t="n">
        <f aca="false">IF(AND(ISNUMBER('Mediums (Working)'!K40),ISNUMBER('Mediums (Working)'!L40),ISNUMBER('Mediums (Working)'!M40)),IF(AND('Mediums (Working)'!K40&gt;=$C$5,MAX('Mediums (Working)'!K40,'Mediums (Working)'!L40,'Mediums (Working)'!M40)-MIN('Mediums (Working)'!K40,'Mediums (Working)'!L40,'Mediums (Working)'!M40)&lt;=$C$4),1,0),0)</f>
        <v>0</v>
      </c>
      <c r="U40" s="75" t="n">
        <f aca="false">IF(AND(ISNUMBER('Mediums (Working)'!L40),ISNUMBER('Mediums (Working)'!M40),ISNUMBER('Mediums (Working)'!N40)),IF(AND('Mediums (Working)'!L40&gt;=$C$5,MAX('Mediums (Working)'!L40,'Mediums (Working)'!M40,'Mediums (Working)'!N40)-MIN('Mediums (Working)'!L40,'Mediums (Working)'!M40,'Mediums (Working)'!N40)&lt;=$C$4),1,0),0)</f>
        <v>0</v>
      </c>
      <c r="V40" s="75" t="n">
        <f aca="false">IF(AND(ISNUMBER('Mediums (Working)'!M40),ISNUMBER('Mediums (Working)'!N40),ISNUMBER('Mediums (Working)'!O40)),IF(AND('Mediums (Working)'!M40&gt;=$C$5,MAX('Mediums (Working)'!M40,'Mediums (Working)'!N40,'Mediums (Working)'!O40)-MIN('Mediums (Working)'!M40,'Mediums (Working)'!N40,'Mediums (Working)'!O40)&lt;=$C$4),1,0),0)</f>
        <v>0</v>
      </c>
      <c r="W40" s="75" t="n">
        <f aca="false">IF(AND(ISNUMBER('Mediums (Working)'!N40),ISNUMBER('Mediums (Working)'!O40),ISNUMBER('Mediums (Working)'!P40)),IF(AND('Mediums (Working)'!N40&gt;=$C$5,MAX('Mediums (Working)'!N40,'Mediums (Working)'!O40,'Mediums (Working)'!P40)-MIN('Mediums (Working)'!N40,'Mediums (Working)'!O40,'Mediums (Working)'!P40)&lt;=$C$4),1,0),0)</f>
        <v>0</v>
      </c>
      <c r="X40" s="75" t="n">
        <f aca="false">IF(AND(ISNUMBER('Mediums (Working)'!O40),ISNUMBER('Mediums (Working)'!P40),ISNUMBER('Mediums (Working)'!Q40)),IF(AND('Mediums (Working)'!O40&gt;=$C$5,MAX('Mediums (Working)'!O40,'Mediums (Working)'!P40,'Mediums (Working)'!Q40)-MIN('Mediums (Working)'!O40,'Mediums (Working)'!P40,'Mediums (Working)'!Q40)&lt;=$C$4),1,0),0)</f>
        <v>0</v>
      </c>
      <c r="Y40" s="75" t="n">
        <f aca="false">IF(AND(ISNUMBER('Mediums (Working)'!P40),ISNUMBER('Mediums (Working)'!Q40),ISNUMBER('Mediums (Working)'!R40)),IF(AND('Mediums (Working)'!P40&gt;=$C$5,MAX('Mediums (Working)'!P40,'Mediums (Working)'!Q40,'Mediums (Working)'!R40)-MIN('Mediums (Working)'!P40,'Mediums (Working)'!Q40,'Mediums (Working)'!R40)&lt;=$C$4),1,0),0)</f>
        <v>0</v>
      </c>
      <c r="Z40" s="75" t="n">
        <f aca="false">IF(AND(ISNUMBER('Mediums (Working)'!Q40),ISNUMBER('Mediums (Working)'!R40),ISNUMBER('Mediums (Working)'!S40)),IF(AND('Mediums (Working)'!Q40&gt;=$C$5,MAX('Mediums (Working)'!Q40,'Mediums (Working)'!R40,'Mediums (Working)'!S40)-MIN('Mediums (Working)'!Q40,'Mediums (Working)'!R40,'Mediums (Working)'!S40)&lt;=$C$4),1,0),0)</f>
        <v>0</v>
      </c>
      <c r="AA40" s="75" t="n">
        <f aca="false">IF(AND(ISNUMBER('Mediums (Working)'!R40),ISNUMBER('Mediums (Working)'!S40),ISNUMBER('Mediums (Working)'!T40)),IF(AND('Mediums (Working)'!R40&gt;=$C$5,MAX('Mediums (Working)'!R40,'Mediums (Working)'!S40,'Mediums (Working)'!T40)-MIN('Mediums (Working)'!R40,'Mediums (Working)'!S40,'Mediums (Working)'!T40)&lt;=$C$4),1,0),0)</f>
        <v>0</v>
      </c>
      <c r="AB40" s="75" t="n">
        <f aca="false">IF(AND(ISNUMBER('Mediums (Working)'!S40),ISNUMBER('Mediums (Working)'!T40),ISNUMBER('Mediums (Working)'!U40)),IF(AND('Mediums (Working)'!S40&gt;=$C$5,MAX('Mediums (Working)'!S40,'Mediums (Working)'!T40,'Mediums (Working)'!U40)-MIN('Mediums (Working)'!S40,'Mediums (Working)'!T40,'Mediums (Working)'!U40)&lt;=$C$4),1,0),0)</f>
        <v>0</v>
      </c>
      <c r="AC40" s="75" t="n">
        <f aca="false">IF(AND(ISNUMBER('Mediums (Working)'!T40),ISNUMBER('Mediums (Working)'!U40),ISNUMBER('Mediums (Working)'!V40)),IF(AND('Mediums (Working)'!T40&gt;=$C$5,MAX('Mediums (Working)'!T40,'Mediums (Working)'!U40,'Mediums (Working)'!V40)-MIN('Mediums (Working)'!T40,'Mediums (Working)'!U40,'Mediums (Working)'!V40)&lt;=$C$4),1,0),0)</f>
        <v>0</v>
      </c>
      <c r="AD40" s="75" t="n">
        <f aca="false">IF(AND(ISNUMBER('Mediums (Working)'!U40),ISNUMBER('Mediums (Working)'!V40),ISNUMBER('Mediums (Working)'!W40)),IF(AND('Mediums (Working)'!U40&gt;=$C$5,MAX('Mediums (Working)'!U40,'Mediums (Working)'!V40,'Mediums (Working)'!W40)-MIN('Mediums (Working)'!U40,'Mediums (Working)'!V40,'Mediums (Working)'!W40)&lt;=$C$4),1,0),0)</f>
        <v>0</v>
      </c>
      <c r="AE40" s="75" t="n">
        <f aca="false">IF(AND(ISNUMBER('Mediums (Working)'!V40),ISNUMBER('Mediums (Working)'!W40),ISNUMBER('Mediums (Working)'!X40)),IF(AND('Mediums (Working)'!V40&gt;=$C$5,MAX('Mediums (Working)'!V40,'Mediums (Working)'!W40,'Mediums (Working)'!X40)-MIN('Mediums (Working)'!V40,'Mediums (Working)'!W40,'Mediums (Working)'!X40)&lt;=$C$4),1,0),0)</f>
        <v>0</v>
      </c>
      <c r="AF40" s="75" t="n">
        <f aca="false">IF(AND(ISNUMBER('Mediums (Working)'!W40),ISNUMBER('Mediums (Working)'!X40),ISNUMBER('Mediums (Working)'!Y40)),IF(AND('Mediums (Working)'!W40&gt;=$C$5,MAX('Mediums (Working)'!W40,'Mediums (Working)'!X40,'Mediums (Working)'!Y40)-MIN('Mediums (Working)'!W40,'Mediums (Working)'!X40,'Mediums (Working)'!Y40)&lt;=$C$4),1,0),0)</f>
        <v>0</v>
      </c>
      <c r="AG40" s="75" t="n">
        <f aca="false">IF(AND(ISNUMBER('Mediums (Working)'!X40),ISNUMBER('Mediums (Working)'!Y40),ISNUMBER('Mediums (Working)'!Z40)),IF(AND('Mediums (Working)'!X40&gt;=$C$5,MAX('Mediums (Working)'!X40,'Mediums (Working)'!Y40,'Mediums (Working)'!Z40)-MIN('Mediums (Working)'!X40,'Mediums (Working)'!Y40,'Mediums (Working)'!Z40)&lt;=$C$4),1,0),0)</f>
        <v>0</v>
      </c>
      <c r="AH40" s="75" t="n">
        <f aca="false">IF(AND(ISNUMBER('Mediums (Working)'!Y40),ISNUMBER('Mediums (Working)'!Z40),ISNUMBER('Mediums (Working)'!AA40)),IF(AND('Mediums (Working)'!Y40&gt;=$C$5,MAX('Mediums (Working)'!Y40,'Mediums (Working)'!Z40,'Mediums (Working)'!AA40)-MIN('Mediums (Working)'!Y40,'Mediums (Working)'!Z40,'Mediums (Working)'!AA40)&lt;=$C$4),1,0),0)</f>
        <v>0</v>
      </c>
      <c r="AI40" s="75" t="n">
        <f aca="false">IF(AND(ISNUMBER('Mediums (Working)'!Z40),ISNUMBER('Mediums (Working)'!AA40),ISNUMBER('Mediums (Working)'!AB40)),IF(AND('Mediums (Working)'!Z40&gt;=$C$5,MAX('Mediums (Working)'!Z40,'Mediums (Working)'!AA40,'Mediums (Working)'!AB40)-MIN('Mediums (Working)'!Z40,'Mediums (Working)'!AA40,'Mediums (Working)'!AB40)&lt;=$C$4),1,0),0)</f>
        <v>0</v>
      </c>
      <c r="AJ40" s="75" t="n">
        <f aca="false">IF(AND(ISNUMBER('Mediums (Working)'!AA40),ISNUMBER('Mediums (Working)'!AB40),ISNUMBER('Mediums (Working)'!AC40)),IF(AND('Mediums (Working)'!AA40&gt;=$C$5,MAX('Mediums (Working)'!AA40,'Mediums (Working)'!AB40,'Mediums (Working)'!AC40)-MIN('Mediums (Working)'!AA40,'Mediums (Working)'!AB40,'Mediums (Working)'!AC40)&lt;=$C$4),1,0),0)</f>
        <v>0</v>
      </c>
      <c r="AK40" s="75" t="n">
        <f aca="false">IF(AND(ISNUMBER('Mediums (Working)'!AB40),ISNUMBER('Mediums (Working)'!AC40),ISNUMBER('Mediums (Working)'!AD40)),IF(AND('Mediums (Working)'!AB40&gt;=$C$5,MAX('Mediums (Working)'!AB40,'Mediums (Working)'!AC40,'Mediums (Working)'!AD40)-MIN('Mediums (Working)'!AB40,'Mediums (Working)'!AC40,'Mediums (Working)'!AD40)&lt;=$C$4),1,0),0)</f>
        <v>0</v>
      </c>
      <c r="AL40" s="75" t="n">
        <f aca="false">IF(AND(ISNUMBER('Mediums (Working)'!AC40),ISNUMBER('Mediums (Working)'!AD40),ISNUMBER('Mediums (Working)'!AE40)),IF(AND('Mediums (Working)'!AC40&gt;=$C$5,MAX('Mediums (Working)'!AC40,'Mediums (Working)'!AD40,'Mediums (Working)'!AE40)-MIN('Mediums (Working)'!AC40,'Mediums (Working)'!AD40,'Mediums (Working)'!AE40)&lt;=$C$4),1,0),0)</f>
        <v>0</v>
      </c>
      <c r="AM40" s="75" t="n">
        <f aca="false">IF(AND(ISNUMBER('Mediums (Working)'!AD40),ISNUMBER('Mediums (Working)'!AE40),ISNUMBER('Mediums (Working)'!AF40)),IF(AND('Mediums (Working)'!AD40&gt;=$C$5,MAX('Mediums (Working)'!AD40,'Mediums (Working)'!AE40,'Mediums (Working)'!AF40)-MIN('Mediums (Working)'!AD40,'Mediums (Working)'!AE40,'Mediums (Working)'!AF40)&lt;=$C$4),1,0),0)</f>
        <v>0</v>
      </c>
      <c r="AN40" s="75" t="n">
        <f aca="false">IF(AND(ISNUMBER('Mediums (Working)'!AE40),ISNUMBER('Mediums (Working)'!AF40),ISNUMBER('Mediums (Working)'!AG40)),IF(AND('Mediums (Working)'!AE40&gt;=$C$5,MAX('Mediums (Working)'!AE40,'Mediums (Working)'!AF40,'Mediums (Working)'!AG40)-MIN('Mediums (Working)'!AE40,'Mediums (Working)'!AF40,'Mediums (Working)'!AG40)&lt;=$C$4),1,0),0)</f>
        <v>0</v>
      </c>
      <c r="AO40" s="75" t="n">
        <f aca="false">IF(AND(ISNUMBER('Mediums (Working)'!AF40),ISNUMBER('Mediums (Working)'!AG40),ISNUMBER('Mediums (Working)'!AH40)),IF(AND('Mediums (Working)'!AF40&gt;=$C$5,MAX('Mediums (Working)'!AF40,'Mediums (Working)'!AG40,'Mediums (Working)'!AH40)-MIN('Mediums (Working)'!AF40,'Mediums (Working)'!AG40,'Mediums (Working)'!AH40)&lt;=$C$4),1,0),0)</f>
        <v>0</v>
      </c>
      <c r="AP40" s="75" t="n">
        <f aca="false">IF(AND(ISNUMBER('Mediums (Working)'!AG40),ISNUMBER('Mediums (Working)'!AH40),ISNUMBER('Mediums (Working)'!AI40)),IF(AND('Mediums (Working)'!AG40&gt;=$C$5,MAX('Mediums (Working)'!AG40,'Mediums (Working)'!AH40,'Mediums (Working)'!AI40)-MIN('Mediums (Working)'!AG40,'Mediums (Working)'!AH40,'Mediums (Working)'!AI40)&lt;=$C$4),1,0),0)</f>
        <v>0</v>
      </c>
      <c r="AQ40" s="75" t="n">
        <f aca="false">IF(AND(ISNUMBER('Mediums (Working)'!AH40),ISNUMBER('Mediums (Working)'!AI40),ISNUMBER('Mediums (Working)'!AJ40)),IF(AND('Mediums (Working)'!AH40&gt;=$C$5,MAX('Mediums (Working)'!AH40,'Mediums (Working)'!AI40,'Mediums (Working)'!AJ40)-MIN('Mediums (Working)'!AH40,'Mediums (Working)'!AI40,'Mediums (Working)'!AJ40)&lt;=$C$4),1,0),0)</f>
        <v>0</v>
      </c>
      <c r="AR40" s="75" t="n">
        <f aca="false">IF(AND(ISNUMBER('Mediums (Working)'!AI40),ISNUMBER('Mediums (Working)'!AJ40),ISNUMBER('Mediums (Working)'!AK40)),IF(AND('Mediums (Working)'!AI40&gt;=$C$5,MAX('Mediums (Working)'!AI40,'Mediums (Working)'!AJ40,'Mediums (Working)'!AK40)-MIN('Mediums (Working)'!AI40,'Mediums (Working)'!AJ40,'Mediums (Working)'!AK40)&lt;=$C$4),1,0),0)</f>
        <v>0</v>
      </c>
      <c r="AS40" s="75" t="n">
        <f aca="false">IF(AND(ISNUMBER('Mediums (Working)'!AJ40),ISNUMBER('Mediums (Working)'!AK40),ISNUMBER('Mediums (Working)'!AL40)),IF(AND('Mediums (Working)'!AJ40&gt;=$C$5,MAX('Mediums (Working)'!AJ40,'Mediums (Working)'!AK40,'Mediums (Working)'!AL40)-MIN('Mediums (Working)'!AJ40,'Mediums (Working)'!AK40,'Mediums (Working)'!AL40)&lt;=$C$4),1,0),0)</f>
        <v>0</v>
      </c>
      <c r="AT40" s="75" t="n">
        <f aca="false">IF(AND(ISNUMBER('Mediums (Working)'!AK40),ISNUMBER('Mediums (Working)'!AL40),ISNUMBER('Mediums (Working)'!AM40)),IF(AND('Mediums (Working)'!AK40&gt;=$C$5,MAX('Mediums (Working)'!AK40,'Mediums (Working)'!AL40,'Mediums (Working)'!AM40)-MIN('Mediums (Working)'!AK40,'Mediums (Working)'!AL40,'Mediums (Working)'!AM40)&lt;=$C$4),1,0),0)</f>
        <v>0</v>
      </c>
      <c r="AU40" s="75" t="n">
        <f aca="false">IF(AND(ISNUMBER('Mediums (Working)'!AL40),ISNUMBER('Mediums (Working)'!AM40),ISNUMBER('Mediums (Working)'!AN40)),IF(AND('Mediums (Working)'!AL40&gt;=$C$5,MAX('Mediums (Working)'!AL40,'Mediums (Working)'!AM40,'Mediums (Working)'!AN40)-MIN('Mediums (Working)'!AL40,'Mediums (Working)'!AM40,'Mediums (Working)'!AN40)&lt;=$C$4),1,0),0)</f>
        <v>0</v>
      </c>
      <c r="AV40" s="75" t="n">
        <f aca="false">IF(AND(ISNUMBER('Mediums (Working)'!AM40),ISNUMBER('Mediums (Working)'!AN40),ISNUMBER('Mediums (Working)'!AO40)),IF(AND('Mediums (Working)'!AM40&gt;=$C$5,MAX('Mediums (Working)'!AM40,'Mediums (Working)'!AN40,'Mediums (Working)'!AO40)-MIN('Mediums (Working)'!AM40,'Mediums (Working)'!AN40,'Mediums (Working)'!AO40)&lt;=$C$4),1,0),0)</f>
        <v>0</v>
      </c>
      <c r="AW40" s="75" t="n">
        <f aca="false">IF(AND(ISNUMBER('Mediums (Working)'!AN40),ISNUMBER('Mediums (Working)'!AO40),ISNUMBER('Mediums (Working)'!AP40)),IF(AND('Mediums (Working)'!AN40&gt;=$C$5,MAX('Mediums (Working)'!AN40,'Mediums (Working)'!AO40,'Mediums (Working)'!AP40)-MIN('Mediums (Working)'!AN40,'Mediums (Working)'!AO40,'Mediums (Working)'!AP40)&lt;=$C$4),1,0),0)</f>
        <v>0</v>
      </c>
      <c r="AX40" s="75" t="n">
        <f aca="false">IF(AND(ISNUMBER('Mediums (Working)'!AO40),ISNUMBER('Mediums (Working)'!AP40),ISNUMBER('Mediums (Working)'!AQ40)),IF(AND('Mediums (Working)'!AO40&gt;=$C$5,MAX('Mediums (Working)'!AO40,'Mediums (Working)'!AP40,'Mediums (Working)'!AQ40)-MIN('Mediums (Working)'!AO40,'Mediums (Working)'!AP40,'Mediums (Working)'!AQ40)&lt;=$C$4),1,0),0)</f>
        <v>1</v>
      </c>
      <c r="AY40" s="46" t="n">
        <v>0</v>
      </c>
      <c r="AZ40" s="46" t="n">
        <v>0</v>
      </c>
    </row>
    <row r="41" customFormat="false" ht="15" hidden="false" customHeight="false" outlineLevel="0" collapsed="false">
      <c r="A41" s="32" t="s">
        <v>267</v>
      </c>
      <c r="B41" s="33" t="s">
        <v>248</v>
      </c>
      <c r="C41" s="73" t="n">
        <f aca="false" t="array" ref="C41:C41">MIN(IF(ISNUMBER('Mediums (Working)'!$C$41:$AQ$41)*('Mediums (Working)'!$C$41:$AQ$41&gt;=$C$3),'Mediums (Working)'!$C$3:$AQ$3,999))</f>
        <v>999</v>
      </c>
      <c r="D41" s="73" t="n">
        <f aca="false">IFERROR(MATCH(1,L41:AZ41,0),999)</f>
        <v>999</v>
      </c>
      <c r="E41" s="73" t="n">
        <f aca="false">MIN(C41,D41)</f>
        <v>999</v>
      </c>
      <c r="F41" s="46" t="str">
        <f aca="false">IF(E41=999,"not finished by last scan",IF(C41&lt;=D41,"70 °F","stall"))</f>
        <v>not finished by last scan</v>
      </c>
      <c r="G41" s="74" t="str">
        <f aca="false">IF(E41=999,"",INDEX('Mediums (Working)'!$C$601:$AQ$601,E41))</f>
        <v/>
      </c>
      <c r="H41" s="47" t="str">
        <f aca="false">IF(E41=999,"",(G41-'Temp Bands'!$C$3)*24)</f>
        <v/>
      </c>
      <c r="I41" s="48" t="str">
        <f aca="false">IF(E41=999,"",INDEX('Mediums (Working)'!$C$41:$AQ$41,E41))</f>
        <v/>
      </c>
      <c r="L41" s="75" t="n">
        <f aca="false">IF(AND(ISNUMBER('Mediums (Working)'!C41),ISNUMBER('Mediums (Working)'!D41),ISNUMBER('Mediums (Working)'!E41)),IF(AND('Mediums (Working)'!C41&gt;=$C$5,MAX('Mediums (Working)'!C41,'Mediums (Working)'!D41,'Mediums (Working)'!E41)-MIN('Mediums (Working)'!C41,'Mediums (Working)'!D41,'Mediums (Working)'!E41)&lt;=$C$4),1,0),0)</f>
        <v>0</v>
      </c>
      <c r="M41" s="75" t="n">
        <f aca="false">IF(AND(ISNUMBER('Mediums (Working)'!D41),ISNUMBER('Mediums (Working)'!E41),ISNUMBER('Mediums (Working)'!F41)),IF(AND('Mediums (Working)'!D41&gt;=$C$5,MAX('Mediums (Working)'!D41,'Mediums (Working)'!E41,'Mediums (Working)'!F41)-MIN('Mediums (Working)'!D41,'Mediums (Working)'!E41,'Mediums (Working)'!F41)&lt;=$C$4),1,0),0)</f>
        <v>0</v>
      </c>
      <c r="N41" s="75" t="n">
        <f aca="false">IF(AND(ISNUMBER('Mediums (Working)'!E41),ISNUMBER('Mediums (Working)'!F41),ISNUMBER('Mediums (Working)'!G41)),IF(AND('Mediums (Working)'!E41&gt;=$C$5,MAX('Mediums (Working)'!E41,'Mediums (Working)'!F41,'Mediums (Working)'!G41)-MIN('Mediums (Working)'!E41,'Mediums (Working)'!F41,'Mediums (Working)'!G41)&lt;=$C$4),1,0),0)</f>
        <v>0</v>
      </c>
      <c r="O41" s="75" t="n">
        <f aca="false">IF(AND(ISNUMBER('Mediums (Working)'!F41),ISNUMBER('Mediums (Working)'!G41),ISNUMBER('Mediums (Working)'!H41)),IF(AND('Mediums (Working)'!F41&gt;=$C$5,MAX('Mediums (Working)'!F41,'Mediums (Working)'!G41,'Mediums (Working)'!H41)-MIN('Mediums (Working)'!F41,'Mediums (Working)'!G41,'Mediums (Working)'!H41)&lt;=$C$4),1,0),0)</f>
        <v>0</v>
      </c>
      <c r="P41" s="75" t="n">
        <f aca="false">IF(AND(ISNUMBER('Mediums (Working)'!G41),ISNUMBER('Mediums (Working)'!H41),ISNUMBER('Mediums (Working)'!I41)),IF(AND('Mediums (Working)'!G41&gt;=$C$5,MAX('Mediums (Working)'!G41,'Mediums (Working)'!H41,'Mediums (Working)'!I41)-MIN('Mediums (Working)'!G41,'Mediums (Working)'!H41,'Mediums (Working)'!I41)&lt;=$C$4),1,0),0)</f>
        <v>0</v>
      </c>
      <c r="Q41" s="75" t="n">
        <f aca="false">IF(AND(ISNUMBER('Mediums (Working)'!H41),ISNUMBER('Mediums (Working)'!I41),ISNUMBER('Mediums (Working)'!J41)),IF(AND('Mediums (Working)'!H41&gt;=$C$5,MAX('Mediums (Working)'!H41,'Mediums (Working)'!I41,'Mediums (Working)'!J41)-MIN('Mediums (Working)'!H41,'Mediums (Working)'!I41,'Mediums (Working)'!J41)&lt;=$C$4),1,0),0)</f>
        <v>0</v>
      </c>
      <c r="R41" s="75" t="n">
        <f aca="false">IF(AND(ISNUMBER('Mediums (Working)'!I41),ISNUMBER('Mediums (Working)'!J41),ISNUMBER('Mediums (Working)'!K41)),IF(AND('Mediums (Working)'!I41&gt;=$C$5,MAX('Mediums (Working)'!I41,'Mediums (Working)'!J41,'Mediums (Working)'!K41)-MIN('Mediums (Working)'!I41,'Mediums (Working)'!J41,'Mediums (Working)'!K41)&lt;=$C$4),1,0),0)</f>
        <v>0</v>
      </c>
      <c r="S41" s="75" t="n">
        <f aca="false">IF(AND(ISNUMBER('Mediums (Working)'!J41),ISNUMBER('Mediums (Working)'!K41),ISNUMBER('Mediums (Working)'!L41)),IF(AND('Mediums (Working)'!J41&gt;=$C$5,MAX('Mediums (Working)'!J41,'Mediums (Working)'!K41,'Mediums (Working)'!L41)-MIN('Mediums (Working)'!J41,'Mediums (Working)'!K41,'Mediums (Working)'!L41)&lt;=$C$4),1,0),0)</f>
        <v>0</v>
      </c>
      <c r="T41" s="75" t="n">
        <f aca="false">IF(AND(ISNUMBER('Mediums (Working)'!K41),ISNUMBER('Mediums (Working)'!L41),ISNUMBER('Mediums (Working)'!M41)),IF(AND('Mediums (Working)'!K41&gt;=$C$5,MAX('Mediums (Working)'!K41,'Mediums (Working)'!L41,'Mediums (Working)'!M41)-MIN('Mediums (Working)'!K41,'Mediums (Working)'!L41,'Mediums (Working)'!M41)&lt;=$C$4),1,0),0)</f>
        <v>0</v>
      </c>
      <c r="U41" s="75" t="n">
        <f aca="false">IF(AND(ISNUMBER('Mediums (Working)'!L41),ISNUMBER('Mediums (Working)'!M41),ISNUMBER('Mediums (Working)'!N41)),IF(AND('Mediums (Working)'!L41&gt;=$C$5,MAX('Mediums (Working)'!L41,'Mediums (Working)'!M41,'Mediums (Working)'!N41)-MIN('Mediums (Working)'!L41,'Mediums (Working)'!M41,'Mediums (Working)'!N41)&lt;=$C$4),1,0),0)</f>
        <v>0</v>
      </c>
      <c r="V41" s="75" t="n">
        <f aca="false">IF(AND(ISNUMBER('Mediums (Working)'!M41),ISNUMBER('Mediums (Working)'!N41),ISNUMBER('Mediums (Working)'!O41)),IF(AND('Mediums (Working)'!M41&gt;=$C$5,MAX('Mediums (Working)'!M41,'Mediums (Working)'!N41,'Mediums (Working)'!O41)-MIN('Mediums (Working)'!M41,'Mediums (Working)'!N41,'Mediums (Working)'!O41)&lt;=$C$4),1,0),0)</f>
        <v>0</v>
      </c>
      <c r="W41" s="75" t="n">
        <f aca="false">IF(AND(ISNUMBER('Mediums (Working)'!N41),ISNUMBER('Mediums (Working)'!O41),ISNUMBER('Mediums (Working)'!P41)),IF(AND('Mediums (Working)'!N41&gt;=$C$5,MAX('Mediums (Working)'!N41,'Mediums (Working)'!O41,'Mediums (Working)'!P41)-MIN('Mediums (Working)'!N41,'Mediums (Working)'!O41,'Mediums (Working)'!P41)&lt;=$C$4),1,0),0)</f>
        <v>0</v>
      </c>
      <c r="X41" s="75" t="n">
        <f aca="false">IF(AND(ISNUMBER('Mediums (Working)'!O41),ISNUMBER('Mediums (Working)'!P41),ISNUMBER('Mediums (Working)'!Q41)),IF(AND('Mediums (Working)'!O41&gt;=$C$5,MAX('Mediums (Working)'!O41,'Mediums (Working)'!P41,'Mediums (Working)'!Q41)-MIN('Mediums (Working)'!O41,'Mediums (Working)'!P41,'Mediums (Working)'!Q41)&lt;=$C$4),1,0),0)</f>
        <v>0</v>
      </c>
      <c r="Y41" s="75" t="n">
        <f aca="false">IF(AND(ISNUMBER('Mediums (Working)'!P41),ISNUMBER('Mediums (Working)'!Q41),ISNUMBER('Mediums (Working)'!R41)),IF(AND('Mediums (Working)'!P41&gt;=$C$5,MAX('Mediums (Working)'!P41,'Mediums (Working)'!Q41,'Mediums (Working)'!R41)-MIN('Mediums (Working)'!P41,'Mediums (Working)'!Q41,'Mediums (Working)'!R41)&lt;=$C$4),1,0),0)</f>
        <v>0</v>
      </c>
      <c r="Z41" s="75" t="n">
        <f aca="false">IF(AND(ISNUMBER('Mediums (Working)'!Q41),ISNUMBER('Mediums (Working)'!R41),ISNUMBER('Mediums (Working)'!S41)),IF(AND('Mediums (Working)'!Q41&gt;=$C$5,MAX('Mediums (Working)'!Q41,'Mediums (Working)'!R41,'Mediums (Working)'!S41)-MIN('Mediums (Working)'!Q41,'Mediums (Working)'!R41,'Mediums (Working)'!S41)&lt;=$C$4),1,0),0)</f>
        <v>0</v>
      </c>
      <c r="AA41" s="75" t="n">
        <f aca="false">IF(AND(ISNUMBER('Mediums (Working)'!R41),ISNUMBER('Mediums (Working)'!S41),ISNUMBER('Mediums (Working)'!T41)),IF(AND('Mediums (Working)'!R41&gt;=$C$5,MAX('Mediums (Working)'!R41,'Mediums (Working)'!S41,'Mediums (Working)'!T41)-MIN('Mediums (Working)'!R41,'Mediums (Working)'!S41,'Mediums (Working)'!T41)&lt;=$C$4),1,0),0)</f>
        <v>0</v>
      </c>
      <c r="AB41" s="75" t="n">
        <f aca="false">IF(AND(ISNUMBER('Mediums (Working)'!S41),ISNUMBER('Mediums (Working)'!T41),ISNUMBER('Mediums (Working)'!U41)),IF(AND('Mediums (Working)'!S41&gt;=$C$5,MAX('Mediums (Working)'!S41,'Mediums (Working)'!T41,'Mediums (Working)'!U41)-MIN('Mediums (Working)'!S41,'Mediums (Working)'!T41,'Mediums (Working)'!U41)&lt;=$C$4),1,0),0)</f>
        <v>0</v>
      </c>
      <c r="AC41" s="75" t="n">
        <f aca="false">IF(AND(ISNUMBER('Mediums (Working)'!T41),ISNUMBER('Mediums (Working)'!U41),ISNUMBER('Mediums (Working)'!V41)),IF(AND('Mediums (Working)'!T41&gt;=$C$5,MAX('Mediums (Working)'!T41,'Mediums (Working)'!U41,'Mediums (Working)'!V41)-MIN('Mediums (Working)'!T41,'Mediums (Working)'!U41,'Mediums (Working)'!V41)&lt;=$C$4),1,0),0)</f>
        <v>0</v>
      </c>
      <c r="AD41" s="75" t="n">
        <f aca="false">IF(AND(ISNUMBER('Mediums (Working)'!U41),ISNUMBER('Mediums (Working)'!V41),ISNUMBER('Mediums (Working)'!W41)),IF(AND('Mediums (Working)'!U41&gt;=$C$5,MAX('Mediums (Working)'!U41,'Mediums (Working)'!V41,'Mediums (Working)'!W41)-MIN('Mediums (Working)'!U41,'Mediums (Working)'!V41,'Mediums (Working)'!W41)&lt;=$C$4),1,0),0)</f>
        <v>0</v>
      </c>
      <c r="AE41" s="75" t="n">
        <f aca="false">IF(AND(ISNUMBER('Mediums (Working)'!V41),ISNUMBER('Mediums (Working)'!W41),ISNUMBER('Mediums (Working)'!X41)),IF(AND('Mediums (Working)'!V41&gt;=$C$5,MAX('Mediums (Working)'!V41,'Mediums (Working)'!W41,'Mediums (Working)'!X41)-MIN('Mediums (Working)'!V41,'Mediums (Working)'!W41,'Mediums (Working)'!X41)&lt;=$C$4),1,0),0)</f>
        <v>0</v>
      </c>
      <c r="AF41" s="75" t="n">
        <f aca="false">IF(AND(ISNUMBER('Mediums (Working)'!W41),ISNUMBER('Mediums (Working)'!X41),ISNUMBER('Mediums (Working)'!Y41)),IF(AND('Mediums (Working)'!W41&gt;=$C$5,MAX('Mediums (Working)'!W41,'Mediums (Working)'!X41,'Mediums (Working)'!Y41)-MIN('Mediums (Working)'!W41,'Mediums (Working)'!X41,'Mediums (Working)'!Y41)&lt;=$C$4),1,0),0)</f>
        <v>0</v>
      </c>
      <c r="AG41" s="75" t="n">
        <f aca="false">IF(AND(ISNUMBER('Mediums (Working)'!X41),ISNUMBER('Mediums (Working)'!Y41),ISNUMBER('Mediums (Working)'!Z41)),IF(AND('Mediums (Working)'!X41&gt;=$C$5,MAX('Mediums (Working)'!X41,'Mediums (Working)'!Y41,'Mediums (Working)'!Z41)-MIN('Mediums (Working)'!X41,'Mediums (Working)'!Y41,'Mediums (Working)'!Z41)&lt;=$C$4),1,0),0)</f>
        <v>0</v>
      </c>
      <c r="AH41" s="75" t="n">
        <f aca="false">IF(AND(ISNUMBER('Mediums (Working)'!Y41),ISNUMBER('Mediums (Working)'!Z41),ISNUMBER('Mediums (Working)'!AA41)),IF(AND('Mediums (Working)'!Y41&gt;=$C$5,MAX('Mediums (Working)'!Y41,'Mediums (Working)'!Z41,'Mediums (Working)'!AA41)-MIN('Mediums (Working)'!Y41,'Mediums (Working)'!Z41,'Mediums (Working)'!AA41)&lt;=$C$4),1,0),0)</f>
        <v>0</v>
      </c>
      <c r="AI41" s="75" t="n">
        <f aca="false">IF(AND(ISNUMBER('Mediums (Working)'!Z41),ISNUMBER('Mediums (Working)'!AA41),ISNUMBER('Mediums (Working)'!AB41)),IF(AND('Mediums (Working)'!Z41&gt;=$C$5,MAX('Mediums (Working)'!Z41,'Mediums (Working)'!AA41,'Mediums (Working)'!AB41)-MIN('Mediums (Working)'!Z41,'Mediums (Working)'!AA41,'Mediums (Working)'!AB41)&lt;=$C$4),1,0),0)</f>
        <v>0</v>
      </c>
      <c r="AJ41" s="75" t="n">
        <f aca="false">IF(AND(ISNUMBER('Mediums (Working)'!AA41),ISNUMBER('Mediums (Working)'!AB41),ISNUMBER('Mediums (Working)'!AC41)),IF(AND('Mediums (Working)'!AA41&gt;=$C$5,MAX('Mediums (Working)'!AA41,'Mediums (Working)'!AB41,'Mediums (Working)'!AC41)-MIN('Mediums (Working)'!AA41,'Mediums (Working)'!AB41,'Mediums (Working)'!AC41)&lt;=$C$4),1,0),0)</f>
        <v>0</v>
      </c>
      <c r="AK41" s="75" t="n">
        <f aca="false">IF(AND(ISNUMBER('Mediums (Working)'!AB41),ISNUMBER('Mediums (Working)'!AC41),ISNUMBER('Mediums (Working)'!AD41)),IF(AND('Mediums (Working)'!AB41&gt;=$C$5,MAX('Mediums (Working)'!AB41,'Mediums (Working)'!AC41,'Mediums (Working)'!AD41)-MIN('Mediums (Working)'!AB41,'Mediums (Working)'!AC41,'Mediums (Working)'!AD41)&lt;=$C$4),1,0),0)</f>
        <v>0</v>
      </c>
      <c r="AL41" s="75" t="n">
        <f aca="false">IF(AND(ISNUMBER('Mediums (Working)'!AC41),ISNUMBER('Mediums (Working)'!AD41),ISNUMBER('Mediums (Working)'!AE41)),IF(AND('Mediums (Working)'!AC41&gt;=$C$5,MAX('Mediums (Working)'!AC41,'Mediums (Working)'!AD41,'Mediums (Working)'!AE41)-MIN('Mediums (Working)'!AC41,'Mediums (Working)'!AD41,'Mediums (Working)'!AE41)&lt;=$C$4),1,0),0)</f>
        <v>0</v>
      </c>
      <c r="AM41" s="75" t="n">
        <f aca="false">IF(AND(ISNUMBER('Mediums (Working)'!AD41),ISNUMBER('Mediums (Working)'!AE41),ISNUMBER('Mediums (Working)'!AF41)),IF(AND('Mediums (Working)'!AD41&gt;=$C$5,MAX('Mediums (Working)'!AD41,'Mediums (Working)'!AE41,'Mediums (Working)'!AF41)-MIN('Mediums (Working)'!AD41,'Mediums (Working)'!AE41,'Mediums (Working)'!AF41)&lt;=$C$4),1,0),0)</f>
        <v>0</v>
      </c>
      <c r="AN41" s="75" t="n">
        <f aca="false">IF(AND(ISNUMBER('Mediums (Working)'!AE41),ISNUMBER('Mediums (Working)'!AF41),ISNUMBER('Mediums (Working)'!AG41)),IF(AND('Mediums (Working)'!AE41&gt;=$C$5,MAX('Mediums (Working)'!AE41,'Mediums (Working)'!AF41,'Mediums (Working)'!AG41)-MIN('Mediums (Working)'!AE41,'Mediums (Working)'!AF41,'Mediums (Working)'!AG41)&lt;=$C$4),1,0),0)</f>
        <v>0</v>
      </c>
      <c r="AO41" s="75" t="n">
        <f aca="false">IF(AND(ISNUMBER('Mediums (Working)'!AF41),ISNUMBER('Mediums (Working)'!AG41),ISNUMBER('Mediums (Working)'!AH41)),IF(AND('Mediums (Working)'!AF41&gt;=$C$5,MAX('Mediums (Working)'!AF41,'Mediums (Working)'!AG41,'Mediums (Working)'!AH41)-MIN('Mediums (Working)'!AF41,'Mediums (Working)'!AG41,'Mediums (Working)'!AH41)&lt;=$C$4),1,0),0)</f>
        <v>0</v>
      </c>
      <c r="AP41" s="75" t="n">
        <f aca="false">IF(AND(ISNUMBER('Mediums (Working)'!AG41),ISNUMBER('Mediums (Working)'!AH41),ISNUMBER('Mediums (Working)'!AI41)),IF(AND('Mediums (Working)'!AG41&gt;=$C$5,MAX('Mediums (Working)'!AG41,'Mediums (Working)'!AH41,'Mediums (Working)'!AI41)-MIN('Mediums (Working)'!AG41,'Mediums (Working)'!AH41,'Mediums (Working)'!AI41)&lt;=$C$4),1,0),0)</f>
        <v>0</v>
      </c>
      <c r="AQ41" s="75" t="n">
        <f aca="false">IF(AND(ISNUMBER('Mediums (Working)'!AH41),ISNUMBER('Mediums (Working)'!AI41),ISNUMBER('Mediums (Working)'!AJ41)),IF(AND('Mediums (Working)'!AH41&gt;=$C$5,MAX('Mediums (Working)'!AH41,'Mediums (Working)'!AI41,'Mediums (Working)'!AJ41)-MIN('Mediums (Working)'!AH41,'Mediums (Working)'!AI41,'Mediums (Working)'!AJ41)&lt;=$C$4),1,0),0)</f>
        <v>0</v>
      </c>
      <c r="AR41" s="75" t="n">
        <f aca="false">IF(AND(ISNUMBER('Mediums (Working)'!AI41),ISNUMBER('Mediums (Working)'!AJ41),ISNUMBER('Mediums (Working)'!AK41)),IF(AND('Mediums (Working)'!AI41&gt;=$C$5,MAX('Mediums (Working)'!AI41,'Mediums (Working)'!AJ41,'Mediums (Working)'!AK41)-MIN('Mediums (Working)'!AI41,'Mediums (Working)'!AJ41,'Mediums (Working)'!AK41)&lt;=$C$4),1,0),0)</f>
        <v>0</v>
      </c>
      <c r="AS41" s="75" t="n">
        <f aca="false">IF(AND(ISNUMBER('Mediums (Working)'!AJ41),ISNUMBER('Mediums (Working)'!AK41),ISNUMBER('Mediums (Working)'!AL41)),IF(AND('Mediums (Working)'!AJ41&gt;=$C$5,MAX('Mediums (Working)'!AJ41,'Mediums (Working)'!AK41,'Mediums (Working)'!AL41)-MIN('Mediums (Working)'!AJ41,'Mediums (Working)'!AK41,'Mediums (Working)'!AL41)&lt;=$C$4),1,0),0)</f>
        <v>0</v>
      </c>
      <c r="AT41" s="75" t="n">
        <f aca="false">IF(AND(ISNUMBER('Mediums (Working)'!AK41),ISNUMBER('Mediums (Working)'!AL41),ISNUMBER('Mediums (Working)'!AM41)),IF(AND('Mediums (Working)'!AK41&gt;=$C$5,MAX('Mediums (Working)'!AK41,'Mediums (Working)'!AL41,'Mediums (Working)'!AM41)-MIN('Mediums (Working)'!AK41,'Mediums (Working)'!AL41,'Mediums (Working)'!AM41)&lt;=$C$4),1,0),0)</f>
        <v>0</v>
      </c>
      <c r="AU41" s="75" t="n">
        <f aca="false">IF(AND(ISNUMBER('Mediums (Working)'!AL41),ISNUMBER('Mediums (Working)'!AM41),ISNUMBER('Mediums (Working)'!AN41)),IF(AND('Mediums (Working)'!AL41&gt;=$C$5,MAX('Mediums (Working)'!AL41,'Mediums (Working)'!AM41,'Mediums (Working)'!AN41)-MIN('Mediums (Working)'!AL41,'Mediums (Working)'!AM41,'Mediums (Working)'!AN41)&lt;=$C$4),1,0),0)</f>
        <v>0</v>
      </c>
      <c r="AV41" s="75" t="n">
        <f aca="false">IF(AND(ISNUMBER('Mediums (Working)'!AM41),ISNUMBER('Mediums (Working)'!AN41),ISNUMBER('Mediums (Working)'!AO41)),IF(AND('Mediums (Working)'!AM41&gt;=$C$5,MAX('Mediums (Working)'!AM41,'Mediums (Working)'!AN41,'Mediums (Working)'!AO41)-MIN('Mediums (Working)'!AM41,'Mediums (Working)'!AN41,'Mediums (Working)'!AO41)&lt;=$C$4),1,0),0)</f>
        <v>0</v>
      </c>
      <c r="AW41" s="75" t="n">
        <f aca="false">IF(AND(ISNUMBER('Mediums (Working)'!AN41),ISNUMBER('Mediums (Working)'!AO41),ISNUMBER('Mediums (Working)'!AP41)),IF(AND('Mediums (Working)'!AN41&gt;=$C$5,MAX('Mediums (Working)'!AN41,'Mediums (Working)'!AO41,'Mediums (Working)'!AP41)-MIN('Mediums (Working)'!AN41,'Mediums (Working)'!AO41,'Mediums (Working)'!AP41)&lt;=$C$4),1,0),0)</f>
        <v>0</v>
      </c>
      <c r="AX41" s="75" t="n">
        <f aca="false">IF(AND(ISNUMBER('Mediums (Working)'!AO41),ISNUMBER('Mediums (Working)'!AP41),ISNUMBER('Mediums (Working)'!AQ41)),IF(AND('Mediums (Working)'!AO41&gt;=$C$5,MAX('Mediums (Working)'!AO41,'Mediums (Working)'!AP41,'Mediums (Working)'!AQ41)-MIN('Mediums (Working)'!AO41,'Mediums (Working)'!AP41,'Mediums (Working)'!AQ41)&lt;=$C$4),1,0),0)</f>
        <v>0</v>
      </c>
      <c r="AY41" s="46" t="n">
        <v>0</v>
      </c>
      <c r="AZ41" s="46" t="n">
        <v>0</v>
      </c>
    </row>
    <row r="42" customFormat="false" ht="15" hidden="false" customHeight="false" outlineLevel="0" collapsed="false">
      <c r="A42" s="32" t="s">
        <v>271</v>
      </c>
      <c r="B42" s="33" t="s">
        <v>248</v>
      </c>
      <c r="C42" s="73" t="n">
        <f aca="false" t="array" ref="C42:C42">MIN(IF(ISNUMBER('Mediums (Working)'!$C$42:$AQ$42)*('Mediums (Working)'!$C$42:$AQ$42&gt;=$C$3),'Mediums (Working)'!$C$3:$AQ$3,999))</f>
        <v>999</v>
      </c>
      <c r="D42" s="73" t="n">
        <f aca="false">IFERROR(MATCH(1,L42:AZ42,0),999)</f>
        <v>999</v>
      </c>
      <c r="E42" s="73" t="n">
        <f aca="false">MIN(C42,D42)</f>
        <v>999</v>
      </c>
      <c r="F42" s="46" t="str">
        <f aca="false">IF(E42=999,"not finished by last scan",IF(C42&lt;=D42,"70 °F","stall"))</f>
        <v>not finished by last scan</v>
      </c>
      <c r="G42" s="74" t="str">
        <f aca="false">IF(E42=999,"",INDEX('Mediums (Working)'!$C$602:$AQ$602,E42))</f>
        <v/>
      </c>
      <c r="H42" s="47" t="str">
        <f aca="false">IF(E42=999,"",(G42-'Temp Bands'!$C$3)*24)</f>
        <v/>
      </c>
      <c r="I42" s="48" t="str">
        <f aca="false">IF(E42=999,"",INDEX('Mediums (Working)'!$C$42:$AQ$42,E42))</f>
        <v/>
      </c>
      <c r="L42" s="75" t="n">
        <f aca="false">IF(AND(ISNUMBER('Mediums (Working)'!C42),ISNUMBER('Mediums (Working)'!D42),ISNUMBER('Mediums (Working)'!E42)),IF(AND('Mediums (Working)'!C42&gt;=$C$5,MAX('Mediums (Working)'!C42,'Mediums (Working)'!D42,'Mediums (Working)'!E42)-MIN('Mediums (Working)'!C42,'Mediums (Working)'!D42,'Mediums (Working)'!E42)&lt;=$C$4),1,0),0)</f>
        <v>0</v>
      </c>
      <c r="M42" s="75" t="n">
        <f aca="false">IF(AND(ISNUMBER('Mediums (Working)'!D42),ISNUMBER('Mediums (Working)'!E42),ISNUMBER('Mediums (Working)'!F42)),IF(AND('Mediums (Working)'!D42&gt;=$C$5,MAX('Mediums (Working)'!D42,'Mediums (Working)'!E42,'Mediums (Working)'!F42)-MIN('Mediums (Working)'!D42,'Mediums (Working)'!E42,'Mediums (Working)'!F42)&lt;=$C$4),1,0),0)</f>
        <v>0</v>
      </c>
      <c r="N42" s="75" t="n">
        <f aca="false">IF(AND(ISNUMBER('Mediums (Working)'!E42),ISNUMBER('Mediums (Working)'!F42),ISNUMBER('Mediums (Working)'!G42)),IF(AND('Mediums (Working)'!E42&gt;=$C$5,MAX('Mediums (Working)'!E42,'Mediums (Working)'!F42,'Mediums (Working)'!G42)-MIN('Mediums (Working)'!E42,'Mediums (Working)'!F42,'Mediums (Working)'!G42)&lt;=$C$4),1,0),0)</f>
        <v>0</v>
      </c>
      <c r="O42" s="75" t="n">
        <f aca="false">IF(AND(ISNUMBER('Mediums (Working)'!F42),ISNUMBER('Mediums (Working)'!G42),ISNUMBER('Mediums (Working)'!H42)),IF(AND('Mediums (Working)'!F42&gt;=$C$5,MAX('Mediums (Working)'!F42,'Mediums (Working)'!G42,'Mediums (Working)'!H42)-MIN('Mediums (Working)'!F42,'Mediums (Working)'!G42,'Mediums (Working)'!H42)&lt;=$C$4),1,0),0)</f>
        <v>0</v>
      </c>
      <c r="P42" s="75" t="n">
        <f aca="false">IF(AND(ISNUMBER('Mediums (Working)'!G42),ISNUMBER('Mediums (Working)'!H42),ISNUMBER('Mediums (Working)'!I42)),IF(AND('Mediums (Working)'!G42&gt;=$C$5,MAX('Mediums (Working)'!G42,'Mediums (Working)'!H42,'Mediums (Working)'!I42)-MIN('Mediums (Working)'!G42,'Mediums (Working)'!H42,'Mediums (Working)'!I42)&lt;=$C$4),1,0),0)</f>
        <v>0</v>
      </c>
      <c r="Q42" s="75" t="n">
        <f aca="false">IF(AND(ISNUMBER('Mediums (Working)'!H42),ISNUMBER('Mediums (Working)'!I42),ISNUMBER('Mediums (Working)'!J42)),IF(AND('Mediums (Working)'!H42&gt;=$C$5,MAX('Mediums (Working)'!H42,'Mediums (Working)'!I42,'Mediums (Working)'!J42)-MIN('Mediums (Working)'!H42,'Mediums (Working)'!I42,'Mediums (Working)'!J42)&lt;=$C$4),1,0),0)</f>
        <v>0</v>
      </c>
      <c r="R42" s="75" t="n">
        <f aca="false">IF(AND(ISNUMBER('Mediums (Working)'!I42),ISNUMBER('Mediums (Working)'!J42),ISNUMBER('Mediums (Working)'!K42)),IF(AND('Mediums (Working)'!I42&gt;=$C$5,MAX('Mediums (Working)'!I42,'Mediums (Working)'!J42,'Mediums (Working)'!K42)-MIN('Mediums (Working)'!I42,'Mediums (Working)'!J42,'Mediums (Working)'!K42)&lt;=$C$4),1,0),0)</f>
        <v>0</v>
      </c>
      <c r="S42" s="75" t="n">
        <f aca="false">IF(AND(ISNUMBER('Mediums (Working)'!J42),ISNUMBER('Mediums (Working)'!K42),ISNUMBER('Mediums (Working)'!L42)),IF(AND('Mediums (Working)'!J42&gt;=$C$5,MAX('Mediums (Working)'!J42,'Mediums (Working)'!K42,'Mediums (Working)'!L42)-MIN('Mediums (Working)'!J42,'Mediums (Working)'!K42,'Mediums (Working)'!L42)&lt;=$C$4),1,0),0)</f>
        <v>0</v>
      </c>
      <c r="T42" s="75" t="n">
        <f aca="false">IF(AND(ISNUMBER('Mediums (Working)'!K42),ISNUMBER('Mediums (Working)'!L42),ISNUMBER('Mediums (Working)'!M42)),IF(AND('Mediums (Working)'!K42&gt;=$C$5,MAX('Mediums (Working)'!K42,'Mediums (Working)'!L42,'Mediums (Working)'!M42)-MIN('Mediums (Working)'!K42,'Mediums (Working)'!L42,'Mediums (Working)'!M42)&lt;=$C$4),1,0),0)</f>
        <v>0</v>
      </c>
      <c r="U42" s="75" t="n">
        <f aca="false">IF(AND(ISNUMBER('Mediums (Working)'!L42),ISNUMBER('Mediums (Working)'!M42),ISNUMBER('Mediums (Working)'!N42)),IF(AND('Mediums (Working)'!L42&gt;=$C$5,MAX('Mediums (Working)'!L42,'Mediums (Working)'!M42,'Mediums (Working)'!N42)-MIN('Mediums (Working)'!L42,'Mediums (Working)'!M42,'Mediums (Working)'!N42)&lt;=$C$4),1,0),0)</f>
        <v>0</v>
      </c>
      <c r="V42" s="75" t="n">
        <f aca="false">IF(AND(ISNUMBER('Mediums (Working)'!M42),ISNUMBER('Mediums (Working)'!N42),ISNUMBER('Mediums (Working)'!O42)),IF(AND('Mediums (Working)'!M42&gt;=$C$5,MAX('Mediums (Working)'!M42,'Mediums (Working)'!N42,'Mediums (Working)'!O42)-MIN('Mediums (Working)'!M42,'Mediums (Working)'!N42,'Mediums (Working)'!O42)&lt;=$C$4),1,0),0)</f>
        <v>0</v>
      </c>
      <c r="W42" s="75" t="n">
        <f aca="false">IF(AND(ISNUMBER('Mediums (Working)'!N42),ISNUMBER('Mediums (Working)'!O42),ISNUMBER('Mediums (Working)'!P42)),IF(AND('Mediums (Working)'!N42&gt;=$C$5,MAX('Mediums (Working)'!N42,'Mediums (Working)'!O42,'Mediums (Working)'!P42)-MIN('Mediums (Working)'!N42,'Mediums (Working)'!O42,'Mediums (Working)'!P42)&lt;=$C$4),1,0),0)</f>
        <v>0</v>
      </c>
      <c r="X42" s="75" t="n">
        <f aca="false">IF(AND(ISNUMBER('Mediums (Working)'!O42),ISNUMBER('Mediums (Working)'!P42),ISNUMBER('Mediums (Working)'!Q42)),IF(AND('Mediums (Working)'!O42&gt;=$C$5,MAX('Mediums (Working)'!O42,'Mediums (Working)'!P42,'Mediums (Working)'!Q42)-MIN('Mediums (Working)'!O42,'Mediums (Working)'!P42,'Mediums (Working)'!Q42)&lt;=$C$4),1,0),0)</f>
        <v>0</v>
      </c>
      <c r="Y42" s="75" t="n">
        <f aca="false">IF(AND(ISNUMBER('Mediums (Working)'!P42),ISNUMBER('Mediums (Working)'!Q42),ISNUMBER('Mediums (Working)'!R42)),IF(AND('Mediums (Working)'!P42&gt;=$C$5,MAX('Mediums (Working)'!P42,'Mediums (Working)'!Q42,'Mediums (Working)'!R42)-MIN('Mediums (Working)'!P42,'Mediums (Working)'!Q42,'Mediums (Working)'!R42)&lt;=$C$4),1,0),0)</f>
        <v>0</v>
      </c>
      <c r="Z42" s="75" t="n">
        <f aca="false">IF(AND(ISNUMBER('Mediums (Working)'!Q42),ISNUMBER('Mediums (Working)'!R42),ISNUMBER('Mediums (Working)'!S42)),IF(AND('Mediums (Working)'!Q42&gt;=$C$5,MAX('Mediums (Working)'!Q42,'Mediums (Working)'!R42,'Mediums (Working)'!S42)-MIN('Mediums (Working)'!Q42,'Mediums (Working)'!R42,'Mediums (Working)'!S42)&lt;=$C$4),1,0),0)</f>
        <v>0</v>
      </c>
      <c r="AA42" s="75" t="n">
        <f aca="false">IF(AND(ISNUMBER('Mediums (Working)'!R42),ISNUMBER('Mediums (Working)'!S42),ISNUMBER('Mediums (Working)'!T42)),IF(AND('Mediums (Working)'!R42&gt;=$C$5,MAX('Mediums (Working)'!R42,'Mediums (Working)'!S42,'Mediums (Working)'!T42)-MIN('Mediums (Working)'!R42,'Mediums (Working)'!S42,'Mediums (Working)'!T42)&lt;=$C$4),1,0),0)</f>
        <v>0</v>
      </c>
      <c r="AB42" s="75" t="n">
        <f aca="false">IF(AND(ISNUMBER('Mediums (Working)'!S42),ISNUMBER('Mediums (Working)'!T42),ISNUMBER('Mediums (Working)'!U42)),IF(AND('Mediums (Working)'!S42&gt;=$C$5,MAX('Mediums (Working)'!S42,'Mediums (Working)'!T42,'Mediums (Working)'!U42)-MIN('Mediums (Working)'!S42,'Mediums (Working)'!T42,'Mediums (Working)'!U42)&lt;=$C$4),1,0),0)</f>
        <v>0</v>
      </c>
      <c r="AC42" s="75" t="n">
        <f aca="false">IF(AND(ISNUMBER('Mediums (Working)'!T42),ISNUMBER('Mediums (Working)'!U42),ISNUMBER('Mediums (Working)'!V42)),IF(AND('Mediums (Working)'!T42&gt;=$C$5,MAX('Mediums (Working)'!T42,'Mediums (Working)'!U42,'Mediums (Working)'!V42)-MIN('Mediums (Working)'!T42,'Mediums (Working)'!U42,'Mediums (Working)'!V42)&lt;=$C$4),1,0),0)</f>
        <v>0</v>
      </c>
      <c r="AD42" s="75" t="n">
        <f aca="false">IF(AND(ISNUMBER('Mediums (Working)'!U42),ISNUMBER('Mediums (Working)'!V42),ISNUMBER('Mediums (Working)'!W42)),IF(AND('Mediums (Working)'!U42&gt;=$C$5,MAX('Mediums (Working)'!U42,'Mediums (Working)'!V42,'Mediums (Working)'!W42)-MIN('Mediums (Working)'!U42,'Mediums (Working)'!V42,'Mediums (Working)'!W42)&lt;=$C$4),1,0),0)</f>
        <v>0</v>
      </c>
      <c r="AE42" s="75" t="n">
        <f aca="false">IF(AND(ISNUMBER('Mediums (Working)'!V42),ISNUMBER('Mediums (Working)'!W42),ISNUMBER('Mediums (Working)'!X42)),IF(AND('Mediums (Working)'!V42&gt;=$C$5,MAX('Mediums (Working)'!V42,'Mediums (Working)'!W42,'Mediums (Working)'!X42)-MIN('Mediums (Working)'!V42,'Mediums (Working)'!W42,'Mediums (Working)'!X42)&lt;=$C$4),1,0),0)</f>
        <v>0</v>
      </c>
      <c r="AF42" s="75" t="n">
        <f aca="false">IF(AND(ISNUMBER('Mediums (Working)'!W42),ISNUMBER('Mediums (Working)'!X42),ISNUMBER('Mediums (Working)'!Y42)),IF(AND('Mediums (Working)'!W42&gt;=$C$5,MAX('Mediums (Working)'!W42,'Mediums (Working)'!X42,'Mediums (Working)'!Y42)-MIN('Mediums (Working)'!W42,'Mediums (Working)'!X42,'Mediums (Working)'!Y42)&lt;=$C$4),1,0),0)</f>
        <v>0</v>
      </c>
      <c r="AG42" s="75" t="n">
        <f aca="false">IF(AND(ISNUMBER('Mediums (Working)'!X42),ISNUMBER('Mediums (Working)'!Y42),ISNUMBER('Mediums (Working)'!Z42)),IF(AND('Mediums (Working)'!X42&gt;=$C$5,MAX('Mediums (Working)'!X42,'Mediums (Working)'!Y42,'Mediums (Working)'!Z42)-MIN('Mediums (Working)'!X42,'Mediums (Working)'!Y42,'Mediums (Working)'!Z42)&lt;=$C$4),1,0),0)</f>
        <v>0</v>
      </c>
      <c r="AH42" s="75" t="n">
        <f aca="false">IF(AND(ISNUMBER('Mediums (Working)'!Y42),ISNUMBER('Mediums (Working)'!Z42),ISNUMBER('Mediums (Working)'!AA42)),IF(AND('Mediums (Working)'!Y42&gt;=$C$5,MAX('Mediums (Working)'!Y42,'Mediums (Working)'!Z42,'Mediums (Working)'!AA42)-MIN('Mediums (Working)'!Y42,'Mediums (Working)'!Z42,'Mediums (Working)'!AA42)&lt;=$C$4),1,0),0)</f>
        <v>0</v>
      </c>
      <c r="AI42" s="75" t="n">
        <f aca="false">IF(AND(ISNUMBER('Mediums (Working)'!Z42),ISNUMBER('Mediums (Working)'!AA42),ISNUMBER('Mediums (Working)'!AB42)),IF(AND('Mediums (Working)'!Z42&gt;=$C$5,MAX('Mediums (Working)'!Z42,'Mediums (Working)'!AA42,'Mediums (Working)'!AB42)-MIN('Mediums (Working)'!Z42,'Mediums (Working)'!AA42,'Mediums (Working)'!AB42)&lt;=$C$4),1,0),0)</f>
        <v>0</v>
      </c>
      <c r="AJ42" s="75" t="n">
        <f aca="false">IF(AND(ISNUMBER('Mediums (Working)'!AA42),ISNUMBER('Mediums (Working)'!AB42),ISNUMBER('Mediums (Working)'!AC42)),IF(AND('Mediums (Working)'!AA42&gt;=$C$5,MAX('Mediums (Working)'!AA42,'Mediums (Working)'!AB42,'Mediums (Working)'!AC42)-MIN('Mediums (Working)'!AA42,'Mediums (Working)'!AB42,'Mediums (Working)'!AC42)&lt;=$C$4),1,0),0)</f>
        <v>0</v>
      </c>
      <c r="AK42" s="75" t="n">
        <f aca="false">IF(AND(ISNUMBER('Mediums (Working)'!AB42),ISNUMBER('Mediums (Working)'!AC42),ISNUMBER('Mediums (Working)'!AD42)),IF(AND('Mediums (Working)'!AB42&gt;=$C$5,MAX('Mediums (Working)'!AB42,'Mediums (Working)'!AC42,'Mediums (Working)'!AD42)-MIN('Mediums (Working)'!AB42,'Mediums (Working)'!AC42,'Mediums (Working)'!AD42)&lt;=$C$4),1,0),0)</f>
        <v>0</v>
      </c>
      <c r="AL42" s="75" t="n">
        <f aca="false">IF(AND(ISNUMBER('Mediums (Working)'!AC42),ISNUMBER('Mediums (Working)'!AD42),ISNUMBER('Mediums (Working)'!AE42)),IF(AND('Mediums (Working)'!AC42&gt;=$C$5,MAX('Mediums (Working)'!AC42,'Mediums (Working)'!AD42,'Mediums (Working)'!AE42)-MIN('Mediums (Working)'!AC42,'Mediums (Working)'!AD42,'Mediums (Working)'!AE42)&lt;=$C$4),1,0),0)</f>
        <v>0</v>
      </c>
      <c r="AM42" s="75" t="n">
        <f aca="false">IF(AND(ISNUMBER('Mediums (Working)'!AD42),ISNUMBER('Mediums (Working)'!AE42),ISNUMBER('Mediums (Working)'!AF42)),IF(AND('Mediums (Working)'!AD42&gt;=$C$5,MAX('Mediums (Working)'!AD42,'Mediums (Working)'!AE42,'Mediums (Working)'!AF42)-MIN('Mediums (Working)'!AD42,'Mediums (Working)'!AE42,'Mediums (Working)'!AF42)&lt;=$C$4),1,0),0)</f>
        <v>0</v>
      </c>
      <c r="AN42" s="75" t="n">
        <f aca="false">IF(AND(ISNUMBER('Mediums (Working)'!AE42),ISNUMBER('Mediums (Working)'!AF42),ISNUMBER('Mediums (Working)'!AG42)),IF(AND('Mediums (Working)'!AE42&gt;=$C$5,MAX('Mediums (Working)'!AE42,'Mediums (Working)'!AF42,'Mediums (Working)'!AG42)-MIN('Mediums (Working)'!AE42,'Mediums (Working)'!AF42,'Mediums (Working)'!AG42)&lt;=$C$4),1,0),0)</f>
        <v>0</v>
      </c>
      <c r="AO42" s="75" t="n">
        <f aca="false">IF(AND(ISNUMBER('Mediums (Working)'!AF42),ISNUMBER('Mediums (Working)'!AG42),ISNUMBER('Mediums (Working)'!AH42)),IF(AND('Mediums (Working)'!AF42&gt;=$C$5,MAX('Mediums (Working)'!AF42,'Mediums (Working)'!AG42,'Mediums (Working)'!AH42)-MIN('Mediums (Working)'!AF42,'Mediums (Working)'!AG42,'Mediums (Working)'!AH42)&lt;=$C$4),1,0),0)</f>
        <v>0</v>
      </c>
      <c r="AP42" s="75" t="n">
        <f aca="false">IF(AND(ISNUMBER('Mediums (Working)'!AG42),ISNUMBER('Mediums (Working)'!AH42),ISNUMBER('Mediums (Working)'!AI42)),IF(AND('Mediums (Working)'!AG42&gt;=$C$5,MAX('Mediums (Working)'!AG42,'Mediums (Working)'!AH42,'Mediums (Working)'!AI42)-MIN('Mediums (Working)'!AG42,'Mediums (Working)'!AH42,'Mediums (Working)'!AI42)&lt;=$C$4),1,0),0)</f>
        <v>0</v>
      </c>
      <c r="AQ42" s="75" t="n">
        <f aca="false">IF(AND(ISNUMBER('Mediums (Working)'!AH42),ISNUMBER('Mediums (Working)'!AI42),ISNUMBER('Mediums (Working)'!AJ42)),IF(AND('Mediums (Working)'!AH42&gt;=$C$5,MAX('Mediums (Working)'!AH42,'Mediums (Working)'!AI42,'Mediums (Working)'!AJ42)-MIN('Mediums (Working)'!AH42,'Mediums (Working)'!AI42,'Mediums (Working)'!AJ42)&lt;=$C$4),1,0),0)</f>
        <v>0</v>
      </c>
      <c r="AR42" s="75" t="n">
        <f aca="false">IF(AND(ISNUMBER('Mediums (Working)'!AI42),ISNUMBER('Mediums (Working)'!AJ42),ISNUMBER('Mediums (Working)'!AK42)),IF(AND('Mediums (Working)'!AI42&gt;=$C$5,MAX('Mediums (Working)'!AI42,'Mediums (Working)'!AJ42,'Mediums (Working)'!AK42)-MIN('Mediums (Working)'!AI42,'Mediums (Working)'!AJ42,'Mediums (Working)'!AK42)&lt;=$C$4),1,0),0)</f>
        <v>0</v>
      </c>
      <c r="AS42" s="75" t="n">
        <f aca="false">IF(AND(ISNUMBER('Mediums (Working)'!AJ42),ISNUMBER('Mediums (Working)'!AK42),ISNUMBER('Mediums (Working)'!AL42)),IF(AND('Mediums (Working)'!AJ42&gt;=$C$5,MAX('Mediums (Working)'!AJ42,'Mediums (Working)'!AK42,'Mediums (Working)'!AL42)-MIN('Mediums (Working)'!AJ42,'Mediums (Working)'!AK42,'Mediums (Working)'!AL42)&lt;=$C$4),1,0),0)</f>
        <v>0</v>
      </c>
      <c r="AT42" s="75" t="n">
        <f aca="false">IF(AND(ISNUMBER('Mediums (Working)'!AK42),ISNUMBER('Mediums (Working)'!AL42),ISNUMBER('Mediums (Working)'!AM42)),IF(AND('Mediums (Working)'!AK42&gt;=$C$5,MAX('Mediums (Working)'!AK42,'Mediums (Working)'!AL42,'Mediums (Working)'!AM42)-MIN('Mediums (Working)'!AK42,'Mediums (Working)'!AL42,'Mediums (Working)'!AM42)&lt;=$C$4),1,0),0)</f>
        <v>0</v>
      </c>
      <c r="AU42" s="75" t="n">
        <f aca="false">IF(AND(ISNUMBER('Mediums (Working)'!AL42),ISNUMBER('Mediums (Working)'!AM42),ISNUMBER('Mediums (Working)'!AN42)),IF(AND('Mediums (Working)'!AL42&gt;=$C$5,MAX('Mediums (Working)'!AL42,'Mediums (Working)'!AM42,'Mediums (Working)'!AN42)-MIN('Mediums (Working)'!AL42,'Mediums (Working)'!AM42,'Mediums (Working)'!AN42)&lt;=$C$4),1,0),0)</f>
        <v>0</v>
      </c>
      <c r="AV42" s="75" t="n">
        <f aca="false">IF(AND(ISNUMBER('Mediums (Working)'!AM42),ISNUMBER('Mediums (Working)'!AN42),ISNUMBER('Mediums (Working)'!AO42)),IF(AND('Mediums (Working)'!AM42&gt;=$C$5,MAX('Mediums (Working)'!AM42,'Mediums (Working)'!AN42,'Mediums (Working)'!AO42)-MIN('Mediums (Working)'!AM42,'Mediums (Working)'!AN42,'Mediums (Working)'!AO42)&lt;=$C$4),1,0),0)</f>
        <v>0</v>
      </c>
      <c r="AW42" s="75" t="n">
        <f aca="false">IF(AND(ISNUMBER('Mediums (Working)'!AN42),ISNUMBER('Mediums (Working)'!AO42),ISNUMBER('Mediums (Working)'!AP42)),IF(AND('Mediums (Working)'!AN42&gt;=$C$5,MAX('Mediums (Working)'!AN42,'Mediums (Working)'!AO42,'Mediums (Working)'!AP42)-MIN('Mediums (Working)'!AN42,'Mediums (Working)'!AO42,'Mediums (Working)'!AP42)&lt;=$C$4),1,0),0)</f>
        <v>0</v>
      </c>
      <c r="AX42" s="75" t="n">
        <f aca="false">IF(AND(ISNUMBER('Mediums (Working)'!AO42),ISNUMBER('Mediums (Working)'!AP42),ISNUMBER('Mediums (Working)'!AQ42)),IF(AND('Mediums (Working)'!AO42&gt;=$C$5,MAX('Mediums (Working)'!AO42,'Mediums (Working)'!AP42,'Mediums (Working)'!AQ42)-MIN('Mediums (Working)'!AO42,'Mediums (Working)'!AP42,'Mediums (Working)'!AQ42)&lt;=$C$4),1,0),0)</f>
        <v>0</v>
      </c>
      <c r="AY42" s="46" t="n">
        <v>0</v>
      </c>
      <c r="AZ42" s="46" t="n">
        <v>0</v>
      </c>
    </row>
    <row r="43" customFormat="false" ht="15" hidden="false" customHeight="false" outlineLevel="0" collapsed="false">
      <c r="A43" s="32" t="s">
        <v>274</v>
      </c>
      <c r="B43" s="33" t="s">
        <v>248</v>
      </c>
      <c r="C43" s="73" t="n">
        <f aca="false" t="array" ref="C43:C43">MIN(IF(ISNUMBER('Mediums (Working)'!$C$43:$AQ$43)*('Mediums (Working)'!$C$43:$AQ$43&gt;=$C$3),'Mediums (Working)'!$C$3:$AQ$3,999))</f>
        <v>999</v>
      </c>
      <c r="D43" s="73" t="n">
        <f aca="false">IFERROR(MATCH(1,L43:AZ43,0),999)</f>
        <v>999</v>
      </c>
      <c r="E43" s="73" t="n">
        <f aca="false">MIN(C43,D43)</f>
        <v>999</v>
      </c>
      <c r="F43" s="46" t="str">
        <f aca="false">IF(E43=999,"not finished by last scan",IF(C43&lt;=D43,"70 °F","stall"))</f>
        <v>not finished by last scan</v>
      </c>
      <c r="G43" s="74" t="str">
        <f aca="false">IF(E43=999,"",INDEX('Mediums (Working)'!$C$603:$AQ$603,E43))</f>
        <v/>
      </c>
      <c r="H43" s="47" t="str">
        <f aca="false">IF(E43=999,"",(G43-'Temp Bands'!$C$3)*24)</f>
        <v/>
      </c>
      <c r="I43" s="48" t="str">
        <f aca="false">IF(E43=999,"",INDEX('Mediums (Working)'!$C$43:$AQ$43,E43))</f>
        <v/>
      </c>
      <c r="L43" s="75" t="n">
        <f aca="false">IF(AND(ISNUMBER('Mediums (Working)'!C43),ISNUMBER('Mediums (Working)'!D43),ISNUMBER('Mediums (Working)'!E43)),IF(AND('Mediums (Working)'!C43&gt;=$C$5,MAX('Mediums (Working)'!C43,'Mediums (Working)'!D43,'Mediums (Working)'!E43)-MIN('Mediums (Working)'!C43,'Mediums (Working)'!D43,'Mediums (Working)'!E43)&lt;=$C$4),1,0),0)</f>
        <v>0</v>
      </c>
      <c r="M43" s="75" t="n">
        <f aca="false">IF(AND(ISNUMBER('Mediums (Working)'!D43),ISNUMBER('Mediums (Working)'!E43),ISNUMBER('Mediums (Working)'!F43)),IF(AND('Mediums (Working)'!D43&gt;=$C$5,MAX('Mediums (Working)'!D43,'Mediums (Working)'!E43,'Mediums (Working)'!F43)-MIN('Mediums (Working)'!D43,'Mediums (Working)'!E43,'Mediums (Working)'!F43)&lt;=$C$4),1,0),0)</f>
        <v>0</v>
      </c>
      <c r="N43" s="75" t="n">
        <f aca="false">IF(AND(ISNUMBER('Mediums (Working)'!E43),ISNUMBER('Mediums (Working)'!F43),ISNUMBER('Mediums (Working)'!G43)),IF(AND('Mediums (Working)'!E43&gt;=$C$5,MAX('Mediums (Working)'!E43,'Mediums (Working)'!F43,'Mediums (Working)'!G43)-MIN('Mediums (Working)'!E43,'Mediums (Working)'!F43,'Mediums (Working)'!G43)&lt;=$C$4),1,0),0)</f>
        <v>0</v>
      </c>
      <c r="O43" s="75" t="n">
        <f aca="false">IF(AND(ISNUMBER('Mediums (Working)'!F43),ISNUMBER('Mediums (Working)'!G43),ISNUMBER('Mediums (Working)'!H43)),IF(AND('Mediums (Working)'!F43&gt;=$C$5,MAX('Mediums (Working)'!F43,'Mediums (Working)'!G43,'Mediums (Working)'!H43)-MIN('Mediums (Working)'!F43,'Mediums (Working)'!G43,'Mediums (Working)'!H43)&lt;=$C$4),1,0),0)</f>
        <v>0</v>
      </c>
      <c r="P43" s="75" t="n">
        <f aca="false">IF(AND(ISNUMBER('Mediums (Working)'!G43),ISNUMBER('Mediums (Working)'!H43),ISNUMBER('Mediums (Working)'!I43)),IF(AND('Mediums (Working)'!G43&gt;=$C$5,MAX('Mediums (Working)'!G43,'Mediums (Working)'!H43,'Mediums (Working)'!I43)-MIN('Mediums (Working)'!G43,'Mediums (Working)'!H43,'Mediums (Working)'!I43)&lt;=$C$4),1,0),0)</f>
        <v>0</v>
      </c>
      <c r="Q43" s="75" t="n">
        <f aca="false">IF(AND(ISNUMBER('Mediums (Working)'!H43),ISNUMBER('Mediums (Working)'!I43),ISNUMBER('Mediums (Working)'!J43)),IF(AND('Mediums (Working)'!H43&gt;=$C$5,MAX('Mediums (Working)'!H43,'Mediums (Working)'!I43,'Mediums (Working)'!J43)-MIN('Mediums (Working)'!H43,'Mediums (Working)'!I43,'Mediums (Working)'!J43)&lt;=$C$4),1,0),0)</f>
        <v>0</v>
      </c>
      <c r="R43" s="75" t="n">
        <f aca="false">IF(AND(ISNUMBER('Mediums (Working)'!I43),ISNUMBER('Mediums (Working)'!J43),ISNUMBER('Mediums (Working)'!K43)),IF(AND('Mediums (Working)'!I43&gt;=$C$5,MAX('Mediums (Working)'!I43,'Mediums (Working)'!J43,'Mediums (Working)'!K43)-MIN('Mediums (Working)'!I43,'Mediums (Working)'!J43,'Mediums (Working)'!K43)&lt;=$C$4),1,0),0)</f>
        <v>0</v>
      </c>
      <c r="S43" s="75" t="n">
        <f aca="false">IF(AND(ISNUMBER('Mediums (Working)'!J43),ISNUMBER('Mediums (Working)'!K43),ISNUMBER('Mediums (Working)'!L43)),IF(AND('Mediums (Working)'!J43&gt;=$C$5,MAX('Mediums (Working)'!J43,'Mediums (Working)'!K43,'Mediums (Working)'!L43)-MIN('Mediums (Working)'!J43,'Mediums (Working)'!K43,'Mediums (Working)'!L43)&lt;=$C$4),1,0),0)</f>
        <v>0</v>
      </c>
      <c r="T43" s="75" t="n">
        <f aca="false">IF(AND(ISNUMBER('Mediums (Working)'!K43),ISNUMBER('Mediums (Working)'!L43),ISNUMBER('Mediums (Working)'!M43)),IF(AND('Mediums (Working)'!K43&gt;=$C$5,MAX('Mediums (Working)'!K43,'Mediums (Working)'!L43,'Mediums (Working)'!M43)-MIN('Mediums (Working)'!K43,'Mediums (Working)'!L43,'Mediums (Working)'!M43)&lt;=$C$4),1,0),0)</f>
        <v>0</v>
      </c>
      <c r="U43" s="75" t="n">
        <f aca="false">IF(AND(ISNUMBER('Mediums (Working)'!L43),ISNUMBER('Mediums (Working)'!M43),ISNUMBER('Mediums (Working)'!N43)),IF(AND('Mediums (Working)'!L43&gt;=$C$5,MAX('Mediums (Working)'!L43,'Mediums (Working)'!M43,'Mediums (Working)'!N43)-MIN('Mediums (Working)'!L43,'Mediums (Working)'!M43,'Mediums (Working)'!N43)&lt;=$C$4),1,0),0)</f>
        <v>0</v>
      </c>
      <c r="V43" s="75" t="n">
        <f aca="false">IF(AND(ISNUMBER('Mediums (Working)'!M43),ISNUMBER('Mediums (Working)'!N43),ISNUMBER('Mediums (Working)'!O43)),IF(AND('Mediums (Working)'!M43&gt;=$C$5,MAX('Mediums (Working)'!M43,'Mediums (Working)'!N43,'Mediums (Working)'!O43)-MIN('Mediums (Working)'!M43,'Mediums (Working)'!N43,'Mediums (Working)'!O43)&lt;=$C$4),1,0),0)</f>
        <v>0</v>
      </c>
      <c r="W43" s="75" t="n">
        <f aca="false">IF(AND(ISNUMBER('Mediums (Working)'!N43),ISNUMBER('Mediums (Working)'!O43),ISNUMBER('Mediums (Working)'!P43)),IF(AND('Mediums (Working)'!N43&gt;=$C$5,MAX('Mediums (Working)'!N43,'Mediums (Working)'!O43,'Mediums (Working)'!P43)-MIN('Mediums (Working)'!N43,'Mediums (Working)'!O43,'Mediums (Working)'!P43)&lt;=$C$4),1,0),0)</f>
        <v>0</v>
      </c>
      <c r="X43" s="75" t="n">
        <f aca="false">IF(AND(ISNUMBER('Mediums (Working)'!O43),ISNUMBER('Mediums (Working)'!P43),ISNUMBER('Mediums (Working)'!Q43)),IF(AND('Mediums (Working)'!O43&gt;=$C$5,MAX('Mediums (Working)'!O43,'Mediums (Working)'!P43,'Mediums (Working)'!Q43)-MIN('Mediums (Working)'!O43,'Mediums (Working)'!P43,'Mediums (Working)'!Q43)&lt;=$C$4),1,0),0)</f>
        <v>0</v>
      </c>
      <c r="Y43" s="75" t="n">
        <f aca="false">IF(AND(ISNUMBER('Mediums (Working)'!P43),ISNUMBER('Mediums (Working)'!Q43),ISNUMBER('Mediums (Working)'!R43)),IF(AND('Mediums (Working)'!P43&gt;=$C$5,MAX('Mediums (Working)'!P43,'Mediums (Working)'!Q43,'Mediums (Working)'!R43)-MIN('Mediums (Working)'!P43,'Mediums (Working)'!Q43,'Mediums (Working)'!R43)&lt;=$C$4),1,0),0)</f>
        <v>0</v>
      </c>
      <c r="Z43" s="75" t="n">
        <f aca="false">IF(AND(ISNUMBER('Mediums (Working)'!Q43),ISNUMBER('Mediums (Working)'!R43),ISNUMBER('Mediums (Working)'!S43)),IF(AND('Mediums (Working)'!Q43&gt;=$C$5,MAX('Mediums (Working)'!Q43,'Mediums (Working)'!R43,'Mediums (Working)'!S43)-MIN('Mediums (Working)'!Q43,'Mediums (Working)'!R43,'Mediums (Working)'!S43)&lt;=$C$4),1,0),0)</f>
        <v>0</v>
      </c>
      <c r="AA43" s="75" t="n">
        <f aca="false">IF(AND(ISNUMBER('Mediums (Working)'!R43),ISNUMBER('Mediums (Working)'!S43),ISNUMBER('Mediums (Working)'!T43)),IF(AND('Mediums (Working)'!R43&gt;=$C$5,MAX('Mediums (Working)'!R43,'Mediums (Working)'!S43,'Mediums (Working)'!T43)-MIN('Mediums (Working)'!R43,'Mediums (Working)'!S43,'Mediums (Working)'!T43)&lt;=$C$4),1,0),0)</f>
        <v>0</v>
      </c>
      <c r="AB43" s="75" t="n">
        <f aca="false">IF(AND(ISNUMBER('Mediums (Working)'!S43),ISNUMBER('Mediums (Working)'!T43),ISNUMBER('Mediums (Working)'!U43)),IF(AND('Mediums (Working)'!S43&gt;=$C$5,MAX('Mediums (Working)'!S43,'Mediums (Working)'!T43,'Mediums (Working)'!U43)-MIN('Mediums (Working)'!S43,'Mediums (Working)'!T43,'Mediums (Working)'!U43)&lt;=$C$4),1,0),0)</f>
        <v>0</v>
      </c>
      <c r="AC43" s="75" t="n">
        <f aca="false">IF(AND(ISNUMBER('Mediums (Working)'!T43),ISNUMBER('Mediums (Working)'!U43),ISNUMBER('Mediums (Working)'!V43)),IF(AND('Mediums (Working)'!T43&gt;=$C$5,MAX('Mediums (Working)'!T43,'Mediums (Working)'!U43,'Mediums (Working)'!V43)-MIN('Mediums (Working)'!T43,'Mediums (Working)'!U43,'Mediums (Working)'!V43)&lt;=$C$4),1,0),0)</f>
        <v>0</v>
      </c>
      <c r="AD43" s="75" t="n">
        <f aca="false">IF(AND(ISNUMBER('Mediums (Working)'!U43),ISNUMBER('Mediums (Working)'!V43),ISNUMBER('Mediums (Working)'!W43)),IF(AND('Mediums (Working)'!U43&gt;=$C$5,MAX('Mediums (Working)'!U43,'Mediums (Working)'!V43,'Mediums (Working)'!W43)-MIN('Mediums (Working)'!U43,'Mediums (Working)'!V43,'Mediums (Working)'!W43)&lt;=$C$4),1,0),0)</f>
        <v>0</v>
      </c>
      <c r="AE43" s="75" t="n">
        <f aca="false">IF(AND(ISNUMBER('Mediums (Working)'!V43),ISNUMBER('Mediums (Working)'!W43),ISNUMBER('Mediums (Working)'!X43)),IF(AND('Mediums (Working)'!V43&gt;=$C$5,MAX('Mediums (Working)'!V43,'Mediums (Working)'!W43,'Mediums (Working)'!X43)-MIN('Mediums (Working)'!V43,'Mediums (Working)'!W43,'Mediums (Working)'!X43)&lt;=$C$4),1,0),0)</f>
        <v>0</v>
      </c>
      <c r="AF43" s="75" t="n">
        <f aca="false">IF(AND(ISNUMBER('Mediums (Working)'!W43),ISNUMBER('Mediums (Working)'!X43),ISNUMBER('Mediums (Working)'!Y43)),IF(AND('Mediums (Working)'!W43&gt;=$C$5,MAX('Mediums (Working)'!W43,'Mediums (Working)'!X43,'Mediums (Working)'!Y43)-MIN('Mediums (Working)'!W43,'Mediums (Working)'!X43,'Mediums (Working)'!Y43)&lt;=$C$4),1,0),0)</f>
        <v>0</v>
      </c>
      <c r="AG43" s="75" t="n">
        <f aca="false">IF(AND(ISNUMBER('Mediums (Working)'!X43),ISNUMBER('Mediums (Working)'!Y43),ISNUMBER('Mediums (Working)'!Z43)),IF(AND('Mediums (Working)'!X43&gt;=$C$5,MAX('Mediums (Working)'!X43,'Mediums (Working)'!Y43,'Mediums (Working)'!Z43)-MIN('Mediums (Working)'!X43,'Mediums (Working)'!Y43,'Mediums (Working)'!Z43)&lt;=$C$4),1,0),0)</f>
        <v>0</v>
      </c>
      <c r="AH43" s="75" t="n">
        <f aca="false">IF(AND(ISNUMBER('Mediums (Working)'!Y43),ISNUMBER('Mediums (Working)'!Z43),ISNUMBER('Mediums (Working)'!AA43)),IF(AND('Mediums (Working)'!Y43&gt;=$C$5,MAX('Mediums (Working)'!Y43,'Mediums (Working)'!Z43,'Mediums (Working)'!AA43)-MIN('Mediums (Working)'!Y43,'Mediums (Working)'!Z43,'Mediums (Working)'!AA43)&lt;=$C$4),1,0),0)</f>
        <v>0</v>
      </c>
      <c r="AI43" s="75" t="n">
        <f aca="false">IF(AND(ISNUMBER('Mediums (Working)'!Z43),ISNUMBER('Mediums (Working)'!AA43),ISNUMBER('Mediums (Working)'!AB43)),IF(AND('Mediums (Working)'!Z43&gt;=$C$5,MAX('Mediums (Working)'!Z43,'Mediums (Working)'!AA43,'Mediums (Working)'!AB43)-MIN('Mediums (Working)'!Z43,'Mediums (Working)'!AA43,'Mediums (Working)'!AB43)&lt;=$C$4),1,0),0)</f>
        <v>0</v>
      </c>
      <c r="AJ43" s="75" t="n">
        <f aca="false">IF(AND(ISNUMBER('Mediums (Working)'!AA43),ISNUMBER('Mediums (Working)'!AB43),ISNUMBER('Mediums (Working)'!AC43)),IF(AND('Mediums (Working)'!AA43&gt;=$C$5,MAX('Mediums (Working)'!AA43,'Mediums (Working)'!AB43,'Mediums (Working)'!AC43)-MIN('Mediums (Working)'!AA43,'Mediums (Working)'!AB43,'Mediums (Working)'!AC43)&lt;=$C$4),1,0),0)</f>
        <v>0</v>
      </c>
      <c r="AK43" s="75" t="n">
        <f aca="false">IF(AND(ISNUMBER('Mediums (Working)'!AB43),ISNUMBER('Mediums (Working)'!AC43),ISNUMBER('Mediums (Working)'!AD43)),IF(AND('Mediums (Working)'!AB43&gt;=$C$5,MAX('Mediums (Working)'!AB43,'Mediums (Working)'!AC43,'Mediums (Working)'!AD43)-MIN('Mediums (Working)'!AB43,'Mediums (Working)'!AC43,'Mediums (Working)'!AD43)&lt;=$C$4),1,0),0)</f>
        <v>0</v>
      </c>
      <c r="AL43" s="75" t="n">
        <f aca="false">IF(AND(ISNUMBER('Mediums (Working)'!AC43),ISNUMBER('Mediums (Working)'!AD43),ISNUMBER('Mediums (Working)'!AE43)),IF(AND('Mediums (Working)'!AC43&gt;=$C$5,MAX('Mediums (Working)'!AC43,'Mediums (Working)'!AD43,'Mediums (Working)'!AE43)-MIN('Mediums (Working)'!AC43,'Mediums (Working)'!AD43,'Mediums (Working)'!AE43)&lt;=$C$4),1,0),0)</f>
        <v>0</v>
      </c>
      <c r="AM43" s="75" t="n">
        <f aca="false">IF(AND(ISNUMBER('Mediums (Working)'!AD43),ISNUMBER('Mediums (Working)'!AE43),ISNUMBER('Mediums (Working)'!AF43)),IF(AND('Mediums (Working)'!AD43&gt;=$C$5,MAX('Mediums (Working)'!AD43,'Mediums (Working)'!AE43,'Mediums (Working)'!AF43)-MIN('Mediums (Working)'!AD43,'Mediums (Working)'!AE43,'Mediums (Working)'!AF43)&lt;=$C$4),1,0),0)</f>
        <v>0</v>
      </c>
      <c r="AN43" s="75" t="n">
        <f aca="false">IF(AND(ISNUMBER('Mediums (Working)'!AE43),ISNUMBER('Mediums (Working)'!AF43),ISNUMBER('Mediums (Working)'!AG43)),IF(AND('Mediums (Working)'!AE43&gt;=$C$5,MAX('Mediums (Working)'!AE43,'Mediums (Working)'!AF43,'Mediums (Working)'!AG43)-MIN('Mediums (Working)'!AE43,'Mediums (Working)'!AF43,'Mediums (Working)'!AG43)&lt;=$C$4),1,0),0)</f>
        <v>0</v>
      </c>
      <c r="AO43" s="75" t="n">
        <f aca="false">IF(AND(ISNUMBER('Mediums (Working)'!AF43),ISNUMBER('Mediums (Working)'!AG43),ISNUMBER('Mediums (Working)'!AH43)),IF(AND('Mediums (Working)'!AF43&gt;=$C$5,MAX('Mediums (Working)'!AF43,'Mediums (Working)'!AG43,'Mediums (Working)'!AH43)-MIN('Mediums (Working)'!AF43,'Mediums (Working)'!AG43,'Mediums (Working)'!AH43)&lt;=$C$4),1,0),0)</f>
        <v>0</v>
      </c>
      <c r="AP43" s="75" t="n">
        <f aca="false">IF(AND(ISNUMBER('Mediums (Working)'!AG43),ISNUMBER('Mediums (Working)'!AH43),ISNUMBER('Mediums (Working)'!AI43)),IF(AND('Mediums (Working)'!AG43&gt;=$C$5,MAX('Mediums (Working)'!AG43,'Mediums (Working)'!AH43,'Mediums (Working)'!AI43)-MIN('Mediums (Working)'!AG43,'Mediums (Working)'!AH43,'Mediums (Working)'!AI43)&lt;=$C$4),1,0),0)</f>
        <v>0</v>
      </c>
      <c r="AQ43" s="75" t="n">
        <f aca="false">IF(AND(ISNUMBER('Mediums (Working)'!AH43),ISNUMBER('Mediums (Working)'!AI43),ISNUMBER('Mediums (Working)'!AJ43)),IF(AND('Mediums (Working)'!AH43&gt;=$C$5,MAX('Mediums (Working)'!AH43,'Mediums (Working)'!AI43,'Mediums (Working)'!AJ43)-MIN('Mediums (Working)'!AH43,'Mediums (Working)'!AI43,'Mediums (Working)'!AJ43)&lt;=$C$4),1,0),0)</f>
        <v>0</v>
      </c>
      <c r="AR43" s="75" t="n">
        <f aca="false">IF(AND(ISNUMBER('Mediums (Working)'!AI43),ISNUMBER('Mediums (Working)'!AJ43),ISNUMBER('Mediums (Working)'!AK43)),IF(AND('Mediums (Working)'!AI43&gt;=$C$5,MAX('Mediums (Working)'!AI43,'Mediums (Working)'!AJ43,'Mediums (Working)'!AK43)-MIN('Mediums (Working)'!AI43,'Mediums (Working)'!AJ43,'Mediums (Working)'!AK43)&lt;=$C$4),1,0),0)</f>
        <v>0</v>
      </c>
      <c r="AS43" s="75" t="n">
        <f aca="false">IF(AND(ISNUMBER('Mediums (Working)'!AJ43),ISNUMBER('Mediums (Working)'!AK43),ISNUMBER('Mediums (Working)'!AL43)),IF(AND('Mediums (Working)'!AJ43&gt;=$C$5,MAX('Mediums (Working)'!AJ43,'Mediums (Working)'!AK43,'Mediums (Working)'!AL43)-MIN('Mediums (Working)'!AJ43,'Mediums (Working)'!AK43,'Mediums (Working)'!AL43)&lt;=$C$4),1,0),0)</f>
        <v>0</v>
      </c>
      <c r="AT43" s="75" t="n">
        <f aca="false">IF(AND(ISNUMBER('Mediums (Working)'!AK43),ISNUMBER('Mediums (Working)'!AL43),ISNUMBER('Mediums (Working)'!AM43)),IF(AND('Mediums (Working)'!AK43&gt;=$C$5,MAX('Mediums (Working)'!AK43,'Mediums (Working)'!AL43,'Mediums (Working)'!AM43)-MIN('Mediums (Working)'!AK43,'Mediums (Working)'!AL43,'Mediums (Working)'!AM43)&lt;=$C$4),1,0),0)</f>
        <v>0</v>
      </c>
      <c r="AU43" s="75" t="n">
        <f aca="false">IF(AND(ISNUMBER('Mediums (Working)'!AL43),ISNUMBER('Mediums (Working)'!AM43),ISNUMBER('Mediums (Working)'!AN43)),IF(AND('Mediums (Working)'!AL43&gt;=$C$5,MAX('Mediums (Working)'!AL43,'Mediums (Working)'!AM43,'Mediums (Working)'!AN43)-MIN('Mediums (Working)'!AL43,'Mediums (Working)'!AM43,'Mediums (Working)'!AN43)&lt;=$C$4),1,0),0)</f>
        <v>0</v>
      </c>
      <c r="AV43" s="75" t="n">
        <f aca="false">IF(AND(ISNUMBER('Mediums (Working)'!AM43),ISNUMBER('Mediums (Working)'!AN43),ISNUMBER('Mediums (Working)'!AO43)),IF(AND('Mediums (Working)'!AM43&gt;=$C$5,MAX('Mediums (Working)'!AM43,'Mediums (Working)'!AN43,'Mediums (Working)'!AO43)-MIN('Mediums (Working)'!AM43,'Mediums (Working)'!AN43,'Mediums (Working)'!AO43)&lt;=$C$4),1,0),0)</f>
        <v>0</v>
      </c>
      <c r="AW43" s="75" t="n">
        <f aca="false">IF(AND(ISNUMBER('Mediums (Working)'!AN43),ISNUMBER('Mediums (Working)'!AO43),ISNUMBER('Mediums (Working)'!AP43)),IF(AND('Mediums (Working)'!AN43&gt;=$C$5,MAX('Mediums (Working)'!AN43,'Mediums (Working)'!AO43,'Mediums (Working)'!AP43)-MIN('Mediums (Working)'!AN43,'Mediums (Working)'!AO43,'Mediums (Working)'!AP43)&lt;=$C$4),1,0),0)</f>
        <v>0</v>
      </c>
      <c r="AX43" s="75" t="n">
        <f aca="false">IF(AND(ISNUMBER('Mediums (Working)'!AO43),ISNUMBER('Mediums (Working)'!AP43),ISNUMBER('Mediums (Working)'!AQ43)),IF(AND('Mediums (Working)'!AO43&gt;=$C$5,MAX('Mediums (Working)'!AO43,'Mediums (Working)'!AP43,'Mediums (Working)'!AQ43)-MIN('Mediums (Working)'!AO43,'Mediums (Working)'!AP43,'Mediums (Working)'!AQ43)&lt;=$C$4),1,0),0)</f>
        <v>0</v>
      </c>
      <c r="AY43" s="46" t="n">
        <v>0</v>
      </c>
      <c r="AZ43" s="46" t="n">
        <v>0</v>
      </c>
    </row>
    <row r="44" customFormat="false" ht="15" hidden="false" customHeight="false" outlineLevel="0" collapsed="false">
      <c r="A44" s="32" t="s">
        <v>277</v>
      </c>
      <c r="B44" s="33" t="s">
        <v>248</v>
      </c>
      <c r="C44" s="73" t="n">
        <f aca="false" t="array" ref="C44:C44">MIN(IF(ISNUMBER('Mediums (Working)'!$C$44:$AQ$44)*('Mediums (Working)'!$C$44:$AQ$44&gt;=$C$3),'Mediums (Working)'!$C$3:$AQ$3,999))</f>
        <v>999</v>
      </c>
      <c r="D44" s="73" t="n">
        <f aca="false">IFERROR(MATCH(1,L44:AZ44,0),999)</f>
        <v>999</v>
      </c>
      <c r="E44" s="73" t="n">
        <f aca="false">MIN(C44,D44)</f>
        <v>999</v>
      </c>
      <c r="F44" s="46" t="str">
        <f aca="false">IF(E44=999,"not finished by last scan",IF(C44&lt;=D44,"70 °F","stall"))</f>
        <v>not finished by last scan</v>
      </c>
      <c r="G44" s="74" t="str">
        <f aca="false">IF(E44=999,"",INDEX('Mediums (Working)'!$C$604:$AQ$604,E44))</f>
        <v/>
      </c>
      <c r="H44" s="47" t="str">
        <f aca="false">IF(E44=999,"",(G44-'Temp Bands'!$C$3)*24)</f>
        <v/>
      </c>
      <c r="I44" s="48" t="str">
        <f aca="false">IF(E44=999,"",INDEX('Mediums (Working)'!$C$44:$AQ$44,E44))</f>
        <v/>
      </c>
      <c r="L44" s="75" t="n">
        <f aca="false">IF(AND(ISNUMBER('Mediums (Working)'!C44),ISNUMBER('Mediums (Working)'!D44),ISNUMBER('Mediums (Working)'!E44)),IF(AND('Mediums (Working)'!C44&gt;=$C$5,MAX('Mediums (Working)'!C44,'Mediums (Working)'!D44,'Mediums (Working)'!E44)-MIN('Mediums (Working)'!C44,'Mediums (Working)'!D44,'Mediums (Working)'!E44)&lt;=$C$4),1,0),0)</f>
        <v>0</v>
      </c>
      <c r="M44" s="75" t="n">
        <f aca="false">IF(AND(ISNUMBER('Mediums (Working)'!D44),ISNUMBER('Mediums (Working)'!E44),ISNUMBER('Mediums (Working)'!F44)),IF(AND('Mediums (Working)'!D44&gt;=$C$5,MAX('Mediums (Working)'!D44,'Mediums (Working)'!E44,'Mediums (Working)'!F44)-MIN('Mediums (Working)'!D44,'Mediums (Working)'!E44,'Mediums (Working)'!F44)&lt;=$C$4),1,0),0)</f>
        <v>0</v>
      </c>
      <c r="N44" s="75" t="n">
        <f aca="false">IF(AND(ISNUMBER('Mediums (Working)'!E44),ISNUMBER('Mediums (Working)'!F44),ISNUMBER('Mediums (Working)'!G44)),IF(AND('Mediums (Working)'!E44&gt;=$C$5,MAX('Mediums (Working)'!E44,'Mediums (Working)'!F44,'Mediums (Working)'!G44)-MIN('Mediums (Working)'!E44,'Mediums (Working)'!F44,'Mediums (Working)'!G44)&lt;=$C$4),1,0),0)</f>
        <v>0</v>
      </c>
      <c r="O44" s="75" t="n">
        <f aca="false">IF(AND(ISNUMBER('Mediums (Working)'!F44),ISNUMBER('Mediums (Working)'!G44),ISNUMBER('Mediums (Working)'!H44)),IF(AND('Mediums (Working)'!F44&gt;=$C$5,MAX('Mediums (Working)'!F44,'Mediums (Working)'!G44,'Mediums (Working)'!H44)-MIN('Mediums (Working)'!F44,'Mediums (Working)'!G44,'Mediums (Working)'!H44)&lt;=$C$4),1,0),0)</f>
        <v>0</v>
      </c>
      <c r="P44" s="75" t="n">
        <f aca="false">IF(AND(ISNUMBER('Mediums (Working)'!G44),ISNUMBER('Mediums (Working)'!H44),ISNUMBER('Mediums (Working)'!I44)),IF(AND('Mediums (Working)'!G44&gt;=$C$5,MAX('Mediums (Working)'!G44,'Mediums (Working)'!H44,'Mediums (Working)'!I44)-MIN('Mediums (Working)'!G44,'Mediums (Working)'!H44,'Mediums (Working)'!I44)&lt;=$C$4),1,0),0)</f>
        <v>0</v>
      </c>
      <c r="Q44" s="75" t="n">
        <f aca="false">IF(AND(ISNUMBER('Mediums (Working)'!H44),ISNUMBER('Mediums (Working)'!I44),ISNUMBER('Mediums (Working)'!J44)),IF(AND('Mediums (Working)'!H44&gt;=$C$5,MAX('Mediums (Working)'!H44,'Mediums (Working)'!I44,'Mediums (Working)'!J44)-MIN('Mediums (Working)'!H44,'Mediums (Working)'!I44,'Mediums (Working)'!J44)&lt;=$C$4),1,0),0)</f>
        <v>0</v>
      </c>
      <c r="R44" s="75" t="n">
        <f aca="false">IF(AND(ISNUMBER('Mediums (Working)'!I44),ISNUMBER('Mediums (Working)'!J44),ISNUMBER('Mediums (Working)'!K44)),IF(AND('Mediums (Working)'!I44&gt;=$C$5,MAX('Mediums (Working)'!I44,'Mediums (Working)'!J44,'Mediums (Working)'!K44)-MIN('Mediums (Working)'!I44,'Mediums (Working)'!J44,'Mediums (Working)'!K44)&lt;=$C$4),1,0),0)</f>
        <v>0</v>
      </c>
      <c r="S44" s="75" t="n">
        <f aca="false">IF(AND(ISNUMBER('Mediums (Working)'!J44),ISNUMBER('Mediums (Working)'!K44),ISNUMBER('Mediums (Working)'!L44)),IF(AND('Mediums (Working)'!J44&gt;=$C$5,MAX('Mediums (Working)'!J44,'Mediums (Working)'!K44,'Mediums (Working)'!L44)-MIN('Mediums (Working)'!J44,'Mediums (Working)'!K44,'Mediums (Working)'!L44)&lt;=$C$4),1,0),0)</f>
        <v>0</v>
      </c>
      <c r="T44" s="75" t="n">
        <f aca="false">IF(AND(ISNUMBER('Mediums (Working)'!K44),ISNUMBER('Mediums (Working)'!L44),ISNUMBER('Mediums (Working)'!M44)),IF(AND('Mediums (Working)'!K44&gt;=$C$5,MAX('Mediums (Working)'!K44,'Mediums (Working)'!L44,'Mediums (Working)'!M44)-MIN('Mediums (Working)'!K44,'Mediums (Working)'!L44,'Mediums (Working)'!M44)&lt;=$C$4),1,0),0)</f>
        <v>0</v>
      </c>
      <c r="U44" s="75" t="n">
        <f aca="false">IF(AND(ISNUMBER('Mediums (Working)'!L44),ISNUMBER('Mediums (Working)'!M44),ISNUMBER('Mediums (Working)'!N44)),IF(AND('Mediums (Working)'!L44&gt;=$C$5,MAX('Mediums (Working)'!L44,'Mediums (Working)'!M44,'Mediums (Working)'!N44)-MIN('Mediums (Working)'!L44,'Mediums (Working)'!M44,'Mediums (Working)'!N44)&lt;=$C$4),1,0),0)</f>
        <v>0</v>
      </c>
      <c r="V44" s="75" t="n">
        <f aca="false">IF(AND(ISNUMBER('Mediums (Working)'!M44),ISNUMBER('Mediums (Working)'!N44),ISNUMBER('Mediums (Working)'!O44)),IF(AND('Mediums (Working)'!M44&gt;=$C$5,MAX('Mediums (Working)'!M44,'Mediums (Working)'!N44,'Mediums (Working)'!O44)-MIN('Mediums (Working)'!M44,'Mediums (Working)'!N44,'Mediums (Working)'!O44)&lt;=$C$4),1,0),0)</f>
        <v>0</v>
      </c>
      <c r="W44" s="75" t="n">
        <f aca="false">IF(AND(ISNUMBER('Mediums (Working)'!N44),ISNUMBER('Mediums (Working)'!O44),ISNUMBER('Mediums (Working)'!P44)),IF(AND('Mediums (Working)'!N44&gt;=$C$5,MAX('Mediums (Working)'!N44,'Mediums (Working)'!O44,'Mediums (Working)'!P44)-MIN('Mediums (Working)'!N44,'Mediums (Working)'!O44,'Mediums (Working)'!P44)&lt;=$C$4),1,0),0)</f>
        <v>0</v>
      </c>
      <c r="X44" s="75" t="n">
        <f aca="false">IF(AND(ISNUMBER('Mediums (Working)'!O44),ISNUMBER('Mediums (Working)'!P44),ISNUMBER('Mediums (Working)'!Q44)),IF(AND('Mediums (Working)'!O44&gt;=$C$5,MAX('Mediums (Working)'!O44,'Mediums (Working)'!P44,'Mediums (Working)'!Q44)-MIN('Mediums (Working)'!O44,'Mediums (Working)'!P44,'Mediums (Working)'!Q44)&lt;=$C$4),1,0),0)</f>
        <v>0</v>
      </c>
      <c r="Y44" s="75" t="n">
        <f aca="false">IF(AND(ISNUMBER('Mediums (Working)'!P44),ISNUMBER('Mediums (Working)'!Q44),ISNUMBER('Mediums (Working)'!R44)),IF(AND('Mediums (Working)'!P44&gt;=$C$5,MAX('Mediums (Working)'!P44,'Mediums (Working)'!Q44,'Mediums (Working)'!R44)-MIN('Mediums (Working)'!P44,'Mediums (Working)'!Q44,'Mediums (Working)'!R44)&lt;=$C$4),1,0),0)</f>
        <v>0</v>
      </c>
      <c r="Z44" s="75" t="n">
        <f aca="false">IF(AND(ISNUMBER('Mediums (Working)'!Q44),ISNUMBER('Mediums (Working)'!R44),ISNUMBER('Mediums (Working)'!S44)),IF(AND('Mediums (Working)'!Q44&gt;=$C$5,MAX('Mediums (Working)'!Q44,'Mediums (Working)'!R44,'Mediums (Working)'!S44)-MIN('Mediums (Working)'!Q44,'Mediums (Working)'!R44,'Mediums (Working)'!S44)&lt;=$C$4),1,0),0)</f>
        <v>0</v>
      </c>
      <c r="AA44" s="75" t="n">
        <f aca="false">IF(AND(ISNUMBER('Mediums (Working)'!R44),ISNUMBER('Mediums (Working)'!S44),ISNUMBER('Mediums (Working)'!T44)),IF(AND('Mediums (Working)'!R44&gt;=$C$5,MAX('Mediums (Working)'!R44,'Mediums (Working)'!S44,'Mediums (Working)'!T44)-MIN('Mediums (Working)'!R44,'Mediums (Working)'!S44,'Mediums (Working)'!T44)&lt;=$C$4),1,0),0)</f>
        <v>0</v>
      </c>
      <c r="AB44" s="75" t="n">
        <f aca="false">IF(AND(ISNUMBER('Mediums (Working)'!S44),ISNUMBER('Mediums (Working)'!T44),ISNUMBER('Mediums (Working)'!U44)),IF(AND('Mediums (Working)'!S44&gt;=$C$5,MAX('Mediums (Working)'!S44,'Mediums (Working)'!T44,'Mediums (Working)'!U44)-MIN('Mediums (Working)'!S44,'Mediums (Working)'!T44,'Mediums (Working)'!U44)&lt;=$C$4),1,0),0)</f>
        <v>0</v>
      </c>
      <c r="AC44" s="75" t="n">
        <f aca="false">IF(AND(ISNUMBER('Mediums (Working)'!T44),ISNUMBER('Mediums (Working)'!U44),ISNUMBER('Mediums (Working)'!V44)),IF(AND('Mediums (Working)'!T44&gt;=$C$5,MAX('Mediums (Working)'!T44,'Mediums (Working)'!U44,'Mediums (Working)'!V44)-MIN('Mediums (Working)'!T44,'Mediums (Working)'!U44,'Mediums (Working)'!V44)&lt;=$C$4),1,0),0)</f>
        <v>0</v>
      </c>
      <c r="AD44" s="75" t="n">
        <f aca="false">IF(AND(ISNUMBER('Mediums (Working)'!U44),ISNUMBER('Mediums (Working)'!V44),ISNUMBER('Mediums (Working)'!W44)),IF(AND('Mediums (Working)'!U44&gt;=$C$5,MAX('Mediums (Working)'!U44,'Mediums (Working)'!V44,'Mediums (Working)'!W44)-MIN('Mediums (Working)'!U44,'Mediums (Working)'!V44,'Mediums (Working)'!W44)&lt;=$C$4),1,0),0)</f>
        <v>0</v>
      </c>
      <c r="AE44" s="75" t="n">
        <f aca="false">IF(AND(ISNUMBER('Mediums (Working)'!V44),ISNUMBER('Mediums (Working)'!W44),ISNUMBER('Mediums (Working)'!X44)),IF(AND('Mediums (Working)'!V44&gt;=$C$5,MAX('Mediums (Working)'!V44,'Mediums (Working)'!W44,'Mediums (Working)'!X44)-MIN('Mediums (Working)'!V44,'Mediums (Working)'!W44,'Mediums (Working)'!X44)&lt;=$C$4),1,0),0)</f>
        <v>0</v>
      </c>
      <c r="AF44" s="75" t="n">
        <f aca="false">IF(AND(ISNUMBER('Mediums (Working)'!W44),ISNUMBER('Mediums (Working)'!X44),ISNUMBER('Mediums (Working)'!Y44)),IF(AND('Mediums (Working)'!W44&gt;=$C$5,MAX('Mediums (Working)'!W44,'Mediums (Working)'!X44,'Mediums (Working)'!Y44)-MIN('Mediums (Working)'!W44,'Mediums (Working)'!X44,'Mediums (Working)'!Y44)&lt;=$C$4),1,0),0)</f>
        <v>0</v>
      </c>
      <c r="AG44" s="75" t="n">
        <f aca="false">IF(AND(ISNUMBER('Mediums (Working)'!X44),ISNUMBER('Mediums (Working)'!Y44),ISNUMBER('Mediums (Working)'!Z44)),IF(AND('Mediums (Working)'!X44&gt;=$C$5,MAX('Mediums (Working)'!X44,'Mediums (Working)'!Y44,'Mediums (Working)'!Z44)-MIN('Mediums (Working)'!X44,'Mediums (Working)'!Y44,'Mediums (Working)'!Z44)&lt;=$C$4),1,0),0)</f>
        <v>0</v>
      </c>
      <c r="AH44" s="75" t="n">
        <f aca="false">IF(AND(ISNUMBER('Mediums (Working)'!Y44),ISNUMBER('Mediums (Working)'!Z44),ISNUMBER('Mediums (Working)'!AA44)),IF(AND('Mediums (Working)'!Y44&gt;=$C$5,MAX('Mediums (Working)'!Y44,'Mediums (Working)'!Z44,'Mediums (Working)'!AA44)-MIN('Mediums (Working)'!Y44,'Mediums (Working)'!Z44,'Mediums (Working)'!AA44)&lt;=$C$4),1,0),0)</f>
        <v>0</v>
      </c>
      <c r="AI44" s="75" t="n">
        <f aca="false">IF(AND(ISNUMBER('Mediums (Working)'!Z44),ISNUMBER('Mediums (Working)'!AA44),ISNUMBER('Mediums (Working)'!AB44)),IF(AND('Mediums (Working)'!Z44&gt;=$C$5,MAX('Mediums (Working)'!Z44,'Mediums (Working)'!AA44,'Mediums (Working)'!AB44)-MIN('Mediums (Working)'!Z44,'Mediums (Working)'!AA44,'Mediums (Working)'!AB44)&lt;=$C$4),1,0),0)</f>
        <v>0</v>
      </c>
      <c r="AJ44" s="75" t="n">
        <f aca="false">IF(AND(ISNUMBER('Mediums (Working)'!AA44),ISNUMBER('Mediums (Working)'!AB44),ISNUMBER('Mediums (Working)'!AC44)),IF(AND('Mediums (Working)'!AA44&gt;=$C$5,MAX('Mediums (Working)'!AA44,'Mediums (Working)'!AB44,'Mediums (Working)'!AC44)-MIN('Mediums (Working)'!AA44,'Mediums (Working)'!AB44,'Mediums (Working)'!AC44)&lt;=$C$4),1,0),0)</f>
        <v>0</v>
      </c>
      <c r="AK44" s="75" t="n">
        <f aca="false">IF(AND(ISNUMBER('Mediums (Working)'!AB44),ISNUMBER('Mediums (Working)'!AC44),ISNUMBER('Mediums (Working)'!AD44)),IF(AND('Mediums (Working)'!AB44&gt;=$C$5,MAX('Mediums (Working)'!AB44,'Mediums (Working)'!AC44,'Mediums (Working)'!AD44)-MIN('Mediums (Working)'!AB44,'Mediums (Working)'!AC44,'Mediums (Working)'!AD44)&lt;=$C$4),1,0),0)</f>
        <v>0</v>
      </c>
      <c r="AL44" s="75" t="n">
        <f aca="false">IF(AND(ISNUMBER('Mediums (Working)'!AC44),ISNUMBER('Mediums (Working)'!AD44),ISNUMBER('Mediums (Working)'!AE44)),IF(AND('Mediums (Working)'!AC44&gt;=$C$5,MAX('Mediums (Working)'!AC44,'Mediums (Working)'!AD44,'Mediums (Working)'!AE44)-MIN('Mediums (Working)'!AC44,'Mediums (Working)'!AD44,'Mediums (Working)'!AE44)&lt;=$C$4),1,0),0)</f>
        <v>0</v>
      </c>
      <c r="AM44" s="75" t="n">
        <f aca="false">IF(AND(ISNUMBER('Mediums (Working)'!AD44),ISNUMBER('Mediums (Working)'!AE44),ISNUMBER('Mediums (Working)'!AF44)),IF(AND('Mediums (Working)'!AD44&gt;=$C$5,MAX('Mediums (Working)'!AD44,'Mediums (Working)'!AE44,'Mediums (Working)'!AF44)-MIN('Mediums (Working)'!AD44,'Mediums (Working)'!AE44,'Mediums (Working)'!AF44)&lt;=$C$4),1,0),0)</f>
        <v>0</v>
      </c>
      <c r="AN44" s="75" t="n">
        <f aca="false">IF(AND(ISNUMBER('Mediums (Working)'!AE44),ISNUMBER('Mediums (Working)'!AF44),ISNUMBER('Mediums (Working)'!AG44)),IF(AND('Mediums (Working)'!AE44&gt;=$C$5,MAX('Mediums (Working)'!AE44,'Mediums (Working)'!AF44,'Mediums (Working)'!AG44)-MIN('Mediums (Working)'!AE44,'Mediums (Working)'!AF44,'Mediums (Working)'!AG44)&lt;=$C$4),1,0),0)</f>
        <v>0</v>
      </c>
      <c r="AO44" s="75" t="n">
        <f aca="false">IF(AND(ISNUMBER('Mediums (Working)'!AF44),ISNUMBER('Mediums (Working)'!AG44),ISNUMBER('Mediums (Working)'!AH44)),IF(AND('Mediums (Working)'!AF44&gt;=$C$5,MAX('Mediums (Working)'!AF44,'Mediums (Working)'!AG44,'Mediums (Working)'!AH44)-MIN('Mediums (Working)'!AF44,'Mediums (Working)'!AG44,'Mediums (Working)'!AH44)&lt;=$C$4),1,0),0)</f>
        <v>0</v>
      </c>
      <c r="AP44" s="75" t="n">
        <f aca="false">IF(AND(ISNUMBER('Mediums (Working)'!AG44),ISNUMBER('Mediums (Working)'!AH44),ISNUMBER('Mediums (Working)'!AI44)),IF(AND('Mediums (Working)'!AG44&gt;=$C$5,MAX('Mediums (Working)'!AG44,'Mediums (Working)'!AH44,'Mediums (Working)'!AI44)-MIN('Mediums (Working)'!AG44,'Mediums (Working)'!AH44,'Mediums (Working)'!AI44)&lt;=$C$4),1,0),0)</f>
        <v>0</v>
      </c>
      <c r="AQ44" s="75" t="n">
        <f aca="false">IF(AND(ISNUMBER('Mediums (Working)'!AH44),ISNUMBER('Mediums (Working)'!AI44),ISNUMBER('Mediums (Working)'!AJ44)),IF(AND('Mediums (Working)'!AH44&gt;=$C$5,MAX('Mediums (Working)'!AH44,'Mediums (Working)'!AI44,'Mediums (Working)'!AJ44)-MIN('Mediums (Working)'!AH44,'Mediums (Working)'!AI44,'Mediums (Working)'!AJ44)&lt;=$C$4),1,0),0)</f>
        <v>0</v>
      </c>
      <c r="AR44" s="75" t="n">
        <f aca="false">IF(AND(ISNUMBER('Mediums (Working)'!AI44),ISNUMBER('Mediums (Working)'!AJ44),ISNUMBER('Mediums (Working)'!AK44)),IF(AND('Mediums (Working)'!AI44&gt;=$C$5,MAX('Mediums (Working)'!AI44,'Mediums (Working)'!AJ44,'Mediums (Working)'!AK44)-MIN('Mediums (Working)'!AI44,'Mediums (Working)'!AJ44,'Mediums (Working)'!AK44)&lt;=$C$4),1,0),0)</f>
        <v>0</v>
      </c>
      <c r="AS44" s="75" t="n">
        <f aca="false">IF(AND(ISNUMBER('Mediums (Working)'!AJ44),ISNUMBER('Mediums (Working)'!AK44),ISNUMBER('Mediums (Working)'!AL44)),IF(AND('Mediums (Working)'!AJ44&gt;=$C$5,MAX('Mediums (Working)'!AJ44,'Mediums (Working)'!AK44,'Mediums (Working)'!AL44)-MIN('Mediums (Working)'!AJ44,'Mediums (Working)'!AK44,'Mediums (Working)'!AL44)&lt;=$C$4),1,0),0)</f>
        <v>0</v>
      </c>
      <c r="AT44" s="75" t="n">
        <f aca="false">IF(AND(ISNUMBER('Mediums (Working)'!AK44),ISNUMBER('Mediums (Working)'!AL44),ISNUMBER('Mediums (Working)'!AM44)),IF(AND('Mediums (Working)'!AK44&gt;=$C$5,MAX('Mediums (Working)'!AK44,'Mediums (Working)'!AL44,'Mediums (Working)'!AM44)-MIN('Mediums (Working)'!AK44,'Mediums (Working)'!AL44,'Mediums (Working)'!AM44)&lt;=$C$4),1,0),0)</f>
        <v>0</v>
      </c>
      <c r="AU44" s="75" t="n">
        <f aca="false">IF(AND(ISNUMBER('Mediums (Working)'!AL44),ISNUMBER('Mediums (Working)'!AM44),ISNUMBER('Mediums (Working)'!AN44)),IF(AND('Mediums (Working)'!AL44&gt;=$C$5,MAX('Mediums (Working)'!AL44,'Mediums (Working)'!AM44,'Mediums (Working)'!AN44)-MIN('Mediums (Working)'!AL44,'Mediums (Working)'!AM44,'Mediums (Working)'!AN44)&lt;=$C$4),1,0),0)</f>
        <v>0</v>
      </c>
      <c r="AV44" s="75" t="n">
        <f aca="false">IF(AND(ISNUMBER('Mediums (Working)'!AM44),ISNUMBER('Mediums (Working)'!AN44),ISNUMBER('Mediums (Working)'!AO44)),IF(AND('Mediums (Working)'!AM44&gt;=$C$5,MAX('Mediums (Working)'!AM44,'Mediums (Working)'!AN44,'Mediums (Working)'!AO44)-MIN('Mediums (Working)'!AM44,'Mediums (Working)'!AN44,'Mediums (Working)'!AO44)&lt;=$C$4),1,0),0)</f>
        <v>0</v>
      </c>
      <c r="AW44" s="75" t="n">
        <f aca="false">IF(AND(ISNUMBER('Mediums (Working)'!AN44),ISNUMBER('Mediums (Working)'!AO44),ISNUMBER('Mediums (Working)'!AP44)),IF(AND('Mediums (Working)'!AN44&gt;=$C$5,MAX('Mediums (Working)'!AN44,'Mediums (Working)'!AO44,'Mediums (Working)'!AP44)-MIN('Mediums (Working)'!AN44,'Mediums (Working)'!AO44,'Mediums (Working)'!AP44)&lt;=$C$4),1,0),0)</f>
        <v>0</v>
      </c>
      <c r="AX44" s="75" t="n">
        <f aca="false">IF(AND(ISNUMBER('Mediums (Working)'!AO44),ISNUMBER('Mediums (Working)'!AP44),ISNUMBER('Mediums (Working)'!AQ44)),IF(AND('Mediums (Working)'!AO44&gt;=$C$5,MAX('Mediums (Working)'!AO44,'Mediums (Working)'!AP44,'Mediums (Working)'!AQ44)-MIN('Mediums (Working)'!AO44,'Mediums (Working)'!AP44,'Mediums (Working)'!AQ44)&lt;=$C$4),1,0),0)</f>
        <v>0</v>
      </c>
      <c r="AY44" s="46" t="n">
        <v>0</v>
      </c>
      <c r="AZ44" s="46" t="n">
        <v>0</v>
      </c>
    </row>
    <row r="45" customFormat="false" ht="15" hidden="false" customHeight="false" outlineLevel="0" collapsed="false">
      <c r="A45" s="32" t="s">
        <v>280</v>
      </c>
      <c r="B45" s="33" t="s">
        <v>248</v>
      </c>
      <c r="C45" s="73" t="n">
        <f aca="false" t="array" ref="C45:C45">MIN(IF(ISNUMBER('Mediums (Working)'!$C$45:$AQ$45)*('Mediums (Working)'!$C$45:$AQ$45&gt;=$C$3),'Mediums (Working)'!$C$3:$AQ$3,999))</f>
        <v>999</v>
      </c>
      <c r="D45" s="73" t="n">
        <f aca="false">IFERROR(MATCH(1,L45:AZ45,0),999)</f>
        <v>999</v>
      </c>
      <c r="E45" s="73" t="n">
        <f aca="false">MIN(C45,D45)</f>
        <v>999</v>
      </c>
      <c r="F45" s="46" t="str">
        <f aca="false">IF(E45=999,"not finished by last scan",IF(C45&lt;=D45,"70 °F","stall"))</f>
        <v>not finished by last scan</v>
      </c>
      <c r="G45" s="74" t="str">
        <f aca="false">IF(E45=999,"",INDEX('Mediums (Working)'!$C$605:$AQ$605,E45))</f>
        <v/>
      </c>
      <c r="H45" s="47" t="str">
        <f aca="false">IF(E45=999,"",(G45-'Temp Bands'!$C$3)*24)</f>
        <v/>
      </c>
      <c r="I45" s="48" t="str">
        <f aca="false">IF(E45=999,"",INDEX('Mediums (Working)'!$C$45:$AQ$45,E45))</f>
        <v/>
      </c>
      <c r="L45" s="75" t="n">
        <f aca="false">IF(AND(ISNUMBER('Mediums (Working)'!C45),ISNUMBER('Mediums (Working)'!D45),ISNUMBER('Mediums (Working)'!E45)),IF(AND('Mediums (Working)'!C45&gt;=$C$5,MAX('Mediums (Working)'!C45,'Mediums (Working)'!D45,'Mediums (Working)'!E45)-MIN('Mediums (Working)'!C45,'Mediums (Working)'!D45,'Mediums (Working)'!E45)&lt;=$C$4),1,0),0)</f>
        <v>0</v>
      </c>
      <c r="M45" s="75" t="n">
        <f aca="false">IF(AND(ISNUMBER('Mediums (Working)'!D45),ISNUMBER('Mediums (Working)'!E45),ISNUMBER('Mediums (Working)'!F45)),IF(AND('Mediums (Working)'!D45&gt;=$C$5,MAX('Mediums (Working)'!D45,'Mediums (Working)'!E45,'Mediums (Working)'!F45)-MIN('Mediums (Working)'!D45,'Mediums (Working)'!E45,'Mediums (Working)'!F45)&lt;=$C$4),1,0),0)</f>
        <v>0</v>
      </c>
      <c r="N45" s="75" t="n">
        <f aca="false">IF(AND(ISNUMBER('Mediums (Working)'!E45),ISNUMBER('Mediums (Working)'!F45),ISNUMBER('Mediums (Working)'!G45)),IF(AND('Mediums (Working)'!E45&gt;=$C$5,MAX('Mediums (Working)'!E45,'Mediums (Working)'!F45,'Mediums (Working)'!G45)-MIN('Mediums (Working)'!E45,'Mediums (Working)'!F45,'Mediums (Working)'!G45)&lt;=$C$4),1,0),0)</f>
        <v>0</v>
      </c>
      <c r="O45" s="75" t="n">
        <f aca="false">IF(AND(ISNUMBER('Mediums (Working)'!F45),ISNUMBER('Mediums (Working)'!G45),ISNUMBER('Mediums (Working)'!H45)),IF(AND('Mediums (Working)'!F45&gt;=$C$5,MAX('Mediums (Working)'!F45,'Mediums (Working)'!G45,'Mediums (Working)'!H45)-MIN('Mediums (Working)'!F45,'Mediums (Working)'!G45,'Mediums (Working)'!H45)&lt;=$C$4),1,0),0)</f>
        <v>0</v>
      </c>
      <c r="P45" s="75" t="n">
        <f aca="false">IF(AND(ISNUMBER('Mediums (Working)'!G45),ISNUMBER('Mediums (Working)'!H45),ISNUMBER('Mediums (Working)'!I45)),IF(AND('Mediums (Working)'!G45&gt;=$C$5,MAX('Mediums (Working)'!G45,'Mediums (Working)'!H45,'Mediums (Working)'!I45)-MIN('Mediums (Working)'!G45,'Mediums (Working)'!H45,'Mediums (Working)'!I45)&lt;=$C$4),1,0),0)</f>
        <v>0</v>
      </c>
      <c r="Q45" s="75" t="n">
        <f aca="false">IF(AND(ISNUMBER('Mediums (Working)'!H45),ISNUMBER('Mediums (Working)'!I45),ISNUMBER('Mediums (Working)'!J45)),IF(AND('Mediums (Working)'!H45&gt;=$C$5,MAX('Mediums (Working)'!H45,'Mediums (Working)'!I45,'Mediums (Working)'!J45)-MIN('Mediums (Working)'!H45,'Mediums (Working)'!I45,'Mediums (Working)'!J45)&lt;=$C$4),1,0),0)</f>
        <v>0</v>
      </c>
      <c r="R45" s="75" t="n">
        <f aca="false">IF(AND(ISNUMBER('Mediums (Working)'!I45),ISNUMBER('Mediums (Working)'!J45),ISNUMBER('Mediums (Working)'!K45)),IF(AND('Mediums (Working)'!I45&gt;=$C$5,MAX('Mediums (Working)'!I45,'Mediums (Working)'!J45,'Mediums (Working)'!K45)-MIN('Mediums (Working)'!I45,'Mediums (Working)'!J45,'Mediums (Working)'!K45)&lt;=$C$4),1,0),0)</f>
        <v>0</v>
      </c>
      <c r="S45" s="75" t="n">
        <f aca="false">IF(AND(ISNUMBER('Mediums (Working)'!J45),ISNUMBER('Mediums (Working)'!K45),ISNUMBER('Mediums (Working)'!L45)),IF(AND('Mediums (Working)'!J45&gt;=$C$5,MAX('Mediums (Working)'!J45,'Mediums (Working)'!K45,'Mediums (Working)'!L45)-MIN('Mediums (Working)'!J45,'Mediums (Working)'!K45,'Mediums (Working)'!L45)&lt;=$C$4),1,0),0)</f>
        <v>0</v>
      </c>
      <c r="T45" s="75" t="n">
        <f aca="false">IF(AND(ISNUMBER('Mediums (Working)'!K45),ISNUMBER('Mediums (Working)'!L45),ISNUMBER('Mediums (Working)'!M45)),IF(AND('Mediums (Working)'!K45&gt;=$C$5,MAX('Mediums (Working)'!K45,'Mediums (Working)'!L45,'Mediums (Working)'!M45)-MIN('Mediums (Working)'!K45,'Mediums (Working)'!L45,'Mediums (Working)'!M45)&lt;=$C$4),1,0),0)</f>
        <v>0</v>
      </c>
      <c r="U45" s="75" t="n">
        <f aca="false">IF(AND(ISNUMBER('Mediums (Working)'!L45),ISNUMBER('Mediums (Working)'!M45),ISNUMBER('Mediums (Working)'!N45)),IF(AND('Mediums (Working)'!L45&gt;=$C$5,MAX('Mediums (Working)'!L45,'Mediums (Working)'!M45,'Mediums (Working)'!N45)-MIN('Mediums (Working)'!L45,'Mediums (Working)'!M45,'Mediums (Working)'!N45)&lt;=$C$4),1,0),0)</f>
        <v>0</v>
      </c>
      <c r="V45" s="75" t="n">
        <f aca="false">IF(AND(ISNUMBER('Mediums (Working)'!M45),ISNUMBER('Mediums (Working)'!N45),ISNUMBER('Mediums (Working)'!O45)),IF(AND('Mediums (Working)'!M45&gt;=$C$5,MAX('Mediums (Working)'!M45,'Mediums (Working)'!N45,'Mediums (Working)'!O45)-MIN('Mediums (Working)'!M45,'Mediums (Working)'!N45,'Mediums (Working)'!O45)&lt;=$C$4),1,0),0)</f>
        <v>0</v>
      </c>
      <c r="W45" s="75" t="n">
        <f aca="false">IF(AND(ISNUMBER('Mediums (Working)'!N45),ISNUMBER('Mediums (Working)'!O45),ISNUMBER('Mediums (Working)'!P45)),IF(AND('Mediums (Working)'!N45&gt;=$C$5,MAX('Mediums (Working)'!N45,'Mediums (Working)'!O45,'Mediums (Working)'!P45)-MIN('Mediums (Working)'!N45,'Mediums (Working)'!O45,'Mediums (Working)'!P45)&lt;=$C$4),1,0),0)</f>
        <v>0</v>
      </c>
      <c r="X45" s="75" t="n">
        <f aca="false">IF(AND(ISNUMBER('Mediums (Working)'!O45),ISNUMBER('Mediums (Working)'!P45),ISNUMBER('Mediums (Working)'!Q45)),IF(AND('Mediums (Working)'!O45&gt;=$C$5,MAX('Mediums (Working)'!O45,'Mediums (Working)'!P45,'Mediums (Working)'!Q45)-MIN('Mediums (Working)'!O45,'Mediums (Working)'!P45,'Mediums (Working)'!Q45)&lt;=$C$4),1,0),0)</f>
        <v>0</v>
      </c>
      <c r="Y45" s="75" t="n">
        <f aca="false">IF(AND(ISNUMBER('Mediums (Working)'!P45),ISNUMBER('Mediums (Working)'!Q45),ISNUMBER('Mediums (Working)'!R45)),IF(AND('Mediums (Working)'!P45&gt;=$C$5,MAX('Mediums (Working)'!P45,'Mediums (Working)'!Q45,'Mediums (Working)'!R45)-MIN('Mediums (Working)'!P45,'Mediums (Working)'!Q45,'Mediums (Working)'!R45)&lt;=$C$4),1,0),0)</f>
        <v>0</v>
      </c>
      <c r="Z45" s="75" t="n">
        <f aca="false">IF(AND(ISNUMBER('Mediums (Working)'!Q45),ISNUMBER('Mediums (Working)'!R45),ISNUMBER('Mediums (Working)'!S45)),IF(AND('Mediums (Working)'!Q45&gt;=$C$5,MAX('Mediums (Working)'!Q45,'Mediums (Working)'!R45,'Mediums (Working)'!S45)-MIN('Mediums (Working)'!Q45,'Mediums (Working)'!R45,'Mediums (Working)'!S45)&lt;=$C$4),1,0),0)</f>
        <v>0</v>
      </c>
      <c r="AA45" s="75" t="n">
        <f aca="false">IF(AND(ISNUMBER('Mediums (Working)'!R45),ISNUMBER('Mediums (Working)'!S45),ISNUMBER('Mediums (Working)'!T45)),IF(AND('Mediums (Working)'!R45&gt;=$C$5,MAX('Mediums (Working)'!R45,'Mediums (Working)'!S45,'Mediums (Working)'!T45)-MIN('Mediums (Working)'!R45,'Mediums (Working)'!S45,'Mediums (Working)'!T45)&lt;=$C$4),1,0),0)</f>
        <v>0</v>
      </c>
      <c r="AB45" s="75" t="n">
        <f aca="false">IF(AND(ISNUMBER('Mediums (Working)'!S45),ISNUMBER('Mediums (Working)'!T45),ISNUMBER('Mediums (Working)'!U45)),IF(AND('Mediums (Working)'!S45&gt;=$C$5,MAX('Mediums (Working)'!S45,'Mediums (Working)'!T45,'Mediums (Working)'!U45)-MIN('Mediums (Working)'!S45,'Mediums (Working)'!T45,'Mediums (Working)'!U45)&lt;=$C$4),1,0),0)</f>
        <v>0</v>
      </c>
      <c r="AC45" s="75" t="n">
        <f aca="false">IF(AND(ISNUMBER('Mediums (Working)'!T45),ISNUMBER('Mediums (Working)'!U45),ISNUMBER('Mediums (Working)'!V45)),IF(AND('Mediums (Working)'!T45&gt;=$C$5,MAX('Mediums (Working)'!T45,'Mediums (Working)'!U45,'Mediums (Working)'!V45)-MIN('Mediums (Working)'!T45,'Mediums (Working)'!U45,'Mediums (Working)'!V45)&lt;=$C$4),1,0),0)</f>
        <v>0</v>
      </c>
      <c r="AD45" s="75" t="n">
        <f aca="false">IF(AND(ISNUMBER('Mediums (Working)'!U45),ISNUMBER('Mediums (Working)'!V45),ISNUMBER('Mediums (Working)'!W45)),IF(AND('Mediums (Working)'!U45&gt;=$C$5,MAX('Mediums (Working)'!U45,'Mediums (Working)'!V45,'Mediums (Working)'!W45)-MIN('Mediums (Working)'!U45,'Mediums (Working)'!V45,'Mediums (Working)'!W45)&lt;=$C$4),1,0),0)</f>
        <v>0</v>
      </c>
      <c r="AE45" s="75" t="n">
        <f aca="false">IF(AND(ISNUMBER('Mediums (Working)'!V45),ISNUMBER('Mediums (Working)'!W45),ISNUMBER('Mediums (Working)'!X45)),IF(AND('Mediums (Working)'!V45&gt;=$C$5,MAX('Mediums (Working)'!V45,'Mediums (Working)'!W45,'Mediums (Working)'!X45)-MIN('Mediums (Working)'!V45,'Mediums (Working)'!W45,'Mediums (Working)'!X45)&lt;=$C$4),1,0),0)</f>
        <v>0</v>
      </c>
      <c r="AF45" s="75" t="n">
        <f aca="false">IF(AND(ISNUMBER('Mediums (Working)'!W45),ISNUMBER('Mediums (Working)'!X45),ISNUMBER('Mediums (Working)'!Y45)),IF(AND('Mediums (Working)'!W45&gt;=$C$5,MAX('Mediums (Working)'!W45,'Mediums (Working)'!X45,'Mediums (Working)'!Y45)-MIN('Mediums (Working)'!W45,'Mediums (Working)'!X45,'Mediums (Working)'!Y45)&lt;=$C$4),1,0),0)</f>
        <v>0</v>
      </c>
      <c r="AG45" s="75" t="n">
        <f aca="false">IF(AND(ISNUMBER('Mediums (Working)'!X45),ISNUMBER('Mediums (Working)'!Y45),ISNUMBER('Mediums (Working)'!Z45)),IF(AND('Mediums (Working)'!X45&gt;=$C$5,MAX('Mediums (Working)'!X45,'Mediums (Working)'!Y45,'Mediums (Working)'!Z45)-MIN('Mediums (Working)'!X45,'Mediums (Working)'!Y45,'Mediums (Working)'!Z45)&lt;=$C$4),1,0),0)</f>
        <v>0</v>
      </c>
      <c r="AH45" s="75" t="n">
        <f aca="false">IF(AND(ISNUMBER('Mediums (Working)'!Y45),ISNUMBER('Mediums (Working)'!Z45),ISNUMBER('Mediums (Working)'!AA45)),IF(AND('Mediums (Working)'!Y45&gt;=$C$5,MAX('Mediums (Working)'!Y45,'Mediums (Working)'!Z45,'Mediums (Working)'!AA45)-MIN('Mediums (Working)'!Y45,'Mediums (Working)'!Z45,'Mediums (Working)'!AA45)&lt;=$C$4),1,0),0)</f>
        <v>0</v>
      </c>
      <c r="AI45" s="75" t="n">
        <f aca="false">IF(AND(ISNUMBER('Mediums (Working)'!Z45),ISNUMBER('Mediums (Working)'!AA45),ISNUMBER('Mediums (Working)'!AB45)),IF(AND('Mediums (Working)'!Z45&gt;=$C$5,MAX('Mediums (Working)'!Z45,'Mediums (Working)'!AA45,'Mediums (Working)'!AB45)-MIN('Mediums (Working)'!Z45,'Mediums (Working)'!AA45,'Mediums (Working)'!AB45)&lt;=$C$4),1,0),0)</f>
        <v>0</v>
      </c>
      <c r="AJ45" s="75" t="n">
        <f aca="false">IF(AND(ISNUMBER('Mediums (Working)'!AA45),ISNUMBER('Mediums (Working)'!AB45),ISNUMBER('Mediums (Working)'!AC45)),IF(AND('Mediums (Working)'!AA45&gt;=$C$5,MAX('Mediums (Working)'!AA45,'Mediums (Working)'!AB45,'Mediums (Working)'!AC45)-MIN('Mediums (Working)'!AA45,'Mediums (Working)'!AB45,'Mediums (Working)'!AC45)&lt;=$C$4),1,0),0)</f>
        <v>0</v>
      </c>
      <c r="AK45" s="75" t="n">
        <f aca="false">IF(AND(ISNUMBER('Mediums (Working)'!AB45),ISNUMBER('Mediums (Working)'!AC45),ISNUMBER('Mediums (Working)'!AD45)),IF(AND('Mediums (Working)'!AB45&gt;=$C$5,MAX('Mediums (Working)'!AB45,'Mediums (Working)'!AC45,'Mediums (Working)'!AD45)-MIN('Mediums (Working)'!AB45,'Mediums (Working)'!AC45,'Mediums (Working)'!AD45)&lt;=$C$4),1,0),0)</f>
        <v>0</v>
      </c>
      <c r="AL45" s="75" t="n">
        <f aca="false">IF(AND(ISNUMBER('Mediums (Working)'!AC45),ISNUMBER('Mediums (Working)'!AD45),ISNUMBER('Mediums (Working)'!AE45)),IF(AND('Mediums (Working)'!AC45&gt;=$C$5,MAX('Mediums (Working)'!AC45,'Mediums (Working)'!AD45,'Mediums (Working)'!AE45)-MIN('Mediums (Working)'!AC45,'Mediums (Working)'!AD45,'Mediums (Working)'!AE45)&lt;=$C$4),1,0),0)</f>
        <v>0</v>
      </c>
      <c r="AM45" s="75" t="n">
        <f aca="false">IF(AND(ISNUMBER('Mediums (Working)'!AD45),ISNUMBER('Mediums (Working)'!AE45),ISNUMBER('Mediums (Working)'!AF45)),IF(AND('Mediums (Working)'!AD45&gt;=$C$5,MAX('Mediums (Working)'!AD45,'Mediums (Working)'!AE45,'Mediums (Working)'!AF45)-MIN('Mediums (Working)'!AD45,'Mediums (Working)'!AE45,'Mediums (Working)'!AF45)&lt;=$C$4),1,0),0)</f>
        <v>0</v>
      </c>
      <c r="AN45" s="75" t="n">
        <f aca="false">IF(AND(ISNUMBER('Mediums (Working)'!AE45),ISNUMBER('Mediums (Working)'!AF45),ISNUMBER('Mediums (Working)'!AG45)),IF(AND('Mediums (Working)'!AE45&gt;=$C$5,MAX('Mediums (Working)'!AE45,'Mediums (Working)'!AF45,'Mediums (Working)'!AG45)-MIN('Mediums (Working)'!AE45,'Mediums (Working)'!AF45,'Mediums (Working)'!AG45)&lt;=$C$4),1,0),0)</f>
        <v>0</v>
      </c>
      <c r="AO45" s="75" t="n">
        <f aca="false">IF(AND(ISNUMBER('Mediums (Working)'!AF45),ISNUMBER('Mediums (Working)'!AG45),ISNUMBER('Mediums (Working)'!AH45)),IF(AND('Mediums (Working)'!AF45&gt;=$C$5,MAX('Mediums (Working)'!AF45,'Mediums (Working)'!AG45,'Mediums (Working)'!AH45)-MIN('Mediums (Working)'!AF45,'Mediums (Working)'!AG45,'Mediums (Working)'!AH45)&lt;=$C$4),1,0),0)</f>
        <v>0</v>
      </c>
      <c r="AP45" s="75" t="n">
        <f aca="false">IF(AND(ISNUMBER('Mediums (Working)'!AG45),ISNUMBER('Mediums (Working)'!AH45),ISNUMBER('Mediums (Working)'!AI45)),IF(AND('Mediums (Working)'!AG45&gt;=$C$5,MAX('Mediums (Working)'!AG45,'Mediums (Working)'!AH45,'Mediums (Working)'!AI45)-MIN('Mediums (Working)'!AG45,'Mediums (Working)'!AH45,'Mediums (Working)'!AI45)&lt;=$C$4),1,0),0)</f>
        <v>0</v>
      </c>
      <c r="AQ45" s="75" t="n">
        <f aca="false">IF(AND(ISNUMBER('Mediums (Working)'!AH45),ISNUMBER('Mediums (Working)'!AI45),ISNUMBER('Mediums (Working)'!AJ45)),IF(AND('Mediums (Working)'!AH45&gt;=$C$5,MAX('Mediums (Working)'!AH45,'Mediums (Working)'!AI45,'Mediums (Working)'!AJ45)-MIN('Mediums (Working)'!AH45,'Mediums (Working)'!AI45,'Mediums (Working)'!AJ45)&lt;=$C$4),1,0),0)</f>
        <v>0</v>
      </c>
      <c r="AR45" s="75" t="n">
        <f aca="false">IF(AND(ISNUMBER('Mediums (Working)'!AI45),ISNUMBER('Mediums (Working)'!AJ45),ISNUMBER('Mediums (Working)'!AK45)),IF(AND('Mediums (Working)'!AI45&gt;=$C$5,MAX('Mediums (Working)'!AI45,'Mediums (Working)'!AJ45,'Mediums (Working)'!AK45)-MIN('Mediums (Working)'!AI45,'Mediums (Working)'!AJ45,'Mediums (Working)'!AK45)&lt;=$C$4),1,0),0)</f>
        <v>0</v>
      </c>
      <c r="AS45" s="75" t="n">
        <f aca="false">IF(AND(ISNUMBER('Mediums (Working)'!AJ45),ISNUMBER('Mediums (Working)'!AK45),ISNUMBER('Mediums (Working)'!AL45)),IF(AND('Mediums (Working)'!AJ45&gt;=$C$5,MAX('Mediums (Working)'!AJ45,'Mediums (Working)'!AK45,'Mediums (Working)'!AL45)-MIN('Mediums (Working)'!AJ45,'Mediums (Working)'!AK45,'Mediums (Working)'!AL45)&lt;=$C$4),1,0),0)</f>
        <v>0</v>
      </c>
      <c r="AT45" s="75" t="n">
        <f aca="false">IF(AND(ISNUMBER('Mediums (Working)'!AK45),ISNUMBER('Mediums (Working)'!AL45),ISNUMBER('Mediums (Working)'!AM45)),IF(AND('Mediums (Working)'!AK45&gt;=$C$5,MAX('Mediums (Working)'!AK45,'Mediums (Working)'!AL45,'Mediums (Working)'!AM45)-MIN('Mediums (Working)'!AK45,'Mediums (Working)'!AL45,'Mediums (Working)'!AM45)&lt;=$C$4),1,0),0)</f>
        <v>0</v>
      </c>
      <c r="AU45" s="75" t="n">
        <f aca="false">IF(AND(ISNUMBER('Mediums (Working)'!AL45),ISNUMBER('Mediums (Working)'!AM45),ISNUMBER('Mediums (Working)'!AN45)),IF(AND('Mediums (Working)'!AL45&gt;=$C$5,MAX('Mediums (Working)'!AL45,'Mediums (Working)'!AM45,'Mediums (Working)'!AN45)-MIN('Mediums (Working)'!AL45,'Mediums (Working)'!AM45,'Mediums (Working)'!AN45)&lt;=$C$4),1,0),0)</f>
        <v>0</v>
      </c>
      <c r="AV45" s="75" t="n">
        <f aca="false">IF(AND(ISNUMBER('Mediums (Working)'!AM45),ISNUMBER('Mediums (Working)'!AN45),ISNUMBER('Mediums (Working)'!AO45)),IF(AND('Mediums (Working)'!AM45&gt;=$C$5,MAX('Mediums (Working)'!AM45,'Mediums (Working)'!AN45,'Mediums (Working)'!AO45)-MIN('Mediums (Working)'!AM45,'Mediums (Working)'!AN45,'Mediums (Working)'!AO45)&lt;=$C$4),1,0),0)</f>
        <v>0</v>
      </c>
      <c r="AW45" s="75" t="n">
        <f aca="false">IF(AND(ISNUMBER('Mediums (Working)'!AN45),ISNUMBER('Mediums (Working)'!AO45),ISNUMBER('Mediums (Working)'!AP45)),IF(AND('Mediums (Working)'!AN45&gt;=$C$5,MAX('Mediums (Working)'!AN45,'Mediums (Working)'!AO45,'Mediums (Working)'!AP45)-MIN('Mediums (Working)'!AN45,'Mediums (Working)'!AO45,'Mediums (Working)'!AP45)&lt;=$C$4),1,0),0)</f>
        <v>0</v>
      </c>
      <c r="AX45" s="75" t="n">
        <f aca="false">IF(AND(ISNUMBER('Mediums (Working)'!AO45),ISNUMBER('Mediums (Working)'!AP45),ISNUMBER('Mediums (Working)'!AQ45)),IF(AND('Mediums (Working)'!AO45&gt;=$C$5,MAX('Mediums (Working)'!AO45,'Mediums (Working)'!AP45,'Mediums (Working)'!AQ45)-MIN('Mediums (Working)'!AO45,'Mediums (Working)'!AP45,'Mediums (Working)'!AQ45)&lt;=$C$4),1,0),0)</f>
        <v>0</v>
      </c>
      <c r="AY45" s="46" t="n">
        <v>0</v>
      </c>
      <c r="AZ45" s="46" t="n">
        <v>0</v>
      </c>
    </row>
    <row r="46" customFormat="false" ht="15" hidden="false" customHeight="false" outlineLevel="0" collapsed="false">
      <c r="A46" s="32" t="s">
        <v>283</v>
      </c>
      <c r="B46" s="33" t="s">
        <v>248</v>
      </c>
      <c r="C46" s="73" t="n">
        <f aca="false" t="array" ref="C46:C46">MIN(IF(ISNUMBER('Mediums (Working)'!$C$46:$AQ$46)*('Mediums (Working)'!$C$46:$AQ$46&gt;=$C$3),'Mediums (Working)'!$C$3:$AQ$3,999))</f>
        <v>999</v>
      </c>
      <c r="D46" s="73" t="n">
        <f aca="false">IFERROR(MATCH(1,L46:AZ46,0),999)</f>
        <v>999</v>
      </c>
      <c r="E46" s="73" t="n">
        <f aca="false">MIN(C46,D46)</f>
        <v>999</v>
      </c>
      <c r="F46" s="46" t="str">
        <f aca="false">IF(E46=999,"not finished by last scan",IF(C46&lt;=D46,"70 °F","stall"))</f>
        <v>not finished by last scan</v>
      </c>
      <c r="G46" s="74" t="str">
        <f aca="false">IF(E46=999,"",INDEX('Mediums (Working)'!$C$606:$AQ$606,E46))</f>
        <v/>
      </c>
      <c r="H46" s="47" t="str">
        <f aca="false">IF(E46=999,"",(G46-'Temp Bands'!$C$3)*24)</f>
        <v/>
      </c>
      <c r="I46" s="48" t="str">
        <f aca="false">IF(E46=999,"",INDEX('Mediums (Working)'!$C$46:$AQ$46,E46))</f>
        <v/>
      </c>
      <c r="L46" s="75" t="n">
        <f aca="false">IF(AND(ISNUMBER('Mediums (Working)'!C46),ISNUMBER('Mediums (Working)'!D46),ISNUMBER('Mediums (Working)'!E46)),IF(AND('Mediums (Working)'!C46&gt;=$C$5,MAX('Mediums (Working)'!C46,'Mediums (Working)'!D46,'Mediums (Working)'!E46)-MIN('Mediums (Working)'!C46,'Mediums (Working)'!D46,'Mediums (Working)'!E46)&lt;=$C$4),1,0),0)</f>
        <v>0</v>
      </c>
      <c r="M46" s="75" t="n">
        <f aca="false">IF(AND(ISNUMBER('Mediums (Working)'!D46),ISNUMBER('Mediums (Working)'!E46),ISNUMBER('Mediums (Working)'!F46)),IF(AND('Mediums (Working)'!D46&gt;=$C$5,MAX('Mediums (Working)'!D46,'Mediums (Working)'!E46,'Mediums (Working)'!F46)-MIN('Mediums (Working)'!D46,'Mediums (Working)'!E46,'Mediums (Working)'!F46)&lt;=$C$4),1,0),0)</f>
        <v>0</v>
      </c>
      <c r="N46" s="75" t="n">
        <f aca="false">IF(AND(ISNUMBER('Mediums (Working)'!E46),ISNUMBER('Mediums (Working)'!F46),ISNUMBER('Mediums (Working)'!G46)),IF(AND('Mediums (Working)'!E46&gt;=$C$5,MAX('Mediums (Working)'!E46,'Mediums (Working)'!F46,'Mediums (Working)'!G46)-MIN('Mediums (Working)'!E46,'Mediums (Working)'!F46,'Mediums (Working)'!G46)&lt;=$C$4),1,0),0)</f>
        <v>0</v>
      </c>
      <c r="O46" s="75" t="n">
        <f aca="false">IF(AND(ISNUMBER('Mediums (Working)'!F46),ISNUMBER('Mediums (Working)'!G46),ISNUMBER('Mediums (Working)'!H46)),IF(AND('Mediums (Working)'!F46&gt;=$C$5,MAX('Mediums (Working)'!F46,'Mediums (Working)'!G46,'Mediums (Working)'!H46)-MIN('Mediums (Working)'!F46,'Mediums (Working)'!G46,'Mediums (Working)'!H46)&lt;=$C$4),1,0),0)</f>
        <v>0</v>
      </c>
      <c r="P46" s="75" t="n">
        <f aca="false">IF(AND(ISNUMBER('Mediums (Working)'!G46),ISNUMBER('Mediums (Working)'!H46),ISNUMBER('Mediums (Working)'!I46)),IF(AND('Mediums (Working)'!G46&gt;=$C$5,MAX('Mediums (Working)'!G46,'Mediums (Working)'!H46,'Mediums (Working)'!I46)-MIN('Mediums (Working)'!G46,'Mediums (Working)'!H46,'Mediums (Working)'!I46)&lt;=$C$4),1,0),0)</f>
        <v>0</v>
      </c>
      <c r="Q46" s="75" t="n">
        <f aca="false">IF(AND(ISNUMBER('Mediums (Working)'!H46),ISNUMBER('Mediums (Working)'!I46),ISNUMBER('Mediums (Working)'!J46)),IF(AND('Mediums (Working)'!H46&gt;=$C$5,MAX('Mediums (Working)'!H46,'Mediums (Working)'!I46,'Mediums (Working)'!J46)-MIN('Mediums (Working)'!H46,'Mediums (Working)'!I46,'Mediums (Working)'!J46)&lt;=$C$4),1,0),0)</f>
        <v>0</v>
      </c>
      <c r="R46" s="75" t="n">
        <f aca="false">IF(AND(ISNUMBER('Mediums (Working)'!I46),ISNUMBER('Mediums (Working)'!J46),ISNUMBER('Mediums (Working)'!K46)),IF(AND('Mediums (Working)'!I46&gt;=$C$5,MAX('Mediums (Working)'!I46,'Mediums (Working)'!J46,'Mediums (Working)'!K46)-MIN('Mediums (Working)'!I46,'Mediums (Working)'!J46,'Mediums (Working)'!K46)&lt;=$C$4),1,0),0)</f>
        <v>0</v>
      </c>
      <c r="S46" s="75" t="n">
        <f aca="false">IF(AND(ISNUMBER('Mediums (Working)'!J46),ISNUMBER('Mediums (Working)'!K46),ISNUMBER('Mediums (Working)'!L46)),IF(AND('Mediums (Working)'!J46&gt;=$C$5,MAX('Mediums (Working)'!J46,'Mediums (Working)'!K46,'Mediums (Working)'!L46)-MIN('Mediums (Working)'!J46,'Mediums (Working)'!K46,'Mediums (Working)'!L46)&lt;=$C$4),1,0),0)</f>
        <v>0</v>
      </c>
      <c r="T46" s="75" t="n">
        <f aca="false">IF(AND(ISNUMBER('Mediums (Working)'!K46),ISNUMBER('Mediums (Working)'!L46),ISNUMBER('Mediums (Working)'!M46)),IF(AND('Mediums (Working)'!K46&gt;=$C$5,MAX('Mediums (Working)'!K46,'Mediums (Working)'!L46,'Mediums (Working)'!M46)-MIN('Mediums (Working)'!K46,'Mediums (Working)'!L46,'Mediums (Working)'!M46)&lt;=$C$4),1,0),0)</f>
        <v>0</v>
      </c>
      <c r="U46" s="75" t="n">
        <f aca="false">IF(AND(ISNUMBER('Mediums (Working)'!L46),ISNUMBER('Mediums (Working)'!M46),ISNUMBER('Mediums (Working)'!N46)),IF(AND('Mediums (Working)'!L46&gt;=$C$5,MAX('Mediums (Working)'!L46,'Mediums (Working)'!M46,'Mediums (Working)'!N46)-MIN('Mediums (Working)'!L46,'Mediums (Working)'!M46,'Mediums (Working)'!N46)&lt;=$C$4),1,0),0)</f>
        <v>0</v>
      </c>
      <c r="V46" s="75" t="n">
        <f aca="false">IF(AND(ISNUMBER('Mediums (Working)'!M46),ISNUMBER('Mediums (Working)'!N46),ISNUMBER('Mediums (Working)'!O46)),IF(AND('Mediums (Working)'!M46&gt;=$C$5,MAX('Mediums (Working)'!M46,'Mediums (Working)'!N46,'Mediums (Working)'!O46)-MIN('Mediums (Working)'!M46,'Mediums (Working)'!N46,'Mediums (Working)'!O46)&lt;=$C$4),1,0),0)</f>
        <v>0</v>
      </c>
      <c r="W46" s="75" t="n">
        <f aca="false">IF(AND(ISNUMBER('Mediums (Working)'!N46),ISNUMBER('Mediums (Working)'!O46),ISNUMBER('Mediums (Working)'!P46)),IF(AND('Mediums (Working)'!N46&gt;=$C$5,MAX('Mediums (Working)'!N46,'Mediums (Working)'!O46,'Mediums (Working)'!P46)-MIN('Mediums (Working)'!N46,'Mediums (Working)'!O46,'Mediums (Working)'!P46)&lt;=$C$4),1,0),0)</f>
        <v>0</v>
      </c>
      <c r="X46" s="75" t="n">
        <f aca="false">IF(AND(ISNUMBER('Mediums (Working)'!O46),ISNUMBER('Mediums (Working)'!P46),ISNUMBER('Mediums (Working)'!Q46)),IF(AND('Mediums (Working)'!O46&gt;=$C$5,MAX('Mediums (Working)'!O46,'Mediums (Working)'!P46,'Mediums (Working)'!Q46)-MIN('Mediums (Working)'!O46,'Mediums (Working)'!P46,'Mediums (Working)'!Q46)&lt;=$C$4),1,0),0)</f>
        <v>0</v>
      </c>
      <c r="Y46" s="75" t="n">
        <f aca="false">IF(AND(ISNUMBER('Mediums (Working)'!P46),ISNUMBER('Mediums (Working)'!Q46),ISNUMBER('Mediums (Working)'!R46)),IF(AND('Mediums (Working)'!P46&gt;=$C$5,MAX('Mediums (Working)'!P46,'Mediums (Working)'!Q46,'Mediums (Working)'!R46)-MIN('Mediums (Working)'!P46,'Mediums (Working)'!Q46,'Mediums (Working)'!R46)&lt;=$C$4),1,0),0)</f>
        <v>0</v>
      </c>
      <c r="Z46" s="75" t="n">
        <f aca="false">IF(AND(ISNUMBER('Mediums (Working)'!Q46),ISNUMBER('Mediums (Working)'!R46),ISNUMBER('Mediums (Working)'!S46)),IF(AND('Mediums (Working)'!Q46&gt;=$C$5,MAX('Mediums (Working)'!Q46,'Mediums (Working)'!R46,'Mediums (Working)'!S46)-MIN('Mediums (Working)'!Q46,'Mediums (Working)'!R46,'Mediums (Working)'!S46)&lt;=$C$4),1,0),0)</f>
        <v>0</v>
      </c>
      <c r="AA46" s="75" t="n">
        <f aca="false">IF(AND(ISNUMBER('Mediums (Working)'!R46),ISNUMBER('Mediums (Working)'!S46),ISNUMBER('Mediums (Working)'!T46)),IF(AND('Mediums (Working)'!R46&gt;=$C$5,MAX('Mediums (Working)'!R46,'Mediums (Working)'!S46,'Mediums (Working)'!T46)-MIN('Mediums (Working)'!R46,'Mediums (Working)'!S46,'Mediums (Working)'!T46)&lt;=$C$4),1,0),0)</f>
        <v>0</v>
      </c>
      <c r="AB46" s="75" t="n">
        <f aca="false">IF(AND(ISNUMBER('Mediums (Working)'!S46),ISNUMBER('Mediums (Working)'!T46),ISNUMBER('Mediums (Working)'!U46)),IF(AND('Mediums (Working)'!S46&gt;=$C$5,MAX('Mediums (Working)'!S46,'Mediums (Working)'!T46,'Mediums (Working)'!U46)-MIN('Mediums (Working)'!S46,'Mediums (Working)'!T46,'Mediums (Working)'!U46)&lt;=$C$4),1,0),0)</f>
        <v>0</v>
      </c>
      <c r="AC46" s="75" t="n">
        <f aca="false">IF(AND(ISNUMBER('Mediums (Working)'!T46),ISNUMBER('Mediums (Working)'!U46),ISNUMBER('Mediums (Working)'!V46)),IF(AND('Mediums (Working)'!T46&gt;=$C$5,MAX('Mediums (Working)'!T46,'Mediums (Working)'!U46,'Mediums (Working)'!V46)-MIN('Mediums (Working)'!T46,'Mediums (Working)'!U46,'Mediums (Working)'!V46)&lt;=$C$4),1,0),0)</f>
        <v>0</v>
      </c>
      <c r="AD46" s="75" t="n">
        <f aca="false">IF(AND(ISNUMBER('Mediums (Working)'!U46),ISNUMBER('Mediums (Working)'!V46),ISNUMBER('Mediums (Working)'!W46)),IF(AND('Mediums (Working)'!U46&gt;=$C$5,MAX('Mediums (Working)'!U46,'Mediums (Working)'!V46,'Mediums (Working)'!W46)-MIN('Mediums (Working)'!U46,'Mediums (Working)'!V46,'Mediums (Working)'!W46)&lt;=$C$4),1,0),0)</f>
        <v>0</v>
      </c>
      <c r="AE46" s="75" t="n">
        <f aca="false">IF(AND(ISNUMBER('Mediums (Working)'!V46),ISNUMBER('Mediums (Working)'!W46),ISNUMBER('Mediums (Working)'!X46)),IF(AND('Mediums (Working)'!V46&gt;=$C$5,MAX('Mediums (Working)'!V46,'Mediums (Working)'!W46,'Mediums (Working)'!X46)-MIN('Mediums (Working)'!V46,'Mediums (Working)'!W46,'Mediums (Working)'!X46)&lt;=$C$4),1,0),0)</f>
        <v>0</v>
      </c>
      <c r="AF46" s="75" t="n">
        <f aca="false">IF(AND(ISNUMBER('Mediums (Working)'!W46),ISNUMBER('Mediums (Working)'!X46),ISNUMBER('Mediums (Working)'!Y46)),IF(AND('Mediums (Working)'!W46&gt;=$C$5,MAX('Mediums (Working)'!W46,'Mediums (Working)'!X46,'Mediums (Working)'!Y46)-MIN('Mediums (Working)'!W46,'Mediums (Working)'!X46,'Mediums (Working)'!Y46)&lt;=$C$4),1,0),0)</f>
        <v>0</v>
      </c>
      <c r="AG46" s="75" t="n">
        <f aca="false">IF(AND(ISNUMBER('Mediums (Working)'!X46),ISNUMBER('Mediums (Working)'!Y46),ISNUMBER('Mediums (Working)'!Z46)),IF(AND('Mediums (Working)'!X46&gt;=$C$5,MAX('Mediums (Working)'!X46,'Mediums (Working)'!Y46,'Mediums (Working)'!Z46)-MIN('Mediums (Working)'!X46,'Mediums (Working)'!Y46,'Mediums (Working)'!Z46)&lt;=$C$4),1,0),0)</f>
        <v>0</v>
      </c>
      <c r="AH46" s="75" t="n">
        <f aca="false">IF(AND(ISNUMBER('Mediums (Working)'!Y46),ISNUMBER('Mediums (Working)'!Z46),ISNUMBER('Mediums (Working)'!AA46)),IF(AND('Mediums (Working)'!Y46&gt;=$C$5,MAX('Mediums (Working)'!Y46,'Mediums (Working)'!Z46,'Mediums (Working)'!AA46)-MIN('Mediums (Working)'!Y46,'Mediums (Working)'!Z46,'Mediums (Working)'!AA46)&lt;=$C$4),1,0),0)</f>
        <v>0</v>
      </c>
      <c r="AI46" s="75" t="n">
        <f aca="false">IF(AND(ISNUMBER('Mediums (Working)'!Z46),ISNUMBER('Mediums (Working)'!AA46),ISNUMBER('Mediums (Working)'!AB46)),IF(AND('Mediums (Working)'!Z46&gt;=$C$5,MAX('Mediums (Working)'!Z46,'Mediums (Working)'!AA46,'Mediums (Working)'!AB46)-MIN('Mediums (Working)'!Z46,'Mediums (Working)'!AA46,'Mediums (Working)'!AB46)&lt;=$C$4),1,0),0)</f>
        <v>0</v>
      </c>
      <c r="AJ46" s="75" t="n">
        <f aca="false">IF(AND(ISNUMBER('Mediums (Working)'!AA46),ISNUMBER('Mediums (Working)'!AB46),ISNUMBER('Mediums (Working)'!AC46)),IF(AND('Mediums (Working)'!AA46&gt;=$C$5,MAX('Mediums (Working)'!AA46,'Mediums (Working)'!AB46,'Mediums (Working)'!AC46)-MIN('Mediums (Working)'!AA46,'Mediums (Working)'!AB46,'Mediums (Working)'!AC46)&lt;=$C$4),1,0),0)</f>
        <v>0</v>
      </c>
      <c r="AK46" s="75" t="n">
        <f aca="false">IF(AND(ISNUMBER('Mediums (Working)'!AB46),ISNUMBER('Mediums (Working)'!AC46),ISNUMBER('Mediums (Working)'!AD46)),IF(AND('Mediums (Working)'!AB46&gt;=$C$5,MAX('Mediums (Working)'!AB46,'Mediums (Working)'!AC46,'Mediums (Working)'!AD46)-MIN('Mediums (Working)'!AB46,'Mediums (Working)'!AC46,'Mediums (Working)'!AD46)&lt;=$C$4),1,0),0)</f>
        <v>0</v>
      </c>
      <c r="AL46" s="75" t="n">
        <f aca="false">IF(AND(ISNUMBER('Mediums (Working)'!AC46),ISNUMBER('Mediums (Working)'!AD46),ISNUMBER('Mediums (Working)'!AE46)),IF(AND('Mediums (Working)'!AC46&gt;=$C$5,MAX('Mediums (Working)'!AC46,'Mediums (Working)'!AD46,'Mediums (Working)'!AE46)-MIN('Mediums (Working)'!AC46,'Mediums (Working)'!AD46,'Mediums (Working)'!AE46)&lt;=$C$4),1,0),0)</f>
        <v>0</v>
      </c>
      <c r="AM46" s="75" t="n">
        <f aca="false">IF(AND(ISNUMBER('Mediums (Working)'!AD46),ISNUMBER('Mediums (Working)'!AE46),ISNUMBER('Mediums (Working)'!AF46)),IF(AND('Mediums (Working)'!AD46&gt;=$C$5,MAX('Mediums (Working)'!AD46,'Mediums (Working)'!AE46,'Mediums (Working)'!AF46)-MIN('Mediums (Working)'!AD46,'Mediums (Working)'!AE46,'Mediums (Working)'!AF46)&lt;=$C$4),1,0),0)</f>
        <v>0</v>
      </c>
      <c r="AN46" s="75" t="n">
        <f aca="false">IF(AND(ISNUMBER('Mediums (Working)'!AE46),ISNUMBER('Mediums (Working)'!AF46),ISNUMBER('Mediums (Working)'!AG46)),IF(AND('Mediums (Working)'!AE46&gt;=$C$5,MAX('Mediums (Working)'!AE46,'Mediums (Working)'!AF46,'Mediums (Working)'!AG46)-MIN('Mediums (Working)'!AE46,'Mediums (Working)'!AF46,'Mediums (Working)'!AG46)&lt;=$C$4),1,0),0)</f>
        <v>0</v>
      </c>
      <c r="AO46" s="75" t="n">
        <f aca="false">IF(AND(ISNUMBER('Mediums (Working)'!AF46),ISNUMBER('Mediums (Working)'!AG46),ISNUMBER('Mediums (Working)'!AH46)),IF(AND('Mediums (Working)'!AF46&gt;=$C$5,MAX('Mediums (Working)'!AF46,'Mediums (Working)'!AG46,'Mediums (Working)'!AH46)-MIN('Mediums (Working)'!AF46,'Mediums (Working)'!AG46,'Mediums (Working)'!AH46)&lt;=$C$4),1,0),0)</f>
        <v>0</v>
      </c>
      <c r="AP46" s="75" t="n">
        <f aca="false">IF(AND(ISNUMBER('Mediums (Working)'!AG46),ISNUMBER('Mediums (Working)'!AH46),ISNUMBER('Mediums (Working)'!AI46)),IF(AND('Mediums (Working)'!AG46&gt;=$C$5,MAX('Mediums (Working)'!AG46,'Mediums (Working)'!AH46,'Mediums (Working)'!AI46)-MIN('Mediums (Working)'!AG46,'Mediums (Working)'!AH46,'Mediums (Working)'!AI46)&lt;=$C$4),1,0),0)</f>
        <v>0</v>
      </c>
      <c r="AQ46" s="75" t="n">
        <f aca="false">IF(AND(ISNUMBER('Mediums (Working)'!AH46),ISNUMBER('Mediums (Working)'!AI46),ISNUMBER('Mediums (Working)'!AJ46)),IF(AND('Mediums (Working)'!AH46&gt;=$C$5,MAX('Mediums (Working)'!AH46,'Mediums (Working)'!AI46,'Mediums (Working)'!AJ46)-MIN('Mediums (Working)'!AH46,'Mediums (Working)'!AI46,'Mediums (Working)'!AJ46)&lt;=$C$4),1,0),0)</f>
        <v>0</v>
      </c>
      <c r="AR46" s="75" t="n">
        <f aca="false">IF(AND(ISNUMBER('Mediums (Working)'!AI46),ISNUMBER('Mediums (Working)'!AJ46),ISNUMBER('Mediums (Working)'!AK46)),IF(AND('Mediums (Working)'!AI46&gt;=$C$5,MAX('Mediums (Working)'!AI46,'Mediums (Working)'!AJ46,'Mediums (Working)'!AK46)-MIN('Mediums (Working)'!AI46,'Mediums (Working)'!AJ46,'Mediums (Working)'!AK46)&lt;=$C$4),1,0),0)</f>
        <v>0</v>
      </c>
      <c r="AS46" s="75" t="n">
        <f aca="false">IF(AND(ISNUMBER('Mediums (Working)'!AJ46),ISNUMBER('Mediums (Working)'!AK46),ISNUMBER('Mediums (Working)'!AL46)),IF(AND('Mediums (Working)'!AJ46&gt;=$C$5,MAX('Mediums (Working)'!AJ46,'Mediums (Working)'!AK46,'Mediums (Working)'!AL46)-MIN('Mediums (Working)'!AJ46,'Mediums (Working)'!AK46,'Mediums (Working)'!AL46)&lt;=$C$4),1,0),0)</f>
        <v>0</v>
      </c>
      <c r="AT46" s="75" t="n">
        <f aca="false">IF(AND(ISNUMBER('Mediums (Working)'!AK46),ISNUMBER('Mediums (Working)'!AL46),ISNUMBER('Mediums (Working)'!AM46)),IF(AND('Mediums (Working)'!AK46&gt;=$C$5,MAX('Mediums (Working)'!AK46,'Mediums (Working)'!AL46,'Mediums (Working)'!AM46)-MIN('Mediums (Working)'!AK46,'Mediums (Working)'!AL46,'Mediums (Working)'!AM46)&lt;=$C$4),1,0),0)</f>
        <v>0</v>
      </c>
      <c r="AU46" s="75" t="n">
        <f aca="false">IF(AND(ISNUMBER('Mediums (Working)'!AL46),ISNUMBER('Mediums (Working)'!AM46),ISNUMBER('Mediums (Working)'!AN46)),IF(AND('Mediums (Working)'!AL46&gt;=$C$5,MAX('Mediums (Working)'!AL46,'Mediums (Working)'!AM46,'Mediums (Working)'!AN46)-MIN('Mediums (Working)'!AL46,'Mediums (Working)'!AM46,'Mediums (Working)'!AN46)&lt;=$C$4),1,0),0)</f>
        <v>0</v>
      </c>
      <c r="AV46" s="75" t="n">
        <f aca="false">IF(AND(ISNUMBER('Mediums (Working)'!AM46),ISNUMBER('Mediums (Working)'!AN46),ISNUMBER('Mediums (Working)'!AO46)),IF(AND('Mediums (Working)'!AM46&gt;=$C$5,MAX('Mediums (Working)'!AM46,'Mediums (Working)'!AN46,'Mediums (Working)'!AO46)-MIN('Mediums (Working)'!AM46,'Mediums (Working)'!AN46,'Mediums (Working)'!AO46)&lt;=$C$4),1,0),0)</f>
        <v>0</v>
      </c>
      <c r="AW46" s="75" t="n">
        <f aca="false">IF(AND(ISNUMBER('Mediums (Working)'!AN46),ISNUMBER('Mediums (Working)'!AO46),ISNUMBER('Mediums (Working)'!AP46)),IF(AND('Mediums (Working)'!AN46&gt;=$C$5,MAX('Mediums (Working)'!AN46,'Mediums (Working)'!AO46,'Mediums (Working)'!AP46)-MIN('Mediums (Working)'!AN46,'Mediums (Working)'!AO46,'Mediums (Working)'!AP46)&lt;=$C$4),1,0),0)</f>
        <v>0</v>
      </c>
      <c r="AX46" s="75" t="n">
        <f aca="false">IF(AND(ISNUMBER('Mediums (Working)'!AO46),ISNUMBER('Mediums (Working)'!AP46),ISNUMBER('Mediums (Working)'!AQ46)),IF(AND('Mediums (Working)'!AO46&gt;=$C$5,MAX('Mediums (Working)'!AO46,'Mediums (Working)'!AP46,'Mediums (Working)'!AQ46)-MIN('Mediums (Working)'!AO46,'Mediums (Working)'!AP46,'Mediums (Working)'!AQ46)&lt;=$C$4),1,0),0)</f>
        <v>0</v>
      </c>
      <c r="AY46" s="46" t="n">
        <v>0</v>
      </c>
      <c r="AZ46" s="46" t="n">
        <v>0</v>
      </c>
    </row>
    <row r="47" customFormat="false" ht="15" hidden="false" customHeight="false" outlineLevel="0" collapsed="false">
      <c r="A47" s="32" t="s">
        <v>286</v>
      </c>
      <c r="B47" s="33" t="s">
        <v>248</v>
      </c>
      <c r="C47" s="73" t="n">
        <f aca="false" t="array" ref="C47:C47">MIN(IF(ISNUMBER('Mediums (Working)'!$C$47:$AQ$47)*('Mediums (Working)'!$C$47:$AQ$47&gt;=$C$3),'Mediums (Working)'!$C$3:$AQ$3,999))</f>
        <v>999</v>
      </c>
      <c r="D47" s="73" t="n">
        <f aca="false">IFERROR(MATCH(1,L47:AZ47,0),999)</f>
        <v>999</v>
      </c>
      <c r="E47" s="73" t="n">
        <f aca="false">MIN(C47,D47)</f>
        <v>999</v>
      </c>
      <c r="F47" s="46" t="str">
        <f aca="false">IF(E47=999,"not finished by last scan",IF(C47&lt;=D47,"70 °F","stall"))</f>
        <v>not finished by last scan</v>
      </c>
      <c r="G47" s="74" t="str">
        <f aca="false">IF(E47=999,"",INDEX('Mediums (Working)'!$C$607:$AQ$607,E47))</f>
        <v/>
      </c>
      <c r="H47" s="47" t="str">
        <f aca="false">IF(E47=999,"",(G47-'Temp Bands'!$C$3)*24)</f>
        <v/>
      </c>
      <c r="I47" s="48" t="str">
        <f aca="false">IF(E47=999,"",INDEX('Mediums (Working)'!$C$47:$AQ$47,E47))</f>
        <v/>
      </c>
      <c r="L47" s="75" t="n">
        <f aca="false">IF(AND(ISNUMBER('Mediums (Working)'!C47),ISNUMBER('Mediums (Working)'!D47),ISNUMBER('Mediums (Working)'!E47)),IF(AND('Mediums (Working)'!C47&gt;=$C$5,MAX('Mediums (Working)'!C47,'Mediums (Working)'!D47,'Mediums (Working)'!E47)-MIN('Mediums (Working)'!C47,'Mediums (Working)'!D47,'Mediums (Working)'!E47)&lt;=$C$4),1,0),0)</f>
        <v>0</v>
      </c>
      <c r="M47" s="75" t="n">
        <f aca="false">IF(AND(ISNUMBER('Mediums (Working)'!D47),ISNUMBER('Mediums (Working)'!E47),ISNUMBER('Mediums (Working)'!F47)),IF(AND('Mediums (Working)'!D47&gt;=$C$5,MAX('Mediums (Working)'!D47,'Mediums (Working)'!E47,'Mediums (Working)'!F47)-MIN('Mediums (Working)'!D47,'Mediums (Working)'!E47,'Mediums (Working)'!F47)&lt;=$C$4),1,0),0)</f>
        <v>0</v>
      </c>
      <c r="N47" s="75" t="n">
        <f aca="false">IF(AND(ISNUMBER('Mediums (Working)'!E47),ISNUMBER('Mediums (Working)'!F47),ISNUMBER('Mediums (Working)'!G47)),IF(AND('Mediums (Working)'!E47&gt;=$C$5,MAX('Mediums (Working)'!E47,'Mediums (Working)'!F47,'Mediums (Working)'!G47)-MIN('Mediums (Working)'!E47,'Mediums (Working)'!F47,'Mediums (Working)'!G47)&lt;=$C$4),1,0),0)</f>
        <v>0</v>
      </c>
      <c r="O47" s="75" t="n">
        <f aca="false">IF(AND(ISNUMBER('Mediums (Working)'!F47),ISNUMBER('Mediums (Working)'!G47),ISNUMBER('Mediums (Working)'!H47)),IF(AND('Mediums (Working)'!F47&gt;=$C$5,MAX('Mediums (Working)'!F47,'Mediums (Working)'!G47,'Mediums (Working)'!H47)-MIN('Mediums (Working)'!F47,'Mediums (Working)'!G47,'Mediums (Working)'!H47)&lt;=$C$4),1,0),0)</f>
        <v>0</v>
      </c>
      <c r="P47" s="75" t="n">
        <f aca="false">IF(AND(ISNUMBER('Mediums (Working)'!G47),ISNUMBER('Mediums (Working)'!H47),ISNUMBER('Mediums (Working)'!I47)),IF(AND('Mediums (Working)'!G47&gt;=$C$5,MAX('Mediums (Working)'!G47,'Mediums (Working)'!H47,'Mediums (Working)'!I47)-MIN('Mediums (Working)'!G47,'Mediums (Working)'!H47,'Mediums (Working)'!I47)&lt;=$C$4),1,0),0)</f>
        <v>0</v>
      </c>
      <c r="Q47" s="75" t="n">
        <f aca="false">IF(AND(ISNUMBER('Mediums (Working)'!H47),ISNUMBER('Mediums (Working)'!I47),ISNUMBER('Mediums (Working)'!J47)),IF(AND('Mediums (Working)'!H47&gt;=$C$5,MAX('Mediums (Working)'!H47,'Mediums (Working)'!I47,'Mediums (Working)'!J47)-MIN('Mediums (Working)'!H47,'Mediums (Working)'!I47,'Mediums (Working)'!J47)&lt;=$C$4),1,0),0)</f>
        <v>0</v>
      </c>
      <c r="R47" s="75" t="n">
        <f aca="false">IF(AND(ISNUMBER('Mediums (Working)'!I47),ISNUMBER('Mediums (Working)'!J47),ISNUMBER('Mediums (Working)'!K47)),IF(AND('Mediums (Working)'!I47&gt;=$C$5,MAX('Mediums (Working)'!I47,'Mediums (Working)'!J47,'Mediums (Working)'!K47)-MIN('Mediums (Working)'!I47,'Mediums (Working)'!J47,'Mediums (Working)'!K47)&lt;=$C$4),1,0),0)</f>
        <v>0</v>
      </c>
      <c r="S47" s="75" t="n">
        <f aca="false">IF(AND(ISNUMBER('Mediums (Working)'!J47),ISNUMBER('Mediums (Working)'!K47),ISNUMBER('Mediums (Working)'!L47)),IF(AND('Mediums (Working)'!J47&gt;=$C$5,MAX('Mediums (Working)'!J47,'Mediums (Working)'!K47,'Mediums (Working)'!L47)-MIN('Mediums (Working)'!J47,'Mediums (Working)'!K47,'Mediums (Working)'!L47)&lt;=$C$4),1,0),0)</f>
        <v>0</v>
      </c>
      <c r="T47" s="75" t="n">
        <f aca="false">IF(AND(ISNUMBER('Mediums (Working)'!K47),ISNUMBER('Mediums (Working)'!L47),ISNUMBER('Mediums (Working)'!M47)),IF(AND('Mediums (Working)'!K47&gt;=$C$5,MAX('Mediums (Working)'!K47,'Mediums (Working)'!L47,'Mediums (Working)'!M47)-MIN('Mediums (Working)'!K47,'Mediums (Working)'!L47,'Mediums (Working)'!M47)&lt;=$C$4),1,0),0)</f>
        <v>0</v>
      </c>
      <c r="U47" s="75" t="n">
        <f aca="false">IF(AND(ISNUMBER('Mediums (Working)'!L47),ISNUMBER('Mediums (Working)'!M47),ISNUMBER('Mediums (Working)'!N47)),IF(AND('Mediums (Working)'!L47&gt;=$C$5,MAX('Mediums (Working)'!L47,'Mediums (Working)'!M47,'Mediums (Working)'!N47)-MIN('Mediums (Working)'!L47,'Mediums (Working)'!M47,'Mediums (Working)'!N47)&lt;=$C$4),1,0),0)</f>
        <v>0</v>
      </c>
      <c r="V47" s="75" t="n">
        <f aca="false">IF(AND(ISNUMBER('Mediums (Working)'!M47),ISNUMBER('Mediums (Working)'!N47),ISNUMBER('Mediums (Working)'!O47)),IF(AND('Mediums (Working)'!M47&gt;=$C$5,MAX('Mediums (Working)'!M47,'Mediums (Working)'!N47,'Mediums (Working)'!O47)-MIN('Mediums (Working)'!M47,'Mediums (Working)'!N47,'Mediums (Working)'!O47)&lt;=$C$4),1,0),0)</f>
        <v>0</v>
      </c>
      <c r="W47" s="75" t="n">
        <f aca="false">IF(AND(ISNUMBER('Mediums (Working)'!N47),ISNUMBER('Mediums (Working)'!O47),ISNUMBER('Mediums (Working)'!P47)),IF(AND('Mediums (Working)'!N47&gt;=$C$5,MAX('Mediums (Working)'!N47,'Mediums (Working)'!O47,'Mediums (Working)'!P47)-MIN('Mediums (Working)'!N47,'Mediums (Working)'!O47,'Mediums (Working)'!P47)&lt;=$C$4),1,0),0)</f>
        <v>0</v>
      </c>
      <c r="X47" s="75" t="n">
        <f aca="false">IF(AND(ISNUMBER('Mediums (Working)'!O47),ISNUMBER('Mediums (Working)'!P47),ISNUMBER('Mediums (Working)'!Q47)),IF(AND('Mediums (Working)'!O47&gt;=$C$5,MAX('Mediums (Working)'!O47,'Mediums (Working)'!P47,'Mediums (Working)'!Q47)-MIN('Mediums (Working)'!O47,'Mediums (Working)'!P47,'Mediums (Working)'!Q47)&lt;=$C$4),1,0),0)</f>
        <v>0</v>
      </c>
      <c r="Y47" s="75" t="n">
        <f aca="false">IF(AND(ISNUMBER('Mediums (Working)'!P47),ISNUMBER('Mediums (Working)'!Q47),ISNUMBER('Mediums (Working)'!R47)),IF(AND('Mediums (Working)'!P47&gt;=$C$5,MAX('Mediums (Working)'!P47,'Mediums (Working)'!Q47,'Mediums (Working)'!R47)-MIN('Mediums (Working)'!P47,'Mediums (Working)'!Q47,'Mediums (Working)'!R47)&lt;=$C$4),1,0),0)</f>
        <v>0</v>
      </c>
      <c r="Z47" s="75" t="n">
        <f aca="false">IF(AND(ISNUMBER('Mediums (Working)'!Q47),ISNUMBER('Mediums (Working)'!R47),ISNUMBER('Mediums (Working)'!S47)),IF(AND('Mediums (Working)'!Q47&gt;=$C$5,MAX('Mediums (Working)'!Q47,'Mediums (Working)'!R47,'Mediums (Working)'!S47)-MIN('Mediums (Working)'!Q47,'Mediums (Working)'!R47,'Mediums (Working)'!S47)&lt;=$C$4),1,0),0)</f>
        <v>0</v>
      </c>
      <c r="AA47" s="75" t="n">
        <f aca="false">IF(AND(ISNUMBER('Mediums (Working)'!R47),ISNUMBER('Mediums (Working)'!S47),ISNUMBER('Mediums (Working)'!T47)),IF(AND('Mediums (Working)'!R47&gt;=$C$5,MAX('Mediums (Working)'!R47,'Mediums (Working)'!S47,'Mediums (Working)'!T47)-MIN('Mediums (Working)'!R47,'Mediums (Working)'!S47,'Mediums (Working)'!T47)&lt;=$C$4),1,0),0)</f>
        <v>0</v>
      </c>
      <c r="AB47" s="75" t="n">
        <f aca="false">IF(AND(ISNUMBER('Mediums (Working)'!S47),ISNUMBER('Mediums (Working)'!T47),ISNUMBER('Mediums (Working)'!U47)),IF(AND('Mediums (Working)'!S47&gt;=$C$5,MAX('Mediums (Working)'!S47,'Mediums (Working)'!T47,'Mediums (Working)'!U47)-MIN('Mediums (Working)'!S47,'Mediums (Working)'!T47,'Mediums (Working)'!U47)&lt;=$C$4),1,0),0)</f>
        <v>0</v>
      </c>
      <c r="AC47" s="75" t="n">
        <f aca="false">IF(AND(ISNUMBER('Mediums (Working)'!T47),ISNUMBER('Mediums (Working)'!U47),ISNUMBER('Mediums (Working)'!V47)),IF(AND('Mediums (Working)'!T47&gt;=$C$5,MAX('Mediums (Working)'!T47,'Mediums (Working)'!U47,'Mediums (Working)'!V47)-MIN('Mediums (Working)'!T47,'Mediums (Working)'!U47,'Mediums (Working)'!V47)&lt;=$C$4),1,0),0)</f>
        <v>0</v>
      </c>
      <c r="AD47" s="75" t="n">
        <f aca="false">IF(AND(ISNUMBER('Mediums (Working)'!U47),ISNUMBER('Mediums (Working)'!V47),ISNUMBER('Mediums (Working)'!W47)),IF(AND('Mediums (Working)'!U47&gt;=$C$5,MAX('Mediums (Working)'!U47,'Mediums (Working)'!V47,'Mediums (Working)'!W47)-MIN('Mediums (Working)'!U47,'Mediums (Working)'!V47,'Mediums (Working)'!W47)&lt;=$C$4),1,0),0)</f>
        <v>0</v>
      </c>
      <c r="AE47" s="75" t="n">
        <f aca="false">IF(AND(ISNUMBER('Mediums (Working)'!V47),ISNUMBER('Mediums (Working)'!W47),ISNUMBER('Mediums (Working)'!X47)),IF(AND('Mediums (Working)'!V47&gt;=$C$5,MAX('Mediums (Working)'!V47,'Mediums (Working)'!W47,'Mediums (Working)'!X47)-MIN('Mediums (Working)'!V47,'Mediums (Working)'!W47,'Mediums (Working)'!X47)&lt;=$C$4),1,0),0)</f>
        <v>0</v>
      </c>
      <c r="AF47" s="75" t="n">
        <f aca="false">IF(AND(ISNUMBER('Mediums (Working)'!W47),ISNUMBER('Mediums (Working)'!X47),ISNUMBER('Mediums (Working)'!Y47)),IF(AND('Mediums (Working)'!W47&gt;=$C$5,MAX('Mediums (Working)'!W47,'Mediums (Working)'!X47,'Mediums (Working)'!Y47)-MIN('Mediums (Working)'!W47,'Mediums (Working)'!X47,'Mediums (Working)'!Y47)&lt;=$C$4),1,0),0)</f>
        <v>0</v>
      </c>
      <c r="AG47" s="75" t="n">
        <f aca="false">IF(AND(ISNUMBER('Mediums (Working)'!X47),ISNUMBER('Mediums (Working)'!Y47),ISNUMBER('Mediums (Working)'!Z47)),IF(AND('Mediums (Working)'!X47&gt;=$C$5,MAX('Mediums (Working)'!X47,'Mediums (Working)'!Y47,'Mediums (Working)'!Z47)-MIN('Mediums (Working)'!X47,'Mediums (Working)'!Y47,'Mediums (Working)'!Z47)&lt;=$C$4),1,0),0)</f>
        <v>0</v>
      </c>
      <c r="AH47" s="75" t="n">
        <f aca="false">IF(AND(ISNUMBER('Mediums (Working)'!Y47),ISNUMBER('Mediums (Working)'!Z47),ISNUMBER('Mediums (Working)'!AA47)),IF(AND('Mediums (Working)'!Y47&gt;=$C$5,MAX('Mediums (Working)'!Y47,'Mediums (Working)'!Z47,'Mediums (Working)'!AA47)-MIN('Mediums (Working)'!Y47,'Mediums (Working)'!Z47,'Mediums (Working)'!AA47)&lt;=$C$4),1,0),0)</f>
        <v>0</v>
      </c>
      <c r="AI47" s="75" t="n">
        <f aca="false">IF(AND(ISNUMBER('Mediums (Working)'!Z47),ISNUMBER('Mediums (Working)'!AA47),ISNUMBER('Mediums (Working)'!AB47)),IF(AND('Mediums (Working)'!Z47&gt;=$C$5,MAX('Mediums (Working)'!Z47,'Mediums (Working)'!AA47,'Mediums (Working)'!AB47)-MIN('Mediums (Working)'!Z47,'Mediums (Working)'!AA47,'Mediums (Working)'!AB47)&lt;=$C$4),1,0),0)</f>
        <v>0</v>
      </c>
      <c r="AJ47" s="75" t="n">
        <f aca="false">IF(AND(ISNUMBER('Mediums (Working)'!AA47),ISNUMBER('Mediums (Working)'!AB47),ISNUMBER('Mediums (Working)'!AC47)),IF(AND('Mediums (Working)'!AA47&gt;=$C$5,MAX('Mediums (Working)'!AA47,'Mediums (Working)'!AB47,'Mediums (Working)'!AC47)-MIN('Mediums (Working)'!AA47,'Mediums (Working)'!AB47,'Mediums (Working)'!AC47)&lt;=$C$4),1,0),0)</f>
        <v>0</v>
      </c>
      <c r="AK47" s="75" t="n">
        <f aca="false">IF(AND(ISNUMBER('Mediums (Working)'!AB47),ISNUMBER('Mediums (Working)'!AC47),ISNUMBER('Mediums (Working)'!AD47)),IF(AND('Mediums (Working)'!AB47&gt;=$C$5,MAX('Mediums (Working)'!AB47,'Mediums (Working)'!AC47,'Mediums (Working)'!AD47)-MIN('Mediums (Working)'!AB47,'Mediums (Working)'!AC47,'Mediums (Working)'!AD47)&lt;=$C$4),1,0),0)</f>
        <v>0</v>
      </c>
      <c r="AL47" s="75" t="n">
        <f aca="false">IF(AND(ISNUMBER('Mediums (Working)'!AC47),ISNUMBER('Mediums (Working)'!AD47),ISNUMBER('Mediums (Working)'!AE47)),IF(AND('Mediums (Working)'!AC47&gt;=$C$5,MAX('Mediums (Working)'!AC47,'Mediums (Working)'!AD47,'Mediums (Working)'!AE47)-MIN('Mediums (Working)'!AC47,'Mediums (Working)'!AD47,'Mediums (Working)'!AE47)&lt;=$C$4),1,0),0)</f>
        <v>0</v>
      </c>
      <c r="AM47" s="75" t="n">
        <f aca="false">IF(AND(ISNUMBER('Mediums (Working)'!AD47),ISNUMBER('Mediums (Working)'!AE47),ISNUMBER('Mediums (Working)'!AF47)),IF(AND('Mediums (Working)'!AD47&gt;=$C$5,MAX('Mediums (Working)'!AD47,'Mediums (Working)'!AE47,'Mediums (Working)'!AF47)-MIN('Mediums (Working)'!AD47,'Mediums (Working)'!AE47,'Mediums (Working)'!AF47)&lt;=$C$4),1,0),0)</f>
        <v>0</v>
      </c>
      <c r="AN47" s="75" t="n">
        <f aca="false">IF(AND(ISNUMBER('Mediums (Working)'!AE47),ISNUMBER('Mediums (Working)'!AF47),ISNUMBER('Mediums (Working)'!AG47)),IF(AND('Mediums (Working)'!AE47&gt;=$C$5,MAX('Mediums (Working)'!AE47,'Mediums (Working)'!AF47,'Mediums (Working)'!AG47)-MIN('Mediums (Working)'!AE47,'Mediums (Working)'!AF47,'Mediums (Working)'!AG47)&lt;=$C$4),1,0),0)</f>
        <v>0</v>
      </c>
      <c r="AO47" s="75" t="n">
        <f aca="false">IF(AND(ISNUMBER('Mediums (Working)'!AF47),ISNUMBER('Mediums (Working)'!AG47),ISNUMBER('Mediums (Working)'!AH47)),IF(AND('Mediums (Working)'!AF47&gt;=$C$5,MAX('Mediums (Working)'!AF47,'Mediums (Working)'!AG47,'Mediums (Working)'!AH47)-MIN('Mediums (Working)'!AF47,'Mediums (Working)'!AG47,'Mediums (Working)'!AH47)&lt;=$C$4),1,0),0)</f>
        <v>0</v>
      </c>
      <c r="AP47" s="75" t="n">
        <f aca="false">IF(AND(ISNUMBER('Mediums (Working)'!AG47),ISNUMBER('Mediums (Working)'!AH47),ISNUMBER('Mediums (Working)'!AI47)),IF(AND('Mediums (Working)'!AG47&gt;=$C$5,MAX('Mediums (Working)'!AG47,'Mediums (Working)'!AH47,'Mediums (Working)'!AI47)-MIN('Mediums (Working)'!AG47,'Mediums (Working)'!AH47,'Mediums (Working)'!AI47)&lt;=$C$4),1,0),0)</f>
        <v>0</v>
      </c>
      <c r="AQ47" s="75" t="n">
        <f aca="false">IF(AND(ISNUMBER('Mediums (Working)'!AH47),ISNUMBER('Mediums (Working)'!AI47),ISNUMBER('Mediums (Working)'!AJ47)),IF(AND('Mediums (Working)'!AH47&gt;=$C$5,MAX('Mediums (Working)'!AH47,'Mediums (Working)'!AI47,'Mediums (Working)'!AJ47)-MIN('Mediums (Working)'!AH47,'Mediums (Working)'!AI47,'Mediums (Working)'!AJ47)&lt;=$C$4),1,0),0)</f>
        <v>0</v>
      </c>
      <c r="AR47" s="75" t="n">
        <f aca="false">IF(AND(ISNUMBER('Mediums (Working)'!AI47),ISNUMBER('Mediums (Working)'!AJ47),ISNUMBER('Mediums (Working)'!AK47)),IF(AND('Mediums (Working)'!AI47&gt;=$C$5,MAX('Mediums (Working)'!AI47,'Mediums (Working)'!AJ47,'Mediums (Working)'!AK47)-MIN('Mediums (Working)'!AI47,'Mediums (Working)'!AJ47,'Mediums (Working)'!AK47)&lt;=$C$4),1,0),0)</f>
        <v>0</v>
      </c>
      <c r="AS47" s="75" t="n">
        <f aca="false">IF(AND(ISNUMBER('Mediums (Working)'!AJ47),ISNUMBER('Mediums (Working)'!AK47),ISNUMBER('Mediums (Working)'!AL47)),IF(AND('Mediums (Working)'!AJ47&gt;=$C$5,MAX('Mediums (Working)'!AJ47,'Mediums (Working)'!AK47,'Mediums (Working)'!AL47)-MIN('Mediums (Working)'!AJ47,'Mediums (Working)'!AK47,'Mediums (Working)'!AL47)&lt;=$C$4),1,0),0)</f>
        <v>0</v>
      </c>
      <c r="AT47" s="75" t="n">
        <f aca="false">IF(AND(ISNUMBER('Mediums (Working)'!AK47),ISNUMBER('Mediums (Working)'!AL47),ISNUMBER('Mediums (Working)'!AM47)),IF(AND('Mediums (Working)'!AK47&gt;=$C$5,MAX('Mediums (Working)'!AK47,'Mediums (Working)'!AL47,'Mediums (Working)'!AM47)-MIN('Mediums (Working)'!AK47,'Mediums (Working)'!AL47,'Mediums (Working)'!AM47)&lt;=$C$4),1,0),0)</f>
        <v>0</v>
      </c>
      <c r="AU47" s="75" t="n">
        <f aca="false">IF(AND(ISNUMBER('Mediums (Working)'!AL47),ISNUMBER('Mediums (Working)'!AM47),ISNUMBER('Mediums (Working)'!AN47)),IF(AND('Mediums (Working)'!AL47&gt;=$C$5,MAX('Mediums (Working)'!AL47,'Mediums (Working)'!AM47,'Mediums (Working)'!AN47)-MIN('Mediums (Working)'!AL47,'Mediums (Working)'!AM47,'Mediums (Working)'!AN47)&lt;=$C$4),1,0),0)</f>
        <v>0</v>
      </c>
      <c r="AV47" s="75" t="n">
        <f aca="false">IF(AND(ISNUMBER('Mediums (Working)'!AM47),ISNUMBER('Mediums (Working)'!AN47),ISNUMBER('Mediums (Working)'!AO47)),IF(AND('Mediums (Working)'!AM47&gt;=$C$5,MAX('Mediums (Working)'!AM47,'Mediums (Working)'!AN47,'Mediums (Working)'!AO47)-MIN('Mediums (Working)'!AM47,'Mediums (Working)'!AN47,'Mediums (Working)'!AO47)&lt;=$C$4),1,0),0)</f>
        <v>0</v>
      </c>
      <c r="AW47" s="75" t="n">
        <f aca="false">IF(AND(ISNUMBER('Mediums (Working)'!AN47),ISNUMBER('Mediums (Working)'!AO47),ISNUMBER('Mediums (Working)'!AP47)),IF(AND('Mediums (Working)'!AN47&gt;=$C$5,MAX('Mediums (Working)'!AN47,'Mediums (Working)'!AO47,'Mediums (Working)'!AP47)-MIN('Mediums (Working)'!AN47,'Mediums (Working)'!AO47,'Mediums (Working)'!AP47)&lt;=$C$4),1,0),0)</f>
        <v>0</v>
      </c>
      <c r="AX47" s="75" t="n">
        <f aca="false">IF(AND(ISNUMBER('Mediums (Working)'!AO47),ISNUMBER('Mediums (Working)'!AP47),ISNUMBER('Mediums (Working)'!AQ47)),IF(AND('Mediums (Working)'!AO47&gt;=$C$5,MAX('Mediums (Working)'!AO47,'Mediums (Working)'!AP47,'Mediums (Working)'!AQ47)-MIN('Mediums (Working)'!AO47,'Mediums (Working)'!AP47,'Mediums (Working)'!AQ47)&lt;=$C$4),1,0),0)</f>
        <v>0</v>
      </c>
      <c r="AY47" s="46" t="n">
        <v>0</v>
      </c>
      <c r="AZ47" s="46" t="n">
        <v>0</v>
      </c>
    </row>
    <row r="48" customFormat="false" ht="15" hidden="false" customHeight="false" outlineLevel="0" collapsed="false">
      <c r="A48" s="32" t="s">
        <v>289</v>
      </c>
      <c r="B48" s="33" t="s">
        <v>248</v>
      </c>
      <c r="C48" s="73" t="n">
        <f aca="false" t="array" ref="C48:C48">MIN(IF(ISNUMBER('Mediums (Working)'!$C$48:$AQ$48)*('Mediums (Working)'!$C$48:$AQ$48&gt;=$C$3),'Mediums (Working)'!$C$3:$AQ$3,999))</f>
        <v>999</v>
      </c>
      <c r="D48" s="73" t="n">
        <f aca="false">IFERROR(MATCH(1,L48:AZ48,0),999)</f>
        <v>39</v>
      </c>
      <c r="E48" s="73" t="n">
        <f aca="false">MIN(C48,D48)</f>
        <v>39</v>
      </c>
      <c r="F48" s="46" t="str">
        <f aca="false">IF(E48=999,"not finished by last scan",IF(C48&lt;=D48,"70 °F","stall"))</f>
        <v>stall</v>
      </c>
      <c r="G48" s="74" t="n">
        <f aca="false">IF(E48=999,"",INDEX('Mediums (Working)'!$C$608:$AQ$608,E48))</f>
        <v>46299.1501273148</v>
      </c>
      <c r="H48" s="47" t="n">
        <f aca="false">IF(E48=999,"",(G48-'Temp Bands'!$C$3)*24)</f>
        <v>12.6030555555556</v>
      </c>
      <c r="I48" s="48" t="n">
        <f aca="false">IF(E48=999,"",INDEX('Mediums (Working)'!$C$48:$AQ$48,E48))</f>
        <v>65.0111418666254</v>
      </c>
      <c r="L48" s="75" t="n">
        <f aca="false">IF(AND(ISNUMBER('Mediums (Working)'!C48),ISNUMBER('Mediums (Working)'!D48),ISNUMBER('Mediums (Working)'!E48)),IF(AND('Mediums (Working)'!C48&gt;=$C$5,MAX('Mediums (Working)'!C48,'Mediums (Working)'!D48,'Mediums (Working)'!E48)-MIN('Mediums (Working)'!C48,'Mediums (Working)'!D48,'Mediums (Working)'!E48)&lt;=$C$4),1,0),0)</f>
        <v>0</v>
      </c>
      <c r="M48" s="75" t="n">
        <f aca="false">IF(AND(ISNUMBER('Mediums (Working)'!D48),ISNUMBER('Mediums (Working)'!E48),ISNUMBER('Mediums (Working)'!F48)),IF(AND('Mediums (Working)'!D48&gt;=$C$5,MAX('Mediums (Working)'!D48,'Mediums (Working)'!E48,'Mediums (Working)'!F48)-MIN('Mediums (Working)'!D48,'Mediums (Working)'!E48,'Mediums (Working)'!F48)&lt;=$C$4),1,0),0)</f>
        <v>0</v>
      </c>
      <c r="N48" s="75" t="n">
        <f aca="false">IF(AND(ISNUMBER('Mediums (Working)'!E48),ISNUMBER('Mediums (Working)'!F48),ISNUMBER('Mediums (Working)'!G48)),IF(AND('Mediums (Working)'!E48&gt;=$C$5,MAX('Mediums (Working)'!E48,'Mediums (Working)'!F48,'Mediums (Working)'!G48)-MIN('Mediums (Working)'!E48,'Mediums (Working)'!F48,'Mediums (Working)'!G48)&lt;=$C$4),1,0),0)</f>
        <v>0</v>
      </c>
      <c r="O48" s="75" t="n">
        <f aca="false">IF(AND(ISNUMBER('Mediums (Working)'!F48),ISNUMBER('Mediums (Working)'!G48),ISNUMBER('Mediums (Working)'!H48)),IF(AND('Mediums (Working)'!F48&gt;=$C$5,MAX('Mediums (Working)'!F48,'Mediums (Working)'!G48,'Mediums (Working)'!H48)-MIN('Mediums (Working)'!F48,'Mediums (Working)'!G48,'Mediums (Working)'!H48)&lt;=$C$4),1,0),0)</f>
        <v>0</v>
      </c>
      <c r="P48" s="75" t="n">
        <f aca="false">IF(AND(ISNUMBER('Mediums (Working)'!G48),ISNUMBER('Mediums (Working)'!H48),ISNUMBER('Mediums (Working)'!I48)),IF(AND('Mediums (Working)'!G48&gt;=$C$5,MAX('Mediums (Working)'!G48,'Mediums (Working)'!H48,'Mediums (Working)'!I48)-MIN('Mediums (Working)'!G48,'Mediums (Working)'!H48,'Mediums (Working)'!I48)&lt;=$C$4),1,0),0)</f>
        <v>0</v>
      </c>
      <c r="Q48" s="75" t="n">
        <f aca="false">IF(AND(ISNUMBER('Mediums (Working)'!H48),ISNUMBER('Mediums (Working)'!I48),ISNUMBER('Mediums (Working)'!J48)),IF(AND('Mediums (Working)'!H48&gt;=$C$5,MAX('Mediums (Working)'!H48,'Mediums (Working)'!I48,'Mediums (Working)'!J48)-MIN('Mediums (Working)'!H48,'Mediums (Working)'!I48,'Mediums (Working)'!J48)&lt;=$C$4),1,0),0)</f>
        <v>0</v>
      </c>
      <c r="R48" s="75" t="n">
        <f aca="false">IF(AND(ISNUMBER('Mediums (Working)'!I48),ISNUMBER('Mediums (Working)'!J48),ISNUMBER('Mediums (Working)'!K48)),IF(AND('Mediums (Working)'!I48&gt;=$C$5,MAX('Mediums (Working)'!I48,'Mediums (Working)'!J48,'Mediums (Working)'!K48)-MIN('Mediums (Working)'!I48,'Mediums (Working)'!J48,'Mediums (Working)'!K48)&lt;=$C$4),1,0),0)</f>
        <v>0</v>
      </c>
      <c r="S48" s="75" t="n">
        <f aca="false">IF(AND(ISNUMBER('Mediums (Working)'!J48),ISNUMBER('Mediums (Working)'!K48),ISNUMBER('Mediums (Working)'!L48)),IF(AND('Mediums (Working)'!J48&gt;=$C$5,MAX('Mediums (Working)'!J48,'Mediums (Working)'!K48,'Mediums (Working)'!L48)-MIN('Mediums (Working)'!J48,'Mediums (Working)'!K48,'Mediums (Working)'!L48)&lt;=$C$4),1,0),0)</f>
        <v>0</v>
      </c>
      <c r="T48" s="75" t="n">
        <f aca="false">IF(AND(ISNUMBER('Mediums (Working)'!K48),ISNUMBER('Mediums (Working)'!L48),ISNUMBER('Mediums (Working)'!M48)),IF(AND('Mediums (Working)'!K48&gt;=$C$5,MAX('Mediums (Working)'!K48,'Mediums (Working)'!L48,'Mediums (Working)'!M48)-MIN('Mediums (Working)'!K48,'Mediums (Working)'!L48,'Mediums (Working)'!M48)&lt;=$C$4),1,0),0)</f>
        <v>0</v>
      </c>
      <c r="U48" s="75" t="n">
        <f aca="false">IF(AND(ISNUMBER('Mediums (Working)'!L48),ISNUMBER('Mediums (Working)'!M48),ISNUMBER('Mediums (Working)'!N48)),IF(AND('Mediums (Working)'!L48&gt;=$C$5,MAX('Mediums (Working)'!L48,'Mediums (Working)'!M48,'Mediums (Working)'!N48)-MIN('Mediums (Working)'!L48,'Mediums (Working)'!M48,'Mediums (Working)'!N48)&lt;=$C$4),1,0),0)</f>
        <v>0</v>
      </c>
      <c r="V48" s="75" t="n">
        <f aca="false">IF(AND(ISNUMBER('Mediums (Working)'!M48),ISNUMBER('Mediums (Working)'!N48),ISNUMBER('Mediums (Working)'!O48)),IF(AND('Mediums (Working)'!M48&gt;=$C$5,MAX('Mediums (Working)'!M48,'Mediums (Working)'!N48,'Mediums (Working)'!O48)-MIN('Mediums (Working)'!M48,'Mediums (Working)'!N48,'Mediums (Working)'!O48)&lt;=$C$4),1,0),0)</f>
        <v>0</v>
      </c>
      <c r="W48" s="75" t="n">
        <f aca="false">IF(AND(ISNUMBER('Mediums (Working)'!N48),ISNUMBER('Mediums (Working)'!O48),ISNUMBER('Mediums (Working)'!P48)),IF(AND('Mediums (Working)'!N48&gt;=$C$5,MAX('Mediums (Working)'!N48,'Mediums (Working)'!O48,'Mediums (Working)'!P48)-MIN('Mediums (Working)'!N48,'Mediums (Working)'!O48,'Mediums (Working)'!P48)&lt;=$C$4),1,0),0)</f>
        <v>0</v>
      </c>
      <c r="X48" s="75" t="n">
        <f aca="false">IF(AND(ISNUMBER('Mediums (Working)'!O48),ISNUMBER('Mediums (Working)'!P48),ISNUMBER('Mediums (Working)'!Q48)),IF(AND('Mediums (Working)'!O48&gt;=$C$5,MAX('Mediums (Working)'!O48,'Mediums (Working)'!P48,'Mediums (Working)'!Q48)-MIN('Mediums (Working)'!O48,'Mediums (Working)'!P48,'Mediums (Working)'!Q48)&lt;=$C$4),1,0),0)</f>
        <v>0</v>
      </c>
      <c r="Y48" s="75" t="n">
        <f aca="false">IF(AND(ISNUMBER('Mediums (Working)'!P48),ISNUMBER('Mediums (Working)'!Q48),ISNUMBER('Mediums (Working)'!R48)),IF(AND('Mediums (Working)'!P48&gt;=$C$5,MAX('Mediums (Working)'!P48,'Mediums (Working)'!Q48,'Mediums (Working)'!R48)-MIN('Mediums (Working)'!P48,'Mediums (Working)'!Q48,'Mediums (Working)'!R48)&lt;=$C$4),1,0),0)</f>
        <v>0</v>
      </c>
      <c r="Z48" s="75" t="n">
        <f aca="false">IF(AND(ISNUMBER('Mediums (Working)'!Q48),ISNUMBER('Mediums (Working)'!R48),ISNUMBER('Mediums (Working)'!S48)),IF(AND('Mediums (Working)'!Q48&gt;=$C$5,MAX('Mediums (Working)'!Q48,'Mediums (Working)'!R48,'Mediums (Working)'!S48)-MIN('Mediums (Working)'!Q48,'Mediums (Working)'!R48,'Mediums (Working)'!S48)&lt;=$C$4),1,0),0)</f>
        <v>0</v>
      </c>
      <c r="AA48" s="75" t="n">
        <f aca="false">IF(AND(ISNUMBER('Mediums (Working)'!R48),ISNUMBER('Mediums (Working)'!S48),ISNUMBER('Mediums (Working)'!T48)),IF(AND('Mediums (Working)'!R48&gt;=$C$5,MAX('Mediums (Working)'!R48,'Mediums (Working)'!S48,'Mediums (Working)'!T48)-MIN('Mediums (Working)'!R48,'Mediums (Working)'!S48,'Mediums (Working)'!T48)&lt;=$C$4),1,0),0)</f>
        <v>0</v>
      </c>
      <c r="AB48" s="75" t="n">
        <f aca="false">IF(AND(ISNUMBER('Mediums (Working)'!S48),ISNUMBER('Mediums (Working)'!T48),ISNUMBER('Mediums (Working)'!U48)),IF(AND('Mediums (Working)'!S48&gt;=$C$5,MAX('Mediums (Working)'!S48,'Mediums (Working)'!T48,'Mediums (Working)'!U48)-MIN('Mediums (Working)'!S48,'Mediums (Working)'!T48,'Mediums (Working)'!U48)&lt;=$C$4),1,0),0)</f>
        <v>0</v>
      </c>
      <c r="AC48" s="75" t="n">
        <f aca="false">IF(AND(ISNUMBER('Mediums (Working)'!T48),ISNUMBER('Mediums (Working)'!U48),ISNUMBER('Mediums (Working)'!V48)),IF(AND('Mediums (Working)'!T48&gt;=$C$5,MAX('Mediums (Working)'!T48,'Mediums (Working)'!U48,'Mediums (Working)'!V48)-MIN('Mediums (Working)'!T48,'Mediums (Working)'!U48,'Mediums (Working)'!V48)&lt;=$C$4),1,0),0)</f>
        <v>0</v>
      </c>
      <c r="AD48" s="75" t="n">
        <f aca="false">IF(AND(ISNUMBER('Mediums (Working)'!U48),ISNUMBER('Mediums (Working)'!V48),ISNUMBER('Mediums (Working)'!W48)),IF(AND('Mediums (Working)'!U48&gt;=$C$5,MAX('Mediums (Working)'!U48,'Mediums (Working)'!V48,'Mediums (Working)'!W48)-MIN('Mediums (Working)'!U48,'Mediums (Working)'!V48,'Mediums (Working)'!W48)&lt;=$C$4),1,0),0)</f>
        <v>0</v>
      </c>
      <c r="AE48" s="75" t="n">
        <f aca="false">IF(AND(ISNUMBER('Mediums (Working)'!V48),ISNUMBER('Mediums (Working)'!W48),ISNUMBER('Mediums (Working)'!X48)),IF(AND('Mediums (Working)'!V48&gt;=$C$5,MAX('Mediums (Working)'!V48,'Mediums (Working)'!W48,'Mediums (Working)'!X48)-MIN('Mediums (Working)'!V48,'Mediums (Working)'!W48,'Mediums (Working)'!X48)&lt;=$C$4),1,0),0)</f>
        <v>0</v>
      </c>
      <c r="AF48" s="75" t="n">
        <f aca="false">IF(AND(ISNUMBER('Mediums (Working)'!W48),ISNUMBER('Mediums (Working)'!X48),ISNUMBER('Mediums (Working)'!Y48)),IF(AND('Mediums (Working)'!W48&gt;=$C$5,MAX('Mediums (Working)'!W48,'Mediums (Working)'!X48,'Mediums (Working)'!Y48)-MIN('Mediums (Working)'!W48,'Mediums (Working)'!X48,'Mediums (Working)'!Y48)&lt;=$C$4),1,0),0)</f>
        <v>0</v>
      </c>
      <c r="AG48" s="75" t="n">
        <f aca="false">IF(AND(ISNUMBER('Mediums (Working)'!X48),ISNUMBER('Mediums (Working)'!Y48),ISNUMBER('Mediums (Working)'!Z48)),IF(AND('Mediums (Working)'!X48&gt;=$C$5,MAX('Mediums (Working)'!X48,'Mediums (Working)'!Y48,'Mediums (Working)'!Z48)-MIN('Mediums (Working)'!X48,'Mediums (Working)'!Y48,'Mediums (Working)'!Z48)&lt;=$C$4),1,0),0)</f>
        <v>0</v>
      </c>
      <c r="AH48" s="75" t="n">
        <f aca="false">IF(AND(ISNUMBER('Mediums (Working)'!Y48),ISNUMBER('Mediums (Working)'!Z48),ISNUMBER('Mediums (Working)'!AA48)),IF(AND('Mediums (Working)'!Y48&gt;=$C$5,MAX('Mediums (Working)'!Y48,'Mediums (Working)'!Z48,'Mediums (Working)'!AA48)-MIN('Mediums (Working)'!Y48,'Mediums (Working)'!Z48,'Mediums (Working)'!AA48)&lt;=$C$4),1,0),0)</f>
        <v>0</v>
      </c>
      <c r="AI48" s="75" t="n">
        <f aca="false">IF(AND(ISNUMBER('Mediums (Working)'!Z48),ISNUMBER('Mediums (Working)'!AA48),ISNUMBER('Mediums (Working)'!AB48)),IF(AND('Mediums (Working)'!Z48&gt;=$C$5,MAX('Mediums (Working)'!Z48,'Mediums (Working)'!AA48,'Mediums (Working)'!AB48)-MIN('Mediums (Working)'!Z48,'Mediums (Working)'!AA48,'Mediums (Working)'!AB48)&lt;=$C$4),1,0),0)</f>
        <v>0</v>
      </c>
      <c r="AJ48" s="75" t="n">
        <f aca="false">IF(AND(ISNUMBER('Mediums (Working)'!AA48),ISNUMBER('Mediums (Working)'!AB48),ISNUMBER('Mediums (Working)'!AC48)),IF(AND('Mediums (Working)'!AA48&gt;=$C$5,MAX('Mediums (Working)'!AA48,'Mediums (Working)'!AB48,'Mediums (Working)'!AC48)-MIN('Mediums (Working)'!AA48,'Mediums (Working)'!AB48,'Mediums (Working)'!AC48)&lt;=$C$4),1,0),0)</f>
        <v>0</v>
      </c>
      <c r="AK48" s="75" t="n">
        <f aca="false">IF(AND(ISNUMBER('Mediums (Working)'!AB48),ISNUMBER('Mediums (Working)'!AC48),ISNUMBER('Mediums (Working)'!AD48)),IF(AND('Mediums (Working)'!AB48&gt;=$C$5,MAX('Mediums (Working)'!AB48,'Mediums (Working)'!AC48,'Mediums (Working)'!AD48)-MIN('Mediums (Working)'!AB48,'Mediums (Working)'!AC48,'Mediums (Working)'!AD48)&lt;=$C$4),1,0),0)</f>
        <v>0</v>
      </c>
      <c r="AL48" s="75" t="n">
        <f aca="false">IF(AND(ISNUMBER('Mediums (Working)'!AC48),ISNUMBER('Mediums (Working)'!AD48),ISNUMBER('Mediums (Working)'!AE48)),IF(AND('Mediums (Working)'!AC48&gt;=$C$5,MAX('Mediums (Working)'!AC48,'Mediums (Working)'!AD48,'Mediums (Working)'!AE48)-MIN('Mediums (Working)'!AC48,'Mediums (Working)'!AD48,'Mediums (Working)'!AE48)&lt;=$C$4),1,0),0)</f>
        <v>0</v>
      </c>
      <c r="AM48" s="75" t="n">
        <f aca="false">IF(AND(ISNUMBER('Mediums (Working)'!AD48),ISNUMBER('Mediums (Working)'!AE48),ISNUMBER('Mediums (Working)'!AF48)),IF(AND('Mediums (Working)'!AD48&gt;=$C$5,MAX('Mediums (Working)'!AD48,'Mediums (Working)'!AE48,'Mediums (Working)'!AF48)-MIN('Mediums (Working)'!AD48,'Mediums (Working)'!AE48,'Mediums (Working)'!AF48)&lt;=$C$4),1,0),0)</f>
        <v>0</v>
      </c>
      <c r="AN48" s="75" t="n">
        <f aca="false">IF(AND(ISNUMBER('Mediums (Working)'!AE48),ISNUMBER('Mediums (Working)'!AF48),ISNUMBER('Mediums (Working)'!AG48)),IF(AND('Mediums (Working)'!AE48&gt;=$C$5,MAX('Mediums (Working)'!AE48,'Mediums (Working)'!AF48,'Mediums (Working)'!AG48)-MIN('Mediums (Working)'!AE48,'Mediums (Working)'!AF48,'Mediums (Working)'!AG48)&lt;=$C$4),1,0),0)</f>
        <v>0</v>
      </c>
      <c r="AO48" s="75" t="n">
        <f aca="false">IF(AND(ISNUMBER('Mediums (Working)'!AF48),ISNUMBER('Mediums (Working)'!AG48),ISNUMBER('Mediums (Working)'!AH48)),IF(AND('Mediums (Working)'!AF48&gt;=$C$5,MAX('Mediums (Working)'!AF48,'Mediums (Working)'!AG48,'Mediums (Working)'!AH48)-MIN('Mediums (Working)'!AF48,'Mediums (Working)'!AG48,'Mediums (Working)'!AH48)&lt;=$C$4),1,0),0)</f>
        <v>0</v>
      </c>
      <c r="AP48" s="75" t="n">
        <f aca="false">IF(AND(ISNUMBER('Mediums (Working)'!AG48),ISNUMBER('Mediums (Working)'!AH48),ISNUMBER('Mediums (Working)'!AI48)),IF(AND('Mediums (Working)'!AG48&gt;=$C$5,MAX('Mediums (Working)'!AG48,'Mediums (Working)'!AH48,'Mediums (Working)'!AI48)-MIN('Mediums (Working)'!AG48,'Mediums (Working)'!AH48,'Mediums (Working)'!AI48)&lt;=$C$4),1,0),0)</f>
        <v>0</v>
      </c>
      <c r="AQ48" s="75" t="n">
        <f aca="false">IF(AND(ISNUMBER('Mediums (Working)'!AH48),ISNUMBER('Mediums (Working)'!AI48),ISNUMBER('Mediums (Working)'!AJ48)),IF(AND('Mediums (Working)'!AH48&gt;=$C$5,MAX('Mediums (Working)'!AH48,'Mediums (Working)'!AI48,'Mediums (Working)'!AJ48)-MIN('Mediums (Working)'!AH48,'Mediums (Working)'!AI48,'Mediums (Working)'!AJ48)&lt;=$C$4),1,0),0)</f>
        <v>0</v>
      </c>
      <c r="AR48" s="75" t="n">
        <f aca="false">IF(AND(ISNUMBER('Mediums (Working)'!AI48),ISNUMBER('Mediums (Working)'!AJ48),ISNUMBER('Mediums (Working)'!AK48)),IF(AND('Mediums (Working)'!AI48&gt;=$C$5,MAX('Mediums (Working)'!AI48,'Mediums (Working)'!AJ48,'Mediums (Working)'!AK48)-MIN('Mediums (Working)'!AI48,'Mediums (Working)'!AJ48,'Mediums (Working)'!AK48)&lt;=$C$4),1,0),0)</f>
        <v>0</v>
      </c>
      <c r="AS48" s="75" t="n">
        <f aca="false">IF(AND(ISNUMBER('Mediums (Working)'!AJ48),ISNUMBER('Mediums (Working)'!AK48),ISNUMBER('Mediums (Working)'!AL48)),IF(AND('Mediums (Working)'!AJ48&gt;=$C$5,MAX('Mediums (Working)'!AJ48,'Mediums (Working)'!AK48,'Mediums (Working)'!AL48)-MIN('Mediums (Working)'!AJ48,'Mediums (Working)'!AK48,'Mediums (Working)'!AL48)&lt;=$C$4),1,0),0)</f>
        <v>0</v>
      </c>
      <c r="AT48" s="75" t="n">
        <f aca="false">IF(AND(ISNUMBER('Mediums (Working)'!AK48),ISNUMBER('Mediums (Working)'!AL48),ISNUMBER('Mediums (Working)'!AM48)),IF(AND('Mediums (Working)'!AK48&gt;=$C$5,MAX('Mediums (Working)'!AK48,'Mediums (Working)'!AL48,'Mediums (Working)'!AM48)-MIN('Mediums (Working)'!AK48,'Mediums (Working)'!AL48,'Mediums (Working)'!AM48)&lt;=$C$4),1,0),0)</f>
        <v>0</v>
      </c>
      <c r="AU48" s="75" t="n">
        <f aca="false">IF(AND(ISNUMBER('Mediums (Working)'!AL48),ISNUMBER('Mediums (Working)'!AM48),ISNUMBER('Mediums (Working)'!AN48)),IF(AND('Mediums (Working)'!AL48&gt;=$C$5,MAX('Mediums (Working)'!AL48,'Mediums (Working)'!AM48,'Mediums (Working)'!AN48)-MIN('Mediums (Working)'!AL48,'Mediums (Working)'!AM48,'Mediums (Working)'!AN48)&lt;=$C$4),1,0),0)</f>
        <v>0</v>
      </c>
      <c r="AV48" s="75" t="n">
        <f aca="false">IF(AND(ISNUMBER('Mediums (Working)'!AM48),ISNUMBER('Mediums (Working)'!AN48),ISNUMBER('Mediums (Working)'!AO48)),IF(AND('Mediums (Working)'!AM48&gt;=$C$5,MAX('Mediums (Working)'!AM48,'Mediums (Working)'!AN48,'Mediums (Working)'!AO48)-MIN('Mediums (Working)'!AM48,'Mediums (Working)'!AN48,'Mediums (Working)'!AO48)&lt;=$C$4),1,0),0)</f>
        <v>0</v>
      </c>
      <c r="AW48" s="75" t="n">
        <f aca="false">IF(AND(ISNUMBER('Mediums (Working)'!AN48),ISNUMBER('Mediums (Working)'!AO48),ISNUMBER('Mediums (Working)'!AP48)),IF(AND('Mediums (Working)'!AN48&gt;=$C$5,MAX('Mediums (Working)'!AN48,'Mediums (Working)'!AO48,'Mediums (Working)'!AP48)-MIN('Mediums (Working)'!AN48,'Mediums (Working)'!AO48,'Mediums (Working)'!AP48)&lt;=$C$4),1,0),0)</f>
        <v>0</v>
      </c>
      <c r="AX48" s="75" t="n">
        <f aca="false">IF(AND(ISNUMBER('Mediums (Working)'!AO48),ISNUMBER('Mediums (Working)'!AP48),ISNUMBER('Mediums (Working)'!AQ48)),IF(AND('Mediums (Working)'!AO48&gt;=$C$5,MAX('Mediums (Working)'!AO48,'Mediums (Working)'!AP48,'Mediums (Working)'!AQ48)-MIN('Mediums (Working)'!AO48,'Mediums (Working)'!AP48,'Mediums (Working)'!AQ48)&lt;=$C$4),1,0),0)</f>
        <v>1</v>
      </c>
      <c r="AY48" s="46" t="n">
        <v>0</v>
      </c>
      <c r="AZ48" s="46" t="n">
        <v>0</v>
      </c>
    </row>
    <row r="49" customFormat="false" ht="15" hidden="false" customHeight="false" outlineLevel="0" collapsed="false">
      <c r="A49" s="32" t="s">
        <v>292</v>
      </c>
      <c r="B49" s="33" t="s">
        <v>248</v>
      </c>
      <c r="C49" s="73" t="n">
        <f aca="false" t="array" ref="C49:C49">MIN(IF(ISNUMBER('Mediums (Working)'!$C$49:$AQ$49)*('Mediums (Working)'!$C$49:$AQ$49&gt;=$C$3),'Mediums (Working)'!$C$3:$AQ$3,999))</f>
        <v>999</v>
      </c>
      <c r="D49" s="73" t="n">
        <f aca="false">IFERROR(MATCH(1,L49:AZ49,0),999)</f>
        <v>999</v>
      </c>
      <c r="E49" s="73" t="n">
        <f aca="false">MIN(C49,D49)</f>
        <v>999</v>
      </c>
      <c r="F49" s="46" t="str">
        <f aca="false">IF(E49=999,"not finished by last scan",IF(C49&lt;=D49,"70 °F","stall"))</f>
        <v>not finished by last scan</v>
      </c>
      <c r="G49" s="74" t="str">
        <f aca="false">IF(E49=999,"",INDEX('Mediums (Working)'!$C$609:$AQ$609,E49))</f>
        <v/>
      </c>
      <c r="H49" s="47" t="str">
        <f aca="false">IF(E49=999,"",(G49-'Temp Bands'!$C$3)*24)</f>
        <v/>
      </c>
      <c r="I49" s="48" t="str">
        <f aca="false">IF(E49=999,"",INDEX('Mediums (Working)'!$C$49:$AQ$49,E49))</f>
        <v/>
      </c>
      <c r="L49" s="75" t="n">
        <f aca="false">IF(AND(ISNUMBER('Mediums (Working)'!C49),ISNUMBER('Mediums (Working)'!D49),ISNUMBER('Mediums (Working)'!E49)),IF(AND('Mediums (Working)'!C49&gt;=$C$5,MAX('Mediums (Working)'!C49,'Mediums (Working)'!D49,'Mediums (Working)'!E49)-MIN('Mediums (Working)'!C49,'Mediums (Working)'!D49,'Mediums (Working)'!E49)&lt;=$C$4),1,0),0)</f>
        <v>0</v>
      </c>
      <c r="M49" s="75" t="n">
        <f aca="false">IF(AND(ISNUMBER('Mediums (Working)'!D49),ISNUMBER('Mediums (Working)'!E49),ISNUMBER('Mediums (Working)'!F49)),IF(AND('Mediums (Working)'!D49&gt;=$C$5,MAX('Mediums (Working)'!D49,'Mediums (Working)'!E49,'Mediums (Working)'!F49)-MIN('Mediums (Working)'!D49,'Mediums (Working)'!E49,'Mediums (Working)'!F49)&lt;=$C$4),1,0),0)</f>
        <v>0</v>
      </c>
      <c r="N49" s="75" t="n">
        <f aca="false">IF(AND(ISNUMBER('Mediums (Working)'!E49),ISNUMBER('Mediums (Working)'!F49),ISNUMBER('Mediums (Working)'!G49)),IF(AND('Mediums (Working)'!E49&gt;=$C$5,MAX('Mediums (Working)'!E49,'Mediums (Working)'!F49,'Mediums (Working)'!G49)-MIN('Mediums (Working)'!E49,'Mediums (Working)'!F49,'Mediums (Working)'!G49)&lt;=$C$4),1,0),0)</f>
        <v>0</v>
      </c>
      <c r="O49" s="75" t="n">
        <f aca="false">IF(AND(ISNUMBER('Mediums (Working)'!F49),ISNUMBER('Mediums (Working)'!G49),ISNUMBER('Mediums (Working)'!H49)),IF(AND('Mediums (Working)'!F49&gt;=$C$5,MAX('Mediums (Working)'!F49,'Mediums (Working)'!G49,'Mediums (Working)'!H49)-MIN('Mediums (Working)'!F49,'Mediums (Working)'!G49,'Mediums (Working)'!H49)&lt;=$C$4),1,0),0)</f>
        <v>0</v>
      </c>
      <c r="P49" s="75" t="n">
        <f aca="false">IF(AND(ISNUMBER('Mediums (Working)'!G49),ISNUMBER('Mediums (Working)'!H49),ISNUMBER('Mediums (Working)'!I49)),IF(AND('Mediums (Working)'!G49&gt;=$C$5,MAX('Mediums (Working)'!G49,'Mediums (Working)'!H49,'Mediums (Working)'!I49)-MIN('Mediums (Working)'!G49,'Mediums (Working)'!H49,'Mediums (Working)'!I49)&lt;=$C$4),1,0),0)</f>
        <v>0</v>
      </c>
      <c r="Q49" s="75" t="n">
        <f aca="false">IF(AND(ISNUMBER('Mediums (Working)'!H49),ISNUMBER('Mediums (Working)'!I49),ISNUMBER('Mediums (Working)'!J49)),IF(AND('Mediums (Working)'!H49&gt;=$C$5,MAX('Mediums (Working)'!H49,'Mediums (Working)'!I49,'Mediums (Working)'!J49)-MIN('Mediums (Working)'!H49,'Mediums (Working)'!I49,'Mediums (Working)'!J49)&lt;=$C$4),1,0),0)</f>
        <v>0</v>
      </c>
      <c r="R49" s="75" t="n">
        <f aca="false">IF(AND(ISNUMBER('Mediums (Working)'!I49),ISNUMBER('Mediums (Working)'!J49),ISNUMBER('Mediums (Working)'!K49)),IF(AND('Mediums (Working)'!I49&gt;=$C$5,MAX('Mediums (Working)'!I49,'Mediums (Working)'!J49,'Mediums (Working)'!K49)-MIN('Mediums (Working)'!I49,'Mediums (Working)'!J49,'Mediums (Working)'!K49)&lt;=$C$4),1,0),0)</f>
        <v>0</v>
      </c>
      <c r="S49" s="75" t="n">
        <f aca="false">IF(AND(ISNUMBER('Mediums (Working)'!J49),ISNUMBER('Mediums (Working)'!K49),ISNUMBER('Mediums (Working)'!L49)),IF(AND('Mediums (Working)'!J49&gt;=$C$5,MAX('Mediums (Working)'!J49,'Mediums (Working)'!K49,'Mediums (Working)'!L49)-MIN('Mediums (Working)'!J49,'Mediums (Working)'!K49,'Mediums (Working)'!L49)&lt;=$C$4),1,0),0)</f>
        <v>0</v>
      </c>
      <c r="T49" s="75" t="n">
        <f aca="false">IF(AND(ISNUMBER('Mediums (Working)'!K49),ISNUMBER('Mediums (Working)'!L49),ISNUMBER('Mediums (Working)'!M49)),IF(AND('Mediums (Working)'!K49&gt;=$C$5,MAX('Mediums (Working)'!K49,'Mediums (Working)'!L49,'Mediums (Working)'!M49)-MIN('Mediums (Working)'!K49,'Mediums (Working)'!L49,'Mediums (Working)'!M49)&lt;=$C$4),1,0),0)</f>
        <v>0</v>
      </c>
      <c r="U49" s="75" t="n">
        <f aca="false">IF(AND(ISNUMBER('Mediums (Working)'!L49),ISNUMBER('Mediums (Working)'!M49),ISNUMBER('Mediums (Working)'!N49)),IF(AND('Mediums (Working)'!L49&gt;=$C$5,MAX('Mediums (Working)'!L49,'Mediums (Working)'!M49,'Mediums (Working)'!N49)-MIN('Mediums (Working)'!L49,'Mediums (Working)'!M49,'Mediums (Working)'!N49)&lt;=$C$4),1,0),0)</f>
        <v>0</v>
      </c>
      <c r="V49" s="75" t="n">
        <f aca="false">IF(AND(ISNUMBER('Mediums (Working)'!M49),ISNUMBER('Mediums (Working)'!N49),ISNUMBER('Mediums (Working)'!O49)),IF(AND('Mediums (Working)'!M49&gt;=$C$5,MAX('Mediums (Working)'!M49,'Mediums (Working)'!N49,'Mediums (Working)'!O49)-MIN('Mediums (Working)'!M49,'Mediums (Working)'!N49,'Mediums (Working)'!O49)&lt;=$C$4),1,0),0)</f>
        <v>0</v>
      </c>
      <c r="W49" s="75" t="n">
        <f aca="false">IF(AND(ISNUMBER('Mediums (Working)'!N49),ISNUMBER('Mediums (Working)'!O49),ISNUMBER('Mediums (Working)'!P49)),IF(AND('Mediums (Working)'!N49&gt;=$C$5,MAX('Mediums (Working)'!N49,'Mediums (Working)'!O49,'Mediums (Working)'!P49)-MIN('Mediums (Working)'!N49,'Mediums (Working)'!O49,'Mediums (Working)'!P49)&lt;=$C$4),1,0),0)</f>
        <v>0</v>
      </c>
      <c r="X49" s="75" t="n">
        <f aca="false">IF(AND(ISNUMBER('Mediums (Working)'!O49),ISNUMBER('Mediums (Working)'!P49),ISNUMBER('Mediums (Working)'!Q49)),IF(AND('Mediums (Working)'!O49&gt;=$C$5,MAX('Mediums (Working)'!O49,'Mediums (Working)'!P49,'Mediums (Working)'!Q49)-MIN('Mediums (Working)'!O49,'Mediums (Working)'!P49,'Mediums (Working)'!Q49)&lt;=$C$4),1,0),0)</f>
        <v>0</v>
      </c>
      <c r="Y49" s="75" t="n">
        <f aca="false">IF(AND(ISNUMBER('Mediums (Working)'!P49),ISNUMBER('Mediums (Working)'!Q49),ISNUMBER('Mediums (Working)'!R49)),IF(AND('Mediums (Working)'!P49&gt;=$C$5,MAX('Mediums (Working)'!P49,'Mediums (Working)'!Q49,'Mediums (Working)'!R49)-MIN('Mediums (Working)'!P49,'Mediums (Working)'!Q49,'Mediums (Working)'!R49)&lt;=$C$4),1,0),0)</f>
        <v>0</v>
      </c>
      <c r="Z49" s="75" t="n">
        <f aca="false">IF(AND(ISNUMBER('Mediums (Working)'!Q49),ISNUMBER('Mediums (Working)'!R49),ISNUMBER('Mediums (Working)'!S49)),IF(AND('Mediums (Working)'!Q49&gt;=$C$5,MAX('Mediums (Working)'!Q49,'Mediums (Working)'!R49,'Mediums (Working)'!S49)-MIN('Mediums (Working)'!Q49,'Mediums (Working)'!R49,'Mediums (Working)'!S49)&lt;=$C$4),1,0),0)</f>
        <v>0</v>
      </c>
      <c r="AA49" s="75" t="n">
        <f aca="false">IF(AND(ISNUMBER('Mediums (Working)'!R49),ISNUMBER('Mediums (Working)'!S49),ISNUMBER('Mediums (Working)'!T49)),IF(AND('Mediums (Working)'!R49&gt;=$C$5,MAX('Mediums (Working)'!R49,'Mediums (Working)'!S49,'Mediums (Working)'!T49)-MIN('Mediums (Working)'!R49,'Mediums (Working)'!S49,'Mediums (Working)'!T49)&lt;=$C$4),1,0),0)</f>
        <v>0</v>
      </c>
      <c r="AB49" s="75" t="n">
        <f aca="false">IF(AND(ISNUMBER('Mediums (Working)'!S49),ISNUMBER('Mediums (Working)'!T49),ISNUMBER('Mediums (Working)'!U49)),IF(AND('Mediums (Working)'!S49&gt;=$C$5,MAX('Mediums (Working)'!S49,'Mediums (Working)'!T49,'Mediums (Working)'!U49)-MIN('Mediums (Working)'!S49,'Mediums (Working)'!T49,'Mediums (Working)'!U49)&lt;=$C$4),1,0),0)</f>
        <v>0</v>
      </c>
      <c r="AC49" s="75" t="n">
        <f aca="false">IF(AND(ISNUMBER('Mediums (Working)'!T49),ISNUMBER('Mediums (Working)'!U49),ISNUMBER('Mediums (Working)'!V49)),IF(AND('Mediums (Working)'!T49&gt;=$C$5,MAX('Mediums (Working)'!T49,'Mediums (Working)'!U49,'Mediums (Working)'!V49)-MIN('Mediums (Working)'!T49,'Mediums (Working)'!U49,'Mediums (Working)'!V49)&lt;=$C$4),1,0),0)</f>
        <v>0</v>
      </c>
      <c r="AD49" s="75" t="n">
        <f aca="false">IF(AND(ISNUMBER('Mediums (Working)'!U49),ISNUMBER('Mediums (Working)'!V49),ISNUMBER('Mediums (Working)'!W49)),IF(AND('Mediums (Working)'!U49&gt;=$C$5,MAX('Mediums (Working)'!U49,'Mediums (Working)'!V49,'Mediums (Working)'!W49)-MIN('Mediums (Working)'!U49,'Mediums (Working)'!V49,'Mediums (Working)'!W49)&lt;=$C$4),1,0),0)</f>
        <v>0</v>
      </c>
      <c r="AE49" s="75" t="n">
        <f aca="false">IF(AND(ISNUMBER('Mediums (Working)'!V49),ISNUMBER('Mediums (Working)'!W49),ISNUMBER('Mediums (Working)'!X49)),IF(AND('Mediums (Working)'!V49&gt;=$C$5,MAX('Mediums (Working)'!V49,'Mediums (Working)'!W49,'Mediums (Working)'!X49)-MIN('Mediums (Working)'!V49,'Mediums (Working)'!W49,'Mediums (Working)'!X49)&lt;=$C$4),1,0),0)</f>
        <v>0</v>
      </c>
      <c r="AF49" s="75" t="n">
        <f aca="false">IF(AND(ISNUMBER('Mediums (Working)'!W49),ISNUMBER('Mediums (Working)'!X49),ISNUMBER('Mediums (Working)'!Y49)),IF(AND('Mediums (Working)'!W49&gt;=$C$5,MAX('Mediums (Working)'!W49,'Mediums (Working)'!X49,'Mediums (Working)'!Y49)-MIN('Mediums (Working)'!W49,'Mediums (Working)'!X49,'Mediums (Working)'!Y49)&lt;=$C$4),1,0),0)</f>
        <v>0</v>
      </c>
      <c r="AG49" s="75" t="n">
        <f aca="false">IF(AND(ISNUMBER('Mediums (Working)'!X49),ISNUMBER('Mediums (Working)'!Y49),ISNUMBER('Mediums (Working)'!Z49)),IF(AND('Mediums (Working)'!X49&gt;=$C$5,MAX('Mediums (Working)'!X49,'Mediums (Working)'!Y49,'Mediums (Working)'!Z49)-MIN('Mediums (Working)'!X49,'Mediums (Working)'!Y49,'Mediums (Working)'!Z49)&lt;=$C$4),1,0),0)</f>
        <v>0</v>
      </c>
      <c r="AH49" s="75" t="n">
        <f aca="false">IF(AND(ISNUMBER('Mediums (Working)'!Y49),ISNUMBER('Mediums (Working)'!Z49),ISNUMBER('Mediums (Working)'!AA49)),IF(AND('Mediums (Working)'!Y49&gt;=$C$5,MAX('Mediums (Working)'!Y49,'Mediums (Working)'!Z49,'Mediums (Working)'!AA49)-MIN('Mediums (Working)'!Y49,'Mediums (Working)'!Z49,'Mediums (Working)'!AA49)&lt;=$C$4),1,0),0)</f>
        <v>0</v>
      </c>
      <c r="AI49" s="75" t="n">
        <f aca="false">IF(AND(ISNUMBER('Mediums (Working)'!Z49),ISNUMBER('Mediums (Working)'!AA49),ISNUMBER('Mediums (Working)'!AB49)),IF(AND('Mediums (Working)'!Z49&gt;=$C$5,MAX('Mediums (Working)'!Z49,'Mediums (Working)'!AA49,'Mediums (Working)'!AB49)-MIN('Mediums (Working)'!Z49,'Mediums (Working)'!AA49,'Mediums (Working)'!AB49)&lt;=$C$4),1,0),0)</f>
        <v>0</v>
      </c>
      <c r="AJ49" s="75" t="n">
        <f aca="false">IF(AND(ISNUMBER('Mediums (Working)'!AA49),ISNUMBER('Mediums (Working)'!AB49),ISNUMBER('Mediums (Working)'!AC49)),IF(AND('Mediums (Working)'!AA49&gt;=$C$5,MAX('Mediums (Working)'!AA49,'Mediums (Working)'!AB49,'Mediums (Working)'!AC49)-MIN('Mediums (Working)'!AA49,'Mediums (Working)'!AB49,'Mediums (Working)'!AC49)&lt;=$C$4),1,0),0)</f>
        <v>0</v>
      </c>
      <c r="AK49" s="75" t="n">
        <f aca="false">IF(AND(ISNUMBER('Mediums (Working)'!AB49),ISNUMBER('Mediums (Working)'!AC49),ISNUMBER('Mediums (Working)'!AD49)),IF(AND('Mediums (Working)'!AB49&gt;=$C$5,MAX('Mediums (Working)'!AB49,'Mediums (Working)'!AC49,'Mediums (Working)'!AD49)-MIN('Mediums (Working)'!AB49,'Mediums (Working)'!AC49,'Mediums (Working)'!AD49)&lt;=$C$4),1,0),0)</f>
        <v>0</v>
      </c>
      <c r="AL49" s="75" t="n">
        <f aca="false">IF(AND(ISNUMBER('Mediums (Working)'!AC49),ISNUMBER('Mediums (Working)'!AD49),ISNUMBER('Mediums (Working)'!AE49)),IF(AND('Mediums (Working)'!AC49&gt;=$C$5,MAX('Mediums (Working)'!AC49,'Mediums (Working)'!AD49,'Mediums (Working)'!AE49)-MIN('Mediums (Working)'!AC49,'Mediums (Working)'!AD49,'Mediums (Working)'!AE49)&lt;=$C$4),1,0),0)</f>
        <v>0</v>
      </c>
      <c r="AM49" s="75" t="n">
        <f aca="false">IF(AND(ISNUMBER('Mediums (Working)'!AD49),ISNUMBER('Mediums (Working)'!AE49),ISNUMBER('Mediums (Working)'!AF49)),IF(AND('Mediums (Working)'!AD49&gt;=$C$5,MAX('Mediums (Working)'!AD49,'Mediums (Working)'!AE49,'Mediums (Working)'!AF49)-MIN('Mediums (Working)'!AD49,'Mediums (Working)'!AE49,'Mediums (Working)'!AF49)&lt;=$C$4),1,0),0)</f>
        <v>0</v>
      </c>
      <c r="AN49" s="75" t="n">
        <f aca="false">IF(AND(ISNUMBER('Mediums (Working)'!AE49),ISNUMBER('Mediums (Working)'!AF49),ISNUMBER('Mediums (Working)'!AG49)),IF(AND('Mediums (Working)'!AE49&gt;=$C$5,MAX('Mediums (Working)'!AE49,'Mediums (Working)'!AF49,'Mediums (Working)'!AG49)-MIN('Mediums (Working)'!AE49,'Mediums (Working)'!AF49,'Mediums (Working)'!AG49)&lt;=$C$4),1,0),0)</f>
        <v>0</v>
      </c>
      <c r="AO49" s="75" t="n">
        <f aca="false">IF(AND(ISNUMBER('Mediums (Working)'!AF49),ISNUMBER('Mediums (Working)'!AG49),ISNUMBER('Mediums (Working)'!AH49)),IF(AND('Mediums (Working)'!AF49&gt;=$C$5,MAX('Mediums (Working)'!AF49,'Mediums (Working)'!AG49,'Mediums (Working)'!AH49)-MIN('Mediums (Working)'!AF49,'Mediums (Working)'!AG49,'Mediums (Working)'!AH49)&lt;=$C$4),1,0),0)</f>
        <v>0</v>
      </c>
      <c r="AP49" s="75" t="n">
        <f aca="false">IF(AND(ISNUMBER('Mediums (Working)'!AG49),ISNUMBER('Mediums (Working)'!AH49),ISNUMBER('Mediums (Working)'!AI49)),IF(AND('Mediums (Working)'!AG49&gt;=$C$5,MAX('Mediums (Working)'!AG49,'Mediums (Working)'!AH49,'Mediums (Working)'!AI49)-MIN('Mediums (Working)'!AG49,'Mediums (Working)'!AH49,'Mediums (Working)'!AI49)&lt;=$C$4),1,0),0)</f>
        <v>0</v>
      </c>
      <c r="AQ49" s="75" t="n">
        <f aca="false">IF(AND(ISNUMBER('Mediums (Working)'!AH49),ISNUMBER('Mediums (Working)'!AI49),ISNUMBER('Mediums (Working)'!AJ49)),IF(AND('Mediums (Working)'!AH49&gt;=$C$5,MAX('Mediums (Working)'!AH49,'Mediums (Working)'!AI49,'Mediums (Working)'!AJ49)-MIN('Mediums (Working)'!AH49,'Mediums (Working)'!AI49,'Mediums (Working)'!AJ49)&lt;=$C$4),1,0),0)</f>
        <v>0</v>
      </c>
      <c r="AR49" s="75" t="n">
        <f aca="false">IF(AND(ISNUMBER('Mediums (Working)'!AI49),ISNUMBER('Mediums (Working)'!AJ49),ISNUMBER('Mediums (Working)'!AK49)),IF(AND('Mediums (Working)'!AI49&gt;=$C$5,MAX('Mediums (Working)'!AI49,'Mediums (Working)'!AJ49,'Mediums (Working)'!AK49)-MIN('Mediums (Working)'!AI49,'Mediums (Working)'!AJ49,'Mediums (Working)'!AK49)&lt;=$C$4),1,0),0)</f>
        <v>0</v>
      </c>
      <c r="AS49" s="75" t="n">
        <f aca="false">IF(AND(ISNUMBER('Mediums (Working)'!AJ49),ISNUMBER('Mediums (Working)'!AK49),ISNUMBER('Mediums (Working)'!AL49)),IF(AND('Mediums (Working)'!AJ49&gt;=$C$5,MAX('Mediums (Working)'!AJ49,'Mediums (Working)'!AK49,'Mediums (Working)'!AL49)-MIN('Mediums (Working)'!AJ49,'Mediums (Working)'!AK49,'Mediums (Working)'!AL49)&lt;=$C$4),1,0),0)</f>
        <v>0</v>
      </c>
      <c r="AT49" s="75" t="n">
        <f aca="false">IF(AND(ISNUMBER('Mediums (Working)'!AK49),ISNUMBER('Mediums (Working)'!AL49),ISNUMBER('Mediums (Working)'!AM49)),IF(AND('Mediums (Working)'!AK49&gt;=$C$5,MAX('Mediums (Working)'!AK49,'Mediums (Working)'!AL49,'Mediums (Working)'!AM49)-MIN('Mediums (Working)'!AK49,'Mediums (Working)'!AL49,'Mediums (Working)'!AM49)&lt;=$C$4),1,0),0)</f>
        <v>0</v>
      </c>
      <c r="AU49" s="75" t="n">
        <f aca="false">IF(AND(ISNUMBER('Mediums (Working)'!AL49),ISNUMBER('Mediums (Working)'!AM49),ISNUMBER('Mediums (Working)'!AN49)),IF(AND('Mediums (Working)'!AL49&gt;=$C$5,MAX('Mediums (Working)'!AL49,'Mediums (Working)'!AM49,'Mediums (Working)'!AN49)-MIN('Mediums (Working)'!AL49,'Mediums (Working)'!AM49,'Mediums (Working)'!AN49)&lt;=$C$4),1,0),0)</f>
        <v>0</v>
      </c>
      <c r="AV49" s="75" t="n">
        <f aca="false">IF(AND(ISNUMBER('Mediums (Working)'!AM49),ISNUMBER('Mediums (Working)'!AN49),ISNUMBER('Mediums (Working)'!AO49)),IF(AND('Mediums (Working)'!AM49&gt;=$C$5,MAX('Mediums (Working)'!AM49,'Mediums (Working)'!AN49,'Mediums (Working)'!AO49)-MIN('Mediums (Working)'!AM49,'Mediums (Working)'!AN49,'Mediums (Working)'!AO49)&lt;=$C$4),1,0),0)</f>
        <v>0</v>
      </c>
      <c r="AW49" s="75" t="n">
        <f aca="false">IF(AND(ISNUMBER('Mediums (Working)'!AN49),ISNUMBER('Mediums (Working)'!AO49),ISNUMBER('Mediums (Working)'!AP49)),IF(AND('Mediums (Working)'!AN49&gt;=$C$5,MAX('Mediums (Working)'!AN49,'Mediums (Working)'!AO49,'Mediums (Working)'!AP49)-MIN('Mediums (Working)'!AN49,'Mediums (Working)'!AO49,'Mediums (Working)'!AP49)&lt;=$C$4),1,0),0)</f>
        <v>0</v>
      </c>
      <c r="AX49" s="75" t="n">
        <f aca="false">IF(AND(ISNUMBER('Mediums (Working)'!AO49),ISNUMBER('Mediums (Working)'!AP49),ISNUMBER('Mediums (Working)'!AQ49)),IF(AND('Mediums (Working)'!AO49&gt;=$C$5,MAX('Mediums (Working)'!AO49,'Mediums (Working)'!AP49,'Mediums (Working)'!AQ49)-MIN('Mediums (Working)'!AO49,'Mediums (Working)'!AP49,'Mediums (Working)'!AQ49)&lt;=$C$4),1,0),0)</f>
        <v>0</v>
      </c>
      <c r="AY49" s="46" t="n">
        <v>0</v>
      </c>
      <c r="AZ49" s="46" t="n">
        <v>0</v>
      </c>
    </row>
    <row r="50" customFormat="false" ht="15" hidden="false" customHeight="false" outlineLevel="0" collapsed="false">
      <c r="A50" s="32" t="s">
        <v>295</v>
      </c>
      <c r="B50" s="33" t="s">
        <v>248</v>
      </c>
      <c r="C50" s="73" t="n">
        <f aca="false" t="array" ref="C50:C50">MIN(IF(ISNUMBER('Mediums (Working)'!$C$50:$AQ$50)*('Mediums (Working)'!$C$50:$AQ$50&gt;=$C$3),'Mediums (Working)'!$C$3:$AQ$3,999))</f>
        <v>999</v>
      </c>
      <c r="D50" s="73" t="n">
        <f aca="false">IFERROR(MATCH(1,L50:AZ50,0),999)</f>
        <v>999</v>
      </c>
      <c r="E50" s="73" t="n">
        <f aca="false">MIN(C50,D50)</f>
        <v>999</v>
      </c>
      <c r="F50" s="46" t="str">
        <f aca="false">IF(E50=999,"not finished by last scan",IF(C50&lt;=D50,"70 °F","stall"))</f>
        <v>not finished by last scan</v>
      </c>
      <c r="G50" s="74" t="str">
        <f aca="false">IF(E50=999,"",INDEX('Mediums (Working)'!$C$610:$AQ$610,E50))</f>
        <v/>
      </c>
      <c r="H50" s="47" t="str">
        <f aca="false">IF(E50=999,"",(G50-'Temp Bands'!$C$3)*24)</f>
        <v/>
      </c>
      <c r="I50" s="48" t="str">
        <f aca="false">IF(E50=999,"",INDEX('Mediums (Working)'!$C$50:$AQ$50,E50))</f>
        <v/>
      </c>
      <c r="L50" s="75" t="n">
        <f aca="false">IF(AND(ISNUMBER('Mediums (Working)'!C50),ISNUMBER('Mediums (Working)'!D50),ISNUMBER('Mediums (Working)'!E50)),IF(AND('Mediums (Working)'!C50&gt;=$C$5,MAX('Mediums (Working)'!C50,'Mediums (Working)'!D50,'Mediums (Working)'!E50)-MIN('Mediums (Working)'!C50,'Mediums (Working)'!D50,'Mediums (Working)'!E50)&lt;=$C$4),1,0),0)</f>
        <v>0</v>
      </c>
      <c r="M50" s="75" t="n">
        <f aca="false">IF(AND(ISNUMBER('Mediums (Working)'!D50),ISNUMBER('Mediums (Working)'!E50),ISNUMBER('Mediums (Working)'!F50)),IF(AND('Mediums (Working)'!D50&gt;=$C$5,MAX('Mediums (Working)'!D50,'Mediums (Working)'!E50,'Mediums (Working)'!F50)-MIN('Mediums (Working)'!D50,'Mediums (Working)'!E50,'Mediums (Working)'!F50)&lt;=$C$4),1,0),0)</f>
        <v>0</v>
      </c>
      <c r="N50" s="75" t="n">
        <f aca="false">IF(AND(ISNUMBER('Mediums (Working)'!E50),ISNUMBER('Mediums (Working)'!F50),ISNUMBER('Mediums (Working)'!G50)),IF(AND('Mediums (Working)'!E50&gt;=$C$5,MAX('Mediums (Working)'!E50,'Mediums (Working)'!F50,'Mediums (Working)'!G50)-MIN('Mediums (Working)'!E50,'Mediums (Working)'!F50,'Mediums (Working)'!G50)&lt;=$C$4),1,0),0)</f>
        <v>0</v>
      </c>
      <c r="O50" s="75" t="n">
        <f aca="false">IF(AND(ISNUMBER('Mediums (Working)'!F50),ISNUMBER('Mediums (Working)'!G50),ISNUMBER('Mediums (Working)'!H50)),IF(AND('Mediums (Working)'!F50&gt;=$C$5,MAX('Mediums (Working)'!F50,'Mediums (Working)'!G50,'Mediums (Working)'!H50)-MIN('Mediums (Working)'!F50,'Mediums (Working)'!G50,'Mediums (Working)'!H50)&lt;=$C$4),1,0),0)</f>
        <v>0</v>
      </c>
      <c r="P50" s="75" t="n">
        <f aca="false">IF(AND(ISNUMBER('Mediums (Working)'!G50),ISNUMBER('Mediums (Working)'!H50),ISNUMBER('Mediums (Working)'!I50)),IF(AND('Mediums (Working)'!G50&gt;=$C$5,MAX('Mediums (Working)'!G50,'Mediums (Working)'!H50,'Mediums (Working)'!I50)-MIN('Mediums (Working)'!G50,'Mediums (Working)'!H50,'Mediums (Working)'!I50)&lt;=$C$4),1,0),0)</f>
        <v>0</v>
      </c>
      <c r="Q50" s="75" t="n">
        <f aca="false">IF(AND(ISNUMBER('Mediums (Working)'!H50),ISNUMBER('Mediums (Working)'!I50),ISNUMBER('Mediums (Working)'!J50)),IF(AND('Mediums (Working)'!H50&gt;=$C$5,MAX('Mediums (Working)'!H50,'Mediums (Working)'!I50,'Mediums (Working)'!J50)-MIN('Mediums (Working)'!H50,'Mediums (Working)'!I50,'Mediums (Working)'!J50)&lt;=$C$4),1,0),0)</f>
        <v>0</v>
      </c>
      <c r="R50" s="75" t="n">
        <f aca="false">IF(AND(ISNUMBER('Mediums (Working)'!I50),ISNUMBER('Mediums (Working)'!J50),ISNUMBER('Mediums (Working)'!K50)),IF(AND('Mediums (Working)'!I50&gt;=$C$5,MAX('Mediums (Working)'!I50,'Mediums (Working)'!J50,'Mediums (Working)'!K50)-MIN('Mediums (Working)'!I50,'Mediums (Working)'!J50,'Mediums (Working)'!K50)&lt;=$C$4),1,0),0)</f>
        <v>0</v>
      </c>
      <c r="S50" s="75" t="n">
        <f aca="false">IF(AND(ISNUMBER('Mediums (Working)'!J50),ISNUMBER('Mediums (Working)'!K50),ISNUMBER('Mediums (Working)'!L50)),IF(AND('Mediums (Working)'!J50&gt;=$C$5,MAX('Mediums (Working)'!J50,'Mediums (Working)'!K50,'Mediums (Working)'!L50)-MIN('Mediums (Working)'!J50,'Mediums (Working)'!K50,'Mediums (Working)'!L50)&lt;=$C$4),1,0),0)</f>
        <v>0</v>
      </c>
      <c r="T50" s="75" t="n">
        <f aca="false">IF(AND(ISNUMBER('Mediums (Working)'!K50),ISNUMBER('Mediums (Working)'!L50),ISNUMBER('Mediums (Working)'!M50)),IF(AND('Mediums (Working)'!K50&gt;=$C$5,MAX('Mediums (Working)'!K50,'Mediums (Working)'!L50,'Mediums (Working)'!M50)-MIN('Mediums (Working)'!K50,'Mediums (Working)'!L50,'Mediums (Working)'!M50)&lt;=$C$4),1,0),0)</f>
        <v>0</v>
      </c>
      <c r="U50" s="75" t="n">
        <f aca="false">IF(AND(ISNUMBER('Mediums (Working)'!L50),ISNUMBER('Mediums (Working)'!M50),ISNUMBER('Mediums (Working)'!N50)),IF(AND('Mediums (Working)'!L50&gt;=$C$5,MAX('Mediums (Working)'!L50,'Mediums (Working)'!M50,'Mediums (Working)'!N50)-MIN('Mediums (Working)'!L50,'Mediums (Working)'!M50,'Mediums (Working)'!N50)&lt;=$C$4),1,0),0)</f>
        <v>0</v>
      </c>
      <c r="V50" s="75" t="n">
        <f aca="false">IF(AND(ISNUMBER('Mediums (Working)'!M50),ISNUMBER('Mediums (Working)'!N50),ISNUMBER('Mediums (Working)'!O50)),IF(AND('Mediums (Working)'!M50&gt;=$C$5,MAX('Mediums (Working)'!M50,'Mediums (Working)'!N50,'Mediums (Working)'!O50)-MIN('Mediums (Working)'!M50,'Mediums (Working)'!N50,'Mediums (Working)'!O50)&lt;=$C$4),1,0),0)</f>
        <v>0</v>
      </c>
      <c r="W50" s="75" t="n">
        <f aca="false">IF(AND(ISNUMBER('Mediums (Working)'!N50),ISNUMBER('Mediums (Working)'!O50),ISNUMBER('Mediums (Working)'!P50)),IF(AND('Mediums (Working)'!N50&gt;=$C$5,MAX('Mediums (Working)'!N50,'Mediums (Working)'!O50,'Mediums (Working)'!P50)-MIN('Mediums (Working)'!N50,'Mediums (Working)'!O50,'Mediums (Working)'!P50)&lt;=$C$4),1,0),0)</f>
        <v>0</v>
      </c>
      <c r="X50" s="75" t="n">
        <f aca="false">IF(AND(ISNUMBER('Mediums (Working)'!O50),ISNUMBER('Mediums (Working)'!P50),ISNUMBER('Mediums (Working)'!Q50)),IF(AND('Mediums (Working)'!O50&gt;=$C$5,MAX('Mediums (Working)'!O50,'Mediums (Working)'!P50,'Mediums (Working)'!Q50)-MIN('Mediums (Working)'!O50,'Mediums (Working)'!P50,'Mediums (Working)'!Q50)&lt;=$C$4),1,0),0)</f>
        <v>0</v>
      </c>
      <c r="Y50" s="75" t="n">
        <f aca="false">IF(AND(ISNUMBER('Mediums (Working)'!P50),ISNUMBER('Mediums (Working)'!Q50),ISNUMBER('Mediums (Working)'!R50)),IF(AND('Mediums (Working)'!P50&gt;=$C$5,MAX('Mediums (Working)'!P50,'Mediums (Working)'!Q50,'Mediums (Working)'!R50)-MIN('Mediums (Working)'!P50,'Mediums (Working)'!Q50,'Mediums (Working)'!R50)&lt;=$C$4),1,0),0)</f>
        <v>0</v>
      </c>
      <c r="Z50" s="75" t="n">
        <f aca="false">IF(AND(ISNUMBER('Mediums (Working)'!Q50),ISNUMBER('Mediums (Working)'!R50),ISNUMBER('Mediums (Working)'!S50)),IF(AND('Mediums (Working)'!Q50&gt;=$C$5,MAX('Mediums (Working)'!Q50,'Mediums (Working)'!R50,'Mediums (Working)'!S50)-MIN('Mediums (Working)'!Q50,'Mediums (Working)'!R50,'Mediums (Working)'!S50)&lt;=$C$4),1,0),0)</f>
        <v>0</v>
      </c>
      <c r="AA50" s="75" t="n">
        <f aca="false">IF(AND(ISNUMBER('Mediums (Working)'!R50),ISNUMBER('Mediums (Working)'!S50),ISNUMBER('Mediums (Working)'!T50)),IF(AND('Mediums (Working)'!R50&gt;=$C$5,MAX('Mediums (Working)'!R50,'Mediums (Working)'!S50,'Mediums (Working)'!T50)-MIN('Mediums (Working)'!R50,'Mediums (Working)'!S50,'Mediums (Working)'!T50)&lt;=$C$4),1,0),0)</f>
        <v>0</v>
      </c>
      <c r="AB50" s="75" t="n">
        <f aca="false">IF(AND(ISNUMBER('Mediums (Working)'!S50),ISNUMBER('Mediums (Working)'!T50),ISNUMBER('Mediums (Working)'!U50)),IF(AND('Mediums (Working)'!S50&gt;=$C$5,MAX('Mediums (Working)'!S50,'Mediums (Working)'!T50,'Mediums (Working)'!U50)-MIN('Mediums (Working)'!S50,'Mediums (Working)'!T50,'Mediums (Working)'!U50)&lt;=$C$4),1,0),0)</f>
        <v>0</v>
      </c>
      <c r="AC50" s="75" t="n">
        <f aca="false">IF(AND(ISNUMBER('Mediums (Working)'!T50),ISNUMBER('Mediums (Working)'!U50),ISNUMBER('Mediums (Working)'!V50)),IF(AND('Mediums (Working)'!T50&gt;=$C$5,MAX('Mediums (Working)'!T50,'Mediums (Working)'!U50,'Mediums (Working)'!V50)-MIN('Mediums (Working)'!T50,'Mediums (Working)'!U50,'Mediums (Working)'!V50)&lt;=$C$4),1,0),0)</f>
        <v>0</v>
      </c>
      <c r="AD50" s="75" t="n">
        <f aca="false">IF(AND(ISNUMBER('Mediums (Working)'!U50),ISNUMBER('Mediums (Working)'!V50),ISNUMBER('Mediums (Working)'!W50)),IF(AND('Mediums (Working)'!U50&gt;=$C$5,MAX('Mediums (Working)'!U50,'Mediums (Working)'!V50,'Mediums (Working)'!W50)-MIN('Mediums (Working)'!U50,'Mediums (Working)'!V50,'Mediums (Working)'!W50)&lt;=$C$4),1,0),0)</f>
        <v>0</v>
      </c>
      <c r="AE50" s="75" t="n">
        <f aca="false">IF(AND(ISNUMBER('Mediums (Working)'!V50),ISNUMBER('Mediums (Working)'!W50),ISNUMBER('Mediums (Working)'!X50)),IF(AND('Mediums (Working)'!V50&gt;=$C$5,MAX('Mediums (Working)'!V50,'Mediums (Working)'!W50,'Mediums (Working)'!X50)-MIN('Mediums (Working)'!V50,'Mediums (Working)'!W50,'Mediums (Working)'!X50)&lt;=$C$4),1,0),0)</f>
        <v>0</v>
      </c>
      <c r="AF50" s="75" t="n">
        <f aca="false">IF(AND(ISNUMBER('Mediums (Working)'!W50),ISNUMBER('Mediums (Working)'!X50),ISNUMBER('Mediums (Working)'!Y50)),IF(AND('Mediums (Working)'!W50&gt;=$C$5,MAX('Mediums (Working)'!W50,'Mediums (Working)'!X50,'Mediums (Working)'!Y50)-MIN('Mediums (Working)'!W50,'Mediums (Working)'!X50,'Mediums (Working)'!Y50)&lt;=$C$4),1,0),0)</f>
        <v>0</v>
      </c>
      <c r="AG50" s="75" t="n">
        <f aca="false">IF(AND(ISNUMBER('Mediums (Working)'!X50),ISNUMBER('Mediums (Working)'!Y50),ISNUMBER('Mediums (Working)'!Z50)),IF(AND('Mediums (Working)'!X50&gt;=$C$5,MAX('Mediums (Working)'!X50,'Mediums (Working)'!Y50,'Mediums (Working)'!Z50)-MIN('Mediums (Working)'!X50,'Mediums (Working)'!Y50,'Mediums (Working)'!Z50)&lt;=$C$4),1,0),0)</f>
        <v>0</v>
      </c>
      <c r="AH50" s="75" t="n">
        <f aca="false">IF(AND(ISNUMBER('Mediums (Working)'!Y50),ISNUMBER('Mediums (Working)'!Z50),ISNUMBER('Mediums (Working)'!AA50)),IF(AND('Mediums (Working)'!Y50&gt;=$C$5,MAX('Mediums (Working)'!Y50,'Mediums (Working)'!Z50,'Mediums (Working)'!AA50)-MIN('Mediums (Working)'!Y50,'Mediums (Working)'!Z50,'Mediums (Working)'!AA50)&lt;=$C$4),1,0),0)</f>
        <v>0</v>
      </c>
      <c r="AI50" s="75" t="n">
        <f aca="false">IF(AND(ISNUMBER('Mediums (Working)'!Z50),ISNUMBER('Mediums (Working)'!AA50),ISNUMBER('Mediums (Working)'!AB50)),IF(AND('Mediums (Working)'!Z50&gt;=$C$5,MAX('Mediums (Working)'!Z50,'Mediums (Working)'!AA50,'Mediums (Working)'!AB50)-MIN('Mediums (Working)'!Z50,'Mediums (Working)'!AA50,'Mediums (Working)'!AB50)&lt;=$C$4),1,0),0)</f>
        <v>0</v>
      </c>
      <c r="AJ50" s="75" t="n">
        <f aca="false">IF(AND(ISNUMBER('Mediums (Working)'!AA50),ISNUMBER('Mediums (Working)'!AB50),ISNUMBER('Mediums (Working)'!AC50)),IF(AND('Mediums (Working)'!AA50&gt;=$C$5,MAX('Mediums (Working)'!AA50,'Mediums (Working)'!AB50,'Mediums (Working)'!AC50)-MIN('Mediums (Working)'!AA50,'Mediums (Working)'!AB50,'Mediums (Working)'!AC50)&lt;=$C$4),1,0),0)</f>
        <v>0</v>
      </c>
      <c r="AK50" s="75" t="n">
        <f aca="false">IF(AND(ISNUMBER('Mediums (Working)'!AB50),ISNUMBER('Mediums (Working)'!AC50),ISNUMBER('Mediums (Working)'!AD50)),IF(AND('Mediums (Working)'!AB50&gt;=$C$5,MAX('Mediums (Working)'!AB50,'Mediums (Working)'!AC50,'Mediums (Working)'!AD50)-MIN('Mediums (Working)'!AB50,'Mediums (Working)'!AC50,'Mediums (Working)'!AD50)&lt;=$C$4),1,0),0)</f>
        <v>0</v>
      </c>
      <c r="AL50" s="75" t="n">
        <f aca="false">IF(AND(ISNUMBER('Mediums (Working)'!AC50),ISNUMBER('Mediums (Working)'!AD50),ISNUMBER('Mediums (Working)'!AE50)),IF(AND('Mediums (Working)'!AC50&gt;=$C$5,MAX('Mediums (Working)'!AC50,'Mediums (Working)'!AD50,'Mediums (Working)'!AE50)-MIN('Mediums (Working)'!AC50,'Mediums (Working)'!AD50,'Mediums (Working)'!AE50)&lt;=$C$4),1,0),0)</f>
        <v>0</v>
      </c>
      <c r="AM50" s="75" t="n">
        <f aca="false">IF(AND(ISNUMBER('Mediums (Working)'!AD50),ISNUMBER('Mediums (Working)'!AE50),ISNUMBER('Mediums (Working)'!AF50)),IF(AND('Mediums (Working)'!AD50&gt;=$C$5,MAX('Mediums (Working)'!AD50,'Mediums (Working)'!AE50,'Mediums (Working)'!AF50)-MIN('Mediums (Working)'!AD50,'Mediums (Working)'!AE50,'Mediums (Working)'!AF50)&lt;=$C$4),1,0),0)</f>
        <v>0</v>
      </c>
      <c r="AN50" s="75" t="n">
        <f aca="false">IF(AND(ISNUMBER('Mediums (Working)'!AE50),ISNUMBER('Mediums (Working)'!AF50),ISNUMBER('Mediums (Working)'!AG50)),IF(AND('Mediums (Working)'!AE50&gt;=$C$5,MAX('Mediums (Working)'!AE50,'Mediums (Working)'!AF50,'Mediums (Working)'!AG50)-MIN('Mediums (Working)'!AE50,'Mediums (Working)'!AF50,'Mediums (Working)'!AG50)&lt;=$C$4),1,0),0)</f>
        <v>0</v>
      </c>
      <c r="AO50" s="75" t="n">
        <f aca="false">IF(AND(ISNUMBER('Mediums (Working)'!AF50),ISNUMBER('Mediums (Working)'!AG50),ISNUMBER('Mediums (Working)'!AH50)),IF(AND('Mediums (Working)'!AF50&gt;=$C$5,MAX('Mediums (Working)'!AF50,'Mediums (Working)'!AG50,'Mediums (Working)'!AH50)-MIN('Mediums (Working)'!AF50,'Mediums (Working)'!AG50,'Mediums (Working)'!AH50)&lt;=$C$4),1,0),0)</f>
        <v>0</v>
      </c>
      <c r="AP50" s="75" t="n">
        <f aca="false">IF(AND(ISNUMBER('Mediums (Working)'!AG50),ISNUMBER('Mediums (Working)'!AH50),ISNUMBER('Mediums (Working)'!AI50)),IF(AND('Mediums (Working)'!AG50&gt;=$C$5,MAX('Mediums (Working)'!AG50,'Mediums (Working)'!AH50,'Mediums (Working)'!AI50)-MIN('Mediums (Working)'!AG50,'Mediums (Working)'!AH50,'Mediums (Working)'!AI50)&lt;=$C$4),1,0),0)</f>
        <v>0</v>
      </c>
      <c r="AQ50" s="75" t="n">
        <f aca="false">IF(AND(ISNUMBER('Mediums (Working)'!AH50),ISNUMBER('Mediums (Working)'!AI50),ISNUMBER('Mediums (Working)'!AJ50)),IF(AND('Mediums (Working)'!AH50&gt;=$C$5,MAX('Mediums (Working)'!AH50,'Mediums (Working)'!AI50,'Mediums (Working)'!AJ50)-MIN('Mediums (Working)'!AH50,'Mediums (Working)'!AI50,'Mediums (Working)'!AJ50)&lt;=$C$4),1,0),0)</f>
        <v>0</v>
      </c>
      <c r="AR50" s="75" t="n">
        <f aca="false">IF(AND(ISNUMBER('Mediums (Working)'!AI50),ISNUMBER('Mediums (Working)'!AJ50),ISNUMBER('Mediums (Working)'!AK50)),IF(AND('Mediums (Working)'!AI50&gt;=$C$5,MAX('Mediums (Working)'!AI50,'Mediums (Working)'!AJ50,'Mediums (Working)'!AK50)-MIN('Mediums (Working)'!AI50,'Mediums (Working)'!AJ50,'Mediums (Working)'!AK50)&lt;=$C$4),1,0),0)</f>
        <v>0</v>
      </c>
      <c r="AS50" s="75" t="n">
        <f aca="false">IF(AND(ISNUMBER('Mediums (Working)'!AJ50),ISNUMBER('Mediums (Working)'!AK50),ISNUMBER('Mediums (Working)'!AL50)),IF(AND('Mediums (Working)'!AJ50&gt;=$C$5,MAX('Mediums (Working)'!AJ50,'Mediums (Working)'!AK50,'Mediums (Working)'!AL50)-MIN('Mediums (Working)'!AJ50,'Mediums (Working)'!AK50,'Mediums (Working)'!AL50)&lt;=$C$4),1,0),0)</f>
        <v>0</v>
      </c>
      <c r="AT50" s="75" t="n">
        <f aca="false">IF(AND(ISNUMBER('Mediums (Working)'!AK50),ISNUMBER('Mediums (Working)'!AL50),ISNUMBER('Mediums (Working)'!AM50)),IF(AND('Mediums (Working)'!AK50&gt;=$C$5,MAX('Mediums (Working)'!AK50,'Mediums (Working)'!AL50,'Mediums (Working)'!AM50)-MIN('Mediums (Working)'!AK50,'Mediums (Working)'!AL50,'Mediums (Working)'!AM50)&lt;=$C$4),1,0),0)</f>
        <v>0</v>
      </c>
      <c r="AU50" s="75" t="n">
        <f aca="false">IF(AND(ISNUMBER('Mediums (Working)'!AL50),ISNUMBER('Mediums (Working)'!AM50),ISNUMBER('Mediums (Working)'!AN50)),IF(AND('Mediums (Working)'!AL50&gt;=$C$5,MAX('Mediums (Working)'!AL50,'Mediums (Working)'!AM50,'Mediums (Working)'!AN50)-MIN('Mediums (Working)'!AL50,'Mediums (Working)'!AM50,'Mediums (Working)'!AN50)&lt;=$C$4),1,0),0)</f>
        <v>0</v>
      </c>
      <c r="AV50" s="75" t="n">
        <f aca="false">IF(AND(ISNUMBER('Mediums (Working)'!AM50),ISNUMBER('Mediums (Working)'!AN50),ISNUMBER('Mediums (Working)'!AO50)),IF(AND('Mediums (Working)'!AM50&gt;=$C$5,MAX('Mediums (Working)'!AM50,'Mediums (Working)'!AN50,'Mediums (Working)'!AO50)-MIN('Mediums (Working)'!AM50,'Mediums (Working)'!AN50,'Mediums (Working)'!AO50)&lt;=$C$4),1,0),0)</f>
        <v>0</v>
      </c>
      <c r="AW50" s="75" t="n">
        <f aca="false">IF(AND(ISNUMBER('Mediums (Working)'!AN50),ISNUMBER('Mediums (Working)'!AO50),ISNUMBER('Mediums (Working)'!AP50)),IF(AND('Mediums (Working)'!AN50&gt;=$C$5,MAX('Mediums (Working)'!AN50,'Mediums (Working)'!AO50,'Mediums (Working)'!AP50)-MIN('Mediums (Working)'!AN50,'Mediums (Working)'!AO50,'Mediums (Working)'!AP50)&lt;=$C$4),1,0),0)</f>
        <v>0</v>
      </c>
      <c r="AX50" s="75" t="n">
        <f aca="false">IF(AND(ISNUMBER('Mediums (Working)'!AO50),ISNUMBER('Mediums (Working)'!AP50),ISNUMBER('Mediums (Working)'!AQ50)),IF(AND('Mediums (Working)'!AO50&gt;=$C$5,MAX('Mediums (Working)'!AO50,'Mediums (Working)'!AP50,'Mediums (Working)'!AQ50)-MIN('Mediums (Working)'!AO50,'Mediums (Working)'!AP50,'Mediums (Working)'!AQ50)&lt;=$C$4),1,0),0)</f>
        <v>0</v>
      </c>
      <c r="AY50" s="46" t="n">
        <v>0</v>
      </c>
      <c r="AZ50" s="46" t="n">
        <v>0</v>
      </c>
    </row>
    <row r="51" customFormat="false" ht="15" hidden="false" customHeight="false" outlineLevel="0" collapsed="false">
      <c r="A51" s="32" t="s">
        <v>298</v>
      </c>
      <c r="B51" s="33" t="s">
        <v>248</v>
      </c>
      <c r="C51" s="73" t="n">
        <f aca="false" t="array" ref="C51:C51">MIN(IF(ISNUMBER('Mediums (Working)'!$C$51:$AQ$51)*('Mediums (Working)'!$C$51:$AQ$51&gt;=$C$3),'Mediums (Working)'!$C$3:$AQ$3,999))</f>
        <v>999</v>
      </c>
      <c r="D51" s="73" t="n">
        <f aca="false">IFERROR(MATCH(1,L51:AZ51,0),999)</f>
        <v>999</v>
      </c>
      <c r="E51" s="73" t="n">
        <f aca="false">MIN(C51,D51)</f>
        <v>999</v>
      </c>
      <c r="F51" s="46" t="str">
        <f aca="false">IF(E51=999,"not finished by last scan",IF(C51&lt;=D51,"70 °F","stall"))</f>
        <v>not finished by last scan</v>
      </c>
      <c r="G51" s="74" t="str">
        <f aca="false">IF(E51=999,"",INDEX('Mediums (Working)'!$C$611:$AQ$611,E51))</f>
        <v/>
      </c>
      <c r="H51" s="47" t="str">
        <f aca="false">IF(E51=999,"",(G51-'Temp Bands'!$C$3)*24)</f>
        <v/>
      </c>
      <c r="I51" s="48" t="str">
        <f aca="false">IF(E51=999,"",INDEX('Mediums (Working)'!$C$51:$AQ$51,E51))</f>
        <v/>
      </c>
      <c r="L51" s="75" t="n">
        <f aca="false">IF(AND(ISNUMBER('Mediums (Working)'!C51),ISNUMBER('Mediums (Working)'!D51),ISNUMBER('Mediums (Working)'!E51)),IF(AND('Mediums (Working)'!C51&gt;=$C$5,MAX('Mediums (Working)'!C51,'Mediums (Working)'!D51,'Mediums (Working)'!E51)-MIN('Mediums (Working)'!C51,'Mediums (Working)'!D51,'Mediums (Working)'!E51)&lt;=$C$4),1,0),0)</f>
        <v>0</v>
      </c>
      <c r="M51" s="75" t="n">
        <f aca="false">IF(AND(ISNUMBER('Mediums (Working)'!D51),ISNUMBER('Mediums (Working)'!E51),ISNUMBER('Mediums (Working)'!F51)),IF(AND('Mediums (Working)'!D51&gt;=$C$5,MAX('Mediums (Working)'!D51,'Mediums (Working)'!E51,'Mediums (Working)'!F51)-MIN('Mediums (Working)'!D51,'Mediums (Working)'!E51,'Mediums (Working)'!F51)&lt;=$C$4),1,0),0)</f>
        <v>0</v>
      </c>
      <c r="N51" s="75" t="n">
        <f aca="false">IF(AND(ISNUMBER('Mediums (Working)'!E51),ISNUMBER('Mediums (Working)'!F51),ISNUMBER('Mediums (Working)'!G51)),IF(AND('Mediums (Working)'!E51&gt;=$C$5,MAX('Mediums (Working)'!E51,'Mediums (Working)'!F51,'Mediums (Working)'!G51)-MIN('Mediums (Working)'!E51,'Mediums (Working)'!F51,'Mediums (Working)'!G51)&lt;=$C$4),1,0),0)</f>
        <v>0</v>
      </c>
      <c r="O51" s="75" t="n">
        <f aca="false">IF(AND(ISNUMBER('Mediums (Working)'!F51),ISNUMBER('Mediums (Working)'!G51),ISNUMBER('Mediums (Working)'!H51)),IF(AND('Mediums (Working)'!F51&gt;=$C$5,MAX('Mediums (Working)'!F51,'Mediums (Working)'!G51,'Mediums (Working)'!H51)-MIN('Mediums (Working)'!F51,'Mediums (Working)'!G51,'Mediums (Working)'!H51)&lt;=$C$4),1,0),0)</f>
        <v>0</v>
      </c>
      <c r="P51" s="75" t="n">
        <f aca="false">IF(AND(ISNUMBER('Mediums (Working)'!G51),ISNUMBER('Mediums (Working)'!H51),ISNUMBER('Mediums (Working)'!I51)),IF(AND('Mediums (Working)'!G51&gt;=$C$5,MAX('Mediums (Working)'!G51,'Mediums (Working)'!H51,'Mediums (Working)'!I51)-MIN('Mediums (Working)'!G51,'Mediums (Working)'!H51,'Mediums (Working)'!I51)&lt;=$C$4),1,0),0)</f>
        <v>0</v>
      </c>
      <c r="Q51" s="75" t="n">
        <f aca="false">IF(AND(ISNUMBER('Mediums (Working)'!H51),ISNUMBER('Mediums (Working)'!I51),ISNUMBER('Mediums (Working)'!J51)),IF(AND('Mediums (Working)'!H51&gt;=$C$5,MAX('Mediums (Working)'!H51,'Mediums (Working)'!I51,'Mediums (Working)'!J51)-MIN('Mediums (Working)'!H51,'Mediums (Working)'!I51,'Mediums (Working)'!J51)&lt;=$C$4),1,0),0)</f>
        <v>0</v>
      </c>
      <c r="R51" s="75" t="n">
        <f aca="false">IF(AND(ISNUMBER('Mediums (Working)'!I51),ISNUMBER('Mediums (Working)'!J51),ISNUMBER('Mediums (Working)'!K51)),IF(AND('Mediums (Working)'!I51&gt;=$C$5,MAX('Mediums (Working)'!I51,'Mediums (Working)'!J51,'Mediums (Working)'!K51)-MIN('Mediums (Working)'!I51,'Mediums (Working)'!J51,'Mediums (Working)'!K51)&lt;=$C$4),1,0),0)</f>
        <v>0</v>
      </c>
      <c r="S51" s="75" t="n">
        <f aca="false">IF(AND(ISNUMBER('Mediums (Working)'!J51),ISNUMBER('Mediums (Working)'!K51),ISNUMBER('Mediums (Working)'!L51)),IF(AND('Mediums (Working)'!J51&gt;=$C$5,MAX('Mediums (Working)'!J51,'Mediums (Working)'!K51,'Mediums (Working)'!L51)-MIN('Mediums (Working)'!J51,'Mediums (Working)'!K51,'Mediums (Working)'!L51)&lt;=$C$4),1,0),0)</f>
        <v>0</v>
      </c>
      <c r="T51" s="75" t="n">
        <f aca="false">IF(AND(ISNUMBER('Mediums (Working)'!K51),ISNUMBER('Mediums (Working)'!L51),ISNUMBER('Mediums (Working)'!M51)),IF(AND('Mediums (Working)'!K51&gt;=$C$5,MAX('Mediums (Working)'!K51,'Mediums (Working)'!L51,'Mediums (Working)'!M51)-MIN('Mediums (Working)'!K51,'Mediums (Working)'!L51,'Mediums (Working)'!M51)&lt;=$C$4),1,0),0)</f>
        <v>0</v>
      </c>
      <c r="U51" s="75" t="n">
        <f aca="false">IF(AND(ISNUMBER('Mediums (Working)'!L51),ISNUMBER('Mediums (Working)'!M51),ISNUMBER('Mediums (Working)'!N51)),IF(AND('Mediums (Working)'!L51&gt;=$C$5,MAX('Mediums (Working)'!L51,'Mediums (Working)'!M51,'Mediums (Working)'!N51)-MIN('Mediums (Working)'!L51,'Mediums (Working)'!M51,'Mediums (Working)'!N51)&lt;=$C$4),1,0),0)</f>
        <v>0</v>
      </c>
      <c r="V51" s="75" t="n">
        <f aca="false">IF(AND(ISNUMBER('Mediums (Working)'!M51),ISNUMBER('Mediums (Working)'!N51),ISNUMBER('Mediums (Working)'!O51)),IF(AND('Mediums (Working)'!M51&gt;=$C$5,MAX('Mediums (Working)'!M51,'Mediums (Working)'!N51,'Mediums (Working)'!O51)-MIN('Mediums (Working)'!M51,'Mediums (Working)'!N51,'Mediums (Working)'!O51)&lt;=$C$4),1,0),0)</f>
        <v>0</v>
      </c>
      <c r="W51" s="75" t="n">
        <f aca="false">IF(AND(ISNUMBER('Mediums (Working)'!N51),ISNUMBER('Mediums (Working)'!O51),ISNUMBER('Mediums (Working)'!P51)),IF(AND('Mediums (Working)'!N51&gt;=$C$5,MAX('Mediums (Working)'!N51,'Mediums (Working)'!O51,'Mediums (Working)'!P51)-MIN('Mediums (Working)'!N51,'Mediums (Working)'!O51,'Mediums (Working)'!P51)&lt;=$C$4),1,0),0)</f>
        <v>0</v>
      </c>
      <c r="X51" s="75" t="n">
        <f aca="false">IF(AND(ISNUMBER('Mediums (Working)'!O51),ISNUMBER('Mediums (Working)'!P51),ISNUMBER('Mediums (Working)'!Q51)),IF(AND('Mediums (Working)'!O51&gt;=$C$5,MAX('Mediums (Working)'!O51,'Mediums (Working)'!P51,'Mediums (Working)'!Q51)-MIN('Mediums (Working)'!O51,'Mediums (Working)'!P51,'Mediums (Working)'!Q51)&lt;=$C$4),1,0),0)</f>
        <v>0</v>
      </c>
      <c r="Y51" s="75" t="n">
        <f aca="false">IF(AND(ISNUMBER('Mediums (Working)'!P51),ISNUMBER('Mediums (Working)'!Q51),ISNUMBER('Mediums (Working)'!R51)),IF(AND('Mediums (Working)'!P51&gt;=$C$5,MAX('Mediums (Working)'!P51,'Mediums (Working)'!Q51,'Mediums (Working)'!R51)-MIN('Mediums (Working)'!P51,'Mediums (Working)'!Q51,'Mediums (Working)'!R51)&lt;=$C$4),1,0),0)</f>
        <v>0</v>
      </c>
      <c r="Z51" s="75" t="n">
        <f aca="false">IF(AND(ISNUMBER('Mediums (Working)'!Q51),ISNUMBER('Mediums (Working)'!R51),ISNUMBER('Mediums (Working)'!S51)),IF(AND('Mediums (Working)'!Q51&gt;=$C$5,MAX('Mediums (Working)'!Q51,'Mediums (Working)'!R51,'Mediums (Working)'!S51)-MIN('Mediums (Working)'!Q51,'Mediums (Working)'!R51,'Mediums (Working)'!S51)&lt;=$C$4),1,0),0)</f>
        <v>0</v>
      </c>
      <c r="AA51" s="75" t="n">
        <f aca="false">IF(AND(ISNUMBER('Mediums (Working)'!R51),ISNUMBER('Mediums (Working)'!S51),ISNUMBER('Mediums (Working)'!T51)),IF(AND('Mediums (Working)'!R51&gt;=$C$5,MAX('Mediums (Working)'!R51,'Mediums (Working)'!S51,'Mediums (Working)'!T51)-MIN('Mediums (Working)'!R51,'Mediums (Working)'!S51,'Mediums (Working)'!T51)&lt;=$C$4),1,0),0)</f>
        <v>0</v>
      </c>
      <c r="AB51" s="75" t="n">
        <f aca="false">IF(AND(ISNUMBER('Mediums (Working)'!S51),ISNUMBER('Mediums (Working)'!T51),ISNUMBER('Mediums (Working)'!U51)),IF(AND('Mediums (Working)'!S51&gt;=$C$5,MAX('Mediums (Working)'!S51,'Mediums (Working)'!T51,'Mediums (Working)'!U51)-MIN('Mediums (Working)'!S51,'Mediums (Working)'!T51,'Mediums (Working)'!U51)&lt;=$C$4),1,0),0)</f>
        <v>0</v>
      </c>
      <c r="AC51" s="75" t="n">
        <f aca="false">IF(AND(ISNUMBER('Mediums (Working)'!T51),ISNUMBER('Mediums (Working)'!U51),ISNUMBER('Mediums (Working)'!V51)),IF(AND('Mediums (Working)'!T51&gt;=$C$5,MAX('Mediums (Working)'!T51,'Mediums (Working)'!U51,'Mediums (Working)'!V51)-MIN('Mediums (Working)'!T51,'Mediums (Working)'!U51,'Mediums (Working)'!V51)&lt;=$C$4),1,0),0)</f>
        <v>0</v>
      </c>
      <c r="AD51" s="75" t="n">
        <f aca="false">IF(AND(ISNUMBER('Mediums (Working)'!U51),ISNUMBER('Mediums (Working)'!V51),ISNUMBER('Mediums (Working)'!W51)),IF(AND('Mediums (Working)'!U51&gt;=$C$5,MAX('Mediums (Working)'!U51,'Mediums (Working)'!V51,'Mediums (Working)'!W51)-MIN('Mediums (Working)'!U51,'Mediums (Working)'!V51,'Mediums (Working)'!W51)&lt;=$C$4),1,0),0)</f>
        <v>0</v>
      </c>
      <c r="AE51" s="75" t="n">
        <f aca="false">IF(AND(ISNUMBER('Mediums (Working)'!V51),ISNUMBER('Mediums (Working)'!W51),ISNUMBER('Mediums (Working)'!X51)),IF(AND('Mediums (Working)'!V51&gt;=$C$5,MAX('Mediums (Working)'!V51,'Mediums (Working)'!W51,'Mediums (Working)'!X51)-MIN('Mediums (Working)'!V51,'Mediums (Working)'!W51,'Mediums (Working)'!X51)&lt;=$C$4),1,0),0)</f>
        <v>0</v>
      </c>
      <c r="AF51" s="75" t="n">
        <f aca="false">IF(AND(ISNUMBER('Mediums (Working)'!W51),ISNUMBER('Mediums (Working)'!X51),ISNUMBER('Mediums (Working)'!Y51)),IF(AND('Mediums (Working)'!W51&gt;=$C$5,MAX('Mediums (Working)'!W51,'Mediums (Working)'!X51,'Mediums (Working)'!Y51)-MIN('Mediums (Working)'!W51,'Mediums (Working)'!X51,'Mediums (Working)'!Y51)&lt;=$C$4),1,0),0)</f>
        <v>0</v>
      </c>
      <c r="AG51" s="75" t="n">
        <f aca="false">IF(AND(ISNUMBER('Mediums (Working)'!X51),ISNUMBER('Mediums (Working)'!Y51),ISNUMBER('Mediums (Working)'!Z51)),IF(AND('Mediums (Working)'!X51&gt;=$C$5,MAX('Mediums (Working)'!X51,'Mediums (Working)'!Y51,'Mediums (Working)'!Z51)-MIN('Mediums (Working)'!X51,'Mediums (Working)'!Y51,'Mediums (Working)'!Z51)&lt;=$C$4),1,0),0)</f>
        <v>0</v>
      </c>
      <c r="AH51" s="75" t="n">
        <f aca="false">IF(AND(ISNUMBER('Mediums (Working)'!Y51),ISNUMBER('Mediums (Working)'!Z51),ISNUMBER('Mediums (Working)'!AA51)),IF(AND('Mediums (Working)'!Y51&gt;=$C$5,MAX('Mediums (Working)'!Y51,'Mediums (Working)'!Z51,'Mediums (Working)'!AA51)-MIN('Mediums (Working)'!Y51,'Mediums (Working)'!Z51,'Mediums (Working)'!AA51)&lt;=$C$4),1,0),0)</f>
        <v>0</v>
      </c>
      <c r="AI51" s="75" t="n">
        <f aca="false">IF(AND(ISNUMBER('Mediums (Working)'!Z51),ISNUMBER('Mediums (Working)'!AA51),ISNUMBER('Mediums (Working)'!AB51)),IF(AND('Mediums (Working)'!Z51&gt;=$C$5,MAX('Mediums (Working)'!Z51,'Mediums (Working)'!AA51,'Mediums (Working)'!AB51)-MIN('Mediums (Working)'!Z51,'Mediums (Working)'!AA51,'Mediums (Working)'!AB51)&lt;=$C$4),1,0),0)</f>
        <v>0</v>
      </c>
      <c r="AJ51" s="75" t="n">
        <f aca="false">IF(AND(ISNUMBER('Mediums (Working)'!AA51),ISNUMBER('Mediums (Working)'!AB51),ISNUMBER('Mediums (Working)'!AC51)),IF(AND('Mediums (Working)'!AA51&gt;=$C$5,MAX('Mediums (Working)'!AA51,'Mediums (Working)'!AB51,'Mediums (Working)'!AC51)-MIN('Mediums (Working)'!AA51,'Mediums (Working)'!AB51,'Mediums (Working)'!AC51)&lt;=$C$4),1,0),0)</f>
        <v>0</v>
      </c>
      <c r="AK51" s="75" t="n">
        <f aca="false">IF(AND(ISNUMBER('Mediums (Working)'!AB51),ISNUMBER('Mediums (Working)'!AC51),ISNUMBER('Mediums (Working)'!AD51)),IF(AND('Mediums (Working)'!AB51&gt;=$C$5,MAX('Mediums (Working)'!AB51,'Mediums (Working)'!AC51,'Mediums (Working)'!AD51)-MIN('Mediums (Working)'!AB51,'Mediums (Working)'!AC51,'Mediums (Working)'!AD51)&lt;=$C$4),1,0),0)</f>
        <v>0</v>
      </c>
      <c r="AL51" s="75" t="n">
        <f aca="false">IF(AND(ISNUMBER('Mediums (Working)'!AC51),ISNUMBER('Mediums (Working)'!AD51),ISNUMBER('Mediums (Working)'!AE51)),IF(AND('Mediums (Working)'!AC51&gt;=$C$5,MAX('Mediums (Working)'!AC51,'Mediums (Working)'!AD51,'Mediums (Working)'!AE51)-MIN('Mediums (Working)'!AC51,'Mediums (Working)'!AD51,'Mediums (Working)'!AE51)&lt;=$C$4),1,0),0)</f>
        <v>0</v>
      </c>
      <c r="AM51" s="75" t="n">
        <f aca="false">IF(AND(ISNUMBER('Mediums (Working)'!AD51),ISNUMBER('Mediums (Working)'!AE51),ISNUMBER('Mediums (Working)'!AF51)),IF(AND('Mediums (Working)'!AD51&gt;=$C$5,MAX('Mediums (Working)'!AD51,'Mediums (Working)'!AE51,'Mediums (Working)'!AF51)-MIN('Mediums (Working)'!AD51,'Mediums (Working)'!AE51,'Mediums (Working)'!AF51)&lt;=$C$4),1,0),0)</f>
        <v>0</v>
      </c>
      <c r="AN51" s="75" t="n">
        <f aca="false">IF(AND(ISNUMBER('Mediums (Working)'!AE51),ISNUMBER('Mediums (Working)'!AF51),ISNUMBER('Mediums (Working)'!AG51)),IF(AND('Mediums (Working)'!AE51&gt;=$C$5,MAX('Mediums (Working)'!AE51,'Mediums (Working)'!AF51,'Mediums (Working)'!AG51)-MIN('Mediums (Working)'!AE51,'Mediums (Working)'!AF51,'Mediums (Working)'!AG51)&lt;=$C$4),1,0),0)</f>
        <v>0</v>
      </c>
      <c r="AO51" s="75" t="n">
        <f aca="false">IF(AND(ISNUMBER('Mediums (Working)'!AF51),ISNUMBER('Mediums (Working)'!AG51),ISNUMBER('Mediums (Working)'!AH51)),IF(AND('Mediums (Working)'!AF51&gt;=$C$5,MAX('Mediums (Working)'!AF51,'Mediums (Working)'!AG51,'Mediums (Working)'!AH51)-MIN('Mediums (Working)'!AF51,'Mediums (Working)'!AG51,'Mediums (Working)'!AH51)&lt;=$C$4),1,0),0)</f>
        <v>0</v>
      </c>
      <c r="AP51" s="75" t="n">
        <f aca="false">IF(AND(ISNUMBER('Mediums (Working)'!AG51),ISNUMBER('Mediums (Working)'!AH51),ISNUMBER('Mediums (Working)'!AI51)),IF(AND('Mediums (Working)'!AG51&gt;=$C$5,MAX('Mediums (Working)'!AG51,'Mediums (Working)'!AH51,'Mediums (Working)'!AI51)-MIN('Mediums (Working)'!AG51,'Mediums (Working)'!AH51,'Mediums (Working)'!AI51)&lt;=$C$4),1,0),0)</f>
        <v>0</v>
      </c>
      <c r="AQ51" s="75" t="n">
        <f aca="false">IF(AND(ISNUMBER('Mediums (Working)'!AH51),ISNUMBER('Mediums (Working)'!AI51),ISNUMBER('Mediums (Working)'!AJ51)),IF(AND('Mediums (Working)'!AH51&gt;=$C$5,MAX('Mediums (Working)'!AH51,'Mediums (Working)'!AI51,'Mediums (Working)'!AJ51)-MIN('Mediums (Working)'!AH51,'Mediums (Working)'!AI51,'Mediums (Working)'!AJ51)&lt;=$C$4),1,0),0)</f>
        <v>0</v>
      </c>
      <c r="AR51" s="75" t="n">
        <f aca="false">IF(AND(ISNUMBER('Mediums (Working)'!AI51),ISNUMBER('Mediums (Working)'!AJ51),ISNUMBER('Mediums (Working)'!AK51)),IF(AND('Mediums (Working)'!AI51&gt;=$C$5,MAX('Mediums (Working)'!AI51,'Mediums (Working)'!AJ51,'Mediums (Working)'!AK51)-MIN('Mediums (Working)'!AI51,'Mediums (Working)'!AJ51,'Mediums (Working)'!AK51)&lt;=$C$4),1,0),0)</f>
        <v>0</v>
      </c>
      <c r="AS51" s="75" t="n">
        <f aca="false">IF(AND(ISNUMBER('Mediums (Working)'!AJ51),ISNUMBER('Mediums (Working)'!AK51),ISNUMBER('Mediums (Working)'!AL51)),IF(AND('Mediums (Working)'!AJ51&gt;=$C$5,MAX('Mediums (Working)'!AJ51,'Mediums (Working)'!AK51,'Mediums (Working)'!AL51)-MIN('Mediums (Working)'!AJ51,'Mediums (Working)'!AK51,'Mediums (Working)'!AL51)&lt;=$C$4),1,0),0)</f>
        <v>0</v>
      </c>
      <c r="AT51" s="75" t="n">
        <f aca="false">IF(AND(ISNUMBER('Mediums (Working)'!AK51),ISNUMBER('Mediums (Working)'!AL51),ISNUMBER('Mediums (Working)'!AM51)),IF(AND('Mediums (Working)'!AK51&gt;=$C$5,MAX('Mediums (Working)'!AK51,'Mediums (Working)'!AL51,'Mediums (Working)'!AM51)-MIN('Mediums (Working)'!AK51,'Mediums (Working)'!AL51,'Mediums (Working)'!AM51)&lt;=$C$4),1,0),0)</f>
        <v>0</v>
      </c>
      <c r="AU51" s="75" t="n">
        <f aca="false">IF(AND(ISNUMBER('Mediums (Working)'!AL51),ISNUMBER('Mediums (Working)'!AM51),ISNUMBER('Mediums (Working)'!AN51)),IF(AND('Mediums (Working)'!AL51&gt;=$C$5,MAX('Mediums (Working)'!AL51,'Mediums (Working)'!AM51,'Mediums (Working)'!AN51)-MIN('Mediums (Working)'!AL51,'Mediums (Working)'!AM51,'Mediums (Working)'!AN51)&lt;=$C$4),1,0),0)</f>
        <v>0</v>
      </c>
      <c r="AV51" s="75" t="n">
        <f aca="false">IF(AND(ISNUMBER('Mediums (Working)'!AM51),ISNUMBER('Mediums (Working)'!AN51),ISNUMBER('Mediums (Working)'!AO51)),IF(AND('Mediums (Working)'!AM51&gt;=$C$5,MAX('Mediums (Working)'!AM51,'Mediums (Working)'!AN51,'Mediums (Working)'!AO51)-MIN('Mediums (Working)'!AM51,'Mediums (Working)'!AN51,'Mediums (Working)'!AO51)&lt;=$C$4),1,0),0)</f>
        <v>0</v>
      </c>
      <c r="AW51" s="75" t="n">
        <f aca="false">IF(AND(ISNUMBER('Mediums (Working)'!AN51),ISNUMBER('Mediums (Working)'!AO51),ISNUMBER('Mediums (Working)'!AP51)),IF(AND('Mediums (Working)'!AN51&gt;=$C$5,MAX('Mediums (Working)'!AN51,'Mediums (Working)'!AO51,'Mediums (Working)'!AP51)-MIN('Mediums (Working)'!AN51,'Mediums (Working)'!AO51,'Mediums (Working)'!AP51)&lt;=$C$4),1,0),0)</f>
        <v>0</v>
      </c>
      <c r="AX51" s="75" t="n">
        <f aca="false">IF(AND(ISNUMBER('Mediums (Working)'!AO51),ISNUMBER('Mediums (Working)'!AP51),ISNUMBER('Mediums (Working)'!AQ51)),IF(AND('Mediums (Working)'!AO51&gt;=$C$5,MAX('Mediums (Working)'!AO51,'Mediums (Working)'!AP51,'Mediums (Working)'!AQ51)-MIN('Mediums (Working)'!AO51,'Mediums (Working)'!AP51,'Mediums (Working)'!AQ51)&lt;=$C$4),1,0),0)</f>
        <v>0</v>
      </c>
      <c r="AY51" s="46" t="n">
        <v>0</v>
      </c>
      <c r="AZ51" s="46" t="n">
        <v>0</v>
      </c>
    </row>
    <row r="52" customFormat="false" ht="15" hidden="false" customHeight="false" outlineLevel="0" collapsed="false">
      <c r="A52" s="32" t="s">
        <v>301</v>
      </c>
      <c r="B52" s="33" t="s">
        <v>248</v>
      </c>
      <c r="C52" s="73" t="n">
        <f aca="false" t="array" ref="C52:C52">MIN(IF(ISNUMBER('Mediums (Working)'!$C$52:$AQ$52)*('Mediums (Working)'!$C$52:$AQ$52&gt;=$C$3),'Mediums (Working)'!$C$3:$AQ$3,999))</f>
        <v>999</v>
      </c>
      <c r="D52" s="73" t="n">
        <f aca="false">IFERROR(MATCH(1,L52:AZ52,0),999)</f>
        <v>999</v>
      </c>
      <c r="E52" s="73" t="n">
        <f aca="false">MIN(C52,D52)</f>
        <v>999</v>
      </c>
      <c r="F52" s="46" t="str">
        <f aca="false">IF(E52=999,"not finished by last scan",IF(C52&lt;=D52,"70 °F","stall"))</f>
        <v>not finished by last scan</v>
      </c>
      <c r="G52" s="74" t="str">
        <f aca="false">IF(E52=999,"",INDEX('Mediums (Working)'!$C$612:$AQ$612,E52))</f>
        <v/>
      </c>
      <c r="H52" s="47" t="str">
        <f aca="false">IF(E52=999,"",(G52-'Temp Bands'!$C$3)*24)</f>
        <v/>
      </c>
      <c r="I52" s="48" t="str">
        <f aca="false">IF(E52=999,"",INDEX('Mediums (Working)'!$C$52:$AQ$52,E52))</f>
        <v/>
      </c>
      <c r="L52" s="75" t="n">
        <f aca="false">IF(AND(ISNUMBER('Mediums (Working)'!C52),ISNUMBER('Mediums (Working)'!D52),ISNUMBER('Mediums (Working)'!E52)),IF(AND('Mediums (Working)'!C52&gt;=$C$5,MAX('Mediums (Working)'!C52,'Mediums (Working)'!D52,'Mediums (Working)'!E52)-MIN('Mediums (Working)'!C52,'Mediums (Working)'!D52,'Mediums (Working)'!E52)&lt;=$C$4),1,0),0)</f>
        <v>0</v>
      </c>
      <c r="M52" s="75" t="n">
        <f aca="false">IF(AND(ISNUMBER('Mediums (Working)'!D52),ISNUMBER('Mediums (Working)'!E52),ISNUMBER('Mediums (Working)'!F52)),IF(AND('Mediums (Working)'!D52&gt;=$C$5,MAX('Mediums (Working)'!D52,'Mediums (Working)'!E52,'Mediums (Working)'!F52)-MIN('Mediums (Working)'!D52,'Mediums (Working)'!E52,'Mediums (Working)'!F52)&lt;=$C$4),1,0),0)</f>
        <v>0</v>
      </c>
      <c r="N52" s="75" t="n">
        <f aca="false">IF(AND(ISNUMBER('Mediums (Working)'!E52),ISNUMBER('Mediums (Working)'!F52),ISNUMBER('Mediums (Working)'!G52)),IF(AND('Mediums (Working)'!E52&gt;=$C$5,MAX('Mediums (Working)'!E52,'Mediums (Working)'!F52,'Mediums (Working)'!G52)-MIN('Mediums (Working)'!E52,'Mediums (Working)'!F52,'Mediums (Working)'!G52)&lt;=$C$4),1,0),0)</f>
        <v>0</v>
      </c>
      <c r="O52" s="75" t="n">
        <f aca="false">IF(AND(ISNUMBER('Mediums (Working)'!F52),ISNUMBER('Mediums (Working)'!G52),ISNUMBER('Mediums (Working)'!H52)),IF(AND('Mediums (Working)'!F52&gt;=$C$5,MAX('Mediums (Working)'!F52,'Mediums (Working)'!G52,'Mediums (Working)'!H52)-MIN('Mediums (Working)'!F52,'Mediums (Working)'!G52,'Mediums (Working)'!H52)&lt;=$C$4),1,0),0)</f>
        <v>0</v>
      </c>
      <c r="P52" s="75" t="n">
        <f aca="false">IF(AND(ISNUMBER('Mediums (Working)'!G52),ISNUMBER('Mediums (Working)'!H52),ISNUMBER('Mediums (Working)'!I52)),IF(AND('Mediums (Working)'!G52&gt;=$C$5,MAX('Mediums (Working)'!G52,'Mediums (Working)'!H52,'Mediums (Working)'!I52)-MIN('Mediums (Working)'!G52,'Mediums (Working)'!H52,'Mediums (Working)'!I52)&lt;=$C$4),1,0),0)</f>
        <v>0</v>
      </c>
      <c r="Q52" s="75" t="n">
        <f aca="false">IF(AND(ISNUMBER('Mediums (Working)'!H52),ISNUMBER('Mediums (Working)'!I52),ISNUMBER('Mediums (Working)'!J52)),IF(AND('Mediums (Working)'!H52&gt;=$C$5,MAX('Mediums (Working)'!H52,'Mediums (Working)'!I52,'Mediums (Working)'!J52)-MIN('Mediums (Working)'!H52,'Mediums (Working)'!I52,'Mediums (Working)'!J52)&lt;=$C$4),1,0),0)</f>
        <v>0</v>
      </c>
      <c r="R52" s="75" t="n">
        <f aca="false">IF(AND(ISNUMBER('Mediums (Working)'!I52),ISNUMBER('Mediums (Working)'!J52),ISNUMBER('Mediums (Working)'!K52)),IF(AND('Mediums (Working)'!I52&gt;=$C$5,MAX('Mediums (Working)'!I52,'Mediums (Working)'!J52,'Mediums (Working)'!K52)-MIN('Mediums (Working)'!I52,'Mediums (Working)'!J52,'Mediums (Working)'!K52)&lt;=$C$4),1,0),0)</f>
        <v>0</v>
      </c>
      <c r="S52" s="75" t="n">
        <f aca="false">IF(AND(ISNUMBER('Mediums (Working)'!J52),ISNUMBER('Mediums (Working)'!K52),ISNUMBER('Mediums (Working)'!L52)),IF(AND('Mediums (Working)'!J52&gt;=$C$5,MAX('Mediums (Working)'!J52,'Mediums (Working)'!K52,'Mediums (Working)'!L52)-MIN('Mediums (Working)'!J52,'Mediums (Working)'!K52,'Mediums (Working)'!L52)&lt;=$C$4),1,0),0)</f>
        <v>0</v>
      </c>
      <c r="T52" s="75" t="n">
        <f aca="false">IF(AND(ISNUMBER('Mediums (Working)'!K52),ISNUMBER('Mediums (Working)'!L52),ISNUMBER('Mediums (Working)'!M52)),IF(AND('Mediums (Working)'!K52&gt;=$C$5,MAX('Mediums (Working)'!K52,'Mediums (Working)'!L52,'Mediums (Working)'!M52)-MIN('Mediums (Working)'!K52,'Mediums (Working)'!L52,'Mediums (Working)'!M52)&lt;=$C$4),1,0),0)</f>
        <v>0</v>
      </c>
      <c r="U52" s="75" t="n">
        <f aca="false">IF(AND(ISNUMBER('Mediums (Working)'!L52),ISNUMBER('Mediums (Working)'!M52),ISNUMBER('Mediums (Working)'!N52)),IF(AND('Mediums (Working)'!L52&gt;=$C$5,MAX('Mediums (Working)'!L52,'Mediums (Working)'!M52,'Mediums (Working)'!N52)-MIN('Mediums (Working)'!L52,'Mediums (Working)'!M52,'Mediums (Working)'!N52)&lt;=$C$4),1,0),0)</f>
        <v>0</v>
      </c>
      <c r="V52" s="75" t="n">
        <f aca="false">IF(AND(ISNUMBER('Mediums (Working)'!M52),ISNUMBER('Mediums (Working)'!N52),ISNUMBER('Mediums (Working)'!O52)),IF(AND('Mediums (Working)'!M52&gt;=$C$5,MAX('Mediums (Working)'!M52,'Mediums (Working)'!N52,'Mediums (Working)'!O52)-MIN('Mediums (Working)'!M52,'Mediums (Working)'!N52,'Mediums (Working)'!O52)&lt;=$C$4),1,0),0)</f>
        <v>0</v>
      </c>
      <c r="W52" s="75" t="n">
        <f aca="false">IF(AND(ISNUMBER('Mediums (Working)'!N52),ISNUMBER('Mediums (Working)'!O52),ISNUMBER('Mediums (Working)'!P52)),IF(AND('Mediums (Working)'!N52&gt;=$C$5,MAX('Mediums (Working)'!N52,'Mediums (Working)'!O52,'Mediums (Working)'!P52)-MIN('Mediums (Working)'!N52,'Mediums (Working)'!O52,'Mediums (Working)'!P52)&lt;=$C$4),1,0),0)</f>
        <v>0</v>
      </c>
      <c r="X52" s="75" t="n">
        <f aca="false">IF(AND(ISNUMBER('Mediums (Working)'!O52),ISNUMBER('Mediums (Working)'!P52),ISNUMBER('Mediums (Working)'!Q52)),IF(AND('Mediums (Working)'!O52&gt;=$C$5,MAX('Mediums (Working)'!O52,'Mediums (Working)'!P52,'Mediums (Working)'!Q52)-MIN('Mediums (Working)'!O52,'Mediums (Working)'!P52,'Mediums (Working)'!Q52)&lt;=$C$4),1,0),0)</f>
        <v>0</v>
      </c>
      <c r="Y52" s="75" t="n">
        <f aca="false">IF(AND(ISNUMBER('Mediums (Working)'!P52),ISNUMBER('Mediums (Working)'!Q52),ISNUMBER('Mediums (Working)'!R52)),IF(AND('Mediums (Working)'!P52&gt;=$C$5,MAX('Mediums (Working)'!P52,'Mediums (Working)'!Q52,'Mediums (Working)'!R52)-MIN('Mediums (Working)'!P52,'Mediums (Working)'!Q52,'Mediums (Working)'!R52)&lt;=$C$4),1,0),0)</f>
        <v>0</v>
      </c>
      <c r="Z52" s="75" t="n">
        <f aca="false">IF(AND(ISNUMBER('Mediums (Working)'!Q52),ISNUMBER('Mediums (Working)'!R52),ISNUMBER('Mediums (Working)'!S52)),IF(AND('Mediums (Working)'!Q52&gt;=$C$5,MAX('Mediums (Working)'!Q52,'Mediums (Working)'!R52,'Mediums (Working)'!S52)-MIN('Mediums (Working)'!Q52,'Mediums (Working)'!R52,'Mediums (Working)'!S52)&lt;=$C$4),1,0),0)</f>
        <v>0</v>
      </c>
      <c r="AA52" s="75" t="n">
        <f aca="false">IF(AND(ISNUMBER('Mediums (Working)'!R52),ISNUMBER('Mediums (Working)'!S52),ISNUMBER('Mediums (Working)'!T52)),IF(AND('Mediums (Working)'!R52&gt;=$C$5,MAX('Mediums (Working)'!R52,'Mediums (Working)'!S52,'Mediums (Working)'!T52)-MIN('Mediums (Working)'!R52,'Mediums (Working)'!S52,'Mediums (Working)'!T52)&lt;=$C$4),1,0),0)</f>
        <v>0</v>
      </c>
      <c r="AB52" s="75" t="n">
        <f aca="false">IF(AND(ISNUMBER('Mediums (Working)'!S52),ISNUMBER('Mediums (Working)'!T52),ISNUMBER('Mediums (Working)'!U52)),IF(AND('Mediums (Working)'!S52&gt;=$C$5,MAX('Mediums (Working)'!S52,'Mediums (Working)'!T52,'Mediums (Working)'!U52)-MIN('Mediums (Working)'!S52,'Mediums (Working)'!T52,'Mediums (Working)'!U52)&lt;=$C$4),1,0),0)</f>
        <v>0</v>
      </c>
      <c r="AC52" s="75" t="n">
        <f aca="false">IF(AND(ISNUMBER('Mediums (Working)'!T52),ISNUMBER('Mediums (Working)'!U52),ISNUMBER('Mediums (Working)'!V52)),IF(AND('Mediums (Working)'!T52&gt;=$C$5,MAX('Mediums (Working)'!T52,'Mediums (Working)'!U52,'Mediums (Working)'!V52)-MIN('Mediums (Working)'!T52,'Mediums (Working)'!U52,'Mediums (Working)'!V52)&lt;=$C$4),1,0),0)</f>
        <v>0</v>
      </c>
      <c r="AD52" s="75" t="n">
        <f aca="false">IF(AND(ISNUMBER('Mediums (Working)'!U52),ISNUMBER('Mediums (Working)'!V52),ISNUMBER('Mediums (Working)'!W52)),IF(AND('Mediums (Working)'!U52&gt;=$C$5,MAX('Mediums (Working)'!U52,'Mediums (Working)'!V52,'Mediums (Working)'!W52)-MIN('Mediums (Working)'!U52,'Mediums (Working)'!V52,'Mediums (Working)'!W52)&lt;=$C$4),1,0),0)</f>
        <v>0</v>
      </c>
      <c r="AE52" s="75" t="n">
        <f aca="false">IF(AND(ISNUMBER('Mediums (Working)'!V52),ISNUMBER('Mediums (Working)'!W52),ISNUMBER('Mediums (Working)'!X52)),IF(AND('Mediums (Working)'!V52&gt;=$C$5,MAX('Mediums (Working)'!V52,'Mediums (Working)'!W52,'Mediums (Working)'!X52)-MIN('Mediums (Working)'!V52,'Mediums (Working)'!W52,'Mediums (Working)'!X52)&lt;=$C$4),1,0),0)</f>
        <v>0</v>
      </c>
      <c r="AF52" s="75" t="n">
        <f aca="false">IF(AND(ISNUMBER('Mediums (Working)'!W52),ISNUMBER('Mediums (Working)'!X52),ISNUMBER('Mediums (Working)'!Y52)),IF(AND('Mediums (Working)'!W52&gt;=$C$5,MAX('Mediums (Working)'!W52,'Mediums (Working)'!X52,'Mediums (Working)'!Y52)-MIN('Mediums (Working)'!W52,'Mediums (Working)'!X52,'Mediums (Working)'!Y52)&lt;=$C$4),1,0),0)</f>
        <v>0</v>
      </c>
      <c r="AG52" s="75" t="n">
        <f aca="false">IF(AND(ISNUMBER('Mediums (Working)'!X52),ISNUMBER('Mediums (Working)'!Y52),ISNUMBER('Mediums (Working)'!Z52)),IF(AND('Mediums (Working)'!X52&gt;=$C$5,MAX('Mediums (Working)'!X52,'Mediums (Working)'!Y52,'Mediums (Working)'!Z52)-MIN('Mediums (Working)'!X52,'Mediums (Working)'!Y52,'Mediums (Working)'!Z52)&lt;=$C$4),1,0),0)</f>
        <v>0</v>
      </c>
      <c r="AH52" s="75" t="n">
        <f aca="false">IF(AND(ISNUMBER('Mediums (Working)'!Y52),ISNUMBER('Mediums (Working)'!Z52),ISNUMBER('Mediums (Working)'!AA52)),IF(AND('Mediums (Working)'!Y52&gt;=$C$5,MAX('Mediums (Working)'!Y52,'Mediums (Working)'!Z52,'Mediums (Working)'!AA52)-MIN('Mediums (Working)'!Y52,'Mediums (Working)'!Z52,'Mediums (Working)'!AA52)&lt;=$C$4),1,0),0)</f>
        <v>0</v>
      </c>
      <c r="AI52" s="75" t="n">
        <f aca="false">IF(AND(ISNUMBER('Mediums (Working)'!Z52),ISNUMBER('Mediums (Working)'!AA52),ISNUMBER('Mediums (Working)'!AB52)),IF(AND('Mediums (Working)'!Z52&gt;=$C$5,MAX('Mediums (Working)'!Z52,'Mediums (Working)'!AA52,'Mediums (Working)'!AB52)-MIN('Mediums (Working)'!Z52,'Mediums (Working)'!AA52,'Mediums (Working)'!AB52)&lt;=$C$4),1,0),0)</f>
        <v>0</v>
      </c>
      <c r="AJ52" s="75" t="n">
        <f aca="false">IF(AND(ISNUMBER('Mediums (Working)'!AA52),ISNUMBER('Mediums (Working)'!AB52),ISNUMBER('Mediums (Working)'!AC52)),IF(AND('Mediums (Working)'!AA52&gt;=$C$5,MAX('Mediums (Working)'!AA52,'Mediums (Working)'!AB52,'Mediums (Working)'!AC52)-MIN('Mediums (Working)'!AA52,'Mediums (Working)'!AB52,'Mediums (Working)'!AC52)&lt;=$C$4),1,0),0)</f>
        <v>0</v>
      </c>
      <c r="AK52" s="75" t="n">
        <f aca="false">IF(AND(ISNUMBER('Mediums (Working)'!AB52),ISNUMBER('Mediums (Working)'!AC52),ISNUMBER('Mediums (Working)'!AD52)),IF(AND('Mediums (Working)'!AB52&gt;=$C$5,MAX('Mediums (Working)'!AB52,'Mediums (Working)'!AC52,'Mediums (Working)'!AD52)-MIN('Mediums (Working)'!AB52,'Mediums (Working)'!AC52,'Mediums (Working)'!AD52)&lt;=$C$4),1,0),0)</f>
        <v>0</v>
      </c>
      <c r="AL52" s="75" t="n">
        <f aca="false">IF(AND(ISNUMBER('Mediums (Working)'!AC52),ISNUMBER('Mediums (Working)'!AD52),ISNUMBER('Mediums (Working)'!AE52)),IF(AND('Mediums (Working)'!AC52&gt;=$C$5,MAX('Mediums (Working)'!AC52,'Mediums (Working)'!AD52,'Mediums (Working)'!AE52)-MIN('Mediums (Working)'!AC52,'Mediums (Working)'!AD52,'Mediums (Working)'!AE52)&lt;=$C$4),1,0),0)</f>
        <v>0</v>
      </c>
      <c r="AM52" s="75" t="n">
        <f aca="false">IF(AND(ISNUMBER('Mediums (Working)'!AD52),ISNUMBER('Mediums (Working)'!AE52),ISNUMBER('Mediums (Working)'!AF52)),IF(AND('Mediums (Working)'!AD52&gt;=$C$5,MAX('Mediums (Working)'!AD52,'Mediums (Working)'!AE52,'Mediums (Working)'!AF52)-MIN('Mediums (Working)'!AD52,'Mediums (Working)'!AE52,'Mediums (Working)'!AF52)&lt;=$C$4),1,0),0)</f>
        <v>0</v>
      </c>
      <c r="AN52" s="75" t="n">
        <f aca="false">IF(AND(ISNUMBER('Mediums (Working)'!AE52),ISNUMBER('Mediums (Working)'!AF52),ISNUMBER('Mediums (Working)'!AG52)),IF(AND('Mediums (Working)'!AE52&gt;=$C$5,MAX('Mediums (Working)'!AE52,'Mediums (Working)'!AF52,'Mediums (Working)'!AG52)-MIN('Mediums (Working)'!AE52,'Mediums (Working)'!AF52,'Mediums (Working)'!AG52)&lt;=$C$4),1,0),0)</f>
        <v>0</v>
      </c>
      <c r="AO52" s="75" t="n">
        <f aca="false">IF(AND(ISNUMBER('Mediums (Working)'!AF52),ISNUMBER('Mediums (Working)'!AG52),ISNUMBER('Mediums (Working)'!AH52)),IF(AND('Mediums (Working)'!AF52&gt;=$C$5,MAX('Mediums (Working)'!AF52,'Mediums (Working)'!AG52,'Mediums (Working)'!AH52)-MIN('Mediums (Working)'!AF52,'Mediums (Working)'!AG52,'Mediums (Working)'!AH52)&lt;=$C$4),1,0),0)</f>
        <v>0</v>
      </c>
      <c r="AP52" s="75" t="n">
        <f aca="false">IF(AND(ISNUMBER('Mediums (Working)'!AG52),ISNUMBER('Mediums (Working)'!AH52),ISNUMBER('Mediums (Working)'!AI52)),IF(AND('Mediums (Working)'!AG52&gt;=$C$5,MAX('Mediums (Working)'!AG52,'Mediums (Working)'!AH52,'Mediums (Working)'!AI52)-MIN('Mediums (Working)'!AG52,'Mediums (Working)'!AH52,'Mediums (Working)'!AI52)&lt;=$C$4),1,0),0)</f>
        <v>0</v>
      </c>
      <c r="AQ52" s="75" t="n">
        <f aca="false">IF(AND(ISNUMBER('Mediums (Working)'!AH52),ISNUMBER('Mediums (Working)'!AI52),ISNUMBER('Mediums (Working)'!AJ52)),IF(AND('Mediums (Working)'!AH52&gt;=$C$5,MAX('Mediums (Working)'!AH52,'Mediums (Working)'!AI52,'Mediums (Working)'!AJ52)-MIN('Mediums (Working)'!AH52,'Mediums (Working)'!AI52,'Mediums (Working)'!AJ52)&lt;=$C$4),1,0),0)</f>
        <v>0</v>
      </c>
      <c r="AR52" s="75" t="n">
        <f aca="false">IF(AND(ISNUMBER('Mediums (Working)'!AI52),ISNUMBER('Mediums (Working)'!AJ52),ISNUMBER('Mediums (Working)'!AK52)),IF(AND('Mediums (Working)'!AI52&gt;=$C$5,MAX('Mediums (Working)'!AI52,'Mediums (Working)'!AJ52,'Mediums (Working)'!AK52)-MIN('Mediums (Working)'!AI52,'Mediums (Working)'!AJ52,'Mediums (Working)'!AK52)&lt;=$C$4),1,0),0)</f>
        <v>0</v>
      </c>
      <c r="AS52" s="75" t="n">
        <f aca="false">IF(AND(ISNUMBER('Mediums (Working)'!AJ52),ISNUMBER('Mediums (Working)'!AK52),ISNUMBER('Mediums (Working)'!AL52)),IF(AND('Mediums (Working)'!AJ52&gt;=$C$5,MAX('Mediums (Working)'!AJ52,'Mediums (Working)'!AK52,'Mediums (Working)'!AL52)-MIN('Mediums (Working)'!AJ52,'Mediums (Working)'!AK52,'Mediums (Working)'!AL52)&lt;=$C$4),1,0),0)</f>
        <v>0</v>
      </c>
      <c r="AT52" s="75" t="n">
        <f aca="false">IF(AND(ISNUMBER('Mediums (Working)'!AK52),ISNUMBER('Mediums (Working)'!AL52),ISNUMBER('Mediums (Working)'!AM52)),IF(AND('Mediums (Working)'!AK52&gt;=$C$5,MAX('Mediums (Working)'!AK52,'Mediums (Working)'!AL52,'Mediums (Working)'!AM52)-MIN('Mediums (Working)'!AK52,'Mediums (Working)'!AL52,'Mediums (Working)'!AM52)&lt;=$C$4),1,0),0)</f>
        <v>0</v>
      </c>
      <c r="AU52" s="75" t="n">
        <f aca="false">IF(AND(ISNUMBER('Mediums (Working)'!AL52),ISNUMBER('Mediums (Working)'!AM52),ISNUMBER('Mediums (Working)'!AN52)),IF(AND('Mediums (Working)'!AL52&gt;=$C$5,MAX('Mediums (Working)'!AL52,'Mediums (Working)'!AM52,'Mediums (Working)'!AN52)-MIN('Mediums (Working)'!AL52,'Mediums (Working)'!AM52,'Mediums (Working)'!AN52)&lt;=$C$4),1,0),0)</f>
        <v>0</v>
      </c>
      <c r="AV52" s="75" t="n">
        <f aca="false">IF(AND(ISNUMBER('Mediums (Working)'!AM52),ISNUMBER('Mediums (Working)'!AN52),ISNUMBER('Mediums (Working)'!AO52)),IF(AND('Mediums (Working)'!AM52&gt;=$C$5,MAX('Mediums (Working)'!AM52,'Mediums (Working)'!AN52,'Mediums (Working)'!AO52)-MIN('Mediums (Working)'!AM52,'Mediums (Working)'!AN52,'Mediums (Working)'!AO52)&lt;=$C$4),1,0),0)</f>
        <v>0</v>
      </c>
      <c r="AW52" s="75" t="n">
        <f aca="false">IF(AND(ISNUMBER('Mediums (Working)'!AN52),ISNUMBER('Mediums (Working)'!AO52),ISNUMBER('Mediums (Working)'!AP52)),IF(AND('Mediums (Working)'!AN52&gt;=$C$5,MAX('Mediums (Working)'!AN52,'Mediums (Working)'!AO52,'Mediums (Working)'!AP52)-MIN('Mediums (Working)'!AN52,'Mediums (Working)'!AO52,'Mediums (Working)'!AP52)&lt;=$C$4),1,0),0)</f>
        <v>0</v>
      </c>
      <c r="AX52" s="75" t="n">
        <f aca="false">IF(AND(ISNUMBER('Mediums (Working)'!AO52),ISNUMBER('Mediums (Working)'!AP52),ISNUMBER('Mediums (Working)'!AQ52)),IF(AND('Mediums (Working)'!AO52&gt;=$C$5,MAX('Mediums (Working)'!AO52,'Mediums (Working)'!AP52,'Mediums (Working)'!AQ52)-MIN('Mediums (Working)'!AO52,'Mediums (Working)'!AP52,'Mediums (Working)'!AQ52)&lt;=$C$4),1,0),0)</f>
        <v>0</v>
      </c>
      <c r="AY52" s="46" t="n">
        <v>0</v>
      </c>
      <c r="AZ52" s="46" t="n">
        <v>0</v>
      </c>
    </row>
    <row r="53" customFormat="false" ht="15" hidden="false" customHeight="false" outlineLevel="0" collapsed="false">
      <c r="A53" s="32" t="s">
        <v>304</v>
      </c>
      <c r="B53" s="33" t="s">
        <v>248</v>
      </c>
      <c r="C53" s="73" t="n">
        <f aca="false" t="array" ref="C53:C53">MIN(IF(ISNUMBER('Mediums (Working)'!$C$53:$AQ$53)*('Mediums (Working)'!$C$53:$AQ$53&gt;=$C$3),'Mediums (Working)'!$C$3:$AQ$3,999))</f>
        <v>999</v>
      </c>
      <c r="D53" s="73" t="n">
        <f aca="false">IFERROR(MATCH(1,L53:AZ53,0),999)</f>
        <v>38</v>
      </c>
      <c r="E53" s="73" t="n">
        <f aca="false">MIN(C53,D53)</f>
        <v>38</v>
      </c>
      <c r="F53" s="46" t="str">
        <f aca="false">IF(E53=999,"not finished by last scan",IF(C53&lt;=D53,"70 °F","stall"))</f>
        <v>stall</v>
      </c>
      <c r="G53" s="74" t="n">
        <f aca="false">IF(E53=999,"",INDEX('Mediums (Working)'!$C$613:$AQ$613,E53))</f>
        <v>46299.1283333333</v>
      </c>
      <c r="H53" s="47" t="n">
        <f aca="false">IF(E53=999,"",(G53-'Temp Bands'!$C$3)*24)</f>
        <v>12.08</v>
      </c>
      <c r="I53" s="48" t="n">
        <f aca="false">IF(E53=999,"",INDEX('Mediums (Working)'!$C$53:$AQ$53,E53))</f>
        <v>68.6741336253466</v>
      </c>
      <c r="L53" s="75" t="n">
        <f aca="false">IF(AND(ISNUMBER('Mediums (Working)'!C53),ISNUMBER('Mediums (Working)'!D53),ISNUMBER('Mediums (Working)'!E53)),IF(AND('Mediums (Working)'!C53&gt;=$C$5,MAX('Mediums (Working)'!C53,'Mediums (Working)'!D53,'Mediums (Working)'!E53)-MIN('Mediums (Working)'!C53,'Mediums (Working)'!D53,'Mediums (Working)'!E53)&lt;=$C$4),1,0),0)</f>
        <v>0</v>
      </c>
      <c r="M53" s="75" t="n">
        <f aca="false">IF(AND(ISNUMBER('Mediums (Working)'!D53),ISNUMBER('Mediums (Working)'!E53),ISNUMBER('Mediums (Working)'!F53)),IF(AND('Mediums (Working)'!D53&gt;=$C$5,MAX('Mediums (Working)'!D53,'Mediums (Working)'!E53,'Mediums (Working)'!F53)-MIN('Mediums (Working)'!D53,'Mediums (Working)'!E53,'Mediums (Working)'!F53)&lt;=$C$4),1,0),0)</f>
        <v>0</v>
      </c>
      <c r="N53" s="75" t="n">
        <f aca="false">IF(AND(ISNUMBER('Mediums (Working)'!E53),ISNUMBER('Mediums (Working)'!F53),ISNUMBER('Mediums (Working)'!G53)),IF(AND('Mediums (Working)'!E53&gt;=$C$5,MAX('Mediums (Working)'!E53,'Mediums (Working)'!F53,'Mediums (Working)'!G53)-MIN('Mediums (Working)'!E53,'Mediums (Working)'!F53,'Mediums (Working)'!G53)&lt;=$C$4),1,0),0)</f>
        <v>0</v>
      </c>
      <c r="O53" s="75" t="n">
        <f aca="false">IF(AND(ISNUMBER('Mediums (Working)'!F53),ISNUMBER('Mediums (Working)'!G53),ISNUMBER('Mediums (Working)'!H53)),IF(AND('Mediums (Working)'!F53&gt;=$C$5,MAX('Mediums (Working)'!F53,'Mediums (Working)'!G53,'Mediums (Working)'!H53)-MIN('Mediums (Working)'!F53,'Mediums (Working)'!G53,'Mediums (Working)'!H53)&lt;=$C$4),1,0),0)</f>
        <v>0</v>
      </c>
      <c r="P53" s="75" t="n">
        <f aca="false">IF(AND(ISNUMBER('Mediums (Working)'!G53),ISNUMBER('Mediums (Working)'!H53),ISNUMBER('Mediums (Working)'!I53)),IF(AND('Mediums (Working)'!G53&gt;=$C$5,MAX('Mediums (Working)'!G53,'Mediums (Working)'!H53,'Mediums (Working)'!I53)-MIN('Mediums (Working)'!G53,'Mediums (Working)'!H53,'Mediums (Working)'!I53)&lt;=$C$4),1,0),0)</f>
        <v>0</v>
      </c>
      <c r="Q53" s="75" t="n">
        <f aca="false">IF(AND(ISNUMBER('Mediums (Working)'!H53),ISNUMBER('Mediums (Working)'!I53),ISNUMBER('Mediums (Working)'!J53)),IF(AND('Mediums (Working)'!H53&gt;=$C$5,MAX('Mediums (Working)'!H53,'Mediums (Working)'!I53,'Mediums (Working)'!J53)-MIN('Mediums (Working)'!H53,'Mediums (Working)'!I53,'Mediums (Working)'!J53)&lt;=$C$4),1,0),0)</f>
        <v>0</v>
      </c>
      <c r="R53" s="75" t="n">
        <f aca="false">IF(AND(ISNUMBER('Mediums (Working)'!I53),ISNUMBER('Mediums (Working)'!J53),ISNUMBER('Mediums (Working)'!K53)),IF(AND('Mediums (Working)'!I53&gt;=$C$5,MAX('Mediums (Working)'!I53,'Mediums (Working)'!J53,'Mediums (Working)'!K53)-MIN('Mediums (Working)'!I53,'Mediums (Working)'!J53,'Mediums (Working)'!K53)&lt;=$C$4),1,0),0)</f>
        <v>0</v>
      </c>
      <c r="S53" s="75" t="n">
        <f aca="false">IF(AND(ISNUMBER('Mediums (Working)'!J53),ISNUMBER('Mediums (Working)'!K53),ISNUMBER('Mediums (Working)'!L53)),IF(AND('Mediums (Working)'!J53&gt;=$C$5,MAX('Mediums (Working)'!J53,'Mediums (Working)'!K53,'Mediums (Working)'!L53)-MIN('Mediums (Working)'!J53,'Mediums (Working)'!K53,'Mediums (Working)'!L53)&lt;=$C$4),1,0),0)</f>
        <v>0</v>
      </c>
      <c r="T53" s="75" t="n">
        <f aca="false">IF(AND(ISNUMBER('Mediums (Working)'!K53),ISNUMBER('Mediums (Working)'!L53),ISNUMBER('Mediums (Working)'!M53)),IF(AND('Mediums (Working)'!K53&gt;=$C$5,MAX('Mediums (Working)'!K53,'Mediums (Working)'!L53,'Mediums (Working)'!M53)-MIN('Mediums (Working)'!K53,'Mediums (Working)'!L53,'Mediums (Working)'!M53)&lt;=$C$4),1,0),0)</f>
        <v>0</v>
      </c>
      <c r="U53" s="75" t="n">
        <f aca="false">IF(AND(ISNUMBER('Mediums (Working)'!L53),ISNUMBER('Mediums (Working)'!M53),ISNUMBER('Mediums (Working)'!N53)),IF(AND('Mediums (Working)'!L53&gt;=$C$5,MAX('Mediums (Working)'!L53,'Mediums (Working)'!M53,'Mediums (Working)'!N53)-MIN('Mediums (Working)'!L53,'Mediums (Working)'!M53,'Mediums (Working)'!N53)&lt;=$C$4),1,0),0)</f>
        <v>0</v>
      </c>
      <c r="V53" s="75" t="n">
        <f aca="false">IF(AND(ISNUMBER('Mediums (Working)'!M53),ISNUMBER('Mediums (Working)'!N53),ISNUMBER('Mediums (Working)'!O53)),IF(AND('Mediums (Working)'!M53&gt;=$C$5,MAX('Mediums (Working)'!M53,'Mediums (Working)'!N53,'Mediums (Working)'!O53)-MIN('Mediums (Working)'!M53,'Mediums (Working)'!N53,'Mediums (Working)'!O53)&lt;=$C$4),1,0),0)</f>
        <v>0</v>
      </c>
      <c r="W53" s="75" t="n">
        <f aca="false">IF(AND(ISNUMBER('Mediums (Working)'!N53),ISNUMBER('Mediums (Working)'!O53),ISNUMBER('Mediums (Working)'!P53)),IF(AND('Mediums (Working)'!N53&gt;=$C$5,MAX('Mediums (Working)'!N53,'Mediums (Working)'!O53,'Mediums (Working)'!P53)-MIN('Mediums (Working)'!N53,'Mediums (Working)'!O53,'Mediums (Working)'!P53)&lt;=$C$4),1,0),0)</f>
        <v>0</v>
      </c>
      <c r="X53" s="75" t="n">
        <f aca="false">IF(AND(ISNUMBER('Mediums (Working)'!O53),ISNUMBER('Mediums (Working)'!P53),ISNUMBER('Mediums (Working)'!Q53)),IF(AND('Mediums (Working)'!O53&gt;=$C$5,MAX('Mediums (Working)'!O53,'Mediums (Working)'!P53,'Mediums (Working)'!Q53)-MIN('Mediums (Working)'!O53,'Mediums (Working)'!P53,'Mediums (Working)'!Q53)&lt;=$C$4),1,0),0)</f>
        <v>0</v>
      </c>
      <c r="Y53" s="75" t="n">
        <f aca="false">IF(AND(ISNUMBER('Mediums (Working)'!P53),ISNUMBER('Mediums (Working)'!Q53),ISNUMBER('Mediums (Working)'!R53)),IF(AND('Mediums (Working)'!P53&gt;=$C$5,MAX('Mediums (Working)'!P53,'Mediums (Working)'!Q53,'Mediums (Working)'!R53)-MIN('Mediums (Working)'!P53,'Mediums (Working)'!Q53,'Mediums (Working)'!R53)&lt;=$C$4),1,0),0)</f>
        <v>0</v>
      </c>
      <c r="Z53" s="75" t="n">
        <f aca="false">IF(AND(ISNUMBER('Mediums (Working)'!Q53),ISNUMBER('Mediums (Working)'!R53),ISNUMBER('Mediums (Working)'!S53)),IF(AND('Mediums (Working)'!Q53&gt;=$C$5,MAX('Mediums (Working)'!Q53,'Mediums (Working)'!R53,'Mediums (Working)'!S53)-MIN('Mediums (Working)'!Q53,'Mediums (Working)'!R53,'Mediums (Working)'!S53)&lt;=$C$4),1,0),0)</f>
        <v>0</v>
      </c>
      <c r="AA53" s="75" t="n">
        <f aca="false">IF(AND(ISNUMBER('Mediums (Working)'!R53),ISNUMBER('Mediums (Working)'!S53),ISNUMBER('Mediums (Working)'!T53)),IF(AND('Mediums (Working)'!R53&gt;=$C$5,MAX('Mediums (Working)'!R53,'Mediums (Working)'!S53,'Mediums (Working)'!T53)-MIN('Mediums (Working)'!R53,'Mediums (Working)'!S53,'Mediums (Working)'!T53)&lt;=$C$4),1,0),0)</f>
        <v>0</v>
      </c>
      <c r="AB53" s="75" t="n">
        <f aca="false">IF(AND(ISNUMBER('Mediums (Working)'!S53),ISNUMBER('Mediums (Working)'!T53),ISNUMBER('Mediums (Working)'!U53)),IF(AND('Mediums (Working)'!S53&gt;=$C$5,MAX('Mediums (Working)'!S53,'Mediums (Working)'!T53,'Mediums (Working)'!U53)-MIN('Mediums (Working)'!S53,'Mediums (Working)'!T53,'Mediums (Working)'!U53)&lt;=$C$4),1,0),0)</f>
        <v>0</v>
      </c>
      <c r="AC53" s="75" t="n">
        <f aca="false">IF(AND(ISNUMBER('Mediums (Working)'!T53),ISNUMBER('Mediums (Working)'!U53),ISNUMBER('Mediums (Working)'!V53)),IF(AND('Mediums (Working)'!T53&gt;=$C$5,MAX('Mediums (Working)'!T53,'Mediums (Working)'!U53,'Mediums (Working)'!V53)-MIN('Mediums (Working)'!T53,'Mediums (Working)'!U53,'Mediums (Working)'!V53)&lt;=$C$4),1,0),0)</f>
        <v>0</v>
      </c>
      <c r="AD53" s="75" t="n">
        <f aca="false">IF(AND(ISNUMBER('Mediums (Working)'!U53),ISNUMBER('Mediums (Working)'!V53),ISNUMBER('Mediums (Working)'!W53)),IF(AND('Mediums (Working)'!U53&gt;=$C$5,MAX('Mediums (Working)'!U53,'Mediums (Working)'!V53,'Mediums (Working)'!W53)-MIN('Mediums (Working)'!U53,'Mediums (Working)'!V53,'Mediums (Working)'!W53)&lt;=$C$4),1,0),0)</f>
        <v>0</v>
      </c>
      <c r="AE53" s="75" t="n">
        <f aca="false">IF(AND(ISNUMBER('Mediums (Working)'!V53),ISNUMBER('Mediums (Working)'!W53),ISNUMBER('Mediums (Working)'!X53)),IF(AND('Mediums (Working)'!V53&gt;=$C$5,MAX('Mediums (Working)'!V53,'Mediums (Working)'!W53,'Mediums (Working)'!X53)-MIN('Mediums (Working)'!V53,'Mediums (Working)'!W53,'Mediums (Working)'!X53)&lt;=$C$4),1,0),0)</f>
        <v>0</v>
      </c>
      <c r="AF53" s="75" t="n">
        <f aca="false">IF(AND(ISNUMBER('Mediums (Working)'!W53),ISNUMBER('Mediums (Working)'!X53),ISNUMBER('Mediums (Working)'!Y53)),IF(AND('Mediums (Working)'!W53&gt;=$C$5,MAX('Mediums (Working)'!W53,'Mediums (Working)'!X53,'Mediums (Working)'!Y53)-MIN('Mediums (Working)'!W53,'Mediums (Working)'!X53,'Mediums (Working)'!Y53)&lt;=$C$4),1,0),0)</f>
        <v>0</v>
      </c>
      <c r="AG53" s="75" t="n">
        <f aca="false">IF(AND(ISNUMBER('Mediums (Working)'!X53),ISNUMBER('Mediums (Working)'!Y53),ISNUMBER('Mediums (Working)'!Z53)),IF(AND('Mediums (Working)'!X53&gt;=$C$5,MAX('Mediums (Working)'!X53,'Mediums (Working)'!Y53,'Mediums (Working)'!Z53)-MIN('Mediums (Working)'!X53,'Mediums (Working)'!Y53,'Mediums (Working)'!Z53)&lt;=$C$4),1,0),0)</f>
        <v>0</v>
      </c>
      <c r="AH53" s="75" t="n">
        <f aca="false">IF(AND(ISNUMBER('Mediums (Working)'!Y53),ISNUMBER('Mediums (Working)'!Z53),ISNUMBER('Mediums (Working)'!AA53)),IF(AND('Mediums (Working)'!Y53&gt;=$C$5,MAX('Mediums (Working)'!Y53,'Mediums (Working)'!Z53,'Mediums (Working)'!AA53)-MIN('Mediums (Working)'!Y53,'Mediums (Working)'!Z53,'Mediums (Working)'!AA53)&lt;=$C$4),1,0),0)</f>
        <v>0</v>
      </c>
      <c r="AI53" s="75" t="n">
        <f aca="false">IF(AND(ISNUMBER('Mediums (Working)'!Z53),ISNUMBER('Mediums (Working)'!AA53),ISNUMBER('Mediums (Working)'!AB53)),IF(AND('Mediums (Working)'!Z53&gt;=$C$5,MAX('Mediums (Working)'!Z53,'Mediums (Working)'!AA53,'Mediums (Working)'!AB53)-MIN('Mediums (Working)'!Z53,'Mediums (Working)'!AA53,'Mediums (Working)'!AB53)&lt;=$C$4),1,0),0)</f>
        <v>0</v>
      </c>
      <c r="AJ53" s="75" t="n">
        <f aca="false">IF(AND(ISNUMBER('Mediums (Working)'!AA53),ISNUMBER('Mediums (Working)'!AB53),ISNUMBER('Mediums (Working)'!AC53)),IF(AND('Mediums (Working)'!AA53&gt;=$C$5,MAX('Mediums (Working)'!AA53,'Mediums (Working)'!AB53,'Mediums (Working)'!AC53)-MIN('Mediums (Working)'!AA53,'Mediums (Working)'!AB53,'Mediums (Working)'!AC53)&lt;=$C$4),1,0),0)</f>
        <v>0</v>
      </c>
      <c r="AK53" s="75" t="n">
        <f aca="false">IF(AND(ISNUMBER('Mediums (Working)'!AB53),ISNUMBER('Mediums (Working)'!AC53),ISNUMBER('Mediums (Working)'!AD53)),IF(AND('Mediums (Working)'!AB53&gt;=$C$5,MAX('Mediums (Working)'!AB53,'Mediums (Working)'!AC53,'Mediums (Working)'!AD53)-MIN('Mediums (Working)'!AB53,'Mediums (Working)'!AC53,'Mediums (Working)'!AD53)&lt;=$C$4),1,0),0)</f>
        <v>0</v>
      </c>
      <c r="AL53" s="75" t="n">
        <f aca="false">IF(AND(ISNUMBER('Mediums (Working)'!AC53),ISNUMBER('Mediums (Working)'!AD53),ISNUMBER('Mediums (Working)'!AE53)),IF(AND('Mediums (Working)'!AC53&gt;=$C$5,MAX('Mediums (Working)'!AC53,'Mediums (Working)'!AD53,'Mediums (Working)'!AE53)-MIN('Mediums (Working)'!AC53,'Mediums (Working)'!AD53,'Mediums (Working)'!AE53)&lt;=$C$4),1,0),0)</f>
        <v>0</v>
      </c>
      <c r="AM53" s="75" t="n">
        <f aca="false">IF(AND(ISNUMBER('Mediums (Working)'!AD53),ISNUMBER('Mediums (Working)'!AE53),ISNUMBER('Mediums (Working)'!AF53)),IF(AND('Mediums (Working)'!AD53&gt;=$C$5,MAX('Mediums (Working)'!AD53,'Mediums (Working)'!AE53,'Mediums (Working)'!AF53)-MIN('Mediums (Working)'!AD53,'Mediums (Working)'!AE53,'Mediums (Working)'!AF53)&lt;=$C$4),1,0),0)</f>
        <v>0</v>
      </c>
      <c r="AN53" s="75" t="n">
        <f aca="false">IF(AND(ISNUMBER('Mediums (Working)'!AE53),ISNUMBER('Mediums (Working)'!AF53),ISNUMBER('Mediums (Working)'!AG53)),IF(AND('Mediums (Working)'!AE53&gt;=$C$5,MAX('Mediums (Working)'!AE53,'Mediums (Working)'!AF53,'Mediums (Working)'!AG53)-MIN('Mediums (Working)'!AE53,'Mediums (Working)'!AF53,'Mediums (Working)'!AG53)&lt;=$C$4),1,0),0)</f>
        <v>0</v>
      </c>
      <c r="AO53" s="75" t="n">
        <f aca="false">IF(AND(ISNUMBER('Mediums (Working)'!AF53),ISNUMBER('Mediums (Working)'!AG53),ISNUMBER('Mediums (Working)'!AH53)),IF(AND('Mediums (Working)'!AF53&gt;=$C$5,MAX('Mediums (Working)'!AF53,'Mediums (Working)'!AG53,'Mediums (Working)'!AH53)-MIN('Mediums (Working)'!AF53,'Mediums (Working)'!AG53,'Mediums (Working)'!AH53)&lt;=$C$4),1,0),0)</f>
        <v>0</v>
      </c>
      <c r="AP53" s="75" t="n">
        <f aca="false">IF(AND(ISNUMBER('Mediums (Working)'!AG53),ISNUMBER('Mediums (Working)'!AH53),ISNUMBER('Mediums (Working)'!AI53)),IF(AND('Mediums (Working)'!AG53&gt;=$C$5,MAX('Mediums (Working)'!AG53,'Mediums (Working)'!AH53,'Mediums (Working)'!AI53)-MIN('Mediums (Working)'!AG53,'Mediums (Working)'!AH53,'Mediums (Working)'!AI53)&lt;=$C$4),1,0),0)</f>
        <v>0</v>
      </c>
      <c r="AQ53" s="75" t="n">
        <f aca="false">IF(AND(ISNUMBER('Mediums (Working)'!AH53),ISNUMBER('Mediums (Working)'!AI53),ISNUMBER('Mediums (Working)'!AJ53)),IF(AND('Mediums (Working)'!AH53&gt;=$C$5,MAX('Mediums (Working)'!AH53,'Mediums (Working)'!AI53,'Mediums (Working)'!AJ53)-MIN('Mediums (Working)'!AH53,'Mediums (Working)'!AI53,'Mediums (Working)'!AJ53)&lt;=$C$4),1,0),0)</f>
        <v>0</v>
      </c>
      <c r="AR53" s="75" t="n">
        <f aca="false">IF(AND(ISNUMBER('Mediums (Working)'!AI53),ISNUMBER('Mediums (Working)'!AJ53),ISNUMBER('Mediums (Working)'!AK53)),IF(AND('Mediums (Working)'!AI53&gt;=$C$5,MAX('Mediums (Working)'!AI53,'Mediums (Working)'!AJ53,'Mediums (Working)'!AK53)-MIN('Mediums (Working)'!AI53,'Mediums (Working)'!AJ53,'Mediums (Working)'!AK53)&lt;=$C$4),1,0),0)</f>
        <v>0</v>
      </c>
      <c r="AS53" s="75" t="n">
        <f aca="false">IF(AND(ISNUMBER('Mediums (Working)'!AJ53),ISNUMBER('Mediums (Working)'!AK53),ISNUMBER('Mediums (Working)'!AL53)),IF(AND('Mediums (Working)'!AJ53&gt;=$C$5,MAX('Mediums (Working)'!AJ53,'Mediums (Working)'!AK53,'Mediums (Working)'!AL53)-MIN('Mediums (Working)'!AJ53,'Mediums (Working)'!AK53,'Mediums (Working)'!AL53)&lt;=$C$4),1,0),0)</f>
        <v>0</v>
      </c>
      <c r="AT53" s="75" t="n">
        <f aca="false">IF(AND(ISNUMBER('Mediums (Working)'!AK53),ISNUMBER('Mediums (Working)'!AL53),ISNUMBER('Mediums (Working)'!AM53)),IF(AND('Mediums (Working)'!AK53&gt;=$C$5,MAX('Mediums (Working)'!AK53,'Mediums (Working)'!AL53,'Mediums (Working)'!AM53)-MIN('Mediums (Working)'!AK53,'Mediums (Working)'!AL53,'Mediums (Working)'!AM53)&lt;=$C$4),1,0),0)</f>
        <v>0</v>
      </c>
      <c r="AU53" s="75" t="n">
        <f aca="false">IF(AND(ISNUMBER('Mediums (Working)'!AL53),ISNUMBER('Mediums (Working)'!AM53),ISNUMBER('Mediums (Working)'!AN53)),IF(AND('Mediums (Working)'!AL53&gt;=$C$5,MAX('Mediums (Working)'!AL53,'Mediums (Working)'!AM53,'Mediums (Working)'!AN53)-MIN('Mediums (Working)'!AL53,'Mediums (Working)'!AM53,'Mediums (Working)'!AN53)&lt;=$C$4),1,0),0)</f>
        <v>0</v>
      </c>
      <c r="AV53" s="75" t="n">
        <f aca="false">IF(AND(ISNUMBER('Mediums (Working)'!AM53),ISNUMBER('Mediums (Working)'!AN53),ISNUMBER('Mediums (Working)'!AO53)),IF(AND('Mediums (Working)'!AM53&gt;=$C$5,MAX('Mediums (Working)'!AM53,'Mediums (Working)'!AN53,'Mediums (Working)'!AO53)-MIN('Mediums (Working)'!AM53,'Mediums (Working)'!AN53,'Mediums (Working)'!AO53)&lt;=$C$4),1,0),0)</f>
        <v>0</v>
      </c>
      <c r="AW53" s="75" t="n">
        <f aca="false">IF(AND(ISNUMBER('Mediums (Working)'!AN53),ISNUMBER('Mediums (Working)'!AO53),ISNUMBER('Mediums (Working)'!AP53)),IF(AND('Mediums (Working)'!AN53&gt;=$C$5,MAX('Mediums (Working)'!AN53,'Mediums (Working)'!AO53,'Mediums (Working)'!AP53)-MIN('Mediums (Working)'!AN53,'Mediums (Working)'!AO53,'Mediums (Working)'!AP53)&lt;=$C$4),1,0),0)</f>
        <v>1</v>
      </c>
      <c r="AX53" s="75" t="n">
        <f aca="false">IF(AND(ISNUMBER('Mediums (Working)'!AO53),ISNUMBER('Mediums (Working)'!AP53),ISNUMBER('Mediums (Working)'!AQ53)),IF(AND('Mediums (Working)'!AO53&gt;=$C$5,MAX('Mediums (Working)'!AO53,'Mediums (Working)'!AP53,'Mediums (Working)'!AQ53)-MIN('Mediums (Working)'!AO53,'Mediums (Working)'!AP53,'Mediums (Working)'!AQ53)&lt;=$C$4),1,0),0)</f>
        <v>1</v>
      </c>
      <c r="AY53" s="46" t="n">
        <v>0</v>
      </c>
      <c r="AZ53" s="46" t="n">
        <v>0</v>
      </c>
    </row>
    <row r="54" customFormat="false" ht="15" hidden="false" customHeight="false" outlineLevel="0" collapsed="false">
      <c r="A54" s="32" t="s">
        <v>307</v>
      </c>
      <c r="B54" s="33" t="s">
        <v>248</v>
      </c>
      <c r="C54" s="73" t="n">
        <f aca="false" t="array" ref="C54:C54">MIN(IF(ISNUMBER('Mediums (Working)'!$C$54:$AQ$54)*('Mediums (Working)'!$C$54:$AQ$54&gt;=$C$3),'Mediums (Working)'!$C$3:$AQ$3,999))</f>
        <v>999</v>
      </c>
      <c r="D54" s="73" t="n">
        <f aca="false">IFERROR(MATCH(1,L54:AZ54,0),999)</f>
        <v>36</v>
      </c>
      <c r="E54" s="73" t="n">
        <f aca="false">MIN(C54,D54)</f>
        <v>36</v>
      </c>
      <c r="F54" s="46" t="str">
        <f aca="false">IF(E54=999,"not finished by last scan",IF(C54&lt;=D54,"70 °F","stall"))</f>
        <v>stall</v>
      </c>
      <c r="G54" s="74" t="n">
        <f aca="false">IF(E54=999,"",INDEX('Mediums (Working)'!$C$614:$AQ$614,E54))</f>
        <v>46299.0882291667</v>
      </c>
      <c r="H54" s="47" t="n">
        <f aca="false">IF(E54=999,"",(G54-'Temp Bands'!$C$3)*24)</f>
        <v>11.1175</v>
      </c>
      <c r="I54" s="48" t="n">
        <f aca="false">IF(E54=999,"",INDEX('Mediums (Working)'!$C$54:$AQ$54,E54))</f>
        <v>66.8495573805673</v>
      </c>
      <c r="L54" s="75" t="n">
        <f aca="false">IF(AND(ISNUMBER('Mediums (Working)'!C54),ISNUMBER('Mediums (Working)'!D54),ISNUMBER('Mediums (Working)'!E54)),IF(AND('Mediums (Working)'!C54&gt;=$C$5,MAX('Mediums (Working)'!C54,'Mediums (Working)'!D54,'Mediums (Working)'!E54)-MIN('Mediums (Working)'!C54,'Mediums (Working)'!D54,'Mediums (Working)'!E54)&lt;=$C$4),1,0),0)</f>
        <v>0</v>
      </c>
      <c r="M54" s="75" t="n">
        <f aca="false">IF(AND(ISNUMBER('Mediums (Working)'!D54),ISNUMBER('Mediums (Working)'!E54),ISNUMBER('Mediums (Working)'!F54)),IF(AND('Mediums (Working)'!D54&gt;=$C$5,MAX('Mediums (Working)'!D54,'Mediums (Working)'!E54,'Mediums (Working)'!F54)-MIN('Mediums (Working)'!D54,'Mediums (Working)'!E54,'Mediums (Working)'!F54)&lt;=$C$4),1,0),0)</f>
        <v>0</v>
      </c>
      <c r="N54" s="75" t="n">
        <f aca="false">IF(AND(ISNUMBER('Mediums (Working)'!E54),ISNUMBER('Mediums (Working)'!F54),ISNUMBER('Mediums (Working)'!G54)),IF(AND('Mediums (Working)'!E54&gt;=$C$5,MAX('Mediums (Working)'!E54,'Mediums (Working)'!F54,'Mediums (Working)'!G54)-MIN('Mediums (Working)'!E54,'Mediums (Working)'!F54,'Mediums (Working)'!G54)&lt;=$C$4),1,0),0)</f>
        <v>0</v>
      </c>
      <c r="O54" s="75" t="n">
        <f aca="false">IF(AND(ISNUMBER('Mediums (Working)'!F54),ISNUMBER('Mediums (Working)'!G54),ISNUMBER('Mediums (Working)'!H54)),IF(AND('Mediums (Working)'!F54&gt;=$C$5,MAX('Mediums (Working)'!F54,'Mediums (Working)'!G54,'Mediums (Working)'!H54)-MIN('Mediums (Working)'!F54,'Mediums (Working)'!G54,'Mediums (Working)'!H54)&lt;=$C$4),1,0),0)</f>
        <v>0</v>
      </c>
      <c r="P54" s="75" t="n">
        <f aca="false">IF(AND(ISNUMBER('Mediums (Working)'!G54),ISNUMBER('Mediums (Working)'!H54),ISNUMBER('Mediums (Working)'!I54)),IF(AND('Mediums (Working)'!G54&gt;=$C$5,MAX('Mediums (Working)'!G54,'Mediums (Working)'!H54,'Mediums (Working)'!I54)-MIN('Mediums (Working)'!G54,'Mediums (Working)'!H54,'Mediums (Working)'!I54)&lt;=$C$4),1,0),0)</f>
        <v>0</v>
      </c>
      <c r="Q54" s="75" t="n">
        <f aca="false">IF(AND(ISNUMBER('Mediums (Working)'!H54),ISNUMBER('Mediums (Working)'!I54),ISNUMBER('Mediums (Working)'!J54)),IF(AND('Mediums (Working)'!H54&gt;=$C$5,MAX('Mediums (Working)'!H54,'Mediums (Working)'!I54,'Mediums (Working)'!J54)-MIN('Mediums (Working)'!H54,'Mediums (Working)'!I54,'Mediums (Working)'!J54)&lt;=$C$4),1,0),0)</f>
        <v>0</v>
      </c>
      <c r="R54" s="75" t="n">
        <f aca="false">IF(AND(ISNUMBER('Mediums (Working)'!I54),ISNUMBER('Mediums (Working)'!J54),ISNUMBER('Mediums (Working)'!K54)),IF(AND('Mediums (Working)'!I54&gt;=$C$5,MAX('Mediums (Working)'!I54,'Mediums (Working)'!J54,'Mediums (Working)'!K54)-MIN('Mediums (Working)'!I54,'Mediums (Working)'!J54,'Mediums (Working)'!K54)&lt;=$C$4),1,0),0)</f>
        <v>0</v>
      </c>
      <c r="S54" s="75" t="n">
        <f aca="false">IF(AND(ISNUMBER('Mediums (Working)'!J54),ISNUMBER('Mediums (Working)'!K54),ISNUMBER('Mediums (Working)'!L54)),IF(AND('Mediums (Working)'!J54&gt;=$C$5,MAX('Mediums (Working)'!J54,'Mediums (Working)'!K54,'Mediums (Working)'!L54)-MIN('Mediums (Working)'!J54,'Mediums (Working)'!K54,'Mediums (Working)'!L54)&lt;=$C$4),1,0),0)</f>
        <v>0</v>
      </c>
      <c r="T54" s="75" t="n">
        <f aca="false">IF(AND(ISNUMBER('Mediums (Working)'!K54),ISNUMBER('Mediums (Working)'!L54),ISNUMBER('Mediums (Working)'!M54)),IF(AND('Mediums (Working)'!K54&gt;=$C$5,MAX('Mediums (Working)'!K54,'Mediums (Working)'!L54,'Mediums (Working)'!M54)-MIN('Mediums (Working)'!K54,'Mediums (Working)'!L54,'Mediums (Working)'!M54)&lt;=$C$4),1,0),0)</f>
        <v>0</v>
      </c>
      <c r="U54" s="75" t="n">
        <f aca="false">IF(AND(ISNUMBER('Mediums (Working)'!L54),ISNUMBER('Mediums (Working)'!M54),ISNUMBER('Mediums (Working)'!N54)),IF(AND('Mediums (Working)'!L54&gt;=$C$5,MAX('Mediums (Working)'!L54,'Mediums (Working)'!M54,'Mediums (Working)'!N54)-MIN('Mediums (Working)'!L54,'Mediums (Working)'!M54,'Mediums (Working)'!N54)&lt;=$C$4),1,0),0)</f>
        <v>0</v>
      </c>
      <c r="V54" s="75" t="n">
        <f aca="false">IF(AND(ISNUMBER('Mediums (Working)'!M54),ISNUMBER('Mediums (Working)'!N54),ISNUMBER('Mediums (Working)'!O54)),IF(AND('Mediums (Working)'!M54&gt;=$C$5,MAX('Mediums (Working)'!M54,'Mediums (Working)'!N54,'Mediums (Working)'!O54)-MIN('Mediums (Working)'!M54,'Mediums (Working)'!N54,'Mediums (Working)'!O54)&lt;=$C$4),1,0),0)</f>
        <v>0</v>
      </c>
      <c r="W54" s="75" t="n">
        <f aca="false">IF(AND(ISNUMBER('Mediums (Working)'!N54),ISNUMBER('Mediums (Working)'!O54),ISNUMBER('Mediums (Working)'!P54)),IF(AND('Mediums (Working)'!N54&gt;=$C$5,MAX('Mediums (Working)'!N54,'Mediums (Working)'!O54,'Mediums (Working)'!P54)-MIN('Mediums (Working)'!N54,'Mediums (Working)'!O54,'Mediums (Working)'!P54)&lt;=$C$4),1,0),0)</f>
        <v>0</v>
      </c>
      <c r="X54" s="75" t="n">
        <f aca="false">IF(AND(ISNUMBER('Mediums (Working)'!O54),ISNUMBER('Mediums (Working)'!P54),ISNUMBER('Mediums (Working)'!Q54)),IF(AND('Mediums (Working)'!O54&gt;=$C$5,MAX('Mediums (Working)'!O54,'Mediums (Working)'!P54,'Mediums (Working)'!Q54)-MIN('Mediums (Working)'!O54,'Mediums (Working)'!P54,'Mediums (Working)'!Q54)&lt;=$C$4),1,0),0)</f>
        <v>0</v>
      </c>
      <c r="Y54" s="75" t="n">
        <f aca="false">IF(AND(ISNUMBER('Mediums (Working)'!P54),ISNUMBER('Mediums (Working)'!Q54),ISNUMBER('Mediums (Working)'!R54)),IF(AND('Mediums (Working)'!P54&gt;=$C$5,MAX('Mediums (Working)'!P54,'Mediums (Working)'!Q54,'Mediums (Working)'!R54)-MIN('Mediums (Working)'!P54,'Mediums (Working)'!Q54,'Mediums (Working)'!R54)&lt;=$C$4),1,0),0)</f>
        <v>0</v>
      </c>
      <c r="Z54" s="75" t="n">
        <f aca="false">IF(AND(ISNUMBER('Mediums (Working)'!Q54),ISNUMBER('Mediums (Working)'!R54),ISNUMBER('Mediums (Working)'!S54)),IF(AND('Mediums (Working)'!Q54&gt;=$C$5,MAX('Mediums (Working)'!Q54,'Mediums (Working)'!R54,'Mediums (Working)'!S54)-MIN('Mediums (Working)'!Q54,'Mediums (Working)'!R54,'Mediums (Working)'!S54)&lt;=$C$4),1,0),0)</f>
        <v>0</v>
      </c>
      <c r="AA54" s="75" t="n">
        <f aca="false">IF(AND(ISNUMBER('Mediums (Working)'!R54),ISNUMBER('Mediums (Working)'!S54),ISNUMBER('Mediums (Working)'!T54)),IF(AND('Mediums (Working)'!R54&gt;=$C$5,MAX('Mediums (Working)'!R54,'Mediums (Working)'!S54,'Mediums (Working)'!T54)-MIN('Mediums (Working)'!R54,'Mediums (Working)'!S54,'Mediums (Working)'!T54)&lt;=$C$4),1,0),0)</f>
        <v>0</v>
      </c>
      <c r="AB54" s="75" t="n">
        <f aca="false">IF(AND(ISNUMBER('Mediums (Working)'!S54),ISNUMBER('Mediums (Working)'!T54),ISNUMBER('Mediums (Working)'!U54)),IF(AND('Mediums (Working)'!S54&gt;=$C$5,MAX('Mediums (Working)'!S54,'Mediums (Working)'!T54,'Mediums (Working)'!U54)-MIN('Mediums (Working)'!S54,'Mediums (Working)'!T54,'Mediums (Working)'!U54)&lt;=$C$4),1,0),0)</f>
        <v>0</v>
      </c>
      <c r="AC54" s="75" t="n">
        <f aca="false">IF(AND(ISNUMBER('Mediums (Working)'!T54),ISNUMBER('Mediums (Working)'!U54),ISNUMBER('Mediums (Working)'!V54)),IF(AND('Mediums (Working)'!T54&gt;=$C$5,MAX('Mediums (Working)'!T54,'Mediums (Working)'!U54,'Mediums (Working)'!V54)-MIN('Mediums (Working)'!T54,'Mediums (Working)'!U54,'Mediums (Working)'!V54)&lt;=$C$4),1,0),0)</f>
        <v>0</v>
      </c>
      <c r="AD54" s="75" t="n">
        <f aca="false">IF(AND(ISNUMBER('Mediums (Working)'!U54),ISNUMBER('Mediums (Working)'!V54),ISNUMBER('Mediums (Working)'!W54)),IF(AND('Mediums (Working)'!U54&gt;=$C$5,MAX('Mediums (Working)'!U54,'Mediums (Working)'!V54,'Mediums (Working)'!W54)-MIN('Mediums (Working)'!U54,'Mediums (Working)'!V54,'Mediums (Working)'!W54)&lt;=$C$4),1,0),0)</f>
        <v>0</v>
      </c>
      <c r="AE54" s="75" t="n">
        <f aca="false">IF(AND(ISNUMBER('Mediums (Working)'!V54),ISNUMBER('Mediums (Working)'!W54),ISNUMBER('Mediums (Working)'!X54)),IF(AND('Mediums (Working)'!V54&gt;=$C$5,MAX('Mediums (Working)'!V54,'Mediums (Working)'!W54,'Mediums (Working)'!X54)-MIN('Mediums (Working)'!V54,'Mediums (Working)'!W54,'Mediums (Working)'!X54)&lt;=$C$4),1,0),0)</f>
        <v>0</v>
      </c>
      <c r="AF54" s="75" t="n">
        <f aca="false">IF(AND(ISNUMBER('Mediums (Working)'!W54),ISNUMBER('Mediums (Working)'!X54),ISNUMBER('Mediums (Working)'!Y54)),IF(AND('Mediums (Working)'!W54&gt;=$C$5,MAX('Mediums (Working)'!W54,'Mediums (Working)'!X54,'Mediums (Working)'!Y54)-MIN('Mediums (Working)'!W54,'Mediums (Working)'!X54,'Mediums (Working)'!Y54)&lt;=$C$4),1,0),0)</f>
        <v>0</v>
      </c>
      <c r="AG54" s="75" t="n">
        <f aca="false">IF(AND(ISNUMBER('Mediums (Working)'!X54),ISNUMBER('Mediums (Working)'!Y54),ISNUMBER('Mediums (Working)'!Z54)),IF(AND('Mediums (Working)'!X54&gt;=$C$5,MAX('Mediums (Working)'!X54,'Mediums (Working)'!Y54,'Mediums (Working)'!Z54)-MIN('Mediums (Working)'!X54,'Mediums (Working)'!Y54,'Mediums (Working)'!Z54)&lt;=$C$4),1,0),0)</f>
        <v>0</v>
      </c>
      <c r="AH54" s="75" t="n">
        <f aca="false">IF(AND(ISNUMBER('Mediums (Working)'!Y54),ISNUMBER('Mediums (Working)'!Z54),ISNUMBER('Mediums (Working)'!AA54)),IF(AND('Mediums (Working)'!Y54&gt;=$C$5,MAX('Mediums (Working)'!Y54,'Mediums (Working)'!Z54,'Mediums (Working)'!AA54)-MIN('Mediums (Working)'!Y54,'Mediums (Working)'!Z54,'Mediums (Working)'!AA54)&lt;=$C$4),1,0),0)</f>
        <v>0</v>
      </c>
      <c r="AI54" s="75" t="n">
        <f aca="false">IF(AND(ISNUMBER('Mediums (Working)'!Z54),ISNUMBER('Mediums (Working)'!AA54),ISNUMBER('Mediums (Working)'!AB54)),IF(AND('Mediums (Working)'!Z54&gt;=$C$5,MAX('Mediums (Working)'!Z54,'Mediums (Working)'!AA54,'Mediums (Working)'!AB54)-MIN('Mediums (Working)'!Z54,'Mediums (Working)'!AA54,'Mediums (Working)'!AB54)&lt;=$C$4),1,0),0)</f>
        <v>0</v>
      </c>
      <c r="AJ54" s="75" t="n">
        <f aca="false">IF(AND(ISNUMBER('Mediums (Working)'!AA54),ISNUMBER('Mediums (Working)'!AB54),ISNUMBER('Mediums (Working)'!AC54)),IF(AND('Mediums (Working)'!AA54&gt;=$C$5,MAX('Mediums (Working)'!AA54,'Mediums (Working)'!AB54,'Mediums (Working)'!AC54)-MIN('Mediums (Working)'!AA54,'Mediums (Working)'!AB54,'Mediums (Working)'!AC54)&lt;=$C$4),1,0),0)</f>
        <v>0</v>
      </c>
      <c r="AK54" s="75" t="n">
        <f aca="false">IF(AND(ISNUMBER('Mediums (Working)'!AB54),ISNUMBER('Mediums (Working)'!AC54),ISNUMBER('Mediums (Working)'!AD54)),IF(AND('Mediums (Working)'!AB54&gt;=$C$5,MAX('Mediums (Working)'!AB54,'Mediums (Working)'!AC54,'Mediums (Working)'!AD54)-MIN('Mediums (Working)'!AB54,'Mediums (Working)'!AC54,'Mediums (Working)'!AD54)&lt;=$C$4),1,0),0)</f>
        <v>0</v>
      </c>
      <c r="AL54" s="75" t="n">
        <f aca="false">IF(AND(ISNUMBER('Mediums (Working)'!AC54),ISNUMBER('Mediums (Working)'!AD54),ISNUMBER('Mediums (Working)'!AE54)),IF(AND('Mediums (Working)'!AC54&gt;=$C$5,MAX('Mediums (Working)'!AC54,'Mediums (Working)'!AD54,'Mediums (Working)'!AE54)-MIN('Mediums (Working)'!AC54,'Mediums (Working)'!AD54,'Mediums (Working)'!AE54)&lt;=$C$4),1,0),0)</f>
        <v>0</v>
      </c>
      <c r="AM54" s="75" t="n">
        <f aca="false">IF(AND(ISNUMBER('Mediums (Working)'!AD54),ISNUMBER('Mediums (Working)'!AE54),ISNUMBER('Mediums (Working)'!AF54)),IF(AND('Mediums (Working)'!AD54&gt;=$C$5,MAX('Mediums (Working)'!AD54,'Mediums (Working)'!AE54,'Mediums (Working)'!AF54)-MIN('Mediums (Working)'!AD54,'Mediums (Working)'!AE54,'Mediums (Working)'!AF54)&lt;=$C$4),1,0),0)</f>
        <v>0</v>
      </c>
      <c r="AN54" s="75" t="n">
        <f aca="false">IF(AND(ISNUMBER('Mediums (Working)'!AE54),ISNUMBER('Mediums (Working)'!AF54),ISNUMBER('Mediums (Working)'!AG54)),IF(AND('Mediums (Working)'!AE54&gt;=$C$5,MAX('Mediums (Working)'!AE54,'Mediums (Working)'!AF54,'Mediums (Working)'!AG54)-MIN('Mediums (Working)'!AE54,'Mediums (Working)'!AF54,'Mediums (Working)'!AG54)&lt;=$C$4),1,0),0)</f>
        <v>0</v>
      </c>
      <c r="AO54" s="75" t="n">
        <f aca="false">IF(AND(ISNUMBER('Mediums (Working)'!AF54),ISNUMBER('Mediums (Working)'!AG54),ISNUMBER('Mediums (Working)'!AH54)),IF(AND('Mediums (Working)'!AF54&gt;=$C$5,MAX('Mediums (Working)'!AF54,'Mediums (Working)'!AG54,'Mediums (Working)'!AH54)-MIN('Mediums (Working)'!AF54,'Mediums (Working)'!AG54,'Mediums (Working)'!AH54)&lt;=$C$4),1,0),0)</f>
        <v>0</v>
      </c>
      <c r="AP54" s="75" t="n">
        <f aca="false">IF(AND(ISNUMBER('Mediums (Working)'!AG54),ISNUMBER('Mediums (Working)'!AH54),ISNUMBER('Mediums (Working)'!AI54)),IF(AND('Mediums (Working)'!AG54&gt;=$C$5,MAX('Mediums (Working)'!AG54,'Mediums (Working)'!AH54,'Mediums (Working)'!AI54)-MIN('Mediums (Working)'!AG54,'Mediums (Working)'!AH54,'Mediums (Working)'!AI54)&lt;=$C$4),1,0),0)</f>
        <v>0</v>
      </c>
      <c r="AQ54" s="75" t="n">
        <f aca="false">IF(AND(ISNUMBER('Mediums (Working)'!AH54),ISNUMBER('Mediums (Working)'!AI54),ISNUMBER('Mediums (Working)'!AJ54)),IF(AND('Mediums (Working)'!AH54&gt;=$C$5,MAX('Mediums (Working)'!AH54,'Mediums (Working)'!AI54,'Mediums (Working)'!AJ54)-MIN('Mediums (Working)'!AH54,'Mediums (Working)'!AI54,'Mediums (Working)'!AJ54)&lt;=$C$4),1,0),0)</f>
        <v>0</v>
      </c>
      <c r="AR54" s="75" t="n">
        <f aca="false">IF(AND(ISNUMBER('Mediums (Working)'!AI54),ISNUMBER('Mediums (Working)'!AJ54),ISNUMBER('Mediums (Working)'!AK54)),IF(AND('Mediums (Working)'!AI54&gt;=$C$5,MAX('Mediums (Working)'!AI54,'Mediums (Working)'!AJ54,'Mediums (Working)'!AK54)-MIN('Mediums (Working)'!AI54,'Mediums (Working)'!AJ54,'Mediums (Working)'!AK54)&lt;=$C$4),1,0),0)</f>
        <v>0</v>
      </c>
      <c r="AS54" s="75" t="n">
        <f aca="false">IF(AND(ISNUMBER('Mediums (Working)'!AJ54),ISNUMBER('Mediums (Working)'!AK54),ISNUMBER('Mediums (Working)'!AL54)),IF(AND('Mediums (Working)'!AJ54&gt;=$C$5,MAX('Mediums (Working)'!AJ54,'Mediums (Working)'!AK54,'Mediums (Working)'!AL54)-MIN('Mediums (Working)'!AJ54,'Mediums (Working)'!AK54,'Mediums (Working)'!AL54)&lt;=$C$4),1,0),0)</f>
        <v>0</v>
      </c>
      <c r="AT54" s="75" t="n">
        <f aca="false">IF(AND(ISNUMBER('Mediums (Working)'!AK54),ISNUMBER('Mediums (Working)'!AL54),ISNUMBER('Mediums (Working)'!AM54)),IF(AND('Mediums (Working)'!AK54&gt;=$C$5,MAX('Mediums (Working)'!AK54,'Mediums (Working)'!AL54,'Mediums (Working)'!AM54)-MIN('Mediums (Working)'!AK54,'Mediums (Working)'!AL54,'Mediums (Working)'!AM54)&lt;=$C$4),1,0),0)</f>
        <v>0</v>
      </c>
      <c r="AU54" s="75" t="n">
        <f aca="false">IF(AND(ISNUMBER('Mediums (Working)'!AL54),ISNUMBER('Mediums (Working)'!AM54),ISNUMBER('Mediums (Working)'!AN54)),IF(AND('Mediums (Working)'!AL54&gt;=$C$5,MAX('Mediums (Working)'!AL54,'Mediums (Working)'!AM54,'Mediums (Working)'!AN54)-MIN('Mediums (Working)'!AL54,'Mediums (Working)'!AM54,'Mediums (Working)'!AN54)&lt;=$C$4),1,0),0)</f>
        <v>1</v>
      </c>
      <c r="AV54" s="75" t="n">
        <f aca="false">IF(AND(ISNUMBER('Mediums (Working)'!AM54),ISNUMBER('Mediums (Working)'!AN54),ISNUMBER('Mediums (Working)'!AO54)),IF(AND('Mediums (Working)'!AM54&gt;=$C$5,MAX('Mediums (Working)'!AM54,'Mediums (Working)'!AN54,'Mediums (Working)'!AO54)-MIN('Mediums (Working)'!AM54,'Mediums (Working)'!AN54,'Mediums (Working)'!AO54)&lt;=$C$4),1,0),0)</f>
        <v>0</v>
      </c>
      <c r="AW54" s="75" t="n">
        <f aca="false">IF(AND(ISNUMBER('Mediums (Working)'!AN54),ISNUMBER('Mediums (Working)'!AO54),ISNUMBER('Mediums (Working)'!AP54)),IF(AND('Mediums (Working)'!AN54&gt;=$C$5,MAX('Mediums (Working)'!AN54,'Mediums (Working)'!AO54,'Mediums (Working)'!AP54)-MIN('Mediums (Working)'!AN54,'Mediums (Working)'!AO54,'Mediums (Working)'!AP54)&lt;=$C$4),1,0),0)</f>
        <v>0</v>
      </c>
      <c r="AX54" s="75" t="n">
        <f aca="false">IF(AND(ISNUMBER('Mediums (Working)'!AO54),ISNUMBER('Mediums (Working)'!AP54),ISNUMBER('Mediums (Working)'!AQ54)),IF(AND('Mediums (Working)'!AO54&gt;=$C$5,MAX('Mediums (Working)'!AO54,'Mediums (Working)'!AP54,'Mediums (Working)'!AQ54)-MIN('Mediums (Working)'!AO54,'Mediums (Working)'!AP54,'Mediums (Working)'!AQ54)&lt;=$C$4),1,0),0)</f>
        <v>1</v>
      </c>
      <c r="AY54" s="46" t="n">
        <v>0</v>
      </c>
      <c r="AZ54" s="46" t="n">
        <v>0</v>
      </c>
    </row>
    <row r="55" customFormat="false" ht="15" hidden="false" customHeight="false" outlineLevel="0" collapsed="false">
      <c r="A55" s="32" t="s">
        <v>310</v>
      </c>
      <c r="B55" s="33" t="s">
        <v>248</v>
      </c>
      <c r="C55" s="73" t="n">
        <f aca="false" t="array" ref="C55:C55">MIN(IF(ISNUMBER('Mediums (Working)'!$C$55:$AQ$55)*('Mediums (Working)'!$C$55:$AQ$55&gt;=$C$3),'Mediums (Working)'!$C$3:$AQ$3,999))</f>
        <v>999</v>
      </c>
      <c r="D55" s="73" t="n">
        <f aca="false">IFERROR(MATCH(1,L55:AZ55,0),999)</f>
        <v>999</v>
      </c>
      <c r="E55" s="73" t="n">
        <f aca="false">MIN(C55,D55)</f>
        <v>999</v>
      </c>
      <c r="F55" s="46" t="str">
        <f aca="false">IF(E55=999,"not finished by last scan",IF(C55&lt;=D55,"70 °F","stall"))</f>
        <v>not finished by last scan</v>
      </c>
      <c r="G55" s="74" t="str">
        <f aca="false">IF(E55=999,"",INDEX('Mediums (Working)'!$C$615:$AQ$615,E55))</f>
        <v/>
      </c>
      <c r="H55" s="47" t="str">
        <f aca="false">IF(E55=999,"",(G55-'Temp Bands'!$C$3)*24)</f>
        <v/>
      </c>
      <c r="I55" s="48" t="str">
        <f aca="false">IF(E55=999,"",INDEX('Mediums (Working)'!$C$55:$AQ$55,E55))</f>
        <v/>
      </c>
      <c r="L55" s="75" t="n">
        <f aca="false">IF(AND(ISNUMBER('Mediums (Working)'!C55),ISNUMBER('Mediums (Working)'!D55),ISNUMBER('Mediums (Working)'!E55)),IF(AND('Mediums (Working)'!C55&gt;=$C$5,MAX('Mediums (Working)'!C55,'Mediums (Working)'!D55,'Mediums (Working)'!E55)-MIN('Mediums (Working)'!C55,'Mediums (Working)'!D55,'Mediums (Working)'!E55)&lt;=$C$4),1,0),0)</f>
        <v>0</v>
      </c>
      <c r="M55" s="75" t="n">
        <f aca="false">IF(AND(ISNUMBER('Mediums (Working)'!D55),ISNUMBER('Mediums (Working)'!E55),ISNUMBER('Mediums (Working)'!F55)),IF(AND('Mediums (Working)'!D55&gt;=$C$5,MAX('Mediums (Working)'!D55,'Mediums (Working)'!E55,'Mediums (Working)'!F55)-MIN('Mediums (Working)'!D55,'Mediums (Working)'!E55,'Mediums (Working)'!F55)&lt;=$C$4),1,0),0)</f>
        <v>0</v>
      </c>
      <c r="N55" s="75" t="n">
        <f aca="false">IF(AND(ISNUMBER('Mediums (Working)'!E55),ISNUMBER('Mediums (Working)'!F55),ISNUMBER('Mediums (Working)'!G55)),IF(AND('Mediums (Working)'!E55&gt;=$C$5,MAX('Mediums (Working)'!E55,'Mediums (Working)'!F55,'Mediums (Working)'!G55)-MIN('Mediums (Working)'!E55,'Mediums (Working)'!F55,'Mediums (Working)'!G55)&lt;=$C$4),1,0),0)</f>
        <v>0</v>
      </c>
      <c r="O55" s="75" t="n">
        <f aca="false">IF(AND(ISNUMBER('Mediums (Working)'!F55),ISNUMBER('Mediums (Working)'!G55),ISNUMBER('Mediums (Working)'!H55)),IF(AND('Mediums (Working)'!F55&gt;=$C$5,MAX('Mediums (Working)'!F55,'Mediums (Working)'!G55,'Mediums (Working)'!H55)-MIN('Mediums (Working)'!F55,'Mediums (Working)'!G55,'Mediums (Working)'!H55)&lt;=$C$4),1,0),0)</f>
        <v>0</v>
      </c>
      <c r="P55" s="75" t="n">
        <f aca="false">IF(AND(ISNUMBER('Mediums (Working)'!G55),ISNUMBER('Mediums (Working)'!H55),ISNUMBER('Mediums (Working)'!I55)),IF(AND('Mediums (Working)'!G55&gt;=$C$5,MAX('Mediums (Working)'!G55,'Mediums (Working)'!H55,'Mediums (Working)'!I55)-MIN('Mediums (Working)'!G55,'Mediums (Working)'!H55,'Mediums (Working)'!I55)&lt;=$C$4),1,0),0)</f>
        <v>0</v>
      </c>
      <c r="Q55" s="75" t="n">
        <f aca="false">IF(AND(ISNUMBER('Mediums (Working)'!H55),ISNUMBER('Mediums (Working)'!I55),ISNUMBER('Mediums (Working)'!J55)),IF(AND('Mediums (Working)'!H55&gt;=$C$5,MAX('Mediums (Working)'!H55,'Mediums (Working)'!I55,'Mediums (Working)'!J55)-MIN('Mediums (Working)'!H55,'Mediums (Working)'!I55,'Mediums (Working)'!J55)&lt;=$C$4),1,0),0)</f>
        <v>0</v>
      </c>
      <c r="R55" s="75" t="n">
        <f aca="false">IF(AND(ISNUMBER('Mediums (Working)'!I55),ISNUMBER('Mediums (Working)'!J55),ISNUMBER('Mediums (Working)'!K55)),IF(AND('Mediums (Working)'!I55&gt;=$C$5,MAX('Mediums (Working)'!I55,'Mediums (Working)'!J55,'Mediums (Working)'!K55)-MIN('Mediums (Working)'!I55,'Mediums (Working)'!J55,'Mediums (Working)'!K55)&lt;=$C$4),1,0),0)</f>
        <v>0</v>
      </c>
      <c r="S55" s="75" t="n">
        <f aca="false">IF(AND(ISNUMBER('Mediums (Working)'!J55),ISNUMBER('Mediums (Working)'!K55),ISNUMBER('Mediums (Working)'!L55)),IF(AND('Mediums (Working)'!J55&gt;=$C$5,MAX('Mediums (Working)'!J55,'Mediums (Working)'!K55,'Mediums (Working)'!L55)-MIN('Mediums (Working)'!J55,'Mediums (Working)'!K55,'Mediums (Working)'!L55)&lt;=$C$4),1,0),0)</f>
        <v>0</v>
      </c>
      <c r="T55" s="75" t="n">
        <f aca="false">IF(AND(ISNUMBER('Mediums (Working)'!K55),ISNUMBER('Mediums (Working)'!L55),ISNUMBER('Mediums (Working)'!M55)),IF(AND('Mediums (Working)'!K55&gt;=$C$5,MAX('Mediums (Working)'!K55,'Mediums (Working)'!L55,'Mediums (Working)'!M55)-MIN('Mediums (Working)'!K55,'Mediums (Working)'!L55,'Mediums (Working)'!M55)&lt;=$C$4),1,0),0)</f>
        <v>0</v>
      </c>
      <c r="U55" s="75" t="n">
        <f aca="false">IF(AND(ISNUMBER('Mediums (Working)'!L55),ISNUMBER('Mediums (Working)'!M55),ISNUMBER('Mediums (Working)'!N55)),IF(AND('Mediums (Working)'!L55&gt;=$C$5,MAX('Mediums (Working)'!L55,'Mediums (Working)'!M55,'Mediums (Working)'!N55)-MIN('Mediums (Working)'!L55,'Mediums (Working)'!M55,'Mediums (Working)'!N55)&lt;=$C$4),1,0),0)</f>
        <v>0</v>
      </c>
      <c r="V55" s="75" t="n">
        <f aca="false">IF(AND(ISNUMBER('Mediums (Working)'!M55),ISNUMBER('Mediums (Working)'!N55),ISNUMBER('Mediums (Working)'!O55)),IF(AND('Mediums (Working)'!M55&gt;=$C$5,MAX('Mediums (Working)'!M55,'Mediums (Working)'!N55,'Mediums (Working)'!O55)-MIN('Mediums (Working)'!M55,'Mediums (Working)'!N55,'Mediums (Working)'!O55)&lt;=$C$4),1,0),0)</f>
        <v>0</v>
      </c>
      <c r="W55" s="75" t="n">
        <f aca="false">IF(AND(ISNUMBER('Mediums (Working)'!N55),ISNUMBER('Mediums (Working)'!O55),ISNUMBER('Mediums (Working)'!P55)),IF(AND('Mediums (Working)'!N55&gt;=$C$5,MAX('Mediums (Working)'!N55,'Mediums (Working)'!O55,'Mediums (Working)'!P55)-MIN('Mediums (Working)'!N55,'Mediums (Working)'!O55,'Mediums (Working)'!P55)&lt;=$C$4),1,0),0)</f>
        <v>0</v>
      </c>
      <c r="X55" s="75" t="n">
        <f aca="false">IF(AND(ISNUMBER('Mediums (Working)'!O55),ISNUMBER('Mediums (Working)'!P55),ISNUMBER('Mediums (Working)'!Q55)),IF(AND('Mediums (Working)'!O55&gt;=$C$5,MAX('Mediums (Working)'!O55,'Mediums (Working)'!P55,'Mediums (Working)'!Q55)-MIN('Mediums (Working)'!O55,'Mediums (Working)'!P55,'Mediums (Working)'!Q55)&lt;=$C$4),1,0),0)</f>
        <v>0</v>
      </c>
      <c r="Y55" s="75" t="n">
        <f aca="false">IF(AND(ISNUMBER('Mediums (Working)'!P55),ISNUMBER('Mediums (Working)'!Q55),ISNUMBER('Mediums (Working)'!R55)),IF(AND('Mediums (Working)'!P55&gt;=$C$5,MAX('Mediums (Working)'!P55,'Mediums (Working)'!Q55,'Mediums (Working)'!R55)-MIN('Mediums (Working)'!P55,'Mediums (Working)'!Q55,'Mediums (Working)'!R55)&lt;=$C$4),1,0),0)</f>
        <v>0</v>
      </c>
      <c r="Z55" s="75" t="n">
        <f aca="false">IF(AND(ISNUMBER('Mediums (Working)'!Q55),ISNUMBER('Mediums (Working)'!R55),ISNUMBER('Mediums (Working)'!S55)),IF(AND('Mediums (Working)'!Q55&gt;=$C$5,MAX('Mediums (Working)'!Q55,'Mediums (Working)'!R55,'Mediums (Working)'!S55)-MIN('Mediums (Working)'!Q55,'Mediums (Working)'!R55,'Mediums (Working)'!S55)&lt;=$C$4),1,0),0)</f>
        <v>0</v>
      </c>
      <c r="AA55" s="75" t="n">
        <f aca="false">IF(AND(ISNUMBER('Mediums (Working)'!R55),ISNUMBER('Mediums (Working)'!S55),ISNUMBER('Mediums (Working)'!T55)),IF(AND('Mediums (Working)'!R55&gt;=$C$5,MAX('Mediums (Working)'!R55,'Mediums (Working)'!S55,'Mediums (Working)'!T55)-MIN('Mediums (Working)'!R55,'Mediums (Working)'!S55,'Mediums (Working)'!T55)&lt;=$C$4),1,0),0)</f>
        <v>0</v>
      </c>
      <c r="AB55" s="75" t="n">
        <f aca="false">IF(AND(ISNUMBER('Mediums (Working)'!S55),ISNUMBER('Mediums (Working)'!T55),ISNUMBER('Mediums (Working)'!U55)),IF(AND('Mediums (Working)'!S55&gt;=$C$5,MAX('Mediums (Working)'!S55,'Mediums (Working)'!T55,'Mediums (Working)'!U55)-MIN('Mediums (Working)'!S55,'Mediums (Working)'!T55,'Mediums (Working)'!U55)&lt;=$C$4),1,0),0)</f>
        <v>0</v>
      </c>
      <c r="AC55" s="75" t="n">
        <f aca="false">IF(AND(ISNUMBER('Mediums (Working)'!T55),ISNUMBER('Mediums (Working)'!U55),ISNUMBER('Mediums (Working)'!V55)),IF(AND('Mediums (Working)'!T55&gt;=$C$5,MAX('Mediums (Working)'!T55,'Mediums (Working)'!U55,'Mediums (Working)'!V55)-MIN('Mediums (Working)'!T55,'Mediums (Working)'!U55,'Mediums (Working)'!V55)&lt;=$C$4),1,0),0)</f>
        <v>0</v>
      </c>
      <c r="AD55" s="75" t="n">
        <f aca="false">IF(AND(ISNUMBER('Mediums (Working)'!U55),ISNUMBER('Mediums (Working)'!V55),ISNUMBER('Mediums (Working)'!W55)),IF(AND('Mediums (Working)'!U55&gt;=$C$5,MAX('Mediums (Working)'!U55,'Mediums (Working)'!V55,'Mediums (Working)'!W55)-MIN('Mediums (Working)'!U55,'Mediums (Working)'!V55,'Mediums (Working)'!W55)&lt;=$C$4),1,0),0)</f>
        <v>0</v>
      </c>
      <c r="AE55" s="75" t="n">
        <f aca="false">IF(AND(ISNUMBER('Mediums (Working)'!V55),ISNUMBER('Mediums (Working)'!W55),ISNUMBER('Mediums (Working)'!X55)),IF(AND('Mediums (Working)'!V55&gt;=$C$5,MAX('Mediums (Working)'!V55,'Mediums (Working)'!W55,'Mediums (Working)'!X55)-MIN('Mediums (Working)'!V55,'Mediums (Working)'!W55,'Mediums (Working)'!X55)&lt;=$C$4),1,0),0)</f>
        <v>0</v>
      </c>
      <c r="AF55" s="75" t="n">
        <f aca="false">IF(AND(ISNUMBER('Mediums (Working)'!W55),ISNUMBER('Mediums (Working)'!X55),ISNUMBER('Mediums (Working)'!Y55)),IF(AND('Mediums (Working)'!W55&gt;=$C$5,MAX('Mediums (Working)'!W55,'Mediums (Working)'!X55,'Mediums (Working)'!Y55)-MIN('Mediums (Working)'!W55,'Mediums (Working)'!X55,'Mediums (Working)'!Y55)&lt;=$C$4),1,0),0)</f>
        <v>0</v>
      </c>
      <c r="AG55" s="75" t="n">
        <f aca="false">IF(AND(ISNUMBER('Mediums (Working)'!X55),ISNUMBER('Mediums (Working)'!Y55),ISNUMBER('Mediums (Working)'!Z55)),IF(AND('Mediums (Working)'!X55&gt;=$C$5,MAX('Mediums (Working)'!X55,'Mediums (Working)'!Y55,'Mediums (Working)'!Z55)-MIN('Mediums (Working)'!X55,'Mediums (Working)'!Y55,'Mediums (Working)'!Z55)&lt;=$C$4),1,0),0)</f>
        <v>0</v>
      </c>
      <c r="AH55" s="75" t="n">
        <f aca="false">IF(AND(ISNUMBER('Mediums (Working)'!Y55),ISNUMBER('Mediums (Working)'!Z55),ISNUMBER('Mediums (Working)'!AA55)),IF(AND('Mediums (Working)'!Y55&gt;=$C$5,MAX('Mediums (Working)'!Y55,'Mediums (Working)'!Z55,'Mediums (Working)'!AA55)-MIN('Mediums (Working)'!Y55,'Mediums (Working)'!Z55,'Mediums (Working)'!AA55)&lt;=$C$4),1,0),0)</f>
        <v>0</v>
      </c>
      <c r="AI55" s="75" t="n">
        <f aca="false">IF(AND(ISNUMBER('Mediums (Working)'!Z55),ISNUMBER('Mediums (Working)'!AA55),ISNUMBER('Mediums (Working)'!AB55)),IF(AND('Mediums (Working)'!Z55&gt;=$C$5,MAX('Mediums (Working)'!Z55,'Mediums (Working)'!AA55,'Mediums (Working)'!AB55)-MIN('Mediums (Working)'!Z55,'Mediums (Working)'!AA55,'Mediums (Working)'!AB55)&lt;=$C$4),1,0),0)</f>
        <v>0</v>
      </c>
      <c r="AJ55" s="75" t="n">
        <f aca="false">IF(AND(ISNUMBER('Mediums (Working)'!AA55),ISNUMBER('Mediums (Working)'!AB55),ISNUMBER('Mediums (Working)'!AC55)),IF(AND('Mediums (Working)'!AA55&gt;=$C$5,MAX('Mediums (Working)'!AA55,'Mediums (Working)'!AB55,'Mediums (Working)'!AC55)-MIN('Mediums (Working)'!AA55,'Mediums (Working)'!AB55,'Mediums (Working)'!AC55)&lt;=$C$4),1,0),0)</f>
        <v>0</v>
      </c>
      <c r="AK55" s="75" t="n">
        <f aca="false">IF(AND(ISNUMBER('Mediums (Working)'!AB55),ISNUMBER('Mediums (Working)'!AC55),ISNUMBER('Mediums (Working)'!AD55)),IF(AND('Mediums (Working)'!AB55&gt;=$C$5,MAX('Mediums (Working)'!AB55,'Mediums (Working)'!AC55,'Mediums (Working)'!AD55)-MIN('Mediums (Working)'!AB55,'Mediums (Working)'!AC55,'Mediums (Working)'!AD55)&lt;=$C$4),1,0),0)</f>
        <v>0</v>
      </c>
      <c r="AL55" s="75" t="n">
        <f aca="false">IF(AND(ISNUMBER('Mediums (Working)'!AC55),ISNUMBER('Mediums (Working)'!AD55),ISNUMBER('Mediums (Working)'!AE55)),IF(AND('Mediums (Working)'!AC55&gt;=$C$5,MAX('Mediums (Working)'!AC55,'Mediums (Working)'!AD55,'Mediums (Working)'!AE55)-MIN('Mediums (Working)'!AC55,'Mediums (Working)'!AD55,'Mediums (Working)'!AE55)&lt;=$C$4),1,0),0)</f>
        <v>0</v>
      </c>
      <c r="AM55" s="75" t="n">
        <f aca="false">IF(AND(ISNUMBER('Mediums (Working)'!AD55),ISNUMBER('Mediums (Working)'!AE55),ISNUMBER('Mediums (Working)'!AF55)),IF(AND('Mediums (Working)'!AD55&gt;=$C$5,MAX('Mediums (Working)'!AD55,'Mediums (Working)'!AE55,'Mediums (Working)'!AF55)-MIN('Mediums (Working)'!AD55,'Mediums (Working)'!AE55,'Mediums (Working)'!AF55)&lt;=$C$4),1,0),0)</f>
        <v>0</v>
      </c>
      <c r="AN55" s="75" t="n">
        <f aca="false">IF(AND(ISNUMBER('Mediums (Working)'!AE55),ISNUMBER('Mediums (Working)'!AF55),ISNUMBER('Mediums (Working)'!AG55)),IF(AND('Mediums (Working)'!AE55&gt;=$C$5,MAX('Mediums (Working)'!AE55,'Mediums (Working)'!AF55,'Mediums (Working)'!AG55)-MIN('Mediums (Working)'!AE55,'Mediums (Working)'!AF55,'Mediums (Working)'!AG55)&lt;=$C$4),1,0),0)</f>
        <v>0</v>
      </c>
      <c r="AO55" s="75" t="n">
        <f aca="false">IF(AND(ISNUMBER('Mediums (Working)'!AF55),ISNUMBER('Mediums (Working)'!AG55),ISNUMBER('Mediums (Working)'!AH55)),IF(AND('Mediums (Working)'!AF55&gt;=$C$5,MAX('Mediums (Working)'!AF55,'Mediums (Working)'!AG55,'Mediums (Working)'!AH55)-MIN('Mediums (Working)'!AF55,'Mediums (Working)'!AG55,'Mediums (Working)'!AH55)&lt;=$C$4),1,0),0)</f>
        <v>0</v>
      </c>
      <c r="AP55" s="75" t="n">
        <f aca="false">IF(AND(ISNUMBER('Mediums (Working)'!AG55),ISNUMBER('Mediums (Working)'!AH55),ISNUMBER('Mediums (Working)'!AI55)),IF(AND('Mediums (Working)'!AG55&gt;=$C$5,MAX('Mediums (Working)'!AG55,'Mediums (Working)'!AH55,'Mediums (Working)'!AI55)-MIN('Mediums (Working)'!AG55,'Mediums (Working)'!AH55,'Mediums (Working)'!AI55)&lt;=$C$4),1,0),0)</f>
        <v>0</v>
      </c>
      <c r="AQ55" s="75" t="n">
        <f aca="false">IF(AND(ISNUMBER('Mediums (Working)'!AH55),ISNUMBER('Mediums (Working)'!AI55),ISNUMBER('Mediums (Working)'!AJ55)),IF(AND('Mediums (Working)'!AH55&gt;=$C$5,MAX('Mediums (Working)'!AH55,'Mediums (Working)'!AI55,'Mediums (Working)'!AJ55)-MIN('Mediums (Working)'!AH55,'Mediums (Working)'!AI55,'Mediums (Working)'!AJ55)&lt;=$C$4),1,0),0)</f>
        <v>0</v>
      </c>
      <c r="AR55" s="75" t="n">
        <f aca="false">IF(AND(ISNUMBER('Mediums (Working)'!AI55),ISNUMBER('Mediums (Working)'!AJ55),ISNUMBER('Mediums (Working)'!AK55)),IF(AND('Mediums (Working)'!AI55&gt;=$C$5,MAX('Mediums (Working)'!AI55,'Mediums (Working)'!AJ55,'Mediums (Working)'!AK55)-MIN('Mediums (Working)'!AI55,'Mediums (Working)'!AJ55,'Mediums (Working)'!AK55)&lt;=$C$4),1,0),0)</f>
        <v>0</v>
      </c>
      <c r="AS55" s="75" t="n">
        <f aca="false">IF(AND(ISNUMBER('Mediums (Working)'!AJ55),ISNUMBER('Mediums (Working)'!AK55),ISNUMBER('Mediums (Working)'!AL55)),IF(AND('Mediums (Working)'!AJ55&gt;=$C$5,MAX('Mediums (Working)'!AJ55,'Mediums (Working)'!AK55,'Mediums (Working)'!AL55)-MIN('Mediums (Working)'!AJ55,'Mediums (Working)'!AK55,'Mediums (Working)'!AL55)&lt;=$C$4),1,0),0)</f>
        <v>0</v>
      </c>
      <c r="AT55" s="75" t="n">
        <f aca="false">IF(AND(ISNUMBER('Mediums (Working)'!AK55),ISNUMBER('Mediums (Working)'!AL55),ISNUMBER('Mediums (Working)'!AM55)),IF(AND('Mediums (Working)'!AK55&gt;=$C$5,MAX('Mediums (Working)'!AK55,'Mediums (Working)'!AL55,'Mediums (Working)'!AM55)-MIN('Mediums (Working)'!AK55,'Mediums (Working)'!AL55,'Mediums (Working)'!AM55)&lt;=$C$4),1,0),0)</f>
        <v>0</v>
      </c>
      <c r="AU55" s="75" t="n">
        <f aca="false">IF(AND(ISNUMBER('Mediums (Working)'!AL55),ISNUMBER('Mediums (Working)'!AM55),ISNUMBER('Mediums (Working)'!AN55)),IF(AND('Mediums (Working)'!AL55&gt;=$C$5,MAX('Mediums (Working)'!AL55,'Mediums (Working)'!AM55,'Mediums (Working)'!AN55)-MIN('Mediums (Working)'!AL55,'Mediums (Working)'!AM55,'Mediums (Working)'!AN55)&lt;=$C$4),1,0),0)</f>
        <v>0</v>
      </c>
      <c r="AV55" s="75" t="n">
        <f aca="false">IF(AND(ISNUMBER('Mediums (Working)'!AM55),ISNUMBER('Mediums (Working)'!AN55),ISNUMBER('Mediums (Working)'!AO55)),IF(AND('Mediums (Working)'!AM55&gt;=$C$5,MAX('Mediums (Working)'!AM55,'Mediums (Working)'!AN55,'Mediums (Working)'!AO55)-MIN('Mediums (Working)'!AM55,'Mediums (Working)'!AN55,'Mediums (Working)'!AO55)&lt;=$C$4),1,0),0)</f>
        <v>0</v>
      </c>
      <c r="AW55" s="75" t="n">
        <f aca="false">IF(AND(ISNUMBER('Mediums (Working)'!AN55),ISNUMBER('Mediums (Working)'!AO55),ISNUMBER('Mediums (Working)'!AP55)),IF(AND('Mediums (Working)'!AN55&gt;=$C$5,MAX('Mediums (Working)'!AN55,'Mediums (Working)'!AO55,'Mediums (Working)'!AP55)-MIN('Mediums (Working)'!AN55,'Mediums (Working)'!AO55,'Mediums (Working)'!AP55)&lt;=$C$4),1,0),0)</f>
        <v>0</v>
      </c>
      <c r="AX55" s="75" t="n">
        <f aca="false">IF(AND(ISNUMBER('Mediums (Working)'!AO55),ISNUMBER('Mediums (Working)'!AP55),ISNUMBER('Mediums (Working)'!AQ55)),IF(AND('Mediums (Working)'!AO55&gt;=$C$5,MAX('Mediums (Working)'!AO55,'Mediums (Working)'!AP55,'Mediums (Working)'!AQ55)-MIN('Mediums (Working)'!AO55,'Mediums (Working)'!AP55,'Mediums (Working)'!AQ55)&lt;=$C$4),1,0),0)</f>
        <v>0</v>
      </c>
      <c r="AY55" s="46" t="n">
        <v>0</v>
      </c>
      <c r="AZ55" s="46" t="n">
        <v>0</v>
      </c>
    </row>
    <row r="56" customFormat="false" ht="15" hidden="false" customHeight="false" outlineLevel="0" collapsed="false">
      <c r="A56" s="32" t="s">
        <v>313</v>
      </c>
      <c r="B56" s="33" t="s">
        <v>248</v>
      </c>
      <c r="C56" s="73" t="n">
        <f aca="false" t="array" ref="C56:C56">MIN(IF(ISNUMBER('Mediums (Working)'!$C$56:$AQ$56)*('Mediums (Working)'!$C$56:$AQ$56&gt;=$C$3),'Mediums (Working)'!$C$3:$AQ$3,999))</f>
        <v>999</v>
      </c>
      <c r="D56" s="73" t="n">
        <f aca="false">IFERROR(MATCH(1,L56:AZ56,0),999)</f>
        <v>39</v>
      </c>
      <c r="E56" s="73" t="n">
        <f aca="false">MIN(C56,D56)</f>
        <v>39</v>
      </c>
      <c r="F56" s="46" t="str">
        <f aca="false">IF(E56=999,"not finished by last scan",IF(C56&lt;=D56,"70 °F","stall"))</f>
        <v>stall</v>
      </c>
      <c r="G56" s="74" t="n">
        <f aca="false">IF(E56=999,"",INDEX('Mediums (Working)'!$C$616:$AQ$616,E56))</f>
        <v>46299.1503587963</v>
      </c>
      <c r="H56" s="47" t="n">
        <f aca="false">IF(E56=999,"",(G56-'Temp Bands'!$C$3)*24)</f>
        <v>12.6086111111111</v>
      </c>
      <c r="I56" s="48" t="n">
        <f aca="false">IF(E56=999,"",INDEX('Mediums (Working)'!$C$56:$AQ$56,E56))</f>
        <v>67.939792711093</v>
      </c>
      <c r="L56" s="75" t="n">
        <f aca="false">IF(AND(ISNUMBER('Mediums (Working)'!C56),ISNUMBER('Mediums (Working)'!D56),ISNUMBER('Mediums (Working)'!E56)),IF(AND('Mediums (Working)'!C56&gt;=$C$5,MAX('Mediums (Working)'!C56,'Mediums (Working)'!D56,'Mediums (Working)'!E56)-MIN('Mediums (Working)'!C56,'Mediums (Working)'!D56,'Mediums (Working)'!E56)&lt;=$C$4),1,0),0)</f>
        <v>0</v>
      </c>
      <c r="M56" s="75" t="n">
        <f aca="false">IF(AND(ISNUMBER('Mediums (Working)'!D56),ISNUMBER('Mediums (Working)'!E56),ISNUMBER('Mediums (Working)'!F56)),IF(AND('Mediums (Working)'!D56&gt;=$C$5,MAX('Mediums (Working)'!D56,'Mediums (Working)'!E56,'Mediums (Working)'!F56)-MIN('Mediums (Working)'!D56,'Mediums (Working)'!E56,'Mediums (Working)'!F56)&lt;=$C$4),1,0),0)</f>
        <v>0</v>
      </c>
      <c r="N56" s="75" t="n">
        <f aca="false">IF(AND(ISNUMBER('Mediums (Working)'!E56),ISNUMBER('Mediums (Working)'!F56),ISNUMBER('Mediums (Working)'!G56)),IF(AND('Mediums (Working)'!E56&gt;=$C$5,MAX('Mediums (Working)'!E56,'Mediums (Working)'!F56,'Mediums (Working)'!G56)-MIN('Mediums (Working)'!E56,'Mediums (Working)'!F56,'Mediums (Working)'!G56)&lt;=$C$4),1,0),0)</f>
        <v>0</v>
      </c>
      <c r="O56" s="75" t="n">
        <f aca="false">IF(AND(ISNUMBER('Mediums (Working)'!F56),ISNUMBER('Mediums (Working)'!G56),ISNUMBER('Mediums (Working)'!H56)),IF(AND('Mediums (Working)'!F56&gt;=$C$5,MAX('Mediums (Working)'!F56,'Mediums (Working)'!G56,'Mediums (Working)'!H56)-MIN('Mediums (Working)'!F56,'Mediums (Working)'!G56,'Mediums (Working)'!H56)&lt;=$C$4),1,0),0)</f>
        <v>0</v>
      </c>
      <c r="P56" s="75" t="n">
        <f aca="false">IF(AND(ISNUMBER('Mediums (Working)'!G56),ISNUMBER('Mediums (Working)'!H56),ISNUMBER('Mediums (Working)'!I56)),IF(AND('Mediums (Working)'!G56&gt;=$C$5,MAX('Mediums (Working)'!G56,'Mediums (Working)'!H56,'Mediums (Working)'!I56)-MIN('Mediums (Working)'!G56,'Mediums (Working)'!H56,'Mediums (Working)'!I56)&lt;=$C$4),1,0),0)</f>
        <v>0</v>
      </c>
      <c r="Q56" s="75" t="n">
        <f aca="false">IF(AND(ISNUMBER('Mediums (Working)'!H56),ISNUMBER('Mediums (Working)'!I56),ISNUMBER('Mediums (Working)'!J56)),IF(AND('Mediums (Working)'!H56&gt;=$C$5,MAX('Mediums (Working)'!H56,'Mediums (Working)'!I56,'Mediums (Working)'!J56)-MIN('Mediums (Working)'!H56,'Mediums (Working)'!I56,'Mediums (Working)'!J56)&lt;=$C$4),1,0),0)</f>
        <v>0</v>
      </c>
      <c r="R56" s="75" t="n">
        <f aca="false">IF(AND(ISNUMBER('Mediums (Working)'!I56),ISNUMBER('Mediums (Working)'!J56),ISNUMBER('Mediums (Working)'!K56)),IF(AND('Mediums (Working)'!I56&gt;=$C$5,MAX('Mediums (Working)'!I56,'Mediums (Working)'!J56,'Mediums (Working)'!K56)-MIN('Mediums (Working)'!I56,'Mediums (Working)'!J56,'Mediums (Working)'!K56)&lt;=$C$4),1,0),0)</f>
        <v>0</v>
      </c>
      <c r="S56" s="75" t="n">
        <f aca="false">IF(AND(ISNUMBER('Mediums (Working)'!J56),ISNUMBER('Mediums (Working)'!K56),ISNUMBER('Mediums (Working)'!L56)),IF(AND('Mediums (Working)'!J56&gt;=$C$5,MAX('Mediums (Working)'!J56,'Mediums (Working)'!K56,'Mediums (Working)'!L56)-MIN('Mediums (Working)'!J56,'Mediums (Working)'!K56,'Mediums (Working)'!L56)&lt;=$C$4),1,0),0)</f>
        <v>0</v>
      </c>
      <c r="T56" s="75" t="n">
        <f aca="false">IF(AND(ISNUMBER('Mediums (Working)'!K56),ISNUMBER('Mediums (Working)'!L56),ISNUMBER('Mediums (Working)'!M56)),IF(AND('Mediums (Working)'!K56&gt;=$C$5,MAX('Mediums (Working)'!K56,'Mediums (Working)'!L56,'Mediums (Working)'!M56)-MIN('Mediums (Working)'!K56,'Mediums (Working)'!L56,'Mediums (Working)'!M56)&lt;=$C$4),1,0),0)</f>
        <v>0</v>
      </c>
      <c r="U56" s="75" t="n">
        <f aca="false">IF(AND(ISNUMBER('Mediums (Working)'!L56),ISNUMBER('Mediums (Working)'!M56),ISNUMBER('Mediums (Working)'!N56)),IF(AND('Mediums (Working)'!L56&gt;=$C$5,MAX('Mediums (Working)'!L56,'Mediums (Working)'!M56,'Mediums (Working)'!N56)-MIN('Mediums (Working)'!L56,'Mediums (Working)'!M56,'Mediums (Working)'!N56)&lt;=$C$4),1,0),0)</f>
        <v>0</v>
      </c>
      <c r="V56" s="75" t="n">
        <f aca="false">IF(AND(ISNUMBER('Mediums (Working)'!M56),ISNUMBER('Mediums (Working)'!N56),ISNUMBER('Mediums (Working)'!O56)),IF(AND('Mediums (Working)'!M56&gt;=$C$5,MAX('Mediums (Working)'!M56,'Mediums (Working)'!N56,'Mediums (Working)'!O56)-MIN('Mediums (Working)'!M56,'Mediums (Working)'!N56,'Mediums (Working)'!O56)&lt;=$C$4),1,0),0)</f>
        <v>0</v>
      </c>
      <c r="W56" s="75" t="n">
        <f aca="false">IF(AND(ISNUMBER('Mediums (Working)'!N56),ISNUMBER('Mediums (Working)'!O56),ISNUMBER('Mediums (Working)'!P56)),IF(AND('Mediums (Working)'!N56&gt;=$C$5,MAX('Mediums (Working)'!N56,'Mediums (Working)'!O56,'Mediums (Working)'!P56)-MIN('Mediums (Working)'!N56,'Mediums (Working)'!O56,'Mediums (Working)'!P56)&lt;=$C$4),1,0),0)</f>
        <v>0</v>
      </c>
      <c r="X56" s="75" t="n">
        <f aca="false">IF(AND(ISNUMBER('Mediums (Working)'!O56),ISNUMBER('Mediums (Working)'!P56),ISNUMBER('Mediums (Working)'!Q56)),IF(AND('Mediums (Working)'!O56&gt;=$C$5,MAX('Mediums (Working)'!O56,'Mediums (Working)'!P56,'Mediums (Working)'!Q56)-MIN('Mediums (Working)'!O56,'Mediums (Working)'!P56,'Mediums (Working)'!Q56)&lt;=$C$4),1,0),0)</f>
        <v>0</v>
      </c>
      <c r="Y56" s="75" t="n">
        <f aca="false">IF(AND(ISNUMBER('Mediums (Working)'!P56),ISNUMBER('Mediums (Working)'!Q56),ISNUMBER('Mediums (Working)'!R56)),IF(AND('Mediums (Working)'!P56&gt;=$C$5,MAX('Mediums (Working)'!P56,'Mediums (Working)'!Q56,'Mediums (Working)'!R56)-MIN('Mediums (Working)'!P56,'Mediums (Working)'!Q56,'Mediums (Working)'!R56)&lt;=$C$4),1,0),0)</f>
        <v>0</v>
      </c>
      <c r="Z56" s="75" t="n">
        <f aca="false">IF(AND(ISNUMBER('Mediums (Working)'!Q56),ISNUMBER('Mediums (Working)'!R56),ISNUMBER('Mediums (Working)'!S56)),IF(AND('Mediums (Working)'!Q56&gt;=$C$5,MAX('Mediums (Working)'!Q56,'Mediums (Working)'!R56,'Mediums (Working)'!S56)-MIN('Mediums (Working)'!Q56,'Mediums (Working)'!R56,'Mediums (Working)'!S56)&lt;=$C$4),1,0),0)</f>
        <v>0</v>
      </c>
      <c r="AA56" s="75" t="n">
        <f aca="false">IF(AND(ISNUMBER('Mediums (Working)'!R56),ISNUMBER('Mediums (Working)'!S56),ISNUMBER('Mediums (Working)'!T56)),IF(AND('Mediums (Working)'!R56&gt;=$C$5,MAX('Mediums (Working)'!R56,'Mediums (Working)'!S56,'Mediums (Working)'!T56)-MIN('Mediums (Working)'!R56,'Mediums (Working)'!S56,'Mediums (Working)'!T56)&lt;=$C$4),1,0),0)</f>
        <v>0</v>
      </c>
      <c r="AB56" s="75" t="n">
        <f aca="false">IF(AND(ISNUMBER('Mediums (Working)'!S56),ISNUMBER('Mediums (Working)'!T56),ISNUMBER('Mediums (Working)'!U56)),IF(AND('Mediums (Working)'!S56&gt;=$C$5,MAX('Mediums (Working)'!S56,'Mediums (Working)'!T56,'Mediums (Working)'!U56)-MIN('Mediums (Working)'!S56,'Mediums (Working)'!T56,'Mediums (Working)'!U56)&lt;=$C$4),1,0),0)</f>
        <v>0</v>
      </c>
      <c r="AC56" s="75" t="n">
        <f aca="false">IF(AND(ISNUMBER('Mediums (Working)'!T56),ISNUMBER('Mediums (Working)'!U56),ISNUMBER('Mediums (Working)'!V56)),IF(AND('Mediums (Working)'!T56&gt;=$C$5,MAX('Mediums (Working)'!T56,'Mediums (Working)'!U56,'Mediums (Working)'!V56)-MIN('Mediums (Working)'!T56,'Mediums (Working)'!U56,'Mediums (Working)'!V56)&lt;=$C$4),1,0),0)</f>
        <v>0</v>
      </c>
      <c r="AD56" s="75" t="n">
        <f aca="false">IF(AND(ISNUMBER('Mediums (Working)'!U56),ISNUMBER('Mediums (Working)'!V56),ISNUMBER('Mediums (Working)'!W56)),IF(AND('Mediums (Working)'!U56&gt;=$C$5,MAX('Mediums (Working)'!U56,'Mediums (Working)'!V56,'Mediums (Working)'!W56)-MIN('Mediums (Working)'!U56,'Mediums (Working)'!V56,'Mediums (Working)'!W56)&lt;=$C$4),1,0),0)</f>
        <v>0</v>
      </c>
      <c r="AE56" s="75" t="n">
        <f aca="false">IF(AND(ISNUMBER('Mediums (Working)'!V56),ISNUMBER('Mediums (Working)'!W56),ISNUMBER('Mediums (Working)'!X56)),IF(AND('Mediums (Working)'!V56&gt;=$C$5,MAX('Mediums (Working)'!V56,'Mediums (Working)'!W56,'Mediums (Working)'!X56)-MIN('Mediums (Working)'!V56,'Mediums (Working)'!W56,'Mediums (Working)'!X56)&lt;=$C$4),1,0),0)</f>
        <v>0</v>
      </c>
      <c r="AF56" s="75" t="n">
        <f aca="false">IF(AND(ISNUMBER('Mediums (Working)'!W56),ISNUMBER('Mediums (Working)'!X56),ISNUMBER('Mediums (Working)'!Y56)),IF(AND('Mediums (Working)'!W56&gt;=$C$5,MAX('Mediums (Working)'!W56,'Mediums (Working)'!X56,'Mediums (Working)'!Y56)-MIN('Mediums (Working)'!W56,'Mediums (Working)'!X56,'Mediums (Working)'!Y56)&lt;=$C$4),1,0),0)</f>
        <v>0</v>
      </c>
      <c r="AG56" s="75" t="n">
        <f aca="false">IF(AND(ISNUMBER('Mediums (Working)'!X56),ISNUMBER('Mediums (Working)'!Y56),ISNUMBER('Mediums (Working)'!Z56)),IF(AND('Mediums (Working)'!X56&gt;=$C$5,MAX('Mediums (Working)'!X56,'Mediums (Working)'!Y56,'Mediums (Working)'!Z56)-MIN('Mediums (Working)'!X56,'Mediums (Working)'!Y56,'Mediums (Working)'!Z56)&lt;=$C$4),1,0),0)</f>
        <v>0</v>
      </c>
      <c r="AH56" s="75" t="n">
        <f aca="false">IF(AND(ISNUMBER('Mediums (Working)'!Y56),ISNUMBER('Mediums (Working)'!Z56),ISNUMBER('Mediums (Working)'!AA56)),IF(AND('Mediums (Working)'!Y56&gt;=$C$5,MAX('Mediums (Working)'!Y56,'Mediums (Working)'!Z56,'Mediums (Working)'!AA56)-MIN('Mediums (Working)'!Y56,'Mediums (Working)'!Z56,'Mediums (Working)'!AA56)&lt;=$C$4),1,0),0)</f>
        <v>0</v>
      </c>
      <c r="AI56" s="75" t="n">
        <f aca="false">IF(AND(ISNUMBER('Mediums (Working)'!Z56),ISNUMBER('Mediums (Working)'!AA56),ISNUMBER('Mediums (Working)'!AB56)),IF(AND('Mediums (Working)'!Z56&gt;=$C$5,MAX('Mediums (Working)'!Z56,'Mediums (Working)'!AA56,'Mediums (Working)'!AB56)-MIN('Mediums (Working)'!Z56,'Mediums (Working)'!AA56,'Mediums (Working)'!AB56)&lt;=$C$4),1,0),0)</f>
        <v>0</v>
      </c>
      <c r="AJ56" s="75" t="n">
        <f aca="false">IF(AND(ISNUMBER('Mediums (Working)'!AA56),ISNUMBER('Mediums (Working)'!AB56),ISNUMBER('Mediums (Working)'!AC56)),IF(AND('Mediums (Working)'!AA56&gt;=$C$5,MAX('Mediums (Working)'!AA56,'Mediums (Working)'!AB56,'Mediums (Working)'!AC56)-MIN('Mediums (Working)'!AA56,'Mediums (Working)'!AB56,'Mediums (Working)'!AC56)&lt;=$C$4),1,0),0)</f>
        <v>0</v>
      </c>
      <c r="AK56" s="75" t="n">
        <f aca="false">IF(AND(ISNUMBER('Mediums (Working)'!AB56),ISNUMBER('Mediums (Working)'!AC56),ISNUMBER('Mediums (Working)'!AD56)),IF(AND('Mediums (Working)'!AB56&gt;=$C$5,MAX('Mediums (Working)'!AB56,'Mediums (Working)'!AC56,'Mediums (Working)'!AD56)-MIN('Mediums (Working)'!AB56,'Mediums (Working)'!AC56,'Mediums (Working)'!AD56)&lt;=$C$4),1,0),0)</f>
        <v>0</v>
      </c>
      <c r="AL56" s="75" t="n">
        <f aca="false">IF(AND(ISNUMBER('Mediums (Working)'!AC56),ISNUMBER('Mediums (Working)'!AD56),ISNUMBER('Mediums (Working)'!AE56)),IF(AND('Mediums (Working)'!AC56&gt;=$C$5,MAX('Mediums (Working)'!AC56,'Mediums (Working)'!AD56,'Mediums (Working)'!AE56)-MIN('Mediums (Working)'!AC56,'Mediums (Working)'!AD56,'Mediums (Working)'!AE56)&lt;=$C$4),1,0),0)</f>
        <v>0</v>
      </c>
      <c r="AM56" s="75" t="n">
        <f aca="false">IF(AND(ISNUMBER('Mediums (Working)'!AD56),ISNUMBER('Mediums (Working)'!AE56),ISNUMBER('Mediums (Working)'!AF56)),IF(AND('Mediums (Working)'!AD56&gt;=$C$5,MAX('Mediums (Working)'!AD56,'Mediums (Working)'!AE56,'Mediums (Working)'!AF56)-MIN('Mediums (Working)'!AD56,'Mediums (Working)'!AE56,'Mediums (Working)'!AF56)&lt;=$C$4),1,0),0)</f>
        <v>0</v>
      </c>
      <c r="AN56" s="75" t="n">
        <f aca="false">IF(AND(ISNUMBER('Mediums (Working)'!AE56),ISNUMBER('Mediums (Working)'!AF56),ISNUMBER('Mediums (Working)'!AG56)),IF(AND('Mediums (Working)'!AE56&gt;=$C$5,MAX('Mediums (Working)'!AE56,'Mediums (Working)'!AF56,'Mediums (Working)'!AG56)-MIN('Mediums (Working)'!AE56,'Mediums (Working)'!AF56,'Mediums (Working)'!AG56)&lt;=$C$4),1,0),0)</f>
        <v>0</v>
      </c>
      <c r="AO56" s="75" t="n">
        <f aca="false">IF(AND(ISNUMBER('Mediums (Working)'!AF56),ISNUMBER('Mediums (Working)'!AG56),ISNUMBER('Mediums (Working)'!AH56)),IF(AND('Mediums (Working)'!AF56&gt;=$C$5,MAX('Mediums (Working)'!AF56,'Mediums (Working)'!AG56,'Mediums (Working)'!AH56)-MIN('Mediums (Working)'!AF56,'Mediums (Working)'!AG56,'Mediums (Working)'!AH56)&lt;=$C$4),1,0),0)</f>
        <v>0</v>
      </c>
      <c r="AP56" s="75" t="n">
        <f aca="false">IF(AND(ISNUMBER('Mediums (Working)'!AG56),ISNUMBER('Mediums (Working)'!AH56),ISNUMBER('Mediums (Working)'!AI56)),IF(AND('Mediums (Working)'!AG56&gt;=$C$5,MAX('Mediums (Working)'!AG56,'Mediums (Working)'!AH56,'Mediums (Working)'!AI56)-MIN('Mediums (Working)'!AG56,'Mediums (Working)'!AH56,'Mediums (Working)'!AI56)&lt;=$C$4),1,0),0)</f>
        <v>0</v>
      </c>
      <c r="AQ56" s="75" t="n">
        <f aca="false">IF(AND(ISNUMBER('Mediums (Working)'!AH56),ISNUMBER('Mediums (Working)'!AI56),ISNUMBER('Mediums (Working)'!AJ56)),IF(AND('Mediums (Working)'!AH56&gt;=$C$5,MAX('Mediums (Working)'!AH56,'Mediums (Working)'!AI56,'Mediums (Working)'!AJ56)-MIN('Mediums (Working)'!AH56,'Mediums (Working)'!AI56,'Mediums (Working)'!AJ56)&lt;=$C$4),1,0),0)</f>
        <v>0</v>
      </c>
      <c r="AR56" s="75" t="n">
        <f aca="false">IF(AND(ISNUMBER('Mediums (Working)'!AI56),ISNUMBER('Mediums (Working)'!AJ56),ISNUMBER('Mediums (Working)'!AK56)),IF(AND('Mediums (Working)'!AI56&gt;=$C$5,MAX('Mediums (Working)'!AI56,'Mediums (Working)'!AJ56,'Mediums (Working)'!AK56)-MIN('Mediums (Working)'!AI56,'Mediums (Working)'!AJ56,'Mediums (Working)'!AK56)&lt;=$C$4),1,0),0)</f>
        <v>0</v>
      </c>
      <c r="AS56" s="75" t="n">
        <f aca="false">IF(AND(ISNUMBER('Mediums (Working)'!AJ56),ISNUMBER('Mediums (Working)'!AK56),ISNUMBER('Mediums (Working)'!AL56)),IF(AND('Mediums (Working)'!AJ56&gt;=$C$5,MAX('Mediums (Working)'!AJ56,'Mediums (Working)'!AK56,'Mediums (Working)'!AL56)-MIN('Mediums (Working)'!AJ56,'Mediums (Working)'!AK56,'Mediums (Working)'!AL56)&lt;=$C$4),1,0),0)</f>
        <v>0</v>
      </c>
      <c r="AT56" s="75" t="n">
        <f aca="false">IF(AND(ISNUMBER('Mediums (Working)'!AK56),ISNUMBER('Mediums (Working)'!AL56),ISNUMBER('Mediums (Working)'!AM56)),IF(AND('Mediums (Working)'!AK56&gt;=$C$5,MAX('Mediums (Working)'!AK56,'Mediums (Working)'!AL56,'Mediums (Working)'!AM56)-MIN('Mediums (Working)'!AK56,'Mediums (Working)'!AL56,'Mediums (Working)'!AM56)&lt;=$C$4),1,0),0)</f>
        <v>0</v>
      </c>
      <c r="AU56" s="75" t="n">
        <f aca="false">IF(AND(ISNUMBER('Mediums (Working)'!AL56),ISNUMBER('Mediums (Working)'!AM56),ISNUMBER('Mediums (Working)'!AN56)),IF(AND('Mediums (Working)'!AL56&gt;=$C$5,MAX('Mediums (Working)'!AL56,'Mediums (Working)'!AM56,'Mediums (Working)'!AN56)-MIN('Mediums (Working)'!AL56,'Mediums (Working)'!AM56,'Mediums (Working)'!AN56)&lt;=$C$4),1,0),0)</f>
        <v>0</v>
      </c>
      <c r="AV56" s="75" t="n">
        <f aca="false">IF(AND(ISNUMBER('Mediums (Working)'!AM56),ISNUMBER('Mediums (Working)'!AN56),ISNUMBER('Mediums (Working)'!AO56)),IF(AND('Mediums (Working)'!AM56&gt;=$C$5,MAX('Mediums (Working)'!AM56,'Mediums (Working)'!AN56,'Mediums (Working)'!AO56)-MIN('Mediums (Working)'!AM56,'Mediums (Working)'!AN56,'Mediums (Working)'!AO56)&lt;=$C$4),1,0),0)</f>
        <v>0</v>
      </c>
      <c r="AW56" s="75" t="n">
        <f aca="false">IF(AND(ISNUMBER('Mediums (Working)'!AN56),ISNUMBER('Mediums (Working)'!AO56),ISNUMBER('Mediums (Working)'!AP56)),IF(AND('Mediums (Working)'!AN56&gt;=$C$5,MAX('Mediums (Working)'!AN56,'Mediums (Working)'!AO56,'Mediums (Working)'!AP56)-MIN('Mediums (Working)'!AN56,'Mediums (Working)'!AO56,'Mediums (Working)'!AP56)&lt;=$C$4),1,0),0)</f>
        <v>0</v>
      </c>
      <c r="AX56" s="75" t="n">
        <f aca="false">IF(AND(ISNUMBER('Mediums (Working)'!AO56),ISNUMBER('Mediums (Working)'!AP56),ISNUMBER('Mediums (Working)'!AQ56)),IF(AND('Mediums (Working)'!AO56&gt;=$C$5,MAX('Mediums (Working)'!AO56,'Mediums (Working)'!AP56,'Mediums (Working)'!AQ56)-MIN('Mediums (Working)'!AO56,'Mediums (Working)'!AP56,'Mediums (Working)'!AQ56)&lt;=$C$4),1,0),0)</f>
        <v>1</v>
      </c>
      <c r="AY56" s="46" t="n">
        <v>0</v>
      </c>
      <c r="AZ56" s="46" t="n">
        <v>0</v>
      </c>
    </row>
    <row r="57" customFormat="false" ht="15" hidden="false" customHeight="false" outlineLevel="0" collapsed="false">
      <c r="A57" s="32" t="s">
        <v>316</v>
      </c>
      <c r="B57" s="33" t="s">
        <v>248</v>
      </c>
      <c r="C57" s="73" t="n">
        <f aca="false" t="array" ref="C57:C57">MIN(IF(ISNUMBER('Mediums (Working)'!$C$57:$AQ$57)*('Mediums (Working)'!$C$57:$AQ$57&gt;=$C$3),'Mediums (Working)'!$C$3:$AQ$3,999))</f>
        <v>999</v>
      </c>
      <c r="D57" s="73" t="n">
        <f aca="false">IFERROR(MATCH(1,L57:AZ57,0),999)</f>
        <v>999</v>
      </c>
      <c r="E57" s="73" t="n">
        <f aca="false">MIN(C57,D57)</f>
        <v>999</v>
      </c>
      <c r="F57" s="46" t="str">
        <f aca="false">IF(E57=999,"not finished by last scan",IF(C57&lt;=D57,"70 °F","stall"))</f>
        <v>not finished by last scan</v>
      </c>
      <c r="G57" s="74" t="str">
        <f aca="false">IF(E57=999,"",INDEX('Mediums (Working)'!$C$617:$AQ$617,E57))</f>
        <v/>
      </c>
      <c r="H57" s="47" t="str">
        <f aca="false">IF(E57=999,"",(G57-'Temp Bands'!$C$3)*24)</f>
        <v/>
      </c>
      <c r="I57" s="48" t="str">
        <f aca="false">IF(E57=999,"",INDEX('Mediums (Working)'!$C$57:$AQ$57,E57))</f>
        <v/>
      </c>
      <c r="L57" s="75" t="n">
        <f aca="false">IF(AND(ISNUMBER('Mediums (Working)'!C57),ISNUMBER('Mediums (Working)'!D57),ISNUMBER('Mediums (Working)'!E57)),IF(AND('Mediums (Working)'!C57&gt;=$C$5,MAX('Mediums (Working)'!C57,'Mediums (Working)'!D57,'Mediums (Working)'!E57)-MIN('Mediums (Working)'!C57,'Mediums (Working)'!D57,'Mediums (Working)'!E57)&lt;=$C$4),1,0),0)</f>
        <v>0</v>
      </c>
      <c r="M57" s="75" t="n">
        <f aca="false">IF(AND(ISNUMBER('Mediums (Working)'!D57),ISNUMBER('Mediums (Working)'!E57),ISNUMBER('Mediums (Working)'!F57)),IF(AND('Mediums (Working)'!D57&gt;=$C$5,MAX('Mediums (Working)'!D57,'Mediums (Working)'!E57,'Mediums (Working)'!F57)-MIN('Mediums (Working)'!D57,'Mediums (Working)'!E57,'Mediums (Working)'!F57)&lt;=$C$4),1,0),0)</f>
        <v>0</v>
      </c>
      <c r="N57" s="75" t="n">
        <f aca="false">IF(AND(ISNUMBER('Mediums (Working)'!E57),ISNUMBER('Mediums (Working)'!F57),ISNUMBER('Mediums (Working)'!G57)),IF(AND('Mediums (Working)'!E57&gt;=$C$5,MAX('Mediums (Working)'!E57,'Mediums (Working)'!F57,'Mediums (Working)'!G57)-MIN('Mediums (Working)'!E57,'Mediums (Working)'!F57,'Mediums (Working)'!G57)&lt;=$C$4),1,0),0)</f>
        <v>0</v>
      </c>
      <c r="O57" s="75" t="n">
        <f aca="false">IF(AND(ISNUMBER('Mediums (Working)'!F57),ISNUMBER('Mediums (Working)'!G57),ISNUMBER('Mediums (Working)'!H57)),IF(AND('Mediums (Working)'!F57&gt;=$C$5,MAX('Mediums (Working)'!F57,'Mediums (Working)'!G57,'Mediums (Working)'!H57)-MIN('Mediums (Working)'!F57,'Mediums (Working)'!G57,'Mediums (Working)'!H57)&lt;=$C$4),1,0),0)</f>
        <v>0</v>
      </c>
      <c r="P57" s="75" t="n">
        <f aca="false">IF(AND(ISNUMBER('Mediums (Working)'!G57),ISNUMBER('Mediums (Working)'!H57),ISNUMBER('Mediums (Working)'!I57)),IF(AND('Mediums (Working)'!G57&gt;=$C$5,MAX('Mediums (Working)'!G57,'Mediums (Working)'!H57,'Mediums (Working)'!I57)-MIN('Mediums (Working)'!G57,'Mediums (Working)'!H57,'Mediums (Working)'!I57)&lt;=$C$4),1,0),0)</f>
        <v>0</v>
      </c>
      <c r="Q57" s="75" t="n">
        <f aca="false">IF(AND(ISNUMBER('Mediums (Working)'!H57),ISNUMBER('Mediums (Working)'!I57),ISNUMBER('Mediums (Working)'!J57)),IF(AND('Mediums (Working)'!H57&gt;=$C$5,MAX('Mediums (Working)'!H57,'Mediums (Working)'!I57,'Mediums (Working)'!J57)-MIN('Mediums (Working)'!H57,'Mediums (Working)'!I57,'Mediums (Working)'!J57)&lt;=$C$4),1,0),0)</f>
        <v>0</v>
      </c>
      <c r="R57" s="75" t="n">
        <f aca="false">IF(AND(ISNUMBER('Mediums (Working)'!I57),ISNUMBER('Mediums (Working)'!J57),ISNUMBER('Mediums (Working)'!K57)),IF(AND('Mediums (Working)'!I57&gt;=$C$5,MAX('Mediums (Working)'!I57,'Mediums (Working)'!J57,'Mediums (Working)'!K57)-MIN('Mediums (Working)'!I57,'Mediums (Working)'!J57,'Mediums (Working)'!K57)&lt;=$C$4),1,0),0)</f>
        <v>0</v>
      </c>
      <c r="S57" s="75" t="n">
        <f aca="false">IF(AND(ISNUMBER('Mediums (Working)'!J57),ISNUMBER('Mediums (Working)'!K57),ISNUMBER('Mediums (Working)'!L57)),IF(AND('Mediums (Working)'!J57&gt;=$C$5,MAX('Mediums (Working)'!J57,'Mediums (Working)'!K57,'Mediums (Working)'!L57)-MIN('Mediums (Working)'!J57,'Mediums (Working)'!K57,'Mediums (Working)'!L57)&lt;=$C$4),1,0),0)</f>
        <v>0</v>
      </c>
      <c r="T57" s="75" t="n">
        <f aca="false">IF(AND(ISNUMBER('Mediums (Working)'!K57),ISNUMBER('Mediums (Working)'!L57),ISNUMBER('Mediums (Working)'!M57)),IF(AND('Mediums (Working)'!K57&gt;=$C$5,MAX('Mediums (Working)'!K57,'Mediums (Working)'!L57,'Mediums (Working)'!M57)-MIN('Mediums (Working)'!K57,'Mediums (Working)'!L57,'Mediums (Working)'!M57)&lt;=$C$4),1,0),0)</f>
        <v>0</v>
      </c>
      <c r="U57" s="75" t="n">
        <f aca="false">IF(AND(ISNUMBER('Mediums (Working)'!L57),ISNUMBER('Mediums (Working)'!M57),ISNUMBER('Mediums (Working)'!N57)),IF(AND('Mediums (Working)'!L57&gt;=$C$5,MAX('Mediums (Working)'!L57,'Mediums (Working)'!M57,'Mediums (Working)'!N57)-MIN('Mediums (Working)'!L57,'Mediums (Working)'!M57,'Mediums (Working)'!N57)&lt;=$C$4),1,0),0)</f>
        <v>0</v>
      </c>
      <c r="V57" s="75" t="n">
        <f aca="false">IF(AND(ISNUMBER('Mediums (Working)'!M57),ISNUMBER('Mediums (Working)'!N57),ISNUMBER('Mediums (Working)'!O57)),IF(AND('Mediums (Working)'!M57&gt;=$C$5,MAX('Mediums (Working)'!M57,'Mediums (Working)'!N57,'Mediums (Working)'!O57)-MIN('Mediums (Working)'!M57,'Mediums (Working)'!N57,'Mediums (Working)'!O57)&lt;=$C$4),1,0),0)</f>
        <v>0</v>
      </c>
      <c r="W57" s="75" t="n">
        <f aca="false">IF(AND(ISNUMBER('Mediums (Working)'!N57),ISNUMBER('Mediums (Working)'!O57),ISNUMBER('Mediums (Working)'!P57)),IF(AND('Mediums (Working)'!N57&gt;=$C$5,MAX('Mediums (Working)'!N57,'Mediums (Working)'!O57,'Mediums (Working)'!P57)-MIN('Mediums (Working)'!N57,'Mediums (Working)'!O57,'Mediums (Working)'!P57)&lt;=$C$4),1,0),0)</f>
        <v>0</v>
      </c>
      <c r="X57" s="75" t="n">
        <f aca="false">IF(AND(ISNUMBER('Mediums (Working)'!O57),ISNUMBER('Mediums (Working)'!P57),ISNUMBER('Mediums (Working)'!Q57)),IF(AND('Mediums (Working)'!O57&gt;=$C$5,MAX('Mediums (Working)'!O57,'Mediums (Working)'!P57,'Mediums (Working)'!Q57)-MIN('Mediums (Working)'!O57,'Mediums (Working)'!P57,'Mediums (Working)'!Q57)&lt;=$C$4),1,0),0)</f>
        <v>0</v>
      </c>
      <c r="Y57" s="75" t="n">
        <f aca="false">IF(AND(ISNUMBER('Mediums (Working)'!P57),ISNUMBER('Mediums (Working)'!Q57),ISNUMBER('Mediums (Working)'!R57)),IF(AND('Mediums (Working)'!P57&gt;=$C$5,MAX('Mediums (Working)'!P57,'Mediums (Working)'!Q57,'Mediums (Working)'!R57)-MIN('Mediums (Working)'!P57,'Mediums (Working)'!Q57,'Mediums (Working)'!R57)&lt;=$C$4),1,0),0)</f>
        <v>0</v>
      </c>
      <c r="Z57" s="75" t="n">
        <f aca="false">IF(AND(ISNUMBER('Mediums (Working)'!Q57),ISNUMBER('Mediums (Working)'!R57),ISNUMBER('Mediums (Working)'!S57)),IF(AND('Mediums (Working)'!Q57&gt;=$C$5,MAX('Mediums (Working)'!Q57,'Mediums (Working)'!R57,'Mediums (Working)'!S57)-MIN('Mediums (Working)'!Q57,'Mediums (Working)'!R57,'Mediums (Working)'!S57)&lt;=$C$4),1,0),0)</f>
        <v>0</v>
      </c>
      <c r="AA57" s="75" t="n">
        <f aca="false">IF(AND(ISNUMBER('Mediums (Working)'!R57),ISNUMBER('Mediums (Working)'!S57),ISNUMBER('Mediums (Working)'!T57)),IF(AND('Mediums (Working)'!R57&gt;=$C$5,MAX('Mediums (Working)'!R57,'Mediums (Working)'!S57,'Mediums (Working)'!T57)-MIN('Mediums (Working)'!R57,'Mediums (Working)'!S57,'Mediums (Working)'!T57)&lt;=$C$4),1,0),0)</f>
        <v>0</v>
      </c>
      <c r="AB57" s="75" t="n">
        <f aca="false">IF(AND(ISNUMBER('Mediums (Working)'!S57),ISNUMBER('Mediums (Working)'!T57),ISNUMBER('Mediums (Working)'!U57)),IF(AND('Mediums (Working)'!S57&gt;=$C$5,MAX('Mediums (Working)'!S57,'Mediums (Working)'!T57,'Mediums (Working)'!U57)-MIN('Mediums (Working)'!S57,'Mediums (Working)'!T57,'Mediums (Working)'!U57)&lt;=$C$4),1,0),0)</f>
        <v>0</v>
      </c>
      <c r="AC57" s="75" t="n">
        <f aca="false">IF(AND(ISNUMBER('Mediums (Working)'!T57),ISNUMBER('Mediums (Working)'!U57),ISNUMBER('Mediums (Working)'!V57)),IF(AND('Mediums (Working)'!T57&gt;=$C$5,MAX('Mediums (Working)'!T57,'Mediums (Working)'!U57,'Mediums (Working)'!V57)-MIN('Mediums (Working)'!T57,'Mediums (Working)'!U57,'Mediums (Working)'!V57)&lt;=$C$4),1,0),0)</f>
        <v>0</v>
      </c>
      <c r="AD57" s="75" t="n">
        <f aca="false">IF(AND(ISNUMBER('Mediums (Working)'!U57),ISNUMBER('Mediums (Working)'!V57),ISNUMBER('Mediums (Working)'!W57)),IF(AND('Mediums (Working)'!U57&gt;=$C$5,MAX('Mediums (Working)'!U57,'Mediums (Working)'!V57,'Mediums (Working)'!W57)-MIN('Mediums (Working)'!U57,'Mediums (Working)'!V57,'Mediums (Working)'!W57)&lt;=$C$4),1,0),0)</f>
        <v>0</v>
      </c>
      <c r="AE57" s="75" t="n">
        <f aca="false">IF(AND(ISNUMBER('Mediums (Working)'!V57),ISNUMBER('Mediums (Working)'!W57),ISNUMBER('Mediums (Working)'!X57)),IF(AND('Mediums (Working)'!V57&gt;=$C$5,MAX('Mediums (Working)'!V57,'Mediums (Working)'!W57,'Mediums (Working)'!X57)-MIN('Mediums (Working)'!V57,'Mediums (Working)'!W57,'Mediums (Working)'!X57)&lt;=$C$4),1,0),0)</f>
        <v>0</v>
      </c>
      <c r="AF57" s="75" t="n">
        <f aca="false">IF(AND(ISNUMBER('Mediums (Working)'!W57),ISNUMBER('Mediums (Working)'!X57),ISNUMBER('Mediums (Working)'!Y57)),IF(AND('Mediums (Working)'!W57&gt;=$C$5,MAX('Mediums (Working)'!W57,'Mediums (Working)'!X57,'Mediums (Working)'!Y57)-MIN('Mediums (Working)'!W57,'Mediums (Working)'!X57,'Mediums (Working)'!Y57)&lt;=$C$4),1,0),0)</f>
        <v>0</v>
      </c>
      <c r="AG57" s="75" t="n">
        <f aca="false">IF(AND(ISNUMBER('Mediums (Working)'!X57),ISNUMBER('Mediums (Working)'!Y57),ISNUMBER('Mediums (Working)'!Z57)),IF(AND('Mediums (Working)'!X57&gt;=$C$5,MAX('Mediums (Working)'!X57,'Mediums (Working)'!Y57,'Mediums (Working)'!Z57)-MIN('Mediums (Working)'!X57,'Mediums (Working)'!Y57,'Mediums (Working)'!Z57)&lt;=$C$4),1,0),0)</f>
        <v>0</v>
      </c>
      <c r="AH57" s="75" t="n">
        <f aca="false">IF(AND(ISNUMBER('Mediums (Working)'!Y57),ISNUMBER('Mediums (Working)'!Z57),ISNUMBER('Mediums (Working)'!AA57)),IF(AND('Mediums (Working)'!Y57&gt;=$C$5,MAX('Mediums (Working)'!Y57,'Mediums (Working)'!Z57,'Mediums (Working)'!AA57)-MIN('Mediums (Working)'!Y57,'Mediums (Working)'!Z57,'Mediums (Working)'!AA57)&lt;=$C$4),1,0),0)</f>
        <v>0</v>
      </c>
      <c r="AI57" s="75" t="n">
        <f aca="false">IF(AND(ISNUMBER('Mediums (Working)'!Z57),ISNUMBER('Mediums (Working)'!AA57),ISNUMBER('Mediums (Working)'!AB57)),IF(AND('Mediums (Working)'!Z57&gt;=$C$5,MAX('Mediums (Working)'!Z57,'Mediums (Working)'!AA57,'Mediums (Working)'!AB57)-MIN('Mediums (Working)'!Z57,'Mediums (Working)'!AA57,'Mediums (Working)'!AB57)&lt;=$C$4),1,0),0)</f>
        <v>0</v>
      </c>
      <c r="AJ57" s="75" t="n">
        <f aca="false">IF(AND(ISNUMBER('Mediums (Working)'!AA57),ISNUMBER('Mediums (Working)'!AB57),ISNUMBER('Mediums (Working)'!AC57)),IF(AND('Mediums (Working)'!AA57&gt;=$C$5,MAX('Mediums (Working)'!AA57,'Mediums (Working)'!AB57,'Mediums (Working)'!AC57)-MIN('Mediums (Working)'!AA57,'Mediums (Working)'!AB57,'Mediums (Working)'!AC57)&lt;=$C$4),1,0),0)</f>
        <v>0</v>
      </c>
      <c r="AK57" s="75" t="n">
        <f aca="false">IF(AND(ISNUMBER('Mediums (Working)'!AB57),ISNUMBER('Mediums (Working)'!AC57),ISNUMBER('Mediums (Working)'!AD57)),IF(AND('Mediums (Working)'!AB57&gt;=$C$5,MAX('Mediums (Working)'!AB57,'Mediums (Working)'!AC57,'Mediums (Working)'!AD57)-MIN('Mediums (Working)'!AB57,'Mediums (Working)'!AC57,'Mediums (Working)'!AD57)&lt;=$C$4),1,0),0)</f>
        <v>0</v>
      </c>
      <c r="AL57" s="75" t="n">
        <f aca="false">IF(AND(ISNUMBER('Mediums (Working)'!AC57),ISNUMBER('Mediums (Working)'!AD57),ISNUMBER('Mediums (Working)'!AE57)),IF(AND('Mediums (Working)'!AC57&gt;=$C$5,MAX('Mediums (Working)'!AC57,'Mediums (Working)'!AD57,'Mediums (Working)'!AE57)-MIN('Mediums (Working)'!AC57,'Mediums (Working)'!AD57,'Mediums (Working)'!AE57)&lt;=$C$4),1,0),0)</f>
        <v>0</v>
      </c>
      <c r="AM57" s="75" t="n">
        <f aca="false">IF(AND(ISNUMBER('Mediums (Working)'!AD57),ISNUMBER('Mediums (Working)'!AE57),ISNUMBER('Mediums (Working)'!AF57)),IF(AND('Mediums (Working)'!AD57&gt;=$C$5,MAX('Mediums (Working)'!AD57,'Mediums (Working)'!AE57,'Mediums (Working)'!AF57)-MIN('Mediums (Working)'!AD57,'Mediums (Working)'!AE57,'Mediums (Working)'!AF57)&lt;=$C$4),1,0),0)</f>
        <v>0</v>
      </c>
      <c r="AN57" s="75" t="n">
        <f aca="false">IF(AND(ISNUMBER('Mediums (Working)'!AE57),ISNUMBER('Mediums (Working)'!AF57),ISNUMBER('Mediums (Working)'!AG57)),IF(AND('Mediums (Working)'!AE57&gt;=$C$5,MAX('Mediums (Working)'!AE57,'Mediums (Working)'!AF57,'Mediums (Working)'!AG57)-MIN('Mediums (Working)'!AE57,'Mediums (Working)'!AF57,'Mediums (Working)'!AG57)&lt;=$C$4),1,0),0)</f>
        <v>0</v>
      </c>
      <c r="AO57" s="75" t="n">
        <f aca="false">IF(AND(ISNUMBER('Mediums (Working)'!AF57),ISNUMBER('Mediums (Working)'!AG57),ISNUMBER('Mediums (Working)'!AH57)),IF(AND('Mediums (Working)'!AF57&gt;=$C$5,MAX('Mediums (Working)'!AF57,'Mediums (Working)'!AG57,'Mediums (Working)'!AH57)-MIN('Mediums (Working)'!AF57,'Mediums (Working)'!AG57,'Mediums (Working)'!AH57)&lt;=$C$4),1,0),0)</f>
        <v>0</v>
      </c>
      <c r="AP57" s="75" t="n">
        <f aca="false">IF(AND(ISNUMBER('Mediums (Working)'!AG57),ISNUMBER('Mediums (Working)'!AH57),ISNUMBER('Mediums (Working)'!AI57)),IF(AND('Mediums (Working)'!AG57&gt;=$C$5,MAX('Mediums (Working)'!AG57,'Mediums (Working)'!AH57,'Mediums (Working)'!AI57)-MIN('Mediums (Working)'!AG57,'Mediums (Working)'!AH57,'Mediums (Working)'!AI57)&lt;=$C$4),1,0),0)</f>
        <v>0</v>
      </c>
      <c r="AQ57" s="75" t="n">
        <f aca="false">IF(AND(ISNUMBER('Mediums (Working)'!AH57),ISNUMBER('Mediums (Working)'!AI57),ISNUMBER('Mediums (Working)'!AJ57)),IF(AND('Mediums (Working)'!AH57&gt;=$C$5,MAX('Mediums (Working)'!AH57,'Mediums (Working)'!AI57,'Mediums (Working)'!AJ57)-MIN('Mediums (Working)'!AH57,'Mediums (Working)'!AI57,'Mediums (Working)'!AJ57)&lt;=$C$4),1,0),0)</f>
        <v>0</v>
      </c>
      <c r="AR57" s="75" t="n">
        <f aca="false">IF(AND(ISNUMBER('Mediums (Working)'!AI57),ISNUMBER('Mediums (Working)'!AJ57),ISNUMBER('Mediums (Working)'!AK57)),IF(AND('Mediums (Working)'!AI57&gt;=$C$5,MAX('Mediums (Working)'!AI57,'Mediums (Working)'!AJ57,'Mediums (Working)'!AK57)-MIN('Mediums (Working)'!AI57,'Mediums (Working)'!AJ57,'Mediums (Working)'!AK57)&lt;=$C$4),1,0),0)</f>
        <v>0</v>
      </c>
      <c r="AS57" s="75" t="n">
        <f aca="false">IF(AND(ISNUMBER('Mediums (Working)'!AJ57),ISNUMBER('Mediums (Working)'!AK57),ISNUMBER('Mediums (Working)'!AL57)),IF(AND('Mediums (Working)'!AJ57&gt;=$C$5,MAX('Mediums (Working)'!AJ57,'Mediums (Working)'!AK57,'Mediums (Working)'!AL57)-MIN('Mediums (Working)'!AJ57,'Mediums (Working)'!AK57,'Mediums (Working)'!AL57)&lt;=$C$4),1,0),0)</f>
        <v>0</v>
      </c>
      <c r="AT57" s="75" t="n">
        <f aca="false">IF(AND(ISNUMBER('Mediums (Working)'!AK57),ISNUMBER('Mediums (Working)'!AL57),ISNUMBER('Mediums (Working)'!AM57)),IF(AND('Mediums (Working)'!AK57&gt;=$C$5,MAX('Mediums (Working)'!AK57,'Mediums (Working)'!AL57,'Mediums (Working)'!AM57)-MIN('Mediums (Working)'!AK57,'Mediums (Working)'!AL57,'Mediums (Working)'!AM57)&lt;=$C$4),1,0),0)</f>
        <v>0</v>
      </c>
      <c r="AU57" s="75" t="n">
        <f aca="false">IF(AND(ISNUMBER('Mediums (Working)'!AL57),ISNUMBER('Mediums (Working)'!AM57),ISNUMBER('Mediums (Working)'!AN57)),IF(AND('Mediums (Working)'!AL57&gt;=$C$5,MAX('Mediums (Working)'!AL57,'Mediums (Working)'!AM57,'Mediums (Working)'!AN57)-MIN('Mediums (Working)'!AL57,'Mediums (Working)'!AM57,'Mediums (Working)'!AN57)&lt;=$C$4),1,0),0)</f>
        <v>0</v>
      </c>
      <c r="AV57" s="75" t="n">
        <f aca="false">IF(AND(ISNUMBER('Mediums (Working)'!AM57),ISNUMBER('Mediums (Working)'!AN57),ISNUMBER('Mediums (Working)'!AO57)),IF(AND('Mediums (Working)'!AM57&gt;=$C$5,MAX('Mediums (Working)'!AM57,'Mediums (Working)'!AN57,'Mediums (Working)'!AO57)-MIN('Mediums (Working)'!AM57,'Mediums (Working)'!AN57,'Mediums (Working)'!AO57)&lt;=$C$4),1,0),0)</f>
        <v>0</v>
      </c>
      <c r="AW57" s="75" t="n">
        <f aca="false">IF(AND(ISNUMBER('Mediums (Working)'!AN57),ISNUMBER('Mediums (Working)'!AO57),ISNUMBER('Mediums (Working)'!AP57)),IF(AND('Mediums (Working)'!AN57&gt;=$C$5,MAX('Mediums (Working)'!AN57,'Mediums (Working)'!AO57,'Mediums (Working)'!AP57)-MIN('Mediums (Working)'!AN57,'Mediums (Working)'!AO57,'Mediums (Working)'!AP57)&lt;=$C$4),1,0),0)</f>
        <v>0</v>
      </c>
      <c r="AX57" s="75" t="n">
        <f aca="false">IF(AND(ISNUMBER('Mediums (Working)'!AO57),ISNUMBER('Mediums (Working)'!AP57),ISNUMBER('Mediums (Working)'!AQ57)),IF(AND('Mediums (Working)'!AO57&gt;=$C$5,MAX('Mediums (Working)'!AO57,'Mediums (Working)'!AP57,'Mediums (Working)'!AQ57)-MIN('Mediums (Working)'!AO57,'Mediums (Working)'!AP57,'Mediums (Working)'!AQ57)&lt;=$C$4),1,0),0)</f>
        <v>0</v>
      </c>
      <c r="AY57" s="46" t="n">
        <v>0</v>
      </c>
      <c r="AZ57" s="46" t="n">
        <v>0</v>
      </c>
    </row>
    <row r="58" customFormat="false" ht="15" hidden="false" customHeight="false" outlineLevel="0" collapsed="false">
      <c r="A58" s="32" t="s">
        <v>319</v>
      </c>
      <c r="B58" s="33" t="s">
        <v>248</v>
      </c>
      <c r="C58" s="73" t="n">
        <f aca="false" t="array" ref="C58:C58">MIN(IF(ISNUMBER('Mediums (Working)'!$C$58:$AQ$58)*('Mediums (Working)'!$C$58:$AQ$58&gt;=$C$3),'Mediums (Working)'!$C$3:$AQ$3,999))</f>
        <v>999</v>
      </c>
      <c r="D58" s="73" t="n">
        <f aca="false">IFERROR(MATCH(1,L58:AZ58,0),999)</f>
        <v>999</v>
      </c>
      <c r="E58" s="73" t="n">
        <f aca="false">MIN(C58,D58)</f>
        <v>999</v>
      </c>
      <c r="F58" s="46" t="str">
        <f aca="false">IF(E58=999,"not finished by last scan",IF(C58&lt;=D58,"70 °F","stall"))</f>
        <v>not finished by last scan</v>
      </c>
      <c r="G58" s="74" t="str">
        <f aca="false">IF(E58=999,"",INDEX('Mediums (Working)'!$C$618:$AQ$618,E58))</f>
        <v/>
      </c>
      <c r="H58" s="47" t="str">
        <f aca="false">IF(E58=999,"",(G58-'Temp Bands'!$C$3)*24)</f>
        <v/>
      </c>
      <c r="I58" s="48" t="str">
        <f aca="false">IF(E58=999,"",INDEX('Mediums (Working)'!$C$58:$AQ$58,E58))</f>
        <v/>
      </c>
      <c r="L58" s="75" t="n">
        <f aca="false">IF(AND(ISNUMBER('Mediums (Working)'!C58),ISNUMBER('Mediums (Working)'!D58),ISNUMBER('Mediums (Working)'!E58)),IF(AND('Mediums (Working)'!C58&gt;=$C$5,MAX('Mediums (Working)'!C58,'Mediums (Working)'!D58,'Mediums (Working)'!E58)-MIN('Mediums (Working)'!C58,'Mediums (Working)'!D58,'Mediums (Working)'!E58)&lt;=$C$4),1,0),0)</f>
        <v>0</v>
      </c>
      <c r="M58" s="75" t="n">
        <f aca="false">IF(AND(ISNUMBER('Mediums (Working)'!D58),ISNUMBER('Mediums (Working)'!E58),ISNUMBER('Mediums (Working)'!F58)),IF(AND('Mediums (Working)'!D58&gt;=$C$5,MAX('Mediums (Working)'!D58,'Mediums (Working)'!E58,'Mediums (Working)'!F58)-MIN('Mediums (Working)'!D58,'Mediums (Working)'!E58,'Mediums (Working)'!F58)&lt;=$C$4),1,0),0)</f>
        <v>0</v>
      </c>
      <c r="N58" s="75" t="n">
        <f aca="false">IF(AND(ISNUMBER('Mediums (Working)'!E58),ISNUMBER('Mediums (Working)'!F58),ISNUMBER('Mediums (Working)'!G58)),IF(AND('Mediums (Working)'!E58&gt;=$C$5,MAX('Mediums (Working)'!E58,'Mediums (Working)'!F58,'Mediums (Working)'!G58)-MIN('Mediums (Working)'!E58,'Mediums (Working)'!F58,'Mediums (Working)'!G58)&lt;=$C$4),1,0),0)</f>
        <v>0</v>
      </c>
      <c r="O58" s="75" t="n">
        <f aca="false">IF(AND(ISNUMBER('Mediums (Working)'!F58),ISNUMBER('Mediums (Working)'!G58),ISNUMBER('Mediums (Working)'!H58)),IF(AND('Mediums (Working)'!F58&gt;=$C$5,MAX('Mediums (Working)'!F58,'Mediums (Working)'!G58,'Mediums (Working)'!H58)-MIN('Mediums (Working)'!F58,'Mediums (Working)'!G58,'Mediums (Working)'!H58)&lt;=$C$4),1,0),0)</f>
        <v>0</v>
      </c>
      <c r="P58" s="75" t="n">
        <f aca="false">IF(AND(ISNUMBER('Mediums (Working)'!G58),ISNUMBER('Mediums (Working)'!H58),ISNUMBER('Mediums (Working)'!I58)),IF(AND('Mediums (Working)'!G58&gt;=$C$5,MAX('Mediums (Working)'!G58,'Mediums (Working)'!H58,'Mediums (Working)'!I58)-MIN('Mediums (Working)'!G58,'Mediums (Working)'!H58,'Mediums (Working)'!I58)&lt;=$C$4),1,0),0)</f>
        <v>0</v>
      </c>
      <c r="Q58" s="75" t="n">
        <f aca="false">IF(AND(ISNUMBER('Mediums (Working)'!H58),ISNUMBER('Mediums (Working)'!I58),ISNUMBER('Mediums (Working)'!J58)),IF(AND('Mediums (Working)'!H58&gt;=$C$5,MAX('Mediums (Working)'!H58,'Mediums (Working)'!I58,'Mediums (Working)'!J58)-MIN('Mediums (Working)'!H58,'Mediums (Working)'!I58,'Mediums (Working)'!J58)&lt;=$C$4),1,0),0)</f>
        <v>0</v>
      </c>
      <c r="R58" s="75" t="n">
        <f aca="false">IF(AND(ISNUMBER('Mediums (Working)'!I58),ISNUMBER('Mediums (Working)'!J58),ISNUMBER('Mediums (Working)'!K58)),IF(AND('Mediums (Working)'!I58&gt;=$C$5,MAX('Mediums (Working)'!I58,'Mediums (Working)'!J58,'Mediums (Working)'!K58)-MIN('Mediums (Working)'!I58,'Mediums (Working)'!J58,'Mediums (Working)'!K58)&lt;=$C$4),1,0),0)</f>
        <v>0</v>
      </c>
      <c r="S58" s="75" t="n">
        <f aca="false">IF(AND(ISNUMBER('Mediums (Working)'!J58),ISNUMBER('Mediums (Working)'!K58),ISNUMBER('Mediums (Working)'!L58)),IF(AND('Mediums (Working)'!J58&gt;=$C$5,MAX('Mediums (Working)'!J58,'Mediums (Working)'!K58,'Mediums (Working)'!L58)-MIN('Mediums (Working)'!J58,'Mediums (Working)'!K58,'Mediums (Working)'!L58)&lt;=$C$4),1,0),0)</f>
        <v>0</v>
      </c>
      <c r="T58" s="75" t="n">
        <f aca="false">IF(AND(ISNUMBER('Mediums (Working)'!K58),ISNUMBER('Mediums (Working)'!L58),ISNUMBER('Mediums (Working)'!M58)),IF(AND('Mediums (Working)'!K58&gt;=$C$5,MAX('Mediums (Working)'!K58,'Mediums (Working)'!L58,'Mediums (Working)'!M58)-MIN('Mediums (Working)'!K58,'Mediums (Working)'!L58,'Mediums (Working)'!M58)&lt;=$C$4),1,0),0)</f>
        <v>0</v>
      </c>
      <c r="U58" s="75" t="n">
        <f aca="false">IF(AND(ISNUMBER('Mediums (Working)'!L58),ISNUMBER('Mediums (Working)'!M58),ISNUMBER('Mediums (Working)'!N58)),IF(AND('Mediums (Working)'!L58&gt;=$C$5,MAX('Mediums (Working)'!L58,'Mediums (Working)'!M58,'Mediums (Working)'!N58)-MIN('Mediums (Working)'!L58,'Mediums (Working)'!M58,'Mediums (Working)'!N58)&lt;=$C$4),1,0),0)</f>
        <v>0</v>
      </c>
      <c r="V58" s="75" t="n">
        <f aca="false">IF(AND(ISNUMBER('Mediums (Working)'!M58),ISNUMBER('Mediums (Working)'!N58),ISNUMBER('Mediums (Working)'!O58)),IF(AND('Mediums (Working)'!M58&gt;=$C$5,MAX('Mediums (Working)'!M58,'Mediums (Working)'!N58,'Mediums (Working)'!O58)-MIN('Mediums (Working)'!M58,'Mediums (Working)'!N58,'Mediums (Working)'!O58)&lt;=$C$4),1,0),0)</f>
        <v>0</v>
      </c>
      <c r="W58" s="75" t="n">
        <f aca="false">IF(AND(ISNUMBER('Mediums (Working)'!N58),ISNUMBER('Mediums (Working)'!O58),ISNUMBER('Mediums (Working)'!P58)),IF(AND('Mediums (Working)'!N58&gt;=$C$5,MAX('Mediums (Working)'!N58,'Mediums (Working)'!O58,'Mediums (Working)'!P58)-MIN('Mediums (Working)'!N58,'Mediums (Working)'!O58,'Mediums (Working)'!P58)&lt;=$C$4),1,0),0)</f>
        <v>0</v>
      </c>
      <c r="X58" s="75" t="n">
        <f aca="false">IF(AND(ISNUMBER('Mediums (Working)'!O58),ISNUMBER('Mediums (Working)'!P58),ISNUMBER('Mediums (Working)'!Q58)),IF(AND('Mediums (Working)'!O58&gt;=$C$5,MAX('Mediums (Working)'!O58,'Mediums (Working)'!P58,'Mediums (Working)'!Q58)-MIN('Mediums (Working)'!O58,'Mediums (Working)'!P58,'Mediums (Working)'!Q58)&lt;=$C$4),1,0),0)</f>
        <v>0</v>
      </c>
      <c r="Y58" s="75" t="n">
        <f aca="false">IF(AND(ISNUMBER('Mediums (Working)'!P58),ISNUMBER('Mediums (Working)'!Q58),ISNUMBER('Mediums (Working)'!R58)),IF(AND('Mediums (Working)'!P58&gt;=$C$5,MAX('Mediums (Working)'!P58,'Mediums (Working)'!Q58,'Mediums (Working)'!R58)-MIN('Mediums (Working)'!P58,'Mediums (Working)'!Q58,'Mediums (Working)'!R58)&lt;=$C$4),1,0),0)</f>
        <v>0</v>
      </c>
      <c r="Z58" s="75" t="n">
        <f aca="false">IF(AND(ISNUMBER('Mediums (Working)'!Q58),ISNUMBER('Mediums (Working)'!R58),ISNUMBER('Mediums (Working)'!S58)),IF(AND('Mediums (Working)'!Q58&gt;=$C$5,MAX('Mediums (Working)'!Q58,'Mediums (Working)'!R58,'Mediums (Working)'!S58)-MIN('Mediums (Working)'!Q58,'Mediums (Working)'!R58,'Mediums (Working)'!S58)&lt;=$C$4),1,0),0)</f>
        <v>0</v>
      </c>
      <c r="AA58" s="75" t="n">
        <f aca="false">IF(AND(ISNUMBER('Mediums (Working)'!R58),ISNUMBER('Mediums (Working)'!S58),ISNUMBER('Mediums (Working)'!T58)),IF(AND('Mediums (Working)'!R58&gt;=$C$5,MAX('Mediums (Working)'!R58,'Mediums (Working)'!S58,'Mediums (Working)'!T58)-MIN('Mediums (Working)'!R58,'Mediums (Working)'!S58,'Mediums (Working)'!T58)&lt;=$C$4),1,0),0)</f>
        <v>0</v>
      </c>
      <c r="AB58" s="75" t="n">
        <f aca="false">IF(AND(ISNUMBER('Mediums (Working)'!S58),ISNUMBER('Mediums (Working)'!T58),ISNUMBER('Mediums (Working)'!U58)),IF(AND('Mediums (Working)'!S58&gt;=$C$5,MAX('Mediums (Working)'!S58,'Mediums (Working)'!T58,'Mediums (Working)'!U58)-MIN('Mediums (Working)'!S58,'Mediums (Working)'!T58,'Mediums (Working)'!U58)&lt;=$C$4),1,0),0)</f>
        <v>0</v>
      </c>
      <c r="AC58" s="75" t="n">
        <f aca="false">IF(AND(ISNUMBER('Mediums (Working)'!T58),ISNUMBER('Mediums (Working)'!U58),ISNUMBER('Mediums (Working)'!V58)),IF(AND('Mediums (Working)'!T58&gt;=$C$5,MAX('Mediums (Working)'!T58,'Mediums (Working)'!U58,'Mediums (Working)'!V58)-MIN('Mediums (Working)'!T58,'Mediums (Working)'!U58,'Mediums (Working)'!V58)&lt;=$C$4),1,0),0)</f>
        <v>0</v>
      </c>
      <c r="AD58" s="75" t="n">
        <f aca="false">IF(AND(ISNUMBER('Mediums (Working)'!U58),ISNUMBER('Mediums (Working)'!V58),ISNUMBER('Mediums (Working)'!W58)),IF(AND('Mediums (Working)'!U58&gt;=$C$5,MAX('Mediums (Working)'!U58,'Mediums (Working)'!V58,'Mediums (Working)'!W58)-MIN('Mediums (Working)'!U58,'Mediums (Working)'!V58,'Mediums (Working)'!W58)&lt;=$C$4),1,0),0)</f>
        <v>0</v>
      </c>
      <c r="AE58" s="75" t="n">
        <f aca="false">IF(AND(ISNUMBER('Mediums (Working)'!V58),ISNUMBER('Mediums (Working)'!W58),ISNUMBER('Mediums (Working)'!X58)),IF(AND('Mediums (Working)'!V58&gt;=$C$5,MAX('Mediums (Working)'!V58,'Mediums (Working)'!W58,'Mediums (Working)'!X58)-MIN('Mediums (Working)'!V58,'Mediums (Working)'!W58,'Mediums (Working)'!X58)&lt;=$C$4),1,0),0)</f>
        <v>0</v>
      </c>
      <c r="AF58" s="75" t="n">
        <f aca="false">IF(AND(ISNUMBER('Mediums (Working)'!W58),ISNUMBER('Mediums (Working)'!X58),ISNUMBER('Mediums (Working)'!Y58)),IF(AND('Mediums (Working)'!W58&gt;=$C$5,MAX('Mediums (Working)'!W58,'Mediums (Working)'!X58,'Mediums (Working)'!Y58)-MIN('Mediums (Working)'!W58,'Mediums (Working)'!X58,'Mediums (Working)'!Y58)&lt;=$C$4),1,0),0)</f>
        <v>0</v>
      </c>
      <c r="AG58" s="75" t="n">
        <f aca="false">IF(AND(ISNUMBER('Mediums (Working)'!X58),ISNUMBER('Mediums (Working)'!Y58),ISNUMBER('Mediums (Working)'!Z58)),IF(AND('Mediums (Working)'!X58&gt;=$C$5,MAX('Mediums (Working)'!X58,'Mediums (Working)'!Y58,'Mediums (Working)'!Z58)-MIN('Mediums (Working)'!X58,'Mediums (Working)'!Y58,'Mediums (Working)'!Z58)&lt;=$C$4),1,0),0)</f>
        <v>0</v>
      </c>
      <c r="AH58" s="75" t="n">
        <f aca="false">IF(AND(ISNUMBER('Mediums (Working)'!Y58),ISNUMBER('Mediums (Working)'!Z58),ISNUMBER('Mediums (Working)'!AA58)),IF(AND('Mediums (Working)'!Y58&gt;=$C$5,MAX('Mediums (Working)'!Y58,'Mediums (Working)'!Z58,'Mediums (Working)'!AA58)-MIN('Mediums (Working)'!Y58,'Mediums (Working)'!Z58,'Mediums (Working)'!AA58)&lt;=$C$4),1,0),0)</f>
        <v>0</v>
      </c>
      <c r="AI58" s="75" t="n">
        <f aca="false">IF(AND(ISNUMBER('Mediums (Working)'!Z58),ISNUMBER('Mediums (Working)'!AA58),ISNUMBER('Mediums (Working)'!AB58)),IF(AND('Mediums (Working)'!Z58&gt;=$C$5,MAX('Mediums (Working)'!Z58,'Mediums (Working)'!AA58,'Mediums (Working)'!AB58)-MIN('Mediums (Working)'!Z58,'Mediums (Working)'!AA58,'Mediums (Working)'!AB58)&lt;=$C$4),1,0),0)</f>
        <v>0</v>
      </c>
      <c r="AJ58" s="75" t="n">
        <f aca="false">IF(AND(ISNUMBER('Mediums (Working)'!AA58),ISNUMBER('Mediums (Working)'!AB58),ISNUMBER('Mediums (Working)'!AC58)),IF(AND('Mediums (Working)'!AA58&gt;=$C$5,MAX('Mediums (Working)'!AA58,'Mediums (Working)'!AB58,'Mediums (Working)'!AC58)-MIN('Mediums (Working)'!AA58,'Mediums (Working)'!AB58,'Mediums (Working)'!AC58)&lt;=$C$4),1,0),0)</f>
        <v>0</v>
      </c>
      <c r="AK58" s="75" t="n">
        <f aca="false">IF(AND(ISNUMBER('Mediums (Working)'!AB58),ISNUMBER('Mediums (Working)'!AC58),ISNUMBER('Mediums (Working)'!AD58)),IF(AND('Mediums (Working)'!AB58&gt;=$C$5,MAX('Mediums (Working)'!AB58,'Mediums (Working)'!AC58,'Mediums (Working)'!AD58)-MIN('Mediums (Working)'!AB58,'Mediums (Working)'!AC58,'Mediums (Working)'!AD58)&lt;=$C$4),1,0),0)</f>
        <v>0</v>
      </c>
      <c r="AL58" s="75" t="n">
        <f aca="false">IF(AND(ISNUMBER('Mediums (Working)'!AC58),ISNUMBER('Mediums (Working)'!AD58),ISNUMBER('Mediums (Working)'!AE58)),IF(AND('Mediums (Working)'!AC58&gt;=$C$5,MAX('Mediums (Working)'!AC58,'Mediums (Working)'!AD58,'Mediums (Working)'!AE58)-MIN('Mediums (Working)'!AC58,'Mediums (Working)'!AD58,'Mediums (Working)'!AE58)&lt;=$C$4),1,0),0)</f>
        <v>0</v>
      </c>
      <c r="AM58" s="75" t="n">
        <f aca="false">IF(AND(ISNUMBER('Mediums (Working)'!AD58),ISNUMBER('Mediums (Working)'!AE58),ISNUMBER('Mediums (Working)'!AF58)),IF(AND('Mediums (Working)'!AD58&gt;=$C$5,MAX('Mediums (Working)'!AD58,'Mediums (Working)'!AE58,'Mediums (Working)'!AF58)-MIN('Mediums (Working)'!AD58,'Mediums (Working)'!AE58,'Mediums (Working)'!AF58)&lt;=$C$4),1,0),0)</f>
        <v>0</v>
      </c>
      <c r="AN58" s="75" t="n">
        <f aca="false">IF(AND(ISNUMBER('Mediums (Working)'!AE58),ISNUMBER('Mediums (Working)'!AF58),ISNUMBER('Mediums (Working)'!AG58)),IF(AND('Mediums (Working)'!AE58&gt;=$C$5,MAX('Mediums (Working)'!AE58,'Mediums (Working)'!AF58,'Mediums (Working)'!AG58)-MIN('Mediums (Working)'!AE58,'Mediums (Working)'!AF58,'Mediums (Working)'!AG58)&lt;=$C$4),1,0),0)</f>
        <v>0</v>
      </c>
      <c r="AO58" s="75" t="n">
        <f aca="false">IF(AND(ISNUMBER('Mediums (Working)'!AF58),ISNUMBER('Mediums (Working)'!AG58),ISNUMBER('Mediums (Working)'!AH58)),IF(AND('Mediums (Working)'!AF58&gt;=$C$5,MAX('Mediums (Working)'!AF58,'Mediums (Working)'!AG58,'Mediums (Working)'!AH58)-MIN('Mediums (Working)'!AF58,'Mediums (Working)'!AG58,'Mediums (Working)'!AH58)&lt;=$C$4),1,0),0)</f>
        <v>0</v>
      </c>
      <c r="AP58" s="75" t="n">
        <f aca="false">IF(AND(ISNUMBER('Mediums (Working)'!AG58),ISNUMBER('Mediums (Working)'!AH58),ISNUMBER('Mediums (Working)'!AI58)),IF(AND('Mediums (Working)'!AG58&gt;=$C$5,MAX('Mediums (Working)'!AG58,'Mediums (Working)'!AH58,'Mediums (Working)'!AI58)-MIN('Mediums (Working)'!AG58,'Mediums (Working)'!AH58,'Mediums (Working)'!AI58)&lt;=$C$4),1,0),0)</f>
        <v>0</v>
      </c>
      <c r="AQ58" s="75" t="n">
        <f aca="false">IF(AND(ISNUMBER('Mediums (Working)'!AH58),ISNUMBER('Mediums (Working)'!AI58),ISNUMBER('Mediums (Working)'!AJ58)),IF(AND('Mediums (Working)'!AH58&gt;=$C$5,MAX('Mediums (Working)'!AH58,'Mediums (Working)'!AI58,'Mediums (Working)'!AJ58)-MIN('Mediums (Working)'!AH58,'Mediums (Working)'!AI58,'Mediums (Working)'!AJ58)&lt;=$C$4),1,0),0)</f>
        <v>0</v>
      </c>
      <c r="AR58" s="75" t="n">
        <f aca="false">IF(AND(ISNUMBER('Mediums (Working)'!AI58),ISNUMBER('Mediums (Working)'!AJ58),ISNUMBER('Mediums (Working)'!AK58)),IF(AND('Mediums (Working)'!AI58&gt;=$C$5,MAX('Mediums (Working)'!AI58,'Mediums (Working)'!AJ58,'Mediums (Working)'!AK58)-MIN('Mediums (Working)'!AI58,'Mediums (Working)'!AJ58,'Mediums (Working)'!AK58)&lt;=$C$4),1,0),0)</f>
        <v>0</v>
      </c>
      <c r="AS58" s="75" t="n">
        <f aca="false">IF(AND(ISNUMBER('Mediums (Working)'!AJ58),ISNUMBER('Mediums (Working)'!AK58),ISNUMBER('Mediums (Working)'!AL58)),IF(AND('Mediums (Working)'!AJ58&gt;=$C$5,MAX('Mediums (Working)'!AJ58,'Mediums (Working)'!AK58,'Mediums (Working)'!AL58)-MIN('Mediums (Working)'!AJ58,'Mediums (Working)'!AK58,'Mediums (Working)'!AL58)&lt;=$C$4),1,0),0)</f>
        <v>0</v>
      </c>
      <c r="AT58" s="75" t="n">
        <f aca="false">IF(AND(ISNUMBER('Mediums (Working)'!AK58),ISNUMBER('Mediums (Working)'!AL58),ISNUMBER('Mediums (Working)'!AM58)),IF(AND('Mediums (Working)'!AK58&gt;=$C$5,MAX('Mediums (Working)'!AK58,'Mediums (Working)'!AL58,'Mediums (Working)'!AM58)-MIN('Mediums (Working)'!AK58,'Mediums (Working)'!AL58,'Mediums (Working)'!AM58)&lt;=$C$4),1,0),0)</f>
        <v>0</v>
      </c>
      <c r="AU58" s="75" t="n">
        <f aca="false">IF(AND(ISNUMBER('Mediums (Working)'!AL58),ISNUMBER('Mediums (Working)'!AM58),ISNUMBER('Mediums (Working)'!AN58)),IF(AND('Mediums (Working)'!AL58&gt;=$C$5,MAX('Mediums (Working)'!AL58,'Mediums (Working)'!AM58,'Mediums (Working)'!AN58)-MIN('Mediums (Working)'!AL58,'Mediums (Working)'!AM58,'Mediums (Working)'!AN58)&lt;=$C$4),1,0),0)</f>
        <v>0</v>
      </c>
      <c r="AV58" s="75" t="n">
        <f aca="false">IF(AND(ISNUMBER('Mediums (Working)'!AM58),ISNUMBER('Mediums (Working)'!AN58),ISNUMBER('Mediums (Working)'!AO58)),IF(AND('Mediums (Working)'!AM58&gt;=$C$5,MAX('Mediums (Working)'!AM58,'Mediums (Working)'!AN58,'Mediums (Working)'!AO58)-MIN('Mediums (Working)'!AM58,'Mediums (Working)'!AN58,'Mediums (Working)'!AO58)&lt;=$C$4),1,0),0)</f>
        <v>0</v>
      </c>
      <c r="AW58" s="75" t="n">
        <f aca="false">IF(AND(ISNUMBER('Mediums (Working)'!AN58),ISNUMBER('Mediums (Working)'!AO58),ISNUMBER('Mediums (Working)'!AP58)),IF(AND('Mediums (Working)'!AN58&gt;=$C$5,MAX('Mediums (Working)'!AN58,'Mediums (Working)'!AO58,'Mediums (Working)'!AP58)-MIN('Mediums (Working)'!AN58,'Mediums (Working)'!AO58,'Mediums (Working)'!AP58)&lt;=$C$4),1,0),0)</f>
        <v>0</v>
      </c>
      <c r="AX58" s="75" t="n">
        <f aca="false">IF(AND(ISNUMBER('Mediums (Working)'!AO58),ISNUMBER('Mediums (Working)'!AP58),ISNUMBER('Mediums (Working)'!AQ58)),IF(AND('Mediums (Working)'!AO58&gt;=$C$5,MAX('Mediums (Working)'!AO58,'Mediums (Working)'!AP58,'Mediums (Working)'!AQ58)-MIN('Mediums (Working)'!AO58,'Mediums (Working)'!AP58,'Mediums (Working)'!AQ58)&lt;=$C$4),1,0),0)</f>
        <v>0</v>
      </c>
      <c r="AY58" s="46" t="n">
        <v>0</v>
      </c>
      <c r="AZ58" s="46" t="n">
        <v>0</v>
      </c>
    </row>
    <row r="61" customFormat="false" ht="15" hidden="false" customHeight="false" outlineLevel="0" collapsed="false">
      <c r="A61" s="44" t="s">
        <v>5650</v>
      </c>
    </row>
    <row r="62" customFormat="false" ht="46.25" hidden="false" customHeight="false" outlineLevel="0" collapsed="false">
      <c r="A62" s="9" t="s">
        <v>5507</v>
      </c>
      <c r="B62" s="9" t="s">
        <v>9</v>
      </c>
      <c r="C62" s="9" t="s">
        <v>5651</v>
      </c>
      <c r="D62" s="9" t="s">
        <v>5652</v>
      </c>
      <c r="E62" s="9" t="s">
        <v>5653</v>
      </c>
      <c r="F62" s="9" t="s">
        <v>5654</v>
      </c>
    </row>
    <row r="63" customFormat="false" ht="15" hidden="false" customHeight="false" outlineLevel="0" collapsed="false">
      <c r="A63" s="45" t="s">
        <v>153</v>
      </c>
      <c r="B63" s="46" t="n">
        <v>27</v>
      </c>
      <c r="C63" s="46" t="n">
        <f aca="false">COUNTIF(F8:F34,"70 °F")</f>
        <v>14</v>
      </c>
      <c r="D63" s="46" t="n">
        <f aca="false">COUNTIF(F8:F34,"stall")</f>
        <v>1</v>
      </c>
      <c r="E63" s="46" t="n">
        <f aca="false">COUNTIF(F8:F34,"not finished*")</f>
        <v>12</v>
      </c>
      <c r="F63" s="47" t="n">
        <f aca="false">IFERROR(AVERAGE(H8:H34),"")</f>
        <v>12.3569259259259</v>
      </c>
    </row>
    <row r="64" customFormat="false" ht="15" hidden="false" customHeight="false" outlineLevel="0" collapsed="false">
      <c r="A64" s="45" t="s">
        <v>248</v>
      </c>
      <c r="B64" s="46" t="n">
        <v>23</v>
      </c>
      <c r="C64" s="46" t="n">
        <f aca="false">COUNTIF(F36:F58,"70 °F")</f>
        <v>0</v>
      </c>
      <c r="D64" s="46" t="n">
        <f aca="false">COUNTIF(F36:F58,"stall")</f>
        <v>5</v>
      </c>
      <c r="E64" s="46" t="n">
        <f aca="false">COUNTIF(F36:F58,"not finished*")</f>
        <v>18</v>
      </c>
      <c r="F64" s="47" t="n">
        <f aca="false">IFERROR(AVERAGE(H36:H58),"")</f>
        <v>12.1922777777778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222"/>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0"/>
    <col collapsed="false" customWidth="true" hidden="false" outlineLevel="0" max="43" min="3" style="0" width="11.5"/>
  </cols>
  <sheetData>
    <row r="1" customFormat="false" ht="17.35" hidden="false" customHeight="false" outlineLevel="0" collapsed="false">
      <c r="A1" s="7" t="s">
        <v>5655</v>
      </c>
    </row>
    <row r="2" customFormat="false" ht="15" hidden="false" customHeight="false" outlineLevel="0" collapsed="false">
      <c r="A2" s="8" t="s">
        <v>5656</v>
      </c>
    </row>
    <row r="3" customFormat="false" ht="15" hidden="false" customHeight="false" outlineLevel="0" collapsed="false">
      <c r="A3" s="9" t="s">
        <v>5402</v>
      </c>
      <c r="B3" s="9"/>
      <c r="C3" s="14" t="n">
        <v>1</v>
      </c>
      <c r="D3" s="14" t="n">
        <v>2</v>
      </c>
      <c r="E3" s="14" t="n">
        <v>3</v>
      </c>
      <c r="F3" s="14" t="n">
        <v>4</v>
      </c>
      <c r="G3" s="14" t="n">
        <v>5</v>
      </c>
      <c r="H3" s="14" t="n">
        <v>6</v>
      </c>
      <c r="I3" s="14" t="n">
        <v>7</v>
      </c>
      <c r="J3" s="14" t="n">
        <v>8</v>
      </c>
      <c r="K3" s="14" t="n">
        <v>9</v>
      </c>
      <c r="L3" s="14" t="n">
        <v>10</v>
      </c>
      <c r="M3" s="14" t="n">
        <v>11</v>
      </c>
      <c r="N3" s="14" t="n">
        <v>12</v>
      </c>
      <c r="O3" s="14" t="n">
        <v>13</v>
      </c>
      <c r="P3" s="14" t="n">
        <v>14</v>
      </c>
      <c r="Q3" s="14" t="n">
        <v>15</v>
      </c>
      <c r="R3" s="14" t="n">
        <v>16</v>
      </c>
      <c r="S3" s="14" t="n">
        <v>17</v>
      </c>
      <c r="T3" s="14" t="n">
        <v>18</v>
      </c>
      <c r="U3" s="14" t="n">
        <v>19</v>
      </c>
      <c r="V3" s="14" t="n">
        <v>20</v>
      </c>
      <c r="W3" s="14" t="n">
        <v>21</v>
      </c>
      <c r="X3" s="14" t="n">
        <v>22</v>
      </c>
      <c r="Y3" s="14" t="n">
        <v>23</v>
      </c>
      <c r="Z3" s="14" t="n">
        <v>24</v>
      </c>
      <c r="AA3" s="14" t="n">
        <v>25</v>
      </c>
      <c r="AB3" s="14" t="n">
        <v>26</v>
      </c>
      <c r="AC3" s="14" t="n">
        <v>27</v>
      </c>
      <c r="AD3" s="14" t="n">
        <v>28</v>
      </c>
      <c r="AE3" s="14" t="n">
        <v>29</v>
      </c>
      <c r="AF3" s="14" t="n">
        <v>30</v>
      </c>
      <c r="AG3" s="14" t="n">
        <v>31</v>
      </c>
      <c r="AH3" s="14" t="n">
        <v>32</v>
      </c>
      <c r="AI3" s="14" t="n">
        <v>33</v>
      </c>
      <c r="AJ3" s="14" t="n">
        <v>34</v>
      </c>
      <c r="AK3" s="14" t="n">
        <v>35</v>
      </c>
      <c r="AL3" s="14" t="n">
        <v>36</v>
      </c>
      <c r="AM3" s="14" t="n">
        <v>37</v>
      </c>
      <c r="AN3" s="14" t="n">
        <v>38</v>
      </c>
      <c r="AO3" s="14" t="n">
        <v>39</v>
      </c>
      <c r="AP3" s="14" t="n">
        <v>40</v>
      </c>
      <c r="AQ3" s="14" t="n">
        <v>41</v>
      </c>
    </row>
    <row r="5" customFormat="false" ht="15" hidden="false" customHeight="false" outlineLevel="0" collapsed="false">
      <c r="A5" s="3" t="s">
        <v>5403</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row>
    <row r="6" customFormat="false" ht="35.05" hidden="false" customHeight="false" outlineLevel="0" collapsed="false">
      <c r="A6" s="9" t="s">
        <v>5404</v>
      </c>
      <c r="B6" s="9" t="s">
        <v>5657</v>
      </c>
      <c r="C6" s="9" t="s">
        <v>147</v>
      </c>
      <c r="D6" s="9" t="s">
        <v>365</v>
      </c>
      <c r="E6" s="9" t="s">
        <v>497</v>
      </c>
      <c r="F6" s="9" t="s">
        <v>628</v>
      </c>
      <c r="G6" s="9" t="s">
        <v>763</v>
      </c>
      <c r="H6" s="9" t="s">
        <v>902</v>
      </c>
      <c r="I6" s="9" t="s">
        <v>1037</v>
      </c>
      <c r="J6" s="9" t="s">
        <v>1143</v>
      </c>
      <c r="K6" s="9" t="s">
        <v>1275</v>
      </c>
      <c r="L6" s="9" t="s">
        <v>1411</v>
      </c>
      <c r="M6" s="9" t="s">
        <v>1628</v>
      </c>
      <c r="N6" s="9" t="s">
        <v>1760</v>
      </c>
      <c r="O6" s="9" t="s">
        <v>1895</v>
      </c>
      <c r="P6" s="9" t="s">
        <v>2027</v>
      </c>
      <c r="Q6" s="9" t="s">
        <v>2154</v>
      </c>
      <c r="R6" s="9" t="s">
        <v>2285</v>
      </c>
      <c r="S6" s="9" t="s">
        <v>2413</v>
      </c>
      <c r="T6" s="9" t="s">
        <v>2544</v>
      </c>
      <c r="U6" s="9" t="s">
        <v>2676</v>
      </c>
      <c r="V6" s="9" t="s">
        <v>2806</v>
      </c>
      <c r="W6" s="9" t="s">
        <v>2933</v>
      </c>
      <c r="X6" s="9" t="s">
        <v>3066</v>
      </c>
      <c r="Y6" s="9" t="s">
        <v>3201</v>
      </c>
      <c r="Z6" s="9" t="s">
        <v>3330</v>
      </c>
      <c r="AA6" s="9" t="s">
        <v>5405</v>
      </c>
      <c r="AB6" s="9" t="s">
        <v>3465</v>
      </c>
      <c r="AC6" s="9" t="s">
        <v>3592</v>
      </c>
      <c r="AD6" s="9" t="s">
        <v>3719</v>
      </c>
      <c r="AE6" s="9" t="s">
        <v>3846</v>
      </c>
      <c r="AF6" s="9" t="s">
        <v>3975</v>
      </c>
      <c r="AG6" s="9" t="s">
        <v>4103</v>
      </c>
      <c r="AH6" s="9" t="s">
        <v>5406</v>
      </c>
      <c r="AI6" s="9" t="s">
        <v>4360</v>
      </c>
      <c r="AJ6" s="9" t="s">
        <v>4488</v>
      </c>
      <c r="AK6" s="9" t="s">
        <v>4617</v>
      </c>
      <c r="AL6" s="9" t="s">
        <v>4746</v>
      </c>
      <c r="AM6" s="9" t="s">
        <v>4855</v>
      </c>
      <c r="AN6" s="9" t="s">
        <v>4963</v>
      </c>
      <c r="AO6" s="9" t="s">
        <v>5072</v>
      </c>
      <c r="AP6" s="9" t="s">
        <v>5184</v>
      </c>
      <c r="AQ6" s="9" t="s">
        <v>5293</v>
      </c>
    </row>
    <row r="7" customFormat="false" ht="15" hidden="false" customHeight="false" outlineLevel="0" collapsed="false">
      <c r="A7" s="32" t="s">
        <v>322</v>
      </c>
      <c r="B7" s="33" t="s">
        <v>5657</v>
      </c>
      <c r="C7" s="17" t="n">
        <f aca="false">IF('Row Index'!C55="","✗",IF(INDEX('RAW DATA'!$M:$M,'Row Index'!C55)="",INDEX('RAW DATA'!$L:$L,'Row Index'!C55),INDEX('RAW DATA'!$M:$M,'Row Index'!C55)))</f>
        <v>39.8601398643603</v>
      </c>
      <c r="D7" s="17" t="n">
        <f aca="false">IF('Row Index'!D55="","✗",IF(INDEX('RAW DATA'!$M:$M,'Row Index'!D55)="",INDEX('RAW DATA'!$L:$L,'Row Index'!D55),INDEX('RAW DATA'!$M:$M,'Row Index'!D55)))</f>
        <v>37.5906739392129</v>
      </c>
      <c r="E7" s="17" t="n">
        <f aca="false">IF('Row Index'!E55="","✗",IF(INDEX('RAW DATA'!$M:$M,'Row Index'!E55)="",INDEX('RAW DATA'!$L:$L,'Row Index'!E55),INDEX('RAW DATA'!$M:$M,'Row Index'!E55)))</f>
        <v>39.0998449890294</v>
      </c>
      <c r="F7" s="17" t="n">
        <f aca="false">IF('Row Index'!F55="","✗",IF(INDEX('RAW DATA'!$M:$M,'Row Index'!F55)="",INDEX('RAW DATA'!$L:$L,'Row Index'!F55),INDEX('RAW DATA'!$M:$M,'Row Index'!F55)))</f>
        <v>39.2203926261361</v>
      </c>
      <c r="G7" s="17" t="n">
        <f aca="false">IF('Row Index'!G55="","✗",IF(INDEX('RAW DATA'!$M:$M,'Row Index'!G55)="",INDEX('RAW DATA'!$L:$L,'Row Index'!G55),INDEX('RAW DATA'!$M:$M,'Row Index'!G55)))</f>
        <v>40.9710178247295</v>
      </c>
      <c r="H7" s="17" t="n">
        <f aca="false">IF('Row Index'!H55="","✗",IF(INDEX('RAW DATA'!$M:$M,'Row Index'!H55)="",INDEX('RAW DATA'!$L:$L,'Row Index'!H55),INDEX('RAW DATA'!$M:$M,'Row Index'!H55)))</f>
        <v>37.3878150206127</v>
      </c>
      <c r="I7" s="26" t="str">
        <f aca="false">IF('Row Index'!I55="","✗",IF(INDEX('RAW DATA'!$M:$M,'Row Index'!I55)="",INDEX('RAW DATA'!$L:$L,'Row Index'!I55),INDEX('RAW DATA'!$M:$M,'Row Index'!I55)))</f>
        <v>✗</v>
      </c>
      <c r="J7" s="17" t="n">
        <f aca="false">IF('Row Index'!J55="","✗",IF(INDEX('RAW DATA'!$M:$M,'Row Index'!J55)="",INDEX('RAW DATA'!$L:$L,'Row Index'!J55),INDEX('RAW DATA'!$M:$M,'Row Index'!J55)))</f>
        <v>44.2952774354675</v>
      </c>
      <c r="K7" s="17" t="n">
        <f aca="false">IF('Row Index'!K55="","✗",IF(INDEX('RAW DATA'!$M:$M,'Row Index'!K55)="",INDEX('RAW DATA'!$L:$L,'Row Index'!K55),INDEX('RAW DATA'!$M:$M,'Row Index'!K55)))</f>
        <v>43.9533588135507</v>
      </c>
      <c r="L7" s="17" t="n">
        <f aca="false">IF('Row Index'!L55="","✗",IF(INDEX('RAW DATA'!$M:$M,'Row Index'!L55)="",INDEX('RAW DATA'!$L:$L,'Row Index'!L55),INDEX('RAW DATA'!$M:$M,'Row Index'!L55)))</f>
        <v>43.5495338958085</v>
      </c>
      <c r="M7" s="17" t="n">
        <f aca="false">IF('Row Index'!M55="","✗",IF(INDEX('RAW DATA'!$M:$M,'Row Index'!M55)="",INDEX('RAW DATA'!$L:$L,'Row Index'!M55),INDEX('RAW DATA'!$M:$M,'Row Index'!M55)))</f>
        <v>47.0934589158082</v>
      </c>
      <c r="N7" s="17" t="n">
        <f aca="false">IF('Row Index'!N55="","✗",IF(INDEX('RAW DATA'!$M:$M,'Row Index'!N55)="",INDEX('RAW DATA'!$L:$L,'Row Index'!N55),INDEX('RAW DATA'!$M:$M,'Row Index'!N55)))</f>
        <v>45.7802092326955</v>
      </c>
      <c r="O7" s="18" t="n">
        <f aca="false">IF('Row Index'!O55="","✗",IF(INDEX('RAW DATA'!$M:$M,'Row Index'!O55)="",INDEX('RAW DATA'!$L:$L,'Row Index'!O55),INDEX('RAW DATA'!$M:$M,'Row Index'!O55)))</f>
        <v>47.6997770465651</v>
      </c>
      <c r="P7" s="17" t="n">
        <f aca="false">IF('Row Index'!P55="","✗",IF(INDEX('RAW DATA'!$M:$M,'Row Index'!P55)="",INDEX('RAW DATA'!$L:$L,'Row Index'!P55),INDEX('RAW DATA'!$M:$M,'Row Index'!P55)))</f>
        <v>46.9761831662343</v>
      </c>
      <c r="Q7" s="17" t="n">
        <f aca="false">IF('Row Index'!Q55="","✗",IF(INDEX('RAW DATA'!$M:$M,'Row Index'!Q55)="",INDEX('RAW DATA'!$L:$L,'Row Index'!Q55),INDEX('RAW DATA'!$M:$M,'Row Index'!Q55)))</f>
        <v>48.8139030085746</v>
      </c>
      <c r="R7" s="17" t="n">
        <f aca="false">IF('Row Index'!R55="","✗",IF(INDEX('RAW DATA'!$M:$M,'Row Index'!R55)="",INDEX('RAW DATA'!$L:$L,'Row Index'!R55),INDEX('RAW DATA'!$M:$M,'Row Index'!R55)))</f>
        <v>49.0957634249421</v>
      </c>
      <c r="S7" s="17" t="n">
        <f aca="false">IF('Row Index'!S55="","✗",IF(INDEX('RAW DATA'!$M:$M,'Row Index'!S55)="",INDEX('RAW DATA'!$L:$L,'Row Index'!S55),INDEX('RAW DATA'!$M:$M,'Row Index'!S55)))</f>
        <v>52.2642769107777</v>
      </c>
      <c r="T7" s="17" t="n">
        <f aca="false">IF('Row Index'!T55="","✗",IF(INDEX('RAW DATA'!$M:$M,'Row Index'!T55)="",INDEX('RAW DATA'!$L:$L,'Row Index'!T55),INDEX('RAW DATA'!$M:$M,'Row Index'!T55)))</f>
        <v>51.607083313803</v>
      </c>
      <c r="U7" s="17" t="n">
        <f aca="false">IF('Row Index'!U55="","✗",IF(INDEX('RAW DATA'!$M:$M,'Row Index'!U55)="",INDEX('RAW DATA'!$L:$L,'Row Index'!U55),INDEX('RAW DATA'!$M:$M,'Row Index'!U55)))</f>
        <v>54.5791101662677</v>
      </c>
      <c r="V7" s="17" t="n">
        <f aca="false">IF('Row Index'!V55="","✗",IF(INDEX('RAW DATA'!$M:$M,'Row Index'!V55)="",INDEX('RAW DATA'!$L:$L,'Row Index'!V55),INDEX('RAW DATA'!$M:$M,'Row Index'!V55)))</f>
        <v>56.0084603925343</v>
      </c>
      <c r="W7" s="17" t="n">
        <f aca="false">IF('Row Index'!W55="","✗",IF(INDEX('RAW DATA'!$M:$M,'Row Index'!W55)="",INDEX('RAW DATA'!$L:$L,'Row Index'!W55),INDEX('RAW DATA'!$M:$M,'Row Index'!W55)))</f>
        <v>57.1134458953683</v>
      </c>
      <c r="X7" s="17" t="n">
        <f aca="false">IF('Row Index'!X55="","✗",IF(INDEX('RAW DATA'!$M:$M,'Row Index'!X55)="",INDEX('RAW DATA'!$L:$L,'Row Index'!X55),INDEX('RAW DATA'!$M:$M,'Row Index'!X55)))</f>
        <v>58.0500617186974</v>
      </c>
      <c r="Y7" s="17" t="n">
        <f aca="false">IF('Row Index'!Y55="","✗",IF(INDEX('RAW DATA'!$M:$M,'Row Index'!Y55)="",INDEX('RAW DATA'!$L:$L,'Row Index'!Y55),INDEX('RAW DATA'!$M:$M,'Row Index'!Y55)))</f>
        <v>59.9031880860726</v>
      </c>
      <c r="Z7" s="18" t="n">
        <f aca="false">IF('Row Index'!Z55="","✗",IF(INDEX('RAW DATA'!$M:$M,'Row Index'!Z55)="",INDEX('RAW DATA'!$L:$L,'Row Index'!Z55),INDEX('RAW DATA'!$M:$M,'Row Index'!Z55)))</f>
        <v>61.8488778928952</v>
      </c>
      <c r="AA7" s="19" t="str">
        <f aca="false">IF('Row Index'!AA55="","⏳",IF(INDEX('RAW DATA'!$M:$M,'Row Index'!AA55)="",INDEX('RAW DATA'!$L:$L,'Row Index'!AA55),INDEX('RAW DATA'!$M:$M,'Row Index'!AA55)))</f>
        <v>⏳</v>
      </c>
      <c r="AB7" s="17" t="n">
        <f aca="false">IF('Row Index'!AB55="","✗",IF(INDEX('RAW DATA'!$M:$M,'Row Index'!AB55)="",INDEX('RAW DATA'!$L:$L,'Row Index'!AB55),INDEX('RAW DATA'!$M:$M,'Row Index'!AB55)))</f>
        <v>62.7938679909041</v>
      </c>
      <c r="AC7" s="17" t="n">
        <f aca="false">IF('Row Index'!AC55="","✗",IF(INDEX('RAW DATA'!$M:$M,'Row Index'!AC55)="",INDEX('RAW DATA'!$L:$L,'Row Index'!AC55),INDEX('RAW DATA'!$M:$M,'Row Index'!AC55)))</f>
        <v>64.9315819635558</v>
      </c>
      <c r="AD7" s="17" t="n">
        <f aca="false">IF('Row Index'!AD55="","✗",IF(INDEX('RAW DATA'!$M:$M,'Row Index'!AD55)="",INDEX('RAW DATA'!$L:$L,'Row Index'!AD55),INDEX('RAW DATA'!$M:$M,'Row Index'!AD55)))</f>
        <v>64.0433507518578</v>
      </c>
      <c r="AE7" s="17" t="n">
        <f aca="false">IF('Row Index'!AE55="","✗",IF(INDEX('RAW DATA'!$M:$M,'Row Index'!AE55)="",INDEX('RAW DATA'!$L:$L,'Row Index'!AE55),INDEX('RAW DATA'!$M:$M,'Row Index'!AE55)))</f>
        <v>65.9158639924721</v>
      </c>
      <c r="AF7" s="17" t="n">
        <f aca="false">IF('Row Index'!AF55="","✗",IF(INDEX('RAW DATA'!$M:$M,'Row Index'!AF55)="",INDEX('RAW DATA'!$L:$L,'Row Index'!AF55),INDEX('RAW DATA'!$M:$M,'Row Index'!AF55)))</f>
        <v>67.2367115463118</v>
      </c>
      <c r="AG7" s="17" t="n">
        <f aca="false">IF('Row Index'!AG55="","✗",IF(INDEX('RAW DATA'!$M:$M,'Row Index'!AG55)="",INDEX('RAW DATA'!$L:$L,'Row Index'!AG55),INDEX('RAW DATA'!$M:$M,'Row Index'!AG55)))</f>
        <v>69.6310903511412</v>
      </c>
      <c r="AH7" s="17" t="n">
        <f aca="false">IF('Row Index'!AH55="","✗",IF(INDEX('RAW DATA'!$M:$M,'Row Index'!AH55)="",INDEX('RAW DATA'!$L:$L,'Row Index'!AH55),INDEX('RAW DATA'!$M:$M,'Row Index'!AH55)))</f>
        <v>67.8845364936172</v>
      </c>
      <c r="AI7" s="17" t="n">
        <f aca="false">IF('Row Index'!AI55="","✗",IF(INDEX('RAW DATA'!$M:$M,'Row Index'!AI55)="",INDEX('RAW DATA'!$L:$L,'Row Index'!AI55),INDEX('RAW DATA'!$M:$M,'Row Index'!AI55)))</f>
        <v>69.9391864003399</v>
      </c>
      <c r="AJ7" s="17" t="n">
        <f aca="false">IF('Row Index'!AJ55="","✗",IF(INDEX('RAW DATA'!$M:$M,'Row Index'!AJ55)="",INDEX('RAW DATA'!$L:$L,'Row Index'!AJ55),INDEX('RAW DATA'!$M:$M,'Row Index'!AJ55)))</f>
        <v>70.4549706796316</v>
      </c>
      <c r="AK7" s="17" t="n">
        <f aca="false">IF('Row Index'!AK55="","✗",IF(INDEX('RAW DATA'!$M:$M,'Row Index'!AK55)="",INDEX('RAW DATA'!$L:$L,'Row Index'!AK55),INDEX('RAW DATA'!$M:$M,'Row Index'!AK55)))</f>
        <v>69.9922710681676</v>
      </c>
      <c r="AL7" s="76" t="str">
        <f aca="false">IF('Row Index'!AL55="","–",IF(INDEX('RAW DATA'!$M:$M,'Row Index'!AL55)="",INDEX('RAW DATA'!$L:$L,'Row Index'!AL55),INDEX('RAW DATA'!$M:$M,'Row Index'!AL55)))</f>
        <v>–</v>
      </c>
      <c r="AM7" s="76" t="str">
        <f aca="false">IF('Row Index'!AM55="","–",IF(INDEX('RAW DATA'!$M:$M,'Row Index'!AM55)="",INDEX('RAW DATA'!$L:$L,'Row Index'!AM55),INDEX('RAW DATA'!$M:$M,'Row Index'!AM55)))</f>
        <v>–</v>
      </c>
      <c r="AN7" s="76" t="str">
        <f aca="false">IF('Row Index'!AN55="","–",IF(INDEX('RAW DATA'!$M:$M,'Row Index'!AN55)="",INDEX('RAW DATA'!$L:$L,'Row Index'!AN55),INDEX('RAW DATA'!$M:$M,'Row Index'!AN55)))</f>
        <v>–</v>
      </c>
      <c r="AO7" s="76" t="str">
        <f aca="false">IF('Row Index'!AO55="","–",IF(INDEX('RAW DATA'!$M:$M,'Row Index'!AO55)="",INDEX('RAW DATA'!$L:$L,'Row Index'!AO55),INDEX('RAW DATA'!$M:$M,'Row Index'!AO55)))</f>
        <v>–</v>
      </c>
      <c r="AP7" s="76" t="str">
        <f aca="false">IF('Row Index'!AP55="","–",IF(INDEX('RAW DATA'!$M:$M,'Row Index'!AP55)="",INDEX('RAW DATA'!$L:$L,'Row Index'!AP55),INDEX('RAW DATA'!$M:$M,'Row Index'!AP55)))</f>
        <v>–</v>
      </c>
      <c r="AQ7" s="76" t="str">
        <f aca="false">IF('Row Index'!AQ55="","–",IF(INDEX('RAW DATA'!$M:$M,'Row Index'!AQ55)="",INDEX('RAW DATA'!$L:$L,'Row Index'!AQ55),INDEX('RAW DATA'!$M:$M,'Row Index'!AQ55)))</f>
        <v>–</v>
      </c>
    </row>
    <row r="8" customFormat="false" ht="15" hidden="false" customHeight="false" outlineLevel="0" collapsed="false">
      <c r="A8" s="32" t="s">
        <v>326</v>
      </c>
      <c r="B8" s="33" t="s">
        <v>5657</v>
      </c>
      <c r="C8" s="17" t="n">
        <f aca="false">IF('Row Index'!C56="","✗",IF(INDEX('RAW DATA'!$M:$M,'Row Index'!C56)="",INDEX('RAW DATA'!$L:$L,'Row Index'!C56),INDEX('RAW DATA'!$M:$M,'Row Index'!C56)))</f>
        <v>40.1253443252557</v>
      </c>
      <c r="D8" s="25" t="n">
        <f aca="false">IF('Row Index'!D56="","✗",IF(INDEX('RAW DATA'!$M:$M,'Row Index'!D56)="",INDEX('RAW DATA'!$L:$L,'Row Index'!D56),INDEX('RAW DATA'!$M:$M,'Row Index'!D56)))</f>
        <v>36.785655786765</v>
      </c>
      <c r="E8" s="17" t="n">
        <f aca="false">IF('Row Index'!E56="","✗",IF(INDEX('RAW DATA'!$M:$M,'Row Index'!E56)="",INDEX('RAW DATA'!$L:$L,'Row Index'!E56),INDEX('RAW DATA'!$M:$M,'Row Index'!E56)))</f>
        <v>38.8972559752662</v>
      </c>
      <c r="F8" s="17" t="n">
        <f aca="false">IF('Row Index'!F56="","✗",IF(INDEX('RAW DATA'!$M:$M,'Row Index'!F56)="",INDEX('RAW DATA'!$L:$L,'Row Index'!F56),INDEX('RAW DATA'!$M:$M,'Row Index'!F56)))</f>
        <v>39.1432856435097</v>
      </c>
      <c r="G8" s="17" t="n">
        <f aca="false">IF('Row Index'!G56="","✗",IF(INDEX('RAW DATA'!$M:$M,'Row Index'!G56)="",INDEX('RAW DATA'!$L:$L,'Row Index'!G56),INDEX('RAW DATA'!$M:$M,'Row Index'!G56)))</f>
        <v>42.3577433458507</v>
      </c>
      <c r="H8" s="17" t="n">
        <f aca="false">IF('Row Index'!H56="","✗",IF(INDEX('RAW DATA'!$M:$M,'Row Index'!H56)="",INDEX('RAW DATA'!$L:$L,'Row Index'!H56),INDEX('RAW DATA'!$M:$M,'Row Index'!H56)))</f>
        <v>37.134100494738</v>
      </c>
      <c r="I8" s="26" t="str">
        <f aca="false">IF('Row Index'!I56="","✗",IF(INDEX('RAW DATA'!$M:$M,'Row Index'!I56)="",INDEX('RAW DATA'!$L:$L,'Row Index'!I56),INDEX('RAW DATA'!$M:$M,'Row Index'!I56)))</f>
        <v>✗</v>
      </c>
      <c r="J8" s="17" t="n">
        <f aca="false">IF('Row Index'!J56="","✗",IF(INDEX('RAW DATA'!$M:$M,'Row Index'!J56)="",INDEX('RAW DATA'!$L:$L,'Row Index'!J56),INDEX('RAW DATA'!$M:$M,'Row Index'!J56)))</f>
        <v>43.587526848909</v>
      </c>
      <c r="K8" s="17" t="n">
        <f aca="false">IF('Row Index'!K56="","✗",IF(INDEX('RAW DATA'!$M:$M,'Row Index'!K56)="",INDEX('RAW DATA'!$L:$L,'Row Index'!K56),INDEX('RAW DATA'!$M:$M,'Row Index'!K56)))</f>
        <v>43.6929670239578</v>
      </c>
      <c r="L8" s="17" t="n">
        <f aca="false">IF('Row Index'!L56="","✗",IF(INDEX('RAW DATA'!$M:$M,'Row Index'!L56)="",INDEX('RAW DATA'!$L:$L,'Row Index'!L56),INDEX('RAW DATA'!$M:$M,'Row Index'!L56)))</f>
        <v>42.6986077893648</v>
      </c>
      <c r="M8" s="17" t="n">
        <f aca="false">IF('Row Index'!M56="","✗",IF(INDEX('RAW DATA'!$M:$M,'Row Index'!M56)="",INDEX('RAW DATA'!$L:$L,'Row Index'!M56),INDEX('RAW DATA'!$M:$M,'Row Index'!M56)))</f>
        <v>47.2132354300494</v>
      </c>
      <c r="N8" s="17" t="n">
        <f aca="false">IF('Row Index'!N56="","✗",IF(INDEX('RAW DATA'!$M:$M,'Row Index'!N56)="",INDEX('RAW DATA'!$L:$L,'Row Index'!N56),INDEX('RAW DATA'!$M:$M,'Row Index'!N56)))</f>
        <v>44.8716113695167</v>
      </c>
      <c r="O8" s="17" t="n">
        <f aca="false">IF('Row Index'!O56="","✗",IF(INDEX('RAW DATA'!$M:$M,'Row Index'!O56)="",INDEX('RAW DATA'!$L:$L,'Row Index'!O56),INDEX('RAW DATA'!$M:$M,'Row Index'!O56)))</f>
        <v>45.9238007945711</v>
      </c>
      <c r="P8" s="17" t="n">
        <f aca="false">IF('Row Index'!P56="","✗",IF(INDEX('RAW DATA'!$M:$M,'Row Index'!P56)="",INDEX('RAW DATA'!$L:$L,'Row Index'!P56),INDEX('RAW DATA'!$M:$M,'Row Index'!P56)))</f>
        <v>46.0547179913568</v>
      </c>
      <c r="Q8" s="17" t="n">
        <f aca="false">IF('Row Index'!Q56="","✗",IF(INDEX('RAW DATA'!$M:$M,'Row Index'!Q56)="",INDEX('RAW DATA'!$L:$L,'Row Index'!Q56),INDEX('RAW DATA'!$M:$M,'Row Index'!Q56)))</f>
        <v>47.9974196006195</v>
      </c>
      <c r="R8" s="17" t="n">
        <f aca="false">IF('Row Index'!R56="","✗",IF(INDEX('RAW DATA'!$M:$M,'Row Index'!R56)="",INDEX('RAW DATA'!$L:$L,'Row Index'!R56),INDEX('RAW DATA'!$M:$M,'Row Index'!R56)))</f>
        <v>49.5554530728446</v>
      </c>
      <c r="S8" s="17" t="n">
        <f aca="false">IF('Row Index'!S56="","✗",IF(INDEX('RAW DATA'!$M:$M,'Row Index'!S56)="",INDEX('RAW DATA'!$L:$L,'Row Index'!S56),INDEX('RAW DATA'!$M:$M,'Row Index'!S56)))</f>
        <v>49.8691393318978</v>
      </c>
      <c r="T8" s="17" t="n">
        <f aca="false">IF('Row Index'!T56="","✗",IF(INDEX('RAW DATA'!$M:$M,'Row Index'!T56)="",INDEX('RAW DATA'!$L:$L,'Row Index'!T56),INDEX('RAW DATA'!$M:$M,'Row Index'!T56)))</f>
        <v>49.8121894377449</v>
      </c>
      <c r="U8" s="26" t="str">
        <f aca="false">IF('Row Index'!U56="","✗",IF(INDEX('RAW DATA'!$M:$M,'Row Index'!U56)="",INDEX('RAW DATA'!$L:$L,'Row Index'!U56),INDEX('RAW DATA'!$M:$M,'Row Index'!U56)))</f>
        <v>✗</v>
      </c>
      <c r="V8" s="17" t="n">
        <f aca="false">IF('Row Index'!V56="","✗",IF(INDEX('RAW DATA'!$M:$M,'Row Index'!V56)="",INDEX('RAW DATA'!$L:$L,'Row Index'!V56),INDEX('RAW DATA'!$M:$M,'Row Index'!V56)))</f>
        <v>54.7891398406475</v>
      </c>
      <c r="W8" s="17" t="n">
        <f aca="false">IF('Row Index'!W56="","✗",IF(INDEX('RAW DATA'!$M:$M,'Row Index'!W56)="",INDEX('RAW DATA'!$L:$L,'Row Index'!W56),INDEX('RAW DATA'!$M:$M,'Row Index'!W56)))</f>
        <v>56.0771160006756</v>
      </c>
      <c r="X8" s="17" t="n">
        <f aca="false">IF('Row Index'!X56="","✗",IF(INDEX('RAW DATA'!$M:$M,'Row Index'!X56)="",INDEX('RAW DATA'!$L:$L,'Row Index'!X56),INDEX('RAW DATA'!$M:$M,'Row Index'!X56)))</f>
        <v>58.8196831661896</v>
      </c>
      <c r="Y8" s="17" t="n">
        <f aca="false">IF('Row Index'!Y56="","✗",IF(INDEX('RAW DATA'!$M:$M,'Row Index'!Y56)="",INDEX('RAW DATA'!$L:$L,'Row Index'!Y56),INDEX('RAW DATA'!$M:$M,'Row Index'!Y56)))</f>
        <v>59.4920686364868</v>
      </c>
      <c r="Z8" s="18" t="n">
        <f aca="false">IF('Row Index'!Z56="","✗",IF(INDEX('RAW DATA'!$M:$M,'Row Index'!Z56)="",INDEX('RAW DATA'!$L:$L,'Row Index'!Z56),INDEX('RAW DATA'!$M:$M,'Row Index'!Z56)))</f>
        <v>61.0936092930188</v>
      </c>
      <c r="AA8" s="19" t="str">
        <f aca="false">IF('Row Index'!AA56="","⏳",IF(INDEX('RAW DATA'!$M:$M,'Row Index'!AA56)="",INDEX('RAW DATA'!$L:$L,'Row Index'!AA56),INDEX('RAW DATA'!$M:$M,'Row Index'!AA56)))</f>
        <v>⏳</v>
      </c>
      <c r="AB8" s="17" t="n">
        <f aca="false">IF('Row Index'!AB56="","✗",IF(INDEX('RAW DATA'!$M:$M,'Row Index'!AB56)="",INDEX('RAW DATA'!$L:$L,'Row Index'!AB56),INDEX('RAW DATA'!$M:$M,'Row Index'!AB56)))</f>
        <v>63.0649863787136</v>
      </c>
      <c r="AC8" s="25" t="n">
        <f aca="false">IF('Row Index'!AC56="","✗",IF(INDEX('RAW DATA'!$M:$M,'Row Index'!AC56)="",INDEX('RAW DATA'!$L:$L,'Row Index'!AC56),INDEX('RAW DATA'!$M:$M,'Row Index'!AC56)))</f>
        <v>64.0309970927696</v>
      </c>
      <c r="AD8" s="17" t="n">
        <f aca="false">IF('Row Index'!AD56="","✗",IF(INDEX('RAW DATA'!$M:$M,'Row Index'!AD56)="",INDEX('RAW DATA'!$L:$L,'Row Index'!AD56),INDEX('RAW DATA'!$M:$M,'Row Index'!AD56)))</f>
        <v>63.3099993278348</v>
      </c>
      <c r="AE8" s="17" t="n">
        <f aca="false">IF('Row Index'!AE56="","✗",IF(INDEX('RAW DATA'!$M:$M,'Row Index'!AE56)="",INDEX('RAW DATA'!$L:$L,'Row Index'!AE56),INDEX('RAW DATA'!$M:$M,'Row Index'!AE56)))</f>
        <v>64.9035279753566</v>
      </c>
      <c r="AF8" s="17" t="n">
        <f aca="false">IF('Row Index'!AF56="","✗",IF(INDEX('RAW DATA'!$M:$M,'Row Index'!AF56)="",INDEX('RAW DATA'!$L:$L,'Row Index'!AF56),INDEX('RAW DATA'!$M:$M,'Row Index'!AF56)))</f>
        <v>66.7768107397315</v>
      </c>
      <c r="AG8" s="17" t="n">
        <f aca="false">IF('Row Index'!AG56="","✗",IF(INDEX('RAW DATA'!$M:$M,'Row Index'!AG56)="",INDEX('RAW DATA'!$L:$L,'Row Index'!AG56),INDEX('RAW DATA'!$M:$M,'Row Index'!AG56)))</f>
        <v>68.7576999424587</v>
      </c>
      <c r="AH8" s="17" t="n">
        <f aca="false">IF('Row Index'!AH56="","✗",IF(INDEX('RAW DATA'!$M:$M,'Row Index'!AH56)="",INDEX('RAW DATA'!$L:$L,'Row Index'!AH56),INDEX('RAW DATA'!$M:$M,'Row Index'!AH56)))</f>
        <v>67.1682764845083</v>
      </c>
      <c r="AI8" s="17" t="n">
        <f aca="false">IF('Row Index'!AI56="","✗",IF(INDEX('RAW DATA'!$M:$M,'Row Index'!AI56)="",INDEX('RAW DATA'!$L:$L,'Row Index'!AI56),INDEX('RAW DATA'!$M:$M,'Row Index'!AI56)))</f>
        <v>69.7467494222501</v>
      </c>
      <c r="AJ8" s="17" t="n">
        <f aca="false">IF('Row Index'!AJ56="","✗",IF(INDEX('RAW DATA'!$M:$M,'Row Index'!AJ56)="",INDEX('RAW DATA'!$L:$L,'Row Index'!AJ56),INDEX('RAW DATA'!$M:$M,'Row Index'!AJ56)))</f>
        <v>68.6658360134797</v>
      </c>
      <c r="AK8" s="17" t="n">
        <f aca="false">IF('Row Index'!AK56="","✗",IF(INDEX('RAW DATA'!$M:$M,'Row Index'!AK56)="",INDEX('RAW DATA'!$L:$L,'Row Index'!AK56),INDEX('RAW DATA'!$M:$M,'Row Index'!AK56)))</f>
        <v>68.3870740631867</v>
      </c>
      <c r="AL8" s="76" t="str">
        <f aca="false">IF('Row Index'!AL56="","–",IF(INDEX('RAW DATA'!$M:$M,'Row Index'!AL56)="",INDEX('RAW DATA'!$L:$L,'Row Index'!AL56),INDEX('RAW DATA'!$M:$M,'Row Index'!AL56)))</f>
        <v>–</v>
      </c>
      <c r="AM8" s="76" t="str">
        <f aca="false">IF('Row Index'!AM56="","–",IF(INDEX('RAW DATA'!$M:$M,'Row Index'!AM56)="",INDEX('RAW DATA'!$L:$L,'Row Index'!AM56),INDEX('RAW DATA'!$M:$M,'Row Index'!AM56)))</f>
        <v>–</v>
      </c>
      <c r="AN8" s="76" t="str">
        <f aca="false">IF('Row Index'!AN56="","–",IF(INDEX('RAW DATA'!$M:$M,'Row Index'!AN56)="",INDEX('RAW DATA'!$L:$L,'Row Index'!AN56),INDEX('RAW DATA'!$M:$M,'Row Index'!AN56)))</f>
        <v>–</v>
      </c>
      <c r="AO8" s="76" t="str">
        <f aca="false">IF('Row Index'!AO56="","–",IF(INDEX('RAW DATA'!$M:$M,'Row Index'!AO56)="",INDEX('RAW DATA'!$L:$L,'Row Index'!AO56),INDEX('RAW DATA'!$M:$M,'Row Index'!AO56)))</f>
        <v>–</v>
      </c>
      <c r="AP8" s="76" t="str">
        <f aca="false">IF('Row Index'!AP56="","–",IF(INDEX('RAW DATA'!$M:$M,'Row Index'!AP56)="",INDEX('RAW DATA'!$L:$L,'Row Index'!AP56),INDEX('RAW DATA'!$M:$M,'Row Index'!AP56)))</f>
        <v>–</v>
      </c>
      <c r="AQ8" s="76" t="str">
        <f aca="false">IF('Row Index'!AQ56="","–",IF(INDEX('RAW DATA'!$M:$M,'Row Index'!AQ56)="",INDEX('RAW DATA'!$L:$L,'Row Index'!AQ56),INDEX('RAW DATA'!$M:$M,'Row Index'!AQ56)))</f>
        <v>–</v>
      </c>
    </row>
    <row r="9" customFormat="false" ht="15" hidden="false" customHeight="false" outlineLevel="0" collapsed="false">
      <c r="A9" s="32" t="s">
        <v>329</v>
      </c>
      <c r="B9" s="33" t="s">
        <v>5657</v>
      </c>
      <c r="C9" s="17" t="n">
        <f aca="false">IF('Row Index'!C57="","✗",IF(INDEX('RAW DATA'!$M:$M,'Row Index'!C57)="",INDEX('RAW DATA'!$L:$L,'Row Index'!C57),INDEX('RAW DATA'!$M:$M,'Row Index'!C57)))</f>
        <v>41.2638710904511</v>
      </c>
      <c r="D9" s="17" t="n">
        <f aca="false">IF('Row Index'!D57="","✗",IF(INDEX('RAW DATA'!$M:$M,'Row Index'!D57)="",INDEX('RAW DATA'!$L:$L,'Row Index'!D57),INDEX('RAW DATA'!$M:$M,'Row Index'!D57)))</f>
        <v>38.6011095872466</v>
      </c>
      <c r="E9" s="17" t="n">
        <f aca="false">IF('Row Index'!E57="","✗",IF(INDEX('RAW DATA'!$M:$M,'Row Index'!E57)="",INDEX('RAW DATA'!$L:$L,'Row Index'!E57),INDEX('RAW DATA'!$M:$M,'Row Index'!E57)))</f>
        <v>40.3449591814793</v>
      </c>
      <c r="F9" s="17" t="n">
        <f aca="false">IF('Row Index'!F57="","✗",IF(INDEX('RAW DATA'!$M:$M,'Row Index'!F57)="",INDEX('RAW DATA'!$L:$L,'Row Index'!F57),INDEX('RAW DATA'!$M:$M,'Row Index'!F57)))</f>
        <v>40.594341047599</v>
      </c>
      <c r="G9" s="17" t="n">
        <f aca="false">IF('Row Index'!G57="","✗",IF(INDEX('RAW DATA'!$M:$M,'Row Index'!G57)="",INDEX('RAW DATA'!$L:$L,'Row Index'!G57),INDEX('RAW DATA'!$M:$M,'Row Index'!G57)))</f>
        <v>42.0063823606577</v>
      </c>
      <c r="H9" s="17" t="n">
        <f aca="false">IF('Row Index'!H57="","✗",IF(INDEX('RAW DATA'!$M:$M,'Row Index'!H57)="",INDEX('RAW DATA'!$L:$L,'Row Index'!H57),INDEX('RAW DATA'!$M:$M,'Row Index'!H57)))</f>
        <v>38.4803013351614</v>
      </c>
      <c r="I9" s="26" t="str">
        <f aca="false">IF('Row Index'!I57="","✗",IF(INDEX('RAW DATA'!$M:$M,'Row Index'!I57)="",INDEX('RAW DATA'!$L:$L,'Row Index'!I57),INDEX('RAW DATA'!$M:$M,'Row Index'!I57)))</f>
        <v>✗</v>
      </c>
      <c r="J9" s="17" t="n">
        <f aca="false">IF('Row Index'!J57="","✗",IF(INDEX('RAW DATA'!$M:$M,'Row Index'!J57)="",INDEX('RAW DATA'!$L:$L,'Row Index'!J57),INDEX('RAW DATA'!$M:$M,'Row Index'!J57)))</f>
        <v>44.4824616184</v>
      </c>
      <c r="K9" s="20" t="n">
        <f aca="false">IF('Row Index'!K57="","✗",IF(INDEX('RAW DATA'!$M:$M,'Row Index'!K57)="",INDEX('RAW DATA'!$L:$L,'Row Index'!K57),INDEX('RAW DATA'!$M:$M,'Row Index'!K57)))</f>
        <v>41.8852798318798</v>
      </c>
      <c r="L9" s="17" t="n">
        <f aca="false">IF('Row Index'!L57="","✗",IF(INDEX('RAW DATA'!$M:$M,'Row Index'!L57)="",INDEX('RAW DATA'!$L:$L,'Row Index'!L57),INDEX('RAW DATA'!$M:$M,'Row Index'!L57)))</f>
        <v>42.3182038190644</v>
      </c>
      <c r="M9" s="17" t="n">
        <f aca="false">IF('Row Index'!M57="","✗",IF(INDEX('RAW DATA'!$M:$M,'Row Index'!M57)="",INDEX('RAW DATA'!$L:$L,'Row Index'!M57),INDEX('RAW DATA'!$M:$M,'Row Index'!M57)))</f>
        <v>44.7997231352292</v>
      </c>
      <c r="N9" s="17" t="n">
        <f aca="false">IF('Row Index'!N57="","✗",IF(INDEX('RAW DATA'!$M:$M,'Row Index'!N57)="",INDEX('RAW DATA'!$L:$L,'Row Index'!N57),INDEX('RAW DATA'!$M:$M,'Row Index'!N57)))</f>
        <v>43.6223739371607</v>
      </c>
      <c r="O9" s="26" t="str">
        <f aca="false">IF('Row Index'!O57="","✗",IF(INDEX('RAW DATA'!$M:$M,'Row Index'!O57)="",INDEX('RAW DATA'!$L:$L,'Row Index'!O57),INDEX('RAW DATA'!$M:$M,'Row Index'!O57)))</f>
        <v>✗⇲</v>
      </c>
      <c r="P9" s="17" t="n">
        <f aca="false">IF('Row Index'!P57="","✗",IF(INDEX('RAW DATA'!$M:$M,'Row Index'!P57)="",INDEX('RAW DATA'!$L:$L,'Row Index'!P57),INDEX('RAW DATA'!$M:$M,'Row Index'!P57)))</f>
        <v>44.6120465761815</v>
      </c>
      <c r="Q9" s="26" t="str">
        <f aca="false">IF('Row Index'!Q57="","✗",IF(INDEX('RAW DATA'!$M:$M,'Row Index'!Q57)="",INDEX('RAW DATA'!$L:$L,'Row Index'!Q57),INDEX('RAW DATA'!$M:$M,'Row Index'!Q57)))</f>
        <v>✗⇲</v>
      </c>
      <c r="R9" s="17" t="n">
        <f aca="false">IF('Row Index'!R57="","✗",IF(INDEX('RAW DATA'!$M:$M,'Row Index'!R57)="",INDEX('RAW DATA'!$L:$L,'Row Index'!R57),INDEX('RAW DATA'!$M:$M,'Row Index'!R57)))</f>
        <v>46.1037500256068</v>
      </c>
      <c r="S9" s="23" t="n">
        <f aca="false">IF('Row Index'!S57="","✗",IF(INDEX('RAW DATA'!$M:$M,'Row Index'!S57)="",INDEX('RAW DATA'!$L:$L,'Row Index'!S57),INDEX('RAW DATA'!$M:$M,'Row Index'!S57)))</f>
        <v>45.9426855179282</v>
      </c>
      <c r="T9" s="17" t="n">
        <f aca="false">IF('Row Index'!T57="","✗",IF(INDEX('RAW DATA'!$M:$M,'Row Index'!T57)="",INDEX('RAW DATA'!$L:$L,'Row Index'!T57),INDEX('RAW DATA'!$M:$M,'Row Index'!T57)))</f>
        <v>48.4062092176892</v>
      </c>
      <c r="U9" s="17" t="n">
        <f aca="false">IF('Row Index'!U57="","✗",IF(INDEX('RAW DATA'!$M:$M,'Row Index'!U57)="",INDEX('RAW DATA'!$L:$L,'Row Index'!U57),INDEX('RAW DATA'!$M:$M,'Row Index'!U57)))</f>
        <v>50.5111609964557</v>
      </c>
      <c r="V9" s="17" t="n">
        <f aca="false">IF('Row Index'!V57="","✗",IF(INDEX('RAW DATA'!$M:$M,'Row Index'!V57)="",INDEX('RAW DATA'!$L:$L,'Row Index'!V57),INDEX('RAW DATA'!$M:$M,'Row Index'!V57)))</f>
        <v>52.3614820554537</v>
      </c>
      <c r="W9" s="17" t="n">
        <f aca="false">IF('Row Index'!W57="","✗",IF(INDEX('RAW DATA'!$M:$M,'Row Index'!W57)="",INDEX('RAW DATA'!$L:$L,'Row Index'!W57),INDEX('RAW DATA'!$M:$M,'Row Index'!W57)))</f>
        <v>54.8235028227206</v>
      </c>
      <c r="X9" s="17" t="n">
        <f aca="false">IF('Row Index'!X57="","✗",IF(INDEX('RAW DATA'!$M:$M,'Row Index'!X57)="",INDEX('RAW DATA'!$L:$L,'Row Index'!X57),INDEX('RAW DATA'!$M:$M,'Row Index'!X57)))</f>
        <v>57.0993703717548</v>
      </c>
      <c r="Y9" s="17" t="n">
        <f aca="false">IF('Row Index'!Y57="","✗",IF(INDEX('RAW DATA'!$M:$M,'Row Index'!Y57)="",INDEX('RAW DATA'!$L:$L,'Row Index'!Y57),INDEX('RAW DATA'!$M:$M,'Row Index'!Y57)))</f>
        <v>57.2581796592847</v>
      </c>
      <c r="Z9" s="18" t="n">
        <f aca="false">IF('Row Index'!Z57="","✗",IF(INDEX('RAW DATA'!$M:$M,'Row Index'!Z57)="",INDEX('RAW DATA'!$L:$L,'Row Index'!Z57),INDEX('RAW DATA'!$M:$M,'Row Index'!Z57)))</f>
        <v>59.3676361792948</v>
      </c>
      <c r="AA9" s="19" t="str">
        <f aca="false">IF('Row Index'!AA57="","⏳",IF(INDEX('RAW DATA'!$M:$M,'Row Index'!AA57)="",INDEX('RAW DATA'!$L:$L,'Row Index'!AA57),INDEX('RAW DATA'!$M:$M,'Row Index'!AA57)))</f>
        <v>⏳</v>
      </c>
      <c r="AB9" s="17" t="n">
        <f aca="false">IF('Row Index'!AB57="","✗",IF(INDEX('RAW DATA'!$M:$M,'Row Index'!AB57)="",INDEX('RAW DATA'!$L:$L,'Row Index'!AB57),INDEX('RAW DATA'!$M:$M,'Row Index'!AB57)))</f>
        <v>61.3006601005151</v>
      </c>
      <c r="AC9" s="17" t="n">
        <f aca="false">IF('Row Index'!AC57="","✗",IF(INDEX('RAW DATA'!$M:$M,'Row Index'!AC57)="",INDEX('RAW DATA'!$L:$L,'Row Index'!AC57),INDEX('RAW DATA'!$M:$M,'Row Index'!AC57)))</f>
        <v>63.7877349130399</v>
      </c>
      <c r="AD9" s="17" t="n">
        <f aca="false">IF('Row Index'!AD57="","✗",IF(INDEX('RAW DATA'!$M:$M,'Row Index'!AD57)="",INDEX('RAW DATA'!$L:$L,'Row Index'!AD57),INDEX('RAW DATA'!$M:$M,'Row Index'!AD57)))</f>
        <v>62.3973111382367</v>
      </c>
      <c r="AE9" s="17" t="n">
        <f aca="false">IF('Row Index'!AE57="","✗",IF(INDEX('RAW DATA'!$M:$M,'Row Index'!AE57)="",INDEX('RAW DATA'!$L:$L,'Row Index'!AE57),INDEX('RAW DATA'!$M:$M,'Row Index'!AE57)))</f>
        <v>64.0426338897288</v>
      </c>
      <c r="AF9" s="17" t="n">
        <f aca="false">IF('Row Index'!AF57="","✗",IF(INDEX('RAW DATA'!$M:$M,'Row Index'!AF57)="",INDEX('RAW DATA'!$L:$L,'Row Index'!AF57),INDEX('RAW DATA'!$M:$M,'Row Index'!AF57)))</f>
        <v>65.5886022378187</v>
      </c>
      <c r="AG9" s="17" t="n">
        <f aca="false">IF('Row Index'!AG57="","✗",IF(INDEX('RAW DATA'!$M:$M,'Row Index'!AG57)="",INDEX('RAW DATA'!$L:$L,'Row Index'!AG57),INDEX('RAW DATA'!$M:$M,'Row Index'!AG57)))</f>
        <v>68.2871402255313</v>
      </c>
      <c r="AH9" s="17" t="n">
        <f aca="false">IF('Row Index'!AH57="","✗",IF(INDEX('RAW DATA'!$M:$M,'Row Index'!AH57)="",INDEX('RAW DATA'!$L:$L,'Row Index'!AH57),INDEX('RAW DATA'!$M:$M,'Row Index'!AH57)))</f>
        <v>66.4551350018995</v>
      </c>
      <c r="AI9" s="17" t="n">
        <f aca="false">IF('Row Index'!AI57="","✗",IF(INDEX('RAW DATA'!$M:$M,'Row Index'!AI57)="",INDEX('RAW DATA'!$L:$L,'Row Index'!AI57),INDEX('RAW DATA'!$M:$M,'Row Index'!AI57)))</f>
        <v>69.2437735776957</v>
      </c>
      <c r="AJ9" s="17" t="n">
        <f aca="false">IF('Row Index'!AJ57="","✗",IF(INDEX('RAW DATA'!$M:$M,'Row Index'!AJ57)="",INDEX('RAW DATA'!$L:$L,'Row Index'!AJ57),INDEX('RAW DATA'!$M:$M,'Row Index'!AJ57)))</f>
        <v>69.3410557170047</v>
      </c>
      <c r="AK9" s="17" t="n">
        <f aca="false">IF('Row Index'!AK57="","✗",IF(INDEX('RAW DATA'!$M:$M,'Row Index'!AK57)="",INDEX('RAW DATA'!$L:$L,'Row Index'!AK57),INDEX('RAW DATA'!$M:$M,'Row Index'!AK57)))</f>
        <v>68.3685840959344</v>
      </c>
      <c r="AL9" s="76" t="str">
        <f aca="false">IF('Row Index'!AL57="","–",IF(INDEX('RAW DATA'!$M:$M,'Row Index'!AL57)="",INDEX('RAW DATA'!$L:$L,'Row Index'!AL57),INDEX('RAW DATA'!$M:$M,'Row Index'!AL57)))</f>
        <v>–</v>
      </c>
      <c r="AM9" s="76" t="str">
        <f aca="false">IF('Row Index'!AM57="","–",IF(INDEX('RAW DATA'!$M:$M,'Row Index'!AM57)="",INDEX('RAW DATA'!$L:$L,'Row Index'!AM57),INDEX('RAW DATA'!$M:$M,'Row Index'!AM57)))</f>
        <v>–</v>
      </c>
      <c r="AN9" s="76" t="str">
        <f aca="false">IF('Row Index'!AN57="","–",IF(INDEX('RAW DATA'!$M:$M,'Row Index'!AN57)="",INDEX('RAW DATA'!$L:$L,'Row Index'!AN57),INDEX('RAW DATA'!$M:$M,'Row Index'!AN57)))</f>
        <v>–</v>
      </c>
      <c r="AO9" s="76" t="str">
        <f aca="false">IF('Row Index'!AO57="","–",IF(INDEX('RAW DATA'!$M:$M,'Row Index'!AO57)="",INDEX('RAW DATA'!$L:$L,'Row Index'!AO57),INDEX('RAW DATA'!$M:$M,'Row Index'!AO57)))</f>
        <v>–</v>
      </c>
      <c r="AP9" s="76" t="str">
        <f aca="false">IF('Row Index'!AP57="","–",IF(INDEX('RAW DATA'!$M:$M,'Row Index'!AP57)="",INDEX('RAW DATA'!$L:$L,'Row Index'!AP57),INDEX('RAW DATA'!$M:$M,'Row Index'!AP57)))</f>
        <v>–</v>
      </c>
      <c r="AQ9" s="76" t="str">
        <f aca="false">IF('Row Index'!AQ57="","–",IF(INDEX('RAW DATA'!$M:$M,'Row Index'!AQ57)="",INDEX('RAW DATA'!$L:$L,'Row Index'!AQ57),INDEX('RAW DATA'!$M:$M,'Row Index'!AQ57)))</f>
        <v>–</v>
      </c>
    </row>
    <row r="10" customFormat="false" ht="15" hidden="false" customHeight="false" outlineLevel="0" collapsed="false">
      <c r="A10" s="32" t="s">
        <v>332</v>
      </c>
      <c r="B10" s="33" t="s">
        <v>5657</v>
      </c>
      <c r="C10" s="17" t="n">
        <f aca="false">IF('Row Index'!C58="","✗",IF(INDEX('RAW DATA'!$M:$M,'Row Index'!C58)="",INDEX('RAW DATA'!$L:$L,'Row Index'!C58),INDEX('RAW DATA'!$M:$M,'Row Index'!C58)))</f>
        <v>41.1012912728042</v>
      </c>
      <c r="D10" s="17" t="n">
        <f aca="false">IF('Row Index'!D58="","✗",IF(INDEX('RAW DATA'!$M:$M,'Row Index'!D58)="",INDEX('RAW DATA'!$L:$L,'Row Index'!D58),INDEX('RAW DATA'!$M:$M,'Row Index'!D58)))</f>
        <v>38.302885478299</v>
      </c>
      <c r="E10" s="17" t="n">
        <f aca="false">IF('Row Index'!E58="","✗",IF(INDEX('RAW DATA'!$M:$M,'Row Index'!E58)="",INDEX('RAW DATA'!$L:$L,'Row Index'!E58),INDEX('RAW DATA'!$M:$M,'Row Index'!E58)))</f>
        <v>38.1851451083443</v>
      </c>
      <c r="F10" s="17" t="n">
        <f aca="false">IF('Row Index'!F58="","✗",IF(INDEX('RAW DATA'!$M:$M,'Row Index'!F58)="",INDEX('RAW DATA'!$L:$L,'Row Index'!F58),INDEX('RAW DATA'!$M:$M,'Row Index'!F58)))</f>
        <v>39.0711608900692</v>
      </c>
      <c r="G10" s="17" t="n">
        <f aca="false">IF('Row Index'!G58="","✗",IF(INDEX('RAW DATA'!$M:$M,'Row Index'!G58)="",INDEX('RAW DATA'!$L:$L,'Row Index'!G58),INDEX('RAW DATA'!$M:$M,'Row Index'!G58)))</f>
        <v>41.1011419531098</v>
      </c>
      <c r="H10" s="17" t="n">
        <f aca="false">IF('Row Index'!H58="","✗",IF(INDEX('RAW DATA'!$M:$M,'Row Index'!H58)="",INDEX('RAW DATA'!$L:$L,'Row Index'!H58),INDEX('RAW DATA'!$M:$M,'Row Index'!H58)))</f>
        <v>37.2039244215235</v>
      </c>
      <c r="I10" s="26" t="str">
        <f aca="false">IF('Row Index'!I58="","✗",IF(INDEX('RAW DATA'!$M:$M,'Row Index'!I58)="",INDEX('RAW DATA'!$L:$L,'Row Index'!I58),INDEX('RAW DATA'!$M:$M,'Row Index'!I58)))</f>
        <v>✗</v>
      </c>
      <c r="J10" s="17" t="n">
        <f aca="false">IF('Row Index'!J58="","✗",IF(INDEX('RAW DATA'!$M:$M,'Row Index'!J58)="",INDEX('RAW DATA'!$L:$L,'Row Index'!J58),INDEX('RAW DATA'!$M:$M,'Row Index'!J58)))</f>
        <v>42.6322277400869</v>
      </c>
      <c r="K10" s="25" t="n">
        <f aca="false">IF('Row Index'!K58="","✗",IF(INDEX('RAW DATA'!$M:$M,'Row Index'!K58)="",INDEX('RAW DATA'!$L:$L,'Row Index'!K58),INDEX('RAW DATA'!$M:$M,'Row Index'!K58)))</f>
        <v>42.1079224194629</v>
      </c>
      <c r="L10" s="23" t="n">
        <f aca="false">IF('Row Index'!L58="","✗",IF(INDEX('RAW DATA'!$M:$M,'Row Index'!L58)="",INDEX('RAW DATA'!$L:$L,'Row Index'!L58),INDEX('RAW DATA'!$M:$M,'Row Index'!L58)))</f>
        <v>38.2956293842082</v>
      </c>
      <c r="M10" s="17" t="n">
        <f aca="false">IF('Row Index'!M58="","✗",IF(INDEX('RAW DATA'!$M:$M,'Row Index'!M58)="",INDEX('RAW DATA'!$L:$L,'Row Index'!M58),INDEX('RAW DATA'!$M:$M,'Row Index'!M58)))</f>
        <v>43.0577514802336</v>
      </c>
      <c r="N10" s="23" t="n">
        <f aca="false">IF('Row Index'!N58="","✗",IF(INDEX('RAW DATA'!$M:$M,'Row Index'!N58)="",INDEX('RAW DATA'!$L:$L,'Row Index'!N58),INDEX('RAW DATA'!$M:$M,'Row Index'!N58)))</f>
        <v>40.4730779507779</v>
      </c>
      <c r="O10" s="23" t="n">
        <f aca="false">IF('Row Index'!O58="","✗",IF(INDEX('RAW DATA'!$M:$M,'Row Index'!O58)="",INDEX('RAW DATA'!$L:$L,'Row Index'!O58),INDEX('RAW DATA'!$M:$M,'Row Index'!O58)))</f>
        <v>40.8249856621086</v>
      </c>
      <c r="P10" s="17" t="n">
        <f aca="false">IF('Row Index'!P58="","✗",IF(INDEX('RAW DATA'!$M:$M,'Row Index'!P58)="",INDEX('RAW DATA'!$L:$L,'Row Index'!P58),INDEX('RAW DATA'!$M:$M,'Row Index'!P58)))</f>
        <v>42.3789208768502</v>
      </c>
      <c r="Q10" s="17" t="n">
        <f aca="false">IF('Row Index'!Q58="","✗",IF(INDEX('RAW DATA'!$M:$M,'Row Index'!Q58)="",INDEX('RAW DATA'!$L:$L,'Row Index'!Q58),INDEX('RAW DATA'!$M:$M,'Row Index'!Q58)))</f>
        <v>45.0697088391793</v>
      </c>
      <c r="R10" s="17" t="n">
        <f aca="false">IF('Row Index'!R58="","✗",IF(INDEX('RAW DATA'!$M:$M,'Row Index'!R58)="",INDEX('RAW DATA'!$L:$L,'Row Index'!R58),INDEX('RAW DATA'!$M:$M,'Row Index'!R58)))</f>
        <v>45.2646058920257</v>
      </c>
      <c r="S10" s="17" t="n">
        <f aca="false">IF('Row Index'!S58="","✗",IF(INDEX('RAW DATA'!$M:$M,'Row Index'!S58)="",INDEX('RAW DATA'!$L:$L,'Row Index'!S58),INDEX('RAW DATA'!$M:$M,'Row Index'!S58)))</f>
        <v>47.0755399422286</v>
      </c>
      <c r="T10" s="17" t="n">
        <f aca="false">IF('Row Index'!T58="","✗",IF(INDEX('RAW DATA'!$M:$M,'Row Index'!T58)="",INDEX('RAW DATA'!$L:$L,'Row Index'!T58),INDEX('RAW DATA'!$M:$M,'Row Index'!T58)))</f>
        <v>46.4556930690923</v>
      </c>
      <c r="U10" s="17" t="n">
        <f aca="false">IF('Row Index'!U58="","✗",IF(INDEX('RAW DATA'!$M:$M,'Row Index'!U58)="",INDEX('RAW DATA'!$L:$L,'Row Index'!U58),INDEX('RAW DATA'!$M:$M,'Row Index'!U58)))</f>
        <v>49.6347887598623</v>
      </c>
      <c r="V10" s="17" t="n">
        <f aca="false">IF('Row Index'!V58="","✗",IF(INDEX('RAW DATA'!$M:$M,'Row Index'!V58)="",INDEX('RAW DATA'!$L:$L,'Row Index'!V58),INDEX('RAW DATA'!$M:$M,'Row Index'!V58)))</f>
        <v>50.4526385701203</v>
      </c>
      <c r="W10" s="25" t="n">
        <f aca="false">IF('Row Index'!W58="","✗",IF(INDEX('RAW DATA'!$M:$M,'Row Index'!W58)="",INDEX('RAW DATA'!$L:$L,'Row Index'!W58),INDEX('RAW DATA'!$M:$M,'Row Index'!W58)))</f>
        <v>52.7628746538084</v>
      </c>
      <c r="X10" s="17" t="n">
        <f aca="false">IF('Row Index'!X58="","✗",IF(INDEX('RAW DATA'!$M:$M,'Row Index'!X58)="",INDEX('RAW DATA'!$L:$L,'Row Index'!X58),INDEX('RAW DATA'!$M:$M,'Row Index'!X58)))</f>
        <v>54.7427847296328</v>
      </c>
      <c r="Y10" s="17" t="n">
        <f aca="false">IF('Row Index'!Y58="","✗",IF(INDEX('RAW DATA'!$M:$M,'Row Index'!Y58)="",INDEX('RAW DATA'!$L:$L,'Row Index'!Y58),INDEX('RAW DATA'!$M:$M,'Row Index'!Y58)))</f>
        <v>54.9980628922345</v>
      </c>
      <c r="Z10" s="18" t="n">
        <f aca="false">IF('Row Index'!Z58="","✗",IF(INDEX('RAW DATA'!$M:$M,'Row Index'!Z58)="",INDEX('RAW DATA'!$L:$L,'Row Index'!Z58),INDEX('RAW DATA'!$M:$M,'Row Index'!Z58)))</f>
        <v>57.7544132567071</v>
      </c>
      <c r="AA10" s="19" t="str">
        <f aca="false">IF('Row Index'!AA58="","⏳",IF(INDEX('RAW DATA'!$M:$M,'Row Index'!AA58)="",INDEX('RAW DATA'!$L:$L,'Row Index'!AA58),INDEX('RAW DATA'!$M:$M,'Row Index'!AA58)))</f>
        <v>⏳</v>
      </c>
      <c r="AB10" s="17" t="n">
        <f aca="false">IF('Row Index'!AB58="","✗",IF(INDEX('RAW DATA'!$M:$M,'Row Index'!AB58)="",INDEX('RAW DATA'!$L:$L,'Row Index'!AB58),INDEX('RAW DATA'!$M:$M,'Row Index'!AB58)))</f>
        <v>59.1969539861069</v>
      </c>
      <c r="AC10" s="17" t="n">
        <f aca="false">IF('Row Index'!AC58="","✗",IF(INDEX('RAW DATA'!$M:$M,'Row Index'!AC58)="",INDEX('RAW DATA'!$L:$L,'Row Index'!AC58),INDEX('RAW DATA'!$M:$M,'Row Index'!AC58)))</f>
        <v>62.6660812922984</v>
      </c>
      <c r="AD10" s="17" t="n">
        <f aca="false">IF('Row Index'!AD58="","✗",IF(INDEX('RAW DATA'!$M:$M,'Row Index'!AD58)="",INDEX('RAW DATA'!$L:$L,'Row Index'!AD58),INDEX('RAW DATA'!$M:$M,'Row Index'!AD58)))</f>
        <v>61.1665877846544</v>
      </c>
      <c r="AE10" s="17" t="n">
        <f aca="false">IF('Row Index'!AE58="","✗",IF(INDEX('RAW DATA'!$M:$M,'Row Index'!AE58)="",INDEX('RAW DATA'!$L:$L,'Row Index'!AE58),INDEX('RAW DATA'!$M:$M,'Row Index'!AE58)))</f>
        <v>61.9550413405822</v>
      </c>
      <c r="AF10" s="17" t="n">
        <f aca="false">IF('Row Index'!AF58="","✗",IF(INDEX('RAW DATA'!$M:$M,'Row Index'!AF58)="",INDEX('RAW DATA'!$L:$L,'Row Index'!AF58),INDEX('RAW DATA'!$M:$M,'Row Index'!AF58)))</f>
        <v>63.9325736347285</v>
      </c>
      <c r="AG10" s="17" t="n">
        <f aca="false">IF('Row Index'!AG58="","✗",IF(INDEX('RAW DATA'!$M:$M,'Row Index'!AG58)="",INDEX('RAW DATA'!$L:$L,'Row Index'!AG58),INDEX('RAW DATA'!$M:$M,'Row Index'!AG58)))</f>
        <v>66.8477375776328</v>
      </c>
      <c r="AH10" s="17" t="n">
        <f aca="false">IF('Row Index'!AH58="","✗",IF(INDEX('RAW DATA'!$M:$M,'Row Index'!AH58)="",INDEX('RAW DATA'!$L:$L,'Row Index'!AH58),INDEX('RAW DATA'!$M:$M,'Row Index'!AH58)))</f>
        <v>65.486225318716</v>
      </c>
      <c r="AI10" s="17" t="n">
        <f aca="false">IF('Row Index'!AI58="","✗",IF(INDEX('RAW DATA'!$M:$M,'Row Index'!AI58)="",INDEX('RAW DATA'!$L:$L,'Row Index'!AI58),INDEX('RAW DATA'!$M:$M,'Row Index'!AI58)))</f>
        <v>67.7688795881989</v>
      </c>
      <c r="AJ10" s="17" t="n">
        <f aca="false">IF('Row Index'!AJ58="","✗",IF(INDEX('RAW DATA'!$M:$M,'Row Index'!AJ58)="",INDEX('RAW DATA'!$L:$L,'Row Index'!AJ58),INDEX('RAW DATA'!$M:$M,'Row Index'!AJ58)))</f>
        <v>68.4664137773329</v>
      </c>
      <c r="AK10" s="17" t="n">
        <f aca="false">IF('Row Index'!AK58="","✗",IF(INDEX('RAW DATA'!$M:$M,'Row Index'!AK58)="",INDEX('RAW DATA'!$L:$L,'Row Index'!AK58),INDEX('RAW DATA'!$M:$M,'Row Index'!AK58)))</f>
        <v>68.1418837530495</v>
      </c>
      <c r="AL10" s="76" t="str">
        <f aca="false">IF('Row Index'!AL58="","–",IF(INDEX('RAW DATA'!$M:$M,'Row Index'!AL58)="",INDEX('RAW DATA'!$L:$L,'Row Index'!AL58),INDEX('RAW DATA'!$M:$M,'Row Index'!AL58)))</f>
        <v>–</v>
      </c>
      <c r="AM10" s="76" t="str">
        <f aca="false">IF('Row Index'!AM58="","–",IF(INDEX('RAW DATA'!$M:$M,'Row Index'!AM58)="",INDEX('RAW DATA'!$L:$L,'Row Index'!AM58),INDEX('RAW DATA'!$M:$M,'Row Index'!AM58)))</f>
        <v>–</v>
      </c>
      <c r="AN10" s="76" t="str">
        <f aca="false">IF('Row Index'!AN58="","–",IF(INDEX('RAW DATA'!$M:$M,'Row Index'!AN58)="",INDEX('RAW DATA'!$L:$L,'Row Index'!AN58),INDEX('RAW DATA'!$M:$M,'Row Index'!AN58)))</f>
        <v>–</v>
      </c>
      <c r="AO10" s="76" t="str">
        <f aca="false">IF('Row Index'!AO58="","–",IF(INDEX('RAW DATA'!$M:$M,'Row Index'!AO58)="",INDEX('RAW DATA'!$L:$L,'Row Index'!AO58),INDEX('RAW DATA'!$M:$M,'Row Index'!AO58)))</f>
        <v>–</v>
      </c>
      <c r="AP10" s="76" t="str">
        <f aca="false">IF('Row Index'!AP58="","–",IF(INDEX('RAW DATA'!$M:$M,'Row Index'!AP58)="",INDEX('RAW DATA'!$L:$L,'Row Index'!AP58),INDEX('RAW DATA'!$M:$M,'Row Index'!AP58)))</f>
        <v>–</v>
      </c>
      <c r="AQ10" s="76" t="str">
        <f aca="false">IF('Row Index'!AQ58="","–",IF(INDEX('RAW DATA'!$M:$M,'Row Index'!AQ58)="",INDEX('RAW DATA'!$L:$L,'Row Index'!AQ58),INDEX('RAW DATA'!$M:$M,'Row Index'!AQ58)))</f>
        <v>–</v>
      </c>
    </row>
    <row r="12" customFormat="false" ht="23.85" hidden="false" customHeight="false" outlineLevel="0" collapsed="false">
      <c r="A12" s="9" t="s">
        <v>5404</v>
      </c>
      <c r="B12" s="9" t="s">
        <v>5658</v>
      </c>
      <c r="C12" s="9" t="s">
        <v>147</v>
      </c>
      <c r="D12" s="9" t="s">
        <v>365</v>
      </c>
      <c r="E12" s="9" t="s">
        <v>497</v>
      </c>
      <c r="F12" s="9" t="s">
        <v>628</v>
      </c>
      <c r="G12" s="9" t="s">
        <v>763</v>
      </c>
      <c r="H12" s="9" t="s">
        <v>902</v>
      </c>
      <c r="I12" s="9" t="s">
        <v>1037</v>
      </c>
      <c r="J12" s="9" t="s">
        <v>1143</v>
      </c>
      <c r="K12" s="9" t="s">
        <v>1275</v>
      </c>
      <c r="L12" s="9" t="s">
        <v>1411</v>
      </c>
      <c r="M12" s="9" t="s">
        <v>1628</v>
      </c>
      <c r="N12" s="9" t="s">
        <v>1760</v>
      </c>
      <c r="O12" s="9" t="s">
        <v>1895</v>
      </c>
      <c r="P12" s="9" t="s">
        <v>2027</v>
      </c>
      <c r="Q12" s="9" t="s">
        <v>2154</v>
      </c>
      <c r="R12" s="9" t="s">
        <v>2285</v>
      </c>
      <c r="S12" s="9" t="s">
        <v>2413</v>
      </c>
      <c r="T12" s="9" t="s">
        <v>2544</v>
      </c>
      <c r="U12" s="9" t="s">
        <v>2676</v>
      </c>
      <c r="V12" s="9" t="s">
        <v>2806</v>
      </c>
      <c r="W12" s="9" t="s">
        <v>2933</v>
      </c>
      <c r="X12" s="9" t="s">
        <v>3066</v>
      </c>
      <c r="Y12" s="9" t="s">
        <v>3201</v>
      </c>
      <c r="Z12" s="9" t="s">
        <v>3330</v>
      </c>
      <c r="AA12" s="9" t="s">
        <v>5405</v>
      </c>
      <c r="AB12" s="9" t="s">
        <v>3465</v>
      </c>
      <c r="AC12" s="9" t="s">
        <v>3592</v>
      </c>
      <c r="AD12" s="9" t="s">
        <v>3719</v>
      </c>
      <c r="AE12" s="9" t="s">
        <v>3846</v>
      </c>
      <c r="AF12" s="9" t="s">
        <v>3975</v>
      </c>
      <c r="AG12" s="9" t="s">
        <v>4103</v>
      </c>
      <c r="AH12" s="9" t="s">
        <v>5406</v>
      </c>
      <c r="AI12" s="9" t="s">
        <v>4360</v>
      </c>
      <c r="AJ12" s="9" t="s">
        <v>4488</v>
      </c>
      <c r="AK12" s="9" t="s">
        <v>4617</v>
      </c>
      <c r="AL12" s="9" t="s">
        <v>4746</v>
      </c>
      <c r="AM12" s="9" t="s">
        <v>4855</v>
      </c>
      <c r="AN12" s="9" t="s">
        <v>4963</v>
      </c>
      <c r="AO12" s="9" t="s">
        <v>5072</v>
      </c>
      <c r="AP12" s="9" t="s">
        <v>5184</v>
      </c>
      <c r="AQ12" s="9" t="s">
        <v>5293</v>
      </c>
    </row>
    <row r="13" customFormat="false" ht="15" hidden="false" customHeight="false" outlineLevel="0" collapsed="false">
      <c r="A13" s="15" t="s">
        <v>336</v>
      </c>
      <c r="B13" s="16" t="s">
        <v>5658</v>
      </c>
      <c r="C13" s="17" t="n">
        <f aca="false">IF('Row Index'!C59="","✗",IF(INDEX('RAW DATA'!$M:$M,'Row Index'!C59)="",INDEX('RAW DATA'!$L:$L,'Row Index'!C59),INDEX('RAW DATA'!$M:$M,'Row Index'!C59)))</f>
        <v>45.303116632633</v>
      </c>
      <c r="D13" s="17" t="n">
        <f aca="false">IF('Row Index'!D59="","✗",IF(INDEX('RAW DATA'!$M:$M,'Row Index'!D59)="",INDEX('RAW DATA'!$L:$L,'Row Index'!D59),INDEX('RAW DATA'!$M:$M,'Row Index'!D59)))</f>
        <v>37.5586794039927</v>
      </c>
      <c r="E13" s="17" t="n">
        <f aca="false">IF('Row Index'!E59="","✗",IF(INDEX('RAW DATA'!$M:$M,'Row Index'!E59)="",INDEX('RAW DATA'!$L:$L,'Row Index'!E59),INDEX('RAW DATA'!$M:$M,'Row Index'!E59)))</f>
        <v>44.9703710351284</v>
      </c>
      <c r="F13" s="17" t="n">
        <f aca="false">IF('Row Index'!F59="","✗",IF(INDEX('RAW DATA'!$M:$M,'Row Index'!F59)="",INDEX('RAW DATA'!$L:$L,'Row Index'!F59),INDEX('RAW DATA'!$M:$M,'Row Index'!F59)))</f>
        <v>45.0244677816737</v>
      </c>
      <c r="G13" s="17" t="n">
        <f aca="false">IF('Row Index'!G59="","✗",IF(INDEX('RAW DATA'!$M:$M,'Row Index'!G59)="",INDEX('RAW DATA'!$L:$L,'Row Index'!G59),INDEX('RAW DATA'!$M:$M,'Row Index'!G59)))</f>
        <v>47.3445272862703</v>
      </c>
      <c r="H13" s="20" t="n">
        <f aca="false">IF('Row Index'!H59="","✗",IF(INDEX('RAW DATA'!$M:$M,'Row Index'!H59)="",INDEX('RAW DATA'!$L:$L,'Row Index'!H59),INDEX('RAW DATA'!$M:$M,'Row Index'!H59)))</f>
        <v>37.4645511982785</v>
      </c>
      <c r="I13" s="26" t="str">
        <f aca="false">IF('Row Index'!I59="","✗",IF(INDEX('RAW DATA'!$M:$M,'Row Index'!I59)="",INDEX('RAW DATA'!$L:$L,'Row Index'!I59),INDEX('RAW DATA'!$M:$M,'Row Index'!I59)))</f>
        <v>✗</v>
      </c>
      <c r="J13" s="17" t="n">
        <f aca="false">IF('Row Index'!J59="","✗",IF(INDEX('RAW DATA'!$M:$M,'Row Index'!J59)="",INDEX('RAW DATA'!$L:$L,'Row Index'!J59),INDEX('RAW DATA'!$M:$M,'Row Index'!J59)))</f>
        <v>48.5034963870492</v>
      </c>
      <c r="K13" s="17" t="n">
        <f aca="false">IF('Row Index'!K59="","✗",IF(INDEX('RAW DATA'!$M:$M,'Row Index'!K59)="",INDEX('RAW DATA'!$L:$L,'Row Index'!K59),INDEX('RAW DATA'!$M:$M,'Row Index'!K59)))</f>
        <v>48.6158586373987</v>
      </c>
      <c r="L13" s="17" t="n">
        <f aca="false">IF('Row Index'!L59="","✗",IF(INDEX('RAW DATA'!$M:$M,'Row Index'!L59)="",INDEX('RAW DATA'!$L:$L,'Row Index'!L59),INDEX('RAW DATA'!$M:$M,'Row Index'!L59)))</f>
        <v>41.2156402371587</v>
      </c>
      <c r="M13" s="21" t="n">
        <f aca="false">IF('Row Index'!M59="","✗",IF(INDEX('RAW DATA'!$M:$M,'Row Index'!M59)="",INDEX('RAW DATA'!$L:$L,'Row Index'!M59),INDEX('RAW DATA'!$M:$M,'Row Index'!M59)))</f>
        <v>47.6678772856489</v>
      </c>
      <c r="N13" s="25" t="n">
        <f aca="false">IF('Row Index'!N59="","✗",IF(INDEX('RAW DATA'!$M:$M,'Row Index'!N59)="",INDEX('RAW DATA'!$L:$L,'Row Index'!N59),INDEX('RAW DATA'!$M:$M,'Row Index'!N59)))</f>
        <v>46.276143615129</v>
      </c>
      <c r="O13" s="17" t="n">
        <f aca="false">IF('Row Index'!O59="","✗",IF(INDEX('RAW DATA'!$M:$M,'Row Index'!O59)="",INDEX('RAW DATA'!$L:$L,'Row Index'!O59),INDEX('RAW DATA'!$M:$M,'Row Index'!O59)))</f>
        <v>47.5591411681695</v>
      </c>
      <c r="P13" s="17" t="n">
        <f aca="false">IF('Row Index'!P59="","✗",IF(INDEX('RAW DATA'!$M:$M,'Row Index'!P59)="",INDEX('RAW DATA'!$L:$L,'Row Index'!P59),INDEX('RAW DATA'!$M:$M,'Row Index'!P59)))</f>
        <v>47.5994621310657</v>
      </c>
      <c r="Q13" s="17" t="n">
        <f aca="false">IF('Row Index'!Q59="","✗",IF(INDEX('RAW DATA'!$M:$M,'Row Index'!Q59)="",INDEX('RAW DATA'!$L:$L,'Row Index'!Q59),INDEX('RAW DATA'!$M:$M,'Row Index'!Q59)))</f>
        <v>49.3058387705461</v>
      </c>
      <c r="R13" s="18" t="n">
        <f aca="false">IF('Row Index'!R59="","✗",IF(INDEX('RAW DATA'!$M:$M,'Row Index'!R59)="",INDEX('RAW DATA'!$L:$L,'Row Index'!R59),INDEX('RAW DATA'!$M:$M,'Row Index'!R59)))</f>
        <v>49.1117043702928</v>
      </c>
      <c r="S13" s="17" t="n">
        <f aca="false">IF('Row Index'!S59="","✗",IF(INDEX('RAW DATA'!$M:$M,'Row Index'!S59)="",INDEX('RAW DATA'!$L:$L,'Row Index'!S59),INDEX('RAW DATA'!$M:$M,'Row Index'!S59)))</f>
        <v>50.730981562955</v>
      </c>
      <c r="T13" s="17" t="n">
        <f aca="false">IF('Row Index'!T59="","✗",IF(INDEX('RAW DATA'!$M:$M,'Row Index'!T59)="",INDEX('RAW DATA'!$L:$L,'Row Index'!T59),INDEX('RAW DATA'!$M:$M,'Row Index'!T59)))</f>
        <v>51.3586835915837</v>
      </c>
      <c r="U13" s="17" t="n">
        <f aca="false">IF('Row Index'!U59="","✗",IF(INDEX('RAW DATA'!$M:$M,'Row Index'!U59)="",INDEX('RAW DATA'!$L:$L,'Row Index'!U59),INDEX('RAW DATA'!$M:$M,'Row Index'!U59)))</f>
        <v>52.8704539039622</v>
      </c>
      <c r="V13" s="17" t="n">
        <f aca="false">IF('Row Index'!V59="","✗",IF(INDEX('RAW DATA'!$M:$M,'Row Index'!V59)="",INDEX('RAW DATA'!$L:$L,'Row Index'!V59),INDEX('RAW DATA'!$M:$M,'Row Index'!V59)))</f>
        <v>54.63103490973</v>
      </c>
      <c r="W13" s="17" t="n">
        <f aca="false">IF('Row Index'!W59="","✗",IF(INDEX('RAW DATA'!$M:$M,'Row Index'!W59)="",INDEX('RAW DATA'!$L:$L,'Row Index'!W59),INDEX('RAW DATA'!$M:$M,'Row Index'!W59)))</f>
        <v>57.5869688791809</v>
      </c>
      <c r="X13" s="17" t="n">
        <f aca="false">IF('Row Index'!X59="","✗",IF(INDEX('RAW DATA'!$M:$M,'Row Index'!X59)="",INDEX('RAW DATA'!$L:$L,'Row Index'!X59),INDEX('RAW DATA'!$M:$M,'Row Index'!X59)))</f>
        <v>58.2376835627245</v>
      </c>
      <c r="Y13" s="17" t="n">
        <f aca="false">IF('Row Index'!Y59="","✗",IF(INDEX('RAW DATA'!$M:$M,'Row Index'!Y59)="",INDEX('RAW DATA'!$L:$L,'Row Index'!Y59),INDEX('RAW DATA'!$M:$M,'Row Index'!Y59)))</f>
        <v>57.9586687871535</v>
      </c>
      <c r="Z13" s="18" t="n">
        <f aca="false">IF('Row Index'!Z59="","✗",IF(INDEX('RAW DATA'!$M:$M,'Row Index'!Z59)="",INDEX('RAW DATA'!$L:$L,'Row Index'!Z59),INDEX('RAW DATA'!$M:$M,'Row Index'!Z59)))</f>
        <v>60.2859426600242</v>
      </c>
      <c r="AA13" s="19" t="str">
        <f aca="false">IF('Row Index'!AA59="","⏳",IF(INDEX('RAW DATA'!$M:$M,'Row Index'!AA59)="",INDEX('RAW DATA'!$L:$L,'Row Index'!AA59),INDEX('RAW DATA'!$M:$M,'Row Index'!AA59)))</f>
        <v>⏳</v>
      </c>
      <c r="AB13" s="17" t="n">
        <f aca="false">IF('Row Index'!AB59="","✗",IF(INDEX('RAW DATA'!$M:$M,'Row Index'!AB59)="",INDEX('RAW DATA'!$L:$L,'Row Index'!AB59),INDEX('RAW DATA'!$M:$M,'Row Index'!AB59)))</f>
        <v>60.0196034518355</v>
      </c>
      <c r="AC13" s="17" t="n">
        <f aca="false">IF('Row Index'!AC59="","✗",IF(INDEX('RAW DATA'!$M:$M,'Row Index'!AC59)="",INDEX('RAW DATA'!$L:$L,'Row Index'!AC59),INDEX('RAW DATA'!$M:$M,'Row Index'!AC59)))</f>
        <v>63.366351447921</v>
      </c>
      <c r="AD13" s="17" t="n">
        <f aca="false">IF('Row Index'!AD59="","✗",IF(INDEX('RAW DATA'!$M:$M,'Row Index'!AD59)="",INDEX('RAW DATA'!$L:$L,'Row Index'!AD59),INDEX('RAW DATA'!$M:$M,'Row Index'!AD59)))</f>
        <v>62.864224545763</v>
      </c>
      <c r="AE13" s="17" t="n">
        <f aca="false">IF('Row Index'!AE59="","✗",IF(INDEX('RAW DATA'!$M:$M,'Row Index'!AE59)="",INDEX('RAW DATA'!$L:$L,'Row Index'!AE59),INDEX('RAW DATA'!$M:$M,'Row Index'!AE59)))</f>
        <v>64.8891484952054</v>
      </c>
      <c r="AF13" s="17" t="n">
        <f aca="false">IF('Row Index'!AF59="","✗",IF(INDEX('RAW DATA'!$M:$M,'Row Index'!AF59)="",INDEX('RAW DATA'!$L:$L,'Row Index'!AF59),INDEX('RAW DATA'!$M:$M,'Row Index'!AF59)))</f>
        <v>66.1832775908622</v>
      </c>
      <c r="AG13" s="17" t="n">
        <f aca="false">IF('Row Index'!AG59="","✗",IF(INDEX('RAW DATA'!$M:$M,'Row Index'!AG59)="",INDEX('RAW DATA'!$L:$L,'Row Index'!AG59),INDEX('RAW DATA'!$M:$M,'Row Index'!AG59)))</f>
        <v>68.7069453703496</v>
      </c>
      <c r="AH13" s="17" t="n">
        <f aca="false">IF('Row Index'!AH59="","✗",IF(INDEX('RAW DATA'!$M:$M,'Row Index'!AH59)="",INDEX('RAW DATA'!$L:$L,'Row Index'!AH59),INDEX('RAW DATA'!$M:$M,'Row Index'!AH59)))</f>
        <v>66.2054288822158</v>
      </c>
      <c r="AI13" s="17" t="n">
        <f aca="false">IF('Row Index'!AI59="","✗",IF(INDEX('RAW DATA'!$M:$M,'Row Index'!AI59)="",INDEX('RAW DATA'!$L:$L,'Row Index'!AI59),INDEX('RAW DATA'!$M:$M,'Row Index'!AI59)))</f>
        <v>69.6581615644994</v>
      </c>
      <c r="AJ13" s="17" t="n">
        <f aca="false">IF('Row Index'!AJ59="","✗",IF(INDEX('RAW DATA'!$M:$M,'Row Index'!AJ59)="",INDEX('RAW DATA'!$L:$L,'Row Index'!AJ59),INDEX('RAW DATA'!$M:$M,'Row Index'!AJ59)))</f>
        <v>68.7811297797199</v>
      </c>
      <c r="AK13" s="17" t="n">
        <f aca="false">IF('Row Index'!AK59="","✗",IF(INDEX('RAW DATA'!$M:$M,'Row Index'!AK59)="",INDEX('RAW DATA'!$L:$L,'Row Index'!AK59),INDEX('RAW DATA'!$M:$M,'Row Index'!AK59)))</f>
        <v>68.4204274261559</v>
      </c>
      <c r="AL13" s="76" t="str">
        <f aca="false">IF('Row Index'!AL59="","–",IF(INDEX('RAW DATA'!$M:$M,'Row Index'!AL59)="",INDEX('RAW DATA'!$L:$L,'Row Index'!AL59),INDEX('RAW DATA'!$M:$M,'Row Index'!AL59)))</f>
        <v>–</v>
      </c>
      <c r="AM13" s="76" t="str">
        <f aca="false">IF('Row Index'!AM59="","–",IF(INDEX('RAW DATA'!$M:$M,'Row Index'!AM59)="",INDEX('RAW DATA'!$L:$L,'Row Index'!AM59),INDEX('RAW DATA'!$M:$M,'Row Index'!AM59)))</f>
        <v>–</v>
      </c>
      <c r="AN13" s="76" t="str">
        <f aca="false">IF('Row Index'!AN59="","–",IF(INDEX('RAW DATA'!$M:$M,'Row Index'!AN59)="",INDEX('RAW DATA'!$L:$L,'Row Index'!AN59),INDEX('RAW DATA'!$M:$M,'Row Index'!AN59)))</f>
        <v>–</v>
      </c>
      <c r="AO13" s="76" t="str">
        <f aca="false">IF('Row Index'!AO59="","–",IF(INDEX('RAW DATA'!$M:$M,'Row Index'!AO59)="",INDEX('RAW DATA'!$L:$L,'Row Index'!AO59),INDEX('RAW DATA'!$M:$M,'Row Index'!AO59)))</f>
        <v>–</v>
      </c>
      <c r="AP13" s="76" t="str">
        <f aca="false">IF('Row Index'!AP59="","–",IF(INDEX('RAW DATA'!$M:$M,'Row Index'!AP59)="",INDEX('RAW DATA'!$L:$L,'Row Index'!AP59),INDEX('RAW DATA'!$M:$M,'Row Index'!AP59)))</f>
        <v>–</v>
      </c>
      <c r="AQ13" s="76" t="str">
        <f aca="false">IF('Row Index'!AQ59="","–",IF(INDEX('RAW DATA'!$M:$M,'Row Index'!AQ59)="",INDEX('RAW DATA'!$L:$L,'Row Index'!AQ59),INDEX('RAW DATA'!$M:$M,'Row Index'!AQ59)))</f>
        <v>–</v>
      </c>
    </row>
    <row r="14" customFormat="false" ht="15" hidden="false" customHeight="false" outlineLevel="0" collapsed="false">
      <c r="A14" s="15" t="s">
        <v>339</v>
      </c>
      <c r="B14" s="16" t="s">
        <v>5658</v>
      </c>
      <c r="C14" s="17" t="n">
        <f aca="false">IF('Row Index'!C60="","✗",IF(INDEX('RAW DATA'!$M:$M,'Row Index'!C60)="",INDEX('RAW DATA'!$L:$L,'Row Index'!C60),INDEX('RAW DATA'!$M:$M,'Row Index'!C60)))</f>
        <v>39.4628867960172</v>
      </c>
      <c r="D14" s="17" t="n">
        <f aca="false">IF('Row Index'!D60="","✗",IF(INDEX('RAW DATA'!$M:$M,'Row Index'!D60)="",INDEX('RAW DATA'!$L:$L,'Row Index'!D60),INDEX('RAW DATA'!$M:$M,'Row Index'!D60)))</f>
        <v>36.6837742922805</v>
      </c>
      <c r="E14" s="17" t="n">
        <f aca="false">IF('Row Index'!E60="","✗",IF(INDEX('RAW DATA'!$M:$M,'Row Index'!E60)="",INDEX('RAW DATA'!$L:$L,'Row Index'!E60),INDEX('RAW DATA'!$M:$M,'Row Index'!E60)))</f>
        <v>37.6050605131139</v>
      </c>
      <c r="F14" s="17" t="n">
        <f aca="false">IF('Row Index'!F60="","✗",IF(INDEX('RAW DATA'!$M:$M,'Row Index'!F60)="",INDEX('RAW DATA'!$L:$L,'Row Index'!F60),INDEX('RAW DATA'!$M:$M,'Row Index'!F60)))</f>
        <v>38.0126240014322</v>
      </c>
      <c r="G14" s="17" t="n">
        <f aca="false">IF('Row Index'!G60="","✗",IF(INDEX('RAW DATA'!$M:$M,'Row Index'!G60)="",INDEX('RAW DATA'!$L:$L,'Row Index'!G60),INDEX('RAW DATA'!$M:$M,'Row Index'!G60)))</f>
        <v>42.1727744161368</v>
      </c>
      <c r="H14" s="17" t="n">
        <f aca="false">IF('Row Index'!H60="","✗",IF(INDEX('RAW DATA'!$M:$M,'Row Index'!H60)="",INDEX('RAW DATA'!$L:$L,'Row Index'!H60),INDEX('RAW DATA'!$M:$M,'Row Index'!H60)))</f>
        <v>34.4989334679379</v>
      </c>
      <c r="I14" s="26" t="str">
        <f aca="false">IF('Row Index'!I60="","✗",IF(INDEX('RAW DATA'!$M:$M,'Row Index'!I60)="",INDEX('RAW DATA'!$L:$L,'Row Index'!I60),INDEX('RAW DATA'!$M:$M,'Row Index'!I60)))</f>
        <v>✗</v>
      </c>
      <c r="J14" s="17" t="n">
        <f aca="false">IF('Row Index'!J60="","✗",IF(INDEX('RAW DATA'!$M:$M,'Row Index'!J60)="",INDEX('RAW DATA'!$L:$L,'Row Index'!J60),INDEX('RAW DATA'!$M:$M,'Row Index'!J60)))</f>
        <v>43.5301792446272</v>
      </c>
      <c r="K14" s="17" t="n">
        <f aca="false">IF('Row Index'!K60="","✗",IF(INDEX('RAW DATA'!$M:$M,'Row Index'!K60)="",INDEX('RAW DATA'!$L:$L,'Row Index'!K60),INDEX('RAW DATA'!$M:$M,'Row Index'!K60)))</f>
        <v>42.8570438593378</v>
      </c>
      <c r="L14" s="17" t="n">
        <f aca="false">IF('Row Index'!L60="","✗",IF(INDEX('RAW DATA'!$M:$M,'Row Index'!L60)="",INDEX('RAW DATA'!$L:$L,'Row Index'!L60),INDEX('RAW DATA'!$M:$M,'Row Index'!L60)))</f>
        <v>37.3674696884736</v>
      </c>
      <c r="M14" s="17" t="n">
        <f aca="false">IF('Row Index'!M60="","✗",IF(INDEX('RAW DATA'!$M:$M,'Row Index'!M60)="",INDEX('RAW DATA'!$L:$L,'Row Index'!M60),INDEX('RAW DATA'!$M:$M,'Row Index'!M60)))</f>
        <v>45.3277786509923</v>
      </c>
      <c r="N14" s="17" t="n">
        <f aca="false">IF('Row Index'!N60="","✗",IF(INDEX('RAW DATA'!$M:$M,'Row Index'!N60)="",INDEX('RAW DATA'!$L:$L,'Row Index'!N60),INDEX('RAW DATA'!$M:$M,'Row Index'!N60)))</f>
        <v>43.0765100745945</v>
      </c>
      <c r="O14" s="17" t="n">
        <f aca="false">IF('Row Index'!O60="","✗",IF(INDEX('RAW DATA'!$M:$M,'Row Index'!O60)="",INDEX('RAW DATA'!$L:$L,'Row Index'!O60),INDEX('RAW DATA'!$M:$M,'Row Index'!O60)))</f>
        <v>44.3685186190738</v>
      </c>
      <c r="P14" s="17" t="n">
        <f aca="false">IF('Row Index'!P60="","✗",IF(INDEX('RAW DATA'!$M:$M,'Row Index'!P60)="",INDEX('RAW DATA'!$L:$L,'Row Index'!P60),INDEX('RAW DATA'!$M:$M,'Row Index'!P60)))</f>
        <v>43.7273848025793</v>
      </c>
      <c r="Q14" s="17" t="n">
        <f aca="false">IF('Row Index'!Q60="","✗",IF(INDEX('RAW DATA'!$M:$M,'Row Index'!Q60)="",INDEX('RAW DATA'!$L:$L,'Row Index'!Q60),INDEX('RAW DATA'!$M:$M,'Row Index'!Q60)))</f>
        <v>45.7755495431551</v>
      </c>
      <c r="R14" s="18" t="n">
        <f aca="false">IF('Row Index'!R60="","✗",IF(INDEX('RAW DATA'!$M:$M,'Row Index'!R60)="",INDEX('RAW DATA'!$L:$L,'Row Index'!R60),INDEX('RAW DATA'!$M:$M,'Row Index'!R60)))</f>
        <v>46.0578519895687</v>
      </c>
      <c r="S14" s="17" t="n">
        <f aca="false">IF('Row Index'!S60="","✗",IF(INDEX('RAW DATA'!$M:$M,'Row Index'!S60)="",INDEX('RAW DATA'!$L:$L,'Row Index'!S60),INDEX('RAW DATA'!$M:$M,'Row Index'!S60)))</f>
        <v>46.8518148025116</v>
      </c>
      <c r="T14" s="17" t="n">
        <f aca="false">IF('Row Index'!T60="","✗",IF(INDEX('RAW DATA'!$M:$M,'Row Index'!T60)="",INDEX('RAW DATA'!$L:$L,'Row Index'!T60),INDEX('RAW DATA'!$M:$M,'Row Index'!T60)))</f>
        <v>49.1745747112898</v>
      </c>
      <c r="U14" s="17" t="n">
        <f aca="false">IF('Row Index'!U60="","✗",IF(INDEX('RAW DATA'!$M:$M,'Row Index'!U60)="",INDEX('RAW DATA'!$L:$L,'Row Index'!U60),INDEX('RAW DATA'!$M:$M,'Row Index'!U60)))</f>
        <v>49.4183849585485</v>
      </c>
      <c r="V14" s="17" t="n">
        <f aca="false">IF('Row Index'!V60="","✗",IF(INDEX('RAW DATA'!$M:$M,'Row Index'!V60)="",INDEX('RAW DATA'!$L:$L,'Row Index'!V60),INDEX('RAW DATA'!$M:$M,'Row Index'!V60)))</f>
        <v>50.8451389580402</v>
      </c>
      <c r="W14" s="17" t="n">
        <f aca="false">IF('Row Index'!W60="","✗",IF(INDEX('RAW DATA'!$M:$M,'Row Index'!W60)="",INDEX('RAW DATA'!$L:$L,'Row Index'!W60),INDEX('RAW DATA'!$M:$M,'Row Index'!W60)))</f>
        <v>52.6979649670359</v>
      </c>
      <c r="X14" s="17" t="n">
        <f aca="false">IF('Row Index'!X60="","✗",IF(INDEX('RAW DATA'!$M:$M,'Row Index'!X60)="",INDEX('RAW DATA'!$L:$L,'Row Index'!X60),INDEX('RAW DATA'!$M:$M,'Row Index'!X60)))</f>
        <v>54.2391805629582</v>
      </c>
      <c r="Y14" s="17" t="n">
        <f aca="false">IF('Row Index'!Y60="","✗",IF(INDEX('RAW DATA'!$M:$M,'Row Index'!Y60)="",INDEX('RAW DATA'!$L:$L,'Row Index'!Y60),INDEX('RAW DATA'!$M:$M,'Row Index'!Y60)))</f>
        <v>52.651710531832</v>
      </c>
      <c r="Z14" s="18" t="n">
        <f aca="false">IF('Row Index'!Z60="","✗",IF(INDEX('RAW DATA'!$M:$M,'Row Index'!Z60)="",INDEX('RAW DATA'!$L:$L,'Row Index'!Z60),INDEX('RAW DATA'!$M:$M,'Row Index'!Z60)))</f>
        <v>54.8551469849509</v>
      </c>
      <c r="AA14" s="19" t="str">
        <f aca="false">IF('Row Index'!AA60="","⏳",IF(INDEX('RAW DATA'!$M:$M,'Row Index'!AA60)="",INDEX('RAW DATA'!$L:$L,'Row Index'!AA60),INDEX('RAW DATA'!$M:$M,'Row Index'!AA60)))</f>
        <v>⏳</v>
      </c>
      <c r="AB14" s="17" t="n">
        <f aca="false">IF('Row Index'!AB60="","✗",IF(INDEX('RAW DATA'!$M:$M,'Row Index'!AB60)="",INDEX('RAW DATA'!$L:$L,'Row Index'!AB60),INDEX('RAW DATA'!$M:$M,'Row Index'!AB60)))</f>
        <v>58.4157858211163</v>
      </c>
      <c r="AC14" s="17" t="n">
        <f aca="false">IF('Row Index'!AC60="","✗",IF(INDEX('RAW DATA'!$M:$M,'Row Index'!AC60)="",INDEX('RAW DATA'!$L:$L,'Row Index'!AC60),INDEX('RAW DATA'!$M:$M,'Row Index'!AC60)))</f>
        <v>61.1404611475206</v>
      </c>
      <c r="AD14" s="17" t="n">
        <f aca="false">IF('Row Index'!AD60="","✗",IF(INDEX('RAW DATA'!$M:$M,'Row Index'!AD60)="",INDEX('RAW DATA'!$L:$L,'Row Index'!AD60),INDEX('RAW DATA'!$M:$M,'Row Index'!AD60)))</f>
        <v>59.5406653248572</v>
      </c>
      <c r="AE14" s="17" t="n">
        <f aca="false">IF('Row Index'!AE60="","✗",IF(INDEX('RAW DATA'!$M:$M,'Row Index'!AE60)="",INDEX('RAW DATA'!$L:$L,'Row Index'!AE60),INDEX('RAW DATA'!$M:$M,'Row Index'!AE60)))</f>
        <v>61.9717960050785</v>
      </c>
      <c r="AF14" s="17" t="n">
        <f aca="false">IF('Row Index'!AF60="","✗",IF(INDEX('RAW DATA'!$M:$M,'Row Index'!AF60)="",INDEX('RAW DATA'!$L:$L,'Row Index'!AF60),INDEX('RAW DATA'!$M:$M,'Row Index'!AF60)))</f>
        <v>64.1161021624732</v>
      </c>
      <c r="AG14" s="17" t="n">
        <f aca="false">IF('Row Index'!AG60="","✗",IF(INDEX('RAW DATA'!$M:$M,'Row Index'!AG60)="",INDEX('RAW DATA'!$L:$L,'Row Index'!AG60),INDEX('RAW DATA'!$M:$M,'Row Index'!AG60)))</f>
        <v>66.4893225680252</v>
      </c>
      <c r="AH14" s="17" t="n">
        <f aca="false">IF('Row Index'!AH60="","✗",IF(INDEX('RAW DATA'!$M:$M,'Row Index'!AH60)="",INDEX('RAW DATA'!$L:$L,'Row Index'!AH60),INDEX('RAW DATA'!$M:$M,'Row Index'!AH60)))</f>
        <v>64.4849669190495</v>
      </c>
      <c r="AI14" s="17" t="n">
        <f aca="false">IF('Row Index'!AI60="","✗",IF(INDEX('RAW DATA'!$M:$M,'Row Index'!AI60)="",INDEX('RAW DATA'!$L:$L,'Row Index'!AI60),INDEX('RAW DATA'!$M:$M,'Row Index'!AI60)))</f>
        <v>68.0616526824714</v>
      </c>
      <c r="AJ14" s="17" t="n">
        <f aca="false">IF('Row Index'!AJ60="","✗",IF(INDEX('RAW DATA'!$M:$M,'Row Index'!AJ60)="",INDEX('RAW DATA'!$L:$L,'Row Index'!AJ60),INDEX('RAW DATA'!$M:$M,'Row Index'!AJ60)))</f>
        <v>67.4802733557093</v>
      </c>
      <c r="AK14" s="17" t="n">
        <f aca="false">IF('Row Index'!AK60="","✗",IF(INDEX('RAW DATA'!$M:$M,'Row Index'!AK60)="",INDEX('RAW DATA'!$L:$L,'Row Index'!AK60),INDEX('RAW DATA'!$M:$M,'Row Index'!AK60)))</f>
        <v>67.0858674017052</v>
      </c>
      <c r="AL14" s="76" t="str">
        <f aca="false">IF('Row Index'!AL60="","–",IF(INDEX('RAW DATA'!$M:$M,'Row Index'!AL60)="",INDEX('RAW DATA'!$L:$L,'Row Index'!AL60),INDEX('RAW DATA'!$M:$M,'Row Index'!AL60)))</f>
        <v>–</v>
      </c>
      <c r="AM14" s="76" t="str">
        <f aca="false">IF('Row Index'!AM60="","–",IF(INDEX('RAW DATA'!$M:$M,'Row Index'!AM60)="",INDEX('RAW DATA'!$L:$L,'Row Index'!AM60),INDEX('RAW DATA'!$M:$M,'Row Index'!AM60)))</f>
        <v>–</v>
      </c>
      <c r="AN14" s="76" t="str">
        <f aca="false">IF('Row Index'!AN60="","–",IF(INDEX('RAW DATA'!$M:$M,'Row Index'!AN60)="",INDEX('RAW DATA'!$L:$L,'Row Index'!AN60),INDEX('RAW DATA'!$M:$M,'Row Index'!AN60)))</f>
        <v>–</v>
      </c>
      <c r="AO14" s="76" t="str">
        <f aca="false">IF('Row Index'!AO60="","–",IF(INDEX('RAW DATA'!$M:$M,'Row Index'!AO60)="",INDEX('RAW DATA'!$L:$L,'Row Index'!AO60),INDEX('RAW DATA'!$M:$M,'Row Index'!AO60)))</f>
        <v>–</v>
      </c>
      <c r="AP14" s="76" t="str">
        <f aca="false">IF('Row Index'!AP60="","–",IF(INDEX('RAW DATA'!$M:$M,'Row Index'!AP60)="",INDEX('RAW DATA'!$L:$L,'Row Index'!AP60),INDEX('RAW DATA'!$M:$M,'Row Index'!AP60)))</f>
        <v>–</v>
      </c>
      <c r="AQ14" s="76" t="str">
        <f aca="false">IF('Row Index'!AQ60="","–",IF(INDEX('RAW DATA'!$M:$M,'Row Index'!AQ60)="",INDEX('RAW DATA'!$L:$L,'Row Index'!AQ60),INDEX('RAW DATA'!$M:$M,'Row Index'!AQ60)))</f>
        <v>–</v>
      </c>
    </row>
    <row r="15" customFormat="false" ht="15" hidden="false" customHeight="false" outlineLevel="0" collapsed="false">
      <c r="A15" s="15" t="s">
        <v>342</v>
      </c>
      <c r="B15" s="16" t="s">
        <v>5658</v>
      </c>
      <c r="C15" s="22" t="n">
        <f aca="false">IF('Row Index'!C61="","✗",IF(INDEX('RAW DATA'!$M:$M,'Row Index'!C61)="",INDEX('RAW DATA'!$L:$L,'Row Index'!C61),INDEX('RAW DATA'!$M:$M,'Row Index'!C61)))</f>
        <v>41.1078561190508</v>
      </c>
      <c r="D15" s="17" t="n">
        <f aca="false">IF('Row Index'!D61="","✗",IF(INDEX('RAW DATA'!$M:$M,'Row Index'!D61)="",INDEX('RAW DATA'!$L:$L,'Row Index'!D61),INDEX('RAW DATA'!$M:$M,'Row Index'!D61)))</f>
        <v>38.2406735418263</v>
      </c>
      <c r="E15" s="17" t="n">
        <f aca="false">IF('Row Index'!E61="","✗",IF(INDEX('RAW DATA'!$M:$M,'Row Index'!E61)="",INDEX('RAW DATA'!$L:$L,'Row Index'!E61),INDEX('RAW DATA'!$M:$M,'Row Index'!E61)))</f>
        <v>39.6717954653669</v>
      </c>
      <c r="F15" s="23" t="n">
        <f aca="false">IF('Row Index'!F61="","✗",IF(INDEX('RAW DATA'!$M:$M,'Row Index'!F61)="",INDEX('RAW DATA'!$L:$L,'Row Index'!F61),INDEX('RAW DATA'!$M:$M,'Row Index'!F61)))</f>
        <v>40.5311509744319</v>
      </c>
      <c r="G15" s="22" t="n">
        <f aca="false">IF('Row Index'!G61="","✗",IF(INDEX('RAW DATA'!$M:$M,'Row Index'!G61)="",INDEX('RAW DATA'!$L:$L,'Row Index'!G61),INDEX('RAW DATA'!$M:$M,'Row Index'!G61)))</f>
        <v>42.7575963074243</v>
      </c>
      <c r="H15" s="17" t="n">
        <f aca="false">IF('Row Index'!H61="","✗",IF(INDEX('RAW DATA'!$M:$M,'Row Index'!H61)="",INDEX('RAW DATA'!$L:$L,'Row Index'!H61),INDEX('RAW DATA'!$M:$M,'Row Index'!H61)))</f>
        <v>36.7449630013654</v>
      </c>
      <c r="I15" s="26" t="str">
        <f aca="false">IF('Row Index'!I61="","✗",IF(INDEX('RAW DATA'!$M:$M,'Row Index'!I61)="",INDEX('RAW DATA'!$L:$L,'Row Index'!I61),INDEX('RAW DATA'!$M:$M,'Row Index'!I61)))</f>
        <v>✗</v>
      </c>
      <c r="J15" s="17" t="n">
        <f aca="false">IF('Row Index'!J61="","✗",IF(INDEX('RAW DATA'!$M:$M,'Row Index'!J61)="",INDEX('RAW DATA'!$L:$L,'Row Index'!J61),INDEX('RAW DATA'!$M:$M,'Row Index'!J61)))</f>
        <v>42.7537245086959</v>
      </c>
      <c r="K15" s="17" t="n">
        <f aca="false">IF('Row Index'!K61="","✗",IF(INDEX('RAW DATA'!$M:$M,'Row Index'!K61)="",INDEX('RAW DATA'!$L:$L,'Row Index'!K61),INDEX('RAW DATA'!$M:$M,'Row Index'!K61)))</f>
        <v>42.3936949002556</v>
      </c>
      <c r="L15" s="17" t="n">
        <f aca="false">IF('Row Index'!L61="","✗",IF(INDEX('RAW DATA'!$M:$M,'Row Index'!L61)="",INDEX('RAW DATA'!$L:$L,'Row Index'!L61),INDEX('RAW DATA'!$M:$M,'Row Index'!L61)))</f>
        <v>38.2953162917511</v>
      </c>
      <c r="M15" s="17" t="n">
        <f aca="false">IF('Row Index'!M61="","✗",IF(INDEX('RAW DATA'!$M:$M,'Row Index'!M61)="",INDEX('RAW DATA'!$L:$L,'Row Index'!M61),INDEX('RAW DATA'!$M:$M,'Row Index'!M61)))</f>
        <v>44.0392687058295</v>
      </c>
      <c r="N15" s="17" t="n">
        <f aca="false">IF('Row Index'!N61="","✗",IF(INDEX('RAW DATA'!$M:$M,'Row Index'!N61)="",INDEX('RAW DATA'!$L:$L,'Row Index'!N61),INDEX('RAW DATA'!$M:$M,'Row Index'!N61)))</f>
        <v>42.8382991101617</v>
      </c>
      <c r="O15" s="17" t="n">
        <f aca="false">IF('Row Index'!O61="","✗",IF(INDEX('RAW DATA'!$M:$M,'Row Index'!O61)="",INDEX('RAW DATA'!$L:$L,'Row Index'!O61),INDEX('RAW DATA'!$M:$M,'Row Index'!O61)))</f>
        <v>42.9470955861401</v>
      </c>
      <c r="P15" s="17" t="n">
        <f aca="false">IF('Row Index'!P61="","✗",IF(INDEX('RAW DATA'!$M:$M,'Row Index'!P61)="",INDEX('RAW DATA'!$L:$L,'Row Index'!P61),INDEX('RAW DATA'!$M:$M,'Row Index'!P61)))</f>
        <v>43.7779026402605</v>
      </c>
      <c r="Q15" s="17" t="n">
        <f aca="false">IF('Row Index'!Q61="","✗",IF(INDEX('RAW DATA'!$M:$M,'Row Index'!Q61)="",INDEX('RAW DATA'!$L:$L,'Row Index'!Q61),INDEX('RAW DATA'!$M:$M,'Row Index'!Q61)))</f>
        <v>44.8474778939261</v>
      </c>
      <c r="R15" s="18" t="n">
        <f aca="false">IF('Row Index'!R61="","✗",IF(INDEX('RAW DATA'!$M:$M,'Row Index'!R61)="",INDEX('RAW DATA'!$L:$L,'Row Index'!R61),INDEX('RAW DATA'!$M:$M,'Row Index'!R61)))</f>
        <v>45.59965838713</v>
      </c>
      <c r="S15" s="17" t="n">
        <f aca="false">IF('Row Index'!S61="","✗",IF(INDEX('RAW DATA'!$M:$M,'Row Index'!S61)="",INDEX('RAW DATA'!$L:$L,'Row Index'!S61),INDEX('RAW DATA'!$M:$M,'Row Index'!S61)))</f>
        <v>46.1263265367979</v>
      </c>
      <c r="T15" s="17" t="n">
        <f aca="false">IF('Row Index'!T61="","✗",IF(INDEX('RAW DATA'!$M:$M,'Row Index'!T61)="",INDEX('RAW DATA'!$L:$L,'Row Index'!T61),INDEX('RAW DATA'!$M:$M,'Row Index'!T61)))</f>
        <v>45.3641298978859</v>
      </c>
      <c r="U15" s="17" t="n">
        <f aca="false">IF('Row Index'!U61="","✗",IF(INDEX('RAW DATA'!$M:$M,'Row Index'!U61)="",INDEX('RAW DATA'!$L:$L,'Row Index'!U61),INDEX('RAW DATA'!$M:$M,'Row Index'!U61)))</f>
        <v>47.474481236471</v>
      </c>
      <c r="V15" s="17" t="n">
        <f aca="false">IF('Row Index'!V61="","✗",IF(INDEX('RAW DATA'!$M:$M,'Row Index'!V61)="",INDEX('RAW DATA'!$L:$L,'Row Index'!V61),INDEX('RAW DATA'!$M:$M,'Row Index'!V61)))</f>
        <v>48.9602368455364</v>
      </c>
      <c r="W15" s="17" t="n">
        <f aca="false">IF('Row Index'!W61="","✗",IF(INDEX('RAW DATA'!$M:$M,'Row Index'!W61)="",INDEX('RAW DATA'!$L:$L,'Row Index'!W61),INDEX('RAW DATA'!$M:$M,'Row Index'!W61)))</f>
        <v>49.8166835566749</v>
      </c>
      <c r="X15" s="17" t="n">
        <f aca="false">IF('Row Index'!X61="","✗",IF(INDEX('RAW DATA'!$M:$M,'Row Index'!X61)="",INDEX('RAW DATA'!$L:$L,'Row Index'!X61),INDEX('RAW DATA'!$M:$M,'Row Index'!X61)))</f>
        <v>51.940310644397</v>
      </c>
      <c r="Y15" s="17" t="n">
        <f aca="false">IF('Row Index'!Y61="","✗",IF(INDEX('RAW DATA'!$M:$M,'Row Index'!Y61)="",INDEX('RAW DATA'!$L:$L,'Row Index'!Y61),INDEX('RAW DATA'!$M:$M,'Row Index'!Y61)))</f>
        <v>50.4590095274196</v>
      </c>
      <c r="Z15" s="18" t="n">
        <f aca="false">IF('Row Index'!Z61="","✗",IF(INDEX('RAW DATA'!$M:$M,'Row Index'!Z61)="",INDEX('RAW DATA'!$L:$L,'Row Index'!Z61),INDEX('RAW DATA'!$M:$M,'Row Index'!Z61)))</f>
        <v>55.8537581573172</v>
      </c>
      <c r="AA15" s="19" t="str">
        <f aca="false">IF('Row Index'!AA61="","⏳",IF(INDEX('RAW DATA'!$M:$M,'Row Index'!AA61)="",INDEX('RAW DATA'!$L:$L,'Row Index'!AA61),INDEX('RAW DATA'!$M:$M,'Row Index'!AA61)))</f>
        <v>⏳</v>
      </c>
      <c r="AB15" s="17" t="n">
        <f aca="false">IF('Row Index'!AB61="","✗",IF(INDEX('RAW DATA'!$M:$M,'Row Index'!AB61)="",INDEX('RAW DATA'!$L:$L,'Row Index'!AB61),INDEX('RAW DATA'!$M:$M,'Row Index'!AB61)))</f>
        <v>56.6602280244472</v>
      </c>
      <c r="AC15" s="17" t="n">
        <f aca="false">IF('Row Index'!AC61="","✗",IF(INDEX('RAW DATA'!$M:$M,'Row Index'!AC61)="",INDEX('RAW DATA'!$L:$L,'Row Index'!AC61),INDEX('RAW DATA'!$M:$M,'Row Index'!AC61)))</f>
        <v>59.8750988918554</v>
      </c>
      <c r="AD15" s="17" t="n">
        <f aca="false">IF('Row Index'!AD61="","✗",IF(INDEX('RAW DATA'!$M:$M,'Row Index'!AD61)="",INDEX('RAW DATA'!$L:$L,'Row Index'!AD61),INDEX('RAW DATA'!$M:$M,'Row Index'!AD61)))</f>
        <v>58.700181568928</v>
      </c>
      <c r="AE15" s="17" t="n">
        <f aca="false">IF('Row Index'!AE61="","✗",IF(INDEX('RAW DATA'!$M:$M,'Row Index'!AE61)="",INDEX('RAW DATA'!$L:$L,'Row Index'!AE61),INDEX('RAW DATA'!$M:$M,'Row Index'!AE61)))</f>
        <v>62.4265665423174</v>
      </c>
      <c r="AF15" s="17" t="n">
        <f aca="false">IF('Row Index'!AF61="","✗",IF(INDEX('RAW DATA'!$M:$M,'Row Index'!AF61)="",INDEX('RAW DATA'!$L:$L,'Row Index'!AF61),INDEX('RAW DATA'!$M:$M,'Row Index'!AF61)))</f>
        <v>64.0620734449914</v>
      </c>
      <c r="AG15" s="17" t="n">
        <f aca="false">IF('Row Index'!AG61="","✗",IF(INDEX('RAW DATA'!$M:$M,'Row Index'!AG61)="",INDEX('RAW DATA'!$L:$L,'Row Index'!AG61),INDEX('RAW DATA'!$M:$M,'Row Index'!AG61)))</f>
        <v>66.8112083503105</v>
      </c>
      <c r="AH15" s="17" t="n">
        <f aca="false">IF('Row Index'!AH61="","✗",IF(INDEX('RAW DATA'!$M:$M,'Row Index'!AH61)="",INDEX('RAW DATA'!$L:$L,'Row Index'!AH61),INDEX('RAW DATA'!$M:$M,'Row Index'!AH61)))</f>
        <v>64.8851792612288</v>
      </c>
      <c r="AI15" s="17" t="n">
        <f aca="false">IF('Row Index'!AI61="","✗",IF(INDEX('RAW DATA'!$M:$M,'Row Index'!AI61)="",INDEX('RAW DATA'!$L:$L,'Row Index'!AI61),INDEX('RAW DATA'!$M:$M,'Row Index'!AI61)))</f>
        <v>67.9136452704479</v>
      </c>
      <c r="AJ15" s="17" t="n">
        <f aca="false">IF('Row Index'!AJ61="","✗",IF(INDEX('RAW DATA'!$M:$M,'Row Index'!AJ61)="",INDEX('RAW DATA'!$L:$L,'Row Index'!AJ61),INDEX('RAW DATA'!$M:$M,'Row Index'!AJ61)))</f>
        <v>68.797170662549</v>
      </c>
      <c r="AK15" s="17" t="n">
        <f aca="false">IF('Row Index'!AK61="","✗",IF(INDEX('RAW DATA'!$M:$M,'Row Index'!AK61)="",INDEX('RAW DATA'!$L:$L,'Row Index'!AK61),INDEX('RAW DATA'!$M:$M,'Row Index'!AK61)))</f>
        <v>67.2956845702218</v>
      </c>
      <c r="AL15" s="76" t="str">
        <f aca="false">IF('Row Index'!AL61="","–",IF(INDEX('RAW DATA'!$M:$M,'Row Index'!AL61)="",INDEX('RAW DATA'!$L:$L,'Row Index'!AL61),INDEX('RAW DATA'!$M:$M,'Row Index'!AL61)))</f>
        <v>–</v>
      </c>
      <c r="AM15" s="76" t="str">
        <f aca="false">IF('Row Index'!AM61="","–",IF(INDEX('RAW DATA'!$M:$M,'Row Index'!AM61)="",INDEX('RAW DATA'!$L:$L,'Row Index'!AM61),INDEX('RAW DATA'!$M:$M,'Row Index'!AM61)))</f>
        <v>–</v>
      </c>
      <c r="AN15" s="76" t="str">
        <f aca="false">IF('Row Index'!AN61="","–",IF(INDEX('RAW DATA'!$M:$M,'Row Index'!AN61)="",INDEX('RAW DATA'!$L:$L,'Row Index'!AN61),INDEX('RAW DATA'!$M:$M,'Row Index'!AN61)))</f>
        <v>–</v>
      </c>
      <c r="AO15" s="76" t="str">
        <f aca="false">IF('Row Index'!AO61="","–",IF(INDEX('RAW DATA'!$M:$M,'Row Index'!AO61)="",INDEX('RAW DATA'!$L:$L,'Row Index'!AO61),INDEX('RAW DATA'!$M:$M,'Row Index'!AO61)))</f>
        <v>–</v>
      </c>
      <c r="AP15" s="76" t="str">
        <f aca="false">IF('Row Index'!AP61="","–",IF(INDEX('RAW DATA'!$M:$M,'Row Index'!AP61)="",INDEX('RAW DATA'!$L:$L,'Row Index'!AP61),INDEX('RAW DATA'!$M:$M,'Row Index'!AP61)))</f>
        <v>–</v>
      </c>
      <c r="AQ15" s="76" t="str">
        <f aca="false">IF('Row Index'!AQ61="","–",IF(INDEX('RAW DATA'!$M:$M,'Row Index'!AQ61)="",INDEX('RAW DATA'!$L:$L,'Row Index'!AQ61),INDEX('RAW DATA'!$M:$M,'Row Index'!AQ61)))</f>
        <v>–</v>
      </c>
    </row>
    <row r="16" customFormat="false" ht="15" hidden="false" customHeight="false" outlineLevel="0" collapsed="false">
      <c r="A16" s="15" t="s">
        <v>345</v>
      </c>
      <c r="B16" s="16" t="s">
        <v>5658</v>
      </c>
      <c r="C16" s="20" t="n">
        <f aca="false">IF('Row Index'!C62="","✗",IF(INDEX('RAW DATA'!$M:$M,'Row Index'!C62)="",INDEX('RAW DATA'!$L:$L,'Row Index'!C62),INDEX('RAW DATA'!$M:$M,'Row Index'!C62)))</f>
        <v>34.7179084793318</v>
      </c>
      <c r="D16" s="17" t="n">
        <f aca="false">IF('Row Index'!D62="","✗",IF(INDEX('RAW DATA'!$M:$M,'Row Index'!D62)="",INDEX('RAW DATA'!$L:$L,'Row Index'!D62),INDEX('RAW DATA'!$M:$M,'Row Index'!D62)))</f>
        <v>35.8551501499972</v>
      </c>
      <c r="E16" s="17" t="n">
        <f aca="false">IF('Row Index'!E62="","✗",IF(INDEX('RAW DATA'!$M:$M,'Row Index'!E62)="",INDEX('RAW DATA'!$L:$L,'Row Index'!E62),INDEX('RAW DATA'!$M:$M,'Row Index'!E62)))</f>
        <v>37.0859741659397</v>
      </c>
      <c r="F16" s="17" t="n">
        <f aca="false">IF('Row Index'!F62="","✗",IF(INDEX('RAW DATA'!$M:$M,'Row Index'!F62)="",INDEX('RAW DATA'!$L:$L,'Row Index'!F62),INDEX('RAW DATA'!$M:$M,'Row Index'!F62)))</f>
        <v>38.3459869226297</v>
      </c>
      <c r="G16" s="17" t="n">
        <f aca="false">IF('Row Index'!G62="","✗",IF(INDEX('RAW DATA'!$M:$M,'Row Index'!G62)="",INDEX('RAW DATA'!$L:$L,'Row Index'!G62),INDEX('RAW DATA'!$M:$M,'Row Index'!G62)))</f>
        <v>40.4336666307644</v>
      </c>
      <c r="H16" s="17" t="n">
        <f aca="false">IF('Row Index'!H62="","✗",IF(INDEX('RAW DATA'!$M:$M,'Row Index'!H62)="",INDEX('RAW DATA'!$L:$L,'Row Index'!H62),INDEX('RAW DATA'!$M:$M,'Row Index'!H62)))</f>
        <v>36.1949410476638</v>
      </c>
      <c r="I16" s="26" t="str">
        <f aca="false">IF('Row Index'!I62="","✗",IF(INDEX('RAW DATA'!$M:$M,'Row Index'!I62)="",INDEX('RAW DATA'!$L:$L,'Row Index'!I62),INDEX('RAW DATA'!$M:$M,'Row Index'!I62)))</f>
        <v>✗</v>
      </c>
      <c r="J16" s="17" t="n">
        <f aca="false">IF('Row Index'!J62="","✗",IF(INDEX('RAW DATA'!$M:$M,'Row Index'!J62)="",INDEX('RAW DATA'!$L:$L,'Row Index'!J62),INDEX('RAW DATA'!$M:$M,'Row Index'!J62)))</f>
        <v>41.1475541197756</v>
      </c>
      <c r="K16" s="17" t="n">
        <f aca="false">IF('Row Index'!K62="","✗",IF(INDEX('RAW DATA'!$M:$M,'Row Index'!K62)="",INDEX('RAW DATA'!$L:$L,'Row Index'!K62),INDEX('RAW DATA'!$M:$M,'Row Index'!K62)))</f>
        <v>39.7600370349074</v>
      </c>
      <c r="L16" s="17" t="n">
        <f aca="false">IF('Row Index'!L62="","✗",IF(INDEX('RAW DATA'!$M:$M,'Row Index'!L62)="",INDEX('RAW DATA'!$L:$L,'Row Index'!L62),INDEX('RAW DATA'!$M:$M,'Row Index'!L62)))</f>
        <v>40.1128465694504</v>
      </c>
      <c r="M16" s="17" t="n">
        <f aca="false">IF('Row Index'!M62="","✗",IF(INDEX('RAW DATA'!$M:$M,'Row Index'!M62)="",INDEX('RAW DATA'!$L:$L,'Row Index'!M62),INDEX('RAW DATA'!$M:$M,'Row Index'!M62)))</f>
        <v>44.1611623371038</v>
      </c>
      <c r="N16" s="23" t="n">
        <f aca="false">IF('Row Index'!N62="","✗",IF(INDEX('RAW DATA'!$M:$M,'Row Index'!N62)="",INDEX('RAW DATA'!$L:$L,'Row Index'!N62),INDEX('RAW DATA'!$M:$M,'Row Index'!N62)))</f>
        <v>37.8991098645933</v>
      </c>
      <c r="O16" s="17" t="n">
        <f aca="false">IF('Row Index'!O62="","✗",IF(INDEX('RAW DATA'!$M:$M,'Row Index'!O62)="",INDEX('RAW DATA'!$L:$L,'Row Index'!O62),INDEX('RAW DATA'!$M:$M,'Row Index'!O62)))</f>
        <v>43.5112645447924</v>
      </c>
      <c r="P16" s="17" t="n">
        <f aca="false">IF('Row Index'!P62="","✗",IF(INDEX('RAW DATA'!$M:$M,'Row Index'!P62)="",INDEX('RAW DATA'!$L:$L,'Row Index'!P62),INDEX('RAW DATA'!$M:$M,'Row Index'!P62)))</f>
        <v>43.8561611108185</v>
      </c>
      <c r="Q16" s="17" t="n">
        <f aca="false">IF('Row Index'!Q62="","✗",IF(INDEX('RAW DATA'!$M:$M,'Row Index'!Q62)="",INDEX('RAW DATA'!$L:$L,'Row Index'!Q62),INDEX('RAW DATA'!$M:$M,'Row Index'!Q62)))</f>
        <v>45.4756371399469</v>
      </c>
      <c r="R16" s="18" t="n">
        <f aca="false">IF('Row Index'!R62="","✗",IF(INDEX('RAW DATA'!$M:$M,'Row Index'!R62)="",INDEX('RAW DATA'!$L:$L,'Row Index'!R62),INDEX('RAW DATA'!$M:$M,'Row Index'!R62)))</f>
        <v>46.3604951902062</v>
      </c>
      <c r="S16" s="17" t="n">
        <f aca="false">IF('Row Index'!S62="","✗",IF(INDEX('RAW DATA'!$M:$M,'Row Index'!S62)="",INDEX('RAW DATA'!$L:$L,'Row Index'!S62),INDEX('RAW DATA'!$M:$M,'Row Index'!S62)))</f>
        <v>46.6229580587784</v>
      </c>
      <c r="T16" s="23" t="n">
        <f aca="false">IF('Row Index'!T62="","✗",IF(INDEX('RAW DATA'!$M:$M,'Row Index'!T62)="",INDEX('RAW DATA'!$L:$L,'Row Index'!T62),INDEX('RAW DATA'!$M:$M,'Row Index'!T62)))</f>
        <v>43.9710408267024</v>
      </c>
      <c r="U16" s="17" t="n">
        <f aca="false">IF('Row Index'!U62="","✗",IF(INDEX('RAW DATA'!$M:$M,'Row Index'!U62)="",INDEX('RAW DATA'!$L:$L,'Row Index'!U62),INDEX('RAW DATA'!$M:$M,'Row Index'!U62)))</f>
        <v>49.6154240748176</v>
      </c>
      <c r="V16" s="17" t="n">
        <f aca="false">IF('Row Index'!V62="","✗",IF(INDEX('RAW DATA'!$M:$M,'Row Index'!V62)="",INDEX('RAW DATA'!$L:$L,'Row Index'!V62),INDEX('RAW DATA'!$M:$M,'Row Index'!V62)))</f>
        <v>50.4954749940393</v>
      </c>
      <c r="W16" s="17" t="n">
        <f aca="false">IF('Row Index'!W62="","✗",IF(INDEX('RAW DATA'!$M:$M,'Row Index'!W62)="",INDEX('RAW DATA'!$L:$L,'Row Index'!W62),INDEX('RAW DATA'!$M:$M,'Row Index'!W62)))</f>
        <v>51.3666210623604</v>
      </c>
      <c r="X16" s="17" t="n">
        <f aca="false">IF('Row Index'!X62="","✗",IF(INDEX('RAW DATA'!$M:$M,'Row Index'!X62)="",INDEX('RAW DATA'!$L:$L,'Row Index'!X62),INDEX('RAW DATA'!$M:$M,'Row Index'!X62)))</f>
        <v>52.5156028595908</v>
      </c>
      <c r="Y16" s="17" t="n">
        <f aca="false">IF('Row Index'!Y62="","✗",IF(INDEX('RAW DATA'!$M:$M,'Row Index'!Y62)="",INDEX('RAW DATA'!$L:$L,'Row Index'!Y62),INDEX('RAW DATA'!$M:$M,'Row Index'!Y62)))</f>
        <v>52.6982035726165</v>
      </c>
      <c r="Z16" s="18" t="n">
        <f aca="false">IF('Row Index'!Z62="","✗",IF(INDEX('RAW DATA'!$M:$M,'Row Index'!Z62)="",INDEX('RAW DATA'!$L:$L,'Row Index'!Z62),INDEX('RAW DATA'!$M:$M,'Row Index'!Z62)))</f>
        <v>56.5295675165496</v>
      </c>
      <c r="AA16" s="19" t="str">
        <f aca="false">IF('Row Index'!AA62="","⏳",IF(INDEX('RAW DATA'!$M:$M,'Row Index'!AA62)="",INDEX('RAW DATA'!$L:$L,'Row Index'!AA62),INDEX('RAW DATA'!$M:$M,'Row Index'!AA62)))</f>
        <v>⏳</v>
      </c>
      <c r="AB16" s="17" t="n">
        <f aca="false">IF('Row Index'!AB62="","✗",IF(INDEX('RAW DATA'!$M:$M,'Row Index'!AB62)="",INDEX('RAW DATA'!$L:$L,'Row Index'!AB62),INDEX('RAW DATA'!$M:$M,'Row Index'!AB62)))</f>
        <v>58.4348107606332</v>
      </c>
      <c r="AC16" s="17" t="n">
        <f aca="false">IF('Row Index'!AC62="","✗",IF(INDEX('RAW DATA'!$M:$M,'Row Index'!AC62)="",INDEX('RAW DATA'!$L:$L,'Row Index'!AC62),INDEX('RAW DATA'!$M:$M,'Row Index'!AC62)))</f>
        <v>59.8178750856849</v>
      </c>
      <c r="AD16" s="17" t="n">
        <f aca="false">IF('Row Index'!AD62="","✗",IF(INDEX('RAW DATA'!$M:$M,'Row Index'!AD62)="",INDEX('RAW DATA'!$L:$L,'Row Index'!AD62),INDEX('RAW DATA'!$M:$M,'Row Index'!AD62)))</f>
        <v>59.7495779955183</v>
      </c>
      <c r="AE16" s="17" t="n">
        <f aca="false">IF('Row Index'!AE62="","✗",IF(INDEX('RAW DATA'!$M:$M,'Row Index'!AE62)="",INDEX('RAW DATA'!$L:$L,'Row Index'!AE62),INDEX('RAW DATA'!$M:$M,'Row Index'!AE62)))</f>
        <v>60.2295061475218</v>
      </c>
      <c r="AF16" s="17" t="n">
        <f aca="false">IF('Row Index'!AF62="","✗",IF(INDEX('RAW DATA'!$M:$M,'Row Index'!AF62)="",INDEX('RAW DATA'!$L:$L,'Row Index'!AF62),INDEX('RAW DATA'!$M:$M,'Row Index'!AF62)))</f>
        <v>62.72792912903</v>
      </c>
      <c r="AG16" s="23" t="n">
        <f aca="false">IF('Row Index'!AG62="","✗",IF(INDEX('RAW DATA'!$M:$M,'Row Index'!AG62)="",INDEX('RAW DATA'!$L:$L,'Row Index'!AG62),INDEX('RAW DATA'!$M:$M,'Row Index'!AG62)))</f>
        <v>65.4967521505897</v>
      </c>
      <c r="AH16" s="17" t="n">
        <f aca="false">IF('Row Index'!AH62="","✗",IF(INDEX('RAW DATA'!$M:$M,'Row Index'!AH62)="",INDEX('RAW DATA'!$L:$L,'Row Index'!AH62),INDEX('RAW DATA'!$M:$M,'Row Index'!AH62)))</f>
        <v>63.6195271564144</v>
      </c>
      <c r="AI16" s="17" t="n">
        <f aca="false">IF('Row Index'!AI62="","✗",IF(INDEX('RAW DATA'!$M:$M,'Row Index'!AI62)="",INDEX('RAW DATA'!$L:$L,'Row Index'!AI62),INDEX('RAW DATA'!$M:$M,'Row Index'!AI62)))</f>
        <v>67.0861996131485</v>
      </c>
      <c r="AJ16" s="17" t="n">
        <f aca="false">IF('Row Index'!AJ62="","✗",IF(INDEX('RAW DATA'!$M:$M,'Row Index'!AJ62)="",INDEX('RAW DATA'!$L:$L,'Row Index'!AJ62),INDEX('RAW DATA'!$M:$M,'Row Index'!AJ62)))</f>
        <v>68.0404178571853</v>
      </c>
      <c r="AK16" s="23" t="n">
        <f aca="false">IF('Row Index'!AK62="","✗",IF(INDEX('RAW DATA'!$M:$M,'Row Index'!AK62)="",INDEX('RAW DATA'!$L:$L,'Row Index'!AK62),INDEX('RAW DATA'!$M:$M,'Row Index'!AK62)))</f>
        <v>66.124596377079</v>
      </c>
      <c r="AL16" s="76" t="str">
        <f aca="false">IF('Row Index'!AL62="","–",IF(INDEX('RAW DATA'!$M:$M,'Row Index'!AL62)="",INDEX('RAW DATA'!$L:$L,'Row Index'!AL62),INDEX('RAW DATA'!$M:$M,'Row Index'!AL62)))</f>
        <v>–</v>
      </c>
      <c r="AM16" s="76" t="str">
        <f aca="false">IF('Row Index'!AM62="","–",IF(INDEX('RAW DATA'!$M:$M,'Row Index'!AM62)="",INDEX('RAW DATA'!$L:$L,'Row Index'!AM62),INDEX('RAW DATA'!$M:$M,'Row Index'!AM62)))</f>
        <v>–</v>
      </c>
      <c r="AN16" s="76" t="str">
        <f aca="false">IF('Row Index'!AN62="","–",IF(INDEX('RAW DATA'!$M:$M,'Row Index'!AN62)="",INDEX('RAW DATA'!$L:$L,'Row Index'!AN62),INDEX('RAW DATA'!$M:$M,'Row Index'!AN62)))</f>
        <v>–</v>
      </c>
      <c r="AO16" s="76" t="str">
        <f aca="false">IF('Row Index'!AO62="","–",IF(INDEX('RAW DATA'!$M:$M,'Row Index'!AO62)="",INDEX('RAW DATA'!$L:$L,'Row Index'!AO62),INDEX('RAW DATA'!$M:$M,'Row Index'!AO62)))</f>
        <v>–</v>
      </c>
      <c r="AP16" s="76" t="str">
        <f aca="false">IF('Row Index'!AP62="","–",IF(INDEX('RAW DATA'!$M:$M,'Row Index'!AP62)="",INDEX('RAW DATA'!$L:$L,'Row Index'!AP62),INDEX('RAW DATA'!$M:$M,'Row Index'!AP62)))</f>
        <v>–</v>
      </c>
      <c r="AQ16" s="76" t="str">
        <f aca="false">IF('Row Index'!AQ62="","–",IF(INDEX('RAW DATA'!$M:$M,'Row Index'!AQ62)="",INDEX('RAW DATA'!$L:$L,'Row Index'!AQ62),INDEX('RAW DATA'!$M:$M,'Row Index'!AQ62)))</f>
        <v>–</v>
      </c>
    </row>
    <row r="17" customFormat="false" ht="15" hidden="false" customHeight="false" outlineLevel="0" collapsed="false">
      <c r="A17" s="15" t="s">
        <v>351</v>
      </c>
      <c r="B17" s="16" t="s">
        <v>5658</v>
      </c>
      <c r="C17" s="17" t="n">
        <f aca="false">IF('Row Index'!C63="","✗",IF(INDEX('RAW DATA'!$M:$M,'Row Index'!C63)="",INDEX('RAW DATA'!$L:$L,'Row Index'!C63),INDEX('RAW DATA'!$M:$M,'Row Index'!C63)))</f>
        <v>44.2095622419662</v>
      </c>
      <c r="D17" s="17" t="n">
        <f aca="false">IF('Row Index'!D63="","✗",IF(INDEX('RAW DATA'!$M:$M,'Row Index'!D63)="",INDEX('RAW DATA'!$L:$L,'Row Index'!D63),INDEX('RAW DATA'!$M:$M,'Row Index'!D63)))</f>
        <v>40.392885061384</v>
      </c>
      <c r="E17" s="17" t="n">
        <f aca="false">IF('Row Index'!E63="","✗",IF(INDEX('RAW DATA'!$M:$M,'Row Index'!E63)="",INDEX('RAW DATA'!$L:$L,'Row Index'!E63),INDEX('RAW DATA'!$M:$M,'Row Index'!E63)))</f>
        <v>44.5074094327536</v>
      </c>
      <c r="F17" s="20" t="n">
        <f aca="false">IF('Row Index'!F63="","✗",IF(INDEX('RAW DATA'!$M:$M,'Row Index'!F63)="",INDEX('RAW DATA'!$L:$L,'Row Index'!F63),INDEX('RAW DATA'!$M:$M,'Row Index'!F63)))</f>
        <v>44.8623917992546</v>
      </c>
      <c r="G17" s="17" t="n">
        <f aca="false">IF('Row Index'!G63="","✗",IF(INDEX('RAW DATA'!$M:$M,'Row Index'!G63)="",INDEX('RAW DATA'!$L:$L,'Row Index'!G63),INDEX('RAW DATA'!$M:$M,'Row Index'!G63)))</f>
        <v>46.0670884072286</v>
      </c>
      <c r="H17" s="17" t="n">
        <f aca="false">IF('Row Index'!H63="","✗",IF(INDEX('RAW DATA'!$M:$M,'Row Index'!H63)="",INDEX('RAW DATA'!$L:$L,'Row Index'!H63),INDEX('RAW DATA'!$M:$M,'Row Index'!H63)))</f>
        <v>40.1064801192987</v>
      </c>
      <c r="I17" s="26" t="str">
        <f aca="false">IF('Row Index'!I63="","✗",IF(INDEX('RAW DATA'!$M:$M,'Row Index'!I63)="",INDEX('RAW DATA'!$L:$L,'Row Index'!I63),INDEX('RAW DATA'!$M:$M,'Row Index'!I63)))</f>
        <v>✗</v>
      </c>
      <c r="J17" s="17" t="n">
        <f aca="false">IF('Row Index'!J63="","✗",IF(INDEX('RAW DATA'!$M:$M,'Row Index'!J63)="",INDEX('RAW DATA'!$L:$L,'Row Index'!J63),INDEX('RAW DATA'!$M:$M,'Row Index'!J63)))</f>
        <v>47.1273273244184</v>
      </c>
      <c r="K17" s="17" t="n">
        <f aca="false">IF('Row Index'!K63="","✗",IF(INDEX('RAW DATA'!$M:$M,'Row Index'!K63)="",INDEX('RAW DATA'!$L:$L,'Row Index'!K63),INDEX('RAW DATA'!$M:$M,'Row Index'!K63)))</f>
        <v>45.9064922223107</v>
      </c>
      <c r="L17" s="17" t="n">
        <f aca="false">IF('Row Index'!L63="","✗",IF(INDEX('RAW DATA'!$M:$M,'Row Index'!L63)="",INDEX('RAW DATA'!$L:$L,'Row Index'!L63),INDEX('RAW DATA'!$M:$M,'Row Index'!L63)))</f>
        <v>39.8453176629761</v>
      </c>
      <c r="M17" s="17" t="n">
        <f aca="false">IF('Row Index'!M63="","✗",IF(INDEX('RAW DATA'!$M:$M,'Row Index'!M63)="",INDEX('RAW DATA'!$L:$L,'Row Index'!M63),INDEX('RAW DATA'!$M:$M,'Row Index'!M63)))</f>
        <v>46.0851954345299</v>
      </c>
      <c r="N17" s="26" t="str">
        <f aca="false">IF('Row Index'!N63="","✗",IF(INDEX('RAW DATA'!$M:$M,'Row Index'!N63)="",INDEX('RAW DATA'!$L:$L,'Row Index'!N63),INDEX('RAW DATA'!$M:$M,'Row Index'!N63)))</f>
        <v>✗</v>
      </c>
      <c r="O17" s="17" t="n">
        <f aca="false">IF('Row Index'!O63="","✗",IF(INDEX('RAW DATA'!$M:$M,'Row Index'!O63)="",INDEX('RAW DATA'!$L:$L,'Row Index'!O63),INDEX('RAW DATA'!$M:$M,'Row Index'!O63)))</f>
        <v>45.5347872314189</v>
      </c>
      <c r="P17" s="17" t="n">
        <f aca="false">IF('Row Index'!P63="","✗",IF(INDEX('RAW DATA'!$M:$M,'Row Index'!P63)="",INDEX('RAW DATA'!$L:$L,'Row Index'!P63),INDEX('RAW DATA'!$M:$M,'Row Index'!P63)))</f>
        <v>45.6512902014935</v>
      </c>
      <c r="Q17" s="17" t="n">
        <f aca="false">IF('Row Index'!Q63="","✗",IF(INDEX('RAW DATA'!$M:$M,'Row Index'!Q63)="",INDEX('RAW DATA'!$L:$L,'Row Index'!Q63),INDEX('RAW DATA'!$M:$M,'Row Index'!Q63)))</f>
        <v>46.4473062800434</v>
      </c>
      <c r="R17" s="26" t="str">
        <f aca="false">IF('Row Index'!R63="","✗",IF(INDEX('RAW DATA'!$M:$M,'Row Index'!R63)="",INDEX('RAW DATA'!$L:$L,'Row Index'!R63),INDEX('RAW DATA'!$M:$M,'Row Index'!R63)))</f>
        <v>✗</v>
      </c>
      <c r="S17" s="23" t="n">
        <f aca="false">IF('Row Index'!S63="","✗",IF(INDEX('RAW DATA'!$M:$M,'Row Index'!S63)="",INDEX('RAW DATA'!$L:$L,'Row Index'!S63),INDEX('RAW DATA'!$M:$M,'Row Index'!S63)))</f>
        <v>45.8985228668832</v>
      </c>
      <c r="T17" s="23" t="n">
        <f aca="false">IF('Row Index'!T63="","✗",IF(INDEX('RAW DATA'!$M:$M,'Row Index'!T63)="",INDEX('RAW DATA'!$L:$L,'Row Index'!T63),INDEX('RAW DATA'!$M:$M,'Row Index'!T63)))</f>
        <v>45.6468677668976</v>
      </c>
      <c r="U17" s="17" t="n">
        <f aca="false">IF('Row Index'!U63="","✗",IF(INDEX('RAW DATA'!$M:$M,'Row Index'!U63)="",INDEX('RAW DATA'!$L:$L,'Row Index'!U63),INDEX('RAW DATA'!$M:$M,'Row Index'!U63)))</f>
        <v>48.4919175288109</v>
      </c>
      <c r="V17" s="17" t="n">
        <f aca="false">IF('Row Index'!V63="","✗",IF(INDEX('RAW DATA'!$M:$M,'Row Index'!V63)="",INDEX('RAW DATA'!$L:$L,'Row Index'!V63),INDEX('RAW DATA'!$M:$M,'Row Index'!V63)))</f>
        <v>50.4945901160212</v>
      </c>
      <c r="W17" s="17" t="n">
        <f aca="false">IF('Row Index'!W63="","✗",IF(INDEX('RAW DATA'!$M:$M,'Row Index'!W63)="",INDEX('RAW DATA'!$L:$L,'Row Index'!W63),INDEX('RAW DATA'!$M:$M,'Row Index'!W63)))</f>
        <v>50.0280932720909</v>
      </c>
      <c r="X17" s="17" t="n">
        <f aca="false">IF('Row Index'!X63="","✗",IF(INDEX('RAW DATA'!$M:$M,'Row Index'!X63)="",INDEX('RAW DATA'!$L:$L,'Row Index'!X63),INDEX('RAW DATA'!$M:$M,'Row Index'!X63)))</f>
        <v>52.219304567789</v>
      </c>
      <c r="Y17" s="17" t="n">
        <f aca="false">IF('Row Index'!Y63="","✗",IF(INDEX('RAW DATA'!$M:$M,'Row Index'!Y63)="",INDEX('RAW DATA'!$L:$L,'Row Index'!Y63),INDEX('RAW DATA'!$M:$M,'Row Index'!Y63)))</f>
        <v>51.3925018389488</v>
      </c>
      <c r="Z17" s="18" t="n">
        <f aca="false">IF('Row Index'!Z63="","✗",IF(INDEX('RAW DATA'!$M:$M,'Row Index'!Z63)="",INDEX('RAW DATA'!$L:$L,'Row Index'!Z63),INDEX('RAW DATA'!$M:$M,'Row Index'!Z63)))</f>
        <v>53.8265585763037</v>
      </c>
      <c r="AA17" s="19" t="str">
        <f aca="false">IF('Row Index'!AA63="","⏳",IF(INDEX('RAW DATA'!$M:$M,'Row Index'!AA63)="",INDEX('RAW DATA'!$L:$L,'Row Index'!AA63),INDEX('RAW DATA'!$M:$M,'Row Index'!AA63)))</f>
        <v>⏳</v>
      </c>
      <c r="AB17" s="17" t="n">
        <f aca="false">IF('Row Index'!AB63="","✗",IF(INDEX('RAW DATA'!$M:$M,'Row Index'!AB63)="",INDEX('RAW DATA'!$L:$L,'Row Index'!AB63),INDEX('RAW DATA'!$M:$M,'Row Index'!AB63)))</f>
        <v>55.4129672164479</v>
      </c>
      <c r="AC17" s="17" t="n">
        <f aca="false">IF('Row Index'!AC63="","✗",IF(INDEX('RAW DATA'!$M:$M,'Row Index'!AC63)="",INDEX('RAW DATA'!$L:$L,'Row Index'!AC63),INDEX('RAW DATA'!$M:$M,'Row Index'!AC63)))</f>
        <v>58.8476001474519</v>
      </c>
      <c r="AD17" s="17" t="n">
        <f aca="false">IF('Row Index'!AD63="","✗",IF(INDEX('RAW DATA'!$M:$M,'Row Index'!AD63)="",INDEX('RAW DATA'!$L:$L,'Row Index'!AD63),INDEX('RAW DATA'!$M:$M,'Row Index'!AD63)))</f>
        <v>57.5478553804858</v>
      </c>
      <c r="AE17" s="17" t="n">
        <f aca="false">IF('Row Index'!AE63="","✗",IF(INDEX('RAW DATA'!$M:$M,'Row Index'!AE63)="",INDEX('RAW DATA'!$L:$L,'Row Index'!AE63),INDEX('RAW DATA'!$M:$M,'Row Index'!AE63)))</f>
        <v>60.8668607650808</v>
      </c>
      <c r="AF17" s="21" t="n">
        <f aca="false">IF('Row Index'!AF63="","✗",IF(INDEX('RAW DATA'!$M:$M,'Row Index'!AF63)="",INDEX('RAW DATA'!$L:$L,'Row Index'!AF63),INDEX('RAW DATA'!$M:$M,'Row Index'!AF63)))</f>
        <v>62.85679012702</v>
      </c>
      <c r="AG17" s="20" t="n">
        <f aca="false">IF('Row Index'!AG63="","✗",IF(INDEX('RAW DATA'!$M:$M,'Row Index'!AG63)="",INDEX('RAW DATA'!$L:$L,'Row Index'!AG63),INDEX('RAW DATA'!$M:$M,'Row Index'!AG63)))</f>
        <v>64.6314028180245</v>
      </c>
      <c r="AH17" s="20" t="n">
        <f aca="false">IF('Row Index'!AH63="","✗",IF(INDEX('RAW DATA'!$M:$M,'Row Index'!AH63)="",INDEX('RAW DATA'!$L:$L,'Row Index'!AH63),INDEX('RAW DATA'!$M:$M,'Row Index'!AH63)))</f>
        <v>62.8916246343395</v>
      </c>
      <c r="AI17" s="17" t="n">
        <f aca="false">IF('Row Index'!AI63="","✗",IF(INDEX('RAW DATA'!$M:$M,'Row Index'!AI63)="",INDEX('RAW DATA'!$L:$L,'Row Index'!AI63),INDEX('RAW DATA'!$M:$M,'Row Index'!AI63)))</f>
        <v>66.7983342529569</v>
      </c>
      <c r="AJ17" s="17" t="n">
        <f aca="false">IF('Row Index'!AJ63="","✗",IF(INDEX('RAW DATA'!$M:$M,'Row Index'!AJ63)="",INDEX('RAW DATA'!$L:$L,'Row Index'!AJ63),INDEX('RAW DATA'!$M:$M,'Row Index'!AJ63)))</f>
        <v>67.7042196082827</v>
      </c>
      <c r="AK17" s="17" t="n">
        <f aca="false">IF('Row Index'!AK63="","✗",IF(INDEX('RAW DATA'!$M:$M,'Row Index'!AK63)="",INDEX('RAW DATA'!$L:$L,'Row Index'!AK63),INDEX('RAW DATA'!$M:$M,'Row Index'!AK63)))</f>
        <v>66.799115638278</v>
      </c>
      <c r="AL17" s="76" t="str">
        <f aca="false">IF('Row Index'!AL63="","–",IF(INDEX('RAW DATA'!$M:$M,'Row Index'!AL63)="",INDEX('RAW DATA'!$L:$L,'Row Index'!AL63),INDEX('RAW DATA'!$M:$M,'Row Index'!AL63)))</f>
        <v>–</v>
      </c>
      <c r="AM17" s="76" t="str">
        <f aca="false">IF('Row Index'!AM63="","–",IF(INDEX('RAW DATA'!$M:$M,'Row Index'!AM63)="",INDEX('RAW DATA'!$L:$L,'Row Index'!AM63),INDEX('RAW DATA'!$M:$M,'Row Index'!AM63)))</f>
        <v>–</v>
      </c>
      <c r="AN17" s="76" t="str">
        <f aca="false">IF('Row Index'!AN63="","–",IF(INDEX('RAW DATA'!$M:$M,'Row Index'!AN63)="",INDEX('RAW DATA'!$L:$L,'Row Index'!AN63),INDEX('RAW DATA'!$M:$M,'Row Index'!AN63)))</f>
        <v>–</v>
      </c>
      <c r="AO17" s="76" t="str">
        <f aca="false">IF('Row Index'!AO63="","–",IF(INDEX('RAW DATA'!$M:$M,'Row Index'!AO63)="",INDEX('RAW DATA'!$L:$L,'Row Index'!AO63),INDEX('RAW DATA'!$M:$M,'Row Index'!AO63)))</f>
        <v>–</v>
      </c>
      <c r="AP17" s="76" t="str">
        <f aca="false">IF('Row Index'!AP63="","–",IF(INDEX('RAW DATA'!$M:$M,'Row Index'!AP63)="",INDEX('RAW DATA'!$L:$L,'Row Index'!AP63),INDEX('RAW DATA'!$M:$M,'Row Index'!AP63)))</f>
        <v>–</v>
      </c>
      <c r="AQ17" s="76" t="str">
        <f aca="false">IF('Row Index'!AQ63="","–",IF(INDEX('RAW DATA'!$M:$M,'Row Index'!AQ63)="",INDEX('RAW DATA'!$L:$L,'Row Index'!AQ63),INDEX('RAW DATA'!$M:$M,'Row Index'!AQ63)))</f>
        <v>–</v>
      </c>
    </row>
    <row r="18" customFormat="false" ht="15" hidden="false" customHeight="false" outlineLevel="0" collapsed="false">
      <c r="A18" s="15" t="s">
        <v>354</v>
      </c>
      <c r="B18" s="16" t="s">
        <v>5658</v>
      </c>
      <c r="C18" s="17" t="n">
        <f aca="false">IF('Row Index'!C64="","✗",IF(INDEX('RAW DATA'!$M:$M,'Row Index'!C64)="",INDEX('RAW DATA'!$L:$L,'Row Index'!C64),INDEX('RAW DATA'!$M:$M,'Row Index'!C64)))</f>
        <v>43.8069629925268</v>
      </c>
      <c r="D18" s="17" t="n">
        <f aca="false">IF('Row Index'!D64="","✗",IF(INDEX('RAW DATA'!$M:$M,'Row Index'!D64)="",INDEX('RAW DATA'!$L:$L,'Row Index'!D64),INDEX('RAW DATA'!$M:$M,'Row Index'!D64)))</f>
        <v>38.7886132758833</v>
      </c>
      <c r="E18" s="17" t="n">
        <f aca="false">IF('Row Index'!E64="","✗",IF(INDEX('RAW DATA'!$M:$M,'Row Index'!E64)="",INDEX('RAW DATA'!$L:$L,'Row Index'!E64),INDEX('RAW DATA'!$M:$M,'Row Index'!E64)))</f>
        <v>44.0968842941696</v>
      </c>
      <c r="F18" s="23" t="n">
        <f aca="false">IF('Row Index'!F64="","✗",IF(INDEX('RAW DATA'!$M:$M,'Row Index'!F64)="",INDEX('RAW DATA'!$L:$L,'Row Index'!F64),INDEX('RAW DATA'!$M:$M,'Row Index'!F64)))</f>
        <v>44.4950402829691</v>
      </c>
      <c r="G18" s="23" t="n">
        <f aca="false">IF('Row Index'!G64="","✗",IF(INDEX('RAW DATA'!$M:$M,'Row Index'!G64)="",INDEX('RAW DATA'!$L:$L,'Row Index'!G64),INDEX('RAW DATA'!$M:$M,'Row Index'!G64)))</f>
        <v>47.4131574784821</v>
      </c>
      <c r="H18" s="17" t="n">
        <f aca="false">IF('Row Index'!H64="","✗",IF(INDEX('RAW DATA'!$M:$M,'Row Index'!H64)="",INDEX('RAW DATA'!$L:$L,'Row Index'!H64),INDEX('RAW DATA'!$M:$M,'Row Index'!H64)))</f>
        <v>38.7345109714799</v>
      </c>
      <c r="I18" s="26" t="str">
        <f aca="false">IF('Row Index'!I64="","✗",IF(INDEX('RAW DATA'!$M:$M,'Row Index'!I64)="",INDEX('RAW DATA'!$L:$L,'Row Index'!I64),INDEX('RAW DATA'!$M:$M,'Row Index'!I64)))</f>
        <v>✗</v>
      </c>
      <c r="J18" s="17" t="n">
        <f aca="false">IF('Row Index'!J64="","✗",IF(INDEX('RAW DATA'!$M:$M,'Row Index'!J64)="",INDEX('RAW DATA'!$L:$L,'Row Index'!J64),INDEX('RAW DATA'!$M:$M,'Row Index'!J64)))</f>
        <v>44.5252394281835</v>
      </c>
      <c r="K18" s="34" t="n">
        <f aca="false">IF('Row Index'!K64="","✗",IF(INDEX('RAW DATA'!$M:$M,'Row Index'!K64)="",INDEX('RAW DATA'!$L:$L,'Row Index'!K64),INDEX('RAW DATA'!$M:$M,'Row Index'!K64)))</f>
        <v>48.3505076359701</v>
      </c>
      <c r="L18" s="17" t="n">
        <f aca="false">IF('Row Index'!L64="","✗",IF(INDEX('RAW DATA'!$M:$M,'Row Index'!L64)="",INDEX('RAW DATA'!$L:$L,'Row Index'!L64),INDEX('RAW DATA'!$M:$M,'Row Index'!L64)))</f>
        <v>37.9386696113543</v>
      </c>
      <c r="M18" s="25" t="n">
        <f aca="false">IF('Row Index'!M64="","✗",IF(INDEX('RAW DATA'!$M:$M,'Row Index'!M64)="",INDEX('RAW DATA'!$L:$L,'Row Index'!M64),INDEX('RAW DATA'!$M:$M,'Row Index'!M64)))</f>
        <v>44.0329519977035</v>
      </c>
      <c r="N18" s="17" t="n">
        <f aca="false">IF('Row Index'!N64="","✗",IF(INDEX('RAW DATA'!$M:$M,'Row Index'!N64)="",INDEX('RAW DATA'!$L:$L,'Row Index'!N64),INDEX('RAW DATA'!$M:$M,'Row Index'!N64)))</f>
        <v>42.7016430850907</v>
      </c>
      <c r="O18" s="17" t="n">
        <f aca="false">IF('Row Index'!O64="","✗",IF(INDEX('RAW DATA'!$M:$M,'Row Index'!O64)="",INDEX('RAW DATA'!$L:$L,'Row Index'!O64),INDEX('RAW DATA'!$M:$M,'Row Index'!O64)))</f>
        <v>43.994990211001</v>
      </c>
      <c r="P18" s="17" t="n">
        <f aca="false">IF('Row Index'!P64="","✗",IF(INDEX('RAW DATA'!$M:$M,'Row Index'!P64)="",INDEX('RAW DATA'!$L:$L,'Row Index'!P64),INDEX('RAW DATA'!$M:$M,'Row Index'!P64)))</f>
        <v>42.7822681813852</v>
      </c>
      <c r="Q18" s="17" t="n">
        <f aca="false">IF('Row Index'!Q64="","✗",IF(INDEX('RAW DATA'!$M:$M,'Row Index'!Q64)="",INDEX('RAW DATA'!$L:$L,'Row Index'!Q64),INDEX('RAW DATA'!$M:$M,'Row Index'!Q64)))</f>
        <v>44.7426014546015</v>
      </c>
      <c r="R18" s="18" t="n">
        <f aca="false">IF('Row Index'!R64="","✗",IF(INDEX('RAW DATA'!$M:$M,'Row Index'!R64)="",INDEX('RAW DATA'!$L:$L,'Row Index'!R64),INDEX('RAW DATA'!$M:$M,'Row Index'!R64)))</f>
        <v>45.4677463707553</v>
      </c>
      <c r="S18" s="17" t="n">
        <f aca="false">IF('Row Index'!S64="","✗",IF(INDEX('RAW DATA'!$M:$M,'Row Index'!S64)="",INDEX('RAW DATA'!$L:$L,'Row Index'!S64),INDEX('RAW DATA'!$M:$M,'Row Index'!S64)))</f>
        <v>46.1095543983414</v>
      </c>
      <c r="T18" s="34" t="n">
        <f aca="false">IF('Row Index'!T64="","✗",IF(INDEX('RAW DATA'!$M:$M,'Row Index'!T64)="",INDEX('RAW DATA'!$L:$L,'Row Index'!T64),INDEX('RAW DATA'!$M:$M,'Row Index'!T64)))</f>
        <v>45.5747739179413</v>
      </c>
      <c r="U18" s="17" t="n">
        <f aca="false">IF('Row Index'!U64="","✗",IF(INDEX('RAW DATA'!$M:$M,'Row Index'!U64)="",INDEX('RAW DATA'!$L:$L,'Row Index'!U64),INDEX('RAW DATA'!$M:$M,'Row Index'!U64)))</f>
        <v>47.0811424565365</v>
      </c>
      <c r="V18" s="17" t="n">
        <f aca="false">IF('Row Index'!V64="","✗",IF(INDEX('RAW DATA'!$M:$M,'Row Index'!V64)="",INDEX('RAW DATA'!$L:$L,'Row Index'!V64),INDEX('RAW DATA'!$M:$M,'Row Index'!V64)))</f>
        <v>47.9064890965308</v>
      </c>
      <c r="W18" s="17" t="n">
        <f aca="false">IF('Row Index'!W64="","✗",IF(INDEX('RAW DATA'!$M:$M,'Row Index'!W64)="",INDEX('RAW DATA'!$L:$L,'Row Index'!W64),INDEX('RAW DATA'!$M:$M,'Row Index'!W64)))</f>
        <v>47.8882577895249</v>
      </c>
      <c r="X18" s="17" t="n">
        <f aca="false">IF('Row Index'!X64="","✗",IF(INDEX('RAW DATA'!$M:$M,'Row Index'!X64)="",INDEX('RAW DATA'!$L:$L,'Row Index'!X64),INDEX('RAW DATA'!$M:$M,'Row Index'!X64)))</f>
        <v>50.5304317911795</v>
      </c>
      <c r="Y18" s="17" t="n">
        <f aca="false">IF('Row Index'!Y64="","✗",IF(INDEX('RAW DATA'!$M:$M,'Row Index'!Y64)="",INDEX('RAW DATA'!$L:$L,'Row Index'!Y64),INDEX('RAW DATA'!$M:$M,'Row Index'!Y64)))</f>
        <v>49.4286823945202</v>
      </c>
      <c r="Z18" s="18" t="n">
        <f aca="false">IF('Row Index'!Z64="","✗",IF(INDEX('RAW DATA'!$M:$M,'Row Index'!Z64)="",INDEX('RAW DATA'!$L:$L,'Row Index'!Z64),INDEX('RAW DATA'!$M:$M,'Row Index'!Z64)))</f>
        <v>52.3414562786793</v>
      </c>
      <c r="AA18" s="19" t="str">
        <f aca="false">IF('Row Index'!AA64="","⏳",IF(INDEX('RAW DATA'!$M:$M,'Row Index'!AA64)="",INDEX('RAW DATA'!$L:$L,'Row Index'!AA64),INDEX('RAW DATA'!$M:$M,'Row Index'!AA64)))</f>
        <v>⏳</v>
      </c>
      <c r="AB18" s="23" t="n">
        <f aca="false">IF('Row Index'!AB64="","✗",IF(INDEX('RAW DATA'!$M:$M,'Row Index'!AB64)="",INDEX('RAW DATA'!$L:$L,'Row Index'!AB64),INDEX('RAW DATA'!$M:$M,'Row Index'!AB64)))</f>
        <v>52.7596309466132</v>
      </c>
      <c r="AC18" s="17" t="n">
        <f aca="false">IF('Row Index'!AC64="","✗",IF(INDEX('RAW DATA'!$M:$M,'Row Index'!AC64)="",INDEX('RAW DATA'!$L:$L,'Row Index'!AC64),INDEX('RAW DATA'!$M:$M,'Row Index'!AC64)))</f>
        <v>52.0582940732832</v>
      </c>
      <c r="AD18" s="17" t="n">
        <f aca="false">IF('Row Index'!AD64="","✗",IF(INDEX('RAW DATA'!$M:$M,'Row Index'!AD64)="",INDEX('RAW DATA'!$L:$L,'Row Index'!AD64),INDEX('RAW DATA'!$M:$M,'Row Index'!AD64)))</f>
        <v>55.9416885210561</v>
      </c>
      <c r="AE18" s="17" t="n">
        <f aca="false">IF('Row Index'!AE64="","✗",IF(INDEX('RAW DATA'!$M:$M,'Row Index'!AE64)="",INDEX('RAW DATA'!$L:$L,'Row Index'!AE64),INDEX('RAW DATA'!$M:$M,'Row Index'!AE64)))</f>
        <v>56.9421991925033</v>
      </c>
      <c r="AF18" s="17" t="n">
        <f aca="false">IF('Row Index'!AF64="","✗",IF(INDEX('RAW DATA'!$M:$M,'Row Index'!AF64)="",INDEX('RAW DATA'!$L:$L,'Row Index'!AF64),INDEX('RAW DATA'!$M:$M,'Row Index'!AF64)))</f>
        <v>60.3818659992501</v>
      </c>
      <c r="AG18" s="17" t="n">
        <f aca="false">IF('Row Index'!AG64="","✗",IF(INDEX('RAW DATA'!$M:$M,'Row Index'!AG64)="",INDEX('RAW DATA'!$L:$L,'Row Index'!AG64),INDEX('RAW DATA'!$M:$M,'Row Index'!AG64)))</f>
        <v>64.4312603226155</v>
      </c>
      <c r="AH18" s="17" t="n">
        <f aca="false">IF('Row Index'!AH64="","✗",IF(INDEX('RAW DATA'!$M:$M,'Row Index'!AH64)="",INDEX('RAW DATA'!$L:$L,'Row Index'!AH64),INDEX('RAW DATA'!$M:$M,'Row Index'!AH64)))</f>
        <v>60.2647788524466</v>
      </c>
      <c r="AI18" s="17" t="n">
        <f aca="false">IF('Row Index'!AI64="","✗",IF(INDEX('RAW DATA'!$M:$M,'Row Index'!AI64)="",INDEX('RAW DATA'!$L:$L,'Row Index'!AI64),INDEX('RAW DATA'!$M:$M,'Row Index'!AI64)))</f>
        <v>64.6498021247691</v>
      </c>
      <c r="AJ18" s="17" t="n">
        <f aca="false">IF('Row Index'!AJ64="","✗",IF(INDEX('RAW DATA'!$M:$M,'Row Index'!AJ64)="",INDEX('RAW DATA'!$L:$L,'Row Index'!AJ64),INDEX('RAW DATA'!$M:$M,'Row Index'!AJ64)))</f>
        <v>64.3355737937247</v>
      </c>
      <c r="AK18" s="17" t="n">
        <f aca="false">IF('Row Index'!AK64="","✗",IF(INDEX('RAW DATA'!$M:$M,'Row Index'!AK64)="",INDEX('RAW DATA'!$L:$L,'Row Index'!AK64),INDEX('RAW DATA'!$M:$M,'Row Index'!AK64)))</f>
        <v>61.3891737900991</v>
      </c>
      <c r="AL18" s="76" t="str">
        <f aca="false">IF('Row Index'!AL64="","–",IF(INDEX('RAW DATA'!$M:$M,'Row Index'!AL64)="",INDEX('RAW DATA'!$L:$L,'Row Index'!AL64),INDEX('RAW DATA'!$M:$M,'Row Index'!AL64)))</f>
        <v>–</v>
      </c>
      <c r="AM18" s="76" t="str">
        <f aca="false">IF('Row Index'!AM64="","–",IF(INDEX('RAW DATA'!$M:$M,'Row Index'!AM64)="",INDEX('RAW DATA'!$L:$L,'Row Index'!AM64),INDEX('RAW DATA'!$M:$M,'Row Index'!AM64)))</f>
        <v>–</v>
      </c>
      <c r="AN18" s="76" t="str">
        <f aca="false">IF('Row Index'!AN64="","–",IF(INDEX('RAW DATA'!$M:$M,'Row Index'!AN64)="",INDEX('RAW DATA'!$L:$L,'Row Index'!AN64),INDEX('RAW DATA'!$M:$M,'Row Index'!AN64)))</f>
        <v>–</v>
      </c>
      <c r="AO18" s="76" t="str">
        <f aca="false">IF('Row Index'!AO64="","–",IF(INDEX('RAW DATA'!$M:$M,'Row Index'!AO64)="",INDEX('RAW DATA'!$L:$L,'Row Index'!AO64),INDEX('RAW DATA'!$M:$M,'Row Index'!AO64)))</f>
        <v>–</v>
      </c>
      <c r="AP18" s="76" t="str">
        <f aca="false">IF('Row Index'!AP64="","–",IF(INDEX('RAW DATA'!$M:$M,'Row Index'!AP64)="",INDEX('RAW DATA'!$L:$L,'Row Index'!AP64),INDEX('RAW DATA'!$M:$M,'Row Index'!AP64)))</f>
        <v>–</v>
      </c>
      <c r="AQ18" s="76" t="str">
        <f aca="false">IF('Row Index'!AQ64="","–",IF(INDEX('RAW DATA'!$M:$M,'Row Index'!AQ64)="",INDEX('RAW DATA'!$L:$L,'Row Index'!AQ64),INDEX('RAW DATA'!$M:$M,'Row Index'!AQ64)))</f>
        <v>–</v>
      </c>
    </row>
    <row r="20" customFormat="false" ht="35.05" hidden="false" customHeight="false" outlineLevel="0" collapsed="false">
      <c r="A20" s="9" t="s">
        <v>5404</v>
      </c>
      <c r="B20" s="9" t="s">
        <v>5659</v>
      </c>
      <c r="C20" s="9" t="s">
        <v>147</v>
      </c>
      <c r="D20" s="9" t="s">
        <v>365</v>
      </c>
      <c r="E20" s="9" t="s">
        <v>497</v>
      </c>
      <c r="F20" s="9" t="s">
        <v>628</v>
      </c>
      <c r="G20" s="9" t="s">
        <v>763</v>
      </c>
      <c r="H20" s="9" t="s">
        <v>902</v>
      </c>
      <c r="I20" s="9" t="s">
        <v>1037</v>
      </c>
      <c r="J20" s="9" t="s">
        <v>1143</v>
      </c>
      <c r="K20" s="9" t="s">
        <v>1275</v>
      </c>
      <c r="L20" s="9" t="s">
        <v>1411</v>
      </c>
      <c r="M20" s="9" t="s">
        <v>1628</v>
      </c>
      <c r="N20" s="9" t="s">
        <v>1760</v>
      </c>
      <c r="O20" s="9" t="s">
        <v>1895</v>
      </c>
      <c r="P20" s="9" t="s">
        <v>2027</v>
      </c>
      <c r="Q20" s="9" t="s">
        <v>2154</v>
      </c>
      <c r="R20" s="9" t="s">
        <v>2285</v>
      </c>
      <c r="S20" s="9" t="s">
        <v>2413</v>
      </c>
      <c r="T20" s="9" t="s">
        <v>2544</v>
      </c>
      <c r="U20" s="9" t="s">
        <v>2676</v>
      </c>
      <c r="V20" s="9" t="s">
        <v>2806</v>
      </c>
      <c r="W20" s="9" t="s">
        <v>2933</v>
      </c>
      <c r="X20" s="9" t="s">
        <v>3066</v>
      </c>
      <c r="Y20" s="9" t="s">
        <v>3201</v>
      </c>
      <c r="Z20" s="9" t="s">
        <v>3330</v>
      </c>
      <c r="AA20" s="9" t="s">
        <v>5405</v>
      </c>
      <c r="AB20" s="9" t="s">
        <v>3465</v>
      </c>
      <c r="AC20" s="9" t="s">
        <v>3592</v>
      </c>
      <c r="AD20" s="9" t="s">
        <v>3719</v>
      </c>
      <c r="AE20" s="9" t="s">
        <v>3846</v>
      </c>
      <c r="AF20" s="9" t="s">
        <v>3975</v>
      </c>
      <c r="AG20" s="9" t="s">
        <v>4103</v>
      </c>
      <c r="AH20" s="9" t="s">
        <v>5406</v>
      </c>
      <c r="AI20" s="9" t="s">
        <v>4360</v>
      </c>
      <c r="AJ20" s="9" t="s">
        <v>4488</v>
      </c>
      <c r="AK20" s="9" t="s">
        <v>4617</v>
      </c>
      <c r="AL20" s="9" t="s">
        <v>4746</v>
      </c>
      <c r="AM20" s="9" t="s">
        <v>4855</v>
      </c>
      <c r="AN20" s="9" t="s">
        <v>4963</v>
      </c>
      <c r="AO20" s="9" t="s">
        <v>5072</v>
      </c>
      <c r="AP20" s="9" t="s">
        <v>5184</v>
      </c>
      <c r="AQ20" s="9" t="s">
        <v>5293</v>
      </c>
    </row>
    <row r="21" customFormat="false" ht="15" hidden="false" customHeight="false" outlineLevel="0" collapsed="false">
      <c r="A21" s="32" t="s">
        <v>357</v>
      </c>
      <c r="B21" s="33" t="s">
        <v>5659</v>
      </c>
      <c r="C21" s="17" t="n">
        <f aca="false">IF('Row Index'!C65="","✗",IF(INDEX('RAW DATA'!$M:$M,'Row Index'!C65)="",INDEX('RAW DATA'!$L:$L,'Row Index'!C65),INDEX('RAW DATA'!$M:$M,'Row Index'!C65)))</f>
        <v>38.2965807324304</v>
      </c>
      <c r="D21" s="17" t="n">
        <f aca="false">IF('Row Index'!D65="","✗",IF(INDEX('RAW DATA'!$M:$M,'Row Index'!D65)="",INDEX('RAW DATA'!$L:$L,'Row Index'!D65),INDEX('RAW DATA'!$M:$M,'Row Index'!D65)))</f>
        <v>36.2000532352746</v>
      </c>
      <c r="E21" s="17" t="n">
        <f aca="false">IF('Row Index'!E65="","✗",IF(INDEX('RAW DATA'!$M:$M,'Row Index'!E65)="",INDEX('RAW DATA'!$L:$L,'Row Index'!E65),INDEX('RAW DATA'!$M:$M,'Row Index'!E65)))</f>
        <v>38.8053794421161</v>
      </c>
      <c r="F21" s="17" t="n">
        <f aca="false">IF('Row Index'!F65="","✗",IF(INDEX('RAW DATA'!$M:$M,'Row Index'!F65)="",INDEX('RAW DATA'!$L:$L,'Row Index'!F65),INDEX('RAW DATA'!$M:$M,'Row Index'!F65)))</f>
        <v>39.4709578844747</v>
      </c>
      <c r="G21" s="17" t="n">
        <f aca="false">IF('Row Index'!G65="","✗",IF(INDEX('RAW DATA'!$M:$M,'Row Index'!G65)="",INDEX('RAW DATA'!$L:$L,'Row Index'!G65),INDEX('RAW DATA'!$M:$M,'Row Index'!G65)))</f>
        <v>40.8576314655446</v>
      </c>
      <c r="H21" s="17" t="n">
        <f aca="false">IF('Row Index'!H65="","✗",IF(INDEX('RAW DATA'!$M:$M,'Row Index'!H65)="",INDEX('RAW DATA'!$L:$L,'Row Index'!H65),INDEX('RAW DATA'!$M:$M,'Row Index'!H65)))</f>
        <v>33.8769406109873</v>
      </c>
      <c r="I21" s="26" t="str">
        <f aca="false">IF('Row Index'!I65="","✗",IF(INDEX('RAW DATA'!$M:$M,'Row Index'!I65)="",INDEX('RAW DATA'!$L:$L,'Row Index'!I65),INDEX('RAW DATA'!$M:$M,'Row Index'!I65)))</f>
        <v>✗</v>
      </c>
      <c r="J21" s="17" t="n">
        <f aca="false">IF('Row Index'!J65="","✗",IF(INDEX('RAW DATA'!$M:$M,'Row Index'!J65)="",INDEX('RAW DATA'!$L:$L,'Row Index'!J65),INDEX('RAW DATA'!$M:$M,'Row Index'!J65)))</f>
        <v>37.239747233527</v>
      </c>
      <c r="K21" s="17" t="n">
        <f aca="false">IF('Row Index'!K65="","✗",IF(INDEX('RAW DATA'!$M:$M,'Row Index'!K65)="",INDEX('RAW DATA'!$L:$L,'Row Index'!K65),INDEX('RAW DATA'!$M:$M,'Row Index'!K65)))</f>
        <v>36.3797255367172</v>
      </c>
      <c r="L21" s="17" t="n">
        <f aca="false">IF('Row Index'!L65="","✗",IF(INDEX('RAW DATA'!$M:$M,'Row Index'!L65)="",INDEX('RAW DATA'!$L:$L,'Row Index'!L65),INDEX('RAW DATA'!$M:$M,'Row Index'!L65)))</f>
        <v>36.6256016062165</v>
      </c>
      <c r="M21" s="17" t="n">
        <f aca="false">IF('Row Index'!M65="","✗",IF(INDEX('RAW DATA'!$M:$M,'Row Index'!M65)="",INDEX('RAW DATA'!$L:$L,'Row Index'!M65),INDEX('RAW DATA'!$M:$M,'Row Index'!M65)))</f>
        <v>38.3255068844606</v>
      </c>
      <c r="N21" s="17" t="n">
        <f aca="false">IF('Row Index'!N65="","✗",IF(INDEX('RAW DATA'!$M:$M,'Row Index'!N65)="",INDEX('RAW DATA'!$L:$L,'Row Index'!N65),INDEX('RAW DATA'!$M:$M,'Row Index'!N65)))</f>
        <v>35.8762931362932</v>
      </c>
      <c r="O21" s="17" t="n">
        <f aca="false">IF('Row Index'!O65="","✗",IF(INDEX('RAW DATA'!$M:$M,'Row Index'!O65)="",INDEX('RAW DATA'!$L:$L,'Row Index'!O65),INDEX('RAW DATA'!$M:$M,'Row Index'!O65)))</f>
        <v>36.8587256435811</v>
      </c>
      <c r="P21" s="17" t="n">
        <f aca="false">IF('Row Index'!P65="","✗",IF(INDEX('RAW DATA'!$M:$M,'Row Index'!P65)="",INDEX('RAW DATA'!$L:$L,'Row Index'!P65),INDEX('RAW DATA'!$M:$M,'Row Index'!P65)))</f>
        <v>36.3627594448838</v>
      </c>
      <c r="Q21" s="17" t="n">
        <f aca="false">IF('Row Index'!Q65="","✗",IF(INDEX('RAW DATA'!$M:$M,'Row Index'!Q65)="",INDEX('RAW DATA'!$L:$L,'Row Index'!Q65),INDEX('RAW DATA'!$M:$M,'Row Index'!Q65)))</f>
        <v>37.6588311957922</v>
      </c>
      <c r="R21" s="17" t="n">
        <f aca="false">IF('Row Index'!R65="","✗",IF(INDEX('RAW DATA'!$M:$M,'Row Index'!R65)="",INDEX('RAW DATA'!$L:$L,'Row Index'!R65),INDEX('RAW DATA'!$M:$M,'Row Index'!R65)))</f>
        <v>37.7785580027043</v>
      </c>
      <c r="S21" s="17" t="n">
        <f aca="false">IF('Row Index'!S65="","✗",IF(INDEX('RAW DATA'!$M:$M,'Row Index'!S65)="",INDEX('RAW DATA'!$L:$L,'Row Index'!S65),INDEX('RAW DATA'!$M:$M,'Row Index'!S65)))</f>
        <v>37.2299407617076</v>
      </c>
      <c r="T21" s="17" t="n">
        <f aca="false">IF('Row Index'!T65="","✗",IF(INDEX('RAW DATA'!$M:$M,'Row Index'!T65)="",INDEX('RAW DATA'!$L:$L,'Row Index'!T65),INDEX('RAW DATA'!$M:$M,'Row Index'!T65)))</f>
        <v>37.8370631088046</v>
      </c>
      <c r="U21" s="17" t="n">
        <f aca="false">IF('Row Index'!U65="","✗",IF(INDEX('RAW DATA'!$M:$M,'Row Index'!U65)="",INDEX('RAW DATA'!$L:$L,'Row Index'!U65),INDEX('RAW DATA'!$M:$M,'Row Index'!U65)))</f>
        <v>39.2615091518851</v>
      </c>
      <c r="V21" s="17" t="n">
        <f aca="false">IF('Row Index'!V65="","✗",IF(INDEX('RAW DATA'!$M:$M,'Row Index'!V65)="",INDEX('RAW DATA'!$L:$L,'Row Index'!V65),INDEX('RAW DATA'!$M:$M,'Row Index'!V65)))</f>
        <v>39.5637960984433</v>
      </c>
      <c r="W21" s="17" t="n">
        <f aca="false">IF('Row Index'!W65="","✗",IF(INDEX('RAW DATA'!$M:$M,'Row Index'!W65)="",INDEX('RAW DATA'!$L:$L,'Row Index'!W65),INDEX('RAW DATA'!$M:$M,'Row Index'!W65)))</f>
        <v>40.2637523460184</v>
      </c>
      <c r="X21" s="17" t="n">
        <f aca="false">IF('Row Index'!X65="","✗",IF(INDEX('RAW DATA'!$M:$M,'Row Index'!X65)="",INDEX('RAW DATA'!$L:$L,'Row Index'!X65),INDEX('RAW DATA'!$M:$M,'Row Index'!X65)))</f>
        <v>39.1583246090796</v>
      </c>
      <c r="Y21" s="21" t="n">
        <f aca="false">IF('Row Index'!Y65="","✗",IF(INDEX('RAW DATA'!$M:$M,'Row Index'!Y65)="",INDEX('RAW DATA'!$L:$L,'Row Index'!Y65),INDEX('RAW DATA'!$M:$M,'Row Index'!Y65)))</f>
        <v>39.7230873732958</v>
      </c>
      <c r="Z21" s="18" t="n">
        <f aca="false">IF('Row Index'!Z65="","✗",IF(INDEX('RAW DATA'!$M:$M,'Row Index'!Z65)="",INDEX('RAW DATA'!$L:$L,'Row Index'!Z65),INDEX('RAW DATA'!$M:$M,'Row Index'!Z65)))</f>
        <v>38.7038182745078</v>
      </c>
      <c r="AA21" s="19" t="str">
        <f aca="false">IF('Row Index'!AA65="","⏳",IF(INDEX('RAW DATA'!$M:$M,'Row Index'!AA65)="",INDEX('RAW DATA'!$L:$L,'Row Index'!AA65),INDEX('RAW DATA'!$M:$M,'Row Index'!AA65)))</f>
        <v>⏳</v>
      </c>
      <c r="AB21" s="17" t="n">
        <f aca="false">IF('Row Index'!AB65="","✗",IF(INDEX('RAW DATA'!$M:$M,'Row Index'!AB65)="",INDEX('RAW DATA'!$L:$L,'Row Index'!AB65),INDEX('RAW DATA'!$M:$M,'Row Index'!AB65)))</f>
        <v>39.6262612671236</v>
      </c>
      <c r="AC21" s="23" t="n">
        <f aca="false">IF('Row Index'!AC65="","✗",IF(INDEX('RAW DATA'!$M:$M,'Row Index'!AC65)="",INDEX('RAW DATA'!$L:$L,'Row Index'!AC65),INDEX('RAW DATA'!$M:$M,'Row Index'!AC65)))</f>
        <v>41.2428914580175</v>
      </c>
      <c r="AD21" s="17" t="n">
        <f aca="false">IF('Row Index'!AD65="","✗",IF(INDEX('RAW DATA'!$M:$M,'Row Index'!AD65)="",INDEX('RAW DATA'!$L:$L,'Row Index'!AD65),INDEX('RAW DATA'!$M:$M,'Row Index'!AD65)))</f>
        <v>40.7768158196937</v>
      </c>
      <c r="AE21" s="17" t="n">
        <f aca="false">IF('Row Index'!AE65="","✗",IF(INDEX('RAW DATA'!$M:$M,'Row Index'!AE65)="",INDEX('RAW DATA'!$L:$L,'Row Index'!AE65),INDEX('RAW DATA'!$M:$M,'Row Index'!AE65)))</f>
        <v>41.5932685328543</v>
      </c>
      <c r="AF21" s="17" t="n">
        <f aca="false">IF('Row Index'!AF65="","✗",IF(INDEX('RAW DATA'!$M:$M,'Row Index'!AF65)="",INDEX('RAW DATA'!$L:$L,'Row Index'!AF65),INDEX('RAW DATA'!$M:$M,'Row Index'!AF65)))</f>
        <v>43.7466167517119</v>
      </c>
      <c r="AG21" s="17" t="n">
        <f aca="false">IF('Row Index'!AG65="","✗",IF(INDEX('RAW DATA'!$M:$M,'Row Index'!AG65)="",INDEX('RAW DATA'!$L:$L,'Row Index'!AG65),INDEX('RAW DATA'!$M:$M,'Row Index'!AG65)))</f>
        <v>45.2523709482421</v>
      </c>
      <c r="AH21" s="17" t="n">
        <f aca="false">IF('Row Index'!AH65="","✗",IF(INDEX('RAW DATA'!$M:$M,'Row Index'!AH65)="",INDEX('RAW DATA'!$L:$L,'Row Index'!AH65),INDEX('RAW DATA'!$M:$M,'Row Index'!AH65)))</f>
        <v>44.8849366262174</v>
      </c>
      <c r="AI21" s="17" t="n">
        <f aca="false">IF('Row Index'!AI65="","✗",IF(INDEX('RAW DATA'!$M:$M,'Row Index'!AI65)="",INDEX('RAW DATA'!$L:$L,'Row Index'!AI65),INDEX('RAW DATA'!$M:$M,'Row Index'!AI65)))</f>
        <v>47.1828685794808</v>
      </c>
      <c r="AJ21" s="17" t="n">
        <f aca="false">IF('Row Index'!AJ65="","✗",IF(INDEX('RAW DATA'!$M:$M,'Row Index'!AJ65)="",INDEX('RAW DATA'!$L:$L,'Row Index'!AJ65),INDEX('RAW DATA'!$M:$M,'Row Index'!AJ65)))</f>
        <v>46.7169530715627</v>
      </c>
      <c r="AK21" s="17" t="n">
        <f aca="false">IF('Row Index'!AK65="","✗",IF(INDEX('RAW DATA'!$M:$M,'Row Index'!AK65)="",INDEX('RAW DATA'!$L:$L,'Row Index'!AK65),INDEX('RAW DATA'!$M:$M,'Row Index'!AK65)))</f>
        <v>45.5572846840367</v>
      </c>
      <c r="AL21" s="20" t="n">
        <f aca="false">IF('Row Index'!AL65="","✗",IF(INDEX('RAW DATA'!$M:$M,'Row Index'!AL65)="",INDEX('RAW DATA'!$L:$L,'Row Index'!AL65),INDEX('RAW DATA'!$M:$M,'Row Index'!AL65)))</f>
        <v>49.9091121968833</v>
      </c>
      <c r="AM21" s="17" t="n">
        <f aca="false">IF('Row Index'!AM65="","✗",IF(INDEX('RAW DATA'!$M:$M,'Row Index'!AM65)="",INDEX('RAW DATA'!$L:$L,'Row Index'!AM65),INDEX('RAW DATA'!$M:$M,'Row Index'!AM65)))</f>
        <v>52.4411844069707</v>
      </c>
      <c r="AN21" s="17" t="n">
        <f aca="false">IF('Row Index'!AN65="","✗",IF(INDEX('RAW DATA'!$M:$M,'Row Index'!AN65)="",INDEX('RAW DATA'!$L:$L,'Row Index'!AN65),INDEX('RAW DATA'!$M:$M,'Row Index'!AN65)))</f>
        <v>49.1355417367108</v>
      </c>
      <c r="AO21" s="17" t="n">
        <f aca="false">IF('Row Index'!AO65="","✗",IF(INDEX('RAW DATA'!$M:$M,'Row Index'!AO65)="",INDEX('RAW DATA'!$L:$L,'Row Index'!AO65),INDEX('RAW DATA'!$M:$M,'Row Index'!AO65)))</f>
        <v>52.2642453070112</v>
      </c>
      <c r="AP21" s="17" t="n">
        <f aca="false">IF('Row Index'!AP65="","✗",IF(INDEX('RAW DATA'!$M:$M,'Row Index'!AP65)="",INDEX('RAW DATA'!$L:$L,'Row Index'!AP65),INDEX('RAW DATA'!$M:$M,'Row Index'!AP65)))</f>
        <v>54.4546249596464</v>
      </c>
      <c r="AQ21" s="17" t="n">
        <f aca="false">IF('Row Index'!AQ65="","✗",IF(INDEX('RAW DATA'!$M:$M,'Row Index'!AQ65)="",INDEX('RAW DATA'!$L:$L,'Row Index'!AQ65),INDEX('RAW DATA'!$M:$M,'Row Index'!AQ65)))</f>
        <v>55.4618765323222</v>
      </c>
    </row>
    <row r="23" customFormat="false" ht="23.85" hidden="false" customHeight="false" outlineLevel="0" collapsed="false">
      <c r="A23" s="9" t="s">
        <v>5404</v>
      </c>
      <c r="B23" s="9" t="s">
        <v>5660</v>
      </c>
      <c r="C23" s="9" t="s">
        <v>147</v>
      </c>
      <c r="D23" s="9" t="s">
        <v>365</v>
      </c>
      <c r="E23" s="9" t="s">
        <v>497</v>
      </c>
      <c r="F23" s="9" t="s">
        <v>628</v>
      </c>
      <c r="G23" s="9" t="s">
        <v>763</v>
      </c>
      <c r="H23" s="9" t="s">
        <v>902</v>
      </c>
      <c r="I23" s="9" t="s">
        <v>1037</v>
      </c>
      <c r="J23" s="9" t="s">
        <v>1143</v>
      </c>
      <c r="K23" s="9" t="s">
        <v>1275</v>
      </c>
      <c r="L23" s="9" t="s">
        <v>1411</v>
      </c>
      <c r="M23" s="9" t="s">
        <v>1628</v>
      </c>
      <c r="N23" s="9" t="s">
        <v>1760</v>
      </c>
      <c r="O23" s="9" t="s">
        <v>1895</v>
      </c>
      <c r="P23" s="9" t="s">
        <v>2027</v>
      </c>
      <c r="Q23" s="9" t="s">
        <v>2154</v>
      </c>
      <c r="R23" s="9" t="s">
        <v>2285</v>
      </c>
      <c r="S23" s="9" t="s">
        <v>2413</v>
      </c>
      <c r="T23" s="9" t="s">
        <v>2544</v>
      </c>
      <c r="U23" s="9" t="s">
        <v>2676</v>
      </c>
      <c r="V23" s="9" t="s">
        <v>2806</v>
      </c>
      <c r="W23" s="9" t="s">
        <v>2933</v>
      </c>
      <c r="X23" s="9" t="s">
        <v>3066</v>
      </c>
      <c r="Y23" s="9" t="s">
        <v>3201</v>
      </c>
      <c r="Z23" s="9" t="s">
        <v>3330</v>
      </c>
      <c r="AA23" s="9" t="s">
        <v>5405</v>
      </c>
      <c r="AB23" s="9" t="s">
        <v>3465</v>
      </c>
      <c r="AC23" s="9" t="s">
        <v>3592</v>
      </c>
      <c r="AD23" s="9" t="s">
        <v>3719</v>
      </c>
      <c r="AE23" s="9" t="s">
        <v>3846</v>
      </c>
      <c r="AF23" s="9" t="s">
        <v>3975</v>
      </c>
      <c r="AG23" s="9" t="s">
        <v>4103</v>
      </c>
      <c r="AH23" s="9" t="s">
        <v>5406</v>
      </c>
      <c r="AI23" s="9" t="s">
        <v>4360</v>
      </c>
      <c r="AJ23" s="9" t="s">
        <v>4488</v>
      </c>
      <c r="AK23" s="9" t="s">
        <v>4617</v>
      </c>
      <c r="AL23" s="9" t="s">
        <v>4746</v>
      </c>
      <c r="AM23" s="9" t="s">
        <v>4855</v>
      </c>
      <c r="AN23" s="9" t="s">
        <v>4963</v>
      </c>
      <c r="AO23" s="9" t="s">
        <v>5072</v>
      </c>
      <c r="AP23" s="9" t="s">
        <v>5184</v>
      </c>
      <c r="AQ23" s="9" t="s">
        <v>5293</v>
      </c>
    </row>
    <row r="24" customFormat="false" ht="15" hidden="false" customHeight="false" outlineLevel="0" collapsed="false">
      <c r="A24" s="15" t="s">
        <v>361</v>
      </c>
      <c r="B24" s="16" t="s">
        <v>5660</v>
      </c>
      <c r="C24" s="25" t="n">
        <f aca="false">IF('Row Index'!C66="","✗",IF(INDEX('RAW DATA'!$M:$M,'Row Index'!C66)="",INDEX('RAW DATA'!$L:$L,'Row Index'!C66),INDEX('RAW DATA'!$M:$M,'Row Index'!C66)))</f>
        <v>43.1777305892185</v>
      </c>
      <c r="D24" s="17" t="n">
        <f aca="false">IF('Row Index'!D66="","✗",IF(INDEX('RAW DATA'!$M:$M,'Row Index'!D66)="",INDEX('RAW DATA'!$L:$L,'Row Index'!D66),INDEX('RAW DATA'!$M:$M,'Row Index'!D66)))</f>
        <v>38.7129267199811</v>
      </c>
      <c r="E24" s="17" t="n">
        <f aca="false">IF('Row Index'!E66="","✗",IF(INDEX('RAW DATA'!$M:$M,'Row Index'!E66)="",INDEX('RAW DATA'!$L:$L,'Row Index'!E66),INDEX('RAW DATA'!$M:$M,'Row Index'!E66)))</f>
        <v>43.2315574418815</v>
      </c>
      <c r="F24" s="17" t="n">
        <f aca="false">IF('Row Index'!F66="","✗",IF(INDEX('RAW DATA'!$M:$M,'Row Index'!F66)="",INDEX('RAW DATA'!$L:$L,'Row Index'!F66),INDEX('RAW DATA'!$M:$M,'Row Index'!F66)))</f>
        <v>43.9561864644504</v>
      </c>
      <c r="G24" s="17" t="n">
        <f aca="false">IF('Row Index'!G66="","✗",IF(INDEX('RAW DATA'!$M:$M,'Row Index'!G66)="",INDEX('RAW DATA'!$L:$L,'Row Index'!G66),INDEX('RAW DATA'!$M:$M,'Row Index'!G66)))</f>
        <v>44.7351246500035</v>
      </c>
      <c r="H24" s="17" t="n">
        <f aca="false">IF('Row Index'!H66="","✗",IF(INDEX('RAW DATA'!$M:$M,'Row Index'!H66)="",INDEX('RAW DATA'!$L:$L,'Row Index'!H66),INDEX('RAW DATA'!$M:$M,'Row Index'!H66)))</f>
        <v>34.4649535096378</v>
      </c>
      <c r="I24" s="26" t="str">
        <f aca="false">IF('Row Index'!I66="","✗",IF(INDEX('RAW DATA'!$M:$M,'Row Index'!I66)="",INDEX('RAW DATA'!$L:$L,'Row Index'!I66),INDEX('RAW DATA'!$M:$M,'Row Index'!I66)))</f>
        <v>✗</v>
      </c>
      <c r="J24" s="17" t="n">
        <f aca="false">IF('Row Index'!J66="","✗",IF(INDEX('RAW DATA'!$M:$M,'Row Index'!J66)="",INDEX('RAW DATA'!$L:$L,'Row Index'!J66),INDEX('RAW DATA'!$M:$M,'Row Index'!J66)))</f>
        <v>40.2578127425607</v>
      </c>
      <c r="K24" s="17" t="n">
        <f aca="false">IF('Row Index'!K66="","✗",IF(INDEX('RAW DATA'!$M:$M,'Row Index'!K66)="",INDEX('RAW DATA'!$L:$L,'Row Index'!K66),INDEX('RAW DATA'!$M:$M,'Row Index'!K66)))</f>
        <v>40.6398782460399</v>
      </c>
      <c r="L24" s="17" t="n">
        <f aca="false">IF('Row Index'!L66="","✗",IF(INDEX('RAW DATA'!$M:$M,'Row Index'!L66)="",INDEX('RAW DATA'!$L:$L,'Row Index'!L66),INDEX('RAW DATA'!$M:$M,'Row Index'!L66)))</f>
        <v>37.4843996641386</v>
      </c>
      <c r="M24" s="17" t="n">
        <f aca="false">IF('Row Index'!M66="","✗",IF(INDEX('RAW DATA'!$M:$M,'Row Index'!M66)="",INDEX('RAW DATA'!$L:$L,'Row Index'!M66),INDEX('RAW DATA'!$M:$M,'Row Index'!M66)))</f>
        <v>41.2632500089311</v>
      </c>
      <c r="N24" s="17" t="n">
        <f aca="false">IF('Row Index'!N66="","✗",IF(INDEX('RAW DATA'!$M:$M,'Row Index'!N66)="",INDEX('RAW DATA'!$L:$L,'Row Index'!N66),INDEX('RAW DATA'!$M:$M,'Row Index'!N66)))</f>
        <v>38.2091641318494</v>
      </c>
      <c r="O24" s="17" t="n">
        <f aca="false">IF('Row Index'!O66="","✗",IF(INDEX('RAW DATA'!$M:$M,'Row Index'!O66)="",INDEX('RAW DATA'!$L:$L,'Row Index'!O66),INDEX('RAW DATA'!$M:$M,'Row Index'!O66)))</f>
        <v>39.6829498293716</v>
      </c>
      <c r="P24" s="17" t="n">
        <f aca="false">IF('Row Index'!P66="","✗",IF(INDEX('RAW DATA'!$M:$M,'Row Index'!P66)="",INDEX('RAW DATA'!$L:$L,'Row Index'!P66),INDEX('RAW DATA'!$M:$M,'Row Index'!P66)))</f>
        <v>37.8950981939997</v>
      </c>
      <c r="Q24" s="17" t="n">
        <f aca="false">IF('Row Index'!Q66="","✗",IF(INDEX('RAW DATA'!$M:$M,'Row Index'!Q66)="",INDEX('RAW DATA'!$L:$L,'Row Index'!Q66),INDEX('RAW DATA'!$M:$M,'Row Index'!Q66)))</f>
        <v>40.8353291491508</v>
      </c>
      <c r="R24" s="17" t="n">
        <f aca="false">IF('Row Index'!R66="","✗",IF(INDEX('RAW DATA'!$M:$M,'Row Index'!R66)="",INDEX('RAW DATA'!$L:$L,'Row Index'!R66),INDEX('RAW DATA'!$M:$M,'Row Index'!R66)))</f>
        <v>40.5402280457867</v>
      </c>
      <c r="S24" s="17" t="n">
        <f aca="false">IF('Row Index'!S66="","✗",IF(INDEX('RAW DATA'!$M:$M,'Row Index'!S66)="",INDEX('RAW DATA'!$L:$L,'Row Index'!S66),INDEX('RAW DATA'!$M:$M,'Row Index'!S66)))</f>
        <v>41.3928843394506</v>
      </c>
      <c r="T24" s="17" t="n">
        <f aca="false">IF('Row Index'!T66="","✗",IF(INDEX('RAW DATA'!$M:$M,'Row Index'!T66)="",INDEX('RAW DATA'!$L:$L,'Row Index'!T66),INDEX('RAW DATA'!$M:$M,'Row Index'!T66)))</f>
        <v>40.4483128294801</v>
      </c>
      <c r="U24" s="17" t="n">
        <f aca="false">IF('Row Index'!U66="","✗",IF(INDEX('RAW DATA'!$M:$M,'Row Index'!U66)="",INDEX('RAW DATA'!$L:$L,'Row Index'!U66),INDEX('RAW DATA'!$M:$M,'Row Index'!U66)))</f>
        <v>41.7778401424174</v>
      </c>
      <c r="V24" s="17" t="n">
        <f aca="false">IF('Row Index'!V66="","✗",IF(INDEX('RAW DATA'!$M:$M,'Row Index'!V66)="",INDEX('RAW DATA'!$L:$L,'Row Index'!V66),INDEX('RAW DATA'!$M:$M,'Row Index'!V66)))</f>
        <v>42.8078728216602</v>
      </c>
      <c r="W24" s="17" t="n">
        <f aca="false">IF('Row Index'!W66="","✗",IF(INDEX('RAW DATA'!$M:$M,'Row Index'!W66)="",INDEX('RAW DATA'!$L:$L,'Row Index'!W66),INDEX('RAW DATA'!$M:$M,'Row Index'!W66)))</f>
        <v>42.6273654354154</v>
      </c>
      <c r="X24" s="17" t="n">
        <f aca="false">IF('Row Index'!X66="","✗",IF(INDEX('RAW DATA'!$M:$M,'Row Index'!X66)="",INDEX('RAW DATA'!$L:$L,'Row Index'!X66),INDEX('RAW DATA'!$M:$M,'Row Index'!X66)))</f>
        <v>44.4849954995545</v>
      </c>
      <c r="Y24" s="17" t="n">
        <f aca="false">IF('Row Index'!Y66="","✗",IF(INDEX('RAW DATA'!$M:$M,'Row Index'!Y66)="",INDEX('RAW DATA'!$L:$L,'Row Index'!Y66),INDEX('RAW DATA'!$M:$M,'Row Index'!Y66)))</f>
        <v>43.9648238886688</v>
      </c>
      <c r="Z24" s="18" t="n">
        <f aca="false">IF('Row Index'!Z66="","✗",IF(INDEX('RAW DATA'!$M:$M,'Row Index'!Z66)="",INDEX('RAW DATA'!$L:$L,'Row Index'!Z66),INDEX('RAW DATA'!$M:$M,'Row Index'!Z66)))</f>
        <v>43.4221996117922</v>
      </c>
      <c r="AA24" s="19" t="str">
        <f aca="false">IF('Row Index'!AA66="","⏳",IF(INDEX('RAW DATA'!$M:$M,'Row Index'!AA66)="",INDEX('RAW DATA'!$L:$L,'Row Index'!AA66),INDEX('RAW DATA'!$M:$M,'Row Index'!AA66)))</f>
        <v>⏳</v>
      </c>
      <c r="AB24" s="17" t="n">
        <f aca="false">IF('Row Index'!AB66="","✗",IF(INDEX('RAW DATA'!$M:$M,'Row Index'!AB66)="",INDEX('RAW DATA'!$L:$L,'Row Index'!AB66),INDEX('RAW DATA'!$M:$M,'Row Index'!AB66)))</f>
        <v>43.8725119144072</v>
      </c>
      <c r="AC24" s="17" t="n">
        <f aca="false">IF('Row Index'!AC66="","✗",IF(INDEX('RAW DATA'!$M:$M,'Row Index'!AC66)="",INDEX('RAW DATA'!$L:$L,'Row Index'!AC66),INDEX('RAW DATA'!$M:$M,'Row Index'!AC66)))</f>
        <v>47.5611166119493</v>
      </c>
      <c r="AD24" s="17" t="n">
        <f aca="false">IF('Row Index'!AD66="","✗",IF(INDEX('RAW DATA'!$M:$M,'Row Index'!AD66)="",INDEX('RAW DATA'!$L:$L,'Row Index'!AD66),INDEX('RAW DATA'!$M:$M,'Row Index'!AD66)))</f>
        <v>45.0522516857153</v>
      </c>
      <c r="AE24" s="17" t="n">
        <f aca="false">IF('Row Index'!AE66="","✗",IF(INDEX('RAW DATA'!$M:$M,'Row Index'!AE66)="",INDEX('RAW DATA'!$L:$L,'Row Index'!AE66),INDEX('RAW DATA'!$M:$M,'Row Index'!AE66)))</f>
        <v>46.14783897484</v>
      </c>
      <c r="AF24" s="17" t="n">
        <f aca="false">IF('Row Index'!AF66="","✗",IF(INDEX('RAW DATA'!$M:$M,'Row Index'!AF66)="",INDEX('RAW DATA'!$L:$L,'Row Index'!AF66),INDEX('RAW DATA'!$M:$M,'Row Index'!AF66)))</f>
        <v>47.9426091167504</v>
      </c>
      <c r="AG24" s="17" t="n">
        <f aca="false">IF('Row Index'!AG66="","✗",IF(INDEX('RAW DATA'!$M:$M,'Row Index'!AG66)="",INDEX('RAW DATA'!$L:$L,'Row Index'!AG66),INDEX('RAW DATA'!$M:$M,'Row Index'!AG66)))</f>
        <v>50.0719167053747</v>
      </c>
      <c r="AH24" s="17" t="n">
        <f aca="false">IF('Row Index'!AH66="","✗",IF(INDEX('RAW DATA'!$M:$M,'Row Index'!AH66)="",INDEX('RAW DATA'!$L:$L,'Row Index'!AH66),INDEX('RAW DATA'!$M:$M,'Row Index'!AH66)))</f>
        <v>48.9867915592747</v>
      </c>
      <c r="AI24" s="17" t="n">
        <f aca="false">IF('Row Index'!AI66="","✗",IF(INDEX('RAW DATA'!$M:$M,'Row Index'!AI66)="",INDEX('RAW DATA'!$L:$L,'Row Index'!AI66),INDEX('RAW DATA'!$M:$M,'Row Index'!AI66)))</f>
        <v>49.1656384234138</v>
      </c>
      <c r="AJ24" s="17" t="n">
        <f aca="false">IF('Row Index'!AJ66="","✗",IF(INDEX('RAW DATA'!$M:$M,'Row Index'!AJ66)="",INDEX('RAW DATA'!$L:$L,'Row Index'!AJ66),INDEX('RAW DATA'!$M:$M,'Row Index'!AJ66)))</f>
        <v>50.5966089568878</v>
      </c>
      <c r="AK24" s="17" t="n">
        <f aca="false">IF('Row Index'!AK66="","✗",IF(INDEX('RAW DATA'!$M:$M,'Row Index'!AK66)="",INDEX('RAW DATA'!$L:$L,'Row Index'!AK66),INDEX('RAW DATA'!$M:$M,'Row Index'!AK66)))</f>
        <v>52.3090126373239</v>
      </c>
      <c r="AL24" s="17" t="n">
        <f aca="false">IF('Row Index'!AL66="","✗",IF(INDEX('RAW DATA'!$M:$M,'Row Index'!AL66)="",INDEX('RAW DATA'!$L:$L,'Row Index'!AL66),INDEX('RAW DATA'!$M:$M,'Row Index'!AL66)))</f>
        <v>52.3789597338114</v>
      </c>
      <c r="AM24" s="17" t="n">
        <f aca="false">IF('Row Index'!AM66="","✗",IF(INDEX('RAW DATA'!$M:$M,'Row Index'!AM66)="",INDEX('RAW DATA'!$L:$L,'Row Index'!AM66),INDEX('RAW DATA'!$M:$M,'Row Index'!AM66)))</f>
        <v>54.3599901416231</v>
      </c>
      <c r="AN24" s="17" t="n">
        <f aca="false">IF('Row Index'!AN66="","✗",IF(INDEX('RAW DATA'!$M:$M,'Row Index'!AN66)="",INDEX('RAW DATA'!$L:$L,'Row Index'!AN66),INDEX('RAW DATA'!$M:$M,'Row Index'!AN66)))</f>
        <v>52.1201689263492</v>
      </c>
      <c r="AO24" s="17" t="n">
        <f aca="false">IF('Row Index'!AO66="","✗",IF(INDEX('RAW DATA'!$M:$M,'Row Index'!AO66)="",INDEX('RAW DATA'!$L:$L,'Row Index'!AO66),INDEX('RAW DATA'!$M:$M,'Row Index'!AO66)))</f>
        <v>54.1112870421483</v>
      </c>
      <c r="AP24" s="22" t="n">
        <f aca="false">IF('Row Index'!AP66="","✗",IF(INDEX('RAW DATA'!$M:$M,'Row Index'!AP66)="",INDEX('RAW DATA'!$L:$L,'Row Index'!AP66),INDEX('RAW DATA'!$M:$M,'Row Index'!AP66)))</f>
        <v>58.521685254497</v>
      </c>
      <c r="AQ24" s="17" t="n">
        <f aca="false">IF('Row Index'!AQ66="","✗",IF(INDEX('RAW DATA'!$M:$M,'Row Index'!AQ66)="",INDEX('RAW DATA'!$L:$L,'Row Index'!AQ66),INDEX('RAW DATA'!$M:$M,'Row Index'!AQ66)))</f>
        <v>60.8952848004359</v>
      </c>
    </row>
    <row r="27" customFormat="false" ht="15" hidden="false" customHeight="false" outlineLevel="0" collapsed="false">
      <c r="A27" s="3" t="s">
        <v>5407</v>
      </c>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row>
    <row r="28" customFormat="false" ht="35.05" hidden="false" customHeight="false" outlineLevel="0" collapsed="false">
      <c r="A28" s="9" t="s">
        <v>5404</v>
      </c>
      <c r="B28" s="9" t="s">
        <v>5657</v>
      </c>
      <c r="C28" s="9" t="s">
        <v>147</v>
      </c>
      <c r="D28" s="9" t="s">
        <v>365</v>
      </c>
      <c r="E28" s="9" t="s">
        <v>497</v>
      </c>
      <c r="F28" s="9" t="s">
        <v>628</v>
      </c>
      <c r="G28" s="9" t="s">
        <v>763</v>
      </c>
      <c r="H28" s="9" t="s">
        <v>902</v>
      </c>
      <c r="I28" s="9" t="s">
        <v>1037</v>
      </c>
      <c r="J28" s="9" t="s">
        <v>1143</v>
      </c>
      <c r="K28" s="9" t="s">
        <v>1275</v>
      </c>
      <c r="L28" s="9" t="s">
        <v>1411</v>
      </c>
      <c r="M28" s="9" t="s">
        <v>1628</v>
      </c>
      <c r="N28" s="9" t="s">
        <v>1760</v>
      </c>
      <c r="O28" s="9" t="s">
        <v>1895</v>
      </c>
      <c r="P28" s="9" t="s">
        <v>2027</v>
      </c>
      <c r="Q28" s="9" t="s">
        <v>2154</v>
      </c>
      <c r="R28" s="9" t="s">
        <v>2285</v>
      </c>
      <c r="S28" s="9" t="s">
        <v>2413</v>
      </c>
      <c r="T28" s="9" t="s">
        <v>2544</v>
      </c>
      <c r="U28" s="9" t="s">
        <v>2676</v>
      </c>
      <c r="V28" s="9" t="s">
        <v>2806</v>
      </c>
      <c r="W28" s="9" t="s">
        <v>2933</v>
      </c>
      <c r="X28" s="9" t="s">
        <v>3066</v>
      </c>
      <c r="Y28" s="9" t="s">
        <v>3201</v>
      </c>
      <c r="Z28" s="9" t="s">
        <v>3330</v>
      </c>
      <c r="AA28" s="9" t="s">
        <v>5405</v>
      </c>
      <c r="AB28" s="9" t="s">
        <v>3465</v>
      </c>
      <c r="AC28" s="9" t="s">
        <v>3592</v>
      </c>
      <c r="AD28" s="9" t="s">
        <v>3719</v>
      </c>
      <c r="AE28" s="9" t="s">
        <v>3846</v>
      </c>
      <c r="AF28" s="9" t="s">
        <v>3975</v>
      </c>
      <c r="AG28" s="9" t="s">
        <v>4103</v>
      </c>
      <c r="AH28" s="9" t="s">
        <v>5406</v>
      </c>
      <c r="AI28" s="9" t="s">
        <v>4360</v>
      </c>
      <c r="AJ28" s="9" t="s">
        <v>4488</v>
      </c>
      <c r="AK28" s="9" t="s">
        <v>4617</v>
      </c>
      <c r="AL28" s="9" t="s">
        <v>4746</v>
      </c>
      <c r="AM28" s="9" t="s">
        <v>4855</v>
      </c>
      <c r="AN28" s="9" t="s">
        <v>4963</v>
      </c>
      <c r="AO28" s="9" t="s">
        <v>5072</v>
      </c>
      <c r="AP28" s="9" t="s">
        <v>5184</v>
      </c>
      <c r="AQ28" s="9" t="s">
        <v>5293</v>
      </c>
    </row>
    <row r="29" customFormat="false" ht="15" hidden="false" customHeight="false" outlineLevel="0" collapsed="false">
      <c r="A29" s="32" t="s">
        <v>322</v>
      </c>
      <c r="B29" s="33" t="s">
        <v>5657</v>
      </c>
      <c r="C29" s="17" t="n">
        <f aca="false">IF('Row Index'!C55="","✗",IF(INDEX('RAW DATA'!$O:$O,'Row Index'!C55)="",IF(INDEX('RAW DATA'!$AB:$AB,'Row Index'!C55)="",INDEX('RAW DATA'!$L:$L,'Row Index'!C55),INDEX('RAW DATA'!$AB:$AB,'Row Index'!C55)),INDEX('RAW DATA'!$O:$O,'Row Index'!C55)))</f>
        <v>38.1058743595903</v>
      </c>
      <c r="D29" s="17" t="n">
        <f aca="false">IF('Row Index'!D55="","✗",IF(INDEX('RAW DATA'!$O:$O,'Row Index'!D55)="",IF(INDEX('RAW DATA'!$AB:$AB,'Row Index'!D55)="",INDEX('RAW DATA'!$L:$L,'Row Index'!D55),INDEX('RAW DATA'!$AB:$AB,'Row Index'!D55)),INDEX('RAW DATA'!$O:$O,'Row Index'!D55)))</f>
        <v>36.3051079590614</v>
      </c>
      <c r="E29" s="17" t="n">
        <f aca="false">IF('Row Index'!E55="","✗",IF(INDEX('RAW DATA'!$O:$O,'Row Index'!E55)="",IF(INDEX('RAW DATA'!$AB:$AB,'Row Index'!E55)="",INDEX('RAW DATA'!$L:$L,'Row Index'!E55),INDEX('RAW DATA'!$AB:$AB,'Row Index'!E55)),INDEX('RAW DATA'!$O:$O,'Row Index'!E55)))</f>
        <v>37.7825094490686</v>
      </c>
      <c r="F29" s="17" t="n">
        <f aca="false">IF('Row Index'!F55="","✗",IF(INDEX('RAW DATA'!$O:$O,'Row Index'!F55)="",IF(INDEX('RAW DATA'!$AB:$AB,'Row Index'!F55)="",INDEX('RAW DATA'!$L:$L,'Row Index'!F55),INDEX('RAW DATA'!$AB:$AB,'Row Index'!F55)),INDEX('RAW DATA'!$O:$O,'Row Index'!F55)))</f>
        <v>37.2948442206816</v>
      </c>
      <c r="G29" s="17" t="n">
        <f aca="false">IF('Row Index'!G55="","✗",IF(INDEX('RAW DATA'!$O:$O,'Row Index'!G55)="",IF(INDEX('RAW DATA'!$AB:$AB,'Row Index'!G55)="",INDEX('RAW DATA'!$L:$L,'Row Index'!G55),INDEX('RAW DATA'!$AB:$AB,'Row Index'!G55)),INDEX('RAW DATA'!$O:$O,'Row Index'!G55)))</f>
        <v>39.0515601243187</v>
      </c>
      <c r="H29" s="17" t="n">
        <f aca="false">IF('Row Index'!H55="","✗",IF(INDEX('RAW DATA'!$O:$O,'Row Index'!H55)="",IF(INDEX('RAW DATA'!$AB:$AB,'Row Index'!H55)="",INDEX('RAW DATA'!$L:$L,'Row Index'!H55),INDEX('RAW DATA'!$AB:$AB,'Row Index'!H55)),INDEX('RAW DATA'!$O:$O,'Row Index'!H55)))</f>
        <v>35.81639520561</v>
      </c>
      <c r="I29" s="26" t="str">
        <f aca="false">IF('Row Index'!I55="","✗",IF(INDEX('RAW DATA'!$O:$O,'Row Index'!I55)="",IF(INDEX('RAW DATA'!$AB:$AB,'Row Index'!I55)="",INDEX('RAW DATA'!$L:$L,'Row Index'!I55),INDEX('RAW DATA'!$AB:$AB,'Row Index'!I55)),INDEX('RAW DATA'!$O:$O,'Row Index'!I55)))</f>
        <v>✗</v>
      </c>
      <c r="J29" s="17" t="n">
        <f aca="false">IF('Row Index'!J55="","✗",IF(INDEX('RAW DATA'!$O:$O,'Row Index'!J55)="",IF(INDEX('RAW DATA'!$AB:$AB,'Row Index'!J55)="",INDEX('RAW DATA'!$L:$L,'Row Index'!J55),INDEX('RAW DATA'!$AB:$AB,'Row Index'!J55)),INDEX('RAW DATA'!$O:$O,'Row Index'!J55)))</f>
        <v>42.3723714028678</v>
      </c>
      <c r="K29" s="17" t="n">
        <f aca="false">IF('Row Index'!K55="","✗",IF(INDEX('RAW DATA'!$O:$O,'Row Index'!K55)="",IF(INDEX('RAW DATA'!$AB:$AB,'Row Index'!K55)="",INDEX('RAW DATA'!$L:$L,'Row Index'!K55),INDEX('RAW DATA'!$AB:$AB,'Row Index'!K55)),INDEX('RAW DATA'!$O:$O,'Row Index'!K55)))</f>
        <v>42.1675106818021</v>
      </c>
      <c r="L29" s="17" t="n">
        <f aca="false">IF('Row Index'!L55="","✗",IF(INDEX('RAW DATA'!$O:$O,'Row Index'!L55)="",IF(INDEX('RAW DATA'!$AB:$AB,'Row Index'!L55)="",INDEX('RAW DATA'!$L:$L,'Row Index'!L55),INDEX('RAW DATA'!$AB:$AB,'Row Index'!L55)),INDEX('RAW DATA'!$O:$O,'Row Index'!L55)))</f>
        <v>41.7619134819932</v>
      </c>
      <c r="M29" s="17" t="n">
        <f aca="false">IF('Row Index'!M55="","✗",IF(INDEX('RAW DATA'!$O:$O,'Row Index'!M55)="",IF(INDEX('RAW DATA'!$AB:$AB,'Row Index'!M55)="",INDEX('RAW DATA'!$L:$L,'Row Index'!M55),INDEX('RAW DATA'!$AB:$AB,'Row Index'!M55)),INDEX('RAW DATA'!$O:$O,'Row Index'!M55)))</f>
        <v>45.2865673385301</v>
      </c>
      <c r="N29" s="17" t="n">
        <f aca="false">IF('Row Index'!N55="","✗",IF(INDEX('RAW DATA'!$O:$O,'Row Index'!N55)="",IF(INDEX('RAW DATA'!$AB:$AB,'Row Index'!N55)="",INDEX('RAW DATA'!$L:$L,'Row Index'!N55),INDEX('RAW DATA'!$AB:$AB,'Row Index'!N55)),INDEX('RAW DATA'!$O:$O,'Row Index'!N55)))</f>
        <v>43.8403574534935</v>
      </c>
      <c r="O29" s="18" t="n">
        <f aca="false">IF('Row Index'!O55="","✗",IF(INDEX('RAW DATA'!$O:$O,'Row Index'!O55)="",IF(INDEX('RAW DATA'!$AB:$AB,'Row Index'!O55)="",INDEX('RAW DATA'!$L:$L,'Row Index'!O55),INDEX('RAW DATA'!$AB:$AB,'Row Index'!O55)),INDEX('RAW DATA'!$O:$O,'Row Index'!O55)))</f>
        <v>45.9617440966556</v>
      </c>
      <c r="P29" s="17" t="n">
        <f aca="false">IF('Row Index'!P55="","✗",IF(INDEX('RAW DATA'!$O:$O,'Row Index'!P55)="",IF(INDEX('RAW DATA'!$AB:$AB,'Row Index'!P55)="",INDEX('RAW DATA'!$L:$L,'Row Index'!P55),INDEX('RAW DATA'!$AB:$AB,'Row Index'!P55)),INDEX('RAW DATA'!$O:$O,'Row Index'!P55)))</f>
        <v>45.3586482283668</v>
      </c>
      <c r="Q29" s="17" t="n">
        <f aca="false">IF('Row Index'!Q55="","✗",IF(INDEX('RAW DATA'!$O:$O,'Row Index'!Q55)="",IF(INDEX('RAW DATA'!$AB:$AB,'Row Index'!Q55)="",INDEX('RAW DATA'!$L:$L,'Row Index'!Q55),INDEX('RAW DATA'!$AB:$AB,'Row Index'!Q55)),INDEX('RAW DATA'!$O:$O,'Row Index'!Q55)))</f>
        <v>47.2882664270609</v>
      </c>
      <c r="R29" s="17" t="n">
        <f aca="false">IF('Row Index'!R55="","✗",IF(INDEX('RAW DATA'!$O:$O,'Row Index'!R55)="",IF(INDEX('RAW DATA'!$AB:$AB,'Row Index'!R55)="",INDEX('RAW DATA'!$L:$L,'Row Index'!R55),INDEX('RAW DATA'!$AB:$AB,'Row Index'!R55)),INDEX('RAW DATA'!$O:$O,'Row Index'!R55)))</f>
        <v>47.604192521894</v>
      </c>
      <c r="S29" s="17" t="n">
        <f aca="false">IF('Row Index'!S55="","✗",IF(INDEX('RAW DATA'!$O:$O,'Row Index'!S55)="",IF(INDEX('RAW DATA'!$AB:$AB,'Row Index'!S55)="",INDEX('RAW DATA'!$L:$L,'Row Index'!S55),INDEX('RAW DATA'!$AB:$AB,'Row Index'!S55)),INDEX('RAW DATA'!$O:$O,'Row Index'!S55)))</f>
        <v>50.8921250711713</v>
      </c>
      <c r="T29" s="17" t="n">
        <f aca="false">IF('Row Index'!T55="","✗",IF(INDEX('RAW DATA'!$O:$O,'Row Index'!T55)="",IF(INDEX('RAW DATA'!$AB:$AB,'Row Index'!T55)="",INDEX('RAW DATA'!$L:$L,'Row Index'!T55),INDEX('RAW DATA'!$AB:$AB,'Row Index'!T55)),INDEX('RAW DATA'!$O:$O,'Row Index'!T55)))</f>
        <v>50.3750414587488</v>
      </c>
      <c r="U29" s="17" t="n">
        <f aca="false">IF('Row Index'!U55="","✗",IF(INDEX('RAW DATA'!$O:$O,'Row Index'!U55)="",IF(INDEX('RAW DATA'!$AB:$AB,'Row Index'!U55)="",INDEX('RAW DATA'!$L:$L,'Row Index'!U55),INDEX('RAW DATA'!$AB:$AB,'Row Index'!U55)),INDEX('RAW DATA'!$O:$O,'Row Index'!U55)))</f>
        <v>53.4553188091855</v>
      </c>
      <c r="V29" s="17" t="n">
        <f aca="false">IF('Row Index'!V55="","✗",IF(INDEX('RAW DATA'!$O:$O,'Row Index'!V55)="",IF(INDEX('RAW DATA'!$AB:$AB,'Row Index'!V55)="",INDEX('RAW DATA'!$L:$L,'Row Index'!V55),INDEX('RAW DATA'!$AB:$AB,'Row Index'!V55)),INDEX('RAW DATA'!$O:$O,'Row Index'!V55)))</f>
        <v>55.0205297224257</v>
      </c>
      <c r="W29" s="17" t="n">
        <f aca="false">IF('Row Index'!W55="","✗",IF(INDEX('RAW DATA'!$O:$O,'Row Index'!W55)="",IF(INDEX('RAW DATA'!$AB:$AB,'Row Index'!W55)="",INDEX('RAW DATA'!$L:$L,'Row Index'!W55),INDEX('RAW DATA'!$AB:$AB,'Row Index'!W55)),INDEX('RAW DATA'!$O:$O,'Row Index'!W55)))</f>
        <v>56.4311186599053</v>
      </c>
      <c r="X29" s="17" t="n">
        <f aca="false">IF('Row Index'!X55="","✗",IF(INDEX('RAW DATA'!$O:$O,'Row Index'!X55)="",IF(INDEX('RAW DATA'!$AB:$AB,'Row Index'!X55)="",INDEX('RAW DATA'!$L:$L,'Row Index'!X55),INDEX('RAW DATA'!$AB:$AB,'Row Index'!X55)),INDEX('RAW DATA'!$O:$O,'Row Index'!X55)))</f>
        <v>57.4446185839483</v>
      </c>
      <c r="Y29" s="17" t="n">
        <f aca="false">IF('Row Index'!Y55="","✗",IF(INDEX('RAW DATA'!$O:$O,'Row Index'!Y55)="",IF(INDEX('RAW DATA'!$AB:$AB,'Row Index'!Y55)="",INDEX('RAW DATA'!$L:$L,'Row Index'!Y55),INDEX('RAW DATA'!$AB:$AB,'Row Index'!Y55)),INDEX('RAW DATA'!$O:$O,'Row Index'!Y55)))</f>
        <v>59.4120920458334</v>
      </c>
      <c r="Z29" s="18" t="n">
        <f aca="false">IF('Row Index'!Z55="","✗",IF(INDEX('RAW DATA'!$O:$O,'Row Index'!Z55)="",IF(INDEX('RAW DATA'!$AB:$AB,'Row Index'!Z55)="",INDEX('RAW DATA'!$L:$L,'Row Index'!Z55),INDEX('RAW DATA'!$AB:$AB,'Row Index'!Z55)),INDEX('RAW DATA'!$O:$O,'Row Index'!Z55)))</f>
        <v>61.5032735869051</v>
      </c>
      <c r="AA29" s="19" t="str">
        <f aca="false">IF('Row Index'!AA55="","⏳",IF(INDEX('RAW DATA'!$O:$O,'Row Index'!AA55)="",IF(INDEX('RAW DATA'!$AB:$AB,'Row Index'!AA55)="",INDEX('RAW DATA'!$L:$L,'Row Index'!AA55),INDEX('RAW DATA'!$AB:$AB,'Row Index'!AA55)),INDEX('RAW DATA'!$O:$O,'Row Index'!AA55)))</f>
        <v>⏳</v>
      </c>
      <c r="AB29" s="17" t="n">
        <f aca="false">IF('Row Index'!AB55="","✗",IF(INDEX('RAW DATA'!$O:$O,'Row Index'!AB55)="",IF(INDEX('RAW DATA'!$AB:$AB,'Row Index'!AB55)="",INDEX('RAW DATA'!$L:$L,'Row Index'!AB55),INDEX('RAW DATA'!$AB:$AB,'Row Index'!AB55)),INDEX('RAW DATA'!$O:$O,'Row Index'!AB55)))</f>
        <v>62.4639802664703</v>
      </c>
      <c r="AC29" s="17" t="n">
        <f aca="false">IF('Row Index'!AC55="","✗",IF(INDEX('RAW DATA'!$O:$O,'Row Index'!AC55)="",IF(INDEX('RAW DATA'!$AB:$AB,'Row Index'!AC55)="",INDEX('RAW DATA'!$L:$L,'Row Index'!AC55),INDEX('RAW DATA'!$AB:$AB,'Row Index'!AC55)),INDEX('RAW DATA'!$O:$O,'Row Index'!AC55)))</f>
        <v>64.6399821015122</v>
      </c>
      <c r="AD29" s="17" t="n">
        <f aca="false">IF('Row Index'!AD55="","✗",IF(INDEX('RAW DATA'!$O:$O,'Row Index'!AD55)="",IF(INDEX('RAW DATA'!$AB:$AB,'Row Index'!AD55)="",INDEX('RAW DATA'!$L:$L,'Row Index'!AD55),INDEX('RAW DATA'!$AB:$AB,'Row Index'!AD55)),INDEX('RAW DATA'!$O:$O,'Row Index'!AD55)))</f>
        <v>63.7986755669589</v>
      </c>
      <c r="AE29" s="17" t="n">
        <f aca="false">IF('Row Index'!AE55="","✗",IF(INDEX('RAW DATA'!$O:$O,'Row Index'!AE55)="",IF(INDEX('RAW DATA'!$AB:$AB,'Row Index'!AE55)="",INDEX('RAW DATA'!$L:$L,'Row Index'!AE55),INDEX('RAW DATA'!$AB:$AB,'Row Index'!AE55)),INDEX('RAW DATA'!$O:$O,'Row Index'!AE55)))</f>
        <v>65.6884420013931</v>
      </c>
      <c r="AF29" s="17" t="n">
        <f aca="false">IF('Row Index'!AF55="","✗",IF(INDEX('RAW DATA'!$O:$O,'Row Index'!AF55)="",IF(INDEX('RAW DATA'!$AB:$AB,'Row Index'!AF55)="",INDEX('RAW DATA'!$L:$L,'Row Index'!AF55),INDEX('RAW DATA'!$AB:$AB,'Row Index'!AF55)),INDEX('RAW DATA'!$O:$O,'Row Index'!AF55)))</f>
        <v>67.0513031416327</v>
      </c>
      <c r="AG29" s="17" t="n">
        <f aca="false">IF('Row Index'!AG55="","✗",IF(INDEX('RAW DATA'!$O:$O,'Row Index'!AG55)="",IF(INDEX('RAW DATA'!$AB:$AB,'Row Index'!AG55)="",INDEX('RAW DATA'!$L:$L,'Row Index'!AG55),INDEX('RAW DATA'!$AB:$AB,'Row Index'!AG55)),INDEX('RAW DATA'!$O:$O,'Row Index'!AG55)))</f>
        <v>69.443368555087</v>
      </c>
      <c r="AH29" s="17" t="n">
        <f aca="false">IF('Row Index'!AH55="","✗",IF(INDEX('RAW DATA'!$O:$O,'Row Index'!AH55)="",IF(INDEX('RAW DATA'!$AB:$AB,'Row Index'!AH55)="",INDEX('RAW DATA'!$L:$L,'Row Index'!AH55),INDEX('RAW DATA'!$AB:$AB,'Row Index'!AH55)),INDEX('RAW DATA'!$O:$O,'Row Index'!AH55)))</f>
        <v>67.7521081582459</v>
      </c>
      <c r="AI29" s="17" t="n">
        <f aca="false">IF('Row Index'!AI55="","✗",IF(INDEX('RAW DATA'!$O:$O,'Row Index'!AI55)="",IF(INDEX('RAW DATA'!$AB:$AB,'Row Index'!AI55)="",INDEX('RAW DATA'!$L:$L,'Row Index'!AI55),INDEX('RAW DATA'!$AB:$AB,'Row Index'!AI55)),INDEX('RAW DATA'!$O:$O,'Row Index'!AI55)))</f>
        <v>69.7745094916935</v>
      </c>
      <c r="AJ29" s="17" t="n">
        <f aca="false">IF('Row Index'!AJ55="","✗",IF(INDEX('RAW DATA'!$O:$O,'Row Index'!AJ55)="",IF(INDEX('RAW DATA'!$AB:$AB,'Row Index'!AJ55)="",INDEX('RAW DATA'!$L:$L,'Row Index'!AJ55),INDEX('RAW DATA'!$AB:$AB,'Row Index'!AJ55)),INDEX('RAW DATA'!$O:$O,'Row Index'!AJ55)))</f>
        <v>70.3561447341271</v>
      </c>
      <c r="AK29" s="17" t="n">
        <f aca="false">IF('Row Index'!AK55="","✗",IF(INDEX('RAW DATA'!$O:$O,'Row Index'!AK55)="",IF(INDEX('RAW DATA'!$AB:$AB,'Row Index'!AK55)="",INDEX('RAW DATA'!$L:$L,'Row Index'!AK55),INDEX('RAW DATA'!$AB:$AB,'Row Index'!AK55)),INDEX('RAW DATA'!$O:$O,'Row Index'!AK55)))</f>
        <v>69.875890671192</v>
      </c>
      <c r="AL29" s="76" t="str">
        <f aca="false">IF('Row Index'!AL55="","–",IF(INDEX('RAW DATA'!$O:$O,'Row Index'!AL55)="",IF(INDEX('RAW DATA'!$AB:$AB,'Row Index'!AL55)="",INDEX('RAW DATA'!$L:$L,'Row Index'!AL55),INDEX('RAW DATA'!$AB:$AB,'Row Index'!AL55)),INDEX('RAW DATA'!$O:$O,'Row Index'!AL55)))</f>
        <v>–</v>
      </c>
      <c r="AM29" s="76" t="str">
        <f aca="false">IF('Row Index'!AM55="","–",IF(INDEX('RAW DATA'!$O:$O,'Row Index'!AM55)="",IF(INDEX('RAW DATA'!$AB:$AB,'Row Index'!AM55)="",INDEX('RAW DATA'!$L:$L,'Row Index'!AM55),INDEX('RAW DATA'!$AB:$AB,'Row Index'!AM55)),INDEX('RAW DATA'!$O:$O,'Row Index'!AM55)))</f>
        <v>–</v>
      </c>
      <c r="AN29" s="76" t="str">
        <f aca="false">IF('Row Index'!AN55="","–",IF(INDEX('RAW DATA'!$O:$O,'Row Index'!AN55)="",IF(INDEX('RAW DATA'!$AB:$AB,'Row Index'!AN55)="",INDEX('RAW DATA'!$L:$L,'Row Index'!AN55),INDEX('RAW DATA'!$AB:$AB,'Row Index'!AN55)),INDEX('RAW DATA'!$O:$O,'Row Index'!AN55)))</f>
        <v>–</v>
      </c>
      <c r="AO29" s="76" t="str">
        <f aca="false">IF('Row Index'!AO55="","–",IF(INDEX('RAW DATA'!$O:$O,'Row Index'!AO55)="",IF(INDEX('RAW DATA'!$AB:$AB,'Row Index'!AO55)="",INDEX('RAW DATA'!$L:$L,'Row Index'!AO55),INDEX('RAW DATA'!$AB:$AB,'Row Index'!AO55)),INDEX('RAW DATA'!$O:$O,'Row Index'!AO55)))</f>
        <v>–</v>
      </c>
      <c r="AP29" s="76" t="str">
        <f aca="false">IF('Row Index'!AP55="","–",IF(INDEX('RAW DATA'!$O:$O,'Row Index'!AP55)="",IF(INDEX('RAW DATA'!$AB:$AB,'Row Index'!AP55)="",INDEX('RAW DATA'!$L:$L,'Row Index'!AP55),INDEX('RAW DATA'!$AB:$AB,'Row Index'!AP55)),INDEX('RAW DATA'!$O:$O,'Row Index'!AP55)))</f>
        <v>–</v>
      </c>
      <c r="AQ29" s="76" t="str">
        <f aca="false">IF('Row Index'!AQ55="","–",IF(INDEX('RAW DATA'!$O:$O,'Row Index'!AQ55)="",IF(INDEX('RAW DATA'!$AB:$AB,'Row Index'!AQ55)="",INDEX('RAW DATA'!$L:$L,'Row Index'!AQ55),INDEX('RAW DATA'!$AB:$AB,'Row Index'!AQ55)),INDEX('RAW DATA'!$O:$O,'Row Index'!AQ55)))</f>
        <v>–</v>
      </c>
    </row>
    <row r="30" customFormat="false" ht="15" hidden="false" customHeight="false" outlineLevel="0" collapsed="false">
      <c r="A30" s="32" t="s">
        <v>326</v>
      </c>
      <c r="B30" s="33" t="s">
        <v>5657</v>
      </c>
      <c r="C30" s="17" t="n">
        <f aca="false">IF('Row Index'!C56="","✗",IF(INDEX('RAW DATA'!$O:$O,'Row Index'!C56)="",IF(INDEX('RAW DATA'!$AB:$AB,'Row Index'!C56)="",INDEX('RAW DATA'!$L:$L,'Row Index'!C56),INDEX('RAW DATA'!$AB:$AB,'Row Index'!C56)),INDEX('RAW DATA'!$O:$O,'Row Index'!C56)))</f>
        <v>38.6203712201472</v>
      </c>
      <c r="D30" s="17" t="n">
        <f aca="false">IF('Row Index'!D56="","✗",IF(INDEX('RAW DATA'!$O:$O,'Row Index'!D56)="",IF(INDEX('RAW DATA'!$AB:$AB,'Row Index'!D56)="",INDEX('RAW DATA'!$L:$L,'Row Index'!D56),INDEX('RAW DATA'!$AB:$AB,'Row Index'!D56)),INDEX('RAW DATA'!$O:$O,'Row Index'!D56)))</f>
        <v>35.4635656509396</v>
      </c>
      <c r="E30" s="17" t="n">
        <f aca="false">IF('Row Index'!E56="","✗",IF(INDEX('RAW DATA'!$O:$O,'Row Index'!E56)="",IF(INDEX('RAW DATA'!$AB:$AB,'Row Index'!E56)="",INDEX('RAW DATA'!$L:$L,'Row Index'!E56),INDEX('RAW DATA'!$AB:$AB,'Row Index'!E56)),INDEX('RAW DATA'!$O:$O,'Row Index'!E56)))</f>
        <v>37.4113066485321</v>
      </c>
      <c r="F30" s="17" t="n">
        <f aca="false">IF('Row Index'!F56="","✗",IF(INDEX('RAW DATA'!$O:$O,'Row Index'!F56)="",IF(INDEX('RAW DATA'!$AB:$AB,'Row Index'!F56)="",INDEX('RAW DATA'!$L:$L,'Row Index'!F56),INDEX('RAW DATA'!$AB:$AB,'Row Index'!F56)),INDEX('RAW DATA'!$O:$O,'Row Index'!F56)))</f>
        <v>37.2308088200374</v>
      </c>
      <c r="G30" s="17" t="n">
        <f aca="false">IF('Row Index'!G56="","✗",IF(INDEX('RAW DATA'!$O:$O,'Row Index'!G56)="",IF(INDEX('RAW DATA'!$AB:$AB,'Row Index'!G56)="",INDEX('RAW DATA'!$L:$L,'Row Index'!G56),INDEX('RAW DATA'!$AB:$AB,'Row Index'!G56)),INDEX('RAW DATA'!$O:$O,'Row Index'!G56)))</f>
        <v>40.4858401630632</v>
      </c>
      <c r="H30" s="17" t="n">
        <f aca="false">IF('Row Index'!H56="","✗",IF(INDEX('RAW DATA'!$O:$O,'Row Index'!H56)="",IF(INDEX('RAW DATA'!$AB:$AB,'Row Index'!H56)="",INDEX('RAW DATA'!$L:$L,'Row Index'!H56),INDEX('RAW DATA'!$AB:$AB,'Row Index'!H56)),INDEX('RAW DATA'!$O:$O,'Row Index'!H56)))</f>
        <v>35.7036698821549</v>
      </c>
      <c r="I30" s="26" t="str">
        <f aca="false">IF('Row Index'!I56="","✗",IF(INDEX('RAW DATA'!$O:$O,'Row Index'!I56)="",IF(INDEX('RAW DATA'!$AB:$AB,'Row Index'!I56)="",INDEX('RAW DATA'!$L:$L,'Row Index'!I56),INDEX('RAW DATA'!$AB:$AB,'Row Index'!I56)),INDEX('RAW DATA'!$O:$O,'Row Index'!I56)))</f>
        <v>✗</v>
      </c>
      <c r="J30" s="17" t="n">
        <f aca="false">IF('Row Index'!J56="","✗",IF(INDEX('RAW DATA'!$O:$O,'Row Index'!J56)="",IF(INDEX('RAW DATA'!$AB:$AB,'Row Index'!J56)="",INDEX('RAW DATA'!$L:$L,'Row Index'!J56),INDEX('RAW DATA'!$AB:$AB,'Row Index'!J56)),INDEX('RAW DATA'!$O:$O,'Row Index'!J56)))</f>
        <v>41.9444828046594</v>
      </c>
      <c r="K30" s="17" t="n">
        <f aca="false">IF('Row Index'!K56="","✗",IF(INDEX('RAW DATA'!$O:$O,'Row Index'!K56)="",IF(INDEX('RAW DATA'!$AB:$AB,'Row Index'!K56)="",INDEX('RAW DATA'!$L:$L,'Row Index'!K56),INDEX('RAW DATA'!$AB:$AB,'Row Index'!K56)),INDEX('RAW DATA'!$O:$O,'Row Index'!K56)))</f>
        <v>42.1203436592502</v>
      </c>
      <c r="L30" s="17" t="n">
        <f aca="false">IF('Row Index'!L56="","✗",IF(INDEX('RAW DATA'!$O:$O,'Row Index'!L56)="",IF(INDEX('RAW DATA'!$AB:$AB,'Row Index'!L56)="",INDEX('RAW DATA'!$L:$L,'Row Index'!L56),INDEX('RAW DATA'!$AB:$AB,'Row Index'!L56)),INDEX('RAW DATA'!$O:$O,'Row Index'!L56)))</f>
        <v>40.8867230959088</v>
      </c>
      <c r="M30" s="17" t="n">
        <f aca="false">IF('Row Index'!M56="","✗",IF(INDEX('RAW DATA'!$O:$O,'Row Index'!M56)="",IF(INDEX('RAW DATA'!$AB:$AB,'Row Index'!M56)="",INDEX('RAW DATA'!$L:$L,'Row Index'!M56),INDEX('RAW DATA'!$AB:$AB,'Row Index'!M56)),INDEX('RAW DATA'!$O:$O,'Row Index'!M56)))</f>
        <v>45.7515068459271</v>
      </c>
      <c r="N30" s="17" t="n">
        <f aca="false">IF('Row Index'!N56="","✗",IF(INDEX('RAW DATA'!$O:$O,'Row Index'!N56)="",IF(INDEX('RAW DATA'!$AB:$AB,'Row Index'!N56)="",INDEX('RAW DATA'!$L:$L,'Row Index'!N56),INDEX('RAW DATA'!$AB:$AB,'Row Index'!N56)),INDEX('RAW DATA'!$O:$O,'Row Index'!N56)))</f>
        <v>43.0095890852096</v>
      </c>
      <c r="O30" s="17" t="n">
        <f aca="false">IF('Row Index'!O56="","✗",IF(INDEX('RAW DATA'!$O:$O,'Row Index'!O56)="",IF(INDEX('RAW DATA'!$AB:$AB,'Row Index'!O56)="",INDEX('RAW DATA'!$L:$L,'Row Index'!O56),INDEX('RAW DATA'!$AB:$AB,'Row Index'!O56)),INDEX('RAW DATA'!$O:$O,'Row Index'!O56)))</f>
        <v>44.1701240247181</v>
      </c>
      <c r="P30" s="17" t="n">
        <f aca="false">IF('Row Index'!P56="","✗",IF(INDEX('RAW DATA'!$O:$O,'Row Index'!P56)="",IF(INDEX('RAW DATA'!$AB:$AB,'Row Index'!P56)="",INDEX('RAW DATA'!$L:$L,'Row Index'!P56),INDEX('RAW DATA'!$AB:$AB,'Row Index'!P56)),INDEX('RAW DATA'!$O:$O,'Row Index'!P56)))</f>
        <v>44.3885904251059</v>
      </c>
      <c r="Q30" s="17" t="n">
        <f aca="false">IF('Row Index'!Q56="","✗",IF(INDEX('RAW DATA'!$O:$O,'Row Index'!Q56)="",IF(INDEX('RAW DATA'!$AB:$AB,'Row Index'!Q56)="",INDEX('RAW DATA'!$L:$L,'Row Index'!Q56),INDEX('RAW DATA'!$AB:$AB,'Row Index'!Q56)),INDEX('RAW DATA'!$O:$O,'Row Index'!Q56)))</f>
        <v>46.5201910961797</v>
      </c>
      <c r="R30" s="17" t="n">
        <f aca="false">IF('Row Index'!R56="","✗",IF(INDEX('RAW DATA'!$O:$O,'Row Index'!R56)="",IF(INDEX('RAW DATA'!$AB:$AB,'Row Index'!R56)="",INDEX('RAW DATA'!$L:$L,'Row Index'!R56),INDEX('RAW DATA'!$AB:$AB,'Row Index'!R56)),INDEX('RAW DATA'!$O:$O,'Row Index'!R56)))</f>
        <v>48.1067629521303</v>
      </c>
      <c r="S30" s="17" t="n">
        <f aca="false">IF('Row Index'!S56="","✗",IF(INDEX('RAW DATA'!$O:$O,'Row Index'!S56)="",IF(INDEX('RAW DATA'!$AB:$AB,'Row Index'!S56)="",INDEX('RAW DATA'!$L:$L,'Row Index'!S56),INDEX('RAW DATA'!$AB:$AB,'Row Index'!S56)),INDEX('RAW DATA'!$O:$O,'Row Index'!S56)))</f>
        <v>48.4888999871108</v>
      </c>
      <c r="T30" s="17" t="n">
        <f aca="false">IF('Row Index'!T56="","✗",IF(INDEX('RAW DATA'!$O:$O,'Row Index'!T56)="",IF(INDEX('RAW DATA'!$AB:$AB,'Row Index'!T56)="",INDEX('RAW DATA'!$L:$L,'Row Index'!T56),INDEX('RAW DATA'!$AB:$AB,'Row Index'!T56)),INDEX('RAW DATA'!$O:$O,'Row Index'!T56)))</f>
        <v>48.5384267588259</v>
      </c>
      <c r="U30" s="26" t="str">
        <f aca="false">IF('Row Index'!U56="","✗",IF(INDEX('RAW DATA'!$O:$O,'Row Index'!U56)="",IF(INDEX('RAW DATA'!$AB:$AB,'Row Index'!U56)="",INDEX('RAW DATA'!$L:$L,'Row Index'!U56),INDEX('RAW DATA'!$AB:$AB,'Row Index'!U56)),INDEX('RAW DATA'!$O:$O,'Row Index'!U56)))</f>
        <v>✗</v>
      </c>
      <c r="V30" s="17" t="n">
        <f aca="false">IF('Row Index'!V56="","✗",IF(INDEX('RAW DATA'!$O:$O,'Row Index'!V56)="",IF(INDEX('RAW DATA'!$AB:$AB,'Row Index'!V56)="",INDEX('RAW DATA'!$L:$L,'Row Index'!V56),INDEX('RAW DATA'!$AB:$AB,'Row Index'!V56)),INDEX('RAW DATA'!$O:$O,'Row Index'!V56)))</f>
        <v>53.7948612660378</v>
      </c>
      <c r="W30" s="17" t="n">
        <f aca="false">IF('Row Index'!W56="","✗",IF(INDEX('RAW DATA'!$O:$O,'Row Index'!W56)="",IF(INDEX('RAW DATA'!$AB:$AB,'Row Index'!W56)="",INDEX('RAW DATA'!$L:$L,'Row Index'!W56),INDEX('RAW DATA'!$AB:$AB,'Row Index'!W56)),INDEX('RAW DATA'!$O:$O,'Row Index'!W56)))</f>
        <v>55.2123594324349</v>
      </c>
      <c r="X30" s="17" t="n">
        <f aca="false">IF('Row Index'!X56="","✗",IF(INDEX('RAW DATA'!$O:$O,'Row Index'!X56)="",IF(INDEX('RAW DATA'!$AB:$AB,'Row Index'!X56)="",INDEX('RAW DATA'!$L:$L,'Row Index'!X56),INDEX('RAW DATA'!$AB:$AB,'Row Index'!X56)),INDEX('RAW DATA'!$O:$O,'Row Index'!X56)))</f>
        <v>58.1958435825367</v>
      </c>
      <c r="Y30" s="17" t="n">
        <f aca="false">IF('Row Index'!Y56="","✗",IF(INDEX('RAW DATA'!$O:$O,'Row Index'!Y56)="",IF(INDEX('RAW DATA'!$AB:$AB,'Row Index'!Y56)="",INDEX('RAW DATA'!$L:$L,'Row Index'!Y56),INDEX('RAW DATA'!$AB:$AB,'Row Index'!Y56)),INDEX('RAW DATA'!$O:$O,'Row Index'!Y56)))</f>
        <v>58.9127079332306</v>
      </c>
      <c r="Z30" s="18" t="n">
        <f aca="false">IF('Row Index'!Z56="","✗",IF(INDEX('RAW DATA'!$O:$O,'Row Index'!Z56)="",IF(INDEX('RAW DATA'!$AB:$AB,'Row Index'!Z56)="",INDEX('RAW DATA'!$L:$L,'Row Index'!Z56),INDEX('RAW DATA'!$AB:$AB,'Row Index'!Z56)),INDEX('RAW DATA'!$O:$O,'Row Index'!Z56)))</f>
        <v>60.695611381852</v>
      </c>
      <c r="AA30" s="19" t="str">
        <f aca="false">IF('Row Index'!AA56="","⏳",IF(INDEX('RAW DATA'!$O:$O,'Row Index'!AA56)="",IF(INDEX('RAW DATA'!$AB:$AB,'Row Index'!AA56)="",INDEX('RAW DATA'!$L:$L,'Row Index'!AA56),INDEX('RAW DATA'!$AB:$AB,'Row Index'!AA56)),INDEX('RAW DATA'!$O:$O,'Row Index'!AA56)))</f>
        <v>⏳</v>
      </c>
      <c r="AB30" s="17" t="n">
        <f aca="false">IF('Row Index'!AB56="","✗",IF(INDEX('RAW DATA'!$O:$O,'Row Index'!AB56)="",IF(INDEX('RAW DATA'!$AB:$AB,'Row Index'!AB56)="",INDEX('RAW DATA'!$L:$L,'Row Index'!AB56),INDEX('RAW DATA'!$AB:$AB,'Row Index'!AB56)),INDEX('RAW DATA'!$O:$O,'Row Index'!AB56)))</f>
        <v>62.561446180227</v>
      </c>
      <c r="AC30" s="17" t="n">
        <f aca="false">IF('Row Index'!AC56="","✗",IF(INDEX('RAW DATA'!$O:$O,'Row Index'!AC56)="",IF(INDEX('RAW DATA'!$AB:$AB,'Row Index'!AC56)="",INDEX('RAW DATA'!$L:$L,'Row Index'!AC56),INDEX('RAW DATA'!$AB:$AB,'Row Index'!AC56)),INDEX('RAW DATA'!$O:$O,'Row Index'!AC56)))</f>
        <v>63.8060596871696</v>
      </c>
      <c r="AD30" s="17" t="n">
        <f aca="false">IF('Row Index'!AD56="","✗",IF(INDEX('RAW DATA'!$O:$O,'Row Index'!AD56)="",IF(INDEX('RAW DATA'!$AB:$AB,'Row Index'!AD56)="",INDEX('RAW DATA'!$L:$L,'Row Index'!AD56),INDEX('RAW DATA'!$AB:$AB,'Row Index'!AD56)),INDEX('RAW DATA'!$O:$O,'Row Index'!AD56)))</f>
        <v>63.0582209329312</v>
      </c>
      <c r="AE30" s="17" t="n">
        <f aca="false">IF('Row Index'!AE56="","✗",IF(INDEX('RAW DATA'!$O:$O,'Row Index'!AE56)="",IF(INDEX('RAW DATA'!$AB:$AB,'Row Index'!AE56)="",INDEX('RAW DATA'!$L:$L,'Row Index'!AE56),INDEX('RAW DATA'!$AB:$AB,'Row Index'!AE56)),INDEX('RAW DATA'!$O:$O,'Row Index'!AE56)))</f>
        <v>64.6984296113121</v>
      </c>
      <c r="AF30" s="17" t="n">
        <f aca="false">IF('Row Index'!AF56="","✗",IF(INDEX('RAW DATA'!$O:$O,'Row Index'!AF56)="",IF(INDEX('RAW DATA'!$AB:$AB,'Row Index'!AF56)="",INDEX('RAW DATA'!$L:$L,'Row Index'!AF56),INDEX('RAW DATA'!$AB:$AB,'Row Index'!AF56)),INDEX('RAW DATA'!$O:$O,'Row Index'!AF56)))</f>
        <v>66.5729130295634</v>
      </c>
      <c r="AG30" s="17" t="n">
        <f aca="false">IF('Row Index'!AG56="","✗",IF(INDEX('RAW DATA'!$O:$O,'Row Index'!AG56)="",IF(INDEX('RAW DATA'!$AB:$AB,'Row Index'!AG56)="",INDEX('RAW DATA'!$L:$L,'Row Index'!AG56),INDEX('RAW DATA'!$AB:$AB,'Row Index'!AG56)),INDEX('RAW DATA'!$O:$O,'Row Index'!AG56)))</f>
        <v>68.606911758879</v>
      </c>
      <c r="AH30" s="17" t="n">
        <f aca="false">IF('Row Index'!AH56="","✗",IF(INDEX('RAW DATA'!$O:$O,'Row Index'!AH56)="",IF(INDEX('RAW DATA'!$AB:$AB,'Row Index'!AH56)="",INDEX('RAW DATA'!$L:$L,'Row Index'!AH56),INDEX('RAW DATA'!$AB:$AB,'Row Index'!AH56)),INDEX('RAW DATA'!$O:$O,'Row Index'!AH56)))</f>
        <v>67.0172210037921</v>
      </c>
      <c r="AI30" s="17" t="n">
        <f aca="false">IF('Row Index'!AI56="","✗",IF(INDEX('RAW DATA'!$O:$O,'Row Index'!AI56)="",IF(INDEX('RAW DATA'!$AB:$AB,'Row Index'!AI56)="",INDEX('RAW DATA'!$L:$L,'Row Index'!AI56),INDEX('RAW DATA'!$AB:$AB,'Row Index'!AI56)),INDEX('RAW DATA'!$O:$O,'Row Index'!AI56)))</f>
        <v>69.5799380687558</v>
      </c>
      <c r="AJ30" s="17" t="n">
        <f aca="false">IF('Row Index'!AJ56="","✗",IF(INDEX('RAW DATA'!$O:$O,'Row Index'!AJ56)="",IF(INDEX('RAW DATA'!$AB:$AB,'Row Index'!AJ56)="",INDEX('RAW DATA'!$L:$L,'Row Index'!AJ56),INDEX('RAW DATA'!$AB:$AB,'Row Index'!AJ56)),INDEX('RAW DATA'!$O:$O,'Row Index'!AJ56)))</f>
        <v>68.5289712585658</v>
      </c>
      <c r="AK30" s="17" t="n">
        <f aca="false">IF('Row Index'!AK56="","✗",IF(INDEX('RAW DATA'!$O:$O,'Row Index'!AK56)="",IF(INDEX('RAW DATA'!$AB:$AB,'Row Index'!AK56)="",INDEX('RAW DATA'!$L:$L,'Row Index'!AK56),INDEX('RAW DATA'!$AB:$AB,'Row Index'!AK56)),INDEX('RAW DATA'!$O:$O,'Row Index'!AK56)))</f>
        <v>68.2965643153529</v>
      </c>
      <c r="AL30" s="76" t="str">
        <f aca="false">IF('Row Index'!AL56="","–",IF(INDEX('RAW DATA'!$O:$O,'Row Index'!AL56)="",IF(INDEX('RAW DATA'!$AB:$AB,'Row Index'!AL56)="",INDEX('RAW DATA'!$L:$L,'Row Index'!AL56),INDEX('RAW DATA'!$AB:$AB,'Row Index'!AL56)),INDEX('RAW DATA'!$O:$O,'Row Index'!AL56)))</f>
        <v>–</v>
      </c>
      <c r="AM30" s="76" t="str">
        <f aca="false">IF('Row Index'!AM56="","–",IF(INDEX('RAW DATA'!$O:$O,'Row Index'!AM56)="",IF(INDEX('RAW DATA'!$AB:$AB,'Row Index'!AM56)="",INDEX('RAW DATA'!$L:$L,'Row Index'!AM56),INDEX('RAW DATA'!$AB:$AB,'Row Index'!AM56)),INDEX('RAW DATA'!$O:$O,'Row Index'!AM56)))</f>
        <v>–</v>
      </c>
      <c r="AN30" s="76" t="str">
        <f aca="false">IF('Row Index'!AN56="","–",IF(INDEX('RAW DATA'!$O:$O,'Row Index'!AN56)="",IF(INDEX('RAW DATA'!$AB:$AB,'Row Index'!AN56)="",INDEX('RAW DATA'!$L:$L,'Row Index'!AN56),INDEX('RAW DATA'!$AB:$AB,'Row Index'!AN56)),INDEX('RAW DATA'!$O:$O,'Row Index'!AN56)))</f>
        <v>–</v>
      </c>
      <c r="AO30" s="76" t="str">
        <f aca="false">IF('Row Index'!AO56="","–",IF(INDEX('RAW DATA'!$O:$O,'Row Index'!AO56)="",IF(INDEX('RAW DATA'!$AB:$AB,'Row Index'!AO56)="",INDEX('RAW DATA'!$L:$L,'Row Index'!AO56),INDEX('RAW DATA'!$AB:$AB,'Row Index'!AO56)),INDEX('RAW DATA'!$O:$O,'Row Index'!AO56)))</f>
        <v>–</v>
      </c>
      <c r="AP30" s="76" t="str">
        <f aca="false">IF('Row Index'!AP56="","–",IF(INDEX('RAW DATA'!$O:$O,'Row Index'!AP56)="",IF(INDEX('RAW DATA'!$AB:$AB,'Row Index'!AP56)="",INDEX('RAW DATA'!$L:$L,'Row Index'!AP56),INDEX('RAW DATA'!$AB:$AB,'Row Index'!AP56)),INDEX('RAW DATA'!$O:$O,'Row Index'!AP56)))</f>
        <v>–</v>
      </c>
      <c r="AQ30" s="76" t="str">
        <f aca="false">IF('Row Index'!AQ56="","–",IF(INDEX('RAW DATA'!$O:$O,'Row Index'!AQ56)="",IF(INDEX('RAW DATA'!$AB:$AB,'Row Index'!AQ56)="",INDEX('RAW DATA'!$L:$L,'Row Index'!AQ56),INDEX('RAW DATA'!$AB:$AB,'Row Index'!AQ56)),INDEX('RAW DATA'!$O:$O,'Row Index'!AQ56)))</f>
        <v>–</v>
      </c>
    </row>
    <row r="31" customFormat="false" ht="15" hidden="false" customHeight="false" outlineLevel="0" collapsed="false">
      <c r="A31" s="32" t="s">
        <v>329</v>
      </c>
      <c r="B31" s="33" t="s">
        <v>5657</v>
      </c>
      <c r="C31" s="17" t="n">
        <f aca="false">IF('Row Index'!C57="","✗",IF(INDEX('RAW DATA'!$O:$O,'Row Index'!C57)="",IF(INDEX('RAW DATA'!$AB:$AB,'Row Index'!C57)="",INDEX('RAW DATA'!$L:$L,'Row Index'!C57),INDEX('RAW DATA'!$AB:$AB,'Row Index'!C57)),INDEX('RAW DATA'!$O:$O,'Row Index'!C57)))</f>
        <v>40.1678056447713</v>
      </c>
      <c r="D31" s="17" t="n">
        <f aca="false">IF('Row Index'!D57="","✗",IF(INDEX('RAW DATA'!$O:$O,'Row Index'!D57)="",IF(INDEX('RAW DATA'!$AB:$AB,'Row Index'!D57)="",INDEX('RAW DATA'!$L:$L,'Row Index'!D57),INDEX('RAW DATA'!$AB:$AB,'Row Index'!D57)),INDEX('RAW DATA'!$O:$O,'Row Index'!D57)))</f>
        <v>37.3934728403853</v>
      </c>
      <c r="E31" s="17" t="n">
        <f aca="false">IF('Row Index'!E57="","✗",IF(INDEX('RAW DATA'!$O:$O,'Row Index'!E57)="",IF(INDEX('RAW DATA'!$AB:$AB,'Row Index'!E57)="",INDEX('RAW DATA'!$L:$L,'Row Index'!E57),INDEX('RAW DATA'!$AB:$AB,'Row Index'!E57)),INDEX('RAW DATA'!$O:$O,'Row Index'!E57)))</f>
        <v>39.3235969079033</v>
      </c>
      <c r="F31" s="17" t="n">
        <f aca="false">IF('Row Index'!F57="","✗",IF(INDEX('RAW DATA'!$O:$O,'Row Index'!F57)="",IF(INDEX('RAW DATA'!$AB:$AB,'Row Index'!F57)="",INDEX('RAW DATA'!$L:$L,'Row Index'!F57),INDEX('RAW DATA'!$AB:$AB,'Row Index'!F57)),INDEX('RAW DATA'!$O:$O,'Row Index'!F57)))</f>
        <v>39.2985372891313</v>
      </c>
      <c r="G31" s="17" t="n">
        <f aca="false">IF('Row Index'!G57="","✗",IF(INDEX('RAW DATA'!$O:$O,'Row Index'!G57)="",IF(INDEX('RAW DATA'!$AB:$AB,'Row Index'!G57)="",INDEX('RAW DATA'!$L:$L,'Row Index'!G57),INDEX('RAW DATA'!$AB:$AB,'Row Index'!G57)),INDEX('RAW DATA'!$O:$O,'Row Index'!G57)))</f>
        <v>40.844138252516</v>
      </c>
      <c r="H31" s="17" t="n">
        <f aca="false">IF('Row Index'!H57="","✗",IF(INDEX('RAW DATA'!$O:$O,'Row Index'!H57)="",IF(INDEX('RAW DATA'!$AB:$AB,'Row Index'!H57)="",INDEX('RAW DATA'!$L:$L,'Row Index'!H57),INDEX('RAW DATA'!$AB:$AB,'Row Index'!H57)),INDEX('RAW DATA'!$O:$O,'Row Index'!H57)))</f>
        <v>36.9795182503146</v>
      </c>
      <c r="I31" s="26" t="str">
        <f aca="false">IF('Row Index'!I57="","✗",IF(INDEX('RAW DATA'!$O:$O,'Row Index'!I57)="",IF(INDEX('RAW DATA'!$AB:$AB,'Row Index'!I57)="",INDEX('RAW DATA'!$L:$L,'Row Index'!I57),INDEX('RAW DATA'!$AB:$AB,'Row Index'!I57)),INDEX('RAW DATA'!$O:$O,'Row Index'!I57)))</f>
        <v>✗</v>
      </c>
      <c r="J31" s="17" t="n">
        <f aca="false">IF('Row Index'!J57="","✗",IF(INDEX('RAW DATA'!$O:$O,'Row Index'!J57)="",IF(INDEX('RAW DATA'!$AB:$AB,'Row Index'!J57)="",INDEX('RAW DATA'!$L:$L,'Row Index'!J57),INDEX('RAW DATA'!$AB:$AB,'Row Index'!J57)),INDEX('RAW DATA'!$O:$O,'Row Index'!J57)))</f>
        <v>42.9862111763696</v>
      </c>
      <c r="K31" s="17" t="n">
        <f aca="false">IF('Row Index'!K57="","✗",IF(INDEX('RAW DATA'!$O:$O,'Row Index'!K57)="",IF(INDEX('RAW DATA'!$AB:$AB,'Row Index'!K57)="",INDEX('RAW DATA'!$L:$L,'Row Index'!K57),INDEX('RAW DATA'!$AB:$AB,'Row Index'!K57)),INDEX('RAW DATA'!$O:$O,'Row Index'!K57)))</f>
        <v>41.0785881320046</v>
      </c>
      <c r="L31" s="17" t="n">
        <f aca="false">IF('Row Index'!L57="","✗",IF(INDEX('RAW DATA'!$O:$O,'Row Index'!L57)="",IF(INDEX('RAW DATA'!$AB:$AB,'Row Index'!L57)="",INDEX('RAW DATA'!$L:$L,'Row Index'!L57),INDEX('RAW DATA'!$AB:$AB,'Row Index'!L57)),INDEX('RAW DATA'!$O:$O,'Row Index'!L57)))</f>
        <v>40.5655936765546</v>
      </c>
      <c r="M31" s="17" t="n">
        <f aca="false">IF('Row Index'!M57="","✗",IF(INDEX('RAW DATA'!$O:$O,'Row Index'!M57)="",IF(INDEX('RAW DATA'!$AB:$AB,'Row Index'!M57)="",INDEX('RAW DATA'!$L:$L,'Row Index'!M57),INDEX('RAW DATA'!$AB:$AB,'Row Index'!M57)),INDEX('RAW DATA'!$O:$O,'Row Index'!M57)))</f>
        <v>43.1599362721818</v>
      </c>
      <c r="N31" s="17" t="n">
        <f aca="false">IF('Row Index'!N57="","✗",IF(INDEX('RAW DATA'!$O:$O,'Row Index'!N57)="",IF(INDEX('RAW DATA'!$AB:$AB,'Row Index'!N57)="",INDEX('RAW DATA'!$L:$L,'Row Index'!N57),INDEX('RAW DATA'!$AB:$AB,'Row Index'!N57)),INDEX('RAW DATA'!$O:$O,'Row Index'!N57)))</f>
        <v>42.0992432441897</v>
      </c>
      <c r="O31" s="26" t="str">
        <f aca="false">IF('Row Index'!O57="","✗",IF(INDEX('RAW DATA'!$O:$O,'Row Index'!O57)="",IF(INDEX('RAW DATA'!$AB:$AB,'Row Index'!O57)="",INDEX('RAW DATA'!$L:$L,'Row Index'!O57),INDEX('RAW DATA'!$AB:$AB,'Row Index'!O57)),INDEX('RAW DATA'!$O:$O,'Row Index'!O57)))</f>
        <v>✗⇲</v>
      </c>
      <c r="P31" s="17" t="n">
        <f aca="false">IF('Row Index'!P57="","✗",IF(INDEX('RAW DATA'!$O:$O,'Row Index'!P57)="",IF(INDEX('RAW DATA'!$AB:$AB,'Row Index'!P57)="",INDEX('RAW DATA'!$L:$L,'Row Index'!P57),INDEX('RAW DATA'!$AB:$AB,'Row Index'!P57)),INDEX('RAW DATA'!$O:$O,'Row Index'!P57)))</f>
        <v>42.902336540989</v>
      </c>
      <c r="Q31" s="26" t="str">
        <f aca="false">IF('Row Index'!Q57="","✗",IF(INDEX('RAW DATA'!$O:$O,'Row Index'!Q57)="",IF(INDEX('RAW DATA'!$AB:$AB,'Row Index'!Q57)="",INDEX('RAW DATA'!$L:$L,'Row Index'!Q57),INDEX('RAW DATA'!$AB:$AB,'Row Index'!Q57)),INDEX('RAW DATA'!$O:$O,'Row Index'!Q57)))</f>
        <v>✗⇲</v>
      </c>
      <c r="R31" s="17" t="n">
        <f aca="false">IF('Row Index'!R57="","✗",IF(INDEX('RAW DATA'!$O:$O,'Row Index'!R57)="",IF(INDEX('RAW DATA'!$AB:$AB,'Row Index'!R57)="",INDEX('RAW DATA'!$L:$L,'Row Index'!R57),INDEX('RAW DATA'!$AB:$AB,'Row Index'!R57)),INDEX('RAW DATA'!$O:$O,'Row Index'!R57)))</f>
        <v>44.3464903581907</v>
      </c>
      <c r="S31" s="37" t="n">
        <f aca="false">IF('Row Index'!S57="","✗",IF(INDEX('RAW DATA'!$O:$O,'Row Index'!S57)="",IF(INDEX('RAW DATA'!$AB:$AB,'Row Index'!S57)="",INDEX('RAW DATA'!$L:$L,'Row Index'!S57),INDEX('RAW DATA'!$AB:$AB,'Row Index'!S57)),INDEX('RAW DATA'!$O:$O,'Row Index'!S57)))</f>
        <v>44.6410348649608</v>
      </c>
      <c r="T31" s="17" t="n">
        <f aca="false">IF('Row Index'!T57="","✗",IF(INDEX('RAW DATA'!$O:$O,'Row Index'!T57)="",IF(INDEX('RAW DATA'!$AB:$AB,'Row Index'!T57)="",INDEX('RAW DATA'!$L:$L,'Row Index'!T57),INDEX('RAW DATA'!$AB:$AB,'Row Index'!T57)),INDEX('RAW DATA'!$O:$O,'Row Index'!T57)))</f>
        <v>46.9462153099603</v>
      </c>
      <c r="U31" s="17" t="n">
        <f aca="false">IF('Row Index'!U57="","✗",IF(INDEX('RAW DATA'!$O:$O,'Row Index'!U57)="",IF(INDEX('RAW DATA'!$AB:$AB,'Row Index'!U57)="",INDEX('RAW DATA'!$L:$L,'Row Index'!U57),INDEX('RAW DATA'!$AB:$AB,'Row Index'!U57)),INDEX('RAW DATA'!$O:$O,'Row Index'!U57)))</f>
        <v>49.1436425471599</v>
      </c>
      <c r="V31" s="17" t="n">
        <f aca="false">IF('Row Index'!V57="","✗",IF(INDEX('RAW DATA'!$O:$O,'Row Index'!V57)="",IF(INDEX('RAW DATA'!$AB:$AB,'Row Index'!V57)="",INDEX('RAW DATA'!$L:$L,'Row Index'!V57),INDEX('RAW DATA'!$AB:$AB,'Row Index'!V57)),INDEX('RAW DATA'!$O:$O,'Row Index'!V57)))</f>
        <v>51.1667526783256</v>
      </c>
      <c r="W31" s="17" t="n">
        <f aca="false">IF('Row Index'!W57="","✗",IF(INDEX('RAW DATA'!$O:$O,'Row Index'!W57)="",IF(INDEX('RAW DATA'!$AB:$AB,'Row Index'!W57)="",INDEX('RAW DATA'!$L:$L,'Row Index'!W57),INDEX('RAW DATA'!$AB:$AB,'Row Index'!W57)),INDEX('RAW DATA'!$O:$O,'Row Index'!W57)))</f>
        <v>53.7531541018755</v>
      </c>
      <c r="X31" s="17" t="n">
        <f aca="false">IF('Row Index'!X57="","✗",IF(INDEX('RAW DATA'!$O:$O,'Row Index'!X57)="",IF(INDEX('RAW DATA'!$AB:$AB,'Row Index'!X57)="",INDEX('RAW DATA'!$L:$L,'Row Index'!X57),INDEX('RAW DATA'!$AB:$AB,'Row Index'!X57)),INDEX('RAW DATA'!$O:$O,'Row Index'!X57)))</f>
        <v>56.2104913444697</v>
      </c>
      <c r="Y31" s="17" t="n">
        <f aca="false">IF('Row Index'!Y57="","✗",IF(INDEX('RAW DATA'!$O:$O,'Row Index'!Y57)="",IF(INDEX('RAW DATA'!$AB:$AB,'Row Index'!Y57)="",INDEX('RAW DATA'!$L:$L,'Row Index'!Y57),INDEX('RAW DATA'!$AB:$AB,'Row Index'!Y57)),INDEX('RAW DATA'!$O:$O,'Row Index'!Y57)))</f>
        <v>56.5965801471755</v>
      </c>
      <c r="Z31" s="18" t="n">
        <f aca="false">IF('Row Index'!Z57="","✗",IF(INDEX('RAW DATA'!$O:$O,'Row Index'!Z57)="",IF(INDEX('RAW DATA'!$AB:$AB,'Row Index'!Z57)="",INDEX('RAW DATA'!$L:$L,'Row Index'!Z57),INDEX('RAW DATA'!$AB:$AB,'Row Index'!Z57)),INDEX('RAW DATA'!$O:$O,'Row Index'!Z57)))</f>
        <v>58.9983224881156</v>
      </c>
      <c r="AA31" s="19" t="str">
        <f aca="false">IF('Row Index'!AA57="","⏳",IF(INDEX('RAW DATA'!$O:$O,'Row Index'!AA57)="",IF(INDEX('RAW DATA'!$AB:$AB,'Row Index'!AA57)="",INDEX('RAW DATA'!$L:$L,'Row Index'!AA57),INDEX('RAW DATA'!$AB:$AB,'Row Index'!AA57)),INDEX('RAW DATA'!$O:$O,'Row Index'!AA57)))</f>
        <v>⏳</v>
      </c>
      <c r="AB31" s="17" t="n">
        <f aca="false">IF('Row Index'!AB57="","✗",IF(INDEX('RAW DATA'!$O:$O,'Row Index'!AB57)="",IF(INDEX('RAW DATA'!$AB:$AB,'Row Index'!AB57)="",INDEX('RAW DATA'!$L:$L,'Row Index'!AB57),INDEX('RAW DATA'!$AB:$AB,'Row Index'!AB57)),INDEX('RAW DATA'!$O:$O,'Row Index'!AB57)))</f>
        <v>60.9151607201361</v>
      </c>
      <c r="AC31" s="17" t="n">
        <f aca="false">IF('Row Index'!AC57="","✗",IF(INDEX('RAW DATA'!$O:$O,'Row Index'!AC57)="",IF(INDEX('RAW DATA'!$AB:$AB,'Row Index'!AC57)="",INDEX('RAW DATA'!$L:$L,'Row Index'!AC57),INDEX('RAW DATA'!$AB:$AB,'Row Index'!AC57)),INDEX('RAW DATA'!$O:$O,'Row Index'!AC57)))</f>
        <v>63.4278162271716</v>
      </c>
      <c r="AD31" s="17" t="n">
        <f aca="false">IF('Row Index'!AD57="","✗",IF(INDEX('RAW DATA'!$O:$O,'Row Index'!AD57)="",IF(INDEX('RAW DATA'!$AB:$AB,'Row Index'!AD57)="",INDEX('RAW DATA'!$L:$L,'Row Index'!AD57),INDEX('RAW DATA'!$AB:$AB,'Row Index'!AD57)),INDEX('RAW DATA'!$O:$O,'Row Index'!AD57)))</f>
        <v>62.1961550280638</v>
      </c>
      <c r="AE31" s="17" t="n">
        <f aca="false">IF('Row Index'!AE57="","✗",IF(INDEX('RAW DATA'!$O:$O,'Row Index'!AE57)="",IF(INDEX('RAW DATA'!$AB:$AB,'Row Index'!AE57)="",INDEX('RAW DATA'!$L:$L,'Row Index'!AE57),INDEX('RAW DATA'!$AB:$AB,'Row Index'!AE57)),INDEX('RAW DATA'!$O:$O,'Row Index'!AE57)))</f>
        <v>63.7879597686106</v>
      </c>
      <c r="AF31" s="17" t="n">
        <f aca="false">IF('Row Index'!AF57="","✗",IF(INDEX('RAW DATA'!$O:$O,'Row Index'!AF57)="",IF(INDEX('RAW DATA'!$AB:$AB,'Row Index'!AF57)="",INDEX('RAW DATA'!$L:$L,'Row Index'!AF57),INDEX('RAW DATA'!$AB:$AB,'Row Index'!AF57)),INDEX('RAW DATA'!$O:$O,'Row Index'!AF57)))</f>
        <v>65.3308773104352</v>
      </c>
      <c r="AG31" s="17" t="n">
        <f aca="false">IF('Row Index'!AG57="","✗",IF(INDEX('RAW DATA'!$O:$O,'Row Index'!AG57)="",IF(INDEX('RAW DATA'!$AB:$AB,'Row Index'!AG57)="",INDEX('RAW DATA'!$L:$L,'Row Index'!AG57),INDEX('RAW DATA'!$AB:$AB,'Row Index'!AG57)),INDEX('RAW DATA'!$O:$O,'Row Index'!AG57)))</f>
        <v>68.034118815075</v>
      </c>
      <c r="AH31" s="17" t="n">
        <f aca="false">IF('Row Index'!AH57="","✗",IF(INDEX('RAW DATA'!$O:$O,'Row Index'!AH57)="",IF(INDEX('RAW DATA'!$AB:$AB,'Row Index'!AH57)="",INDEX('RAW DATA'!$L:$L,'Row Index'!AH57),INDEX('RAW DATA'!$AB:$AB,'Row Index'!AH57)),INDEX('RAW DATA'!$O:$O,'Row Index'!AH57)))</f>
        <v>66.2395097044133</v>
      </c>
      <c r="AI31" s="17" t="n">
        <f aca="false">IF('Row Index'!AI57="","✗",IF(INDEX('RAW DATA'!$O:$O,'Row Index'!AI57)="",IF(INDEX('RAW DATA'!$AB:$AB,'Row Index'!AI57)="",INDEX('RAW DATA'!$L:$L,'Row Index'!AI57),INDEX('RAW DATA'!$AB:$AB,'Row Index'!AI57)),INDEX('RAW DATA'!$O:$O,'Row Index'!AI57)))</f>
        <v>69.0705851947903</v>
      </c>
      <c r="AJ31" s="17" t="n">
        <f aca="false">IF('Row Index'!AJ57="","✗",IF(INDEX('RAW DATA'!$O:$O,'Row Index'!AJ57)="",IF(INDEX('RAW DATA'!$AB:$AB,'Row Index'!AJ57)="",INDEX('RAW DATA'!$L:$L,'Row Index'!AJ57),INDEX('RAW DATA'!$AB:$AB,'Row Index'!AJ57)),INDEX('RAW DATA'!$O:$O,'Row Index'!AJ57)))</f>
        <v>69.1533754614662</v>
      </c>
      <c r="AK31" s="17" t="n">
        <f aca="false">IF('Row Index'!AK57="","✗",IF(INDEX('RAW DATA'!$O:$O,'Row Index'!AK57)="",IF(INDEX('RAW DATA'!$AB:$AB,'Row Index'!AK57)="",INDEX('RAW DATA'!$L:$L,'Row Index'!AK57),INDEX('RAW DATA'!$AB:$AB,'Row Index'!AK57)),INDEX('RAW DATA'!$O:$O,'Row Index'!AK57)))</f>
        <v>68.254317581993</v>
      </c>
      <c r="AL31" s="76" t="str">
        <f aca="false">IF('Row Index'!AL57="","–",IF(INDEX('RAW DATA'!$O:$O,'Row Index'!AL57)="",IF(INDEX('RAW DATA'!$AB:$AB,'Row Index'!AL57)="",INDEX('RAW DATA'!$L:$L,'Row Index'!AL57),INDEX('RAW DATA'!$AB:$AB,'Row Index'!AL57)),INDEX('RAW DATA'!$O:$O,'Row Index'!AL57)))</f>
        <v>–</v>
      </c>
      <c r="AM31" s="76" t="str">
        <f aca="false">IF('Row Index'!AM57="","–",IF(INDEX('RAW DATA'!$O:$O,'Row Index'!AM57)="",IF(INDEX('RAW DATA'!$AB:$AB,'Row Index'!AM57)="",INDEX('RAW DATA'!$L:$L,'Row Index'!AM57),INDEX('RAW DATA'!$AB:$AB,'Row Index'!AM57)),INDEX('RAW DATA'!$O:$O,'Row Index'!AM57)))</f>
        <v>–</v>
      </c>
      <c r="AN31" s="76" t="str">
        <f aca="false">IF('Row Index'!AN57="","–",IF(INDEX('RAW DATA'!$O:$O,'Row Index'!AN57)="",IF(INDEX('RAW DATA'!$AB:$AB,'Row Index'!AN57)="",INDEX('RAW DATA'!$L:$L,'Row Index'!AN57),INDEX('RAW DATA'!$AB:$AB,'Row Index'!AN57)),INDEX('RAW DATA'!$O:$O,'Row Index'!AN57)))</f>
        <v>–</v>
      </c>
      <c r="AO31" s="76" t="str">
        <f aca="false">IF('Row Index'!AO57="","–",IF(INDEX('RAW DATA'!$O:$O,'Row Index'!AO57)="",IF(INDEX('RAW DATA'!$AB:$AB,'Row Index'!AO57)="",INDEX('RAW DATA'!$L:$L,'Row Index'!AO57),INDEX('RAW DATA'!$AB:$AB,'Row Index'!AO57)),INDEX('RAW DATA'!$O:$O,'Row Index'!AO57)))</f>
        <v>–</v>
      </c>
      <c r="AP31" s="76" t="str">
        <f aca="false">IF('Row Index'!AP57="","–",IF(INDEX('RAW DATA'!$O:$O,'Row Index'!AP57)="",IF(INDEX('RAW DATA'!$AB:$AB,'Row Index'!AP57)="",INDEX('RAW DATA'!$L:$L,'Row Index'!AP57),INDEX('RAW DATA'!$AB:$AB,'Row Index'!AP57)),INDEX('RAW DATA'!$O:$O,'Row Index'!AP57)))</f>
        <v>–</v>
      </c>
      <c r="AQ31" s="76" t="str">
        <f aca="false">IF('Row Index'!AQ57="","–",IF(INDEX('RAW DATA'!$O:$O,'Row Index'!AQ57)="",IF(INDEX('RAW DATA'!$AB:$AB,'Row Index'!AQ57)="",INDEX('RAW DATA'!$L:$L,'Row Index'!AQ57),INDEX('RAW DATA'!$AB:$AB,'Row Index'!AQ57)),INDEX('RAW DATA'!$O:$O,'Row Index'!AQ57)))</f>
        <v>–</v>
      </c>
    </row>
    <row r="32" customFormat="false" ht="15" hidden="false" customHeight="false" outlineLevel="0" collapsed="false">
      <c r="A32" s="32" t="s">
        <v>332</v>
      </c>
      <c r="B32" s="33" t="s">
        <v>5657</v>
      </c>
      <c r="C32" s="17" t="n">
        <f aca="false">IF('Row Index'!C58="","✗",IF(INDEX('RAW DATA'!$O:$O,'Row Index'!C58)="",IF(INDEX('RAW DATA'!$AB:$AB,'Row Index'!C58)="",INDEX('RAW DATA'!$L:$L,'Row Index'!C58),INDEX('RAW DATA'!$AB:$AB,'Row Index'!C58)),INDEX('RAW DATA'!$O:$O,'Row Index'!C58)))</f>
        <v>40.232063736137</v>
      </c>
      <c r="D32" s="17" t="n">
        <f aca="false">IF('Row Index'!D58="","✗",IF(INDEX('RAW DATA'!$O:$O,'Row Index'!D58)="",IF(INDEX('RAW DATA'!$AB:$AB,'Row Index'!D58)="",INDEX('RAW DATA'!$L:$L,'Row Index'!D58),INDEX('RAW DATA'!$AB:$AB,'Row Index'!D58)),INDEX('RAW DATA'!$O:$O,'Row Index'!D58)))</f>
        <v>37.1734155858848</v>
      </c>
      <c r="E32" s="17" t="n">
        <f aca="false">IF('Row Index'!E58="","✗",IF(INDEX('RAW DATA'!$O:$O,'Row Index'!E58)="",IF(INDEX('RAW DATA'!$AB:$AB,'Row Index'!E58)="",INDEX('RAW DATA'!$L:$L,'Row Index'!E58),INDEX('RAW DATA'!$AB:$AB,'Row Index'!E58)),INDEX('RAW DATA'!$O:$O,'Row Index'!E58)))</f>
        <v>37.4358280288522</v>
      </c>
      <c r="F32" s="17" t="n">
        <f aca="false">IF('Row Index'!F58="","✗",IF(INDEX('RAW DATA'!$O:$O,'Row Index'!F58)="",IF(INDEX('RAW DATA'!$AB:$AB,'Row Index'!F58)="",INDEX('RAW DATA'!$L:$L,'Row Index'!F58),INDEX('RAW DATA'!$AB:$AB,'Row Index'!F58)),INDEX('RAW DATA'!$O:$O,'Row Index'!F58)))</f>
        <v>38.0904404954925</v>
      </c>
      <c r="G32" s="17" t="n">
        <f aca="false">IF('Row Index'!G58="","✗",IF(INDEX('RAW DATA'!$O:$O,'Row Index'!G58)="",IF(INDEX('RAW DATA'!$AB:$AB,'Row Index'!G58)="",INDEX('RAW DATA'!$L:$L,'Row Index'!G58),INDEX('RAW DATA'!$AB:$AB,'Row Index'!G58)),INDEX('RAW DATA'!$O:$O,'Row Index'!G58)))</f>
        <v>40.0274463492965</v>
      </c>
      <c r="H32" s="17" t="n">
        <f aca="false">IF('Row Index'!H58="","✗",IF(INDEX('RAW DATA'!$O:$O,'Row Index'!H58)="",IF(INDEX('RAW DATA'!$AB:$AB,'Row Index'!H58)="",INDEX('RAW DATA'!$L:$L,'Row Index'!H58),INDEX('RAW DATA'!$AB:$AB,'Row Index'!H58)),INDEX('RAW DATA'!$O:$O,'Row Index'!H58)))</f>
        <v>35.8041461877215</v>
      </c>
      <c r="I32" s="26" t="str">
        <f aca="false">IF('Row Index'!I58="","✗",IF(INDEX('RAW DATA'!$O:$O,'Row Index'!I58)="",IF(INDEX('RAW DATA'!$AB:$AB,'Row Index'!I58)="",INDEX('RAW DATA'!$L:$L,'Row Index'!I58),INDEX('RAW DATA'!$AB:$AB,'Row Index'!I58)),INDEX('RAW DATA'!$O:$O,'Row Index'!I58)))</f>
        <v>✗</v>
      </c>
      <c r="J32" s="17" t="n">
        <f aca="false">IF('Row Index'!J58="","✗",IF(INDEX('RAW DATA'!$O:$O,'Row Index'!J58)="",IF(INDEX('RAW DATA'!$AB:$AB,'Row Index'!J58)="",INDEX('RAW DATA'!$L:$L,'Row Index'!J58),INDEX('RAW DATA'!$AB:$AB,'Row Index'!J58)),INDEX('RAW DATA'!$O:$O,'Row Index'!J58)))</f>
        <v>41.1137130343927</v>
      </c>
      <c r="K32" s="17" t="n">
        <f aca="false">IF('Row Index'!K58="","✗",IF(INDEX('RAW DATA'!$O:$O,'Row Index'!K58)="",IF(INDEX('RAW DATA'!$AB:$AB,'Row Index'!K58)="",INDEX('RAW DATA'!$L:$L,'Row Index'!K58),INDEX('RAW DATA'!$AB:$AB,'Row Index'!K58)),INDEX('RAW DATA'!$O:$O,'Row Index'!K58)))</f>
        <v>40.9539240725922</v>
      </c>
      <c r="L32" s="36" t="str">
        <f aca="false">IF('Row Index'!L58="","✗",IF(INDEX('RAW DATA'!$O:$O,'Row Index'!L58)="",IF(INDEX('RAW DATA'!$AB:$AB,'Row Index'!L58)="",INDEX('RAW DATA'!$L:$L,'Row Index'!L58),INDEX('RAW DATA'!$AB:$AB,'Row Index'!L58)),INDEX('RAW DATA'!$O:$O,'Row Index'!L58)))</f>
        <v>◐⇲</v>
      </c>
      <c r="M32" s="17" t="n">
        <f aca="false">IF('Row Index'!M58="","✗",IF(INDEX('RAW DATA'!$O:$O,'Row Index'!M58)="",IF(INDEX('RAW DATA'!$AB:$AB,'Row Index'!M58)="",INDEX('RAW DATA'!$L:$L,'Row Index'!M58),INDEX('RAW DATA'!$AB:$AB,'Row Index'!M58)),INDEX('RAW DATA'!$O:$O,'Row Index'!M58)))</f>
        <v>41.5024029391964</v>
      </c>
      <c r="N32" s="37" t="n">
        <f aca="false">IF('Row Index'!N58="","✗",IF(INDEX('RAW DATA'!$O:$O,'Row Index'!N58)="",IF(INDEX('RAW DATA'!$AB:$AB,'Row Index'!N58)="",INDEX('RAW DATA'!$L:$L,'Row Index'!N58),INDEX('RAW DATA'!$AB:$AB,'Row Index'!N58)),INDEX('RAW DATA'!$O:$O,'Row Index'!N58)))</f>
        <v>39.0421961594218</v>
      </c>
      <c r="O32" s="29" t="n">
        <f aca="false">IF('Row Index'!O58="","✗",IF(INDEX('RAW DATA'!$O:$O,'Row Index'!O58)="",IF(INDEX('RAW DATA'!$AB:$AB,'Row Index'!O58)="",INDEX('RAW DATA'!$L:$L,'Row Index'!O58),INDEX('RAW DATA'!$AB:$AB,'Row Index'!O58)),INDEX('RAW DATA'!$O:$O,'Row Index'!O58)))</f>
        <v>39.7218631121089</v>
      </c>
      <c r="P32" s="17" t="n">
        <f aca="false">IF('Row Index'!P58="","✗",IF(INDEX('RAW DATA'!$O:$O,'Row Index'!P58)="",IF(INDEX('RAW DATA'!$AB:$AB,'Row Index'!P58)="",INDEX('RAW DATA'!$L:$L,'Row Index'!P58),INDEX('RAW DATA'!$AB:$AB,'Row Index'!P58)),INDEX('RAW DATA'!$O:$O,'Row Index'!P58)))</f>
        <v>40.7596978688315</v>
      </c>
      <c r="Q32" s="17" t="n">
        <f aca="false">IF('Row Index'!Q58="","✗",IF(INDEX('RAW DATA'!$O:$O,'Row Index'!Q58)="",IF(INDEX('RAW DATA'!$AB:$AB,'Row Index'!Q58)="",INDEX('RAW DATA'!$L:$L,'Row Index'!Q58),INDEX('RAW DATA'!$AB:$AB,'Row Index'!Q58)),INDEX('RAW DATA'!$O:$O,'Row Index'!Q58)))</f>
        <v>43.6813894712408</v>
      </c>
      <c r="R32" s="17" t="n">
        <f aca="false">IF('Row Index'!R58="","✗",IF(INDEX('RAW DATA'!$O:$O,'Row Index'!R58)="",IF(INDEX('RAW DATA'!$AB:$AB,'Row Index'!R58)="",INDEX('RAW DATA'!$L:$L,'Row Index'!R58),INDEX('RAW DATA'!$AB:$AB,'Row Index'!R58)),INDEX('RAW DATA'!$O:$O,'Row Index'!R58)))</f>
        <v>43.6632413662201</v>
      </c>
      <c r="S32" s="17" t="n">
        <f aca="false">IF('Row Index'!S58="","✗",IF(INDEX('RAW DATA'!$O:$O,'Row Index'!S58)="",IF(INDEX('RAW DATA'!$AB:$AB,'Row Index'!S58)="",INDEX('RAW DATA'!$L:$L,'Row Index'!S58),INDEX('RAW DATA'!$AB:$AB,'Row Index'!S58)),INDEX('RAW DATA'!$O:$O,'Row Index'!S58)))</f>
        <v>45.6734637319881</v>
      </c>
      <c r="T32" s="17" t="n">
        <f aca="false">IF('Row Index'!T58="","✗",IF(INDEX('RAW DATA'!$O:$O,'Row Index'!T58)="",IF(INDEX('RAW DATA'!$AB:$AB,'Row Index'!T58)="",INDEX('RAW DATA'!$L:$L,'Row Index'!T58),INDEX('RAW DATA'!$AB:$AB,'Row Index'!T58)),INDEX('RAW DATA'!$O:$O,'Row Index'!T58)))</f>
        <v>45.095842569212</v>
      </c>
      <c r="U32" s="17" t="n">
        <f aca="false">IF('Row Index'!U58="","✗",IF(INDEX('RAW DATA'!$O:$O,'Row Index'!U58)="",IF(INDEX('RAW DATA'!$AB:$AB,'Row Index'!U58)="",INDEX('RAW DATA'!$L:$L,'Row Index'!U58),INDEX('RAW DATA'!$AB:$AB,'Row Index'!U58)),INDEX('RAW DATA'!$O:$O,'Row Index'!U58)))</f>
        <v>48.4320801600966</v>
      </c>
      <c r="V32" s="17" t="n">
        <f aca="false">IF('Row Index'!V58="","✗",IF(INDEX('RAW DATA'!$O:$O,'Row Index'!V58)="",IF(INDEX('RAW DATA'!$AB:$AB,'Row Index'!V58)="",INDEX('RAW DATA'!$L:$L,'Row Index'!V58),INDEX('RAW DATA'!$AB:$AB,'Row Index'!V58)),INDEX('RAW DATA'!$O:$O,'Row Index'!V58)))</f>
        <v>49.3241538828059</v>
      </c>
      <c r="W32" s="17" t="n">
        <f aca="false">IF('Row Index'!W58="","✗",IF(INDEX('RAW DATA'!$O:$O,'Row Index'!W58)="",IF(INDEX('RAW DATA'!$AB:$AB,'Row Index'!W58)="",INDEX('RAW DATA'!$L:$L,'Row Index'!W58),INDEX('RAW DATA'!$AB:$AB,'Row Index'!W58)),INDEX('RAW DATA'!$O:$O,'Row Index'!W58)))</f>
        <v>51.8076226555617</v>
      </c>
      <c r="X32" s="17" t="n">
        <f aca="false">IF('Row Index'!X58="","✗",IF(INDEX('RAW DATA'!$O:$O,'Row Index'!X58)="",IF(INDEX('RAW DATA'!$AB:$AB,'Row Index'!X58)="",INDEX('RAW DATA'!$L:$L,'Row Index'!X58),INDEX('RAW DATA'!$AB:$AB,'Row Index'!X58)),INDEX('RAW DATA'!$O:$O,'Row Index'!X58)))</f>
        <v>53.875010391289</v>
      </c>
      <c r="Y32" s="17" t="n">
        <f aca="false">IF('Row Index'!Y58="","✗",IF(INDEX('RAW DATA'!$O:$O,'Row Index'!Y58)="",IF(INDEX('RAW DATA'!$AB:$AB,'Row Index'!Y58)="",INDEX('RAW DATA'!$L:$L,'Row Index'!Y58),INDEX('RAW DATA'!$AB:$AB,'Row Index'!Y58)),INDEX('RAW DATA'!$O:$O,'Row Index'!Y58)))</f>
        <v>54.189571622857</v>
      </c>
      <c r="Z32" s="18" t="n">
        <f aca="false">IF('Row Index'!Z58="","✗",IF(INDEX('RAW DATA'!$O:$O,'Row Index'!Z58)="",IF(INDEX('RAW DATA'!$AB:$AB,'Row Index'!Z58)="",INDEX('RAW DATA'!$L:$L,'Row Index'!Z58),INDEX('RAW DATA'!$AB:$AB,'Row Index'!Z58)),INDEX('RAW DATA'!$O:$O,'Row Index'!Z58)))</f>
        <v>57.3643187137473</v>
      </c>
      <c r="AA32" s="19" t="str">
        <f aca="false">IF('Row Index'!AA58="","⏳",IF(INDEX('RAW DATA'!$O:$O,'Row Index'!AA58)="",IF(INDEX('RAW DATA'!$AB:$AB,'Row Index'!AA58)="",INDEX('RAW DATA'!$L:$L,'Row Index'!AA58),INDEX('RAW DATA'!$AB:$AB,'Row Index'!AA58)),INDEX('RAW DATA'!$O:$O,'Row Index'!AA58)))</f>
        <v>⏳</v>
      </c>
      <c r="AB32" s="17" t="n">
        <f aca="false">IF('Row Index'!AB58="","✗",IF(INDEX('RAW DATA'!$O:$O,'Row Index'!AB58)="",IF(INDEX('RAW DATA'!$AB:$AB,'Row Index'!AB58)="",INDEX('RAW DATA'!$L:$L,'Row Index'!AB58),INDEX('RAW DATA'!$AB:$AB,'Row Index'!AB58)),INDEX('RAW DATA'!$O:$O,'Row Index'!AB58)))</f>
        <v>58.8978158157886</v>
      </c>
      <c r="AC32" s="17" t="n">
        <f aca="false">IF('Row Index'!AC58="","✗",IF(INDEX('RAW DATA'!$O:$O,'Row Index'!AC58)="",IF(INDEX('RAW DATA'!$AB:$AB,'Row Index'!AC58)="",INDEX('RAW DATA'!$L:$L,'Row Index'!AC58),INDEX('RAW DATA'!$AB:$AB,'Row Index'!AC58)),INDEX('RAW DATA'!$O:$O,'Row Index'!AC58)))</f>
        <v>62.2606373819984</v>
      </c>
      <c r="AD32" s="17" t="n">
        <f aca="false">IF('Row Index'!AD58="","✗",IF(INDEX('RAW DATA'!$O:$O,'Row Index'!AD58)="",IF(INDEX('RAW DATA'!$AB:$AB,'Row Index'!AD58)="",INDEX('RAW DATA'!$L:$L,'Row Index'!AD58),INDEX('RAW DATA'!$AB:$AB,'Row Index'!AD58)),INDEX('RAW DATA'!$O:$O,'Row Index'!AD58)))</f>
        <v>60.9218821688587</v>
      </c>
      <c r="AE32" s="17" t="n">
        <f aca="false">IF('Row Index'!AE58="","✗",IF(INDEX('RAW DATA'!$O:$O,'Row Index'!AE58)="",IF(INDEX('RAW DATA'!$AB:$AB,'Row Index'!AE58)="",INDEX('RAW DATA'!$L:$L,'Row Index'!AE58),INDEX('RAW DATA'!$AB:$AB,'Row Index'!AE58)),INDEX('RAW DATA'!$O:$O,'Row Index'!AE58)))</f>
        <v>61.7274877939508</v>
      </c>
      <c r="AF32" s="17" t="n">
        <f aca="false">IF('Row Index'!AF58="","✗",IF(INDEX('RAW DATA'!$O:$O,'Row Index'!AF58)="",IF(INDEX('RAW DATA'!$AB:$AB,'Row Index'!AF58)="",INDEX('RAW DATA'!$L:$L,'Row Index'!AF58),INDEX('RAW DATA'!$AB:$AB,'Row Index'!AF58)),INDEX('RAW DATA'!$O:$O,'Row Index'!AF58)))</f>
        <v>63.658957589396</v>
      </c>
      <c r="AG32" s="17" t="n">
        <f aca="false">IF('Row Index'!AG58="","✗",IF(INDEX('RAW DATA'!$O:$O,'Row Index'!AG58)="",IF(INDEX('RAW DATA'!$AB:$AB,'Row Index'!AG58)="",INDEX('RAW DATA'!$L:$L,'Row Index'!AG58),INDEX('RAW DATA'!$AB:$AB,'Row Index'!AG58)),INDEX('RAW DATA'!$O:$O,'Row Index'!AG58)))</f>
        <v>66.6429596154519</v>
      </c>
      <c r="AH32" s="17" t="n">
        <f aca="false">IF('Row Index'!AH58="","✗",IF(INDEX('RAW DATA'!$O:$O,'Row Index'!AH58)="",IF(INDEX('RAW DATA'!$AB:$AB,'Row Index'!AH58)="",INDEX('RAW DATA'!$L:$L,'Row Index'!AH58),INDEX('RAW DATA'!$AB:$AB,'Row Index'!AH58)),INDEX('RAW DATA'!$O:$O,'Row Index'!AH58)))</f>
        <v>65.3174625584192</v>
      </c>
      <c r="AI32" s="17" t="n">
        <f aca="false">IF('Row Index'!AI58="","✗",IF(INDEX('RAW DATA'!$O:$O,'Row Index'!AI58)="",IF(INDEX('RAW DATA'!$AB:$AB,'Row Index'!AI58)="",INDEX('RAW DATA'!$L:$L,'Row Index'!AI58),INDEX('RAW DATA'!$AB:$AB,'Row Index'!AI58)),INDEX('RAW DATA'!$O:$O,'Row Index'!AI58)))</f>
        <v>67.6300052185575</v>
      </c>
      <c r="AJ32" s="17" t="n">
        <f aca="false">IF('Row Index'!AJ58="","✗",IF(INDEX('RAW DATA'!$O:$O,'Row Index'!AJ58)="",IF(INDEX('RAW DATA'!$AB:$AB,'Row Index'!AJ58)="",INDEX('RAW DATA'!$L:$L,'Row Index'!AJ58),INDEX('RAW DATA'!$AB:$AB,'Row Index'!AJ58)),INDEX('RAW DATA'!$O:$O,'Row Index'!AJ58)))</f>
        <v>68.3013536773223</v>
      </c>
      <c r="AK32" s="17" t="n">
        <f aca="false">IF('Row Index'!AK58="","✗",IF(INDEX('RAW DATA'!$O:$O,'Row Index'!AK58)="",IF(INDEX('RAW DATA'!$AB:$AB,'Row Index'!AK58)="",INDEX('RAW DATA'!$L:$L,'Row Index'!AK58),INDEX('RAW DATA'!$AB:$AB,'Row Index'!AK58)),INDEX('RAW DATA'!$O:$O,'Row Index'!AK58)))</f>
        <v>68.0022538476917</v>
      </c>
      <c r="AL32" s="76" t="str">
        <f aca="false">IF('Row Index'!AL58="","–",IF(INDEX('RAW DATA'!$O:$O,'Row Index'!AL58)="",IF(INDEX('RAW DATA'!$AB:$AB,'Row Index'!AL58)="",INDEX('RAW DATA'!$L:$L,'Row Index'!AL58),INDEX('RAW DATA'!$AB:$AB,'Row Index'!AL58)),INDEX('RAW DATA'!$O:$O,'Row Index'!AL58)))</f>
        <v>–</v>
      </c>
      <c r="AM32" s="76" t="str">
        <f aca="false">IF('Row Index'!AM58="","–",IF(INDEX('RAW DATA'!$O:$O,'Row Index'!AM58)="",IF(INDEX('RAW DATA'!$AB:$AB,'Row Index'!AM58)="",INDEX('RAW DATA'!$L:$L,'Row Index'!AM58),INDEX('RAW DATA'!$AB:$AB,'Row Index'!AM58)),INDEX('RAW DATA'!$O:$O,'Row Index'!AM58)))</f>
        <v>–</v>
      </c>
      <c r="AN32" s="76" t="str">
        <f aca="false">IF('Row Index'!AN58="","–",IF(INDEX('RAW DATA'!$O:$O,'Row Index'!AN58)="",IF(INDEX('RAW DATA'!$AB:$AB,'Row Index'!AN58)="",INDEX('RAW DATA'!$L:$L,'Row Index'!AN58),INDEX('RAW DATA'!$AB:$AB,'Row Index'!AN58)),INDEX('RAW DATA'!$O:$O,'Row Index'!AN58)))</f>
        <v>–</v>
      </c>
      <c r="AO32" s="76" t="str">
        <f aca="false">IF('Row Index'!AO58="","–",IF(INDEX('RAW DATA'!$O:$O,'Row Index'!AO58)="",IF(INDEX('RAW DATA'!$AB:$AB,'Row Index'!AO58)="",INDEX('RAW DATA'!$L:$L,'Row Index'!AO58),INDEX('RAW DATA'!$AB:$AB,'Row Index'!AO58)),INDEX('RAW DATA'!$O:$O,'Row Index'!AO58)))</f>
        <v>–</v>
      </c>
      <c r="AP32" s="76" t="str">
        <f aca="false">IF('Row Index'!AP58="","–",IF(INDEX('RAW DATA'!$O:$O,'Row Index'!AP58)="",IF(INDEX('RAW DATA'!$AB:$AB,'Row Index'!AP58)="",INDEX('RAW DATA'!$L:$L,'Row Index'!AP58),INDEX('RAW DATA'!$AB:$AB,'Row Index'!AP58)),INDEX('RAW DATA'!$O:$O,'Row Index'!AP58)))</f>
        <v>–</v>
      </c>
      <c r="AQ32" s="76" t="str">
        <f aca="false">IF('Row Index'!AQ58="","–",IF(INDEX('RAW DATA'!$O:$O,'Row Index'!AQ58)="",IF(INDEX('RAW DATA'!$AB:$AB,'Row Index'!AQ58)="",INDEX('RAW DATA'!$L:$L,'Row Index'!AQ58),INDEX('RAW DATA'!$AB:$AB,'Row Index'!AQ58)),INDEX('RAW DATA'!$O:$O,'Row Index'!AQ58)))</f>
        <v>–</v>
      </c>
    </row>
    <row r="34" customFormat="false" ht="23.85" hidden="false" customHeight="false" outlineLevel="0" collapsed="false">
      <c r="A34" s="9" t="s">
        <v>5404</v>
      </c>
      <c r="B34" s="9" t="s">
        <v>5658</v>
      </c>
      <c r="C34" s="9" t="s">
        <v>147</v>
      </c>
      <c r="D34" s="9" t="s">
        <v>365</v>
      </c>
      <c r="E34" s="9" t="s">
        <v>497</v>
      </c>
      <c r="F34" s="9" t="s">
        <v>628</v>
      </c>
      <c r="G34" s="9" t="s">
        <v>763</v>
      </c>
      <c r="H34" s="9" t="s">
        <v>902</v>
      </c>
      <c r="I34" s="9" t="s">
        <v>1037</v>
      </c>
      <c r="J34" s="9" t="s">
        <v>1143</v>
      </c>
      <c r="K34" s="9" t="s">
        <v>1275</v>
      </c>
      <c r="L34" s="9" t="s">
        <v>1411</v>
      </c>
      <c r="M34" s="9" t="s">
        <v>1628</v>
      </c>
      <c r="N34" s="9" t="s">
        <v>1760</v>
      </c>
      <c r="O34" s="9" t="s">
        <v>1895</v>
      </c>
      <c r="P34" s="9" t="s">
        <v>2027</v>
      </c>
      <c r="Q34" s="9" t="s">
        <v>2154</v>
      </c>
      <c r="R34" s="9" t="s">
        <v>2285</v>
      </c>
      <c r="S34" s="9" t="s">
        <v>2413</v>
      </c>
      <c r="T34" s="9" t="s">
        <v>2544</v>
      </c>
      <c r="U34" s="9" t="s">
        <v>2676</v>
      </c>
      <c r="V34" s="9" t="s">
        <v>2806</v>
      </c>
      <c r="W34" s="9" t="s">
        <v>2933</v>
      </c>
      <c r="X34" s="9" t="s">
        <v>3066</v>
      </c>
      <c r="Y34" s="9" t="s">
        <v>3201</v>
      </c>
      <c r="Z34" s="9" t="s">
        <v>3330</v>
      </c>
      <c r="AA34" s="9" t="s">
        <v>5405</v>
      </c>
      <c r="AB34" s="9" t="s">
        <v>3465</v>
      </c>
      <c r="AC34" s="9" t="s">
        <v>3592</v>
      </c>
      <c r="AD34" s="9" t="s">
        <v>3719</v>
      </c>
      <c r="AE34" s="9" t="s">
        <v>3846</v>
      </c>
      <c r="AF34" s="9" t="s">
        <v>3975</v>
      </c>
      <c r="AG34" s="9" t="s">
        <v>4103</v>
      </c>
      <c r="AH34" s="9" t="s">
        <v>5406</v>
      </c>
      <c r="AI34" s="9" t="s">
        <v>4360</v>
      </c>
      <c r="AJ34" s="9" t="s">
        <v>4488</v>
      </c>
      <c r="AK34" s="9" t="s">
        <v>4617</v>
      </c>
      <c r="AL34" s="9" t="s">
        <v>4746</v>
      </c>
      <c r="AM34" s="9" t="s">
        <v>4855</v>
      </c>
      <c r="AN34" s="9" t="s">
        <v>4963</v>
      </c>
      <c r="AO34" s="9" t="s">
        <v>5072</v>
      </c>
      <c r="AP34" s="9" t="s">
        <v>5184</v>
      </c>
      <c r="AQ34" s="9" t="s">
        <v>5293</v>
      </c>
    </row>
    <row r="35" customFormat="false" ht="15" hidden="false" customHeight="false" outlineLevel="0" collapsed="false">
      <c r="A35" s="15" t="s">
        <v>336</v>
      </c>
      <c r="B35" s="16" t="s">
        <v>5658</v>
      </c>
      <c r="C35" s="17" t="n">
        <f aca="false">IF('Row Index'!C59="","✗",IF(INDEX('RAW DATA'!$O:$O,'Row Index'!C59)="",IF(INDEX('RAW DATA'!$AB:$AB,'Row Index'!C59)="",INDEX('RAW DATA'!$L:$L,'Row Index'!C59),INDEX('RAW DATA'!$AB:$AB,'Row Index'!C59)),INDEX('RAW DATA'!$O:$O,'Row Index'!C59)))</f>
        <v>44.7609988191234</v>
      </c>
      <c r="D35" s="17" t="n">
        <f aca="false">IF('Row Index'!D59="","✗",IF(INDEX('RAW DATA'!$O:$O,'Row Index'!D59)="",IF(INDEX('RAW DATA'!$AB:$AB,'Row Index'!D59)="",INDEX('RAW DATA'!$L:$L,'Row Index'!D59),INDEX('RAW DATA'!$AB:$AB,'Row Index'!D59)),INDEX('RAW DATA'!$O:$O,'Row Index'!D59)))</f>
        <v>36.2507317037712</v>
      </c>
      <c r="E35" s="17" t="n">
        <f aca="false">IF('Row Index'!E59="","✗",IF(INDEX('RAW DATA'!$O:$O,'Row Index'!E59)="",IF(INDEX('RAW DATA'!$AB:$AB,'Row Index'!E59)="",INDEX('RAW DATA'!$L:$L,'Row Index'!E59),INDEX('RAW DATA'!$AB:$AB,'Row Index'!E59)),INDEX('RAW DATA'!$O:$O,'Row Index'!E59)))</f>
        <v>43.8141675784405</v>
      </c>
      <c r="F35" s="17" t="n">
        <f aca="false">IF('Row Index'!F59="","✗",IF(INDEX('RAW DATA'!$O:$O,'Row Index'!F59)="",IF(INDEX('RAW DATA'!$AB:$AB,'Row Index'!F59)="",INDEX('RAW DATA'!$L:$L,'Row Index'!F59),INDEX('RAW DATA'!$AB:$AB,'Row Index'!F59)),INDEX('RAW DATA'!$O:$O,'Row Index'!F59)))</f>
        <v>43.9081863946395</v>
      </c>
      <c r="G35" s="17" t="n">
        <f aca="false">IF('Row Index'!G59="","✗",IF(INDEX('RAW DATA'!$O:$O,'Row Index'!G59)="",IF(INDEX('RAW DATA'!$AB:$AB,'Row Index'!G59)="",INDEX('RAW DATA'!$L:$L,'Row Index'!G59),INDEX('RAW DATA'!$AB:$AB,'Row Index'!G59)),INDEX('RAW DATA'!$O:$O,'Row Index'!G59)))</f>
        <v>45.8945253792977</v>
      </c>
      <c r="H35" s="17" t="n">
        <f aca="false">IF('Row Index'!H59="","✗",IF(INDEX('RAW DATA'!$O:$O,'Row Index'!H59)="",IF(INDEX('RAW DATA'!$AB:$AB,'Row Index'!H59)="",INDEX('RAW DATA'!$L:$L,'Row Index'!H59),INDEX('RAW DATA'!$AB:$AB,'Row Index'!H59)),INDEX('RAW DATA'!$O:$O,'Row Index'!H59)))</f>
        <v>36.4307460192691</v>
      </c>
      <c r="I35" s="26" t="str">
        <f aca="false">IF('Row Index'!I59="","✗",IF(INDEX('RAW DATA'!$O:$O,'Row Index'!I59)="",IF(INDEX('RAW DATA'!$AB:$AB,'Row Index'!I59)="",INDEX('RAW DATA'!$L:$L,'Row Index'!I59),INDEX('RAW DATA'!$AB:$AB,'Row Index'!I59)),INDEX('RAW DATA'!$O:$O,'Row Index'!I59)))</f>
        <v>✗</v>
      </c>
      <c r="J35" s="17" t="n">
        <f aca="false">IF('Row Index'!J59="","✗",IF(INDEX('RAW DATA'!$O:$O,'Row Index'!J59)="",IF(INDEX('RAW DATA'!$AB:$AB,'Row Index'!J59)="",INDEX('RAW DATA'!$L:$L,'Row Index'!J59),INDEX('RAW DATA'!$AB:$AB,'Row Index'!J59)),INDEX('RAW DATA'!$O:$O,'Row Index'!J59)))</f>
        <v>46.3958328490216</v>
      </c>
      <c r="K35" s="17" t="n">
        <f aca="false">IF('Row Index'!K59="","✗",IF(INDEX('RAW DATA'!$O:$O,'Row Index'!K59)="",IF(INDEX('RAW DATA'!$AB:$AB,'Row Index'!K59)="",INDEX('RAW DATA'!$L:$L,'Row Index'!K59),INDEX('RAW DATA'!$AB:$AB,'Row Index'!K59)),INDEX('RAW DATA'!$O:$O,'Row Index'!K59)))</f>
        <v>46.76510680622</v>
      </c>
      <c r="L35" s="17" t="n">
        <f aca="false">IF('Row Index'!L59="","✗",IF(INDEX('RAW DATA'!$O:$O,'Row Index'!L59)="",IF(INDEX('RAW DATA'!$AB:$AB,'Row Index'!L59)="",INDEX('RAW DATA'!$L:$L,'Row Index'!L59),INDEX('RAW DATA'!$AB:$AB,'Row Index'!L59)),INDEX('RAW DATA'!$O:$O,'Row Index'!L59)))</f>
        <v>39.6694231438412</v>
      </c>
      <c r="M35" s="17" t="n">
        <f aca="false">IF('Row Index'!M59="","✗",IF(INDEX('RAW DATA'!$O:$O,'Row Index'!M59)="",IF(INDEX('RAW DATA'!$AB:$AB,'Row Index'!M59)="",INDEX('RAW DATA'!$L:$L,'Row Index'!M59),INDEX('RAW DATA'!$AB:$AB,'Row Index'!M59)),INDEX('RAW DATA'!$O:$O,'Row Index'!M59)))</f>
        <v>45.9217859983907</v>
      </c>
      <c r="N35" s="17" t="n">
        <f aca="false">IF('Row Index'!N59="","✗",IF(INDEX('RAW DATA'!$O:$O,'Row Index'!N59)="",IF(INDEX('RAW DATA'!$AB:$AB,'Row Index'!N59)="",INDEX('RAW DATA'!$L:$L,'Row Index'!N59),INDEX('RAW DATA'!$AB:$AB,'Row Index'!N59)),INDEX('RAW DATA'!$O:$O,'Row Index'!N59)))</f>
        <v>44.8024219588788</v>
      </c>
      <c r="O35" s="17" t="n">
        <f aca="false">IF('Row Index'!O59="","✗",IF(INDEX('RAW DATA'!$O:$O,'Row Index'!O59)="",IF(INDEX('RAW DATA'!$AB:$AB,'Row Index'!O59)="",INDEX('RAW DATA'!$L:$L,'Row Index'!O59),INDEX('RAW DATA'!$AB:$AB,'Row Index'!O59)),INDEX('RAW DATA'!$O:$O,'Row Index'!O59)))</f>
        <v>45.9615671396746</v>
      </c>
      <c r="P35" s="17" t="n">
        <f aca="false">IF('Row Index'!P59="","✗",IF(INDEX('RAW DATA'!$O:$O,'Row Index'!P59)="",IF(INDEX('RAW DATA'!$AB:$AB,'Row Index'!P59)="",INDEX('RAW DATA'!$L:$L,'Row Index'!P59),INDEX('RAW DATA'!$AB:$AB,'Row Index'!P59)),INDEX('RAW DATA'!$O:$O,'Row Index'!P59)))</f>
        <v>45.9550981204261</v>
      </c>
      <c r="Q35" s="17" t="n">
        <f aca="false">IF('Row Index'!Q59="","✗",IF(INDEX('RAW DATA'!$O:$O,'Row Index'!Q59)="",IF(INDEX('RAW DATA'!$AB:$AB,'Row Index'!Q59)="",INDEX('RAW DATA'!$L:$L,'Row Index'!Q59),INDEX('RAW DATA'!$AB:$AB,'Row Index'!Q59)),INDEX('RAW DATA'!$O:$O,'Row Index'!Q59)))</f>
        <v>47.7903544487073</v>
      </c>
      <c r="R35" s="18" t="n">
        <f aca="false">IF('Row Index'!R59="","✗",IF(INDEX('RAW DATA'!$O:$O,'Row Index'!R59)="",IF(INDEX('RAW DATA'!$AB:$AB,'Row Index'!R59)="",INDEX('RAW DATA'!$L:$L,'Row Index'!R59),INDEX('RAW DATA'!$AB:$AB,'Row Index'!R59)),INDEX('RAW DATA'!$O:$O,'Row Index'!R59)))</f>
        <v>47.805938237039</v>
      </c>
      <c r="S35" s="17" t="n">
        <f aca="false">IF('Row Index'!S59="","✗",IF(INDEX('RAW DATA'!$O:$O,'Row Index'!S59)="",IF(INDEX('RAW DATA'!$AB:$AB,'Row Index'!S59)="",INDEX('RAW DATA'!$L:$L,'Row Index'!S59),INDEX('RAW DATA'!$AB:$AB,'Row Index'!S59)),INDEX('RAW DATA'!$O:$O,'Row Index'!S59)))</f>
        <v>49.5876142342039</v>
      </c>
      <c r="T35" s="17" t="n">
        <f aca="false">IF('Row Index'!T59="","✗",IF(INDEX('RAW DATA'!$O:$O,'Row Index'!T59)="",IF(INDEX('RAW DATA'!$AB:$AB,'Row Index'!T59)="",INDEX('RAW DATA'!$L:$L,'Row Index'!T59),INDEX('RAW DATA'!$AB:$AB,'Row Index'!T59)),INDEX('RAW DATA'!$O:$O,'Row Index'!T59)))</f>
        <v>49.9773696636349</v>
      </c>
      <c r="U35" s="17" t="n">
        <f aca="false">IF('Row Index'!U59="","✗",IF(INDEX('RAW DATA'!$O:$O,'Row Index'!U59)="",IF(INDEX('RAW DATA'!$AB:$AB,'Row Index'!U59)="",INDEX('RAW DATA'!$L:$L,'Row Index'!U59),INDEX('RAW DATA'!$AB:$AB,'Row Index'!U59)),INDEX('RAW DATA'!$O:$O,'Row Index'!U59)))</f>
        <v>51.6788555178644</v>
      </c>
      <c r="V35" s="17" t="n">
        <f aca="false">IF('Row Index'!V59="","✗",IF(INDEX('RAW DATA'!$O:$O,'Row Index'!V59)="",IF(INDEX('RAW DATA'!$AB:$AB,'Row Index'!V59)="",INDEX('RAW DATA'!$L:$L,'Row Index'!V59),INDEX('RAW DATA'!$AB:$AB,'Row Index'!V59)),INDEX('RAW DATA'!$O:$O,'Row Index'!V59)))</f>
        <v>53.6941391910056</v>
      </c>
      <c r="W35" s="17" t="n">
        <f aca="false">IF('Row Index'!W59="","✗",IF(INDEX('RAW DATA'!$O:$O,'Row Index'!W59)="",IF(INDEX('RAW DATA'!$AB:$AB,'Row Index'!W59)="",INDEX('RAW DATA'!$L:$L,'Row Index'!W59),INDEX('RAW DATA'!$AB:$AB,'Row Index'!W59)),INDEX('RAW DATA'!$O:$O,'Row Index'!W59)))</f>
        <v>56.6578805085744</v>
      </c>
      <c r="X35" s="17" t="n">
        <f aca="false">IF('Row Index'!X59="","✗",IF(INDEX('RAW DATA'!$O:$O,'Row Index'!X59)="",IF(INDEX('RAW DATA'!$AB:$AB,'Row Index'!X59)="",INDEX('RAW DATA'!$L:$L,'Row Index'!X59),INDEX('RAW DATA'!$AB:$AB,'Row Index'!X59)),INDEX('RAW DATA'!$O:$O,'Row Index'!X59)))</f>
        <v>57.6427312356604</v>
      </c>
      <c r="Y35" s="17" t="n">
        <f aca="false">IF('Row Index'!Y59="","✗",IF(INDEX('RAW DATA'!$O:$O,'Row Index'!Y59)="",IF(INDEX('RAW DATA'!$AB:$AB,'Row Index'!Y59)="",INDEX('RAW DATA'!$L:$L,'Row Index'!Y59),INDEX('RAW DATA'!$AB:$AB,'Row Index'!Y59)),INDEX('RAW DATA'!$O:$O,'Row Index'!Y59)))</f>
        <v>57.2658514563547</v>
      </c>
      <c r="Z35" s="18" t="n">
        <f aca="false">IF('Row Index'!Z59="","✗",IF(INDEX('RAW DATA'!$O:$O,'Row Index'!Z59)="",IF(INDEX('RAW DATA'!$AB:$AB,'Row Index'!Z59)="",INDEX('RAW DATA'!$L:$L,'Row Index'!Z59),INDEX('RAW DATA'!$AB:$AB,'Row Index'!Z59)),INDEX('RAW DATA'!$O:$O,'Row Index'!Z59)))</f>
        <v>59.8714316070056</v>
      </c>
      <c r="AA35" s="19" t="str">
        <f aca="false">IF('Row Index'!AA59="","⏳",IF(INDEX('RAW DATA'!$O:$O,'Row Index'!AA59)="",IF(INDEX('RAW DATA'!$AB:$AB,'Row Index'!AA59)="",INDEX('RAW DATA'!$L:$L,'Row Index'!AA59),INDEX('RAW DATA'!$AB:$AB,'Row Index'!AA59)),INDEX('RAW DATA'!$O:$O,'Row Index'!AA59)))</f>
        <v>⏳</v>
      </c>
      <c r="AB35" s="17" t="n">
        <f aca="false">IF('Row Index'!AB59="","✗",IF(INDEX('RAW DATA'!$O:$O,'Row Index'!AB59)="",IF(INDEX('RAW DATA'!$AB:$AB,'Row Index'!AB59)="",INDEX('RAW DATA'!$L:$L,'Row Index'!AB59),INDEX('RAW DATA'!$AB:$AB,'Row Index'!AB59)),INDEX('RAW DATA'!$O:$O,'Row Index'!AB59)))</f>
        <v>59.6865410832111</v>
      </c>
      <c r="AC35" s="17" t="n">
        <f aca="false">IF('Row Index'!AC59="","✗",IF(INDEX('RAW DATA'!$O:$O,'Row Index'!AC59)="",IF(INDEX('RAW DATA'!$AB:$AB,'Row Index'!AC59)="",INDEX('RAW DATA'!$L:$L,'Row Index'!AC59),INDEX('RAW DATA'!$AB:$AB,'Row Index'!AC59)),INDEX('RAW DATA'!$O:$O,'Row Index'!AC59)))</f>
        <v>63.0269827899329</v>
      </c>
      <c r="AD35" s="17" t="n">
        <f aca="false">IF('Row Index'!AD59="","✗",IF(INDEX('RAW DATA'!$O:$O,'Row Index'!AD59)="",IF(INDEX('RAW DATA'!$AB:$AB,'Row Index'!AD59)="",INDEX('RAW DATA'!$L:$L,'Row Index'!AD59),INDEX('RAW DATA'!$AB:$AB,'Row Index'!AD59)),INDEX('RAW DATA'!$O:$O,'Row Index'!AD59)))</f>
        <v>62.6140128472119</v>
      </c>
      <c r="AE35" s="17" t="n">
        <f aca="false">IF('Row Index'!AE59="","✗",IF(INDEX('RAW DATA'!$O:$O,'Row Index'!AE59)="",IF(INDEX('RAW DATA'!$AB:$AB,'Row Index'!AE59)="",INDEX('RAW DATA'!$L:$L,'Row Index'!AE59),INDEX('RAW DATA'!$AB:$AB,'Row Index'!AE59)),INDEX('RAW DATA'!$O:$O,'Row Index'!AE59)))</f>
        <v>64.5962066946678</v>
      </c>
      <c r="AF35" s="17" t="n">
        <f aca="false">IF('Row Index'!AF59="","✗",IF(INDEX('RAW DATA'!$O:$O,'Row Index'!AF59)="",IF(INDEX('RAW DATA'!$AB:$AB,'Row Index'!AF59)="",INDEX('RAW DATA'!$L:$L,'Row Index'!AF59),INDEX('RAW DATA'!$AB:$AB,'Row Index'!AF59)),INDEX('RAW DATA'!$O:$O,'Row Index'!AF59)))</f>
        <v>65.9851689101457</v>
      </c>
      <c r="AG35" s="17" t="n">
        <f aca="false">IF('Row Index'!AG59="","✗",IF(INDEX('RAW DATA'!$O:$O,'Row Index'!AG59)="",IF(INDEX('RAW DATA'!$AB:$AB,'Row Index'!AG59)="",INDEX('RAW DATA'!$L:$L,'Row Index'!AG59),INDEX('RAW DATA'!$AB:$AB,'Row Index'!AG59)),INDEX('RAW DATA'!$O:$O,'Row Index'!AG59)))</f>
        <v>68.5159003916127</v>
      </c>
      <c r="AH35" s="17" t="n">
        <f aca="false">IF('Row Index'!AH59="","✗",IF(INDEX('RAW DATA'!$O:$O,'Row Index'!AH59)="",IF(INDEX('RAW DATA'!$AB:$AB,'Row Index'!AH59)="",INDEX('RAW DATA'!$L:$L,'Row Index'!AH59),INDEX('RAW DATA'!$AB:$AB,'Row Index'!AH59)),INDEX('RAW DATA'!$O:$O,'Row Index'!AH59)))</f>
        <v>65.9939591187947</v>
      </c>
      <c r="AI35" s="17" t="n">
        <f aca="false">IF('Row Index'!AI59="","✗",IF(INDEX('RAW DATA'!$O:$O,'Row Index'!AI59)="",IF(INDEX('RAW DATA'!$AB:$AB,'Row Index'!AI59)="",INDEX('RAW DATA'!$L:$L,'Row Index'!AI59),INDEX('RAW DATA'!$AB:$AB,'Row Index'!AI59)),INDEX('RAW DATA'!$O:$O,'Row Index'!AI59)))</f>
        <v>69.6009703449658</v>
      </c>
      <c r="AJ35" s="17" t="n">
        <f aca="false">IF('Row Index'!AJ59="","✗",IF(INDEX('RAW DATA'!$O:$O,'Row Index'!AJ59)="",IF(INDEX('RAW DATA'!$AB:$AB,'Row Index'!AJ59)="",INDEX('RAW DATA'!$L:$L,'Row Index'!AJ59),INDEX('RAW DATA'!$AB:$AB,'Row Index'!AJ59)),INDEX('RAW DATA'!$O:$O,'Row Index'!AJ59)))</f>
        <v>68.5646419380128</v>
      </c>
      <c r="AK35" s="17" t="n">
        <f aca="false">IF('Row Index'!AK59="","✗",IF(INDEX('RAW DATA'!$O:$O,'Row Index'!AK59)="",IF(INDEX('RAW DATA'!$AB:$AB,'Row Index'!AK59)="",INDEX('RAW DATA'!$L:$L,'Row Index'!AK59),INDEX('RAW DATA'!$AB:$AB,'Row Index'!AK59)),INDEX('RAW DATA'!$O:$O,'Row Index'!AK59)))</f>
        <v>68.2837899879955</v>
      </c>
      <c r="AL35" s="76" t="str">
        <f aca="false">IF('Row Index'!AL59="","–",IF(INDEX('RAW DATA'!$O:$O,'Row Index'!AL59)="",IF(INDEX('RAW DATA'!$AB:$AB,'Row Index'!AL59)="",INDEX('RAW DATA'!$L:$L,'Row Index'!AL59),INDEX('RAW DATA'!$AB:$AB,'Row Index'!AL59)),INDEX('RAW DATA'!$O:$O,'Row Index'!AL59)))</f>
        <v>–</v>
      </c>
      <c r="AM35" s="76" t="str">
        <f aca="false">IF('Row Index'!AM59="","–",IF(INDEX('RAW DATA'!$O:$O,'Row Index'!AM59)="",IF(INDEX('RAW DATA'!$AB:$AB,'Row Index'!AM59)="",INDEX('RAW DATA'!$L:$L,'Row Index'!AM59),INDEX('RAW DATA'!$AB:$AB,'Row Index'!AM59)),INDEX('RAW DATA'!$O:$O,'Row Index'!AM59)))</f>
        <v>–</v>
      </c>
      <c r="AN35" s="76" t="str">
        <f aca="false">IF('Row Index'!AN59="","–",IF(INDEX('RAW DATA'!$O:$O,'Row Index'!AN59)="",IF(INDEX('RAW DATA'!$AB:$AB,'Row Index'!AN59)="",INDEX('RAW DATA'!$L:$L,'Row Index'!AN59),INDEX('RAW DATA'!$AB:$AB,'Row Index'!AN59)),INDEX('RAW DATA'!$O:$O,'Row Index'!AN59)))</f>
        <v>–</v>
      </c>
      <c r="AO35" s="76" t="str">
        <f aca="false">IF('Row Index'!AO59="","–",IF(INDEX('RAW DATA'!$O:$O,'Row Index'!AO59)="",IF(INDEX('RAW DATA'!$AB:$AB,'Row Index'!AO59)="",INDEX('RAW DATA'!$L:$L,'Row Index'!AO59),INDEX('RAW DATA'!$AB:$AB,'Row Index'!AO59)),INDEX('RAW DATA'!$O:$O,'Row Index'!AO59)))</f>
        <v>–</v>
      </c>
      <c r="AP35" s="76" t="str">
        <f aca="false">IF('Row Index'!AP59="","–",IF(INDEX('RAW DATA'!$O:$O,'Row Index'!AP59)="",IF(INDEX('RAW DATA'!$AB:$AB,'Row Index'!AP59)="",INDEX('RAW DATA'!$L:$L,'Row Index'!AP59),INDEX('RAW DATA'!$AB:$AB,'Row Index'!AP59)),INDEX('RAW DATA'!$O:$O,'Row Index'!AP59)))</f>
        <v>–</v>
      </c>
      <c r="AQ35" s="76" t="str">
        <f aca="false">IF('Row Index'!AQ59="","–",IF(INDEX('RAW DATA'!$O:$O,'Row Index'!AQ59)="",IF(INDEX('RAW DATA'!$AB:$AB,'Row Index'!AQ59)="",INDEX('RAW DATA'!$L:$L,'Row Index'!AQ59),INDEX('RAW DATA'!$AB:$AB,'Row Index'!AQ59)),INDEX('RAW DATA'!$O:$O,'Row Index'!AQ59)))</f>
        <v>–</v>
      </c>
    </row>
    <row r="36" customFormat="false" ht="15" hidden="false" customHeight="false" outlineLevel="0" collapsed="false">
      <c r="A36" s="15" t="s">
        <v>339</v>
      </c>
      <c r="B36" s="16" t="s">
        <v>5658</v>
      </c>
      <c r="C36" s="17" t="n">
        <f aca="false">IF('Row Index'!C60="","✗",IF(INDEX('RAW DATA'!$O:$O,'Row Index'!C60)="",IF(INDEX('RAW DATA'!$AB:$AB,'Row Index'!C60)="",INDEX('RAW DATA'!$L:$L,'Row Index'!C60),INDEX('RAW DATA'!$AB:$AB,'Row Index'!C60)),INDEX('RAW DATA'!$O:$O,'Row Index'!C60)))</f>
        <v>38.6226519863925</v>
      </c>
      <c r="D36" s="17" t="n">
        <f aca="false">IF('Row Index'!D60="","✗",IF(INDEX('RAW DATA'!$O:$O,'Row Index'!D60)="",IF(INDEX('RAW DATA'!$AB:$AB,'Row Index'!D60)="",INDEX('RAW DATA'!$L:$L,'Row Index'!D60),INDEX('RAW DATA'!$AB:$AB,'Row Index'!D60)),INDEX('RAW DATA'!$O:$O,'Row Index'!D60)))</f>
        <v>35.9339041019083</v>
      </c>
      <c r="E36" s="17" t="n">
        <f aca="false">IF('Row Index'!E60="","✗",IF(INDEX('RAW DATA'!$O:$O,'Row Index'!E60)="",IF(INDEX('RAW DATA'!$AB:$AB,'Row Index'!E60)="",INDEX('RAW DATA'!$L:$L,'Row Index'!E60),INDEX('RAW DATA'!$AB:$AB,'Row Index'!E60)),INDEX('RAW DATA'!$O:$O,'Row Index'!E60)))</f>
        <v>36.650834791655</v>
      </c>
      <c r="F36" s="17" t="n">
        <f aca="false">IF('Row Index'!F60="","✗",IF(INDEX('RAW DATA'!$O:$O,'Row Index'!F60)="",IF(INDEX('RAW DATA'!$AB:$AB,'Row Index'!F60)="",INDEX('RAW DATA'!$L:$L,'Row Index'!F60),INDEX('RAW DATA'!$AB:$AB,'Row Index'!F60)),INDEX('RAW DATA'!$O:$O,'Row Index'!F60)))</f>
        <v>36.6999908362791</v>
      </c>
      <c r="G36" s="17" t="n">
        <f aca="false">IF('Row Index'!G60="","✗",IF(INDEX('RAW DATA'!$O:$O,'Row Index'!G60)="",IF(INDEX('RAW DATA'!$AB:$AB,'Row Index'!G60)="",INDEX('RAW DATA'!$L:$L,'Row Index'!G60),INDEX('RAW DATA'!$AB:$AB,'Row Index'!G60)),INDEX('RAW DATA'!$O:$O,'Row Index'!G60)))</f>
        <v>40.8435463863428</v>
      </c>
      <c r="H36" s="17" t="n">
        <f aca="false">IF('Row Index'!H60="","✗",IF(INDEX('RAW DATA'!$O:$O,'Row Index'!H60)="",IF(INDEX('RAW DATA'!$AB:$AB,'Row Index'!H60)="",INDEX('RAW DATA'!$L:$L,'Row Index'!H60),INDEX('RAW DATA'!$AB:$AB,'Row Index'!H60)),INDEX('RAW DATA'!$O:$O,'Row Index'!H60)))</f>
        <v>33.0939498435414</v>
      </c>
      <c r="I36" s="26" t="str">
        <f aca="false">IF('Row Index'!I60="","✗",IF(INDEX('RAW DATA'!$O:$O,'Row Index'!I60)="",IF(INDEX('RAW DATA'!$AB:$AB,'Row Index'!I60)="",INDEX('RAW DATA'!$L:$L,'Row Index'!I60),INDEX('RAW DATA'!$AB:$AB,'Row Index'!I60)),INDEX('RAW DATA'!$O:$O,'Row Index'!I60)))</f>
        <v>✗</v>
      </c>
      <c r="J36" s="17" t="n">
        <f aca="false">IF('Row Index'!J60="","✗",IF(INDEX('RAW DATA'!$O:$O,'Row Index'!J60)="",IF(INDEX('RAW DATA'!$AB:$AB,'Row Index'!J60)="",INDEX('RAW DATA'!$L:$L,'Row Index'!J60),INDEX('RAW DATA'!$AB:$AB,'Row Index'!J60)),INDEX('RAW DATA'!$O:$O,'Row Index'!J60)))</f>
        <v>41.5746421306378</v>
      </c>
      <c r="K36" s="17" t="n">
        <f aca="false">IF('Row Index'!K60="","✗",IF(INDEX('RAW DATA'!$O:$O,'Row Index'!K60)="",IF(INDEX('RAW DATA'!$AB:$AB,'Row Index'!K60)="",INDEX('RAW DATA'!$L:$L,'Row Index'!K60),INDEX('RAW DATA'!$AB:$AB,'Row Index'!K60)),INDEX('RAW DATA'!$O:$O,'Row Index'!K60)))</f>
        <v>41.0685890013247</v>
      </c>
      <c r="L36" s="17" t="n">
        <f aca="false">IF('Row Index'!L60="","✗",IF(INDEX('RAW DATA'!$O:$O,'Row Index'!L60)="",IF(INDEX('RAW DATA'!$AB:$AB,'Row Index'!L60)="",INDEX('RAW DATA'!$L:$L,'Row Index'!L60),INDEX('RAW DATA'!$AB:$AB,'Row Index'!L60)),INDEX('RAW DATA'!$O:$O,'Row Index'!L60)))</f>
        <v>36.2675288030559</v>
      </c>
      <c r="M36" s="17" t="n">
        <f aca="false">IF('Row Index'!M60="","✗",IF(INDEX('RAW DATA'!$O:$O,'Row Index'!M60)="",IF(INDEX('RAW DATA'!$AB:$AB,'Row Index'!M60)="",INDEX('RAW DATA'!$L:$L,'Row Index'!M60),INDEX('RAW DATA'!$AB:$AB,'Row Index'!M60)),INDEX('RAW DATA'!$O:$O,'Row Index'!M60)))</f>
        <v>43.5363701265241</v>
      </c>
      <c r="N36" s="17" t="n">
        <f aca="false">IF('Row Index'!N60="","✗",IF(INDEX('RAW DATA'!$O:$O,'Row Index'!N60)="",IF(INDEX('RAW DATA'!$AB:$AB,'Row Index'!N60)="",INDEX('RAW DATA'!$L:$L,'Row Index'!N60),INDEX('RAW DATA'!$AB:$AB,'Row Index'!N60)),INDEX('RAW DATA'!$O:$O,'Row Index'!N60)))</f>
        <v>41.2232896297981</v>
      </c>
      <c r="O36" s="17" t="n">
        <f aca="false">IF('Row Index'!O60="","✗",IF(INDEX('RAW DATA'!$O:$O,'Row Index'!O60)="",IF(INDEX('RAW DATA'!$AB:$AB,'Row Index'!O60)="",INDEX('RAW DATA'!$L:$L,'Row Index'!O60),INDEX('RAW DATA'!$AB:$AB,'Row Index'!O60)),INDEX('RAW DATA'!$O:$O,'Row Index'!O60)))</f>
        <v>42.3459283642275</v>
      </c>
      <c r="P36" s="17" t="n">
        <f aca="false">IF('Row Index'!P60="","✗",IF(INDEX('RAW DATA'!$O:$O,'Row Index'!P60)="",IF(INDEX('RAW DATA'!$AB:$AB,'Row Index'!P60)="",INDEX('RAW DATA'!$L:$L,'Row Index'!P60),INDEX('RAW DATA'!$AB:$AB,'Row Index'!P60)),INDEX('RAW DATA'!$O:$O,'Row Index'!P60)))</f>
        <v>42.003570632555</v>
      </c>
      <c r="Q36" s="17" t="n">
        <f aca="false">IF('Row Index'!Q60="","✗",IF(INDEX('RAW DATA'!$O:$O,'Row Index'!Q60)="",IF(INDEX('RAW DATA'!$AB:$AB,'Row Index'!Q60)="",INDEX('RAW DATA'!$L:$L,'Row Index'!Q60),INDEX('RAW DATA'!$AB:$AB,'Row Index'!Q60)),INDEX('RAW DATA'!$O:$O,'Row Index'!Q60)))</f>
        <v>44.0895774271233</v>
      </c>
      <c r="R36" s="18" t="n">
        <f aca="false">IF('Row Index'!R60="","✗",IF(INDEX('RAW DATA'!$O:$O,'Row Index'!R60)="",IF(INDEX('RAW DATA'!$AB:$AB,'Row Index'!R60)="",INDEX('RAW DATA'!$L:$L,'Row Index'!R60),INDEX('RAW DATA'!$AB:$AB,'Row Index'!R60)),INDEX('RAW DATA'!$O:$O,'Row Index'!R60)))</f>
        <v>44.4772439865902</v>
      </c>
      <c r="S36" s="17" t="n">
        <f aca="false">IF('Row Index'!S60="","✗",IF(INDEX('RAW DATA'!$O:$O,'Row Index'!S60)="",IF(INDEX('RAW DATA'!$AB:$AB,'Row Index'!S60)="",INDEX('RAW DATA'!$L:$L,'Row Index'!S60),INDEX('RAW DATA'!$AB:$AB,'Row Index'!S60)),INDEX('RAW DATA'!$O:$O,'Row Index'!S60)))</f>
        <v>45.5172086752841</v>
      </c>
      <c r="T36" s="17" t="n">
        <f aca="false">IF('Row Index'!T60="","✗",IF(INDEX('RAW DATA'!$O:$O,'Row Index'!T60)="",IF(INDEX('RAW DATA'!$AB:$AB,'Row Index'!T60)="",INDEX('RAW DATA'!$L:$L,'Row Index'!T60),INDEX('RAW DATA'!$AB:$AB,'Row Index'!T60)),INDEX('RAW DATA'!$O:$O,'Row Index'!T60)))</f>
        <v>47.6151184855936</v>
      </c>
      <c r="U36" s="17" t="n">
        <f aca="false">IF('Row Index'!U60="","✗",IF(INDEX('RAW DATA'!$O:$O,'Row Index'!U60)="",IF(INDEX('RAW DATA'!$AB:$AB,'Row Index'!U60)="",INDEX('RAW DATA'!$L:$L,'Row Index'!U60),INDEX('RAW DATA'!$AB:$AB,'Row Index'!U60)),INDEX('RAW DATA'!$O:$O,'Row Index'!U60)))</f>
        <v>48.070908730752</v>
      </c>
      <c r="V36" s="17" t="n">
        <f aca="false">IF('Row Index'!V60="","✗",IF(INDEX('RAW DATA'!$O:$O,'Row Index'!V60)="",IF(INDEX('RAW DATA'!$AB:$AB,'Row Index'!V60)="",INDEX('RAW DATA'!$L:$L,'Row Index'!V60),INDEX('RAW DATA'!$AB:$AB,'Row Index'!V60)),INDEX('RAW DATA'!$O:$O,'Row Index'!V60)))</f>
        <v>49.5374820065014</v>
      </c>
      <c r="W36" s="17" t="n">
        <f aca="false">IF('Row Index'!W60="","✗",IF(INDEX('RAW DATA'!$O:$O,'Row Index'!W60)="",IF(INDEX('RAW DATA'!$AB:$AB,'Row Index'!W60)="",INDEX('RAW DATA'!$L:$L,'Row Index'!W60),INDEX('RAW DATA'!$AB:$AB,'Row Index'!W60)),INDEX('RAW DATA'!$O:$O,'Row Index'!W60)))</f>
        <v>51.5695964572462</v>
      </c>
      <c r="X36" s="17" t="n">
        <f aca="false">IF('Row Index'!X60="","✗",IF(INDEX('RAW DATA'!$O:$O,'Row Index'!X60)="",IF(INDEX('RAW DATA'!$AB:$AB,'Row Index'!X60)="",INDEX('RAW DATA'!$L:$L,'Row Index'!X60),INDEX('RAW DATA'!$AB:$AB,'Row Index'!X60)),INDEX('RAW DATA'!$O:$O,'Row Index'!X60)))</f>
        <v>53.2849563975262</v>
      </c>
      <c r="Y36" s="17" t="n">
        <f aca="false">IF('Row Index'!Y60="","✗",IF(INDEX('RAW DATA'!$O:$O,'Row Index'!Y60)="",IF(INDEX('RAW DATA'!$AB:$AB,'Row Index'!Y60)="",INDEX('RAW DATA'!$L:$L,'Row Index'!Y60),INDEX('RAW DATA'!$AB:$AB,'Row Index'!Y60)),INDEX('RAW DATA'!$O:$O,'Row Index'!Y60)))</f>
        <v>51.7874575901025</v>
      </c>
      <c r="Z36" s="18" t="n">
        <f aca="false">IF('Row Index'!Z60="","✗",IF(INDEX('RAW DATA'!$O:$O,'Row Index'!Z60)="",IF(INDEX('RAW DATA'!$AB:$AB,'Row Index'!Z60)="",INDEX('RAW DATA'!$L:$L,'Row Index'!Z60),INDEX('RAW DATA'!$AB:$AB,'Row Index'!Z60)),INDEX('RAW DATA'!$O:$O,'Row Index'!Z60)))</f>
        <v>54.1595616851444</v>
      </c>
      <c r="AA36" s="19" t="str">
        <f aca="false">IF('Row Index'!AA60="","⏳",IF(INDEX('RAW DATA'!$O:$O,'Row Index'!AA60)="",IF(INDEX('RAW DATA'!$AB:$AB,'Row Index'!AA60)="",INDEX('RAW DATA'!$L:$L,'Row Index'!AA60),INDEX('RAW DATA'!$AB:$AB,'Row Index'!AA60)),INDEX('RAW DATA'!$O:$O,'Row Index'!AA60)))</f>
        <v>⏳</v>
      </c>
      <c r="AB36" s="17" t="n">
        <f aca="false">IF('Row Index'!AB60="","✗",IF(INDEX('RAW DATA'!$O:$O,'Row Index'!AB60)="",IF(INDEX('RAW DATA'!$AB:$AB,'Row Index'!AB60)="",INDEX('RAW DATA'!$L:$L,'Row Index'!AB60),INDEX('RAW DATA'!$AB:$AB,'Row Index'!AB60)),INDEX('RAW DATA'!$O:$O,'Row Index'!AB60)))</f>
        <v>58.0022533204249</v>
      </c>
      <c r="AC36" s="17" t="n">
        <f aca="false">IF('Row Index'!AC60="","✗",IF(INDEX('RAW DATA'!$O:$O,'Row Index'!AC60)="",IF(INDEX('RAW DATA'!$AB:$AB,'Row Index'!AC60)="",INDEX('RAW DATA'!$L:$L,'Row Index'!AC60),INDEX('RAW DATA'!$AB:$AB,'Row Index'!AC60)),INDEX('RAW DATA'!$O:$O,'Row Index'!AC60)))</f>
        <v>60.8036129889807</v>
      </c>
      <c r="AD36" s="17" t="n">
        <f aca="false">IF('Row Index'!AD60="","✗",IF(INDEX('RAW DATA'!$O:$O,'Row Index'!AD60)="",IF(INDEX('RAW DATA'!$AB:$AB,'Row Index'!AD60)="",INDEX('RAW DATA'!$L:$L,'Row Index'!AD60),INDEX('RAW DATA'!$AB:$AB,'Row Index'!AD60)),INDEX('RAW DATA'!$O:$O,'Row Index'!AD60)))</f>
        <v>59.2617847968913</v>
      </c>
      <c r="AE36" s="17" t="n">
        <f aca="false">IF('Row Index'!AE60="","✗",IF(INDEX('RAW DATA'!$O:$O,'Row Index'!AE60)="",IF(INDEX('RAW DATA'!$AB:$AB,'Row Index'!AE60)="",INDEX('RAW DATA'!$L:$L,'Row Index'!AE60),INDEX('RAW DATA'!$AB:$AB,'Row Index'!AE60)),INDEX('RAW DATA'!$O:$O,'Row Index'!AE60)))</f>
        <v>61.739407391587</v>
      </c>
      <c r="AF36" s="17" t="n">
        <f aca="false">IF('Row Index'!AF60="","✗",IF(INDEX('RAW DATA'!$O:$O,'Row Index'!AF60)="",IF(INDEX('RAW DATA'!$AB:$AB,'Row Index'!AF60)="",INDEX('RAW DATA'!$L:$L,'Row Index'!AF60),INDEX('RAW DATA'!$AB:$AB,'Row Index'!AF60)),INDEX('RAW DATA'!$O:$O,'Row Index'!AF60)))</f>
        <v>63.9461417614293</v>
      </c>
      <c r="AG36" s="17" t="n">
        <f aca="false">IF('Row Index'!AG60="","✗",IF(INDEX('RAW DATA'!$O:$O,'Row Index'!AG60)="",IF(INDEX('RAW DATA'!$AB:$AB,'Row Index'!AG60)="",INDEX('RAW DATA'!$L:$L,'Row Index'!AG60),INDEX('RAW DATA'!$AB:$AB,'Row Index'!AG60)),INDEX('RAW DATA'!$O:$O,'Row Index'!AG60)))</f>
        <v>66.3614669087239</v>
      </c>
      <c r="AH36" s="17" t="n">
        <f aca="false">IF('Row Index'!AH60="","✗",IF(INDEX('RAW DATA'!$O:$O,'Row Index'!AH60)="",IF(INDEX('RAW DATA'!$AB:$AB,'Row Index'!AH60)="",INDEX('RAW DATA'!$L:$L,'Row Index'!AH60),INDEX('RAW DATA'!$AB:$AB,'Row Index'!AH60)),INDEX('RAW DATA'!$O:$O,'Row Index'!AH60)))</f>
        <v>64.3364827808017</v>
      </c>
      <c r="AI36" s="17" t="n">
        <f aca="false">IF('Row Index'!AI60="","✗",IF(INDEX('RAW DATA'!$O:$O,'Row Index'!AI60)="",IF(INDEX('RAW DATA'!$AB:$AB,'Row Index'!AI60)="",INDEX('RAW DATA'!$L:$L,'Row Index'!AI60),INDEX('RAW DATA'!$AB:$AB,'Row Index'!AI60)),INDEX('RAW DATA'!$O:$O,'Row Index'!AI60)))</f>
        <v>68.0291207424022</v>
      </c>
      <c r="AJ36" s="17" t="n">
        <f aca="false">IF('Row Index'!AJ60="","✗",IF(INDEX('RAW DATA'!$O:$O,'Row Index'!AJ60)="",IF(INDEX('RAW DATA'!$AB:$AB,'Row Index'!AJ60)="",INDEX('RAW DATA'!$L:$L,'Row Index'!AJ60),INDEX('RAW DATA'!$AB:$AB,'Row Index'!AJ60)),INDEX('RAW DATA'!$O:$O,'Row Index'!AJ60)))</f>
        <v>67.3320914077015</v>
      </c>
      <c r="AK36" s="17" t="n">
        <f aca="false">IF('Row Index'!AK60="","✗",IF(INDEX('RAW DATA'!$O:$O,'Row Index'!AK60)="",IF(INDEX('RAW DATA'!$AB:$AB,'Row Index'!AK60)="",INDEX('RAW DATA'!$L:$L,'Row Index'!AK60),INDEX('RAW DATA'!$AB:$AB,'Row Index'!AK60)),INDEX('RAW DATA'!$O:$O,'Row Index'!AK60)))</f>
        <v>67.0084445742382</v>
      </c>
      <c r="AL36" s="76" t="str">
        <f aca="false">IF('Row Index'!AL60="","–",IF(INDEX('RAW DATA'!$O:$O,'Row Index'!AL60)="",IF(INDEX('RAW DATA'!$AB:$AB,'Row Index'!AL60)="",INDEX('RAW DATA'!$L:$L,'Row Index'!AL60),INDEX('RAW DATA'!$AB:$AB,'Row Index'!AL60)),INDEX('RAW DATA'!$O:$O,'Row Index'!AL60)))</f>
        <v>–</v>
      </c>
      <c r="AM36" s="76" t="str">
        <f aca="false">IF('Row Index'!AM60="","–",IF(INDEX('RAW DATA'!$O:$O,'Row Index'!AM60)="",IF(INDEX('RAW DATA'!$AB:$AB,'Row Index'!AM60)="",INDEX('RAW DATA'!$L:$L,'Row Index'!AM60),INDEX('RAW DATA'!$AB:$AB,'Row Index'!AM60)),INDEX('RAW DATA'!$O:$O,'Row Index'!AM60)))</f>
        <v>–</v>
      </c>
      <c r="AN36" s="76" t="str">
        <f aca="false">IF('Row Index'!AN60="","–",IF(INDEX('RAW DATA'!$O:$O,'Row Index'!AN60)="",IF(INDEX('RAW DATA'!$AB:$AB,'Row Index'!AN60)="",INDEX('RAW DATA'!$L:$L,'Row Index'!AN60),INDEX('RAW DATA'!$AB:$AB,'Row Index'!AN60)),INDEX('RAW DATA'!$O:$O,'Row Index'!AN60)))</f>
        <v>–</v>
      </c>
      <c r="AO36" s="76" t="str">
        <f aca="false">IF('Row Index'!AO60="","–",IF(INDEX('RAW DATA'!$O:$O,'Row Index'!AO60)="",IF(INDEX('RAW DATA'!$AB:$AB,'Row Index'!AO60)="",INDEX('RAW DATA'!$L:$L,'Row Index'!AO60),INDEX('RAW DATA'!$AB:$AB,'Row Index'!AO60)),INDEX('RAW DATA'!$O:$O,'Row Index'!AO60)))</f>
        <v>–</v>
      </c>
      <c r="AP36" s="76" t="str">
        <f aca="false">IF('Row Index'!AP60="","–",IF(INDEX('RAW DATA'!$O:$O,'Row Index'!AP60)="",IF(INDEX('RAW DATA'!$AB:$AB,'Row Index'!AP60)="",INDEX('RAW DATA'!$L:$L,'Row Index'!AP60),INDEX('RAW DATA'!$AB:$AB,'Row Index'!AP60)),INDEX('RAW DATA'!$O:$O,'Row Index'!AP60)))</f>
        <v>–</v>
      </c>
      <c r="AQ36" s="76" t="str">
        <f aca="false">IF('Row Index'!AQ60="","–",IF(INDEX('RAW DATA'!$O:$O,'Row Index'!AQ60)="",IF(INDEX('RAW DATA'!$AB:$AB,'Row Index'!AQ60)="",INDEX('RAW DATA'!$L:$L,'Row Index'!AQ60),INDEX('RAW DATA'!$AB:$AB,'Row Index'!AQ60)),INDEX('RAW DATA'!$O:$O,'Row Index'!AQ60)))</f>
        <v>–</v>
      </c>
    </row>
    <row r="37" customFormat="false" ht="15" hidden="false" customHeight="false" outlineLevel="0" collapsed="false">
      <c r="A37" s="15" t="s">
        <v>342</v>
      </c>
      <c r="B37" s="16" t="s">
        <v>5658</v>
      </c>
      <c r="C37" s="17" t="n">
        <f aca="false">IF('Row Index'!C61="","✗",IF(INDEX('RAW DATA'!$O:$O,'Row Index'!C61)="",IF(INDEX('RAW DATA'!$AB:$AB,'Row Index'!C61)="",INDEX('RAW DATA'!$L:$L,'Row Index'!C61),INDEX('RAW DATA'!$AB:$AB,'Row Index'!C61)),INDEX('RAW DATA'!$O:$O,'Row Index'!C61)))</f>
        <v>39.8275239985875</v>
      </c>
      <c r="D37" s="17" t="n">
        <f aca="false">IF('Row Index'!D61="","✗",IF(INDEX('RAW DATA'!$O:$O,'Row Index'!D61)="",IF(INDEX('RAW DATA'!$AB:$AB,'Row Index'!D61)="",INDEX('RAW DATA'!$L:$L,'Row Index'!D61),INDEX('RAW DATA'!$AB:$AB,'Row Index'!D61)),INDEX('RAW DATA'!$O:$O,'Row Index'!D61)))</f>
        <v>37.0395183750739</v>
      </c>
      <c r="E37" s="17" t="n">
        <f aca="false">IF('Row Index'!E61="","✗",IF(INDEX('RAW DATA'!$O:$O,'Row Index'!E61)="",IF(INDEX('RAW DATA'!$AB:$AB,'Row Index'!E61)="",INDEX('RAW DATA'!$L:$L,'Row Index'!E61),INDEX('RAW DATA'!$AB:$AB,'Row Index'!E61)),INDEX('RAW DATA'!$O:$O,'Row Index'!E61)))</f>
        <v>38.3385745781736</v>
      </c>
      <c r="F37" s="17" t="n">
        <f aca="false">IF('Row Index'!F61="","✗",IF(INDEX('RAW DATA'!$O:$O,'Row Index'!F61)="",IF(INDEX('RAW DATA'!$AB:$AB,'Row Index'!F61)="",INDEX('RAW DATA'!$L:$L,'Row Index'!F61),INDEX('RAW DATA'!$AB:$AB,'Row Index'!F61)),INDEX('RAW DATA'!$O:$O,'Row Index'!F61)))</f>
        <v>38.9990021274822</v>
      </c>
      <c r="G37" s="17" t="n">
        <f aca="false">IF('Row Index'!G61="","✗",IF(INDEX('RAW DATA'!$O:$O,'Row Index'!G61)="",IF(INDEX('RAW DATA'!$AB:$AB,'Row Index'!G61)="",INDEX('RAW DATA'!$L:$L,'Row Index'!G61),INDEX('RAW DATA'!$AB:$AB,'Row Index'!G61)),INDEX('RAW DATA'!$O:$O,'Row Index'!G61)))</f>
        <v>41.1952944062344</v>
      </c>
      <c r="H37" s="17" t="n">
        <f aca="false">IF('Row Index'!H61="","✗",IF(INDEX('RAW DATA'!$O:$O,'Row Index'!H61)="",IF(INDEX('RAW DATA'!$AB:$AB,'Row Index'!H61)="",INDEX('RAW DATA'!$L:$L,'Row Index'!H61),INDEX('RAW DATA'!$AB:$AB,'Row Index'!H61)),INDEX('RAW DATA'!$O:$O,'Row Index'!H61)))</f>
        <v>35.3485783709263</v>
      </c>
      <c r="I37" s="26" t="str">
        <f aca="false">IF('Row Index'!I61="","✗",IF(INDEX('RAW DATA'!$O:$O,'Row Index'!I61)="",IF(INDEX('RAW DATA'!$AB:$AB,'Row Index'!I61)="",INDEX('RAW DATA'!$L:$L,'Row Index'!I61),INDEX('RAW DATA'!$AB:$AB,'Row Index'!I61)),INDEX('RAW DATA'!$O:$O,'Row Index'!I61)))</f>
        <v>✗</v>
      </c>
      <c r="J37" s="17" t="n">
        <f aca="false">IF('Row Index'!J61="","✗",IF(INDEX('RAW DATA'!$O:$O,'Row Index'!J61)="",IF(INDEX('RAW DATA'!$AB:$AB,'Row Index'!J61)="",INDEX('RAW DATA'!$L:$L,'Row Index'!J61),INDEX('RAW DATA'!$AB:$AB,'Row Index'!J61)),INDEX('RAW DATA'!$O:$O,'Row Index'!J61)))</f>
        <v>41.2406156910956</v>
      </c>
      <c r="K37" s="17" t="n">
        <f aca="false">IF('Row Index'!K61="","✗",IF(INDEX('RAW DATA'!$O:$O,'Row Index'!K61)="",IF(INDEX('RAW DATA'!$AB:$AB,'Row Index'!K61)="",INDEX('RAW DATA'!$L:$L,'Row Index'!K61),INDEX('RAW DATA'!$AB:$AB,'Row Index'!K61)),INDEX('RAW DATA'!$O:$O,'Row Index'!K61)))</f>
        <v>40.7580513839321</v>
      </c>
      <c r="L37" s="17" t="n">
        <f aca="false">IF('Row Index'!L61="","✗",IF(INDEX('RAW DATA'!$O:$O,'Row Index'!L61)="",IF(INDEX('RAW DATA'!$AB:$AB,'Row Index'!L61)="",INDEX('RAW DATA'!$L:$L,'Row Index'!L61),INDEX('RAW DATA'!$AB:$AB,'Row Index'!L61)),INDEX('RAW DATA'!$O:$O,'Row Index'!L61)))</f>
        <v>37.0140214022617</v>
      </c>
      <c r="M37" s="17" t="n">
        <f aca="false">IF('Row Index'!M61="","✗",IF(INDEX('RAW DATA'!$O:$O,'Row Index'!M61)="",IF(INDEX('RAW DATA'!$AB:$AB,'Row Index'!M61)="",INDEX('RAW DATA'!$L:$L,'Row Index'!M61),INDEX('RAW DATA'!$AB:$AB,'Row Index'!M61)),INDEX('RAW DATA'!$O:$O,'Row Index'!M61)))</f>
        <v>42.8747796039375</v>
      </c>
      <c r="N37" s="17" t="n">
        <f aca="false">IF('Row Index'!N61="","✗",IF(INDEX('RAW DATA'!$O:$O,'Row Index'!N61)="",IF(INDEX('RAW DATA'!$AB:$AB,'Row Index'!N61)="",INDEX('RAW DATA'!$L:$L,'Row Index'!N61),INDEX('RAW DATA'!$AB:$AB,'Row Index'!N61)),INDEX('RAW DATA'!$O:$O,'Row Index'!N61)))</f>
        <v>41.5050783580569</v>
      </c>
      <c r="O37" s="17" t="n">
        <f aca="false">IF('Row Index'!O61="","✗",IF(INDEX('RAW DATA'!$O:$O,'Row Index'!O61)="",IF(INDEX('RAW DATA'!$AB:$AB,'Row Index'!O61)="",INDEX('RAW DATA'!$L:$L,'Row Index'!O61),INDEX('RAW DATA'!$AB:$AB,'Row Index'!O61)),INDEX('RAW DATA'!$O:$O,'Row Index'!O61)))</f>
        <v>41.7903661260013</v>
      </c>
      <c r="P37" s="17" t="n">
        <f aca="false">IF('Row Index'!P61="","✗",IF(INDEX('RAW DATA'!$O:$O,'Row Index'!P61)="",IF(INDEX('RAW DATA'!$AB:$AB,'Row Index'!P61)="",INDEX('RAW DATA'!$L:$L,'Row Index'!P61),INDEX('RAW DATA'!$AB:$AB,'Row Index'!P61)),INDEX('RAW DATA'!$O:$O,'Row Index'!P61)))</f>
        <v>42.6269819381656</v>
      </c>
      <c r="Q37" s="17" t="n">
        <f aca="false">IF('Row Index'!Q61="","✗",IF(INDEX('RAW DATA'!$O:$O,'Row Index'!Q61)="",IF(INDEX('RAW DATA'!$AB:$AB,'Row Index'!Q61)="",INDEX('RAW DATA'!$L:$L,'Row Index'!Q61),INDEX('RAW DATA'!$AB:$AB,'Row Index'!Q61)),INDEX('RAW DATA'!$O:$O,'Row Index'!Q61)))</f>
        <v>43.6448156569984</v>
      </c>
      <c r="R37" s="18" t="n">
        <f aca="false">IF('Row Index'!R61="","✗",IF(INDEX('RAW DATA'!$O:$O,'Row Index'!R61)="",IF(INDEX('RAW DATA'!$AB:$AB,'Row Index'!R61)="",INDEX('RAW DATA'!$L:$L,'Row Index'!R61),INDEX('RAW DATA'!$AB:$AB,'Row Index'!R61)),INDEX('RAW DATA'!$O:$O,'Row Index'!R61)))</f>
        <v>44.4364539914655</v>
      </c>
      <c r="S37" s="17" t="n">
        <f aca="false">IF('Row Index'!S61="","✗",IF(INDEX('RAW DATA'!$O:$O,'Row Index'!S61)="",IF(INDEX('RAW DATA'!$AB:$AB,'Row Index'!S61)="",INDEX('RAW DATA'!$L:$L,'Row Index'!S61),INDEX('RAW DATA'!$AB:$AB,'Row Index'!S61)),INDEX('RAW DATA'!$O:$O,'Row Index'!S61)))</f>
        <v>44.8567913936751</v>
      </c>
      <c r="T37" s="17" t="n">
        <f aca="false">IF('Row Index'!T61="","✗",IF(INDEX('RAW DATA'!$O:$O,'Row Index'!T61)="",IF(INDEX('RAW DATA'!$AB:$AB,'Row Index'!T61)="",INDEX('RAW DATA'!$L:$L,'Row Index'!T61),INDEX('RAW DATA'!$AB:$AB,'Row Index'!T61)),INDEX('RAW DATA'!$O:$O,'Row Index'!T61)))</f>
        <v>44.1646016545458</v>
      </c>
      <c r="U37" s="17" t="n">
        <f aca="false">IF('Row Index'!U61="","✗",IF(INDEX('RAW DATA'!$O:$O,'Row Index'!U61)="",IF(INDEX('RAW DATA'!$AB:$AB,'Row Index'!U61)="",INDEX('RAW DATA'!$L:$L,'Row Index'!U61),INDEX('RAW DATA'!$AB:$AB,'Row Index'!U61)),INDEX('RAW DATA'!$O:$O,'Row Index'!U61)))</f>
        <v>46.2477337974974</v>
      </c>
      <c r="V37" s="17" t="n">
        <f aca="false">IF('Row Index'!V61="","✗",IF(INDEX('RAW DATA'!$O:$O,'Row Index'!V61)="",IF(INDEX('RAW DATA'!$AB:$AB,'Row Index'!V61)="",INDEX('RAW DATA'!$L:$L,'Row Index'!V61),INDEX('RAW DATA'!$AB:$AB,'Row Index'!V61)),INDEX('RAW DATA'!$O:$O,'Row Index'!V61)))</f>
        <v>47.9298515556129</v>
      </c>
      <c r="W37" s="17" t="n">
        <f aca="false">IF('Row Index'!W61="","✗",IF(INDEX('RAW DATA'!$O:$O,'Row Index'!W61)="",IF(INDEX('RAW DATA'!$AB:$AB,'Row Index'!W61)="",INDEX('RAW DATA'!$L:$L,'Row Index'!W61),INDEX('RAW DATA'!$AB:$AB,'Row Index'!W61)),INDEX('RAW DATA'!$O:$O,'Row Index'!W61)))</f>
        <v>48.7663968699587</v>
      </c>
      <c r="X37" s="17" t="n">
        <f aca="false">IF('Row Index'!X61="","✗",IF(INDEX('RAW DATA'!$O:$O,'Row Index'!X61)="",IF(INDEX('RAW DATA'!$AB:$AB,'Row Index'!X61)="",INDEX('RAW DATA'!$L:$L,'Row Index'!X61),INDEX('RAW DATA'!$AB:$AB,'Row Index'!X61)),INDEX('RAW DATA'!$O:$O,'Row Index'!X61)))</f>
        <v>51.1692055578626</v>
      </c>
      <c r="Y37" s="17" t="n">
        <f aca="false">IF('Row Index'!Y61="","✗",IF(INDEX('RAW DATA'!$O:$O,'Row Index'!Y61)="",IF(INDEX('RAW DATA'!$AB:$AB,'Row Index'!Y61)="",INDEX('RAW DATA'!$L:$L,'Row Index'!Y61),INDEX('RAW DATA'!$AB:$AB,'Row Index'!Y61)),INDEX('RAW DATA'!$O:$O,'Row Index'!Y61)))</f>
        <v>49.6286181789333</v>
      </c>
      <c r="Z37" s="18" t="n">
        <f aca="false">IF('Row Index'!Z61="","✗",IF(INDEX('RAW DATA'!$O:$O,'Row Index'!Z61)="",IF(INDEX('RAW DATA'!$AB:$AB,'Row Index'!Z61)="",INDEX('RAW DATA'!$L:$L,'Row Index'!Z61),INDEX('RAW DATA'!$AB:$AB,'Row Index'!Z61)),INDEX('RAW DATA'!$O:$O,'Row Index'!Z61)))</f>
        <v>55.5060587163313</v>
      </c>
      <c r="AA37" s="19" t="str">
        <f aca="false">IF('Row Index'!AA61="","⏳",IF(INDEX('RAW DATA'!$O:$O,'Row Index'!AA61)="",IF(INDEX('RAW DATA'!$AB:$AB,'Row Index'!AA61)="",INDEX('RAW DATA'!$L:$L,'Row Index'!AA61),INDEX('RAW DATA'!$AB:$AB,'Row Index'!AA61)),INDEX('RAW DATA'!$O:$O,'Row Index'!AA61)))</f>
        <v>⏳</v>
      </c>
      <c r="AB37" s="17" t="n">
        <f aca="false">IF('Row Index'!AB61="","✗",IF(INDEX('RAW DATA'!$O:$O,'Row Index'!AB61)="",IF(INDEX('RAW DATA'!$AB:$AB,'Row Index'!AB61)="",INDEX('RAW DATA'!$L:$L,'Row Index'!AB61),INDEX('RAW DATA'!$AB:$AB,'Row Index'!AB61)),INDEX('RAW DATA'!$O:$O,'Row Index'!AB61)))</f>
        <v>56.3939269012468</v>
      </c>
      <c r="AC37" s="17" t="n">
        <f aca="false">IF('Row Index'!AC61="","✗",IF(INDEX('RAW DATA'!$O:$O,'Row Index'!AC61)="",IF(INDEX('RAW DATA'!$AB:$AB,'Row Index'!AC61)="",INDEX('RAW DATA'!$L:$L,'Row Index'!AC61),INDEX('RAW DATA'!$AB:$AB,'Row Index'!AC61)),INDEX('RAW DATA'!$O:$O,'Row Index'!AC61)))</f>
        <v>59.6146288737181</v>
      </c>
      <c r="AD37" s="17" t="n">
        <f aca="false">IF('Row Index'!AD61="","✗",IF(INDEX('RAW DATA'!$O:$O,'Row Index'!AD61)="",IF(INDEX('RAW DATA'!$AB:$AB,'Row Index'!AD61)="",INDEX('RAW DATA'!$L:$L,'Row Index'!AD61),INDEX('RAW DATA'!$AB:$AB,'Row Index'!AD61)),INDEX('RAW DATA'!$O:$O,'Row Index'!AD61)))</f>
        <v>58.4381412231944</v>
      </c>
      <c r="AE37" s="17" t="n">
        <f aca="false">IF('Row Index'!AE61="","✗",IF(INDEX('RAW DATA'!$O:$O,'Row Index'!AE61)="",IF(INDEX('RAW DATA'!$AB:$AB,'Row Index'!AE61)="",INDEX('RAW DATA'!$L:$L,'Row Index'!AE61),INDEX('RAW DATA'!$AB:$AB,'Row Index'!AE61)),INDEX('RAW DATA'!$O:$O,'Row Index'!AE61)))</f>
        <v>62.074884043873</v>
      </c>
      <c r="AF37" s="17" t="n">
        <f aca="false">IF('Row Index'!AF61="","✗",IF(INDEX('RAW DATA'!$O:$O,'Row Index'!AF61)="",IF(INDEX('RAW DATA'!$AB:$AB,'Row Index'!AF61)="",INDEX('RAW DATA'!$L:$L,'Row Index'!AF61),INDEX('RAW DATA'!$AB:$AB,'Row Index'!AF61)),INDEX('RAW DATA'!$O:$O,'Row Index'!AF61)))</f>
        <v>63.8214620045683</v>
      </c>
      <c r="AG37" s="17" t="n">
        <f aca="false">IF('Row Index'!AG61="","✗",IF(INDEX('RAW DATA'!$O:$O,'Row Index'!AG61)="",IF(INDEX('RAW DATA'!$AB:$AB,'Row Index'!AG61)="",INDEX('RAW DATA'!$L:$L,'Row Index'!AG61),INDEX('RAW DATA'!$AB:$AB,'Row Index'!AG61)),INDEX('RAW DATA'!$O:$O,'Row Index'!AG61)))</f>
        <v>66.6065275802019</v>
      </c>
      <c r="AH37" s="17" t="n">
        <f aca="false">IF('Row Index'!AH61="","✗",IF(INDEX('RAW DATA'!$O:$O,'Row Index'!AH61)="",IF(INDEX('RAW DATA'!$AB:$AB,'Row Index'!AH61)="",INDEX('RAW DATA'!$L:$L,'Row Index'!AH61),INDEX('RAW DATA'!$AB:$AB,'Row Index'!AH61)),INDEX('RAW DATA'!$O:$O,'Row Index'!AH61)))</f>
        <v>64.739040707842</v>
      </c>
      <c r="AI37" s="17" t="n">
        <f aca="false">IF('Row Index'!AI61="","✗",IF(INDEX('RAW DATA'!$O:$O,'Row Index'!AI61)="",IF(INDEX('RAW DATA'!$AB:$AB,'Row Index'!AI61)="",INDEX('RAW DATA'!$L:$L,'Row Index'!AI61),INDEX('RAW DATA'!$AB:$AB,'Row Index'!AI61)),INDEX('RAW DATA'!$O:$O,'Row Index'!AI61)))</f>
        <v>67.7532159905063</v>
      </c>
      <c r="AJ37" s="17" t="n">
        <f aca="false">IF('Row Index'!AJ61="","✗",IF(INDEX('RAW DATA'!$O:$O,'Row Index'!AJ61)="",IF(INDEX('RAW DATA'!$AB:$AB,'Row Index'!AJ61)="",INDEX('RAW DATA'!$L:$L,'Row Index'!AJ61),INDEX('RAW DATA'!$AB:$AB,'Row Index'!AJ61)),INDEX('RAW DATA'!$O:$O,'Row Index'!AJ61)))</f>
        <v>68.5730863234358</v>
      </c>
      <c r="AK37" s="17" t="n">
        <f aca="false">IF('Row Index'!AK61="","✗",IF(INDEX('RAW DATA'!$O:$O,'Row Index'!AK61)="",IF(INDEX('RAW DATA'!$AB:$AB,'Row Index'!AK61)="",INDEX('RAW DATA'!$L:$L,'Row Index'!AK61),INDEX('RAW DATA'!$AB:$AB,'Row Index'!AK61)),INDEX('RAW DATA'!$O:$O,'Row Index'!AK61)))</f>
        <v>67.2229032895513</v>
      </c>
      <c r="AL37" s="76" t="str">
        <f aca="false">IF('Row Index'!AL61="","–",IF(INDEX('RAW DATA'!$O:$O,'Row Index'!AL61)="",IF(INDEX('RAW DATA'!$AB:$AB,'Row Index'!AL61)="",INDEX('RAW DATA'!$L:$L,'Row Index'!AL61),INDEX('RAW DATA'!$AB:$AB,'Row Index'!AL61)),INDEX('RAW DATA'!$O:$O,'Row Index'!AL61)))</f>
        <v>–</v>
      </c>
      <c r="AM37" s="76" t="str">
        <f aca="false">IF('Row Index'!AM61="","–",IF(INDEX('RAW DATA'!$O:$O,'Row Index'!AM61)="",IF(INDEX('RAW DATA'!$AB:$AB,'Row Index'!AM61)="",INDEX('RAW DATA'!$L:$L,'Row Index'!AM61),INDEX('RAW DATA'!$AB:$AB,'Row Index'!AM61)),INDEX('RAW DATA'!$O:$O,'Row Index'!AM61)))</f>
        <v>–</v>
      </c>
      <c r="AN37" s="76" t="str">
        <f aca="false">IF('Row Index'!AN61="","–",IF(INDEX('RAW DATA'!$O:$O,'Row Index'!AN61)="",IF(INDEX('RAW DATA'!$AB:$AB,'Row Index'!AN61)="",INDEX('RAW DATA'!$L:$L,'Row Index'!AN61),INDEX('RAW DATA'!$AB:$AB,'Row Index'!AN61)),INDEX('RAW DATA'!$O:$O,'Row Index'!AN61)))</f>
        <v>–</v>
      </c>
      <c r="AO37" s="76" t="str">
        <f aca="false">IF('Row Index'!AO61="","–",IF(INDEX('RAW DATA'!$O:$O,'Row Index'!AO61)="",IF(INDEX('RAW DATA'!$AB:$AB,'Row Index'!AO61)="",INDEX('RAW DATA'!$L:$L,'Row Index'!AO61),INDEX('RAW DATA'!$AB:$AB,'Row Index'!AO61)),INDEX('RAW DATA'!$O:$O,'Row Index'!AO61)))</f>
        <v>–</v>
      </c>
      <c r="AP37" s="76" t="str">
        <f aca="false">IF('Row Index'!AP61="","–",IF(INDEX('RAW DATA'!$O:$O,'Row Index'!AP61)="",IF(INDEX('RAW DATA'!$AB:$AB,'Row Index'!AP61)="",INDEX('RAW DATA'!$L:$L,'Row Index'!AP61),INDEX('RAW DATA'!$AB:$AB,'Row Index'!AP61)),INDEX('RAW DATA'!$O:$O,'Row Index'!AP61)))</f>
        <v>–</v>
      </c>
      <c r="AQ37" s="76" t="str">
        <f aca="false">IF('Row Index'!AQ61="","–",IF(INDEX('RAW DATA'!$O:$O,'Row Index'!AQ61)="",IF(INDEX('RAW DATA'!$AB:$AB,'Row Index'!AQ61)="",INDEX('RAW DATA'!$L:$L,'Row Index'!AQ61),INDEX('RAW DATA'!$AB:$AB,'Row Index'!AQ61)),INDEX('RAW DATA'!$O:$O,'Row Index'!AQ61)))</f>
        <v>–</v>
      </c>
    </row>
    <row r="38" customFormat="false" ht="15" hidden="false" customHeight="false" outlineLevel="0" collapsed="false">
      <c r="A38" s="15" t="s">
        <v>345</v>
      </c>
      <c r="B38" s="16" t="s">
        <v>5658</v>
      </c>
      <c r="C38" s="17" t="n">
        <f aca="false">IF('Row Index'!C62="","✗",IF(INDEX('RAW DATA'!$O:$O,'Row Index'!C62)="",IF(INDEX('RAW DATA'!$AB:$AB,'Row Index'!C62)="",INDEX('RAW DATA'!$L:$L,'Row Index'!C62),INDEX('RAW DATA'!$AB:$AB,'Row Index'!C62)),INDEX('RAW DATA'!$O:$O,'Row Index'!C62)))</f>
        <v>33.6317734380004</v>
      </c>
      <c r="D38" s="17" t="n">
        <f aca="false">IF('Row Index'!D62="","✗",IF(INDEX('RAW DATA'!$O:$O,'Row Index'!D62)="",IF(INDEX('RAW DATA'!$AB:$AB,'Row Index'!D62)="",INDEX('RAW DATA'!$L:$L,'Row Index'!D62),INDEX('RAW DATA'!$AB:$AB,'Row Index'!D62)),INDEX('RAW DATA'!$O:$O,'Row Index'!D62)))</f>
        <v>34.5862921748706</v>
      </c>
      <c r="E38" s="17" t="n">
        <f aca="false">IF('Row Index'!E62="","✗",IF(INDEX('RAW DATA'!$O:$O,'Row Index'!E62)="",IF(INDEX('RAW DATA'!$AB:$AB,'Row Index'!E62)="",INDEX('RAW DATA'!$L:$L,'Row Index'!E62),INDEX('RAW DATA'!$AB:$AB,'Row Index'!E62)),INDEX('RAW DATA'!$O:$O,'Row Index'!E62)))</f>
        <v>35.388931069942</v>
      </c>
      <c r="F38" s="17" t="n">
        <f aca="false">IF('Row Index'!F62="","✗",IF(INDEX('RAW DATA'!$O:$O,'Row Index'!F62)="",IF(INDEX('RAW DATA'!$AB:$AB,'Row Index'!F62)="",INDEX('RAW DATA'!$L:$L,'Row Index'!F62),INDEX('RAW DATA'!$AB:$AB,'Row Index'!F62)),INDEX('RAW DATA'!$O:$O,'Row Index'!F62)))</f>
        <v>35.9247476797927</v>
      </c>
      <c r="G38" s="17" t="n">
        <f aca="false">IF('Row Index'!G62="","✗",IF(INDEX('RAW DATA'!$O:$O,'Row Index'!G62)="",IF(INDEX('RAW DATA'!$AB:$AB,'Row Index'!G62)="",INDEX('RAW DATA'!$L:$L,'Row Index'!G62),INDEX('RAW DATA'!$AB:$AB,'Row Index'!G62)),INDEX('RAW DATA'!$O:$O,'Row Index'!G62)))</f>
        <v>38.3436475749243</v>
      </c>
      <c r="H38" s="17" t="n">
        <f aca="false">IF('Row Index'!H62="","✗",IF(INDEX('RAW DATA'!$O:$O,'Row Index'!H62)="",IF(INDEX('RAW DATA'!$AB:$AB,'Row Index'!H62)="",INDEX('RAW DATA'!$L:$L,'Row Index'!H62),INDEX('RAW DATA'!$AB:$AB,'Row Index'!H62)),INDEX('RAW DATA'!$O:$O,'Row Index'!H62)))</f>
        <v>34.5113113757994</v>
      </c>
      <c r="I38" s="26" t="str">
        <f aca="false">IF('Row Index'!I62="","✗",IF(INDEX('RAW DATA'!$O:$O,'Row Index'!I62)="",IF(INDEX('RAW DATA'!$AB:$AB,'Row Index'!I62)="",INDEX('RAW DATA'!$L:$L,'Row Index'!I62),INDEX('RAW DATA'!$AB:$AB,'Row Index'!I62)),INDEX('RAW DATA'!$O:$O,'Row Index'!I62)))</f>
        <v>✗</v>
      </c>
      <c r="J38" s="17" t="n">
        <f aca="false">IF('Row Index'!J62="","✗",IF(INDEX('RAW DATA'!$O:$O,'Row Index'!J62)="",IF(INDEX('RAW DATA'!$AB:$AB,'Row Index'!J62)="",INDEX('RAW DATA'!$L:$L,'Row Index'!J62),INDEX('RAW DATA'!$AB:$AB,'Row Index'!J62)),INDEX('RAW DATA'!$O:$O,'Row Index'!J62)))</f>
        <v>39.1252022914585</v>
      </c>
      <c r="K38" s="17" t="n">
        <f aca="false">IF('Row Index'!K62="","✗",IF(INDEX('RAW DATA'!$O:$O,'Row Index'!K62)="",IF(INDEX('RAW DATA'!$AB:$AB,'Row Index'!K62)="",INDEX('RAW DATA'!$L:$L,'Row Index'!K62),INDEX('RAW DATA'!$AB:$AB,'Row Index'!K62)),INDEX('RAW DATA'!$O:$O,'Row Index'!K62)))</f>
        <v>37.9582676765684</v>
      </c>
      <c r="L38" s="17" t="n">
        <f aca="false">IF('Row Index'!L62="","✗",IF(INDEX('RAW DATA'!$O:$O,'Row Index'!L62)="",IF(INDEX('RAW DATA'!$AB:$AB,'Row Index'!L62)="",INDEX('RAW DATA'!$L:$L,'Row Index'!L62),INDEX('RAW DATA'!$AB:$AB,'Row Index'!L62)),INDEX('RAW DATA'!$O:$O,'Row Index'!L62)))</f>
        <v>38.9902202458722</v>
      </c>
      <c r="M38" s="17" t="n">
        <f aca="false">IF('Row Index'!M62="","✗",IF(INDEX('RAW DATA'!$O:$O,'Row Index'!M62)="",IF(INDEX('RAW DATA'!$AB:$AB,'Row Index'!M62)="",INDEX('RAW DATA'!$L:$L,'Row Index'!M62),INDEX('RAW DATA'!$AB:$AB,'Row Index'!M62)),INDEX('RAW DATA'!$O:$O,'Row Index'!M62)))</f>
        <v>42.580948131117</v>
      </c>
      <c r="N38" s="37" t="n">
        <f aca="false">IF('Row Index'!N62="","✗",IF(INDEX('RAW DATA'!$O:$O,'Row Index'!N62)="",IF(INDEX('RAW DATA'!$AB:$AB,'Row Index'!N62)="",INDEX('RAW DATA'!$L:$L,'Row Index'!N62),INDEX('RAW DATA'!$AB:$AB,'Row Index'!N62)),INDEX('RAW DATA'!$O:$O,'Row Index'!N62)))</f>
        <v>36.9407817844692</v>
      </c>
      <c r="O38" s="17" t="n">
        <f aca="false">IF('Row Index'!O62="","✗",IF(INDEX('RAW DATA'!$O:$O,'Row Index'!O62)="",IF(INDEX('RAW DATA'!$AB:$AB,'Row Index'!O62)="",INDEX('RAW DATA'!$L:$L,'Row Index'!O62),INDEX('RAW DATA'!$AB:$AB,'Row Index'!O62)),INDEX('RAW DATA'!$O:$O,'Row Index'!O62)))</f>
        <v>42.568652705754</v>
      </c>
      <c r="P38" s="17" t="n">
        <f aca="false">IF('Row Index'!P62="","✗",IF(INDEX('RAW DATA'!$O:$O,'Row Index'!P62)="",IF(INDEX('RAW DATA'!$AB:$AB,'Row Index'!P62)="",INDEX('RAW DATA'!$L:$L,'Row Index'!P62),INDEX('RAW DATA'!$AB:$AB,'Row Index'!P62)),INDEX('RAW DATA'!$O:$O,'Row Index'!P62)))</f>
        <v>42.8167926793863</v>
      </c>
      <c r="Q38" s="17" t="n">
        <f aca="false">IF('Row Index'!Q62="","✗",IF(INDEX('RAW DATA'!$O:$O,'Row Index'!Q62)="",IF(INDEX('RAW DATA'!$AB:$AB,'Row Index'!Q62)="",INDEX('RAW DATA'!$L:$L,'Row Index'!Q62),INDEX('RAW DATA'!$AB:$AB,'Row Index'!Q62)),INDEX('RAW DATA'!$O:$O,'Row Index'!Q62)))</f>
        <v>44.3783992475518</v>
      </c>
      <c r="R38" s="18" t="n">
        <f aca="false">IF('Row Index'!R62="","✗",IF(INDEX('RAW DATA'!$O:$O,'Row Index'!R62)="",IF(INDEX('RAW DATA'!$AB:$AB,'Row Index'!R62)="",INDEX('RAW DATA'!$L:$L,'Row Index'!R62),INDEX('RAW DATA'!$AB:$AB,'Row Index'!R62)),INDEX('RAW DATA'!$O:$O,'Row Index'!R62)))</f>
        <v>45.099059903348</v>
      </c>
      <c r="S38" s="17" t="n">
        <f aca="false">IF('Row Index'!S62="","✗",IF(INDEX('RAW DATA'!$O:$O,'Row Index'!S62)="",IF(INDEX('RAW DATA'!$AB:$AB,'Row Index'!S62)="",INDEX('RAW DATA'!$L:$L,'Row Index'!S62),INDEX('RAW DATA'!$AB:$AB,'Row Index'!S62)),INDEX('RAW DATA'!$O:$O,'Row Index'!S62)))</f>
        <v>45.5424617348631</v>
      </c>
      <c r="T38" s="37" t="n">
        <f aca="false">IF('Row Index'!T62="","✗",IF(INDEX('RAW DATA'!$O:$O,'Row Index'!T62)="",IF(INDEX('RAW DATA'!$AB:$AB,'Row Index'!T62)="",INDEX('RAW DATA'!$L:$L,'Row Index'!T62),INDEX('RAW DATA'!$AB:$AB,'Row Index'!T62)),INDEX('RAW DATA'!$O:$O,'Row Index'!T62)))</f>
        <v>42.9581031816184</v>
      </c>
      <c r="U38" s="17" t="n">
        <f aca="false">IF('Row Index'!U62="","✗",IF(INDEX('RAW DATA'!$O:$O,'Row Index'!U62)="",IF(INDEX('RAW DATA'!$AB:$AB,'Row Index'!U62)="",INDEX('RAW DATA'!$L:$L,'Row Index'!U62),INDEX('RAW DATA'!$AB:$AB,'Row Index'!U62)),INDEX('RAW DATA'!$O:$O,'Row Index'!U62)))</f>
        <v>48.3675225167183</v>
      </c>
      <c r="V38" s="17" t="n">
        <f aca="false">IF('Row Index'!V62="","✗",IF(INDEX('RAW DATA'!$O:$O,'Row Index'!V62)="",IF(INDEX('RAW DATA'!$AB:$AB,'Row Index'!V62)="",INDEX('RAW DATA'!$L:$L,'Row Index'!V62),INDEX('RAW DATA'!$AB:$AB,'Row Index'!V62)),INDEX('RAW DATA'!$O:$O,'Row Index'!V62)))</f>
        <v>49.2795033195089</v>
      </c>
      <c r="W38" s="17" t="n">
        <f aca="false">IF('Row Index'!W62="","✗",IF(INDEX('RAW DATA'!$O:$O,'Row Index'!W62)="",IF(INDEX('RAW DATA'!$AB:$AB,'Row Index'!W62)="",INDEX('RAW DATA'!$L:$L,'Row Index'!W62),INDEX('RAW DATA'!$AB:$AB,'Row Index'!W62)),INDEX('RAW DATA'!$O:$O,'Row Index'!W62)))</f>
        <v>50.4300378729076</v>
      </c>
      <c r="X38" s="17" t="n">
        <f aca="false">IF('Row Index'!X62="","✗",IF(INDEX('RAW DATA'!$O:$O,'Row Index'!X62)="",IF(INDEX('RAW DATA'!$AB:$AB,'Row Index'!X62)="",INDEX('RAW DATA'!$L:$L,'Row Index'!X62),INDEX('RAW DATA'!$AB:$AB,'Row Index'!X62)),INDEX('RAW DATA'!$O:$O,'Row Index'!X62)))</f>
        <v>51.6539837975832</v>
      </c>
      <c r="Y38" s="17" t="n">
        <f aca="false">IF('Row Index'!Y62="","✗",IF(INDEX('RAW DATA'!$O:$O,'Row Index'!Y62)="",IF(INDEX('RAW DATA'!$AB:$AB,'Row Index'!Y62)="",INDEX('RAW DATA'!$L:$L,'Row Index'!Y62),INDEX('RAW DATA'!$AB:$AB,'Row Index'!Y62)),INDEX('RAW DATA'!$O:$O,'Row Index'!Y62)))</f>
        <v>51.9427726904874</v>
      </c>
      <c r="Z38" s="18" t="n">
        <f aca="false">IF('Row Index'!Z62="","✗",IF(INDEX('RAW DATA'!$O:$O,'Row Index'!Z62)="",IF(INDEX('RAW DATA'!$AB:$AB,'Row Index'!Z62)="",INDEX('RAW DATA'!$L:$L,'Row Index'!Z62),INDEX('RAW DATA'!$AB:$AB,'Row Index'!Z62)),INDEX('RAW DATA'!$O:$O,'Row Index'!Z62)))</f>
        <v>56.1206216328564</v>
      </c>
      <c r="AA38" s="19" t="str">
        <f aca="false">IF('Row Index'!AA62="","⏳",IF(INDEX('RAW DATA'!$O:$O,'Row Index'!AA62)="",IF(INDEX('RAW DATA'!$AB:$AB,'Row Index'!AA62)="",INDEX('RAW DATA'!$L:$L,'Row Index'!AA62),INDEX('RAW DATA'!$AB:$AB,'Row Index'!AA62)),INDEX('RAW DATA'!$O:$O,'Row Index'!AA62)))</f>
        <v>⏳</v>
      </c>
      <c r="AB38" s="17" t="n">
        <f aca="false">IF('Row Index'!AB62="","✗",IF(INDEX('RAW DATA'!$O:$O,'Row Index'!AB62)="",IF(INDEX('RAW DATA'!$AB:$AB,'Row Index'!AB62)="",INDEX('RAW DATA'!$L:$L,'Row Index'!AB62),INDEX('RAW DATA'!$AB:$AB,'Row Index'!AB62)),INDEX('RAW DATA'!$O:$O,'Row Index'!AB62)))</f>
        <v>58.0570864900598</v>
      </c>
      <c r="AC38" s="17" t="n">
        <f aca="false">IF('Row Index'!AC62="","✗",IF(INDEX('RAW DATA'!$O:$O,'Row Index'!AC62)="",IF(INDEX('RAW DATA'!$AB:$AB,'Row Index'!AC62)="",INDEX('RAW DATA'!$L:$L,'Row Index'!AC62),INDEX('RAW DATA'!$AB:$AB,'Row Index'!AC62)),INDEX('RAW DATA'!$O:$O,'Row Index'!AC62)))</f>
        <v>59.4773234360724</v>
      </c>
      <c r="AD38" s="17" t="n">
        <f aca="false">IF('Row Index'!AD62="","✗",IF(INDEX('RAW DATA'!$O:$O,'Row Index'!AD62)="",IF(INDEX('RAW DATA'!$AB:$AB,'Row Index'!AD62)="",INDEX('RAW DATA'!$L:$L,'Row Index'!AD62),INDEX('RAW DATA'!$AB:$AB,'Row Index'!AD62)),INDEX('RAW DATA'!$O:$O,'Row Index'!AD62)))</f>
        <v>59.4931656303894</v>
      </c>
      <c r="AE38" s="17" t="n">
        <f aca="false">IF('Row Index'!AE62="","✗",IF(INDEX('RAW DATA'!$O:$O,'Row Index'!AE62)="",IF(INDEX('RAW DATA'!$AB:$AB,'Row Index'!AE62)="",INDEX('RAW DATA'!$L:$L,'Row Index'!AE62),INDEX('RAW DATA'!$AB:$AB,'Row Index'!AE62)),INDEX('RAW DATA'!$O:$O,'Row Index'!AE62)))</f>
        <v>59.8981362595094</v>
      </c>
      <c r="AF38" s="17" t="n">
        <f aca="false">IF('Row Index'!AF62="","✗",IF(INDEX('RAW DATA'!$O:$O,'Row Index'!AF62)="",IF(INDEX('RAW DATA'!$AB:$AB,'Row Index'!AF62)="",INDEX('RAW DATA'!$L:$L,'Row Index'!AF62),INDEX('RAW DATA'!$AB:$AB,'Row Index'!AF62)),INDEX('RAW DATA'!$O:$O,'Row Index'!AF62)))</f>
        <v>62.4428888151437</v>
      </c>
      <c r="AG38" s="37" t="n">
        <f aca="false">IF('Row Index'!AG62="","✗",IF(INDEX('RAW DATA'!$O:$O,'Row Index'!AG62)="",IF(INDEX('RAW DATA'!$AB:$AB,'Row Index'!AG62)="",INDEX('RAW DATA'!$L:$L,'Row Index'!AG62),INDEX('RAW DATA'!$AB:$AB,'Row Index'!AG62)),INDEX('RAW DATA'!$O:$O,'Row Index'!AG62)))</f>
        <v>65.4088021818888</v>
      </c>
      <c r="AH38" s="17" t="n">
        <f aca="false">IF('Row Index'!AH62="","✗",IF(INDEX('RAW DATA'!$O:$O,'Row Index'!AH62)="",IF(INDEX('RAW DATA'!$AB:$AB,'Row Index'!AH62)="",INDEX('RAW DATA'!$L:$L,'Row Index'!AH62),INDEX('RAW DATA'!$AB:$AB,'Row Index'!AH62)),INDEX('RAW DATA'!$O:$O,'Row Index'!AH62)))</f>
        <v>63.4129336886914</v>
      </c>
      <c r="AI38" s="17" t="n">
        <f aca="false">IF('Row Index'!AI62="","✗",IF(INDEX('RAW DATA'!$O:$O,'Row Index'!AI62)="",IF(INDEX('RAW DATA'!$AB:$AB,'Row Index'!AI62)="",INDEX('RAW DATA'!$L:$L,'Row Index'!AI62),INDEX('RAW DATA'!$AB:$AB,'Row Index'!AI62)),INDEX('RAW DATA'!$O:$O,'Row Index'!AI62)))</f>
        <v>66.9869119525873</v>
      </c>
      <c r="AJ38" s="17" t="n">
        <f aca="false">IF('Row Index'!AJ62="","✗",IF(INDEX('RAW DATA'!$O:$O,'Row Index'!AJ62)="",IF(INDEX('RAW DATA'!$AB:$AB,'Row Index'!AJ62)="",INDEX('RAW DATA'!$L:$L,'Row Index'!AJ62),INDEX('RAW DATA'!$AB:$AB,'Row Index'!AJ62)),INDEX('RAW DATA'!$O:$O,'Row Index'!AJ62)))</f>
        <v>67.8103762421172</v>
      </c>
      <c r="AK38" s="29" t="n">
        <f aca="false">IF('Row Index'!AK62="","✗",IF(INDEX('RAW DATA'!$O:$O,'Row Index'!AK62)="",IF(INDEX('RAW DATA'!$AB:$AB,'Row Index'!AK62)="",INDEX('RAW DATA'!$L:$L,'Row Index'!AK62),INDEX('RAW DATA'!$AB:$AB,'Row Index'!AK62)),INDEX('RAW DATA'!$O:$O,'Row Index'!AK62)))</f>
        <v>66.1657082281322</v>
      </c>
      <c r="AL38" s="76" t="str">
        <f aca="false">IF('Row Index'!AL62="","–",IF(INDEX('RAW DATA'!$O:$O,'Row Index'!AL62)="",IF(INDEX('RAW DATA'!$AB:$AB,'Row Index'!AL62)="",INDEX('RAW DATA'!$L:$L,'Row Index'!AL62),INDEX('RAW DATA'!$AB:$AB,'Row Index'!AL62)),INDEX('RAW DATA'!$O:$O,'Row Index'!AL62)))</f>
        <v>–</v>
      </c>
      <c r="AM38" s="76" t="str">
        <f aca="false">IF('Row Index'!AM62="","–",IF(INDEX('RAW DATA'!$O:$O,'Row Index'!AM62)="",IF(INDEX('RAW DATA'!$AB:$AB,'Row Index'!AM62)="",INDEX('RAW DATA'!$L:$L,'Row Index'!AM62),INDEX('RAW DATA'!$AB:$AB,'Row Index'!AM62)),INDEX('RAW DATA'!$O:$O,'Row Index'!AM62)))</f>
        <v>–</v>
      </c>
      <c r="AN38" s="76" t="str">
        <f aca="false">IF('Row Index'!AN62="","–",IF(INDEX('RAW DATA'!$O:$O,'Row Index'!AN62)="",IF(INDEX('RAW DATA'!$AB:$AB,'Row Index'!AN62)="",INDEX('RAW DATA'!$L:$L,'Row Index'!AN62),INDEX('RAW DATA'!$AB:$AB,'Row Index'!AN62)),INDEX('RAW DATA'!$O:$O,'Row Index'!AN62)))</f>
        <v>–</v>
      </c>
      <c r="AO38" s="76" t="str">
        <f aca="false">IF('Row Index'!AO62="","–",IF(INDEX('RAW DATA'!$O:$O,'Row Index'!AO62)="",IF(INDEX('RAW DATA'!$AB:$AB,'Row Index'!AO62)="",INDEX('RAW DATA'!$L:$L,'Row Index'!AO62),INDEX('RAW DATA'!$AB:$AB,'Row Index'!AO62)),INDEX('RAW DATA'!$O:$O,'Row Index'!AO62)))</f>
        <v>–</v>
      </c>
      <c r="AP38" s="76" t="str">
        <f aca="false">IF('Row Index'!AP62="","–",IF(INDEX('RAW DATA'!$O:$O,'Row Index'!AP62)="",IF(INDEX('RAW DATA'!$AB:$AB,'Row Index'!AP62)="",INDEX('RAW DATA'!$L:$L,'Row Index'!AP62),INDEX('RAW DATA'!$AB:$AB,'Row Index'!AP62)),INDEX('RAW DATA'!$O:$O,'Row Index'!AP62)))</f>
        <v>–</v>
      </c>
      <c r="AQ38" s="76" t="str">
        <f aca="false">IF('Row Index'!AQ62="","–",IF(INDEX('RAW DATA'!$O:$O,'Row Index'!AQ62)="",IF(INDEX('RAW DATA'!$AB:$AB,'Row Index'!AQ62)="",INDEX('RAW DATA'!$L:$L,'Row Index'!AQ62),INDEX('RAW DATA'!$AB:$AB,'Row Index'!AQ62)),INDEX('RAW DATA'!$O:$O,'Row Index'!AQ62)))</f>
        <v>–</v>
      </c>
    </row>
    <row r="39" customFormat="false" ht="15" hidden="false" customHeight="false" outlineLevel="0" collapsed="false">
      <c r="A39" s="15" t="s">
        <v>351</v>
      </c>
      <c r="B39" s="16" t="s">
        <v>5658</v>
      </c>
      <c r="C39" s="17" t="n">
        <f aca="false">IF('Row Index'!C63="","✗",IF(INDEX('RAW DATA'!$O:$O,'Row Index'!C63)="",IF(INDEX('RAW DATA'!$AB:$AB,'Row Index'!C63)="",INDEX('RAW DATA'!$L:$L,'Row Index'!C63),INDEX('RAW DATA'!$AB:$AB,'Row Index'!C63)),INDEX('RAW DATA'!$O:$O,'Row Index'!C63)))</f>
        <v>43.5772405907751</v>
      </c>
      <c r="D39" s="17" t="n">
        <f aca="false">IF('Row Index'!D63="","✗",IF(INDEX('RAW DATA'!$O:$O,'Row Index'!D63)="",IF(INDEX('RAW DATA'!$AB:$AB,'Row Index'!D63)="",INDEX('RAW DATA'!$L:$L,'Row Index'!D63),INDEX('RAW DATA'!$AB:$AB,'Row Index'!D63)),INDEX('RAW DATA'!$O:$O,'Row Index'!D63)))</f>
        <v>39.4822701756593</v>
      </c>
      <c r="E39" s="17" t="n">
        <f aca="false">IF('Row Index'!E63="","✗",IF(INDEX('RAW DATA'!$O:$O,'Row Index'!E63)="",IF(INDEX('RAW DATA'!$AB:$AB,'Row Index'!E63)="",INDEX('RAW DATA'!$L:$L,'Row Index'!E63),INDEX('RAW DATA'!$AB:$AB,'Row Index'!E63)),INDEX('RAW DATA'!$O:$O,'Row Index'!E63)))</f>
        <v>43.6050248827017</v>
      </c>
      <c r="F39" s="17" t="n">
        <f aca="false">IF('Row Index'!F63="","✗",IF(INDEX('RAW DATA'!$O:$O,'Row Index'!F63)="",IF(INDEX('RAW DATA'!$AB:$AB,'Row Index'!F63)="",INDEX('RAW DATA'!$L:$L,'Row Index'!F63),INDEX('RAW DATA'!$AB:$AB,'Row Index'!F63)),INDEX('RAW DATA'!$O:$O,'Row Index'!F63)))</f>
        <v>44.3284971092565</v>
      </c>
      <c r="G39" s="17" t="n">
        <f aca="false">IF('Row Index'!G63="","✗",IF(INDEX('RAW DATA'!$O:$O,'Row Index'!G63)="",IF(INDEX('RAW DATA'!$AB:$AB,'Row Index'!G63)="",INDEX('RAW DATA'!$L:$L,'Row Index'!G63),INDEX('RAW DATA'!$AB:$AB,'Row Index'!G63)),INDEX('RAW DATA'!$O:$O,'Row Index'!G63)))</f>
        <v>45.2214671539714</v>
      </c>
      <c r="H39" s="17" t="n">
        <f aca="false">IF('Row Index'!H63="","✗",IF(INDEX('RAW DATA'!$O:$O,'Row Index'!H63)="",IF(INDEX('RAW DATA'!$AB:$AB,'Row Index'!H63)="",INDEX('RAW DATA'!$L:$L,'Row Index'!H63),INDEX('RAW DATA'!$AB:$AB,'Row Index'!H63)),INDEX('RAW DATA'!$O:$O,'Row Index'!H63)))</f>
        <v>38.8268828770359</v>
      </c>
      <c r="I39" s="26" t="str">
        <f aca="false">IF('Row Index'!I63="","✗",IF(INDEX('RAW DATA'!$O:$O,'Row Index'!I63)="",IF(INDEX('RAW DATA'!$AB:$AB,'Row Index'!I63)="",INDEX('RAW DATA'!$L:$L,'Row Index'!I63),INDEX('RAW DATA'!$AB:$AB,'Row Index'!I63)),INDEX('RAW DATA'!$O:$O,'Row Index'!I63)))</f>
        <v>✗</v>
      </c>
      <c r="J39" s="17" t="n">
        <f aca="false">IF('Row Index'!J63="","✗",IF(INDEX('RAW DATA'!$O:$O,'Row Index'!J63)="",IF(INDEX('RAW DATA'!$AB:$AB,'Row Index'!J63)="",INDEX('RAW DATA'!$L:$L,'Row Index'!J63),INDEX('RAW DATA'!$AB:$AB,'Row Index'!J63)),INDEX('RAW DATA'!$O:$O,'Row Index'!J63)))</f>
        <v>46.1779129555346</v>
      </c>
      <c r="K39" s="17" t="n">
        <f aca="false">IF('Row Index'!K63="","✗",IF(INDEX('RAW DATA'!$O:$O,'Row Index'!K63)="",IF(INDEX('RAW DATA'!$AB:$AB,'Row Index'!K63)="",INDEX('RAW DATA'!$L:$L,'Row Index'!K63),INDEX('RAW DATA'!$AB:$AB,'Row Index'!K63)),INDEX('RAW DATA'!$O:$O,'Row Index'!K63)))</f>
        <v>45.0722271391705</v>
      </c>
      <c r="L39" s="17" t="n">
        <f aca="false">IF('Row Index'!L63="","✗",IF(INDEX('RAW DATA'!$O:$O,'Row Index'!L63)="",IF(INDEX('RAW DATA'!$AB:$AB,'Row Index'!L63)="",INDEX('RAW DATA'!$L:$L,'Row Index'!L63),INDEX('RAW DATA'!$AB:$AB,'Row Index'!L63)),INDEX('RAW DATA'!$O:$O,'Row Index'!L63)))</f>
        <v>38.5155086504154</v>
      </c>
      <c r="M39" s="17" t="n">
        <f aca="false">IF('Row Index'!M63="","✗",IF(INDEX('RAW DATA'!$O:$O,'Row Index'!M63)="",IF(INDEX('RAW DATA'!$AB:$AB,'Row Index'!M63)="",INDEX('RAW DATA'!$L:$L,'Row Index'!M63),INDEX('RAW DATA'!$AB:$AB,'Row Index'!M63)),INDEX('RAW DATA'!$O:$O,'Row Index'!M63)))</f>
        <v>45.1032655751265</v>
      </c>
      <c r="N39" s="26" t="str">
        <f aca="false">IF('Row Index'!N63="","✗",IF(INDEX('RAW DATA'!$O:$O,'Row Index'!N63)="",IF(INDEX('RAW DATA'!$AB:$AB,'Row Index'!N63)="",INDEX('RAW DATA'!$L:$L,'Row Index'!N63),INDEX('RAW DATA'!$AB:$AB,'Row Index'!N63)),INDEX('RAW DATA'!$O:$O,'Row Index'!N63)))</f>
        <v>✗</v>
      </c>
      <c r="O39" s="17" t="n">
        <f aca="false">IF('Row Index'!O63="","✗",IF(INDEX('RAW DATA'!$O:$O,'Row Index'!O63)="",IF(INDEX('RAW DATA'!$AB:$AB,'Row Index'!O63)="",INDEX('RAW DATA'!$L:$L,'Row Index'!O63),INDEX('RAW DATA'!$AB:$AB,'Row Index'!O63)),INDEX('RAW DATA'!$O:$O,'Row Index'!O63)))</f>
        <v>44.0151585247168</v>
      </c>
      <c r="P39" s="17" t="n">
        <f aca="false">IF('Row Index'!P63="","✗",IF(INDEX('RAW DATA'!$O:$O,'Row Index'!P63)="",IF(INDEX('RAW DATA'!$AB:$AB,'Row Index'!P63)="",INDEX('RAW DATA'!$L:$L,'Row Index'!P63),INDEX('RAW DATA'!$AB:$AB,'Row Index'!P63)),INDEX('RAW DATA'!$O:$O,'Row Index'!P63)))</f>
        <v>44.3534822215901</v>
      </c>
      <c r="Q39" s="17" t="n">
        <f aca="false">IF('Row Index'!Q63="","✗",IF(INDEX('RAW DATA'!$O:$O,'Row Index'!Q63)="",IF(INDEX('RAW DATA'!$AB:$AB,'Row Index'!Q63)="",INDEX('RAW DATA'!$L:$L,'Row Index'!Q63),INDEX('RAW DATA'!$AB:$AB,'Row Index'!Q63)),INDEX('RAW DATA'!$O:$O,'Row Index'!Q63)))</f>
        <v>45.099878395368</v>
      </c>
      <c r="R39" s="26" t="str">
        <f aca="false">IF('Row Index'!R63="","✗",IF(INDEX('RAW DATA'!$O:$O,'Row Index'!R63)="",IF(INDEX('RAW DATA'!$AB:$AB,'Row Index'!R63)="",INDEX('RAW DATA'!$L:$L,'Row Index'!R63),INDEX('RAW DATA'!$AB:$AB,'Row Index'!R63)),INDEX('RAW DATA'!$O:$O,'Row Index'!R63)))</f>
        <v>✗</v>
      </c>
      <c r="S39" s="29" t="n">
        <f aca="false">IF('Row Index'!S63="","✗",IF(INDEX('RAW DATA'!$O:$O,'Row Index'!S63)="",IF(INDEX('RAW DATA'!$AB:$AB,'Row Index'!S63)="",INDEX('RAW DATA'!$L:$L,'Row Index'!S63),INDEX('RAW DATA'!$AB:$AB,'Row Index'!S63)),INDEX('RAW DATA'!$O:$O,'Row Index'!S63)))</f>
        <v>45.2247788378993</v>
      </c>
      <c r="T39" s="37" t="n">
        <f aca="false">IF('Row Index'!T63="","✗",IF(INDEX('RAW DATA'!$O:$O,'Row Index'!T63)="",IF(INDEX('RAW DATA'!$AB:$AB,'Row Index'!T63)="",INDEX('RAW DATA'!$L:$L,'Row Index'!T63),INDEX('RAW DATA'!$AB:$AB,'Row Index'!T63)),INDEX('RAW DATA'!$O:$O,'Row Index'!T63)))</f>
        <v>44.7117291077324</v>
      </c>
      <c r="U39" s="17" t="n">
        <f aca="false">IF('Row Index'!U63="","✗",IF(INDEX('RAW DATA'!$O:$O,'Row Index'!U63)="",IF(INDEX('RAW DATA'!$AB:$AB,'Row Index'!U63)="",INDEX('RAW DATA'!$L:$L,'Row Index'!U63),INDEX('RAW DATA'!$AB:$AB,'Row Index'!U63)),INDEX('RAW DATA'!$O:$O,'Row Index'!U63)))</f>
        <v>47.3347245662986</v>
      </c>
      <c r="V39" s="17" t="n">
        <f aca="false">IF('Row Index'!V63="","✗",IF(INDEX('RAW DATA'!$O:$O,'Row Index'!V63)="",IF(INDEX('RAW DATA'!$AB:$AB,'Row Index'!V63)="",INDEX('RAW DATA'!$L:$L,'Row Index'!V63),INDEX('RAW DATA'!$AB:$AB,'Row Index'!V63)),INDEX('RAW DATA'!$O:$O,'Row Index'!V63)))</f>
        <v>49.4114737252267</v>
      </c>
      <c r="W39" s="17" t="n">
        <f aca="false">IF('Row Index'!W63="","✗",IF(INDEX('RAW DATA'!$O:$O,'Row Index'!W63)="",IF(INDEX('RAW DATA'!$AB:$AB,'Row Index'!W63)="",INDEX('RAW DATA'!$L:$L,'Row Index'!W63),INDEX('RAW DATA'!$AB:$AB,'Row Index'!W63)),INDEX('RAW DATA'!$O:$O,'Row Index'!W63)))</f>
        <v>49.0956868767086</v>
      </c>
      <c r="X39" s="17" t="n">
        <f aca="false">IF('Row Index'!X63="","✗",IF(INDEX('RAW DATA'!$O:$O,'Row Index'!X63)="",IF(INDEX('RAW DATA'!$AB:$AB,'Row Index'!X63)="",INDEX('RAW DATA'!$L:$L,'Row Index'!X63),INDEX('RAW DATA'!$AB:$AB,'Row Index'!X63)),INDEX('RAW DATA'!$O:$O,'Row Index'!X63)))</f>
        <v>51.4809975859755</v>
      </c>
      <c r="Y39" s="17" t="n">
        <f aca="false">IF('Row Index'!Y63="","✗",IF(INDEX('RAW DATA'!$O:$O,'Row Index'!Y63)="",IF(INDEX('RAW DATA'!$AB:$AB,'Row Index'!Y63)="",INDEX('RAW DATA'!$L:$L,'Row Index'!Y63),INDEX('RAW DATA'!$AB:$AB,'Row Index'!Y63)),INDEX('RAW DATA'!$O:$O,'Row Index'!Y63)))</f>
        <v>50.4926999620435</v>
      </c>
      <c r="Z39" s="18" t="n">
        <f aca="false">IF('Row Index'!Z63="","✗",IF(INDEX('RAW DATA'!$O:$O,'Row Index'!Z63)="",IF(INDEX('RAW DATA'!$AB:$AB,'Row Index'!Z63)="",INDEX('RAW DATA'!$L:$L,'Row Index'!Z63),INDEX('RAW DATA'!$AB:$AB,'Row Index'!Z63)),INDEX('RAW DATA'!$O:$O,'Row Index'!Z63)))</f>
        <v>53.2248852186597</v>
      </c>
      <c r="AA39" s="19" t="str">
        <f aca="false">IF('Row Index'!AA63="","⏳",IF(INDEX('RAW DATA'!$O:$O,'Row Index'!AA63)="",IF(INDEX('RAW DATA'!$AB:$AB,'Row Index'!AA63)="",INDEX('RAW DATA'!$L:$L,'Row Index'!AA63),INDEX('RAW DATA'!$AB:$AB,'Row Index'!AA63)),INDEX('RAW DATA'!$O:$O,'Row Index'!AA63)))</f>
        <v>⏳</v>
      </c>
      <c r="AB39" s="17" t="n">
        <f aca="false">IF('Row Index'!AB63="","✗",IF(INDEX('RAW DATA'!$O:$O,'Row Index'!AB63)="",IF(INDEX('RAW DATA'!$AB:$AB,'Row Index'!AB63)="",INDEX('RAW DATA'!$L:$L,'Row Index'!AB63),INDEX('RAW DATA'!$AB:$AB,'Row Index'!AB63)),INDEX('RAW DATA'!$O:$O,'Row Index'!AB63)))</f>
        <v>54.9382795077925</v>
      </c>
      <c r="AC39" s="17" t="n">
        <f aca="false">IF('Row Index'!AC63="","✗",IF(INDEX('RAW DATA'!$O:$O,'Row Index'!AC63)="",IF(INDEX('RAW DATA'!$AB:$AB,'Row Index'!AC63)="",INDEX('RAW DATA'!$L:$L,'Row Index'!AC63),INDEX('RAW DATA'!$AB:$AB,'Row Index'!AC63)),INDEX('RAW DATA'!$O:$O,'Row Index'!AC63)))</f>
        <v>58.4259111707331</v>
      </c>
      <c r="AD39" s="17" t="n">
        <f aca="false">IF('Row Index'!AD63="","✗",IF(INDEX('RAW DATA'!$O:$O,'Row Index'!AD63)="",IF(INDEX('RAW DATA'!$AB:$AB,'Row Index'!AD63)="",INDEX('RAW DATA'!$L:$L,'Row Index'!AD63),INDEX('RAW DATA'!$AB:$AB,'Row Index'!AD63)),INDEX('RAW DATA'!$O:$O,'Row Index'!AD63)))</f>
        <v>57.2358600203674</v>
      </c>
      <c r="AE39" s="17" t="n">
        <f aca="false">IF('Row Index'!AE63="","✗",IF(INDEX('RAW DATA'!$O:$O,'Row Index'!AE63)="",IF(INDEX('RAW DATA'!$AB:$AB,'Row Index'!AE63)="",INDEX('RAW DATA'!$L:$L,'Row Index'!AE63),INDEX('RAW DATA'!$AB:$AB,'Row Index'!AE63)),INDEX('RAW DATA'!$O:$O,'Row Index'!AE63)))</f>
        <v>60.6406632212236</v>
      </c>
      <c r="AF39" s="17" t="n">
        <f aca="false">IF('Row Index'!AF63="","✗",IF(INDEX('RAW DATA'!$O:$O,'Row Index'!AF63)="",IF(INDEX('RAW DATA'!$AB:$AB,'Row Index'!AF63)="",INDEX('RAW DATA'!$L:$L,'Row Index'!AF63),INDEX('RAW DATA'!$AB:$AB,'Row Index'!AF63)),INDEX('RAW DATA'!$O:$O,'Row Index'!AF63)))</f>
        <v>62.6867743840253</v>
      </c>
      <c r="AG39" s="17" t="n">
        <f aca="false">IF('Row Index'!AG63="","✗",IF(INDEX('RAW DATA'!$O:$O,'Row Index'!AG63)="",IF(INDEX('RAW DATA'!$AB:$AB,'Row Index'!AG63)="",INDEX('RAW DATA'!$L:$L,'Row Index'!AG63),INDEX('RAW DATA'!$AB:$AB,'Row Index'!AG63)),INDEX('RAW DATA'!$O:$O,'Row Index'!AG63)))</f>
        <v>64.581515586314</v>
      </c>
      <c r="AH39" s="17" t="n">
        <f aca="false">IF('Row Index'!AH63="","✗",IF(INDEX('RAW DATA'!$O:$O,'Row Index'!AH63)="",IF(INDEX('RAW DATA'!$AB:$AB,'Row Index'!AH63)="",INDEX('RAW DATA'!$L:$L,'Row Index'!AH63),INDEX('RAW DATA'!$AB:$AB,'Row Index'!AH63)),INDEX('RAW DATA'!$O:$O,'Row Index'!AH63)))</f>
        <v>62.6919724265793</v>
      </c>
      <c r="AI39" s="17" t="n">
        <f aca="false">IF('Row Index'!AI63="","✗",IF(INDEX('RAW DATA'!$O:$O,'Row Index'!AI63)="",IF(INDEX('RAW DATA'!$AB:$AB,'Row Index'!AI63)="",INDEX('RAW DATA'!$L:$L,'Row Index'!AI63),INDEX('RAW DATA'!$AB:$AB,'Row Index'!AI63)),INDEX('RAW DATA'!$O:$O,'Row Index'!AI63)))</f>
        <v>66.7648371518856</v>
      </c>
      <c r="AJ39" s="17" t="n">
        <f aca="false">IF('Row Index'!AJ63="","✗",IF(INDEX('RAW DATA'!$O:$O,'Row Index'!AJ63)="",IF(INDEX('RAW DATA'!$AB:$AB,'Row Index'!AJ63)="",INDEX('RAW DATA'!$L:$L,'Row Index'!AJ63),INDEX('RAW DATA'!$AB:$AB,'Row Index'!AJ63)),INDEX('RAW DATA'!$O:$O,'Row Index'!AJ63)))</f>
        <v>67.6188919320169</v>
      </c>
      <c r="AK39" s="17" t="n">
        <f aca="false">IF('Row Index'!AK63="","✗",IF(INDEX('RAW DATA'!$O:$O,'Row Index'!AK63)="",IF(INDEX('RAW DATA'!$AB:$AB,'Row Index'!AK63)="",INDEX('RAW DATA'!$L:$L,'Row Index'!AK63),INDEX('RAW DATA'!$AB:$AB,'Row Index'!AK63)),INDEX('RAW DATA'!$O:$O,'Row Index'!AK63)))</f>
        <v>66.7318496697242</v>
      </c>
      <c r="AL39" s="76" t="str">
        <f aca="false">IF('Row Index'!AL63="","–",IF(INDEX('RAW DATA'!$O:$O,'Row Index'!AL63)="",IF(INDEX('RAW DATA'!$AB:$AB,'Row Index'!AL63)="",INDEX('RAW DATA'!$L:$L,'Row Index'!AL63),INDEX('RAW DATA'!$AB:$AB,'Row Index'!AL63)),INDEX('RAW DATA'!$O:$O,'Row Index'!AL63)))</f>
        <v>–</v>
      </c>
      <c r="AM39" s="76" t="str">
        <f aca="false">IF('Row Index'!AM63="","–",IF(INDEX('RAW DATA'!$O:$O,'Row Index'!AM63)="",IF(INDEX('RAW DATA'!$AB:$AB,'Row Index'!AM63)="",INDEX('RAW DATA'!$L:$L,'Row Index'!AM63),INDEX('RAW DATA'!$AB:$AB,'Row Index'!AM63)),INDEX('RAW DATA'!$O:$O,'Row Index'!AM63)))</f>
        <v>–</v>
      </c>
      <c r="AN39" s="76" t="str">
        <f aca="false">IF('Row Index'!AN63="","–",IF(INDEX('RAW DATA'!$O:$O,'Row Index'!AN63)="",IF(INDEX('RAW DATA'!$AB:$AB,'Row Index'!AN63)="",INDEX('RAW DATA'!$L:$L,'Row Index'!AN63),INDEX('RAW DATA'!$AB:$AB,'Row Index'!AN63)),INDEX('RAW DATA'!$O:$O,'Row Index'!AN63)))</f>
        <v>–</v>
      </c>
      <c r="AO39" s="76" t="str">
        <f aca="false">IF('Row Index'!AO63="","–",IF(INDEX('RAW DATA'!$O:$O,'Row Index'!AO63)="",IF(INDEX('RAW DATA'!$AB:$AB,'Row Index'!AO63)="",INDEX('RAW DATA'!$L:$L,'Row Index'!AO63),INDEX('RAW DATA'!$AB:$AB,'Row Index'!AO63)),INDEX('RAW DATA'!$O:$O,'Row Index'!AO63)))</f>
        <v>–</v>
      </c>
      <c r="AP39" s="76" t="str">
        <f aca="false">IF('Row Index'!AP63="","–",IF(INDEX('RAW DATA'!$O:$O,'Row Index'!AP63)="",IF(INDEX('RAW DATA'!$AB:$AB,'Row Index'!AP63)="",INDEX('RAW DATA'!$L:$L,'Row Index'!AP63),INDEX('RAW DATA'!$AB:$AB,'Row Index'!AP63)),INDEX('RAW DATA'!$O:$O,'Row Index'!AP63)))</f>
        <v>–</v>
      </c>
      <c r="AQ39" s="76" t="str">
        <f aca="false">IF('Row Index'!AQ63="","–",IF(INDEX('RAW DATA'!$O:$O,'Row Index'!AQ63)="",IF(INDEX('RAW DATA'!$AB:$AB,'Row Index'!AQ63)="",INDEX('RAW DATA'!$L:$L,'Row Index'!AQ63),INDEX('RAW DATA'!$AB:$AB,'Row Index'!AQ63)),INDEX('RAW DATA'!$O:$O,'Row Index'!AQ63)))</f>
        <v>–</v>
      </c>
    </row>
    <row r="40" customFormat="false" ht="15" hidden="false" customHeight="false" outlineLevel="0" collapsed="false">
      <c r="A40" s="15" t="s">
        <v>354</v>
      </c>
      <c r="B40" s="16" t="s">
        <v>5658</v>
      </c>
      <c r="C40" s="17" t="n">
        <f aca="false">IF('Row Index'!C64="","✗",IF(INDEX('RAW DATA'!$O:$O,'Row Index'!C64)="",IF(INDEX('RAW DATA'!$AB:$AB,'Row Index'!C64)="",INDEX('RAW DATA'!$L:$L,'Row Index'!C64),INDEX('RAW DATA'!$AB:$AB,'Row Index'!C64)),INDEX('RAW DATA'!$O:$O,'Row Index'!C64)))</f>
        <v>44.2760536309703</v>
      </c>
      <c r="D40" s="17" t="n">
        <f aca="false">IF('Row Index'!D64="","✗",IF(INDEX('RAW DATA'!$O:$O,'Row Index'!D64)="",IF(INDEX('RAW DATA'!$AB:$AB,'Row Index'!D64)="",INDEX('RAW DATA'!$L:$L,'Row Index'!D64),INDEX('RAW DATA'!$AB:$AB,'Row Index'!D64)),INDEX('RAW DATA'!$O:$O,'Row Index'!D64)))</f>
        <v>38.4295647018417</v>
      </c>
      <c r="E40" s="17" t="n">
        <f aca="false">IF('Row Index'!E64="","✗",IF(INDEX('RAW DATA'!$O:$O,'Row Index'!E64)="",IF(INDEX('RAW DATA'!$AB:$AB,'Row Index'!E64)="",INDEX('RAW DATA'!$L:$L,'Row Index'!E64),INDEX('RAW DATA'!$AB:$AB,'Row Index'!E64)),INDEX('RAW DATA'!$O:$O,'Row Index'!E64)))</f>
        <v>44.406936355308</v>
      </c>
      <c r="F40" s="17" t="n">
        <f aca="false">IF('Row Index'!F64="","✗",IF(INDEX('RAW DATA'!$O:$O,'Row Index'!F64)="",IF(INDEX('RAW DATA'!$AB:$AB,'Row Index'!F64)="",INDEX('RAW DATA'!$L:$L,'Row Index'!F64),INDEX('RAW DATA'!$AB:$AB,'Row Index'!F64)),INDEX('RAW DATA'!$O:$O,'Row Index'!F64)))</f>
        <v>44.2989388420614</v>
      </c>
      <c r="G40" s="29" t="n">
        <f aca="false">IF('Row Index'!G64="","✗",IF(INDEX('RAW DATA'!$O:$O,'Row Index'!G64)="",IF(INDEX('RAW DATA'!$AB:$AB,'Row Index'!G64)="",INDEX('RAW DATA'!$L:$L,'Row Index'!G64),INDEX('RAW DATA'!$AB:$AB,'Row Index'!G64)),INDEX('RAW DATA'!$O:$O,'Row Index'!G64)))</f>
        <v>47.6325545791689</v>
      </c>
      <c r="H40" s="17" t="n">
        <f aca="false">IF('Row Index'!H64="","✗",IF(INDEX('RAW DATA'!$O:$O,'Row Index'!H64)="",IF(INDEX('RAW DATA'!$AB:$AB,'Row Index'!H64)="",INDEX('RAW DATA'!$L:$L,'Row Index'!H64),INDEX('RAW DATA'!$AB:$AB,'Row Index'!H64)),INDEX('RAW DATA'!$O:$O,'Row Index'!H64)))</f>
        <v>37.9372089973581</v>
      </c>
      <c r="I40" s="26" t="str">
        <f aca="false">IF('Row Index'!I64="","✗",IF(INDEX('RAW DATA'!$O:$O,'Row Index'!I64)="",IF(INDEX('RAW DATA'!$AB:$AB,'Row Index'!I64)="",INDEX('RAW DATA'!$L:$L,'Row Index'!I64),INDEX('RAW DATA'!$AB:$AB,'Row Index'!I64)),INDEX('RAW DATA'!$O:$O,'Row Index'!I64)))</f>
        <v>✗</v>
      </c>
      <c r="J40" s="17" t="n">
        <f aca="false">IF('Row Index'!J64="","✗",IF(INDEX('RAW DATA'!$O:$O,'Row Index'!J64)="",IF(INDEX('RAW DATA'!$AB:$AB,'Row Index'!J64)="",INDEX('RAW DATA'!$L:$L,'Row Index'!J64),INDEX('RAW DATA'!$AB:$AB,'Row Index'!J64)),INDEX('RAW DATA'!$O:$O,'Row Index'!J64)))</f>
        <v>44.0746827315391</v>
      </c>
      <c r="K40" s="17" t="n">
        <f aca="false">IF('Row Index'!K64="","✗",IF(INDEX('RAW DATA'!$O:$O,'Row Index'!K64)="",IF(INDEX('RAW DATA'!$AB:$AB,'Row Index'!K64)="",INDEX('RAW DATA'!$L:$L,'Row Index'!K64),INDEX('RAW DATA'!$AB:$AB,'Row Index'!K64)),INDEX('RAW DATA'!$O:$O,'Row Index'!K64)))</f>
        <v>47.9677100229695</v>
      </c>
      <c r="L40" s="17" t="n">
        <f aca="false">IF('Row Index'!L64="","✗",IF(INDEX('RAW DATA'!$O:$O,'Row Index'!L64)="",IF(INDEX('RAW DATA'!$AB:$AB,'Row Index'!L64)="",INDEX('RAW DATA'!$L:$L,'Row Index'!L64),INDEX('RAW DATA'!$AB:$AB,'Row Index'!L64)),INDEX('RAW DATA'!$O:$O,'Row Index'!L64)))</f>
        <v>36.8603799093464</v>
      </c>
      <c r="M40" s="17" t="n">
        <f aca="false">IF('Row Index'!M64="","✗",IF(INDEX('RAW DATA'!$O:$O,'Row Index'!M64)="",IF(INDEX('RAW DATA'!$AB:$AB,'Row Index'!M64)="",INDEX('RAW DATA'!$L:$L,'Row Index'!M64),INDEX('RAW DATA'!$AB:$AB,'Row Index'!M64)),INDEX('RAW DATA'!$O:$O,'Row Index'!M64)))</f>
        <v>43.1305266005572</v>
      </c>
      <c r="N40" s="17" t="n">
        <f aca="false">IF('Row Index'!N64="","✗",IF(INDEX('RAW DATA'!$O:$O,'Row Index'!N64)="",IF(INDEX('RAW DATA'!$AB:$AB,'Row Index'!N64)="",INDEX('RAW DATA'!$L:$L,'Row Index'!N64),INDEX('RAW DATA'!$AB:$AB,'Row Index'!N64)),INDEX('RAW DATA'!$O:$O,'Row Index'!N64)))</f>
        <v>41.4897920892404</v>
      </c>
      <c r="O40" s="17" t="n">
        <f aca="false">IF('Row Index'!O64="","✗",IF(INDEX('RAW DATA'!$O:$O,'Row Index'!O64)="",IF(INDEX('RAW DATA'!$AB:$AB,'Row Index'!O64)="",INDEX('RAW DATA'!$L:$L,'Row Index'!O64),INDEX('RAW DATA'!$AB:$AB,'Row Index'!O64)),INDEX('RAW DATA'!$O:$O,'Row Index'!O64)))</f>
        <v>43.2375893295044</v>
      </c>
      <c r="P40" s="17" t="n">
        <f aca="false">IF('Row Index'!P64="","✗",IF(INDEX('RAW DATA'!$O:$O,'Row Index'!P64)="",IF(INDEX('RAW DATA'!$AB:$AB,'Row Index'!P64)="",INDEX('RAW DATA'!$L:$L,'Row Index'!P64),INDEX('RAW DATA'!$AB:$AB,'Row Index'!P64)),INDEX('RAW DATA'!$O:$O,'Row Index'!P64)))</f>
        <v>41.9473253435102</v>
      </c>
      <c r="Q40" s="17" t="n">
        <f aca="false">IF('Row Index'!Q64="","✗",IF(INDEX('RAW DATA'!$O:$O,'Row Index'!Q64)="",IF(INDEX('RAW DATA'!$AB:$AB,'Row Index'!Q64)="",INDEX('RAW DATA'!$L:$L,'Row Index'!Q64),INDEX('RAW DATA'!$AB:$AB,'Row Index'!Q64)),INDEX('RAW DATA'!$O:$O,'Row Index'!Q64)))</f>
        <v>44.0724669163392</v>
      </c>
      <c r="R40" s="18" t="n">
        <f aca="false">IF('Row Index'!R64="","✗",IF(INDEX('RAW DATA'!$O:$O,'Row Index'!R64)="",IF(INDEX('RAW DATA'!$AB:$AB,'Row Index'!R64)="",INDEX('RAW DATA'!$L:$L,'Row Index'!R64),INDEX('RAW DATA'!$AB:$AB,'Row Index'!R64)),INDEX('RAW DATA'!$O:$O,'Row Index'!R64)))</f>
        <v>44.5385750389956</v>
      </c>
      <c r="S40" s="17" t="n">
        <f aca="false">IF('Row Index'!S64="","✗",IF(INDEX('RAW DATA'!$O:$O,'Row Index'!S64)="",IF(INDEX('RAW DATA'!$AB:$AB,'Row Index'!S64)="",INDEX('RAW DATA'!$L:$L,'Row Index'!S64),INDEX('RAW DATA'!$AB:$AB,'Row Index'!S64)),INDEX('RAW DATA'!$O:$O,'Row Index'!S64)))</f>
        <v>45.4821491212085</v>
      </c>
      <c r="T40" s="17" t="n">
        <f aca="false">IF('Row Index'!T64="","✗",IF(INDEX('RAW DATA'!$O:$O,'Row Index'!T64)="",IF(INDEX('RAW DATA'!$AB:$AB,'Row Index'!T64)="",INDEX('RAW DATA'!$L:$L,'Row Index'!T64),INDEX('RAW DATA'!$AB:$AB,'Row Index'!T64)),INDEX('RAW DATA'!$O:$O,'Row Index'!T64)))</f>
        <v>44.4777851973748</v>
      </c>
      <c r="U40" s="17" t="n">
        <f aca="false">IF('Row Index'!U64="","✗",IF(INDEX('RAW DATA'!$O:$O,'Row Index'!U64)="",IF(INDEX('RAW DATA'!$AB:$AB,'Row Index'!U64)="",INDEX('RAW DATA'!$L:$L,'Row Index'!U64),INDEX('RAW DATA'!$AB:$AB,'Row Index'!U64)),INDEX('RAW DATA'!$O:$O,'Row Index'!U64)))</f>
        <v>46.376496948105</v>
      </c>
      <c r="V40" s="17" t="n">
        <f aca="false">IF('Row Index'!V64="","✗",IF(INDEX('RAW DATA'!$O:$O,'Row Index'!V64)="",IF(INDEX('RAW DATA'!$AB:$AB,'Row Index'!V64)="",INDEX('RAW DATA'!$L:$L,'Row Index'!V64),INDEX('RAW DATA'!$AB:$AB,'Row Index'!V64)),INDEX('RAW DATA'!$O:$O,'Row Index'!V64)))</f>
        <v>47.1940661240578</v>
      </c>
      <c r="W40" s="17" t="n">
        <f aca="false">IF('Row Index'!W64="","✗",IF(INDEX('RAW DATA'!$O:$O,'Row Index'!W64)="",IF(INDEX('RAW DATA'!$AB:$AB,'Row Index'!W64)="",INDEX('RAW DATA'!$L:$L,'Row Index'!W64),INDEX('RAW DATA'!$AB:$AB,'Row Index'!W64)),INDEX('RAW DATA'!$O:$O,'Row Index'!W64)))</f>
        <v>47.157645036475</v>
      </c>
      <c r="X40" s="17" t="n">
        <f aca="false">IF('Row Index'!X64="","✗",IF(INDEX('RAW DATA'!$O:$O,'Row Index'!X64)="",IF(INDEX('RAW DATA'!$AB:$AB,'Row Index'!X64)="",INDEX('RAW DATA'!$L:$L,'Row Index'!X64),INDEX('RAW DATA'!$AB:$AB,'Row Index'!X64)),INDEX('RAW DATA'!$O:$O,'Row Index'!X64)))</f>
        <v>50.0096407267912</v>
      </c>
      <c r="Y40" s="17" t="n">
        <f aca="false">IF('Row Index'!Y64="","✗",IF(INDEX('RAW DATA'!$O:$O,'Row Index'!Y64)="",IF(INDEX('RAW DATA'!$AB:$AB,'Row Index'!Y64)="",INDEX('RAW DATA'!$L:$L,'Row Index'!Y64),INDEX('RAW DATA'!$AB:$AB,'Row Index'!Y64)),INDEX('RAW DATA'!$O:$O,'Row Index'!Y64)))</f>
        <v>48.7213793670623</v>
      </c>
      <c r="Z40" s="18" t="n">
        <f aca="false">IF('Row Index'!Z64="","✗",IF(INDEX('RAW DATA'!$O:$O,'Row Index'!Z64)="",IF(INDEX('RAW DATA'!$AB:$AB,'Row Index'!Z64)="",INDEX('RAW DATA'!$L:$L,'Row Index'!Z64),INDEX('RAW DATA'!$AB:$AB,'Row Index'!Z64)),INDEX('RAW DATA'!$O:$O,'Row Index'!Z64)))</f>
        <v>51.9745875567418</v>
      </c>
      <c r="AA40" s="19" t="str">
        <f aca="false">IF('Row Index'!AA64="","⏳",IF(INDEX('RAW DATA'!$O:$O,'Row Index'!AA64)="",IF(INDEX('RAW DATA'!$AB:$AB,'Row Index'!AA64)="",INDEX('RAW DATA'!$L:$L,'Row Index'!AA64),INDEX('RAW DATA'!$AB:$AB,'Row Index'!AA64)),INDEX('RAW DATA'!$O:$O,'Row Index'!AA64)))</f>
        <v>⏳</v>
      </c>
      <c r="AB40" s="29" t="n">
        <f aca="false">IF('Row Index'!AB64="","✗",IF(INDEX('RAW DATA'!$O:$O,'Row Index'!AB64)="",IF(INDEX('RAW DATA'!$AB:$AB,'Row Index'!AB64)="",INDEX('RAW DATA'!$L:$L,'Row Index'!AB64),INDEX('RAW DATA'!$AB:$AB,'Row Index'!AB64)),INDEX('RAW DATA'!$O:$O,'Row Index'!AB64)))</f>
        <v>52.5841537541632</v>
      </c>
      <c r="AC40" s="17" t="n">
        <f aca="false">IF('Row Index'!AC64="","✗",IF(INDEX('RAW DATA'!$O:$O,'Row Index'!AC64)="",IF(INDEX('RAW DATA'!$AB:$AB,'Row Index'!AC64)="",INDEX('RAW DATA'!$L:$L,'Row Index'!AC64),INDEX('RAW DATA'!$AB:$AB,'Row Index'!AC64)),INDEX('RAW DATA'!$O:$O,'Row Index'!AC64)))</f>
        <v>51.6414898308241</v>
      </c>
      <c r="AD40" s="17" t="n">
        <f aca="false">IF('Row Index'!AD64="","✗",IF(INDEX('RAW DATA'!$O:$O,'Row Index'!AD64)="",IF(INDEX('RAW DATA'!$AB:$AB,'Row Index'!AD64)="",INDEX('RAW DATA'!$L:$L,'Row Index'!AD64),INDEX('RAW DATA'!$AB:$AB,'Row Index'!AD64)),INDEX('RAW DATA'!$O:$O,'Row Index'!AD64)))</f>
        <v>55.6508416191709</v>
      </c>
      <c r="AE40" s="17" t="n">
        <f aca="false">IF('Row Index'!AE64="","✗",IF(INDEX('RAW DATA'!$O:$O,'Row Index'!AE64)="",IF(INDEX('RAW DATA'!$AB:$AB,'Row Index'!AE64)="",INDEX('RAW DATA'!$L:$L,'Row Index'!AE64),INDEX('RAW DATA'!$AB:$AB,'Row Index'!AE64)),INDEX('RAW DATA'!$O:$O,'Row Index'!AE64)))</f>
        <v>56.6407072275373</v>
      </c>
      <c r="AF40" s="17" t="n">
        <f aca="false">IF('Row Index'!AF64="","✗",IF(INDEX('RAW DATA'!$O:$O,'Row Index'!AF64)="",IF(INDEX('RAW DATA'!$AB:$AB,'Row Index'!AF64)="",INDEX('RAW DATA'!$L:$L,'Row Index'!AF64),INDEX('RAW DATA'!$AB:$AB,'Row Index'!AF64)),INDEX('RAW DATA'!$O:$O,'Row Index'!AF64)))</f>
        <v>60.1828747480815</v>
      </c>
      <c r="AG40" s="17" t="n">
        <f aca="false">IF('Row Index'!AG64="","✗",IF(INDEX('RAW DATA'!$O:$O,'Row Index'!AG64)="",IF(INDEX('RAW DATA'!$AB:$AB,'Row Index'!AG64)="",INDEX('RAW DATA'!$L:$L,'Row Index'!AG64),INDEX('RAW DATA'!$AB:$AB,'Row Index'!AG64)),INDEX('RAW DATA'!$O:$O,'Row Index'!AG64)))</f>
        <v>64.3242571517203</v>
      </c>
      <c r="AH40" s="17" t="n">
        <f aca="false">IF('Row Index'!AH64="","✗",IF(INDEX('RAW DATA'!$O:$O,'Row Index'!AH64)="",IF(INDEX('RAW DATA'!$AB:$AB,'Row Index'!AH64)="",INDEX('RAW DATA'!$L:$L,'Row Index'!AH64),INDEX('RAW DATA'!$AB:$AB,'Row Index'!AH64)),INDEX('RAW DATA'!$O:$O,'Row Index'!AH64)))</f>
        <v>60.0929795535003</v>
      </c>
      <c r="AI40" s="17" t="n">
        <f aca="false">IF('Row Index'!AI64="","✗",IF(INDEX('RAW DATA'!$O:$O,'Row Index'!AI64)="",IF(INDEX('RAW DATA'!$AB:$AB,'Row Index'!AI64)="",INDEX('RAW DATA'!$L:$L,'Row Index'!AI64),INDEX('RAW DATA'!$AB:$AB,'Row Index'!AI64)),INDEX('RAW DATA'!$O:$O,'Row Index'!AI64)))</f>
        <v>64.6600264548501</v>
      </c>
      <c r="AJ40" s="17" t="n">
        <f aca="false">IF('Row Index'!AJ64="","✗",IF(INDEX('RAW DATA'!$O:$O,'Row Index'!AJ64)="",IF(INDEX('RAW DATA'!$AB:$AB,'Row Index'!AJ64)="",INDEX('RAW DATA'!$L:$L,'Row Index'!AJ64),INDEX('RAW DATA'!$AB:$AB,'Row Index'!AJ64)),INDEX('RAW DATA'!$O:$O,'Row Index'!AJ64)))</f>
        <v>64.201714849065</v>
      </c>
      <c r="AK40" s="17" t="n">
        <f aca="false">IF('Row Index'!AK64="","✗",IF(INDEX('RAW DATA'!$O:$O,'Row Index'!AK64)="",IF(INDEX('RAW DATA'!$AB:$AB,'Row Index'!AK64)="",INDEX('RAW DATA'!$L:$L,'Row Index'!AK64),INDEX('RAW DATA'!$AB:$AB,'Row Index'!AK64)),INDEX('RAW DATA'!$O:$O,'Row Index'!AK64)))</f>
        <v>61.4619093417166</v>
      </c>
      <c r="AL40" s="76" t="str">
        <f aca="false">IF('Row Index'!AL64="","–",IF(INDEX('RAW DATA'!$O:$O,'Row Index'!AL64)="",IF(INDEX('RAW DATA'!$AB:$AB,'Row Index'!AL64)="",INDEX('RAW DATA'!$L:$L,'Row Index'!AL64),INDEX('RAW DATA'!$AB:$AB,'Row Index'!AL64)),INDEX('RAW DATA'!$O:$O,'Row Index'!AL64)))</f>
        <v>–</v>
      </c>
      <c r="AM40" s="76" t="str">
        <f aca="false">IF('Row Index'!AM64="","–",IF(INDEX('RAW DATA'!$O:$O,'Row Index'!AM64)="",IF(INDEX('RAW DATA'!$AB:$AB,'Row Index'!AM64)="",INDEX('RAW DATA'!$L:$L,'Row Index'!AM64),INDEX('RAW DATA'!$AB:$AB,'Row Index'!AM64)),INDEX('RAW DATA'!$O:$O,'Row Index'!AM64)))</f>
        <v>–</v>
      </c>
      <c r="AN40" s="76" t="str">
        <f aca="false">IF('Row Index'!AN64="","–",IF(INDEX('RAW DATA'!$O:$O,'Row Index'!AN64)="",IF(INDEX('RAW DATA'!$AB:$AB,'Row Index'!AN64)="",INDEX('RAW DATA'!$L:$L,'Row Index'!AN64),INDEX('RAW DATA'!$AB:$AB,'Row Index'!AN64)),INDEX('RAW DATA'!$O:$O,'Row Index'!AN64)))</f>
        <v>–</v>
      </c>
      <c r="AO40" s="76" t="str">
        <f aca="false">IF('Row Index'!AO64="","–",IF(INDEX('RAW DATA'!$O:$O,'Row Index'!AO64)="",IF(INDEX('RAW DATA'!$AB:$AB,'Row Index'!AO64)="",INDEX('RAW DATA'!$L:$L,'Row Index'!AO64),INDEX('RAW DATA'!$AB:$AB,'Row Index'!AO64)),INDEX('RAW DATA'!$O:$O,'Row Index'!AO64)))</f>
        <v>–</v>
      </c>
      <c r="AP40" s="76" t="str">
        <f aca="false">IF('Row Index'!AP64="","–",IF(INDEX('RAW DATA'!$O:$O,'Row Index'!AP64)="",IF(INDEX('RAW DATA'!$AB:$AB,'Row Index'!AP64)="",INDEX('RAW DATA'!$L:$L,'Row Index'!AP64),INDEX('RAW DATA'!$AB:$AB,'Row Index'!AP64)),INDEX('RAW DATA'!$O:$O,'Row Index'!AP64)))</f>
        <v>–</v>
      </c>
      <c r="AQ40" s="76" t="str">
        <f aca="false">IF('Row Index'!AQ64="","–",IF(INDEX('RAW DATA'!$O:$O,'Row Index'!AQ64)="",IF(INDEX('RAW DATA'!$AB:$AB,'Row Index'!AQ64)="",INDEX('RAW DATA'!$L:$L,'Row Index'!AQ64),INDEX('RAW DATA'!$AB:$AB,'Row Index'!AQ64)),INDEX('RAW DATA'!$O:$O,'Row Index'!AQ64)))</f>
        <v>–</v>
      </c>
    </row>
    <row r="42" customFormat="false" ht="35.05" hidden="false" customHeight="false" outlineLevel="0" collapsed="false">
      <c r="A42" s="9" t="s">
        <v>5404</v>
      </c>
      <c r="B42" s="9" t="s">
        <v>5659</v>
      </c>
      <c r="C42" s="9" t="s">
        <v>147</v>
      </c>
      <c r="D42" s="9" t="s">
        <v>365</v>
      </c>
      <c r="E42" s="9" t="s">
        <v>497</v>
      </c>
      <c r="F42" s="9" t="s">
        <v>628</v>
      </c>
      <c r="G42" s="9" t="s">
        <v>763</v>
      </c>
      <c r="H42" s="9" t="s">
        <v>902</v>
      </c>
      <c r="I42" s="9" t="s">
        <v>1037</v>
      </c>
      <c r="J42" s="9" t="s">
        <v>1143</v>
      </c>
      <c r="K42" s="9" t="s">
        <v>1275</v>
      </c>
      <c r="L42" s="9" t="s">
        <v>1411</v>
      </c>
      <c r="M42" s="9" t="s">
        <v>1628</v>
      </c>
      <c r="N42" s="9" t="s">
        <v>1760</v>
      </c>
      <c r="O42" s="9" t="s">
        <v>1895</v>
      </c>
      <c r="P42" s="9" t="s">
        <v>2027</v>
      </c>
      <c r="Q42" s="9" t="s">
        <v>2154</v>
      </c>
      <c r="R42" s="9" t="s">
        <v>2285</v>
      </c>
      <c r="S42" s="9" t="s">
        <v>2413</v>
      </c>
      <c r="T42" s="9" t="s">
        <v>2544</v>
      </c>
      <c r="U42" s="9" t="s">
        <v>2676</v>
      </c>
      <c r="V42" s="9" t="s">
        <v>2806</v>
      </c>
      <c r="W42" s="9" t="s">
        <v>2933</v>
      </c>
      <c r="X42" s="9" t="s">
        <v>3066</v>
      </c>
      <c r="Y42" s="9" t="s">
        <v>3201</v>
      </c>
      <c r="Z42" s="9" t="s">
        <v>3330</v>
      </c>
      <c r="AA42" s="9" t="s">
        <v>5405</v>
      </c>
      <c r="AB42" s="9" t="s">
        <v>3465</v>
      </c>
      <c r="AC42" s="9" t="s">
        <v>3592</v>
      </c>
      <c r="AD42" s="9" t="s">
        <v>3719</v>
      </c>
      <c r="AE42" s="9" t="s">
        <v>3846</v>
      </c>
      <c r="AF42" s="9" t="s">
        <v>3975</v>
      </c>
      <c r="AG42" s="9" t="s">
        <v>4103</v>
      </c>
      <c r="AH42" s="9" t="s">
        <v>5406</v>
      </c>
      <c r="AI42" s="9" t="s">
        <v>4360</v>
      </c>
      <c r="AJ42" s="9" t="s">
        <v>4488</v>
      </c>
      <c r="AK42" s="9" t="s">
        <v>4617</v>
      </c>
      <c r="AL42" s="9" t="s">
        <v>4746</v>
      </c>
      <c r="AM42" s="9" t="s">
        <v>4855</v>
      </c>
      <c r="AN42" s="9" t="s">
        <v>4963</v>
      </c>
      <c r="AO42" s="9" t="s">
        <v>5072</v>
      </c>
      <c r="AP42" s="9" t="s">
        <v>5184</v>
      </c>
      <c r="AQ42" s="9" t="s">
        <v>5293</v>
      </c>
    </row>
    <row r="43" customFormat="false" ht="15" hidden="false" customHeight="false" outlineLevel="0" collapsed="false">
      <c r="A43" s="32" t="s">
        <v>357</v>
      </c>
      <c r="B43" s="33" t="s">
        <v>5659</v>
      </c>
      <c r="C43" s="17" t="n">
        <f aca="false">IF('Row Index'!C65="","✗",IF(INDEX('RAW DATA'!$O:$O,'Row Index'!C65)="",IF(INDEX('RAW DATA'!$AB:$AB,'Row Index'!C65)="",INDEX('RAW DATA'!$L:$L,'Row Index'!C65),INDEX('RAW DATA'!$AB:$AB,'Row Index'!C65)),INDEX('RAW DATA'!$O:$O,'Row Index'!C65)))</f>
        <v>37.8996510788578</v>
      </c>
      <c r="D43" s="17" t="n">
        <f aca="false">IF('Row Index'!D65="","✗",IF(INDEX('RAW DATA'!$O:$O,'Row Index'!D65)="",IF(INDEX('RAW DATA'!$AB:$AB,'Row Index'!D65)="",INDEX('RAW DATA'!$L:$L,'Row Index'!D65),INDEX('RAW DATA'!$AB:$AB,'Row Index'!D65)),INDEX('RAW DATA'!$O:$O,'Row Index'!D65)))</f>
        <v>35.4231926770112</v>
      </c>
      <c r="E43" s="17" t="n">
        <f aca="false">IF('Row Index'!E65="","✗",IF(INDEX('RAW DATA'!$O:$O,'Row Index'!E65)="",IF(INDEX('RAW DATA'!$AB:$AB,'Row Index'!E65)="",INDEX('RAW DATA'!$L:$L,'Row Index'!E65),INDEX('RAW DATA'!$AB:$AB,'Row Index'!E65)),INDEX('RAW DATA'!$O:$O,'Row Index'!E65)))</f>
        <v>38.1668058859625</v>
      </c>
      <c r="F43" s="17" t="n">
        <f aca="false">IF('Row Index'!F65="","✗",IF(INDEX('RAW DATA'!$O:$O,'Row Index'!F65)="",IF(INDEX('RAW DATA'!$AB:$AB,'Row Index'!F65)="",INDEX('RAW DATA'!$L:$L,'Row Index'!F65),INDEX('RAW DATA'!$AB:$AB,'Row Index'!F65)),INDEX('RAW DATA'!$O:$O,'Row Index'!F65)))</f>
        <v>38.9170335026727</v>
      </c>
      <c r="G43" s="17" t="n">
        <f aca="false">IF('Row Index'!G65="","✗",IF(INDEX('RAW DATA'!$O:$O,'Row Index'!G65)="",IF(INDEX('RAW DATA'!$AB:$AB,'Row Index'!G65)="",INDEX('RAW DATA'!$L:$L,'Row Index'!G65),INDEX('RAW DATA'!$AB:$AB,'Row Index'!G65)),INDEX('RAW DATA'!$O:$O,'Row Index'!G65)))</f>
        <v>40.5713467694109</v>
      </c>
      <c r="H43" s="17" t="n">
        <f aca="false">IF('Row Index'!H65="","✗",IF(INDEX('RAW DATA'!$O:$O,'Row Index'!H65)="",IF(INDEX('RAW DATA'!$AB:$AB,'Row Index'!H65)="",INDEX('RAW DATA'!$L:$L,'Row Index'!H65),INDEX('RAW DATA'!$AB:$AB,'Row Index'!H65)),INDEX('RAW DATA'!$O:$O,'Row Index'!H65)))</f>
        <v>32.9625637179285</v>
      </c>
      <c r="I43" s="26" t="str">
        <f aca="false">IF('Row Index'!I65="","✗",IF(INDEX('RAW DATA'!$O:$O,'Row Index'!I65)="",IF(INDEX('RAW DATA'!$AB:$AB,'Row Index'!I65)="",INDEX('RAW DATA'!$L:$L,'Row Index'!I65),INDEX('RAW DATA'!$AB:$AB,'Row Index'!I65)),INDEX('RAW DATA'!$O:$O,'Row Index'!I65)))</f>
        <v>✗</v>
      </c>
      <c r="J43" s="17" t="n">
        <f aca="false">IF('Row Index'!J65="","✗",IF(INDEX('RAW DATA'!$O:$O,'Row Index'!J65)="",IF(INDEX('RAW DATA'!$AB:$AB,'Row Index'!J65)="",INDEX('RAW DATA'!$L:$L,'Row Index'!J65),INDEX('RAW DATA'!$AB:$AB,'Row Index'!J65)),INDEX('RAW DATA'!$O:$O,'Row Index'!J65)))</f>
        <v>36.1026313455846</v>
      </c>
      <c r="K43" s="17" t="n">
        <f aca="false">IF('Row Index'!K65="","✗",IF(INDEX('RAW DATA'!$O:$O,'Row Index'!K65)="",IF(INDEX('RAW DATA'!$AB:$AB,'Row Index'!K65)="",INDEX('RAW DATA'!$L:$L,'Row Index'!K65),INDEX('RAW DATA'!$AB:$AB,'Row Index'!K65)),INDEX('RAW DATA'!$O:$O,'Row Index'!K65)))</f>
        <v>35.3748598325276</v>
      </c>
      <c r="L43" s="17" t="n">
        <f aca="false">IF('Row Index'!L65="","✗",IF(INDEX('RAW DATA'!$O:$O,'Row Index'!L65)="",IF(INDEX('RAW DATA'!$AB:$AB,'Row Index'!L65)="",INDEX('RAW DATA'!$L:$L,'Row Index'!L65),INDEX('RAW DATA'!$AB:$AB,'Row Index'!L65)),INDEX('RAW DATA'!$O:$O,'Row Index'!L65)))</f>
        <v>35.9885651773694</v>
      </c>
      <c r="M43" s="17" t="n">
        <f aca="false">IF('Row Index'!M65="","✗",IF(INDEX('RAW DATA'!$O:$O,'Row Index'!M65)="",IF(INDEX('RAW DATA'!$AB:$AB,'Row Index'!M65)="",INDEX('RAW DATA'!$L:$L,'Row Index'!M65),INDEX('RAW DATA'!$AB:$AB,'Row Index'!M65)),INDEX('RAW DATA'!$O:$O,'Row Index'!M65)))</f>
        <v>37.1178718400886</v>
      </c>
      <c r="N43" s="17" t="n">
        <f aca="false">IF('Row Index'!N65="","✗",IF(INDEX('RAW DATA'!$O:$O,'Row Index'!N65)="",IF(INDEX('RAW DATA'!$AB:$AB,'Row Index'!N65)="",INDEX('RAW DATA'!$L:$L,'Row Index'!N65),INDEX('RAW DATA'!$AB:$AB,'Row Index'!N65)),INDEX('RAW DATA'!$O:$O,'Row Index'!N65)))</f>
        <v>34.9014901454866</v>
      </c>
      <c r="O43" s="17" t="n">
        <f aca="false">IF('Row Index'!O65="","✗",IF(INDEX('RAW DATA'!$O:$O,'Row Index'!O65)="",IF(INDEX('RAW DATA'!$AB:$AB,'Row Index'!O65)="",INDEX('RAW DATA'!$L:$L,'Row Index'!O65),INDEX('RAW DATA'!$AB:$AB,'Row Index'!O65)),INDEX('RAW DATA'!$O:$O,'Row Index'!O65)))</f>
        <v>35.7237548935806</v>
      </c>
      <c r="P43" s="17" t="n">
        <f aca="false">IF('Row Index'!P65="","✗",IF(INDEX('RAW DATA'!$O:$O,'Row Index'!P65)="",IF(INDEX('RAW DATA'!$AB:$AB,'Row Index'!P65)="",INDEX('RAW DATA'!$L:$L,'Row Index'!P65),INDEX('RAW DATA'!$AB:$AB,'Row Index'!P65)),INDEX('RAW DATA'!$O:$O,'Row Index'!P65)))</f>
        <v>35.4164342684863</v>
      </c>
      <c r="Q43" s="17" t="n">
        <f aca="false">IF('Row Index'!Q65="","✗",IF(INDEX('RAW DATA'!$O:$O,'Row Index'!Q65)="",IF(INDEX('RAW DATA'!$AB:$AB,'Row Index'!Q65)="",INDEX('RAW DATA'!$L:$L,'Row Index'!Q65),INDEX('RAW DATA'!$AB:$AB,'Row Index'!Q65)),INDEX('RAW DATA'!$O:$O,'Row Index'!Q65)))</f>
        <v>36.3388532222206</v>
      </c>
      <c r="R43" s="17" t="n">
        <f aca="false">IF('Row Index'!R65="","✗",IF(INDEX('RAW DATA'!$O:$O,'Row Index'!R65)="",IF(INDEX('RAW DATA'!$AB:$AB,'Row Index'!R65)="",INDEX('RAW DATA'!$L:$L,'Row Index'!R65),INDEX('RAW DATA'!$AB:$AB,'Row Index'!R65)),INDEX('RAW DATA'!$O:$O,'Row Index'!R65)))</f>
        <v>36.5957340188896</v>
      </c>
      <c r="S43" s="17" t="n">
        <f aca="false">IF('Row Index'!S65="","✗",IF(INDEX('RAW DATA'!$O:$O,'Row Index'!S65)="",IF(INDEX('RAW DATA'!$AB:$AB,'Row Index'!S65)="",INDEX('RAW DATA'!$L:$L,'Row Index'!S65),INDEX('RAW DATA'!$AB:$AB,'Row Index'!S65)),INDEX('RAW DATA'!$O:$O,'Row Index'!S65)))</f>
        <v>36.0523777792595</v>
      </c>
      <c r="T43" s="17" t="n">
        <f aca="false">IF('Row Index'!T65="","✗",IF(INDEX('RAW DATA'!$O:$O,'Row Index'!T65)="",IF(INDEX('RAW DATA'!$AB:$AB,'Row Index'!T65)="",INDEX('RAW DATA'!$L:$L,'Row Index'!T65),INDEX('RAW DATA'!$AB:$AB,'Row Index'!T65)),INDEX('RAW DATA'!$O:$O,'Row Index'!T65)))</f>
        <v>36.5982899528158</v>
      </c>
      <c r="U43" s="17" t="n">
        <f aca="false">IF('Row Index'!U65="","✗",IF(INDEX('RAW DATA'!$O:$O,'Row Index'!U65)="",IF(INDEX('RAW DATA'!$AB:$AB,'Row Index'!U65)="",INDEX('RAW DATA'!$L:$L,'Row Index'!U65),INDEX('RAW DATA'!$AB:$AB,'Row Index'!U65)),INDEX('RAW DATA'!$O:$O,'Row Index'!U65)))</f>
        <v>37.6475865321485</v>
      </c>
      <c r="V43" s="17" t="n">
        <f aca="false">IF('Row Index'!V65="","✗",IF(INDEX('RAW DATA'!$O:$O,'Row Index'!V65)="",IF(INDEX('RAW DATA'!$AB:$AB,'Row Index'!V65)="",INDEX('RAW DATA'!$L:$L,'Row Index'!V65),INDEX('RAW DATA'!$AB:$AB,'Row Index'!V65)),INDEX('RAW DATA'!$O:$O,'Row Index'!V65)))</f>
        <v>37.7940240837291</v>
      </c>
      <c r="W43" s="17" t="n">
        <f aca="false">IF('Row Index'!W65="","✗",IF(INDEX('RAW DATA'!$O:$O,'Row Index'!W65)="",IF(INDEX('RAW DATA'!$AB:$AB,'Row Index'!W65)="",INDEX('RAW DATA'!$L:$L,'Row Index'!W65),INDEX('RAW DATA'!$AB:$AB,'Row Index'!W65)),INDEX('RAW DATA'!$O:$O,'Row Index'!W65)))</f>
        <v>38.7384455668047</v>
      </c>
      <c r="X43" s="17" t="n">
        <f aca="false">IF('Row Index'!X65="","✗",IF(INDEX('RAW DATA'!$O:$O,'Row Index'!X65)="",IF(INDEX('RAW DATA'!$AB:$AB,'Row Index'!X65)="",INDEX('RAW DATA'!$L:$L,'Row Index'!X65),INDEX('RAW DATA'!$AB:$AB,'Row Index'!X65)),INDEX('RAW DATA'!$O:$O,'Row Index'!X65)))</f>
        <v>37.5614274598179</v>
      </c>
      <c r="Y43" s="17" t="n">
        <f aca="false">IF('Row Index'!Y65="","✗",IF(INDEX('RAW DATA'!$O:$O,'Row Index'!Y65)="",IF(INDEX('RAW DATA'!$AB:$AB,'Row Index'!Y65)="",INDEX('RAW DATA'!$L:$L,'Row Index'!Y65),INDEX('RAW DATA'!$AB:$AB,'Row Index'!Y65)),INDEX('RAW DATA'!$O:$O,'Row Index'!Y65)))</f>
        <v>38.0745083902542</v>
      </c>
      <c r="Z43" s="18" t="n">
        <f aca="false">IF('Row Index'!Z65="","✗",IF(INDEX('RAW DATA'!$O:$O,'Row Index'!Z65)="",IF(INDEX('RAW DATA'!$AB:$AB,'Row Index'!Z65)="",INDEX('RAW DATA'!$L:$L,'Row Index'!Z65),INDEX('RAW DATA'!$AB:$AB,'Row Index'!Z65)),INDEX('RAW DATA'!$O:$O,'Row Index'!Z65)))</f>
        <v>37.1842707337385</v>
      </c>
      <c r="AA43" s="19" t="str">
        <f aca="false">IF('Row Index'!AA65="","⏳",IF(INDEX('RAW DATA'!$O:$O,'Row Index'!AA65)="",IF(INDEX('RAW DATA'!$AB:$AB,'Row Index'!AA65)="",INDEX('RAW DATA'!$L:$L,'Row Index'!AA65),INDEX('RAW DATA'!$AB:$AB,'Row Index'!AA65)),INDEX('RAW DATA'!$O:$O,'Row Index'!AA65)))</f>
        <v>⏳</v>
      </c>
      <c r="AB43" s="17" t="n">
        <f aca="false">IF('Row Index'!AB65="","✗",IF(INDEX('RAW DATA'!$O:$O,'Row Index'!AB65)="",IF(INDEX('RAW DATA'!$AB:$AB,'Row Index'!AB65)="",INDEX('RAW DATA'!$L:$L,'Row Index'!AB65),INDEX('RAW DATA'!$AB:$AB,'Row Index'!AB65)),INDEX('RAW DATA'!$O:$O,'Row Index'!AB65)))</f>
        <v>38.0426916971799</v>
      </c>
      <c r="AC43" s="37" t="n">
        <f aca="false">IF('Row Index'!AC65="","✗",IF(INDEX('RAW DATA'!$O:$O,'Row Index'!AC65)="",IF(INDEX('RAW DATA'!$AB:$AB,'Row Index'!AC65)="",INDEX('RAW DATA'!$L:$L,'Row Index'!AC65),INDEX('RAW DATA'!$AB:$AB,'Row Index'!AC65)),INDEX('RAW DATA'!$O:$O,'Row Index'!AC65)))</f>
        <v>39.8931676630345</v>
      </c>
      <c r="AD43" s="17" t="n">
        <f aca="false">IF('Row Index'!AD65="","✗",IF(INDEX('RAW DATA'!$O:$O,'Row Index'!AD65)="",IF(INDEX('RAW DATA'!$AB:$AB,'Row Index'!AD65)="",INDEX('RAW DATA'!$L:$L,'Row Index'!AD65),INDEX('RAW DATA'!$AB:$AB,'Row Index'!AD65)),INDEX('RAW DATA'!$O:$O,'Row Index'!AD65)))</f>
        <v>39.0664584546699</v>
      </c>
      <c r="AE43" s="17" t="n">
        <f aca="false">IF('Row Index'!AE65="","✗",IF(INDEX('RAW DATA'!$O:$O,'Row Index'!AE65)="",IF(INDEX('RAW DATA'!$AB:$AB,'Row Index'!AE65)="",INDEX('RAW DATA'!$L:$L,'Row Index'!AE65),INDEX('RAW DATA'!$AB:$AB,'Row Index'!AE65)),INDEX('RAW DATA'!$O:$O,'Row Index'!AE65)))</f>
        <v>39.9025245266896</v>
      </c>
      <c r="AF43" s="17" t="n">
        <f aca="false">IF('Row Index'!AF65="","✗",IF(INDEX('RAW DATA'!$O:$O,'Row Index'!AF65)="",IF(INDEX('RAW DATA'!$AB:$AB,'Row Index'!AF65)="",INDEX('RAW DATA'!$L:$L,'Row Index'!AF65),INDEX('RAW DATA'!$AB:$AB,'Row Index'!AF65)),INDEX('RAW DATA'!$O:$O,'Row Index'!AF65)))</f>
        <v>41.8332836951577</v>
      </c>
      <c r="AG43" s="17" t="n">
        <f aca="false">IF('Row Index'!AG65="","✗",IF(INDEX('RAW DATA'!$O:$O,'Row Index'!AG65)="",IF(INDEX('RAW DATA'!$AB:$AB,'Row Index'!AG65)="",INDEX('RAW DATA'!$L:$L,'Row Index'!AG65),INDEX('RAW DATA'!$AB:$AB,'Row Index'!AG65)),INDEX('RAW DATA'!$O:$O,'Row Index'!AG65)))</f>
        <v>43.3989301453904</v>
      </c>
      <c r="AH43" s="17" t="n">
        <f aca="false">IF('Row Index'!AH65="","✗",IF(INDEX('RAW DATA'!$O:$O,'Row Index'!AH65)="",IF(INDEX('RAW DATA'!$AB:$AB,'Row Index'!AH65)="",INDEX('RAW DATA'!$L:$L,'Row Index'!AH65),INDEX('RAW DATA'!$AB:$AB,'Row Index'!AH65)),INDEX('RAW DATA'!$O:$O,'Row Index'!AH65)))</f>
        <v>43.0511445392485</v>
      </c>
      <c r="AI43" s="17" t="n">
        <f aca="false">IF('Row Index'!AI65="","✗",IF(INDEX('RAW DATA'!$O:$O,'Row Index'!AI65)="",IF(INDEX('RAW DATA'!$AB:$AB,'Row Index'!AI65)="",INDEX('RAW DATA'!$L:$L,'Row Index'!AI65),INDEX('RAW DATA'!$AB:$AB,'Row Index'!AI65)),INDEX('RAW DATA'!$O:$O,'Row Index'!AI65)))</f>
        <v>45.3003302797894</v>
      </c>
      <c r="AJ43" s="17" t="n">
        <f aca="false">IF('Row Index'!AJ65="","✗",IF(INDEX('RAW DATA'!$O:$O,'Row Index'!AJ65)="",IF(INDEX('RAW DATA'!$AB:$AB,'Row Index'!AJ65)="",INDEX('RAW DATA'!$L:$L,'Row Index'!AJ65),INDEX('RAW DATA'!$AB:$AB,'Row Index'!AJ65)),INDEX('RAW DATA'!$O:$O,'Row Index'!AJ65)))</f>
        <v>44.6834617811703</v>
      </c>
      <c r="AK43" s="17" t="n">
        <f aca="false">IF('Row Index'!AK65="","✗",IF(INDEX('RAW DATA'!$O:$O,'Row Index'!AK65)="",IF(INDEX('RAW DATA'!$AB:$AB,'Row Index'!AK65)="",INDEX('RAW DATA'!$L:$L,'Row Index'!AK65),INDEX('RAW DATA'!$AB:$AB,'Row Index'!AK65)),INDEX('RAW DATA'!$O:$O,'Row Index'!AK65)))</f>
        <v>43.7231696774383</v>
      </c>
      <c r="AL43" s="17" t="n">
        <f aca="false">IF('Row Index'!AL65="","✗",IF(INDEX('RAW DATA'!$O:$O,'Row Index'!AL65)="",IF(INDEX('RAW DATA'!$AB:$AB,'Row Index'!AL65)="",INDEX('RAW DATA'!$L:$L,'Row Index'!AL65),INDEX('RAW DATA'!$AB:$AB,'Row Index'!AL65)),INDEX('RAW DATA'!$O:$O,'Row Index'!AL65)))</f>
        <v>48.1588819922291</v>
      </c>
      <c r="AM43" s="17" t="n">
        <f aca="false">IF('Row Index'!AM65="","✗",IF(INDEX('RAW DATA'!$O:$O,'Row Index'!AM65)="",IF(INDEX('RAW DATA'!$AB:$AB,'Row Index'!AM65)="",INDEX('RAW DATA'!$L:$L,'Row Index'!AM65),INDEX('RAW DATA'!$AB:$AB,'Row Index'!AM65)),INDEX('RAW DATA'!$O:$O,'Row Index'!AM65)))</f>
        <v>50.419130917742</v>
      </c>
      <c r="AN43" s="17" t="n">
        <f aca="false">IF('Row Index'!AN65="","✗",IF(INDEX('RAW DATA'!$O:$O,'Row Index'!AN65)="",IF(INDEX('RAW DATA'!$AB:$AB,'Row Index'!AN65)="",INDEX('RAW DATA'!$L:$L,'Row Index'!AN65),INDEX('RAW DATA'!$AB:$AB,'Row Index'!AN65)),INDEX('RAW DATA'!$O:$O,'Row Index'!AN65)))</f>
        <v>46.9938007942417</v>
      </c>
      <c r="AO43" s="17" t="n">
        <f aca="false">IF('Row Index'!AO65="","✗",IF(INDEX('RAW DATA'!$O:$O,'Row Index'!AO65)="",IF(INDEX('RAW DATA'!$AB:$AB,'Row Index'!AO65)="",INDEX('RAW DATA'!$L:$L,'Row Index'!AO65),INDEX('RAW DATA'!$AB:$AB,'Row Index'!AO65)),INDEX('RAW DATA'!$O:$O,'Row Index'!AO65)))</f>
        <v>50.2759875867303</v>
      </c>
      <c r="AP43" s="17" t="n">
        <f aca="false">IF('Row Index'!AP65="","✗",IF(INDEX('RAW DATA'!$O:$O,'Row Index'!AP65)="",IF(INDEX('RAW DATA'!$AB:$AB,'Row Index'!AP65)="",INDEX('RAW DATA'!$L:$L,'Row Index'!AP65),INDEX('RAW DATA'!$AB:$AB,'Row Index'!AP65)),INDEX('RAW DATA'!$O:$O,'Row Index'!AP65)))</f>
        <v>52.5145399871796</v>
      </c>
      <c r="AQ43" s="17" t="n">
        <f aca="false">IF('Row Index'!AQ65="","✗",IF(INDEX('RAW DATA'!$O:$O,'Row Index'!AQ65)="",IF(INDEX('RAW DATA'!$AB:$AB,'Row Index'!AQ65)="",INDEX('RAW DATA'!$L:$L,'Row Index'!AQ65),INDEX('RAW DATA'!$AB:$AB,'Row Index'!AQ65)),INDEX('RAW DATA'!$O:$O,'Row Index'!AQ65)))</f>
        <v>53.4215580054882</v>
      </c>
    </row>
    <row r="45" customFormat="false" ht="23.85" hidden="false" customHeight="false" outlineLevel="0" collapsed="false">
      <c r="A45" s="9" t="s">
        <v>5404</v>
      </c>
      <c r="B45" s="9" t="s">
        <v>5660</v>
      </c>
      <c r="C45" s="9" t="s">
        <v>147</v>
      </c>
      <c r="D45" s="9" t="s">
        <v>365</v>
      </c>
      <c r="E45" s="9" t="s">
        <v>497</v>
      </c>
      <c r="F45" s="9" t="s">
        <v>628</v>
      </c>
      <c r="G45" s="9" t="s">
        <v>763</v>
      </c>
      <c r="H45" s="9" t="s">
        <v>902</v>
      </c>
      <c r="I45" s="9" t="s">
        <v>1037</v>
      </c>
      <c r="J45" s="9" t="s">
        <v>1143</v>
      </c>
      <c r="K45" s="9" t="s">
        <v>1275</v>
      </c>
      <c r="L45" s="9" t="s">
        <v>1411</v>
      </c>
      <c r="M45" s="9" t="s">
        <v>1628</v>
      </c>
      <c r="N45" s="9" t="s">
        <v>1760</v>
      </c>
      <c r="O45" s="9" t="s">
        <v>1895</v>
      </c>
      <c r="P45" s="9" t="s">
        <v>2027</v>
      </c>
      <c r="Q45" s="9" t="s">
        <v>2154</v>
      </c>
      <c r="R45" s="9" t="s">
        <v>2285</v>
      </c>
      <c r="S45" s="9" t="s">
        <v>2413</v>
      </c>
      <c r="T45" s="9" t="s">
        <v>2544</v>
      </c>
      <c r="U45" s="9" t="s">
        <v>2676</v>
      </c>
      <c r="V45" s="9" t="s">
        <v>2806</v>
      </c>
      <c r="W45" s="9" t="s">
        <v>2933</v>
      </c>
      <c r="X45" s="9" t="s">
        <v>3066</v>
      </c>
      <c r="Y45" s="9" t="s">
        <v>3201</v>
      </c>
      <c r="Z45" s="9" t="s">
        <v>3330</v>
      </c>
      <c r="AA45" s="9" t="s">
        <v>5405</v>
      </c>
      <c r="AB45" s="9" t="s">
        <v>3465</v>
      </c>
      <c r="AC45" s="9" t="s">
        <v>3592</v>
      </c>
      <c r="AD45" s="9" t="s">
        <v>3719</v>
      </c>
      <c r="AE45" s="9" t="s">
        <v>3846</v>
      </c>
      <c r="AF45" s="9" t="s">
        <v>3975</v>
      </c>
      <c r="AG45" s="9" t="s">
        <v>4103</v>
      </c>
      <c r="AH45" s="9" t="s">
        <v>5406</v>
      </c>
      <c r="AI45" s="9" t="s">
        <v>4360</v>
      </c>
      <c r="AJ45" s="9" t="s">
        <v>4488</v>
      </c>
      <c r="AK45" s="9" t="s">
        <v>4617</v>
      </c>
      <c r="AL45" s="9" t="s">
        <v>4746</v>
      </c>
      <c r="AM45" s="9" t="s">
        <v>4855</v>
      </c>
      <c r="AN45" s="9" t="s">
        <v>4963</v>
      </c>
      <c r="AO45" s="9" t="s">
        <v>5072</v>
      </c>
      <c r="AP45" s="9" t="s">
        <v>5184</v>
      </c>
      <c r="AQ45" s="9" t="s">
        <v>5293</v>
      </c>
    </row>
    <row r="46" customFormat="false" ht="15" hidden="false" customHeight="false" outlineLevel="0" collapsed="false">
      <c r="A46" s="15" t="s">
        <v>361</v>
      </c>
      <c r="B46" s="16" t="s">
        <v>5660</v>
      </c>
      <c r="C46" s="17" t="n">
        <f aca="false">IF('Row Index'!C66="","✗",IF(INDEX('RAW DATA'!$O:$O,'Row Index'!C66)="",IF(INDEX('RAW DATA'!$AB:$AB,'Row Index'!C66)="",INDEX('RAW DATA'!$L:$L,'Row Index'!C66),INDEX('RAW DATA'!$AB:$AB,'Row Index'!C66)),INDEX('RAW DATA'!$O:$O,'Row Index'!C66)))</f>
        <v>42.6160361829897</v>
      </c>
      <c r="D46" s="17" t="n">
        <f aca="false">IF('Row Index'!D66="","✗",IF(INDEX('RAW DATA'!$O:$O,'Row Index'!D66)="",IF(INDEX('RAW DATA'!$AB:$AB,'Row Index'!D66)="",INDEX('RAW DATA'!$L:$L,'Row Index'!D66),INDEX('RAW DATA'!$AB:$AB,'Row Index'!D66)),INDEX('RAW DATA'!$O:$O,'Row Index'!D66)))</f>
        <v>37.3404905052261</v>
      </c>
      <c r="E46" s="17" t="n">
        <f aca="false">IF('Row Index'!E66="","✗",IF(INDEX('RAW DATA'!$O:$O,'Row Index'!E66)="",IF(INDEX('RAW DATA'!$AB:$AB,'Row Index'!E66)="",INDEX('RAW DATA'!$L:$L,'Row Index'!E66),INDEX('RAW DATA'!$AB:$AB,'Row Index'!E66)),INDEX('RAW DATA'!$O:$O,'Row Index'!E66)))</f>
        <v>42.6322480346162</v>
      </c>
      <c r="F46" s="17" t="n">
        <f aca="false">IF('Row Index'!F66="","✗",IF(INDEX('RAW DATA'!$O:$O,'Row Index'!F66)="",IF(INDEX('RAW DATA'!$AB:$AB,'Row Index'!F66)="",INDEX('RAW DATA'!$L:$L,'Row Index'!F66),INDEX('RAW DATA'!$AB:$AB,'Row Index'!F66)),INDEX('RAW DATA'!$O:$O,'Row Index'!F66)))</f>
        <v>43.2480674856469</v>
      </c>
      <c r="G46" s="17" t="n">
        <f aca="false">IF('Row Index'!G66="","✗",IF(INDEX('RAW DATA'!$O:$O,'Row Index'!G66)="",IF(INDEX('RAW DATA'!$AB:$AB,'Row Index'!G66)="",INDEX('RAW DATA'!$L:$L,'Row Index'!G66),INDEX('RAW DATA'!$AB:$AB,'Row Index'!G66)),INDEX('RAW DATA'!$O:$O,'Row Index'!G66)))</f>
        <v>44.0029306366503</v>
      </c>
      <c r="H46" s="17" t="n">
        <f aca="false">IF('Row Index'!H66="","✗",IF(INDEX('RAW DATA'!$O:$O,'Row Index'!H66)="",IF(INDEX('RAW DATA'!$AB:$AB,'Row Index'!H66)="",INDEX('RAW DATA'!$L:$L,'Row Index'!H66),INDEX('RAW DATA'!$AB:$AB,'Row Index'!H66)),INDEX('RAW DATA'!$O:$O,'Row Index'!H66)))</f>
        <v>33.1723626447004</v>
      </c>
      <c r="I46" s="26" t="str">
        <f aca="false">IF('Row Index'!I66="","✗",IF(INDEX('RAW DATA'!$O:$O,'Row Index'!I66)="",IF(INDEX('RAW DATA'!$AB:$AB,'Row Index'!I66)="",INDEX('RAW DATA'!$L:$L,'Row Index'!I66),INDEX('RAW DATA'!$AB:$AB,'Row Index'!I66)),INDEX('RAW DATA'!$O:$O,'Row Index'!I66)))</f>
        <v>✗</v>
      </c>
      <c r="J46" s="17" t="n">
        <f aca="false">IF('Row Index'!J66="","✗",IF(INDEX('RAW DATA'!$O:$O,'Row Index'!J66)="",IF(INDEX('RAW DATA'!$AB:$AB,'Row Index'!J66)="",INDEX('RAW DATA'!$L:$L,'Row Index'!J66),INDEX('RAW DATA'!$AB:$AB,'Row Index'!J66)),INDEX('RAW DATA'!$O:$O,'Row Index'!J66)))</f>
        <v>38.8936862121668</v>
      </c>
      <c r="K46" s="17" t="n">
        <f aca="false">IF('Row Index'!K66="","✗",IF(INDEX('RAW DATA'!$O:$O,'Row Index'!K66)="",IF(INDEX('RAW DATA'!$AB:$AB,'Row Index'!K66)="",INDEX('RAW DATA'!$L:$L,'Row Index'!K66),INDEX('RAW DATA'!$AB:$AB,'Row Index'!K66)),INDEX('RAW DATA'!$O:$O,'Row Index'!K66)))</f>
        <v>39.0971431541629</v>
      </c>
      <c r="L46" s="17" t="n">
        <f aca="false">IF('Row Index'!L66="","✗",IF(INDEX('RAW DATA'!$O:$O,'Row Index'!L66)="",IF(INDEX('RAW DATA'!$AB:$AB,'Row Index'!L66)="",INDEX('RAW DATA'!$L:$L,'Row Index'!L66),INDEX('RAW DATA'!$AB:$AB,'Row Index'!L66)),INDEX('RAW DATA'!$O:$O,'Row Index'!L66)))</f>
        <v>36.1989331809128</v>
      </c>
      <c r="M46" s="17" t="n">
        <f aca="false">IF('Row Index'!M66="","✗",IF(INDEX('RAW DATA'!$O:$O,'Row Index'!M66)="",IF(INDEX('RAW DATA'!$AB:$AB,'Row Index'!M66)="",INDEX('RAW DATA'!$L:$L,'Row Index'!M66),INDEX('RAW DATA'!$AB:$AB,'Row Index'!M66)),INDEX('RAW DATA'!$O:$O,'Row Index'!M66)))</f>
        <v>39.3628536986648</v>
      </c>
      <c r="N46" s="17" t="n">
        <f aca="false">IF('Row Index'!N66="","✗",IF(INDEX('RAW DATA'!$O:$O,'Row Index'!N66)="",IF(INDEX('RAW DATA'!$AB:$AB,'Row Index'!N66)="",INDEX('RAW DATA'!$L:$L,'Row Index'!N66),INDEX('RAW DATA'!$AB:$AB,'Row Index'!N66)),INDEX('RAW DATA'!$O:$O,'Row Index'!N66)))</f>
        <v>36.2633666137328</v>
      </c>
      <c r="O46" s="17" t="n">
        <f aca="false">IF('Row Index'!O66="","✗",IF(INDEX('RAW DATA'!$O:$O,'Row Index'!O66)="",IF(INDEX('RAW DATA'!$AB:$AB,'Row Index'!O66)="",INDEX('RAW DATA'!$L:$L,'Row Index'!O66),INDEX('RAW DATA'!$AB:$AB,'Row Index'!O66)),INDEX('RAW DATA'!$O:$O,'Row Index'!O66)))</f>
        <v>37.699729843363</v>
      </c>
      <c r="P46" s="17" t="n">
        <f aca="false">IF('Row Index'!P66="","✗",IF(INDEX('RAW DATA'!$O:$O,'Row Index'!P66)="",IF(INDEX('RAW DATA'!$AB:$AB,'Row Index'!P66)="",INDEX('RAW DATA'!$L:$L,'Row Index'!P66),INDEX('RAW DATA'!$AB:$AB,'Row Index'!P66)),INDEX('RAW DATA'!$O:$O,'Row Index'!P66)))</f>
        <v>35.6236068196155</v>
      </c>
      <c r="Q46" s="17" t="n">
        <f aca="false">IF('Row Index'!Q66="","✗",IF(INDEX('RAW DATA'!$O:$O,'Row Index'!Q66)="",IF(INDEX('RAW DATA'!$AB:$AB,'Row Index'!Q66)="",INDEX('RAW DATA'!$L:$L,'Row Index'!Q66),INDEX('RAW DATA'!$AB:$AB,'Row Index'!Q66)),INDEX('RAW DATA'!$O:$O,'Row Index'!Q66)))</f>
        <v>38.7714965966077</v>
      </c>
      <c r="R46" s="17" t="n">
        <f aca="false">IF('Row Index'!R66="","✗",IF(INDEX('RAW DATA'!$O:$O,'Row Index'!R66)="",IF(INDEX('RAW DATA'!$AB:$AB,'Row Index'!R66)="",INDEX('RAW DATA'!$L:$L,'Row Index'!R66),INDEX('RAW DATA'!$AB:$AB,'Row Index'!R66)),INDEX('RAW DATA'!$O:$O,'Row Index'!R66)))</f>
        <v>38.9443658627973</v>
      </c>
      <c r="S46" s="17" t="n">
        <f aca="false">IF('Row Index'!S66="","✗",IF(INDEX('RAW DATA'!$O:$O,'Row Index'!S66)="",IF(INDEX('RAW DATA'!$AB:$AB,'Row Index'!S66)="",INDEX('RAW DATA'!$L:$L,'Row Index'!S66),INDEX('RAW DATA'!$AB:$AB,'Row Index'!S66)),INDEX('RAW DATA'!$O:$O,'Row Index'!S66)))</f>
        <v>39.6579889241116</v>
      </c>
      <c r="T46" s="17" t="n">
        <f aca="false">IF('Row Index'!T66="","✗",IF(INDEX('RAW DATA'!$O:$O,'Row Index'!T66)="",IF(INDEX('RAW DATA'!$AB:$AB,'Row Index'!T66)="",INDEX('RAW DATA'!$L:$L,'Row Index'!T66),INDEX('RAW DATA'!$AB:$AB,'Row Index'!T66)),INDEX('RAW DATA'!$O:$O,'Row Index'!T66)))</f>
        <v>38.3653050964459</v>
      </c>
      <c r="U46" s="17" t="n">
        <f aca="false">IF('Row Index'!U66="","✗",IF(INDEX('RAW DATA'!$O:$O,'Row Index'!U66)="",IF(INDEX('RAW DATA'!$AB:$AB,'Row Index'!U66)="",INDEX('RAW DATA'!$L:$L,'Row Index'!U66),INDEX('RAW DATA'!$AB:$AB,'Row Index'!U66)),INDEX('RAW DATA'!$O:$O,'Row Index'!U66)))</f>
        <v>39.4577592529773</v>
      </c>
      <c r="V46" s="17" t="n">
        <f aca="false">IF('Row Index'!V66="","✗",IF(INDEX('RAW DATA'!$O:$O,'Row Index'!V66)="",IF(INDEX('RAW DATA'!$AB:$AB,'Row Index'!V66)="",INDEX('RAW DATA'!$L:$L,'Row Index'!V66),INDEX('RAW DATA'!$AB:$AB,'Row Index'!V66)),INDEX('RAW DATA'!$O:$O,'Row Index'!V66)))</f>
        <v>40.5491003749671</v>
      </c>
      <c r="W46" s="17" t="n">
        <f aca="false">IF('Row Index'!W66="","✗",IF(INDEX('RAW DATA'!$O:$O,'Row Index'!W66)="",IF(INDEX('RAW DATA'!$AB:$AB,'Row Index'!W66)="",INDEX('RAW DATA'!$L:$L,'Row Index'!W66),INDEX('RAW DATA'!$AB:$AB,'Row Index'!W66)),INDEX('RAW DATA'!$O:$O,'Row Index'!W66)))</f>
        <v>40.4675766958218</v>
      </c>
      <c r="X46" s="17" t="n">
        <f aca="false">IF('Row Index'!X66="","✗",IF(INDEX('RAW DATA'!$O:$O,'Row Index'!X66)="",IF(INDEX('RAW DATA'!$AB:$AB,'Row Index'!X66)="",INDEX('RAW DATA'!$L:$L,'Row Index'!X66),INDEX('RAW DATA'!$AB:$AB,'Row Index'!X66)),INDEX('RAW DATA'!$O:$O,'Row Index'!X66)))</f>
        <v>42.2232009846069</v>
      </c>
      <c r="Y46" s="17" t="n">
        <f aca="false">IF('Row Index'!Y66="","✗",IF(INDEX('RAW DATA'!$O:$O,'Row Index'!Y66)="",IF(INDEX('RAW DATA'!$AB:$AB,'Row Index'!Y66)="",INDEX('RAW DATA'!$L:$L,'Row Index'!Y66),INDEX('RAW DATA'!$AB:$AB,'Row Index'!Y66)),INDEX('RAW DATA'!$O:$O,'Row Index'!Y66)))</f>
        <v>41.6068262894911</v>
      </c>
      <c r="Z46" s="18" t="n">
        <f aca="false">IF('Row Index'!Z66="","✗",IF(INDEX('RAW DATA'!$O:$O,'Row Index'!Z66)="",IF(INDEX('RAW DATA'!$AB:$AB,'Row Index'!Z66)="",INDEX('RAW DATA'!$L:$L,'Row Index'!Z66),INDEX('RAW DATA'!$AB:$AB,'Row Index'!Z66)),INDEX('RAW DATA'!$O:$O,'Row Index'!Z66)))</f>
        <v>41.1029410665828</v>
      </c>
      <c r="AA46" s="19" t="str">
        <f aca="false">IF('Row Index'!AA66="","⏳",IF(INDEX('RAW DATA'!$O:$O,'Row Index'!AA66)="",IF(INDEX('RAW DATA'!$AB:$AB,'Row Index'!AA66)="",INDEX('RAW DATA'!$L:$L,'Row Index'!AA66),INDEX('RAW DATA'!$AB:$AB,'Row Index'!AA66)),INDEX('RAW DATA'!$O:$O,'Row Index'!AA66)))</f>
        <v>⏳</v>
      </c>
      <c r="AB46" s="17" t="n">
        <f aca="false">IF('Row Index'!AB66="","✗",IF(INDEX('RAW DATA'!$O:$O,'Row Index'!AB66)="",IF(INDEX('RAW DATA'!$AB:$AB,'Row Index'!AB66)="",INDEX('RAW DATA'!$L:$L,'Row Index'!AB66),INDEX('RAW DATA'!$AB:$AB,'Row Index'!AB66)),INDEX('RAW DATA'!$O:$O,'Row Index'!AB66)))</f>
        <v>41.5998449309322</v>
      </c>
      <c r="AC46" s="17" t="n">
        <f aca="false">IF('Row Index'!AC66="","✗",IF(INDEX('RAW DATA'!$O:$O,'Row Index'!AC66)="",IF(INDEX('RAW DATA'!$AB:$AB,'Row Index'!AC66)="",INDEX('RAW DATA'!$L:$L,'Row Index'!AC66),INDEX('RAW DATA'!$AB:$AB,'Row Index'!AC66)),INDEX('RAW DATA'!$O:$O,'Row Index'!AC66)))</f>
        <v>45.5754430735916</v>
      </c>
      <c r="AD46" s="17" t="n">
        <f aca="false">IF('Row Index'!AD66="","✗",IF(INDEX('RAW DATA'!$O:$O,'Row Index'!AD66)="",IF(INDEX('RAW DATA'!$AB:$AB,'Row Index'!AD66)="",INDEX('RAW DATA'!$L:$L,'Row Index'!AD66),INDEX('RAW DATA'!$AB:$AB,'Row Index'!AD66)),INDEX('RAW DATA'!$O:$O,'Row Index'!AD66)))</f>
        <v>42.8915194257616</v>
      </c>
      <c r="AE46" s="17" t="n">
        <f aca="false">IF('Row Index'!AE66="","✗",IF(INDEX('RAW DATA'!$O:$O,'Row Index'!AE66)="",IF(INDEX('RAW DATA'!$AB:$AB,'Row Index'!AE66)="",INDEX('RAW DATA'!$L:$L,'Row Index'!AE66),INDEX('RAW DATA'!$AB:$AB,'Row Index'!AE66)),INDEX('RAW DATA'!$O:$O,'Row Index'!AE66)))</f>
        <v>43.9411386857148</v>
      </c>
      <c r="AF46" s="17" t="n">
        <f aca="false">IF('Row Index'!AF66="","✗",IF(INDEX('RAW DATA'!$O:$O,'Row Index'!AF66)="",IF(INDEX('RAW DATA'!$AB:$AB,'Row Index'!AF66)="",INDEX('RAW DATA'!$L:$L,'Row Index'!AF66),INDEX('RAW DATA'!$AB:$AB,'Row Index'!AF66)),INDEX('RAW DATA'!$O:$O,'Row Index'!AF66)))</f>
        <v>45.8148459972168</v>
      </c>
      <c r="AG46" s="17" t="n">
        <f aca="false">IF('Row Index'!AG66="","✗",IF(INDEX('RAW DATA'!$O:$O,'Row Index'!AG66)="",IF(INDEX('RAW DATA'!$AB:$AB,'Row Index'!AG66)="",INDEX('RAW DATA'!$L:$L,'Row Index'!AG66),INDEX('RAW DATA'!$AB:$AB,'Row Index'!AG66)),INDEX('RAW DATA'!$O:$O,'Row Index'!AG66)))</f>
        <v>48.0753091930855</v>
      </c>
      <c r="AH46" s="17" t="n">
        <f aca="false">IF('Row Index'!AH66="","✗",IF(INDEX('RAW DATA'!$O:$O,'Row Index'!AH66)="",IF(INDEX('RAW DATA'!$AB:$AB,'Row Index'!AH66)="",INDEX('RAW DATA'!$L:$L,'Row Index'!AH66),INDEX('RAW DATA'!$AB:$AB,'Row Index'!AH66)),INDEX('RAW DATA'!$O:$O,'Row Index'!AH66)))</f>
        <v>46.7478449313928</v>
      </c>
      <c r="AI46" s="17" t="n">
        <f aca="false">IF('Row Index'!AI66="","✗",IF(INDEX('RAW DATA'!$O:$O,'Row Index'!AI66)="",IF(INDEX('RAW DATA'!$AB:$AB,'Row Index'!AI66)="",INDEX('RAW DATA'!$L:$L,'Row Index'!AI66),INDEX('RAW DATA'!$AB:$AB,'Row Index'!AI66)),INDEX('RAW DATA'!$O:$O,'Row Index'!AI66)))</f>
        <v>47.1966065820783</v>
      </c>
      <c r="AJ46" s="17" t="n">
        <f aca="false">IF('Row Index'!AJ66="","✗",IF(INDEX('RAW DATA'!$O:$O,'Row Index'!AJ66)="",IF(INDEX('RAW DATA'!$AB:$AB,'Row Index'!AJ66)="",INDEX('RAW DATA'!$L:$L,'Row Index'!AJ66),INDEX('RAW DATA'!$AB:$AB,'Row Index'!AJ66)),INDEX('RAW DATA'!$O:$O,'Row Index'!AJ66)))</f>
        <v>48.579883626336</v>
      </c>
      <c r="AK46" s="17" t="n">
        <f aca="false">IF('Row Index'!AK66="","✗",IF(INDEX('RAW DATA'!$O:$O,'Row Index'!AK66)="",IF(INDEX('RAW DATA'!$AB:$AB,'Row Index'!AK66)="",INDEX('RAW DATA'!$L:$L,'Row Index'!AK66),INDEX('RAW DATA'!$AB:$AB,'Row Index'!AK66)),INDEX('RAW DATA'!$O:$O,'Row Index'!AK66)))</f>
        <v>50.5080914055101</v>
      </c>
      <c r="AL46" s="17" t="n">
        <f aca="false">IF('Row Index'!AL66="","✗",IF(INDEX('RAW DATA'!$O:$O,'Row Index'!AL66)="",IF(INDEX('RAW DATA'!$AB:$AB,'Row Index'!AL66)="",INDEX('RAW DATA'!$L:$L,'Row Index'!AL66),INDEX('RAW DATA'!$AB:$AB,'Row Index'!AL66)),INDEX('RAW DATA'!$O:$O,'Row Index'!AL66)))</f>
        <v>50.3548887987783</v>
      </c>
      <c r="AM46" s="17" t="n">
        <f aca="false">IF('Row Index'!AM66="","✗",IF(INDEX('RAW DATA'!$O:$O,'Row Index'!AM66)="",IF(INDEX('RAW DATA'!$AB:$AB,'Row Index'!AM66)="",INDEX('RAW DATA'!$L:$L,'Row Index'!AM66),INDEX('RAW DATA'!$AB:$AB,'Row Index'!AM66)),INDEX('RAW DATA'!$O:$O,'Row Index'!AM66)))</f>
        <v>52.2925444233391</v>
      </c>
      <c r="AN46" s="17" t="n">
        <f aca="false">IF('Row Index'!AN66="","✗",IF(INDEX('RAW DATA'!$O:$O,'Row Index'!AN66)="",IF(INDEX('RAW DATA'!$AB:$AB,'Row Index'!AN66)="",INDEX('RAW DATA'!$L:$L,'Row Index'!AN66),INDEX('RAW DATA'!$AB:$AB,'Row Index'!AN66)),INDEX('RAW DATA'!$O:$O,'Row Index'!AN66)))</f>
        <v>50.2180762587161</v>
      </c>
      <c r="AO46" s="17" t="n">
        <f aca="false">IF('Row Index'!AO66="","✗",IF(INDEX('RAW DATA'!$O:$O,'Row Index'!AO66)="",IF(INDEX('RAW DATA'!$AB:$AB,'Row Index'!AO66)="",INDEX('RAW DATA'!$L:$L,'Row Index'!AO66),INDEX('RAW DATA'!$AB:$AB,'Row Index'!AO66)),INDEX('RAW DATA'!$O:$O,'Row Index'!AO66)))</f>
        <v>52.2748071968366</v>
      </c>
      <c r="AP46" s="17" t="n">
        <f aca="false">IF('Row Index'!AP66="","✗",IF(INDEX('RAW DATA'!$O:$O,'Row Index'!AP66)="",IF(INDEX('RAW DATA'!$AB:$AB,'Row Index'!AP66)="",INDEX('RAW DATA'!$L:$L,'Row Index'!AP66),INDEX('RAW DATA'!$AB:$AB,'Row Index'!AP66)),INDEX('RAW DATA'!$O:$O,'Row Index'!AP66)))</f>
        <v>57.1372633074013</v>
      </c>
      <c r="AQ46" s="17" t="n">
        <f aca="false">IF('Row Index'!AQ66="","✗",IF(INDEX('RAW DATA'!$O:$O,'Row Index'!AQ66)="",IF(INDEX('RAW DATA'!$AB:$AB,'Row Index'!AQ66)="",INDEX('RAW DATA'!$L:$L,'Row Index'!AQ66),INDEX('RAW DATA'!$AB:$AB,'Row Index'!AQ66)),INDEX('RAW DATA'!$O:$O,'Row Index'!AQ66)))</f>
        <v>59.505399851895</v>
      </c>
    </row>
    <row r="49" customFormat="false" ht="15" hidden="false" customHeight="false" outlineLevel="0" collapsed="false">
      <c r="A49" s="3" t="s">
        <v>5408</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row>
    <row r="50" customFormat="false" ht="35.05" hidden="false" customHeight="false" outlineLevel="0" collapsed="false">
      <c r="A50" s="9" t="s">
        <v>5404</v>
      </c>
      <c r="B50" s="9" t="s">
        <v>5657</v>
      </c>
      <c r="C50" s="9" t="s">
        <v>147</v>
      </c>
      <c r="D50" s="9" t="s">
        <v>365</v>
      </c>
      <c r="E50" s="9" t="s">
        <v>497</v>
      </c>
      <c r="F50" s="9" t="s">
        <v>628</v>
      </c>
      <c r="G50" s="9" t="s">
        <v>763</v>
      </c>
      <c r="H50" s="9" t="s">
        <v>902</v>
      </c>
      <c r="I50" s="9" t="s">
        <v>1037</v>
      </c>
      <c r="J50" s="9" t="s">
        <v>1143</v>
      </c>
      <c r="K50" s="9" t="s">
        <v>1275</v>
      </c>
      <c r="L50" s="9" t="s">
        <v>1411</v>
      </c>
      <c r="M50" s="9" t="s">
        <v>1628</v>
      </c>
      <c r="N50" s="9" t="s">
        <v>1760</v>
      </c>
      <c r="O50" s="9" t="s">
        <v>1895</v>
      </c>
      <c r="P50" s="9" t="s">
        <v>2027</v>
      </c>
      <c r="Q50" s="9" t="s">
        <v>2154</v>
      </c>
      <c r="R50" s="9" t="s">
        <v>2285</v>
      </c>
      <c r="S50" s="9" t="s">
        <v>2413</v>
      </c>
      <c r="T50" s="9" t="s">
        <v>2544</v>
      </c>
      <c r="U50" s="9" t="s">
        <v>2676</v>
      </c>
      <c r="V50" s="9" t="s">
        <v>2806</v>
      </c>
      <c r="W50" s="9" t="s">
        <v>2933</v>
      </c>
      <c r="X50" s="9" t="s">
        <v>3066</v>
      </c>
      <c r="Y50" s="9" t="s">
        <v>3201</v>
      </c>
      <c r="Z50" s="9" t="s">
        <v>3330</v>
      </c>
      <c r="AA50" s="9" t="s">
        <v>5405</v>
      </c>
      <c r="AB50" s="9" t="s">
        <v>3465</v>
      </c>
      <c r="AC50" s="9" t="s">
        <v>3592</v>
      </c>
      <c r="AD50" s="9" t="s">
        <v>3719</v>
      </c>
      <c r="AE50" s="9" t="s">
        <v>3846</v>
      </c>
      <c r="AF50" s="9" t="s">
        <v>3975</v>
      </c>
      <c r="AG50" s="9" t="s">
        <v>4103</v>
      </c>
      <c r="AH50" s="9" t="s">
        <v>5406</v>
      </c>
      <c r="AI50" s="9" t="s">
        <v>4360</v>
      </c>
      <c r="AJ50" s="9" t="s">
        <v>4488</v>
      </c>
      <c r="AK50" s="9" t="s">
        <v>4617</v>
      </c>
      <c r="AL50" s="9" t="s">
        <v>4746</v>
      </c>
      <c r="AM50" s="9" t="s">
        <v>4855</v>
      </c>
      <c r="AN50" s="9" t="s">
        <v>4963</v>
      </c>
      <c r="AO50" s="9" t="s">
        <v>5072</v>
      </c>
      <c r="AP50" s="9" t="s">
        <v>5184</v>
      </c>
      <c r="AQ50" s="9" t="s">
        <v>5293</v>
      </c>
    </row>
    <row r="51" customFormat="false" ht="15" hidden="false" customHeight="false" outlineLevel="0" collapsed="false">
      <c r="A51" s="32" t="s">
        <v>322</v>
      </c>
      <c r="B51" s="33" t="s">
        <v>5657</v>
      </c>
      <c r="C51" s="17" t="n">
        <f aca="false">IF('Row Index'!C55="","✗",IF(INDEX('RAW DATA'!$P:$P,'Row Index'!C55)="",IF(INDEX('RAW DATA'!$AC:$AC,'Row Index'!C55)="",INDEX('RAW DATA'!$L:$L,'Row Index'!C55),INDEX('RAW DATA'!$AC:$AC,'Row Index'!C55)),INDEX('RAW DATA'!$P:$P,'Row Index'!C55)))</f>
        <v>56.3327356703141</v>
      </c>
      <c r="D51" s="17" t="n">
        <f aca="false">IF('Row Index'!D55="","✗",IF(INDEX('RAW DATA'!$P:$P,'Row Index'!D55)="",IF(INDEX('RAW DATA'!$AC:$AC,'Row Index'!D55)="",INDEX('RAW DATA'!$L:$L,'Row Index'!D55),INDEX('RAW DATA'!$AC:$AC,'Row Index'!D55)),INDEX('RAW DATA'!$P:$P,'Row Index'!D55)))</f>
        <v>49.6351163388803</v>
      </c>
      <c r="E51" s="17" t="n">
        <f aca="false">IF('Row Index'!E55="","✗",IF(INDEX('RAW DATA'!$P:$P,'Row Index'!E55)="",IF(INDEX('RAW DATA'!$AC:$AC,'Row Index'!E55)="",INDEX('RAW DATA'!$L:$L,'Row Index'!E55),INDEX('RAW DATA'!$AC:$AC,'Row Index'!E55)),INDEX('RAW DATA'!$P:$P,'Row Index'!E55)))</f>
        <v>50.9708220785791</v>
      </c>
      <c r="F51" s="17" t="n">
        <f aca="false">IF('Row Index'!F55="","✗",IF(INDEX('RAW DATA'!$P:$P,'Row Index'!F55)="",IF(INDEX('RAW DATA'!$AC:$AC,'Row Index'!F55)="",INDEX('RAW DATA'!$L:$L,'Row Index'!F55),INDEX('RAW DATA'!$AC:$AC,'Row Index'!F55)),INDEX('RAW DATA'!$P:$P,'Row Index'!F55)))</f>
        <v>52.8118356864497</v>
      </c>
      <c r="G51" s="29" t="n">
        <f aca="false">IF('Row Index'!G55="","✗",IF(INDEX('RAW DATA'!$P:$P,'Row Index'!G55)="",IF(INDEX('RAW DATA'!$AC:$AC,'Row Index'!G55)="",INDEX('RAW DATA'!$L:$L,'Row Index'!G55),INDEX('RAW DATA'!$AC:$AC,'Row Index'!G55)),INDEX('RAW DATA'!$P:$P,'Row Index'!G55)))</f>
        <v>57.4004109550541</v>
      </c>
      <c r="H51" s="17" t="n">
        <f aca="false">IF('Row Index'!H55="","✗",IF(INDEX('RAW DATA'!$P:$P,'Row Index'!H55)="",IF(INDEX('RAW DATA'!$AC:$AC,'Row Index'!H55)="",INDEX('RAW DATA'!$L:$L,'Row Index'!H55),INDEX('RAW DATA'!$AC:$AC,'Row Index'!H55)),INDEX('RAW DATA'!$P:$P,'Row Index'!H55)))</f>
        <v>49.6248985996036</v>
      </c>
      <c r="I51" s="26" t="str">
        <f aca="false">IF('Row Index'!I55="","✗",IF(INDEX('RAW DATA'!$P:$P,'Row Index'!I55)="",IF(INDEX('RAW DATA'!$AC:$AC,'Row Index'!I55)="",INDEX('RAW DATA'!$L:$L,'Row Index'!I55),INDEX('RAW DATA'!$AC:$AC,'Row Index'!I55)),INDEX('RAW DATA'!$P:$P,'Row Index'!I55)))</f>
        <v>✗</v>
      </c>
      <c r="J51" s="17" t="n">
        <f aca="false">IF('Row Index'!J55="","✗",IF(INDEX('RAW DATA'!$P:$P,'Row Index'!J55)="",IF(INDEX('RAW DATA'!$AC:$AC,'Row Index'!J55)="",INDEX('RAW DATA'!$L:$L,'Row Index'!J55),INDEX('RAW DATA'!$AC:$AC,'Row Index'!J55)),INDEX('RAW DATA'!$P:$P,'Row Index'!J55)))</f>
        <v>58.3167744139165</v>
      </c>
      <c r="K51" s="29" t="n">
        <f aca="false">IF('Row Index'!K55="","✗",IF(INDEX('RAW DATA'!$P:$P,'Row Index'!K55)="",IF(INDEX('RAW DATA'!$AC:$AC,'Row Index'!K55)="",INDEX('RAW DATA'!$L:$L,'Row Index'!K55),INDEX('RAW DATA'!$AC:$AC,'Row Index'!K55)),INDEX('RAW DATA'!$P:$P,'Row Index'!K55)))</f>
        <v>57.8724984407575</v>
      </c>
      <c r="L51" s="17" t="n">
        <f aca="false">IF('Row Index'!L55="","✗",IF(INDEX('RAW DATA'!$P:$P,'Row Index'!L55)="",IF(INDEX('RAW DATA'!$AC:$AC,'Row Index'!L55)="",INDEX('RAW DATA'!$L:$L,'Row Index'!L55),INDEX('RAW DATA'!$AC:$AC,'Row Index'!L55)),INDEX('RAW DATA'!$P:$P,'Row Index'!L55)))</f>
        <v>56.8830761042508</v>
      </c>
      <c r="M51" s="17" t="n">
        <f aca="false">IF('Row Index'!M55="","✗",IF(INDEX('RAW DATA'!$P:$P,'Row Index'!M55)="",IF(INDEX('RAW DATA'!$AC:$AC,'Row Index'!M55)="",INDEX('RAW DATA'!$L:$L,'Row Index'!M55),INDEX('RAW DATA'!$AC:$AC,'Row Index'!M55)),INDEX('RAW DATA'!$P:$P,'Row Index'!M55)))</f>
        <v>60.0414370547943</v>
      </c>
      <c r="N51" s="17" t="n">
        <f aca="false">IF('Row Index'!N55="","✗",IF(INDEX('RAW DATA'!$P:$P,'Row Index'!N55)="",IF(INDEX('RAW DATA'!$AC:$AC,'Row Index'!N55)="",INDEX('RAW DATA'!$L:$L,'Row Index'!N55),INDEX('RAW DATA'!$AC:$AC,'Row Index'!N55)),INDEX('RAW DATA'!$P:$P,'Row Index'!N55)))</f>
        <v>58.9130593807208</v>
      </c>
      <c r="O51" s="18" t="n">
        <f aca="false">IF('Row Index'!O55="","✗",IF(INDEX('RAW DATA'!$P:$P,'Row Index'!O55)="",IF(INDEX('RAW DATA'!$AC:$AC,'Row Index'!O55)="",INDEX('RAW DATA'!$L:$L,'Row Index'!O55),INDEX('RAW DATA'!$AC:$AC,'Row Index'!O55)),INDEX('RAW DATA'!$P:$P,'Row Index'!O55)))</f>
        <v>59.2385791555296</v>
      </c>
      <c r="P51" s="17" t="n">
        <f aca="false">IF('Row Index'!P55="","✗",IF(INDEX('RAW DATA'!$P:$P,'Row Index'!P55)="",IF(INDEX('RAW DATA'!$AC:$AC,'Row Index'!P55)="",INDEX('RAW DATA'!$L:$L,'Row Index'!P55),INDEX('RAW DATA'!$AC:$AC,'Row Index'!P55)),INDEX('RAW DATA'!$P:$P,'Row Index'!P55)))</f>
        <v>58.9019386114076</v>
      </c>
      <c r="Q51" s="17" t="n">
        <f aca="false">IF('Row Index'!Q55="","✗",IF(INDEX('RAW DATA'!$P:$P,'Row Index'!Q55)="",IF(INDEX('RAW DATA'!$AC:$AC,'Row Index'!Q55)="",INDEX('RAW DATA'!$L:$L,'Row Index'!Q55),INDEX('RAW DATA'!$AC:$AC,'Row Index'!Q55)),INDEX('RAW DATA'!$P:$P,'Row Index'!Q55)))</f>
        <v>59.8753037427468</v>
      </c>
      <c r="R51" s="17" t="n">
        <f aca="false">IF('Row Index'!R55="","✗",IF(INDEX('RAW DATA'!$P:$P,'Row Index'!R55)="",IF(INDEX('RAW DATA'!$AC:$AC,'Row Index'!R55)="",INDEX('RAW DATA'!$L:$L,'Row Index'!R55),INDEX('RAW DATA'!$AC:$AC,'Row Index'!R55)),INDEX('RAW DATA'!$P:$P,'Row Index'!R55)))</f>
        <v>59.1777334198238</v>
      </c>
      <c r="S51" s="17" t="n">
        <f aca="false">IF('Row Index'!S55="","✗",IF(INDEX('RAW DATA'!$P:$P,'Row Index'!S55)="",IF(INDEX('RAW DATA'!$AC:$AC,'Row Index'!S55)="",INDEX('RAW DATA'!$L:$L,'Row Index'!S55),INDEX('RAW DATA'!$AC:$AC,'Row Index'!S55)),INDEX('RAW DATA'!$P:$P,'Row Index'!S55)))</f>
        <v>64.732058525473</v>
      </c>
      <c r="T51" s="17" t="n">
        <f aca="false">IF('Row Index'!T55="","✗",IF(INDEX('RAW DATA'!$P:$P,'Row Index'!T55)="",IF(INDEX('RAW DATA'!$AC:$AC,'Row Index'!T55)="",INDEX('RAW DATA'!$L:$L,'Row Index'!T55),INDEX('RAW DATA'!$AC:$AC,'Row Index'!T55)),INDEX('RAW DATA'!$P:$P,'Row Index'!T55)))</f>
        <v>59.3030385939088</v>
      </c>
      <c r="U51" s="17" t="n">
        <f aca="false">IF('Row Index'!U55="","✗",IF(INDEX('RAW DATA'!$P:$P,'Row Index'!U55)="",IF(INDEX('RAW DATA'!$AC:$AC,'Row Index'!U55)="",INDEX('RAW DATA'!$L:$L,'Row Index'!U55),INDEX('RAW DATA'!$AC:$AC,'Row Index'!U55)),INDEX('RAW DATA'!$P:$P,'Row Index'!U55)))</f>
        <v>63.4268925514652</v>
      </c>
      <c r="V51" s="17" t="n">
        <f aca="false">IF('Row Index'!V55="","✗",IF(INDEX('RAW DATA'!$P:$P,'Row Index'!V55)="",IF(INDEX('RAW DATA'!$AC:$AC,'Row Index'!V55)="",INDEX('RAW DATA'!$L:$L,'Row Index'!V55),INDEX('RAW DATA'!$AC:$AC,'Row Index'!V55)),INDEX('RAW DATA'!$P:$P,'Row Index'!V55)))</f>
        <v>62.6825418352464</v>
      </c>
      <c r="W51" s="17" t="n">
        <f aca="false">IF('Row Index'!W55="","✗",IF(INDEX('RAW DATA'!$P:$P,'Row Index'!W55)="",IF(INDEX('RAW DATA'!$AC:$AC,'Row Index'!W55)="",INDEX('RAW DATA'!$L:$L,'Row Index'!W55),INDEX('RAW DATA'!$AC:$AC,'Row Index'!W55)),INDEX('RAW DATA'!$P:$P,'Row Index'!W55)))</f>
        <v>61.9655159049901</v>
      </c>
      <c r="X51" s="17" t="n">
        <f aca="false">IF('Row Index'!X55="","✗",IF(INDEX('RAW DATA'!$P:$P,'Row Index'!X55)="",IF(INDEX('RAW DATA'!$AC:$AC,'Row Index'!X55)="",INDEX('RAW DATA'!$L:$L,'Row Index'!X55),INDEX('RAW DATA'!$AC:$AC,'Row Index'!X55)),INDEX('RAW DATA'!$P:$P,'Row Index'!X55)))</f>
        <v>62.4279822712047</v>
      </c>
      <c r="Y51" s="29" t="n">
        <f aca="false">IF('Row Index'!Y55="","✗",IF(INDEX('RAW DATA'!$P:$P,'Row Index'!Y55)="",IF(INDEX('RAW DATA'!$AC:$AC,'Row Index'!Y55)="",INDEX('RAW DATA'!$L:$L,'Row Index'!Y55),INDEX('RAW DATA'!$AC:$AC,'Row Index'!Y55)),INDEX('RAW DATA'!$P:$P,'Row Index'!Y55)))</f>
        <v>64.2880198647567</v>
      </c>
      <c r="Z51" s="18" t="n">
        <f aca="false">IF('Row Index'!Z55="","✗",IF(INDEX('RAW DATA'!$P:$P,'Row Index'!Z55)="",IF(INDEX('RAW DATA'!$AC:$AC,'Row Index'!Z55)="",INDEX('RAW DATA'!$L:$L,'Row Index'!Z55),INDEX('RAW DATA'!$AC:$AC,'Row Index'!Z55)),INDEX('RAW DATA'!$P:$P,'Row Index'!Z55)))</f>
        <v>65.0176750007811</v>
      </c>
      <c r="AA51" s="19" t="str">
        <f aca="false">IF('Row Index'!AA55="","⏳",IF(INDEX('RAW DATA'!$P:$P,'Row Index'!AA55)="",IF(INDEX('RAW DATA'!$AC:$AC,'Row Index'!AA55)="",INDEX('RAW DATA'!$L:$L,'Row Index'!AA55),INDEX('RAW DATA'!$AC:$AC,'Row Index'!AA55)),INDEX('RAW DATA'!$P:$P,'Row Index'!AA55)))</f>
        <v>⏳</v>
      </c>
      <c r="AB51" s="17" t="n">
        <f aca="false">IF('Row Index'!AB55="","✗",IF(INDEX('RAW DATA'!$P:$P,'Row Index'!AB55)="",IF(INDEX('RAW DATA'!$AC:$AC,'Row Index'!AB55)="",INDEX('RAW DATA'!$L:$L,'Row Index'!AB55),INDEX('RAW DATA'!$AC:$AC,'Row Index'!AB55)),INDEX('RAW DATA'!$P:$P,'Row Index'!AB55)))</f>
        <v>66.0897422998275</v>
      </c>
      <c r="AC51" s="17" t="n">
        <f aca="false">IF('Row Index'!AC55="","✗",IF(INDEX('RAW DATA'!$P:$P,'Row Index'!AC55)="",IF(INDEX('RAW DATA'!$AC:$AC,'Row Index'!AC55)="",INDEX('RAW DATA'!$L:$L,'Row Index'!AC55),INDEX('RAW DATA'!$AC:$AC,'Row Index'!AC55)),INDEX('RAW DATA'!$P:$P,'Row Index'!AC55)))</f>
        <v>67.6292127609253</v>
      </c>
      <c r="AD51" s="17" t="n">
        <f aca="false">IF('Row Index'!AD55="","✗",IF(INDEX('RAW DATA'!$P:$P,'Row Index'!AD55)="",IF(INDEX('RAW DATA'!$AC:$AC,'Row Index'!AD55)="",INDEX('RAW DATA'!$L:$L,'Row Index'!AD55),INDEX('RAW DATA'!$AC:$AC,'Row Index'!AD55)),INDEX('RAW DATA'!$P:$P,'Row Index'!AD55)))</f>
        <v>66.4939881592372</v>
      </c>
      <c r="AE51" s="17" t="n">
        <f aca="false">IF('Row Index'!AE55="","✗",IF(INDEX('RAW DATA'!$P:$P,'Row Index'!AE55)="",IF(INDEX('RAW DATA'!$AC:$AC,'Row Index'!AE55)="",INDEX('RAW DATA'!$L:$L,'Row Index'!AE55),INDEX('RAW DATA'!$AC:$AC,'Row Index'!AE55)),INDEX('RAW DATA'!$P:$P,'Row Index'!AE55)))</f>
        <v>68.1134212591226</v>
      </c>
      <c r="AF51" s="17" t="n">
        <f aca="false">IF('Row Index'!AF55="","✗",IF(INDEX('RAW DATA'!$P:$P,'Row Index'!AF55)="",IF(INDEX('RAW DATA'!$AC:$AC,'Row Index'!AF55)="",INDEX('RAW DATA'!$L:$L,'Row Index'!AF55),INDEX('RAW DATA'!$AC:$AC,'Row Index'!AF55)),INDEX('RAW DATA'!$P:$P,'Row Index'!AF55)))</f>
        <v>69.3185172830005</v>
      </c>
      <c r="AG51" s="17" t="n">
        <f aca="false">IF('Row Index'!AG55="","✗",IF(INDEX('RAW DATA'!$P:$P,'Row Index'!AG55)="",IF(INDEX('RAW DATA'!$AC:$AC,'Row Index'!AG55)="",INDEX('RAW DATA'!$L:$L,'Row Index'!AG55),INDEX('RAW DATA'!$AC:$AC,'Row Index'!AG55)),INDEX('RAW DATA'!$P:$P,'Row Index'!AG55)))</f>
        <v>70.7542958104765</v>
      </c>
      <c r="AH51" s="17" t="n">
        <f aca="false">IF('Row Index'!AH55="","✗",IF(INDEX('RAW DATA'!$P:$P,'Row Index'!AH55)="",IF(INDEX('RAW DATA'!$AC:$AC,'Row Index'!AH55)="",INDEX('RAW DATA'!$L:$L,'Row Index'!AH55),INDEX('RAW DATA'!$AC:$AC,'Row Index'!AH55)),INDEX('RAW DATA'!$P:$P,'Row Index'!AH55)))</f>
        <v>68.3772690125749</v>
      </c>
      <c r="AI51" s="17" t="n">
        <f aca="false">IF('Row Index'!AI55="","✗",IF(INDEX('RAW DATA'!$P:$P,'Row Index'!AI55)="",IF(INDEX('RAW DATA'!$AC:$AC,'Row Index'!AI55)="",INDEX('RAW DATA'!$L:$L,'Row Index'!AI55),INDEX('RAW DATA'!$AC:$AC,'Row Index'!AI55)),INDEX('RAW DATA'!$P:$P,'Row Index'!AI55)))</f>
        <v>70.8260668921239</v>
      </c>
      <c r="AJ51" s="17" t="n">
        <f aca="false">IF('Row Index'!AJ55="","✗",IF(INDEX('RAW DATA'!$P:$P,'Row Index'!AJ55)="",IF(INDEX('RAW DATA'!$AC:$AC,'Row Index'!AJ55)="",INDEX('RAW DATA'!$L:$L,'Row Index'!AJ55),INDEX('RAW DATA'!$AC:$AC,'Row Index'!AJ55)),INDEX('RAW DATA'!$P:$P,'Row Index'!AJ55)))</f>
        <v>71.1232114934719</v>
      </c>
      <c r="AK51" s="17" t="n">
        <f aca="false">IF('Row Index'!AK55="","✗",IF(INDEX('RAW DATA'!$P:$P,'Row Index'!AK55)="",IF(INDEX('RAW DATA'!$AC:$AC,'Row Index'!AK55)="",INDEX('RAW DATA'!$L:$L,'Row Index'!AK55),INDEX('RAW DATA'!$AC:$AC,'Row Index'!AK55)),INDEX('RAW DATA'!$P:$P,'Row Index'!AK55)))</f>
        <v>70.6514050275721</v>
      </c>
      <c r="AL51" s="76" t="str">
        <f aca="false">IF('Row Index'!AL55="","–",IF(INDEX('RAW DATA'!$P:$P,'Row Index'!AL55)="",IF(INDEX('RAW DATA'!$AC:$AC,'Row Index'!AL55)="",INDEX('RAW DATA'!$L:$L,'Row Index'!AL55),INDEX('RAW DATA'!$AC:$AC,'Row Index'!AL55)),INDEX('RAW DATA'!$P:$P,'Row Index'!AL55)))</f>
        <v>–</v>
      </c>
      <c r="AM51" s="76" t="str">
        <f aca="false">IF('Row Index'!AM55="","–",IF(INDEX('RAW DATA'!$P:$P,'Row Index'!AM55)="",IF(INDEX('RAW DATA'!$AC:$AC,'Row Index'!AM55)="",INDEX('RAW DATA'!$L:$L,'Row Index'!AM55),INDEX('RAW DATA'!$AC:$AC,'Row Index'!AM55)),INDEX('RAW DATA'!$P:$P,'Row Index'!AM55)))</f>
        <v>–</v>
      </c>
      <c r="AN51" s="76" t="str">
        <f aca="false">IF('Row Index'!AN55="","–",IF(INDEX('RAW DATA'!$P:$P,'Row Index'!AN55)="",IF(INDEX('RAW DATA'!$AC:$AC,'Row Index'!AN55)="",INDEX('RAW DATA'!$L:$L,'Row Index'!AN55),INDEX('RAW DATA'!$AC:$AC,'Row Index'!AN55)),INDEX('RAW DATA'!$P:$P,'Row Index'!AN55)))</f>
        <v>–</v>
      </c>
      <c r="AO51" s="76" t="str">
        <f aca="false">IF('Row Index'!AO55="","–",IF(INDEX('RAW DATA'!$P:$P,'Row Index'!AO55)="",IF(INDEX('RAW DATA'!$AC:$AC,'Row Index'!AO55)="",INDEX('RAW DATA'!$L:$L,'Row Index'!AO55),INDEX('RAW DATA'!$AC:$AC,'Row Index'!AO55)),INDEX('RAW DATA'!$P:$P,'Row Index'!AO55)))</f>
        <v>–</v>
      </c>
      <c r="AP51" s="76" t="str">
        <f aca="false">IF('Row Index'!AP55="","–",IF(INDEX('RAW DATA'!$P:$P,'Row Index'!AP55)="",IF(INDEX('RAW DATA'!$AC:$AC,'Row Index'!AP55)="",INDEX('RAW DATA'!$L:$L,'Row Index'!AP55),INDEX('RAW DATA'!$AC:$AC,'Row Index'!AP55)),INDEX('RAW DATA'!$P:$P,'Row Index'!AP55)))</f>
        <v>–</v>
      </c>
      <c r="AQ51" s="76" t="str">
        <f aca="false">IF('Row Index'!AQ55="","–",IF(INDEX('RAW DATA'!$P:$P,'Row Index'!AQ55)="",IF(INDEX('RAW DATA'!$AC:$AC,'Row Index'!AQ55)="",INDEX('RAW DATA'!$L:$L,'Row Index'!AQ55),INDEX('RAW DATA'!$AC:$AC,'Row Index'!AQ55)),INDEX('RAW DATA'!$P:$P,'Row Index'!AQ55)))</f>
        <v>–</v>
      </c>
    </row>
    <row r="52" customFormat="false" ht="15" hidden="false" customHeight="false" outlineLevel="0" collapsed="false">
      <c r="A52" s="32" t="s">
        <v>326</v>
      </c>
      <c r="B52" s="33" t="s">
        <v>5657</v>
      </c>
      <c r="C52" s="17" t="n">
        <f aca="false">IF('Row Index'!C56="","✗",IF(INDEX('RAW DATA'!$P:$P,'Row Index'!C56)="",IF(INDEX('RAW DATA'!$AC:$AC,'Row Index'!C56)="",INDEX('RAW DATA'!$L:$L,'Row Index'!C56),INDEX('RAW DATA'!$AC:$AC,'Row Index'!C56)),INDEX('RAW DATA'!$P:$P,'Row Index'!C56)))</f>
        <v>56.1004801279671</v>
      </c>
      <c r="D52" s="29" t="n">
        <f aca="false">IF('Row Index'!D56="","✗",IF(INDEX('RAW DATA'!$P:$P,'Row Index'!D56)="",IF(INDEX('RAW DATA'!$AC:$AC,'Row Index'!D56)="",INDEX('RAW DATA'!$L:$L,'Row Index'!D56),INDEX('RAW DATA'!$AC:$AC,'Row Index'!D56)),INDEX('RAW DATA'!$P:$P,'Row Index'!D56)))</f>
        <v>51.2218668205992</v>
      </c>
      <c r="E52" s="17" t="n">
        <f aca="false">IF('Row Index'!E56="","✗",IF(INDEX('RAW DATA'!$P:$P,'Row Index'!E56)="",IF(INDEX('RAW DATA'!$AC:$AC,'Row Index'!E56)="",INDEX('RAW DATA'!$L:$L,'Row Index'!E56),INDEX('RAW DATA'!$AC:$AC,'Row Index'!E56)),INDEX('RAW DATA'!$P:$P,'Row Index'!E56)))</f>
        <v>53.187994976433</v>
      </c>
      <c r="F52" s="17" t="n">
        <f aca="false">IF('Row Index'!F56="","✗",IF(INDEX('RAW DATA'!$P:$P,'Row Index'!F56)="",IF(INDEX('RAW DATA'!$AC:$AC,'Row Index'!F56)="",INDEX('RAW DATA'!$L:$L,'Row Index'!F56),INDEX('RAW DATA'!$AC:$AC,'Row Index'!F56)),INDEX('RAW DATA'!$P:$P,'Row Index'!F56)))</f>
        <v>55.4881364661673</v>
      </c>
      <c r="G52" s="17" t="n">
        <f aca="false">IF('Row Index'!G56="","✗",IF(INDEX('RAW DATA'!$P:$P,'Row Index'!G56)="",IF(INDEX('RAW DATA'!$AC:$AC,'Row Index'!G56)="",INDEX('RAW DATA'!$L:$L,'Row Index'!G56),INDEX('RAW DATA'!$AC:$AC,'Row Index'!G56)),INDEX('RAW DATA'!$P:$P,'Row Index'!G56)))</f>
        <v>58.4578346304402</v>
      </c>
      <c r="H52" s="17" t="n">
        <f aca="false">IF('Row Index'!H56="","✗",IF(INDEX('RAW DATA'!$P:$P,'Row Index'!H56)="",IF(INDEX('RAW DATA'!$AC:$AC,'Row Index'!H56)="",INDEX('RAW DATA'!$L:$L,'Row Index'!H56),INDEX('RAW DATA'!$AC:$AC,'Row Index'!H56)),INDEX('RAW DATA'!$P:$P,'Row Index'!H56)))</f>
        <v>48.2427723600806</v>
      </c>
      <c r="I52" s="26" t="str">
        <f aca="false">IF('Row Index'!I56="","✗",IF(INDEX('RAW DATA'!$P:$P,'Row Index'!I56)="",IF(INDEX('RAW DATA'!$AC:$AC,'Row Index'!I56)="",INDEX('RAW DATA'!$L:$L,'Row Index'!I56),INDEX('RAW DATA'!$AC:$AC,'Row Index'!I56)),INDEX('RAW DATA'!$P:$P,'Row Index'!I56)))</f>
        <v>✗</v>
      </c>
      <c r="J52" s="17" t="n">
        <f aca="false">IF('Row Index'!J56="","✗",IF(INDEX('RAW DATA'!$P:$P,'Row Index'!J56)="",IF(INDEX('RAW DATA'!$AC:$AC,'Row Index'!J56)="",INDEX('RAW DATA'!$L:$L,'Row Index'!J56),INDEX('RAW DATA'!$AC:$AC,'Row Index'!J56)),INDEX('RAW DATA'!$P:$P,'Row Index'!J56)))</f>
        <v>58.1752137362017</v>
      </c>
      <c r="K52" s="17" t="n">
        <f aca="false">IF('Row Index'!K56="","✗",IF(INDEX('RAW DATA'!$P:$P,'Row Index'!K56)="",IF(INDEX('RAW DATA'!$AC:$AC,'Row Index'!K56)="",INDEX('RAW DATA'!$L:$L,'Row Index'!K56),INDEX('RAW DATA'!$AC:$AC,'Row Index'!K56)),INDEX('RAW DATA'!$P:$P,'Row Index'!K56)))</f>
        <v>56.2584179241126</v>
      </c>
      <c r="L52" s="17" t="n">
        <f aca="false">IF('Row Index'!L56="","✗",IF(INDEX('RAW DATA'!$P:$P,'Row Index'!L56)="",IF(INDEX('RAW DATA'!$AC:$AC,'Row Index'!L56)="",INDEX('RAW DATA'!$L:$L,'Row Index'!L56),INDEX('RAW DATA'!$AC:$AC,'Row Index'!L56)),INDEX('RAW DATA'!$P:$P,'Row Index'!L56)))</f>
        <v>56.1390855560303</v>
      </c>
      <c r="M52" s="17" t="n">
        <f aca="false">IF('Row Index'!M56="","✗",IF(INDEX('RAW DATA'!$P:$P,'Row Index'!M56)="",IF(INDEX('RAW DATA'!$AC:$AC,'Row Index'!M56)="",INDEX('RAW DATA'!$L:$L,'Row Index'!M56),INDEX('RAW DATA'!$AC:$AC,'Row Index'!M56)),INDEX('RAW DATA'!$P:$P,'Row Index'!M56)))</f>
        <v>58.6535618710728</v>
      </c>
      <c r="N52" s="17" t="n">
        <f aca="false">IF('Row Index'!N56="","✗",IF(INDEX('RAW DATA'!$P:$P,'Row Index'!N56)="",IF(INDEX('RAW DATA'!$AC:$AC,'Row Index'!N56)="",INDEX('RAW DATA'!$L:$L,'Row Index'!N56),INDEX('RAW DATA'!$AC:$AC,'Row Index'!N56)),INDEX('RAW DATA'!$P:$P,'Row Index'!N56)))</f>
        <v>56.4648818396973</v>
      </c>
      <c r="O52" s="29" t="n">
        <f aca="false">IF('Row Index'!O56="","✗",IF(INDEX('RAW DATA'!$P:$P,'Row Index'!O56)="",IF(INDEX('RAW DATA'!$AC:$AC,'Row Index'!O56)="",INDEX('RAW DATA'!$L:$L,'Row Index'!O56),INDEX('RAW DATA'!$AC:$AC,'Row Index'!O56)),INDEX('RAW DATA'!$P:$P,'Row Index'!O56)))</f>
        <v>57.6546950317573</v>
      </c>
      <c r="P52" s="17" t="n">
        <f aca="false">IF('Row Index'!P56="","✗",IF(INDEX('RAW DATA'!$P:$P,'Row Index'!P56)="",IF(INDEX('RAW DATA'!$AC:$AC,'Row Index'!P56)="",INDEX('RAW DATA'!$L:$L,'Row Index'!P56),INDEX('RAW DATA'!$AC:$AC,'Row Index'!P56)),INDEX('RAW DATA'!$P:$P,'Row Index'!P56)))</f>
        <v>58.3163543935577</v>
      </c>
      <c r="Q52" s="17" t="n">
        <f aca="false">IF('Row Index'!Q56="","✗",IF(INDEX('RAW DATA'!$P:$P,'Row Index'!Q56)="",IF(INDEX('RAW DATA'!$AC:$AC,'Row Index'!Q56)="",INDEX('RAW DATA'!$L:$L,'Row Index'!Q56),INDEX('RAW DATA'!$AC:$AC,'Row Index'!Q56)),INDEX('RAW DATA'!$P:$P,'Row Index'!Q56)))</f>
        <v>59.2332588660493</v>
      </c>
      <c r="R52" s="17" t="n">
        <f aca="false">IF('Row Index'!R56="","✗",IF(INDEX('RAW DATA'!$P:$P,'Row Index'!R56)="",IF(INDEX('RAW DATA'!$AC:$AC,'Row Index'!R56)="",INDEX('RAW DATA'!$L:$L,'Row Index'!R56),INDEX('RAW DATA'!$AC:$AC,'Row Index'!R56)),INDEX('RAW DATA'!$P:$P,'Row Index'!R56)))</f>
        <v>59.4851054695917</v>
      </c>
      <c r="S52" s="29" t="n">
        <f aca="false">IF('Row Index'!S56="","✗",IF(INDEX('RAW DATA'!$P:$P,'Row Index'!S56)="",IF(INDEX('RAW DATA'!$AC:$AC,'Row Index'!S56)="",INDEX('RAW DATA'!$L:$L,'Row Index'!S56),INDEX('RAW DATA'!$AC:$AC,'Row Index'!S56)),INDEX('RAW DATA'!$P:$P,'Row Index'!S56)))</f>
        <v>59.7143008470162</v>
      </c>
      <c r="T52" s="17" t="n">
        <f aca="false">IF('Row Index'!T56="","✗",IF(INDEX('RAW DATA'!$P:$P,'Row Index'!T56)="",IF(INDEX('RAW DATA'!$AC:$AC,'Row Index'!T56)="",INDEX('RAW DATA'!$L:$L,'Row Index'!T56),INDEX('RAW DATA'!$AC:$AC,'Row Index'!T56)),INDEX('RAW DATA'!$P:$P,'Row Index'!T56)))</f>
        <v>58.6109760014091</v>
      </c>
      <c r="U52" s="26" t="str">
        <f aca="false">IF('Row Index'!U56="","✗",IF(INDEX('RAW DATA'!$P:$P,'Row Index'!U56)="",IF(INDEX('RAW DATA'!$AC:$AC,'Row Index'!U56)="",INDEX('RAW DATA'!$L:$L,'Row Index'!U56),INDEX('RAW DATA'!$AC:$AC,'Row Index'!U56)),INDEX('RAW DATA'!$P:$P,'Row Index'!U56)))</f>
        <v>✗</v>
      </c>
      <c r="V52" s="17" t="n">
        <f aca="false">IF('Row Index'!V56="","✗",IF(INDEX('RAW DATA'!$P:$P,'Row Index'!V56)="",IF(INDEX('RAW DATA'!$AC:$AC,'Row Index'!V56)="",INDEX('RAW DATA'!$L:$L,'Row Index'!V56),INDEX('RAW DATA'!$AC:$AC,'Row Index'!V56)),INDEX('RAW DATA'!$P:$P,'Row Index'!V56)))</f>
        <v>61.6726338614781</v>
      </c>
      <c r="W52" s="17" t="n">
        <f aca="false">IF('Row Index'!W56="","✗",IF(INDEX('RAW DATA'!$P:$P,'Row Index'!W56)="",IF(INDEX('RAW DATA'!$AC:$AC,'Row Index'!W56)="",INDEX('RAW DATA'!$L:$L,'Row Index'!W56),INDEX('RAW DATA'!$AC:$AC,'Row Index'!W56)),INDEX('RAW DATA'!$P:$P,'Row Index'!W56)))</f>
        <v>61.2908323420003</v>
      </c>
      <c r="X52" s="29" t="n">
        <f aca="false">IF('Row Index'!X56="","✗",IF(INDEX('RAW DATA'!$P:$P,'Row Index'!X56)="",IF(INDEX('RAW DATA'!$AC:$AC,'Row Index'!X56)="",INDEX('RAW DATA'!$L:$L,'Row Index'!X56),INDEX('RAW DATA'!$AC:$AC,'Row Index'!X56)),INDEX('RAW DATA'!$P:$P,'Row Index'!X56)))</f>
        <v>64.2606356005282</v>
      </c>
      <c r="Y52" s="17" t="n">
        <f aca="false">IF('Row Index'!Y56="","✗",IF(INDEX('RAW DATA'!$P:$P,'Row Index'!Y56)="",IF(INDEX('RAW DATA'!$AC:$AC,'Row Index'!Y56)="",INDEX('RAW DATA'!$L:$L,'Row Index'!Y56),INDEX('RAW DATA'!$AC:$AC,'Row Index'!Y56)),INDEX('RAW DATA'!$P:$P,'Row Index'!Y56)))</f>
        <v>64.2356712957134</v>
      </c>
      <c r="Z52" s="18" t="n">
        <f aca="false">IF('Row Index'!Z56="","✗",IF(INDEX('RAW DATA'!$P:$P,'Row Index'!Z56)="",IF(INDEX('RAW DATA'!$AC:$AC,'Row Index'!Z56)="",INDEX('RAW DATA'!$L:$L,'Row Index'!Z56),INDEX('RAW DATA'!$AC:$AC,'Row Index'!Z56)),INDEX('RAW DATA'!$P:$P,'Row Index'!Z56)))</f>
        <v>65.3570042424348</v>
      </c>
      <c r="AA52" s="19" t="str">
        <f aca="false">IF('Row Index'!AA56="","⏳",IF(INDEX('RAW DATA'!$P:$P,'Row Index'!AA56)="",IF(INDEX('RAW DATA'!$AC:$AC,'Row Index'!AA56)="",INDEX('RAW DATA'!$L:$L,'Row Index'!AA56),INDEX('RAW DATA'!$AC:$AC,'Row Index'!AA56)),INDEX('RAW DATA'!$P:$P,'Row Index'!AA56)))</f>
        <v>⏳</v>
      </c>
      <c r="AB52" s="17" t="n">
        <f aca="false">IF('Row Index'!AB56="","✗",IF(INDEX('RAW DATA'!$P:$P,'Row Index'!AB56)="",IF(INDEX('RAW DATA'!$AC:$AC,'Row Index'!AB56)="",INDEX('RAW DATA'!$L:$L,'Row Index'!AB56),INDEX('RAW DATA'!$AC:$AC,'Row Index'!AB56)),INDEX('RAW DATA'!$P:$P,'Row Index'!AB56)))</f>
        <v>66.9896179892675</v>
      </c>
      <c r="AC52" s="17" t="n">
        <f aca="false">IF('Row Index'!AC56="","✗",IF(INDEX('RAW DATA'!$P:$P,'Row Index'!AC56)="",IF(INDEX('RAW DATA'!$AC:$AC,'Row Index'!AC56)="",INDEX('RAW DATA'!$L:$L,'Row Index'!AC56),INDEX('RAW DATA'!$AC:$AC,'Row Index'!AC56)),INDEX('RAW DATA'!$P:$P,'Row Index'!AC56)))</f>
        <v>65.8963648859149</v>
      </c>
      <c r="AD52" s="17" t="n">
        <f aca="false">IF('Row Index'!AD56="","✗",IF(INDEX('RAW DATA'!$P:$P,'Row Index'!AD56)="",IF(INDEX('RAW DATA'!$AC:$AC,'Row Index'!AD56)="",INDEX('RAW DATA'!$L:$L,'Row Index'!AD56),INDEX('RAW DATA'!$AC:$AC,'Row Index'!AD56)),INDEX('RAW DATA'!$P:$P,'Row Index'!AD56)))</f>
        <v>65.0104431512315</v>
      </c>
      <c r="AE52" s="17" t="n">
        <f aca="false">IF('Row Index'!AE56="","✗",IF(INDEX('RAW DATA'!$P:$P,'Row Index'!AE56)="",IF(INDEX('RAW DATA'!$AC:$AC,'Row Index'!AE56)="",INDEX('RAW DATA'!$L:$L,'Row Index'!AE56),INDEX('RAW DATA'!$AC:$AC,'Row Index'!AE56)),INDEX('RAW DATA'!$P:$P,'Row Index'!AE56)))</f>
        <v>66.5131589841034</v>
      </c>
      <c r="AF52" s="17" t="n">
        <f aca="false">IF('Row Index'!AF56="","✗",IF(INDEX('RAW DATA'!$P:$P,'Row Index'!AF56)="",IF(INDEX('RAW DATA'!$AC:$AC,'Row Index'!AF56)="",INDEX('RAW DATA'!$L:$L,'Row Index'!AF56),INDEX('RAW DATA'!$AC:$AC,'Row Index'!AF56)),INDEX('RAW DATA'!$P:$P,'Row Index'!AF56)))</f>
        <v>68.6356652795701</v>
      </c>
      <c r="AG52" s="17" t="n">
        <f aca="false">IF('Row Index'!AG56="","✗",IF(INDEX('RAW DATA'!$P:$P,'Row Index'!AG56)="",IF(INDEX('RAW DATA'!$AC:$AC,'Row Index'!AG56)="",INDEX('RAW DATA'!$L:$L,'Row Index'!AG56),INDEX('RAW DATA'!$AC:$AC,'Row Index'!AG56)),INDEX('RAW DATA'!$P:$P,'Row Index'!AG56)))</f>
        <v>70.0569587322432</v>
      </c>
      <c r="AH52" s="17" t="n">
        <f aca="false">IF('Row Index'!AH56="","✗",IF(INDEX('RAW DATA'!$P:$P,'Row Index'!AH56)="",IF(INDEX('RAW DATA'!$AC:$AC,'Row Index'!AH56)="",INDEX('RAW DATA'!$L:$L,'Row Index'!AH56),INDEX('RAW DATA'!$AC:$AC,'Row Index'!AH56)),INDEX('RAW DATA'!$P:$P,'Row Index'!AH56)))</f>
        <v>68.2254745114329</v>
      </c>
      <c r="AI52" s="17" t="n">
        <f aca="false">IF('Row Index'!AI56="","✗",IF(INDEX('RAW DATA'!$P:$P,'Row Index'!AI56)="",IF(INDEX('RAW DATA'!$AC:$AC,'Row Index'!AI56)="",INDEX('RAW DATA'!$L:$L,'Row Index'!AI56),INDEX('RAW DATA'!$AC:$AC,'Row Index'!AI56)),INDEX('RAW DATA'!$P:$P,'Row Index'!AI56)))</f>
        <v>70.6828722974638</v>
      </c>
      <c r="AJ52" s="17" t="n">
        <f aca="false">IF('Row Index'!AJ56="","✗",IF(INDEX('RAW DATA'!$P:$P,'Row Index'!AJ56)="",IF(INDEX('RAW DATA'!$AC:$AC,'Row Index'!AJ56)="",INDEX('RAW DATA'!$L:$L,'Row Index'!AJ56),INDEX('RAW DATA'!$AC:$AC,'Row Index'!AJ56)),INDEX('RAW DATA'!$P:$P,'Row Index'!AJ56)))</f>
        <v>69.5153711283281</v>
      </c>
      <c r="AK52" s="17" t="n">
        <f aca="false">IF('Row Index'!AK56="","✗",IF(INDEX('RAW DATA'!$P:$P,'Row Index'!AK56)="",IF(INDEX('RAW DATA'!$AC:$AC,'Row Index'!AK56)="",INDEX('RAW DATA'!$L:$L,'Row Index'!AK56),INDEX('RAW DATA'!$AC:$AC,'Row Index'!AK56)),INDEX('RAW DATA'!$P:$P,'Row Index'!AK56)))</f>
        <v>68.8969983003452</v>
      </c>
      <c r="AL52" s="76" t="str">
        <f aca="false">IF('Row Index'!AL56="","–",IF(INDEX('RAW DATA'!$P:$P,'Row Index'!AL56)="",IF(INDEX('RAW DATA'!$AC:$AC,'Row Index'!AL56)="",INDEX('RAW DATA'!$L:$L,'Row Index'!AL56),INDEX('RAW DATA'!$AC:$AC,'Row Index'!AL56)),INDEX('RAW DATA'!$P:$P,'Row Index'!AL56)))</f>
        <v>–</v>
      </c>
      <c r="AM52" s="76" t="str">
        <f aca="false">IF('Row Index'!AM56="","–",IF(INDEX('RAW DATA'!$P:$P,'Row Index'!AM56)="",IF(INDEX('RAW DATA'!$AC:$AC,'Row Index'!AM56)="",INDEX('RAW DATA'!$L:$L,'Row Index'!AM56),INDEX('RAW DATA'!$AC:$AC,'Row Index'!AM56)),INDEX('RAW DATA'!$P:$P,'Row Index'!AM56)))</f>
        <v>–</v>
      </c>
      <c r="AN52" s="76" t="str">
        <f aca="false">IF('Row Index'!AN56="","–",IF(INDEX('RAW DATA'!$P:$P,'Row Index'!AN56)="",IF(INDEX('RAW DATA'!$AC:$AC,'Row Index'!AN56)="",INDEX('RAW DATA'!$L:$L,'Row Index'!AN56),INDEX('RAW DATA'!$AC:$AC,'Row Index'!AN56)),INDEX('RAW DATA'!$P:$P,'Row Index'!AN56)))</f>
        <v>–</v>
      </c>
      <c r="AO52" s="76" t="str">
        <f aca="false">IF('Row Index'!AO56="","–",IF(INDEX('RAW DATA'!$P:$P,'Row Index'!AO56)="",IF(INDEX('RAW DATA'!$AC:$AC,'Row Index'!AO56)="",INDEX('RAW DATA'!$L:$L,'Row Index'!AO56),INDEX('RAW DATA'!$AC:$AC,'Row Index'!AO56)),INDEX('RAW DATA'!$P:$P,'Row Index'!AO56)))</f>
        <v>–</v>
      </c>
      <c r="AP52" s="76" t="str">
        <f aca="false">IF('Row Index'!AP56="","–",IF(INDEX('RAW DATA'!$P:$P,'Row Index'!AP56)="",IF(INDEX('RAW DATA'!$AC:$AC,'Row Index'!AP56)="",INDEX('RAW DATA'!$L:$L,'Row Index'!AP56),INDEX('RAW DATA'!$AC:$AC,'Row Index'!AP56)),INDEX('RAW DATA'!$P:$P,'Row Index'!AP56)))</f>
        <v>–</v>
      </c>
      <c r="AQ52" s="76" t="str">
        <f aca="false">IF('Row Index'!AQ56="","–",IF(INDEX('RAW DATA'!$P:$P,'Row Index'!AQ56)="",IF(INDEX('RAW DATA'!$AC:$AC,'Row Index'!AQ56)="",INDEX('RAW DATA'!$L:$L,'Row Index'!AQ56),INDEX('RAW DATA'!$AC:$AC,'Row Index'!AQ56)),INDEX('RAW DATA'!$P:$P,'Row Index'!AQ56)))</f>
        <v>–</v>
      </c>
    </row>
    <row r="53" customFormat="false" ht="15" hidden="false" customHeight="false" outlineLevel="0" collapsed="false">
      <c r="A53" s="32" t="s">
        <v>329</v>
      </c>
      <c r="B53" s="33" t="s">
        <v>5657</v>
      </c>
      <c r="C53" s="17" t="n">
        <f aca="false">IF('Row Index'!C57="","✗",IF(INDEX('RAW DATA'!$P:$P,'Row Index'!C57)="",IF(INDEX('RAW DATA'!$AC:$AC,'Row Index'!C57)="",INDEX('RAW DATA'!$L:$L,'Row Index'!C57),INDEX('RAW DATA'!$AC:$AC,'Row Index'!C57)),INDEX('RAW DATA'!$P:$P,'Row Index'!C57)))</f>
        <v>57.8452087421521</v>
      </c>
      <c r="D53" s="17" t="n">
        <f aca="false">IF('Row Index'!D57="","✗",IF(INDEX('RAW DATA'!$P:$P,'Row Index'!D57)="",IF(INDEX('RAW DATA'!$AC:$AC,'Row Index'!D57)="",INDEX('RAW DATA'!$L:$L,'Row Index'!D57),INDEX('RAW DATA'!$AC:$AC,'Row Index'!D57)),INDEX('RAW DATA'!$P:$P,'Row Index'!D57)))</f>
        <v>53.9135477883475</v>
      </c>
      <c r="E53" s="17" t="n">
        <f aca="false">IF('Row Index'!E57="","✗",IF(INDEX('RAW DATA'!$P:$P,'Row Index'!E57)="",IF(INDEX('RAW DATA'!$AC:$AC,'Row Index'!E57)="",INDEX('RAW DATA'!$L:$L,'Row Index'!E57),INDEX('RAW DATA'!$AC:$AC,'Row Index'!E57)),INDEX('RAW DATA'!$P:$P,'Row Index'!E57)))</f>
        <v>53.2722030536384</v>
      </c>
      <c r="F53" s="17" t="n">
        <f aca="false">IF('Row Index'!F57="","✗",IF(INDEX('RAW DATA'!$P:$P,'Row Index'!F57)="",IF(INDEX('RAW DATA'!$AC:$AC,'Row Index'!F57)="",INDEX('RAW DATA'!$L:$L,'Row Index'!F57),INDEX('RAW DATA'!$AC:$AC,'Row Index'!F57)),INDEX('RAW DATA'!$P:$P,'Row Index'!F57)))</f>
        <v>54.5961607469143</v>
      </c>
      <c r="G53" s="17" t="n">
        <f aca="false">IF('Row Index'!G57="","✗",IF(INDEX('RAW DATA'!$P:$P,'Row Index'!G57)="",IF(INDEX('RAW DATA'!$AC:$AC,'Row Index'!G57)="",INDEX('RAW DATA'!$L:$L,'Row Index'!G57),INDEX('RAW DATA'!$AC:$AC,'Row Index'!G57)),INDEX('RAW DATA'!$P:$P,'Row Index'!G57)))</f>
        <v>55.8373100048674</v>
      </c>
      <c r="H53" s="17" t="n">
        <f aca="false">IF('Row Index'!H57="","✗",IF(INDEX('RAW DATA'!$P:$P,'Row Index'!H57)="",IF(INDEX('RAW DATA'!$AC:$AC,'Row Index'!H57)="",INDEX('RAW DATA'!$L:$L,'Row Index'!H57),INDEX('RAW DATA'!$AC:$AC,'Row Index'!H57)),INDEX('RAW DATA'!$P:$P,'Row Index'!H57)))</f>
        <v>53.1455876058503</v>
      </c>
      <c r="I53" s="26" t="str">
        <f aca="false">IF('Row Index'!I57="","✗",IF(INDEX('RAW DATA'!$P:$P,'Row Index'!I57)="",IF(INDEX('RAW DATA'!$AC:$AC,'Row Index'!I57)="",INDEX('RAW DATA'!$L:$L,'Row Index'!I57),INDEX('RAW DATA'!$AC:$AC,'Row Index'!I57)),INDEX('RAW DATA'!$P:$P,'Row Index'!I57)))</f>
        <v>✗</v>
      </c>
      <c r="J53" s="17" t="n">
        <f aca="false">IF('Row Index'!J57="","✗",IF(INDEX('RAW DATA'!$P:$P,'Row Index'!J57)="",IF(INDEX('RAW DATA'!$AC:$AC,'Row Index'!J57)="",INDEX('RAW DATA'!$L:$L,'Row Index'!J57),INDEX('RAW DATA'!$AC:$AC,'Row Index'!J57)),INDEX('RAW DATA'!$P:$P,'Row Index'!J57)))</f>
        <v>59.7111609977093</v>
      </c>
      <c r="K53" s="36" t="str">
        <f aca="false">IF('Row Index'!K57="","✗",IF(INDEX('RAW DATA'!$P:$P,'Row Index'!K57)="",IF(INDEX('RAW DATA'!$AC:$AC,'Row Index'!K57)="",INDEX('RAW DATA'!$L:$L,'Row Index'!K57),INDEX('RAW DATA'!$AC:$AC,'Row Index'!K57)),INDEX('RAW DATA'!$P:$P,'Row Index'!K57)))</f>
        <v>◐⌧</v>
      </c>
      <c r="L53" s="17" t="n">
        <f aca="false">IF('Row Index'!L57="","✗",IF(INDEX('RAW DATA'!$P:$P,'Row Index'!L57)="",IF(INDEX('RAW DATA'!$AC:$AC,'Row Index'!L57)="",INDEX('RAW DATA'!$L:$L,'Row Index'!L57),INDEX('RAW DATA'!$AC:$AC,'Row Index'!L57)),INDEX('RAW DATA'!$P:$P,'Row Index'!L57)))</f>
        <v>57.2122643044957</v>
      </c>
      <c r="M53" s="17" t="n">
        <f aca="false">IF('Row Index'!M57="","✗",IF(INDEX('RAW DATA'!$P:$P,'Row Index'!M57)="",IF(INDEX('RAW DATA'!$AC:$AC,'Row Index'!M57)="",INDEX('RAW DATA'!$L:$L,'Row Index'!M57),INDEX('RAW DATA'!$AC:$AC,'Row Index'!M57)),INDEX('RAW DATA'!$P:$P,'Row Index'!M57)))</f>
        <v>58.3696813341887</v>
      </c>
      <c r="N53" s="17" t="n">
        <f aca="false">IF('Row Index'!N57="","✗",IF(INDEX('RAW DATA'!$P:$P,'Row Index'!N57)="",IF(INDEX('RAW DATA'!$AC:$AC,'Row Index'!N57)="",INDEX('RAW DATA'!$L:$L,'Row Index'!N57),INDEX('RAW DATA'!$AC:$AC,'Row Index'!N57)),INDEX('RAW DATA'!$P:$P,'Row Index'!N57)))</f>
        <v>56.3999790485089</v>
      </c>
      <c r="O53" s="26" t="str">
        <f aca="false">IF('Row Index'!O57="","✗",IF(INDEX('RAW DATA'!$P:$P,'Row Index'!O57)="",IF(INDEX('RAW DATA'!$AC:$AC,'Row Index'!O57)="",INDEX('RAW DATA'!$L:$L,'Row Index'!O57),INDEX('RAW DATA'!$AC:$AC,'Row Index'!O57)),INDEX('RAW DATA'!$P:$P,'Row Index'!O57)))</f>
        <v>✗⇲</v>
      </c>
      <c r="P53" s="17" t="n">
        <f aca="false">IF('Row Index'!P57="","✗",IF(INDEX('RAW DATA'!$P:$P,'Row Index'!P57)="",IF(INDEX('RAW DATA'!$AC:$AC,'Row Index'!P57)="",INDEX('RAW DATA'!$L:$L,'Row Index'!P57),INDEX('RAW DATA'!$AC:$AC,'Row Index'!P57)),INDEX('RAW DATA'!$P:$P,'Row Index'!P57)))</f>
        <v>57.9501293133536</v>
      </c>
      <c r="Q53" s="26" t="str">
        <f aca="false">IF('Row Index'!Q57="","✗",IF(INDEX('RAW DATA'!$P:$P,'Row Index'!Q57)="",IF(INDEX('RAW DATA'!$AC:$AC,'Row Index'!Q57)="",INDEX('RAW DATA'!$L:$L,'Row Index'!Q57),INDEX('RAW DATA'!$AC:$AC,'Row Index'!Q57)),INDEX('RAW DATA'!$P:$P,'Row Index'!Q57)))</f>
        <v>✗⇲</v>
      </c>
      <c r="R53" s="17" t="n">
        <f aca="false">IF('Row Index'!R57="","✗",IF(INDEX('RAW DATA'!$P:$P,'Row Index'!R57)="",IF(INDEX('RAW DATA'!$AC:$AC,'Row Index'!R57)="",INDEX('RAW DATA'!$L:$L,'Row Index'!R57),INDEX('RAW DATA'!$AC:$AC,'Row Index'!R57)),INDEX('RAW DATA'!$P:$P,'Row Index'!R57)))</f>
        <v>57.913697623774</v>
      </c>
      <c r="S53" s="36" t="str">
        <f aca="false">IF('Row Index'!S57="","✗",IF(INDEX('RAW DATA'!$P:$P,'Row Index'!S57)="",IF(INDEX('RAW DATA'!$AC:$AC,'Row Index'!S57)="",INDEX('RAW DATA'!$L:$L,'Row Index'!S57),INDEX('RAW DATA'!$AC:$AC,'Row Index'!S57)),INDEX('RAW DATA'!$P:$P,'Row Index'!S57)))</f>
        <v>◐⇲</v>
      </c>
      <c r="T53" s="17" t="n">
        <f aca="false">IF('Row Index'!T57="","✗",IF(INDEX('RAW DATA'!$P:$P,'Row Index'!T57)="",IF(INDEX('RAW DATA'!$AC:$AC,'Row Index'!T57)="",INDEX('RAW DATA'!$L:$L,'Row Index'!T57),INDEX('RAW DATA'!$AC:$AC,'Row Index'!T57)),INDEX('RAW DATA'!$P:$P,'Row Index'!T57)))</f>
        <v>58.7404689421034</v>
      </c>
      <c r="U53" s="17" t="n">
        <f aca="false">IF('Row Index'!U57="","✗",IF(INDEX('RAW DATA'!$P:$P,'Row Index'!U57)="",IF(INDEX('RAW DATA'!$AC:$AC,'Row Index'!U57)="",INDEX('RAW DATA'!$L:$L,'Row Index'!U57),INDEX('RAW DATA'!$AC:$AC,'Row Index'!U57)),INDEX('RAW DATA'!$P:$P,'Row Index'!U57)))</f>
        <v>61.4854792426614</v>
      </c>
      <c r="V53" s="17" t="n">
        <f aca="false">IF('Row Index'!V57="","✗",IF(INDEX('RAW DATA'!$P:$P,'Row Index'!V57)="",IF(INDEX('RAW DATA'!$AC:$AC,'Row Index'!V57)="",INDEX('RAW DATA'!$L:$L,'Row Index'!V57),INDEX('RAW DATA'!$AC:$AC,'Row Index'!V57)),INDEX('RAW DATA'!$P:$P,'Row Index'!V57)))</f>
        <v>61.4079857305908</v>
      </c>
      <c r="W53" s="17" t="n">
        <f aca="false">IF('Row Index'!W57="","✗",IF(INDEX('RAW DATA'!$P:$P,'Row Index'!W57)="",IF(INDEX('RAW DATA'!$AC:$AC,'Row Index'!W57)="",INDEX('RAW DATA'!$L:$L,'Row Index'!W57),INDEX('RAW DATA'!$AC:$AC,'Row Index'!W57)),INDEX('RAW DATA'!$P:$P,'Row Index'!W57)))</f>
        <v>63.2463246980762</v>
      </c>
      <c r="X53" s="17" t="n">
        <f aca="false">IF('Row Index'!X57="","✗",IF(INDEX('RAW DATA'!$P:$P,'Row Index'!X57)="",IF(INDEX('RAW DATA'!$AC:$AC,'Row Index'!X57)="",INDEX('RAW DATA'!$L:$L,'Row Index'!X57),INDEX('RAW DATA'!$AC:$AC,'Row Index'!X57)),INDEX('RAW DATA'!$P:$P,'Row Index'!X57)))</f>
        <v>63.7306799092607</v>
      </c>
      <c r="Y53" s="17" t="n">
        <f aca="false">IF('Row Index'!Y57="","✗",IF(INDEX('RAW DATA'!$P:$P,'Row Index'!Y57)="",IF(INDEX('RAW DATA'!$AC:$AC,'Row Index'!Y57)="",INDEX('RAW DATA'!$L:$L,'Row Index'!Y57),INDEX('RAW DATA'!$AC:$AC,'Row Index'!Y57)),INDEX('RAW DATA'!$P:$P,'Row Index'!Y57)))</f>
        <v>63.3989561701614</v>
      </c>
      <c r="Z53" s="18" t="n">
        <f aca="false">IF('Row Index'!Z57="","✗",IF(INDEX('RAW DATA'!$P:$P,'Row Index'!Z57)="",IF(INDEX('RAW DATA'!$AC:$AC,'Row Index'!Z57)="",INDEX('RAW DATA'!$L:$L,'Row Index'!Z57),INDEX('RAW DATA'!$AC:$AC,'Row Index'!Z57)),INDEX('RAW DATA'!$P:$P,'Row Index'!Z57)))</f>
        <v>62.4631743345175</v>
      </c>
      <c r="AA53" s="19" t="str">
        <f aca="false">IF('Row Index'!AA57="","⏳",IF(INDEX('RAW DATA'!$P:$P,'Row Index'!AA57)="",IF(INDEX('RAW DATA'!$AC:$AC,'Row Index'!AA57)="",INDEX('RAW DATA'!$L:$L,'Row Index'!AA57),INDEX('RAW DATA'!$AC:$AC,'Row Index'!AA57)),INDEX('RAW DATA'!$P:$P,'Row Index'!AA57)))</f>
        <v>⏳</v>
      </c>
      <c r="AB53" s="17" t="n">
        <f aca="false">IF('Row Index'!AB57="","✗",IF(INDEX('RAW DATA'!$P:$P,'Row Index'!AB57)="",IF(INDEX('RAW DATA'!$AC:$AC,'Row Index'!AB57)="",INDEX('RAW DATA'!$L:$L,'Row Index'!AB57),INDEX('RAW DATA'!$AC:$AC,'Row Index'!AB57)),INDEX('RAW DATA'!$P:$P,'Row Index'!AB57)))</f>
        <v>65.6132428317117</v>
      </c>
      <c r="AC53" s="17" t="n">
        <f aca="false">IF('Row Index'!AC57="","✗",IF(INDEX('RAW DATA'!$P:$P,'Row Index'!AC57)="",IF(INDEX('RAW DATA'!$AC:$AC,'Row Index'!AC57)="",INDEX('RAW DATA'!$L:$L,'Row Index'!AC57),INDEX('RAW DATA'!$AC:$AC,'Row Index'!AC57)),INDEX('RAW DATA'!$P:$P,'Row Index'!AC57)))</f>
        <v>67.5530982269466</v>
      </c>
      <c r="AD53" s="17" t="n">
        <f aca="false">IF('Row Index'!AD57="","✗",IF(INDEX('RAW DATA'!$P:$P,'Row Index'!AD57)="",IF(INDEX('RAW DATA'!$AC:$AC,'Row Index'!AD57)="",INDEX('RAW DATA'!$L:$L,'Row Index'!AD57),INDEX('RAW DATA'!$AC:$AC,'Row Index'!AD57)),INDEX('RAW DATA'!$P:$P,'Row Index'!AD57)))</f>
        <v>63.1492492356744</v>
      </c>
      <c r="AE53" s="17" t="n">
        <f aca="false">IF('Row Index'!AE57="","✗",IF(INDEX('RAW DATA'!$P:$P,'Row Index'!AE57)="",IF(INDEX('RAW DATA'!$AC:$AC,'Row Index'!AE57)="",INDEX('RAW DATA'!$L:$L,'Row Index'!AE57),INDEX('RAW DATA'!$AC:$AC,'Row Index'!AE57)),INDEX('RAW DATA'!$P:$P,'Row Index'!AE57)))</f>
        <v>66.9615268263337</v>
      </c>
      <c r="AF53" s="17" t="n">
        <f aca="false">IF('Row Index'!AF57="","✗",IF(INDEX('RAW DATA'!$P:$P,'Row Index'!AF57)="",IF(INDEX('RAW DATA'!$AC:$AC,'Row Index'!AF57)="",INDEX('RAW DATA'!$L:$L,'Row Index'!AF57),INDEX('RAW DATA'!$AC:$AC,'Row Index'!AF57)),INDEX('RAW DATA'!$P:$P,'Row Index'!AF57)))</f>
        <v>68.572693611676</v>
      </c>
      <c r="AG53" s="17" t="n">
        <f aca="false">IF('Row Index'!AG57="","✗",IF(INDEX('RAW DATA'!$P:$P,'Row Index'!AG57)="",IF(INDEX('RAW DATA'!$AC:$AC,'Row Index'!AG57)="",INDEX('RAW DATA'!$L:$L,'Row Index'!AG57),INDEX('RAW DATA'!$AC:$AC,'Row Index'!AG57)),INDEX('RAW DATA'!$P:$P,'Row Index'!AG57)))</f>
        <v>71.3250579542738</v>
      </c>
      <c r="AH53" s="17" t="n">
        <f aca="false">IF('Row Index'!AH57="","✗",IF(INDEX('RAW DATA'!$P:$P,'Row Index'!AH57)="",IF(INDEX('RAW DATA'!$AC:$AC,'Row Index'!AH57)="",INDEX('RAW DATA'!$L:$L,'Row Index'!AH57),INDEX('RAW DATA'!$AC:$AC,'Row Index'!AH57)),INDEX('RAW DATA'!$P:$P,'Row Index'!AH57)))</f>
        <v>68.9879776715629</v>
      </c>
      <c r="AI53" s="17" t="n">
        <f aca="false">IF('Row Index'!AI57="","✗",IF(INDEX('RAW DATA'!$P:$P,'Row Index'!AI57)="",IF(INDEX('RAW DATA'!$AC:$AC,'Row Index'!AI57)="",INDEX('RAW DATA'!$L:$L,'Row Index'!AI57),INDEX('RAW DATA'!$AC:$AC,'Row Index'!AI57)),INDEX('RAW DATA'!$P:$P,'Row Index'!AI57)))</f>
        <v>71.1589175754123</v>
      </c>
      <c r="AJ53" s="29" t="n">
        <f aca="false">IF('Row Index'!AJ57="","✗",IF(INDEX('RAW DATA'!$P:$P,'Row Index'!AJ57)="",IF(INDEX('RAW DATA'!$AC:$AC,'Row Index'!AJ57)="",INDEX('RAW DATA'!$L:$L,'Row Index'!AJ57),INDEX('RAW DATA'!$AC:$AC,'Row Index'!AJ57)),INDEX('RAW DATA'!$P:$P,'Row Index'!AJ57)))</f>
        <v>71.6456320396334</v>
      </c>
      <c r="AK53" s="17" t="n">
        <f aca="false">IF('Row Index'!AK57="","✗",IF(INDEX('RAW DATA'!$P:$P,'Row Index'!AK57)="",IF(INDEX('RAW DATA'!$AC:$AC,'Row Index'!AK57)="",INDEX('RAW DATA'!$L:$L,'Row Index'!AK57),INDEX('RAW DATA'!$AC:$AC,'Row Index'!AK57)),INDEX('RAW DATA'!$P:$P,'Row Index'!AK57)))</f>
        <v>69.6307399277289</v>
      </c>
      <c r="AL53" s="76" t="str">
        <f aca="false">IF('Row Index'!AL57="","–",IF(INDEX('RAW DATA'!$P:$P,'Row Index'!AL57)="",IF(INDEX('RAW DATA'!$AC:$AC,'Row Index'!AL57)="",INDEX('RAW DATA'!$L:$L,'Row Index'!AL57),INDEX('RAW DATA'!$AC:$AC,'Row Index'!AL57)),INDEX('RAW DATA'!$P:$P,'Row Index'!AL57)))</f>
        <v>–</v>
      </c>
      <c r="AM53" s="76" t="str">
        <f aca="false">IF('Row Index'!AM57="","–",IF(INDEX('RAW DATA'!$P:$P,'Row Index'!AM57)="",IF(INDEX('RAW DATA'!$AC:$AC,'Row Index'!AM57)="",INDEX('RAW DATA'!$L:$L,'Row Index'!AM57),INDEX('RAW DATA'!$AC:$AC,'Row Index'!AM57)),INDEX('RAW DATA'!$P:$P,'Row Index'!AM57)))</f>
        <v>–</v>
      </c>
      <c r="AN53" s="76" t="str">
        <f aca="false">IF('Row Index'!AN57="","–",IF(INDEX('RAW DATA'!$P:$P,'Row Index'!AN57)="",IF(INDEX('RAW DATA'!$AC:$AC,'Row Index'!AN57)="",INDEX('RAW DATA'!$L:$L,'Row Index'!AN57),INDEX('RAW DATA'!$AC:$AC,'Row Index'!AN57)),INDEX('RAW DATA'!$P:$P,'Row Index'!AN57)))</f>
        <v>–</v>
      </c>
      <c r="AO53" s="76" t="str">
        <f aca="false">IF('Row Index'!AO57="","–",IF(INDEX('RAW DATA'!$P:$P,'Row Index'!AO57)="",IF(INDEX('RAW DATA'!$AC:$AC,'Row Index'!AO57)="",INDEX('RAW DATA'!$L:$L,'Row Index'!AO57),INDEX('RAW DATA'!$AC:$AC,'Row Index'!AO57)),INDEX('RAW DATA'!$P:$P,'Row Index'!AO57)))</f>
        <v>–</v>
      </c>
      <c r="AP53" s="76" t="str">
        <f aca="false">IF('Row Index'!AP57="","–",IF(INDEX('RAW DATA'!$P:$P,'Row Index'!AP57)="",IF(INDEX('RAW DATA'!$AC:$AC,'Row Index'!AP57)="",INDEX('RAW DATA'!$L:$L,'Row Index'!AP57),INDEX('RAW DATA'!$AC:$AC,'Row Index'!AP57)),INDEX('RAW DATA'!$P:$P,'Row Index'!AP57)))</f>
        <v>–</v>
      </c>
      <c r="AQ53" s="76" t="str">
        <f aca="false">IF('Row Index'!AQ57="","–",IF(INDEX('RAW DATA'!$P:$P,'Row Index'!AQ57)="",IF(INDEX('RAW DATA'!$AC:$AC,'Row Index'!AQ57)="",INDEX('RAW DATA'!$L:$L,'Row Index'!AQ57),INDEX('RAW DATA'!$AC:$AC,'Row Index'!AQ57)),INDEX('RAW DATA'!$P:$P,'Row Index'!AQ57)))</f>
        <v>–</v>
      </c>
    </row>
    <row r="54" customFormat="false" ht="15" hidden="false" customHeight="false" outlineLevel="0" collapsed="false">
      <c r="A54" s="32" t="s">
        <v>332</v>
      </c>
      <c r="B54" s="33" t="s">
        <v>5657</v>
      </c>
      <c r="C54" s="17" t="n">
        <f aca="false">IF('Row Index'!C58="","✗",IF(INDEX('RAW DATA'!$P:$P,'Row Index'!C58)="",IF(INDEX('RAW DATA'!$AC:$AC,'Row Index'!C58)="",INDEX('RAW DATA'!$L:$L,'Row Index'!C58),INDEX('RAW DATA'!$AC:$AC,'Row Index'!C58)),INDEX('RAW DATA'!$P:$P,'Row Index'!C58)))</f>
        <v>52.4379980267339</v>
      </c>
      <c r="D54" s="17" t="n">
        <f aca="false">IF('Row Index'!D58="","✗",IF(INDEX('RAW DATA'!$P:$P,'Row Index'!D58)="",IF(INDEX('RAW DATA'!$AC:$AC,'Row Index'!D58)="",INDEX('RAW DATA'!$L:$L,'Row Index'!D58),INDEX('RAW DATA'!$AC:$AC,'Row Index'!D58)),INDEX('RAW DATA'!$P:$P,'Row Index'!D58)))</f>
        <v>53.157125993957</v>
      </c>
      <c r="E54" s="17" t="n">
        <f aca="false">IF('Row Index'!E58="","✗",IF(INDEX('RAW DATA'!$P:$P,'Row Index'!E58)="",IF(INDEX('RAW DATA'!$AC:$AC,'Row Index'!E58)="",INDEX('RAW DATA'!$L:$L,'Row Index'!E58),INDEX('RAW DATA'!$AC:$AC,'Row Index'!E58)),INDEX('RAW DATA'!$P:$P,'Row Index'!E58)))</f>
        <v>45.8708089174543</v>
      </c>
      <c r="F54" s="17" t="n">
        <f aca="false">IF('Row Index'!F58="","✗",IF(INDEX('RAW DATA'!$P:$P,'Row Index'!F58)="",IF(INDEX('RAW DATA'!$AC:$AC,'Row Index'!F58)="",INDEX('RAW DATA'!$L:$L,'Row Index'!F58),INDEX('RAW DATA'!$AC:$AC,'Row Index'!F58)),INDEX('RAW DATA'!$P:$P,'Row Index'!F58)))</f>
        <v>48.8600968283025</v>
      </c>
      <c r="G54" s="29" t="n">
        <f aca="false">IF('Row Index'!G58="","✗",IF(INDEX('RAW DATA'!$P:$P,'Row Index'!G58)="",IF(INDEX('RAW DATA'!$AC:$AC,'Row Index'!G58)="",INDEX('RAW DATA'!$L:$L,'Row Index'!G58),INDEX('RAW DATA'!$AC:$AC,'Row Index'!G58)),INDEX('RAW DATA'!$P:$P,'Row Index'!G58)))</f>
        <v>52.4368822907889</v>
      </c>
      <c r="H54" s="17" t="n">
        <f aca="false">IF('Row Index'!H58="","✗",IF(INDEX('RAW DATA'!$P:$P,'Row Index'!H58)="",IF(INDEX('RAW DATA'!$AC:$AC,'Row Index'!H58)="",INDEX('RAW DATA'!$L:$L,'Row Index'!H58),INDEX('RAW DATA'!$AC:$AC,'Row Index'!H58)),INDEX('RAW DATA'!$P:$P,'Row Index'!H58)))</f>
        <v>49.4404449778823</v>
      </c>
      <c r="I54" s="26" t="str">
        <f aca="false">IF('Row Index'!I58="","✗",IF(INDEX('RAW DATA'!$P:$P,'Row Index'!I58)="",IF(INDEX('RAW DATA'!$AC:$AC,'Row Index'!I58)="",INDEX('RAW DATA'!$L:$L,'Row Index'!I58),INDEX('RAW DATA'!$AC:$AC,'Row Index'!I58)),INDEX('RAW DATA'!$P:$P,'Row Index'!I58)))</f>
        <v>✗</v>
      </c>
      <c r="J54" s="17" t="n">
        <f aca="false">IF('Row Index'!J58="","✗",IF(INDEX('RAW DATA'!$P:$P,'Row Index'!J58)="",IF(INDEX('RAW DATA'!$AC:$AC,'Row Index'!J58)="",INDEX('RAW DATA'!$L:$L,'Row Index'!J58),INDEX('RAW DATA'!$AC:$AC,'Row Index'!J58)),INDEX('RAW DATA'!$P:$P,'Row Index'!J58)))</f>
        <v>56.077602390971</v>
      </c>
      <c r="K54" s="17" t="n">
        <f aca="false">IF('Row Index'!K58="","✗",IF(INDEX('RAW DATA'!$P:$P,'Row Index'!K58)="",IF(INDEX('RAW DATA'!$AC:$AC,'Row Index'!K58)="",INDEX('RAW DATA'!$L:$L,'Row Index'!K58),INDEX('RAW DATA'!$AC:$AC,'Row Index'!K58)),INDEX('RAW DATA'!$P:$P,'Row Index'!K58)))</f>
        <v>54.7626906756697</v>
      </c>
      <c r="L54" s="36" t="str">
        <f aca="false">IF('Row Index'!L58="","✗",IF(INDEX('RAW DATA'!$P:$P,'Row Index'!L58)="",IF(INDEX('RAW DATA'!$AC:$AC,'Row Index'!L58)="",INDEX('RAW DATA'!$L:$L,'Row Index'!L58),INDEX('RAW DATA'!$AC:$AC,'Row Index'!L58)),INDEX('RAW DATA'!$P:$P,'Row Index'!L58)))</f>
        <v>◐⇲</v>
      </c>
      <c r="M54" s="17" t="n">
        <f aca="false">IF('Row Index'!M58="","✗",IF(INDEX('RAW DATA'!$P:$P,'Row Index'!M58)="",IF(INDEX('RAW DATA'!$AC:$AC,'Row Index'!M58)="",INDEX('RAW DATA'!$L:$L,'Row Index'!M58),INDEX('RAW DATA'!$AC:$AC,'Row Index'!M58)),INDEX('RAW DATA'!$P:$P,'Row Index'!M58)))</f>
        <v>54.8098981181468</v>
      </c>
      <c r="N54" s="36" t="str">
        <f aca="false">IF('Row Index'!N58="","✗",IF(INDEX('RAW DATA'!$P:$P,'Row Index'!N58)="",IF(INDEX('RAW DATA'!$AC:$AC,'Row Index'!N58)="",INDEX('RAW DATA'!$L:$L,'Row Index'!N58),INDEX('RAW DATA'!$AC:$AC,'Row Index'!N58)),INDEX('RAW DATA'!$P:$P,'Row Index'!N58)))</f>
        <v>◐⇲</v>
      </c>
      <c r="O54" s="36" t="str">
        <f aca="false">IF('Row Index'!O58="","✗",IF(INDEX('RAW DATA'!$P:$P,'Row Index'!O58)="",IF(INDEX('RAW DATA'!$AC:$AC,'Row Index'!O58)="",INDEX('RAW DATA'!$L:$L,'Row Index'!O58),INDEX('RAW DATA'!$AC:$AC,'Row Index'!O58)),INDEX('RAW DATA'!$P:$P,'Row Index'!O58)))</f>
        <v>◐⇲</v>
      </c>
      <c r="P54" s="17" t="n">
        <f aca="false">IF('Row Index'!P58="","✗",IF(INDEX('RAW DATA'!$P:$P,'Row Index'!P58)="",IF(INDEX('RAW DATA'!$AC:$AC,'Row Index'!P58)="",INDEX('RAW DATA'!$L:$L,'Row Index'!P58),INDEX('RAW DATA'!$AC:$AC,'Row Index'!P58)),INDEX('RAW DATA'!$P:$P,'Row Index'!P58)))</f>
        <v>51.3345566652609</v>
      </c>
      <c r="Q54" s="17" t="n">
        <f aca="false">IF('Row Index'!Q58="","✗",IF(INDEX('RAW DATA'!$P:$P,'Row Index'!Q58)="",IF(INDEX('RAW DATA'!$AC:$AC,'Row Index'!Q58)="",INDEX('RAW DATA'!$L:$L,'Row Index'!Q58),INDEX('RAW DATA'!$AC:$AC,'Row Index'!Q58)),INDEX('RAW DATA'!$P:$P,'Row Index'!Q58)))</f>
        <v>54.2748614052553</v>
      </c>
      <c r="R54" s="17" t="n">
        <f aca="false">IF('Row Index'!R58="","✗",IF(INDEX('RAW DATA'!$P:$P,'Row Index'!R58)="",IF(INDEX('RAW DATA'!$AC:$AC,'Row Index'!R58)="",INDEX('RAW DATA'!$L:$L,'Row Index'!R58),INDEX('RAW DATA'!$AC:$AC,'Row Index'!R58)),INDEX('RAW DATA'!$P:$P,'Row Index'!R58)))</f>
        <v>56.5590244655625</v>
      </c>
      <c r="S54" s="29" t="n">
        <f aca="false">IF('Row Index'!S58="","✗",IF(INDEX('RAW DATA'!$P:$P,'Row Index'!S58)="",IF(INDEX('RAW DATA'!$AC:$AC,'Row Index'!S58)="",INDEX('RAW DATA'!$L:$L,'Row Index'!S58),INDEX('RAW DATA'!$AC:$AC,'Row Index'!S58)),INDEX('RAW DATA'!$P:$P,'Row Index'!S58)))</f>
        <v>57.175883633701</v>
      </c>
      <c r="T54" s="17" t="n">
        <f aca="false">IF('Row Index'!T58="","✗",IF(INDEX('RAW DATA'!$P:$P,'Row Index'!T58)="",IF(INDEX('RAW DATA'!$AC:$AC,'Row Index'!T58)="",INDEX('RAW DATA'!$L:$L,'Row Index'!T58),INDEX('RAW DATA'!$AC:$AC,'Row Index'!T58)),INDEX('RAW DATA'!$P:$P,'Row Index'!T58)))</f>
        <v>54.2594708902396</v>
      </c>
      <c r="U54" s="17" t="n">
        <f aca="false">IF('Row Index'!U58="","✗",IF(INDEX('RAW DATA'!$P:$P,'Row Index'!U58)="",IF(INDEX('RAW DATA'!$AC:$AC,'Row Index'!U58)="",INDEX('RAW DATA'!$L:$L,'Row Index'!U58),INDEX('RAW DATA'!$AC:$AC,'Row Index'!U58)),INDEX('RAW DATA'!$P:$P,'Row Index'!U58)))</f>
        <v>57.1352240152448</v>
      </c>
      <c r="V54" s="17" t="n">
        <f aca="false">IF('Row Index'!V58="","✗",IF(INDEX('RAW DATA'!$P:$P,'Row Index'!V58)="",IF(INDEX('RAW DATA'!$AC:$AC,'Row Index'!V58)="",INDEX('RAW DATA'!$L:$L,'Row Index'!V58),INDEX('RAW DATA'!$AC:$AC,'Row Index'!V58)),INDEX('RAW DATA'!$P:$P,'Row Index'!V58)))</f>
        <v>58.135499082376</v>
      </c>
      <c r="W54" s="36" t="str">
        <f aca="false">IF('Row Index'!W58="","✗",IF(INDEX('RAW DATA'!$P:$P,'Row Index'!W58)="",IF(INDEX('RAW DATA'!$AC:$AC,'Row Index'!W58)="",INDEX('RAW DATA'!$L:$L,'Row Index'!W58),INDEX('RAW DATA'!$AC:$AC,'Row Index'!W58)),INDEX('RAW DATA'!$P:$P,'Row Index'!W58)))</f>
        <v>◐⌧</v>
      </c>
      <c r="X54" s="17" t="n">
        <f aca="false">IF('Row Index'!X58="","✗",IF(INDEX('RAW DATA'!$P:$P,'Row Index'!X58)="",IF(INDEX('RAW DATA'!$AC:$AC,'Row Index'!X58)="",INDEX('RAW DATA'!$L:$L,'Row Index'!X58),INDEX('RAW DATA'!$AC:$AC,'Row Index'!X58)),INDEX('RAW DATA'!$P:$P,'Row Index'!X58)))</f>
        <v>60.3417882455055</v>
      </c>
      <c r="Y54" s="17" t="n">
        <f aca="false">IF('Row Index'!Y58="","✗",IF(INDEX('RAW DATA'!$P:$P,'Row Index'!Y58)="",IF(INDEX('RAW DATA'!$AC:$AC,'Row Index'!Y58)="",INDEX('RAW DATA'!$L:$L,'Row Index'!Y58),INDEX('RAW DATA'!$AC:$AC,'Row Index'!Y58)),INDEX('RAW DATA'!$P:$P,'Row Index'!Y58)))</f>
        <v>61.9639510680848</v>
      </c>
      <c r="Z54" s="38" t="n">
        <f aca="false">IF('Row Index'!Z58="","✗",IF(INDEX('RAW DATA'!$P:$P,'Row Index'!Z58)="",IF(INDEX('RAW DATA'!$AC:$AC,'Row Index'!Z58)="",INDEX('RAW DATA'!$L:$L,'Row Index'!Z58),INDEX('RAW DATA'!$AC:$AC,'Row Index'!Z58)),INDEX('RAW DATA'!$P:$P,'Row Index'!Z58)))</f>
        <v>60.3563830065823</v>
      </c>
      <c r="AA54" s="19" t="str">
        <f aca="false">IF('Row Index'!AA58="","⏳",IF(INDEX('RAW DATA'!$P:$P,'Row Index'!AA58)="",IF(INDEX('RAW DATA'!$AC:$AC,'Row Index'!AA58)="",INDEX('RAW DATA'!$L:$L,'Row Index'!AA58),INDEX('RAW DATA'!$AC:$AC,'Row Index'!AA58)),INDEX('RAW DATA'!$P:$P,'Row Index'!AA58)))</f>
        <v>⏳</v>
      </c>
      <c r="AB54" s="17" t="n">
        <f aca="false">IF('Row Index'!AB58="","✗",IF(INDEX('RAW DATA'!$P:$P,'Row Index'!AB58)="",IF(INDEX('RAW DATA'!$AC:$AC,'Row Index'!AB58)="",INDEX('RAW DATA'!$L:$L,'Row Index'!AB58),INDEX('RAW DATA'!$AC:$AC,'Row Index'!AB58)),INDEX('RAW DATA'!$P:$P,'Row Index'!AB58)))</f>
        <v>61.751191452322</v>
      </c>
      <c r="AC54" s="17" t="n">
        <f aca="false">IF('Row Index'!AC58="","✗",IF(INDEX('RAW DATA'!$P:$P,'Row Index'!AC58)="",IF(INDEX('RAW DATA'!$AC:$AC,'Row Index'!AC58)="",INDEX('RAW DATA'!$L:$L,'Row Index'!AC58),INDEX('RAW DATA'!$AC:$AC,'Row Index'!AC58)),INDEX('RAW DATA'!$P:$P,'Row Index'!AC58)))</f>
        <v>66.8063022819631</v>
      </c>
      <c r="AD54" s="17" t="n">
        <f aca="false">IF('Row Index'!AD58="","✗",IF(INDEX('RAW DATA'!$P:$P,'Row Index'!AD58)="",IF(INDEX('RAW DATA'!$AC:$AC,'Row Index'!AD58)="",INDEX('RAW DATA'!$L:$L,'Row Index'!AD58),INDEX('RAW DATA'!$AC:$AC,'Row Index'!AD58)),INDEX('RAW DATA'!$P:$P,'Row Index'!AD58)))</f>
        <v>62.8937094684287</v>
      </c>
      <c r="AE54" s="17" t="n">
        <f aca="false">IF('Row Index'!AE58="","✗",IF(INDEX('RAW DATA'!$P:$P,'Row Index'!AE58)="",IF(INDEX('RAW DATA'!$AC:$AC,'Row Index'!AE58)="",INDEX('RAW DATA'!$L:$L,'Row Index'!AE58),INDEX('RAW DATA'!$AC:$AC,'Row Index'!AE58)),INDEX('RAW DATA'!$P:$P,'Row Index'!AE58)))</f>
        <v>62.747840463906</v>
      </c>
      <c r="AF54" s="17" t="n">
        <f aca="false">IF('Row Index'!AF58="","✗",IF(INDEX('RAW DATA'!$P:$P,'Row Index'!AF58)="",IF(INDEX('RAW DATA'!$AC:$AC,'Row Index'!AF58)="",INDEX('RAW DATA'!$L:$L,'Row Index'!AF58),INDEX('RAW DATA'!$AC:$AC,'Row Index'!AF58)),INDEX('RAW DATA'!$P:$P,'Row Index'!AF58)))</f>
        <v>66.0495673147767</v>
      </c>
      <c r="AG54" s="17" t="n">
        <f aca="false">IF('Row Index'!AG58="","✗",IF(INDEX('RAW DATA'!$P:$P,'Row Index'!AG58)="",IF(INDEX('RAW DATA'!$AC:$AC,'Row Index'!AG58)="",INDEX('RAW DATA'!$L:$L,'Row Index'!AG58),INDEX('RAW DATA'!$AC:$AC,'Row Index'!AG58)),INDEX('RAW DATA'!$P:$P,'Row Index'!AG58)))</f>
        <v>68.4110396414092</v>
      </c>
      <c r="AH54" s="17" t="n">
        <f aca="false">IF('Row Index'!AH58="","✗",IF(INDEX('RAW DATA'!$P:$P,'Row Index'!AH58)="",IF(INDEX('RAW DATA'!$AC:$AC,'Row Index'!AH58)="",INDEX('RAW DATA'!$L:$L,'Row Index'!AH58),INDEX('RAW DATA'!$AC:$AC,'Row Index'!AH58)),INDEX('RAW DATA'!$P:$P,'Row Index'!AH58)))</f>
        <v>67.3585245169694</v>
      </c>
      <c r="AI54" s="17" t="n">
        <f aca="false">IF('Row Index'!AI58="","✗",IF(INDEX('RAW DATA'!$P:$P,'Row Index'!AI58)="",IF(INDEX('RAW DATA'!$AC:$AC,'Row Index'!AI58)="",INDEX('RAW DATA'!$L:$L,'Row Index'!AI58),INDEX('RAW DATA'!$AC:$AC,'Row Index'!AI58)),INDEX('RAW DATA'!$P:$P,'Row Index'!AI58)))</f>
        <v>69.4445747639062</v>
      </c>
      <c r="AJ54" s="17" t="n">
        <f aca="false">IF('Row Index'!AJ58="","✗",IF(INDEX('RAW DATA'!$P:$P,'Row Index'!AJ58)="",IF(INDEX('RAW DATA'!$AC:$AC,'Row Index'!AJ58)="",INDEX('RAW DATA'!$L:$L,'Row Index'!AJ58),INDEX('RAW DATA'!$AC:$AC,'Row Index'!AJ58)),INDEX('RAW DATA'!$P:$P,'Row Index'!AJ58)))</f>
        <v>69.3820469318292</v>
      </c>
      <c r="AK54" s="17" t="n">
        <f aca="false">IF('Row Index'!AK58="","✗",IF(INDEX('RAW DATA'!$P:$P,'Row Index'!AK58)="",IF(INDEX('RAW DATA'!$AC:$AC,'Row Index'!AK58)="",INDEX('RAW DATA'!$L:$L,'Row Index'!AK58),INDEX('RAW DATA'!$AC:$AC,'Row Index'!AK58)),INDEX('RAW DATA'!$P:$P,'Row Index'!AK58)))</f>
        <v>69.4918787364873</v>
      </c>
      <c r="AL54" s="76" t="str">
        <f aca="false">IF('Row Index'!AL58="","–",IF(INDEX('RAW DATA'!$P:$P,'Row Index'!AL58)="",IF(INDEX('RAW DATA'!$AC:$AC,'Row Index'!AL58)="",INDEX('RAW DATA'!$L:$L,'Row Index'!AL58),INDEX('RAW DATA'!$AC:$AC,'Row Index'!AL58)),INDEX('RAW DATA'!$P:$P,'Row Index'!AL58)))</f>
        <v>–</v>
      </c>
      <c r="AM54" s="76" t="str">
        <f aca="false">IF('Row Index'!AM58="","–",IF(INDEX('RAW DATA'!$P:$P,'Row Index'!AM58)="",IF(INDEX('RAW DATA'!$AC:$AC,'Row Index'!AM58)="",INDEX('RAW DATA'!$L:$L,'Row Index'!AM58),INDEX('RAW DATA'!$AC:$AC,'Row Index'!AM58)),INDEX('RAW DATA'!$P:$P,'Row Index'!AM58)))</f>
        <v>–</v>
      </c>
      <c r="AN54" s="76" t="str">
        <f aca="false">IF('Row Index'!AN58="","–",IF(INDEX('RAW DATA'!$P:$P,'Row Index'!AN58)="",IF(INDEX('RAW DATA'!$AC:$AC,'Row Index'!AN58)="",INDEX('RAW DATA'!$L:$L,'Row Index'!AN58),INDEX('RAW DATA'!$AC:$AC,'Row Index'!AN58)),INDEX('RAW DATA'!$P:$P,'Row Index'!AN58)))</f>
        <v>–</v>
      </c>
      <c r="AO54" s="76" t="str">
        <f aca="false">IF('Row Index'!AO58="","–",IF(INDEX('RAW DATA'!$P:$P,'Row Index'!AO58)="",IF(INDEX('RAW DATA'!$AC:$AC,'Row Index'!AO58)="",INDEX('RAW DATA'!$L:$L,'Row Index'!AO58),INDEX('RAW DATA'!$AC:$AC,'Row Index'!AO58)),INDEX('RAW DATA'!$P:$P,'Row Index'!AO58)))</f>
        <v>–</v>
      </c>
      <c r="AP54" s="76" t="str">
        <f aca="false">IF('Row Index'!AP58="","–",IF(INDEX('RAW DATA'!$P:$P,'Row Index'!AP58)="",IF(INDEX('RAW DATA'!$AC:$AC,'Row Index'!AP58)="",INDEX('RAW DATA'!$L:$L,'Row Index'!AP58),INDEX('RAW DATA'!$AC:$AC,'Row Index'!AP58)),INDEX('RAW DATA'!$P:$P,'Row Index'!AP58)))</f>
        <v>–</v>
      </c>
      <c r="AQ54" s="76" t="str">
        <f aca="false">IF('Row Index'!AQ58="","–",IF(INDEX('RAW DATA'!$P:$P,'Row Index'!AQ58)="",IF(INDEX('RAW DATA'!$AC:$AC,'Row Index'!AQ58)="",INDEX('RAW DATA'!$L:$L,'Row Index'!AQ58),INDEX('RAW DATA'!$AC:$AC,'Row Index'!AQ58)),INDEX('RAW DATA'!$P:$P,'Row Index'!AQ58)))</f>
        <v>–</v>
      </c>
    </row>
    <row r="56" customFormat="false" ht="23.85" hidden="false" customHeight="false" outlineLevel="0" collapsed="false">
      <c r="A56" s="9" t="s">
        <v>5404</v>
      </c>
      <c r="B56" s="9" t="s">
        <v>5658</v>
      </c>
      <c r="C56" s="9" t="s">
        <v>147</v>
      </c>
      <c r="D56" s="9" t="s">
        <v>365</v>
      </c>
      <c r="E56" s="9" t="s">
        <v>497</v>
      </c>
      <c r="F56" s="9" t="s">
        <v>628</v>
      </c>
      <c r="G56" s="9" t="s">
        <v>763</v>
      </c>
      <c r="H56" s="9" t="s">
        <v>902</v>
      </c>
      <c r="I56" s="9" t="s">
        <v>1037</v>
      </c>
      <c r="J56" s="9" t="s">
        <v>1143</v>
      </c>
      <c r="K56" s="9" t="s">
        <v>1275</v>
      </c>
      <c r="L56" s="9" t="s">
        <v>1411</v>
      </c>
      <c r="M56" s="9" t="s">
        <v>1628</v>
      </c>
      <c r="N56" s="9" t="s">
        <v>1760</v>
      </c>
      <c r="O56" s="9" t="s">
        <v>1895</v>
      </c>
      <c r="P56" s="9" t="s">
        <v>2027</v>
      </c>
      <c r="Q56" s="9" t="s">
        <v>2154</v>
      </c>
      <c r="R56" s="9" t="s">
        <v>2285</v>
      </c>
      <c r="S56" s="9" t="s">
        <v>2413</v>
      </c>
      <c r="T56" s="9" t="s">
        <v>2544</v>
      </c>
      <c r="U56" s="9" t="s">
        <v>2676</v>
      </c>
      <c r="V56" s="9" t="s">
        <v>2806</v>
      </c>
      <c r="W56" s="9" t="s">
        <v>2933</v>
      </c>
      <c r="X56" s="9" t="s">
        <v>3066</v>
      </c>
      <c r="Y56" s="9" t="s">
        <v>3201</v>
      </c>
      <c r="Z56" s="9" t="s">
        <v>3330</v>
      </c>
      <c r="AA56" s="9" t="s">
        <v>5405</v>
      </c>
      <c r="AB56" s="9" t="s">
        <v>3465</v>
      </c>
      <c r="AC56" s="9" t="s">
        <v>3592</v>
      </c>
      <c r="AD56" s="9" t="s">
        <v>3719</v>
      </c>
      <c r="AE56" s="9" t="s">
        <v>3846</v>
      </c>
      <c r="AF56" s="9" t="s">
        <v>3975</v>
      </c>
      <c r="AG56" s="9" t="s">
        <v>4103</v>
      </c>
      <c r="AH56" s="9" t="s">
        <v>5406</v>
      </c>
      <c r="AI56" s="9" t="s">
        <v>4360</v>
      </c>
      <c r="AJ56" s="9" t="s">
        <v>4488</v>
      </c>
      <c r="AK56" s="9" t="s">
        <v>4617</v>
      </c>
      <c r="AL56" s="9" t="s">
        <v>4746</v>
      </c>
      <c r="AM56" s="9" t="s">
        <v>4855</v>
      </c>
      <c r="AN56" s="9" t="s">
        <v>4963</v>
      </c>
      <c r="AO56" s="9" t="s">
        <v>5072</v>
      </c>
      <c r="AP56" s="9" t="s">
        <v>5184</v>
      </c>
      <c r="AQ56" s="9" t="s">
        <v>5293</v>
      </c>
    </row>
    <row r="57" customFormat="false" ht="15" hidden="false" customHeight="false" outlineLevel="0" collapsed="false">
      <c r="A57" s="15" t="s">
        <v>336</v>
      </c>
      <c r="B57" s="16" t="s">
        <v>5658</v>
      </c>
      <c r="C57" s="29" t="n">
        <f aca="false">IF('Row Index'!C59="","✗",IF(INDEX('RAW DATA'!$P:$P,'Row Index'!C59)="",IF(INDEX('RAW DATA'!$AC:$AC,'Row Index'!C59)="",INDEX('RAW DATA'!$L:$L,'Row Index'!C59),INDEX('RAW DATA'!$AC:$AC,'Row Index'!C59)),INDEX('RAW DATA'!$P:$P,'Row Index'!C59)))</f>
        <v>45.5050896893995</v>
      </c>
      <c r="D57" s="29" t="n">
        <f aca="false">IF('Row Index'!D59="","✗",IF(INDEX('RAW DATA'!$P:$P,'Row Index'!D59)="",IF(INDEX('RAW DATA'!$AC:$AC,'Row Index'!D59)="",INDEX('RAW DATA'!$L:$L,'Row Index'!D59),INDEX('RAW DATA'!$AC:$AC,'Row Index'!D59)),INDEX('RAW DATA'!$P:$P,'Row Index'!D59)))</f>
        <v>45.2581101530549</v>
      </c>
      <c r="E57" s="17" t="n">
        <f aca="false">IF('Row Index'!E59="","✗",IF(INDEX('RAW DATA'!$P:$P,'Row Index'!E59)="",IF(INDEX('RAW DATA'!$AC:$AC,'Row Index'!E59)="",INDEX('RAW DATA'!$L:$L,'Row Index'!E59),INDEX('RAW DATA'!$AC:$AC,'Row Index'!E59)),INDEX('RAW DATA'!$P:$P,'Row Index'!E59)))</f>
        <v>49.011148819217</v>
      </c>
      <c r="F57" s="29" t="n">
        <f aca="false">IF('Row Index'!F59="","✗",IF(INDEX('RAW DATA'!$P:$P,'Row Index'!F59)="",IF(INDEX('RAW DATA'!$AC:$AC,'Row Index'!F59)="",INDEX('RAW DATA'!$L:$L,'Row Index'!F59),INDEX('RAW DATA'!$AC:$AC,'Row Index'!F59)),INDEX('RAW DATA'!$P:$P,'Row Index'!F59)))</f>
        <v>47.8958857843099</v>
      </c>
      <c r="G57" s="17" t="n">
        <f aca="false">IF('Row Index'!G59="","✗",IF(INDEX('RAW DATA'!$P:$P,'Row Index'!G59)="",IF(INDEX('RAW DATA'!$AC:$AC,'Row Index'!G59)="",INDEX('RAW DATA'!$L:$L,'Row Index'!G59),INDEX('RAW DATA'!$AC:$AC,'Row Index'!G59)),INDEX('RAW DATA'!$P:$P,'Row Index'!G59)))</f>
        <v>53.3480565716581</v>
      </c>
      <c r="H57" s="36" t="str">
        <f aca="false">IF('Row Index'!H59="","✗",IF(INDEX('RAW DATA'!$P:$P,'Row Index'!H59)="",IF(INDEX('RAW DATA'!$AC:$AC,'Row Index'!H59)="",INDEX('RAW DATA'!$L:$L,'Row Index'!H59),INDEX('RAW DATA'!$AC:$AC,'Row Index'!H59)),INDEX('RAW DATA'!$P:$P,'Row Index'!H59)))</f>
        <v>◐⌧</v>
      </c>
      <c r="I57" s="26" t="str">
        <f aca="false">IF('Row Index'!I59="","✗",IF(INDEX('RAW DATA'!$P:$P,'Row Index'!I59)="",IF(INDEX('RAW DATA'!$AC:$AC,'Row Index'!I59)="",INDEX('RAW DATA'!$L:$L,'Row Index'!I59),INDEX('RAW DATA'!$AC:$AC,'Row Index'!I59)),INDEX('RAW DATA'!$P:$P,'Row Index'!I59)))</f>
        <v>✗</v>
      </c>
      <c r="J57" s="17" t="n">
        <f aca="false">IF('Row Index'!J59="","✗",IF(INDEX('RAW DATA'!$P:$P,'Row Index'!J59)="",IF(INDEX('RAW DATA'!$AC:$AC,'Row Index'!J59)="",INDEX('RAW DATA'!$L:$L,'Row Index'!J59),INDEX('RAW DATA'!$AC:$AC,'Row Index'!J59)),INDEX('RAW DATA'!$P:$P,'Row Index'!J59)))</f>
        <v>55.905948141958</v>
      </c>
      <c r="K57" s="17" t="n">
        <f aca="false">IF('Row Index'!K59="","✗",IF(INDEX('RAW DATA'!$P:$P,'Row Index'!K59)="",IF(INDEX('RAW DATA'!$AC:$AC,'Row Index'!K59)="",INDEX('RAW DATA'!$L:$L,'Row Index'!K59),INDEX('RAW DATA'!$AC:$AC,'Row Index'!K59)),INDEX('RAW DATA'!$P:$P,'Row Index'!K59)))</f>
        <v>54.7101019464032</v>
      </c>
      <c r="L57" s="29" t="n">
        <f aca="false">IF('Row Index'!L59="","✗",IF(INDEX('RAW DATA'!$P:$P,'Row Index'!L59)="",IF(INDEX('RAW DATA'!$AC:$AC,'Row Index'!L59)="",INDEX('RAW DATA'!$L:$L,'Row Index'!L59),INDEX('RAW DATA'!$AC:$AC,'Row Index'!L59)),INDEX('RAW DATA'!$P:$P,'Row Index'!L59)))</f>
        <v>53.4584728736702</v>
      </c>
      <c r="M57" s="17" t="n">
        <f aca="false">IF('Row Index'!M59="","✗",IF(INDEX('RAW DATA'!$P:$P,'Row Index'!M59)="",IF(INDEX('RAW DATA'!$AC:$AC,'Row Index'!M59)="",INDEX('RAW DATA'!$L:$L,'Row Index'!M59),INDEX('RAW DATA'!$AC:$AC,'Row Index'!M59)),INDEX('RAW DATA'!$P:$P,'Row Index'!M59)))</f>
        <v>55.9873681208502</v>
      </c>
      <c r="N57" s="36" t="str">
        <f aca="false">IF('Row Index'!N59="","✗",IF(INDEX('RAW DATA'!$P:$P,'Row Index'!N59)="",IF(INDEX('RAW DATA'!$AC:$AC,'Row Index'!N59)="",INDEX('RAW DATA'!$L:$L,'Row Index'!N59),INDEX('RAW DATA'!$AC:$AC,'Row Index'!N59)),INDEX('RAW DATA'!$P:$P,'Row Index'!N59)))</f>
        <v>◐⌧</v>
      </c>
      <c r="O57" s="17" t="n">
        <f aca="false">IF('Row Index'!O59="","✗",IF(INDEX('RAW DATA'!$P:$P,'Row Index'!O59)="",IF(INDEX('RAW DATA'!$AC:$AC,'Row Index'!O59)="",INDEX('RAW DATA'!$L:$L,'Row Index'!O59),INDEX('RAW DATA'!$AC:$AC,'Row Index'!O59)),INDEX('RAW DATA'!$P:$P,'Row Index'!O59)))</f>
        <v>54.7685222073012</v>
      </c>
      <c r="P57" s="17" t="n">
        <f aca="false">IF('Row Index'!P59="","✗",IF(INDEX('RAW DATA'!$P:$P,'Row Index'!P59)="",IF(INDEX('RAW DATA'!$AC:$AC,'Row Index'!P59)="",INDEX('RAW DATA'!$L:$L,'Row Index'!P59),INDEX('RAW DATA'!$AC:$AC,'Row Index'!P59)),INDEX('RAW DATA'!$P:$P,'Row Index'!P59)))</f>
        <v>54.6368666970602</v>
      </c>
      <c r="Q57" s="17" t="n">
        <f aca="false">IF('Row Index'!Q59="","✗",IF(INDEX('RAW DATA'!$P:$P,'Row Index'!Q59)="",IF(INDEX('RAW DATA'!$AC:$AC,'Row Index'!Q59)="",INDEX('RAW DATA'!$L:$L,'Row Index'!Q59),INDEX('RAW DATA'!$AC:$AC,'Row Index'!Q59)),INDEX('RAW DATA'!$P:$P,'Row Index'!Q59)))</f>
        <v>55.7144251382762</v>
      </c>
      <c r="R57" s="18" t="n">
        <f aca="false">IF('Row Index'!R59="","✗",IF(INDEX('RAW DATA'!$P:$P,'Row Index'!R59)="",IF(INDEX('RAW DATA'!$AC:$AC,'Row Index'!R59)="",INDEX('RAW DATA'!$L:$L,'Row Index'!R59),INDEX('RAW DATA'!$AC:$AC,'Row Index'!R59)),INDEX('RAW DATA'!$P:$P,'Row Index'!R59)))</f>
        <v>56.190857535419</v>
      </c>
      <c r="S57" s="29" t="n">
        <f aca="false">IF('Row Index'!S59="","✗",IF(INDEX('RAW DATA'!$P:$P,'Row Index'!S59)="",IF(INDEX('RAW DATA'!$AC:$AC,'Row Index'!S59)="",INDEX('RAW DATA'!$L:$L,'Row Index'!S59),INDEX('RAW DATA'!$AC:$AC,'Row Index'!S59)),INDEX('RAW DATA'!$P:$P,'Row Index'!S59)))</f>
        <v>57.074188662447</v>
      </c>
      <c r="T57" s="17" t="n">
        <f aca="false">IF('Row Index'!T59="","✗",IF(INDEX('RAW DATA'!$P:$P,'Row Index'!T59)="",IF(INDEX('RAW DATA'!$AC:$AC,'Row Index'!T59)="",INDEX('RAW DATA'!$L:$L,'Row Index'!T59),INDEX('RAW DATA'!$AC:$AC,'Row Index'!T59)),INDEX('RAW DATA'!$P:$P,'Row Index'!T59)))</f>
        <v>55.4120714458765</v>
      </c>
      <c r="U57" s="17" t="n">
        <f aca="false">IF('Row Index'!U59="","✗",IF(INDEX('RAW DATA'!$P:$P,'Row Index'!U59)="",IF(INDEX('RAW DATA'!$AC:$AC,'Row Index'!U59)="",INDEX('RAW DATA'!$L:$L,'Row Index'!U59),INDEX('RAW DATA'!$AC:$AC,'Row Index'!U59)),INDEX('RAW DATA'!$P:$P,'Row Index'!U59)))</f>
        <v>57.4360112481866</v>
      </c>
      <c r="V57" s="17" t="n">
        <f aca="false">IF('Row Index'!V59="","✗",IF(INDEX('RAW DATA'!$P:$P,'Row Index'!V59)="",IF(INDEX('RAW DATA'!$AC:$AC,'Row Index'!V59)="",INDEX('RAW DATA'!$L:$L,'Row Index'!V59),INDEX('RAW DATA'!$AC:$AC,'Row Index'!V59)),INDEX('RAW DATA'!$P:$P,'Row Index'!V59)))</f>
        <v>57.1728900217583</v>
      </c>
      <c r="W57" s="17" t="n">
        <f aca="false">IF('Row Index'!W59="","✗",IF(INDEX('RAW DATA'!$P:$P,'Row Index'!W59)="",IF(INDEX('RAW DATA'!$AC:$AC,'Row Index'!W59)="",INDEX('RAW DATA'!$L:$L,'Row Index'!W59),INDEX('RAW DATA'!$AC:$AC,'Row Index'!W59)),INDEX('RAW DATA'!$P:$P,'Row Index'!W59)))</f>
        <v>62.3813615022979</v>
      </c>
      <c r="X57" s="29" t="n">
        <f aca="false">IF('Row Index'!X59="","✗",IF(INDEX('RAW DATA'!$P:$P,'Row Index'!X59)="",IF(INDEX('RAW DATA'!$AC:$AC,'Row Index'!X59)="",INDEX('RAW DATA'!$L:$L,'Row Index'!X59),INDEX('RAW DATA'!$AC:$AC,'Row Index'!X59)),INDEX('RAW DATA'!$P:$P,'Row Index'!X59)))</f>
        <v>60.5597139173938</v>
      </c>
      <c r="Y57" s="17" t="n">
        <f aca="false">IF('Row Index'!Y59="","✗",IF(INDEX('RAW DATA'!$P:$P,'Row Index'!Y59)="",IF(INDEX('RAW DATA'!$AC:$AC,'Row Index'!Y59)="",INDEX('RAW DATA'!$L:$L,'Row Index'!Y59),INDEX('RAW DATA'!$AC:$AC,'Row Index'!Y59)),INDEX('RAW DATA'!$P:$P,'Row Index'!Y59)))</f>
        <v>60.4630626412511</v>
      </c>
      <c r="Z57" s="38" t="n">
        <f aca="false">IF('Row Index'!Z59="","✗",IF(INDEX('RAW DATA'!$P:$P,'Row Index'!Z59)="",IF(INDEX('RAW DATA'!$AC:$AC,'Row Index'!Z59)="",INDEX('RAW DATA'!$L:$L,'Row Index'!Z59),INDEX('RAW DATA'!$AC:$AC,'Row Index'!Z59)),INDEX('RAW DATA'!$P:$P,'Row Index'!Z59)))</f>
        <v>61.8695476286416</v>
      </c>
      <c r="AA57" s="19" t="str">
        <f aca="false">IF('Row Index'!AA59="","⏳",IF(INDEX('RAW DATA'!$P:$P,'Row Index'!AA59)="",IF(INDEX('RAW DATA'!$AC:$AC,'Row Index'!AA59)="",INDEX('RAW DATA'!$L:$L,'Row Index'!AA59),INDEX('RAW DATA'!$AC:$AC,'Row Index'!AA59)),INDEX('RAW DATA'!$P:$P,'Row Index'!AA59)))</f>
        <v>⏳</v>
      </c>
      <c r="AB57" s="17" t="n">
        <f aca="false">IF('Row Index'!AB59="","✗",IF(INDEX('RAW DATA'!$P:$P,'Row Index'!AB59)="",IF(INDEX('RAW DATA'!$AC:$AC,'Row Index'!AB59)="",INDEX('RAW DATA'!$L:$L,'Row Index'!AB59),INDEX('RAW DATA'!$AC:$AC,'Row Index'!AB59)),INDEX('RAW DATA'!$P:$P,'Row Index'!AB59)))</f>
        <v>61.5543592967261</v>
      </c>
      <c r="AC57" s="17" t="n">
        <f aca="false">IF('Row Index'!AC59="","✗",IF(INDEX('RAW DATA'!$P:$P,'Row Index'!AC59)="",IF(INDEX('RAW DATA'!$AC:$AC,'Row Index'!AC59)="",INDEX('RAW DATA'!$L:$L,'Row Index'!AC59),INDEX('RAW DATA'!$AC:$AC,'Row Index'!AC59)),INDEX('RAW DATA'!$P:$P,'Row Index'!AC59)))</f>
        <v>64.3679051535673</v>
      </c>
      <c r="AD57" s="17" t="n">
        <f aca="false">IF('Row Index'!AD59="","✗",IF(INDEX('RAW DATA'!$P:$P,'Row Index'!AD59)="",IF(INDEX('RAW DATA'!$AC:$AC,'Row Index'!AD59)="",INDEX('RAW DATA'!$L:$L,'Row Index'!AD59),INDEX('RAW DATA'!$AC:$AC,'Row Index'!AD59)),INDEX('RAW DATA'!$P:$P,'Row Index'!AD59)))</f>
        <v>62.8071133883394</v>
      </c>
      <c r="AE57" s="17" t="n">
        <f aca="false">IF('Row Index'!AE59="","✗",IF(INDEX('RAW DATA'!$P:$P,'Row Index'!AE59)="",IF(INDEX('RAW DATA'!$AC:$AC,'Row Index'!AE59)="",INDEX('RAW DATA'!$L:$L,'Row Index'!AE59),INDEX('RAW DATA'!$AC:$AC,'Row Index'!AE59)),INDEX('RAW DATA'!$P:$P,'Row Index'!AE59)))</f>
        <v>65.4253134348582</v>
      </c>
      <c r="AF57" s="17" t="n">
        <f aca="false">IF('Row Index'!AF59="","✗",IF(INDEX('RAW DATA'!$P:$P,'Row Index'!AF59)="",IF(INDEX('RAW DATA'!$AC:$AC,'Row Index'!AF59)="",INDEX('RAW DATA'!$L:$L,'Row Index'!AF59),INDEX('RAW DATA'!$AC:$AC,'Row Index'!AF59)),INDEX('RAW DATA'!$P:$P,'Row Index'!AF59)))</f>
        <v>66.1710549605028</v>
      </c>
      <c r="AG57" s="17" t="n">
        <f aca="false">IF('Row Index'!AG59="","✗",IF(INDEX('RAW DATA'!$P:$P,'Row Index'!AG59)="",IF(INDEX('RAW DATA'!$AC:$AC,'Row Index'!AG59)="",INDEX('RAW DATA'!$L:$L,'Row Index'!AG59),INDEX('RAW DATA'!$AC:$AC,'Row Index'!AG59)),INDEX('RAW DATA'!$P:$P,'Row Index'!AG59)))</f>
        <v>69.0256192871116</v>
      </c>
      <c r="AH57" s="17" t="n">
        <f aca="false">IF('Row Index'!AH59="","✗",IF(INDEX('RAW DATA'!$P:$P,'Row Index'!AH59)="",IF(INDEX('RAW DATA'!$AC:$AC,'Row Index'!AH59)="",INDEX('RAW DATA'!$L:$L,'Row Index'!AH59),INDEX('RAW DATA'!$AC:$AC,'Row Index'!AH59)),INDEX('RAW DATA'!$P:$P,'Row Index'!AH59)))</f>
        <v>66.9957390114215</v>
      </c>
      <c r="AI57" s="17" t="n">
        <f aca="false">IF('Row Index'!AI59="","✗",IF(INDEX('RAW DATA'!$P:$P,'Row Index'!AI59)="",IF(INDEX('RAW DATA'!$AC:$AC,'Row Index'!AI59)="",INDEX('RAW DATA'!$L:$L,'Row Index'!AI59),INDEX('RAW DATA'!$AC:$AC,'Row Index'!AI59)),INDEX('RAW DATA'!$P:$P,'Row Index'!AI59)))</f>
        <v>68.8762777507789</v>
      </c>
      <c r="AJ57" s="17" t="n">
        <f aca="false">IF('Row Index'!AJ59="","✗",IF(INDEX('RAW DATA'!$P:$P,'Row Index'!AJ59)="",IF(INDEX('RAW DATA'!$AC:$AC,'Row Index'!AJ59)="",INDEX('RAW DATA'!$L:$L,'Row Index'!AJ59),INDEX('RAW DATA'!$AC:$AC,'Row Index'!AJ59)),INDEX('RAW DATA'!$P:$P,'Row Index'!AJ59)))</f>
        <v>69.8805804772316</v>
      </c>
      <c r="AK57" s="17" t="n">
        <f aca="false">IF('Row Index'!AK59="","✗",IF(INDEX('RAW DATA'!$P:$P,'Row Index'!AK59)="",IF(INDEX('RAW DATA'!$AC:$AC,'Row Index'!AK59)="",INDEX('RAW DATA'!$L:$L,'Row Index'!AK59),INDEX('RAW DATA'!$AC:$AC,'Row Index'!AK59)),INDEX('RAW DATA'!$P:$P,'Row Index'!AK59)))</f>
        <v>68.730168181032</v>
      </c>
      <c r="AL57" s="76" t="str">
        <f aca="false">IF('Row Index'!AL59="","–",IF(INDEX('RAW DATA'!$P:$P,'Row Index'!AL59)="",IF(INDEX('RAW DATA'!$AC:$AC,'Row Index'!AL59)="",INDEX('RAW DATA'!$L:$L,'Row Index'!AL59),INDEX('RAW DATA'!$AC:$AC,'Row Index'!AL59)),INDEX('RAW DATA'!$P:$P,'Row Index'!AL59)))</f>
        <v>–</v>
      </c>
      <c r="AM57" s="76" t="str">
        <f aca="false">IF('Row Index'!AM59="","–",IF(INDEX('RAW DATA'!$P:$P,'Row Index'!AM59)="",IF(INDEX('RAW DATA'!$AC:$AC,'Row Index'!AM59)="",INDEX('RAW DATA'!$L:$L,'Row Index'!AM59),INDEX('RAW DATA'!$AC:$AC,'Row Index'!AM59)),INDEX('RAW DATA'!$P:$P,'Row Index'!AM59)))</f>
        <v>–</v>
      </c>
      <c r="AN57" s="76" t="str">
        <f aca="false">IF('Row Index'!AN59="","–",IF(INDEX('RAW DATA'!$P:$P,'Row Index'!AN59)="",IF(INDEX('RAW DATA'!$AC:$AC,'Row Index'!AN59)="",INDEX('RAW DATA'!$L:$L,'Row Index'!AN59),INDEX('RAW DATA'!$AC:$AC,'Row Index'!AN59)),INDEX('RAW DATA'!$P:$P,'Row Index'!AN59)))</f>
        <v>–</v>
      </c>
      <c r="AO57" s="76" t="str">
        <f aca="false">IF('Row Index'!AO59="","–",IF(INDEX('RAW DATA'!$P:$P,'Row Index'!AO59)="",IF(INDEX('RAW DATA'!$AC:$AC,'Row Index'!AO59)="",INDEX('RAW DATA'!$L:$L,'Row Index'!AO59),INDEX('RAW DATA'!$AC:$AC,'Row Index'!AO59)),INDEX('RAW DATA'!$P:$P,'Row Index'!AO59)))</f>
        <v>–</v>
      </c>
      <c r="AP57" s="76" t="str">
        <f aca="false">IF('Row Index'!AP59="","–",IF(INDEX('RAW DATA'!$P:$P,'Row Index'!AP59)="",IF(INDEX('RAW DATA'!$AC:$AC,'Row Index'!AP59)="",INDEX('RAW DATA'!$L:$L,'Row Index'!AP59),INDEX('RAW DATA'!$AC:$AC,'Row Index'!AP59)),INDEX('RAW DATA'!$P:$P,'Row Index'!AP59)))</f>
        <v>–</v>
      </c>
      <c r="AQ57" s="76" t="str">
        <f aca="false">IF('Row Index'!AQ59="","–",IF(INDEX('RAW DATA'!$P:$P,'Row Index'!AQ59)="",IF(INDEX('RAW DATA'!$AC:$AC,'Row Index'!AQ59)="",INDEX('RAW DATA'!$L:$L,'Row Index'!AQ59),INDEX('RAW DATA'!$AC:$AC,'Row Index'!AQ59)),INDEX('RAW DATA'!$P:$P,'Row Index'!AQ59)))</f>
        <v>–</v>
      </c>
    </row>
    <row r="58" customFormat="false" ht="15" hidden="false" customHeight="false" outlineLevel="0" collapsed="false">
      <c r="A58" s="15" t="s">
        <v>339</v>
      </c>
      <c r="B58" s="16" t="s">
        <v>5658</v>
      </c>
      <c r="C58" s="17" t="n">
        <f aca="false">IF('Row Index'!C60="","✗",IF(INDEX('RAW DATA'!$P:$P,'Row Index'!C60)="",IF(INDEX('RAW DATA'!$AC:$AC,'Row Index'!C60)="",INDEX('RAW DATA'!$L:$L,'Row Index'!C60),INDEX('RAW DATA'!$AC:$AC,'Row Index'!C60)),INDEX('RAW DATA'!$P:$P,'Row Index'!C60)))</f>
        <v>46.9498317077117</v>
      </c>
      <c r="D58" s="29" t="n">
        <f aca="false">IF('Row Index'!D60="","✗",IF(INDEX('RAW DATA'!$P:$P,'Row Index'!D60)="",IF(INDEX('RAW DATA'!$AC:$AC,'Row Index'!D60)="",INDEX('RAW DATA'!$L:$L,'Row Index'!D60),INDEX('RAW DATA'!$AC:$AC,'Row Index'!D60)),INDEX('RAW DATA'!$P:$P,'Row Index'!D60)))</f>
        <v>46.5226529868484</v>
      </c>
      <c r="E58" s="17" t="n">
        <f aca="false">IF('Row Index'!E60="","✗",IF(INDEX('RAW DATA'!$P:$P,'Row Index'!E60)="",IF(INDEX('RAW DATA'!$AC:$AC,'Row Index'!E60)="",INDEX('RAW DATA'!$L:$L,'Row Index'!E60),INDEX('RAW DATA'!$AC:$AC,'Row Index'!E60)),INDEX('RAW DATA'!$P:$P,'Row Index'!E60)))</f>
        <v>47.0805942455606</v>
      </c>
      <c r="F58" s="17" t="n">
        <f aca="false">IF('Row Index'!F60="","✗",IF(INDEX('RAW DATA'!$P:$P,'Row Index'!F60)="",IF(INDEX('RAW DATA'!$AC:$AC,'Row Index'!F60)="",INDEX('RAW DATA'!$L:$L,'Row Index'!F60),INDEX('RAW DATA'!$AC:$AC,'Row Index'!F60)),INDEX('RAW DATA'!$P:$P,'Row Index'!F60)))</f>
        <v>45.1456688481018</v>
      </c>
      <c r="G58" s="17" t="n">
        <f aca="false">IF('Row Index'!G60="","✗",IF(INDEX('RAW DATA'!$P:$P,'Row Index'!G60)="",IF(INDEX('RAW DATA'!$AC:$AC,'Row Index'!G60)="",INDEX('RAW DATA'!$L:$L,'Row Index'!G60),INDEX('RAW DATA'!$AC:$AC,'Row Index'!G60)),INDEX('RAW DATA'!$P:$P,'Row Index'!G60)))</f>
        <v>48.4008865602886</v>
      </c>
      <c r="H58" s="17" t="n">
        <f aca="false">IF('Row Index'!H60="","✗",IF(INDEX('RAW DATA'!$P:$P,'Row Index'!H60)="",IF(INDEX('RAW DATA'!$AC:$AC,'Row Index'!H60)="",INDEX('RAW DATA'!$L:$L,'Row Index'!H60),INDEX('RAW DATA'!$AC:$AC,'Row Index'!H60)),INDEX('RAW DATA'!$P:$P,'Row Index'!H60)))</f>
        <v>44.580030321617</v>
      </c>
      <c r="I58" s="26" t="str">
        <f aca="false">IF('Row Index'!I60="","✗",IF(INDEX('RAW DATA'!$P:$P,'Row Index'!I60)="",IF(INDEX('RAW DATA'!$AC:$AC,'Row Index'!I60)="",INDEX('RAW DATA'!$L:$L,'Row Index'!I60),INDEX('RAW DATA'!$AC:$AC,'Row Index'!I60)),INDEX('RAW DATA'!$P:$P,'Row Index'!I60)))</f>
        <v>✗</v>
      </c>
      <c r="J58" s="17" t="n">
        <f aca="false">IF('Row Index'!J60="","✗",IF(INDEX('RAW DATA'!$P:$P,'Row Index'!J60)="",IF(INDEX('RAW DATA'!$AC:$AC,'Row Index'!J60)="",INDEX('RAW DATA'!$L:$L,'Row Index'!J60),INDEX('RAW DATA'!$AC:$AC,'Row Index'!J60)),INDEX('RAW DATA'!$P:$P,'Row Index'!J60)))</f>
        <v>52.3270127276807</v>
      </c>
      <c r="K58" s="29" t="n">
        <f aca="false">IF('Row Index'!K60="","✗",IF(INDEX('RAW DATA'!$P:$P,'Row Index'!K60)="",IF(INDEX('RAW DATA'!$AC:$AC,'Row Index'!K60)="",INDEX('RAW DATA'!$L:$L,'Row Index'!K60),INDEX('RAW DATA'!$AC:$AC,'Row Index'!K60)),INDEX('RAW DATA'!$P:$P,'Row Index'!K60)))</f>
        <v>51.050035171633</v>
      </c>
      <c r="L58" s="17" t="n">
        <f aca="false">IF('Row Index'!L60="","✗",IF(INDEX('RAW DATA'!$P:$P,'Row Index'!L60)="",IF(INDEX('RAW DATA'!$AC:$AC,'Row Index'!L60)="",INDEX('RAW DATA'!$L:$L,'Row Index'!L60),INDEX('RAW DATA'!$AC:$AC,'Row Index'!L60)),INDEX('RAW DATA'!$P:$P,'Row Index'!L60)))</f>
        <v>46.5933028440425</v>
      </c>
      <c r="M58" s="17" t="n">
        <f aca="false">IF('Row Index'!M60="","✗",IF(INDEX('RAW DATA'!$P:$P,'Row Index'!M60)="",IF(INDEX('RAW DATA'!$AC:$AC,'Row Index'!M60)="",INDEX('RAW DATA'!$L:$L,'Row Index'!M60),INDEX('RAW DATA'!$AC:$AC,'Row Index'!M60)),INDEX('RAW DATA'!$P:$P,'Row Index'!M60)))</f>
        <v>54.7874772694646</v>
      </c>
      <c r="N58" s="17" t="n">
        <f aca="false">IF('Row Index'!N60="","✗",IF(INDEX('RAW DATA'!$P:$P,'Row Index'!N60)="",IF(INDEX('RAW DATA'!$AC:$AC,'Row Index'!N60)="",INDEX('RAW DATA'!$L:$L,'Row Index'!N60),INDEX('RAW DATA'!$AC:$AC,'Row Index'!N60)),INDEX('RAW DATA'!$P:$P,'Row Index'!N60)))</f>
        <v>52.5521852666682</v>
      </c>
      <c r="O58" s="17" t="n">
        <f aca="false">IF('Row Index'!O60="","✗",IF(INDEX('RAW DATA'!$P:$P,'Row Index'!O60)="",IF(INDEX('RAW DATA'!$AC:$AC,'Row Index'!O60)="",INDEX('RAW DATA'!$L:$L,'Row Index'!O60),INDEX('RAW DATA'!$AC:$AC,'Row Index'!O60)),INDEX('RAW DATA'!$P:$P,'Row Index'!O60)))</f>
        <v>53.2401189332775</v>
      </c>
      <c r="P58" s="17" t="n">
        <f aca="false">IF('Row Index'!P60="","✗",IF(INDEX('RAW DATA'!$P:$P,'Row Index'!P60)="",IF(INDEX('RAW DATA'!$AC:$AC,'Row Index'!P60)="",INDEX('RAW DATA'!$L:$L,'Row Index'!P60),INDEX('RAW DATA'!$AC:$AC,'Row Index'!P60)),INDEX('RAW DATA'!$P:$P,'Row Index'!P60)))</f>
        <v>53.6050434271495</v>
      </c>
      <c r="Q58" s="17" t="n">
        <f aca="false">IF('Row Index'!Q60="","✗",IF(INDEX('RAW DATA'!$P:$P,'Row Index'!Q60)="",IF(INDEX('RAW DATA'!$AC:$AC,'Row Index'!Q60)="",INDEX('RAW DATA'!$L:$L,'Row Index'!Q60),INDEX('RAW DATA'!$AC:$AC,'Row Index'!Q60)),INDEX('RAW DATA'!$P:$P,'Row Index'!Q60)))</f>
        <v>54.9574659356165</v>
      </c>
      <c r="R58" s="18" t="n">
        <f aca="false">IF('Row Index'!R60="","✗",IF(INDEX('RAW DATA'!$P:$P,'Row Index'!R60)="",IF(INDEX('RAW DATA'!$AC:$AC,'Row Index'!R60)="",INDEX('RAW DATA'!$L:$L,'Row Index'!R60),INDEX('RAW DATA'!$AC:$AC,'Row Index'!R60)),INDEX('RAW DATA'!$P:$P,'Row Index'!R60)))</f>
        <v>55.9618770139558</v>
      </c>
      <c r="S58" s="17" t="n">
        <f aca="false">IF('Row Index'!S60="","✗",IF(INDEX('RAW DATA'!$P:$P,'Row Index'!S60)="",IF(INDEX('RAW DATA'!$AC:$AC,'Row Index'!S60)="",INDEX('RAW DATA'!$L:$L,'Row Index'!S60),INDEX('RAW DATA'!$AC:$AC,'Row Index'!S60)),INDEX('RAW DATA'!$P:$P,'Row Index'!S60)))</f>
        <v>55.6664354503097</v>
      </c>
      <c r="T58" s="17" t="n">
        <f aca="false">IF('Row Index'!T60="","✗",IF(INDEX('RAW DATA'!$P:$P,'Row Index'!T60)="",IF(INDEX('RAW DATA'!$AC:$AC,'Row Index'!T60)="",INDEX('RAW DATA'!$L:$L,'Row Index'!T60),INDEX('RAW DATA'!$AC:$AC,'Row Index'!T60)),INDEX('RAW DATA'!$P:$P,'Row Index'!T60)))</f>
        <v>55.5428068704723</v>
      </c>
      <c r="U58" s="17" t="n">
        <f aca="false">IF('Row Index'!U60="","✗",IF(INDEX('RAW DATA'!$P:$P,'Row Index'!U60)="",IF(INDEX('RAW DATA'!$AC:$AC,'Row Index'!U60)="",INDEX('RAW DATA'!$L:$L,'Row Index'!U60),INDEX('RAW DATA'!$AC:$AC,'Row Index'!U60)),INDEX('RAW DATA'!$P:$P,'Row Index'!U60)))</f>
        <v>54.8375898701561</v>
      </c>
      <c r="V58" s="17" t="n">
        <f aca="false">IF('Row Index'!V60="","✗",IF(INDEX('RAW DATA'!$P:$P,'Row Index'!V60)="",IF(INDEX('RAW DATA'!$AC:$AC,'Row Index'!V60)="",INDEX('RAW DATA'!$L:$L,'Row Index'!V60),INDEX('RAW DATA'!$AC:$AC,'Row Index'!V60)),INDEX('RAW DATA'!$P:$P,'Row Index'!V60)))</f>
        <v>55.7101971606299</v>
      </c>
      <c r="W58" s="17" t="n">
        <f aca="false">IF('Row Index'!W60="","✗",IF(INDEX('RAW DATA'!$P:$P,'Row Index'!W60)="",IF(INDEX('RAW DATA'!$AC:$AC,'Row Index'!W60)="",INDEX('RAW DATA'!$L:$L,'Row Index'!W60),INDEX('RAW DATA'!$AC:$AC,'Row Index'!W60)),INDEX('RAW DATA'!$P:$P,'Row Index'!W60)))</f>
        <v>57.5894105355857</v>
      </c>
      <c r="X58" s="17" t="n">
        <f aca="false">IF('Row Index'!X60="","✗",IF(INDEX('RAW DATA'!$P:$P,'Row Index'!X60)="",IF(INDEX('RAW DATA'!$AC:$AC,'Row Index'!X60)="",INDEX('RAW DATA'!$L:$L,'Row Index'!X60),INDEX('RAW DATA'!$AC:$AC,'Row Index'!X60)),INDEX('RAW DATA'!$P:$P,'Row Index'!X60)))</f>
        <v>58.8484193794145</v>
      </c>
      <c r="Y58" s="17" t="n">
        <f aca="false">IF('Row Index'!Y60="","✗",IF(INDEX('RAW DATA'!$P:$P,'Row Index'!Y60)="",IF(INDEX('RAW DATA'!$AC:$AC,'Row Index'!Y60)="",INDEX('RAW DATA'!$L:$L,'Row Index'!Y60),INDEX('RAW DATA'!$AC:$AC,'Row Index'!Y60)),INDEX('RAW DATA'!$P:$P,'Row Index'!Y60)))</f>
        <v>56.7117813287566</v>
      </c>
      <c r="Z58" s="18" t="n">
        <f aca="false">IF('Row Index'!Z60="","✗",IF(INDEX('RAW DATA'!$P:$P,'Row Index'!Z60)="",IF(INDEX('RAW DATA'!$AC:$AC,'Row Index'!Z60)="",INDEX('RAW DATA'!$L:$L,'Row Index'!Z60),INDEX('RAW DATA'!$AC:$AC,'Row Index'!Z60)),INDEX('RAW DATA'!$P:$P,'Row Index'!Z60)))</f>
        <v>58.879572906807</v>
      </c>
      <c r="AA58" s="19" t="str">
        <f aca="false">IF('Row Index'!AA60="","⏳",IF(INDEX('RAW DATA'!$P:$P,'Row Index'!AA60)="",IF(INDEX('RAW DATA'!$AC:$AC,'Row Index'!AA60)="",INDEX('RAW DATA'!$L:$L,'Row Index'!AA60),INDEX('RAW DATA'!$AC:$AC,'Row Index'!AA60)),INDEX('RAW DATA'!$P:$P,'Row Index'!AA60)))</f>
        <v>⏳</v>
      </c>
      <c r="AB58" s="17" t="n">
        <f aca="false">IF('Row Index'!AB60="","✗",IF(INDEX('RAW DATA'!$P:$P,'Row Index'!AB60)="",IF(INDEX('RAW DATA'!$AC:$AC,'Row Index'!AB60)="",INDEX('RAW DATA'!$L:$L,'Row Index'!AB60),INDEX('RAW DATA'!$AC:$AC,'Row Index'!AB60)),INDEX('RAW DATA'!$P:$P,'Row Index'!AB60)))</f>
        <v>61.3464874500201</v>
      </c>
      <c r="AC58" s="17" t="n">
        <f aca="false">IF('Row Index'!AC60="","✗",IF(INDEX('RAW DATA'!$P:$P,'Row Index'!AC60)="",IF(INDEX('RAW DATA'!$AC:$AC,'Row Index'!AC60)="",INDEX('RAW DATA'!$L:$L,'Row Index'!AC60),INDEX('RAW DATA'!$AC:$AC,'Row Index'!AC60)),INDEX('RAW DATA'!$P:$P,'Row Index'!AC60)))</f>
        <v>63.5102868688388</v>
      </c>
      <c r="AD58" s="17" t="n">
        <f aca="false">IF('Row Index'!AD60="","✗",IF(INDEX('RAW DATA'!$P:$P,'Row Index'!AD60)="",IF(INDEX('RAW DATA'!$AC:$AC,'Row Index'!AD60)="",INDEX('RAW DATA'!$L:$L,'Row Index'!AD60),INDEX('RAW DATA'!$AC:$AC,'Row Index'!AD60)),INDEX('RAW DATA'!$P:$P,'Row Index'!AD60)))</f>
        <v>61.2111401133409</v>
      </c>
      <c r="AE58" s="17" t="n">
        <f aca="false">IF('Row Index'!AE60="","✗",IF(INDEX('RAW DATA'!$P:$P,'Row Index'!AE60)="",IF(INDEX('RAW DATA'!$AC:$AC,'Row Index'!AE60)="",INDEX('RAW DATA'!$L:$L,'Row Index'!AE60),INDEX('RAW DATA'!$AC:$AC,'Row Index'!AE60)),INDEX('RAW DATA'!$P:$P,'Row Index'!AE60)))</f>
        <v>63.8163700149927</v>
      </c>
      <c r="AF58" s="17" t="n">
        <f aca="false">IF('Row Index'!AF60="","✗",IF(INDEX('RAW DATA'!$P:$P,'Row Index'!AF60)="",IF(INDEX('RAW DATA'!$AC:$AC,'Row Index'!AF60)="",INDEX('RAW DATA'!$L:$L,'Row Index'!AF60),INDEX('RAW DATA'!$AC:$AC,'Row Index'!AF60)),INDEX('RAW DATA'!$P:$P,'Row Index'!AF60)))</f>
        <v>65.1831593654132</v>
      </c>
      <c r="AG58" s="17" t="n">
        <f aca="false">IF('Row Index'!AG60="","✗",IF(INDEX('RAW DATA'!$P:$P,'Row Index'!AG60)="",IF(INDEX('RAW DATA'!$AC:$AC,'Row Index'!AG60)="",INDEX('RAW DATA'!$L:$L,'Row Index'!AG60),INDEX('RAW DATA'!$AC:$AC,'Row Index'!AG60)),INDEX('RAW DATA'!$P:$P,'Row Index'!AG60)))</f>
        <v>67.5098587911243</v>
      </c>
      <c r="AH58" s="17" t="n">
        <f aca="false">IF('Row Index'!AH60="","✗",IF(INDEX('RAW DATA'!$P:$P,'Row Index'!AH60)="",IF(INDEX('RAW DATA'!$AC:$AC,'Row Index'!AH60)="",INDEX('RAW DATA'!$L:$L,'Row Index'!AH60),INDEX('RAW DATA'!$AC:$AC,'Row Index'!AH60)),INDEX('RAW DATA'!$P:$P,'Row Index'!AH60)))</f>
        <v>65.7225647307279</v>
      </c>
      <c r="AI58" s="17" t="n">
        <f aca="false">IF('Row Index'!AI60="","✗",IF(INDEX('RAW DATA'!$P:$P,'Row Index'!AI60)="",IF(INDEX('RAW DATA'!$AC:$AC,'Row Index'!AI60)="",INDEX('RAW DATA'!$L:$L,'Row Index'!AI60),INDEX('RAW DATA'!$AC:$AC,'Row Index'!AI60)),INDEX('RAW DATA'!$P:$P,'Row Index'!AI60)))</f>
        <v>68.4248330107189</v>
      </c>
      <c r="AJ58" s="17" t="n">
        <f aca="false">IF('Row Index'!AJ60="","✗",IF(INDEX('RAW DATA'!$P:$P,'Row Index'!AJ60)="",IF(INDEX('RAW DATA'!$AC:$AC,'Row Index'!AJ60)="",INDEX('RAW DATA'!$L:$L,'Row Index'!AJ60),INDEX('RAW DATA'!$AC:$AC,'Row Index'!AJ60)),INDEX('RAW DATA'!$P:$P,'Row Index'!AJ60)))</f>
        <v>68.7189079998028</v>
      </c>
      <c r="AK58" s="17" t="n">
        <f aca="false">IF('Row Index'!AK60="","✗",IF(INDEX('RAW DATA'!$P:$P,'Row Index'!AK60)="",IF(INDEX('RAW DATA'!$AC:$AC,'Row Index'!AK60)="",INDEX('RAW DATA'!$L:$L,'Row Index'!AK60),INDEX('RAW DATA'!$AC:$AC,'Row Index'!AK60)),INDEX('RAW DATA'!$P:$P,'Row Index'!AK60)))</f>
        <v>67.9980934693752</v>
      </c>
      <c r="AL58" s="76" t="str">
        <f aca="false">IF('Row Index'!AL60="","–",IF(INDEX('RAW DATA'!$P:$P,'Row Index'!AL60)="",IF(INDEX('RAW DATA'!$AC:$AC,'Row Index'!AL60)="",INDEX('RAW DATA'!$L:$L,'Row Index'!AL60),INDEX('RAW DATA'!$AC:$AC,'Row Index'!AL60)),INDEX('RAW DATA'!$P:$P,'Row Index'!AL60)))</f>
        <v>–</v>
      </c>
      <c r="AM58" s="76" t="str">
        <f aca="false">IF('Row Index'!AM60="","–",IF(INDEX('RAW DATA'!$P:$P,'Row Index'!AM60)="",IF(INDEX('RAW DATA'!$AC:$AC,'Row Index'!AM60)="",INDEX('RAW DATA'!$L:$L,'Row Index'!AM60),INDEX('RAW DATA'!$AC:$AC,'Row Index'!AM60)),INDEX('RAW DATA'!$P:$P,'Row Index'!AM60)))</f>
        <v>–</v>
      </c>
      <c r="AN58" s="76" t="str">
        <f aca="false">IF('Row Index'!AN60="","–",IF(INDEX('RAW DATA'!$P:$P,'Row Index'!AN60)="",IF(INDEX('RAW DATA'!$AC:$AC,'Row Index'!AN60)="",INDEX('RAW DATA'!$L:$L,'Row Index'!AN60),INDEX('RAW DATA'!$AC:$AC,'Row Index'!AN60)),INDEX('RAW DATA'!$P:$P,'Row Index'!AN60)))</f>
        <v>–</v>
      </c>
      <c r="AO58" s="76" t="str">
        <f aca="false">IF('Row Index'!AO60="","–",IF(INDEX('RAW DATA'!$P:$P,'Row Index'!AO60)="",IF(INDEX('RAW DATA'!$AC:$AC,'Row Index'!AO60)="",INDEX('RAW DATA'!$L:$L,'Row Index'!AO60),INDEX('RAW DATA'!$AC:$AC,'Row Index'!AO60)),INDEX('RAW DATA'!$P:$P,'Row Index'!AO60)))</f>
        <v>–</v>
      </c>
      <c r="AP58" s="76" t="str">
        <f aca="false">IF('Row Index'!AP60="","–",IF(INDEX('RAW DATA'!$P:$P,'Row Index'!AP60)="",IF(INDEX('RAW DATA'!$AC:$AC,'Row Index'!AP60)="",INDEX('RAW DATA'!$L:$L,'Row Index'!AP60),INDEX('RAW DATA'!$AC:$AC,'Row Index'!AP60)),INDEX('RAW DATA'!$P:$P,'Row Index'!AP60)))</f>
        <v>–</v>
      </c>
      <c r="AQ58" s="76" t="str">
        <f aca="false">IF('Row Index'!AQ60="","–",IF(INDEX('RAW DATA'!$P:$P,'Row Index'!AQ60)="",IF(INDEX('RAW DATA'!$AC:$AC,'Row Index'!AQ60)="",INDEX('RAW DATA'!$L:$L,'Row Index'!AQ60),INDEX('RAW DATA'!$AC:$AC,'Row Index'!AQ60)),INDEX('RAW DATA'!$P:$P,'Row Index'!AQ60)))</f>
        <v>–</v>
      </c>
    </row>
    <row r="59" customFormat="false" ht="15" hidden="false" customHeight="false" outlineLevel="0" collapsed="false">
      <c r="A59" s="15" t="s">
        <v>342</v>
      </c>
      <c r="B59" s="16" t="s">
        <v>5658</v>
      </c>
      <c r="C59" s="17" t="n">
        <f aca="false">IF('Row Index'!C61="","✗",IF(INDEX('RAW DATA'!$P:$P,'Row Index'!C61)="",IF(INDEX('RAW DATA'!$AC:$AC,'Row Index'!C61)="",INDEX('RAW DATA'!$L:$L,'Row Index'!C61),INDEX('RAW DATA'!$AC:$AC,'Row Index'!C61)),INDEX('RAW DATA'!$P:$P,'Row Index'!C61)))</f>
        <v>55.2166388325446</v>
      </c>
      <c r="D59" s="29" t="n">
        <f aca="false">IF('Row Index'!D61="","✗",IF(INDEX('RAW DATA'!$P:$P,'Row Index'!D61)="",IF(INDEX('RAW DATA'!$AC:$AC,'Row Index'!D61)="",INDEX('RAW DATA'!$L:$L,'Row Index'!D61),INDEX('RAW DATA'!$AC:$AC,'Row Index'!D61)),INDEX('RAW DATA'!$P:$P,'Row Index'!D61)))</f>
        <v>55.2444378125423</v>
      </c>
      <c r="E59" s="17" t="n">
        <f aca="false">IF('Row Index'!E61="","✗",IF(INDEX('RAW DATA'!$P:$P,'Row Index'!E61)="",IF(INDEX('RAW DATA'!$AC:$AC,'Row Index'!E61)="",INDEX('RAW DATA'!$L:$L,'Row Index'!E61),INDEX('RAW DATA'!$AC:$AC,'Row Index'!E61)),INDEX('RAW DATA'!$P:$P,'Row Index'!E61)))</f>
        <v>54.1283665244319</v>
      </c>
      <c r="F59" s="17" t="n">
        <f aca="false">IF('Row Index'!F61="","✗",IF(INDEX('RAW DATA'!$P:$P,'Row Index'!F61)="",IF(INDEX('RAW DATA'!$AC:$AC,'Row Index'!F61)="",INDEX('RAW DATA'!$L:$L,'Row Index'!F61),INDEX('RAW DATA'!$AC:$AC,'Row Index'!F61)),INDEX('RAW DATA'!$P:$P,'Row Index'!F61)))</f>
        <v>54.3746944942432</v>
      </c>
      <c r="G59" s="29" t="n">
        <f aca="false">IF('Row Index'!G61="","✗",IF(INDEX('RAW DATA'!$P:$P,'Row Index'!G61)="",IF(INDEX('RAW DATA'!$AC:$AC,'Row Index'!G61)="",INDEX('RAW DATA'!$L:$L,'Row Index'!G61),INDEX('RAW DATA'!$AC:$AC,'Row Index'!G61)),INDEX('RAW DATA'!$P:$P,'Row Index'!G61)))</f>
        <v>56.6464543697682</v>
      </c>
      <c r="H59" s="17" t="n">
        <f aca="false">IF('Row Index'!H61="","✗",IF(INDEX('RAW DATA'!$P:$P,'Row Index'!H61)="",IF(INDEX('RAW DATA'!$AC:$AC,'Row Index'!H61)="",INDEX('RAW DATA'!$L:$L,'Row Index'!H61),INDEX('RAW DATA'!$AC:$AC,'Row Index'!H61)),INDEX('RAW DATA'!$P:$P,'Row Index'!H61)))</f>
        <v>51.2978704359572</v>
      </c>
      <c r="I59" s="26" t="str">
        <f aca="false">IF('Row Index'!I61="","✗",IF(INDEX('RAW DATA'!$P:$P,'Row Index'!I61)="",IF(INDEX('RAW DATA'!$AC:$AC,'Row Index'!I61)="",INDEX('RAW DATA'!$L:$L,'Row Index'!I61),INDEX('RAW DATA'!$AC:$AC,'Row Index'!I61)),INDEX('RAW DATA'!$P:$P,'Row Index'!I61)))</f>
        <v>✗</v>
      </c>
      <c r="J59" s="17" t="n">
        <f aca="false">IF('Row Index'!J61="","✗",IF(INDEX('RAW DATA'!$P:$P,'Row Index'!J61)="",IF(INDEX('RAW DATA'!$AC:$AC,'Row Index'!J61)="",INDEX('RAW DATA'!$L:$L,'Row Index'!J61),INDEX('RAW DATA'!$AC:$AC,'Row Index'!J61)),INDEX('RAW DATA'!$P:$P,'Row Index'!J61)))</f>
        <v>56.873826703436</v>
      </c>
      <c r="K59" s="17" t="n">
        <f aca="false">IF('Row Index'!K61="","✗",IF(INDEX('RAW DATA'!$P:$P,'Row Index'!K61)="",IF(INDEX('RAW DATA'!$AC:$AC,'Row Index'!K61)="",INDEX('RAW DATA'!$L:$L,'Row Index'!K61),INDEX('RAW DATA'!$AC:$AC,'Row Index'!K61)),INDEX('RAW DATA'!$P:$P,'Row Index'!K61)))</f>
        <v>55.0840555523109</v>
      </c>
      <c r="L59" s="17" t="n">
        <f aca="false">IF('Row Index'!L61="","✗",IF(INDEX('RAW DATA'!$P:$P,'Row Index'!L61)="",IF(INDEX('RAW DATA'!$AC:$AC,'Row Index'!L61)="",INDEX('RAW DATA'!$L:$L,'Row Index'!L61),INDEX('RAW DATA'!$AC:$AC,'Row Index'!L61)),INDEX('RAW DATA'!$P:$P,'Row Index'!L61)))</f>
        <v>51.8863526213767</v>
      </c>
      <c r="M59" s="17" t="n">
        <f aca="false">IF('Row Index'!M61="","✗",IF(INDEX('RAW DATA'!$P:$P,'Row Index'!M61)="",IF(INDEX('RAW DATA'!$AC:$AC,'Row Index'!M61)="",INDEX('RAW DATA'!$L:$L,'Row Index'!M61),INDEX('RAW DATA'!$AC:$AC,'Row Index'!M61)),INDEX('RAW DATA'!$P:$P,'Row Index'!M61)))</f>
        <v>56.3978205534207</v>
      </c>
      <c r="N59" s="17" t="n">
        <f aca="false">IF('Row Index'!N61="","✗",IF(INDEX('RAW DATA'!$P:$P,'Row Index'!N61)="",IF(INDEX('RAW DATA'!$AC:$AC,'Row Index'!N61)="",INDEX('RAW DATA'!$L:$L,'Row Index'!N61),INDEX('RAW DATA'!$AC:$AC,'Row Index'!N61)),INDEX('RAW DATA'!$P:$P,'Row Index'!N61)))</f>
        <v>55.6774102715659</v>
      </c>
      <c r="O59" s="17" t="n">
        <f aca="false">IF('Row Index'!O61="","✗",IF(INDEX('RAW DATA'!$P:$P,'Row Index'!O61)="",IF(INDEX('RAW DATA'!$AC:$AC,'Row Index'!O61)="",INDEX('RAW DATA'!$L:$L,'Row Index'!O61),INDEX('RAW DATA'!$AC:$AC,'Row Index'!O61)),INDEX('RAW DATA'!$P:$P,'Row Index'!O61)))</f>
        <v>55.6411163269205</v>
      </c>
      <c r="P59" s="17" t="n">
        <f aca="false">IF('Row Index'!P61="","✗",IF(INDEX('RAW DATA'!$P:$P,'Row Index'!P61)="",IF(INDEX('RAW DATA'!$AC:$AC,'Row Index'!P61)="",INDEX('RAW DATA'!$L:$L,'Row Index'!P61),INDEX('RAW DATA'!$AC:$AC,'Row Index'!P61)),INDEX('RAW DATA'!$P:$P,'Row Index'!P61)))</f>
        <v>56.5019033644419</v>
      </c>
      <c r="Q59" s="17" t="n">
        <f aca="false">IF('Row Index'!Q61="","✗",IF(INDEX('RAW DATA'!$P:$P,'Row Index'!Q61)="",IF(INDEX('RAW DATA'!$AC:$AC,'Row Index'!Q61)="",INDEX('RAW DATA'!$L:$L,'Row Index'!Q61),INDEX('RAW DATA'!$AC:$AC,'Row Index'!Q61)),INDEX('RAW DATA'!$P:$P,'Row Index'!Q61)))</f>
        <v>55.6753358524558</v>
      </c>
      <c r="R59" s="18" t="n">
        <f aca="false">IF('Row Index'!R61="","✗",IF(INDEX('RAW DATA'!$P:$P,'Row Index'!R61)="",IF(INDEX('RAW DATA'!$AC:$AC,'Row Index'!R61)="",INDEX('RAW DATA'!$L:$L,'Row Index'!R61),INDEX('RAW DATA'!$AC:$AC,'Row Index'!R61)),INDEX('RAW DATA'!$P:$P,'Row Index'!R61)))</f>
        <v>57.6316366812831</v>
      </c>
      <c r="S59" s="17" t="n">
        <f aca="false">IF('Row Index'!S61="","✗",IF(INDEX('RAW DATA'!$P:$P,'Row Index'!S61)="",IF(INDEX('RAW DATA'!$AC:$AC,'Row Index'!S61)="",INDEX('RAW DATA'!$L:$L,'Row Index'!S61),INDEX('RAW DATA'!$AC:$AC,'Row Index'!S61)),INDEX('RAW DATA'!$P:$P,'Row Index'!S61)))</f>
        <v>55.9482785075732</v>
      </c>
      <c r="T59" s="17" t="n">
        <f aca="false">IF('Row Index'!T61="","✗",IF(INDEX('RAW DATA'!$P:$P,'Row Index'!T61)="",IF(INDEX('RAW DATA'!$AC:$AC,'Row Index'!T61)="",INDEX('RAW DATA'!$L:$L,'Row Index'!T61),INDEX('RAW DATA'!$AC:$AC,'Row Index'!T61)),INDEX('RAW DATA'!$P:$P,'Row Index'!T61)))</f>
        <v>52.3686708761141</v>
      </c>
      <c r="U59" s="17" t="n">
        <f aca="false">IF('Row Index'!U61="","✗",IF(INDEX('RAW DATA'!$P:$P,'Row Index'!U61)="",IF(INDEX('RAW DATA'!$AC:$AC,'Row Index'!U61)="",INDEX('RAW DATA'!$L:$L,'Row Index'!U61),INDEX('RAW DATA'!$AC:$AC,'Row Index'!U61)),INDEX('RAW DATA'!$P:$P,'Row Index'!U61)))</f>
        <v>53.7855440602214</v>
      </c>
      <c r="V59" s="17" t="n">
        <f aca="false">IF('Row Index'!V61="","✗",IF(INDEX('RAW DATA'!$P:$P,'Row Index'!V61)="",IF(INDEX('RAW DATA'!$AC:$AC,'Row Index'!V61)="",INDEX('RAW DATA'!$L:$L,'Row Index'!V61),INDEX('RAW DATA'!$AC:$AC,'Row Index'!V61)),INDEX('RAW DATA'!$P:$P,'Row Index'!V61)))</f>
        <v>53.6781413564374</v>
      </c>
      <c r="W59" s="17" t="n">
        <f aca="false">IF('Row Index'!W61="","✗",IF(INDEX('RAW DATA'!$P:$P,'Row Index'!W61)="",IF(INDEX('RAW DATA'!$AC:$AC,'Row Index'!W61)="",INDEX('RAW DATA'!$L:$L,'Row Index'!W61),INDEX('RAW DATA'!$AC:$AC,'Row Index'!W61)),INDEX('RAW DATA'!$P:$P,'Row Index'!W61)))</f>
        <v>55.9845096649526</v>
      </c>
      <c r="X59" s="17" t="n">
        <f aca="false">IF('Row Index'!X61="","✗",IF(INDEX('RAW DATA'!$P:$P,'Row Index'!X61)="",IF(INDEX('RAW DATA'!$AC:$AC,'Row Index'!X61)="",INDEX('RAW DATA'!$L:$L,'Row Index'!X61),INDEX('RAW DATA'!$AC:$AC,'Row Index'!X61)),INDEX('RAW DATA'!$P:$P,'Row Index'!X61)))</f>
        <v>58.5106629417056</v>
      </c>
      <c r="Y59" s="17" t="n">
        <f aca="false">IF('Row Index'!Y61="","✗",IF(INDEX('RAW DATA'!$P:$P,'Row Index'!Y61)="",IF(INDEX('RAW DATA'!$AC:$AC,'Row Index'!Y61)="",INDEX('RAW DATA'!$L:$L,'Row Index'!Y61),INDEX('RAW DATA'!$AC:$AC,'Row Index'!Y61)),INDEX('RAW DATA'!$P:$P,'Row Index'!Y61)))</f>
        <v>55.0301232953866</v>
      </c>
      <c r="Z59" s="18" t="n">
        <f aca="false">IF('Row Index'!Z61="","✗",IF(INDEX('RAW DATA'!$P:$P,'Row Index'!Z61)="",IF(INDEX('RAW DATA'!$AC:$AC,'Row Index'!Z61)="",INDEX('RAW DATA'!$L:$L,'Row Index'!Z61),INDEX('RAW DATA'!$AC:$AC,'Row Index'!Z61)),INDEX('RAW DATA'!$P:$P,'Row Index'!Z61)))</f>
        <v>59.7695132025485</v>
      </c>
      <c r="AA59" s="19" t="str">
        <f aca="false">IF('Row Index'!AA61="","⏳",IF(INDEX('RAW DATA'!$P:$P,'Row Index'!AA61)="",IF(INDEX('RAW DATA'!$AC:$AC,'Row Index'!AA61)="",INDEX('RAW DATA'!$L:$L,'Row Index'!AA61),INDEX('RAW DATA'!$AC:$AC,'Row Index'!AA61)),INDEX('RAW DATA'!$P:$P,'Row Index'!AA61)))</f>
        <v>⏳</v>
      </c>
      <c r="AB59" s="17" t="n">
        <f aca="false">IF('Row Index'!AB61="","✗",IF(INDEX('RAW DATA'!$P:$P,'Row Index'!AB61)="",IF(INDEX('RAW DATA'!$AC:$AC,'Row Index'!AB61)="",INDEX('RAW DATA'!$L:$L,'Row Index'!AB61),INDEX('RAW DATA'!$AC:$AC,'Row Index'!AB61)),INDEX('RAW DATA'!$P:$P,'Row Index'!AB61)))</f>
        <v>59.1865440384003</v>
      </c>
      <c r="AC59" s="17" t="n">
        <f aca="false">IF('Row Index'!AC61="","✗",IF(INDEX('RAW DATA'!$P:$P,'Row Index'!AC61)="",IF(INDEX('RAW DATA'!$AC:$AC,'Row Index'!AC61)="",INDEX('RAW DATA'!$L:$L,'Row Index'!AC61),INDEX('RAW DATA'!$AC:$AC,'Row Index'!AC61)),INDEX('RAW DATA'!$P:$P,'Row Index'!AC61)))</f>
        <v>62.6736920660529</v>
      </c>
      <c r="AD59" s="17" t="n">
        <f aca="false">IF('Row Index'!AD61="","✗",IF(INDEX('RAW DATA'!$P:$P,'Row Index'!AD61)="",IF(INDEX('RAW DATA'!$AC:$AC,'Row Index'!AD61)="",INDEX('RAW DATA'!$L:$L,'Row Index'!AD61),INDEX('RAW DATA'!$AC:$AC,'Row Index'!AD61)),INDEX('RAW DATA'!$P:$P,'Row Index'!AD61)))</f>
        <v>61.6068947067437</v>
      </c>
      <c r="AE59" s="17" t="n">
        <f aca="false">IF('Row Index'!AE61="","✗",IF(INDEX('RAW DATA'!$P:$P,'Row Index'!AE61)="",IF(INDEX('RAW DATA'!$AC:$AC,'Row Index'!AE61)="",INDEX('RAW DATA'!$L:$L,'Row Index'!AE61),INDEX('RAW DATA'!$AC:$AC,'Row Index'!AE61)),INDEX('RAW DATA'!$P:$P,'Row Index'!AE61)))</f>
        <v>66.3912271962582</v>
      </c>
      <c r="AF59" s="17" t="n">
        <f aca="false">IF('Row Index'!AF61="","✗",IF(INDEX('RAW DATA'!$P:$P,'Row Index'!AF61)="",IF(INDEX('RAW DATA'!$AC:$AC,'Row Index'!AF61)="",INDEX('RAW DATA'!$L:$L,'Row Index'!AF61),INDEX('RAW DATA'!$AC:$AC,'Row Index'!AF61)),INDEX('RAW DATA'!$P:$P,'Row Index'!AF61)))</f>
        <v>66.7974238631414</v>
      </c>
      <c r="AG59" s="17" t="n">
        <f aca="false">IF('Row Index'!AG61="","✗",IF(INDEX('RAW DATA'!$P:$P,'Row Index'!AG61)="",IF(INDEX('RAW DATA'!$AC:$AC,'Row Index'!AG61)="",INDEX('RAW DATA'!$L:$L,'Row Index'!AG61),INDEX('RAW DATA'!$AC:$AC,'Row Index'!AG61)),INDEX('RAW DATA'!$P:$P,'Row Index'!AG61)))</f>
        <v>69.616685299298</v>
      </c>
      <c r="AH59" s="17" t="n">
        <f aca="false">IF('Row Index'!AH61="","✗",IF(INDEX('RAW DATA'!$P:$P,'Row Index'!AH61)="",IF(INDEX('RAW DATA'!$AC:$AC,'Row Index'!AH61)="",INDEX('RAW DATA'!$L:$L,'Row Index'!AH61),INDEX('RAW DATA'!$AC:$AC,'Row Index'!AH61)),INDEX('RAW DATA'!$P:$P,'Row Index'!AH61)))</f>
        <v>66.7986411036965</v>
      </c>
      <c r="AI59" s="17" t="n">
        <f aca="false">IF('Row Index'!AI61="","✗",IF(INDEX('RAW DATA'!$P:$P,'Row Index'!AI61)="",IF(INDEX('RAW DATA'!$AC:$AC,'Row Index'!AI61)="",INDEX('RAW DATA'!$L:$L,'Row Index'!AI61),INDEX('RAW DATA'!$AC:$AC,'Row Index'!AI61)),INDEX('RAW DATA'!$P:$P,'Row Index'!AI61)))</f>
        <v>69.6181226146376</v>
      </c>
      <c r="AJ59" s="17" t="n">
        <f aca="false">IF('Row Index'!AJ61="","✗",IF(INDEX('RAW DATA'!$P:$P,'Row Index'!AJ61)="",IF(INDEX('RAW DATA'!$AC:$AC,'Row Index'!AJ61)="",INDEX('RAW DATA'!$L:$L,'Row Index'!AJ61),INDEX('RAW DATA'!$AC:$AC,'Row Index'!AJ61)),INDEX('RAW DATA'!$P:$P,'Row Index'!AJ61)))</f>
        <v>71.5386436255143</v>
      </c>
      <c r="AK59" s="17" t="n">
        <f aca="false">IF('Row Index'!AK61="","✗",IF(INDEX('RAW DATA'!$P:$P,'Row Index'!AK61)="",IF(INDEX('RAW DATA'!$AC:$AC,'Row Index'!AK61)="",INDEX('RAW DATA'!$L:$L,'Row Index'!AK61),INDEX('RAW DATA'!$AC:$AC,'Row Index'!AK61)),INDEX('RAW DATA'!$P:$P,'Row Index'!AK61)))</f>
        <v>68.9949143279143</v>
      </c>
      <c r="AL59" s="76" t="str">
        <f aca="false">IF('Row Index'!AL61="","–",IF(INDEX('RAW DATA'!$P:$P,'Row Index'!AL61)="",IF(INDEX('RAW DATA'!$AC:$AC,'Row Index'!AL61)="",INDEX('RAW DATA'!$L:$L,'Row Index'!AL61),INDEX('RAW DATA'!$AC:$AC,'Row Index'!AL61)),INDEX('RAW DATA'!$P:$P,'Row Index'!AL61)))</f>
        <v>–</v>
      </c>
      <c r="AM59" s="76" t="str">
        <f aca="false">IF('Row Index'!AM61="","–",IF(INDEX('RAW DATA'!$P:$P,'Row Index'!AM61)="",IF(INDEX('RAW DATA'!$AC:$AC,'Row Index'!AM61)="",INDEX('RAW DATA'!$L:$L,'Row Index'!AM61),INDEX('RAW DATA'!$AC:$AC,'Row Index'!AM61)),INDEX('RAW DATA'!$P:$P,'Row Index'!AM61)))</f>
        <v>–</v>
      </c>
      <c r="AN59" s="76" t="str">
        <f aca="false">IF('Row Index'!AN61="","–",IF(INDEX('RAW DATA'!$P:$P,'Row Index'!AN61)="",IF(INDEX('RAW DATA'!$AC:$AC,'Row Index'!AN61)="",INDEX('RAW DATA'!$L:$L,'Row Index'!AN61),INDEX('RAW DATA'!$AC:$AC,'Row Index'!AN61)),INDEX('RAW DATA'!$P:$P,'Row Index'!AN61)))</f>
        <v>–</v>
      </c>
      <c r="AO59" s="76" t="str">
        <f aca="false">IF('Row Index'!AO61="","–",IF(INDEX('RAW DATA'!$P:$P,'Row Index'!AO61)="",IF(INDEX('RAW DATA'!$AC:$AC,'Row Index'!AO61)="",INDEX('RAW DATA'!$L:$L,'Row Index'!AO61),INDEX('RAW DATA'!$AC:$AC,'Row Index'!AO61)),INDEX('RAW DATA'!$P:$P,'Row Index'!AO61)))</f>
        <v>–</v>
      </c>
      <c r="AP59" s="76" t="str">
        <f aca="false">IF('Row Index'!AP61="","–",IF(INDEX('RAW DATA'!$P:$P,'Row Index'!AP61)="",IF(INDEX('RAW DATA'!$AC:$AC,'Row Index'!AP61)="",INDEX('RAW DATA'!$L:$L,'Row Index'!AP61),INDEX('RAW DATA'!$AC:$AC,'Row Index'!AP61)),INDEX('RAW DATA'!$P:$P,'Row Index'!AP61)))</f>
        <v>–</v>
      </c>
      <c r="AQ59" s="76" t="str">
        <f aca="false">IF('Row Index'!AQ61="","–",IF(INDEX('RAW DATA'!$P:$P,'Row Index'!AQ61)="",IF(INDEX('RAW DATA'!$AC:$AC,'Row Index'!AQ61)="",INDEX('RAW DATA'!$L:$L,'Row Index'!AQ61),INDEX('RAW DATA'!$AC:$AC,'Row Index'!AQ61)),INDEX('RAW DATA'!$P:$P,'Row Index'!AQ61)))</f>
        <v>–</v>
      </c>
    </row>
    <row r="60" customFormat="false" ht="15" hidden="false" customHeight="false" outlineLevel="0" collapsed="false">
      <c r="A60" s="15" t="s">
        <v>345</v>
      </c>
      <c r="B60" s="16" t="s">
        <v>5658</v>
      </c>
      <c r="C60" s="29" t="n">
        <f aca="false">IF('Row Index'!C62="","✗",IF(INDEX('RAW DATA'!$P:$P,'Row Index'!C62)="",IF(INDEX('RAW DATA'!$AC:$AC,'Row Index'!C62)="",INDEX('RAW DATA'!$L:$L,'Row Index'!C62),INDEX('RAW DATA'!$AC:$AC,'Row Index'!C62)),INDEX('RAW DATA'!$P:$P,'Row Index'!C62)))</f>
        <v>50.0510483303864</v>
      </c>
      <c r="D60" s="17" t="n">
        <f aca="false">IF('Row Index'!D62="","✗",IF(INDEX('RAW DATA'!$P:$P,'Row Index'!D62)="",IF(INDEX('RAW DATA'!$AC:$AC,'Row Index'!D62)="",INDEX('RAW DATA'!$L:$L,'Row Index'!D62),INDEX('RAW DATA'!$AC:$AC,'Row Index'!D62)),INDEX('RAW DATA'!$P:$P,'Row Index'!D62)))</f>
        <v>51.4505278434784</v>
      </c>
      <c r="E60" s="17" t="n">
        <f aca="false">IF('Row Index'!E62="","✗",IF(INDEX('RAW DATA'!$P:$P,'Row Index'!E62)="",IF(INDEX('RAW DATA'!$AC:$AC,'Row Index'!E62)="",INDEX('RAW DATA'!$L:$L,'Row Index'!E62),INDEX('RAW DATA'!$AC:$AC,'Row Index'!E62)),INDEX('RAW DATA'!$P:$P,'Row Index'!E62)))</f>
        <v>51.172858967853</v>
      </c>
      <c r="F60" s="17" t="n">
        <f aca="false">IF('Row Index'!F62="","✗",IF(INDEX('RAW DATA'!$P:$P,'Row Index'!F62)="",IF(INDEX('RAW DATA'!$AC:$AC,'Row Index'!F62)="",INDEX('RAW DATA'!$L:$L,'Row Index'!F62),INDEX('RAW DATA'!$AC:$AC,'Row Index'!F62)),INDEX('RAW DATA'!$P:$P,'Row Index'!F62)))</f>
        <v>54.7416277406118</v>
      </c>
      <c r="G60" s="17" t="n">
        <f aca="false">IF('Row Index'!G62="","✗",IF(INDEX('RAW DATA'!$P:$P,'Row Index'!G62)="",IF(INDEX('RAW DATA'!$AC:$AC,'Row Index'!G62)="",INDEX('RAW DATA'!$L:$L,'Row Index'!G62),INDEX('RAW DATA'!$AC:$AC,'Row Index'!G62)),INDEX('RAW DATA'!$P:$P,'Row Index'!G62)))</f>
        <v>57.7037722154509</v>
      </c>
      <c r="H60" s="17" t="n">
        <f aca="false">IF('Row Index'!H62="","✗",IF(INDEX('RAW DATA'!$P:$P,'Row Index'!H62)="",IF(INDEX('RAW DATA'!$AC:$AC,'Row Index'!H62)="",INDEX('RAW DATA'!$L:$L,'Row Index'!H62),INDEX('RAW DATA'!$AC:$AC,'Row Index'!H62)),INDEX('RAW DATA'!$P:$P,'Row Index'!H62)))</f>
        <v>49.4598654982399</v>
      </c>
      <c r="I60" s="26" t="str">
        <f aca="false">IF('Row Index'!I62="","✗",IF(INDEX('RAW DATA'!$P:$P,'Row Index'!I62)="",IF(INDEX('RAW DATA'!$AC:$AC,'Row Index'!I62)="",INDEX('RAW DATA'!$L:$L,'Row Index'!I62),INDEX('RAW DATA'!$AC:$AC,'Row Index'!I62)),INDEX('RAW DATA'!$P:$P,'Row Index'!I62)))</f>
        <v>✗</v>
      </c>
      <c r="J60" s="17" t="n">
        <f aca="false">IF('Row Index'!J62="","✗",IF(INDEX('RAW DATA'!$P:$P,'Row Index'!J62)="",IF(INDEX('RAW DATA'!$AC:$AC,'Row Index'!J62)="",INDEX('RAW DATA'!$L:$L,'Row Index'!J62),INDEX('RAW DATA'!$AC:$AC,'Row Index'!J62)),INDEX('RAW DATA'!$P:$P,'Row Index'!J62)))</f>
        <v>55.9692230854097</v>
      </c>
      <c r="K60" s="17" t="n">
        <f aca="false">IF('Row Index'!K62="","✗",IF(INDEX('RAW DATA'!$P:$P,'Row Index'!K62)="",IF(INDEX('RAW DATA'!$AC:$AC,'Row Index'!K62)="",INDEX('RAW DATA'!$L:$L,'Row Index'!K62),INDEX('RAW DATA'!$AC:$AC,'Row Index'!K62)),INDEX('RAW DATA'!$P:$P,'Row Index'!K62)))</f>
        <v>53.2234817098114</v>
      </c>
      <c r="L60" s="17" t="n">
        <f aca="false">IF('Row Index'!L62="","✗",IF(INDEX('RAW DATA'!$P:$P,'Row Index'!L62)="",IF(INDEX('RAW DATA'!$AC:$AC,'Row Index'!L62)="",INDEX('RAW DATA'!$L:$L,'Row Index'!L62),INDEX('RAW DATA'!$AC:$AC,'Row Index'!L62)),INDEX('RAW DATA'!$P:$P,'Row Index'!L62)))</f>
        <v>53.7126524666439</v>
      </c>
      <c r="M60" s="17" t="n">
        <f aca="false">IF('Row Index'!M62="","✗",IF(INDEX('RAW DATA'!$P:$P,'Row Index'!M62)="",IF(INDEX('RAW DATA'!$AC:$AC,'Row Index'!M62)="",INDEX('RAW DATA'!$L:$L,'Row Index'!M62),INDEX('RAW DATA'!$AC:$AC,'Row Index'!M62)),INDEX('RAW DATA'!$P:$P,'Row Index'!M62)))</f>
        <v>58.6859565259476</v>
      </c>
      <c r="N60" s="36" t="str">
        <f aca="false">IF('Row Index'!N62="","✗",IF(INDEX('RAW DATA'!$P:$P,'Row Index'!N62)="",IF(INDEX('RAW DATA'!$AC:$AC,'Row Index'!N62)="",INDEX('RAW DATA'!$L:$L,'Row Index'!N62),INDEX('RAW DATA'!$AC:$AC,'Row Index'!N62)),INDEX('RAW DATA'!$P:$P,'Row Index'!N62)))</f>
        <v>◐⇲</v>
      </c>
      <c r="O60" s="17" t="n">
        <f aca="false">IF('Row Index'!O62="","✗",IF(INDEX('RAW DATA'!$P:$P,'Row Index'!O62)="",IF(INDEX('RAW DATA'!$AC:$AC,'Row Index'!O62)="",INDEX('RAW DATA'!$L:$L,'Row Index'!O62),INDEX('RAW DATA'!$AC:$AC,'Row Index'!O62)),INDEX('RAW DATA'!$P:$P,'Row Index'!O62)))</f>
        <v>55.8040464952062</v>
      </c>
      <c r="P60" s="17" t="n">
        <f aca="false">IF('Row Index'!P62="","✗",IF(INDEX('RAW DATA'!$P:$P,'Row Index'!P62)="",IF(INDEX('RAW DATA'!$AC:$AC,'Row Index'!P62)="",INDEX('RAW DATA'!$L:$L,'Row Index'!P62),INDEX('RAW DATA'!$AC:$AC,'Row Index'!P62)),INDEX('RAW DATA'!$P:$P,'Row Index'!P62)))</f>
        <v>56.4636141319415</v>
      </c>
      <c r="Q60" s="17" t="n">
        <f aca="false">IF('Row Index'!Q62="","✗",IF(INDEX('RAW DATA'!$P:$P,'Row Index'!Q62)="",IF(INDEX('RAW DATA'!$AC:$AC,'Row Index'!Q62)="",INDEX('RAW DATA'!$L:$L,'Row Index'!Q62),INDEX('RAW DATA'!$AC:$AC,'Row Index'!Q62)),INDEX('RAW DATA'!$P:$P,'Row Index'!Q62)))</f>
        <v>58.118679667217</v>
      </c>
      <c r="R60" s="18" t="n">
        <f aca="false">IF('Row Index'!R62="","✗",IF(INDEX('RAW DATA'!$P:$P,'Row Index'!R62)="",IF(INDEX('RAW DATA'!$AC:$AC,'Row Index'!R62)="",INDEX('RAW DATA'!$L:$L,'Row Index'!R62),INDEX('RAW DATA'!$AC:$AC,'Row Index'!R62)),INDEX('RAW DATA'!$P:$P,'Row Index'!R62)))</f>
        <v>54.5723524362269</v>
      </c>
      <c r="S60" s="17" t="n">
        <f aca="false">IF('Row Index'!S62="","✗",IF(INDEX('RAW DATA'!$P:$P,'Row Index'!S62)="",IF(INDEX('RAW DATA'!$AC:$AC,'Row Index'!S62)="",INDEX('RAW DATA'!$L:$L,'Row Index'!S62),INDEX('RAW DATA'!$AC:$AC,'Row Index'!S62)),INDEX('RAW DATA'!$P:$P,'Row Index'!S62)))</f>
        <v>59.2400857607524</v>
      </c>
      <c r="T60" s="36" t="str">
        <f aca="false">IF('Row Index'!T62="","✗",IF(INDEX('RAW DATA'!$P:$P,'Row Index'!T62)="",IF(INDEX('RAW DATA'!$AC:$AC,'Row Index'!T62)="",INDEX('RAW DATA'!$L:$L,'Row Index'!T62),INDEX('RAW DATA'!$AC:$AC,'Row Index'!T62)),INDEX('RAW DATA'!$P:$P,'Row Index'!T62)))</f>
        <v>◐⇲</v>
      </c>
      <c r="U60" s="17" t="n">
        <f aca="false">IF('Row Index'!U62="","✗",IF(INDEX('RAW DATA'!$P:$P,'Row Index'!U62)="",IF(INDEX('RAW DATA'!$AC:$AC,'Row Index'!U62)="",INDEX('RAW DATA'!$L:$L,'Row Index'!U62),INDEX('RAW DATA'!$AC:$AC,'Row Index'!U62)),INDEX('RAW DATA'!$P:$P,'Row Index'!U62)))</f>
        <v>61.4800977623981</v>
      </c>
      <c r="V60" s="17" t="n">
        <f aca="false">IF('Row Index'!V62="","✗",IF(INDEX('RAW DATA'!$P:$P,'Row Index'!V62)="",IF(INDEX('RAW DATA'!$AC:$AC,'Row Index'!V62)="",INDEX('RAW DATA'!$L:$L,'Row Index'!V62),INDEX('RAW DATA'!$AC:$AC,'Row Index'!V62)),INDEX('RAW DATA'!$P:$P,'Row Index'!V62)))</f>
        <v>60.8120224753057</v>
      </c>
      <c r="W60" s="17" t="n">
        <f aca="false">IF('Row Index'!W62="","✗",IF(INDEX('RAW DATA'!$P:$P,'Row Index'!W62)="",IF(INDEX('RAW DATA'!$AC:$AC,'Row Index'!W62)="",INDEX('RAW DATA'!$L:$L,'Row Index'!W62),INDEX('RAW DATA'!$AC:$AC,'Row Index'!W62)),INDEX('RAW DATA'!$P:$P,'Row Index'!W62)))</f>
        <v>61.7929159953938</v>
      </c>
      <c r="X60" s="17" t="n">
        <f aca="false">IF('Row Index'!X62="","✗",IF(INDEX('RAW DATA'!$P:$P,'Row Index'!X62)="",IF(INDEX('RAW DATA'!$AC:$AC,'Row Index'!X62)="",INDEX('RAW DATA'!$L:$L,'Row Index'!X62),INDEX('RAW DATA'!$AC:$AC,'Row Index'!X62)),INDEX('RAW DATA'!$P:$P,'Row Index'!X62)))</f>
        <v>62.9576292358347</v>
      </c>
      <c r="Y60" s="17" t="n">
        <f aca="false">IF('Row Index'!Y62="","✗",IF(INDEX('RAW DATA'!$P:$P,'Row Index'!Y62)="",IF(INDEX('RAW DATA'!$AC:$AC,'Row Index'!Y62)="",INDEX('RAW DATA'!$L:$L,'Row Index'!Y62),INDEX('RAW DATA'!$AC:$AC,'Row Index'!Y62)),INDEX('RAW DATA'!$P:$P,'Row Index'!Y62)))</f>
        <v>61.2869494688704</v>
      </c>
      <c r="Z60" s="18" t="n">
        <f aca="false">IF('Row Index'!Z62="","✗",IF(INDEX('RAW DATA'!$P:$P,'Row Index'!Z62)="",IF(INDEX('RAW DATA'!$AC:$AC,'Row Index'!Z62)="",INDEX('RAW DATA'!$L:$L,'Row Index'!Z62),INDEX('RAW DATA'!$AC:$AC,'Row Index'!Z62)),INDEX('RAW DATA'!$P:$P,'Row Index'!Z62)))</f>
        <v>62.4915548390261</v>
      </c>
      <c r="AA60" s="19" t="str">
        <f aca="false">IF('Row Index'!AA62="","⏳",IF(INDEX('RAW DATA'!$P:$P,'Row Index'!AA62)="",IF(INDEX('RAW DATA'!$AC:$AC,'Row Index'!AA62)="",INDEX('RAW DATA'!$L:$L,'Row Index'!AA62),INDEX('RAW DATA'!$AC:$AC,'Row Index'!AA62)),INDEX('RAW DATA'!$P:$P,'Row Index'!AA62)))</f>
        <v>⏳</v>
      </c>
      <c r="AB60" s="17" t="n">
        <f aca="false">IF('Row Index'!AB62="","✗",IF(INDEX('RAW DATA'!$P:$P,'Row Index'!AB62)="",IF(INDEX('RAW DATA'!$AC:$AC,'Row Index'!AB62)="",INDEX('RAW DATA'!$L:$L,'Row Index'!AB62),INDEX('RAW DATA'!$AC:$AC,'Row Index'!AB62)),INDEX('RAW DATA'!$P:$P,'Row Index'!AB62)))</f>
        <v>63.9851683472142</v>
      </c>
      <c r="AC60" s="17" t="n">
        <f aca="false">IF('Row Index'!AC62="","✗",IF(INDEX('RAW DATA'!$P:$P,'Row Index'!AC62)="",IF(INDEX('RAW DATA'!$AC:$AC,'Row Index'!AC62)="",INDEX('RAW DATA'!$L:$L,'Row Index'!AC62),INDEX('RAW DATA'!$AC:$AC,'Row Index'!AC62)),INDEX('RAW DATA'!$P:$P,'Row Index'!AC62)))</f>
        <v>64.5964868497448</v>
      </c>
      <c r="AD60" s="17" t="n">
        <f aca="false">IF('Row Index'!AD62="","✗",IF(INDEX('RAW DATA'!$P:$P,'Row Index'!AD62)="",IF(INDEX('RAW DATA'!$AC:$AC,'Row Index'!AD62)="",INDEX('RAW DATA'!$L:$L,'Row Index'!AD62),INDEX('RAW DATA'!$AC:$AC,'Row Index'!AD62)),INDEX('RAW DATA'!$P:$P,'Row Index'!AD62)))</f>
        <v>63.1819313589155</v>
      </c>
      <c r="AE60" s="29" t="n">
        <f aca="false">IF('Row Index'!AE62="","✗",IF(INDEX('RAW DATA'!$P:$P,'Row Index'!AE62)="",IF(INDEX('RAW DATA'!$AC:$AC,'Row Index'!AE62)="",INDEX('RAW DATA'!$L:$L,'Row Index'!AE62),INDEX('RAW DATA'!$AC:$AC,'Row Index'!AE62)),INDEX('RAW DATA'!$P:$P,'Row Index'!AE62)))</f>
        <v>63.6428028033272</v>
      </c>
      <c r="AF60" s="17" t="n">
        <f aca="false">IF('Row Index'!AF62="","✗",IF(INDEX('RAW DATA'!$P:$P,'Row Index'!AF62)="",IF(INDEX('RAW DATA'!$AC:$AC,'Row Index'!AF62)="",INDEX('RAW DATA'!$L:$L,'Row Index'!AF62),INDEX('RAW DATA'!$AC:$AC,'Row Index'!AF62)),INDEX('RAW DATA'!$P:$P,'Row Index'!AF62)))</f>
        <v>65.0735097257009</v>
      </c>
      <c r="AG60" s="36" t="str">
        <f aca="false">IF('Row Index'!AG62="","✗",IF(INDEX('RAW DATA'!$P:$P,'Row Index'!AG62)="",IF(INDEX('RAW DATA'!$AC:$AC,'Row Index'!AG62)="",INDEX('RAW DATA'!$L:$L,'Row Index'!AG62),INDEX('RAW DATA'!$AC:$AC,'Row Index'!AG62)),INDEX('RAW DATA'!$P:$P,'Row Index'!AG62)))</f>
        <v>◐⇲</v>
      </c>
      <c r="AH60" s="29" t="n">
        <f aca="false">IF('Row Index'!AH62="","✗",IF(INDEX('RAW DATA'!$P:$P,'Row Index'!AH62)="",IF(INDEX('RAW DATA'!$AC:$AC,'Row Index'!AH62)="",INDEX('RAW DATA'!$L:$L,'Row Index'!AH62),INDEX('RAW DATA'!$AC:$AC,'Row Index'!AH62)),INDEX('RAW DATA'!$P:$P,'Row Index'!AH62)))</f>
        <v>65.5312862986329</v>
      </c>
      <c r="AI60" s="17" t="n">
        <f aca="false">IF('Row Index'!AI62="","✗",IF(INDEX('RAW DATA'!$P:$P,'Row Index'!AI62)="",IF(INDEX('RAW DATA'!$AC:$AC,'Row Index'!AI62)="",INDEX('RAW DATA'!$L:$L,'Row Index'!AI62),INDEX('RAW DATA'!$AC:$AC,'Row Index'!AI62)),INDEX('RAW DATA'!$P:$P,'Row Index'!AI62)))</f>
        <v>68.771890775743</v>
      </c>
      <c r="AJ60" s="17" t="n">
        <f aca="false">IF('Row Index'!AJ62="","✗",IF(INDEX('RAW DATA'!$P:$P,'Row Index'!AJ62)="",IF(INDEX('RAW DATA'!$AC:$AC,'Row Index'!AJ62)="",INDEX('RAW DATA'!$L:$L,'Row Index'!AJ62),INDEX('RAW DATA'!$AC:$AC,'Row Index'!AJ62)),INDEX('RAW DATA'!$P:$P,'Row Index'!AJ62)))</f>
        <v>70.0450430920795</v>
      </c>
      <c r="AK60" s="36" t="str">
        <f aca="false">IF('Row Index'!AK62="","✗",IF(INDEX('RAW DATA'!$P:$P,'Row Index'!AK62)="",IF(INDEX('RAW DATA'!$AC:$AC,'Row Index'!AK62)="",INDEX('RAW DATA'!$L:$L,'Row Index'!AK62),INDEX('RAW DATA'!$AC:$AC,'Row Index'!AK62)),INDEX('RAW DATA'!$P:$P,'Row Index'!AK62)))</f>
        <v>◐⇲</v>
      </c>
      <c r="AL60" s="76" t="str">
        <f aca="false">IF('Row Index'!AL62="","–",IF(INDEX('RAW DATA'!$P:$P,'Row Index'!AL62)="",IF(INDEX('RAW DATA'!$AC:$AC,'Row Index'!AL62)="",INDEX('RAW DATA'!$L:$L,'Row Index'!AL62),INDEX('RAW DATA'!$AC:$AC,'Row Index'!AL62)),INDEX('RAW DATA'!$P:$P,'Row Index'!AL62)))</f>
        <v>–</v>
      </c>
      <c r="AM60" s="76" t="str">
        <f aca="false">IF('Row Index'!AM62="","–",IF(INDEX('RAW DATA'!$P:$P,'Row Index'!AM62)="",IF(INDEX('RAW DATA'!$AC:$AC,'Row Index'!AM62)="",INDEX('RAW DATA'!$L:$L,'Row Index'!AM62),INDEX('RAW DATA'!$AC:$AC,'Row Index'!AM62)),INDEX('RAW DATA'!$P:$P,'Row Index'!AM62)))</f>
        <v>–</v>
      </c>
      <c r="AN60" s="76" t="str">
        <f aca="false">IF('Row Index'!AN62="","–",IF(INDEX('RAW DATA'!$P:$P,'Row Index'!AN62)="",IF(INDEX('RAW DATA'!$AC:$AC,'Row Index'!AN62)="",INDEX('RAW DATA'!$L:$L,'Row Index'!AN62),INDEX('RAW DATA'!$AC:$AC,'Row Index'!AN62)),INDEX('RAW DATA'!$P:$P,'Row Index'!AN62)))</f>
        <v>–</v>
      </c>
      <c r="AO60" s="76" t="str">
        <f aca="false">IF('Row Index'!AO62="","–",IF(INDEX('RAW DATA'!$P:$P,'Row Index'!AO62)="",IF(INDEX('RAW DATA'!$AC:$AC,'Row Index'!AO62)="",INDEX('RAW DATA'!$L:$L,'Row Index'!AO62),INDEX('RAW DATA'!$AC:$AC,'Row Index'!AO62)),INDEX('RAW DATA'!$P:$P,'Row Index'!AO62)))</f>
        <v>–</v>
      </c>
      <c r="AP60" s="76" t="str">
        <f aca="false">IF('Row Index'!AP62="","–",IF(INDEX('RAW DATA'!$P:$P,'Row Index'!AP62)="",IF(INDEX('RAW DATA'!$AC:$AC,'Row Index'!AP62)="",INDEX('RAW DATA'!$L:$L,'Row Index'!AP62),INDEX('RAW DATA'!$AC:$AC,'Row Index'!AP62)),INDEX('RAW DATA'!$P:$P,'Row Index'!AP62)))</f>
        <v>–</v>
      </c>
      <c r="AQ60" s="76" t="str">
        <f aca="false">IF('Row Index'!AQ62="","–",IF(INDEX('RAW DATA'!$P:$P,'Row Index'!AQ62)="",IF(INDEX('RAW DATA'!$AC:$AC,'Row Index'!AQ62)="",INDEX('RAW DATA'!$L:$L,'Row Index'!AQ62),INDEX('RAW DATA'!$AC:$AC,'Row Index'!AQ62)),INDEX('RAW DATA'!$P:$P,'Row Index'!AQ62)))</f>
        <v>–</v>
      </c>
    </row>
    <row r="61" customFormat="false" ht="15" hidden="false" customHeight="false" outlineLevel="0" collapsed="false">
      <c r="A61" s="15" t="s">
        <v>351</v>
      </c>
      <c r="B61" s="16" t="s">
        <v>5658</v>
      </c>
      <c r="C61" s="29" t="n">
        <f aca="false">IF('Row Index'!C63="","✗",IF(INDEX('RAW DATA'!$P:$P,'Row Index'!C63)="",IF(INDEX('RAW DATA'!$AC:$AC,'Row Index'!C63)="",INDEX('RAW DATA'!$L:$L,'Row Index'!C63),INDEX('RAW DATA'!$AC:$AC,'Row Index'!C63)),INDEX('RAW DATA'!$P:$P,'Row Index'!C63)))</f>
        <v>42.9350815007224</v>
      </c>
      <c r="D61" s="17" t="n">
        <f aca="false">IF('Row Index'!D63="","✗",IF(INDEX('RAW DATA'!$P:$P,'Row Index'!D63)="",IF(INDEX('RAW DATA'!$AC:$AC,'Row Index'!D63)="",INDEX('RAW DATA'!$L:$L,'Row Index'!D63),INDEX('RAW DATA'!$AC:$AC,'Row Index'!D63)),INDEX('RAW DATA'!$P:$P,'Row Index'!D63)))</f>
        <v>41.9068163083921</v>
      </c>
      <c r="E61" s="17" t="n">
        <f aca="false">IF('Row Index'!E63="","✗",IF(INDEX('RAW DATA'!$P:$P,'Row Index'!E63)="",IF(INDEX('RAW DATA'!$AC:$AC,'Row Index'!E63)="",INDEX('RAW DATA'!$L:$L,'Row Index'!E63),INDEX('RAW DATA'!$AC:$AC,'Row Index'!E63)),INDEX('RAW DATA'!$P:$P,'Row Index'!E63)))</f>
        <v>43.8939165882505</v>
      </c>
      <c r="F61" s="36" t="str">
        <f aca="false">IF('Row Index'!F63="","✗",IF(INDEX('RAW DATA'!$P:$P,'Row Index'!F63)="",IF(INDEX('RAW DATA'!$AC:$AC,'Row Index'!F63)="",INDEX('RAW DATA'!$L:$L,'Row Index'!F63),INDEX('RAW DATA'!$AC:$AC,'Row Index'!F63)),INDEX('RAW DATA'!$P:$P,'Row Index'!F63)))</f>
        <v>◐⌧</v>
      </c>
      <c r="G61" s="17" t="n">
        <f aca="false">IF('Row Index'!G63="","✗",IF(INDEX('RAW DATA'!$P:$P,'Row Index'!G63)="",IF(INDEX('RAW DATA'!$AC:$AC,'Row Index'!G63)="",INDEX('RAW DATA'!$L:$L,'Row Index'!G63),INDEX('RAW DATA'!$AC:$AC,'Row Index'!G63)),INDEX('RAW DATA'!$P:$P,'Row Index'!G63)))</f>
        <v>47.7651096565329</v>
      </c>
      <c r="H61" s="17" t="n">
        <f aca="false">IF('Row Index'!H63="","✗",IF(INDEX('RAW DATA'!$P:$P,'Row Index'!H63)="",IF(INDEX('RAW DATA'!$AC:$AC,'Row Index'!H63)="",INDEX('RAW DATA'!$L:$L,'Row Index'!H63),INDEX('RAW DATA'!$AC:$AC,'Row Index'!H63)),INDEX('RAW DATA'!$P:$P,'Row Index'!H63)))</f>
        <v>46.5844419803528</v>
      </c>
      <c r="I61" s="26" t="str">
        <f aca="false">IF('Row Index'!I63="","✗",IF(INDEX('RAW DATA'!$P:$P,'Row Index'!I63)="",IF(INDEX('RAW DATA'!$AC:$AC,'Row Index'!I63)="",INDEX('RAW DATA'!$L:$L,'Row Index'!I63),INDEX('RAW DATA'!$AC:$AC,'Row Index'!I63)),INDEX('RAW DATA'!$P:$P,'Row Index'!I63)))</f>
        <v>✗</v>
      </c>
      <c r="J61" s="17" t="n">
        <f aca="false">IF('Row Index'!J63="","✗",IF(INDEX('RAW DATA'!$P:$P,'Row Index'!J63)="",IF(INDEX('RAW DATA'!$AC:$AC,'Row Index'!J63)="",INDEX('RAW DATA'!$L:$L,'Row Index'!J63),INDEX('RAW DATA'!$AC:$AC,'Row Index'!J63)),INDEX('RAW DATA'!$P:$P,'Row Index'!J63)))</f>
        <v>50.6017268860361</v>
      </c>
      <c r="K61" s="29" t="n">
        <f aca="false">IF('Row Index'!K63="","✗",IF(INDEX('RAW DATA'!$P:$P,'Row Index'!K63)="",IF(INDEX('RAW DATA'!$AC:$AC,'Row Index'!K63)="",INDEX('RAW DATA'!$L:$L,'Row Index'!K63),INDEX('RAW DATA'!$AC:$AC,'Row Index'!K63)),INDEX('RAW DATA'!$P:$P,'Row Index'!K63)))</f>
        <v>50.8168726482805</v>
      </c>
      <c r="L61" s="17" t="n">
        <f aca="false">IF('Row Index'!L63="","✗",IF(INDEX('RAW DATA'!$P:$P,'Row Index'!L63)="",IF(INDEX('RAW DATA'!$AC:$AC,'Row Index'!L63)="",INDEX('RAW DATA'!$L:$L,'Row Index'!L63),INDEX('RAW DATA'!$AC:$AC,'Row Index'!L63)),INDEX('RAW DATA'!$P:$P,'Row Index'!L63)))</f>
        <v>51.1340480772889</v>
      </c>
      <c r="M61" s="29" t="n">
        <f aca="false">IF('Row Index'!M63="","✗",IF(INDEX('RAW DATA'!$P:$P,'Row Index'!M63)="",IF(INDEX('RAW DATA'!$AC:$AC,'Row Index'!M63)="",INDEX('RAW DATA'!$L:$L,'Row Index'!M63),INDEX('RAW DATA'!$AC:$AC,'Row Index'!M63)),INDEX('RAW DATA'!$P:$P,'Row Index'!M63)))</f>
        <v>55.4690652097616</v>
      </c>
      <c r="N61" s="26" t="str">
        <f aca="false">IF('Row Index'!N63="","✗",IF(INDEX('RAW DATA'!$P:$P,'Row Index'!N63)="",IF(INDEX('RAW DATA'!$AC:$AC,'Row Index'!N63)="",INDEX('RAW DATA'!$L:$L,'Row Index'!N63),INDEX('RAW DATA'!$AC:$AC,'Row Index'!N63)),INDEX('RAW DATA'!$P:$P,'Row Index'!N63)))</f>
        <v>✗</v>
      </c>
      <c r="O61" s="17" t="n">
        <f aca="false">IF('Row Index'!O63="","✗",IF(INDEX('RAW DATA'!$P:$P,'Row Index'!O63)="",IF(INDEX('RAW DATA'!$AC:$AC,'Row Index'!O63)="",INDEX('RAW DATA'!$L:$L,'Row Index'!O63),INDEX('RAW DATA'!$AC:$AC,'Row Index'!O63)),INDEX('RAW DATA'!$P:$P,'Row Index'!O63)))</f>
        <v>54.7379576848986</v>
      </c>
      <c r="P61" s="17" t="n">
        <f aca="false">IF('Row Index'!P63="","✗",IF(INDEX('RAW DATA'!$P:$P,'Row Index'!P63)="",IF(INDEX('RAW DATA'!$AC:$AC,'Row Index'!P63)="",INDEX('RAW DATA'!$L:$L,'Row Index'!P63),INDEX('RAW DATA'!$AC:$AC,'Row Index'!P63)),INDEX('RAW DATA'!$P:$P,'Row Index'!P63)))</f>
        <v>58.0320580493928</v>
      </c>
      <c r="Q61" s="17" t="n">
        <f aca="false">IF('Row Index'!Q63="","✗",IF(INDEX('RAW DATA'!$P:$P,'Row Index'!Q63)="",IF(INDEX('RAW DATA'!$AC:$AC,'Row Index'!Q63)="",INDEX('RAW DATA'!$L:$L,'Row Index'!Q63),INDEX('RAW DATA'!$AC:$AC,'Row Index'!Q63)),INDEX('RAW DATA'!$P:$P,'Row Index'!Q63)))</f>
        <v>55.1471410079336</v>
      </c>
      <c r="R61" s="26" t="str">
        <f aca="false">IF('Row Index'!R63="","✗",IF(INDEX('RAW DATA'!$P:$P,'Row Index'!R63)="",IF(INDEX('RAW DATA'!$AC:$AC,'Row Index'!R63)="",INDEX('RAW DATA'!$L:$L,'Row Index'!R63),INDEX('RAW DATA'!$AC:$AC,'Row Index'!R63)),INDEX('RAW DATA'!$P:$P,'Row Index'!R63)))</f>
        <v>✗</v>
      </c>
      <c r="S61" s="36" t="str">
        <f aca="false">IF('Row Index'!S63="","✗",IF(INDEX('RAW DATA'!$P:$P,'Row Index'!S63)="",IF(INDEX('RAW DATA'!$AC:$AC,'Row Index'!S63)="",INDEX('RAW DATA'!$L:$L,'Row Index'!S63),INDEX('RAW DATA'!$AC:$AC,'Row Index'!S63)),INDEX('RAW DATA'!$P:$P,'Row Index'!S63)))</f>
        <v>◐⇲</v>
      </c>
      <c r="T61" s="17" t="n">
        <f aca="false">IF('Row Index'!T63="","✗",IF(INDEX('RAW DATA'!$P:$P,'Row Index'!T63)="",IF(INDEX('RAW DATA'!$AC:$AC,'Row Index'!T63)="",INDEX('RAW DATA'!$L:$L,'Row Index'!T63),INDEX('RAW DATA'!$AC:$AC,'Row Index'!T63)),INDEX('RAW DATA'!$P:$P,'Row Index'!T63)))</f>
        <v>49.8902185852076</v>
      </c>
      <c r="U61" s="17" t="n">
        <f aca="false">IF('Row Index'!U63="","✗",IF(INDEX('RAW DATA'!$P:$P,'Row Index'!U63)="",IF(INDEX('RAW DATA'!$AC:$AC,'Row Index'!U63)="",INDEX('RAW DATA'!$L:$L,'Row Index'!U63),INDEX('RAW DATA'!$AC:$AC,'Row Index'!U63)),INDEX('RAW DATA'!$P:$P,'Row Index'!U63)))</f>
        <v>55.475935059135</v>
      </c>
      <c r="V61" s="17" t="n">
        <f aca="false">IF('Row Index'!V63="","✗",IF(INDEX('RAW DATA'!$P:$P,'Row Index'!V63)="",IF(INDEX('RAW DATA'!$AC:$AC,'Row Index'!V63)="",INDEX('RAW DATA'!$L:$L,'Row Index'!V63),INDEX('RAW DATA'!$AC:$AC,'Row Index'!V63)),INDEX('RAW DATA'!$P:$P,'Row Index'!V63)))</f>
        <v>56.7201281426445</v>
      </c>
      <c r="W61" s="17" t="n">
        <f aca="false">IF('Row Index'!W63="","✗",IF(INDEX('RAW DATA'!$P:$P,'Row Index'!W63)="",IF(INDEX('RAW DATA'!$AC:$AC,'Row Index'!W63)="",INDEX('RAW DATA'!$L:$L,'Row Index'!W63),INDEX('RAW DATA'!$AC:$AC,'Row Index'!W63)),INDEX('RAW DATA'!$P:$P,'Row Index'!W63)))</f>
        <v>57.8030471675062</v>
      </c>
      <c r="X61" s="17" t="n">
        <f aca="false">IF('Row Index'!X63="","✗",IF(INDEX('RAW DATA'!$P:$P,'Row Index'!X63)="",IF(INDEX('RAW DATA'!$AC:$AC,'Row Index'!X63)="",INDEX('RAW DATA'!$L:$L,'Row Index'!X63),INDEX('RAW DATA'!$AC:$AC,'Row Index'!X63)),INDEX('RAW DATA'!$P:$P,'Row Index'!X63)))</f>
        <v>58.6836257878588</v>
      </c>
      <c r="Y61" s="17" t="n">
        <f aca="false">IF('Row Index'!Y63="","✗",IF(INDEX('RAW DATA'!$P:$P,'Row Index'!Y63)="",IF(INDEX('RAW DATA'!$AC:$AC,'Row Index'!Y63)="",INDEX('RAW DATA'!$L:$L,'Row Index'!Y63),INDEX('RAW DATA'!$AC:$AC,'Row Index'!Y63)),INDEX('RAW DATA'!$P:$P,'Row Index'!Y63)))</f>
        <v>57.2191848187407</v>
      </c>
      <c r="Z61" s="18" t="n">
        <f aca="false">IF('Row Index'!Z63="","✗",IF(INDEX('RAW DATA'!$P:$P,'Row Index'!Z63)="",IF(INDEX('RAW DATA'!$AC:$AC,'Row Index'!Z63)="",INDEX('RAW DATA'!$L:$L,'Row Index'!Z63),INDEX('RAW DATA'!$AC:$AC,'Row Index'!Z63)),INDEX('RAW DATA'!$P:$P,'Row Index'!Z63)))</f>
        <v>58.1591437462798</v>
      </c>
      <c r="AA61" s="19" t="str">
        <f aca="false">IF('Row Index'!AA63="","⏳",IF(INDEX('RAW DATA'!$P:$P,'Row Index'!AA63)="",IF(INDEX('RAW DATA'!$AC:$AC,'Row Index'!AA63)="",INDEX('RAW DATA'!$L:$L,'Row Index'!AA63),INDEX('RAW DATA'!$AC:$AC,'Row Index'!AA63)),INDEX('RAW DATA'!$P:$P,'Row Index'!AA63)))</f>
        <v>⏳</v>
      </c>
      <c r="AB61" s="17" t="n">
        <f aca="false">IF('Row Index'!AB63="","✗",IF(INDEX('RAW DATA'!$P:$P,'Row Index'!AB63)="",IF(INDEX('RAW DATA'!$AC:$AC,'Row Index'!AB63)="",INDEX('RAW DATA'!$L:$L,'Row Index'!AB63),INDEX('RAW DATA'!$AC:$AC,'Row Index'!AB63)),INDEX('RAW DATA'!$P:$P,'Row Index'!AB63)))</f>
        <v>60.597681034322</v>
      </c>
      <c r="AC61" s="17" t="n">
        <f aca="false">IF('Row Index'!AC63="","✗",IF(INDEX('RAW DATA'!$P:$P,'Row Index'!AC63)="",IF(INDEX('RAW DATA'!$AC:$AC,'Row Index'!AC63)="",INDEX('RAW DATA'!$L:$L,'Row Index'!AC63),INDEX('RAW DATA'!$AC:$AC,'Row Index'!AC63)),INDEX('RAW DATA'!$P:$P,'Row Index'!AC63)))</f>
        <v>63.1994230282639</v>
      </c>
      <c r="AD61" s="17" t="n">
        <f aca="false">IF('Row Index'!AD63="","✗",IF(INDEX('RAW DATA'!$P:$P,'Row Index'!AD63)="",IF(INDEX('RAW DATA'!$AC:$AC,'Row Index'!AD63)="",INDEX('RAW DATA'!$L:$L,'Row Index'!AD63),INDEX('RAW DATA'!$AC:$AC,'Row Index'!AD63)),INDEX('RAW DATA'!$P:$P,'Row Index'!AD63)))</f>
        <v>60.9131595192198</v>
      </c>
      <c r="AE61" s="17" t="n">
        <f aca="false">IF('Row Index'!AE63="","✗",IF(INDEX('RAW DATA'!$P:$P,'Row Index'!AE63)="",IF(INDEX('RAW DATA'!$AC:$AC,'Row Index'!AE63)="",INDEX('RAW DATA'!$L:$L,'Row Index'!AE63),INDEX('RAW DATA'!$AC:$AC,'Row Index'!AE63)),INDEX('RAW DATA'!$P:$P,'Row Index'!AE63)))</f>
        <v>63.1082103088856</v>
      </c>
      <c r="AF61" s="17" t="n">
        <f aca="false">IF('Row Index'!AF63="","✗",IF(INDEX('RAW DATA'!$P:$P,'Row Index'!AF63)="",IF(INDEX('RAW DATA'!$AC:$AC,'Row Index'!AF63)="",INDEX('RAW DATA'!$L:$L,'Row Index'!AF63),INDEX('RAW DATA'!$AC:$AC,'Row Index'!AF63)),INDEX('RAW DATA'!$P:$P,'Row Index'!AF63)))</f>
        <v>64.2113727940642</v>
      </c>
      <c r="AG61" s="17" t="n">
        <f aca="false">IF('Row Index'!AG63="","✗",IF(INDEX('RAW DATA'!$P:$P,'Row Index'!AG63)="",IF(INDEX('RAW DATA'!$AC:$AC,'Row Index'!AG63)="",INDEX('RAW DATA'!$L:$L,'Row Index'!AG63),INDEX('RAW DATA'!$AC:$AC,'Row Index'!AG63)),INDEX('RAW DATA'!$P:$P,'Row Index'!AG63)))</f>
        <v>65.330610603928</v>
      </c>
      <c r="AH61" s="17" t="n">
        <f aca="false">IF('Row Index'!AH63="","✗",IF(INDEX('RAW DATA'!$P:$P,'Row Index'!AH63)="",IF(INDEX('RAW DATA'!$AC:$AC,'Row Index'!AH63)="",INDEX('RAW DATA'!$L:$L,'Row Index'!AH63),INDEX('RAW DATA'!$AC:$AC,'Row Index'!AH63)),INDEX('RAW DATA'!$P:$P,'Row Index'!AH63)))</f>
        <v>65.3414442341318</v>
      </c>
      <c r="AI61" s="17" t="n">
        <f aca="false">IF('Row Index'!AI63="","✗",IF(INDEX('RAW DATA'!$P:$P,'Row Index'!AI63)="",IF(INDEX('RAW DATA'!$AC:$AC,'Row Index'!AI63)="",INDEX('RAW DATA'!$L:$L,'Row Index'!AI63),INDEX('RAW DATA'!$AC:$AC,'Row Index'!AI63)),INDEX('RAW DATA'!$P:$P,'Row Index'!AI63)))</f>
        <v>67.8757138824463</v>
      </c>
      <c r="AJ61" s="17" t="n">
        <f aca="false">IF('Row Index'!AJ63="","✗",IF(INDEX('RAW DATA'!$P:$P,'Row Index'!AJ63)="",IF(INDEX('RAW DATA'!$AC:$AC,'Row Index'!AJ63)="",INDEX('RAW DATA'!$L:$L,'Row Index'!AJ63),INDEX('RAW DATA'!$AC:$AC,'Row Index'!AJ63)),INDEX('RAW DATA'!$P:$P,'Row Index'!AJ63)))</f>
        <v>68.3224058244874</v>
      </c>
      <c r="AK61" s="17" t="n">
        <f aca="false">IF('Row Index'!AK63="","✗",IF(INDEX('RAW DATA'!$P:$P,'Row Index'!AK63)="",IF(INDEX('RAW DATA'!$AC:$AC,'Row Index'!AK63)="",INDEX('RAW DATA'!$L:$L,'Row Index'!AK63),INDEX('RAW DATA'!$AC:$AC,'Row Index'!AK63)),INDEX('RAW DATA'!$P:$P,'Row Index'!AK63)))</f>
        <v>67.8495907906216</v>
      </c>
      <c r="AL61" s="76" t="str">
        <f aca="false">IF('Row Index'!AL63="","–",IF(INDEX('RAW DATA'!$P:$P,'Row Index'!AL63)="",IF(INDEX('RAW DATA'!$AC:$AC,'Row Index'!AL63)="",INDEX('RAW DATA'!$L:$L,'Row Index'!AL63),INDEX('RAW DATA'!$AC:$AC,'Row Index'!AL63)),INDEX('RAW DATA'!$P:$P,'Row Index'!AL63)))</f>
        <v>–</v>
      </c>
      <c r="AM61" s="76" t="str">
        <f aca="false">IF('Row Index'!AM63="","–",IF(INDEX('RAW DATA'!$P:$P,'Row Index'!AM63)="",IF(INDEX('RAW DATA'!$AC:$AC,'Row Index'!AM63)="",INDEX('RAW DATA'!$L:$L,'Row Index'!AM63),INDEX('RAW DATA'!$AC:$AC,'Row Index'!AM63)),INDEX('RAW DATA'!$P:$P,'Row Index'!AM63)))</f>
        <v>–</v>
      </c>
      <c r="AN61" s="76" t="str">
        <f aca="false">IF('Row Index'!AN63="","–",IF(INDEX('RAW DATA'!$P:$P,'Row Index'!AN63)="",IF(INDEX('RAW DATA'!$AC:$AC,'Row Index'!AN63)="",INDEX('RAW DATA'!$L:$L,'Row Index'!AN63),INDEX('RAW DATA'!$AC:$AC,'Row Index'!AN63)),INDEX('RAW DATA'!$P:$P,'Row Index'!AN63)))</f>
        <v>–</v>
      </c>
      <c r="AO61" s="76" t="str">
        <f aca="false">IF('Row Index'!AO63="","–",IF(INDEX('RAW DATA'!$P:$P,'Row Index'!AO63)="",IF(INDEX('RAW DATA'!$AC:$AC,'Row Index'!AO63)="",INDEX('RAW DATA'!$L:$L,'Row Index'!AO63),INDEX('RAW DATA'!$AC:$AC,'Row Index'!AO63)),INDEX('RAW DATA'!$P:$P,'Row Index'!AO63)))</f>
        <v>–</v>
      </c>
      <c r="AP61" s="76" t="str">
        <f aca="false">IF('Row Index'!AP63="","–",IF(INDEX('RAW DATA'!$P:$P,'Row Index'!AP63)="",IF(INDEX('RAW DATA'!$AC:$AC,'Row Index'!AP63)="",INDEX('RAW DATA'!$L:$L,'Row Index'!AP63),INDEX('RAW DATA'!$AC:$AC,'Row Index'!AP63)),INDEX('RAW DATA'!$P:$P,'Row Index'!AP63)))</f>
        <v>–</v>
      </c>
      <c r="AQ61" s="76" t="str">
        <f aca="false">IF('Row Index'!AQ63="","–",IF(INDEX('RAW DATA'!$P:$P,'Row Index'!AQ63)="",IF(INDEX('RAW DATA'!$AC:$AC,'Row Index'!AQ63)="",INDEX('RAW DATA'!$L:$L,'Row Index'!AQ63),INDEX('RAW DATA'!$AC:$AC,'Row Index'!AQ63)),INDEX('RAW DATA'!$P:$P,'Row Index'!AQ63)))</f>
        <v>–</v>
      </c>
    </row>
    <row r="62" customFormat="false" ht="15" hidden="false" customHeight="false" outlineLevel="0" collapsed="false">
      <c r="A62" s="15" t="s">
        <v>354</v>
      </c>
      <c r="B62" s="16" t="s">
        <v>5658</v>
      </c>
      <c r="C62" s="17" t="n">
        <f aca="false">IF('Row Index'!C64="","✗",IF(INDEX('RAW DATA'!$P:$P,'Row Index'!C64)="",IF(INDEX('RAW DATA'!$AC:$AC,'Row Index'!C64)="",INDEX('RAW DATA'!$L:$L,'Row Index'!C64),INDEX('RAW DATA'!$AC:$AC,'Row Index'!C64)),INDEX('RAW DATA'!$P:$P,'Row Index'!C64)))</f>
        <v>48.9009458108382</v>
      </c>
      <c r="D62" s="17" t="n">
        <f aca="false">IF('Row Index'!D64="","✗",IF(INDEX('RAW DATA'!$P:$P,'Row Index'!D64)="",IF(INDEX('RAW DATA'!$AC:$AC,'Row Index'!D64)="",INDEX('RAW DATA'!$L:$L,'Row Index'!D64),INDEX('RAW DATA'!$AC:$AC,'Row Index'!D64)),INDEX('RAW DATA'!$P:$P,'Row Index'!D64)))</f>
        <v>46.8732749960463</v>
      </c>
      <c r="E62" s="17" t="n">
        <f aca="false">IF('Row Index'!E64="","✗",IF(INDEX('RAW DATA'!$P:$P,'Row Index'!E64)="",IF(INDEX('RAW DATA'!$AC:$AC,'Row Index'!E64)="",INDEX('RAW DATA'!$L:$L,'Row Index'!E64),INDEX('RAW DATA'!$AC:$AC,'Row Index'!E64)),INDEX('RAW DATA'!$P:$P,'Row Index'!E64)))</f>
        <v>50.2374076361968</v>
      </c>
      <c r="F62" s="17" t="n">
        <f aca="false">IF('Row Index'!F64="","✗",IF(INDEX('RAW DATA'!$P:$P,'Row Index'!F64)="",IF(INDEX('RAW DATA'!$AC:$AC,'Row Index'!F64)="",INDEX('RAW DATA'!$L:$L,'Row Index'!F64),INDEX('RAW DATA'!$AC:$AC,'Row Index'!F64)),INDEX('RAW DATA'!$P:$P,'Row Index'!F64)))</f>
        <v>49.8931225196278</v>
      </c>
      <c r="G62" s="29" t="n">
        <f aca="false">IF('Row Index'!G64="","✗",IF(INDEX('RAW DATA'!$P:$P,'Row Index'!G64)="",IF(INDEX('RAW DATA'!$AC:$AC,'Row Index'!G64)="",INDEX('RAW DATA'!$L:$L,'Row Index'!G64),INDEX('RAW DATA'!$AC:$AC,'Row Index'!G64)),INDEX('RAW DATA'!$P:$P,'Row Index'!G64)))</f>
        <v>54.5665337722728</v>
      </c>
      <c r="H62" s="29" t="n">
        <f aca="false">IF('Row Index'!H64="","✗",IF(INDEX('RAW DATA'!$P:$P,'Row Index'!H64)="",IF(INDEX('RAW DATA'!$AC:$AC,'Row Index'!H64)="",INDEX('RAW DATA'!$L:$L,'Row Index'!H64),INDEX('RAW DATA'!$AC:$AC,'Row Index'!H64)),INDEX('RAW DATA'!$P:$P,'Row Index'!H64)))</f>
        <v>49.858668991282</v>
      </c>
      <c r="I62" s="26" t="str">
        <f aca="false">IF('Row Index'!I64="","✗",IF(INDEX('RAW DATA'!$P:$P,'Row Index'!I64)="",IF(INDEX('RAW DATA'!$AC:$AC,'Row Index'!I64)="",INDEX('RAW DATA'!$L:$L,'Row Index'!I64),INDEX('RAW DATA'!$AC:$AC,'Row Index'!I64)),INDEX('RAW DATA'!$P:$P,'Row Index'!I64)))</f>
        <v>✗</v>
      </c>
      <c r="J62" s="17" t="n">
        <f aca="false">IF('Row Index'!J64="","✗",IF(INDEX('RAW DATA'!$P:$P,'Row Index'!J64)="",IF(INDEX('RAW DATA'!$AC:$AC,'Row Index'!J64)="",INDEX('RAW DATA'!$L:$L,'Row Index'!J64),INDEX('RAW DATA'!$AC:$AC,'Row Index'!J64)),INDEX('RAW DATA'!$P:$P,'Row Index'!J64)))</f>
        <v>51.0833592079466</v>
      </c>
      <c r="K62" s="29" t="n">
        <f aca="false">IF('Row Index'!K64="","✗",IF(INDEX('RAW DATA'!$P:$P,'Row Index'!K64)="",IF(INDEX('RAW DATA'!$AC:$AC,'Row Index'!K64)="",INDEX('RAW DATA'!$L:$L,'Row Index'!K64),INDEX('RAW DATA'!$AC:$AC,'Row Index'!K64)),INDEX('RAW DATA'!$P:$P,'Row Index'!K64)))</f>
        <v>51.6911548274974</v>
      </c>
      <c r="L62" s="17" t="n">
        <f aca="false">IF('Row Index'!L64="","✗",IF(INDEX('RAW DATA'!$P:$P,'Row Index'!L64)="",IF(INDEX('RAW DATA'!$AC:$AC,'Row Index'!L64)="",INDEX('RAW DATA'!$L:$L,'Row Index'!L64),INDEX('RAW DATA'!$AC:$AC,'Row Index'!L64)),INDEX('RAW DATA'!$P:$P,'Row Index'!L64)))</f>
        <v>49.7277254170012</v>
      </c>
      <c r="M62" s="17" t="n">
        <f aca="false">IF('Row Index'!M64="","✗",IF(INDEX('RAW DATA'!$P:$P,'Row Index'!M64)="",IF(INDEX('RAW DATA'!$AC:$AC,'Row Index'!M64)="",INDEX('RAW DATA'!$L:$L,'Row Index'!M64),INDEX('RAW DATA'!$AC:$AC,'Row Index'!M64)),INDEX('RAW DATA'!$P:$P,'Row Index'!M64)))</f>
        <v>51.9447852695408</v>
      </c>
      <c r="N62" s="17" t="n">
        <f aca="false">IF('Row Index'!N64="","✗",IF(INDEX('RAW DATA'!$P:$P,'Row Index'!N64)="",IF(INDEX('RAW DATA'!$AC:$AC,'Row Index'!N64)="",INDEX('RAW DATA'!$L:$L,'Row Index'!N64),INDEX('RAW DATA'!$AC:$AC,'Row Index'!N64)),INDEX('RAW DATA'!$P:$P,'Row Index'!N64)))</f>
        <v>52.7665598070892</v>
      </c>
      <c r="O62" s="17" t="n">
        <f aca="false">IF('Row Index'!O64="","✗",IF(INDEX('RAW DATA'!$P:$P,'Row Index'!O64)="",IF(INDEX('RAW DATA'!$AC:$AC,'Row Index'!O64)="",INDEX('RAW DATA'!$L:$L,'Row Index'!O64),INDEX('RAW DATA'!$AC:$AC,'Row Index'!O64)),INDEX('RAW DATA'!$P:$P,'Row Index'!O64)))</f>
        <v>51.9825556256897</v>
      </c>
      <c r="P62" s="17" t="n">
        <f aca="false">IF('Row Index'!P64="","✗",IF(INDEX('RAW DATA'!$P:$P,'Row Index'!P64)="",IF(INDEX('RAW DATA'!$AC:$AC,'Row Index'!P64)="",INDEX('RAW DATA'!$L:$L,'Row Index'!P64),INDEX('RAW DATA'!$AC:$AC,'Row Index'!P64)),INDEX('RAW DATA'!$P:$P,'Row Index'!P64)))</f>
        <v>51.5420419678676</v>
      </c>
      <c r="Q62" s="17" t="n">
        <f aca="false">IF('Row Index'!Q64="","✗",IF(INDEX('RAW DATA'!$P:$P,'Row Index'!Q64)="",IF(INDEX('RAW DATA'!$AC:$AC,'Row Index'!Q64)="",INDEX('RAW DATA'!$L:$L,'Row Index'!Q64),INDEX('RAW DATA'!$AC:$AC,'Row Index'!Q64)),INDEX('RAW DATA'!$P:$P,'Row Index'!Q64)))</f>
        <v>52.1622214461553</v>
      </c>
      <c r="R62" s="18" t="n">
        <f aca="false">IF('Row Index'!R64="","✗",IF(INDEX('RAW DATA'!$P:$P,'Row Index'!R64)="",IF(INDEX('RAW DATA'!$AC:$AC,'Row Index'!R64)="",INDEX('RAW DATA'!$L:$L,'Row Index'!R64),INDEX('RAW DATA'!$AC:$AC,'Row Index'!R64)),INDEX('RAW DATA'!$P:$P,'Row Index'!R64)))</f>
        <v>52.7812085143263</v>
      </c>
      <c r="S62" s="17" t="n">
        <f aca="false">IF('Row Index'!S64="","✗",IF(INDEX('RAW DATA'!$P:$P,'Row Index'!S64)="",IF(INDEX('RAW DATA'!$AC:$AC,'Row Index'!S64)="",INDEX('RAW DATA'!$L:$L,'Row Index'!S64),INDEX('RAW DATA'!$AC:$AC,'Row Index'!S64)),INDEX('RAW DATA'!$P:$P,'Row Index'!S64)))</f>
        <v>51.9475310769213</v>
      </c>
      <c r="T62" s="29" t="n">
        <f aca="false">IF('Row Index'!T64="","✗",IF(INDEX('RAW DATA'!$P:$P,'Row Index'!T64)="",IF(INDEX('RAW DATA'!$AC:$AC,'Row Index'!T64)="",INDEX('RAW DATA'!$L:$L,'Row Index'!T64),INDEX('RAW DATA'!$AC:$AC,'Row Index'!T64)),INDEX('RAW DATA'!$P:$P,'Row Index'!T64)))</f>
        <v>50.3476678176609</v>
      </c>
      <c r="U62" s="17" t="n">
        <f aca="false">IF('Row Index'!U64="","✗",IF(INDEX('RAW DATA'!$P:$P,'Row Index'!U64)="",IF(INDEX('RAW DATA'!$AC:$AC,'Row Index'!U64)="",INDEX('RAW DATA'!$L:$L,'Row Index'!U64),INDEX('RAW DATA'!$AC:$AC,'Row Index'!U64)),INDEX('RAW DATA'!$P:$P,'Row Index'!U64)))</f>
        <v>51.8230107688067</v>
      </c>
      <c r="V62" s="17" t="n">
        <f aca="false">IF('Row Index'!V64="","✗",IF(INDEX('RAW DATA'!$P:$P,'Row Index'!V64)="",IF(INDEX('RAW DATA'!$AC:$AC,'Row Index'!V64)="",INDEX('RAW DATA'!$L:$L,'Row Index'!V64),INDEX('RAW DATA'!$AC:$AC,'Row Index'!V64)),INDEX('RAW DATA'!$P:$P,'Row Index'!V64)))</f>
        <v>51.9744581745866</v>
      </c>
      <c r="W62" s="17" t="n">
        <f aca="false">IF('Row Index'!W64="","✗",IF(INDEX('RAW DATA'!$P:$P,'Row Index'!W64)="",IF(INDEX('RAW DATA'!$AC:$AC,'Row Index'!W64)="",INDEX('RAW DATA'!$L:$L,'Row Index'!W64),INDEX('RAW DATA'!$AC:$AC,'Row Index'!W64)),INDEX('RAW DATA'!$P:$P,'Row Index'!W64)))</f>
        <v>52.8528715677307</v>
      </c>
      <c r="X62" s="17" t="n">
        <f aca="false">IF('Row Index'!X64="","✗",IF(INDEX('RAW DATA'!$P:$P,'Row Index'!X64)="",IF(INDEX('RAW DATA'!$AC:$AC,'Row Index'!X64)="",INDEX('RAW DATA'!$L:$L,'Row Index'!X64),INDEX('RAW DATA'!$AC:$AC,'Row Index'!X64)),INDEX('RAW DATA'!$P:$P,'Row Index'!X64)))</f>
        <v>55.3200532102139</v>
      </c>
      <c r="Y62" s="17" t="n">
        <f aca="false">IF('Row Index'!Y64="","✗",IF(INDEX('RAW DATA'!$P:$P,'Row Index'!Y64)="",IF(INDEX('RAW DATA'!$AC:$AC,'Row Index'!Y64)="",INDEX('RAW DATA'!$L:$L,'Row Index'!Y64),INDEX('RAW DATA'!$AC:$AC,'Row Index'!Y64)),INDEX('RAW DATA'!$P:$P,'Row Index'!Y64)))</f>
        <v>53.860638725704</v>
      </c>
      <c r="Z62" s="18" t="n">
        <f aca="false">IF('Row Index'!Z64="","✗",IF(INDEX('RAW DATA'!$P:$P,'Row Index'!Z64)="",IF(INDEX('RAW DATA'!$AC:$AC,'Row Index'!Z64)="",INDEX('RAW DATA'!$L:$L,'Row Index'!Z64),INDEX('RAW DATA'!$AC:$AC,'Row Index'!Z64)),INDEX('RAW DATA'!$P:$P,'Row Index'!Z64)))</f>
        <v>55.9569911472073</v>
      </c>
      <c r="AA62" s="19" t="str">
        <f aca="false">IF('Row Index'!AA64="","⏳",IF(INDEX('RAW DATA'!$P:$P,'Row Index'!AA64)="",IF(INDEX('RAW DATA'!$AC:$AC,'Row Index'!AA64)="",INDEX('RAW DATA'!$L:$L,'Row Index'!AA64),INDEX('RAW DATA'!$AC:$AC,'Row Index'!AA64)),INDEX('RAW DATA'!$P:$P,'Row Index'!AA64)))</f>
        <v>⏳</v>
      </c>
      <c r="AB62" s="17" t="n">
        <f aca="false">IF('Row Index'!AB64="","✗",IF(INDEX('RAW DATA'!$P:$P,'Row Index'!AB64)="",IF(INDEX('RAW DATA'!$AC:$AC,'Row Index'!AB64)="",INDEX('RAW DATA'!$L:$L,'Row Index'!AB64),INDEX('RAW DATA'!$AC:$AC,'Row Index'!AB64)),INDEX('RAW DATA'!$P:$P,'Row Index'!AB64)))</f>
        <v>54.4035485991528</v>
      </c>
      <c r="AC62" s="17" t="n">
        <f aca="false">IF('Row Index'!AC64="","✗",IF(INDEX('RAW DATA'!$P:$P,'Row Index'!AC64)="",IF(INDEX('RAW DATA'!$AC:$AC,'Row Index'!AC64)="",INDEX('RAW DATA'!$L:$L,'Row Index'!AC64),INDEX('RAW DATA'!$AC:$AC,'Row Index'!AC64)),INDEX('RAW DATA'!$P:$P,'Row Index'!AC64)))</f>
        <v>53.807630816975</v>
      </c>
      <c r="AD62" s="17" t="n">
        <f aca="false">IF('Row Index'!AD64="","✗",IF(INDEX('RAW DATA'!$P:$P,'Row Index'!AD64)="",IF(INDEX('RAW DATA'!$AC:$AC,'Row Index'!AD64)="",INDEX('RAW DATA'!$L:$L,'Row Index'!AD64),INDEX('RAW DATA'!$AC:$AC,'Row Index'!AD64)),INDEX('RAW DATA'!$P:$P,'Row Index'!AD64)))</f>
        <v>56.8067987545432</v>
      </c>
      <c r="AE62" s="17" t="n">
        <f aca="false">IF('Row Index'!AE64="","✗",IF(INDEX('RAW DATA'!$P:$P,'Row Index'!AE64)="",IF(INDEX('RAW DATA'!$AC:$AC,'Row Index'!AE64)="",INDEX('RAW DATA'!$L:$L,'Row Index'!AE64),INDEX('RAW DATA'!$AC:$AC,'Row Index'!AE64)),INDEX('RAW DATA'!$P:$P,'Row Index'!AE64)))</f>
        <v>58.5054125407331</v>
      </c>
      <c r="AF62" s="17" t="n">
        <f aca="false">IF('Row Index'!AF64="","✗",IF(INDEX('RAW DATA'!$P:$P,'Row Index'!AF64)="",IF(INDEX('RAW DATA'!$AC:$AC,'Row Index'!AF64)="",INDEX('RAW DATA'!$L:$L,'Row Index'!AF64),INDEX('RAW DATA'!$AC:$AC,'Row Index'!AF64)),INDEX('RAW DATA'!$P:$P,'Row Index'!AF64)))</f>
        <v>61.7425852549346</v>
      </c>
      <c r="AG62" s="17" t="n">
        <f aca="false">IF('Row Index'!AG64="","✗",IF(INDEX('RAW DATA'!$P:$P,'Row Index'!AG64)="",IF(INDEX('RAW DATA'!$AC:$AC,'Row Index'!AG64)="",INDEX('RAW DATA'!$L:$L,'Row Index'!AG64),INDEX('RAW DATA'!$AC:$AC,'Row Index'!AG64)),INDEX('RAW DATA'!$P:$P,'Row Index'!AG64)))</f>
        <v>65.3547758060273</v>
      </c>
      <c r="AH62" s="17" t="n">
        <f aca="false">IF('Row Index'!AH64="","✗",IF(INDEX('RAW DATA'!$P:$P,'Row Index'!AH64)="",IF(INDEX('RAW DATA'!$AC:$AC,'Row Index'!AH64)="",INDEX('RAW DATA'!$L:$L,'Row Index'!AH64),INDEX('RAW DATA'!$AC:$AC,'Row Index'!AH64)),INDEX('RAW DATA'!$P:$P,'Row Index'!AH64)))</f>
        <v>62.4060327699748</v>
      </c>
      <c r="AI62" s="17" t="n">
        <f aca="false">IF('Row Index'!AI64="","✗",IF(INDEX('RAW DATA'!$P:$P,'Row Index'!AI64)="",IF(INDEX('RAW DATA'!$AC:$AC,'Row Index'!AI64)="",INDEX('RAW DATA'!$L:$L,'Row Index'!AI64),INDEX('RAW DATA'!$AC:$AC,'Row Index'!AI64)),INDEX('RAW DATA'!$P:$P,'Row Index'!AI64)))</f>
        <v>66.0052975470634</v>
      </c>
      <c r="AJ62" s="17" t="n">
        <f aca="false">IF('Row Index'!AJ64="","✗",IF(INDEX('RAW DATA'!$P:$P,'Row Index'!AJ64)="",IF(INDEX('RAW DATA'!$AC:$AC,'Row Index'!AJ64)="",INDEX('RAW DATA'!$L:$L,'Row Index'!AJ64),INDEX('RAW DATA'!$AC:$AC,'Row Index'!AJ64)),INDEX('RAW DATA'!$P:$P,'Row Index'!AJ64)))</f>
        <v>65.067993030763</v>
      </c>
      <c r="AK62" s="17" t="n">
        <f aca="false">IF('Row Index'!AK64="","✗",IF(INDEX('RAW DATA'!$P:$P,'Row Index'!AK64)="",IF(INDEX('RAW DATA'!$AC:$AC,'Row Index'!AK64)="",INDEX('RAW DATA'!$L:$L,'Row Index'!AK64),INDEX('RAW DATA'!$AC:$AC,'Row Index'!AK64)),INDEX('RAW DATA'!$P:$P,'Row Index'!AK64)))</f>
        <v>61.6038687674909</v>
      </c>
      <c r="AL62" s="76" t="str">
        <f aca="false">IF('Row Index'!AL64="","–",IF(INDEX('RAW DATA'!$P:$P,'Row Index'!AL64)="",IF(INDEX('RAW DATA'!$AC:$AC,'Row Index'!AL64)="",INDEX('RAW DATA'!$L:$L,'Row Index'!AL64),INDEX('RAW DATA'!$AC:$AC,'Row Index'!AL64)),INDEX('RAW DATA'!$P:$P,'Row Index'!AL64)))</f>
        <v>–</v>
      </c>
      <c r="AM62" s="76" t="str">
        <f aca="false">IF('Row Index'!AM64="","–",IF(INDEX('RAW DATA'!$P:$P,'Row Index'!AM64)="",IF(INDEX('RAW DATA'!$AC:$AC,'Row Index'!AM64)="",INDEX('RAW DATA'!$L:$L,'Row Index'!AM64),INDEX('RAW DATA'!$AC:$AC,'Row Index'!AM64)),INDEX('RAW DATA'!$P:$P,'Row Index'!AM64)))</f>
        <v>–</v>
      </c>
      <c r="AN62" s="76" t="str">
        <f aca="false">IF('Row Index'!AN64="","–",IF(INDEX('RAW DATA'!$P:$P,'Row Index'!AN64)="",IF(INDEX('RAW DATA'!$AC:$AC,'Row Index'!AN64)="",INDEX('RAW DATA'!$L:$L,'Row Index'!AN64),INDEX('RAW DATA'!$AC:$AC,'Row Index'!AN64)),INDEX('RAW DATA'!$P:$P,'Row Index'!AN64)))</f>
        <v>–</v>
      </c>
      <c r="AO62" s="76" t="str">
        <f aca="false">IF('Row Index'!AO64="","–",IF(INDEX('RAW DATA'!$P:$P,'Row Index'!AO64)="",IF(INDEX('RAW DATA'!$AC:$AC,'Row Index'!AO64)="",INDEX('RAW DATA'!$L:$L,'Row Index'!AO64),INDEX('RAW DATA'!$AC:$AC,'Row Index'!AO64)),INDEX('RAW DATA'!$P:$P,'Row Index'!AO64)))</f>
        <v>–</v>
      </c>
      <c r="AP62" s="76" t="str">
        <f aca="false">IF('Row Index'!AP64="","–",IF(INDEX('RAW DATA'!$P:$P,'Row Index'!AP64)="",IF(INDEX('RAW DATA'!$AC:$AC,'Row Index'!AP64)="",INDEX('RAW DATA'!$L:$L,'Row Index'!AP64),INDEX('RAW DATA'!$AC:$AC,'Row Index'!AP64)),INDEX('RAW DATA'!$P:$P,'Row Index'!AP64)))</f>
        <v>–</v>
      </c>
      <c r="AQ62" s="76" t="str">
        <f aca="false">IF('Row Index'!AQ64="","–",IF(INDEX('RAW DATA'!$P:$P,'Row Index'!AQ64)="",IF(INDEX('RAW DATA'!$AC:$AC,'Row Index'!AQ64)="",INDEX('RAW DATA'!$L:$L,'Row Index'!AQ64),INDEX('RAW DATA'!$AC:$AC,'Row Index'!AQ64)),INDEX('RAW DATA'!$P:$P,'Row Index'!AQ64)))</f>
        <v>–</v>
      </c>
    </row>
    <row r="64" customFormat="false" ht="35.05" hidden="false" customHeight="false" outlineLevel="0" collapsed="false">
      <c r="A64" s="9" t="s">
        <v>5404</v>
      </c>
      <c r="B64" s="9" t="s">
        <v>5659</v>
      </c>
      <c r="C64" s="9" t="s">
        <v>147</v>
      </c>
      <c r="D64" s="9" t="s">
        <v>365</v>
      </c>
      <c r="E64" s="9" t="s">
        <v>497</v>
      </c>
      <c r="F64" s="9" t="s">
        <v>628</v>
      </c>
      <c r="G64" s="9" t="s">
        <v>763</v>
      </c>
      <c r="H64" s="9" t="s">
        <v>902</v>
      </c>
      <c r="I64" s="9" t="s">
        <v>1037</v>
      </c>
      <c r="J64" s="9" t="s">
        <v>1143</v>
      </c>
      <c r="K64" s="9" t="s">
        <v>1275</v>
      </c>
      <c r="L64" s="9" t="s">
        <v>1411</v>
      </c>
      <c r="M64" s="9" t="s">
        <v>1628</v>
      </c>
      <c r="N64" s="9" t="s">
        <v>1760</v>
      </c>
      <c r="O64" s="9" t="s">
        <v>1895</v>
      </c>
      <c r="P64" s="9" t="s">
        <v>2027</v>
      </c>
      <c r="Q64" s="9" t="s">
        <v>2154</v>
      </c>
      <c r="R64" s="9" t="s">
        <v>2285</v>
      </c>
      <c r="S64" s="9" t="s">
        <v>2413</v>
      </c>
      <c r="T64" s="9" t="s">
        <v>2544</v>
      </c>
      <c r="U64" s="9" t="s">
        <v>2676</v>
      </c>
      <c r="V64" s="9" t="s">
        <v>2806</v>
      </c>
      <c r="W64" s="9" t="s">
        <v>2933</v>
      </c>
      <c r="X64" s="9" t="s">
        <v>3066</v>
      </c>
      <c r="Y64" s="9" t="s">
        <v>3201</v>
      </c>
      <c r="Z64" s="9" t="s">
        <v>3330</v>
      </c>
      <c r="AA64" s="9" t="s">
        <v>5405</v>
      </c>
      <c r="AB64" s="9" t="s">
        <v>3465</v>
      </c>
      <c r="AC64" s="9" t="s">
        <v>3592</v>
      </c>
      <c r="AD64" s="9" t="s">
        <v>3719</v>
      </c>
      <c r="AE64" s="9" t="s">
        <v>3846</v>
      </c>
      <c r="AF64" s="9" t="s">
        <v>3975</v>
      </c>
      <c r="AG64" s="9" t="s">
        <v>4103</v>
      </c>
      <c r="AH64" s="9" t="s">
        <v>5406</v>
      </c>
      <c r="AI64" s="9" t="s">
        <v>4360</v>
      </c>
      <c r="AJ64" s="9" t="s">
        <v>4488</v>
      </c>
      <c r="AK64" s="9" t="s">
        <v>4617</v>
      </c>
      <c r="AL64" s="9" t="s">
        <v>4746</v>
      </c>
      <c r="AM64" s="9" t="s">
        <v>4855</v>
      </c>
      <c r="AN64" s="9" t="s">
        <v>4963</v>
      </c>
      <c r="AO64" s="9" t="s">
        <v>5072</v>
      </c>
      <c r="AP64" s="9" t="s">
        <v>5184</v>
      </c>
      <c r="AQ64" s="9" t="s">
        <v>5293</v>
      </c>
    </row>
    <row r="65" customFormat="false" ht="15" hidden="false" customHeight="false" outlineLevel="0" collapsed="false">
      <c r="A65" s="32" t="s">
        <v>357</v>
      </c>
      <c r="B65" s="33" t="s">
        <v>5659</v>
      </c>
      <c r="C65" s="17" t="n">
        <f aca="false">IF('Row Index'!C65="","✗",IF(INDEX('RAW DATA'!$P:$P,'Row Index'!C65)="",IF(INDEX('RAW DATA'!$AC:$AC,'Row Index'!C65)="",INDEX('RAW DATA'!$L:$L,'Row Index'!C65),INDEX('RAW DATA'!$AC:$AC,'Row Index'!C65)),INDEX('RAW DATA'!$P:$P,'Row Index'!C65)))</f>
        <v>47.0361571917661</v>
      </c>
      <c r="D65" s="29" t="n">
        <f aca="false">IF('Row Index'!D65="","✗",IF(INDEX('RAW DATA'!$P:$P,'Row Index'!D65)="",IF(INDEX('RAW DATA'!$AC:$AC,'Row Index'!D65)="",INDEX('RAW DATA'!$L:$L,'Row Index'!D65),INDEX('RAW DATA'!$AC:$AC,'Row Index'!D65)),INDEX('RAW DATA'!$P:$P,'Row Index'!D65)))</f>
        <v>44.7744423747967</v>
      </c>
      <c r="E65" s="17" t="n">
        <f aca="false">IF('Row Index'!E65="","✗",IF(INDEX('RAW DATA'!$P:$P,'Row Index'!E65)="",IF(INDEX('RAW DATA'!$AC:$AC,'Row Index'!E65)="",INDEX('RAW DATA'!$L:$L,'Row Index'!E65),INDEX('RAW DATA'!$AC:$AC,'Row Index'!E65)),INDEX('RAW DATA'!$P:$P,'Row Index'!E65)))</f>
        <v>47.984811053563</v>
      </c>
      <c r="F65" s="17" t="n">
        <f aca="false">IF('Row Index'!F65="","✗",IF(INDEX('RAW DATA'!$P:$P,'Row Index'!F65)="",IF(INDEX('RAW DATA'!$AC:$AC,'Row Index'!F65)="",INDEX('RAW DATA'!$L:$L,'Row Index'!F65),INDEX('RAW DATA'!$AC:$AC,'Row Index'!F65)),INDEX('RAW DATA'!$P:$P,'Row Index'!F65)))</f>
        <v>46.6027836478591</v>
      </c>
      <c r="G65" s="17" t="n">
        <f aca="false">IF('Row Index'!G65="","✗",IF(INDEX('RAW DATA'!$P:$P,'Row Index'!G65)="",IF(INDEX('RAW DATA'!$AC:$AC,'Row Index'!G65)="",INDEX('RAW DATA'!$L:$L,'Row Index'!G65),INDEX('RAW DATA'!$AC:$AC,'Row Index'!G65)),INDEX('RAW DATA'!$P:$P,'Row Index'!G65)))</f>
        <v>50.1462931782219</v>
      </c>
      <c r="H65" s="17" t="n">
        <f aca="false">IF('Row Index'!H65="","✗",IF(INDEX('RAW DATA'!$P:$P,'Row Index'!H65)="",IF(INDEX('RAW DATA'!$AC:$AC,'Row Index'!H65)="",INDEX('RAW DATA'!$L:$L,'Row Index'!H65),INDEX('RAW DATA'!$AC:$AC,'Row Index'!H65)),INDEX('RAW DATA'!$P:$P,'Row Index'!H65)))</f>
        <v>40.2330460814779</v>
      </c>
      <c r="I65" s="26" t="str">
        <f aca="false">IF('Row Index'!I65="","✗",IF(INDEX('RAW DATA'!$P:$P,'Row Index'!I65)="",IF(INDEX('RAW DATA'!$AC:$AC,'Row Index'!I65)="",INDEX('RAW DATA'!$L:$L,'Row Index'!I65),INDEX('RAW DATA'!$AC:$AC,'Row Index'!I65)),INDEX('RAW DATA'!$P:$P,'Row Index'!I65)))</f>
        <v>✗</v>
      </c>
      <c r="J65" s="17" t="n">
        <f aca="false">IF('Row Index'!J65="","✗",IF(INDEX('RAW DATA'!$P:$P,'Row Index'!J65)="",IF(INDEX('RAW DATA'!$AC:$AC,'Row Index'!J65)="",INDEX('RAW DATA'!$L:$L,'Row Index'!J65),INDEX('RAW DATA'!$AC:$AC,'Row Index'!J65)),INDEX('RAW DATA'!$P:$P,'Row Index'!J65)))</f>
        <v>47.0134880127224</v>
      </c>
      <c r="K65" s="17" t="n">
        <f aca="false">IF('Row Index'!K65="","✗",IF(INDEX('RAW DATA'!$P:$P,'Row Index'!K65)="",IF(INDEX('RAW DATA'!$AC:$AC,'Row Index'!K65)="",INDEX('RAW DATA'!$L:$L,'Row Index'!K65),INDEX('RAW DATA'!$AC:$AC,'Row Index'!K65)),INDEX('RAW DATA'!$P:$P,'Row Index'!K65)))</f>
        <v>46.3067294350506</v>
      </c>
      <c r="L65" s="17" t="n">
        <f aca="false">IF('Row Index'!L65="","✗",IF(INDEX('RAW DATA'!$P:$P,'Row Index'!L65)="",IF(INDEX('RAW DATA'!$AC:$AC,'Row Index'!L65)="",INDEX('RAW DATA'!$L:$L,'Row Index'!L65),INDEX('RAW DATA'!$AC:$AC,'Row Index'!L65)),INDEX('RAW DATA'!$P:$P,'Row Index'!L65)))</f>
        <v>41.0714877262237</v>
      </c>
      <c r="M65" s="17" t="n">
        <f aca="false">IF('Row Index'!M65="","✗",IF(INDEX('RAW DATA'!$P:$P,'Row Index'!M65)="",IF(INDEX('RAW DATA'!$AC:$AC,'Row Index'!M65)="",INDEX('RAW DATA'!$L:$L,'Row Index'!M65),INDEX('RAW DATA'!$AC:$AC,'Row Index'!M65)),INDEX('RAW DATA'!$P:$P,'Row Index'!M65)))</f>
        <v>50.4934756355421</v>
      </c>
      <c r="N65" s="17" t="n">
        <f aca="false">IF('Row Index'!N65="","✗",IF(INDEX('RAW DATA'!$P:$P,'Row Index'!N65)="",IF(INDEX('RAW DATA'!$AC:$AC,'Row Index'!N65)="",INDEX('RAW DATA'!$L:$L,'Row Index'!N65),INDEX('RAW DATA'!$AC:$AC,'Row Index'!N65)),INDEX('RAW DATA'!$P:$P,'Row Index'!N65)))</f>
        <v>43.7289983591072</v>
      </c>
      <c r="O65" s="17" t="n">
        <f aca="false">IF('Row Index'!O65="","✗",IF(INDEX('RAW DATA'!$P:$P,'Row Index'!O65)="",IF(INDEX('RAW DATA'!$AC:$AC,'Row Index'!O65)="",INDEX('RAW DATA'!$L:$L,'Row Index'!O65),INDEX('RAW DATA'!$AC:$AC,'Row Index'!O65)),INDEX('RAW DATA'!$P:$P,'Row Index'!O65)))</f>
        <v>47.8465720639102</v>
      </c>
      <c r="P65" s="17" t="n">
        <f aca="false">IF('Row Index'!P65="","✗",IF(INDEX('RAW DATA'!$P:$P,'Row Index'!P65)="",IF(INDEX('RAW DATA'!$AC:$AC,'Row Index'!P65)="",INDEX('RAW DATA'!$L:$L,'Row Index'!P65),INDEX('RAW DATA'!$AC:$AC,'Row Index'!P65)),INDEX('RAW DATA'!$P:$P,'Row Index'!P65)))</f>
        <v>44.7952264668177</v>
      </c>
      <c r="Q65" s="17" t="n">
        <f aca="false">IF('Row Index'!Q65="","✗",IF(INDEX('RAW DATA'!$P:$P,'Row Index'!Q65)="",IF(INDEX('RAW DATA'!$AC:$AC,'Row Index'!Q65)="",INDEX('RAW DATA'!$L:$L,'Row Index'!Q65),INDEX('RAW DATA'!$AC:$AC,'Row Index'!Q65)),INDEX('RAW DATA'!$P:$P,'Row Index'!Q65)))</f>
        <v>46.1860351698149</v>
      </c>
      <c r="R65" s="17" t="n">
        <f aca="false">IF('Row Index'!R65="","✗",IF(INDEX('RAW DATA'!$P:$P,'Row Index'!R65)="",IF(INDEX('RAW DATA'!$AC:$AC,'Row Index'!R65)="",INDEX('RAW DATA'!$L:$L,'Row Index'!R65),INDEX('RAW DATA'!$AC:$AC,'Row Index'!R65)),INDEX('RAW DATA'!$P:$P,'Row Index'!R65)))</f>
        <v>44.4051556582966</v>
      </c>
      <c r="S65" s="17" t="n">
        <f aca="false">IF('Row Index'!S65="","✗",IF(INDEX('RAW DATA'!$P:$P,'Row Index'!S65)="",IF(INDEX('RAW DATA'!$AC:$AC,'Row Index'!S65)="",INDEX('RAW DATA'!$L:$L,'Row Index'!S65),INDEX('RAW DATA'!$AC:$AC,'Row Index'!S65)),INDEX('RAW DATA'!$P:$P,'Row Index'!S65)))</f>
        <v>46.7304176762073</v>
      </c>
      <c r="T65" s="17" t="n">
        <f aca="false">IF('Row Index'!T65="","✗",IF(INDEX('RAW DATA'!$P:$P,'Row Index'!T65)="",IF(INDEX('RAW DATA'!$AC:$AC,'Row Index'!T65)="",INDEX('RAW DATA'!$L:$L,'Row Index'!T65),INDEX('RAW DATA'!$AC:$AC,'Row Index'!T65)),INDEX('RAW DATA'!$P:$P,'Row Index'!T65)))</f>
        <v>47.5697430513937</v>
      </c>
      <c r="U65" s="17" t="n">
        <f aca="false">IF('Row Index'!U65="","✗",IF(INDEX('RAW DATA'!$P:$P,'Row Index'!U65)="",IF(INDEX('RAW DATA'!$AC:$AC,'Row Index'!U65)="",INDEX('RAW DATA'!$L:$L,'Row Index'!U65),INDEX('RAW DATA'!$AC:$AC,'Row Index'!U65)),INDEX('RAW DATA'!$P:$P,'Row Index'!U65)))</f>
        <v>50.3195317964826</v>
      </c>
      <c r="V65" s="17" t="n">
        <f aca="false">IF('Row Index'!V65="","✗",IF(INDEX('RAW DATA'!$P:$P,'Row Index'!V65)="",IF(INDEX('RAW DATA'!$AC:$AC,'Row Index'!V65)="",INDEX('RAW DATA'!$L:$L,'Row Index'!V65),INDEX('RAW DATA'!$AC:$AC,'Row Index'!V65)),INDEX('RAW DATA'!$P:$P,'Row Index'!V65)))</f>
        <v>48.5255501879421</v>
      </c>
      <c r="W65" s="17" t="n">
        <f aca="false">IF('Row Index'!W65="","✗",IF(INDEX('RAW DATA'!$P:$P,'Row Index'!W65)="",IF(INDEX('RAW DATA'!$AC:$AC,'Row Index'!W65)="",INDEX('RAW DATA'!$L:$L,'Row Index'!W65),INDEX('RAW DATA'!$AC:$AC,'Row Index'!W65)),INDEX('RAW DATA'!$P:$P,'Row Index'!W65)))</f>
        <v>50.434688206796</v>
      </c>
      <c r="X65" s="17" t="n">
        <f aca="false">IF('Row Index'!X65="","✗",IF(INDEX('RAW DATA'!$P:$P,'Row Index'!X65)="",IF(INDEX('RAW DATA'!$AC:$AC,'Row Index'!X65)="",INDEX('RAW DATA'!$L:$L,'Row Index'!X65),INDEX('RAW DATA'!$AC:$AC,'Row Index'!X65)),INDEX('RAW DATA'!$P:$P,'Row Index'!X65)))</f>
        <v>50.9814056119778</v>
      </c>
      <c r="Y65" s="17" t="n">
        <f aca="false">IF('Row Index'!Y65="","✗",IF(INDEX('RAW DATA'!$P:$P,'Row Index'!Y65)="",IF(INDEX('RAW DATA'!$AC:$AC,'Row Index'!Y65)="",INDEX('RAW DATA'!$L:$L,'Row Index'!Y65),INDEX('RAW DATA'!$AC:$AC,'Row Index'!Y65)),INDEX('RAW DATA'!$P:$P,'Row Index'!Y65)))</f>
        <v>47.5786529618306</v>
      </c>
      <c r="Z65" s="18" t="n">
        <f aca="false">IF('Row Index'!Z65="","✗",IF(INDEX('RAW DATA'!$P:$P,'Row Index'!Z65)="",IF(INDEX('RAW DATA'!$AC:$AC,'Row Index'!Z65)="",INDEX('RAW DATA'!$L:$L,'Row Index'!Z65),INDEX('RAW DATA'!$AC:$AC,'Row Index'!Z65)),INDEX('RAW DATA'!$P:$P,'Row Index'!Z65)))</f>
        <v>48.4400891473988</v>
      </c>
      <c r="AA65" s="19" t="str">
        <f aca="false">IF('Row Index'!AA65="","⏳",IF(INDEX('RAW DATA'!$P:$P,'Row Index'!AA65)="",IF(INDEX('RAW DATA'!$AC:$AC,'Row Index'!AA65)="",INDEX('RAW DATA'!$L:$L,'Row Index'!AA65),INDEX('RAW DATA'!$AC:$AC,'Row Index'!AA65)),INDEX('RAW DATA'!$P:$P,'Row Index'!AA65)))</f>
        <v>⏳</v>
      </c>
      <c r="AB65" s="17" t="n">
        <f aca="false">IF('Row Index'!AB65="","✗",IF(INDEX('RAW DATA'!$P:$P,'Row Index'!AB65)="",IF(INDEX('RAW DATA'!$AC:$AC,'Row Index'!AB65)="",INDEX('RAW DATA'!$L:$L,'Row Index'!AB65),INDEX('RAW DATA'!$AC:$AC,'Row Index'!AB65)),INDEX('RAW DATA'!$P:$P,'Row Index'!AB65)))</f>
        <v>50.0244944959796</v>
      </c>
      <c r="AC65" s="17" t="n">
        <f aca="false">IF('Row Index'!AC65="","✗",IF(INDEX('RAW DATA'!$P:$P,'Row Index'!AC65)="",IF(INDEX('RAW DATA'!$AC:$AC,'Row Index'!AC65)="",INDEX('RAW DATA'!$L:$L,'Row Index'!AC65),INDEX('RAW DATA'!$AC:$AC,'Row Index'!AC65)),INDEX('RAW DATA'!$P:$P,'Row Index'!AC65)))</f>
        <v>49.5570367588827</v>
      </c>
      <c r="AD65" s="17" t="n">
        <f aca="false">IF('Row Index'!AD65="","✗",IF(INDEX('RAW DATA'!$P:$P,'Row Index'!AD65)="",IF(INDEX('RAW DATA'!$AC:$AC,'Row Index'!AD65)="",INDEX('RAW DATA'!$L:$L,'Row Index'!AD65),INDEX('RAW DATA'!$AC:$AC,'Row Index'!AD65)),INDEX('RAW DATA'!$P:$P,'Row Index'!AD65)))</f>
        <v>50.880861072871</v>
      </c>
      <c r="AE65" s="17" t="n">
        <f aca="false">IF('Row Index'!AE65="","✗",IF(INDEX('RAW DATA'!$P:$P,'Row Index'!AE65)="",IF(INDEX('RAW DATA'!$AC:$AC,'Row Index'!AE65)="",INDEX('RAW DATA'!$L:$L,'Row Index'!AE65),INDEX('RAW DATA'!$AC:$AC,'Row Index'!AE65)),INDEX('RAW DATA'!$P:$P,'Row Index'!AE65)))</f>
        <v>50.1747400192987</v>
      </c>
      <c r="AF65" s="17" t="n">
        <f aca="false">IF('Row Index'!AF65="","✗",IF(INDEX('RAW DATA'!$P:$P,'Row Index'!AF65)="",IF(INDEX('RAW DATA'!$AC:$AC,'Row Index'!AF65)="",INDEX('RAW DATA'!$L:$L,'Row Index'!AF65),INDEX('RAW DATA'!$AC:$AC,'Row Index'!AF65)),INDEX('RAW DATA'!$P:$P,'Row Index'!AF65)))</f>
        <v>54.8365347762335</v>
      </c>
      <c r="AG65" s="17" t="n">
        <f aca="false">IF('Row Index'!AG65="","✗",IF(INDEX('RAW DATA'!$P:$P,'Row Index'!AG65)="",IF(INDEX('RAW DATA'!$AC:$AC,'Row Index'!AG65)="",INDEX('RAW DATA'!$L:$L,'Row Index'!AG65),INDEX('RAW DATA'!$AC:$AC,'Row Index'!AG65)),INDEX('RAW DATA'!$P:$P,'Row Index'!AG65)))</f>
        <v>57.456301429055</v>
      </c>
      <c r="AH65" s="17" t="n">
        <f aca="false">IF('Row Index'!AH65="","✗",IF(INDEX('RAW DATA'!$P:$P,'Row Index'!AH65)="",IF(INDEX('RAW DATA'!$AC:$AC,'Row Index'!AH65)="",INDEX('RAW DATA'!$L:$L,'Row Index'!AH65),INDEX('RAW DATA'!$AC:$AC,'Row Index'!AH65)),INDEX('RAW DATA'!$P:$P,'Row Index'!AH65)))</f>
        <v>55.1477933281113</v>
      </c>
      <c r="AI65" s="17" t="n">
        <f aca="false">IF('Row Index'!AI65="","✗",IF(INDEX('RAW DATA'!$P:$P,'Row Index'!AI65)="",IF(INDEX('RAW DATA'!$AC:$AC,'Row Index'!AI65)="",INDEX('RAW DATA'!$L:$L,'Row Index'!AI65),INDEX('RAW DATA'!$AC:$AC,'Row Index'!AI65)),INDEX('RAW DATA'!$P:$P,'Row Index'!AI65)))</f>
        <v>58.5282015463885</v>
      </c>
      <c r="AJ65" s="17" t="n">
        <f aca="false">IF('Row Index'!AJ65="","✗",IF(INDEX('RAW DATA'!$P:$P,'Row Index'!AJ65)="",IF(INDEX('RAW DATA'!$AC:$AC,'Row Index'!AJ65)="",INDEX('RAW DATA'!$L:$L,'Row Index'!AJ65),INDEX('RAW DATA'!$AC:$AC,'Row Index'!AJ65)),INDEX('RAW DATA'!$P:$P,'Row Index'!AJ65)))</f>
        <v>57.755344631868</v>
      </c>
      <c r="AK65" s="29" t="n">
        <f aca="false">IF('Row Index'!AK65="","✗",IF(INDEX('RAW DATA'!$P:$P,'Row Index'!AK65)="",IF(INDEX('RAW DATA'!$AC:$AC,'Row Index'!AK65)="",INDEX('RAW DATA'!$L:$L,'Row Index'!AK65),INDEX('RAW DATA'!$AC:$AC,'Row Index'!AK65)),INDEX('RAW DATA'!$P:$P,'Row Index'!AK65)))</f>
        <v>55.8077489439315</v>
      </c>
      <c r="AL65" s="29" t="n">
        <f aca="false">IF('Row Index'!AL65="","✗",IF(INDEX('RAW DATA'!$P:$P,'Row Index'!AL65)="",IF(INDEX('RAW DATA'!$AC:$AC,'Row Index'!AL65)="",INDEX('RAW DATA'!$L:$L,'Row Index'!AL65),INDEX('RAW DATA'!$AC:$AC,'Row Index'!AL65)),INDEX('RAW DATA'!$P:$P,'Row Index'!AL65)))</f>
        <v>62.8310506008639</v>
      </c>
      <c r="AM65" s="29" t="n">
        <f aca="false">IF('Row Index'!AM65="","✗",IF(INDEX('RAW DATA'!$P:$P,'Row Index'!AM65)="",IF(INDEX('RAW DATA'!$AC:$AC,'Row Index'!AM65)="",INDEX('RAW DATA'!$L:$L,'Row Index'!AM65),INDEX('RAW DATA'!$AC:$AC,'Row Index'!AM65)),INDEX('RAW DATA'!$P:$P,'Row Index'!AM65)))</f>
        <v>64.4545627501156</v>
      </c>
      <c r="AN65" s="17" t="n">
        <f aca="false">IF('Row Index'!AN65="","✗",IF(INDEX('RAW DATA'!$P:$P,'Row Index'!AN65)="",IF(INDEX('RAW DATA'!$AC:$AC,'Row Index'!AN65)="",INDEX('RAW DATA'!$L:$L,'Row Index'!AN65),INDEX('RAW DATA'!$AC:$AC,'Row Index'!AN65)),INDEX('RAW DATA'!$P:$P,'Row Index'!AN65)))</f>
        <v>59.2057583818356</v>
      </c>
      <c r="AO65" s="17" t="n">
        <f aca="false">IF('Row Index'!AO65="","✗",IF(INDEX('RAW DATA'!$P:$P,'Row Index'!AO65)="",IF(INDEX('RAW DATA'!$AC:$AC,'Row Index'!AO65)="",INDEX('RAW DATA'!$L:$L,'Row Index'!AO65),INDEX('RAW DATA'!$AC:$AC,'Row Index'!AO65)),INDEX('RAW DATA'!$P:$P,'Row Index'!AO65)))</f>
        <v>62.1495948061969</v>
      </c>
      <c r="AP65" s="17" t="n">
        <f aca="false">IF('Row Index'!AP65="","✗",IF(INDEX('RAW DATA'!$P:$P,'Row Index'!AP65)="",IF(INDEX('RAW DATA'!$AC:$AC,'Row Index'!AP65)="",INDEX('RAW DATA'!$L:$L,'Row Index'!AP65),INDEX('RAW DATA'!$AC:$AC,'Row Index'!AP65)),INDEX('RAW DATA'!$P:$P,'Row Index'!AP65)))</f>
        <v>64.3375782074467</v>
      </c>
      <c r="AQ65" s="17" t="n">
        <f aca="false">IF('Row Index'!AQ65="","✗",IF(INDEX('RAW DATA'!$P:$P,'Row Index'!AQ65)="",IF(INDEX('RAW DATA'!$AC:$AC,'Row Index'!AQ65)="",INDEX('RAW DATA'!$L:$L,'Row Index'!AQ65),INDEX('RAW DATA'!$AC:$AC,'Row Index'!AQ65)),INDEX('RAW DATA'!$P:$P,'Row Index'!AQ65)))</f>
        <v>64.1596322280188</v>
      </c>
    </row>
    <row r="67" customFormat="false" ht="23.85" hidden="false" customHeight="false" outlineLevel="0" collapsed="false">
      <c r="A67" s="9" t="s">
        <v>5404</v>
      </c>
      <c r="B67" s="9" t="s">
        <v>5660</v>
      </c>
      <c r="C67" s="9" t="s">
        <v>147</v>
      </c>
      <c r="D67" s="9" t="s">
        <v>365</v>
      </c>
      <c r="E67" s="9" t="s">
        <v>497</v>
      </c>
      <c r="F67" s="9" t="s">
        <v>628</v>
      </c>
      <c r="G67" s="9" t="s">
        <v>763</v>
      </c>
      <c r="H67" s="9" t="s">
        <v>902</v>
      </c>
      <c r="I67" s="9" t="s">
        <v>1037</v>
      </c>
      <c r="J67" s="9" t="s">
        <v>1143</v>
      </c>
      <c r="K67" s="9" t="s">
        <v>1275</v>
      </c>
      <c r="L67" s="9" t="s">
        <v>1411</v>
      </c>
      <c r="M67" s="9" t="s">
        <v>1628</v>
      </c>
      <c r="N67" s="9" t="s">
        <v>1760</v>
      </c>
      <c r="O67" s="9" t="s">
        <v>1895</v>
      </c>
      <c r="P67" s="9" t="s">
        <v>2027</v>
      </c>
      <c r="Q67" s="9" t="s">
        <v>2154</v>
      </c>
      <c r="R67" s="9" t="s">
        <v>2285</v>
      </c>
      <c r="S67" s="9" t="s">
        <v>2413</v>
      </c>
      <c r="T67" s="9" t="s">
        <v>2544</v>
      </c>
      <c r="U67" s="9" t="s">
        <v>2676</v>
      </c>
      <c r="V67" s="9" t="s">
        <v>2806</v>
      </c>
      <c r="W67" s="9" t="s">
        <v>2933</v>
      </c>
      <c r="X67" s="9" t="s">
        <v>3066</v>
      </c>
      <c r="Y67" s="9" t="s">
        <v>3201</v>
      </c>
      <c r="Z67" s="9" t="s">
        <v>3330</v>
      </c>
      <c r="AA67" s="9" t="s">
        <v>5405</v>
      </c>
      <c r="AB67" s="9" t="s">
        <v>3465</v>
      </c>
      <c r="AC67" s="9" t="s">
        <v>3592</v>
      </c>
      <c r="AD67" s="9" t="s">
        <v>3719</v>
      </c>
      <c r="AE67" s="9" t="s">
        <v>3846</v>
      </c>
      <c r="AF67" s="9" t="s">
        <v>3975</v>
      </c>
      <c r="AG67" s="9" t="s">
        <v>4103</v>
      </c>
      <c r="AH67" s="9" t="s">
        <v>5406</v>
      </c>
      <c r="AI67" s="9" t="s">
        <v>4360</v>
      </c>
      <c r="AJ67" s="9" t="s">
        <v>4488</v>
      </c>
      <c r="AK67" s="9" t="s">
        <v>4617</v>
      </c>
      <c r="AL67" s="9" t="s">
        <v>4746</v>
      </c>
      <c r="AM67" s="9" t="s">
        <v>4855</v>
      </c>
      <c r="AN67" s="9" t="s">
        <v>4963</v>
      </c>
      <c r="AO67" s="9" t="s">
        <v>5072</v>
      </c>
      <c r="AP67" s="9" t="s">
        <v>5184</v>
      </c>
      <c r="AQ67" s="9" t="s">
        <v>5293</v>
      </c>
    </row>
    <row r="68" customFormat="false" ht="15" hidden="false" customHeight="false" outlineLevel="0" collapsed="false">
      <c r="A68" s="15" t="s">
        <v>361</v>
      </c>
      <c r="B68" s="16" t="s">
        <v>5660</v>
      </c>
      <c r="C68" s="29" t="n">
        <f aca="false">IF('Row Index'!C66="","✗",IF(INDEX('RAW DATA'!$P:$P,'Row Index'!C66)="",IF(INDEX('RAW DATA'!$AC:$AC,'Row Index'!C66)="",INDEX('RAW DATA'!$L:$L,'Row Index'!C66),INDEX('RAW DATA'!$AC:$AC,'Row Index'!C66)),INDEX('RAW DATA'!$P:$P,'Row Index'!C66)))</f>
        <v>44.8482187958222</v>
      </c>
      <c r="D68" s="29" t="n">
        <f aca="false">IF('Row Index'!D66="","✗",IF(INDEX('RAW DATA'!$P:$P,'Row Index'!D66)="",IF(INDEX('RAW DATA'!$AC:$AC,'Row Index'!D66)="",INDEX('RAW DATA'!$L:$L,'Row Index'!D66),INDEX('RAW DATA'!$AC:$AC,'Row Index'!D66)),INDEX('RAW DATA'!$P:$P,'Row Index'!D66)))</f>
        <v>43.8247509654747</v>
      </c>
      <c r="E68" s="17" t="n">
        <f aca="false">IF('Row Index'!E66="","✗",IF(INDEX('RAW DATA'!$P:$P,'Row Index'!E66)="",IF(INDEX('RAW DATA'!$AC:$AC,'Row Index'!E66)="",INDEX('RAW DATA'!$L:$L,'Row Index'!E66),INDEX('RAW DATA'!$AC:$AC,'Row Index'!E66)),INDEX('RAW DATA'!$P:$P,'Row Index'!E66)))</f>
        <v>43.2651488699138</v>
      </c>
      <c r="F68" s="17" t="n">
        <f aca="false">IF('Row Index'!F66="","✗",IF(INDEX('RAW DATA'!$P:$P,'Row Index'!F66)="",IF(INDEX('RAW DATA'!$AC:$AC,'Row Index'!F66)="",INDEX('RAW DATA'!$L:$L,'Row Index'!F66),INDEX('RAW DATA'!$AC:$AC,'Row Index'!F66)),INDEX('RAW DATA'!$P:$P,'Row Index'!F66)))</f>
        <v>43.7870779009327</v>
      </c>
      <c r="G68" s="17" t="n">
        <f aca="false">IF('Row Index'!G66="","✗",IF(INDEX('RAW DATA'!$P:$P,'Row Index'!G66)="",IF(INDEX('RAW DATA'!$AC:$AC,'Row Index'!G66)="",INDEX('RAW DATA'!$L:$L,'Row Index'!G66),INDEX('RAW DATA'!$AC:$AC,'Row Index'!G66)),INDEX('RAW DATA'!$P:$P,'Row Index'!G66)))</f>
        <v>44.4980202597689</v>
      </c>
      <c r="H68" s="17" t="n">
        <f aca="false">IF('Row Index'!H66="","✗",IF(INDEX('RAW DATA'!$P:$P,'Row Index'!H66)="",IF(INDEX('RAW DATA'!$AC:$AC,'Row Index'!H66)="",INDEX('RAW DATA'!$L:$L,'Row Index'!H66),INDEX('RAW DATA'!$AC:$AC,'Row Index'!H66)),INDEX('RAW DATA'!$P:$P,'Row Index'!H66)))</f>
        <v>40.8639498355007</v>
      </c>
      <c r="I68" s="26" t="str">
        <f aca="false">IF('Row Index'!I66="","✗",IF(INDEX('RAW DATA'!$P:$P,'Row Index'!I66)="",IF(INDEX('RAW DATA'!$AC:$AC,'Row Index'!I66)="",INDEX('RAW DATA'!$L:$L,'Row Index'!I66),INDEX('RAW DATA'!$AC:$AC,'Row Index'!I66)),INDEX('RAW DATA'!$P:$P,'Row Index'!I66)))</f>
        <v>✗</v>
      </c>
      <c r="J68" s="17" t="n">
        <f aca="false">IF('Row Index'!J66="","✗",IF(INDEX('RAW DATA'!$P:$P,'Row Index'!J66)="",IF(INDEX('RAW DATA'!$AC:$AC,'Row Index'!J66)="",INDEX('RAW DATA'!$L:$L,'Row Index'!J66),INDEX('RAW DATA'!$AC:$AC,'Row Index'!J66)),INDEX('RAW DATA'!$P:$P,'Row Index'!J66)))</f>
        <v>44.0514263161346</v>
      </c>
      <c r="K68" s="17" t="n">
        <f aca="false">IF('Row Index'!K66="","✗",IF(INDEX('RAW DATA'!$P:$P,'Row Index'!K66)="",IF(INDEX('RAW DATA'!$AC:$AC,'Row Index'!K66)="",INDEX('RAW DATA'!$L:$L,'Row Index'!K66),INDEX('RAW DATA'!$AC:$AC,'Row Index'!K66)),INDEX('RAW DATA'!$P:$P,'Row Index'!K66)))</f>
        <v>44.6675254346013</v>
      </c>
      <c r="L68" s="17" t="n">
        <f aca="false">IF('Row Index'!L66="","✗",IF(INDEX('RAW DATA'!$P:$P,'Row Index'!L66)="",IF(INDEX('RAW DATA'!$AC:$AC,'Row Index'!L66)="",INDEX('RAW DATA'!$L:$L,'Row Index'!L66),INDEX('RAW DATA'!$AC:$AC,'Row Index'!L66)),INDEX('RAW DATA'!$P:$P,'Row Index'!L66)))</f>
        <v>40.6859653687895</v>
      </c>
      <c r="M68" s="17" t="n">
        <f aca="false">IF('Row Index'!M66="","✗",IF(INDEX('RAW DATA'!$P:$P,'Row Index'!M66)="",IF(INDEX('RAW DATA'!$AC:$AC,'Row Index'!M66)="",INDEX('RAW DATA'!$L:$L,'Row Index'!M66),INDEX('RAW DATA'!$AC:$AC,'Row Index'!M66)),INDEX('RAW DATA'!$P:$P,'Row Index'!M66)))</f>
        <v>47.1077872296583</v>
      </c>
      <c r="N68" s="17" t="n">
        <f aca="false">IF('Row Index'!N66="","✗",IF(INDEX('RAW DATA'!$P:$P,'Row Index'!N66)="",IF(INDEX('RAW DATA'!$AC:$AC,'Row Index'!N66)="",INDEX('RAW DATA'!$L:$L,'Row Index'!N66),INDEX('RAW DATA'!$AC:$AC,'Row Index'!N66)),INDEX('RAW DATA'!$P:$P,'Row Index'!N66)))</f>
        <v>42.9368056410335</v>
      </c>
      <c r="O68" s="17" t="n">
        <f aca="false">IF('Row Index'!O66="","✗",IF(INDEX('RAW DATA'!$P:$P,'Row Index'!O66)="",IF(INDEX('RAW DATA'!$AC:$AC,'Row Index'!O66)="",INDEX('RAW DATA'!$L:$L,'Row Index'!O66),INDEX('RAW DATA'!$AC:$AC,'Row Index'!O66)),INDEX('RAW DATA'!$P:$P,'Row Index'!O66)))</f>
        <v>47.0598598471686</v>
      </c>
      <c r="P68" s="17" t="n">
        <f aca="false">IF('Row Index'!P66="","✗",IF(INDEX('RAW DATA'!$P:$P,'Row Index'!P66)="",IF(INDEX('RAW DATA'!$AC:$AC,'Row Index'!P66)="",INDEX('RAW DATA'!$L:$L,'Row Index'!P66),INDEX('RAW DATA'!$AC:$AC,'Row Index'!P66)),INDEX('RAW DATA'!$P:$P,'Row Index'!P66)))</f>
        <v>49.271399256171</v>
      </c>
      <c r="Q68" s="17" t="n">
        <f aca="false">IF('Row Index'!Q66="","✗",IF(INDEX('RAW DATA'!$P:$P,'Row Index'!Q66)="",IF(INDEX('RAW DATA'!$AC:$AC,'Row Index'!Q66)="",INDEX('RAW DATA'!$L:$L,'Row Index'!Q66),INDEX('RAW DATA'!$AC:$AC,'Row Index'!Q66)),INDEX('RAW DATA'!$P:$P,'Row Index'!Q66)))</f>
        <v>48.3950953080118</v>
      </c>
      <c r="R68" s="17" t="n">
        <f aca="false">IF('Row Index'!R66="","✗",IF(INDEX('RAW DATA'!$P:$P,'Row Index'!R66)="",IF(INDEX('RAW DATA'!$AC:$AC,'Row Index'!R66)="",INDEX('RAW DATA'!$L:$L,'Row Index'!R66),INDEX('RAW DATA'!$AC:$AC,'Row Index'!R66)),INDEX('RAW DATA'!$P:$P,'Row Index'!R66)))</f>
        <v>42.1902629277592</v>
      </c>
      <c r="S68" s="17" t="n">
        <f aca="false">IF('Row Index'!S66="","✗",IF(INDEX('RAW DATA'!$P:$P,'Row Index'!S66)="",IF(INDEX('RAW DATA'!$AC:$AC,'Row Index'!S66)="",INDEX('RAW DATA'!$L:$L,'Row Index'!S66),INDEX('RAW DATA'!$AC:$AC,'Row Index'!S66)),INDEX('RAW DATA'!$P:$P,'Row Index'!S66)))</f>
        <v>52.1959137138891</v>
      </c>
      <c r="T68" s="17" t="n">
        <f aca="false">IF('Row Index'!T66="","✗",IF(INDEX('RAW DATA'!$P:$P,'Row Index'!T66)="",IF(INDEX('RAW DATA'!$AC:$AC,'Row Index'!T66)="",INDEX('RAW DATA'!$L:$L,'Row Index'!T66),INDEX('RAW DATA'!$AC:$AC,'Row Index'!T66)),INDEX('RAW DATA'!$P:$P,'Row Index'!T66)))</f>
        <v>49.1954230733454</v>
      </c>
      <c r="U68" s="17" t="n">
        <f aca="false">IF('Row Index'!U66="","✗",IF(INDEX('RAW DATA'!$P:$P,'Row Index'!U66)="",IF(INDEX('RAW DATA'!$AC:$AC,'Row Index'!U66)="",INDEX('RAW DATA'!$L:$L,'Row Index'!U66),INDEX('RAW DATA'!$AC:$AC,'Row Index'!U66)),INDEX('RAW DATA'!$P:$P,'Row Index'!U66)))</f>
        <v>53.3361753488071</v>
      </c>
      <c r="V68" s="17" t="n">
        <f aca="false">IF('Row Index'!V66="","✗",IF(INDEX('RAW DATA'!$P:$P,'Row Index'!V66)="",IF(INDEX('RAW DATA'!$AC:$AC,'Row Index'!V66)="",INDEX('RAW DATA'!$L:$L,'Row Index'!V66),INDEX('RAW DATA'!$AC:$AC,'Row Index'!V66)),INDEX('RAW DATA'!$P:$P,'Row Index'!V66)))</f>
        <v>51.2526128078772</v>
      </c>
      <c r="W68" s="17" t="n">
        <f aca="false">IF('Row Index'!W66="","✗",IF(INDEX('RAW DATA'!$P:$P,'Row Index'!W66)="",IF(INDEX('RAW DATA'!$AC:$AC,'Row Index'!W66)="",INDEX('RAW DATA'!$L:$L,'Row Index'!W66),INDEX('RAW DATA'!$AC:$AC,'Row Index'!W66)),INDEX('RAW DATA'!$P:$P,'Row Index'!W66)))</f>
        <v>52.0182926159878</v>
      </c>
      <c r="X68" s="17" t="n">
        <f aca="false">IF('Row Index'!X66="","✗",IF(INDEX('RAW DATA'!$P:$P,'Row Index'!X66)="",IF(INDEX('RAW DATA'!$AC:$AC,'Row Index'!X66)="",INDEX('RAW DATA'!$L:$L,'Row Index'!X66),INDEX('RAW DATA'!$AC:$AC,'Row Index'!X66)),INDEX('RAW DATA'!$P:$P,'Row Index'!X66)))</f>
        <v>54.1781677148003</v>
      </c>
      <c r="Y68" s="29" t="n">
        <f aca="false">IF('Row Index'!Y66="","✗",IF(INDEX('RAW DATA'!$P:$P,'Row Index'!Y66)="",IF(INDEX('RAW DATA'!$AC:$AC,'Row Index'!Y66)="",INDEX('RAW DATA'!$L:$L,'Row Index'!Y66),INDEX('RAW DATA'!$AC:$AC,'Row Index'!Y66)),INDEX('RAW DATA'!$P:$P,'Row Index'!Y66)))</f>
        <v>53.2835062774811</v>
      </c>
      <c r="Z68" s="18" t="n">
        <f aca="false">IF('Row Index'!Z66="","✗",IF(INDEX('RAW DATA'!$P:$P,'Row Index'!Z66)="",IF(INDEX('RAW DATA'!$AC:$AC,'Row Index'!Z66)="",INDEX('RAW DATA'!$L:$L,'Row Index'!Z66),INDEX('RAW DATA'!$AC:$AC,'Row Index'!Z66)),INDEX('RAW DATA'!$P:$P,'Row Index'!Z66)))</f>
        <v>54.4756831996767</v>
      </c>
      <c r="AA68" s="19" t="str">
        <f aca="false">IF('Row Index'!AA66="","⏳",IF(INDEX('RAW DATA'!$P:$P,'Row Index'!AA66)="",IF(INDEX('RAW DATA'!$AC:$AC,'Row Index'!AA66)="",INDEX('RAW DATA'!$L:$L,'Row Index'!AA66),INDEX('RAW DATA'!$AC:$AC,'Row Index'!AA66)),INDEX('RAW DATA'!$P:$P,'Row Index'!AA66)))</f>
        <v>⏳</v>
      </c>
      <c r="AB68" s="17" t="n">
        <f aca="false">IF('Row Index'!AB66="","✗",IF(INDEX('RAW DATA'!$P:$P,'Row Index'!AB66)="",IF(INDEX('RAW DATA'!$AC:$AC,'Row Index'!AB66)="",INDEX('RAW DATA'!$L:$L,'Row Index'!AB66),INDEX('RAW DATA'!$AC:$AC,'Row Index'!AB66)),INDEX('RAW DATA'!$P:$P,'Row Index'!AB66)))</f>
        <v>55.4098081191381</v>
      </c>
      <c r="AC68" s="29" t="n">
        <f aca="false">IF('Row Index'!AC66="","✗",IF(INDEX('RAW DATA'!$P:$P,'Row Index'!AC66)="",IF(INDEX('RAW DATA'!$AC:$AC,'Row Index'!AC66)="",INDEX('RAW DATA'!$L:$L,'Row Index'!AC66),INDEX('RAW DATA'!$AC:$AC,'Row Index'!AC66)),INDEX('RAW DATA'!$P:$P,'Row Index'!AC66)))</f>
        <v>57.5008438570159</v>
      </c>
      <c r="AD68" s="17" t="n">
        <f aca="false">IF('Row Index'!AD66="","✗",IF(INDEX('RAW DATA'!$P:$P,'Row Index'!AD66)="",IF(INDEX('RAW DATA'!$AC:$AC,'Row Index'!AD66)="",INDEX('RAW DATA'!$L:$L,'Row Index'!AD66),INDEX('RAW DATA'!$AC:$AC,'Row Index'!AD66)),INDEX('RAW DATA'!$P:$P,'Row Index'!AD66)))</f>
        <v>54.4749845810033</v>
      </c>
      <c r="AE68" s="17" t="n">
        <f aca="false">IF('Row Index'!AE66="","✗",IF(INDEX('RAW DATA'!$P:$P,'Row Index'!AE66)="",IF(INDEX('RAW DATA'!$AC:$AC,'Row Index'!AE66)="",INDEX('RAW DATA'!$L:$L,'Row Index'!AE66),INDEX('RAW DATA'!$AC:$AC,'Row Index'!AE66)),INDEX('RAW DATA'!$P:$P,'Row Index'!AE66)))</f>
        <v>56.4263479545548</v>
      </c>
      <c r="AF68" s="17" t="n">
        <f aca="false">IF('Row Index'!AF66="","✗",IF(INDEX('RAW DATA'!$P:$P,'Row Index'!AF66)="",IF(INDEX('RAW DATA'!$AC:$AC,'Row Index'!AF66)="",INDEX('RAW DATA'!$L:$L,'Row Index'!AF66),INDEX('RAW DATA'!$AC:$AC,'Row Index'!AF66)),INDEX('RAW DATA'!$P:$P,'Row Index'!AF66)))</f>
        <v>57.7796002794005</v>
      </c>
      <c r="AG68" s="17" t="n">
        <f aca="false">IF('Row Index'!AG66="","✗",IF(INDEX('RAW DATA'!$P:$P,'Row Index'!AG66)="",IF(INDEX('RAW DATA'!$AC:$AC,'Row Index'!AG66)="",INDEX('RAW DATA'!$L:$L,'Row Index'!AG66),INDEX('RAW DATA'!$AC:$AC,'Row Index'!AG66)),INDEX('RAW DATA'!$P:$P,'Row Index'!AG66)))</f>
        <v>60.9394633470775</v>
      </c>
      <c r="AH68" s="17" t="n">
        <f aca="false">IF('Row Index'!AH66="","✗",IF(INDEX('RAW DATA'!$P:$P,'Row Index'!AH66)="",IF(INDEX('RAW DATA'!$AC:$AC,'Row Index'!AH66)="",INDEX('RAW DATA'!$L:$L,'Row Index'!AH66),INDEX('RAW DATA'!$AC:$AC,'Row Index'!AH66)),INDEX('RAW DATA'!$P:$P,'Row Index'!AH66)))</f>
        <v>59.993815559447</v>
      </c>
      <c r="AI68" s="17" t="n">
        <f aca="false">IF('Row Index'!AI66="","✗",IF(INDEX('RAW DATA'!$P:$P,'Row Index'!AI66)="",IF(INDEX('RAW DATA'!$AC:$AC,'Row Index'!AI66)="",INDEX('RAW DATA'!$L:$L,'Row Index'!AI66),INDEX('RAW DATA'!$AC:$AC,'Row Index'!AI66)),INDEX('RAW DATA'!$P:$P,'Row Index'!AI66)))</f>
        <v>58.0880488175199</v>
      </c>
      <c r="AJ68" s="17" t="n">
        <f aca="false">IF('Row Index'!AJ66="","✗",IF(INDEX('RAW DATA'!$P:$P,'Row Index'!AJ66)="",IF(INDEX('RAW DATA'!$AC:$AC,'Row Index'!AJ66)="",INDEX('RAW DATA'!$L:$L,'Row Index'!AJ66),INDEX('RAW DATA'!$AC:$AC,'Row Index'!AJ66)),INDEX('RAW DATA'!$P:$P,'Row Index'!AJ66)))</f>
        <v>61.227517400192</v>
      </c>
      <c r="AK68" s="17" t="n">
        <f aca="false">IF('Row Index'!AK66="","✗",IF(INDEX('RAW DATA'!$P:$P,'Row Index'!AK66)="",IF(INDEX('RAW DATA'!$AC:$AC,'Row Index'!AK66)="",INDEX('RAW DATA'!$L:$L,'Row Index'!AK66),INDEX('RAW DATA'!$AC:$AC,'Row Index'!AK66)),INDEX('RAW DATA'!$P:$P,'Row Index'!AK66)))</f>
        <v>63.6388672380295</v>
      </c>
      <c r="AL68" s="29" t="n">
        <f aca="false">IF('Row Index'!AL66="","✗",IF(INDEX('RAW DATA'!$P:$P,'Row Index'!AL66)="",IF(INDEX('RAW DATA'!$AC:$AC,'Row Index'!AL66)="",INDEX('RAW DATA'!$L:$L,'Row Index'!AL66),INDEX('RAW DATA'!$AC:$AC,'Row Index'!AL66)),INDEX('RAW DATA'!$P:$P,'Row Index'!AL66)))</f>
        <v>64.0813273697673</v>
      </c>
      <c r="AM68" s="17" t="n">
        <f aca="false">IF('Row Index'!AM66="","✗",IF(INDEX('RAW DATA'!$P:$P,'Row Index'!AM66)="",IF(INDEX('RAW DATA'!$AC:$AC,'Row Index'!AM66)="",INDEX('RAW DATA'!$L:$L,'Row Index'!AM66),INDEX('RAW DATA'!$AC:$AC,'Row Index'!AM66)),INDEX('RAW DATA'!$P:$P,'Row Index'!AM66)))</f>
        <v>66.3789655721094</v>
      </c>
      <c r="AN68" s="29" t="n">
        <f aca="false">IF('Row Index'!AN66="","✗",IF(INDEX('RAW DATA'!$P:$P,'Row Index'!AN66)="",IF(INDEX('RAW DATA'!$AC:$AC,'Row Index'!AN66)="",INDEX('RAW DATA'!$L:$L,'Row Index'!AN66),INDEX('RAW DATA'!$AC:$AC,'Row Index'!AN66)),INDEX('RAW DATA'!$P:$P,'Row Index'!AN66)))</f>
        <v>62.1528600501733</v>
      </c>
      <c r="AO68" s="17" t="n">
        <f aca="false">IF('Row Index'!AO66="","✗",IF(INDEX('RAW DATA'!$P:$P,'Row Index'!AO66)="",IF(INDEX('RAW DATA'!$AC:$AC,'Row Index'!AO66)="",INDEX('RAW DATA'!$L:$L,'Row Index'!AO66),INDEX('RAW DATA'!$AC:$AC,'Row Index'!AO66)),INDEX('RAW DATA'!$P:$P,'Row Index'!AO66)))</f>
        <v>63.1146019376411</v>
      </c>
      <c r="AP68" s="29" t="n">
        <f aca="false">IF('Row Index'!AP66="","✗",IF(INDEX('RAW DATA'!$P:$P,'Row Index'!AP66)="",IF(INDEX('RAW DATA'!$AC:$AC,'Row Index'!AP66)="",INDEX('RAW DATA'!$L:$L,'Row Index'!AP66),INDEX('RAW DATA'!$AC:$AC,'Row Index'!AP66)),INDEX('RAW DATA'!$P:$P,'Row Index'!AP66)))</f>
        <v>66.7353637315668</v>
      </c>
      <c r="AQ68" s="17" t="n">
        <f aca="false">IF('Row Index'!AQ66="","✗",IF(INDEX('RAW DATA'!$P:$P,'Row Index'!AQ66)="",IF(INDEX('RAW DATA'!$AC:$AC,'Row Index'!AQ66)="",INDEX('RAW DATA'!$L:$L,'Row Index'!AQ66),INDEX('RAW DATA'!$AC:$AC,'Row Index'!AQ66)),INDEX('RAW DATA'!$P:$P,'Row Index'!AQ66)))</f>
        <v>68.7303303475995</v>
      </c>
    </row>
    <row r="71" customFormat="false" ht="15" hidden="false" customHeight="false" outlineLevel="0" collapsed="false">
      <c r="A71" s="3" t="s">
        <v>5409</v>
      </c>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row>
    <row r="72" customFormat="false" ht="35.05" hidden="false" customHeight="false" outlineLevel="0" collapsed="false">
      <c r="A72" s="9" t="s">
        <v>5404</v>
      </c>
      <c r="B72" s="9" t="s">
        <v>5657</v>
      </c>
      <c r="C72" s="9" t="s">
        <v>147</v>
      </c>
      <c r="D72" s="9" t="s">
        <v>365</v>
      </c>
      <c r="E72" s="9" t="s">
        <v>497</v>
      </c>
      <c r="F72" s="9" t="s">
        <v>628</v>
      </c>
      <c r="G72" s="9" t="s">
        <v>763</v>
      </c>
      <c r="H72" s="9" t="s">
        <v>902</v>
      </c>
      <c r="I72" s="9" t="s">
        <v>1037</v>
      </c>
      <c r="J72" s="9" t="s">
        <v>1143</v>
      </c>
      <c r="K72" s="9" t="s">
        <v>1275</v>
      </c>
      <c r="L72" s="9" t="s">
        <v>1411</v>
      </c>
      <c r="M72" s="9" t="s">
        <v>1628</v>
      </c>
      <c r="N72" s="9" t="s">
        <v>1760</v>
      </c>
      <c r="O72" s="9" t="s">
        <v>1895</v>
      </c>
      <c r="P72" s="9" t="s">
        <v>2027</v>
      </c>
      <c r="Q72" s="9" t="s">
        <v>2154</v>
      </c>
      <c r="R72" s="9" t="s">
        <v>2285</v>
      </c>
      <c r="S72" s="9" t="s">
        <v>2413</v>
      </c>
      <c r="T72" s="9" t="s">
        <v>2544</v>
      </c>
      <c r="U72" s="9" t="s">
        <v>2676</v>
      </c>
      <c r="V72" s="9" t="s">
        <v>2806</v>
      </c>
      <c r="W72" s="9" t="s">
        <v>2933</v>
      </c>
      <c r="X72" s="9" t="s">
        <v>3066</v>
      </c>
      <c r="Y72" s="9" t="s">
        <v>3201</v>
      </c>
      <c r="Z72" s="9" t="s">
        <v>3330</v>
      </c>
      <c r="AA72" s="9" t="s">
        <v>5405</v>
      </c>
      <c r="AB72" s="9" t="s">
        <v>3465</v>
      </c>
      <c r="AC72" s="9" t="s">
        <v>3592</v>
      </c>
      <c r="AD72" s="9" t="s">
        <v>3719</v>
      </c>
      <c r="AE72" s="9" t="s">
        <v>3846</v>
      </c>
      <c r="AF72" s="9" t="s">
        <v>3975</v>
      </c>
      <c r="AG72" s="9" t="s">
        <v>4103</v>
      </c>
      <c r="AH72" s="9" t="s">
        <v>5406</v>
      </c>
      <c r="AI72" s="9" t="s">
        <v>4360</v>
      </c>
      <c r="AJ72" s="9" t="s">
        <v>4488</v>
      </c>
      <c r="AK72" s="9" t="s">
        <v>4617</v>
      </c>
      <c r="AL72" s="9" t="s">
        <v>4746</v>
      </c>
      <c r="AM72" s="9" t="s">
        <v>4855</v>
      </c>
      <c r="AN72" s="9" t="s">
        <v>4963</v>
      </c>
      <c r="AO72" s="9" t="s">
        <v>5072</v>
      </c>
      <c r="AP72" s="9" t="s">
        <v>5184</v>
      </c>
      <c r="AQ72" s="9" t="s">
        <v>5293</v>
      </c>
    </row>
    <row r="73" customFormat="false" ht="15" hidden="false" customHeight="false" outlineLevel="0" collapsed="false">
      <c r="A73" s="32" t="s">
        <v>322</v>
      </c>
      <c r="B73" s="33" t="s">
        <v>5657</v>
      </c>
      <c r="C73" s="17" t="n">
        <f aca="false">IF('Row Index'!C55="","✗",IF(INDEX('RAW DATA'!$Q:$Q,'Row Index'!C55)="",IF(INDEX('RAW DATA'!$AD:$AD,'Row Index'!C55)="",INDEX('RAW DATA'!$L:$L,'Row Index'!C55),INDEX('RAW DATA'!$AD:$AD,'Row Index'!C55)),INDEX('RAW DATA'!$Q:$Q,'Row Index'!C55)))</f>
        <v>42.2407977823543</v>
      </c>
      <c r="D73" s="17" t="n">
        <f aca="false">IF('Row Index'!D55="","✗",IF(INDEX('RAW DATA'!$Q:$Q,'Row Index'!D55)="",IF(INDEX('RAW DATA'!$AD:$AD,'Row Index'!D55)="",INDEX('RAW DATA'!$L:$L,'Row Index'!D55),INDEX('RAW DATA'!$AD:$AD,'Row Index'!D55)),INDEX('RAW DATA'!$Q:$Q,'Row Index'!D55)))</f>
        <v>39.8555931735298</v>
      </c>
      <c r="E73" s="17" t="n">
        <f aca="false">IF('Row Index'!E55="","✗",IF(INDEX('RAW DATA'!$Q:$Q,'Row Index'!E55)="",IF(INDEX('RAW DATA'!$AD:$AD,'Row Index'!E55)="",INDEX('RAW DATA'!$L:$L,'Row Index'!E55),INDEX('RAW DATA'!$AD:$AD,'Row Index'!E55)),INDEX('RAW DATA'!$Q:$Q,'Row Index'!E55)))</f>
        <v>43.1905264170204</v>
      </c>
      <c r="F73" s="17" t="n">
        <f aca="false">IF('Row Index'!F55="","✗",IF(INDEX('RAW DATA'!$Q:$Q,'Row Index'!F55)="",IF(INDEX('RAW DATA'!$AD:$AD,'Row Index'!F55)="",INDEX('RAW DATA'!$L:$L,'Row Index'!F55),INDEX('RAW DATA'!$AD:$AD,'Row Index'!F55)),INDEX('RAW DATA'!$Q:$Q,'Row Index'!F55)))</f>
        <v>45.3377281809767</v>
      </c>
      <c r="G73" s="17" t="n">
        <f aca="false">IF('Row Index'!G55="","✗",IF(INDEX('RAW DATA'!$Q:$Q,'Row Index'!G55)="",IF(INDEX('RAW DATA'!$AD:$AD,'Row Index'!G55)="",INDEX('RAW DATA'!$L:$L,'Row Index'!G55),INDEX('RAW DATA'!$AD:$AD,'Row Index'!G55)),INDEX('RAW DATA'!$Q:$Q,'Row Index'!G55)))</f>
        <v>48.4240554134109</v>
      </c>
      <c r="H73" s="29" t="n">
        <f aca="false">IF('Row Index'!H55="","✗",IF(INDEX('RAW DATA'!$Q:$Q,'Row Index'!H55)="",IF(INDEX('RAW DATA'!$AD:$AD,'Row Index'!H55)="",INDEX('RAW DATA'!$L:$L,'Row Index'!H55),INDEX('RAW DATA'!$AD:$AD,'Row Index'!H55)),INDEX('RAW DATA'!$Q:$Q,'Row Index'!H55)))</f>
        <v>44.021776770063</v>
      </c>
      <c r="I73" s="26" t="str">
        <f aca="false">IF('Row Index'!I55="","✗",IF(INDEX('RAW DATA'!$Q:$Q,'Row Index'!I55)="",IF(INDEX('RAW DATA'!$AD:$AD,'Row Index'!I55)="",INDEX('RAW DATA'!$L:$L,'Row Index'!I55),INDEX('RAW DATA'!$AD:$AD,'Row Index'!I55)),INDEX('RAW DATA'!$Q:$Q,'Row Index'!I55)))</f>
        <v>✗</v>
      </c>
      <c r="J73" s="17" t="n">
        <f aca="false">IF('Row Index'!J55="","✗",IF(INDEX('RAW DATA'!$Q:$Q,'Row Index'!J55)="",IF(INDEX('RAW DATA'!$AD:$AD,'Row Index'!J55)="",INDEX('RAW DATA'!$L:$L,'Row Index'!J55),INDEX('RAW DATA'!$AD:$AD,'Row Index'!J55)),INDEX('RAW DATA'!$Q:$Q,'Row Index'!J55)))</f>
        <v>50.5957935091931</v>
      </c>
      <c r="K73" s="17" t="n">
        <f aca="false">IF('Row Index'!K55="","✗",IF(INDEX('RAW DATA'!$Q:$Q,'Row Index'!K55)="",IF(INDEX('RAW DATA'!$AD:$AD,'Row Index'!K55)="",INDEX('RAW DATA'!$L:$L,'Row Index'!K55),INDEX('RAW DATA'!$AD:$AD,'Row Index'!K55)),INDEX('RAW DATA'!$Q:$Q,'Row Index'!K55)))</f>
        <v>50.8563217947799</v>
      </c>
      <c r="L73" s="17" t="n">
        <f aca="false">IF('Row Index'!L55="","✗",IF(INDEX('RAW DATA'!$Q:$Q,'Row Index'!L55)="",IF(INDEX('RAW DATA'!$AD:$AD,'Row Index'!L55)="",INDEX('RAW DATA'!$L:$L,'Row Index'!L55),INDEX('RAW DATA'!$AD:$AD,'Row Index'!L55)),INDEX('RAW DATA'!$Q:$Q,'Row Index'!L55)))</f>
        <v>50.745123959551</v>
      </c>
      <c r="M73" s="17" t="n">
        <f aca="false">IF('Row Index'!M55="","✗",IF(INDEX('RAW DATA'!$Q:$Q,'Row Index'!M55)="",IF(INDEX('RAW DATA'!$AD:$AD,'Row Index'!M55)="",INDEX('RAW DATA'!$L:$L,'Row Index'!M55),INDEX('RAW DATA'!$AD:$AD,'Row Index'!M55)),INDEX('RAW DATA'!$Q:$Q,'Row Index'!M55)))</f>
        <v>53.5098077554694</v>
      </c>
      <c r="N73" s="17" t="n">
        <f aca="false">IF('Row Index'!N55="","✗",IF(INDEX('RAW DATA'!$Q:$Q,'Row Index'!N55)="",IF(INDEX('RAW DATA'!$AD:$AD,'Row Index'!N55)="",INDEX('RAW DATA'!$L:$L,'Row Index'!N55),INDEX('RAW DATA'!$AD:$AD,'Row Index'!N55)),INDEX('RAW DATA'!$Q:$Q,'Row Index'!N55)))</f>
        <v>53.1521734589278</v>
      </c>
      <c r="O73" s="18" t="n">
        <f aca="false">IF('Row Index'!O55="","✗",IF(INDEX('RAW DATA'!$Q:$Q,'Row Index'!O55)="",IF(INDEX('RAW DATA'!$AD:$AD,'Row Index'!O55)="",INDEX('RAW DATA'!$L:$L,'Row Index'!O55),INDEX('RAW DATA'!$AD:$AD,'Row Index'!O55)),INDEX('RAW DATA'!$Q:$Q,'Row Index'!O55)))</f>
        <v>53.3130641503478</v>
      </c>
      <c r="P73" s="17" t="n">
        <f aca="false">IF('Row Index'!P55="","✗",IF(INDEX('RAW DATA'!$Q:$Q,'Row Index'!P55)="",IF(INDEX('RAW DATA'!$AD:$AD,'Row Index'!P55)="",INDEX('RAW DATA'!$L:$L,'Row Index'!P55),INDEX('RAW DATA'!$AD:$AD,'Row Index'!P55)),INDEX('RAW DATA'!$Q:$Q,'Row Index'!P55)))</f>
        <v>52.3178178459835</v>
      </c>
      <c r="Q73" s="29" t="n">
        <f aca="false">IF('Row Index'!Q55="","✗",IF(INDEX('RAW DATA'!$Q:$Q,'Row Index'!Q55)="",IF(INDEX('RAW DATA'!$AD:$AD,'Row Index'!Q55)="",INDEX('RAW DATA'!$L:$L,'Row Index'!Q55),INDEX('RAW DATA'!$AD:$AD,'Row Index'!Q55)),INDEX('RAW DATA'!$Q:$Q,'Row Index'!Q55)))</f>
        <v>55.0438171466915</v>
      </c>
      <c r="R73" s="17" t="n">
        <f aca="false">IF('Row Index'!R55="","✗",IF(INDEX('RAW DATA'!$Q:$Q,'Row Index'!R55)="",IF(INDEX('RAW DATA'!$AD:$AD,'Row Index'!R55)="",INDEX('RAW DATA'!$L:$L,'Row Index'!R55),INDEX('RAW DATA'!$AD:$AD,'Row Index'!R55)),INDEX('RAW DATA'!$Q:$Q,'Row Index'!R55)))</f>
        <v>56.3675622606653</v>
      </c>
      <c r="S73" s="17" t="n">
        <f aca="false">IF('Row Index'!S55="","✗",IF(INDEX('RAW DATA'!$Q:$Q,'Row Index'!S55)="",IF(INDEX('RAW DATA'!$AD:$AD,'Row Index'!S55)="",INDEX('RAW DATA'!$L:$L,'Row Index'!S55),INDEX('RAW DATA'!$AD:$AD,'Row Index'!S55)),INDEX('RAW DATA'!$Q:$Q,'Row Index'!S55)))</f>
        <v>56.0506205211951</v>
      </c>
      <c r="T73" s="17" t="n">
        <f aca="false">IF('Row Index'!T55="","✗",IF(INDEX('RAW DATA'!$Q:$Q,'Row Index'!T55)="",IF(INDEX('RAW DATA'!$AD:$AD,'Row Index'!T55)="",INDEX('RAW DATA'!$L:$L,'Row Index'!T55),INDEX('RAW DATA'!$AD:$AD,'Row Index'!T55)),INDEX('RAW DATA'!$Q:$Q,'Row Index'!T55)))</f>
        <v>58.0508685155707</v>
      </c>
      <c r="U73" s="17" t="n">
        <f aca="false">IF('Row Index'!U55="","✗",IF(INDEX('RAW DATA'!$Q:$Q,'Row Index'!U55)="",IF(INDEX('RAW DATA'!$AD:$AD,'Row Index'!U55)="",INDEX('RAW DATA'!$L:$L,'Row Index'!U55),INDEX('RAW DATA'!$AD:$AD,'Row Index'!U55)),INDEX('RAW DATA'!$Q:$Q,'Row Index'!U55)))</f>
        <v>59.1917882092587</v>
      </c>
      <c r="V73" s="17" t="n">
        <f aca="false">IF('Row Index'!V55="","✗",IF(INDEX('RAW DATA'!$Q:$Q,'Row Index'!V55)="",IF(INDEX('RAW DATA'!$AD:$AD,'Row Index'!V55)="",INDEX('RAW DATA'!$L:$L,'Row Index'!V55),INDEX('RAW DATA'!$AD:$AD,'Row Index'!V55)),INDEX('RAW DATA'!$Q:$Q,'Row Index'!V55)))</f>
        <v>60.8119469048443</v>
      </c>
      <c r="W73" s="17" t="n">
        <f aca="false">IF('Row Index'!W55="","✗",IF(INDEX('RAW DATA'!$Q:$Q,'Row Index'!W55)="",IF(INDEX('RAW DATA'!$AD:$AD,'Row Index'!W55)="",INDEX('RAW DATA'!$L:$L,'Row Index'!W55),INDEX('RAW DATA'!$AD:$AD,'Row Index'!W55)),INDEX('RAW DATA'!$Q:$Q,'Row Index'!W55)))</f>
        <v>60.6366436951088</v>
      </c>
      <c r="X73" s="17" t="n">
        <f aca="false">IF('Row Index'!X55="","✗",IF(INDEX('RAW DATA'!$Q:$Q,'Row Index'!X55)="",IF(INDEX('RAW DATA'!$AD:$AD,'Row Index'!X55)="",INDEX('RAW DATA'!$L:$L,'Row Index'!X55),INDEX('RAW DATA'!$AD:$AD,'Row Index'!X55)),INDEX('RAW DATA'!$Q:$Q,'Row Index'!X55)))</f>
        <v>60.5819290636262</v>
      </c>
      <c r="Y73" s="17" t="n">
        <f aca="false">IF('Row Index'!Y55="","✗",IF(INDEX('RAW DATA'!$Q:$Q,'Row Index'!Y55)="",IF(INDEX('RAW DATA'!$AD:$AD,'Row Index'!Y55)="",INDEX('RAW DATA'!$L:$L,'Row Index'!Y55),INDEX('RAW DATA'!$AD:$AD,'Row Index'!Y55)),INDEX('RAW DATA'!$Q:$Q,'Row Index'!Y55)))</f>
        <v>62.0318483449656</v>
      </c>
      <c r="Z73" s="18" t="n">
        <f aca="false">IF('Row Index'!Z55="","✗",IF(INDEX('RAW DATA'!$Q:$Q,'Row Index'!Z55)="",IF(INDEX('RAW DATA'!$AD:$AD,'Row Index'!Z55)="",INDEX('RAW DATA'!$L:$L,'Row Index'!Z55),INDEX('RAW DATA'!$AD:$AD,'Row Index'!Z55)),INDEX('RAW DATA'!$Q:$Q,'Row Index'!Z55)))</f>
        <v>63.0195018738755</v>
      </c>
      <c r="AA73" s="19" t="str">
        <f aca="false">IF('Row Index'!AA55="","⏳",IF(INDEX('RAW DATA'!$Q:$Q,'Row Index'!AA55)="",IF(INDEX('RAW DATA'!$AD:$AD,'Row Index'!AA55)="",INDEX('RAW DATA'!$L:$L,'Row Index'!AA55),INDEX('RAW DATA'!$AD:$AD,'Row Index'!AA55)),INDEX('RAW DATA'!$Q:$Q,'Row Index'!AA55)))</f>
        <v>⏳</v>
      </c>
      <c r="AB73" s="17" t="n">
        <f aca="false">IF('Row Index'!AB55="","✗",IF(INDEX('RAW DATA'!$Q:$Q,'Row Index'!AB55)="",IF(INDEX('RAW DATA'!$AD:$AD,'Row Index'!AB55)="",INDEX('RAW DATA'!$L:$L,'Row Index'!AB55),INDEX('RAW DATA'!$AD:$AD,'Row Index'!AB55)),INDEX('RAW DATA'!$Q:$Q,'Row Index'!AB55)))</f>
        <v>63.3462142265477</v>
      </c>
      <c r="AC73" s="17" t="n">
        <f aca="false">IF('Row Index'!AC55="","✗",IF(INDEX('RAW DATA'!$Q:$Q,'Row Index'!AC55)="",IF(INDEX('RAW DATA'!$AD:$AD,'Row Index'!AC55)="",INDEX('RAW DATA'!$L:$L,'Row Index'!AC55),INDEX('RAW DATA'!$AD:$AD,'Row Index'!AC55)),INDEX('RAW DATA'!$Q:$Q,'Row Index'!AC55)))</f>
        <v>65.5712795221917</v>
      </c>
      <c r="AD73" s="17" t="n">
        <f aca="false">IF('Row Index'!AD55="","✗",IF(INDEX('RAW DATA'!$Q:$Q,'Row Index'!AD55)="",IF(INDEX('RAW DATA'!$AD:$AD,'Row Index'!AD55)="",INDEX('RAW DATA'!$L:$L,'Row Index'!AD55),INDEX('RAW DATA'!$AD:$AD,'Row Index'!AD55)),INDEX('RAW DATA'!$Q:$Q,'Row Index'!AD55)))</f>
        <v>64.4050813412711</v>
      </c>
      <c r="AE73" s="17" t="n">
        <f aca="false">IF('Row Index'!AE55="","✗",IF(INDEX('RAW DATA'!$Q:$Q,'Row Index'!AE55)="",IF(INDEX('RAW DATA'!$AD:$AD,'Row Index'!AE55)="",INDEX('RAW DATA'!$L:$L,'Row Index'!AE55),INDEX('RAW DATA'!$AD:$AD,'Row Index'!AE55)),INDEX('RAW DATA'!$Q:$Q,'Row Index'!AE55)))</f>
        <v>66.9148736647618</v>
      </c>
      <c r="AF73" s="29" t="n">
        <f aca="false">IF('Row Index'!AF55="","✗",IF(INDEX('RAW DATA'!$Q:$Q,'Row Index'!AF55)="",IF(INDEX('RAW DATA'!$AD:$AD,'Row Index'!AF55)="",INDEX('RAW DATA'!$L:$L,'Row Index'!AF55),INDEX('RAW DATA'!$AD:$AD,'Row Index'!AF55)),INDEX('RAW DATA'!$Q:$Q,'Row Index'!AF55)))</f>
        <v>68.0409827531801</v>
      </c>
      <c r="AG73" s="17" t="n">
        <f aca="false">IF('Row Index'!AG55="","✗",IF(INDEX('RAW DATA'!$Q:$Q,'Row Index'!AG55)="",IF(INDEX('RAW DATA'!$AD:$AD,'Row Index'!AG55)="",INDEX('RAW DATA'!$L:$L,'Row Index'!AG55),INDEX('RAW DATA'!$AD:$AD,'Row Index'!AG55)),INDEX('RAW DATA'!$Q:$Q,'Row Index'!AG55)))</f>
        <v>70.9525790970713</v>
      </c>
      <c r="AH73" s="17" t="n">
        <f aca="false">IF('Row Index'!AH55="","✗",IF(INDEX('RAW DATA'!$Q:$Q,'Row Index'!AH55)="",IF(INDEX('RAW DATA'!$AD:$AD,'Row Index'!AH55)="",INDEX('RAW DATA'!$L:$L,'Row Index'!AH55),INDEX('RAW DATA'!$AD:$AD,'Row Index'!AH55)),INDEX('RAW DATA'!$Q:$Q,'Row Index'!AH55)))</f>
        <v>69.373387433012</v>
      </c>
      <c r="AI73" s="17" t="n">
        <f aca="false">IF('Row Index'!AI55="","✗",IF(INDEX('RAW DATA'!$Q:$Q,'Row Index'!AI55)="",IF(INDEX('RAW DATA'!$AD:$AD,'Row Index'!AI55)="",INDEX('RAW DATA'!$L:$L,'Row Index'!AI55),INDEX('RAW DATA'!$AD:$AD,'Row Index'!AI55)),INDEX('RAW DATA'!$Q:$Q,'Row Index'!AI55)))</f>
        <v>71.1459053104051</v>
      </c>
      <c r="AJ73" s="17" t="n">
        <f aca="false">IF('Row Index'!AJ55="","✗",IF(INDEX('RAW DATA'!$Q:$Q,'Row Index'!AJ55)="",IF(INDEX('RAW DATA'!$AD:$AD,'Row Index'!AJ55)="",INDEX('RAW DATA'!$L:$L,'Row Index'!AJ55),INDEX('RAW DATA'!$AD:$AD,'Row Index'!AJ55)),INDEX('RAW DATA'!$Q:$Q,'Row Index'!AJ55)))</f>
        <v>71.7189786185225</v>
      </c>
      <c r="AK73" s="17" t="n">
        <f aca="false">IF('Row Index'!AK55="","✗",IF(INDEX('RAW DATA'!$Q:$Q,'Row Index'!AK55)="",IF(INDEX('RAW DATA'!$AD:$AD,'Row Index'!AK55)="",INDEX('RAW DATA'!$L:$L,'Row Index'!AK55),INDEX('RAW DATA'!$AD:$AD,'Row Index'!AK55)),INDEX('RAW DATA'!$Q:$Q,'Row Index'!AK55)))</f>
        <v>70.9854117685396</v>
      </c>
      <c r="AL73" s="76" t="str">
        <f aca="false">IF('Row Index'!AL55="","–",IF(INDEX('RAW DATA'!$Q:$Q,'Row Index'!AL55)="",IF(INDEX('RAW DATA'!$AD:$AD,'Row Index'!AL55)="",INDEX('RAW DATA'!$L:$L,'Row Index'!AL55),INDEX('RAW DATA'!$AD:$AD,'Row Index'!AL55)),INDEX('RAW DATA'!$Q:$Q,'Row Index'!AL55)))</f>
        <v>–</v>
      </c>
      <c r="AM73" s="76" t="str">
        <f aca="false">IF('Row Index'!AM55="","–",IF(INDEX('RAW DATA'!$Q:$Q,'Row Index'!AM55)="",IF(INDEX('RAW DATA'!$AD:$AD,'Row Index'!AM55)="",INDEX('RAW DATA'!$L:$L,'Row Index'!AM55),INDEX('RAW DATA'!$AD:$AD,'Row Index'!AM55)),INDEX('RAW DATA'!$Q:$Q,'Row Index'!AM55)))</f>
        <v>–</v>
      </c>
      <c r="AN73" s="76" t="str">
        <f aca="false">IF('Row Index'!AN55="","–",IF(INDEX('RAW DATA'!$Q:$Q,'Row Index'!AN55)="",IF(INDEX('RAW DATA'!$AD:$AD,'Row Index'!AN55)="",INDEX('RAW DATA'!$L:$L,'Row Index'!AN55),INDEX('RAW DATA'!$AD:$AD,'Row Index'!AN55)),INDEX('RAW DATA'!$Q:$Q,'Row Index'!AN55)))</f>
        <v>–</v>
      </c>
      <c r="AO73" s="76" t="str">
        <f aca="false">IF('Row Index'!AO55="","–",IF(INDEX('RAW DATA'!$Q:$Q,'Row Index'!AO55)="",IF(INDEX('RAW DATA'!$AD:$AD,'Row Index'!AO55)="",INDEX('RAW DATA'!$L:$L,'Row Index'!AO55),INDEX('RAW DATA'!$AD:$AD,'Row Index'!AO55)),INDEX('RAW DATA'!$Q:$Q,'Row Index'!AO55)))</f>
        <v>–</v>
      </c>
      <c r="AP73" s="76" t="str">
        <f aca="false">IF('Row Index'!AP55="","–",IF(INDEX('RAW DATA'!$Q:$Q,'Row Index'!AP55)="",IF(INDEX('RAW DATA'!$AD:$AD,'Row Index'!AP55)="",INDEX('RAW DATA'!$L:$L,'Row Index'!AP55),INDEX('RAW DATA'!$AD:$AD,'Row Index'!AP55)),INDEX('RAW DATA'!$Q:$Q,'Row Index'!AP55)))</f>
        <v>–</v>
      </c>
      <c r="AQ73" s="76" t="str">
        <f aca="false">IF('Row Index'!AQ55="","–",IF(INDEX('RAW DATA'!$Q:$Q,'Row Index'!AQ55)="",IF(INDEX('RAW DATA'!$AD:$AD,'Row Index'!AQ55)="",INDEX('RAW DATA'!$L:$L,'Row Index'!AQ55),INDEX('RAW DATA'!$AD:$AD,'Row Index'!AQ55)),INDEX('RAW DATA'!$Q:$Q,'Row Index'!AQ55)))</f>
        <v>–</v>
      </c>
    </row>
    <row r="74" customFormat="false" ht="15" hidden="false" customHeight="false" outlineLevel="0" collapsed="false">
      <c r="A74" s="32" t="s">
        <v>326</v>
      </c>
      <c r="B74" s="33" t="s">
        <v>5657</v>
      </c>
      <c r="C74" s="17" t="n">
        <f aca="false">IF('Row Index'!C56="","✗",IF(INDEX('RAW DATA'!$Q:$Q,'Row Index'!C56)="",IF(INDEX('RAW DATA'!$AD:$AD,'Row Index'!C56)="",INDEX('RAW DATA'!$L:$L,'Row Index'!C56),INDEX('RAW DATA'!$AD:$AD,'Row Index'!C56)),INDEX('RAW DATA'!$Q:$Q,'Row Index'!C56)))</f>
        <v>41.5662330559024</v>
      </c>
      <c r="D74" s="36" t="str">
        <f aca="false">IF('Row Index'!D56="","✗",IF(INDEX('RAW DATA'!$Q:$Q,'Row Index'!D56)="",IF(INDEX('RAW DATA'!$AD:$AD,'Row Index'!D56)="",INDEX('RAW DATA'!$L:$L,'Row Index'!D56),INDEX('RAW DATA'!$AD:$AD,'Row Index'!D56)),INDEX('RAW DATA'!$Q:$Q,'Row Index'!D56)))</f>
        <v>◐⌧</v>
      </c>
      <c r="E74" s="17" t="n">
        <f aca="false">IF('Row Index'!E56="","✗",IF(INDEX('RAW DATA'!$Q:$Q,'Row Index'!E56)="",IF(INDEX('RAW DATA'!$AD:$AD,'Row Index'!E56)="",INDEX('RAW DATA'!$L:$L,'Row Index'!E56),INDEX('RAW DATA'!$AD:$AD,'Row Index'!E56)),INDEX('RAW DATA'!$Q:$Q,'Row Index'!E56)))</f>
        <v>42.9393602818859</v>
      </c>
      <c r="F74" s="29" t="n">
        <f aca="false">IF('Row Index'!F56="","✗",IF(INDEX('RAW DATA'!$Q:$Q,'Row Index'!F56)="",IF(INDEX('RAW DATA'!$AD:$AD,'Row Index'!F56)="",INDEX('RAW DATA'!$L:$L,'Row Index'!F56),INDEX('RAW DATA'!$AD:$AD,'Row Index'!F56)),INDEX('RAW DATA'!$Q:$Q,'Row Index'!F56)))</f>
        <v>43.9038258201546</v>
      </c>
      <c r="G74" s="17" t="n">
        <f aca="false">IF('Row Index'!G56="","✗",IF(INDEX('RAW DATA'!$Q:$Q,'Row Index'!G56)="",IF(INDEX('RAW DATA'!$AD:$AD,'Row Index'!G56)="",INDEX('RAW DATA'!$L:$L,'Row Index'!G56),INDEX('RAW DATA'!$AD:$AD,'Row Index'!G56)),INDEX('RAW DATA'!$Q:$Q,'Row Index'!G56)))</f>
        <v>47.251333451813</v>
      </c>
      <c r="H74" s="17" t="n">
        <f aca="false">IF('Row Index'!H56="","✗",IF(INDEX('RAW DATA'!$Q:$Q,'Row Index'!H56)="",IF(INDEX('RAW DATA'!$AD:$AD,'Row Index'!H56)="",INDEX('RAW DATA'!$L:$L,'Row Index'!H56),INDEX('RAW DATA'!$AD:$AD,'Row Index'!H56)),INDEX('RAW DATA'!$Q:$Q,'Row Index'!H56)))</f>
        <v>42.182370084546</v>
      </c>
      <c r="I74" s="26" t="str">
        <f aca="false">IF('Row Index'!I56="","✗",IF(INDEX('RAW DATA'!$Q:$Q,'Row Index'!I56)="",IF(INDEX('RAW DATA'!$AD:$AD,'Row Index'!I56)="",INDEX('RAW DATA'!$L:$L,'Row Index'!I56),INDEX('RAW DATA'!$AD:$AD,'Row Index'!I56)),INDEX('RAW DATA'!$Q:$Q,'Row Index'!I56)))</f>
        <v>✗</v>
      </c>
      <c r="J74" s="17" t="n">
        <f aca="false">IF('Row Index'!J56="","✗",IF(INDEX('RAW DATA'!$Q:$Q,'Row Index'!J56)="",IF(INDEX('RAW DATA'!$AD:$AD,'Row Index'!J56)="",INDEX('RAW DATA'!$L:$L,'Row Index'!J56),INDEX('RAW DATA'!$AD:$AD,'Row Index'!J56)),INDEX('RAW DATA'!$Q:$Q,'Row Index'!J56)))</f>
        <v>48.3346098441935</v>
      </c>
      <c r="K74" s="17" t="n">
        <f aca="false">IF('Row Index'!K56="","✗",IF(INDEX('RAW DATA'!$Q:$Q,'Row Index'!K56)="",IF(INDEX('RAW DATA'!$AD:$AD,'Row Index'!K56)="",INDEX('RAW DATA'!$L:$L,'Row Index'!K56),INDEX('RAW DATA'!$AD:$AD,'Row Index'!K56)),INDEX('RAW DATA'!$Q:$Q,'Row Index'!K56)))</f>
        <v>49.3329943429476</v>
      </c>
      <c r="L74" s="17" t="n">
        <f aca="false">IF('Row Index'!L56="","✗",IF(INDEX('RAW DATA'!$Q:$Q,'Row Index'!L56)="",IF(INDEX('RAW DATA'!$AD:$AD,'Row Index'!L56)="",INDEX('RAW DATA'!$L:$L,'Row Index'!L56),INDEX('RAW DATA'!$AD:$AD,'Row Index'!L56)),INDEX('RAW DATA'!$Q:$Q,'Row Index'!L56)))</f>
        <v>48.7126491470682</v>
      </c>
      <c r="M74" s="29" t="n">
        <f aca="false">IF('Row Index'!M56="","✗",IF(INDEX('RAW DATA'!$Q:$Q,'Row Index'!M56)="",IF(INDEX('RAW DATA'!$AD:$AD,'Row Index'!M56)="",INDEX('RAW DATA'!$L:$L,'Row Index'!M56),INDEX('RAW DATA'!$AD:$AD,'Row Index'!M56)),INDEX('RAW DATA'!$Q:$Q,'Row Index'!M56)))</f>
        <v>52.2482793463413</v>
      </c>
      <c r="N74" s="17" t="n">
        <f aca="false">IF('Row Index'!N56="","✗",IF(INDEX('RAW DATA'!$Q:$Q,'Row Index'!N56)="",IF(INDEX('RAW DATA'!$AD:$AD,'Row Index'!N56)="",INDEX('RAW DATA'!$L:$L,'Row Index'!N56),INDEX('RAW DATA'!$AD:$AD,'Row Index'!N56)),INDEX('RAW DATA'!$Q:$Q,'Row Index'!N56)))</f>
        <v>53.4567887860529</v>
      </c>
      <c r="O74" s="17" t="n">
        <f aca="false">IF('Row Index'!O56="","✗",IF(INDEX('RAW DATA'!$Q:$Q,'Row Index'!O56)="",IF(INDEX('RAW DATA'!$AD:$AD,'Row Index'!O56)="",INDEX('RAW DATA'!$L:$L,'Row Index'!O56),INDEX('RAW DATA'!$AD:$AD,'Row Index'!O56)),INDEX('RAW DATA'!$Q:$Q,'Row Index'!O56)))</f>
        <v>54.0833270498912</v>
      </c>
      <c r="P74" s="17" t="n">
        <f aca="false">IF('Row Index'!P56="","✗",IF(INDEX('RAW DATA'!$Q:$Q,'Row Index'!P56)="",IF(INDEX('RAW DATA'!$AD:$AD,'Row Index'!P56)="",INDEX('RAW DATA'!$L:$L,'Row Index'!P56),INDEX('RAW DATA'!$AD:$AD,'Row Index'!P56)),INDEX('RAW DATA'!$Q:$Q,'Row Index'!P56)))</f>
        <v>52.3518377323807</v>
      </c>
      <c r="Q74" s="17" t="n">
        <f aca="false">IF('Row Index'!Q56="","✗",IF(INDEX('RAW DATA'!$Q:$Q,'Row Index'!Q56)="",IF(INDEX('RAW DATA'!$AD:$AD,'Row Index'!Q56)="",INDEX('RAW DATA'!$L:$L,'Row Index'!Q56),INDEX('RAW DATA'!$AD:$AD,'Row Index'!Q56)),INDEX('RAW DATA'!$Q:$Q,'Row Index'!Q56)))</f>
        <v>53.8742167724052</v>
      </c>
      <c r="R74" s="17" t="n">
        <f aca="false">IF('Row Index'!R56="","✗",IF(INDEX('RAW DATA'!$Q:$Q,'Row Index'!R56)="",IF(INDEX('RAW DATA'!$AD:$AD,'Row Index'!R56)="",INDEX('RAW DATA'!$L:$L,'Row Index'!R56),INDEX('RAW DATA'!$AD:$AD,'Row Index'!R56)),INDEX('RAW DATA'!$Q:$Q,'Row Index'!R56)))</f>
        <v>56.7203277174346</v>
      </c>
      <c r="S74" s="17" t="n">
        <f aca="false">IF('Row Index'!S56="","✗",IF(INDEX('RAW DATA'!$Q:$Q,'Row Index'!S56)="",IF(INDEX('RAW DATA'!$AD:$AD,'Row Index'!S56)="",INDEX('RAW DATA'!$L:$L,'Row Index'!S56),INDEX('RAW DATA'!$AD:$AD,'Row Index'!S56)),INDEX('RAW DATA'!$Q:$Q,'Row Index'!S56)))</f>
        <v>55.8126985018861</v>
      </c>
      <c r="T74" s="17" t="n">
        <f aca="false">IF('Row Index'!T56="","✗",IF(INDEX('RAW DATA'!$Q:$Q,'Row Index'!T56)="",IF(INDEX('RAW DATA'!$AD:$AD,'Row Index'!T56)="",INDEX('RAW DATA'!$L:$L,'Row Index'!T56),INDEX('RAW DATA'!$AD:$AD,'Row Index'!T56)),INDEX('RAW DATA'!$Q:$Q,'Row Index'!T56)))</f>
        <v>55.4687157624646</v>
      </c>
      <c r="U74" s="26" t="str">
        <f aca="false">IF('Row Index'!U56="","✗",IF(INDEX('RAW DATA'!$Q:$Q,'Row Index'!U56)="",IF(INDEX('RAW DATA'!$AD:$AD,'Row Index'!U56)="",INDEX('RAW DATA'!$L:$L,'Row Index'!U56),INDEX('RAW DATA'!$AD:$AD,'Row Index'!U56)),INDEX('RAW DATA'!$Q:$Q,'Row Index'!U56)))</f>
        <v>✗</v>
      </c>
      <c r="V74" s="17" t="n">
        <f aca="false">IF('Row Index'!V56="","✗",IF(INDEX('RAW DATA'!$Q:$Q,'Row Index'!V56)="",IF(INDEX('RAW DATA'!$AD:$AD,'Row Index'!V56)="",INDEX('RAW DATA'!$L:$L,'Row Index'!V56),INDEX('RAW DATA'!$AD:$AD,'Row Index'!V56)),INDEX('RAW DATA'!$Q:$Q,'Row Index'!V56)))</f>
        <v>59.7509908910817</v>
      </c>
      <c r="W74" s="17" t="n">
        <f aca="false">IF('Row Index'!W56="","✗",IF(INDEX('RAW DATA'!$Q:$Q,'Row Index'!W56)="",IF(INDEX('RAW DATA'!$AD:$AD,'Row Index'!W56)="",INDEX('RAW DATA'!$L:$L,'Row Index'!W56),INDEX('RAW DATA'!$AD:$AD,'Row Index'!W56)),INDEX('RAW DATA'!$Q:$Q,'Row Index'!W56)))</f>
        <v>60.4490531035951</v>
      </c>
      <c r="X74" s="17" t="n">
        <f aca="false">IF('Row Index'!X56="","✗",IF(INDEX('RAW DATA'!$Q:$Q,'Row Index'!X56)="",IF(INDEX('RAW DATA'!$AD:$AD,'Row Index'!X56)="",INDEX('RAW DATA'!$L:$L,'Row Index'!X56),INDEX('RAW DATA'!$AD:$AD,'Row Index'!X56)),INDEX('RAW DATA'!$Q:$Q,'Row Index'!X56)))</f>
        <v>61.0493440546702</v>
      </c>
      <c r="Y74" s="17" t="n">
        <f aca="false">IF('Row Index'!Y56="","✗",IF(INDEX('RAW DATA'!$Q:$Q,'Row Index'!Y56)="",IF(INDEX('RAW DATA'!$AD:$AD,'Row Index'!Y56)="",INDEX('RAW DATA'!$L:$L,'Row Index'!Y56),INDEX('RAW DATA'!$AD:$AD,'Row Index'!Y56)),INDEX('RAW DATA'!$Q:$Q,'Row Index'!Y56)))</f>
        <v>61.8262906214907</v>
      </c>
      <c r="Z74" s="18" t="n">
        <f aca="false">IF('Row Index'!Z56="","✗",IF(INDEX('RAW DATA'!$Q:$Q,'Row Index'!Z56)="",IF(INDEX('RAW DATA'!$AD:$AD,'Row Index'!Z56)="",INDEX('RAW DATA'!$L:$L,'Row Index'!Z56),INDEX('RAW DATA'!$AD:$AD,'Row Index'!Z56)),INDEX('RAW DATA'!$Q:$Q,'Row Index'!Z56)))</f>
        <v>61.8240951503449</v>
      </c>
      <c r="AA74" s="19" t="str">
        <f aca="false">IF('Row Index'!AA56="","⏳",IF(INDEX('RAW DATA'!$Q:$Q,'Row Index'!AA56)="",IF(INDEX('RAW DATA'!$AD:$AD,'Row Index'!AA56)="",INDEX('RAW DATA'!$L:$L,'Row Index'!AA56),INDEX('RAW DATA'!$AD:$AD,'Row Index'!AA56)),INDEX('RAW DATA'!$Q:$Q,'Row Index'!AA56)))</f>
        <v>⏳</v>
      </c>
      <c r="AB74" s="17" t="n">
        <f aca="false">IF('Row Index'!AB56="","✗",IF(INDEX('RAW DATA'!$Q:$Q,'Row Index'!AB56)="",IF(INDEX('RAW DATA'!$AD:$AD,'Row Index'!AB56)="",INDEX('RAW DATA'!$L:$L,'Row Index'!AB56),INDEX('RAW DATA'!$AD:$AD,'Row Index'!AB56)),INDEX('RAW DATA'!$Q:$Q,'Row Index'!AB56)))</f>
        <v>63.9428175258637</v>
      </c>
      <c r="AC74" s="36" t="str">
        <f aca="false">IF('Row Index'!AC56="","✗",IF(INDEX('RAW DATA'!$Q:$Q,'Row Index'!AC56)="",IF(INDEX('RAW DATA'!$AD:$AD,'Row Index'!AC56)="",INDEX('RAW DATA'!$L:$L,'Row Index'!AC56),INDEX('RAW DATA'!$AD:$AD,'Row Index'!AC56)),INDEX('RAW DATA'!$Q:$Q,'Row Index'!AC56)))</f>
        <v>◐⌧</v>
      </c>
      <c r="AD74" s="17" t="n">
        <f aca="false">IF('Row Index'!AD56="","✗",IF(INDEX('RAW DATA'!$Q:$Q,'Row Index'!AD56)="",IF(INDEX('RAW DATA'!$AD:$AD,'Row Index'!AD56)="",INDEX('RAW DATA'!$L:$L,'Row Index'!AD56),INDEX('RAW DATA'!$AD:$AD,'Row Index'!AD56)),INDEX('RAW DATA'!$Q:$Q,'Row Index'!AD56)))</f>
        <v>64.4723724141919</v>
      </c>
      <c r="AE74" s="17" t="n">
        <f aca="false">IF('Row Index'!AE56="","✗",IF(INDEX('RAW DATA'!$Q:$Q,'Row Index'!AE56)="",IF(INDEX('RAW DATA'!$AD:$AD,'Row Index'!AE56)="",INDEX('RAW DATA'!$L:$L,'Row Index'!AE56),INDEX('RAW DATA'!$AD:$AD,'Row Index'!AE56)),INDEX('RAW DATA'!$Q:$Q,'Row Index'!AE56)))</f>
        <v>65.6741603766665</v>
      </c>
      <c r="AF74" s="29" t="n">
        <f aca="false">IF('Row Index'!AF56="","✗",IF(INDEX('RAW DATA'!$Q:$Q,'Row Index'!AF56)="",IF(INDEX('RAW DATA'!$AD:$AD,'Row Index'!AF56)="",INDEX('RAW DATA'!$L:$L,'Row Index'!AF56),INDEX('RAW DATA'!$AD:$AD,'Row Index'!AF56)),INDEX('RAW DATA'!$Q:$Q,'Row Index'!AF56)))</f>
        <v>67.41412350214</v>
      </c>
      <c r="AG74" s="17" t="n">
        <f aca="false">IF('Row Index'!AG56="","✗",IF(INDEX('RAW DATA'!$Q:$Q,'Row Index'!AG56)="",IF(INDEX('RAW DATA'!$AD:$AD,'Row Index'!AG56)="",INDEX('RAW DATA'!$L:$L,'Row Index'!AG56),INDEX('RAW DATA'!$AD:$AD,'Row Index'!AG56)),INDEX('RAW DATA'!$Q:$Q,'Row Index'!AG56)))</f>
        <v>69.4967828364986</v>
      </c>
      <c r="AH74" s="17" t="n">
        <f aca="false">IF('Row Index'!AH56="","✗",IF(INDEX('RAW DATA'!$Q:$Q,'Row Index'!AH56)="",IF(INDEX('RAW DATA'!$AD:$AD,'Row Index'!AH56)="",INDEX('RAW DATA'!$L:$L,'Row Index'!AH56),INDEX('RAW DATA'!$AD:$AD,'Row Index'!AH56)),INDEX('RAW DATA'!$Q:$Q,'Row Index'!AH56)))</f>
        <v>67.9708059236373</v>
      </c>
      <c r="AI74" s="17" t="n">
        <f aca="false">IF('Row Index'!AI56="","✗",IF(INDEX('RAW DATA'!$Q:$Q,'Row Index'!AI56)="",IF(INDEX('RAW DATA'!$AD:$AD,'Row Index'!AI56)="",INDEX('RAW DATA'!$L:$L,'Row Index'!AI56),INDEX('RAW DATA'!$AD:$AD,'Row Index'!AI56)),INDEX('RAW DATA'!$Q:$Q,'Row Index'!AI56)))</f>
        <v>70.8600100281871</v>
      </c>
      <c r="AJ74" s="29" t="n">
        <f aca="false">IF('Row Index'!AJ56="","✗",IF(INDEX('RAW DATA'!$Q:$Q,'Row Index'!AJ56)="",IF(INDEX('RAW DATA'!$AD:$AD,'Row Index'!AJ56)="",INDEX('RAW DATA'!$L:$L,'Row Index'!AJ56),INDEX('RAW DATA'!$AD:$AD,'Row Index'!AJ56)),INDEX('RAW DATA'!$Q:$Q,'Row Index'!AJ56)))</f>
        <v>69.3592925003557</v>
      </c>
      <c r="AK74" s="17" t="n">
        <f aca="false">IF('Row Index'!AK56="","✗",IF(INDEX('RAW DATA'!$Q:$Q,'Row Index'!AK56)="",IF(INDEX('RAW DATA'!$AD:$AD,'Row Index'!AK56)="",INDEX('RAW DATA'!$L:$L,'Row Index'!AK56),INDEX('RAW DATA'!$AD:$AD,'Row Index'!AK56)),INDEX('RAW DATA'!$Q:$Q,'Row Index'!AK56)))</f>
        <v>68.854862289475</v>
      </c>
      <c r="AL74" s="76" t="str">
        <f aca="false">IF('Row Index'!AL56="","–",IF(INDEX('RAW DATA'!$Q:$Q,'Row Index'!AL56)="",IF(INDEX('RAW DATA'!$AD:$AD,'Row Index'!AL56)="",INDEX('RAW DATA'!$L:$L,'Row Index'!AL56),INDEX('RAW DATA'!$AD:$AD,'Row Index'!AL56)),INDEX('RAW DATA'!$Q:$Q,'Row Index'!AL56)))</f>
        <v>–</v>
      </c>
      <c r="AM74" s="76" t="str">
        <f aca="false">IF('Row Index'!AM56="","–",IF(INDEX('RAW DATA'!$Q:$Q,'Row Index'!AM56)="",IF(INDEX('RAW DATA'!$AD:$AD,'Row Index'!AM56)="",INDEX('RAW DATA'!$L:$L,'Row Index'!AM56),INDEX('RAW DATA'!$AD:$AD,'Row Index'!AM56)),INDEX('RAW DATA'!$Q:$Q,'Row Index'!AM56)))</f>
        <v>–</v>
      </c>
      <c r="AN74" s="76" t="str">
        <f aca="false">IF('Row Index'!AN56="","–",IF(INDEX('RAW DATA'!$Q:$Q,'Row Index'!AN56)="",IF(INDEX('RAW DATA'!$AD:$AD,'Row Index'!AN56)="",INDEX('RAW DATA'!$L:$L,'Row Index'!AN56),INDEX('RAW DATA'!$AD:$AD,'Row Index'!AN56)),INDEX('RAW DATA'!$Q:$Q,'Row Index'!AN56)))</f>
        <v>–</v>
      </c>
      <c r="AO74" s="76" t="str">
        <f aca="false">IF('Row Index'!AO56="","–",IF(INDEX('RAW DATA'!$Q:$Q,'Row Index'!AO56)="",IF(INDEX('RAW DATA'!$AD:$AD,'Row Index'!AO56)="",INDEX('RAW DATA'!$L:$L,'Row Index'!AO56),INDEX('RAW DATA'!$AD:$AD,'Row Index'!AO56)),INDEX('RAW DATA'!$Q:$Q,'Row Index'!AO56)))</f>
        <v>–</v>
      </c>
      <c r="AP74" s="76" t="str">
        <f aca="false">IF('Row Index'!AP56="","–",IF(INDEX('RAW DATA'!$Q:$Q,'Row Index'!AP56)="",IF(INDEX('RAW DATA'!$AD:$AD,'Row Index'!AP56)="",INDEX('RAW DATA'!$L:$L,'Row Index'!AP56),INDEX('RAW DATA'!$AD:$AD,'Row Index'!AP56)),INDEX('RAW DATA'!$Q:$Q,'Row Index'!AP56)))</f>
        <v>–</v>
      </c>
      <c r="AQ74" s="76" t="str">
        <f aca="false">IF('Row Index'!AQ56="","–",IF(INDEX('RAW DATA'!$Q:$Q,'Row Index'!AQ56)="",IF(INDEX('RAW DATA'!$AD:$AD,'Row Index'!AQ56)="",INDEX('RAW DATA'!$L:$L,'Row Index'!AQ56),INDEX('RAW DATA'!$AD:$AD,'Row Index'!AQ56)),INDEX('RAW DATA'!$Q:$Q,'Row Index'!AQ56)))</f>
        <v>–</v>
      </c>
    </row>
    <row r="75" customFormat="false" ht="15" hidden="false" customHeight="false" outlineLevel="0" collapsed="false">
      <c r="A75" s="32" t="s">
        <v>329</v>
      </c>
      <c r="B75" s="33" t="s">
        <v>5657</v>
      </c>
      <c r="C75" s="17" t="n">
        <f aca="false">IF('Row Index'!C57="","✗",IF(INDEX('RAW DATA'!$Q:$Q,'Row Index'!C57)="",IF(INDEX('RAW DATA'!$AD:$AD,'Row Index'!C57)="",INDEX('RAW DATA'!$L:$L,'Row Index'!C57),INDEX('RAW DATA'!$AD:$AD,'Row Index'!C57)),INDEX('RAW DATA'!$Q:$Q,'Row Index'!C57)))</f>
        <v>40.6777404797941</v>
      </c>
      <c r="D75" s="17" t="n">
        <f aca="false">IF('Row Index'!D57="","✗",IF(INDEX('RAW DATA'!$Q:$Q,'Row Index'!D57)="",IF(INDEX('RAW DATA'!$AD:$AD,'Row Index'!D57)="",INDEX('RAW DATA'!$L:$L,'Row Index'!D57),INDEX('RAW DATA'!$AD:$AD,'Row Index'!D57)),INDEX('RAW DATA'!$Q:$Q,'Row Index'!D57)))</f>
        <v>38.7548554028813</v>
      </c>
      <c r="E75" s="17" t="n">
        <f aca="false">IF('Row Index'!E57="","✗",IF(INDEX('RAW DATA'!$Q:$Q,'Row Index'!E57)="",IF(INDEX('RAW DATA'!$AD:$AD,'Row Index'!E57)="",INDEX('RAW DATA'!$L:$L,'Row Index'!E57),INDEX('RAW DATA'!$AD:$AD,'Row Index'!E57)),INDEX('RAW DATA'!$Q:$Q,'Row Index'!E57)))</f>
        <v>41.6503711128899</v>
      </c>
      <c r="F75" s="29" t="n">
        <f aca="false">IF('Row Index'!F57="","✗",IF(INDEX('RAW DATA'!$Q:$Q,'Row Index'!F57)="",IF(INDEX('RAW DATA'!$AD:$AD,'Row Index'!F57)="",INDEX('RAW DATA'!$L:$L,'Row Index'!F57),INDEX('RAW DATA'!$AD:$AD,'Row Index'!F57)),INDEX('RAW DATA'!$Q:$Q,'Row Index'!F57)))</f>
        <v>43.0653723050239</v>
      </c>
      <c r="G75" s="17" t="n">
        <f aca="false">IF('Row Index'!G57="","✗",IF(INDEX('RAW DATA'!$Q:$Q,'Row Index'!G57)="",IF(INDEX('RAW DATA'!$AD:$AD,'Row Index'!G57)="",INDEX('RAW DATA'!$L:$L,'Row Index'!G57),INDEX('RAW DATA'!$AD:$AD,'Row Index'!G57)),INDEX('RAW DATA'!$Q:$Q,'Row Index'!G57)))</f>
        <v>43.714056169483</v>
      </c>
      <c r="H75" s="29" t="n">
        <f aca="false">IF('Row Index'!H57="","✗",IF(INDEX('RAW DATA'!$Q:$Q,'Row Index'!H57)="",IF(INDEX('RAW DATA'!$AD:$AD,'Row Index'!H57)="",INDEX('RAW DATA'!$L:$L,'Row Index'!H57),INDEX('RAW DATA'!$AD:$AD,'Row Index'!H57)),INDEX('RAW DATA'!$Q:$Q,'Row Index'!H57)))</f>
        <v>40.776946987624</v>
      </c>
      <c r="I75" s="26" t="str">
        <f aca="false">IF('Row Index'!I57="","✗",IF(INDEX('RAW DATA'!$Q:$Q,'Row Index'!I57)="",IF(INDEX('RAW DATA'!$AD:$AD,'Row Index'!I57)="",INDEX('RAW DATA'!$L:$L,'Row Index'!I57),INDEX('RAW DATA'!$AD:$AD,'Row Index'!I57)),INDEX('RAW DATA'!$Q:$Q,'Row Index'!I57)))</f>
        <v>✗</v>
      </c>
      <c r="J75" s="17" t="n">
        <f aca="false">IF('Row Index'!J57="","✗",IF(INDEX('RAW DATA'!$Q:$Q,'Row Index'!J57)="",IF(INDEX('RAW DATA'!$AD:$AD,'Row Index'!J57)="",INDEX('RAW DATA'!$L:$L,'Row Index'!J57),INDEX('RAW DATA'!$AD:$AD,'Row Index'!J57)),INDEX('RAW DATA'!$Q:$Q,'Row Index'!J57)))</f>
        <v>48.3364866013223</v>
      </c>
      <c r="K75" s="17" t="n">
        <f aca="false">IF('Row Index'!K57="","✗",IF(INDEX('RAW DATA'!$Q:$Q,'Row Index'!K57)="",IF(INDEX('RAW DATA'!$AD:$AD,'Row Index'!K57)="",INDEX('RAW DATA'!$L:$L,'Row Index'!K57),INDEX('RAW DATA'!$AD:$AD,'Row Index'!K57)),INDEX('RAW DATA'!$Q:$Q,'Row Index'!K57)))</f>
        <v>46.1719836850631</v>
      </c>
      <c r="L75" s="17" t="n">
        <f aca="false">IF('Row Index'!L57="","✗",IF(INDEX('RAW DATA'!$Q:$Q,'Row Index'!L57)="",IF(INDEX('RAW DATA'!$AD:$AD,'Row Index'!L57)="",INDEX('RAW DATA'!$L:$L,'Row Index'!L57),INDEX('RAW DATA'!$AD:$AD,'Row Index'!L57)),INDEX('RAW DATA'!$Q:$Q,'Row Index'!L57)))</f>
        <v>46.8003739817226</v>
      </c>
      <c r="M75" s="17" t="n">
        <f aca="false">IF('Row Index'!M57="","✗",IF(INDEX('RAW DATA'!$Q:$Q,'Row Index'!M57)="",IF(INDEX('RAW DATA'!$AD:$AD,'Row Index'!M57)="",INDEX('RAW DATA'!$L:$L,'Row Index'!M57),INDEX('RAW DATA'!$AD:$AD,'Row Index'!M57)),INDEX('RAW DATA'!$Q:$Q,'Row Index'!M57)))</f>
        <v>49.5023587916886</v>
      </c>
      <c r="N75" s="17" t="n">
        <f aca="false">IF('Row Index'!N57="","✗",IF(INDEX('RAW DATA'!$Q:$Q,'Row Index'!N57)="",IF(INDEX('RAW DATA'!$AD:$AD,'Row Index'!N57)="",INDEX('RAW DATA'!$L:$L,'Row Index'!N57),INDEX('RAW DATA'!$AD:$AD,'Row Index'!N57)),INDEX('RAW DATA'!$Q:$Q,'Row Index'!N57)))</f>
        <v>48.1045764075385</v>
      </c>
      <c r="O75" s="26" t="str">
        <f aca="false">IF('Row Index'!O57="","✗",IF(INDEX('RAW DATA'!$Q:$Q,'Row Index'!O57)="",IF(INDEX('RAW DATA'!$AD:$AD,'Row Index'!O57)="",INDEX('RAW DATA'!$L:$L,'Row Index'!O57),INDEX('RAW DATA'!$AD:$AD,'Row Index'!O57)),INDEX('RAW DATA'!$Q:$Q,'Row Index'!O57)))</f>
        <v>✗⇲</v>
      </c>
      <c r="P75" s="17" t="n">
        <f aca="false">IF('Row Index'!P57="","✗",IF(INDEX('RAW DATA'!$Q:$Q,'Row Index'!P57)="",IF(INDEX('RAW DATA'!$AD:$AD,'Row Index'!P57)="",INDEX('RAW DATA'!$L:$L,'Row Index'!P57),INDEX('RAW DATA'!$AD:$AD,'Row Index'!P57)),INDEX('RAW DATA'!$Q:$Q,'Row Index'!P57)))</f>
        <v>50.461689100353</v>
      </c>
      <c r="Q75" s="26" t="str">
        <f aca="false">IF('Row Index'!Q57="","✗",IF(INDEX('RAW DATA'!$Q:$Q,'Row Index'!Q57)="",IF(INDEX('RAW DATA'!$AD:$AD,'Row Index'!Q57)="",INDEX('RAW DATA'!$L:$L,'Row Index'!Q57),INDEX('RAW DATA'!$AD:$AD,'Row Index'!Q57)),INDEX('RAW DATA'!$Q:$Q,'Row Index'!Q57)))</f>
        <v>✗⇲</v>
      </c>
      <c r="R75" s="17" t="n">
        <f aca="false">IF('Row Index'!R57="","✗",IF(INDEX('RAW DATA'!$Q:$Q,'Row Index'!R57)="",IF(INDEX('RAW DATA'!$AD:$AD,'Row Index'!R57)="",INDEX('RAW DATA'!$L:$L,'Row Index'!R57),INDEX('RAW DATA'!$AD:$AD,'Row Index'!R57)),INDEX('RAW DATA'!$Q:$Q,'Row Index'!R57)))</f>
        <v>53.7002090151348</v>
      </c>
      <c r="S75" s="17" t="n">
        <f aca="false">IF('Row Index'!S57="","✗",IF(INDEX('RAW DATA'!$Q:$Q,'Row Index'!S57)="",IF(INDEX('RAW DATA'!$AD:$AD,'Row Index'!S57)="",INDEX('RAW DATA'!$L:$L,'Row Index'!S57),INDEX('RAW DATA'!$AD:$AD,'Row Index'!S57)),INDEX('RAW DATA'!$Q:$Q,'Row Index'!S57)))</f>
        <v>52.3724286029689</v>
      </c>
      <c r="T75" s="17" t="n">
        <f aca="false">IF('Row Index'!T57="","✗",IF(INDEX('RAW DATA'!$Q:$Q,'Row Index'!T57)="",IF(INDEX('RAW DATA'!$AD:$AD,'Row Index'!T57)="",INDEX('RAW DATA'!$L:$L,'Row Index'!T57),INDEX('RAW DATA'!$AD:$AD,'Row Index'!T57)),INDEX('RAW DATA'!$Q:$Q,'Row Index'!T57)))</f>
        <v>53.8693667296337</v>
      </c>
      <c r="U75" s="17" t="n">
        <f aca="false">IF('Row Index'!U57="","✗",IF(INDEX('RAW DATA'!$Q:$Q,'Row Index'!U57)="",IF(INDEX('RAW DATA'!$AD:$AD,'Row Index'!U57)="",INDEX('RAW DATA'!$L:$L,'Row Index'!U57),INDEX('RAW DATA'!$AD:$AD,'Row Index'!U57)),INDEX('RAW DATA'!$Q:$Q,'Row Index'!U57)))</f>
        <v>55.3511823515302</v>
      </c>
      <c r="V75" s="29" t="n">
        <f aca="false">IF('Row Index'!V57="","✗",IF(INDEX('RAW DATA'!$Q:$Q,'Row Index'!V57)="",IF(INDEX('RAW DATA'!$AD:$AD,'Row Index'!V57)="",INDEX('RAW DATA'!$L:$L,'Row Index'!V57),INDEX('RAW DATA'!$AD:$AD,'Row Index'!V57)),INDEX('RAW DATA'!$Q:$Q,'Row Index'!V57)))</f>
        <v>57.3442618073753</v>
      </c>
      <c r="W75" s="17" t="n">
        <f aca="false">IF('Row Index'!W57="","✗",IF(INDEX('RAW DATA'!$Q:$Q,'Row Index'!W57)="",IF(INDEX('RAW DATA'!$AD:$AD,'Row Index'!W57)="",INDEX('RAW DATA'!$L:$L,'Row Index'!W57),INDEX('RAW DATA'!$AD:$AD,'Row Index'!W57)),INDEX('RAW DATA'!$Q:$Q,'Row Index'!W57)))</f>
        <v>58.5626682980618</v>
      </c>
      <c r="X75" s="17" t="n">
        <f aca="false">IF('Row Index'!X57="","✗",IF(INDEX('RAW DATA'!$Q:$Q,'Row Index'!X57)="",IF(INDEX('RAW DATA'!$AD:$AD,'Row Index'!X57)="",INDEX('RAW DATA'!$L:$L,'Row Index'!X57),INDEX('RAW DATA'!$AD:$AD,'Row Index'!X57)),INDEX('RAW DATA'!$Q:$Q,'Row Index'!X57)))</f>
        <v>61.9577292734092</v>
      </c>
      <c r="Y75" s="17" t="n">
        <f aca="false">IF('Row Index'!Y57="","✗",IF(INDEX('RAW DATA'!$Q:$Q,'Row Index'!Y57)="",IF(INDEX('RAW DATA'!$AD:$AD,'Row Index'!Y57)="",INDEX('RAW DATA'!$L:$L,'Row Index'!Y57),INDEX('RAW DATA'!$AD:$AD,'Row Index'!Y57)),INDEX('RAW DATA'!$Q:$Q,'Row Index'!Y57)))</f>
        <v>59.3624921461583</v>
      </c>
      <c r="Z75" s="18" t="n">
        <f aca="false">IF('Row Index'!Z57="","✗",IF(INDEX('RAW DATA'!$Q:$Q,'Row Index'!Z57)="",IF(INDEX('RAW DATA'!$AD:$AD,'Row Index'!Z57)="",INDEX('RAW DATA'!$L:$L,'Row Index'!Z57),INDEX('RAW DATA'!$AD:$AD,'Row Index'!Z57)),INDEX('RAW DATA'!$Q:$Q,'Row Index'!Z57)))</f>
        <v>60.572062168465</v>
      </c>
      <c r="AA75" s="19" t="str">
        <f aca="false">IF('Row Index'!AA57="","⏳",IF(INDEX('RAW DATA'!$Q:$Q,'Row Index'!AA57)="",IF(INDEX('RAW DATA'!$AD:$AD,'Row Index'!AA57)="",INDEX('RAW DATA'!$L:$L,'Row Index'!AA57),INDEX('RAW DATA'!$AD:$AD,'Row Index'!AA57)),INDEX('RAW DATA'!$Q:$Q,'Row Index'!AA57)))</f>
        <v>⏳</v>
      </c>
      <c r="AB75" s="17" t="n">
        <f aca="false">IF('Row Index'!AB57="","✗",IF(INDEX('RAW DATA'!$Q:$Q,'Row Index'!AB57)="",IF(INDEX('RAW DATA'!$AD:$AD,'Row Index'!AB57)="",INDEX('RAW DATA'!$L:$L,'Row Index'!AB57),INDEX('RAW DATA'!$AD:$AD,'Row Index'!AB57)),INDEX('RAW DATA'!$Q:$Q,'Row Index'!AB57)))</f>
        <v>61.8892866989288</v>
      </c>
      <c r="AC75" s="17" t="n">
        <f aca="false">IF('Row Index'!AC57="","✗",IF(INDEX('RAW DATA'!$Q:$Q,'Row Index'!AC57)="",IF(INDEX('RAW DATA'!$AD:$AD,'Row Index'!AC57)="",INDEX('RAW DATA'!$L:$L,'Row Index'!AC57),INDEX('RAW DATA'!$AD:$AD,'Row Index'!AC57)),INDEX('RAW DATA'!$Q:$Q,'Row Index'!AC57)))</f>
        <v>64.515795798173</v>
      </c>
      <c r="AD75" s="17" t="n">
        <f aca="false">IF('Row Index'!AD57="","✗",IF(INDEX('RAW DATA'!$Q:$Q,'Row Index'!AD57)="",IF(INDEX('RAW DATA'!$AD:$AD,'Row Index'!AD57)="",INDEX('RAW DATA'!$L:$L,'Row Index'!AD57),INDEX('RAW DATA'!$AD:$AD,'Row Index'!AD57)),INDEX('RAW DATA'!$Q:$Q,'Row Index'!AD57)))</f>
        <v>63.9594760535702</v>
      </c>
      <c r="AE75" s="17" t="n">
        <f aca="false">IF('Row Index'!AE57="","✗",IF(INDEX('RAW DATA'!$Q:$Q,'Row Index'!AE57)="",IF(INDEX('RAW DATA'!$AD:$AD,'Row Index'!AE57)="",INDEX('RAW DATA'!$L:$L,'Row Index'!AE57),INDEX('RAW DATA'!$AD:$AD,'Row Index'!AE57)),INDEX('RAW DATA'!$Q:$Q,'Row Index'!AE57)))</f>
        <v>64.722702486653</v>
      </c>
      <c r="AF75" s="17" t="n">
        <f aca="false">IF('Row Index'!AF57="","✗",IF(INDEX('RAW DATA'!$Q:$Q,'Row Index'!AF57)="",IF(INDEX('RAW DATA'!$AD:$AD,'Row Index'!AF57)="",INDEX('RAW DATA'!$L:$L,'Row Index'!AF57),INDEX('RAW DATA'!$AD:$AD,'Row Index'!AF57)),INDEX('RAW DATA'!$Q:$Q,'Row Index'!AF57)))</f>
        <v>66.0525685439616</v>
      </c>
      <c r="AG75" s="17" t="n">
        <f aca="false">IF('Row Index'!AG57="","✗",IF(INDEX('RAW DATA'!$Q:$Q,'Row Index'!AG57)="",IF(INDEX('RAW DATA'!$AD:$AD,'Row Index'!AG57)="",INDEX('RAW DATA'!$L:$L,'Row Index'!AG57),INDEX('RAW DATA'!$AD:$AD,'Row Index'!AG57)),INDEX('RAW DATA'!$Q:$Q,'Row Index'!AG57)))</f>
        <v>69.0092883415894</v>
      </c>
      <c r="AH75" s="17" t="n">
        <f aca="false">IF('Row Index'!AH57="","✗",IF(INDEX('RAW DATA'!$Q:$Q,'Row Index'!AH57)="",IF(INDEX('RAW DATA'!$AD:$AD,'Row Index'!AH57)="",INDEX('RAW DATA'!$L:$L,'Row Index'!AH57),INDEX('RAW DATA'!$AD:$AD,'Row Index'!AH57)),INDEX('RAW DATA'!$Q:$Q,'Row Index'!AH57)))</f>
        <v>66.9404679437379</v>
      </c>
      <c r="AI75" s="17" t="n">
        <f aca="false">IF('Row Index'!AI57="","✗",IF(INDEX('RAW DATA'!$Q:$Q,'Row Index'!AI57)="",IF(INDEX('RAW DATA'!$AD:$AD,'Row Index'!AI57)="",INDEX('RAW DATA'!$L:$L,'Row Index'!AI57),INDEX('RAW DATA'!$AD:$AD,'Row Index'!AI57)),INDEX('RAW DATA'!$Q:$Q,'Row Index'!AI57)))</f>
        <v>69.8034986417256</v>
      </c>
      <c r="AJ75" s="17" t="n">
        <f aca="false">IF('Row Index'!AJ57="","✗",IF(INDEX('RAW DATA'!$Q:$Q,'Row Index'!AJ57)="",IF(INDEX('RAW DATA'!$AD:$AD,'Row Index'!AJ57)="",INDEX('RAW DATA'!$L:$L,'Row Index'!AJ57),INDEX('RAW DATA'!$AD:$AD,'Row Index'!AJ57)),INDEX('RAW DATA'!$Q:$Q,'Row Index'!AJ57)))</f>
        <v>70.5722395511742</v>
      </c>
      <c r="AK75" s="17" t="n">
        <f aca="false">IF('Row Index'!AK57="","✗",IF(INDEX('RAW DATA'!$Q:$Q,'Row Index'!AK57)="",IF(INDEX('RAW DATA'!$AD:$AD,'Row Index'!AK57)="",INDEX('RAW DATA'!$L:$L,'Row Index'!AK57),INDEX('RAW DATA'!$AD:$AD,'Row Index'!AK57)),INDEX('RAW DATA'!$Q:$Q,'Row Index'!AK57)))</f>
        <v>69.3944672382012</v>
      </c>
      <c r="AL75" s="76" t="str">
        <f aca="false">IF('Row Index'!AL57="","–",IF(INDEX('RAW DATA'!$Q:$Q,'Row Index'!AL57)="",IF(INDEX('RAW DATA'!$AD:$AD,'Row Index'!AL57)="",INDEX('RAW DATA'!$L:$L,'Row Index'!AL57),INDEX('RAW DATA'!$AD:$AD,'Row Index'!AL57)),INDEX('RAW DATA'!$Q:$Q,'Row Index'!AL57)))</f>
        <v>–</v>
      </c>
      <c r="AM75" s="76" t="str">
        <f aca="false">IF('Row Index'!AM57="","–",IF(INDEX('RAW DATA'!$Q:$Q,'Row Index'!AM57)="",IF(INDEX('RAW DATA'!$AD:$AD,'Row Index'!AM57)="",INDEX('RAW DATA'!$L:$L,'Row Index'!AM57),INDEX('RAW DATA'!$AD:$AD,'Row Index'!AM57)),INDEX('RAW DATA'!$Q:$Q,'Row Index'!AM57)))</f>
        <v>–</v>
      </c>
      <c r="AN75" s="76" t="str">
        <f aca="false">IF('Row Index'!AN57="","–",IF(INDEX('RAW DATA'!$Q:$Q,'Row Index'!AN57)="",IF(INDEX('RAW DATA'!$AD:$AD,'Row Index'!AN57)="",INDEX('RAW DATA'!$L:$L,'Row Index'!AN57),INDEX('RAW DATA'!$AD:$AD,'Row Index'!AN57)),INDEX('RAW DATA'!$Q:$Q,'Row Index'!AN57)))</f>
        <v>–</v>
      </c>
      <c r="AO75" s="76" t="str">
        <f aca="false">IF('Row Index'!AO57="","–",IF(INDEX('RAW DATA'!$Q:$Q,'Row Index'!AO57)="",IF(INDEX('RAW DATA'!$AD:$AD,'Row Index'!AO57)="",INDEX('RAW DATA'!$L:$L,'Row Index'!AO57),INDEX('RAW DATA'!$AD:$AD,'Row Index'!AO57)),INDEX('RAW DATA'!$Q:$Q,'Row Index'!AO57)))</f>
        <v>–</v>
      </c>
      <c r="AP75" s="76" t="str">
        <f aca="false">IF('Row Index'!AP57="","–",IF(INDEX('RAW DATA'!$Q:$Q,'Row Index'!AP57)="",IF(INDEX('RAW DATA'!$AD:$AD,'Row Index'!AP57)="",INDEX('RAW DATA'!$L:$L,'Row Index'!AP57),INDEX('RAW DATA'!$AD:$AD,'Row Index'!AP57)),INDEX('RAW DATA'!$Q:$Q,'Row Index'!AP57)))</f>
        <v>–</v>
      </c>
      <c r="AQ75" s="76" t="str">
        <f aca="false">IF('Row Index'!AQ57="","–",IF(INDEX('RAW DATA'!$Q:$Q,'Row Index'!AQ57)="",IF(INDEX('RAW DATA'!$AD:$AD,'Row Index'!AQ57)="",INDEX('RAW DATA'!$L:$L,'Row Index'!AQ57),INDEX('RAW DATA'!$AD:$AD,'Row Index'!AQ57)),INDEX('RAW DATA'!$Q:$Q,'Row Index'!AQ57)))</f>
        <v>–</v>
      </c>
    </row>
    <row r="76" customFormat="false" ht="15" hidden="false" customHeight="false" outlineLevel="0" collapsed="false">
      <c r="A76" s="32" t="s">
        <v>332</v>
      </c>
      <c r="B76" s="33" t="s">
        <v>5657</v>
      </c>
      <c r="C76" s="17" t="n">
        <f aca="false">IF('Row Index'!C58="","✗",IF(INDEX('RAW DATA'!$Q:$Q,'Row Index'!C58)="",IF(INDEX('RAW DATA'!$AD:$AD,'Row Index'!C58)="",INDEX('RAW DATA'!$L:$L,'Row Index'!C58),INDEX('RAW DATA'!$AD:$AD,'Row Index'!C58)),INDEX('RAW DATA'!$Q:$Q,'Row Index'!C58)))</f>
        <v>42.387605937904</v>
      </c>
      <c r="D76" s="17" t="n">
        <f aca="false">IF('Row Index'!D58="","✗",IF(INDEX('RAW DATA'!$Q:$Q,'Row Index'!D58)="",IF(INDEX('RAW DATA'!$AD:$AD,'Row Index'!D58)="",INDEX('RAW DATA'!$L:$L,'Row Index'!D58),INDEX('RAW DATA'!$AD:$AD,'Row Index'!D58)),INDEX('RAW DATA'!$Q:$Q,'Row Index'!D58)))</f>
        <v>38.1196851789462</v>
      </c>
      <c r="E76" s="17" t="n">
        <f aca="false">IF('Row Index'!E58="","✗",IF(INDEX('RAW DATA'!$Q:$Q,'Row Index'!E58)="",IF(INDEX('RAW DATA'!$AD:$AD,'Row Index'!E58)="",INDEX('RAW DATA'!$L:$L,'Row Index'!E58),INDEX('RAW DATA'!$AD:$AD,'Row Index'!E58)),INDEX('RAW DATA'!$Q:$Q,'Row Index'!E58)))</f>
        <v>40.0849503066754</v>
      </c>
      <c r="F76" s="17" t="n">
        <f aca="false">IF('Row Index'!F58="","✗",IF(INDEX('RAW DATA'!$Q:$Q,'Row Index'!F58)="",IF(INDEX('RAW DATA'!$AD:$AD,'Row Index'!F58)="",INDEX('RAW DATA'!$L:$L,'Row Index'!F58),INDEX('RAW DATA'!$AD:$AD,'Row Index'!F58)),INDEX('RAW DATA'!$Q:$Q,'Row Index'!F58)))</f>
        <v>41.4050358947401</v>
      </c>
      <c r="G76" s="17" t="n">
        <f aca="false">IF('Row Index'!G58="","✗",IF(INDEX('RAW DATA'!$Q:$Q,'Row Index'!G58)="",IF(INDEX('RAW DATA'!$AD:$AD,'Row Index'!G58)="",INDEX('RAW DATA'!$L:$L,'Row Index'!G58),INDEX('RAW DATA'!$AD:$AD,'Row Index'!G58)),INDEX('RAW DATA'!$Q:$Q,'Row Index'!G58)))</f>
        <v>43.636128121234</v>
      </c>
      <c r="H76" s="17" t="n">
        <f aca="false">IF('Row Index'!H58="","✗",IF(INDEX('RAW DATA'!$Q:$Q,'Row Index'!H58)="",IF(INDEX('RAW DATA'!$AD:$AD,'Row Index'!H58)="",INDEX('RAW DATA'!$L:$L,'Row Index'!H58),INDEX('RAW DATA'!$AD:$AD,'Row Index'!H58)),INDEX('RAW DATA'!$Q:$Q,'Row Index'!H58)))</f>
        <v>41.4121959306652</v>
      </c>
      <c r="I76" s="26" t="str">
        <f aca="false">IF('Row Index'!I58="","✗",IF(INDEX('RAW DATA'!$Q:$Q,'Row Index'!I58)="",IF(INDEX('RAW DATA'!$AD:$AD,'Row Index'!I58)="",INDEX('RAW DATA'!$L:$L,'Row Index'!I58),INDEX('RAW DATA'!$AD:$AD,'Row Index'!I58)),INDEX('RAW DATA'!$Q:$Q,'Row Index'!I58)))</f>
        <v>✗</v>
      </c>
      <c r="J76" s="17" t="n">
        <f aca="false">IF('Row Index'!J58="","✗",IF(INDEX('RAW DATA'!$Q:$Q,'Row Index'!J58)="",IF(INDEX('RAW DATA'!$AD:$AD,'Row Index'!J58)="",INDEX('RAW DATA'!$L:$L,'Row Index'!J58),INDEX('RAW DATA'!$AD:$AD,'Row Index'!J58)),INDEX('RAW DATA'!$Q:$Q,'Row Index'!J58)))</f>
        <v>47.1988344385848</v>
      </c>
      <c r="K76" s="36" t="str">
        <f aca="false">IF('Row Index'!K58="","✗",IF(INDEX('RAW DATA'!$Q:$Q,'Row Index'!K58)="",IF(INDEX('RAW DATA'!$AD:$AD,'Row Index'!K58)="",INDEX('RAW DATA'!$L:$L,'Row Index'!K58),INDEX('RAW DATA'!$AD:$AD,'Row Index'!K58)),INDEX('RAW DATA'!$Q:$Q,'Row Index'!K58)))</f>
        <v>◐⌧</v>
      </c>
      <c r="L76" s="36" t="str">
        <f aca="false">IF('Row Index'!L58="","✗",IF(INDEX('RAW DATA'!$Q:$Q,'Row Index'!L58)="",IF(INDEX('RAW DATA'!$AD:$AD,'Row Index'!L58)="",INDEX('RAW DATA'!$L:$L,'Row Index'!L58),INDEX('RAW DATA'!$AD:$AD,'Row Index'!L58)),INDEX('RAW DATA'!$Q:$Q,'Row Index'!L58)))</f>
        <v>◐⇲</v>
      </c>
      <c r="M76" s="17" t="n">
        <f aca="false">IF('Row Index'!M58="","✗",IF(INDEX('RAW DATA'!$Q:$Q,'Row Index'!M58)="",IF(INDEX('RAW DATA'!$AD:$AD,'Row Index'!M58)="",INDEX('RAW DATA'!$L:$L,'Row Index'!M58),INDEX('RAW DATA'!$AD:$AD,'Row Index'!M58)),INDEX('RAW DATA'!$Q:$Q,'Row Index'!M58)))</f>
        <v>48.6569364388533</v>
      </c>
      <c r="N76" s="17" t="n">
        <f aca="false">IF('Row Index'!N58="","✗",IF(INDEX('RAW DATA'!$Q:$Q,'Row Index'!N58)="",IF(INDEX('RAW DATA'!$AD:$AD,'Row Index'!N58)="",INDEX('RAW DATA'!$L:$L,'Row Index'!N58),INDEX('RAW DATA'!$AD:$AD,'Row Index'!N58)),INDEX('RAW DATA'!$Q:$Q,'Row Index'!N58)))</f>
        <v>48.5297642788749</v>
      </c>
      <c r="O76" s="17" t="n">
        <f aca="false">IF('Row Index'!O58="","✗",IF(INDEX('RAW DATA'!$Q:$Q,'Row Index'!O58)="",IF(INDEX('RAW DATA'!$AD:$AD,'Row Index'!O58)="",INDEX('RAW DATA'!$L:$L,'Row Index'!O58),INDEX('RAW DATA'!$AD:$AD,'Row Index'!O58)),INDEX('RAW DATA'!$Q:$Q,'Row Index'!O58)))</f>
        <v>48.1579348870885</v>
      </c>
      <c r="P76" s="17" t="n">
        <f aca="false">IF('Row Index'!P58="","✗",IF(INDEX('RAW DATA'!$Q:$Q,'Row Index'!P58)="",IF(INDEX('RAW DATA'!$AD:$AD,'Row Index'!P58)="",INDEX('RAW DATA'!$L:$L,'Row Index'!P58),INDEX('RAW DATA'!$AD:$AD,'Row Index'!P58)),INDEX('RAW DATA'!$Q:$Q,'Row Index'!P58)))</f>
        <v>50.8580910723137</v>
      </c>
      <c r="Q76" s="17" t="n">
        <f aca="false">IF('Row Index'!Q58="","✗",IF(INDEX('RAW DATA'!$Q:$Q,'Row Index'!Q58)="",IF(INDEX('RAW DATA'!$AD:$AD,'Row Index'!Q58)="",INDEX('RAW DATA'!$L:$L,'Row Index'!Q58),INDEX('RAW DATA'!$AD:$AD,'Row Index'!Q58)),INDEX('RAW DATA'!$Q:$Q,'Row Index'!Q58)))</f>
        <v>51.2369410093199</v>
      </c>
      <c r="R76" s="17" t="n">
        <f aca="false">IF('Row Index'!R58="","✗",IF(INDEX('RAW DATA'!$Q:$Q,'Row Index'!R58)="",IF(INDEX('RAW DATA'!$AD:$AD,'Row Index'!R58)="",INDEX('RAW DATA'!$L:$L,'Row Index'!R58),INDEX('RAW DATA'!$AD:$AD,'Row Index'!R58)),INDEX('RAW DATA'!$Q:$Q,'Row Index'!R58)))</f>
        <v>52.7178483380342</v>
      </c>
      <c r="S76" s="17" t="n">
        <f aca="false">IF('Row Index'!S58="","✗",IF(INDEX('RAW DATA'!$Q:$Q,'Row Index'!S58)="",IF(INDEX('RAW DATA'!$AD:$AD,'Row Index'!S58)="",INDEX('RAW DATA'!$L:$L,'Row Index'!S58),INDEX('RAW DATA'!$AD:$AD,'Row Index'!S58)),INDEX('RAW DATA'!$Q:$Q,'Row Index'!S58)))</f>
        <v>52.4948033322012</v>
      </c>
      <c r="T76" s="17" t="n">
        <f aca="false">IF('Row Index'!T58="","✗",IF(INDEX('RAW DATA'!$Q:$Q,'Row Index'!T58)="",IF(INDEX('RAW DATA'!$AD:$AD,'Row Index'!T58)="",INDEX('RAW DATA'!$L:$L,'Row Index'!T58),INDEX('RAW DATA'!$AD:$AD,'Row Index'!T58)),INDEX('RAW DATA'!$Q:$Q,'Row Index'!T58)))</f>
        <v>53.2525153156112</v>
      </c>
      <c r="U76" s="17" t="n">
        <f aca="false">IF('Row Index'!U58="","✗",IF(INDEX('RAW DATA'!$Q:$Q,'Row Index'!U58)="",IF(INDEX('RAW DATA'!$AD:$AD,'Row Index'!U58)="",INDEX('RAW DATA'!$L:$L,'Row Index'!U58),INDEX('RAW DATA'!$AD:$AD,'Row Index'!U58)),INDEX('RAW DATA'!$Q:$Q,'Row Index'!U58)))</f>
        <v>55.4820013518645</v>
      </c>
      <c r="V76" s="29" t="n">
        <f aca="false">IF('Row Index'!V58="","✗",IF(INDEX('RAW DATA'!$Q:$Q,'Row Index'!V58)="",IF(INDEX('RAW DATA'!$AD:$AD,'Row Index'!V58)="",INDEX('RAW DATA'!$L:$L,'Row Index'!V58),INDEX('RAW DATA'!$AD:$AD,'Row Index'!V58)),INDEX('RAW DATA'!$Q:$Q,'Row Index'!V58)))</f>
        <v>55.7724884658563</v>
      </c>
      <c r="W76" s="17" t="n">
        <f aca="false">IF('Row Index'!W58="","✗",IF(INDEX('RAW DATA'!$Q:$Q,'Row Index'!W58)="",IF(INDEX('RAW DATA'!$AD:$AD,'Row Index'!W58)="",INDEX('RAW DATA'!$L:$L,'Row Index'!W58),INDEX('RAW DATA'!$AD:$AD,'Row Index'!W58)),INDEX('RAW DATA'!$Q:$Q,'Row Index'!W58)))</f>
        <v>57.8098381746267</v>
      </c>
      <c r="X76" s="17" t="n">
        <f aca="false">IF('Row Index'!X58="","✗",IF(INDEX('RAW DATA'!$Q:$Q,'Row Index'!X58)="",IF(INDEX('RAW DATA'!$AD:$AD,'Row Index'!X58)="",INDEX('RAW DATA'!$L:$L,'Row Index'!X58),INDEX('RAW DATA'!$AD:$AD,'Row Index'!X58)),INDEX('RAW DATA'!$Q:$Q,'Row Index'!X58)))</f>
        <v>59.251983007504</v>
      </c>
      <c r="Y76" s="17" t="n">
        <f aca="false">IF('Row Index'!Y58="","✗",IF(INDEX('RAW DATA'!$Q:$Q,'Row Index'!Y58)="",IF(INDEX('RAW DATA'!$AD:$AD,'Row Index'!Y58)="",INDEX('RAW DATA'!$L:$L,'Row Index'!Y58),INDEX('RAW DATA'!$AD:$AD,'Row Index'!Y58)),INDEX('RAW DATA'!$Q:$Q,'Row Index'!Y58)))</f>
        <v>58.07570345187</v>
      </c>
      <c r="Z76" s="18" t="n">
        <f aca="false">IF('Row Index'!Z58="","✗",IF(INDEX('RAW DATA'!$Q:$Q,'Row Index'!Z58)="",IF(INDEX('RAW DATA'!$AD:$AD,'Row Index'!Z58)="",INDEX('RAW DATA'!$L:$L,'Row Index'!Z58),INDEX('RAW DATA'!$AD:$AD,'Row Index'!Z58)),INDEX('RAW DATA'!$Q:$Q,'Row Index'!Z58)))</f>
        <v>59.6045232891605</v>
      </c>
      <c r="AA76" s="19" t="str">
        <f aca="false">IF('Row Index'!AA58="","⏳",IF(INDEX('RAW DATA'!$Q:$Q,'Row Index'!AA58)="",IF(INDEX('RAW DATA'!$AD:$AD,'Row Index'!AA58)="",INDEX('RAW DATA'!$L:$L,'Row Index'!AA58),INDEX('RAW DATA'!$AD:$AD,'Row Index'!AA58)),INDEX('RAW DATA'!$Q:$Q,'Row Index'!AA58)))</f>
        <v>⏳</v>
      </c>
      <c r="AB76" s="17" t="n">
        <f aca="false">IF('Row Index'!AB58="","✗",IF(INDEX('RAW DATA'!$Q:$Q,'Row Index'!AB58)="",IF(INDEX('RAW DATA'!$AD:$AD,'Row Index'!AB58)="",INDEX('RAW DATA'!$L:$L,'Row Index'!AB58),INDEX('RAW DATA'!$AD:$AD,'Row Index'!AB58)),INDEX('RAW DATA'!$Q:$Q,'Row Index'!AB58)))</f>
        <v>60.5814236925314</v>
      </c>
      <c r="AC76" s="17" t="n">
        <f aca="false">IF('Row Index'!AC58="","✗",IF(INDEX('RAW DATA'!$Q:$Q,'Row Index'!AC58)="",IF(INDEX('RAW DATA'!$AD:$AD,'Row Index'!AC58)="",INDEX('RAW DATA'!$L:$L,'Row Index'!AC58),INDEX('RAW DATA'!$AD:$AD,'Row Index'!AC58)),INDEX('RAW DATA'!$Q:$Q,'Row Index'!AC58)))</f>
        <v>63.7343447805963</v>
      </c>
      <c r="AD76" s="17" t="n">
        <f aca="false">IF('Row Index'!AD58="","✗",IF(INDEX('RAW DATA'!$Q:$Q,'Row Index'!AD58)="",IF(INDEX('RAW DATA'!$AD:$AD,'Row Index'!AD58)="",INDEX('RAW DATA'!$L:$L,'Row Index'!AD58),INDEX('RAW DATA'!$AD:$AD,'Row Index'!AD58)),INDEX('RAW DATA'!$Q:$Q,'Row Index'!AD58)))</f>
        <v>62.4550498969092</v>
      </c>
      <c r="AE76" s="17" t="n">
        <f aca="false">IF('Row Index'!AE58="","✗",IF(INDEX('RAW DATA'!$Q:$Q,'Row Index'!AE58)="",IF(INDEX('RAW DATA'!$AD:$AD,'Row Index'!AE58)="",INDEX('RAW DATA'!$L:$L,'Row Index'!AE58),INDEX('RAW DATA'!$AD:$AD,'Row Index'!AE58)),INDEX('RAW DATA'!$Q:$Q,'Row Index'!AE58)))</f>
        <v>63.6983692344866</v>
      </c>
      <c r="AF76" s="17" t="n">
        <f aca="false">IF('Row Index'!AF58="","✗",IF(INDEX('RAW DATA'!$Q:$Q,'Row Index'!AF58)="",IF(INDEX('RAW DATA'!$AD:$AD,'Row Index'!AF58)="",INDEX('RAW DATA'!$L:$L,'Row Index'!AF58),INDEX('RAW DATA'!$AD:$AD,'Row Index'!AF58)),INDEX('RAW DATA'!$Q:$Q,'Row Index'!AF58)))</f>
        <v>65.2713295844702</v>
      </c>
      <c r="AG76" s="17" t="n">
        <f aca="false">IF('Row Index'!AG58="","✗",IF(INDEX('RAW DATA'!$Q:$Q,'Row Index'!AG58)="",IF(INDEX('RAW DATA'!$AD:$AD,'Row Index'!AG58)="",INDEX('RAW DATA'!$L:$L,'Row Index'!AG58),INDEX('RAW DATA'!$AD:$AD,'Row Index'!AG58)),INDEX('RAW DATA'!$Q:$Q,'Row Index'!AG58)))</f>
        <v>67.9403355845077</v>
      </c>
      <c r="AH76" s="17" t="n">
        <f aca="false">IF('Row Index'!AH58="","✗",IF(INDEX('RAW DATA'!$Q:$Q,'Row Index'!AH58)="",IF(INDEX('RAW DATA'!$AD:$AD,'Row Index'!AH58)="",INDEX('RAW DATA'!$L:$L,'Row Index'!AH58),INDEX('RAW DATA'!$AD:$AD,'Row Index'!AH58)),INDEX('RAW DATA'!$Q:$Q,'Row Index'!AH58)))</f>
        <v>66.0100926990509</v>
      </c>
      <c r="AI76" s="17" t="n">
        <f aca="false">IF('Row Index'!AI58="","✗",IF(INDEX('RAW DATA'!$Q:$Q,'Row Index'!AI58)="",IF(INDEX('RAW DATA'!$AD:$AD,'Row Index'!AI58)="",INDEX('RAW DATA'!$L:$L,'Row Index'!AI58),INDEX('RAW DATA'!$AD:$AD,'Row Index'!AI58)),INDEX('RAW DATA'!$Q:$Q,'Row Index'!AI58)))</f>
        <v>68.352805862766</v>
      </c>
      <c r="AJ76" s="29" t="n">
        <f aca="false">IF('Row Index'!AJ58="","✗",IF(INDEX('RAW DATA'!$Q:$Q,'Row Index'!AJ58)="",IF(INDEX('RAW DATA'!$AD:$AD,'Row Index'!AJ58)="",INDEX('RAW DATA'!$L:$L,'Row Index'!AJ58),INDEX('RAW DATA'!$AD:$AD,'Row Index'!AJ58)),INDEX('RAW DATA'!$Q:$Q,'Row Index'!AJ58)))</f>
        <v>70.1281076232584</v>
      </c>
      <c r="AK76" s="17" t="n">
        <f aca="false">IF('Row Index'!AK58="","✗",IF(INDEX('RAW DATA'!$Q:$Q,'Row Index'!AK58)="",IF(INDEX('RAW DATA'!$AD:$AD,'Row Index'!AK58)="",INDEX('RAW DATA'!$L:$L,'Row Index'!AK58),INDEX('RAW DATA'!$AD:$AD,'Row Index'!AK58)),INDEX('RAW DATA'!$Q:$Q,'Row Index'!AK58)))</f>
        <v>68.7185397664055</v>
      </c>
      <c r="AL76" s="76" t="str">
        <f aca="false">IF('Row Index'!AL58="","–",IF(INDEX('RAW DATA'!$Q:$Q,'Row Index'!AL58)="",IF(INDEX('RAW DATA'!$AD:$AD,'Row Index'!AL58)="",INDEX('RAW DATA'!$L:$L,'Row Index'!AL58),INDEX('RAW DATA'!$AD:$AD,'Row Index'!AL58)),INDEX('RAW DATA'!$Q:$Q,'Row Index'!AL58)))</f>
        <v>–</v>
      </c>
      <c r="AM76" s="76" t="str">
        <f aca="false">IF('Row Index'!AM58="","–",IF(INDEX('RAW DATA'!$Q:$Q,'Row Index'!AM58)="",IF(INDEX('RAW DATA'!$AD:$AD,'Row Index'!AM58)="",INDEX('RAW DATA'!$L:$L,'Row Index'!AM58),INDEX('RAW DATA'!$AD:$AD,'Row Index'!AM58)),INDEX('RAW DATA'!$Q:$Q,'Row Index'!AM58)))</f>
        <v>–</v>
      </c>
      <c r="AN76" s="76" t="str">
        <f aca="false">IF('Row Index'!AN58="","–",IF(INDEX('RAW DATA'!$Q:$Q,'Row Index'!AN58)="",IF(INDEX('RAW DATA'!$AD:$AD,'Row Index'!AN58)="",INDEX('RAW DATA'!$L:$L,'Row Index'!AN58),INDEX('RAW DATA'!$AD:$AD,'Row Index'!AN58)),INDEX('RAW DATA'!$Q:$Q,'Row Index'!AN58)))</f>
        <v>–</v>
      </c>
      <c r="AO76" s="76" t="str">
        <f aca="false">IF('Row Index'!AO58="","–",IF(INDEX('RAW DATA'!$Q:$Q,'Row Index'!AO58)="",IF(INDEX('RAW DATA'!$AD:$AD,'Row Index'!AO58)="",INDEX('RAW DATA'!$L:$L,'Row Index'!AO58),INDEX('RAW DATA'!$AD:$AD,'Row Index'!AO58)),INDEX('RAW DATA'!$Q:$Q,'Row Index'!AO58)))</f>
        <v>–</v>
      </c>
      <c r="AP76" s="76" t="str">
        <f aca="false">IF('Row Index'!AP58="","–",IF(INDEX('RAW DATA'!$Q:$Q,'Row Index'!AP58)="",IF(INDEX('RAW DATA'!$AD:$AD,'Row Index'!AP58)="",INDEX('RAW DATA'!$L:$L,'Row Index'!AP58),INDEX('RAW DATA'!$AD:$AD,'Row Index'!AP58)),INDEX('RAW DATA'!$Q:$Q,'Row Index'!AP58)))</f>
        <v>–</v>
      </c>
      <c r="AQ76" s="76" t="str">
        <f aca="false">IF('Row Index'!AQ58="","–",IF(INDEX('RAW DATA'!$Q:$Q,'Row Index'!AQ58)="",IF(INDEX('RAW DATA'!$AD:$AD,'Row Index'!AQ58)="",INDEX('RAW DATA'!$L:$L,'Row Index'!AQ58),INDEX('RAW DATA'!$AD:$AD,'Row Index'!AQ58)),INDEX('RAW DATA'!$Q:$Q,'Row Index'!AQ58)))</f>
        <v>–</v>
      </c>
    </row>
    <row r="78" customFormat="false" ht="23.85" hidden="false" customHeight="false" outlineLevel="0" collapsed="false">
      <c r="A78" s="9" t="s">
        <v>5404</v>
      </c>
      <c r="B78" s="9" t="s">
        <v>5658</v>
      </c>
      <c r="C78" s="9" t="s">
        <v>147</v>
      </c>
      <c r="D78" s="9" t="s">
        <v>365</v>
      </c>
      <c r="E78" s="9" t="s">
        <v>497</v>
      </c>
      <c r="F78" s="9" t="s">
        <v>628</v>
      </c>
      <c r="G78" s="9" t="s">
        <v>763</v>
      </c>
      <c r="H78" s="9" t="s">
        <v>902</v>
      </c>
      <c r="I78" s="9" t="s">
        <v>1037</v>
      </c>
      <c r="J78" s="9" t="s">
        <v>1143</v>
      </c>
      <c r="K78" s="9" t="s">
        <v>1275</v>
      </c>
      <c r="L78" s="9" t="s">
        <v>1411</v>
      </c>
      <c r="M78" s="9" t="s">
        <v>1628</v>
      </c>
      <c r="N78" s="9" t="s">
        <v>1760</v>
      </c>
      <c r="O78" s="9" t="s">
        <v>1895</v>
      </c>
      <c r="P78" s="9" t="s">
        <v>2027</v>
      </c>
      <c r="Q78" s="9" t="s">
        <v>2154</v>
      </c>
      <c r="R78" s="9" t="s">
        <v>2285</v>
      </c>
      <c r="S78" s="9" t="s">
        <v>2413</v>
      </c>
      <c r="T78" s="9" t="s">
        <v>2544</v>
      </c>
      <c r="U78" s="9" t="s">
        <v>2676</v>
      </c>
      <c r="V78" s="9" t="s">
        <v>2806</v>
      </c>
      <c r="W78" s="9" t="s">
        <v>2933</v>
      </c>
      <c r="X78" s="9" t="s">
        <v>3066</v>
      </c>
      <c r="Y78" s="9" t="s">
        <v>3201</v>
      </c>
      <c r="Z78" s="9" t="s">
        <v>3330</v>
      </c>
      <c r="AA78" s="9" t="s">
        <v>5405</v>
      </c>
      <c r="AB78" s="9" t="s">
        <v>3465</v>
      </c>
      <c r="AC78" s="9" t="s">
        <v>3592</v>
      </c>
      <c r="AD78" s="9" t="s">
        <v>3719</v>
      </c>
      <c r="AE78" s="9" t="s">
        <v>3846</v>
      </c>
      <c r="AF78" s="9" t="s">
        <v>3975</v>
      </c>
      <c r="AG78" s="9" t="s">
        <v>4103</v>
      </c>
      <c r="AH78" s="9" t="s">
        <v>5406</v>
      </c>
      <c r="AI78" s="9" t="s">
        <v>4360</v>
      </c>
      <c r="AJ78" s="9" t="s">
        <v>4488</v>
      </c>
      <c r="AK78" s="9" t="s">
        <v>4617</v>
      </c>
      <c r="AL78" s="9" t="s">
        <v>4746</v>
      </c>
      <c r="AM78" s="9" t="s">
        <v>4855</v>
      </c>
      <c r="AN78" s="9" t="s">
        <v>4963</v>
      </c>
      <c r="AO78" s="9" t="s">
        <v>5072</v>
      </c>
      <c r="AP78" s="9" t="s">
        <v>5184</v>
      </c>
      <c r="AQ78" s="9" t="s">
        <v>5293</v>
      </c>
    </row>
    <row r="79" customFormat="false" ht="15" hidden="false" customHeight="false" outlineLevel="0" collapsed="false">
      <c r="A79" s="15" t="s">
        <v>336</v>
      </c>
      <c r="B79" s="16" t="s">
        <v>5658</v>
      </c>
      <c r="C79" s="17" t="n">
        <f aca="false">IF('Row Index'!C59="","✗",IF(INDEX('RAW DATA'!$Q:$Q,'Row Index'!C59)="",IF(INDEX('RAW DATA'!$AD:$AD,'Row Index'!C59)="",INDEX('RAW DATA'!$L:$L,'Row Index'!C59),INDEX('RAW DATA'!$AD:$AD,'Row Index'!C59)),INDEX('RAW DATA'!$Q:$Q,'Row Index'!C59)))</f>
        <v>50.5452062089434</v>
      </c>
      <c r="D79" s="17" t="n">
        <f aca="false">IF('Row Index'!D59="","✗",IF(INDEX('RAW DATA'!$Q:$Q,'Row Index'!D59)="",IF(INDEX('RAW DATA'!$AD:$AD,'Row Index'!D59)="",INDEX('RAW DATA'!$L:$L,'Row Index'!D59),INDEX('RAW DATA'!$AD:$AD,'Row Index'!D59)),INDEX('RAW DATA'!$Q:$Q,'Row Index'!D59)))</f>
        <v>41.5338206673394</v>
      </c>
      <c r="E79" s="17" t="n">
        <f aca="false">IF('Row Index'!E59="","✗",IF(INDEX('RAW DATA'!$Q:$Q,'Row Index'!E59)="",IF(INDEX('RAW DATA'!$AD:$AD,'Row Index'!E59)="",INDEX('RAW DATA'!$L:$L,'Row Index'!E59),INDEX('RAW DATA'!$AD:$AD,'Row Index'!E59)),INDEX('RAW DATA'!$Q:$Q,'Row Index'!E59)))</f>
        <v>52.1570538038651</v>
      </c>
      <c r="F79" s="29" t="n">
        <f aca="false">IF('Row Index'!F59="","✗",IF(INDEX('RAW DATA'!$Q:$Q,'Row Index'!F59)="",IF(INDEX('RAW DATA'!$AD:$AD,'Row Index'!F59)="",INDEX('RAW DATA'!$L:$L,'Row Index'!F59),INDEX('RAW DATA'!$AD:$AD,'Row Index'!F59)),INDEX('RAW DATA'!$Q:$Q,'Row Index'!F59)))</f>
        <v>51.8147345704634</v>
      </c>
      <c r="G79" s="17" t="n">
        <f aca="false">IF('Row Index'!G59="","✗",IF(INDEX('RAW DATA'!$Q:$Q,'Row Index'!G59)="",IF(INDEX('RAW DATA'!$AD:$AD,'Row Index'!G59)="",INDEX('RAW DATA'!$L:$L,'Row Index'!G59),INDEX('RAW DATA'!$AD:$AD,'Row Index'!G59)),INDEX('RAW DATA'!$Q:$Q,'Row Index'!G59)))</f>
        <v>55.0341841271752</v>
      </c>
      <c r="H79" s="36" t="str">
        <f aca="false">IF('Row Index'!H59="","✗",IF(INDEX('RAW DATA'!$Q:$Q,'Row Index'!H59)="",IF(INDEX('RAW DATA'!$AD:$AD,'Row Index'!H59)="",INDEX('RAW DATA'!$L:$L,'Row Index'!H59),INDEX('RAW DATA'!$AD:$AD,'Row Index'!H59)),INDEX('RAW DATA'!$Q:$Q,'Row Index'!H59)))</f>
        <v>◐⌧</v>
      </c>
      <c r="I79" s="26" t="str">
        <f aca="false">IF('Row Index'!I59="","✗",IF(INDEX('RAW DATA'!$Q:$Q,'Row Index'!I59)="",IF(INDEX('RAW DATA'!$AD:$AD,'Row Index'!I59)="",INDEX('RAW DATA'!$L:$L,'Row Index'!I59),INDEX('RAW DATA'!$AD:$AD,'Row Index'!I59)),INDEX('RAW DATA'!$Q:$Q,'Row Index'!I59)))</f>
        <v>✗</v>
      </c>
      <c r="J79" s="17" t="n">
        <f aca="false">IF('Row Index'!J59="","✗",IF(INDEX('RAW DATA'!$Q:$Q,'Row Index'!J59)="",IF(INDEX('RAW DATA'!$AD:$AD,'Row Index'!J59)="",INDEX('RAW DATA'!$L:$L,'Row Index'!J59),INDEX('RAW DATA'!$AD:$AD,'Row Index'!J59)),INDEX('RAW DATA'!$Q:$Q,'Row Index'!J59)))</f>
        <v>58.9645182592588</v>
      </c>
      <c r="K79" s="29" t="n">
        <f aca="false">IF('Row Index'!K59="","✗",IF(INDEX('RAW DATA'!$Q:$Q,'Row Index'!K59)="",IF(INDEX('RAW DATA'!$AD:$AD,'Row Index'!K59)="",INDEX('RAW DATA'!$L:$L,'Row Index'!K59),INDEX('RAW DATA'!$AD:$AD,'Row Index'!K59)),INDEX('RAW DATA'!$Q:$Q,'Row Index'!K59)))</f>
        <v>59.6137022967704</v>
      </c>
      <c r="L79" s="17" t="n">
        <f aca="false">IF('Row Index'!L59="","✗",IF(INDEX('RAW DATA'!$Q:$Q,'Row Index'!L59)="",IF(INDEX('RAW DATA'!$AD:$AD,'Row Index'!L59)="",INDEX('RAW DATA'!$L:$L,'Row Index'!L59),INDEX('RAW DATA'!$AD:$AD,'Row Index'!L59)),INDEX('RAW DATA'!$Q:$Q,'Row Index'!L59)))</f>
        <v>47.640142862765</v>
      </c>
      <c r="M79" s="17" t="n">
        <f aca="false">IF('Row Index'!M59="","✗",IF(INDEX('RAW DATA'!$Q:$Q,'Row Index'!M59)="",IF(INDEX('RAW DATA'!$AD:$AD,'Row Index'!M59)="",INDEX('RAW DATA'!$L:$L,'Row Index'!M59),INDEX('RAW DATA'!$AD:$AD,'Row Index'!M59)),INDEX('RAW DATA'!$Q:$Q,'Row Index'!M59)))</f>
        <v>55.9091496293889</v>
      </c>
      <c r="N79" s="17" t="n">
        <f aca="false">IF('Row Index'!N59="","✗",IF(INDEX('RAW DATA'!$Q:$Q,'Row Index'!N59)="",IF(INDEX('RAW DATA'!$AD:$AD,'Row Index'!N59)="",INDEX('RAW DATA'!$L:$L,'Row Index'!N59),INDEX('RAW DATA'!$AD:$AD,'Row Index'!N59)),INDEX('RAW DATA'!$Q:$Q,'Row Index'!N59)))</f>
        <v>54.3488265779727</v>
      </c>
      <c r="O79" s="17" t="n">
        <f aca="false">IF('Row Index'!O59="","✗",IF(INDEX('RAW DATA'!$Q:$Q,'Row Index'!O59)="",IF(INDEX('RAW DATA'!$AD:$AD,'Row Index'!O59)="",INDEX('RAW DATA'!$L:$L,'Row Index'!O59),INDEX('RAW DATA'!$AD:$AD,'Row Index'!O59)),INDEX('RAW DATA'!$Q:$Q,'Row Index'!O59)))</f>
        <v>57.0024913212703</v>
      </c>
      <c r="P79" s="17" t="n">
        <f aca="false">IF('Row Index'!P59="","✗",IF(INDEX('RAW DATA'!$Q:$Q,'Row Index'!P59)="",IF(INDEX('RAW DATA'!$AD:$AD,'Row Index'!P59)="",INDEX('RAW DATA'!$L:$L,'Row Index'!P59),INDEX('RAW DATA'!$AD:$AD,'Row Index'!P59)),INDEX('RAW DATA'!$Q:$Q,'Row Index'!P59)))</f>
        <v>56.6470121375976</v>
      </c>
      <c r="Q79" s="17" t="n">
        <f aca="false">IF('Row Index'!Q59="","✗",IF(INDEX('RAW DATA'!$Q:$Q,'Row Index'!Q59)="",IF(INDEX('RAW DATA'!$AD:$AD,'Row Index'!Q59)="",INDEX('RAW DATA'!$L:$L,'Row Index'!Q59),INDEX('RAW DATA'!$AD:$AD,'Row Index'!Q59)),INDEX('RAW DATA'!$Q:$Q,'Row Index'!Q59)))</f>
        <v>57.0232777800383</v>
      </c>
      <c r="R79" s="38" t="n">
        <f aca="false">IF('Row Index'!R59="","✗",IF(INDEX('RAW DATA'!$Q:$Q,'Row Index'!R59)="",IF(INDEX('RAW DATA'!$AD:$AD,'Row Index'!R59)="",INDEX('RAW DATA'!$L:$L,'Row Index'!R59),INDEX('RAW DATA'!$AD:$AD,'Row Index'!R59)),INDEX('RAW DATA'!$Q:$Q,'Row Index'!R59)))</f>
        <v>56.4866283311756</v>
      </c>
      <c r="S79" s="17" t="n">
        <f aca="false">IF('Row Index'!S59="","✗",IF(INDEX('RAW DATA'!$Q:$Q,'Row Index'!S59)="",IF(INDEX('RAW DATA'!$AD:$AD,'Row Index'!S59)="",INDEX('RAW DATA'!$L:$L,'Row Index'!S59),INDEX('RAW DATA'!$AD:$AD,'Row Index'!S59)),INDEX('RAW DATA'!$Q:$Q,'Row Index'!S59)))</f>
        <v>56.9876322310854</v>
      </c>
      <c r="T79" s="17" t="n">
        <f aca="false">IF('Row Index'!T59="","✗",IF(INDEX('RAW DATA'!$Q:$Q,'Row Index'!T59)="",IF(INDEX('RAW DATA'!$AD:$AD,'Row Index'!T59)="",INDEX('RAW DATA'!$L:$L,'Row Index'!T59),INDEX('RAW DATA'!$AD:$AD,'Row Index'!T59)),INDEX('RAW DATA'!$Q:$Q,'Row Index'!T59)))</f>
        <v>60.1365520234201</v>
      </c>
      <c r="U79" s="17" t="n">
        <f aca="false">IF('Row Index'!U59="","✗",IF(INDEX('RAW DATA'!$Q:$Q,'Row Index'!U59)="",IF(INDEX('RAW DATA'!$AD:$AD,'Row Index'!U59)="",INDEX('RAW DATA'!$L:$L,'Row Index'!U59),INDEX('RAW DATA'!$AD:$AD,'Row Index'!U59)),INDEX('RAW DATA'!$Q:$Q,'Row Index'!U59)))</f>
        <v>60.6653418564599</v>
      </c>
      <c r="V79" s="29" t="n">
        <f aca="false">IF('Row Index'!V59="","✗",IF(INDEX('RAW DATA'!$Q:$Q,'Row Index'!V59)="",IF(INDEX('RAW DATA'!$AD:$AD,'Row Index'!V59)="",INDEX('RAW DATA'!$L:$L,'Row Index'!V59),INDEX('RAW DATA'!$AD:$AD,'Row Index'!V59)),INDEX('RAW DATA'!$Q:$Q,'Row Index'!V59)))</f>
        <v>62.101136207735</v>
      </c>
      <c r="W79" s="17" t="n">
        <f aca="false">IF('Row Index'!W59="","✗",IF(INDEX('RAW DATA'!$Q:$Q,'Row Index'!W59)="",IF(INDEX('RAW DATA'!$AD:$AD,'Row Index'!W59)="",INDEX('RAW DATA'!$L:$L,'Row Index'!W59),INDEX('RAW DATA'!$AD:$AD,'Row Index'!W59)),INDEX('RAW DATA'!$Q:$Q,'Row Index'!W59)))</f>
        <v>63.1948259269229</v>
      </c>
      <c r="X79" s="17" t="n">
        <f aca="false">IF('Row Index'!X59="","✗",IF(INDEX('RAW DATA'!$Q:$Q,'Row Index'!X59)="",IF(INDEX('RAW DATA'!$AD:$AD,'Row Index'!X59)="",INDEX('RAW DATA'!$L:$L,'Row Index'!X59),INDEX('RAW DATA'!$AD:$AD,'Row Index'!X59)),INDEX('RAW DATA'!$Q:$Q,'Row Index'!X59)))</f>
        <v>63.3406255220428</v>
      </c>
      <c r="Y79" s="17" t="n">
        <f aca="false">IF('Row Index'!Y59="","✗",IF(INDEX('RAW DATA'!$Q:$Q,'Row Index'!Y59)="",IF(INDEX('RAW DATA'!$AD:$AD,'Row Index'!Y59)="",INDEX('RAW DATA'!$L:$L,'Row Index'!Y59),INDEX('RAW DATA'!$AD:$AD,'Row Index'!Y59)),INDEX('RAW DATA'!$Q:$Q,'Row Index'!Y59)))</f>
        <v>63.3903156331657</v>
      </c>
      <c r="Z79" s="18" t="n">
        <f aca="false">IF('Row Index'!Z59="","✗",IF(INDEX('RAW DATA'!$Q:$Q,'Row Index'!Z59)="",IF(INDEX('RAW DATA'!$AD:$AD,'Row Index'!Z59)="",INDEX('RAW DATA'!$L:$L,'Row Index'!Z59),INDEX('RAW DATA'!$AD:$AD,'Row Index'!Z59)),INDEX('RAW DATA'!$Q:$Q,'Row Index'!Z59)))</f>
        <v>63.4567578665802</v>
      </c>
      <c r="AA79" s="19" t="str">
        <f aca="false">IF('Row Index'!AA59="","⏳",IF(INDEX('RAW DATA'!$Q:$Q,'Row Index'!AA59)="",IF(INDEX('RAW DATA'!$AD:$AD,'Row Index'!AA59)="",INDEX('RAW DATA'!$L:$L,'Row Index'!AA59),INDEX('RAW DATA'!$AD:$AD,'Row Index'!AA59)),INDEX('RAW DATA'!$Q:$Q,'Row Index'!AA59)))</f>
        <v>⏳</v>
      </c>
      <c r="AB79" s="17" t="n">
        <f aca="false">IF('Row Index'!AB59="","✗",IF(INDEX('RAW DATA'!$Q:$Q,'Row Index'!AB59)="",IF(INDEX('RAW DATA'!$AD:$AD,'Row Index'!AB59)="",INDEX('RAW DATA'!$L:$L,'Row Index'!AB59),INDEX('RAW DATA'!$AD:$AD,'Row Index'!AB59)),INDEX('RAW DATA'!$Q:$Q,'Row Index'!AB59)))</f>
        <v>62.430589039624</v>
      </c>
      <c r="AC79" s="17" t="n">
        <f aca="false">IF('Row Index'!AC59="","✗",IF(INDEX('RAW DATA'!$Q:$Q,'Row Index'!AC59)="",IF(INDEX('RAW DATA'!$AD:$AD,'Row Index'!AC59)="",INDEX('RAW DATA'!$L:$L,'Row Index'!AC59),INDEX('RAW DATA'!$AD:$AD,'Row Index'!AC59)),INDEX('RAW DATA'!$Q:$Q,'Row Index'!AC59)))</f>
        <v>65.7882607841704</v>
      </c>
      <c r="AD79" s="17" t="n">
        <f aca="false">IF('Row Index'!AD59="","✗",IF(INDEX('RAW DATA'!$Q:$Q,'Row Index'!AD59)="",IF(INDEX('RAW DATA'!$AD:$AD,'Row Index'!AD59)="",INDEX('RAW DATA'!$L:$L,'Row Index'!AD59),INDEX('RAW DATA'!$AD:$AD,'Row Index'!AD59)),INDEX('RAW DATA'!$Q:$Q,'Row Index'!AD59)))</f>
        <v>65.2517033304487</v>
      </c>
      <c r="AE79" s="17" t="n">
        <f aca="false">IF('Row Index'!AE59="","✗",IF(INDEX('RAW DATA'!$Q:$Q,'Row Index'!AE59)="",IF(INDEX('RAW DATA'!$AD:$AD,'Row Index'!AE59)="",INDEX('RAW DATA'!$L:$L,'Row Index'!AE59),INDEX('RAW DATA'!$AD:$AD,'Row Index'!AE59)),INDEX('RAW DATA'!$Q:$Q,'Row Index'!AE59)))</f>
        <v>67.5106116913963</v>
      </c>
      <c r="AF79" s="17" t="n">
        <f aca="false">IF('Row Index'!AF59="","✗",IF(INDEX('RAW DATA'!$Q:$Q,'Row Index'!AF59)="",IF(INDEX('RAW DATA'!$AD:$AD,'Row Index'!AF59)="",INDEX('RAW DATA'!$L:$L,'Row Index'!AF59),INDEX('RAW DATA'!$AD:$AD,'Row Index'!AF59)),INDEX('RAW DATA'!$Q:$Q,'Row Index'!AF59)))</f>
        <v>68.0203400364403</v>
      </c>
      <c r="AG79" s="17" t="n">
        <f aca="false">IF('Row Index'!AG59="","✗",IF(INDEX('RAW DATA'!$Q:$Q,'Row Index'!AG59)="",IF(INDEX('RAW DATA'!$AD:$AD,'Row Index'!AG59)="",INDEX('RAW DATA'!$L:$L,'Row Index'!AG59),INDEX('RAW DATA'!$AD:$AD,'Row Index'!AG59)),INDEX('RAW DATA'!$Q:$Q,'Row Index'!AG59)))</f>
        <v>70.7099860783498</v>
      </c>
      <c r="AH79" s="17" t="n">
        <f aca="false">IF('Row Index'!AH59="","✗",IF(INDEX('RAW DATA'!$Q:$Q,'Row Index'!AH59)="",IF(INDEX('RAW DATA'!$AD:$AD,'Row Index'!AH59)="",INDEX('RAW DATA'!$L:$L,'Row Index'!AH59),INDEX('RAW DATA'!$AD:$AD,'Row Index'!AH59)),INDEX('RAW DATA'!$Q:$Q,'Row Index'!AH59)))</f>
        <v>67.958934513796</v>
      </c>
      <c r="AI79" s="17" t="n">
        <f aca="false">IF('Row Index'!AI59="","✗",IF(INDEX('RAW DATA'!$Q:$Q,'Row Index'!AI59)="",IF(INDEX('RAW DATA'!$AD:$AD,'Row Index'!AI59)="",INDEX('RAW DATA'!$L:$L,'Row Index'!AI59),INDEX('RAW DATA'!$AD:$AD,'Row Index'!AI59)),INDEX('RAW DATA'!$Q:$Q,'Row Index'!AI59)))</f>
        <v>71.1190122957472</v>
      </c>
      <c r="AJ79" s="29" t="n">
        <f aca="false">IF('Row Index'!AJ59="","✗",IF(INDEX('RAW DATA'!$Q:$Q,'Row Index'!AJ59)="",IF(INDEX('RAW DATA'!$AD:$AD,'Row Index'!AJ59)="",INDEX('RAW DATA'!$L:$L,'Row Index'!AJ59),INDEX('RAW DATA'!$AD:$AD,'Row Index'!AJ59)),INDEX('RAW DATA'!$Q:$Q,'Row Index'!AJ59)))</f>
        <v>70.043213382457</v>
      </c>
      <c r="AK79" s="17" t="n">
        <f aca="false">IF('Row Index'!AK59="","✗",IF(INDEX('RAW DATA'!$Q:$Q,'Row Index'!AK59)="",IF(INDEX('RAW DATA'!$AD:$AD,'Row Index'!AK59)="",INDEX('RAW DATA'!$L:$L,'Row Index'!AK59),INDEX('RAW DATA'!$AD:$AD,'Row Index'!AK59)),INDEX('RAW DATA'!$Q:$Q,'Row Index'!AK59)))</f>
        <v>69.3763785070174</v>
      </c>
      <c r="AL79" s="76" t="str">
        <f aca="false">IF('Row Index'!AL59="","–",IF(INDEX('RAW DATA'!$Q:$Q,'Row Index'!AL59)="",IF(INDEX('RAW DATA'!$AD:$AD,'Row Index'!AL59)="",INDEX('RAW DATA'!$L:$L,'Row Index'!AL59),INDEX('RAW DATA'!$AD:$AD,'Row Index'!AL59)),INDEX('RAW DATA'!$Q:$Q,'Row Index'!AL59)))</f>
        <v>–</v>
      </c>
      <c r="AM79" s="76" t="str">
        <f aca="false">IF('Row Index'!AM59="","–",IF(INDEX('RAW DATA'!$Q:$Q,'Row Index'!AM59)="",IF(INDEX('RAW DATA'!$AD:$AD,'Row Index'!AM59)="",INDEX('RAW DATA'!$L:$L,'Row Index'!AM59),INDEX('RAW DATA'!$AD:$AD,'Row Index'!AM59)),INDEX('RAW DATA'!$Q:$Q,'Row Index'!AM59)))</f>
        <v>–</v>
      </c>
      <c r="AN79" s="76" t="str">
        <f aca="false">IF('Row Index'!AN59="","–",IF(INDEX('RAW DATA'!$Q:$Q,'Row Index'!AN59)="",IF(INDEX('RAW DATA'!$AD:$AD,'Row Index'!AN59)="",INDEX('RAW DATA'!$L:$L,'Row Index'!AN59),INDEX('RAW DATA'!$AD:$AD,'Row Index'!AN59)),INDEX('RAW DATA'!$Q:$Q,'Row Index'!AN59)))</f>
        <v>–</v>
      </c>
      <c r="AO79" s="76" t="str">
        <f aca="false">IF('Row Index'!AO59="","–",IF(INDEX('RAW DATA'!$Q:$Q,'Row Index'!AO59)="",IF(INDEX('RAW DATA'!$AD:$AD,'Row Index'!AO59)="",INDEX('RAW DATA'!$L:$L,'Row Index'!AO59),INDEX('RAW DATA'!$AD:$AD,'Row Index'!AO59)),INDEX('RAW DATA'!$Q:$Q,'Row Index'!AO59)))</f>
        <v>–</v>
      </c>
      <c r="AP79" s="76" t="str">
        <f aca="false">IF('Row Index'!AP59="","–",IF(INDEX('RAW DATA'!$Q:$Q,'Row Index'!AP59)="",IF(INDEX('RAW DATA'!$AD:$AD,'Row Index'!AP59)="",INDEX('RAW DATA'!$L:$L,'Row Index'!AP59),INDEX('RAW DATA'!$AD:$AD,'Row Index'!AP59)),INDEX('RAW DATA'!$Q:$Q,'Row Index'!AP59)))</f>
        <v>–</v>
      </c>
      <c r="AQ79" s="76" t="str">
        <f aca="false">IF('Row Index'!AQ59="","–",IF(INDEX('RAW DATA'!$Q:$Q,'Row Index'!AQ59)="",IF(INDEX('RAW DATA'!$AD:$AD,'Row Index'!AQ59)="",INDEX('RAW DATA'!$L:$L,'Row Index'!AQ59),INDEX('RAW DATA'!$AD:$AD,'Row Index'!AQ59)),INDEX('RAW DATA'!$Q:$Q,'Row Index'!AQ59)))</f>
        <v>–</v>
      </c>
    </row>
    <row r="80" customFormat="false" ht="15" hidden="false" customHeight="false" outlineLevel="0" collapsed="false">
      <c r="A80" s="15" t="s">
        <v>339</v>
      </c>
      <c r="B80" s="16" t="s">
        <v>5658</v>
      </c>
      <c r="C80" s="17" t="n">
        <f aca="false">IF('Row Index'!C60="","✗",IF(INDEX('RAW DATA'!$Q:$Q,'Row Index'!C60)="",IF(INDEX('RAW DATA'!$AD:$AD,'Row Index'!C60)="",INDEX('RAW DATA'!$L:$L,'Row Index'!C60),INDEX('RAW DATA'!$AD:$AD,'Row Index'!C60)),INDEX('RAW DATA'!$Q:$Q,'Row Index'!C60)))</f>
        <v>41.2263915099822</v>
      </c>
      <c r="D80" s="17" t="n">
        <f aca="false">IF('Row Index'!D60="","✗",IF(INDEX('RAW DATA'!$Q:$Q,'Row Index'!D60)="",IF(INDEX('RAW DATA'!$AD:$AD,'Row Index'!D60)="",INDEX('RAW DATA'!$L:$L,'Row Index'!D60),INDEX('RAW DATA'!$AD:$AD,'Row Index'!D60)),INDEX('RAW DATA'!$Q:$Q,'Row Index'!D60)))</f>
        <v>36.4646054266491</v>
      </c>
      <c r="E80" s="17" t="n">
        <f aca="false">IF('Row Index'!E60="","✗",IF(INDEX('RAW DATA'!$Q:$Q,'Row Index'!E60)="",IF(INDEX('RAW DATA'!$AD:$AD,'Row Index'!E60)="",INDEX('RAW DATA'!$L:$L,'Row Index'!E60),INDEX('RAW DATA'!$AD:$AD,'Row Index'!E60)),INDEX('RAW DATA'!$Q:$Q,'Row Index'!E60)))</f>
        <v>38.8601796209148</v>
      </c>
      <c r="F80" s="29" t="n">
        <f aca="false">IF('Row Index'!F60="","✗",IF(INDEX('RAW DATA'!$Q:$Q,'Row Index'!F60)="",IF(INDEX('RAW DATA'!$AD:$AD,'Row Index'!F60)="",INDEX('RAW DATA'!$L:$L,'Row Index'!F60),INDEX('RAW DATA'!$AD:$AD,'Row Index'!F60)),INDEX('RAW DATA'!$Q:$Q,'Row Index'!F60)))</f>
        <v>42.7748489608536</v>
      </c>
      <c r="G80" s="17" t="n">
        <f aca="false">IF('Row Index'!G60="","✗",IF(INDEX('RAW DATA'!$Q:$Q,'Row Index'!G60)="",IF(INDEX('RAW DATA'!$AD:$AD,'Row Index'!G60)="",INDEX('RAW DATA'!$L:$L,'Row Index'!G60),INDEX('RAW DATA'!$AD:$AD,'Row Index'!G60)),INDEX('RAW DATA'!$Q:$Q,'Row Index'!G60)))</f>
        <v>45.6997369074052</v>
      </c>
      <c r="H80" s="29" t="n">
        <f aca="false">IF('Row Index'!H60="","✗",IF(INDEX('RAW DATA'!$Q:$Q,'Row Index'!H60)="",IF(INDEX('RAW DATA'!$AD:$AD,'Row Index'!H60)="",INDEX('RAW DATA'!$L:$L,'Row Index'!H60),INDEX('RAW DATA'!$AD:$AD,'Row Index'!H60)),INDEX('RAW DATA'!$Q:$Q,'Row Index'!H60)))</f>
        <v>39.136669896364</v>
      </c>
      <c r="I80" s="26" t="str">
        <f aca="false">IF('Row Index'!I60="","✗",IF(INDEX('RAW DATA'!$Q:$Q,'Row Index'!I60)="",IF(INDEX('RAW DATA'!$AD:$AD,'Row Index'!I60)="",INDEX('RAW DATA'!$L:$L,'Row Index'!I60),INDEX('RAW DATA'!$AD:$AD,'Row Index'!I60)),INDEX('RAW DATA'!$Q:$Q,'Row Index'!I60)))</f>
        <v>✗</v>
      </c>
      <c r="J80" s="17" t="n">
        <f aca="false">IF('Row Index'!J60="","✗",IF(INDEX('RAW DATA'!$Q:$Q,'Row Index'!J60)="",IF(INDEX('RAW DATA'!$AD:$AD,'Row Index'!J60)="",INDEX('RAW DATA'!$L:$L,'Row Index'!J60),INDEX('RAW DATA'!$AD:$AD,'Row Index'!J60)),INDEX('RAW DATA'!$Q:$Q,'Row Index'!J60)))</f>
        <v>50.8211813584072</v>
      </c>
      <c r="K80" s="17" t="n">
        <f aca="false">IF('Row Index'!K60="","✗",IF(INDEX('RAW DATA'!$Q:$Q,'Row Index'!K60)="",IF(INDEX('RAW DATA'!$AD:$AD,'Row Index'!K60)="",INDEX('RAW DATA'!$L:$L,'Row Index'!K60),INDEX('RAW DATA'!$AD:$AD,'Row Index'!K60)),INDEX('RAW DATA'!$Q:$Q,'Row Index'!K60)))</f>
        <v>48.3483854619983</v>
      </c>
      <c r="L80" s="17" t="n">
        <f aca="false">IF('Row Index'!L60="","✗",IF(INDEX('RAW DATA'!$Q:$Q,'Row Index'!L60)="",IF(INDEX('RAW DATA'!$AD:$AD,'Row Index'!L60)="",INDEX('RAW DATA'!$L:$L,'Row Index'!L60),INDEX('RAW DATA'!$AD:$AD,'Row Index'!L60)),INDEX('RAW DATA'!$Q:$Q,'Row Index'!L60)))</f>
        <v>40.1046120882333</v>
      </c>
      <c r="M80" s="17" t="n">
        <f aca="false">IF('Row Index'!M60="","✗",IF(INDEX('RAW DATA'!$Q:$Q,'Row Index'!M60)="",IF(INDEX('RAW DATA'!$AD:$AD,'Row Index'!M60)="",INDEX('RAW DATA'!$L:$L,'Row Index'!M60),INDEX('RAW DATA'!$AD:$AD,'Row Index'!M60)),INDEX('RAW DATA'!$Q:$Q,'Row Index'!M60)))</f>
        <v>51.9333769592507</v>
      </c>
      <c r="N80" s="17" t="n">
        <f aca="false">IF('Row Index'!N60="","✗",IF(INDEX('RAW DATA'!$Q:$Q,'Row Index'!N60)="",IF(INDEX('RAW DATA'!$AD:$AD,'Row Index'!N60)="",INDEX('RAW DATA'!$L:$L,'Row Index'!N60),INDEX('RAW DATA'!$AD:$AD,'Row Index'!N60)),INDEX('RAW DATA'!$Q:$Q,'Row Index'!N60)))</f>
        <v>49.5606828870677</v>
      </c>
      <c r="O80" s="17" t="n">
        <f aca="false">IF('Row Index'!O60="","✗",IF(INDEX('RAW DATA'!$Q:$Q,'Row Index'!O60)="",IF(INDEX('RAW DATA'!$AD:$AD,'Row Index'!O60)="",INDEX('RAW DATA'!$L:$L,'Row Index'!O60),INDEX('RAW DATA'!$AD:$AD,'Row Index'!O60)),INDEX('RAW DATA'!$Q:$Q,'Row Index'!O60)))</f>
        <v>54.2897205741913</v>
      </c>
      <c r="P80" s="17" t="n">
        <f aca="false">IF('Row Index'!P60="","✗",IF(INDEX('RAW DATA'!$Q:$Q,'Row Index'!P60)="",IF(INDEX('RAW DATA'!$AD:$AD,'Row Index'!P60)="",INDEX('RAW DATA'!$L:$L,'Row Index'!P60),INDEX('RAW DATA'!$AD:$AD,'Row Index'!P60)),INDEX('RAW DATA'!$Q:$Q,'Row Index'!P60)))</f>
        <v>46.4648413443911</v>
      </c>
      <c r="Q80" s="17" t="n">
        <f aca="false">IF('Row Index'!Q60="","✗",IF(INDEX('RAW DATA'!$Q:$Q,'Row Index'!Q60)="",IF(INDEX('RAW DATA'!$AD:$AD,'Row Index'!Q60)="",INDEX('RAW DATA'!$L:$L,'Row Index'!Q60),INDEX('RAW DATA'!$AD:$AD,'Row Index'!Q60)),INDEX('RAW DATA'!$Q:$Q,'Row Index'!Q60)))</f>
        <v>51.1382737899209</v>
      </c>
      <c r="R80" s="38" t="n">
        <f aca="false">IF('Row Index'!R60="","✗",IF(INDEX('RAW DATA'!$Q:$Q,'Row Index'!R60)="",IF(INDEX('RAW DATA'!$AD:$AD,'Row Index'!R60)="",INDEX('RAW DATA'!$L:$L,'Row Index'!R60),INDEX('RAW DATA'!$AD:$AD,'Row Index'!R60)),INDEX('RAW DATA'!$Q:$Q,'Row Index'!R60)))</f>
        <v>53.3909920598635</v>
      </c>
      <c r="S80" s="17" t="n">
        <f aca="false">IF('Row Index'!S60="","✗",IF(INDEX('RAW DATA'!$Q:$Q,'Row Index'!S60)="",IF(INDEX('RAW DATA'!$AD:$AD,'Row Index'!S60)="",INDEX('RAW DATA'!$L:$L,'Row Index'!S60),INDEX('RAW DATA'!$AD:$AD,'Row Index'!S60)),INDEX('RAW DATA'!$Q:$Q,'Row Index'!S60)))</f>
        <v>49.4213834033041</v>
      </c>
      <c r="T80" s="17" t="n">
        <f aca="false">IF('Row Index'!T60="","✗",IF(INDEX('RAW DATA'!$Q:$Q,'Row Index'!T60)="",IF(INDEX('RAW DATA'!$AD:$AD,'Row Index'!T60)="",INDEX('RAW DATA'!$L:$L,'Row Index'!T60),INDEX('RAW DATA'!$AD:$AD,'Row Index'!T60)),INDEX('RAW DATA'!$Q:$Q,'Row Index'!T60)))</f>
        <v>57.9452193679693</v>
      </c>
      <c r="U80" s="17" t="n">
        <f aca="false">IF('Row Index'!U60="","✗",IF(INDEX('RAW DATA'!$Q:$Q,'Row Index'!U60)="",IF(INDEX('RAW DATA'!$AD:$AD,'Row Index'!U60)="",INDEX('RAW DATA'!$L:$L,'Row Index'!U60),INDEX('RAW DATA'!$AD:$AD,'Row Index'!U60)),INDEX('RAW DATA'!$Q:$Q,'Row Index'!U60)))</f>
        <v>56.852479715714</v>
      </c>
      <c r="V80" s="17" t="n">
        <f aca="false">IF('Row Index'!V60="","✗",IF(INDEX('RAW DATA'!$Q:$Q,'Row Index'!V60)="",IF(INDEX('RAW DATA'!$AD:$AD,'Row Index'!V60)="",INDEX('RAW DATA'!$L:$L,'Row Index'!V60),INDEX('RAW DATA'!$AD:$AD,'Row Index'!V60)),INDEX('RAW DATA'!$Q:$Q,'Row Index'!V60)))</f>
        <v>58.4610759670481</v>
      </c>
      <c r="W80" s="17" t="n">
        <f aca="false">IF('Row Index'!W60="","✗",IF(INDEX('RAW DATA'!$Q:$Q,'Row Index'!W60)="",IF(INDEX('RAW DATA'!$AD:$AD,'Row Index'!W60)="",INDEX('RAW DATA'!$L:$L,'Row Index'!W60),INDEX('RAW DATA'!$AD:$AD,'Row Index'!W60)),INDEX('RAW DATA'!$Q:$Q,'Row Index'!W60)))</f>
        <v>59.0301440438992</v>
      </c>
      <c r="X80" s="17" t="n">
        <f aca="false">IF('Row Index'!X60="","✗",IF(INDEX('RAW DATA'!$Q:$Q,'Row Index'!X60)="",IF(INDEX('RAW DATA'!$AD:$AD,'Row Index'!X60)="",INDEX('RAW DATA'!$L:$L,'Row Index'!X60),INDEX('RAW DATA'!$AD:$AD,'Row Index'!X60)),INDEX('RAW DATA'!$Q:$Q,'Row Index'!X60)))</f>
        <v>59.9540931926591</v>
      </c>
      <c r="Y80" s="17" t="n">
        <f aca="false">IF('Row Index'!Y60="","✗",IF(INDEX('RAW DATA'!$Q:$Q,'Row Index'!Y60)="",IF(INDEX('RAW DATA'!$AD:$AD,'Row Index'!Y60)="",INDEX('RAW DATA'!$L:$L,'Row Index'!Y60),INDEX('RAW DATA'!$AD:$AD,'Row Index'!Y60)),INDEX('RAW DATA'!$Q:$Q,'Row Index'!Y60)))</f>
        <v>57.9378982890736</v>
      </c>
      <c r="Z80" s="18" t="n">
        <f aca="false">IF('Row Index'!Z60="","✗",IF(INDEX('RAW DATA'!$Q:$Q,'Row Index'!Z60)="",IF(INDEX('RAW DATA'!$AD:$AD,'Row Index'!Z60)="",INDEX('RAW DATA'!$L:$L,'Row Index'!Z60),INDEX('RAW DATA'!$AD:$AD,'Row Index'!Z60)),INDEX('RAW DATA'!$Q:$Q,'Row Index'!Z60)))</f>
        <v>58.065943597362</v>
      </c>
      <c r="AA80" s="19" t="str">
        <f aca="false">IF('Row Index'!AA60="","⏳",IF(INDEX('RAW DATA'!$Q:$Q,'Row Index'!AA60)="",IF(INDEX('RAW DATA'!$AD:$AD,'Row Index'!AA60)="",INDEX('RAW DATA'!$L:$L,'Row Index'!AA60),INDEX('RAW DATA'!$AD:$AD,'Row Index'!AA60)),INDEX('RAW DATA'!$Q:$Q,'Row Index'!AA60)))</f>
        <v>⏳</v>
      </c>
      <c r="AB80" s="17" t="n">
        <f aca="false">IF('Row Index'!AB60="","✗",IF(INDEX('RAW DATA'!$Q:$Q,'Row Index'!AB60)="",IF(INDEX('RAW DATA'!$AD:$AD,'Row Index'!AB60)="",INDEX('RAW DATA'!$L:$L,'Row Index'!AB60),INDEX('RAW DATA'!$AD:$AD,'Row Index'!AB60)),INDEX('RAW DATA'!$Q:$Q,'Row Index'!AB60)))</f>
        <v>59.9313819691551</v>
      </c>
      <c r="AC80" s="17" t="n">
        <f aca="false">IF('Row Index'!AC60="","✗",IF(INDEX('RAW DATA'!$Q:$Q,'Row Index'!AC60)="",IF(INDEX('RAW DATA'!$AD:$AD,'Row Index'!AC60)="",INDEX('RAW DATA'!$L:$L,'Row Index'!AC60),INDEX('RAW DATA'!$AD:$AD,'Row Index'!AC60)),INDEX('RAW DATA'!$Q:$Q,'Row Index'!AC60)))</f>
        <v>61.4313688510802</v>
      </c>
      <c r="AD80" s="17" t="n">
        <f aca="false">IF('Row Index'!AD60="","✗",IF(INDEX('RAW DATA'!$Q:$Q,'Row Index'!AD60)="",IF(INDEX('RAW DATA'!$AD:$AD,'Row Index'!AD60)="",INDEX('RAW DATA'!$L:$L,'Row Index'!AD60),INDEX('RAW DATA'!$AD:$AD,'Row Index'!AD60)),INDEX('RAW DATA'!$Q:$Q,'Row Index'!AD60)))</f>
        <v>60.7251106526835</v>
      </c>
      <c r="AE80" s="17" t="n">
        <f aca="false">IF('Row Index'!AE60="","✗",IF(INDEX('RAW DATA'!$Q:$Q,'Row Index'!AE60)="",IF(INDEX('RAW DATA'!$AD:$AD,'Row Index'!AE60)="",INDEX('RAW DATA'!$L:$L,'Row Index'!AE60),INDEX('RAW DATA'!$AD:$AD,'Row Index'!AE60)),INDEX('RAW DATA'!$Q:$Q,'Row Index'!AE60)))</f>
        <v>62.6754513354426</v>
      </c>
      <c r="AF80" s="17" t="n">
        <f aca="false">IF('Row Index'!AF60="","✗",IF(INDEX('RAW DATA'!$Q:$Q,'Row Index'!AF60)="",IF(INDEX('RAW DATA'!$AD:$AD,'Row Index'!AF60)="",INDEX('RAW DATA'!$L:$L,'Row Index'!AF60),INDEX('RAW DATA'!$AD:$AD,'Row Index'!AF60)),INDEX('RAW DATA'!$Q:$Q,'Row Index'!AF60)))</f>
        <v>64.4390195277713</v>
      </c>
      <c r="AG80" s="17" t="n">
        <f aca="false">IF('Row Index'!AG60="","✗",IF(INDEX('RAW DATA'!$Q:$Q,'Row Index'!AG60)="",IF(INDEX('RAW DATA'!$AD:$AD,'Row Index'!AG60)="",INDEX('RAW DATA'!$L:$L,'Row Index'!AG60),INDEX('RAW DATA'!$AD:$AD,'Row Index'!AG60)),INDEX('RAW DATA'!$Q:$Q,'Row Index'!AG60)))</f>
        <v>66.7602047342356</v>
      </c>
      <c r="AH80" s="17" t="n">
        <f aca="false">IF('Row Index'!AH60="","✗",IF(INDEX('RAW DATA'!$Q:$Q,'Row Index'!AH60)="",IF(INDEX('RAW DATA'!$AD:$AD,'Row Index'!AH60)="",INDEX('RAW DATA'!$L:$L,'Row Index'!AH60),INDEX('RAW DATA'!$AD:$AD,'Row Index'!AH60)),INDEX('RAW DATA'!$Q:$Q,'Row Index'!AH60)))</f>
        <v>64.7609628605709</v>
      </c>
      <c r="AI80" s="17" t="n">
        <f aca="false">IF('Row Index'!AI60="","✗",IF(INDEX('RAW DATA'!$Q:$Q,'Row Index'!AI60)="",IF(INDEX('RAW DATA'!$AD:$AD,'Row Index'!AI60)="",INDEX('RAW DATA'!$L:$L,'Row Index'!AI60),INDEX('RAW DATA'!$AD:$AD,'Row Index'!AI60)),INDEX('RAW DATA'!$Q:$Q,'Row Index'!AI60)))</f>
        <v>67.84089815324</v>
      </c>
      <c r="AJ80" s="29" t="n">
        <f aca="false">IF('Row Index'!AJ60="","✗",IF(INDEX('RAW DATA'!$Q:$Q,'Row Index'!AJ60)="",IF(INDEX('RAW DATA'!$AD:$AD,'Row Index'!AJ60)="",INDEX('RAW DATA'!$L:$L,'Row Index'!AJ60),INDEX('RAW DATA'!$AD:$AD,'Row Index'!AJ60)),INDEX('RAW DATA'!$Q:$Q,'Row Index'!AJ60)))</f>
        <v>67.804465080695</v>
      </c>
      <c r="AK80" s="17" t="n">
        <f aca="false">IF('Row Index'!AK60="","✗",IF(INDEX('RAW DATA'!$Q:$Q,'Row Index'!AK60)="",IF(INDEX('RAW DATA'!$AD:$AD,'Row Index'!AK60)="",INDEX('RAW DATA'!$L:$L,'Row Index'!AK60),INDEX('RAW DATA'!$AD:$AD,'Row Index'!AK60)),INDEX('RAW DATA'!$Q:$Q,'Row Index'!AK60)))</f>
        <v>66.7605122558209</v>
      </c>
      <c r="AL80" s="76" t="str">
        <f aca="false">IF('Row Index'!AL60="","–",IF(INDEX('RAW DATA'!$Q:$Q,'Row Index'!AL60)="",IF(INDEX('RAW DATA'!$AD:$AD,'Row Index'!AL60)="",INDEX('RAW DATA'!$L:$L,'Row Index'!AL60),INDEX('RAW DATA'!$AD:$AD,'Row Index'!AL60)),INDEX('RAW DATA'!$Q:$Q,'Row Index'!AL60)))</f>
        <v>–</v>
      </c>
      <c r="AM80" s="76" t="str">
        <f aca="false">IF('Row Index'!AM60="","–",IF(INDEX('RAW DATA'!$Q:$Q,'Row Index'!AM60)="",IF(INDEX('RAW DATA'!$AD:$AD,'Row Index'!AM60)="",INDEX('RAW DATA'!$L:$L,'Row Index'!AM60),INDEX('RAW DATA'!$AD:$AD,'Row Index'!AM60)),INDEX('RAW DATA'!$Q:$Q,'Row Index'!AM60)))</f>
        <v>–</v>
      </c>
      <c r="AN80" s="76" t="str">
        <f aca="false">IF('Row Index'!AN60="","–",IF(INDEX('RAW DATA'!$Q:$Q,'Row Index'!AN60)="",IF(INDEX('RAW DATA'!$AD:$AD,'Row Index'!AN60)="",INDEX('RAW DATA'!$L:$L,'Row Index'!AN60),INDEX('RAW DATA'!$AD:$AD,'Row Index'!AN60)),INDEX('RAW DATA'!$Q:$Q,'Row Index'!AN60)))</f>
        <v>–</v>
      </c>
      <c r="AO80" s="76" t="str">
        <f aca="false">IF('Row Index'!AO60="","–",IF(INDEX('RAW DATA'!$Q:$Q,'Row Index'!AO60)="",IF(INDEX('RAW DATA'!$AD:$AD,'Row Index'!AO60)="",INDEX('RAW DATA'!$L:$L,'Row Index'!AO60),INDEX('RAW DATA'!$AD:$AD,'Row Index'!AO60)),INDEX('RAW DATA'!$Q:$Q,'Row Index'!AO60)))</f>
        <v>–</v>
      </c>
      <c r="AP80" s="76" t="str">
        <f aca="false">IF('Row Index'!AP60="","–",IF(INDEX('RAW DATA'!$Q:$Q,'Row Index'!AP60)="",IF(INDEX('RAW DATA'!$AD:$AD,'Row Index'!AP60)="",INDEX('RAW DATA'!$L:$L,'Row Index'!AP60),INDEX('RAW DATA'!$AD:$AD,'Row Index'!AP60)),INDEX('RAW DATA'!$Q:$Q,'Row Index'!AP60)))</f>
        <v>–</v>
      </c>
      <c r="AQ80" s="76" t="str">
        <f aca="false">IF('Row Index'!AQ60="","–",IF(INDEX('RAW DATA'!$Q:$Q,'Row Index'!AQ60)="",IF(INDEX('RAW DATA'!$AD:$AD,'Row Index'!AQ60)="",INDEX('RAW DATA'!$L:$L,'Row Index'!AQ60),INDEX('RAW DATA'!$AD:$AD,'Row Index'!AQ60)),INDEX('RAW DATA'!$Q:$Q,'Row Index'!AQ60)))</f>
        <v>–</v>
      </c>
    </row>
    <row r="81" customFormat="false" ht="15" hidden="false" customHeight="false" outlineLevel="0" collapsed="false">
      <c r="A81" s="15" t="s">
        <v>342</v>
      </c>
      <c r="B81" s="16" t="s">
        <v>5658</v>
      </c>
      <c r="C81" s="36" t="str">
        <f aca="false">IF('Row Index'!C61="","✗",IF(INDEX('RAW DATA'!$Q:$Q,'Row Index'!C61)="",IF(INDEX('RAW DATA'!$AD:$AD,'Row Index'!C61)="",INDEX('RAW DATA'!$L:$L,'Row Index'!C61),INDEX('RAW DATA'!$AD:$AD,'Row Index'!C61)),INDEX('RAW DATA'!$Q:$Q,'Row Index'!C61)))</f>
        <v>◐⇲</v>
      </c>
      <c r="D81" s="29" t="n">
        <f aca="false">IF('Row Index'!D61="","✗",IF(INDEX('RAW DATA'!$Q:$Q,'Row Index'!D61)="",IF(INDEX('RAW DATA'!$AD:$AD,'Row Index'!D61)="",INDEX('RAW DATA'!$L:$L,'Row Index'!D61),INDEX('RAW DATA'!$AD:$AD,'Row Index'!D61)),INDEX('RAW DATA'!$Q:$Q,'Row Index'!D61)))</f>
        <v>35.7394475537282</v>
      </c>
      <c r="E81" s="17" t="n">
        <f aca="false">IF('Row Index'!E61="","✗",IF(INDEX('RAW DATA'!$Q:$Q,'Row Index'!E61)="",IF(INDEX('RAW DATA'!$AD:$AD,'Row Index'!E61)="",INDEX('RAW DATA'!$L:$L,'Row Index'!E61),INDEX('RAW DATA'!$AD:$AD,'Row Index'!E61)),INDEX('RAW DATA'!$Q:$Q,'Row Index'!E61)))</f>
        <v>38.0094330784987</v>
      </c>
      <c r="F81" s="36" t="str">
        <f aca="false">IF('Row Index'!F61="","✗",IF(INDEX('RAW DATA'!$Q:$Q,'Row Index'!F61)="",IF(INDEX('RAW DATA'!$AD:$AD,'Row Index'!F61)="",INDEX('RAW DATA'!$L:$L,'Row Index'!F61),INDEX('RAW DATA'!$AD:$AD,'Row Index'!F61)),INDEX('RAW DATA'!$Q:$Q,'Row Index'!F61)))</f>
        <v>◐⌧</v>
      </c>
      <c r="G81" s="36" t="str">
        <f aca="false">IF('Row Index'!G61="","✗",IF(INDEX('RAW DATA'!$Q:$Q,'Row Index'!G61)="",IF(INDEX('RAW DATA'!$AD:$AD,'Row Index'!G61)="",INDEX('RAW DATA'!$L:$L,'Row Index'!G61),INDEX('RAW DATA'!$AD:$AD,'Row Index'!G61)),INDEX('RAW DATA'!$Q:$Q,'Row Index'!G61)))</f>
        <v>◐⇲</v>
      </c>
      <c r="H81" s="17" t="n">
        <f aca="false">IF('Row Index'!H61="","✗",IF(INDEX('RAW DATA'!$Q:$Q,'Row Index'!H61)="",IF(INDEX('RAW DATA'!$AD:$AD,'Row Index'!H61)="",INDEX('RAW DATA'!$L:$L,'Row Index'!H61),INDEX('RAW DATA'!$AD:$AD,'Row Index'!H61)),INDEX('RAW DATA'!$Q:$Q,'Row Index'!H61)))</f>
        <v>39.5494641998836</v>
      </c>
      <c r="I81" s="26" t="str">
        <f aca="false">IF('Row Index'!I61="","✗",IF(INDEX('RAW DATA'!$Q:$Q,'Row Index'!I61)="",IF(INDEX('RAW DATA'!$AD:$AD,'Row Index'!I61)="",INDEX('RAW DATA'!$L:$L,'Row Index'!I61),INDEX('RAW DATA'!$AD:$AD,'Row Index'!I61)),INDEX('RAW DATA'!$Q:$Q,'Row Index'!I61)))</f>
        <v>✗</v>
      </c>
      <c r="J81" s="17" t="n">
        <f aca="false">IF('Row Index'!J61="","✗",IF(INDEX('RAW DATA'!$Q:$Q,'Row Index'!J61)="",IF(INDEX('RAW DATA'!$AD:$AD,'Row Index'!J61)="",INDEX('RAW DATA'!$L:$L,'Row Index'!J61),INDEX('RAW DATA'!$AD:$AD,'Row Index'!J61)),INDEX('RAW DATA'!$Q:$Q,'Row Index'!J61)))</f>
        <v>44.700656355473</v>
      </c>
      <c r="K81" s="17" t="n">
        <f aca="false">IF('Row Index'!K61="","✗",IF(INDEX('RAW DATA'!$Q:$Q,'Row Index'!K61)="",IF(INDEX('RAW DATA'!$AD:$AD,'Row Index'!K61)="",INDEX('RAW DATA'!$L:$L,'Row Index'!K61),INDEX('RAW DATA'!$AD:$AD,'Row Index'!K61)),INDEX('RAW DATA'!$Q:$Q,'Row Index'!K61)))</f>
        <v>47.847976388449</v>
      </c>
      <c r="L81" s="17" t="n">
        <f aca="false">IF('Row Index'!L61="","✗",IF(INDEX('RAW DATA'!$Q:$Q,'Row Index'!L61)="",IF(INDEX('RAW DATA'!$AD:$AD,'Row Index'!L61)="",INDEX('RAW DATA'!$L:$L,'Row Index'!L61),INDEX('RAW DATA'!$AD:$AD,'Row Index'!L61)),INDEX('RAW DATA'!$Q:$Q,'Row Index'!L61)))</f>
        <v>40.3346324866067</v>
      </c>
      <c r="M81" s="17" t="n">
        <f aca="false">IF('Row Index'!M61="","✗",IF(INDEX('RAW DATA'!$Q:$Q,'Row Index'!M61)="",IF(INDEX('RAW DATA'!$AD:$AD,'Row Index'!M61)="",INDEX('RAW DATA'!$L:$L,'Row Index'!M61),INDEX('RAW DATA'!$AD:$AD,'Row Index'!M61)),INDEX('RAW DATA'!$Q:$Q,'Row Index'!M61)))</f>
        <v>42.1824260889584</v>
      </c>
      <c r="N81" s="17" t="n">
        <f aca="false">IF('Row Index'!N61="","✗",IF(INDEX('RAW DATA'!$Q:$Q,'Row Index'!N61)="",IF(INDEX('RAW DATA'!$AD:$AD,'Row Index'!N61)="",INDEX('RAW DATA'!$L:$L,'Row Index'!N61),INDEX('RAW DATA'!$AD:$AD,'Row Index'!N61)),INDEX('RAW DATA'!$Q:$Q,'Row Index'!N61)))</f>
        <v>42.5388408677143</v>
      </c>
      <c r="O81" s="17" t="n">
        <f aca="false">IF('Row Index'!O61="","✗",IF(INDEX('RAW DATA'!$Q:$Q,'Row Index'!O61)="",IF(INDEX('RAW DATA'!$AD:$AD,'Row Index'!O61)="",INDEX('RAW DATA'!$L:$L,'Row Index'!O61),INDEX('RAW DATA'!$AD:$AD,'Row Index'!O61)),INDEX('RAW DATA'!$Q:$Q,'Row Index'!O61)))</f>
        <v>42.6352883739184</v>
      </c>
      <c r="P81" s="17" t="n">
        <f aca="false">IF('Row Index'!P61="","✗",IF(INDEX('RAW DATA'!$Q:$Q,'Row Index'!P61)="",IF(INDEX('RAW DATA'!$AD:$AD,'Row Index'!P61)="",INDEX('RAW DATA'!$L:$L,'Row Index'!P61),INDEX('RAW DATA'!$AD:$AD,'Row Index'!P61)),INDEX('RAW DATA'!$Q:$Q,'Row Index'!P61)))</f>
        <v>42.040944511885</v>
      </c>
      <c r="Q81" s="17" t="n">
        <f aca="false">IF('Row Index'!Q61="","✗",IF(INDEX('RAW DATA'!$Q:$Q,'Row Index'!Q61)="",IF(INDEX('RAW DATA'!$AD:$AD,'Row Index'!Q61)="",INDEX('RAW DATA'!$L:$L,'Row Index'!Q61),INDEX('RAW DATA'!$AD:$AD,'Row Index'!Q61)),INDEX('RAW DATA'!$Q:$Q,'Row Index'!Q61)))</f>
        <v>45.6089304464226</v>
      </c>
      <c r="R81" s="18" t="n">
        <f aca="false">IF('Row Index'!R61="","✗",IF(INDEX('RAW DATA'!$Q:$Q,'Row Index'!R61)="",IF(INDEX('RAW DATA'!$AD:$AD,'Row Index'!R61)="",INDEX('RAW DATA'!$L:$L,'Row Index'!R61),INDEX('RAW DATA'!$AD:$AD,'Row Index'!R61)),INDEX('RAW DATA'!$Q:$Q,'Row Index'!R61)))</f>
        <v>44.8808225636372</v>
      </c>
      <c r="S81" s="17" t="n">
        <f aca="false">IF('Row Index'!S61="","✗",IF(INDEX('RAW DATA'!$Q:$Q,'Row Index'!S61)="",IF(INDEX('RAW DATA'!$AD:$AD,'Row Index'!S61)="",INDEX('RAW DATA'!$L:$L,'Row Index'!S61),INDEX('RAW DATA'!$AD:$AD,'Row Index'!S61)),INDEX('RAW DATA'!$Q:$Q,'Row Index'!S61)))</f>
        <v>50.9243049645149</v>
      </c>
      <c r="T81" s="29" t="n">
        <f aca="false">IF('Row Index'!T61="","✗",IF(INDEX('RAW DATA'!$Q:$Q,'Row Index'!T61)="",IF(INDEX('RAW DATA'!$AD:$AD,'Row Index'!T61)="",INDEX('RAW DATA'!$L:$L,'Row Index'!T61),INDEX('RAW DATA'!$AD:$AD,'Row Index'!T61)),INDEX('RAW DATA'!$Q:$Q,'Row Index'!T61)))</f>
        <v>53.7729733738459</v>
      </c>
      <c r="U81" s="17" t="n">
        <f aca="false">IF('Row Index'!U61="","✗",IF(INDEX('RAW DATA'!$Q:$Q,'Row Index'!U61)="",IF(INDEX('RAW DATA'!$AD:$AD,'Row Index'!U61)="",INDEX('RAW DATA'!$L:$L,'Row Index'!U61),INDEX('RAW DATA'!$AD:$AD,'Row Index'!U61)),INDEX('RAW DATA'!$Q:$Q,'Row Index'!U61)))</f>
        <v>54.6270807174041</v>
      </c>
      <c r="V81" s="17" t="n">
        <f aca="false">IF('Row Index'!V61="","✗",IF(INDEX('RAW DATA'!$Q:$Q,'Row Index'!V61)="",IF(INDEX('RAW DATA'!$AD:$AD,'Row Index'!V61)="",INDEX('RAW DATA'!$L:$L,'Row Index'!V61),INDEX('RAW DATA'!$AD:$AD,'Row Index'!V61)),INDEX('RAW DATA'!$Q:$Q,'Row Index'!V61)))</f>
        <v>55.8724992790803</v>
      </c>
      <c r="W81" s="17" t="n">
        <f aca="false">IF('Row Index'!W61="","✗",IF(INDEX('RAW DATA'!$Q:$Q,'Row Index'!W61)="",IF(INDEX('RAW DATA'!$AD:$AD,'Row Index'!W61)="",INDEX('RAW DATA'!$L:$L,'Row Index'!W61),INDEX('RAW DATA'!$AD:$AD,'Row Index'!W61)),INDEX('RAW DATA'!$Q:$Q,'Row Index'!W61)))</f>
        <v>54.4718543393519</v>
      </c>
      <c r="X81" s="29" t="n">
        <f aca="false">IF('Row Index'!X61="","✗",IF(INDEX('RAW DATA'!$Q:$Q,'Row Index'!X61)="",IF(INDEX('RAW DATA'!$AD:$AD,'Row Index'!X61)="",INDEX('RAW DATA'!$L:$L,'Row Index'!X61),INDEX('RAW DATA'!$AD:$AD,'Row Index'!X61)),INDEX('RAW DATA'!$Q:$Q,'Row Index'!X61)))</f>
        <v>55.710379669377</v>
      </c>
      <c r="Y81" s="17" t="n">
        <f aca="false">IF('Row Index'!Y61="","✗",IF(INDEX('RAW DATA'!$Q:$Q,'Row Index'!Y61)="",IF(INDEX('RAW DATA'!$AD:$AD,'Row Index'!Y61)="",INDEX('RAW DATA'!$L:$L,'Row Index'!Y61),INDEX('RAW DATA'!$AD:$AD,'Row Index'!Y61)),INDEX('RAW DATA'!$Q:$Q,'Row Index'!Y61)))</f>
        <v>54.9658782961644</v>
      </c>
      <c r="Z81" s="18" t="n">
        <f aca="false">IF('Row Index'!Z61="","✗",IF(INDEX('RAW DATA'!$Q:$Q,'Row Index'!Z61)="",IF(INDEX('RAW DATA'!$AD:$AD,'Row Index'!Z61)="",INDEX('RAW DATA'!$L:$L,'Row Index'!Z61),INDEX('RAW DATA'!$AD:$AD,'Row Index'!Z61)),INDEX('RAW DATA'!$Q:$Q,'Row Index'!Z61)))</f>
        <v>55.7764037547979</v>
      </c>
      <c r="AA81" s="19" t="str">
        <f aca="false">IF('Row Index'!AA61="","⏳",IF(INDEX('RAW DATA'!$Q:$Q,'Row Index'!AA61)="",IF(INDEX('RAW DATA'!$AD:$AD,'Row Index'!AA61)="",INDEX('RAW DATA'!$L:$L,'Row Index'!AA61),INDEX('RAW DATA'!$AD:$AD,'Row Index'!AA61)),INDEX('RAW DATA'!$Q:$Q,'Row Index'!AA61)))</f>
        <v>⏳</v>
      </c>
      <c r="AB81" s="17" t="n">
        <f aca="false">IF('Row Index'!AB61="","✗",IF(INDEX('RAW DATA'!$Q:$Q,'Row Index'!AB61)="",IF(INDEX('RAW DATA'!$AD:$AD,'Row Index'!AB61)="",INDEX('RAW DATA'!$L:$L,'Row Index'!AB61),INDEX('RAW DATA'!$AD:$AD,'Row Index'!AB61)),INDEX('RAW DATA'!$Q:$Q,'Row Index'!AB61)))</f>
        <v>57.262620909191</v>
      </c>
      <c r="AC81" s="17" t="n">
        <f aca="false">IF('Row Index'!AC61="","✗",IF(INDEX('RAW DATA'!$Q:$Q,'Row Index'!AC61)="",IF(INDEX('RAW DATA'!$AD:$AD,'Row Index'!AC61)="",INDEX('RAW DATA'!$L:$L,'Row Index'!AC61),INDEX('RAW DATA'!$AD:$AD,'Row Index'!AC61)),INDEX('RAW DATA'!$Q:$Q,'Row Index'!AC61)))</f>
        <v>59.6437948862361</v>
      </c>
      <c r="AD81" s="17" t="n">
        <f aca="false">IF('Row Index'!AD61="","✗",IF(INDEX('RAW DATA'!$Q:$Q,'Row Index'!AD61)="",IF(INDEX('RAW DATA'!$AD:$AD,'Row Index'!AD61)="",INDEX('RAW DATA'!$L:$L,'Row Index'!AD61),INDEX('RAW DATA'!$AD:$AD,'Row Index'!AD61)),INDEX('RAW DATA'!$Q:$Q,'Row Index'!AD61)))</f>
        <v>58.9623820164769</v>
      </c>
      <c r="AE81" s="17" t="n">
        <f aca="false">IF('Row Index'!AE61="","✗",IF(INDEX('RAW DATA'!$Q:$Q,'Row Index'!AE61)="",IF(INDEX('RAW DATA'!$AD:$AD,'Row Index'!AE61)="",INDEX('RAW DATA'!$L:$L,'Row Index'!AE61),INDEX('RAW DATA'!$AD:$AD,'Row Index'!AE61)),INDEX('RAW DATA'!$Q:$Q,'Row Index'!AE61)))</f>
        <v>62.7869533322057</v>
      </c>
      <c r="AF81" s="17" t="n">
        <f aca="false">IF('Row Index'!AF61="","✗",IF(INDEX('RAW DATA'!$Q:$Q,'Row Index'!AF61)="",IF(INDEX('RAW DATA'!$AD:$AD,'Row Index'!AF61)="",INDEX('RAW DATA'!$L:$L,'Row Index'!AF61),INDEX('RAW DATA'!$AD:$AD,'Row Index'!AF61)),INDEX('RAW DATA'!$Q:$Q,'Row Index'!AF61)))</f>
        <v>64.062643512006</v>
      </c>
      <c r="AG81" s="17" t="n">
        <f aca="false">IF('Row Index'!AG61="","✗",IF(INDEX('RAW DATA'!$Q:$Q,'Row Index'!AG61)="",IF(INDEX('RAW DATA'!$AD:$AD,'Row Index'!AG61)="",INDEX('RAW DATA'!$L:$L,'Row Index'!AG61),INDEX('RAW DATA'!$AD:$AD,'Row Index'!AG61)),INDEX('RAW DATA'!$Q:$Q,'Row Index'!AG61)))</f>
        <v>66.5785274999437</v>
      </c>
      <c r="AH81" s="17" t="n">
        <f aca="false">IF('Row Index'!AH61="","✗",IF(INDEX('RAW DATA'!$Q:$Q,'Row Index'!AH61)="",IF(INDEX('RAW DATA'!$AD:$AD,'Row Index'!AH61)="",INDEX('RAW DATA'!$L:$L,'Row Index'!AH61),INDEX('RAW DATA'!$AD:$AD,'Row Index'!AH61)),INDEX('RAW DATA'!$Q:$Q,'Row Index'!AH61)))</f>
        <v>64.7927064355569</v>
      </c>
      <c r="AI81" s="17" t="n">
        <f aca="false">IF('Row Index'!AI61="","✗",IF(INDEX('RAW DATA'!$Q:$Q,'Row Index'!AI61)="",IF(INDEX('RAW DATA'!$AD:$AD,'Row Index'!AI61)="",INDEX('RAW DATA'!$L:$L,'Row Index'!AI61),INDEX('RAW DATA'!$AD:$AD,'Row Index'!AI61)),INDEX('RAW DATA'!$Q:$Q,'Row Index'!AI61)))</f>
        <v>68.2407031043028</v>
      </c>
      <c r="AJ81" s="17" t="n">
        <f aca="false">IF('Row Index'!AJ61="","✗",IF(INDEX('RAW DATA'!$Q:$Q,'Row Index'!AJ61)="",IF(INDEX('RAW DATA'!$AD:$AD,'Row Index'!AJ61)="",INDEX('RAW DATA'!$L:$L,'Row Index'!AJ61),INDEX('RAW DATA'!$AD:$AD,'Row Index'!AJ61)),INDEX('RAW DATA'!$Q:$Q,'Row Index'!AJ61)))</f>
        <v>69.1690848080075</v>
      </c>
      <c r="AK81" s="17" t="n">
        <f aca="false">IF('Row Index'!AK61="","✗",IF(INDEX('RAW DATA'!$Q:$Q,'Row Index'!AK61)="",IF(INDEX('RAW DATA'!$AD:$AD,'Row Index'!AK61)="",INDEX('RAW DATA'!$L:$L,'Row Index'!AK61),INDEX('RAW DATA'!$AD:$AD,'Row Index'!AK61)),INDEX('RAW DATA'!$Q:$Q,'Row Index'!AK61)))</f>
        <v>66.9756716532999</v>
      </c>
      <c r="AL81" s="76" t="str">
        <f aca="false">IF('Row Index'!AL61="","–",IF(INDEX('RAW DATA'!$Q:$Q,'Row Index'!AL61)="",IF(INDEX('RAW DATA'!$AD:$AD,'Row Index'!AL61)="",INDEX('RAW DATA'!$L:$L,'Row Index'!AL61),INDEX('RAW DATA'!$AD:$AD,'Row Index'!AL61)),INDEX('RAW DATA'!$Q:$Q,'Row Index'!AL61)))</f>
        <v>–</v>
      </c>
      <c r="AM81" s="76" t="str">
        <f aca="false">IF('Row Index'!AM61="","–",IF(INDEX('RAW DATA'!$Q:$Q,'Row Index'!AM61)="",IF(INDEX('RAW DATA'!$AD:$AD,'Row Index'!AM61)="",INDEX('RAW DATA'!$L:$L,'Row Index'!AM61),INDEX('RAW DATA'!$AD:$AD,'Row Index'!AM61)),INDEX('RAW DATA'!$Q:$Q,'Row Index'!AM61)))</f>
        <v>–</v>
      </c>
      <c r="AN81" s="76" t="str">
        <f aca="false">IF('Row Index'!AN61="","–",IF(INDEX('RAW DATA'!$Q:$Q,'Row Index'!AN61)="",IF(INDEX('RAW DATA'!$AD:$AD,'Row Index'!AN61)="",INDEX('RAW DATA'!$L:$L,'Row Index'!AN61),INDEX('RAW DATA'!$AD:$AD,'Row Index'!AN61)),INDEX('RAW DATA'!$Q:$Q,'Row Index'!AN61)))</f>
        <v>–</v>
      </c>
      <c r="AO81" s="76" t="str">
        <f aca="false">IF('Row Index'!AO61="","–",IF(INDEX('RAW DATA'!$Q:$Q,'Row Index'!AO61)="",IF(INDEX('RAW DATA'!$AD:$AD,'Row Index'!AO61)="",INDEX('RAW DATA'!$L:$L,'Row Index'!AO61),INDEX('RAW DATA'!$AD:$AD,'Row Index'!AO61)),INDEX('RAW DATA'!$Q:$Q,'Row Index'!AO61)))</f>
        <v>–</v>
      </c>
      <c r="AP81" s="76" t="str">
        <f aca="false">IF('Row Index'!AP61="","–",IF(INDEX('RAW DATA'!$Q:$Q,'Row Index'!AP61)="",IF(INDEX('RAW DATA'!$AD:$AD,'Row Index'!AP61)="",INDEX('RAW DATA'!$L:$L,'Row Index'!AP61),INDEX('RAW DATA'!$AD:$AD,'Row Index'!AP61)),INDEX('RAW DATA'!$Q:$Q,'Row Index'!AP61)))</f>
        <v>–</v>
      </c>
      <c r="AQ81" s="76" t="str">
        <f aca="false">IF('Row Index'!AQ61="","–",IF(INDEX('RAW DATA'!$Q:$Q,'Row Index'!AQ61)="",IF(INDEX('RAW DATA'!$AD:$AD,'Row Index'!AQ61)="",INDEX('RAW DATA'!$L:$L,'Row Index'!AQ61),INDEX('RAW DATA'!$AD:$AD,'Row Index'!AQ61)),INDEX('RAW DATA'!$Q:$Q,'Row Index'!AQ61)))</f>
        <v>–</v>
      </c>
    </row>
    <row r="82" customFormat="false" ht="15" hidden="false" customHeight="false" outlineLevel="0" collapsed="false">
      <c r="A82" s="15" t="s">
        <v>345</v>
      </c>
      <c r="B82" s="16" t="s">
        <v>5658</v>
      </c>
      <c r="C82" s="17" t="n">
        <f aca="false">IF('Row Index'!C62="","✗",IF(INDEX('RAW DATA'!$Q:$Q,'Row Index'!C62)="",IF(INDEX('RAW DATA'!$AD:$AD,'Row Index'!C62)="",INDEX('RAW DATA'!$L:$L,'Row Index'!C62),INDEX('RAW DATA'!$AD:$AD,'Row Index'!C62)),INDEX('RAW DATA'!$Q:$Q,'Row Index'!C62)))</f>
        <v>36.2765267382402</v>
      </c>
      <c r="D82" s="17" t="n">
        <f aca="false">IF('Row Index'!D62="","✗",IF(INDEX('RAW DATA'!$Q:$Q,'Row Index'!D62)="",IF(INDEX('RAW DATA'!$AD:$AD,'Row Index'!D62)="",INDEX('RAW DATA'!$L:$L,'Row Index'!D62),INDEX('RAW DATA'!$AD:$AD,'Row Index'!D62)),INDEX('RAW DATA'!$Q:$Q,'Row Index'!D62)))</f>
        <v>36.9504543809721</v>
      </c>
      <c r="E82" s="17" t="n">
        <f aca="false">IF('Row Index'!E62="","✗",IF(INDEX('RAW DATA'!$Q:$Q,'Row Index'!E62)="",IF(INDEX('RAW DATA'!$AD:$AD,'Row Index'!E62)="",INDEX('RAW DATA'!$L:$L,'Row Index'!E62),INDEX('RAW DATA'!$AD:$AD,'Row Index'!E62)),INDEX('RAW DATA'!$Q:$Q,'Row Index'!E62)))</f>
        <v>39.3912164890051</v>
      </c>
      <c r="F82" s="29" t="n">
        <f aca="false">IF('Row Index'!F62="","✗",IF(INDEX('RAW DATA'!$Q:$Q,'Row Index'!F62)="",IF(INDEX('RAW DATA'!$AD:$AD,'Row Index'!F62)="",INDEX('RAW DATA'!$L:$L,'Row Index'!F62),INDEX('RAW DATA'!$AD:$AD,'Row Index'!F62)),INDEX('RAW DATA'!$Q:$Q,'Row Index'!F62)))</f>
        <v>42.3732119230658</v>
      </c>
      <c r="G82" s="17" t="n">
        <f aca="false">IF('Row Index'!G62="","✗",IF(INDEX('RAW DATA'!$Q:$Q,'Row Index'!G62)="",IF(INDEX('RAW DATA'!$AD:$AD,'Row Index'!G62)="",INDEX('RAW DATA'!$L:$L,'Row Index'!G62),INDEX('RAW DATA'!$AD:$AD,'Row Index'!G62)),INDEX('RAW DATA'!$Q:$Q,'Row Index'!G62)))</f>
        <v>41.7040681437232</v>
      </c>
      <c r="H82" s="17" t="n">
        <f aca="false">IF('Row Index'!H62="","✗",IF(INDEX('RAW DATA'!$Q:$Q,'Row Index'!H62)="",IF(INDEX('RAW DATA'!$AD:$AD,'Row Index'!H62)="",INDEX('RAW DATA'!$L:$L,'Row Index'!H62),INDEX('RAW DATA'!$AD:$AD,'Row Index'!H62)),INDEX('RAW DATA'!$Q:$Q,'Row Index'!H62)))</f>
        <v>39.2919724737484</v>
      </c>
      <c r="I82" s="26" t="str">
        <f aca="false">IF('Row Index'!I62="","✗",IF(INDEX('RAW DATA'!$Q:$Q,'Row Index'!I62)="",IF(INDEX('RAW DATA'!$AD:$AD,'Row Index'!I62)="",INDEX('RAW DATA'!$L:$L,'Row Index'!I62),INDEX('RAW DATA'!$AD:$AD,'Row Index'!I62)),INDEX('RAW DATA'!$Q:$Q,'Row Index'!I62)))</f>
        <v>✗</v>
      </c>
      <c r="J82" s="17" t="n">
        <f aca="false">IF('Row Index'!J62="","✗",IF(INDEX('RAW DATA'!$Q:$Q,'Row Index'!J62)="",IF(INDEX('RAW DATA'!$AD:$AD,'Row Index'!J62)="",INDEX('RAW DATA'!$L:$L,'Row Index'!J62),INDEX('RAW DATA'!$AD:$AD,'Row Index'!J62)),INDEX('RAW DATA'!$Q:$Q,'Row Index'!J62)))</f>
        <v>44.274725972592</v>
      </c>
      <c r="K82" s="17" t="n">
        <f aca="false">IF('Row Index'!K62="","✗",IF(INDEX('RAW DATA'!$Q:$Q,'Row Index'!K62)="",IF(INDEX('RAW DATA'!$AD:$AD,'Row Index'!K62)="",INDEX('RAW DATA'!$L:$L,'Row Index'!K62),INDEX('RAW DATA'!$AD:$AD,'Row Index'!K62)),INDEX('RAW DATA'!$Q:$Q,'Row Index'!K62)))</f>
        <v>43.5045890066908</v>
      </c>
      <c r="L82" s="17" t="n">
        <f aca="false">IF('Row Index'!L62="","✗",IF(INDEX('RAW DATA'!$Q:$Q,'Row Index'!L62)="",IF(INDEX('RAW DATA'!$AD:$AD,'Row Index'!L62)="",INDEX('RAW DATA'!$L:$L,'Row Index'!L62),INDEX('RAW DATA'!$AD:$AD,'Row Index'!L62)),INDEX('RAW DATA'!$Q:$Q,'Row Index'!L62)))</f>
        <v>39.8973756156586</v>
      </c>
      <c r="M82" s="17" t="n">
        <f aca="false">IF('Row Index'!M62="","✗",IF(INDEX('RAW DATA'!$Q:$Q,'Row Index'!M62)="",IF(INDEX('RAW DATA'!$AD:$AD,'Row Index'!M62)="",INDEX('RAW DATA'!$L:$L,'Row Index'!M62),INDEX('RAW DATA'!$AD:$AD,'Row Index'!M62)),INDEX('RAW DATA'!$Q:$Q,'Row Index'!M62)))</f>
        <v>48.8243447557892</v>
      </c>
      <c r="N82" s="17" t="n">
        <f aca="false">IF('Row Index'!N62="","✗",IF(INDEX('RAW DATA'!$Q:$Q,'Row Index'!N62)="",IF(INDEX('RAW DATA'!$AD:$AD,'Row Index'!N62)="",INDEX('RAW DATA'!$L:$L,'Row Index'!N62),INDEX('RAW DATA'!$AD:$AD,'Row Index'!N62)),INDEX('RAW DATA'!$Q:$Q,'Row Index'!N62)))</f>
        <v>45.0550233096117</v>
      </c>
      <c r="O82" s="17" t="n">
        <f aca="false">IF('Row Index'!O62="","✗",IF(INDEX('RAW DATA'!$Q:$Q,'Row Index'!O62)="",IF(INDEX('RAW DATA'!$AD:$AD,'Row Index'!O62)="",INDEX('RAW DATA'!$L:$L,'Row Index'!O62),INDEX('RAW DATA'!$AD:$AD,'Row Index'!O62)),INDEX('RAW DATA'!$Q:$Q,'Row Index'!O62)))</f>
        <v>40.8028938557518</v>
      </c>
      <c r="P82" s="17" t="n">
        <f aca="false">IF('Row Index'!P62="","✗",IF(INDEX('RAW DATA'!$Q:$Q,'Row Index'!P62)="",IF(INDEX('RAW DATA'!$AD:$AD,'Row Index'!P62)="",INDEX('RAW DATA'!$L:$L,'Row Index'!P62),INDEX('RAW DATA'!$AD:$AD,'Row Index'!P62)),INDEX('RAW DATA'!$Q:$Q,'Row Index'!P62)))</f>
        <v>40.0452733907362</v>
      </c>
      <c r="Q82" s="17" t="n">
        <f aca="false">IF('Row Index'!Q62="","✗",IF(INDEX('RAW DATA'!$Q:$Q,'Row Index'!Q62)="",IF(INDEX('RAW DATA'!$AD:$AD,'Row Index'!Q62)="",INDEX('RAW DATA'!$L:$L,'Row Index'!Q62),INDEX('RAW DATA'!$AD:$AD,'Row Index'!Q62)),INDEX('RAW DATA'!$Q:$Q,'Row Index'!Q62)))</f>
        <v>41.7847468966973</v>
      </c>
      <c r="R82" s="18" t="n">
        <f aca="false">IF('Row Index'!R62="","✗",IF(INDEX('RAW DATA'!$Q:$Q,'Row Index'!R62)="",IF(INDEX('RAW DATA'!$AD:$AD,'Row Index'!R62)="",INDEX('RAW DATA'!$L:$L,'Row Index'!R62),INDEX('RAW DATA'!$AD:$AD,'Row Index'!R62)),INDEX('RAW DATA'!$Q:$Q,'Row Index'!R62)))</f>
        <v>50.7685617146677</v>
      </c>
      <c r="S82" s="17" t="n">
        <f aca="false">IF('Row Index'!S62="","✗",IF(INDEX('RAW DATA'!$Q:$Q,'Row Index'!S62)="",IF(INDEX('RAW DATA'!$AD:$AD,'Row Index'!S62)="",INDEX('RAW DATA'!$L:$L,'Row Index'!S62),INDEX('RAW DATA'!$AD:$AD,'Row Index'!S62)),INDEX('RAW DATA'!$Q:$Q,'Row Index'!S62)))</f>
        <v>43.922661104746</v>
      </c>
      <c r="T82" s="17" t="n">
        <f aca="false">IF('Row Index'!T62="","✗",IF(INDEX('RAW DATA'!$Q:$Q,'Row Index'!T62)="",IF(INDEX('RAW DATA'!$AD:$AD,'Row Index'!T62)="",INDEX('RAW DATA'!$L:$L,'Row Index'!T62),INDEX('RAW DATA'!$AD:$AD,'Row Index'!T62)),INDEX('RAW DATA'!$Q:$Q,'Row Index'!T62)))</f>
        <v>49.6589209602836</v>
      </c>
      <c r="U82" s="17" t="n">
        <f aca="false">IF('Row Index'!U62="","✗",IF(INDEX('RAW DATA'!$Q:$Q,'Row Index'!U62)="",IF(INDEX('RAW DATA'!$AD:$AD,'Row Index'!U62)="",INDEX('RAW DATA'!$L:$L,'Row Index'!U62),INDEX('RAW DATA'!$AD:$AD,'Row Index'!U62)),INDEX('RAW DATA'!$Q:$Q,'Row Index'!U62)))</f>
        <v>48.7238853476223</v>
      </c>
      <c r="V82" s="29" t="n">
        <f aca="false">IF('Row Index'!V62="","✗",IF(INDEX('RAW DATA'!$Q:$Q,'Row Index'!V62)="",IF(INDEX('RAW DATA'!$AD:$AD,'Row Index'!V62)="",INDEX('RAW DATA'!$L:$L,'Row Index'!V62),INDEX('RAW DATA'!$AD:$AD,'Row Index'!V62)),INDEX('RAW DATA'!$Q:$Q,'Row Index'!V62)))</f>
        <v>51.3009315694717</v>
      </c>
      <c r="W82" s="17" t="n">
        <f aca="false">IF('Row Index'!W62="","✗",IF(INDEX('RAW DATA'!$Q:$Q,'Row Index'!W62)="",IF(INDEX('RAW DATA'!$AD:$AD,'Row Index'!W62)="",INDEX('RAW DATA'!$L:$L,'Row Index'!W62),INDEX('RAW DATA'!$AD:$AD,'Row Index'!W62)),INDEX('RAW DATA'!$Q:$Q,'Row Index'!W62)))</f>
        <v>51.9618768365062</v>
      </c>
      <c r="X82" s="17" t="n">
        <f aca="false">IF('Row Index'!X62="","✗",IF(INDEX('RAW DATA'!$Q:$Q,'Row Index'!X62)="",IF(INDEX('RAW DATA'!$AD:$AD,'Row Index'!X62)="",INDEX('RAW DATA'!$L:$L,'Row Index'!X62),INDEX('RAW DATA'!$AD:$AD,'Row Index'!X62)),INDEX('RAW DATA'!$Q:$Q,'Row Index'!X62)))</f>
        <v>51.2455420531458</v>
      </c>
      <c r="Y82" s="17" t="n">
        <f aca="false">IF('Row Index'!Y62="","✗",IF(INDEX('RAW DATA'!$Q:$Q,'Row Index'!Y62)="",IF(INDEX('RAW DATA'!$AD:$AD,'Row Index'!Y62)="",INDEX('RAW DATA'!$L:$L,'Row Index'!Y62),INDEX('RAW DATA'!$AD:$AD,'Row Index'!Y62)),INDEX('RAW DATA'!$Q:$Q,'Row Index'!Y62)))</f>
        <v>52.473649036527</v>
      </c>
      <c r="Z82" s="18" t="n">
        <f aca="false">IF('Row Index'!Z62="","✗",IF(INDEX('RAW DATA'!$Q:$Q,'Row Index'!Z62)="",IF(INDEX('RAW DATA'!$AD:$AD,'Row Index'!Z62)="",INDEX('RAW DATA'!$L:$L,'Row Index'!Z62),INDEX('RAW DATA'!$AD:$AD,'Row Index'!Z62)),INDEX('RAW DATA'!$Q:$Q,'Row Index'!Z62)))</f>
        <v>55.5857509581511</v>
      </c>
      <c r="AA82" s="19" t="str">
        <f aca="false">IF('Row Index'!AA62="","⏳",IF(INDEX('RAW DATA'!$Q:$Q,'Row Index'!AA62)="",IF(INDEX('RAW DATA'!$AD:$AD,'Row Index'!AA62)="",INDEX('RAW DATA'!$L:$L,'Row Index'!AA62),INDEX('RAW DATA'!$AD:$AD,'Row Index'!AA62)),INDEX('RAW DATA'!$Q:$Q,'Row Index'!AA62)))</f>
        <v>⏳</v>
      </c>
      <c r="AB82" s="17" t="n">
        <f aca="false">IF('Row Index'!AB62="","✗",IF(INDEX('RAW DATA'!$Q:$Q,'Row Index'!AB62)="",IF(INDEX('RAW DATA'!$AD:$AD,'Row Index'!AB62)="",INDEX('RAW DATA'!$L:$L,'Row Index'!AB62),INDEX('RAW DATA'!$AD:$AD,'Row Index'!AB62)),INDEX('RAW DATA'!$Q:$Q,'Row Index'!AB62)))</f>
        <v>57.8282915481413</v>
      </c>
      <c r="AC82" s="17" t="n">
        <f aca="false">IF('Row Index'!AC62="","✗",IF(INDEX('RAW DATA'!$Q:$Q,'Row Index'!AC62)="",IF(INDEX('RAW DATA'!$AD:$AD,'Row Index'!AC62)="",INDEX('RAW DATA'!$L:$L,'Row Index'!AC62),INDEX('RAW DATA'!$AD:$AD,'Row Index'!AC62)),INDEX('RAW DATA'!$Q:$Q,'Row Index'!AC62)))</f>
        <v>59.2299838901795</v>
      </c>
      <c r="AD82" s="17" t="n">
        <f aca="false">IF('Row Index'!AD62="","✗",IF(INDEX('RAW DATA'!$Q:$Q,'Row Index'!AD62)="",IF(INDEX('RAW DATA'!$AD:$AD,'Row Index'!AD62)="",INDEX('RAW DATA'!$L:$L,'Row Index'!AD62),INDEX('RAW DATA'!$AD:$AD,'Row Index'!AD62)),INDEX('RAW DATA'!$Q:$Q,'Row Index'!AD62)))</f>
        <v>59.71654294031</v>
      </c>
      <c r="AE82" s="17" t="n">
        <f aca="false">IF('Row Index'!AE62="","✗",IF(INDEX('RAW DATA'!$Q:$Q,'Row Index'!AE62)="",IF(INDEX('RAW DATA'!$AD:$AD,'Row Index'!AE62)="",INDEX('RAW DATA'!$L:$L,'Row Index'!AE62),INDEX('RAW DATA'!$AD:$AD,'Row Index'!AE62)),INDEX('RAW DATA'!$Q:$Q,'Row Index'!AE62)))</f>
        <v>61.0792364718014</v>
      </c>
      <c r="AF82" s="17" t="n">
        <f aca="false">IF('Row Index'!AF62="","✗",IF(INDEX('RAW DATA'!$Q:$Q,'Row Index'!AF62)="",IF(INDEX('RAW DATA'!$AD:$AD,'Row Index'!AF62)="",INDEX('RAW DATA'!$L:$L,'Row Index'!AF62),INDEX('RAW DATA'!$AD:$AD,'Row Index'!AF62)),INDEX('RAW DATA'!$Q:$Q,'Row Index'!AF62)))</f>
        <v>62.9833256900161</v>
      </c>
      <c r="AG82" s="17" t="n">
        <f aca="false">IF('Row Index'!AG62="","✗",IF(INDEX('RAW DATA'!$Q:$Q,'Row Index'!AG62)="",IF(INDEX('RAW DATA'!$AD:$AD,'Row Index'!AG62)="",INDEX('RAW DATA'!$L:$L,'Row Index'!AG62),INDEX('RAW DATA'!$AD:$AD,'Row Index'!AG62)),INDEX('RAW DATA'!$Q:$Q,'Row Index'!AG62)))</f>
        <v>65.6903800611006</v>
      </c>
      <c r="AH82" s="17" t="n">
        <f aca="false">IF('Row Index'!AH62="","✗",IF(INDEX('RAW DATA'!$Q:$Q,'Row Index'!AH62)="",IF(INDEX('RAW DATA'!$AD:$AD,'Row Index'!AH62)="",INDEX('RAW DATA'!$L:$L,'Row Index'!AH62),INDEX('RAW DATA'!$AD:$AD,'Row Index'!AH62)),INDEX('RAW DATA'!$Q:$Q,'Row Index'!AH62)))</f>
        <v>63.8250929708934</v>
      </c>
      <c r="AI82" s="17" t="n">
        <f aca="false">IF('Row Index'!AI62="","✗",IF(INDEX('RAW DATA'!$Q:$Q,'Row Index'!AI62)="",IF(INDEX('RAW DATA'!$AD:$AD,'Row Index'!AI62)="",INDEX('RAW DATA'!$L:$L,'Row Index'!AI62),INDEX('RAW DATA'!$AD:$AD,'Row Index'!AI62)),INDEX('RAW DATA'!$Q:$Q,'Row Index'!AI62)))</f>
        <v>66.6858386203665</v>
      </c>
      <c r="AJ82" s="17" t="n">
        <f aca="false">IF('Row Index'!AJ62="","✗",IF(INDEX('RAW DATA'!$Q:$Q,'Row Index'!AJ62)="",IF(INDEX('RAW DATA'!$AD:$AD,'Row Index'!AJ62)="",INDEX('RAW DATA'!$L:$L,'Row Index'!AJ62),INDEX('RAW DATA'!$AD:$AD,'Row Index'!AJ62)),INDEX('RAW DATA'!$Q:$Q,'Row Index'!AJ62)))</f>
        <v>67.9450297314757</v>
      </c>
      <c r="AK82" s="17" t="n">
        <f aca="false">IF('Row Index'!AK62="","✗",IF(INDEX('RAW DATA'!$Q:$Q,'Row Index'!AK62)="",IF(INDEX('RAW DATA'!$AD:$AD,'Row Index'!AK62)="",INDEX('RAW DATA'!$L:$L,'Row Index'!AK62),INDEX('RAW DATA'!$AD:$AD,'Row Index'!AK62)),INDEX('RAW DATA'!$Q:$Q,'Row Index'!AK62)))</f>
        <v>65.5925231803417</v>
      </c>
      <c r="AL82" s="76" t="str">
        <f aca="false">IF('Row Index'!AL62="","–",IF(INDEX('RAW DATA'!$Q:$Q,'Row Index'!AL62)="",IF(INDEX('RAW DATA'!$AD:$AD,'Row Index'!AL62)="",INDEX('RAW DATA'!$L:$L,'Row Index'!AL62),INDEX('RAW DATA'!$AD:$AD,'Row Index'!AL62)),INDEX('RAW DATA'!$Q:$Q,'Row Index'!AL62)))</f>
        <v>–</v>
      </c>
      <c r="AM82" s="76" t="str">
        <f aca="false">IF('Row Index'!AM62="","–",IF(INDEX('RAW DATA'!$Q:$Q,'Row Index'!AM62)="",IF(INDEX('RAW DATA'!$AD:$AD,'Row Index'!AM62)="",INDEX('RAW DATA'!$L:$L,'Row Index'!AM62),INDEX('RAW DATA'!$AD:$AD,'Row Index'!AM62)),INDEX('RAW DATA'!$Q:$Q,'Row Index'!AM62)))</f>
        <v>–</v>
      </c>
      <c r="AN82" s="76" t="str">
        <f aca="false">IF('Row Index'!AN62="","–",IF(INDEX('RAW DATA'!$Q:$Q,'Row Index'!AN62)="",IF(INDEX('RAW DATA'!$AD:$AD,'Row Index'!AN62)="",INDEX('RAW DATA'!$L:$L,'Row Index'!AN62),INDEX('RAW DATA'!$AD:$AD,'Row Index'!AN62)),INDEX('RAW DATA'!$Q:$Q,'Row Index'!AN62)))</f>
        <v>–</v>
      </c>
      <c r="AO82" s="76" t="str">
        <f aca="false">IF('Row Index'!AO62="","–",IF(INDEX('RAW DATA'!$Q:$Q,'Row Index'!AO62)="",IF(INDEX('RAW DATA'!$AD:$AD,'Row Index'!AO62)="",INDEX('RAW DATA'!$L:$L,'Row Index'!AO62),INDEX('RAW DATA'!$AD:$AD,'Row Index'!AO62)),INDEX('RAW DATA'!$Q:$Q,'Row Index'!AO62)))</f>
        <v>–</v>
      </c>
      <c r="AP82" s="76" t="str">
        <f aca="false">IF('Row Index'!AP62="","–",IF(INDEX('RAW DATA'!$Q:$Q,'Row Index'!AP62)="",IF(INDEX('RAW DATA'!$AD:$AD,'Row Index'!AP62)="",INDEX('RAW DATA'!$L:$L,'Row Index'!AP62),INDEX('RAW DATA'!$AD:$AD,'Row Index'!AP62)),INDEX('RAW DATA'!$Q:$Q,'Row Index'!AP62)))</f>
        <v>–</v>
      </c>
      <c r="AQ82" s="76" t="str">
        <f aca="false">IF('Row Index'!AQ62="","–",IF(INDEX('RAW DATA'!$Q:$Q,'Row Index'!AQ62)="",IF(INDEX('RAW DATA'!$AD:$AD,'Row Index'!AQ62)="",INDEX('RAW DATA'!$L:$L,'Row Index'!AQ62),INDEX('RAW DATA'!$AD:$AD,'Row Index'!AQ62)),INDEX('RAW DATA'!$Q:$Q,'Row Index'!AQ62)))</f>
        <v>–</v>
      </c>
    </row>
    <row r="83" customFormat="false" ht="15" hidden="false" customHeight="false" outlineLevel="0" collapsed="false">
      <c r="A83" s="15" t="s">
        <v>351</v>
      </c>
      <c r="B83" s="16" t="s">
        <v>5658</v>
      </c>
      <c r="C83" s="17" t="n">
        <f aca="false">IF('Row Index'!C63="","✗",IF(INDEX('RAW DATA'!$Q:$Q,'Row Index'!C63)="",IF(INDEX('RAW DATA'!$AD:$AD,'Row Index'!C63)="",INDEX('RAW DATA'!$L:$L,'Row Index'!C63),INDEX('RAW DATA'!$AD:$AD,'Row Index'!C63)),INDEX('RAW DATA'!$Q:$Q,'Row Index'!C63)))</f>
        <v>53.3412567488768</v>
      </c>
      <c r="D83" s="17" t="n">
        <f aca="false">IF('Row Index'!D63="","✗",IF(INDEX('RAW DATA'!$Q:$Q,'Row Index'!D63)="",IF(INDEX('RAW DATA'!$AD:$AD,'Row Index'!D63)="",INDEX('RAW DATA'!$L:$L,'Row Index'!D63),INDEX('RAW DATA'!$AD:$AD,'Row Index'!D63)),INDEX('RAW DATA'!$Q:$Q,'Row Index'!D63)))</f>
        <v>48.7205077195329</v>
      </c>
      <c r="E83" s="17" t="n">
        <f aca="false">IF('Row Index'!E63="","✗",IF(INDEX('RAW DATA'!$Q:$Q,'Row Index'!E63)="",IF(INDEX('RAW DATA'!$AD:$AD,'Row Index'!E63)="",INDEX('RAW DATA'!$L:$L,'Row Index'!E63),INDEX('RAW DATA'!$AD:$AD,'Row Index'!E63)),INDEX('RAW DATA'!$Q:$Q,'Row Index'!E63)))</f>
        <v>53.6269811258316</v>
      </c>
      <c r="F83" s="29" t="n">
        <f aca="false">IF('Row Index'!F63="","✗",IF(INDEX('RAW DATA'!$Q:$Q,'Row Index'!F63)="",IF(INDEX('RAW DATA'!$AD:$AD,'Row Index'!F63)="",INDEX('RAW DATA'!$L:$L,'Row Index'!F63),INDEX('RAW DATA'!$AD:$AD,'Row Index'!F63)),INDEX('RAW DATA'!$Q:$Q,'Row Index'!F63)))</f>
        <v>54.1608365999188</v>
      </c>
      <c r="G83" s="17" t="n">
        <f aca="false">IF('Row Index'!G63="","✗",IF(INDEX('RAW DATA'!$Q:$Q,'Row Index'!G63)="",IF(INDEX('RAW DATA'!$AD:$AD,'Row Index'!G63)="",INDEX('RAW DATA'!$L:$L,'Row Index'!G63),INDEX('RAW DATA'!$AD:$AD,'Row Index'!G63)),INDEX('RAW DATA'!$Q:$Q,'Row Index'!G63)))</f>
        <v>53.8169751333559</v>
      </c>
      <c r="H83" s="17" t="n">
        <f aca="false">IF('Row Index'!H63="","✗",IF(INDEX('RAW DATA'!$Q:$Q,'Row Index'!H63)="",IF(INDEX('RAW DATA'!$AD:$AD,'Row Index'!H63)="",INDEX('RAW DATA'!$L:$L,'Row Index'!H63),INDEX('RAW DATA'!$AD:$AD,'Row Index'!H63)),INDEX('RAW DATA'!$Q:$Q,'Row Index'!H63)))</f>
        <v>46.9077154751427</v>
      </c>
      <c r="I83" s="26" t="str">
        <f aca="false">IF('Row Index'!I63="","✗",IF(INDEX('RAW DATA'!$Q:$Q,'Row Index'!I63)="",IF(INDEX('RAW DATA'!$AD:$AD,'Row Index'!I63)="",INDEX('RAW DATA'!$L:$L,'Row Index'!I63),INDEX('RAW DATA'!$AD:$AD,'Row Index'!I63)),INDEX('RAW DATA'!$Q:$Q,'Row Index'!I63)))</f>
        <v>✗</v>
      </c>
      <c r="J83" s="17" t="n">
        <f aca="false">IF('Row Index'!J63="","✗",IF(INDEX('RAW DATA'!$Q:$Q,'Row Index'!J63)="",IF(INDEX('RAW DATA'!$AD:$AD,'Row Index'!J63)="",INDEX('RAW DATA'!$L:$L,'Row Index'!J63),INDEX('RAW DATA'!$AD:$AD,'Row Index'!J63)),INDEX('RAW DATA'!$Q:$Q,'Row Index'!J63)))</f>
        <v>54.1803819044137</v>
      </c>
      <c r="K83" s="17" t="n">
        <f aca="false">IF('Row Index'!K63="","✗",IF(INDEX('RAW DATA'!$Q:$Q,'Row Index'!K63)="",IF(INDEX('RAW DATA'!$AD:$AD,'Row Index'!K63)="",INDEX('RAW DATA'!$L:$L,'Row Index'!K63),INDEX('RAW DATA'!$AD:$AD,'Row Index'!K63)),INDEX('RAW DATA'!$Q:$Q,'Row Index'!K63)))</f>
        <v>52.0185130507438</v>
      </c>
      <c r="L83" s="17" t="n">
        <f aca="false">IF('Row Index'!L63="","✗",IF(INDEX('RAW DATA'!$Q:$Q,'Row Index'!L63)="",IF(INDEX('RAW DATA'!$AD:$AD,'Row Index'!L63)="",INDEX('RAW DATA'!$L:$L,'Row Index'!L63),INDEX('RAW DATA'!$AD:$AD,'Row Index'!L63)),INDEX('RAW DATA'!$Q:$Q,'Row Index'!L63)))</f>
        <v>42.5416539798102</v>
      </c>
      <c r="M83" s="17" t="n">
        <f aca="false">IF('Row Index'!M63="","✗",IF(INDEX('RAW DATA'!$Q:$Q,'Row Index'!M63)="",IF(INDEX('RAW DATA'!$AD:$AD,'Row Index'!M63)="",INDEX('RAW DATA'!$L:$L,'Row Index'!M63),INDEX('RAW DATA'!$AD:$AD,'Row Index'!M63)),INDEX('RAW DATA'!$Q:$Q,'Row Index'!M63)))</f>
        <v>48.4034288335334</v>
      </c>
      <c r="N83" s="26" t="str">
        <f aca="false">IF('Row Index'!N63="","✗",IF(INDEX('RAW DATA'!$Q:$Q,'Row Index'!N63)="",IF(INDEX('RAW DATA'!$AD:$AD,'Row Index'!N63)="",INDEX('RAW DATA'!$L:$L,'Row Index'!N63),INDEX('RAW DATA'!$AD:$AD,'Row Index'!N63)),INDEX('RAW DATA'!$Q:$Q,'Row Index'!N63)))</f>
        <v>✗</v>
      </c>
      <c r="O83" s="17" t="n">
        <f aca="false">IF('Row Index'!O63="","✗",IF(INDEX('RAW DATA'!$Q:$Q,'Row Index'!O63)="",IF(INDEX('RAW DATA'!$AD:$AD,'Row Index'!O63)="",INDEX('RAW DATA'!$L:$L,'Row Index'!O63),INDEX('RAW DATA'!$AD:$AD,'Row Index'!O63)),INDEX('RAW DATA'!$Q:$Q,'Row Index'!O63)))</f>
        <v>49.7462792316958</v>
      </c>
      <c r="P83" s="17" t="n">
        <f aca="false">IF('Row Index'!P63="","✗",IF(INDEX('RAW DATA'!$Q:$Q,'Row Index'!P63)="",IF(INDEX('RAW DATA'!$AD:$AD,'Row Index'!P63)="",INDEX('RAW DATA'!$L:$L,'Row Index'!P63),INDEX('RAW DATA'!$AD:$AD,'Row Index'!P63)),INDEX('RAW DATA'!$Q:$Q,'Row Index'!P63)))</f>
        <v>43.1885429493396</v>
      </c>
      <c r="Q83" s="17" t="n">
        <f aca="false">IF('Row Index'!Q63="","✗",IF(INDEX('RAW DATA'!$Q:$Q,'Row Index'!Q63)="",IF(INDEX('RAW DATA'!$AD:$AD,'Row Index'!Q63)="",INDEX('RAW DATA'!$L:$L,'Row Index'!Q63),INDEX('RAW DATA'!$AD:$AD,'Row Index'!Q63)),INDEX('RAW DATA'!$Q:$Q,'Row Index'!Q63)))</f>
        <v>50.1546437341118</v>
      </c>
      <c r="R83" s="26" t="str">
        <f aca="false">IF('Row Index'!R63="","✗",IF(INDEX('RAW DATA'!$Q:$Q,'Row Index'!R63)="",IF(INDEX('RAW DATA'!$AD:$AD,'Row Index'!R63)="",INDEX('RAW DATA'!$L:$L,'Row Index'!R63),INDEX('RAW DATA'!$AD:$AD,'Row Index'!R63)),INDEX('RAW DATA'!$Q:$Q,'Row Index'!R63)))</f>
        <v>✗</v>
      </c>
      <c r="S83" s="17" t="n">
        <f aca="false">IF('Row Index'!S63="","✗",IF(INDEX('RAW DATA'!$Q:$Q,'Row Index'!S63)="",IF(INDEX('RAW DATA'!$AD:$AD,'Row Index'!S63)="",INDEX('RAW DATA'!$L:$L,'Row Index'!S63),INDEX('RAW DATA'!$AD:$AD,'Row Index'!S63)),INDEX('RAW DATA'!$Q:$Q,'Row Index'!S63)))</f>
        <v>49.5741292925517</v>
      </c>
      <c r="T83" s="36" t="str">
        <f aca="false">IF('Row Index'!T63="","✗",IF(INDEX('RAW DATA'!$Q:$Q,'Row Index'!T63)="",IF(INDEX('RAW DATA'!$AD:$AD,'Row Index'!T63)="",INDEX('RAW DATA'!$L:$L,'Row Index'!T63),INDEX('RAW DATA'!$AD:$AD,'Row Index'!T63)),INDEX('RAW DATA'!$Q:$Q,'Row Index'!T63)))</f>
        <v>◐⇲</v>
      </c>
      <c r="U83" s="17" t="n">
        <f aca="false">IF('Row Index'!U63="","✗",IF(INDEX('RAW DATA'!$Q:$Q,'Row Index'!U63)="",IF(INDEX('RAW DATA'!$AD:$AD,'Row Index'!U63)="",INDEX('RAW DATA'!$L:$L,'Row Index'!U63),INDEX('RAW DATA'!$AD:$AD,'Row Index'!U63)),INDEX('RAW DATA'!$Q:$Q,'Row Index'!U63)))</f>
        <v>55.5832024545381</v>
      </c>
      <c r="V83" s="29" t="n">
        <f aca="false">IF('Row Index'!V63="","✗",IF(INDEX('RAW DATA'!$Q:$Q,'Row Index'!V63)="",IF(INDEX('RAW DATA'!$AD:$AD,'Row Index'!V63)="",INDEX('RAW DATA'!$L:$L,'Row Index'!V63),INDEX('RAW DATA'!$AD:$AD,'Row Index'!V63)),INDEX('RAW DATA'!$Q:$Q,'Row Index'!V63)))</f>
        <v>57.8742343666207</v>
      </c>
      <c r="W83" s="17" t="n">
        <f aca="false">IF('Row Index'!W63="","✗",IF(INDEX('RAW DATA'!$Q:$Q,'Row Index'!W63)="",IF(INDEX('RAW DATA'!$AD:$AD,'Row Index'!W63)="",INDEX('RAW DATA'!$L:$L,'Row Index'!W63),INDEX('RAW DATA'!$AD:$AD,'Row Index'!W63)),INDEX('RAW DATA'!$Q:$Q,'Row Index'!W63)))</f>
        <v>49.8620845810803</v>
      </c>
      <c r="X83" s="17" t="n">
        <f aca="false">IF('Row Index'!X63="","✗",IF(INDEX('RAW DATA'!$Q:$Q,'Row Index'!X63)="",IF(INDEX('RAW DATA'!$AD:$AD,'Row Index'!X63)="",INDEX('RAW DATA'!$L:$L,'Row Index'!X63),INDEX('RAW DATA'!$AD:$AD,'Row Index'!X63)),INDEX('RAW DATA'!$Q:$Q,'Row Index'!X63)))</f>
        <v>53.0506846468214</v>
      </c>
      <c r="Y83" s="17" t="n">
        <f aca="false">IF('Row Index'!Y63="","✗",IF(INDEX('RAW DATA'!$Q:$Q,'Row Index'!Y63)="",IF(INDEX('RAW DATA'!$AD:$AD,'Row Index'!Y63)="",INDEX('RAW DATA'!$L:$L,'Row Index'!Y63),INDEX('RAW DATA'!$AD:$AD,'Row Index'!Y63)),INDEX('RAW DATA'!$Q:$Q,'Row Index'!Y63)))</f>
        <v>55.6633319507228</v>
      </c>
      <c r="Z83" s="18" t="n">
        <f aca="false">IF('Row Index'!Z63="","✗",IF(INDEX('RAW DATA'!$Q:$Q,'Row Index'!Z63)="",IF(INDEX('RAW DATA'!$AD:$AD,'Row Index'!Z63)="",INDEX('RAW DATA'!$L:$L,'Row Index'!Z63),INDEX('RAW DATA'!$AD:$AD,'Row Index'!Z63)),INDEX('RAW DATA'!$Q:$Q,'Row Index'!Z63)))</f>
        <v>55.727203255141</v>
      </c>
      <c r="AA83" s="19" t="str">
        <f aca="false">IF('Row Index'!AA63="","⏳",IF(INDEX('RAW DATA'!$Q:$Q,'Row Index'!AA63)="",IF(INDEX('RAW DATA'!$AD:$AD,'Row Index'!AA63)="",INDEX('RAW DATA'!$L:$L,'Row Index'!AA63),INDEX('RAW DATA'!$AD:$AD,'Row Index'!AA63)),INDEX('RAW DATA'!$Q:$Q,'Row Index'!AA63)))</f>
        <v>⏳</v>
      </c>
      <c r="AB83" s="17" t="n">
        <f aca="false">IF('Row Index'!AB63="","✗",IF(INDEX('RAW DATA'!$Q:$Q,'Row Index'!AB63)="",IF(INDEX('RAW DATA'!$AD:$AD,'Row Index'!AB63)="",INDEX('RAW DATA'!$L:$L,'Row Index'!AB63),INDEX('RAW DATA'!$AD:$AD,'Row Index'!AB63)),INDEX('RAW DATA'!$Q:$Q,'Row Index'!AB63)))</f>
        <v>54.6748338847893</v>
      </c>
      <c r="AC83" s="17" t="n">
        <f aca="false">IF('Row Index'!AC63="","✗",IF(INDEX('RAW DATA'!$Q:$Q,'Row Index'!AC63)="",IF(INDEX('RAW DATA'!$AD:$AD,'Row Index'!AC63)="",INDEX('RAW DATA'!$L:$L,'Row Index'!AC63),INDEX('RAW DATA'!$AD:$AD,'Row Index'!AC63)),INDEX('RAW DATA'!$Q:$Q,'Row Index'!AC63)))</f>
        <v>58.8145904158406</v>
      </c>
      <c r="AD83" s="17" t="n">
        <f aca="false">IF('Row Index'!AD63="","✗",IF(INDEX('RAW DATA'!$Q:$Q,'Row Index'!AD63)="",IF(INDEX('RAW DATA'!$AD:$AD,'Row Index'!AD63)="",INDEX('RAW DATA'!$L:$L,'Row Index'!AD63),INDEX('RAW DATA'!$AD:$AD,'Row Index'!AD63)),INDEX('RAW DATA'!$Q:$Q,'Row Index'!AD63)))</f>
        <v>57.7978108780472</v>
      </c>
      <c r="AE83" s="29" t="n">
        <f aca="false">IF('Row Index'!AE63="","✗",IF(INDEX('RAW DATA'!$Q:$Q,'Row Index'!AE63)="",IF(INDEX('RAW DATA'!$AD:$AD,'Row Index'!AE63)="",INDEX('RAW DATA'!$L:$L,'Row Index'!AE63),INDEX('RAW DATA'!$AD:$AD,'Row Index'!AE63)),INDEX('RAW DATA'!$Q:$Q,'Row Index'!AE63)))</f>
        <v>61.498845120351</v>
      </c>
      <c r="AF83" s="29" t="n">
        <f aca="false">IF('Row Index'!AF63="","✗",IF(INDEX('RAW DATA'!$Q:$Q,'Row Index'!AF63)="",IF(INDEX('RAW DATA'!$AD:$AD,'Row Index'!AF63)="",INDEX('RAW DATA'!$L:$L,'Row Index'!AF63),INDEX('RAW DATA'!$AD:$AD,'Row Index'!AF63)),INDEX('RAW DATA'!$Q:$Q,'Row Index'!AF63)))</f>
        <v>63.8743994946789</v>
      </c>
      <c r="AG83" s="29" t="n">
        <f aca="false">IF('Row Index'!AG63="","✗",IF(INDEX('RAW DATA'!$Q:$Q,'Row Index'!AG63)="",IF(INDEX('RAW DATA'!$AD:$AD,'Row Index'!AG63)="",INDEX('RAW DATA'!$L:$L,'Row Index'!AG63),INDEX('RAW DATA'!$AD:$AD,'Row Index'!AG63)),INDEX('RAW DATA'!$Q:$Q,'Row Index'!AG63)))</f>
        <v>64.9677324300185</v>
      </c>
      <c r="AH83" s="36" t="str">
        <f aca="false">IF('Row Index'!AH63="","✗",IF(INDEX('RAW DATA'!$Q:$Q,'Row Index'!AH63)="",IF(INDEX('RAW DATA'!$AD:$AD,'Row Index'!AH63)="",INDEX('RAW DATA'!$L:$L,'Row Index'!AH63),INDEX('RAW DATA'!$AD:$AD,'Row Index'!AH63)),INDEX('RAW DATA'!$Q:$Q,'Row Index'!AH63)))</f>
        <v>◐⌧</v>
      </c>
      <c r="AI83" s="17" t="n">
        <f aca="false">IF('Row Index'!AI63="","✗",IF(INDEX('RAW DATA'!$Q:$Q,'Row Index'!AI63)="",IF(INDEX('RAW DATA'!$AD:$AD,'Row Index'!AI63)="",INDEX('RAW DATA'!$L:$L,'Row Index'!AI63),INDEX('RAW DATA'!$AD:$AD,'Row Index'!AI63)),INDEX('RAW DATA'!$Q:$Q,'Row Index'!AI63)))</f>
        <v>66.565232918346</v>
      </c>
      <c r="AJ83" s="17" t="n">
        <f aca="false">IF('Row Index'!AJ63="","✗",IF(INDEX('RAW DATA'!$Q:$Q,'Row Index'!AJ63)="",IF(INDEX('RAW DATA'!$AD:$AD,'Row Index'!AJ63)="",INDEX('RAW DATA'!$L:$L,'Row Index'!AJ63),INDEX('RAW DATA'!$AD:$AD,'Row Index'!AJ63)),INDEX('RAW DATA'!$Q:$Q,'Row Index'!AJ63)))</f>
        <v>68.1055229781582</v>
      </c>
      <c r="AK83" s="17" t="n">
        <f aca="false">IF('Row Index'!AK63="","✗",IF(INDEX('RAW DATA'!$Q:$Q,'Row Index'!AK63)="",IF(INDEX('RAW DATA'!$AD:$AD,'Row Index'!AK63)="",INDEX('RAW DATA'!$L:$L,'Row Index'!AK63),INDEX('RAW DATA'!$AD:$AD,'Row Index'!AK63)),INDEX('RAW DATA'!$Q:$Q,'Row Index'!AK63)))</f>
        <v>66.8849090685849</v>
      </c>
      <c r="AL83" s="76" t="str">
        <f aca="false">IF('Row Index'!AL63="","–",IF(INDEX('RAW DATA'!$Q:$Q,'Row Index'!AL63)="",IF(INDEX('RAW DATA'!$AD:$AD,'Row Index'!AL63)="",INDEX('RAW DATA'!$L:$L,'Row Index'!AL63),INDEX('RAW DATA'!$AD:$AD,'Row Index'!AL63)),INDEX('RAW DATA'!$Q:$Q,'Row Index'!AL63)))</f>
        <v>–</v>
      </c>
      <c r="AM83" s="76" t="str">
        <f aca="false">IF('Row Index'!AM63="","–",IF(INDEX('RAW DATA'!$Q:$Q,'Row Index'!AM63)="",IF(INDEX('RAW DATA'!$AD:$AD,'Row Index'!AM63)="",INDEX('RAW DATA'!$L:$L,'Row Index'!AM63),INDEX('RAW DATA'!$AD:$AD,'Row Index'!AM63)),INDEX('RAW DATA'!$Q:$Q,'Row Index'!AM63)))</f>
        <v>–</v>
      </c>
      <c r="AN83" s="76" t="str">
        <f aca="false">IF('Row Index'!AN63="","–",IF(INDEX('RAW DATA'!$Q:$Q,'Row Index'!AN63)="",IF(INDEX('RAW DATA'!$AD:$AD,'Row Index'!AN63)="",INDEX('RAW DATA'!$L:$L,'Row Index'!AN63),INDEX('RAW DATA'!$AD:$AD,'Row Index'!AN63)),INDEX('RAW DATA'!$Q:$Q,'Row Index'!AN63)))</f>
        <v>–</v>
      </c>
      <c r="AO83" s="76" t="str">
        <f aca="false">IF('Row Index'!AO63="","–",IF(INDEX('RAW DATA'!$Q:$Q,'Row Index'!AO63)="",IF(INDEX('RAW DATA'!$AD:$AD,'Row Index'!AO63)="",INDEX('RAW DATA'!$L:$L,'Row Index'!AO63),INDEX('RAW DATA'!$AD:$AD,'Row Index'!AO63)),INDEX('RAW DATA'!$Q:$Q,'Row Index'!AO63)))</f>
        <v>–</v>
      </c>
      <c r="AP83" s="76" t="str">
        <f aca="false">IF('Row Index'!AP63="","–",IF(INDEX('RAW DATA'!$Q:$Q,'Row Index'!AP63)="",IF(INDEX('RAW DATA'!$AD:$AD,'Row Index'!AP63)="",INDEX('RAW DATA'!$L:$L,'Row Index'!AP63),INDEX('RAW DATA'!$AD:$AD,'Row Index'!AP63)),INDEX('RAW DATA'!$Q:$Q,'Row Index'!AP63)))</f>
        <v>–</v>
      </c>
      <c r="AQ83" s="76" t="str">
        <f aca="false">IF('Row Index'!AQ63="","–",IF(INDEX('RAW DATA'!$Q:$Q,'Row Index'!AQ63)="",IF(INDEX('RAW DATA'!$AD:$AD,'Row Index'!AQ63)="",INDEX('RAW DATA'!$L:$L,'Row Index'!AQ63),INDEX('RAW DATA'!$AD:$AD,'Row Index'!AQ63)),INDEX('RAW DATA'!$Q:$Q,'Row Index'!AQ63)))</f>
        <v>–</v>
      </c>
    </row>
    <row r="84" customFormat="false" ht="15" hidden="false" customHeight="false" outlineLevel="0" collapsed="false">
      <c r="A84" s="15" t="s">
        <v>354</v>
      </c>
      <c r="B84" s="16" t="s">
        <v>5658</v>
      </c>
      <c r="C84" s="17" t="n">
        <f aca="false">IF('Row Index'!C64="","✗",IF(INDEX('RAW DATA'!$Q:$Q,'Row Index'!C64)="",IF(INDEX('RAW DATA'!$AD:$AD,'Row Index'!C64)="",INDEX('RAW DATA'!$L:$L,'Row Index'!C64),INDEX('RAW DATA'!$AD:$AD,'Row Index'!C64)),INDEX('RAW DATA'!$Q:$Q,'Row Index'!C64)))</f>
        <v>34.657770943441</v>
      </c>
      <c r="D84" s="17" t="n">
        <f aca="false">IF('Row Index'!D64="","✗",IF(INDEX('RAW DATA'!$Q:$Q,'Row Index'!D64)="",IF(INDEX('RAW DATA'!$AD:$AD,'Row Index'!D64)="",INDEX('RAW DATA'!$L:$L,'Row Index'!D64),INDEX('RAW DATA'!$AD:$AD,'Row Index'!D64)),INDEX('RAW DATA'!$Q:$Q,'Row Index'!D64)))</f>
        <v>34.5042392731919</v>
      </c>
      <c r="E84" s="17" t="n">
        <f aca="false">IF('Row Index'!E64="","✗",IF(INDEX('RAW DATA'!$Q:$Q,'Row Index'!E64)="",IF(INDEX('RAW DATA'!$AD:$AD,'Row Index'!E64)="",INDEX('RAW DATA'!$L:$L,'Row Index'!E64),INDEX('RAW DATA'!$AD:$AD,'Row Index'!E64)),INDEX('RAW DATA'!$Q:$Q,'Row Index'!E64)))</f>
        <v>35.6767728352731</v>
      </c>
      <c r="F84" s="36" t="str">
        <f aca="false">IF('Row Index'!F64="","✗",IF(INDEX('RAW DATA'!$Q:$Q,'Row Index'!F64)="",IF(INDEX('RAW DATA'!$AD:$AD,'Row Index'!F64)="",INDEX('RAW DATA'!$L:$L,'Row Index'!F64),INDEX('RAW DATA'!$AD:$AD,'Row Index'!F64)),INDEX('RAW DATA'!$Q:$Q,'Row Index'!F64)))</f>
        <v>◐⌧</v>
      </c>
      <c r="G84" s="17" t="n">
        <f aca="false">IF('Row Index'!G64="","✗",IF(INDEX('RAW DATA'!$Q:$Q,'Row Index'!G64)="",IF(INDEX('RAW DATA'!$AD:$AD,'Row Index'!G64)="",INDEX('RAW DATA'!$L:$L,'Row Index'!G64),INDEX('RAW DATA'!$AD:$AD,'Row Index'!G64)),INDEX('RAW DATA'!$Q:$Q,'Row Index'!G64)))</f>
        <v>41.625055549143</v>
      </c>
      <c r="H84" s="17" t="n">
        <f aca="false">IF('Row Index'!H64="","✗",IF(INDEX('RAW DATA'!$Q:$Q,'Row Index'!H64)="",IF(INDEX('RAW DATA'!$AD:$AD,'Row Index'!H64)="",INDEX('RAW DATA'!$L:$L,'Row Index'!H64),INDEX('RAW DATA'!$AD:$AD,'Row Index'!H64)),INDEX('RAW DATA'!$Q:$Q,'Row Index'!H64)))</f>
        <v>35.6930978251378</v>
      </c>
      <c r="I84" s="26" t="str">
        <f aca="false">IF('Row Index'!I64="","✗",IF(INDEX('RAW DATA'!$Q:$Q,'Row Index'!I64)="",IF(INDEX('RAW DATA'!$AD:$AD,'Row Index'!I64)="",INDEX('RAW DATA'!$L:$L,'Row Index'!I64),INDEX('RAW DATA'!$AD:$AD,'Row Index'!I64)),INDEX('RAW DATA'!$Q:$Q,'Row Index'!I64)))</f>
        <v>✗</v>
      </c>
      <c r="J84" s="29" t="n">
        <f aca="false">IF('Row Index'!J64="","✗",IF(INDEX('RAW DATA'!$Q:$Q,'Row Index'!J64)="",IF(INDEX('RAW DATA'!$AD:$AD,'Row Index'!J64)="",INDEX('RAW DATA'!$L:$L,'Row Index'!J64),INDEX('RAW DATA'!$AD:$AD,'Row Index'!J64)),INDEX('RAW DATA'!$Q:$Q,'Row Index'!J64)))</f>
        <v>39.9731682863648</v>
      </c>
      <c r="K84" s="17" t="n">
        <f aca="false">IF('Row Index'!K64="","✗",IF(INDEX('RAW DATA'!$Q:$Q,'Row Index'!K64)="",IF(INDEX('RAW DATA'!$AD:$AD,'Row Index'!K64)="",INDEX('RAW DATA'!$L:$L,'Row Index'!K64),INDEX('RAW DATA'!$AD:$AD,'Row Index'!K64)),INDEX('RAW DATA'!$Q:$Q,'Row Index'!K64)))</f>
        <v>46.1742237547769</v>
      </c>
      <c r="L84" s="17" t="n">
        <f aca="false">IF('Row Index'!L64="","✗",IF(INDEX('RAW DATA'!$Q:$Q,'Row Index'!L64)="",IF(INDEX('RAW DATA'!$AD:$AD,'Row Index'!L64)="",INDEX('RAW DATA'!$L:$L,'Row Index'!L64),INDEX('RAW DATA'!$AD:$AD,'Row Index'!L64)),INDEX('RAW DATA'!$Q:$Q,'Row Index'!L64)))</f>
        <v>38.4143523755641</v>
      </c>
      <c r="M84" s="36" t="str">
        <f aca="false">IF('Row Index'!M64="","✗",IF(INDEX('RAW DATA'!$Q:$Q,'Row Index'!M64)="",IF(INDEX('RAW DATA'!$AD:$AD,'Row Index'!M64)="",INDEX('RAW DATA'!$L:$L,'Row Index'!M64),INDEX('RAW DATA'!$AD:$AD,'Row Index'!M64)),INDEX('RAW DATA'!$Q:$Q,'Row Index'!M64)))</f>
        <v>◐⌧</v>
      </c>
      <c r="N84" s="17" t="n">
        <f aca="false">IF('Row Index'!N64="","✗",IF(INDEX('RAW DATA'!$Q:$Q,'Row Index'!N64)="",IF(INDEX('RAW DATA'!$AD:$AD,'Row Index'!N64)="",INDEX('RAW DATA'!$L:$L,'Row Index'!N64),INDEX('RAW DATA'!$AD:$AD,'Row Index'!N64)),INDEX('RAW DATA'!$Q:$Q,'Row Index'!N64)))</f>
        <v>45.7059344427534</v>
      </c>
      <c r="O84" s="17" t="n">
        <f aca="false">IF('Row Index'!O64="","✗",IF(INDEX('RAW DATA'!$Q:$Q,'Row Index'!O64)="",IF(INDEX('RAW DATA'!$AD:$AD,'Row Index'!O64)="",INDEX('RAW DATA'!$L:$L,'Row Index'!O64),INDEX('RAW DATA'!$AD:$AD,'Row Index'!O64)),INDEX('RAW DATA'!$Q:$Q,'Row Index'!O64)))</f>
        <v>43.5621737683119</v>
      </c>
      <c r="P84" s="17" t="n">
        <f aca="false">IF('Row Index'!P64="","✗",IF(INDEX('RAW DATA'!$Q:$Q,'Row Index'!P64)="",IF(INDEX('RAW DATA'!$AD:$AD,'Row Index'!P64)="",INDEX('RAW DATA'!$L:$L,'Row Index'!P64),INDEX('RAW DATA'!$AD:$AD,'Row Index'!P64)),INDEX('RAW DATA'!$Q:$Q,'Row Index'!P64)))</f>
        <v>40.2967608621262</v>
      </c>
      <c r="Q84" s="17" t="n">
        <f aca="false">IF('Row Index'!Q64="","✗",IF(INDEX('RAW DATA'!$Q:$Q,'Row Index'!Q64)="",IF(INDEX('RAW DATA'!$AD:$AD,'Row Index'!Q64)="",INDEX('RAW DATA'!$L:$L,'Row Index'!Q64),INDEX('RAW DATA'!$AD:$AD,'Row Index'!Q64)),INDEX('RAW DATA'!$Q:$Q,'Row Index'!Q64)))</f>
        <v>42.7412489456439</v>
      </c>
      <c r="R84" s="18" t="n">
        <f aca="false">IF('Row Index'!R64="","✗",IF(INDEX('RAW DATA'!$Q:$Q,'Row Index'!R64)="",IF(INDEX('RAW DATA'!$AD:$AD,'Row Index'!R64)="",INDEX('RAW DATA'!$L:$L,'Row Index'!R64),INDEX('RAW DATA'!$AD:$AD,'Row Index'!R64)),INDEX('RAW DATA'!$Q:$Q,'Row Index'!R64)))</f>
        <v>47.8790226024715</v>
      </c>
      <c r="S84" s="17" t="n">
        <f aca="false">IF('Row Index'!S64="","✗",IF(INDEX('RAW DATA'!$Q:$Q,'Row Index'!S64)="",IF(INDEX('RAW DATA'!$AD:$AD,'Row Index'!S64)="",INDEX('RAW DATA'!$L:$L,'Row Index'!S64),INDEX('RAW DATA'!$AD:$AD,'Row Index'!S64)),INDEX('RAW DATA'!$Q:$Q,'Row Index'!S64)))</f>
        <v>47.5745282944564</v>
      </c>
      <c r="T84" s="29" t="n">
        <f aca="false">IF('Row Index'!T64="","✗",IF(INDEX('RAW DATA'!$Q:$Q,'Row Index'!T64)="",IF(INDEX('RAW DATA'!$AD:$AD,'Row Index'!T64)="",INDEX('RAW DATA'!$L:$L,'Row Index'!T64),INDEX('RAW DATA'!$AD:$AD,'Row Index'!T64)),INDEX('RAW DATA'!$Q:$Q,'Row Index'!T64)))</f>
        <v>52.383243210502</v>
      </c>
      <c r="U84" s="17" t="n">
        <f aca="false">IF('Row Index'!U64="","✗",IF(INDEX('RAW DATA'!$Q:$Q,'Row Index'!U64)="",IF(INDEX('RAW DATA'!$AD:$AD,'Row Index'!U64)="",INDEX('RAW DATA'!$L:$L,'Row Index'!U64),INDEX('RAW DATA'!$AD:$AD,'Row Index'!U64)),INDEX('RAW DATA'!$Q:$Q,'Row Index'!U64)))</f>
        <v>51.8016804864532</v>
      </c>
      <c r="V84" s="17" t="n">
        <f aca="false">IF('Row Index'!V64="","✗",IF(INDEX('RAW DATA'!$Q:$Q,'Row Index'!V64)="",IF(INDEX('RAW DATA'!$AD:$AD,'Row Index'!V64)="",INDEX('RAW DATA'!$L:$L,'Row Index'!V64),INDEX('RAW DATA'!$AD:$AD,'Row Index'!V64)),INDEX('RAW DATA'!$Q:$Q,'Row Index'!V64)))</f>
        <v>53.2697886246428</v>
      </c>
      <c r="W84" s="17" t="n">
        <f aca="false">IF('Row Index'!W64="","✗",IF(INDEX('RAW DATA'!$Q:$Q,'Row Index'!W64)="",IF(INDEX('RAW DATA'!$AD:$AD,'Row Index'!W64)="",INDEX('RAW DATA'!$L:$L,'Row Index'!W64),INDEX('RAW DATA'!$AD:$AD,'Row Index'!W64)),INDEX('RAW DATA'!$Q:$Q,'Row Index'!W64)))</f>
        <v>51.3121959241692</v>
      </c>
      <c r="X84" s="17" t="n">
        <f aca="false">IF('Row Index'!X64="","✗",IF(INDEX('RAW DATA'!$Q:$Q,'Row Index'!X64)="",IF(INDEX('RAW DATA'!$AD:$AD,'Row Index'!X64)="",INDEX('RAW DATA'!$L:$L,'Row Index'!X64),INDEX('RAW DATA'!$AD:$AD,'Row Index'!X64)),INDEX('RAW DATA'!$Q:$Q,'Row Index'!X64)))</f>
        <v>53.7093708928869</v>
      </c>
      <c r="Y84" s="17" t="n">
        <f aca="false">IF('Row Index'!Y64="","✗",IF(INDEX('RAW DATA'!$Q:$Q,'Row Index'!Y64)="",IF(INDEX('RAW DATA'!$AD:$AD,'Row Index'!Y64)="",INDEX('RAW DATA'!$L:$L,'Row Index'!Y64),INDEX('RAW DATA'!$AD:$AD,'Row Index'!Y64)),INDEX('RAW DATA'!$Q:$Q,'Row Index'!Y64)))</f>
        <v>52.9146887857736</v>
      </c>
      <c r="Z84" s="18" t="n">
        <f aca="false">IF('Row Index'!Z64="","✗",IF(INDEX('RAW DATA'!$Q:$Q,'Row Index'!Z64)="",IF(INDEX('RAW DATA'!$AD:$AD,'Row Index'!Z64)="",INDEX('RAW DATA'!$L:$L,'Row Index'!Z64),INDEX('RAW DATA'!$AD:$AD,'Row Index'!Z64)),INDEX('RAW DATA'!$Q:$Q,'Row Index'!Z64)))</f>
        <v>53.7161168787215</v>
      </c>
      <c r="AA84" s="19" t="str">
        <f aca="false">IF('Row Index'!AA64="","⏳",IF(INDEX('RAW DATA'!$Q:$Q,'Row Index'!AA64)="",IF(INDEX('RAW DATA'!$AD:$AD,'Row Index'!AA64)="",INDEX('RAW DATA'!$L:$L,'Row Index'!AA64),INDEX('RAW DATA'!$AD:$AD,'Row Index'!AA64)),INDEX('RAW DATA'!$Q:$Q,'Row Index'!AA64)))</f>
        <v>⏳</v>
      </c>
      <c r="AB84" s="36" t="str">
        <f aca="false">IF('Row Index'!AB64="","✗",IF(INDEX('RAW DATA'!$Q:$Q,'Row Index'!AB64)="",IF(INDEX('RAW DATA'!$AD:$AD,'Row Index'!AB64)="",INDEX('RAW DATA'!$L:$L,'Row Index'!AB64),INDEX('RAW DATA'!$AD:$AD,'Row Index'!AB64)),INDEX('RAW DATA'!$Q:$Q,'Row Index'!AB64)))</f>
        <v>◐⌧</v>
      </c>
      <c r="AC84" s="17" t="n">
        <f aca="false">IF('Row Index'!AC64="","✗",IF(INDEX('RAW DATA'!$Q:$Q,'Row Index'!AC64)="",IF(INDEX('RAW DATA'!$AD:$AD,'Row Index'!AC64)="",INDEX('RAW DATA'!$L:$L,'Row Index'!AC64),INDEX('RAW DATA'!$AD:$AD,'Row Index'!AC64)),INDEX('RAW DATA'!$Q:$Q,'Row Index'!AC64)))</f>
        <v>56.0985533676973</v>
      </c>
      <c r="AD84" s="17" t="n">
        <f aca="false">IF('Row Index'!AD64="","✗",IF(INDEX('RAW DATA'!$Q:$Q,'Row Index'!AD64)="",IF(INDEX('RAW DATA'!$AD:$AD,'Row Index'!AD64)="",INDEX('RAW DATA'!$L:$L,'Row Index'!AD64),INDEX('RAW DATA'!$AD:$AD,'Row Index'!AD64)),INDEX('RAW DATA'!$Q:$Q,'Row Index'!AD64)))</f>
        <v>58.4219379889114</v>
      </c>
      <c r="AE84" s="17" t="n">
        <f aca="false">IF('Row Index'!AE64="","✗",IF(INDEX('RAW DATA'!$Q:$Q,'Row Index'!AE64)="",IF(INDEX('RAW DATA'!$AD:$AD,'Row Index'!AE64)="",INDEX('RAW DATA'!$L:$L,'Row Index'!AE64),INDEX('RAW DATA'!$AD:$AD,'Row Index'!AE64)),INDEX('RAW DATA'!$Q:$Q,'Row Index'!AE64)))</f>
        <v>59.6242015831859</v>
      </c>
      <c r="AF84" s="29" t="n">
        <f aca="false">IF('Row Index'!AF64="","✗",IF(INDEX('RAW DATA'!$Q:$Q,'Row Index'!AF64)="",IF(INDEX('RAW DATA'!$AD:$AD,'Row Index'!AF64)="",INDEX('RAW DATA'!$L:$L,'Row Index'!AF64),INDEX('RAW DATA'!$AD:$AD,'Row Index'!AF64)),INDEX('RAW DATA'!$Q:$Q,'Row Index'!AF64)))</f>
        <v>61.6603121556595</v>
      </c>
      <c r="AG84" s="17" t="n">
        <f aca="false">IF('Row Index'!AG64="","✗",IF(INDEX('RAW DATA'!$Q:$Q,'Row Index'!AG64)="",IF(INDEX('RAW DATA'!$AD:$AD,'Row Index'!AG64)="",INDEX('RAW DATA'!$L:$L,'Row Index'!AG64),INDEX('RAW DATA'!$AD:$AD,'Row Index'!AG64)),INDEX('RAW DATA'!$Q:$Q,'Row Index'!AG64)))</f>
        <v>64.5935616822899</v>
      </c>
      <c r="AH84" s="17" t="n">
        <f aca="false">IF('Row Index'!AH64="","✗",IF(INDEX('RAW DATA'!$Q:$Q,'Row Index'!AH64)="",IF(INDEX('RAW DATA'!$AD:$AD,'Row Index'!AH64)="",INDEX('RAW DATA'!$L:$L,'Row Index'!AH64),INDEX('RAW DATA'!$AD:$AD,'Row Index'!AH64)),INDEX('RAW DATA'!$Q:$Q,'Row Index'!AH64)))</f>
        <v>60.5426336089286</v>
      </c>
      <c r="AI84" s="17" t="n">
        <f aca="false">IF('Row Index'!AI64="","✗",IF(INDEX('RAW DATA'!$Q:$Q,'Row Index'!AI64)="",IF(INDEX('RAW DATA'!$AD:$AD,'Row Index'!AI64)="",INDEX('RAW DATA'!$L:$L,'Row Index'!AI64),INDEX('RAW DATA'!$AD:$AD,'Row Index'!AI64)),INDEX('RAW DATA'!$Q:$Q,'Row Index'!AI64)))</f>
        <v>64.912419078514</v>
      </c>
      <c r="AJ84" s="17" t="n">
        <f aca="false">IF('Row Index'!AJ64="","✗",IF(INDEX('RAW DATA'!$Q:$Q,'Row Index'!AJ64)="",IF(INDEX('RAW DATA'!$AD:$AD,'Row Index'!AJ64)="",INDEX('RAW DATA'!$L:$L,'Row Index'!AJ64),INDEX('RAW DATA'!$AD:$AD,'Row Index'!AJ64)),INDEX('RAW DATA'!$Q:$Q,'Row Index'!AJ64)))</f>
        <v>64.8482913684863</v>
      </c>
      <c r="AK84" s="17" t="n">
        <f aca="false">IF('Row Index'!AK64="","✗",IF(INDEX('RAW DATA'!$Q:$Q,'Row Index'!AK64)="",IF(INDEX('RAW DATA'!$AD:$AD,'Row Index'!AK64)="",INDEX('RAW DATA'!$L:$L,'Row Index'!AK64),INDEX('RAW DATA'!$AD:$AD,'Row Index'!AK64)),INDEX('RAW DATA'!$Q:$Q,'Row Index'!AK64)))</f>
        <v>61.4838587967391</v>
      </c>
      <c r="AL84" s="76" t="str">
        <f aca="false">IF('Row Index'!AL64="","–",IF(INDEX('RAW DATA'!$Q:$Q,'Row Index'!AL64)="",IF(INDEX('RAW DATA'!$AD:$AD,'Row Index'!AL64)="",INDEX('RAW DATA'!$L:$L,'Row Index'!AL64),INDEX('RAW DATA'!$AD:$AD,'Row Index'!AL64)),INDEX('RAW DATA'!$Q:$Q,'Row Index'!AL64)))</f>
        <v>–</v>
      </c>
      <c r="AM84" s="76" t="str">
        <f aca="false">IF('Row Index'!AM64="","–",IF(INDEX('RAW DATA'!$Q:$Q,'Row Index'!AM64)="",IF(INDEX('RAW DATA'!$AD:$AD,'Row Index'!AM64)="",INDEX('RAW DATA'!$L:$L,'Row Index'!AM64),INDEX('RAW DATA'!$AD:$AD,'Row Index'!AM64)),INDEX('RAW DATA'!$Q:$Q,'Row Index'!AM64)))</f>
        <v>–</v>
      </c>
      <c r="AN84" s="76" t="str">
        <f aca="false">IF('Row Index'!AN64="","–",IF(INDEX('RAW DATA'!$Q:$Q,'Row Index'!AN64)="",IF(INDEX('RAW DATA'!$AD:$AD,'Row Index'!AN64)="",INDEX('RAW DATA'!$L:$L,'Row Index'!AN64),INDEX('RAW DATA'!$AD:$AD,'Row Index'!AN64)),INDEX('RAW DATA'!$Q:$Q,'Row Index'!AN64)))</f>
        <v>–</v>
      </c>
      <c r="AO84" s="76" t="str">
        <f aca="false">IF('Row Index'!AO64="","–",IF(INDEX('RAW DATA'!$Q:$Q,'Row Index'!AO64)="",IF(INDEX('RAW DATA'!$AD:$AD,'Row Index'!AO64)="",INDEX('RAW DATA'!$L:$L,'Row Index'!AO64),INDEX('RAW DATA'!$AD:$AD,'Row Index'!AO64)),INDEX('RAW DATA'!$Q:$Q,'Row Index'!AO64)))</f>
        <v>–</v>
      </c>
      <c r="AP84" s="76" t="str">
        <f aca="false">IF('Row Index'!AP64="","–",IF(INDEX('RAW DATA'!$Q:$Q,'Row Index'!AP64)="",IF(INDEX('RAW DATA'!$AD:$AD,'Row Index'!AP64)="",INDEX('RAW DATA'!$L:$L,'Row Index'!AP64),INDEX('RAW DATA'!$AD:$AD,'Row Index'!AP64)),INDEX('RAW DATA'!$Q:$Q,'Row Index'!AP64)))</f>
        <v>–</v>
      </c>
      <c r="AQ84" s="76" t="str">
        <f aca="false">IF('Row Index'!AQ64="","–",IF(INDEX('RAW DATA'!$Q:$Q,'Row Index'!AQ64)="",IF(INDEX('RAW DATA'!$AD:$AD,'Row Index'!AQ64)="",INDEX('RAW DATA'!$L:$L,'Row Index'!AQ64),INDEX('RAW DATA'!$AD:$AD,'Row Index'!AQ64)),INDEX('RAW DATA'!$Q:$Q,'Row Index'!AQ64)))</f>
        <v>–</v>
      </c>
    </row>
    <row r="86" customFormat="false" ht="35.05" hidden="false" customHeight="false" outlineLevel="0" collapsed="false">
      <c r="A86" s="9" t="s">
        <v>5404</v>
      </c>
      <c r="B86" s="9" t="s">
        <v>5659</v>
      </c>
      <c r="C86" s="9" t="s">
        <v>147</v>
      </c>
      <c r="D86" s="9" t="s">
        <v>365</v>
      </c>
      <c r="E86" s="9" t="s">
        <v>497</v>
      </c>
      <c r="F86" s="9" t="s">
        <v>628</v>
      </c>
      <c r="G86" s="9" t="s">
        <v>763</v>
      </c>
      <c r="H86" s="9" t="s">
        <v>902</v>
      </c>
      <c r="I86" s="9" t="s">
        <v>1037</v>
      </c>
      <c r="J86" s="9" t="s">
        <v>1143</v>
      </c>
      <c r="K86" s="9" t="s">
        <v>1275</v>
      </c>
      <c r="L86" s="9" t="s">
        <v>1411</v>
      </c>
      <c r="M86" s="9" t="s">
        <v>1628</v>
      </c>
      <c r="N86" s="9" t="s">
        <v>1760</v>
      </c>
      <c r="O86" s="9" t="s">
        <v>1895</v>
      </c>
      <c r="P86" s="9" t="s">
        <v>2027</v>
      </c>
      <c r="Q86" s="9" t="s">
        <v>2154</v>
      </c>
      <c r="R86" s="9" t="s">
        <v>2285</v>
      </c>
      <c r="S86" s="9" t="s">
        <v>2413</v>
      </c>
      <c r="T86" s="9" t="s">
        <v>2544</v>
      </c>
      <c r="U86" s="9" t="s">
        <v>2676</v>
      </c>
      <c r="V86" s="9" t="s">
        <v>2806</v>
      </c>
      <c r="W86" s="9" t="s">
        <v>2933</v>
      </c>
      <c r="X86" s="9" t="s">
        <v>3066</v>
      </c>
      <c r="Y86" s="9" t="s">
        <v>3201</v>
      </c>
      <c r="Z86" s="9" t="s">
        <v>3330</v>
      </c>
      <c r="AA86" s="9" t="s">
        <v>5405</v>
      </c>
      <c r="AB86" s="9" t="s">
        <v>3465</v>
      </c>
      <c r="AC86" s="9" t="s">
        <v>3592</v>
      </c>
      <c r="AD86" s="9" t="s">
        <v>3719</v>
      </c>
      <c r="AE86" s="9" t="s">
        <v>3846</v>
      </c>
      <c r="AF86" s="9" t="s">
        <v>3975</v>
      </c>
      <c r="AG86" s="9" t="s">
        <v>4103</v>
      </c>
      <c r="AH86" s="9" t="s">
        <v>5406</v>
      </c>
      <c r="AI86" s="9" t="s">
        <v>4360</v>
      </c>
      <c r="AJ86" s="9" t="s">
        <v>4488</v>
      </c>
      <c r="AK86" s="9" t="s">
        <v>4617</v>
      </c>
      <c r="AL86" s="9" t="s">
        <v>4746</v>
      </c>
      <c r="AM86" s="9" t="s">
        <v>4855</v>
      </c>
      <c r="AN86" s="9" t="s">
        <v>4963</v>
      </c>
      <c r="AO86" s="9" t="s">
        <v>5072</v>
      </c>
      <c r="AP86" s="9" t="s">
        <v>5184</v>
      </c>
      <c r="AQ86" s="9" t="s">
        <v>5293</v>
      </c>
    </row>
    <row r="87" customFormat="false" ht="15" hidden="false" customHeight="false" outlineLevel="0" collapsed="false">
      <c r="A87" s="32" t="s">
        <v>357</v>
      </c>
      <c r="B87" s="33" t="s">
        <v>5659</v>
      </c>
      <c r="C87" s="17" t="n">
        <f aca="false">IF('Row Index'!C65="","✗",IF(INDEX('RAW DATA'!$Q:$Q,'Row Index'!C65)="",IF(INDEX('RAW DATA'!$AD:$AD,'Row Index'!C65)="",INDEX('RAW DATA'!$L:$L,'Row Index'!C65),INDEX('RAW DATA'!$AD:$AD,'Row Index'!C65)),INDEX('RAW DATA'!$Q:$Q,'Row Index'!C65)))</f>
        <v>34.619220424842</v>
      </c>
      <c r="D87" s="17" t="n">
        <f aca="false">IF('Row Index'!D65="","✗",IF(INDEX('RAW DATA'!$Q:$Q,'Row Index'!D65)="",IF(INDEX('RAW DATA'!$AD:$AD,'Row Index'!D65)="",INDEX('RAW DATA'!$L:$L,'Row Index'!D65),INDEX('RAW DATA'!$AD:$AD,'Row Index'!D65)),INDEX('RAW DATA'!$Q:$Q,'Row Index'!D65)))</f>
        <v>36.0968316301775</v>
      </c>
      <c r="E87" s="17" t="n">
        <f aca="false">IF('Row Index'!E65="","✗",IF(INDEX('RAW DATA'!$Q:$Q,'Row Index'!E65)="",IF(INDEX('RAW DATA'!$AD:$AD,'Row Index'!E65)="",INDEX('RAW DATA'!$L:$L,'Row Index'!E65),INDEX('RAW DATA'!$AD:$AD,'Row Index'!E65)),INDEX('RAW DATA'!$Q:$Q,'Row Index'!E65)))</f>
        <v>35.2809653409674</v>
      </c>
      <c r="F87" s="29" t="n">
        <f aca="false">IF('Row Index'!F65="","✗",IF(INDEX('RAW DATA'!$Q:$Q,'Row Index'!F65)="",IF(INDEX('RAW DATA'!$AD:$AD,'Row Index'!F65)="",INDEX('RAW DATA'!$L:$L,'Row Index'!F65),INDEX('RAW DATA'!$AD:$AD,'Row Index'!F65)),INDEX('RAW DATA'!$Q:$Q,'Row Index'!F65)))</f>
        <v>39.560795777437</v>
      </c>
      <c r="G87" s="17" t="n">
        <f aca="false">IF('Row Index'!G65="","✗",IF(INDEX('RAW DATA'!$Q:$Q,'Row Index'!G65)="",IF(INDEX('RAW DATA'!$AD:$AD,'Row Index'!G65)="",INDEX('RAW DATA'!$L:$L,'Row Index'!G65),INDEX('RAW DATA'!$AD:$AD,'Row Index'!G65)),INDEX('RAW DATA'!$Q:$Q,'Row Index'!G65)))</f>
        <v>36.0627708155068</v>
      </c>
      <c r="H87" s="17" t="n">
        <f aca="false">IF('Row Index'!H65="","✗",IF(INDEX('RAW DATA'!$Q:$Q,'Row Index'!H65)="",IF(INDEX('RAW DATA'!$AD:$AD,'Row Index'!H65)="",INDEX('RAW DATA'!$L:$L,'Row Index'!H65),INDEX('RAW DATA'!$AD:$AD,'Row Index'!H65)),INDEX('RAW DATA'!$Q:$Q,'Row Index'!H65)))</f>
        <v>35.6912848517721</v>
      </c>
      <c r="I87" s="26" t="str">
        <f aca="false">IF('Row Index'!I65="","✗",IF(INDEX('RAW DATA'!$Q:$Q,'Row Index'!I65)="",IF(INDEX('RAW DATA'!$AD:$AD,'Row Index'!I65)="",INDEX('RAW DATA'!$L:$L,'Row Index'!I65),INDEX('RAW DATA'!$AD:$AD,'Row Index'!I65)),INDEX('RAW DATA'!$Q:$Q,'Row Index'!I65)))</f>
        <v>✗</v>
      </c>
      <c r="J87" s="17" t="n">
        <f aca="false">IF('Row Index'!J65="","✗",IF(INDEX('RAW DATA'!$Q:$Q,'Row Index'!J65)="",IF(INDEX('RAW DATA'!$AD:$AD,'Row Index'!J65)="",INDEX('RAW DATA'!$L:$L,'Row Index'!J65),INDEX('RAW DATA'!$AD:$AD,'Row Index'!J65)),INDEX('RAW DATA'!$Q:$Q,'Row Index'!J65)))</f>
        <v>40.5496129749495</v>
      </c>
      <c r="K87" s="17" t="n">
        <f aca="false">IF('Row Index'!K65="","✗",IF(INDEX('RAW DATA'!$Q:$Q,'Row Index'!K65)="",IF(INDEX('RAW DATA'!$AD:$AD,'Row Index'!K65)="",INDEX('RAW DATA'!$L:$L,'Row Index'!K65),INDEX('RAW DATA'!$AD:$AD,'Row Index'!K65)),INDEX('RAW DATA'!$Q:$Q,'Row Index'!K65)))</f>
        <v>37.3796216877203</v>
      </c>
      <c r="L87" s="17" t="n">
        <f aca="false">IF('Row Index'!L65="","✗",IF(INDEX('RAW DATA'!$Q:$Q,'Row Index'!L65)="",IF(INDEX('RAW DATA'!$AD:$AD,'Row Index'!L65)="",INDEX('RAW DATA'!$L:$L,'Row Index'!L65),INDEX('RAW DATA'!$AD:$AD,'Row Index'!L65)),INDEX('RAW DATA'!$Q:$Q,'Row Index'!L65)))</f>
        <v>37.0160988601889</v>
      </c>
      <c r="M87" s="17" t="n">
        <f aca="false">IF('Row Index'!M65="","✗",IF(INDEX('RAW DATA'!$Q:$Q,'Row Index'!M65)="",IF(INDEX('RAW DATA'!$AD:$AD,'Row Index'!M65)="",INDEX('RAW DATA'!$L:$L,'Row Index'!M65),INDEX('RAW DATA'!$AD:$AD,'Row Index'!M65)),INDEX('RAW DATA'!$Q:$Q,'Row Index'!M65)))</f>
        <v>38.6372458712213</v>
      </c>
      <c r="N87" s="17" t="n">
        <f aca="false">IF('Row Index'!N65="","✗",IF(INDEX('RAW DATA'!$Q:$Q,'Row Index'!N65)="",IF(INDEX('RAW DATA'!$AD:$AD,'Row Index'!N65)="",INDEX('RAW DATA'!$L:$L,'Row Index'!N65),INDEX('RAW DATA'!$AD:$AD,'Row Index'!N65)),INDEX('RAW DATA'!$Q:$Q,'Row Index'!N65)))</f>
        <v>37.862741109887</v>
      </c>
      <c r="O87" s="17" t="n">
        <f aca="false">IF('Row Index'!O65="","✗",IF(INDEX('RAW DATA'!$Q:$Q,'Row Index'!O65)="",IF(INDEX('RAW DATA'!$AD:$AD,'Row Index'!O65)="",INDEX('RAW DATA'!$L:$L,'Row Index'!O65),INDEX('RAW DATA'!$AD:$AD,'Row Index'!O65)),INDEX('RAW DATA'!$Q:$Q,'Row Index'!O65)))</f>
        <v>36.9893923174525</v>
      </c>
      <c r="P87" s="17" t="n">
        <f aca="false">IF('Row Index'!P65="","✗",IF(INDEX('RAW DATA'!$Q:$Q,'Row Index'!P65)="",IF(INDEX('RAW DATA'!$AD:$AD,'Row Index'!P65)="",INDEX('RAW DATA'!$L:$L,'Row Index'!P65),INDEX('RAW DATA'!$AD:$AD,'Row Index'!P65)),INDEX('RAW DATA'!$Q:$Q,'Row Index'!P65)))</f>
        <v>36.5861400196362</v>
      </c>
      <c r="Q87" s="29" t="n">
        <f aca="false">IF('Row Index'!Q65="","✗",IF(INDEX('RAW DATA'!$Q:$Q,'Row Index'!Q65)="",IF(INDEX('RAW DATA'!$AD:$AD,'Row Index'!Q65)="",INDEX('RAW DATA'!$L:$L,'Row Index'!Q65),INDEX('RAW DATA'!$AD:$AD,'Row Index'!Q65)),INDEX('RAW DATA'!$Q:$Q,'Row Index'!Q65)))</f>
        <v>36.8392022983626</v>
      </c>
      <c r="R87" s="17" t="n">
        <f aca="false">IF('Row Index'!R65="","✗",IF(INDEX('RAW DATA'!$Q:$Q,'Row Index'!R65)="",IF(INDEX('RAW DATA'!$AD:$AD,'Row Index'!R65)="",INDEX('RAW DATA'!$L:$L,'Row Index'!R65),INDEX('RAW DATA'!$AD:$AD,'Row Index'!R65)),INDEX('RAW DATA'!$Q:$Q,'Row Index'!R65)))</f>
        <v>42.1917371674624</v>
      </c>
      <c r="S87" s="17" t="n">
        <f aca="false">IF('Row Index'!S65="","✗",IF(INDEX('RAW DATA'!$Q:$Q,'Row Index'!S65)="",IF(INDEX('RAW DATA'!$AD:$AD,'Row Index'!S65)="",INDEX('RAW DATA'!$L:$L,'Row Index'!S65),INDEX('RAW DATA'!$AD:$AD,'Row Index'!S65)),INDEX('RAW DATA'!$Q:$Q,'Row Index'!S65)))</f>
        <v>40.0461868088623</v>
      </c>
      <c r="T87" s="17" t="n">
        <f aca="false">IF('Row Index'!T65="","✗",IF(INDEX('RAW DATA'!$Q:$Q,'Row Index'!T65)="",IF(INDEX('RAW DATA'!$AD:$AD,'Row Index'!T65)="",INDEX('RAW DATA'!$L:$L,'Row Index'!T65),INDEX('RAW DATA'!$AD:$AD,'Row Index'!T65)),INDEX('RAW DATA'!$Q:$Q,'Row Index'!T65)))</f>
        <v>39.9485120972756</v>
      </c>
      <c r="U87" s="17" t="n">
        <f aca="false">IF('Row Index'!U65="","✗",IF(INDEX('RAW DATA'!$Q:$Q,'Row Index'!U65)="",IF(INDEX('RAW DATA'!$AD:$AD,'Row Index'!U65)="",INDEX('RAW DATA'!$L:$L,'Row Index'!U65),INDEX('RAW DATA'!$AD:$AD,'Row Index'!U65)),INDEX('RAW DATA'!$Q:$Q,'Row Index'!U65)))</f>
        <v>41.7424053539549</v>
      </c>
      <c r="V87" s="17" t="n">
        <f aca="false">IF('Row Index'!V65="","✗",IF(INDEX('RAW DATA'!$Q:$Q,'Row Index'!V65)="",IF(INDEX('RAW DATA'!$AD:$AD,'Row Index'!V65)="",INDEX('RAW DATA'!$L:$L,'Row Index'!V65),INDEX('RAW DATA'!$AD:$AD,'Row Index'!V65)),INDEX('RAW DATA'!$Q:$Q,'Row Index'!V65)))</f>
        <v>49.0010234937192</v>
      </c>
      <c r="W87" s="17" t="n">
        <f aca="false">IF('Row Index'!W65="","✗",IF(INDEX('RAW DATA'!$Q:$Q,'Row Index'!W65)="",IF(INDEX('RAW DATA'!$AD:$AD,'Row Index'!W65)="",INDEX('RAW DATA'!$L:$L,'Row Index'!W65),INDEX('RAW DATA'!$AD:$AD,'Row Index'!W65)),INDEX('RAW DATA'!$Q:$Q,'Row Index'!W65)))</f>
        <v>42.8031343733662</v>
      </c>
      <c r="X87" s="17" t="n">
        <f aca="false">IF('Row Index'!X65="","✗",IF(INDEX('RAW DATA'!$Q:$Q,'Row Index'!X65)="",IF(INDEX('RAW DATA'!$AD:$AD,'Row Index'!X65)="",INDEX('RAW DATA'!$L:$L,'Row Index'!X65),INDEX('RAW DATA'!$AD:$AD,'Row Index'!X65)),INDEX('RAW DATA'!$Q:$Q,'Row Index'!X65)))</f>
        <v>42.611272204725</v>
      </c>
      <c r="Y87" s="21" t="n">
        <f aca="false">IF('Row Index'!Y65="","✗",IF(INDEX('RAW DATA'!$Q:$Q,'Row Index'!Y65)="",IF(INDEX('RAW DATA'!$AD:$AD,'Row Index'!Y65)="",INDEX('RAW DATA'!$L:$L,'Row Index'!Y65),INDEX('RAW DATA'!$AD:$AD,'Row Index'!Y65)),INDEX('RAW DATA'!$Q:$Q,'Row Index'!Y65)))</f>
        <v>50.8807241162812</v>
      </c>
      <c r="Z87" s="18" t="n">
        <f aca="false">IF('Row Index'!Z65="","✗",IF(INDEX('RAW DATA'!$Q:$Q,'Row Index'!Z65)="",IF(INDEX('RAW DATA'!$AD:$AD,'Row Index'!Z65)="",INDEX('RAW DATA'!$L:$L,'Row Index'!Z65),INDEX('RAW DATA'!$AD:$AD,'Row Index'!Z65)),INDEX('RAW DATA'!$Q:$Q,'Row Index'!Z65)))</f>
        <v>41.5599186715945</v>
      </c>
      <c r="AA87" s="19" t="str">
        <f aca="false">IF('Row Index'!AA65="","⏳",IF(INDEX('RAW DATA'!$Q:$Q,'Row Index'!AA65)="",IF(INDEX('RAW DATA'!$AD:$AD,'Row Index'!AA65)="",INDEX('RAW DATA'!$L:$L,'Row Index'!AA65),INDEX('RAW DATA'!$AD:$AD,'Row Index'!AA65)),INDEX('RAW DATA'!$Q:$Q,'Row Index'!AA65)))</f>
        <v>⏳</v>
      </c>
      <c r="AB87" s="17" t="n">
        <f aca="false">IF('Row Index'!AB65="","✗",IF(INDEX('RAW DATA'!$Q:$Q,'Row Index'!AB65)="",IF(INDEX('RAW DATA'!$AD:$AD,'Row Index'!AB65)="",INDEX('RAW DATA'!$L:$L,'Row Index'!AB65),INDEX('RAW DATA'!$AD:$AD,'Row Index'!AB65)),INDEX('RAW DATA'!$Q:$Q,'Row Index'!AB65)))</f>
        <v>42.9206974158789</v>
      </c>
      <c r="AC87" s="36" t="str">
        <f aca="false">IF('Row Index'!AC65="","✗",IF(INDEX('RAW DATA'!$Q:$Q,'Row Index'!AC65)="",IF(INDEX('RAW DATA'!$AD:$AD,'Row Index'!AC65)="",INDEX('RAW DATA'!$L:$L,'Row Index'!AC65),INDEX('RAW DATA'!$AD:$AD,'Row Index'!AC65)),INDEX('RAW DATA'!$Q:$Q,'Row Index'!AC65)))</f>
        <v>◐⇲</v>
      </c>
      <c r="AD87" s="17" t="n">
        <f aca="false">IF('Row Index'!AD65="","✗",IF(INDEX('RAW DATA'!$Q:$Q,'Row Index'!AD65)="",IF(INDEX('RAW DATA'!$AD:$AD,'Row Index'!AD65)="",INDEX('RAW DATA'!$L:$L,'Row Index'!AD65),INDEX('RAW DATA'!$AD:$AD,'Row Index'!AD65)),INDEX('RAW DATA'!$Q:$Q,'Row Index'!AD65)))</f>
        <v>45.832988359434</v>
      </c>
      <c r="AE87" s="17" t="n">
        <f aca="false">IF('Row Index'!AE65="","✗",IF(INDEX('RAW DATA'!$Q:$Q,'Row Index'!AE65)="",IF(INDEX('RAW DATA'!$AD:$AD,'Row Index'!AE65)="",INDEX('RAW DATA'!$L:$L,'Row Index'!AE65),INDEX('RAW DATA'!$AD:$AD,'Row Index'!AE65)),INDEX('RAW DATA'!$Q:$Q,'Row Index'!AE65)))</f>
        <v>46.4906108545096</v>
      </c>
      <c r="AF87" s="17" t="n">
        <f aca="false">IF('Row Index'!AF65="","✗",IF(INDEX('RAW DATA'!$Q:$Q,'Row Index'!AF65)="",IF(INDEX('RAW DATA'!$AD:$AD,'Row Index'!AF65)="",INDEX('RAW DATA'!$L:$L,'Row Index'!AF65),INDEX('RAW DATA'!$AD:$AD,'Row Index'!AF65)),INDEX('RAW DATA'!$Q:$Q,'Row Index'!AF65)))</f>
        <v>50.8084060584174</v>
      </c>
      <c r="AG87" s="17" t="n">
        <f aca="false">IF('Row Index'!AG65="","✗",IF(INDEX('RAW DATA'!$Q:$Q,'Row Index'!AG65)="",IF(INDEX('RAW DATA'!$AD:$AD,'Row Index'!AG65)="",INDEX('RAW DATA'!$L:$L,'Row Index'!AG65),INDEX('RAW DATA'!$AD:$AD,'Row Index'!AG65)),INDEX('RAW DATA'!$Q:$Q,'Row Index'!AG65)))</f>
        <v>50.6032203197479</v>
      </c>
      <c r="AH87" s="17" t="n">
        <f aca="false">IF('Row Index'!AH65="","✗",IF(INDEX('RAW DATA'!$Q:$Q,'Row Index'!AH65)="",IF(INDEX('RAW DATA'!$AD:$AD,'Row Index'!AH65)="",INDEX('RAW DATA'!$L:$L,'Row Index'!AH65),INDEX('RAW DATA'!$AD:$AD,'Row Index'!AH65)),INDEX('RAW DATA'!$Q:$Q,'Row Index'!AH65)))</f>
        <v>51.4441793032572</v>
      </c>
      <c r="AI87" s="17" t="n">
        <f aca="false">IF('Row Index'!AI65="","✗",IF(INDEX('RAW DATA'!$Q:$Q,'Row Index'!AI65)="",IF(INDEX('RAW DATA'!$AD:$AD,'Row Index'!AI65)="",INDEX('RAW DATA'!$L:$L,'Row Index'!AI65),INDEX('RAW DATA'!$AD:$AD,'Row Index'!AI65)),INDEX('RAW DATA'!$Q:$Q,'Row Index'!AI65)))</f>
        <v>54.1045164744059</v>
      </c>
      <c r="AJ87" s="17" t="n">
        <f aca="false">IF('Row Index'!AJ65="","✗",IF(INDEX('RAW DATA'!$Q:$Q,'Row Index'!AJ65)="",IF(INDEX('RAW DATA'!$AD:$AD,'Row Index'!AJ65)="",INDEX('RAW DATA'!$L:$L,'Row Index'!AJ65),INDEX('RAW DATA'!$AD:$AD,'Row Index'!AJ65)),INDEX('RAW DATA'!$Q:$Q,'Row Index'!AJ65)))</f>
        <v>54.1569291998298</v>
      </c>
      <c r="AK87" s="17" t="n">
        <f aca="false">IF('Row Index'!AK65="","✗",IF(INDEX('RAW DATA'!$Q:$Q,'Row Index'!AK65)="",IF(INDEX('RAW DATA'!$AD:$AD,'Row Index'!AK65)="",INDEX('RAW DATA'!$L:$L,'Row Index'!AK65),INDEX('RAW DATA'!$AD:$AD,'Row Index'!AK65)),INDEX('RAW DATA'!$Q:$Q,'Row Index'!AK65)))</f>
        <v>52.7390749485664</v>
      </c>
      <c r="AL87" s="17" t="n">
        <f aca="false">IF('Row Index'!AL65="","✗",IF(INDEX('RAW DATA'!$Q:$Q,'Row Index'!AL65)="",IF(INDEX('RAW DATA'!$AD:$AD,'Row Index'!AL65)="",INDEX('RAW DATA'!$L:$L,'Row Index'!AL65),INDEX('RAW DATA'!$AD:$AD,'Row Index'!AL65)),INDEX('RAW DATA'!$Q:$Q,'Row Index'!AL65)))</f>
        <v>57.1250721305908</v>
      </c>
      <c r="AM87" s="17" t="n">
        <f aca="false">IF('Row Index'!AM65="","✗",IF(INDEX('RAW DATA'!$Q:$Q,'Row Index'!AM65)="",IF(INDEX('RAW DATA'!$AD:$AD,'Row Index'!AM65)="",INDEX('RAW DATA'!$L:$L,'Row Index'!AM65),INDEX('RAW DATA'!$AD:$AD,'Row Index'!AM65)),INDEX('RAW DATA'!$Q:$Q,'Row Index'!AM65)))</f>
        <v>59.2771867568862</v>
      </c>
      <c r="AN87" s="17" t="n">
        <f aca="false">IF('Row Index'!AN65="","✗",IF(INDEX('RAW DATA'!$Q:$Q,'Row Index'!AN65)="",IF(INDEX('RAW DATA'!$AD:$AD,'Row Index'!AN65)="",INDEX('RAW DATA'!$L:$L,'Row Index'!AN65),INDEX('RAW DATA'!$AD:$AD,'Row Index'!AN65)),INDEX('RAW DATA'!$Q:$Q,'Row Index'!AN65)))</f>
        <v>57.1988371597611</v>
      </c>
      <c r="AO87" s="17" t="n">
        <f aca="false">IF('Row Index'!AO65="","✗",IF(INDEX('RAW DATA'!$Q:$Q,'Row Index'!AO65)="",IF(INDEX('RAW DATA'!$AD:$AD,'Row Index'!AO65)="",INDEX('RAW DATA'!$L:$L,'Row Index'!AO65),INDEX('RAW DATA'!$AD:$AD,'Row Index'!AO65)),INDEX('RAW DATA'!$Q:$Q,'Row Index'!AO65)))</f>
        <v>60.2204483627027</v>
      </c>
      <c r="AP87" s="17" t="n">
        <f aca="false">IF('Row Index'!AP65="","✗",IF(INDEX('RAW DATA'!$Q:$Q,'Row Index'!AP65)="",IF(INDEX('RAW DATA'!$AD:$AD,'Row Index'!AP65)="",INDEX('RAW DATA'!$L:$L,'Row Index'!AP65),INDEX('RAW DATA'!$AD:$AD,'Row Index'!AP65)),INDEX('RAW DATA'!$Q:$Q,'Row Index'!AP65)))</f>
        <v>62.7593944623393</v>
      </c>
      <c r="AQ87" s="17" t="n">
        <f aca="false">IF('Row Index'!AQ65="","✗",IF(INDEX('RAW DATA'!$Q:$Q,'Row Index'!AQ65)="",IF(INDEX('RAW DATA'!$AD:$AD,'Row Index'!AQ65)="",INDEX('RAW DATA'!$L:$L,'Row Index'!AQ65),INDEX('RAW DATA'!$AD:$AD,'Row Index'!AQ65)),INDEX('RAW DATA'!$Q:$Q,'Row Index'!AQ65)))</f>
        <v>64.8521079464145</v>
      </c>
    </row>
    <row r="89" customFormat="false" ht="23.85" hidden="false" customHeight="false" outlineLevel="0" collapsed="false">
      <c r="A89" s="9" t="s">
        <v>5404</v>
      </c>
      <c r="B89" s="9" t="s">
        <v>5660</v>
      </c>
      <c r="C89" s="9" t="s">
        <v>147</v>
      </c>
      <c r="D89" s="9" t="s">
        <v>365</v>
      </c>
      <c r="E89" s="9" t="s">
        <v>497</v>
      </c>
      <c r="F89" s="9" t="s">
        <v>628</v>
      </c>
      <c r="G89" s="9" t="s">
        <v>763</v>
      </c>
      <c r="H89" s="9" t="s">
        <v>902</v>
      </c>
      <c r="I89" s="9" t="s">
        <v>1037</v>
      </c>
      <c r="J89" s="9" t="s">
        <v>1143</v>
      </c>
      <c r="K89" s="9" t="s">
        <v>1275</v>
      </c>
      <c r="L89" s="9" t="s">
        <v>1411</v>
      </c>
      <c r="M89" s="9" t="s">
        <v>1628</v>
      </c>
      <c r="N89" s="9" t="s">
        <v>1760</v>
      </c>
      <c r="O89" s="9" t="s">
        <v>1895</v>
      </c>
      <c r="P89" s="9" t="s">
        <v>2027</v>
      </c>
      <c r="Q89" s="9" t="s">
        <v>2154</v>
      </c>
      <c r="R89" s="9" t="s">
        <v>2285</v>
      </c>
      <c r="S89" s="9" t="s">
        <v>2413</v>
      </c>
      <c r="T89" s="9" t="s">
        <v>2544</v>
      </c>
      <c r="U89" s="9" t="s">
        <v>2676</v>
      </c>
      <c r="V89" s="9" t="s">
        <v>2806</v>
      </c>
      <c r="W89" s="9" t="s">
        <v>2933</v>
      </c>
      <c r="X89" s="9" t="s">
        <v>3066</v>
      </c>
      <c r="Y89" s="9" t="s">
        <v>3201</v>
      </c>
      <c r="Z89" s="9" t="s">
        <v>3330</v>
      </c>
      <c r="AA89" s="9" t="s">
        <v>5405</v>
      </c>
      <c r="AB89" s="9" t="s">
        <v>3465</v>
      </c>
      <c r="AC89" s="9" t="s">
        <v>3592</v>
      </c>
      <c r="AD89" s="9" t="s">
        <v>3719</v>
      </c>
      <c r="AE89" s="9" t="s">
        <v>3846</v>
      </c>
      <c r="AF89" s="9" t="s">
        <v>3975</v>
      </c>
      <c r="AG89" s="9" t="s">
        <v>4103</v>
      </c>
      <c r="AH89" s="9" t="s">
        <v>5406</v>
      </c>
      <c r="AI89" s="9" t="s">
        <v>4360</v>
      </c>
      <c r="AJ89" s="9" t="s">
        <v>4488</v>
      </c>
      <c r="AK89" s="9" t="s">
        <v>4617</v>
      </c>
      <c r="AL89" s="9" t="s">
        <v>4746</v>
      </c>
      <c r="AM89" s="9" t="s">
        <v>4855</v>
      </c>
      <c r="AN89" s="9" t="s">
        <v>4963</v>
      </c>
      <c r="AO89" s="9" t="s">
        <v>5072</v>
      </c>
      <c r="AP89" s="9" t="s">
        <v>5184</v>
      </c>
      <c r="AQ89" s="9" t="s">
        <v>5293</v>
      </c>
    </row>
    <row r="90" customFormat="false" ht="15" hidden="false" customHeight="false" outlineLevel="0" collapsed="false">
      <c r="A90" s="15" t="s">
        <v>361</v>
      </c>
      <c r="B90" s="16" t="s">
        <v>5660</v>
      </c>
      <c r="C90" s="17" t="n">
        <f aca="false">IF('Row Index'!C66="","✗",IF(INDEX('RAW DATA'!$Q:$Q,'Row Index'!C66)="",IF(INDEX('RAW DATA'!$AD:$AD,'Row Index'!C66)="",INDEX('RAW DATA'!$L:$L,'Row Index'!C66),INDEX('RAW DATA'!$AD:$AD,'Row Index'!C66)),INDEX('RAW DATA'!$Q:$Q,'Row Index'!C66)))</f>
        <v>53.1994323713002</v>
      </c>
      <c r="D90" s="17" t="n">
        <f aca="false">IF('Row Index'!D66="","✗",IF(INDEX('RAW DATA'!$Q:$Q,'Row Index'!D66)="",IF(INDEX('RAW DATA'!$AD:$AD,'Row Index'!D66)="",INDEX('RAW DATA'!$L:$L,'Row Index'!D66),INDEX('RAW DATA'!$AD:$AD,'Row Index'!D66)),INDEX('RAW DATA'!$Q:$Q,'Row Index'!D66)))</f>
        <v>49.1990977866498</v>
      </c>
      <c r="E90" s="17" t="n">
        <f aca="false">IF('Row Index'!E66="","✗",IF(INDEX('RAW DATA'!$Q:$Q,'Row Index'!E66)="",IF(INDEX('RAW DATA'!$AD:$AD,'Row Index'!E66)="",INDEX('RAW DATA'!$L:$L,'Row Index'!E66),INDEX('RAW DATA'!$AD:$AD,'Row Index'!E66)),INDEX('RAW DATA'!$Q:$Q,'Row Index'!E66)))</f>
        <v>53.0425235871899</v>
      </c>
      <c r="F90" s="17" t="n">
        <f aca="false">IF('Row Index'!F66="","✗",IF(INDEX('RAW DATA'!$Q:$Q,'Row Index'!F66)="",IF(INDEX('RAW DATA'!$AD:$AD,'Row Index'!F66)="",INDEX('RAW DATA'!$L:$L,'Row Index'!F66),INDEX('RAW DATA'!$AD:$AD,'Row Index'!F66)),INDEX('RAW DATA'!$Q:$Q,'Row Index'!F66)))</f>
        <v>53.8603395762634</v>
      </c>
      <c r="G90" s="17" t="n">
        <f aca="false">IF('Row Index'!G66="","✗",IF(INDEX('RAW DATA'!$Q:$Q,'Row Index'!G66)="",IF(INDEX('RAW DATA'!$AD:$AD,'Row Index'!G66)="",INDEX('RAW DATA'!$L:$L,'Row Index'!G66),INDEX('RAW DATA'!$AD:$AD,'Row Index'!G66)),INDEX('RAW DATA'!$Q:$Q,'Row Index'!G66)))</f>
        <v>54.4576064561543</v>
      </c>
      <c r="H90" s="17" t="n">
        <f aca="false">IF('Row Index'!H66="","✗",IF(INDEX('RAW DATA'!$Q:$Q,'Row Index'!H66)="",IF(INDEX('RAW DATA'!$AD:$AD,'Row Index'!H66)="",INDEX('RAW DATA'!$L:$L,'Row Index'!H66),INDEX('RAW DATA'!$AD:$AD,'Row Index'!H66)),INDEX('RAW DATA'!$Q:$Q,'Row Index'!H66)))</f>
        <v>43.6379005359075</v>
      </c>
      <c r="I90" s="26" t="str">
        <f aca="false">IF('Row Index'!I66="","✗",IF(INDEX('RAW DATA'!$Q:$Q,'Row Index'!I66)="",IF(INDEX('RAW DATA'!$AD:$AD,'Row Index'!I66)="",INDEX('RAW DATA'!$L:$L,'Row Index'!I66),INDEX('RAW DATA'!$AD:$AD,'Row Index'!I66)),INDEX('RAW DATA'!$Q:$Q,'Row Index'!I66)))</f>
        <v>✗</v>
      </c>
      <c r="J90" s="17" t="n">
        <f aca="false">IF('Row Index'!J66="","✗",IF(INDEX('RAW DATA'!$Q:$Q,'Row Index'!J66)="",IF(INDEX('RAW DATA'!$AD:$AD,'Row Index'!J66)="",INDEX('RAW DATA'!$L:$L,'Row Index'!J66),INDEX('RAW DATA'!$AD:$AD,'Row Index'!J66)),INDEX('RAW DATA'!$Q:$Q,'Row Index'!J66)))</f>
        <v>51.354706951819</v>
      </c>
      <c r="K90" s="17" t="n">
        <f aca="false">IF('Row Index'!K66="","✗",IF(INDEX('RAW DATA'!$Q:$Q,'Row Index'!K66)="",IF(INDEX('RAW DATA'!$AD:$AD,'Row Index'!K66)="",INDEX('RAW DATA'!$L:$L,'Row Index'!K66),INDEX('RAW DATA'!$AD:$AD,'Row Index'!K66)),INDEX('RAW DATA'!$Q:$Q,'Row Index'!K66)))</f>
        <v>53.0063553746135</v>
      </c>
      <c r="L90" s="17" t="n">
        <f aca="false">IF('Row Index'!L66="","✗",IF(INDEX('RAW DATA'!$Q:$Q,'Row Index'!L66)="",IF(INDEX('RAW DATA'!$AD:$AD,'Row Index'!L66)="",INDEX('RAW DATA'!$L:$L,'Row Index'!L66),INDEX('RAW DATA'!$AD:$AD,'Row Index'!L66)),INDEX('RAW DATA'!$Q:$Q,'Row Index'!L66)))</f>
        <v>45.0479463166386</v>
      </c>
      <c r="M90" s="17" t="n">
        <f aca="false">IF('Row Index'!M66="","✗",IF(INDEX('RAW DATA'!$Q:$Q,'Row Index'!M66)="",IF(INDEX('RAW DATA'!$AD:$AD,'Row Index'!M66)="",INDEX('RAW DATA'!$L:$L,'Row Index'!M66),INDEX('RAW DATA'!$AD:$AD,'Row Index'!M66)),INDEX('RAW DATA'!$Q:$Q,'Row Index'!M66)))</f>
        <v>54.4949795785121</v>
      </c>
      <c r="N90" s="17" t="n">
        <f aca="false">IF('Row Index'!N66="","✗",IF(INDEX('RAW DATA'!$Q:$Q,'Row Index'!N66)="",IF(INDEX('RAW DATA'!$AD:$AD,'Row Index'!N66)="",INDEX('RAW DATA'!$L:$L,'Row Index'!N66),INDEX('RAW DATA'!$AD:$AD,'Row Index'!N66)),INDEX('RAW DATA'!$Q:$Q,'Row Index'!N66)))</f>
        <v>50.6092367535546</v>
      </c>
      <c r="O90" s="17" t="n">
        <f aca="false">IF('Row Index'!O66="","✗",IF(INDEX('RAW DATA'!$Q:$Q,'Row Index'!O66)="",IF(INDEX('RAW DATA'!$AD:$AD,'Row Index'!O66)="",INDEX('RAW DATA'!$L:$L,'Row Index'!O66),INDEX('RAW DATA'!$AD:$AD,'Row Index'!O66)),INDEX('RAW DATA'!$Q:$Q,'Row Index'!O66)))</f>
        <v>51.6153113304862</v>
      </c>
      <c r="P90" s="17" t="n">
        <f aca="false">IF('Row Index'!P66="","✗",IF(INDEX('RAW DATA'!$Q:$Q,'Row Index'!P66)="",IF(INDEX('RAW DATA'!$AD:$AD,'Row Index'!P66)="",INDEX('RAW DATA'!$L:$L,'Row Index'!P66),INDEX('RAW DATA'!$AD:$AD,'Row Index'!P66)),INDEX('RAW DATA'!$Q:$Q,'Row Index'!P66)))</f>
        <v>50.4872621369016</v>
      </c>
      <c r="Q90" s="17" t="n">
        <f aca="false">IF('Row Index'!Q66="","✗",IF(INDEX('RAW DATA'!$Q:$Q,'Row Index'!Q66)="",IF(INDEX('RAW DATA'!$AD:$AD,'Row Index'!Q66)="",INDEX('RAW DATA'!$L:$L,'Row Index'!Q66),INDEX('RAW DATA'!$AD:$AD,'Row Index'!Q66)),INDEX('RAW DATA'!$Q:$Q,'Row Index'!Q66)))</f>
        <v>53.227293361249</v>
      </c>
      <c r="R90" s="17" t="n">
        <f aca="false">IF('Row Index'!R66="","✗",IF(INDEX('RAW DATA'!$Q:$Q,'Row Index'!R66)="",IF(INDEX('RAW DATA'!$AD:$AD,'Row Index'!R66)="",INDEX('RAW DATA'!$L:$L,'Row Index'!R66),INDEX('RAW DATA'!$AD:$AD,'Row Index'!R66)),INDEX('RAW DATA'!$Q:$Q,'Row Index'!R66)))</f>
        <v>52.4009853342361</v>
      </c>
      <c r="S90" s="17" t="n">
        <f aca="false">IF('Row Index'!S66="","✗",IF(INDEX('RAW DATA'!$Q:$Q,'Row Index'!S66)="",IF(INDEX('RAW DATA'!$AD:$AD,'Row Index'!S66)="",INDEX('RAW DATA'!$L:$L,'Row Index'!S66),INDEX('RAW DATA'!$AD:$AD,'Row Index'!S66)),INDEX('RAW DATA'!$Q:$Q,'Row Index'!S66)))</f>
        <v>52.2626841405942</v>
      </c>
      <c r="T90" s="17" t="n">
        <f aca="false">IF('Row Index'!T66="","✗",IF(INDEX('RAW DATA'!$Q:$Q,'Row Index'!T66)="",IF(INDEX('RAW DATA'!$AD:$AD,'Row Index'!T66)="",INDEX('RAW DATA'!$L:$L,'Row Index'!T66),INDEX('RAW DATA'!$AD:$AD,'Row Index'!T66)),INDEX('RAW DATA'!$Q:$Q,'Row Index'!T66)))</f>
        <v>51.8321546037779</v>
      </c>
      <c r="U90" s="17" t="n">
        <f aca="false">IF('Row Index'!U66="","✗",IF(INDEX('RAW DATA'!$Q:$Q,'Row Index'!U66)="",IF(INDEX('RAW DATA'!$AD:$AD,'Row Index'!U66)="",INDEX('RAW DATA'!$L:$L,'Row Index'!U66),INDEX('RAW DATA'!$AD:$AD,'Row Index'!U66)),INDEX('RAW DATA'!$Q:$Q,'Row Index'!U66)))</f>
        <v>54.1031477044039</v>
      </c>
      <c r="V90" s="17" t="n">
        <f aca="false">IF('Row Index'!V66="","✗",IF(INDEX('RAW DATA'!$Q:$Q,'Row Index'!V66)="",IF(INDEX('RAW DATA'!$AD:$AD,'Row Index'!V66)="",INDEX('RAW DATA'!$L:$L,'Row Index'!V66),INDEX('RAW DATA'!$AD:$AD,'Row Index'!V66)),INDEX('RAW DATA'!$Q:$Q,'Row Index'!V66)))</f>
        <v>52.9836126485793</v>
      </c>
      <c r="W90" s="17" t="n">
        <f aca="false">IF('Row Index'!W66="","✗",IF(INDEX('RAW DATA'!$Q:$Q,'Row Index'!W66)="",IF(INDEX('RAW DATA'!$AD:$AD,'Row Index'!W66)="",INDEX('RAW DATA'!$L:$L,'Row Index'!W66),INDEX('RAW DATA'!$AD:$AD,'Row Index'!W66)),INDEX('RAW DATA'!$Q:$Q,'Row Index'!W66)))</f>
        <v>54.0124595630023</v>
      </c>
      <c r="X90" s="17" t="n">
        <f aca="false">IF('Row Index'!X66="","✗",IF(INDEX('RAW DATA'!$Q:$Q,'Row Index'!X66)="",IF(INDEX('RAW DATA'!$AD:$AD,'Row Index'!X66)="",INDEX('RAW DATA'!$L:$L,'Row Index'!X66),INDEX('RAW DATA'!$AD:$AD,'Row Index'!X66)),INDEX('RAW DATA'!$Q:$Q,'Row Index'!X66)))</f>
        <v>56.3321808431632</v>
      </c>
      <c r="Y90" s="17" t="n">
        <f aca="false">IF('Row Index'!Y66="","✗",IF(INDEX('RAW DATA'!$Q:$Q,'Row Index'!Y66)="",IF(INDEX('RAW DATA'!$AD:$AD,'Row Index'!Y66)="",INDEX('RAW DATA'!$L:$L,'Row Index'!Y66),INDEX('RAW DATA'!$AD:$AD,'Row Index'!Y66)),INDEX('RAW DATA'!$Q:$Q,'Row Index'!Y66)))</f>
        <v>55.7468889458326</v>
      </c>
      <c r="Z90" s="18" t="n">
        <f aca="false">IF('Row Index'!Z66="","✗",IF(INDEX('RAW DATA'!$Q:$Q,'Row Index'!Z66)="",IF(INDEX('RAW DATA'!$AD:$AD,'Row Index'!Z66)="",INDEX('RAW DATA'!$L:$L,'Row Index'!Z66),INDEX('RAW DATA'!$AD:$AD,'Row Index'!Z66)),INDEX('RAW DATA'!$Q:$Q,'Row Index'!Z66)))</f>
        <v>53.9849683541358</v>
      </c>
      <c r="AA90" s="19" t="str">
        <f aca="false">IF('Row Index'!AA66="","⏳",IF(INDEX('RAW DATA'!$Q:$Q,'Row Index'!AA66)="",IF(INDEX('RAW DATA'!$AD:$AD,'Row Index'!AA66)="",INDEX('RAW DATA'!$L:$L,'Row Index'!AA66),INDEX('RAW DATA'!$AD:$AD,'Row Index'!AA66)),INDEX('RAW DATA'!$Q:$Q,'Row Index'!AA66)))</f>
        <v>⏳</v>
      </c>
      <c r="AB90" s="17" t="n">
        <f aca="false">IF('Row Index'!AB66="","✗",IF(INDEX('RAW DATA'!$Q:$Q,'Row Index'!AB66)="",IF(INDEX('RAW DATA'!$AD:$AD,'Row Index'!AB66)="",INDEX('RAW DATA'!$L:$L,'Row Index'!AB66),INDEX('RAW DATA'!$AD:$AD,'Row Index'!AB66)),INDEX('RAW DATA'!$Q:$Q,'Row Index'!AB66)))</f>
        <v>53.2013855174305</v>
      </c>
      <c r="AC90" s="17" t="n">
        <f aca="false">IF('Row Index'!AC66="","✗",IF(INDEX('RAW DATA'!$Q:$Q,'Row Index'!AC66)="",IF(INDEX('RAW DATA'!$AD:$AD,'Row Index'!AC66)="",INDEX('RAW DATA'!$L:$L,'Row Index'!AC66),INDEX('RAW DATA'!$AD:$AD,'Row Index'!AC66)),INDEX('RAW DATA'!$Q:$Q,'Row Index'!AC66)))</f>
        <v>55.981802325193</v>
      </c>
      <c r="AD90" s="17" t="n">
        <f aca="false">IF('Row Index'!AD66="","✗",IF(INDEX('RAW DATA'!$Q:$Q,'Row Index'!AD66)="",IF(INDEX('RAW DATA'!$AD:$AD,'Row Index'!AD66)="",INDEX('RAW DATA'!$L:$L,'Row Index'!AD66),INDEX('RAW DATA'!$AD:$AD,'Row Index'!AD66)),INDEX('RAW DATA'!$Q:$Q,'Row Index'!AD66)))</f>
        <v>54.8074474290177</v>
      </c>
      <c r="AE90" s="17" t="n">
        <f aca="false">IF('Row Index'!AE66="","✗",IF(INDEX('RAW DATA'!$Q:$Q,'Row Index'!AE66)="",IF(INDEX('RAW DATA'!$AD:$AD,'Row Index'!AE66)="",INDEX('RAW DATA'!$L:$L,'Row Index'!AE66),INDEX('RAW DATA'!$AD:$AD,'Row Index'!AE66)),INDEX('RAW DATA'!$Q:$Q,'Row Index'!AE66)))</f>
        <v>56.3711710000504</v>
      </c>
      <c r="AF90" s="17" t="n">
        <f aca="false">IF('Row Index'!AF66="","✗",IF(INDEX('RAW DATA'!$Q:$Q,'Row Index'!AF66)="",IF(INDEX('RAW DATA'!$AD:$AD,'Row Index'!AF66)="",INDEX('RAW DATA'!$L:$L,'Row Index'!AF66),INDEX('RAW DATA'!$AD:$AD,'Row Index'!AF66)),INDEX('RAW DATA'!$Q:$Q,'Row Index'!AF66)))</f>
        <v>57.3440187477771</v>
      </c>
      <c r="AG90" s="17" t="n">
        <f aca="false">IF('Row Index'!AG66="","✗",IF(INDEX('RAW DATA'!$Q:$Q,'Row Index'!AG66)="",IF(INDEX('RAW DATA'!$AD:$AD,'Row Index'!AG66)="",INDEX('RAW DATA'!$L:$L,'Row Index'!AG66),INDEX('RAW DATA'!$AD:$AD,'Row Index'!AG66)),INDEX('RAW DATA'!$Q:$Q,'Row Index'!AG66)))</f>
        <v>58.5405941482166</v>
      </c>
      <c r="AH90" s="17" t="n">
        <f aca="false">IF('Row Index'!AH66="","✗",IF(INDEX('RAW DATA'!$Q:$Q,'Row Index'!AH66)="",IF(INDEX('RAW DATA'!$AD:$AD,'Row Index'!AH66)="",INDEX('RAW DATA'!$L:$L,'Row Index'!AH66),INDEX('RAW DATA'!$AD:$AD,'Row Index'!AH66)),INDEX('RAW DATA'!$Q:$Q,'Row Index'!AH66)))</f>
        <v>58.6865986087654</v>
      </c>
      <c r="AI90" s="17" t="n">
        <f aca="false">IF('Row Index'!AI66="","✗",IF(INDEX('RAW DATA'!$Q:$Q,'Row Index'!AI66)="",IF(INDEX('RAW DATA'!$AD:$AD,'Row Index'!AI66)="",INDEX('RAW DATA'!$L:$L,'Row Index'!AI66),INDEX('RAW DATA'!$AD:$AD,'Row Index'!AI66)),INDEX('RAW DATA'!$Q:$Q,'Row Index'!AI66)))</f>
        <v>58.3045067114938</v>
      </c>
      <c r="AJ90" s="17" t="n">
        <f aca="false">IF('Row Index'!AJ66="","✗",IF(INDEX('RAW DATA'!$Q:$Q,'Row Index'!AJ66)="",IF(INDEX('RAW DATA'!$AD:$AD,'Row Index'!AJ66)="",INDEX('RAW DATA'!$L:$L,'Row Index'!AJ66),INDEX('RAW DATA'!$AD:$AD,'Row Index'!AJ66)),INDEX('RAW DATA'!$Q:$Q,'Row Index'!AJ66)))</f>
        <v>58.254625345121</v>
      </c>
      <c r="AK90" s="17" t="n">
        <f aca="false">IF('Row Index'!AK66="","✗",IF(INDEX('RAW DATA'!$Q:$Q,'Row Index'!AK66)="",IF(INDEX('RAW DATA'!$AD:$AD,'Row Index'!AK66)="",INDEX('RAW DATA'!$L:$L,'Row Index'!AK66),INDEX('RAW DATA'!$AD:$AD,'Row Index'!AK66)),INDEX('RAW DATA'!$Q:$Q,'Row Index'!AK66)))</f>
        <v>60.3522435511738</v>
      </c>
      <c r="AL90" s="17" t="n">
        <f aca="false">IF('Row Index'!AL66="","✗",IF(INDEX('RAW DATA'!$Q:$Q,'Row Index'!AL66)="",IF(INDEX('RAW DATA'!$AD:$AD,'Row Index'!AL66)="",INDEX('RAW DATA'!$L:$L,'Row Index'!AL66),INDEX('RAW DATA'!$AD:$AD,'Row Index'!AL66)),INDEX('RAW DATA'!$Q:$Q,'Row Index'!AL66)))</f>
        <v>61.1936313652877</v>
      </c>
      <c r="AM90" s="17" t="n">
        <f aca="false">IF('Row Index'!AM66="","✗",IF(INDEX('RAW DATA'!$Q:$Q,'Row Index'!AM66)="",IF(INDEX('RAW DATA'!$AD:$AD,'Row Index'!AM66)="",INDEX('RAW DATA'!$L:$L,'Row Index'!AM66),INDEX('RAW DATA'!$AD:$AD,'Row Index'!AM66)),INDEX('RAW DATA'!$Q:$Q,'Row Index'!AM66)))</f>
        <v>60.9510304242607</v>
      </c>
      <c r="AN90" s="17" t="n">
        <f aca="false">IF('Row Index'!AN66="","✗",IF(INDEX('RAW DATA'!$Q:$Q,'Row Index'!AN66)="",IF(INDEX('RAW DATA'!$AD:$AD,'Row Index'!AN66)="",INDEX('RAW DATA'!$L:$L,'Row Index'!AN66),INDEX('RAW DATA'!$AD:$AD,'Row Index'!AN66)),INDEX('RAW DATA'!$Q:$Q,'Row Index'!AN66)))</f>
        <v>59.5311284842699</v>
      </c>
      <c r="AO90" s="17" t="n">
        <f aca="false">IF('Row Index'!AO66="","✗",IF(INDEX('RAW DATA'!$Q:$Q,'Row Index'!AO66)="",IF(INDEX('RAW DATA'!$AD:$AD,'Row Index'!AO66)="",INDEX('RAW DATA'!$L:$L,'Row Index'!AO66),INDEX('RAW DATA'!$AD:$AD,'Row Index'!AO66)),INDEX('RAW DATA'!$Q:$Q,'Row Index'!AO66)))</f>
        <v>61.8924016245566</v>
      </c>
      <c r="AP90" s="17" t="n">
        <f aca="false">IF('Row Index'!AP66="","✗",IF(INDEX('RAW DATA'!$Q:$Q,'Row Index'!AP66)="",IF(INDEX('RAW DATA'!$AD:$AD,'Row Index'!AP66)="",INDEX('RAW DATA'!$L:$L,'Row Index'!AP66),INDEX('RAW DATA'!$AD:$AD,'Row Index'!AP66)),INDEX('RAW DATA'!$Q:$Q,'Row Index'!AP66)))</f>
        <v>65.6679801583838</v>
      </c>
      <c r="AQ90" s="17" t="n">
        <f aca="false">IF('Row Index'!AQ66="","✗",IF(INDEX('RAW DATA'!$Q:$Q,'Row Index'!AQ66)="",IF(INDEX('RAW DATA'!$AD:$AD,'Row Index'!AQ66)="",INDEX('RAW DATA'!$L:$L,'Row Index'!AQ66),INDEX('RAW DATA'!$AD:$AD,'Row Index'!AQ66)),INDEX('RAW DATA'!$Q:$Q,'Row Index'!AQ66)))</f>
        <v>67.7670590110495</v>
      </c>
    </row>
    <row r="93" customFormat="false" ht="15" hidden="false" customHeight="false" outlineLevel="0" collapsed="false">
      <c r="A93" s="3" t="s">
        <v>5410</v>
      </c>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row>
    <row r="94" customFormat="false" ht="35.05" hidden="false" customHeight="false" outlineLevel="0" collapsed="false">
      <c r="A94" s="9" t="s">
        <v>5404</v>
      </c>
      <c r="B94" s="9" t="s">
        <v>5657</v>
      </c>
      <c r="C94" s="9" t="s">
        <v>147</v>
      </c>
      <c r="D94" s="9" t="s">
        <v>365</v>
      </c>
      <c r="E94" s="9" t="s">
        <v>497</v>
      </c>
      <c r="F94" s="9" t="s">
        <v>628</v>
      </c>
      <c r="G94" s="9" t="s">
        <v>763</v>
      </c>
      <c r="H94" s="9" t="s">
        <v>902</v>
      </c>
      <c r="I94" s="9" t="s">
        <v>1037</v>
      </c>
      <c r="J94" s="9" t="s">
        <v>1143</v>
      </c>
      <c r="K94" s="9" t="s">
        <v>1275</v>
      </c>
      <c r="L94" s="9" t="s">
        <v>1411</v>
      </c>
      <c r="M94" s="9" t="s">
        <v>1628</v>
      </c>
      <c r="N94" s="9" t="s">
        <v>1760</v>
      </c>
      <c r="O94" s="9" t="s">
        <v>1895</v>
      </c>
      <c r="P94" s="9" t="s">
        <v>2027</v>
      </c>
      <c r="Q94" s="9" t="s">
        <v>2154</v>
      </c>
      <c r="R94" s="9" t="s">
        <v>2285</v>
      </c>
      <c r="S94" s="9" t="s">
        <v>2413</v>
      </c>
      <c r="T94" s="9" t="s">
        <v>2544</v>
      </c>
      <c r="U94" s="9" t="s">
        <v>2676</v>
      </c>
      <c r="V94" s="9" t="s">
        <v>2806</v>
      </c>
      <c r="W94" s="9" t="s">
        <v>2933</v>
      </c>
      <c r="X94" s="9" t="s">
        <v>3066</v>
      </c>
      <c r="Y94" s="9" t="s">
        <v>3201</v>
      </c>
      <c r="Z94" s="9" t="s">
        <v>3330</v>
      </c>
      <c r="AA94" s="9" t="s">
        <v>5405</v>
      </c>
      <c r="AB94" s="9" t="s">
        <v>3465</v>
      </c>
      <c r="AC94" s="9" t="s">
        <v>3592</v>
      </c>
      <c r="AD94" s="9" t="s">
        <v>3719</v>
      </c>
      <c r="AE94" s="9" t="s">
        <v>3846</v>
      </c>
      <c r="AF94" s="9" t="s">
        <v>3975</v>
      </c>
      <c r="AG94" s="9" t="s">
        <v>4103</v>
      </c>
      <c r="AH94" s="9" t="s">
        <v>5406</v>
      </c>
      <c r="AI94" s="9" t="s">
        <v>4360</v>
      </c>
      <c r="AJ94" s="9" t="s">
        <v>4488</v>
      </c>
      <c r="AK94" s="9" t="s">
        <v>4617</v>
      </c>
      <c r="AL94" s="9" t="s">
        <v>4746</v>
      </c>
      <c r="AM94" s="9" t="s">
        <v>4855</v>
      </c>
      <c r="AN94" s="9" t="s">
        <v>4963</v>
      </c>
      <c r="AO94" s="9" t="s">
        <v>5072</v>
      </c>
      <c r="AP94" s="9" t="s">
        <v>5184</v>
      </c>
      <c r="AQ94" s="9" t="s">
        <v>5293</v>
      </c>
    </row>
    <row r="95" customFormat="false" ht="15" hidden="false" customHeight="false" outlineLevel="0" collapsed="false">
      <c r="A95" s="32" t="s">
        <v>322</v>
      </c>
      <c r="B95" s="33" t="s">
        <v>5657</v>
      </c>
      <c r="C95" s="17" t="n">
        <f aca="false">IF('Row Index'!C55="","✗",IF(INDEX('RAW DATA'!$R:$R,'Row Index'!C55)="",IF(INDEX('RAW DATA'!$AE:$AE,'Row Index'!C55)="",INDEX('RAW DATA'!$L:$L,'Row Index'!C55),INDEX('RAW DATA'!$AE:$AE,'Row Index'!C55)),INDEX('RAW DATA'!$R:$R,'Row Index'!C55)))</f>
        <v>43.0805214885192</v>
      </c>
      <c r="D95" s="17" t="n">
        <f aca="false">IF('Row Index'!D55="","✗",IF(INDEX('RAW DATA'!$R:$R,'Row Index'!D55)="",IF(INDEX('RAW DATA'!$AE:$AE,'Row Index'!D55)="",INDEX('RAW DATA'!$L:$L,'Row Index'!D55),INDEX('RAW DATA'!$AE:$AE,'Row Index'!D55)),INDEX('RAW DATA'!$R:$R,'Row Index'!D55)))</f>
        <v>41.046817862129</v>
      </c>
      <c r="E95" s="17" t="n">
        <f aca="false">IF('Row Index'!E55="","✗",IF(INDEX('RAW DATA'!$R:$R,'Row Index'!E55)="",IF(INDEX('RAW DATA'!$AE:$AE,'Row Index'!E55)="",INDEX('RAW DATA'!$L:$L,'Row Index'!E55),INDEX('RAW DATA'!$AE:$AE,'Row Index'!E55)),INDEX('RAW DATA'!$R:$R,'Row Index'!E55)))</f>
        <v>40.8606205687626</v>
      </c>
      <c r="F95" s="17" t="n">
        <f aca="false">IF('Row Index'!F55="","✗",IF(INDEX('RAW DATA'!$R:$R,'Row Index'!F55)="",IF(INDEX('RAW DATA'!$AE:$AE,'Row Index'!F55)="",INDEX('RAW DATA'!$L:$L,'Row Index'!F55),INDEX('RAW DATA'!$AE:$AE,'Row Index'!F55)),INDEX('RAW DATA'!$R:$R,'Row Index'!F55)))</f>
        <v>46.0832144929292</v>
      </c>
      <c r="G95" s="17" t="n">
        <f aca="false">IF('Row Index'!G55="","✗",IF(INDEX('RAW DATA'!$R:$R,'Row Index'!G55)="",IF(INDEX('RAW DATA'!$AE:$AE,'Row Index'!G55)="",INDEX('RAW DATA'!$L:$L,'Row Index'!G55),INDEX('RAW DATA'!$AE:$AE,'Row Index'!G55)),INDEX('RAW DATA'!$R:$R,'Row Index'!G55)))</f>
        <v>46.7448801241339</v>
      </c>
      <c r="H95" s="17" t="n">
        <f aca="false">IF('Row Index'!H55="","✗",IF(INDEX('RAW DATA'!$R:$R,'Row Index'!H55)="",IF(INDEX('RAW DATA'!$AE:$AE,'Row Index'!H55)="",INDEX('RAW DATA'!$L:$L,'Row Index'!H55),INDEX('RAW DATA'!$AE:$AE,'Row Index'!H55)),INDEX('RAW DATA'!$R:$R,'Row Index'!H55)))</f>
        <v>41.3822309479239</v>
      </c>
      <c r="I95" s="26" t="str">
        <f aca="false">IF('Row Index'!I55="","✗",IF(INDEX('RAW DATA'!$R:$R,'Row Index'!I55)="",IF(INDEX('RAW DATA'!$AE:$AE,'Row Index'!I55)="",INDEX('RAW DATA'!$L:$L,'Row Index'!I55),INDEX('RAW DATA'!$AE:$AE,'Row Index'!I55)),INDEX('RAW DATA'!$R:$R,'Row Index'!I55)))</f>
        <v>✗</v>
      </c>
      <c r="J95" s="17" t="n">
        <f aca="false">IF('Row Index'!J55="","✗",IF(INDEX('RAW DATA'!$R:$R,'Row Index'!J55)="",IF(INDEX('RAW DATA'!$AE:$AE,'Row Index'!J55)="",INDEX('RAW DATA'!$L:$L,'Row Index'!J55),INDEX('RAW DATA'!$AE:$AE,'Row Index'!J55)),INDEX('RAW DATA'!$R:$R,'Row Index'!J55)))</f>
        <v>50.22801424341</v>
      </c>
      <c r="K95" s="17" t="n">
        <f aca="false">IF('Row Index'!K55="","✗",IF(INDEX('RAW DATA'!$R:$R,'Row Index'!K55)="",IF(INDEX('RAW DATA'!$AE:$AE,'Row Index'!K55)="",INDEX('RAW DATA'!$L:$L,'Row Index'!K55),INDEX('RAW DATA'!$AE:$AE,'Row Index'!K55)),INDEX('RAW DATA'!$R:$R,'Row Index'!K55)))</f>
        <v>47.7888438047634</v>
      </c>
      <c r="L95" s="17" t="n">
        <f aca="false">IF('Row Index'!L55="","✗",IF(INDEX('RAW DATA'!$R:$R,'Row Index'!L55)="",IF(INDEX('RAW DATA'!$AE:$AE,'Row Index'!L55)="",INDEX('RAW DATA'!$L:$L,'Row Index'!L55),INDEX('RAW DATA'!$AE:$AE,'Row Index'!L55)),INDEX('RAW DATA'!$R:$R,'Row Index'!L55)))</f>
        <v>47.3551299270664</v>
      </c>
      <c r="M95" s="17" t="n">
        <f aca="false">IF('Row Index'!M55="","✗",IF(INDEX('RAW DATA'!$R:$R,'Row Index'!M55)="",IF(INDEX('RAW DATA'!$AE:$AE,'Row Index'!M55)="",INDEX('RAW DATA'!$L:$L,'Row Index'!M55),INDEX('RAW DATA'!$AE:$AE,'Row Index'!M55)),INDEX('RAW DATA'!$R:$R,'Row Index'!M55)))</f>
        <v>51.3971914919328</v>
      </c>
      <c r="N95" s="17" t="n">
        <f aca="false">IF('Row Index'!N55="","✗",IF(INDEX('RAW DATA'!$R:$R,'Row Index'!N55)="",IF(INDEX('RAW DATA'!$AE:$AE,'Row Index'!N55)="",INDEX('RAW DATA'!$L:$L,'Row Index'!N55),INDEX('RAW DATA'!$AE:$AE,'Row Index'!N55)),INDEX('RAW DATA'!$R:$R,'Row Index'!N55)))</f>
        <v>50.0487281454431</v>
      </c>
      <c r="O95" s="18" t="n">
        <f aca="false">IF('Row Index'!O55="","✗",IF(INDEX('RAW DATA'!$R:$R,'Row Index'!O55)="",IF(INDEX('RAW DATA'!$AE:$AE,'Row Index'!O55)="",INDEX('RAW DATA'!$L:$L,'Row Index'!O55),INDEX('RAW DATA'!$AE:$AE,'Row Index'!O55)),INDEX('RAW DATA'!$R:$R,'Row Index'!O55)))</f>
        <v>49.8770948722457</v>
      </c>
      <c r="P95" s="17" t="n">
        <f aca="false">IF('Row Index'!P55="","✗",IF(INDEX('RAW DATA'!$R:$R,'Row Index'!P55)="",IF(INDEX('RAW DATA'!$AE:$AE,'Row Index'!P55)="",INDEX('RAW DATA'!$L:$L,'Row Index'!P55),INDEX('RAW DATA'!$AE:$AE,'Row Index'!P55)),INDEX('RAW DATA'!$R:$R,'Row Index'!P55)))</f>
        <v>51.504423111516</v>
      </c>
      <c r="Q95" s="17" t="n">
        <f aca="false">IF('Row Index'!Q55="","✗",IF(INDEX('RAW DATA'!$R:$R,'Row Index'!Q55)="",IF(INDEX('RAW DATA'!$AE:$AE,'Row Index'!Q55)="",INDEX('RAW DATA'!$L:$L,'Row Index'!Q55),INDEX('RAW DATA'!$AE:$AE,'Row Index'!Q55)),INDEX('RAW DATA'!$R:$R,'Row Index'!Q55)))</f>
        <v>52.8537854647659</v>
      </c>
      <c r="R95" s="17" t="n">
        <f aca="false">IF('Row Index'!R55="","✗",IF(INDEX('RAW DATA'!$R:$R,'Row Index'!R55)="",IF(INDEX('RAW DATA'!$AE:$AE,'Row Index'!R55)="",INDEX('RAW DATA'!$L:$L,'Row Index'!R55),INDEX('RAW DATA'!$AE:$AE,'Row Index'!R55)),INDEX('RAW DATA'!$R:$R,'Row Index'!R55)))</f>
        <v>52.2259933830098</v>
      </c>
      <c r="S95" s="17" t="n">
        <f aca="false">IF('Row Index'!S55="","✗",IF(INDEX('RAW DATA'!$R:$R,'Row Index'!S55)="",IF(INDEX('RAW DATA'!$AE:$AE,'Row Index'!S55)="",INDEX('RAW DATA'!$L:$L,'Row Index'!S55),INDEX('RAW DATA'!$AE:$AE,'Row Index'!S55)),INDEX('RAW DATA'!$R:$R,'Row Index'!S55)))</f>
        <v>55.3991408445029</v>
      </c>
      <c r="T95" s="17" t="n">
        <f aca="false">IF('Row Index'!T55="","✗",IF(INDEX('RAW DATA'!$R:$R,'Row Index'!T55)="",IF(INDEX('RAW DATA'!$AE:$AE,'Row Index'!T55)="",INDEX('RAW DATA'!$L:$L,'Row Index'!T55),INDEX('RAW DATA'!$AE:$AE,'Row Index'!T55)),INDEX('RAW DATA'!$R:$R,'Row Index'!T55)))</f>
        <v>55.0828392186618</v>
      </c>
      <c r="U95" s="17" t="n">
        <f aca="false">IF('Row Index'!U55="","✗",IF(INDEX('RAW DATA'!$R:$R,'Row Index'!U55)="",IF(INDEX('RAW DATA'!$AE:$AE,'Row Index'!U55)="",INDEX('RAW DATA'!$L:$L,'Row Index'!U55),INDEX('RAW DATA'!$AE:$AE,'Row Index'!U55)),INDEX('RAW DATA'!$R:$R,'Row Index'!U55)))</f>
        <v>56.3494100364256</v>
      </c>
      <c r="V95" s="17" t="n">
        <f aca="false">IF('Row Index'!V55="","✗",IF(INDEX('RAW DATA'!$R:$R,'Row Index'!V55)="",IF(INDEX('RAW DATA'!$AE:$AE,'Row Index'!V55)="",INDEX('RAW DATA'!$L:$L,'Row Index'!V55),INDEX('RAW DATA'!$AE:$AE,'Row Index'!V55)),INDEX('RAW DATA'!$R:$R,'Row Index'!V55)))</f>
        <v>58.1260090546087</v>
      </c>
      <c r="W95" s="17" t="n">
        <f aca="false">IF('Row Index'!W55="","✗",IF(INDEX('RAW DATA'!$R:$R,'Row Index'!W55)="",IF(INDEX('RAW DATA'!$AE:$AE,'Row Index'!W55)="",INDEX('RAW DATA'!$L:$L,'Row Index'!W55),INDEX('RAW DATA'!$AE:$AE,'Row Index'!W55)),INDEX('RAW DATA'!$R:$R,'Row Index'!W55)))</f>
        <v>58.3001042658987</v>
      </c>
      <c r="X95" s="17" t="n">
        <f aca="false">IF('Row Index'!X55="","✗",IF(INDEX('RAW DATA'!$R:$R,'Row Index'!X55)="",IF(INDEX('RAW DATA'!$AE:$AE,'Row Index'!X55)="",INDEX('RAW DATA'!$L:$L,'Row Index'!X55),INDEX('RAW DATA'!$AE:$AE,'Row Index'!X55)),INDEX('RAW DATA'!$R:$R,'Row Index'!X55)))</f>
        <v>60.2562739015713</v>
      </c>
      <c r="Y95" s="17" t="n">
        <f aca="false">IF('Row Index'!Y55="","✗",IF(INDEX('RAW DATA'!$R:$R,'Row Index'!Y55)="",IF(INDEX('RAW DATA'!$AE:$AE,'Row Index'!Y55)="",INDEX('RAW DATA'!$L:$L,'Row Index'!Y55),INDEX('RAW DATA'!$AE:$AE,'Row Index'!Y55)),INDEX('RAW DATA'!$R:$R,'Row Index'!Y55)))</f>
        <v>60.8874352257852</v>
      </c>
      <c r="Z95" s="18" t="n">
        <f aca="false">IF('Row Index'!Z55="","✗",IF(INDEX('RAW DATA'!$R:$R,'Row Index'!Z55)="",IF(INDEX('RAW DATA'!$AE:$AE,'Row Index'!Z55)="",INDEX('RAW DATA'!$L:$L,'Row Index'!Z55),INDEX('RAW DATA'!$AE:$AE,'Row Index'!Z55)),INDEX('RAW DATA'!$R:$R,'Row Index'!Z55)))</f>
        <v>62.3602509746493</v>
      </c>
      <c r="AA95" s="19" t="str">
        <f aca="false">IF('Row Index'!AA55="","⏳",IF(INDEX('RAW DATA'!$R:$R,'Row Index'!AA55)="",IF(INDEX('RAW DATA'!$AE:$AE,'Row Index'!AA55)="",INDEX('RAW DATA'!$L:$L,'Row Index'!AA55),INDEX('RAW DATA'!$AE:$AE,'Row Index'!AA55)),INDEX('RAW DATA'!$R:$R,'Row Index'!AA55)))</f>
        <v>⏳</v>
      </c>
      <c r="AB95" s="17" t="n">
        <f aca="false">IF('Row Index'!AB55="","✗",IF(INDEX('RAW DATA'!$R:$R,'Row Index'!AB55)="",IF(INDEX('RAW DATA'!$AE:$AE,'Row Index'!AB55)="",INDEX('RAW DATA'!$L:$L,'Row Index'!AB55),INDEX('RAW DATA'!$AE:$AE,'Row Index'!AB55)),INDEX('RAW DATA'!$R:$R,'Row Index'!AB55)))</f>
        <v>63.4934669784256</v>
      </c>
      <c r="AC95" s="17" t="n">
        <f aca="false">IF('Row Index'!AC55="","✗",IF(INDEX('RAW DATA'!$R:$R,'Row Index'!AC55)="",IF(INDEX('RAW DATA'!$AE:$AE,'Row Index'!AC55)="",INDEX('RAW DATA'!$L:$L,'Row Index'!AC55),INDEX('RAW DATA'!$AE:$AE,'Row Index'!AC55)),INDEX('RAW DATA'!$R:$R,'Row Index'!AC55)))</f>
        <v>65.2096245064223</v>
      </c>
      <c r="AD95" s="17" t="n">
        <f aca="false">IF('Row Index'!AD55="","✗",IF(INDEX('RAW DATA'!$R:$R,'Row Index'!AD55)="",IF(INDEX('RAW DATA'!$AE:$AE,'Row Index'!AD55)="",INDEX('RAW DATA'!$L:$L,'Row Index'!AD55),INDEX('RAW DATA'!$AE:$AE,'Row Index'!AD55)),INDEX('RAW DATA'!$R:$R,'Row Index'!AD55)))</f>
        <v>64.2112183033907</v>
      </c>
      <c r="AE95" s="17" t="n">
        <f aca="false">IF('Row Index'!AE55="","✗",IF(INDEX('RAW DATA'!$R:$R,'Row Index'!AE55)="",IF(INDEX('RAW DATA'!$AE:$AE,'Row Index'!AE55)="",INDEX('RAW DATA'!$L:$L,'Row Index'!AE55),INDEX('RAW DATA'!$AE:$AE,'Row Index'!AE55)),INDEX('RAW DATA'!$R:$R,'Row Index'!AE55)))</f>
        <v>65.7906797669276</v>
      </c>
      <c r="AF95" s="17" t="n">
        <f aca="false">IF('Row Index'!AF55="","✗",IF(INDEX('RAW DATA'!$R:$R,'Row Index'!AF55)="",IF(INDEX('RAW DATA'!$AE:$AE,'Row Index'!AF55)="",INDEX('RAW DATA'!$L:$L,'Row Index'!AF55),INDEX('RAW DATA'!$AE:$AE,'Row Index'!AF55)),INDEX('RAW DATA'!$R:$R,'Row Index'!AF55)))</f>
        <v>67.2830045886506</v>
      </c>
      <c r="AG95" s="17" t="n">
        <f aca="false">IF('Row Index'!AG55="","✗",IF(INDEX('RAW DATA'!$R:$R,'Row Index'!AG55)="",IF(INDEX('RAW DATA'!$AE:$AE,'Row Index'!AG55)="",INDEX('RAW DATA'!$L:$L,'Row Index'!AG55),INDEX('RAW DATA'!$AE:$AE,'Row Index'!AG55)),INDEX('RAW DATA'!$R:$R,'Row Index'!AG55)))</f>
        <v>69.9215154454912</v>
      </c>
      <c r="AH95" s="17" t="n">
        <f aca="false">IF('Row Index'!AH55="","✗",IF(INDEX('RAW DATA'!$R:$R,'Row Index'!AH55)="",IF(INDEX('RAW DATA'!$AE:$AE,'Row Index'!AH55)="",INDEX('RAW DATA'!$L:$L,'Row Index'!AH55),INDEX('RAW DATA'!$AE:$AE,'Row Index'!AH55)),INDEX('RAW DATA'!$R:$R,'Row Index'!AH55)))</f>
        <v>68.0784329639374</v>
      </c>
      <c r="AI95" s="17" t="n">
        <f aca="false">IF('Row Index'!AI55="","✗",IF(INDEX('RAW DATA'!$R:$R,'Row Index'!AI55)="",IF(INDEX('RAW DATA'!$AE:$AE,'Row Index'!AI55)="",INDEX('RAW DATA'!$L:$L,'Row Index'!AI55),INDEX('RAW DATA'!$AE:$AE,'Row Index'!AI55)),INDEX('RAW DATA'!$R:$R,'Row Index'!AI55)))</f>
        <v>70.6851957055743</v>
      </c>
      <c r="AJ95" s="17" t="n">
        <f aca="false">IF('Row Index'!AJ55="","✗",IF(INDEX('RAW DATA'!$R:$R,'Row Index'!AJ55)="",IF(INDEX('RAW DATA'!$AE:$AE,'Row Index'!AJ55)="",INDEX('RAW DATA'!$L:$L,'Row Index'!AJ55),INDEX('RAW DATA'!$AE:$AE,'Row Index'!AJ55)),INDEX('RAW DATA'!$R:$R,'Row Index'!AJ55)))</f>
        <v>70.366787450768</v>
      </c>
      <c r="AK95" s="17" t="n">
        <f aca="false">IF('Row Index'!AK55="","✗",IF(INDEX('RAW DATA'!$R:$R,'Row Index'!AK55)="",IF(INDEX('RAW DATA'!$AE:$AE,'Row Index'!AK55)="",INDEX('RAW DATA'!$L:$L,'Row Index'!AK55),INDEX('RAW DATA'!$AE:$AE,'Row Index'!AK55)),INDEX('RAW DATA'!$R:$R,'Row Index'!AK55)))</f>
        <v>70.3191144925277</v>
      </c>
      <c r="AL95" s="76" t="str">
        <f aca="false">IF('Row Index'!AL55="","–",IF(INDEX('RAW DATA'!$R:$R,'Row Index'!AL55)="",IF(INDEX('RAW DATA'!$AE:$AE,'Row Index'!AL55)="",INDEX('RAW DATA'!$L:$L,'Row Index'!AL55),INDEX('RAW DATA'!$AE:$AE,'Row Index'!AL55)),INDEX('RAW DATA'!$R:$R,'Row Index'!AL55)))</f>
        <v>–</v>
      </c>
      <c r="AM95" s="76" t="str">
        <f aca="false">IF('Row Index'!AM55="","–",IF(INDEX('RAW DATA'!$R:$R,'Row Index'!AM55)="",IF(INDEX('RAW DATA'!$AE:$AE,'Row Index'!AM55)="",INDEX('RAW DATA'!$L:$L,'Row Index'!AM55),INDEX('RAW DATA'!$AE:$AE,'Row Index'!AM55)),INDEX('RAW DATA'!$R:$R,'Row Index'!AM55)))</f>
        <v>–</v>
      </c>
      <c r="AN95" s="76" t="str">
        <f aca="false">IF('Row Index'!AN55="","–",IF(INDEX('RAW DATA'!$R:$R,'Row Index'!AN55)="",IF(INDEX('RAW DATA'!$AE:$AE,'Row Index'!AN55)="",INDEX('RAW DATA'!$L:$L,'Row Index'!AN55),INDEX('RAW DATA'!$AE:$AE,'Row Index'!AN55)),INDEX('RAW DATA'!$R:$R,'Row Index'!AN55)))</f>
        <v>–</v>
      </c>
      <c r="AO95" s="76" t="str">
        <f aca="false">IF('Row Index'!AO55="","–",IF(INDEX('RAW DATA'!$R:$R,'Row Index'!AO55)="",IF(INDEX('RAW DATA'!$AE:$AE,'Row Index'!AO55)="",INDEX('RAW DATA'!$L:$L,'Row Index'!AO55),INDEX('RAW DATA'!$AE:$AE,'Row Index'!AO55)),INDEX('RAW DATA'!$R:$R,'Row Index'!AO55)))</f>
        <v>–</v>
      </c>
      <c r="AP95" s="76" t="str">
        <f aca="false">IF('Row Index'!AP55="","–",IF(INDEX('RAW DATA'!$R:$R,'Row Index'!AP55)="",IF(INDEX('RAW DATA'!$AE:$AE,'Row Index'!AP55)="",INDEX('RAW DATA'!$L:$L,'Row Index'!AP55),INDEX('RAW DATA'!$AE:$AE,'Row Index'!AP55)),INDEX('RAW DATA'!$R:$R,'Row Index'!AP55)))</f>
        <v>–</v>
      </c>
      <c r="AQ95" s="76" t="str">
        <f aca="false">IF('Row Index'!AQ55="","–",IF(INDEX('RAW DATA'!$R:$R,'Row Index'!AQ55)="",IF(INDEX('RAW DATA'!$AE:$AE,'Row Index'!AQ55)="",INDEX('RAW DATA'!$L:$L,'Row Index'!AQ55),INDEX('RAW DATA'!$AE:$AE,'Row Index'!AQ55)),INDEX('RAW DATA'!$R:$R,'Row Index'!AQ55)))</f>
        <v>–</v>
      </c>
    </row>
    <row r="96" customFormat="false" ht="15" hidden="false" customHeight="false" outlineLevel="0" collapsed="false">
      <c r="A96" s="32" t="s">
        <v>326</v>
      </c>
      <c r="B96" s="33" t="s">
        <v>5657</v>
      </c>
      <c r="C96" s="17" t="n">
        <f aca="false">IF('Row Index'!C56="","✗",IF(INDEX('RAW DATA'!$R:$R,'Row Index'!C56)="",IF(INDEX('RAW DATA'!$AE:$AE,'Row Index'!C56)="",INDEX('RAW DATA'!$L:$L,'Row Index'!C56),INDEX('RAW DATA'!$AE:$AE,'Row Index'!C56)),INDEX('RAW DATA'!$R:$R,'Row Index'!C56)))</f>
        <v>43.5666899654202</v>
      </c>
      <c r="D96" s="17" t="n">
        <f aca="false">IF('Row Index'!D56="","✗",IF(INDEX('RAW DATA'!$R:$R,'Row Index'!D56)="",IF(INDEX('RAW DATA'!$AE:$AE,'Row Index'!D56)="",INDEX('RAW DATA'!$L:$L,'Row Index'!D56),INDEX('RAW DATA'!$AE:$AE,'Row Index'!D56)),INDEX('RAW DATA'!$R:$R,'Row Index'!D56)))</f>
        <v>40.6962913295497</v>
      </c>
      <c r="E96" s="17" t="n">
        <f aca="false">IF('Row Index'!E56="","✗",IF(INDEX('RAW DATA'!$R:$R,'Row Index'!E56)="",IF(INDEX('RAW DATA'!$AE:$AE,'Row Index'!E56)="",INDEX('RAW DATA'!$L:$L,'Row Index'!E56),INDEX('RAW DATA'!$AE:$AE,'Row Index'!E56)),INDEX('RAW DATA'!$R:$R,'Row Index'!E56)))</f>
        <v>41.9889915584102</v>
      </c>
      <c r="F96" s="17" t="n">
        <f aca="false">IF('Row Index'!F56="","✗",IF(INDEX('RAW DATA'!$R:$R,'Row Index'!F56)="",IF(INDEX('RAW DATA'!$AE:$AE,'Row Index'!F56)="",INDEX('RAW DATA'!$L:$L,'Row Index'!F56),INDEX('RAW DATA'!$AE:$AE,'Row Index'!F56)),INDEX('RAW DATA'!$R:$R,'Row Index'!F56)))</f>
        <v>44.2676847919391</v>
      </c>
      <c r="G96" s="17" t="n">
        <f aca="false">IF('Row Index'!G56="","✗",IF(INDEX('RAW DATA'!$R:$R,'Row Index'!G56)="",IF(INDEX('RAW DATA'!$AE:$AE,'Row Index'!G56)="",INDEX('RAW DATA'!$L:$L,'Row Index'!G56),INDEX('RAW DATA'!$AE:$AE,'Row Index'!G56)),INDEX('RAW DATA'!$R:$R,'Row Index'!G56)))</f>
        <v>47.2107538974096</v>
      </c>
      <c r="H96" s="17" t="n">
        <f aca="false">IF('Row Index'!H56="","✗",IF(INDEX('RAW DATA'!$R:$R,'Row Index'!H56)="",IF(INDEX('RAW DATA'!$AE:$AE,'Row Index'!H56)="",INDEX('RAW DATA'!$L:$L,'Row Index'!H56),INDEX('RAW DATA'!$AE:$AE,'Row Index'!H56)),INDEX('RAW DATA'!$R:$R,'Row Index'!H56)))</f>
        <v>40.0492397767008</v>
      </c>
      <c r="I96" s="26" t="str">
        <f aca="false">IF('Row Index'!I56="","✗",IF(INDEX('RAW DATA'!$R:$R,'Row Index'!I56)="",IF(INDEX('RAW DATA'!$AE:$AE,'Row Index'!I56)="",INDEX('RAW DATA'!$L:$L,'Row Index'!I56),INDEX('RAW DATA'!$AE:$AE,'Row Index'!I56)),INDEX('RAW DATA'!$R:$R,'Row Index'!I56)))</f>
        <v>✗</v>
      </c>
      <c r="J96" s="17" t="n">
        <f aca="false">IF('Row Index'!J56="","✗",IF(INDEX('RAW DATA'!$R:$R,'Row Index'!J56)="",IF(INDEX('RAW DATA'!$AE:$AE,'Row Index'!J56)="",INDEX('RAW DATA'!$L:$L,'Row Index'!J56),INDEX('RAW DATA'!$AE:$AE,'Row Index'!J56)),INDEX('RAW DATA'!$R:$R,'Row Index'!J56)))</f>
        <v>47.9249187536519</v>
      </c>
      <c r="K96" s="17" t="n">
        <f aca="false">IF('Row Index'!K56="","✗",IF(INDEX('RAW DATA'!$R:$R,'Row Index'!K56)="",IF(INDEX('RAW DATA'!$AE:$AE,'Row Index'!K56)="",INDEX('RAW DATA'!$L:$L,'Row Index'!K56),INDEX('RAW DATA'!$AE:$AE,'Row Index'!K56)),INDEX('RAW DATA'!$R:$R,'Row Index'!K56)))</f>
        <v>47.7163845263388</v>
      </c>
      <c r="L96" s="17" t="n">
        <f aca="false">IF('Row Index'!L56="","✗",IF(INDEX('RAW DATA'!$R:$R,'Row Index'!L56)="",IF(INDEX('RAW DATA'!$AE:$AE,'Row Index'!L56)="",INDEX('RAW DATA'!$L:$L,'Row Index'!L56),INDEX('RAW DATA'!$AE:$AE,'Row Index'!L56)),INDEX('RAW DATA'!$R:$R,'Row Index'!L56)))</f>
        <v>49.0991171698994</v>
      </c>
      <c r="M96" s="17" t="n">
        <f aca="false">IF('Row Index'!M56="","✗",IF(INDEX('RAW DATA'!$R:$R,'Row Index'!M56)="",IF(INDEX('RAW DATA'!$AE:$AE,'Row Index'!M56)="",INDEX('RAW DATA'!$L:$L,'Row Index'!M56),INDEX('RAW DATA'!$AE:$AE,'Row Index'!M56)),INDEX('RAW DATA'!$R:$R,'Row Index'!M56)))</f>
        <v>52.5729809866789</v>
      </c>
      <c r="N96" s="17" t="n">
        <f aca="false">IF('Row Index'!N56="","✗",IF(INDEX('RAW DATA'!$R:$R,'Row Index'!N56)="",IF(INDEX('RAW DATA'!$AE:$AE,'Row Index'!N56)="",INDEX('RAW DATA'!$L:$L,'Row Index'!N56),INDEX('RAW DATA'!$AE:$AE,'Row Index'!N56)),INDEX('RAW DATA'!$R:$R,'Row Index'!N56)))</f>
        <v>49.1492204648861</v>
      </c>
      <c r="O96" s="29" t="n">
        <f aca="false">IF('Row Index'!O56="","✗",IF(INDEX('RAW DATA'!$R:$R,'Row Index'!O56)="",IF(INDEX('RAW DATA'!$AE:$AE,'Row Index'!O56)="",INDEX('RAW DATA'!$L:$L,'Row Index'!O56),INDEX('RAW DATA'!$AE:$AE,'Row Index'!O56)),INDEX('RAW DATA'!$R:$R,'Row Index'!O56)))</f>
        <v>50.6991625343919</v>
      </c>
      <c r="P96" s="17" t="n">
        <f aca="false">IF('Row Index'!P56="","✗",IF(INDEX('RAW DATA'!$R:$R,'Row Index'!P56)="",IF(INDEX('RAW DATA'!$AE:$AE,'Row Index'!P56)="",INDEX('RAW DATA'!$L:$L,'Row Index'!P56),INDEX('RAW DATA'!$AE:$AE,'Row Index'!P56)),INDEX('RAW DATA'!$R:$R,'Row Index'!P56)))</f>
        <v>50.9137353101377</v>
      </c>
      <c r="Q96" s="17" t="n">
        <f aca="false">IF('Row Index'!Q56="","✗",IF(INDEX('RAW DATA'!$R:$R,'Row Index'!Q56)="",IF(INDEX('RAW DATA'!$AE:$AE,'Row Index'!Q56)="",INDEX('RAW DATA'!$L:$L,'Row Index'!Q56),INDEX('RAW DATA'!$AE:$AE,'Row Index'!Q56)),INDEX('RAW DATA'!$R:$R,'Row Index'!Q56)))</f>
        <v>51.407842652827</v>
      </c>
      <c r="R96" s="17" t="n">
        <f aca="false">IF('Row Index'!R56="","✗",IF(INDEX('RAW DATA'!$R:$R,'Row Index'!R56)="",IF(INDEX('RAW DATA'!$AE:$AE,'Row Index'!R56)="",INDEX('RAW DATA'!$L:$L,'Row Index'!R56),INDEX('RAW DATA'!$AE:$AE,'Row Index'!R56)),INDEX('RAW DATA'!$R:$R,'Row Index'!R56)))</f>
        <v>52.7357340346229</v>
      </c>
      <c r="S96" s="17" t="n">
        <f aca="false">IF('Row Index'!S56="","✗",IF(INDEX('RAW DATA'!$R:$R,'Row Index'!S56)="",IF(INDEX('RAW DATA'!$AE:$AE,'Row Index'!S56)="",INDEX('RAW DATA'!$L:$L,'Row Index'!S56),INDEX('RAW DATA'!$AE:$AE,'Row Index'!S56)),INDEX('RAW DATA'!$R:$R,'Row Index'!S56)))</f>
        <v>54.6422474026099</v>
      </c>
      <c r="T96" s="17" t="n">
        <f aca="false">IF('Row Index'!T56="","✗",IF(INDEX('RAW DATA'!$R:$R,'Row Index'!T56)="",IF(INDEX('RAW DATA'!$AE:$AE,'Row Index'!T56)="",INDEX('RAW DATA'!$L:$L,'Row Index'!T56),INDEX('RAW DATA'!$AE:$AE,'Row Index'!T56)),INDEX('RAW DATA'!$R:$R,'Row Index'!T56)))</f>
        <v>53.8260321676921</v>
      </c>
      <c r="U96" s="26" t="str">
        <f aca="false">IF('Row Index'!U56="","✗",IF(INDEX('RAW DATA'!$R:$R,'Row Index'!U56)="",IF(INDEX('RAW DATA'!$AE:$AE,'Row Index'!U56)="",INDEX('RAW DATA'!$L:$L,'Row Index'!U56),INDEX('RAW DATA'!$AE:$AE,'Row Index'!U56)),INDEX('RAW DATA'!$R:$R,'Row Index'!U56)))</f>
        <v>✗</v>
      </c>
      <c r="V96" s="17" t="n">
        <f aca="false">IF('Row Index'!V56="","✗",IF(INDEX('RAW DATA'!$R:$R,'Row Index'!V56)="",IF(INDEX('RAW DATA'!$AE:$AE,'Row Index'!V56)="",INDEX('RAW DATA'!$L:$L,'Row Index'!V56),INDEX('RAW DATA'!$AE:$AE,'Row Index'!V56)),INDEX('RAW DATA'!$R:$R,'Row Index'!V56)))</f>
        <v>57.3316164697327</v>
      </c>
      <c r="W96" s="17" t="n">
        <f aca="false">IF('Row Index'!W56="","✗",IF(INDEX('RAW DATA'!$R:$R,'Row Index'!W56)="",IF(INDEX('RAW DATA'!$AE:$AE,'Row Index'!W56)="",INDEX('RAW DATA'!$L:$L,'Row Index'!W56),INDEX('RAW DATA'!$AE:$AE,'Row Index'!W56)),INDEX('RAW DATA'!$R:$R,'Row Index'!W56)))</f>
        <v>58.6328552374535</v>
      </c>
      <c r="X96" s="17" t="n">
        <f aca="false">IF('Row Index'!X56="","✗",IF(INDEX('RAW DATA'!$R:$R,'Row Index'!X56)="",IF(INDEX('RAW DATA'!$AE:$AE,'Row Index'!X56)="",INDEX('RAW DATA'!$L:$L,'Row Index'!X56),INDEX('RAW DATA'!$AE:$AE,'Row Index'!X56)),INDEX('RAW DATA'!$R:$R,'Row Index'!X56)))</f>
        <v>60.9807388475363</v>
      </c>
      <c r="Y96" s="17" t="n">
        <f aca="false">IF('Row Index'!Y56="","✗",IF(INDEX('RAW DATA'!$R:$R,'Row Index'!Y56)="",IF(INDEX('RAW DATA'!$AE:$AE,'Row Index'!Y56)="",INDEX('RAW DATA'!$L:$L,'Row Index'!Y56),INDEX('RAW DATA'!$AE:$AE,'Row Index'!Y56)),INDEX('RAW DATA'!$R:$R,'Row Index'!Y56)))</f>
        <v>60.8728146464288</v>
      </c>
      <c r="Z96" s="18" t="n">
        <f aca="false">IF('Row Index'!Z56="","✗",IF(INDEX('RAW DATA'!$R:$R,'Row Index'!Z56)="",IF(INDEX('RAW DATA'!$AE:$AE,'Row Index'!Z56)="",INDEX('RAW DATA'!$L:$L,'Row Index'!Z56),INDEX('RAW DATA'!$AE:$AE,'Row Index'!Z56)),INDEX('RAW DATA'!$R:$R,'Row Index'!Z56)))</f>
        <v>62.0291631772328</v>
      </c>
      <c r="AA96" s="19" t="str">
        <f aca="false">IF('Row Index'!AA56="","⏳",IF(INDEX('RAW DATA'!$R:$R,'Row Index'!AA56)="",IF(INDEX('RAW DATA'!$AE:$AE,'Row Index'!AA56)="",INDEX('RAW DATA'!$L:$L,'Row Index'!AA56),INDEX('RAW DATA'!$AE:$AE,'Row Index'!AA56)),INDEX('RAW DATA'!$R:$R,'Row Index'!AA56)))</f>
        <v>⏳</v>
      </c>
      <c r="AB96" s="17" t="n">
        <f aca="false">IF('Row Index'!AB56="","✗",IF(INDEX('RAW DATA'!$R:$R,'Row Index'!AB56)="",IF(INDEX('RAW DATA'!$AE:$AE,'Row Index'!AB56)="",INDEX('RAW DATA'!$L:$L,'Row Index'!AB56),INDEX('RAW DATA'!$AE:$AE,'Row Index'!AB56)),INDEX('RAW DATA'!$R:$R,'Row Index'!AB56)))</f>
        <v>63.7653990986799</v>
      </c>
      <c r="AC96" s="17" t="n">
        <f aca="false">IF('Row Index'!AC56="","✗",IF(INDEX('RAW DATA'!$R:$R,'Row Index'!AC56)="",IF(INDEX('RAW DATA'!$AE:$AE,'Row Index'!AC56)="",INDEX('RAW DATA'!$L:$L,'Row Index'!AC56),INDEX('RAW DATA'!$AE:$AE,'Row Index'!AC56)),INDEX('RAW DATA'!$R:$R,'Row Index'!AC56)))</f>
        <v>64.7371952281007</v>
      </c>
      <c r="AD96" s="17" t="n">
        <f aca="false">IF('Row Index'!AD56="","✗",IF(INDEX('RAW DATA'!$R:$R,'Row Index'!AD56)="",IF(INDEX('RAW DATA'!$AE:$AE,'Row Index'!AD56)="",INDEX('RAW DATA'!$L:$L,'Row Index'!AD56),INDEX('RAW DATA'!$AE:$AE,'Row Index'!AD56)),INDEX('RAW DATA'!$R:$R,'Row Index'!AD56)))</f>
        <v>64.1561645189921</v>
      </c>
      <c r="AE96" s="17" t="n">
        <f aca="false">IF('Row Index'!AE56="","✗",IF(INDEX('RAW DATA'!$R:$R,'Row Index'!AE56)="",IF(INDEX('RAW DATA'!$AE:$AE,'Row Index'!AE56)="",INDEX('RAW DATA'!$L:$L,'Row Index'!AE56),INDEX('RAW DATA'!$AE:$AE,'Row Index'!AE56)),INDEX('RAW DATA'!$R:$R,'Row Index'!AE56)))</f>
        <v>65.60892503606</v>
      </c>
      <c r="AF96" s="17" t="n">
        <f aca="false">IF('Row Index'!AF56="","✗",IF(INDEX('RAW DATA'!$R:$R,'Row Index'!AF56)="",IF(INDEX('RAW DATA'!$AE:$AE,'Row Index'!AF56)="",INDEX('RAW DATA'!$L:$L,'Row Index'!AF56),INDEX('RAW DATA'!$AE:$AE,'Row Index'!AF56)),INDEX('RAW DATA'!$R:$R,'Row Index'!AF56)))</f>
        <v>67.4351157159381</v>
      </c>
      <c r="AG96" s="17" t="n">
        <f aca="false">IF('Row Index'!AG56="","✗",IF(INDEX('RAW DATA'!$R:$R,'Row Index'!AG56)="",IF(INDEX('RAW DATA'!$AE:$AE,'Row Index'!AG56)="",INDEX('RAW DATA'!$L:$L,'Row Index'!AG56),INDEX('RAW DATA'!$AE:$AE,'Row Index'!AG56)),INDEX('RAW DATA'!$R:$R,'Row Index'!AG56)))</f>
        <v>69.0707725984197</v>
      </c>
      <c r="AH96" s="17" t="n">
        <f aca="false">IF('Row Index'!AH56="","✗",IF(INDEX('RAW DATA'!$R:$R,'Row Index'!AH56)="",IF(INDEX('RAW DATA'!$AE:$AE,'Row Index'!AH56)="",INDEX('RAW DATA'!$L:$L,'Row Index'!AH56),INDEX('RAW DATA'!$AE:$AE,'Row Index'!AH56)),INDEX('RAW DATA'!$R:$R,'Row Index'!AH56)))</f>
        <v>67.9001721125152</v>
      </c>
      <c r="AI96" s="17" t="n">
        <f aca="false">IF('Row Index'!AI56="","✗",IF(INDEX('RAW DATA'!$R:$R,'Row Index'!AI56)="",IF(INDEX('RAW DATA'!$AE:$AE,'Row Index'!AI56)="",INDEX('RAW DATA'!$L:$L,'Row Index'!AI56),INDEX('RAW DATA'!$AE:$AE,'Row Index'!AI56)),INDEX('RAW DATA'!$R:$R,'Row Index'!AI56)))</f>
        <v>70.7560444256402</v>
      </c>
      <c r="AJ96" s="17" t="n">
        <f aca="false">IF('Row Index'!AJ56="","✗",IF(INDEX('RAW DATA'!$R:$R,'Row Index'!AJ56)="",IF(INDEX('RAW DATA'!$AE:$AE,'Row Index'!AJ56)="",INDEX('RAW DATA'!$L:$L,'Row Index'!AJ56),INDEX('RAW DATA'!$AE:$AE,'Row Index'!AJ56)),INDEX('RAW DATA'!$R:$R,'Row Index'!AJ56)))</f>
        <v>69.4609582306503</v>
      </c>
      <c r="AK96" s="17" t="n">
        <f aca="false">IF('Row Index'!AK56="","✗",IF(INDEX('RAW DATA'!$R:$R,'Row Index'!AK56)="",IF(INDEX('RAW DATA'!$AE:$AE,'Row Index'!AK56)="",INDEX('RAW DATA'!$L:$L,'Row Index'!AK56),INDEX('RAW DATA'!$AE:$AE,'Row Index'!AK56)),INDEX('RAW DATA'!$R:$R,'Row Index'!AK56)))</f>
        <v>69.148209225429</v>
      </c>
      <c r="AL96" s="76" t="str">
        <f aca="false">IF('Row Index'!AL56="","–",IF(INDEX('RAW DATA'!$R:$R,'Row Index'!AL56)="",IF(INDEX('RAW DATA'!$AE:$AE,'Row Index'!AL56)="",INDEX('RAW DATA'!$L:$L,'Row Index'!AL56),INDEX('RAW DATA'!$AE:$AE,'Row Index'!AL56)),INDEX('RAW DATA'!$R:$R,'Row Index'!AL56)))</f>
        <v>–</v>
      </c>
      <c r="AM96" s="76" t="str">
        <f aca="false">IF('Row Index'!AM56="","–",IF(INDEX('RAW DATA'!$R:$R,'Row Index'!AM56)="",IF(INDEX('RAW DATA'!$AE:$AE,'Row Index'!AM56)="",INDEX('RAW DATA'!$L:$L,'Row Index'!AM56),INDEX('RAW DATA'!$AE:$AE,'Row Index'!AM56)),INDEX('RAW DATA'!$R:$R,'Row Index'!AM56)))</f>
        <v>–</v>
      </c>
      <c r="AN96" s="76" t="str">
        <f aca="false">IF('Row Index'!AN56="","–",IF(INDEX('RAW DATA'!$R:$R,'Row Index'!AN56)="",IF(INDEX('RAW DATA'!$AE:$AE,'Row Index'!AN56)="",INDEX('RAW DATA'!$L:$L,'Row Index'!AN56),INDEX('RAW DATA'!$AE:$AE,'Row Index'!AN56)),INDEX('RAW DATA'!$R:$R,'Row Index'!AN56)))</f>
        <v>–</v>
      </c>
      <c r="AO96" s="76" t="str">
        <f aca="false">IF('Row Index'!AO56="","–",IF(INDEX('RAW DATA'!$R:$R,'Row Index'!AO56)="",IF(INDEX('RAW DATA'!$AE:$AE,'Row Index'!AO56)="",INDEX('RAW DATA'!$L:$L,'Row Index'!AO56),INDEX('RAW DATA'!$AE:$AE,'Row Index'!AO56)),INDEX('RAW DATA'!$R:$R,'Row Index'!AO56)))</f>
        <v>–</v>
      </c>
      <c r="AP96" s="76" t="str">
        <f aca="false">IF('Row Index'!AP56="","–",IF(INDEX('RAW DATA'!$R:$R,'Row Index'!AP56)="",IF(INDEX('RAW DATA'!$AE:$AE,'Row Index'!AP56)="",INDEX('RAW DATA'!$L:$L,'Row Index'!AP56),INDEX('RAW DATA'!$AE:$AE,'Row Index'!AP56)),INDEX('RAW DATA'!$R:$R,'Row Index'!AP56)))</f>
        <v>–</v>
      </c>
      <c r="AQ96" s="76" t="str">
        <f aca="false">IF('Row Index'!AQ56="","–",IF(INDEX('RAW DATA'!$R:$R,'Row Index'!AQ56)="",IF(INDEX('RAW DATA'!$AE:$AE,'Row Index'!AQ56)="",INDEX('RAW DATA'!$L:$L,'Row Index'!AQ56),INDEX('RAW DATA'!$AE:$AE,'Row Index'!AQ56)),INDEX('RAW DATA'!$R:$R,'Row Index'!AQ56)))</f>
        <v>–</v>
      </c>
    </row>
    <row r="97" customFormat="false" ht="15" hidden="false" customHeight="false" outlineLevel="0" collapsed="false">
      <c r="A97" s="32" t="s">
        <v>329</v>
      </c>
      <c r="B97" s="33" t="s">
        <v>5657</v>
      </c>
      <c r="C97" s="17" t="n">
        <f aca="false">IF('Row Index'!C57="","✗",IF(INDEX('RAW DATA'!$R:$R,'Row Index'!C57)="",IF(INDEX('RAW DATA'!$AE:$AE,'Row Index'!C57)="",INDEX('RAW DATA'!$L:$L,'Row Index'!C57),INDEX('RAW DATA'!$AE:$AE,'Row Index'!C57)),INDEX('RAW DATA'!$R:$R,'Row Index'!C57)))</f>
        <v>41.3126370429061</v>
      </c>
      <c r="D97" s="17" t="n">
        <f aca="false">IF('Row Index'!D57="","✗",IF(INDEX('RAW DATA'!$R:$R,'Row Index'!D57)="",IF(INDEX('RAW DATA'!$AE:$AE,'Row Index'!D57)="",INDEX('RAW DATA'!$L:$L,'Row Index'!D57),INDEX('RAW DATA'!$AE:$AE,'Row Index'!D57)),INDEX('RAW DATA'!$R:$R,'Row Index'!D57)))</f>
        <v>40.1132356072076</v>
      </c>
      <c r="E97" s="17" t="n">
        <f aca="false">IF('Row Index'!E57="","✗",IF(INDEX('RAW DATA'!$R:$R,'Row Index'!E57)="",IF(INDEX('RAW DATA'!$AE:$AE,'Row Index'!E57)="",INDEX('RAW DATA'!$L:$L,'Row Index'!E57),INDEX('RAW DATA'!$AE:$AE,'Row Index'!E57)),INDEX('RAW DATA'!$R:$R,'Row Index'!E57)))</f>
        <v>40.3444233010941</v>
      </c>
      <c r="F97" s="17" t="n">
        <f aca="false">IF('Row Index'!F57="","✗",IF(INDEX('RAW DATA'!$R:$R,'Row Index'!F57)="",IF(INDEX('RAW DATA'!$AE:$AE,'Row Index'!F57)="",INDEX('RAW DATA'!$L:$L,'Row Index'!F57),INDEX('RAW DATA'!$AE:$AE,'Row Index'!F57)),INDEX('RAW DATA'!$R:$R,'Row Index'!F57)))</f>
        <v>42.1576775760343</v>
      </c>
      <c r="G97" s="17" t="n">
        <f aca="false">IF('Row Index'!G57="","✗",IF(INDEX('RAW DATA'!$R:$R,'Row Index'!G57)="",IF(INDEX('RAW DATA'!$AE:$AE,'Row Index'!G57)="",INDEX('RAW DATA'!$L:$L,'Row Index'!G57),INDEX('RAW DATA'!$AE:$AE,'Row Index'!G57)),INDEX('RAW DATA'!$R:$R,'Row Index'!G57)))</f>
        <v>43.2681672965505</v>
      </c>
      <c r="H97" s="17" t="n">
        <f aca="false">IF('Row Index'!H57="","✗",IF(INDEX('RAW DATA'!$R:$R,'Row Index'!H57)="",IF(INDEX('RAW DATA'!$AE:$AE,'Row Index'!H57)="",INDEX('RAW DATA'!$L:$L,'Row Index'!H57),INDEX('RAW DATA'!$AE:$AE,'Row Index'!H57)),INDEX('RAW DATA'!$R:$R,'Row Index'!H57)))</f>
        <v>41.0880388728778</v>
      </c>
      <c r="I97" s="26" t="str">
        <f aca="false">IF('Row Index'!I57="","✗",IF(INDEX('RAW DATA'!$R:$R,'Row Index'!I57)="",IF(INDEX('RAW DATA'!$AE:$AE,'Row Index'!I57)="",INDEX('RAW DATA'!$L:$L,'Row Index'!I57),INDEX('RAW DATA'!$AE:$AE,'Row Index'!I57)),INDEX('RAW DATA'!$R:$R,'Row Index'!I57)))</f>
        <v>✗</v>
      </c>
      <c r="J97" s="17" t="n">
        <f aca="false">IF('Row Index'!J57="","✗",IF(INDEX('RAW DATA'!$R:$R,'Row Index'!J57)="",IF(INDEX('RAW DATA'!$AE:$AE,'Row Index'!J57)="",INDEX('RAW DATA'!$L:$L,'Row Index'!J57),INDEX('RAW DATA'!$AE:$AE,'Row Index'!J57)),INDEX('RAW DATA'!$R:$R,'Row Index'!J57)))</f>
        <v>46.5606596636164</v>
      </c>
      <c r="K97" s="29" t="n">
        <f aca="false">IF('Row Index'!K57="","✗",IF(INDEX('RAW DATA'!$R:$R,'Row Index'!K57)="",IF(INDEX('RAW DATA'!$AE:$AE,'Row Index'!K57)="",INDEX('RAW DATA'!$L:$L,'Row Index'!K57),INDEX('RAW DATA'!$AE:$AE,'Row Index'!K57)),INDEX('RAW DATA'!$R:$R,'Row Index'!K57)))</f>
        <v>43.5250838217352</v>
      </c>
      <c r="L97" s="17" t="n">
        <f aca="false">IF('Row Index'!L57="","✗",IF(INDEX('RAW DATA'!$R:$R,'Row Index'!L57)="",IF(INDEX('RAW DATA'!$AE:$AE,'Row Index'!L57)="",INDEX('RAW DATA'!$L:$L,'Row Index'!L57),INDEX('RAW DATA'!$AE:$AE,'Row Index'!L57)),INDEX('RAW DATA'!$R:$R,'Row Index'!L57)))</f>
        <v>45.2086755897649</v>
      </c>
      <c r="M97" s="17" t="n">
        <f aca="false">IF('Row Index'!M57="","✗",IF(INDEX('RAW DATA'!$R:$R,'Row Index'!M57)="",IF(INDEX('RAW DATA'!$AE:$AE,'Row Index'!M57)="",INDEX('RAW DATA'!$L:$L,'Row Index'!M57),INDEX('RAW DATA'!$AE:$AE,'Row Index'!M57)),INDEX('RAW DATA'!$R:$R,'Row Index'!M57)))</f>
        <v>47.9610246912293</v>
      </c>
      <c r="N97" s="17" t="n">
        <f aca="false">IF('Row Index'!N57="","✗",IF(INDEX('RAW DATA'!$R:$R,'Row Index'!N57)="",IF(INDEX('RAW DATA'!$AE:$AE,'Row Index'!N57)="",INDEX('RAW DATA'!$L:$L,'Row Index'!N57),INDEX('RAW DATA'!$AE:$AE,'Row Index'!N57)),INDEX('RAW DATA'!$R:$R,'Row Index'!N57)))</f>
        <v>45.6757856105302</v>
      </c>
      <c r="O97" s="26" t="str">
        <f aca="false">IF('Row Index'!O57="","✗",IF(INDEX('RAW DATA'!$R:$R,'Row Index'!O57)="",IF(INDEX('RAW DATA'!$AE:$AE,'Row Index'!O57)="",INDEX('RAW DATA'!$L:$L,'Row Index'!O57),INDEX('RAW DATA'!$AE:$AE,'Row Index'!O57)),INDEX('RAW DATA'!$R:$R,'Row Index'!O57)))</f>
        <v>✗⇲</v>
      </c>
      <c r="P97" s="17" t="n">
        <f aca="false">IF('Row Index'!P57="","✗",IF(INDEX('RAW DATA'!$R:$R,'Row Index'!P57)="",IF(INDEX('RAW DATA'!$AE:$AE,'Row Index'!P57)="",INDEX('RAW DATA'!$L:$L,'Row Index'!P57),INDEX('RAW DATA'!$AE:$AE,'Row Index'!P57)),INDEX('RAW DATA'!$R:$R,'Row Index'!P57)))</f>
        <v>47.285261496428</v>
      </c>
      <c r="Q97" s="26" t="str">
        <f aca="false">IF('Row Index'!Q57="","✗",IF(INDEX('RAW DATA'!$R:$R,'Row Index'!Q57)="",IF(INDEX('RAW DATA'!$AE:$AE,'Row Index'!Q57)="",INDEX('RAW DATA'!$L:$L,'Row Index'!Q57),INDEX('RAW DATA'!$AE:$AE,'Row Index'!Q57)),INDEX('RAW DATA'!$R:$R,'Row Index'!Q57)))</f>
        <v>✗⇲</v>
      </c>
      <c r="R97" s="17" t="n">
        <f aca="false">IF('Row Index'!R57="","✗",IF(INDEX('RAW DATA'!$R:$R,'Row Index'!R57)="",IF(INDEX('RAW DATA'!$AE:$AE,'Row Index'!R57)="",INDEX('RAW DATA'!$L:$L,'Row Index'!R57),INDEX('RAW DATA'!$AE:$AE,'Row Index'!R57)),INDEX('RAW DATA'!$R:$R,'Row Index'!R57)))</f>
        <v>48.9439552611435</v>
      </c>
      <c r="S97" s="37" t="n">
        <f aca="false">IF('Row Index'!S57="","✗",IF(INDEX('RAW DATA'!$R:$R,'Row Index'!S57)="",IF(INDEX('RAW DATA'!$AE:$AE,'Row Index'!S57)="",INDEX('RAW DATA'!$L:$L,'Row Index'!S57),INDEX('RAW DATA'!$AE:$AE,'Row Index'!S57)),INDEX('RAW DATA'!$R:$R,'Row Index'!S57)))</f>
        <v>49.4940219676324</v>
      </c>
      <c r="T97" s="17" t="n">
        <f aca="false">IF('Row Index'!T57="","✗",IF(INDEX('RAW DATA'!$R:$R,'Row Index'!T57)="",IF(INDEX('RAW DATA'!$AE:$AE,'Row Index'!T57)="",INDEX('RAW DATA'!$L:$L,'Row Index'!T57),INDEX('RAW DATA'!$AE:$AE,'Row Index'!T57)),INDEX('RAW DATA'!$R:$R,'Row Index'!T57)))</f>
        <v>51.744019037956</v>
      </c>
      <c r="U97" s="17" t="n">
        <f aca="false">IF('Row Index'!U57="","✗",IF(INDEX('RAW DATA'!$R:$R,'Row Index'!U57)="",IF(INDEX('RAW DATA'!$AE:$AE,'Row Index'!U57)="",INDEX('RAW DATA'!$L:$L,'Row Index'!U57),INDEX('RAW DATA'!$AE:$AE,'Row Index'!U57)),INDEX('RAW DATA'!$R:$R,'Row Index'!U57)))</f>
        <v>52.5115531559796</v>
      </c>
      <c r="V97" s="17" t="n">
        <f aca="false">IF('Row Index'!V57="","✗",IF(INDEX('RAW DATA'!$R:$R,'Row Index'!V57)="",IF(INDEX('RAW DATA'!$AE:$AE,'Row Index'!V57)="",INDEX('RAW DATA'!$L:$L,'Row Index'!V57),INDEX('RAW DATA'!$AE:$AE,'Row Index'!V57)),INDEX('RAW DATA'!$R:$R,'Row Index'!V57)))</f>
        <v>54.9102354726983</v>
      </c>
      <c r="W97" s="17" t="n">
        <f aca="false">IF('Row Index'!W57="","✗",IF(INDEX('RAW DATA'!$R:$R,'Row Index'!W57)="",IF(INDEX('RAW DATA'!$AE:$AE,'Row Index'!W57)="",INDEX('RAW DATA'!$L:$L,'Row Index'!W57),INDEX('RAW DATA'!$AE:$AE,'Row Index'!W57)),INDEX('RAW DATA'!$R:$R,'Row Index'!W57)))</f>
        <v>56.7788348712618</v>
      </c>
      <c r="X97" s="17" t="n">
        <f aca="false">IF('Row Index'!X57="","✗",IF(INDEX('RAW DATA'!$R:$R,'Row Index'!X57)="",IF(INDEX('RAW DATA'!$AE:$AE,'Row Index'!X57)="",INDEX('RAW DATA'!$L:$L,'Row Index'!X57),INDEX('RAW DATA'!$AE:$AE,'Row Index'!X57)),INDEX('RAW DATA'!$R:$R,'Row Index'!X57)))</f>
        <v>57.9570604743926</v>
      </c>
      <c r="Y97" s="17" t="n">
        <f aca="false">IF('Row Index'!Y57="","✗",IF(INDEX('RAW DATA'!$R:$R,'Row Index'!Y57)="",IF(INDEX('RAW DATA'!$AE:$AE,'Row Index'!Y57)="",INDEX('RAW DATA'!$L:$L,'Row Index'!Y57),INDEX('RAW DATA'!$AE:$AE,'Row Index'!Y57)),INDEX('RAW DATA'!$R:$R,'Row Index'!Y57)))</f>
        <v>58.0306268925723</v>
      </c>
      <c r="Z97" s="18" t="n">
        <f aca="false">IF('Row Index'!Z57="","✗",IF(INDEX('RAW DATA'!$R:$R,'Row Index'!Z57)="",IF(INDEX('RAW DATA'!$AE:$AE,'Row Index'!Z57)="",INDEX('RAW DATA'!$L:$L,'Row Index'!Z57),INDEX('RAW DATA'!$AE:$AE,'Row Index'!Z57)),INDEX('RAW DATA'!$R:$R,'Row Index'!Z57)))</f>
        <v>59.7267357040854</v>
      </c>
      <c r="AA97" s="19" t="str">
        <f aca="false">IF('Row Index'!AA57="","⏳",IF(INDEX('RAW DATA'!$R:$R,'Row Index'!AA57)="",IF(INDEX('RAW DATA'!$AE:$AE,'Row Index'!AA57)="",INDEX('RAW DATA'!$L:$L,'Row Index'!AA57),INDEX('RAW DATA'!$AE:$AE,'Row Index'!AA57)),INDEX('RAW DATA'!$R:$R,'Row Index'!AA57)))</f>
        <v>⏳</v>
      </c>
      <c r="AB97" s="17" t="n">
        <f aca="false">IF('Row Index'!AB57="","✗",IF(INDEX('RAW DATA'!$R:$R,'Row Index'!AB57)="",IF(INDEX('RAW DATA'!$AE:$AE,'Row Index'!AB57)="",INDEX('RAW DATA'!$L:$L,'Row Index'!AB57),INDEX('RAW DATA'!$AE:$AE,'Row Index'!AB57)),INDEX('RAW DATA'!$R:$R,'Row Index'!AB57)))</f>
        <v>61.6208053996728</v>
      </c>
      <c r="AC97" s="17" t="n">
        <f aca="false">IF('Row Index'!AC57="","✗",IF(INDEX('RAW DATA'!$R:$R,'Row Index'!AC57)="",IF(INDEX('RAW DATA'!$AE:$AE,'Row Index'!AC57)="",INDEX('RAW DATA'!$L:$L,'Row Index'!AC57),INDEX('RAW DATA'!$AE:$AE,'Row Index'!AC57)),INDEX('RAW DATA'!$R:$R,'Row Index'!AC57)))</f>
        <v>64.1897211601621</v>
      </c>
      <c r="AD97" s="17" t="n">
        <f aca="false">IF('Row Index'!AD57="","✗",IF(INDEX('RAW DATA'!$R:$R,'Row Index'!AD57)="",IF(INDEX('RAW DATA'!$AE:$AE,'Row Index'!AD57)="",INDEX('RAW DATA'!$L:$L,'Row Index'!AD57),INDEX('RAW DATA'!$AE:$AE,'Row Index'!AD57)),INDEX('RAW DATA'!$R:$R,'Row Index'!AD57)))</f>
        <v>62.4050646251446</v>
      </c>
      <c r="AE97" s="17" t="n">
        <f aca="false">IF('Row Index'!AE57="","✗",IF(INDEX('RAW DATA'!$R:$R,'Row Index'!AE57)="",IF(INDEX('RAW DATA'!$AE:$AE,'Row Index'!AE57)="",INDEX('RAW DATA'!$L:$L,'Row Index'!AE57),INDEX('RAW DATA'!$AE:$AE,'Row Index'!AE57)),INDEX('RAW DATA'!$R:$R,'Row Index'!AE57)))</f>
        <v>64.2063192674599</v>
      </c>
      <c r="AF97" s="17" t="n">
        <f aca="false">IF('Row Index'!AF57="","✗",IF(INDEX('RAW DATA'!$R:$R,'Row Index'!AF57)="",IF(INDEX('RAW DATA'!$AE:$AE,'Row Index'!AF57)="",INDEX('RAW DATA'!$L:$L,'Row Index'!AF57),INDEX('RAW DATA'!$AE:$AE,'Row Index'!AF57)),INDEX('RAW DATA'!$R:$R,'Row Index'!AF57)))</f>
        <v>65.5190088548243</v>
      </c>
      <c r="AG97" s="17" t="n">
        <f aca="false">IF('Row Index'!AG57="","✗",IF(INDEX('RAW DATA'!$R:$R,'Row Index'!AG57)="",IF(INDEX('RAW DATA'!$AE:$AE,'Row Index'!AG57)="",INDEX('RAW DATA'!$L:$L,'Row Index'!AG57),INDEX('RAW DATA'!$AE:$AE,'Row Index'!AG57)),INDEX('RAW DATA'!$R:$R,'Row Index'!AG57)))</f>
        <v>68.0659686394458</v>
      </c>
      <c r="AH97" s="17" t="n">
        <f aca="false">IF('Row Index'!AH57="","✗",IF(INDEX('RAW DATA'!$R:$R,'Row Index'!AH57)="",IF(INDEX('RAW DATA'!$AE:$AE,'Row Index'!AH57)="",INDEX('RAW DATA'!$L:$L,'Row Index'!AH57),INDEX('RAW DATA'!$AE:$AE,'Row Index'!AH57)),INDEX('RAW DATA'!$R:$R,'Row Index'!AH57)))</f>
        <v>66.5407904726847</v>
      </c>
      <c r="AI97" s="17" t="n">
        <f aca="false">IF('Row Index'!AI57="","✗",IF(INDEX('RAW DATA'!$R:$R,'Row Index'!AI57)="",IF(INDEX('RAW DATA'!$AE:$AE,'Row Index'!AI57)="",INDEX('RAW DATA'!$L:$L,'Row Index'!AI57),INDEX('RAW DATA'!$AE:$AE,'Row Index'!AI57)),INDEX('RAW DATA'!$R:$R,'Row Index'!AI57)))</f>
        <v>69.292043736237</v>
      </c>
      <c r="AJ97" s="17" t="n">
        <f aca="false">IF('Row Index'!AJ57="","✗",IF(INDEX('RAW DATA'!$R:$R,'Row Index'!AJ57)="",IF(INDEX('RAW DATA'!$AE:$AE,'Row Index'!AJ57)="",INDEX('RAW DATA'!$L:$L,'Row Index'!AJ57),INDEX('RAW DATA'!$AE:$AE,'Row Index'!AJ57)),INDEX('RAW DATA'!$R:$R,'Row Index'!AJ57)))</f>
        <v>69.2606132542459</v>
      </c>
      <c r="AK97" s="17" t="n">
        <f aca="false">IF('Row Index'!AK57="","✗",IF(INDEX('RAW DATA'!$R:$R,'Row Index'!AK57)="",IF(INDEX('RAW DATA'!$AE:$AE,'Row Index'!AK57)="",INDEX('RAW DATA'!$L:$L,'Row Index'!AK57),INDEX('RAW DATA'!$AE:$AE,'Row Index'!AK57)),INDEX('RAW DATA'!$R:$R,'Row Index'!AK57)))</f>
        <v>67.8975873491178</v>
      </c>
      <c r="AL97" s="76" t="str">
        <f aca="false">IF('Row Index'!AL57="","–",IF(INDEX('RAW DATA'!$R:$R,'Row Index'!AL57)="",IF(INDEX('RAW DATA'!$AE:$AE,'Row Index'!AL57)="",INDEX('RAW DATA'!$L:$L,'Row Index'!AL57),INDEX('RAW DATA'!$AE:$AE,'Row Index'!AL57)),INDEX('RAW DATA'!$R:$R,'Row Index'!AL57)))</f>
        <v>–</v>
      </c>
      <c r="AM97" s="76" t="str">
        <f aca="false">IF('Row Index'!AM57="","–",IF(INDEX('RAW DATA'!$R:$R,'Row Index'!AM57)="",IF(INDEX('RAW DATA'!$AE:$AE,'Row Index'!AM57)="",INDEX('RAW DATA'!$L:$L,'Row Index'!AM57),INDEX('RAW DATA'!$AE:$AE,'Row Index'!AM57)),INDEX('RAW DATA'!$R:$R,'Row Index'!AM57)))</f>
        <v>–</v>
      </c>
      <c r="AN97" s="76" t="str">
        <f aca="false">IF('Row Index'!AN57="","–",IF(INDEX('RAW DATA'!$R:$R,'Row Index'!AN57)="",IF(INDEX('RAW DATA'!$AE:$AE,'Row Index'!AN57)="",INDEX('RAW DATA'!$L:$L,'Row Index'!AN57),INDEX('RAW DATA'!$AE:$AE,'Row Index'!AN57)),INDEX('RAW DATA'!$R:$R,'Row Index'!AN57)))</f>
        <v>–</v>
      </c>
      <c r="AO97" s="76" t="str">
        <f aca="false">IF('Row Index'!AO57="","–",IF(INDEX('RAW DATA'!$R:$R,'Row Index'!AO57)="",IF(INDEX('RAW DATA'!$AE:$AE,'Row Index'!AO57)="",INDEX('RAW DATA'!$L:$L,'Row Index'!AO57),INDEX('RAW DATA'!$AE:$AE,'Row Index'!AO57)),INDEX('RAW DATA'!$R:$R,'Row Index'!AO57)))</f>
        <v>–</v>
      </c>
      <c r="AP97" s="76" t="str">
        <f aca="false">IF('Row Index'!AP57="","–",IF(INDEX('RAW DATA'!$R:$R,'Row Index'!AP57)="",IF(INDEX('RAW DATA'!$AE:$AE,'Row Index'!AP57)="",INDEX('RAW DATA'!$L:$L,'Row Index'!AP57),INDEX('RAW DATA'!$AE:$AE,'Row Index'!AP57)),INDEX('RAW DATA'!$R:$R,'Row Index'!AP57)))</f>
        <v>–</v>
      </c>
      <c r="AQ97" s="76" t="str">
        <f aca="false">IF('Row Index'!AQ57="","–",IF(INDEX('RAW DATA'!$R:$R,'Row Index'!AQ57)="",IF(INDEX('RAW DATA'!$AE:$AE,'Row Index'!AQ57)="",INDEX('RAW DATA'!$L:$L,'Row Index'!AQ57),INDEX('RAW DATA'!$AE:$AE,'Row Index'!AQ57)),INDEX('RAW DATA'!$R:$R,'Row Index'!AQ57)))</f>
        <v>–</v>
      </c>
    </row>
    <row r="98" customFormat="false" ht="15" hidden="false" customHeight="false" outlineLevel="0" collapsed="false">
      <c r="A98" s="32" t="s">
        <v>332</v>
      </c>
      <c r="B98" s="33" t="s">
        <v>5657</v>
      </c>
      <c r="C98" s="17" t="n">
        <f aca="false">IF('Row Index'!C58="","✗",IF(INDEX('RAW DATA'!$R:$R,'Row Index'!C58)="",IF(INDEX('RAW DATA'!$AE:$AE,'Row Index'!C58)="",INDEX('RAW DATA'!$L:$L,'Row Index'!C58),INDEX('RAW DATA'!$AE:$AE,'Row Index'!C58)),INDEX('RAW DATA'!$R:$R,'Row Index'!C58)))</f>
        <v>41.0211475847666</v>
      </c>
      <c r="D98" s="17" t="n">
        <f aca="false">IF('Row Index'!D58="","✗",IF(INDEX('RAW DATA'!$R:$R,'Row Index'!D58)="",IF(INDEX('RAW DATA'!$AE:$AE,'Row Index'!D58)="",INDEX('RAW DATA'!$L:$L,'Row Index'!D58),INDEX('RAW DATA'!$AE:$AE,'Row Index'!D58)),INDEX('RAW DATA'!$R:$R,'Row Index'!D58)))</f>
        <v>39.393216706443</v>
      </c>
      <c r="E98" s="17" t="n">
        <f aca="false">IF('Row Index'!E58="","✗",IF(INDEX('RAW DATA'!$R:$R,'Row Index'!E58)="",IF(INDEX('RAW DATA'!$AE:$AE,'Row Index'!E58)="",INDEX('RAW DATA'!$L:$L,'Row Index'!E58),INDEX('RAW DATA'!$AE:$AE,'Row Index'!E58)),INDEX('RAW DATA'!$R:$R,'Row Index'!E58)))</f>
        <v>37.2739375294972</v>
      </c>
      <c r="F98" s="17" t="n">
        <f aca="false">IF('Row Index'!F58="","✗",IF(INDEX('RAW DATA'!$R:$R,'Row Index'!F58)="",IF(INDEX('RAW DATA'!$AE:$AE,'Row Index'!F58)="",INDEX('RAW DATA'!$L:$L,'Row Index'!F58),INDEX('RAW DATA'!$AE:$AE,'Row Index'!F58)),INDEX('RAW DATA'!$R:$R,'Row Index'!F58)))</f>
        <v>39.9862393975802</v>
      </c>
      <c r="G98" s="17" t="n">
        <f aca="false">IF('Row Index'!G58="","✗",IF(INDEX('RAW DATA'!$R:$R,'Row Index'!G58)="",IF(INDEX('RAW DATA'!$AE:$AE,'Row Index'!G58)="",INDEX('RAW DATA'!$L:$L,'Row Index'!G58),INDEX('RAW DATA'!$AE:$AE,'Row Index'!G58)),INDEX('RAW DATA'!$R:$R,'Row Index'!G58)))</f>
        <v>42.3522870223923</v>
      </c>
      <c r="H98" s="17" t="n">
        <f aca="false">IF('Row Index'!H58="","✗",IF(INDEX('RAW DATA'!$R:$R,'Row Index'!H58)="",IF(INDEX('RAW DATA'!$AE:$AE,'Row Index'!H58)="",INDEX('RAW DATA'!$L:$L,'Row Index'!H58),INDEX('RAW DATA'!$AE:$AE,'Row Index'!H58)),INDEX('RAW DATA'!$R:$R,'Row Index'!H58)))</f>
        <v>38.9555861628294</v>
      </c>
      <c r="I98" s="26" t="str">
        <f aca="false">IF('Row Index'!I58="","✗",IF(INDEX('RAW DATA'!$R:$R,'Row Index'!I58)="",IF(INDEX('RAW DATA'!$AE:$AE,'Row Index'!I58)="",INDEX('RAW DATA'!$L:$L,'Row Index'!I58),INDEX('RAW DATA'!$AE:$AE,'Row Index'!I58)),INDEX('RAW DATA'!$R:$R,'Row Index'!I58)))</f>
        <v>✗</v>
      </c>
      <c r="J98" s="17" t="n">
        <f aca="false">IF('Row Index'!J58="","✗",IF(INDEX('RAW DATA'!$R:$R,'Row Index'!J58)="",IF(INDEX('RAW DATA'!$AE:$AE,'Row Index'!J58)="",INDEX('RAW DATA'!$L:$L,'Row Index'!J58),INDEX('RAW DATA'!$AE:$AE,'Row Index'!J58)),INDEX('RAW DATA'!$R:$R,'Row Index'!J58)))</f>
        <v>44.4160567281395</v>
      </c>
      <c r="K98" s="17" t="n">
        <f aca="false">IF('Row Index'!K58="","✗",IF(INDEX('RAW DATA'!$R:$R,'Row Index'!K58)="",IF(INDEX('RAW DATA'!$AE:$AE,'Row Index'!K58)="",INDEX('RAW DATA'!$L:$L,'Row Index'!K58),INDEX('RAW DATA'!$AE:$AE,'Row Index'!K58)),INDEX('RAW DATA'!$R:$R,'Row Index'!K58)))</f>
        <v>44.2445541756867</v>
      </c>
      <c r="L98" s="36" t="str">
        <f aca="false">IF('Row Index'!L58="","✗",IF(INDEX('RAW DATA'!$R:$R,'Row Index'!L58)="",IF(INDEX('RAW DATA'!$AE:$AE,'Row Index'!L58)="",INDEX('RAW DATA'!$L:$L,'Row Index'!L58),INDEX('RAW DATA'!$AE:$AE,'Row Index'!L58)),INDEX('RAW DATA'!$R:$R,'Row Index'!L58)))</f>
        <v>◐⇲</v>
      </c>
      <c r="M98" s="17" t="n">
        <f aca="false">IF('Row Index'!M58="","✗",IF(INDEX('RAW DATA'!$R:$R,'Row Index'!M58)="",IF(INDEX('RAW DATA'!$AE:$AE,'Row Index'!M58)="",INDEX('RAW DATA'!$L:$L,'Row Index'!M58),INDEX('RAW DATA'!$AE:$AE,'Row Index'!M58)),INDEX('RAW DATA'!$R:$R,'Row Index'!M58)))</f>
        <v>46.5728067859189</v>
      </c>
      <c r="N98" s="37" t="n">
        <f aca="false">IF('Row Index'!N58="","✗",IF(INDEX('RAW DATA'!$R:$R,'Row Index'!N58)="",IF(INDEX('RAW DATA'!$AE:$AE,'Row Index'!N58)="",INDEX('RAW DATA'!$L:$L,'Row Index'!N58),INDEX('RAW DATA'!$AE:$AE,'Row Index'!N58)),INDEX('RAW DATA'!$R:$R,'Row Index'!N58)))</f>
        <v>44.5652265241069</v>
      </c>
      <c r="O98" s="29" t="n">
        <f aca="false">IF('Row Index'!O58="","✗",IF(INDEX('RAW DATA'!$R:$R,'Row Index'!O58)="",IF(INDEX('RAW DATA'!$AE:$AE,'Row Index'!O58)="",INDEX('RAW DATA'!$L:$L,'Row Index'!O58),INDEX('RAW DATA'!$AE:$AE,'Row Index'!O58)),INDEX('RAW DATA'!$R:$R,'Row Index'!O58)))</f>
        <v>43.8784379748828</v>
      </c>
      <c r="P98" s="17" t="n">
        <f aca="false">IF('Row Index'!P58="","✗",IF(INDEX('RAW DATA'!$R:$R,'Row Index'!P58)="",IF(INDEX('RAW DATA'!$AE:$AE,'Row Index'!P58)="",INDEX('RAW DATA'!$L:$L,'Row Index'!P58),INDEX('RAW DATA'!$AE:$AE,'Row Index'!P58)),INDEX('RAW DATA'!$R:$R,'Row Index'!P58)))</f>
        <v>46.197319207174</v>
      </c>
      <c r="Q98" s="17" t="n">
        <f aca="false">IF('Row Index'!Q58="","✗",IF(INDEX('RAW DATA'!$R:$R,'Row Index'!Q58)="",IF(INDEX('RAW DATA'!$AE:$AE,'Row Index'!Q58)="",INDEX('RAW DATA'!$L:$L,'Row Index'!Q58),INDEX('RAW DATA'!$AE:$AE,'Row Index'!Q58)),INDEX('RAW DATA'!$R:$R,'Row Index'!Q58)))</f>
        <v>48.362028832021</v>
      </c>
      <c r="R98" s="17" t="n">
        <f aca="false">IF('Row Index'!R58="","✗",IF(INDEX('RAW DATA'!$R:$R,'Row Index'!R58)="",IF(INDEX('RAW DATA'!$AE:$AE,'Row Index'!R58)="",INDEX('RAW DATA'!$L:$L,'Row Index'!R58),INDEX('RAW DATA'!$AE:$AE,'Row Index'!R58)),INDEX('RAW DATA'!$R:$R,'Row Index'!R58)))</f>
        <v>48.3324353853862</v>
      </c>
      <c r="S98" s="17" t="n">
        <f aca="false">IF('Row Index'!S58="","✗",IF(INDEX('RAW DATA'!$R:$R,'Row Index'!S58)="",IF(INDEX('RAW DATA'!$AE:$AE,'Row Index'!S58)="",INDEX('RAW DATA'!$L:$L,'Row Index'!S58),INDEX('RAW DATA'!$AE:$AE,'Row Index'!S58)),INDEX('RAW DATA'!$R:$R,'Row Index'!S58)))</f>
        <v>49.542004403673</v>
      </c>
      <c r="T98" s="17" t="n">
        <f aca="false">IF('Row Index'!T58="","✗",IF(INDEX('RAW DATA'!$R:$R,'Row Index'!T58)="",IF(INDEX('RAW DATA'!$AE:$AE,'Row Index'!T58)="",INDEX('RAW DATA'!$L:$L,'Row Index'!T58),INDEX('RAW DATA'!$AE:$AE,'Row Index'!T58)),INDEX('RAW DATA'!$R:$R,'Row Index'!T58)))</f>
        <v>49.931411844352</v>
      </c>
      <c r="U98" s="17" t="n">
        <f aca="false">IF('Row Index'!U58="","✗",IF(INDEX('RAW DATA'!$R:$R,'Row Index'!U58)="",IF(INDEX('RAW DATA'!$AE:$AE,'Row Index'!U58)="",INDEX('RAW DATA'!$L:$L,'Row Index'!U58),INDEX('RAW DATA'!$AE:$AE,'Row Index'!U58)),INDEX('RAW DATA'!$R:$R,'Row Index'!U58)))</f>
        <v>52.1464701008487</v>
      </c>
      <c r="V98" s="17" t="n">
        <f aca="false">IF('Row Index'!V58="","✗",IF(INDEX('RAW DATA'!$R:$R,'Row Index'!V58)="",IF(INDEX('RAW DATA'!$AE:$AE,'Row Index'!V58)="",INDEX('RAW DATA'!$L:$L,'Row Index'!V58),INDEX('RAW DATA'!$AE:$AE,'Row Index'!V58)),INDEX('RAW DATA'!$R:$R,'Row Index'!V58)))</f>
        <v>52.7371272969914</v>
      </c>
      <c r="W98" s="17" t="n">
        <f aca="false">IF('Row Index'!W58="","✗",IF(INDEX('RAW DATA'!$R:$R,'Row Index'!W58)="",IF(INDEX('RAW DATA'!$AE:$AE,'Row Index'!W58)="",INDEX('RAW DATA'!$L:$L,'Row Index'!W58),INDEX('RAW DATA'!$AE:$AE,'Row Index'!W58)),INDEX('RAW DATA'!$R:$R,'Row Index'!W58)))</f>
        <v>54.6607365011055</v>
      </c>
      <c r="X98" s="17" t="n">
        <f aca="false">IF('Row Index'!X58="","✗",IF(INDEX('RAW DATA'!$R:$R,'Row Index'!X58)="",IF(INDEX('RAW DATA'!$AE:$AE,'Row Index'!X58)="",INDEX('RAW DATA'!$L:$L,'Row Index'!X58),INDEX('RAW DATA'!$AE:$AE,'Row Index'!X58)),INDEX('RAW DATA'!$R:$R,'Row Index'!X58)))</f>
        <v>56.1563884014664</v>
      </c>
      <c r="Y98" s="17" t="n">
        <f aca="false">IF('Row Index'!Y58="","✗",IF(INDEX('RAW DATA'!$R:$R,'Row Index'!Y58)="",IF(INDEX('RAW DATA'!$AE:$AE,'Row Index'!Y58)="",INDEX('RAW DATA'!$L:$L,'Row Index'!Y58),INDEX('RAW DATA'!$AE:$AE,'Row Index'!Y58)),INDEX('RAW DATA'!$R:$R,'Row Index'!Y58)))</f>
        <v>56.3064247326077</v>
      </c>
      <c r="Z98" s="18" t="n">
        <f aca="false">IF('Row Index'!Z58="","✗",IF(INDEX('RAW DATA'!$R:$R,'Row Index'!Z58)="",IF(INDEX('RAW DATA'!$AE:$AE,'Row Index'!Z58)="",INDEX('RAW DATA'!$L:$L,'Row Index'!Z58),INDEX('RAW DATA'!$AE:$AE,'Row Index'!Z58)),INDEX('RAW DATA'!$R:$R,'Row Index'!Z58)))</f>
        <v>58.8145532687392</v>
      </c>
      <c r="AA98" s="19" t="str">
        <f aca="false">IF('Row Index'!AA58="","⏳",IF(INDEX('RAW DATA'!$R:$R,'Row Index'!AA58)="",IF(INDEX('RAW DATA'!$AE:$AE,'Row Index'!AA58)="",INDEX('RAW DATA'!$L:$L,'Row Index'!AA58),INDEX('RAW DATA'!$AE:$AE,'Row Index'!AA58)),INDEX('RAW DATA'!$R:$R,'Row Index'!AA58)))</f>
        <v>⏳</v>
      </c>
      <c r="AB98" s="17" t="n">
        <f aca="false">IF('Row Index'!AB58="","✗",IF(INDEX('RAW DATA'!$R:$R,'Row Index'!AB58)="",IF(INDEX('RAW DATA'!$AE:$AE,'Row Index'!AB58)="",INDEX('RAW DATA'!$L:$L,'Row Index'!AB58),INDEX('RAW DATA'!$AE:$AE,'Row Index'!AB58)),INDEX('RAW DATA'!$R:$R,'Row Index'!AB58)))</f>
        <v>59.567031301941</v>
      </c>
      <c r="AC98" s="17" t="n">
        <f aca="false">IF('Row Index'!AC58="","✗",IF(INDEX('RAW DATA'!$R:$R,'Row Index'!AC58)="",IF(INDEX('RAW DATA'!$AE:$AE,'Row Index'!AC58)="",INDEX('RAW DATA'!$L:$L,'Row Index'!AC58),INDEX('RAW DATA'!$AE:$AE,'Row Index'!AC58)),INDEX('RAW DATA'!$R:$R,'Row Index'!AC58)))</f>
        <v>63.144520182113</v>
      </c>
      <c r="AD98" s="17" t="n">
        <f aca="false">IF('Row Index'!AD58="","✗",IF(INDEX('RAW DATA'!$R:$R,'Row Index'!AD58)="",IF(INDEX('RAW DATA'!$AE:$AE,'Row Index'!AD58)="",INDEX('RAW DATA'!$L:$L,'Row Index'!AD58),INDEX('RAW DATA'!$AE:$AE,'Row Index'!AD58)),INDEX('RAW DATA'!$R:$R,'Row Index'!AD58)))</f>
        <v>61.5139786637191</v>
      </c>
      <c r="AE98" s="17" t="n">
        <f aca="false">IF('Row Index'!AE58="","✗",IF(INDEX('RAW DATA'!$R:$R,'Row Index'!AE58)="",IF(INDEX('RAW DATA'!$AE:$AE,'Row Index'!AE58)="",INDEX('RAW DATA'!$L:$L,'Row Index'!AE58),INDEX('RAW DATA'!$AE:$AE,'Row Index'!AE58)),INDEX('RAW DATA'!$R:$R,'Row Index'!AE58)))</f>
        <v>62.5449009560554</v>
      </c>
      <c r="AF98" s="17" t="n">
        <f aca="false">IF('Row Index'!AF58="","✗",IF(INDEX('RAW DATA'!$R:$R,'Row Index'!AF58)="",IF(INDEX('RAW DATA'!$AE:$AE,'Row Index'!AF58)="",INDEX('RAW DATA'!$L:$L,'Row Index'!AF58),INDEX('RAW DATA'!$AE:$AE,'Row Index'!AF58)),INDEX('RAW DATA'!$R:$R,'Row Index'!AF58)))</f>
        <v>64.4826607396645</v>
      </c>
      <c r="AG98" s="17" t="n">
        <f aca="false">IF('Row Index'!AG58="","✗",IF(INDEX('RAW DATA'!$R:$R,'Row Index'!AG58)="",IF(INDEX('RAW DATA'!$AE:$AE,'Row Index'!AG58)="",INDEX('RAW DATA'!$L:$L,'Row Index'!AG58),INDEX('RAW DATA'!$AE:$AE,'Row Index'!AG58)),INDEX('RAW DATA'!$R:$R,'Row Index'!AG58)))</f>
        <v>67.0705531991046</v>
      </c>
      <c r="AH98" s="17" t="n">
        <f aca="false">IF('Row Index'!AH58="","✗",IF(INDEX('RAW DATA'!$R:$R,'Row Index'!AH58)="",IF(INDEX('RAW DATA'!$AE:$AE,'Row Index'!AH58)="",INDEX('RAW DATA'!$L:$L,'Row Index'!AH58),INDEX('RAW DATA'!$AE:$AE,'Row Index'!AH58)),INDEX('RAW DATA'!$R:$R,'Row Index'!AH58)))</f>
        <v>65.7832004745999</v>
      </c>
      <c r="AI98" s="17" t="n">
        <f aca="false">IF('Row Index'!AI58="","✗",IF(INDEX('RAW DATA'!$R:$R,'Row Index'!AI58)="",IF(INDEX('RAW DATA'!$AE:$AE,'Row Index'!AI58)="",INDEX('RAW DATA'!$L:$L,'Row Index'!AI58),INDEX('RAW DATA'!$AE:$AE,'Row Index'!AI58)),INDEX('RAW DATA'!$R:$R,'Row Index'!AI58)))</f>
        <v>67.6707794902851</v>
      </c>
      <c r="AJ98" s="17" t="n">
        <f aca="false">IF('Row Index'!AJ58="","✗",IF(INDEX('RAW DATA'!$R:$R,'Row Index'!AJ58)="",IF(INDEX('RAW DATA'!$AE:$AE,'Row Index'!AJ58)="",INDEX('RAW DATA'!$L:$L,'Row Index'!AJ58),INDEX('RAW DATA'!$AE:$AE,'Row Index'!AJ58)),INDEX('RAW DATA'!$R:$R,'Row Index'!AJ58)))</f>
        <v>68.7885880834021</v>
      </c>
      <c r="AK98" s="17" t="n">
        <f aca="false">IF('Row Index'!AK58="","✗",IF(INDEX('RAW DATA'!$R:$R,'Row Index'!AK58)="",IF(INDEX('RAW DATA'!$AE:$AE,'Row Index'!AK58)="",INDEX('RAW DATA'!$L:$L,'Row Index'!AK58),INDEX('RAW DATA'!$AE:$AE,'Row Index'!AK58)),INDEX('RAW DATA'!$R:$R,'Row Index'!AK58)))</f>
        <v>68.6105465922956</v>
      </c>
      <c r="AL98" s="76" t="str">
        <f aca="false">IF('Row Index'!AL58="","–",IF(INDEX('RAW DATA'!$R:$R,'Row Index'!AL58)="",IF(INDEX('RAW DATA'!$AE:$AE,'Row Index'!AL58)="",INDEX('RAW DATA'!$L:$L,'Row Index'!AL58),INDEX('RAW DATA'!$AE:$AE,'Row Index'!AL58)),INDEX('RAW DATA'!$R:$R,'Row Index'!AL58)))</f>
        <v>–</v>
      </c>
      <c r="AM98" s="76" t="str">
        <f aca="false">IF('Row Index'!AM58="","–",IF(INDEX('RAW DATA'!$R:$R,'Row Index'!AM58)="",IF(INDEX('RAW DATA'!$AE:$AE,'Row Index'!AM58)="",INDEX('RAW DATA'!$L:$L,'Row Index'!AM58),INDEX('RAW DATA'!$AE:$AE,'Row Index'!AM58)),INDEX('RAW DATA'!$R:$R,'Row Index'!AM58)))</f>
        <v>–</v>
      </c>
      <c r="AN98" s="76" t="str">
        <f aca="false">IF('Row Index'!AN58="","–",IF(INDEX('RAW DATA'!$R:$R,'Row Index'!AN58)="",IF(INDEX('RAW DATA'!$AE:$AE,'Row Index'!AN58)="",INDEX('RAW DATA'!$L:$L,'Row Index'!AN58),INDEX('RAW DATA'!$AE:$AE,'Row Index'!AN58)),INDEX('RAW DATA'!$R:$R,'Row Index'!AN58)))</f>
        <v>–</v>
      </c>
      <c r="AO98" s="76" t="str">
        <f aca="false">IF('Row Index'!AO58="","–",IF(INDEX('RAW DATA'!$R:$R,'Row Index'!AO58)="",IF(INDEX('RAW DATA'!$AE:$AE,'Row Index'!AO58)="",INDEX('RAW DATA'!$L:$L,'Row Index'!AO58),INDEX('RAW DATA'!$AE:$AE,'Row Index'!AO58)),INDEX('RAW DATA'!$R:$R,'Row Index'!AO58)))</f>
        <v>–</v>
      </c>
      <c r="AP98" s="76" t="str">
        <f aca="false">IF('Row Index'!AP58="","–",IF(INDEX('RAW DATA'!$R:$R,'Row Index'!AP58)="",IF(INDEX('RAW DATA'!$AE:$AE,'Row Index'!AP58)="",INDEX('RAW DATA'!$L:$L,'Row Index'!AP58),INDEX('RAW DATA'!$AE:$AE,'Row Index'!AP58)),INDEX('RAW DATA'!$R:$R,'Row Index'!AP58)))</f>
        <v>–</v>
      </c>
      <c r="AQ98" s="76" t="str">
        <f aca="false">IF('Row Index'!AQ58="","–",IF(INDEX('RAW DATA'!$R:$R,'Row Index'!AQ58)="",IF(INDEX('RAW DATA'!$AE:$AE,'Row Index'!AQ58)="",INDEX('RAW DATA'!$L:$L,'Row Index'!AQ58),INDEX('RAW DATA'!$AE:$AE,'Row Index'!AQ58)),INDEX('RAW DATA'!$R:$R,'Row Index'!AQ58)))</f>
        <v>–</v>
      </c>
    </row>
    <row r="100" customFormat="false" ht="23.85" hidden="false" customHeight="false" outlineLevel="0" collapsed="false">
      <c r="A100" s="9" t="s">
        <v>5404</v>
      </c>
      <c r="B100" s="9" t="s">
        <v>5658</v>
      </c>
      <c r="C100" s="9" t="s">
        <v>147</v>
      </c>
      <c r="D100" s="9" t="s">
        <v>365</v>
      </c>
      <c r="E100" s="9" t="s">
        <v>497</v>
      </c>
      <c r="F100" s="9" t="s">
        <v>628</v>
      </c>
      <c r="G100" s="9" t="s">
        <v>763</v>
      </c>
      <c r="H100" s="9" t="s">
        <v>902</v>
      </c>
      <c r="I100" s="9" t="s">
        <v>1037</v>
      </c>
      <c r="J100" s="9" t="s">
        <v>1143</v>
      </c>
      <c r="K100" s="9" t="s">
        <v>1275</v>
      </c>
      <c r="L100" s="9" t="s">
        <v>1411</v>
      </c>
      <c r="M100" s="9" t="s">
        <v>1628</v>
      </c>
      <c r="N100" s="9" t="s">
        <v>1760</v>
      </c>
      <c r="O100" s="9" t="s">
        <v>1895</v>
      </c>
      <c r="P100" s="9" t="s">
        <v>2027</v>
      </c>
      <c r="Q100" s="9" t="s">
        <v>2154</v>
      </c>
      <c r="R100" s="9" t="s">
        <v>2285</v>
      </c>
      <c r="S100" s="9" t="s">
        <v>2413</v>
      </c>
      <c r="T100" s="9" t="s">
        <v>2544</v>
      </c>
      <c r="U100" s="9" t="s">
        <v>2676</v>
      </c>
      <c r="V100" s="9" t="s">
        <v>2806</v>
      </c>
      <c r="W100" s="9" t="s">
        <v>2933</v>
      </c>
      <c r="X100" s="9" t="s">
        <v>3066</v>
      </c>
      <c r="Y100" s="9" t="s">
        <v>3201</v>
      </c>
      <c r="Z100" s="9" t="s">
        <v>3330</v>
      </c>
      <c r="AA100" s="9" t="s">
        <v>5405</v>
      </c>
      <c r="AB100" s="9" t="s">
        <v>3465</v>
      </c>
      <c r="AC100" s="9" t="s">
        <v>3592</v>
      </c>
      <c r="AD100" s="9" t="s">
        <v>3719</v>
      </c>
      <c r="AE100" s="9" t="s">
        <v>3846</v>
      </c>
      <c r="AF100" s="9" t="s">
        <v>3975</v>
      </c>
      <c r="AG100" s="9" t="s">
        <v>4103</v>
      </c>
      <c r="AH100" s="9" t="s">
        <v>5406</v>
      </c>
      <c r="AI100" s="9" t="s">
        <v>4360</v>
      </c>
      <c r="AJ100" s="9" t="s">
        <v>4488</v>
      </c>
      <c r="AK100" s="9" t="s">
        <v>4617</v>
      </c>
      <c r="AL100" s="9" t="s">
        <v>4746</v>
      </c>
      <c r="AM100" s="9" t="s">
        <v>4855</v>
      </c>
      <c r="AN100" s="9" t="s">
        <v>4963</v>
      </c>
      <c r="AO100" s="9" t="s">
        <v>5072</v>
      </c>
      <c r="AP100" s="9" t="s">
        <v>5184</v>
      </c>
      <c r="AQ100" s="9" t="s">
        <v>5293</v>
      </c>
    </row>
    <row r="101" customFormat="false" ht="15" hidden="false" customHeight="false" outlineLevel="0" collapsed="false">
      <c r="A101" s="15" t="s">
        <v>336</v>
      </c>
      <c r="B101" s="16" t="s">
        <v>5658</v>
      </c>
      <c r="C101" s="17" t="n">
        <f aca="false">IF('Row Index'!C59="","✗",IF(INDEX('RAW DATA'!$R:$R,'Row Index'!C59)="",IF(INDEX('RAW DATA'!$AE:$AE,'Row Index'!C59)="",INDEX('RAW DATA'!$L:$L,'Row Index'!C59),INDEX('RAW DATA'!$AE:$AE,'Row Index'!C59)),INDEX('RAW DATA'!$R:$R,'Row Index'!C59)))</f>
        <v>45.5589238581834</v>
      </c>
      <c r="D101" s="17" t="n">
        <f aca="false">IF('Row Index'!D59="","✗",IF(INDEX('RAW DATA'!$R:$R,'Row Index'!D59)="",IF(INDEX('RAW DATA'!$AE:$AE,'Row Index'!D59)="",INDEX('RAW DATA'!$L:$L,'Row Index'!D59),INDEX('RAW DATA'!$AE:$AE,'Row Index'!D59)),INDEX('RAW DATA'!$R:$R,'Row Index'!D59)))</f>
        <v>41.3848685923542</v>
      </c>
      <c r="E101" s="17" t="n">
        <f aca="false">IF('Row Index'!E59="","✗",IF(INDEX('RAW DATA'!$R:$R,'Row Index'!E59)="",IF(INDEX('RAW DATA'!$AE:$AE,'Row Index'!E59)="",INDEX('RAW DATA'!$L:$L,'Row Index'!E59),INDEX('RAW DATA'!$AE:$AE,'Row Index'!E59)),INDEX('RAW DATA'!$R:$R,'Row Index'!E59)))</f>
        <v>46.4074807746195</v>
      </c>
      <c r="F101" s="17" t="n">
        <f aca="false">IF('Row Index'!F59="","✗",IF(INDEX('RAW DATA'!$R:$R,'Row Index'!F59)="",IF(INDEX('RAW DATA'!$AE:$AE,'Row Index'!F59)="",INDEX('RAW DATA'!$L:$L,'Row Index'!F59),INDEX('RAW DATA'!$AE:$AE,'Row Index'!F59)),INDEX('RAW DATA'!$R:$R,'Row Index'!F59)))</f>
        <v>49.1946286992886</v>
      </c>
      <c r="G101" s="17" t="n">
        <f aca="false">IF('Row Index'!G59="","✗",IF(INDEX('RAW DATA'!$R:$R,'Row Index'!G59)="",IF(INDEX('RAW DATA'!$AE:$AE,'Row Index'!G59)="",INDEX('RAW DATA'!$L:$L,'Row Index'!G59),INDEX('RAW DATA'!$AE:$AE,'Row Index'!G59)),INDEX('RAW DATA'!$R:$R,'Row Index'!G59)))</f>
        <v>52.5071281523902</v>
      </c>
      <c r="H101" s="17" t="n">
        <f aca="false">IF('Row Index'!H59="","✗",IF(INDEX('RAW DATA'!$R:$R,'Row Index'!H59)="",IF(INDEX('RAW DATA'!$AE:$AE,'Row Index'!H59)="",INDEX('RAW DATA'!$L:$L,'Row Index'!H59),INDEX('RAW DATA'!$AE:$AE,'Row Index'!H59)),INDEX('RAW DATA'!$R:$R,'Row Index'!H59)))</f>
        <v>39.894061486093</v>
      </c>
      <c r="I101" s="26" t="str">
        <f aca="false">IF('Row Index'!I59="","✗",IF(INDEX('RAW DATA'!$R:$R,'Row Index'!I59)="",IF(INDEX('RAW DATA'!$AE:$AE,'Row Index'!I59)="",INDEX('RAW DATA'!$L:$L,'Row Index'!I59),INDEX('RAW DATA'!$AE:$AE,'Row Index'!I59)),INDEX('RAW DATA'!$R:$R,'Row Index'!I59)))</f>
        <v>✗</v>
      </c>
      <c r="J101" s="17" t="n">
        <f aca="false">IF('Row Index'!J59="","✗",IF(INDEX('RAW DATA'!$R:$R,'Row Index'!J59)="",IF(INDEX('RAW DATA'!$AE:$AE,'Row Index'!J59)="",INDEX('RAW DATA'!$L:$L,'Row Index'!J59),INDEX('RAW DATA'!$AE:$AE,'Row Index'!J59)),INDEX('RAW DATA'!$R:$R,'Row Index'!J59)))</f>
        <v>57.169359049288</v>
      </c>
      <c r="K101" s="17" t="n">
        <f aca="false">IF('Row Index'!K59="","✗",IF(INDEX('RAW DATA'!$R:$R,'Row Index'!K59)="",IF(INDEX('RAW DATA'!$AE:$AE,'Row Index'!K59)="",INDEX('RAW DATA'!$L:$L,'Row Index'!K59),INDEX('RAW DATA'!$AE:$AE,'Row Index'!K59)),INDEX('RAW DATA'!$R:$R,'Row Index'!K59)))</f>
        <v>56.5579150082062</v>
      </c>
      <c r="L101" s="17" t="n">
        <f aca="false">IF('Row Index'!L59="","✗",IF(INDEX('RAW DATA'!$R:$R,'Row Index'!L59)="",IF(INDEX('RAW DATA'!$AE:$AE,'Row Index'!L59)="",INDEX('RAW DATA'!$L:$L,'Row Index'!L59),INDEX('RAW DATA'!$AE:$AE,'Row Index'!L59)),INDEX('RAW DATA'!$R:$R,'Row Index'!L59)))</f>
        <v>44.1772610627372</v>
      </c>
      <c r="M101" s="29" t="n">
        <f aca="false">IF('Row Index'!M59="","✗",IF(INDEX('RAW DATA'!$R:$R,'Row Index'!M59)="",IF(INDEX('RAW DATA'!$AE:$AE,'Row Index'!M59)="",INDEX('RAW DATA'!$L:$L,'Row Index'!M59),INDEX('RAW DATA'!$AE:$AE,'Row Index'!M59)),INDEX('RAW DATA'!$R:$R,'Row Index'!M59)))</f>
        <v>53.9959812516736</v>
      </c>
      <c r="N101" s="17" t="n">
        <f aca="false">IF('Row Index'!N59="","✗",IF(INDEX('RAW DATA'!$R:$R,'Row Index'!N59)="",IF(INDEX('RAW DATA'!$AE:$AE,'Row Index'!N59)="",INDEX('RAW DATA'!$L:$L,'Row Index'!N59),INDEX('RAW DATA'!$AE:$AE,'Row Index'!N59)),INDEX('RAW DATA'!$R:$R,'Row Index'!N59)))</f>
        <v>52.5587011838942</v>
      </c>
      <c r="O101" s="29" t="n">
        <f aca="false">IF('Row Index'!O59="","✗",IF(INDEX('RAW DATA'!$R:$R,'Row Index'!O59)="",IF(INDEX('RAW DATA'!$AE:$AE,'Row Index'!O59)="",INDEX('RAW DATA'!$L:$L,'Row Index'!O59),INDEX('RAW DATA'!$AE:$AE,'Row Index'!O59)),INDEX('RAW DATA'!$R:$R,'Row Index'!O59)))</f>
        <v>54.1696508845133</v>
      </c>
      <c r="P101" s="17" t="n">
        <f aca="false">IF('Row Index'!P59="","✗",IF(INDEX('RAW DATA'!$R:$R,'Row Index'!P59)="",IF(INDEX('RAW DATA'!$AE:$AE,'Row Index'!P59)="",INDEX('RAW DATA'!$L:$L,'Row Index'!P59),INDEX('RAW DATA'!$AE:$AE,'Row Index'!P59)),INDEX('RAW DATA'!$R:$R,'Row Index'!P59)))</f>
        <v>51.9129451464053</v>
      </c>
      <c r="Q101" s="17" t="n">
        <f aca="false">IF('Row Index'!Q59="","✗",IF(INDEX('RAW DATA'!$R:$R,'Row Index'!Q59)="",IF(INDEX('RAW DATA'!$AE:$AE,'Row Index'!Q59)="",INDEX('RAW DATA'!$L:$L,'Row Index'!Q59),INDEX('RAW DATA'!$AE:$AE,'Row Index'!Q59)),INDEX('RAW DATA'!$R:$R,'Row Index'!Q59)))</f>
        <v>56.8144956114845</v>
      </c>
      <c r="R101" s="18" t="n">
        <f aca="false">IF('Row Index'!R59="","✗",IF(INDEX('RAW DATA'!$R:$R,'Row Index'!R59)="",IF(INDEX('RAW DATA'!$AE:$AE,'Row Index'!R59)="",INDEX('RAW DATA'!$L:$L,'Row Index'!R59),INDEX('RAW DATA'!$AE:$AE,'Row Index'!R59)),INDEX('RAW DATA'!$R:$R,'Row Index'!R59)))</f>
        <v>57.3041026509407</v>
      </c>
      <c r="S101" s="17" t="n">
        <f aca="false">IF('Row Index'!S59="","✗",IF(INDEX('RAW DATA'!$R:$R,'Row Index'!S59)="",IF(INDEX('RAW DATA'!$AE:$AE,'Row Index'!S59)="",INDEX('RAW DATA'!$L:$L,'Row Index'!S59),INDEX('RAW DATA'!$AE:$AE,'Row Index'!S59)),INDEX('RAW DATA'!$R:$R,'Row Index'!S59)))</f>
        <v>59.5655225838012</v>
      </c>
      <c r="T101" s="17" t="n">
        <f aca="false">IF('Row Index'!T59="","✗",IF(INDEX('RAW DATA'!$R:$R,'Row Index'!T59)="",IF(INDEX('RAW DATA'!$AE:$AE,'Row Index'!T59)="",INDEX('RAW DATA'!$L:$L,'Row Index'!T59),INDEX('RAW DATA'!$AE:$AE,'Row Index'!T59)),INDEX('RAW DATA'!$R:$R,'Row Index'!T59)))</f>
        <v>58.8041482041651</v>
      </c>
      <c r="U101" s="17" t="n">
        <f aca="false">IF('Row Index'!U59="","✗",IF(INDEX('RAW DATA'!$R:$R,'Row Index'!U59)="",IF(INDEX('RAW DATA'!$AE:$AE,'Row Index'!U59)="",INDEX('RAW DATA'!$L:$L,'Row Index'!U59),INDEX('RAW DATA'!$AE:$AE,'Row Index'!U59)),INDEX('RAW DATA'!$R:$R,'Row Index'!U59)))</f>
        <v>58.4420361810976</v>
      </c>
      <c r="V101" s="17" t="n">
        <f aca="false">IF('Row Index'!V59="","✗",IF(INDEX('RAW DATA'!$R:$R,'Row Index'!V59)="",IF(INDEX('RAW DATA'!$AE:$AE,'Row Index'!V59)="",INDEX('RAW DATA'!$L:$L,'Row Index'!V59),INDEX('RAW DATA'!$AE:$AE,'Row Index'!V59)),INDEX('RAW DATA'!$R:$R,'Row Index'!V59)))</f>
        <v>60.1026915894988</v>
      </c>
      <c r="W101" s="17" t="n">
        <f aca="false">IF('Row Index'!W59="","✗",IF(INDEX('RAW DATA'!$R:$R,'Row Index'!W59)="",IF(INDEX('RAW DATA'!$AE:$AE,'Row Index'!W59)="",INDEX('RAW DATA'!$L:$L,'Row Index'!W59),INDEX('RAW DATA'!$AE:$AE,'Row Index'!W59)),INDEX('RAW DATA'!$R:$R,'Row Index'!W59)))</f>
        <v>62.4444556931401</v>
      </c>
      <c r="X101" s="17" t="n">
        <f aca="false">IF('Row Index'!X59="","✗",IF(INDEX('RAW DATA'!$R:$R,'Row Index'!X59)="",IF(INDEX('RAW DATA'!$AE:$AE,'Row Index'!X59)="",INDEX('RAW DATA'!$L:$L,'Row Index'!X59),INDEX('RAW DATA'!$AE:$AE,'Row Index'!X59)),INDEX('RAW DATA'!$R:$R,'Row Index'!X59)))</f>
        <v>62.4632054263196</v>
      </c>
      <c r="Y101" s="17" t="n">
        <f aca="false">IF('Row Index'!Y59="","✗",IF(INDEX('RAW DATA'!$R:$R,'Row Index'!Y59)="",IF(INDEX('RAW DATA'!$AE:$AE,'Row Index'!Y59)="",INDEX('RAW DATA'!$L:$L,'Row Index'!Y59),INDEX('RAW DATA'!$AE:$AE,'Row Index'!Y59)),INDEX('RAW DATA'!$R:$R,'Row Index'!Y59)))</f>
        <v>61.8433373721437</v>
      </c>
      <c r="Z101" s="18" t="n">
        <f aca="false">IF('Row Index'!Z59="","✗",IF(INDEX('RAW DATA'!$R:$R,'Row Index'!Z59)="",IF(INDEX('RAW DATA'!$AE:$AE,'Row Index'!Z59)="",INDEX('RAW DATA'!$L:$L,'Row Index'!Z59),INDEX('RAW DATA'!$AE:$AE,'Row Index'!Z59)),INDEX('RAW DATA'!$R:$R,'Row Index'!Z59)))</f>
        <v>62.8504558773663</v>
      </c>
      <c r="AA101" s="19" t="str">
        <f aca="false">IF('Row Index'!AA59="","⏳",IF(INDEX('RAW DATA'!$R:$R,'Row Index'!AA59)="",IF(INDEX('RAW DATA'!$AE:$AE,'Row Index'!AA59)="",INDEX('RAW DATA'!$L:$L,'Row Index'!AA59),INDEX('RAW DATA'!$AE:$AE,'Row Index'!AA59)),INDEX('RAW DATA'!$R:$R,'Row Index'!AA59)))</f>
        <v>⏳</v>
      </c>
      <c r="AB101" s="29" t="n">
        <f aca="false">IF('Row Index'!AB59="","✗",IF(INDEX('RAW DATA'!$R:$R,'Row Index'!AB59)="",IF(INDEX('RAW DATA'!$AE:$AE,'Row Index'!AB59)="",INDEX('RAW DATA'!$L:$L,'Row Index'!AB59),INDEX('RAW DATA'!$AE:$AE,'Row Index'!AB59)),INDEX('RAW DATA'!$R:$R,'Row Index'!AB59)))</f>
        <v>63.3084288094585</v>
      </c>
      <c r="AC101" s="17" t="n">
        <f aca="false">IF('Row Index'!AC59="","✗",IF(INDEX('RAW DATA'!$R:$R,'Row Index'!AC59)="",IF(INDEX('RAW DATA'!$AE:$AE,'Row Index'!AC59)="",INDEX('RAW DATA'!$L:$L,'Row Index'!AC59),INDEX('RAW DATA'!$AE:$AE,'Row Index'!AC59)),INDEX('RAW DATA'!$R:$R,'Row Index'!AC59)))</f>
        <v>65.771113063359</v>
      </c>
      <c r="AD101" s="17" t="n">
        <f aca="false">IF('Row Index'!AD59="","✗",IF(INDEX('RAW DATA'!$R:$R,'Row Index'!AD59)="",IF(INDEX('RAW DATA'!$AE:$AE,'Row Index'!AD59)="",INDEX('RAW DATA'!$L:$L,'Row Index'!AD59),INDEX('RAW DATA'!$AE:$AE,'Row Index'!AD59)),INDEX('RAW DATA'!$R:$R,'Row Index'!AD59)))</f>
        <v>65.0307837428507</v>
      </c>
      <c r="AE101" s="17" t="n">
        <f aca="false">IF('Row Index'!AE59="","✗",IF(INDEX('RAW DATA'!$R:$R,'Row Index'!AE59)="",IF(INDEX('RAW DATA'!$AE:$AE,'Row Index'!AE59)="",INDEX('RAW DATA'!$L:$L,'Row Index'!AE59),INDEX('RAW DATA'!$AE:$AE,'Row Index'!AE59)),INDEX('RAW DATA'!$R:$R,'Row Index'!AE59)))</f>
        <v>66.535260240842</v>
      </c>
      <c r="AF101" s="17" t="n">
        <f aca="false">IF('Row Index'!AF59="","✗",IF(INDEX('RAW DATA'!$R:$R,'Row Index'!AF59)="",IF(INDEX('RAW DATA'!$AE:$AE,'Row Index'!AF59)="",INDEX('RAW DATA'!$L:$L,'Row Index'!AF59),INDEX('RAW DATA'!$AE:$AE,'Row Index'!AF59)),INDEX('RAW DATA'!$R:$R,'Row Index'!AF59)))</f>
        <v>68.1855495765116</v>
      </c>
      <c r="AG101" s="17" t="n">
        <f aca="false">IF('Row Index'!AG59="","✗",IF(INDEX('RAW DATA'!$R:$R,'Row Index'!AG59)="",IF(INDEX('RAW DATA'!$AE:$AE,'Row Index'!AG59)="",INDEX('RAW DATA'!$L:$L,'Row Index'!AG59),INDEX('RAW DATA'!$AE:$AE,'Row Index'!AG59)),INDEX('RAW DATA'!$R:$R,'Row Index'!AG59)))</f>
        <v>69.7917199375654</v>
      </c>
      <c r="AH101" s="17" t="n">
        <f aca="false">IF('Row Index'!AH59="","✗",IF(INDEX('RAW DATA'!$R:$R,'Row Index'!AH59)="",IF(INDEX('RAW DATA'!$AE:$AE,'Row Index'!AH59)="",INDEX('RAW DATA'!$L:$L,'Row Index'!AH59),INDEX('RAW DATA'!$AE:$AE,'Row Index'!AH59)),INDEX('RAW DATA'!$R:$R,'Row Index'!AH59)))</f>
        <v>67.691135363598</v>
      </c>
      <c r="AI101" s="29" t="n">
        <f aca="false">IF('Row Index'!AI59="","✗",IF(INDEX('RAW DATA'!$R:$R,'Row Index'!AI59)="",IF(INDEX('RAW DATA'!$AE:$AE,'Row Index'!AI59)="",INDEX('RAW DATA'!$L:$L,'Row Index'!AI59),INDEX('RAW DATA'!$AE:$AE,'Row Index'!AI59)),INDEX('RAW DATA'!$R:$R,'Row Index'!AI59)))</f>
        <v>71.3542922987992</v>
      </c>
      <c r="AJ101" s="17" t="n">
        <f aca="false">IF('Row Index'!AJ59="","✗",IF(INDEX('RAW DATA'!$R:$R,'Row Index'!AJ59)="",IF(INDEX('RAW DATA'!$AE:$AE,'Row Index'!AJ59)="",INDEX('RAW DATA'!$L:$L,'Row Index'!AJ59),INDEX('RAW DATA'!$AE:$AE,'Row Index'!AJ59)),INDEX('RAW DATA'!$R:$R,'Row Index'!AJ59)))</f>
        <v>70.5633805251157</v>
      </c>
      <c r="AK101" s="17" t="n">
        <f aca="false">IF('Row Index'!AK59="","✗",IF(INDEX('RAW DATA'!$R:$R,'Row Index'!AK59)="",IF(INDEX('RAW DATA'!$AE:$AE,'Row Index'!AK59)="",INDEX('RAW DATA'!$L:$L,'Row Index'!AK59),INDEX('RAW DATA'!$AE:$AE,'Row Index'!AK59)),INDEX('RAW DATA'!$R:$R,'Row Index'!AK59)))</f>
        <v>70.4706247296966</v>
      </c>
      <c r="AL101" s="76" t="str">
        <f aca="false">IF('Row Index'!AL59="","–",IF(INDEX('RAW DATA'!$R:$R,'Row Index'!AL59)="",IF(INDEX('RAW DATA'!$AE:$AE,'Row Index'!AL59)="",INDEX('RAW DATA'!$L:$L,'Row Index'!AL59),INDEX('RAW DATA'!$AE:$AE,'Row Index'!AL59)),INDEX('RAW DATA'!$R:$R,'Row Index'!AL59)))</f>
        <v>–</v>
      </c>
      <c r="AM101" s="76" t="str">
        <f aca="false">IF('Row Index'!AM59="","–",IF(INDEX('RAW DATA'!$R:$R,'Row Index'!AM59)="",IF(INDEX('RAW DATA'!$AE:$AE,'Row Index'!AM59)="",INDEX('RAW DATA'!$L:$L,'Row Index'!AM59),INDEX('RAW DATA'!$AE:$AE,'Row Index'!AM59)),INDEX('RAW DATA'!$R:$R,'Row Index'!AM59)))</f>
        <v>–</v>
      </c>
      <c r="AN101" s="76" t="str">
        <f aca="false">IF('Row Index'!AN59="","–",IF(INDEX('RAW DATA'!$R:$R,'Row Index'!AN59)="",IF(INDEX('RAW DATA'!$AE:$AE,'Row Index'!AN59)="",INDEX('RAW DATA'!$L:$L,'Row Index'!AN59),INDEX('RAW DATA'!$AE:$AE,'Row Index'!AN59)),INDEX('RAW DATA'!$R:$R,'Row Index'!AN59)))</f>
        <v>–</v>
      </c>
      <c r="AO101" s="76" t="str">
        <f aca="false">IF('Row Index'!AO59="","–",IF(INDEX('RAW DATA'!$R:$R,'Row Index'!AO59)="",IF(INDEX('RAW DATA'!$AE:$AE,'Row Index'!AO59)="",INDEX('RAW DATA'!$L:$L,'Row Index'!AO59),INDEX('RAW DATA'!$AE:$AE,'Row Index'!AO59)),INDEX('RAW DATA'!$R:$R,'Row Index'!AO59)))</f>
        <v>–</v>
      </c>
      <c r="AP101" s="76" t="str">
        <f aca="false">IF('Row Index'!AP59="","–",IF(INDEX('RAW DATA'!$R:$R,'Row Index'!AP59)="",IF(INDEX('RAW DATA'!$AE:$AE,'Row Index'!AP59)="",INDEX('RAW DATA'!$L:$L,'Row Index'!AP59),INDEX('RAW DATA'!$AE:$AE,'Row Index'!AP59)),INDEX('RAW DATA'!$R:$R,'Row Index'!AP59)))</f>
        <v>–</v>
      </c>
      <c r="AQ101" s="76" t="str">
        <f aca="false">IF('Row Index'!AQ59="","–",IF(INDEX('RAW DATA'!$R:$R,'Row Index'!AQ59)="",IF(INDEX('RAW DATA'!$AE:$AE,'Row Index'!AQ59)="",INDEX('RAW DATA'!$L:$L,'Row Index'!AQ59),INDEX('RAW DATA'!$AE:$AE,'Row Index'!AQ59)),INDEX('RAW DATA'!$R:$R,'Row Index'!AQ59)))</f>
        <v>–</v>
      </c>
    </row>
    <row r="102" customFormat="false" ht="15" hidden="false" customHeight="false" outlineLevel="0" collapsed="false">
      <c r="A102" s="15" t="s">
        <v>339</v>
      </c>
      <c r="B102" s="16" t="s">
        <v>5658</v>
      </c>
      <c r="C102" s="17" t="n">
        <f aca="false">IF('Row Index'!C60="","✗",IF(INDEX('RAW DATA'!$R:$R,'Row Index'!C60)="",IF(INDEX('RAW DATA'!$AE:$AE,'Row Index'!C60)="",INDEX('RAW DATA'!$L:$L,'Row Index'!C60),INDEX('RAW DATA'!$AE:$AE,'Row Index'!C60)),INDEX('RAW DATA'!$R:$R,'Row Index'!C60)))</f>
        <v>42.720840758044</v>
      </c>
      <c r="D102" s="17" t="n">
        <f aca="false">IF('Row Index'!D60="","✗",IF(INDEX('RAW DATA'!$R:$R,'Row Index'!D60)="",IF(INDEX('RAW DATA'!$AE:$AE,'Row Index'!D60)="",INDEX('RAW DATA'!$L:$L,'Row Index'!D60),INDEX('RAW DATA'!$AE:$AE,'Row Index'!D60)),INDEX('RAW DATA'!$R:$R,'Row Index'!D60)))</f>
        <v>39.591880406044</v>
      </c>
      <c r="E102" s="17" t="n">
        <f aca="false">IF('Row Index'!E60="","✗",IF(INDEX('RAW DATA'!$R:$R,'Row Index'!E60)="",IF(INDEX('RAW DATA'!$AE:$AE,'Row Index'!E60)="",INDEX('RAW DATA'!$L:$L,'Row Index'!E60),INDEX('RAW DATA'!$AE:$AE,'Row Index'!E60)),INDEX('RAW DATA'!$R:$R,'Row Index'!E60)))</f>
        <v>42.3864499662049</v>
      </c>
      <c r="F102" s="17" t="n">
        <f aca="false">IF('Row Index'!F60="","✗",IF(INDEX('RAW DATA'!$R:$R,'Row Index'!F60)="",IF(INDEX('RAW DATA'!$AE:$AE,'Row Index'!F60)="",INDEX('RAW DATA'!$L:$L,'Row Index'!F60),INDEX('RAW DATA'!$AE:$AE,'Row Index'!F60)),INDEX('RAW DATA'!$R:$R,'Row Index'!F60)))</f>
        <v>46.1240936839779</v>
      </c>
      <c r="G102" s="17" t="n">
        <f aca="false">IF('Row Index'!G60="","✗",IF(INDEX('RAW DATA'!$R:$R,'Row Index'!G60)="",IF(INDEX('RAW DATA'!$AE:$AE,'Row Index'!G60)="",INDEX('RAW DATA'!$L:$L,'Row Index'!G60),INDEX('RAW DATA'!$AE:$AE,'Row Index'!G60)),INDEX('RAW DATA'!$R:$R,'Row Index'!G60)))</f>
        <v>47.8288403130396</v>
      </c>
      <c r="H102" s="17" t="n">
        <f aca="false">IF('Row Index'!H60="","✗",IF(INDEX('RAW DATA'!$R:$R,'Row Index'!H60)="",IF(INDEX('RAW DATA'!$AE:$AE,'Row Index'!H60)="",INDEX('RAW DATA'!$L:$L,'Row Index'!H60),INDEX('RAW DATA'!$AE:$AE,'Row Index'!H60)),INDEX('RAW DATA'!$R:$R,'Row Index'!H60)))</f>
        <v>36.2253249335851</v>
      </c>
      <c r="I102" s="26" t="str">
        <f aca="false">IF('Row Index'!I60="","✗",IF(INDEX('RAW DATA'!$R:$R,'Row Index'!I60)="",IF(INDEX('RAW DATA'!$AE:$AE,'Row Index'!I60)="",INDEX('RAW DATA'!$L:$L,'Row Index'!I60),INDEX('RAW DATA'!$AE:$AE,'Row Index'!I60)),INDEX('RAW DATA'!$R:$R,'Row Index'!I60)))</f>
        <v>✗</v>
      </c>
      <c r="J102" s="17" t="n">
        <f aca="false">IF('Row Index'!J60="","✗",IF(INDEX('RAW DATA'!$R:$R,'Row Index'!J60)="",IF(INDEX('RAW DATA'!$AE:$AE,'Row Index'!J60)="",INDEX('RAW DATA'!$L:$L,'Row Index'!J60),INDEX('RAW DATA'!$AE:$AE,'Row Index'!J60)),INDEX('RAW DATA'!$R:$R,'Row Index'!J60)))</f>
        <v>52.194510505313</v>
      </c>
      <c r="K102" s="17" t="n">
        <f aca="false">IF('Row Index'!K60="","✗",IF(INDEX('RAW DATA'!$R:$R,'Row Index'!K60)="",IF(INDEX('RAW DATA'!$AE:$AE,'Row Index'!K60)="",INDEX('RAW DATA'!$L:$L,'Row Index'!K60),INDEX('RAW DATA'!$AE:$AE,'Row Index'!K60)),INDEX('RAW DATA'!$R:$R,'Row Index'!K60)))</f>
        <v>51.4766401184687</v>
      </c>
      <c r="L102" s="17" t="n">
        <f aca="false">IF('Row Index'!L60="","✗",IF(INDEX('RAW DATA'!$R:$R,'Row Index'!L60)="",IF(INDEX('RAW DATA'!$AE:$AE,'Row Index'!L60)="",INDEX('RAW DATA'!$L:$L,'Row Index'!L60),INDEX('RAW DATA'!$AE:$AE,'Row Index'!L60)),INDEX('RAW DATA'!$R:$R,'Row Index'!L60)))</f>
        <v>38.8676923367243</v>
      </c>
      <c r="M102" s="29" t="n">
        <f aca="false">IF('Row Index'!M60="","✗",IF(INDEX('RAW DATA'!$R:$R,'Row Index'!M60)="",IF(INDEX('RAW DATA'!$AE:$AE,'Row Index'!M60)="",INDEX('RAW DATA'!$L:$L,'Row Index'!M60),INDEX('RAW DATA'!$AE:$AE,'Row Index'!M60)),INDEX('RAW DATA'!$R:$R,'Row Index'!M60)))</f>
        <v>54.8035521880351</v>
      </c>
      <c r="N102" s="17" t="n">
        <f aca="false">IF('Row Index'!N60="","✗",IF(INDEX('RAW DATA'!$R:$R,'Row Index'!N60)="",IF(INDEX('RAW DATA'!$AE:$AE,'Row Index'!N60)="",INDEX('RAW DATA'!$L:$L,'Row Index'!N60),INDEX('RAW DATA'!$AE:$AE,'Row Index'!N60)),INDEX('RAW DATA'!$R:$R,'Row Index'!N60)))</f>
        <v>48.1797150220626</v>
      </c>
      <c r="O102" s="17" t="n">
        <f aca="false">IF('Row Index'!O60="","✗",IF(INDEX('RAW DATA'!$R:$R,'Row Index'!O60)="",IF(INDEX('RAW DATA'!$AE:$AE,'Row Index'!O60)="",INDEX('RAW DATA'!$L:$L,'Row Index'!O60),INDEX('RAW DATA'!$AE:$AE,'Row Index'!O60)),INDEX('RAW DATA'!$R:$R,'Row Index'!O60)))</f>
        <v>52.0135265878148</v>
      </c>
      <c r="P102" s="17" t="n">
        <f aca="false">IF('Row Index'!P60="","✗",IF(INDEX('RAW DATA'!$R:$R,'Row Index'!P60)="",IF(INDEX('RAW DATA'!$AE:$AE,'Row Index'!P60)="",INDEX('RAW DATA'!$L:$L,'Row Index'!P60),INDEX('RAW DATA'!$AE:$AE,'Row Index'!P60)),INDEX('RAW DATA'!$R:$R,'Row Index'!P60)))</f>
        <v>52.3082966856447</v>
      </c>
      <c r="Q102" s="17" t="n">
        <f aca="false">IF('Row Index'!Q60="","✗",IF(INDEX('RAW DATA'!$R:$R,'Row Index'!Q60)="",IF(INDEX('RAW DATA'!$AE:$AE,'Row Index'!Q60)="",INDEX('RAW DATA'!$L:$L,'Row Index'!Q60),INDEX('RAW DATA'!$AE:$AE,'Row Index'!Q60)),INDEX('RAW DATA'!$R:$R,'Row Index'!Q60)))</f>
        <v>53.7050218423736</v>
      </c>
      <c r="R102" s="18" t="n">
        <f aca="false">IF('Row Index'!R60="","✗",IF(INDEX('RAW DATA'!$R:$R,'Row Index'!R60)="",IF(INDEX('RAW DATA'!$AE:$AE,'Row Index'!R60)="",INDEX('RAW DATA'!$L:$L,'Row Index'!R60),INDEX('RAW DATA'!$AE:$AE,'Row Index'!R60)),INDEX('RAW DATA'!$R:$R,'Row Index'!R60)))</f>
        <v>52.984899081754</v>
      </c>
      <c r="S102" s="17" t="n">
        <f aca="false">IF('Row Index'!S60="","✗",IF(INDEX('RAW DATA'!$R:$R,'Row Index'!S60)="",IF(INDEX('RAW DATA'!$AE:$AE,'Row Index'!S60)="",INDEX('RAW DATA'!$L:$L,'Row Index'!S60),INDEX('RAW DATA'!$AE:$AE,'Row Index'!S60)),INDEX('RAW DATA'!$R:$R,'Row Index'!S60)))</f>
        <v>54.7220700448507</v>
      </c>
      <c r="T102" s="17" t="n">
        <f aca="false">IF('Row Index'!T60="","✗",IF(INDEX('RAW DATA'!$R:$R,'Row Index'!T60)="",IF(INDEX('RAW DATA'!$AE:$AE,'Row Index'!T60)="",INDEX('RAW DATA'!$L:$L,'Row Index'!T60),INDEX('RAW DATA'!$AE:$AE,'Row Index'!T60)),INDEX('RAW DATA'!$R:$R,'Row Index'!T60)))</f>
        <v>54.6927424922134</v>
      </c>
      <c r="U102" s="17" t="n">
        <f aca="false">IF('Row Index'!U60="","✗",IF(INDEX('RAW DATA'!$R:$R,'Row Index'!U60)="",IF(INDEX('RAW DATA'!$AE:$AE,'Row Index'!U60)="",INDEX('RAW DATA'!$L:$L,'Row Index'!U60),INDEX('RAW DATA'!$AE:$AE,'Row Index'!U60)),INDEX('RAW DATA'!$R:$R,'Row Index'!U60)))</f>
        <v>53.5400306425754</v>
      </c>
      <c r="V102" s="17" t="n">
        <f aca="false">IF('Row Index'!V60="","✗",IF(INDEX('RAW DATA'!$R:$R,'Row Index'!V60)="",IF(INDEX('RAW DATA'!$AE:$AE,'Row Index'!V60)="",INDEX('RAW DATA'!$L:$L,'Row Index'!V60),INDEX('RAW DATA'!$AE:$AE,'Row Index'!V60)),INDEX('RAW DATA'!$R:$R,'Row Index'!V60)))</f>
        <v>55.7693399708959</v>
      </c>
      <c r="W102" s="17" t="n">
        <f aca="false">IF('Row Index'!W60="","✗",IF(INDEX('RAW DATA'!$R:$R,'Row Index'!W60)="",IF(INDEX('RAW DATA'!$AE:$AE,'Row Index'!W60)="",INDEX('RAW DATA'!$L:$L,'Row Index'!W60),INDEX('RAW DATA'!$AE:$AE,'Row Index'!W60)),INDEX('RAW DATA'!$R:$R,'Row Index'!W60)))</f>
        <v>58.3494053656014</v>
      </c>
      <c r="X102" s="17" t="n">
        <f aca="false">IF('Row Index'!X60="","✗",IF(INDEX('RAW DATA'!$R:$R,'Row Index'!X60)="",IF(INDEX('RAW DATA'!$AE:$AE,'Row Index'!X60)="",INDEX('RAW DATA'!$L:$L,'Row Index'!X60),INDEX('RAW DATA'!$AE:$AE,'Row Index'!X60)),INDEX('RAW DATA'!$R:$R,'Row Index'!X60)))</f>
        <v>58.1605580293243</v>
      </c>
      <c r="Y102" s="17" t="n">
        <f aca="false">IF('Row Index'!Y60="","✗",IF(INDEX('RAW DATA'!$R:$R,'Row Index'!Y60)="",IF(INDEX('RAW DATA'!$AE:$AE,'Row Index'!Y60)="",INDEX('RAW DATA'!$L:$L,'Row Index'!Y60),INDEX('RAW DATA'!$AE:$AE,'Row Index'!Y60)),INDEX('RAW DATA'!$R:$R,'Row Index'!Y60)))</f>
        <v>55.1352087856379</v>
      </c>
      <c r="Z102" s="18" t="n">
        <f aca="false">IF('Row Index'!Z60="","✗",IF(INDEX('RAW DATA'!$R:$R,'Row Index'!Z60)="",IF(INDEX('RAW DATA'!$AE:$AE,'Row Index'!Z60)="",INDEX('RAW DATA'!$L:$L,'Row Index'!Z60),INDEX('RAW DATA'!$AE:$AE,'Row Index'!Z60)),INDEX('RAW DATA'!$R:$R,'Row Index'!Z60)))</f>
        <v>57.8085231388587</v>
      </c>
      <c r="AA102" s="19" t="str">
        <f aca="false">IF('Row Index'!AA60="","⏳",IF(INDEX('RAW DATA'!$R:$R,'Row Index'!AA60)="",IF(INDEX('RAW DATA'!$AE:$AE,'Row Index'!AA60)="",INDEX('RAW DATA'!$L:$L,'Row Index'!AA60),INDEX('RAW DATA'!$AE:$AE,'Row Index'!AA60)),INDEX('RAW DATA'!$R:$R,'Row Index'!AA60)))</f>
        <v>⏳</v>
      </c>
      <c r="AB102" s="17" t="n">
        <f aca="false">IF('Row Index'!AB60="","✗",IF(INDEX('RAW DATA'!$R:$R,'Row Index'!AB60)="",IF(INDEX('RAW DATA'!$AE:$AE,'Row Index'!AB60)="",INDEX('RAW DATA'!$L:$L,'Row Index'!AB60),INDEX('RAW DATA'!$AE:$AE,'Row Index'!AB60)),INDEX('RAW DATA'!$R:$R,'Row Index'!AB60)))</f>
        <v>61.3746542776088</v>
      </c>
      <c r="AC102" s="17" t="n">
        <f aca="false">IF('Row Index'!AC60="","✗",IF(INDEX('RAW DATA'!$R:$R,'Row Index'!AC60)="",IF(INDEX('RAW DATA'!$AE:$AE,'Row Index'!AC60)="",INDEX('RAW DATA'!$L:$L,'Row Index'!AC60),INDEX('RAW DATA'!$AE:$AE,'Row Index'!AC60)),INDEX('RAW DATA'!$R:$R,'Row Index'!AC60)))</f>
        <v>63.5011697912359</v>
      </c>
      <c r="AD102" s="17" t="n">
        <f aca="false">IF('Row Index'!AD60="","✗",IF(INDEX('RAW DATA'!$R:$R,'Row Index'!AD60)="",IF(INDEX('RAW DATA'!$AE:$AE,'Row Index'!AD60)="",INDEX('RAW DATA'!$L:$L,'Row Index'!AD60),INDEX('RAW DATA'!$AE:$AE,'Row Index'!AD60)),INDEX('RAW DATA'!$R:$R,'Row Index'!AD60)))</f>
        <v>60.8995556897587</v>
      </c>
      <c r="AE102" s="17" t="n">
        <f aca="false">IF('Row Index'!AE60="","✗",IF(INDEX('RAW DATA'!$R:$R,'Row Index'!AE60)="",IF(INDEX('RAW DATA'!$AE:$AE,'Row Index'!AE60)="",INDEX('RAW DATA'!$L:$L,'Row Index'!AE60),INDEX('RAW DATA'!$AE:$AE,'Row Index'!AE60)),INDEX('RAW DATA'!$R:$R,'Row Index'!AE60)))</f>
        <v>62.467244481139</v>
      </c>
      <c r="AF102" s="17" t="n">
        <f aca="false">IF('Row Index'!AF60="","✗",IF(INDEX('RAW DATA'!$R:$R,'Row Index'!AF60)="",IF(INDEX('RAW DATA'!$AE:$AE,'Row Index'!AF60)="",INDEX('RAW DATA'!$L:$L,'Row Index'!AF60),INDEX('RAW DATA'!$AE:$AE,'Row Index'!AF60)),INDEX('RAW DATA'!$R:$R,'Row Index'!AF60)))</f>
        <v>65.3926894901935</v>
      </c>
      <c r="AG102" s="17" t="n">
        <f aca="false">IF('Row Index'!AG60="","✗",IF(INDEX('RAW DATA'!$R:$R,'Row Index'!AG60)="",IF(INDEX('RAW DATA'!$AE:$AE,'Row Index'!AG60)="",INDEX('RAW DATA'!$L:$L,'Row Index'!AG60),INDEX('RAW DATA'!$AE:$AE,'Row Index'!AG60)),INDEX('RAW DATA'!$R:$R,'Row Index'!AG60)))</f>
        <v>67.4143857424752</v>
      </c>
      <c r="AH102" s="17" t="n">
        <f aca="false">IF('Row Index'!AH60="","✗",IF(INDEX('RAW DATA'!$R:$R,'Row Index'!AH60)="",IF(INDEX('RAW DATA'!$AE:$AE,'Row Index'!AH60)="",INDEX('RAW DATA'!$L:$L,'Row Index'!AH60),INDEX('RAW DATA'!$AE:$AE,'Row Index'!AH60)),INDEX('RAW DATA'!$R:$R,'Row Index'!AH60)))</f>
        <v>65.3585749854176</v>
      </c>
      <c r="AI102" s="17" t="n">
        <f aca="false">IF('Row Index'!AI60="","✗",IF(INDEX('RAW DATA'!$R:$R,'Row Index'!AI60)="",IF(INDEX('RAW DATA'!$AE:$AE,'Row Index'!AI60)="",INDEX('RAW DATA'!$L:$L,'Row Index'!AI60),INDEX('RAW DATA'!$AE:$AE,'Row Index'!AI60)),INDEX('RAW DATA'!$R:$R,'Row Index'!AI60)))</f>
        <v>68.9838639699551</v>
      </c>
      <c r="AJ102" s="17" t="n">
        <f aca="false">IF('Row Index'!AJ60="","✗",IF(INDEX('RAW DATA'!$R:$R,'Row Index'!AJ60)="",IF(INDEX('RAW DATA'!$AE:$AE,'Row Index'!AJ60)="",INDEX('RAW DATA'!$L:$L,'Row Index'!AJ60),INDEX('RAW DATA'!$AE:$AE,'Row Index'!AJ60)),INDEX('RAW DATA'!$R:$R,'Row Index'!AJ60)))</f>
        <v>68.2505982337277</v>
      </c>
      <c r="AK102" s="17" t="n">
        <f aca="false">IF('Row Index'!AK60="","✗",IF(INDEX('RAW DATA'!$R:$R,'Row Index'!AK60)="",IF(INDEX('RAW DATA'!$AE:$AE,'Row Index'!AK60)="",INDEX('RAW DATA'!$L:$L,'Row Index'!AK60),INDEX('RAW DATA'!$AE:$AE,'Row Index'!AK60)),INDEX('RAW DATA'!$R:$R,'Row Index'!AK60)))</f>
        <v>67.8873511503262</v>
      </c>
      <c r="AL102" s="76" t="str">
        <f aca="false">IF('Row Index'!AL60="","–",IF(INDEX('RAW DATA'!$R:$R,'Row Index'!AL60)="",IF(INDEX('RAW DATA'!$AE:$AE,'Row Index'!AL60)="",INDEX('RAW DATA'!$L:$L,'Row Index'!AL60),INDEX('RAW DATA'!$AE:$AE,'Row Index'!AL60)),INDEX('RAW DATA'!$R:$R,'Row Index'!AL60)))</f>
        <v>–</v>
      </c>
      <c r="AM102" s="76" t="str">
        <f aca="false">IF('Row Index'!AM60="","–",IF(INDEX('RAW DATA'!$R:$R,'Row Index'!AM60)="",IF(INDEX('RAW DATA'!$AE:$AE,'Row Index'!AM60)="",INDEX('RAW DATA'!$L:$L,'Row Index'!AM60),INDEX('RAW DATA'!$AE:$AE,'Row Index'!AM60)),INDEX('RAW DATA'!$R:$R,'Row Index'!AM60)))</f>
        <v>–</v>
      </c>
      <c r="AN102" s="76" t="str">
        <f aca="false">IF('Row Index'!AN60="","–",IF(INDEX('RAW DATA'!$R:$R,'Row Index'!AN60)="",IF(INDEX('RAW DATA'!$AE:$AE,'Row Index'!AN60)="",INDEX('RAW DATA'!$L:$L,'Row Index'!AN60),INDEX('RAW DATA'!$AE:$AE,'Row Index'!AN60)),INDEX('RAW DATA'!$R:$R,'Row Index'!AN60)))</f>
        <v>–</v>
      </c>
      <c r="AO102" s="76" t="str">
        <f aca="false">IF('Row Index'!AO60="","–",IF(INDEX('RAW DATA'!$R:$R,'Row Index'!AO60)="",IF(INDEX('RAW DATA'!$AE:$AE,'Row Index'!AO60)="",INDEX('RAW DATA'!$L:$L,'Row Index'!AO60),INDEX('RAW DATA'!$AE:$AE,'Row Index'!AO60)),INDEX('RAW DATA'!$R:$R,'Row Index'!AO60)))</f>
        <v>–</v>
      </c>
      <c r="AP102" s="76" t="str">
        <f aca="false">IF('Row Index'!AP60="","–",IF(INDEX('RAW DATA'!$R:$R,'Row Index'!AP60)="",IF(INDEX('RAW DATA'!$AE:$AE,'Row Index'!AP60)="",INDEX('RAW DATA'!$L:$L,'Row Index'!AP60),INDEX('RAW DATA'!$AE:$AE,'Row Index'!AP60)),INDEX('RAW DATA'!$R:$R,'Row Index'!AP60)))</f>
        <v>–</v>
      </c>
      <c r="AQ102" s="76" t="str">
        <f aca="false">IF('Row Index'!AQ60="","–",IF(INDEX('RAW DATA'!$R:$R,'Row Index'!AQ60)="",IF(INDEX('RAW DATA'!$AE:$AE,'Row Index'!AQ60)="",INDEX('RAW DATA'!$L:$L,'Row Index'!AQ60),INDEX('RAW DATA'!$AE:$AE,'Row Index'!AQ60)),INDEX('RAW DATA'!$R:$R,'Row Index'!AQ60)))</f>
        <v>–</v>
      </c>
    </row>
    <row r="103" customFormat="false" ht="15" hidden="false" customHeight="false" outlineLevel="0" collapsed="false">
      <c r="A103" s="15" t="s">
        <v>342</v>
      </c>
      <c r="B103" s="16" t="s">
        <v>5658</v>
      </c>
      <c r="C103" s="17" t="n">
        <f aca="false">IF('Row Index'!C61="","✗",IF(INDEX('RAW DATA'!$R:$R,'Row Index'!C61)="",IF(INDEX('RAW DATA'!$AE:$AE,'Row Index'!C61)="",INDEX('RAW DATA'!$L:$L,'Row Index'!C61),INDEX('RAW DATA'!$AE:$AE,'Row Index'!C61)),INDEX('RAW DATA'!$R:$R,'Row Index'!C61)))</f>
        <v>43.247538231856</v>
      </c>
      <c r="D103" s="17" t="n">
        <f aca="false">IF('Row Index'!D61="","✗",IF(INDEX('RAW DATA'!$R:$R,'Row Index'!D61)="",IF(INDEX('RAW DATA'!$AE:$AE,'Row Index'!D61)="",INDEX('RAW DATA'!$L:$L,'Row Index'!D61),INDEX('RAW DATA'!$AE:$AE,'Row Index'!D61)),INDEX('RAW DATA'!$R:$R,'Row Index'!D61)))</f>
        <v>40.4821498689597</v>
      </c>
      <c r="E103" s="17" t="n">
        <f aca="false">IF('Row Index'!E61="","✗",IF(INDEX('RAW DATA'!$R:$R,'Row Index'!E61)="",IF(INDEX('RAW DATA'!$AE:$AE,'Row Index'!E61)="",INDEX('RAW DATA'!$L:$L,'Row Index'!E61),INDEX('RAW DATA'!$AE:$AE,'Row Index'!E61)),INDEX('RAW DATA'!$R:$R,'Row Index'!E61)))</f>
        <v>43.0411717614635</v>
      </c>
      <c r="F103" s="17" t="n">
        <f aca="false">IF('Row Index'!F61="","✗",IF(INDEX('RAW DATA'!$R:$R,'Row Index'!F61)="",IF(INDEX('RAW DATA'!$AE:$AE,'Row Index'!F61)="",INDEX('RAW DATA'!$L:$L,'Row Index'!F61),INDEX('RAW DATA'!$AE:$AE,'Row Index'!F61)),INDEX('RAW DATA'!$R:$R,'Row Index'!F61)))</f>
        <v>44.5937841721714</v>
      </c>
      <c r="G103" s="17" t="n">
        <f aca="false">IF('Row Index'!G61="","✗",IF(INDEX('RAW DATA'!$R:$R,'Row Index'!G61)="",IF(INDEX('RAW DATA'!$AE:$AE,'Row Index'!G61)="",INDEX('RAW DATA'!$L:$L,'Row Index'!G61),INDEX('RAW DATA'!$AE:$AE,'Row Index'!G61)),INDEX('RAW DATA'!$R:$R,'Row Index'!G61)))</f>
        <v>45.8662834600182</v>
      </c>
      <c r="H103" s="17" t="n">
        <f aca="false">IF('Row Index'!H61="","✗",IF(INDEX('RAW DATA'!$R:$R,'Row Index'!H61)="",IF(INDEX('RAW DATA'!$AE:$AE,'Row Index'!H61)="",INDEX('RAW DATA'!$L:$L,'Row Index'!H61),INDEX('RAW DATA'!$AE:$AE,'Row Index'!H61)),INDEX('RAW DATA'!$R:$R,'Row Index'!H61)))</f>
        <v>37.3021788261862</v>
      </c>
      <c r="I103" s="26" t="str">
        <f aca="false">IF('Row Index'!I61="","✗",IF(INDEX('RAW DATA'!$R:$R,'Row Index'!I61)="",IF(INDEX('RAW DATA'!$AE:$AE,'Row Index'!I61)="",INDEX('RAW DATA'!$L:$L,'Row Index'!I61),INDEX('RAW DATA'!$AE:$AE,'Row Index'!I61)),INDEX('RAW DATA'!$R:$R,'Row Index'!I61)))</f>
        <v>✗</v>
      </c>
      <c r="J103" s="17" t="n">
        <f aca="false">IF('Row Index'!J61="","✗",IF(INDEX('RAW DATA'!$R:$R,'Row Index'!J61)="",IF(INDEX('RAW DATA'!$AE:$AE,'Row Index'!J61)="",INDEX('RAW DATA'!$L:$L,'Row Index'!J61),INDEX('RAW DATA'!$AE:$AE,'Row Index'!J61)),INDEX('RAW DATA'!$R:$R,'Row Index'!J61)))</f>
        <v>45.1305434157729</v>
      </c>
      <c r="K103" s="17" t="n">
        <f aca="false">IF('Row Index'!K61="","✗",IF(INDEX('RAW DATA'!$R:$R,'Row Index'!K61)="",IF(INDEX('RAW DATA'!$AE:$AE,'Row Index'!K61)="",INDEX('RAW DATA'!$L:$L,'Row Index'!K61),INDEX('RAW DATA'!$AE:$AE,'Row Index'!K61)),INDEX('RAW DATA'!$R:$R,'Row Index'!K61)))</f>
        <v>44.5331743751887</v>
      </c>
      <c r="L103" s="17" t="n">
        <f aca="false">IF('Row Index'!L61="","✗",IF(INDEX('RAW DATA'!$R:$R,'Row Index'!L61)="",IF(INDEX('RAW DATA'!$AE:$AE,'Row Index'!L61)="",INDEX('RAW DATA'!$L:$L,'Row Index'!L61),INDEX('RAW DATA'!$AE:$AE,'Row Index'!L61)),INDEX('RAW DATA'!$R:$R,'Row Index'!L61)))</f>
        <v>39.7544914254978</v>
      </c>
      <c r="M103" s="17" t="n">
        <f aca="false">IF('Row Index'!M61="","✗",IF(INDEX('RAW DATA'!$R:$R,'Row Index'!M61)="",IF(INDEX('RAW DATA'!$AE:$AE,'Row Index'!M61)="",INDEX('RAW DATA'!$L:$L,'Row Index'!M61),INDEX('RAW DATA'!$AE:$AE,'Row Index'!M61)),INDEX('RAW DATA'!$R:$R,'Row Index'!M61)))</f>
        <v>47.1076199959547</v>
      </c>
      <c r="N103" s="17" t="n">
        <f aca="false">IF('Row Index'!N61="","✗",IF(INDEX('RAW DATA'!$R:$R,'Row Index'!N61)="",IF(INDEX('RAW DATA'!$AE:$AE,'Row Index'!N61)="",INDEX('RAW DATA'!$L:$L,'Row Index'!N61),INDEX('RAW DATA'!$AE:$AE,'Row Index'!N61)),INDEX('RAW DATA'!$R:$R,'Row Index'!N61)))</f>
        <v>46.9964112652202</v>
      </c>
      <c r="O103" s="17" t="n">
        <f aca="false">IF('Row Index'!O61="","✗",IF(INDEX('RAW DATA'!$R:$R,'Row Index'!O61)="",IF(INDEX('RAW DATA'!$AE:$AE,'Row Index'!O61)="",INDEX('RAW DATA'!$L:$L,'Row Index'!O61),INDEX('RAW DATA'!$AE:$AE,'Row Index'!O61)),INDEX('RAW DATA'!$R:$R,'Row Index'!O61)))</f>
        <v>46.7746957626218</v>
      </c>
      <c r="P103" s="17" t="n">
        <f aca="false">IF('Row Index'!P61="","✗",IF(INDEX('RAW DATA'!$R:$R,'Row Index'!P61)="",IF(INDEX('RAW DATA'!$AE:$AE,'Row Index'!P61)="",INDEX('RAW DATA'!$L:$L,'Row Index'!P61),INDEX('RAW DATA'!$AE:$AE,'Row Index'!P61)),INDEX('RAW DATA'!$R:$R,'Row Index'!P61)))</f>
        <v>49.4851314056205</v>
      </c>
      <c r="Q103" s="17" t="n">
        <f aca="false">IF('Row Index'!Q61="","✗",IF(INDEX('RAW DATA'!$R:$R,'Row Index'!Q61)="",IF(INDEX('RAW DATA'!$AE:$AE,'Row Index'!Q61)="",INDEX('RAW DATA'!$L:$L,'Row Index'!Q61),INDEX('RAW DATA'!$AE:$AE,'Row Index'!Q61)),INDEX('RAW DATA'!$R:$R,'Row Index'!Q61)))</f>
        <v>51.8894715430058</v>
      </c>
      <c r="R103" s="18" t="n">
        <f aca="false">IF('Row Index'!R61="","✗",IF(INDEX('RAW DATA'!$R:$R,'Row Index'!R61)="",IF(INDEX('RAW DATA'!$AE:$AE,'Row Index'!R61)="",INDEX('RAW DATA'!$L:$L,'Row Index'!R61),INDEX('RAW DATA'!$AE:$AE,'Row Index'!R61)),INDEX('RAW DATA'!$R:$R,'Row Index'!R61)))</f>
        <v>49.5571076838264</v>
      </c>
      <c r="S103" s="17" t="n">
        <f aca="false">IF('Row Index'!S61="","✗",IF(INDEX('RAW DATA'!$R:$R,'Row Index'!S61)="",IF(INDEX('RAW DATA'!$AE:$AE,'Row Index'!S61)="",INDEX('RAW DATA'!$L:$L,'Row Index'!S61),INDEX('RAW DATA'!$AE:$AE,'Row Index'!S61)),INDEX('RAW DATA'!$R:$R,'Row Index'!S61)))</f>
        <v>52.3171498487662</v>
      </c>
      <c r="T103" s="17" t="n">
        <f aca="false">IF('Row Index'!T61="","✗",IF(INDEX('RAW DATA'!$R:$R,'Row Index'!T61)="",IF(INDEX('RAW DATA'!$AE:$AE,'Row Index'!T61)="",INDEX('RAW DATA'!$L:$L,'Row Index'!T61),INDEX('RAW DATA'!$AE:$AE,'Row Index'!T61)),INDEX('RAW DATA'!$R:$R,'Row Index'!T61)))</f>
        <v>51.7825837886816</v>
      </c>
      <c r="U103" s="17" t="n">
        <f aca="false">IF('Row Index'!U61="","✗",IF(INDEX('RAW DATA'!$R:$R,'Row Index'!U61)="",IF(INDEX('RAW DATA'!$AE:$AE,'Row Index'!U61)="",INDEX('RAW DATA'!$L:$L,'Row Index'!U61),INDEX('RAW DATA'!$AE:$AE,'Row Index'!U61)),INDEX('RAW DATA'!$R:$R,'Row Index'!U61)))</f>
        <v>52.407465805555</v>
      </c>
      <c r="V103" s="17" t="n">
        <f aca="false">IF('Row Index'!V61="","✗",IF(INDEX('RAW DATA'!$R:$R,'Row Index'!V61)="",IF(INDEX('RAW DATA'!$AE:$AE,'Row Index'!V61)="",INDEX('RAW DATA'!$L:$L,'Row Index'!V61),INDEX('RAW DATA'!$AE:$AE,'Row Index'!V61)),INDEX('RAW DATA'!$R:$R,'Row Index'!V61)))</f>
        <v>53.6337783615155</v>
      </c>
      <c r="W103" s="17" t="n">
        <f aca="false">IF('Row Index'!W61="","✗",IF(INDEX('RAW DATA'!$R:$R,'Row Index'!W61)="",IF(INDEX('RAW DATA'!$AE:$AE,'Row Index'!W61)="",INDEX('RAW DATA'!$L:$L,'Row Index'!W61),INDEX('RAW DATA'!$AE:$AE,'Row Index'!W61)),INDEX('RAW DATA'!$R:$R,'Row Index'!W61)))</f>
        <v>54.9416153282752</v>
      </c>
      <c r="X103" s="17" t="n">
        <f aca="false">IF('Row Index'!X61="","✗",IF(INDEX('RAW DATA'!$R:$R,'Row Index'!X61)="",IF(INDEX('RAW DATA'!$AE:$AE,'Row Index'!X61)="",INDEX('RAW DATA'!$L:$L,'Row Index'!X61),INDEX('RAW DATA'!$AE:$AE,'Row Index'!X61)),INDEX('RAW DATA'!$R:$R,'Row Index'!X61)))</f>
        <v>55.0322494791878</v>
      </c>
      <c r="Y103" s="17" t="n">
        <f aca="false">IF('Row Index'!Y61="","✗",IF(INDEX('RAW DATA'!$R:$R,'Row Index'!Y61)="",IF(INDEX('RAW DATA'!$AE:$AE,'Row Index'!Y61)="",INDEX('RAW DATA'!$L:$L,'Row Index'!Y61),INDEX('RAW DATA'!$AE:$AE,'Row Index'!Y61)),INDEX('RAW DATA'!$R:$R,'Row Index'!Y61)))</f>
        <v>53.3217605389355</v>
      </c>
      <c r="Z103" s="18" t="n">
        <f aca="false">IF('Row Index'!Z61="","✗",IF(INDEX('RAW DATA'!$R:$R,'Row Index'!Z61)="",IF(INDEX('RAW DATA'!$AE:$AE,'Row Index'!Z61)="",INDEX('RAW DATA'!$L:$L,'Row Index'!Z61),INDEX('RAW DATA'!$AE:$AE,'Row Index'!Z61)),INDEX('RAW DATA'!$R:$R,'Row Index'!Z61)))</f>
        <v>58.2686169286283</v>
      </c>
      <c r="AA103" s="19" t="str">
        <f aca="false">IF('Row Index'!AA61="","⏳",IF(INDEX('RAW DATA'!$R:$R,'Row Index'!AA61)="",IF(INDEX('RAW DATA'!$AE:$AE,'Row Index'!AA61)="",INDEX('RAW DATA'!$L:$L,'Row Index'!AA61),INDEX('RAW DATA'!$AE:$AE,'Row Index'!AA61)),INDEX('RAW DATA'!$R:$R,'Row Index'!AA61)))</f>
        <v>⏳</v>
      </c>
      <c r="AB103" s="17" t="n">
        <f aca="false">IF('Row Index'!AB61="","✗",IF(INDEX('RAW DATA'!$R:$R,'Row Index'!AB61)="",IF(INDEX('RAW DATA'!$AE:$AE,'Row Index'!AB61)="",INDEX('RAW DATA'!$L:$L,'Row Index'!AB61),INDEX('RAW DATA'!$AE:$AE,'Row Index'!AB61)),INDEX('RAW DATA'!$R:$R,'Row Index'!AB61)))</f>
        <v>58.5073217166263</v>
      </c>
      <c r="AC103" s="17" t="n">
        <f aca="false">IF('Row Index'!AC61="","✗",IF(INDEX('RAW DATA'!$R:$R,'Row Index'!AC61)="",IF(INDEX('RAW DATA'!$AE:$AE,'Row Index'!AC61)="",INDEX('RAW DATA'!$L:$L,'Row Index'!AC61),INDEX('RAW DATA'!$AE:$AE,'Row Index'!AC61)),INDEX('RAW DATA'!$R:$R,'Row Index'!AC61)))</f>
        <v>61.705480164838</v>
      </c>
      <c r="AD103" s="17" t="n">
        <f aca="false">IF('Row Index'!AD61="","✗",IF(INDEX('RAW DATA'!$R:$R,'Row Index'!AD61)="",IF(INDEX('RAW DATA'!$AE:$AE,'Row Index'!AD61)="",INDEX('RAW DATA'!$L:$L,'Row Index'!AD61),INDEX('RAW DATA'!$AE:$AE,'Row Index'!AD61)),INDEX('RAW DATA'!$R:$R,'Row Index'!AD61)))</f>
        <v>59.5157390699063</v>
      </c>
      <c r="AE103" s="17" t="n">
        <f aca="false">IF('Row Index'!AE61="","✗",IF(INDEX('RAW DATA'!$R:$R,'Row Index'!AE61)="",IF(INDEX('RAW DATA'!$AE:$AE,'Row Index'!AE61)="",INDEX('RAW DATA'!$L:$L,'Row Index'!AE61),INDEX('RAW DATA'!$AE:$AE,'Row Index'!AE61)),INDEX('RAW DATA'!$R:$R,'Row Index'!AE61)))</f>
        <v>62.9879235200108</v>
      </c>
      <c r="AF103" s="17" t="n">
        <f aca="false">IF('Row Index'!AF61="","✗",IF(INDEX('RAW DATA'!$R:$R,'Row Index'!AF61)="",IF(INDEX('RAW DATA'!$AE:$AE,'Row Index'!AF61)="",INDEX('RAW DATA'!$L:$L,'Row Index'!AF61),INDEX('RAW DATA'!$AE:$AE,'Row Index'!AF61)),INDEX('RAW DATA'!$R:$R,'Row Index'!AF61)))</f>
        <v>64.5217191889848</v>
      </c>
      <c r="AG103" s="17" t="n">
        <f aca="false">IF('Row Index'!AG61="","✗",IF(INDEX('RAW DATA'!$R:$R,'Row Index'!AG61)="",IF(INDEX('RAW DATA'!$AE:$AE,'Row Index'!AG61)="",INDEX('RAW DATA'!$L:$L,'Row Index'!AG61),INDEX('RAW DATA'!$AE:$AE,'Row Index'!AG61)),INDEX('RAW DATA'!$R:$R,'Row Index'!AG61)))</f>
        <v>67.3377027535481</v>
      </c>
      <c r="AH103" s="17" t="n">
        <f aca="false">IF('Row Index'!AH61="","✗",IF(INDEX('RAW DATA'!$R:$R,'Row Index'!AH61)="",IF(INDEX('RAW DATA'!$AE:$AE,'Row Index'!AH61)="",INDEX('RAW DATA'!$L:$L,'Row Index'!AH61),INDEX('RAW DATA'!$AE:$AE,'Row Index'!AH61)),INDEX('RAW DATA'!$R:$R,'Row Index'!AH61)))</f>
        <v>65.040805879347</v>
      </c>
      <c r="AI103" s="17" t="n">
        <f aca="false">IF('Row Index'!AI61="","✗",IF(INDEX('RAW DATA'!$R:$R,'Row Index'!AI61)="",IF(INDEX('RAW DATA'!$AE:$AE,'Row Index'!AI61)="",INDEX('RAW DATA'!$L:$L,'Row Index'!AI61),INDEX('RAW DATA'!$AE:$AE,'Row Index'!AI61)),INDEX('RAW DATA'!$R:$R,'Row Index'!AI61)))</f>
        <v>67.8949947549354</v>
      </c>
      <c r="AJ103" s="17" t="n">
        <f aca="false">IF('Row Index'!AJ61="","✗",IF(INDEX('RAW DATA'!$R:$R,'Row Index'!AJ61)="",IF(INDEX('RAW DATA'!$AE:$AE,'Row Index'!AJ61)="",INDEX('RAW DATA'!$L:$L,'Row Index'!AJ61),INDEX('RAW DATA'!$AE:$AE,'Row Index'!AJ61)),INDEX('RAW DATA'!$R:$R,'Row Index'!AJ61)))</f>
        <v>69.2437504661105</v>
      </c>
      <c r="AK103" s="17" t="n">
        <f aca="false">IF('Row Index'!AK61="","✗",IF(INDEX('RAW DATA'!$R:$R,'Row Index'!AK61)="",IF(INDEX('RAW DATA'!$AE:$AE,'Row Index'!AK61)="",INDEX('RAW DATA'!$L:$L,'Row Index'!AK61),INDEX('RAW DATA'!$AE:$AE,'Row Index'!AK61)),INDEX('RAW DATA'!$R:$R,'Row Index'!AK61)))</f>
        <v>67.1127600773744</v>
      </c>
      <c r="AL103" s="76" t="str">
        <f aca="false">IF('Row Index'!AL61="","–",IF(INDEX('RAW DATA'!$R:$R,'Row Index'!AL61)="",IF(INDEX('RAW DATA'!$AE:$AE,'Row Index'!AL61)="",INDEX('RAW DATA'!$L:$L,'Row Index'!AL61),INDEX('RAW DATA'!$AE:$AE,'Row Index'!AL61)),INDEX('RAW DATA'!$R:$R,'Row Index'!AL61)))</f>
        <v>–</v>
      </c>
      <c r="AM103" s="76" t="str">
        <f aca="false">IF('Row Index'!AM61="","–",IF(INDEX('RAW DATA'!$R:$R,'Row Index'!AM61)="",IF(INDEX('RAW DATA'!$AE:$AE,'Row Index'!AM61)="",INDEX('RAW DATA'!$L:$L,'Row Index'!AM61),INDEX('RAW DATA'!$AE:$AE,'Row Index'!AM61)),INDEX('RAW DATA'!$R:$R,'Row Index'!AM61)))</f>
        <v>–</v>
      </c>
      <c r="AN103" s="76" t="str">
        <f aca="false">IF('Row Index'!AN61="","–",IF(INDEX('RAW DATA'!$R:$R,'Row Index'!AN61)="",IF(INDEX('RAW DATA'!$AE:$AE,'Row Index'!AN61)="",INDEX('RAW DATA'!$L:$L,'Row Index'!AN61),INDEX('RAW DATA'!$AE:$AE,'Row Index'!AN61)),INDEX('RAW DATA'!$R:$R,'Row Index'!AN61)))</f>
        <v>–</v>
      </c>
      <c r="AO103" s="76" t="str">
        <f aca="false">IF('Row Index'!AO61="","–",IF(INDEX('RAW DATA'!$R:$R,'Row Index'!AO61)="",IF(INDEX('RAW DATA'!$AE:$AE,'Row Index'!AO61)="",INDEX('RAW DATA'!$L:$L,'Row Index'!AO61),INDEX('RAW DATA'!$AE:$AE,'Row Index'!AO61)),INDEX('RAW DATA'!$R:$R,'Row Index'!AO61)))</f>
        <v>–</v>
      </c>
      <c r="AP103" s="76" t="str">
        <f aca="false">IF('Row Index'!AP61="","–",IF(INDEX('RAW DATA'!$R:$R,'Row Index'!AP61)="",IF(INDEX('RAW DATA'!$AE:$AE,'Row Index'!AP61)="",INDEX('RAW DATA'!$L:$L,'Row Index'!AP61),INDEX('RAW DATA'!$AE:$AE,'Row Index'!AP61)),INDEX('RAW DATA'!$R:$R,'Row Index'!AP61)))</f>
        <v>–</v>
      </c>
      <c r="AQ103" s="76" t="str">
        <f aca="false">IF('Row Index'!AQ61="","–",IF(INDEX('RAW DATA'!$R:$R,'Row Index'!AQ61)="",IF(INDEX('RAW DATA'!$AE:$AE,'Row Index'!AQ61)="",INDEX('RAW DATA'!$L:$L,'Row Index'!AQ61),INDEX('RAW DATA'!$AE:$AE,'Row Index'!AQ61)),INDEX('RAW DATA'!$R:$R,'Row Index'!AQ61)))</f>
        <v>–</v>
      </c>
    </row>
    <row r="104" customFormat="false" ht="15" hidden="false" customHeight="false" outlineLevel="0" collapsed="false">
      <c r="A104" s="15" t="s">
        <v>345</v>
      </c>
      <c r="B104" s="16" t="s">
        <v>5658</v>
      </c>
      <c r="C104" s="17" t="n">
        <f aca="false">IF('Row Index'!C62="","✗",IF(INDEX('RAW DATA'!$R:$R,'Row Index'!C62)="",IF(INDEX('RAW DATA'!$AE:$AE,'Row Index'!C62)="",INDEX('RAW DATA'!$L:$L,'Row Index'!C62),INDEX('RAW DATA'!$AE:$AE,'Row Index'!C62)),INDEX('RAW DATA'!$R:$R,'Row Index'!C62)))</f>
        <v>38.053385227562</v>
      </c>
      <c r="D104" s="17" t="n">
        <f aca="false">IF('Row Index'!D62="","✗",IF(INDEX('RAW DATA'!$R:$R,'Row Index'!D62)="",IF(INDEX('RAW DATA'!$AE:$AE,'Row Index'!D62)="",INDEX('RAW DATA'!$L:$L,'Row Index'!D62),INDEX('RAW DATA'!$AE:$AE,'Row Index'!D62)),INDEX('RAW DATA'!$R:$R,'Row Index'!D62)))</f>
        <v>37.0343606676374</v>
      </c>
      <c r="E104" s="17" t="n">
        <f aca="false">IF('Row Index'!E62="","✗",IF(INDEX('RAW DATA'!$R:$R,'Row Index'!E62)="",IF(INDEX('RAW DATA'!$AE:$AE,'Row Index'!E62)="",INDEX('RAW DATA'!$L:$L,'Row Index'!E62),INDEX('RAW DATA'!$AE:$AE,'Row Index'!E62)),INDEX('RAW DATA'!$R:$R,'Row Index'!E62)))</f>
        <v>43.6873130089288</v>
      </c>
      <c r="F104" s="17" t="n">
        <f aca="false">IF('Row Index'!F62="","✗",IF(INDEX('RAW DATA'!$R:$R,'Row Index'!F62)="",IF(INDEX('RAW DATA'!$AE:$AE,'Row Index'!F62)="",INDEX('RAW DATA'!$L:$L,'Row Index'!F62),INDEX('RAW DATA'!$AE:$AE,'Row Index'!F62)),INDEX('RAW DATA'!$R:$R,'Row Index'!F62)))</f>
        <v>46.8485427213717</v>
      </c>
      <c r="G104" s="17" t="n">
        <f aca="false">IF('Row Index'!G62="","✗",IF(INDEX('RAW DATA'!$R:$R,'Row Index'!G62)="",IF(INDEX('RAW DATA'!$AE:$AE,'Row Index'!G62)="",INDEX('RAW DATA'!$L:$L,'Row Index'!G62),INDEX('RAW DATA'!$AE:$AE,'Row Index'!G62)),INDEX('RAW DATA'!$R:$R,'Row Index'!G62)))</f>
        <v>50.0965260726752</v>
      </c>
      <c r="H104" s="17" t="n">
        <f aca="false">IF('Row Index'!H62="","✗",IF(INDEX('RAW DATA'!$R:$R,'Row Index'!H62)="",IF(INDEX('RAW DATA'!$AE:$AE,'Row Index'!H62)="",INDEX('RAW DATA'!$L:$L,'Row Index'!H62),INDEX('RAW DATA'!$AE:$AE,'Row Index'!H62)),INDEX('RAW DATA'!$R:$R,'Row Index'!H62)))</f>
        <v>41.8641815097628</v>
      </c>
      <c r="I104" s="26" t="str">
        <f aca="false">IF('Row Index'!I62="","✗",IF(INDEX('RAW DATA'!$R:$R,'Row Index'!I62)="",IF(INDEX('RAW DATA'!$AE:$AE,'Row Index'!I62)="",INDEX('RAW DATA'!$L:$L,'Row Index'!I62),INDEX('RAW DATA'!$AE:$AE,'Row Index'!I62)),INDEX('RAW DATA'!$R:$R,'Row Index'!I62)))</f>
        <v>✗</v>
      </c>
      <c r="J104" s="17" t="n">
        <f aca="false">IF('Row Index'!J62="","✗",IF(INDEX('RAW DATA'!$R:$R,'Row Index'!J62)="",IF(INDEX('RAW DATA'!$AE:$AE,'Row Index'!J62)="",INDEX('RAW DATA'!$L:$L,'Row Index'!J62),INDEX('RAW DATA'!$AE:$AE,'Row Index'!J62)),INDEX('RAW DATA'!$R:$R,'Row Index'!J62)))</f>
        <v>51.2216749840093</v>
      </c>
      <c r="K104" s="17" t="n">
        <f aca="false">IF('Row Index'!K62="","✗",IF(INDEX('RAW DATA'!$R:$R,'Row Index'!K62)="",IF(INDEX('RAW DATA'!$AE:$AE,'Row Index'!K62)="",INDEX('RAW DATA'!$L:$L,'Row Index'!K62),INDEX('RAW DATA'!$AE:$AE,'Row Index'!K62)),INDEX('RAW DATA'!$R:$R,'Row Index'!K62)))</f>
        <v>48.4140497876039</v>
      </c>
      <c r="L104" s="17" t="n">
        <f aca="false">IF('Row Index'!L62="","✗",IF(INDEX('RAW DATA'!$R:$R,'Row Index'!L62)="",IF(INDEX('RAW DATA'!$AE:$AE,'Row Index'!L62)="",INDEX('RAW DATA'!$L:$L,'Row Index'!L62),INDEX('RAW DATA'!$AE:$AE,'Row Index'!L62)),INDEX('RAW DATA'!$R:$R,'Row Index'!L62)))</f>
        <v>43.8915758995494</v>
      </c>
      <c r="M104" s="17" t="n">
        <f aca="false">IF('Row Index'!M62="","✗",IF(INDEX('RAW DATA'!$R:$R,'Row Index'!M62)="",IF(INDEX('RAW DATA'!$AE:$AE,'Row Index'!M62)="",INDEX('RAW DATA'!$L:$L,'Row Index'!M62),INDEX('RAW DATA'!$AE:$AE,'Row Index'!M62)),INDEX('RAW DATA'!$R:$R,'Row Index'!M62)))</f>
        <v>48.0326687134649</v>
      </c>
      <c r="N104" s="37" t="n">
        <f aca="false">IF('Row Index'!N62="","✗",IF(INDEX('RAW DATA'!$R:$R,'Row Index'!N62)="",IF(INDEX('RAW DATA'!$AE:$AE,'Row Index'!N62)="",INDEX('RAW DATA'!$L:$L,'Row Index'!N62),INDEX('RAW DATA'!$AE:$AE,'Row Index'!N62)),INDEX('RAW DATA'!$R:$R,'Row Index'!N62)))</f>
        <v>41.5556387950572</v>
      </c>
      <c r="O104" s="17" t="n">
        <f aca="false">IF('Row Index'!O62="","✗",IF(INDEX('RAW DATA'!$R:$R,'Row Index'!O62)="",IF(INDEX('RAW DATA'!$AE:$AE,'Row Index'!O62)="",INDEX('RAW DATA'!$L:$L,'Row Index'!O62),INDEX('RAW DATA'!$AE:$AE,'Row Index'!O62)),INDEX('RAW DATA'!$R:$R,'Row Index'!O62)))</f>
        <v>48.4881873683177</v>
      </c>
      <c r="P104" s="17" t="n">
        <f aca="false">IF('Row Index'!P62="","✗",IF(INDEX('RAW DATA'!$R:$R,'Row Index'!P62)="",IF(INDEX('RAW DATA'!$AE:$AE,'Row Index'!P62)="",INDEX('RAW DATA'!$L:$L,'Row Index'!P62),INDEX('RAW DATA'!$AE:$AE,'Row Index'!P62)),INDEX('RAW DATA'!$R:$R,'Row Index'!P62)))</f>
        <v>49.8723958126951</v>
      </c>
      <c r="Q104" s="17" t="n">
        <f aca="false">IF('Row Index'!Q62="","✗",IF(INDEX('RAW DATA'!$R:$R,'Row Index'!Q62)="",IF(INDEX('RAW DATA'!$AE:$AE,'Row Index'!Q62)="",INDEX('RAW DATA'!$L:$L,'Row Index'!Q62),INDEX('RAW DATA'!$AE:$AE,'Row Index'!Q62)),INDEX('RAW DATA'!$R:$R,'Row Index'!Q62)))</f>
        <v>51.8548247133805</v>
      </c>
      <c r="R104" s="18" t="n">
        <f aca="false">IF('Row Index'!R62="","✗",IF(INDEX('RAW DATA'!$R:$R,'Row Index'!R62)="",IF(INDEX('RAW DATA'!$AE:$AE,'Row Index'!R62)="",INDEX('RAW DATA'!$L:$L,'Row Index'!R62),INDEX('RAW DATA'!$AE:$AE,'Row Index'!R62)),INDEX('RAW DATA'!$R:$R,'Row Index'!R62)))</f>
        <v>52.9886032080406</v>
      </c>
      <c r="S104" s="17" t="n">
        <f aca="false">IF('Row Index'!S62="","✗",IF(INDEX('RAW DATA'!$R:$R,'Row Index'!S62)="",IF(INDEX('RAW DATA'!$AE:$AE,'Row Index'!S62)="",INDEX('RAW DATA'!$L:$L,'Row Index'!S62),INDEX('RAW DATA'!$AE:$AE,'Row Index'!S62)),INDEX('RAW DATA'!$R:$R,'Row Index'!S62)))</f>
        <v>51.500875366683</v>
      </c>
      <c r="T104" s="37" t="n">
        <f aca="false">IF('Row Index'!T62="","✗",IF(INDEX('RAW DATA'!$R:$R,'Row Index'!T62)="",IF(INDEX('RAW DATA'!$AE:$AE,'Row Index'!T62)="",INDEX('RAW DATA'!$L:$L,'Row Index'!T62),INDEX('RAW DATA'!$AE:$AE,'Row Index'!T62)),INDEX('RAW DATA'!$R:$R,'Row Index'!T62)))</f>
        <v>50.6791739350235</v>
      </c>
      <c r="U104" s="17" t="n">
        <f aca="false">IF('Row Index'!U62="","✗",IF(INDEX('RAW DATA'!$R:$R,'Row Index'!U62)="",IF(INDEX('RAW DATA'!$AE:$AE,'Row Index'!U62)="",INDEX('RAW DATA'!$L:$L,'Row Index'!U62),INDEX('RAW DATA'!$AE:$AE,'Row Index'!U62)),INDEX('RAW DATA'!$R:$R,'Row Index'!U62)))</f>
        <v>54.5586326014664</v>
      </c>
      <c r="V104" s="17" t="n">
        <f aca="false">IF('Row Index'!V62="","✗",IF(INDEX('RAW DATA'!$R:$R,'Row Index'!V62)="",IF(INDEX('RAW DATA'!$AE:$AE,'Row Index'!V62)="",INDEX('RAW DATA'!$L:$L,'Row Index'!V62),INDEX('RAW DATA'!$AE:$AE,'Row Index'!V62)),INDEX('RAW DATA'!$R:$R,'Row Index'!V62)))</f>
        <v>55.0744382610047</v>
      </c>
      <c r="W104" s="29" t="n">
        <f aca="false">IF('Row Index'!W62="","✗",IF(INDEX('RAW DATA'!$R:$R,'Row Index'!W62)="",IF(INDEX('RAW DATA'!$AE:$AE,'Row Index'!W62)="",INDEX('RAW DATA'!$L:$L,'Row Index'!W62),INDEX('RAW DATA'!$AE:$AE,'Row Index'!W62)),INDEX('RAW DATA'!$R:$R,'Row Index'!W62)))</f>
        <v>53.9169499861302</v>
      </c>
      <c r="X104" s="17" t="n">
        <f aca="false">IF('Row Index'!X62="","✗",IF(INDEX('RAW DATA'!$R:$R,'Row Index'!X62)="",IF(INDEX('RAW DATA'!$AE:$AE,'Row Index'!X62)="",INDEX('RAW DATA'!$L:$L,'Row Index'!X62),INDEX('RAW DATA'!$AE:$AE,'Row Index'!X62)),INDEX('RAW DATA'!$R:$R,'Row Index'!X62)))</f>
        <v>54.4467774450584</v>
      </c>
      <c r="Y104" s="17" t="n">
        <f aca="false">IF('Row Index'!Y62="","✗",IF(INDEX('RAW DATA'!$R:$R,'Row Index'!Y62)="",IF(INDEX('RAW DATA'!$AE:$AE,'Row Index'!Y62)="",INDEX('RAW DATA'!$L:$L,'Row Index'!Y62),INDEX('RAW DATA'!$AE:$AE,'Row Index'!Y62)),INDEX('RAW DATA'!$R:$R,'Row Index'!Y62)))</f>
        <v>55.5816656761644</v>
      </c>
      <c r="Z104" s="18" t="n">
        <f aca="false">IF('Row Index'!Z62="","✗",IF(INDEX('RAW DATA'!$R:$R,'Row Index'!Z62)="",IF(INDEX('RAW DATA'!$AE:$AE,'Row Index'!Z62)="",INDEX('RAW DATA'!$L:$L,'Row Index'!Z62),INDEX('RAW DATA'!$AE:$AE,'Row Index'!Z62)),INDEX('RAW DATA'!$R:$R,'Row Index'!Z62)))</f>
        <v>58.1677857479553</v>
      </c>
      <c r="AA104" s="19" t="str">
        <f aca="false">IF('Row Index'!AA62="","⏳",IF(INDEX('RAW DATA'!$R:$R,'Row Index'!AA62)="",IF(INDEX('RAW DATA'!$AE:$AE,'Row Index'!AA62)="",INDEX('RAW DATA'!$L:$L,'Row Index'!AA62),INDEX('RAW DATA'!$AE:$AE,'Row Index'!AA62)),INDEX('RAW DATA'!$R:$R,'Row Index'!AA62)))</f>
        <v>⏳</v>
      </c>
      <c r="AB104" s="17" t="n">
        <f aca="false">IF('Row Index'!AB62="","✗",IF(INDEX('RAW DATA'!$R:$R,'Row Index'!AB62)="",IF(INDEX('RAW DATA'!$AE:$AE,'Row Index'!AB62)="",INDEX('RAW DATA'!$L:$L,'Row Index'!AB62),INDEX('RAW DATA'!$AE:$AE,'Row Index'!AB62)),INDEX('RAW DATA'!$R:$R,'Row Index'!AB62)))</f>
        <v>59.8136450057488</v>
      </c>
      <c r="AC104" s="17" t="n">
        <f aca="false">IF('Row Index'!AC62="","✗",IF(INDEX('RAW DATA'!$R:$R,'Row Index'!AC62)="",IF(INDEX('RAW DATA'!$AE:$AE,'Row Index'!AC62)="",INDEX('RAW DATA'!$L:$L,'Row Index'!AC62),INDEX('RAW DATA'!$AE:$AE,'Row Index'!AC62)),INDEX('RAW DATA'!$R:$R,'Row Index'!AC62)))</f>
        <v>61.1705740247624</v>
      </c>
      <c r="AD104" s="17" t="n">
        <f aca="false">IF('Row Index'!AD62="","✗",IF(INDEX('RAW DATA'!$R:$R,'Row Index'!AD62)="",IF(INDEX('RAW DATA'!$AE:$AE,'Row Index'!AD62)="",INDEX('RAW DATA'!$L:$L,'Row Index'!AD62),INDEX('RAW DATA'!$AE:$AE,'Row Index'!AD62)),INDEX('RAW DATA'!$R:$R,'Row Index'!AD62)))</f>
        <v>60.3749398344977</v>
      </c>
      <c r="AE104" s="17" t="n">
        <f aca="false">IF('Row Index'!AE62="","✗",IF(INDEX('RAW DATA'!$R:$R,'Row Index'!AE62)="",IF(INDEX('RAW DATA'!$AE:$AE,'Row Index'!AE62)="",INDEX('RAW DATA'!$L:$L,'Row Index'!AE62),INDEX('RAW DATA'!$AE:$AE,'Row Index'!AE62)),INDEX('RAW DATA'!$R:$R,'Row Index'!AE62)))</f>
        <v>60.4020818126811</v>
      </c>
      <c r="AF104" s="17" t="n">
        <f aca="false">IF('Row Index'!AF62="","✗",IF(INDEX('RAW DATA'!$R:$R,'Row Index'!AF62)="",IF(INDEX('RAW DATA'!$AE:$AE,'Row Index'!AF62)="",INDEX('RAW DATA'!$L:$L,'Row Index'!AF62),INDEX('RAW DATA'!$AE:$AE,'Row Index'!AF62)),INDEX('RAW DATA'!$R:$R,'Row Index'!AF62)))</f>
        <v>63.2727991434828</v>
      </c>
      <c r="AG104" s="37" t="n">
        <f aca="false">IF('Row Index'!AG62="","✗",IF(INDEX('RAW DATA'!$R:$R,'Row Index'!AG62)="",IF(INDEX('RAW DATA'!$AE:$AE,'Row Index'!AG62)="",INDEX('RAW DATA'!$L:$L,'Row Index'!AG62),INDEX('RAW DATA'!$AE:$AE,'Row Index'!AG62)),INDEX('RAW DATA'!$R:$R,'Row Index'!AG62)))</f>
        <v>66.3834643644445</v>
      </c>
      <c r="AH104" s="17" t="n">
        <f aca="false">IF('Row Index'!AH62="","✗",IF(INDEX('RAW DATA'!$R:$R,'Row Index'!AH62)="",IF(INDEX('RAW DATA'!$AE:$AE,'Row Index'!AH62)="",INDEX('RAW DATA'!$L:$L,'Row Index'!AH62),INDEX('RAW DATA'!$AE:$AE,'Row Index'!AH62)),INDEX('RAW DATA'!$R:$R,'Row Index'!AH62)))</f>
        <v>64.7796145386666</v>
      </c>
      <c r="AI104" s="17" t="n">
        <f aca="false">IF('Row Index'!AI62="","✗",IF(INDEX('RAW DATA'!$R:$R,'Row Index'!AI62)="",IF(INDEX('RAW DATA'!$AE:$AE,'Row Index'!AI62)="",INDEX('RAW DATA'!$L:$L,'Row Index'!AI62),INDEX('RAW DATA'!$AE:$AE,'Row Index'!AI62)),INDEX('RAW DATA'!$R:$R,'Row Index'!AI62)))</f>
        <v>67.0187564139704</v>
      </c>
      <c r="AJ104" s="17" t="n">
        <f aca="false">IF('Row Index'!AJ62="","✗",IF(INDEX('RAW DATA'!$R:$R,'Row Index'!AJ62)="",IF(INDEX('RAW DATA'!$AE:$AE,'Row Index'!AJ62)="",INDEX('RAW DATA'!$L:$L,'Row Index'!AJ62),INDEX('RAW DATA'!$AE:$AE,'Row Index'!AJ62)),INDEX('RAW DATA'!$R:$R,'Row Index'!AJ62)))</f>
        <v>69.01210917646</v>
      </c>
      <c r="AK104" s="29" t="n">
        <f aca="false">IF('Row Index'!AK62="","✗",IF(INDEX('RAW DATA'!$R:$R,'Row Index'!AK62)="",IF(INDEX('RAW DATA'!$AE:$AE,'Row Index'!AK62)="",INDEX('RAW DATA'!$L:$L,'Row Index'!AK62),INDEX('RAW DATA'!$AE:$AE,'Row Index'!AK62)),INDEX('RAW DATA'!$R:$R,'Row Index'!AK62)))</f>
        <v>66.1702100201671</v>
      </c>
      <c r="AL104" s="76" t="str">
        <f aca="false">IF('Row Index'!AL62="","–",IF(INDEX('RAW DATA'!$R:$R,'Row Index'!AL62)="",IF(INDEX('RAW DATA'!$AE:$AE,'Row Index'!AL62)="",INDEX('RAW DATA'!$L:$L,'Row Index'!AL62),INDEX('RAW DATA'!$AE:$AE,'Row Index'!AL62)),INDEX('RAW DATA'!$R:$R,'Row Index'!AL62)))</f>
        <v>–</v>
      </c>
      <c r="AM104" s="76" t="str">
        <f aca="false">IF('Row Index'!AM62="","–",IF(INDEX('RAW DATA'!$R:$R,'Row Index'!AM62)="",IF(INDEX('RAW DATA'!$AE:$AE,'Row Index'!AM62)="",INDEX('RAW DATA'!$L:$L,'Row Index'!AM62),INDEX('RAW DATA'!$AE:$AE,'Row Index'!AM62)),INDEX('RAW DATA'!$R:$R,'Row Index'!AM62)))</f>
        <v>–</v>
      </c>
      <c r="AN104" s="76" t="str">
        <f aca="false">IF('Row Index'!AN62="","–",IF(INDEX('RAW DATA'!$R:$R,'Row Index'!AN62)="",IF(INDEX('RAW DATA'!$AE:$AE,'Row Index'!AN62)="",INDEX('RAW DATA'!$L:$L,'Row Index'!AN62),INDEX('RAW DATA'!$AE:$AE,'Row Index'!AN62)),INDEX('RAW DATA'!$R:$R,'Row Index'!AN62)))</f>
        <v>–</v>
      </c>
      <c r="AO104" s="76" t="str">
        <f aca="false">IF('Row Index'!AO62="","–",IF(INDEX('RAW DATA'!$R:$R,'Row Index'!AO62)="",IF(INDEX('RAW DATA'!$AE:$AE,'Row Index'!AO62)="",INDEX('RAW DATA'!$L:$L,'Row Index'!AO62),INDEX('RAW DATA'!$AE:$AE,'Row Index'!AO62)),INDEX('RAW DATA'!$R:$R,'Row Index'!AO62)))</f>
        <v>–</v>
      </c>
      <c r="AP104" s="76" t="str">
        <f aca="false">IF('Row Index'!AP62="","–",IF(INDEX('RAW DATA'!$R:$R,'Row Index'!AP62)="",IF(INDEX('RAW DATA'!$AE:$AE,'Row Index'!AP62)="",INDEX('RAW DATA'!$L:$L,'Row Index'!AP62),INDEX('RAW DATA'!$AE:$AE,'Row Index'!AP62)),INDEX('RAW DATA'!$R:$R,'Row Index'!AP62)))</f>
        <v>–</v>
      </c>
      <c r="AQ104" s="76" t="str">
        <f aca="false">IF('Row Index'!AQ62="","–",IF(INDEX('RAW DATA'!$R:$R,'Row Index'!AQ62)="",IF(INDEX('RAW DATA'!$AE:$AE,'Row Index'!AQ62)="",INDEX('RAW DATA'!$L:$L,'Row Index'!AQ62),INDEX('RAW DATA'!$AE:$AE,'Row Index'!AQ62)),INDEX('RAW DATA'!$R:$R,'Row Index'!AQ62)))</f>
        <v>–</v>
      </c>
    </row>
    <row r="105" customFormat="false" ht="15" hidden="false" customHeight="false" outlineLevel="0" collapsed="false">
      <c r="A105" s="15" t="s">
        <v>351</v>
      </c>
      <c r="B105" s="16" t="s">
        <v>5658</v>
      </c>
      <c r="C105" s="29" t="n">
        <f aca="false">IF('Row Index'!C63="","✗",IF(INDEX('RAW DATA'!$R:$R,'Row Index'!C63)="",IF(INDEX('RAW DATA'!$AE:$AE,'Row Index'!C63)="",INDEX('RAW DATA'!$L:$L,'Row Index'!C63),INDEX('RAW DATA'!$AE:$AE,'Row Index'!C63)),INDEX('RAW DATA'!$R:$R,'Row Index'!C63)))</f>
        <v>50.1431682370033</v>
      </c>
      <c r="D105" s="17" t="n">
        <f aca="false">IF('Row Index'!D63="","✗",IF(INDEX('RAW DATA'!$R:$R,'Row Index'!D63)="",IF(INDEX('RAW DATA'!$AE:$AE,'Row Index'!D63)="",INDEX('RAW DATA'!$L:$L,'Row Index'!D63),INDEX('RAW DATA'!$AE:$AE,'Row Index'!D63)),INDEX('RAW DATA'!$R:$R,'Row Index'!D63)))</f>
        <v>44.4109384960598</v>
      </c>
      <c r="E105" s="17" t="n">
        <f aca="false">IF('Row Index'!E63="","✗",IF(INDEX('RAW DATA'!$R:$R,'Row Index'!E63)="",IF(INDEX('RAW DATA'!$AE:$AE,'Row Index'!E63)="",INDEX('RAW DATA'!$L:$L,'Row Index'!E63),INDEX('RAW DATA'!$AE:$AE,'Row Index'!E63)),INDEX('RAW DATA'!$R:$R,'Row Index'!E63)))</f>
        <v>50.8548274823413</v>
      </c>
      <c r="F105" s="17" t="n">
        <f aca="false">IF('Row Index'!F63="","✗",IF(INDEX('RAW DATA'!$R:$R,'Row Index'!F63)="",IF(INDEX('RAW DATA'!$AE:$AE,'Row Index'!F63)="",INDEX('RAW DATA'!$L:$L,'Row Index'!F63),INDEX('RAW DATA'!$AE:$AE,'Row Index'!F63)),INDEX('RAW DATA'!$R:$R,'Row Index'!F63)))</f>
        <v>50.7981392569381</v>
      </c>
      <c r="G105" s="17" t="n">
        <f aca="false">IF('Row Index'!G63="","✗",IF(INDEX('RAW DATA'!$R:$R,'Row Index'!G63)="",IF(INDEX('RAW DATA'!$AE:$AE,'Row Index'!G63)="",INDEX('RAW DATA'!$L:$L,'Row Index'!G63),INDEX('RAW DATA'!$AE:$AE,'Row Index'!G63)),INDEX('RAW DATA'!$R:$R,'Row Index'!G63)))</f>
        <v>51.9382229333175</v>
      </c>
      <c r="H105" s="17" t="n">
        <f aca="false">IF('Row Index'!H63="","✗",IF(INDEX('RAW DATA'!$R:$R,'Row Index'!H63)="",IF(INDEX('RAW DATA'!$AE:$AE,'Row Index'!H63)="",INDEX('RAW DATA'!$L:$L,'Row Index'!H63),INDEX('RAW DATA'!$AE:$AE,'Row Index'!H63)),INDEX('RAW DATA'!$R:$R,'Row Index'!H63)))</f>
        <v>46.5897100186222</v>
      </c>
      <c r="I105" s="26" t="str">
        <f aca="false">IF('Row Index'!I63="","✗",IF(INDEX('RAW DATA'!$R:$R,'Row Index'!I63)="",IF(INDEX('RAW DATA'!$AE:$AE,'Row Index'!I63)="",INDEX('RAW DATA'!$L:$L,'Row Index'!I63),INDEX('RAW DATA'!$AE:$AE,'Row Index'!I63)),INDEX('RAW DATA'!$R:$R,'Row Index'!I63)))</f>
        <v>✗</v>
      </c>
      <c r="J105" s="17" t="n">
        <f aca="false">IF('Row Index'!J63="","✗",IF(INDEX('RAW DATA'!$R:$R,'Row Index'!J63)="",IF(INDEX('RAW DATA'!$AE:$AE,'Row Index'!J63)="",INDEX('RAW DATA'!$L:$L,'Row Index'!J63),INDEX('RAW DATA'!$AE:$AE,'Row Index'!J63)),INDEX('RAW DATA'!$R:$R,'Row Index'!J63)))</f>
        <v>53.0845377460977</v>
      </c>
      <c r="K105" s="17" t="n">
        <f aca="false">IF('Row Index'!K63="","✗",IF(INDEX('RAW DATA'!$R:$R,'Row Index'!K63)="",IF(INDEX('RAW DATA'!$AE:$AE,'Row Index'!K63)="",INDEX('RAW DATA'!$L:$L,'Row Index'!K63),INDEX('RAW DATA'!$AE:$AE,'Row Index'!K63)),INDEX('RAW DATA'!$R:$R,'Row Index'!K63)))</f>
        <v>50.7573312761861</v>
      </c>
      <c r="L105" s="17" t="n">
        <f aca="false">IF('Row Index'!L63="","✗",IF(INDEX('RAW DATA'!$R:$R,'Row Index'!L63)="",IF(INDEX('RAW DATA'!$AE:$AE,'Row Index'!L63)="",INDEX('RAW DATA'!$L:$L,'Row Index'!L63),INDEX('RAW DATA'!$AE:$AE,'Row Index'!L63)),INDEX('RAW DATA'!$R:$R,'Row Index'!L63)))</f>
        <v>44.6688426222995</v>
      </c>
      <c r="M105" s="17" t="n">
        <f aca="false">IF('Row Index'!M63="","✗",IF(INDEX('RAW DATA'!$R:$R,'Row Index'!M63)="",IF(INDEX('RAW DATA'!$AE:$AE,'Row Index'!M63)="",INDEX('RAW DATA'!$L:$L,'Row Index'!M63),INDEX('RAW DATA'!$AE:$AE,'Row Index'!M63)),INDEX('RAW DATA'!$R:$R,'Row Index'!M63)))</f>
        <v>52.9447211709955</v>
      </c>
      <c r="N105" s="26" t="str">
        <f aca="false">IF('Row Index'!N63="","✗",IF(INDEX('RAW DATA'!$R:$R,'Row Index'!N63)="",IF(INDEX('RAW DATA'!$AE:$AE,'Row Index'!N63)="",INDEX('RAW DATA'!$L:$L,'Row Index'!N63),INDEX('RAW DATA'!$AE:$AE,'Row Index'!N63)),INDEX('RAW DATA'!$R:$R,'Row Index'!N63)))</f>
        <v>✗</v>
      </c>
      <c r="O105" s="29" t="n">
        <f aca="false">IF('Row Index'!O63="","✗",IF(INDEX('RAW DATA'!$R:$R,'Row Index'!O63)="",IF(INDEX('RAW DATA'!$AE:$AE,'Row Index'!O63)="",INDEX('RAW DATA'!$L:$L,'Row Index'!O63),INDEX('RAW DATA'!$AE:$AE,'Row Index'!O63)),INDEX('RAW DATA'!$R:$R,'Row Index'!O63)))</f>
        <v>51.9847891687712</v>
      </c>
      <c r="P105" s="17" t="n">
        <f aca="false">IF('Row Index'!P63="","✗",IF(INDEX('RAW DATA'!$R:$R,'Row Index'!P63)="",IF(INDEX('RAW DATA'!$AE:$AE,'Row Index'!P63)="",INDEX('RAW DATA'!$L:$L,'Row Index'!P63),INDEX('RAW DATA'!$AE:$AE,'Row Index'!P63)),INDEX('RAW DATA'!$R:$R,'Row Index'!P63)))</f>
        <v>52.5890063022745</v>
      </c>
      <c r="Q105" s="17" t="n">
        <f aca="false">IF('Row Index'!Q63="","✗",IF(INDEX('RAW DATA'!$R:$R,'Row Index'!Q63)="",IF(INDEX('RAW DATA'!$AE:$AE,'Row Index'!Q63)="",INDEX('RAW DATA'!$L:$L,'Row Index'!Q63),INDEX('RAW DATA'!$AE:$AE,'Row Index'!Q63)),INDEX('RAW DATA'!$R:$R,'Row Index'!Q63)))</f>
        <v>53.2135154385698</v>
      </c>
      <c r="R105" s="26" t="str">
        <f aca="false">IF('Row Index'!R63="","✗",IF(INDEX('RAW DATA'!$R:$R,'Row Index'!R63)="",IF(INDEX('RAW DATA'!$AE:$AE,'Row Index'!R63)="",INDEX('RAW DATA'!$L:$L,'Row Index'!R63),INDEX('RAW DATA'!$AE:$AE,'Row Index'!R63)),INDEX('RAW DATA'!$R:$R,'Row Index'!R63)))</f>
        <v>✗</v>
      </c>
      <c r="S105" s="29" t="n">
        <f aca="false">IF('Row Index'!S63="","✗",IF(INDEX('RAW DATA'!$R:$R,'Row Index'!S63)="",IF(INDEX('RAW DATA'!$AE:$AE,'Row Index'!S63)="",INDEX('RAW DATA'!$L:$L,'Row Index'!S63),INDEX('RAW DATA'!$AE:$AE,'Row Index'!S63)),INDEX('RAW DATA'!$R:$R,'Row Index'!S63)))</f>
        <v>51.5902069918579</v>
      </c>
      <c r="T105" s="37" t="n">
        <f aca="false">IF('Row Index'!T63="","✗",IF(INDEX('RAW DATA'!$R:$R,'Row Index'!T63)="",IF(INDEX('RAW DATA'!$AE:$AE,'Row Index'!T63)="",INDEX('RAW DATA'!$L:$L,'Row Index'!T63),INDEX('RAW DATA'!$AE:$AE,'Row Index'!T63)),INDEX('RAW DATA'!$R:$R,'Row Index'!T63)))</f>
        <v>50.6747486731488</v>
      </c>
      <c r="U105" s="17" t="n">
        <f aca="false">IF('Row Index'!U63="","✗",IF(INDEX('RAW DATA'!$R:$R,'Row Index'!U63)="",IF(INDEX('RAW DATA'!$AE:$AE,'Row Index'!U63)="",INDEX('RAW DATA'!$L:$L,'Row Index'!U63),INDEX('RAW DATA'!$AE:$AE,'Row Index'!U63)),INDEX('RAW DATA'!$R:$R,'Row Index'!U63)))</f>
        <v>53.7520206171228</v>
      </c>
      <c r="V105" s="17" t="n">
        <f aca="false">IF('Row Index'!V63="","✗",IF(INDEX('RAW DATA'!$R:$R,'Row Index'!V63)="",IF(INDEX('RAW DATA'!$AE:$AE,'Row Index'!V63)="",INDEX('RAW DATA'!$L:$L,'Row Index'!V63),INDEX('RAW DATA'!$AE:$AE,'Row Index'!V63)),INDEX('RAW DATA'!$R:$R,'Row Index'!V63)))</f>
        <v>56.277638195575</v>
      </c>
      <c r="W105" s="17" t="n">
        <f aca="false">IF('Row Index'!W63="","✗",IF(INDEX('RAW DATA'!$R:$R,'Row Index'!W63)="",IF(INDEX('RAW DATA'!$AE:$AE,'Row Index'!W63)="",INDEX('RAW DATA'!$L:$L,'Row Index'!W63),INDEX('RAW DATA'!$AE:$AE,'Row Index'!W63)),INDEX('RAW DATA'!$R:$R,'Row Index'!W63)))</f>
        <v>54.8361537238612</v>
      </c>
      <c r="X105" s="29" t="n">
        <f aca="false">IF('Row Index'!X63="","✗",IF(INDEX('RAW DATA'!$R:$R,'Row Index'!X63)="",IF(INDEX('RAW DATA'!$AE:$AE,'Row Index'!X63)="",INDEX('RAW DATA'!$L:$L,'Row Index'!X63),INDEX('RAW DATA'!$AE:$AE,'Row Index'!X63)),INDEX('RAW DATA'!$R:$R,'Row Index'!X63)))</f>
        <v>54.4850130997557</v>
      </c>
      <c r="Y105" s="17" t="n">
        <f aca="false">IF('Row Index'!Y63="","✗",IF(INDEX('RAW DATA'!$R:$R,'Row Index'!Y63)="",IF(INDEX('RAW DATA'!$AE:$AE,'Row Index'!Y63)="",INDEX('RAW DATA'!$L:$L,'Row Index'!Y63),INDEX('RAW DATA'!$AE:$AE,'Row Index'!Y63)),INDEX('RAW DATA'!$R:$R,'Row Index'!Y63)))</f>
        <v>54.6282980885145</v>
      </c>
      <c r="Z105" s="18" t="n">
        <f aca="false">IF('Row Index'!Z63="","✗",IF(INDEX('RAW DATA'!$R:$R,'Row Index'!Z63)="",IF(INDEX('RAW DATA'!$AE:$AE,'Row Index'!Z63)="",INDEX('RAW DATA'!$L:$L,'Row Index'!Z63),INDEX('RAW DATA'!$AE:$AE,'Row Index'!Z63)),INDEX('RAW DATA'!$R:$R,'Row Index'!Z63)))</f>
        <v>56.4194925115878</v>
      </c>
      <c r="AA105" s="19" t="str">
        <f aca="false">IF('Row Index'!AA63="","⏳",IF(INDEX('RAW DATA'!$R:$R,'Row Index'!AA63)="",IF(INDEX('RAW DATA'!$AE:$AE,'Row Index'!AA63)="",INDEX('RAW DATA'!$L:$L,'Row Index'!AA63),INDEX('RAW DATA'!$AE:$AE,'Row Index'!AA63)),INDEX('RAW DATA'!$R:$R,'Row Index'!AA63)))</f>
        <v>⏳</v>
      </c>
      <c r="AB105" s="17" t="n">
        <f aca="false">IF('Row Index'!AB63="","✗",IF(INDEX('RAW DATA'!$R:$R,'Row Index'!AB63)="",IF(INDEX('RAW DATA'!$AE:$AE,'Row Index'!AB63)="",INDEX('RAW DATA'!$L:$L,'Row Index'!AB63),INDEX('RAW DATA'!$AE:$AE,'Row Index'!AB63)),INDEX('RAW DATA'!$R:$R,'Row Index'!AB63)))</f>
        <v>58.0357835004534</v>
      </c>
      <c r="AC105" s="17" t="n">
        <f aca="false">IF('Row Index'!AC63="","✗",IF(INDEX('RAW DATA'!$R:$R,'Row Index'!AC63)="",IF(INDEX('RAW DATA'!$AE:$AE,'Row Index'!AC63)="",INDEX('RAW DATA'!$L:$L,'Row Index'!AC63),INDEX('RAW DATA'!$AE:$AE,'Row Index'!AC63)),INDEX('RAW DATA'!$R:$R,'Row Index'!AC63)))</f>
        <v>61.3910031030355</v>
      </c>
      <c r="AD105" s="17" t="n">
        <f aca="false">IF('Row Index'!AD63="","✗",IF(INDEX('RAW DATA'!$R:$R,'Row Index'!AD63)="",IF(INDEX('RAW DATA'!$AE:$AE,'Row Index'!AD63)="",INDEX('RAW DATA'!$L:$L,'Row Index'!AD63),INDEX('RAW DATA'!$AE:$AE,'Row Index'!AD63)),INDEX('RAW DATA'!$R:$R,'Row Index'!AD63)))</f>
        <v>59.1140017075145</v>
      </c>
      <c r="AE105" s="17" t="n">
        <f aca="false">IF('Row Index'!AE63="","✗",IF(INDEX('RAW DATA'!$R:$R,'Row Index'!AE63)="",IF(INDEX('RAW DATA'!$AE:$AE,'Row Index'!AE63)="",INDEX('RAW DATA'!$L:$L,'Row Index'!AE63),INDEX('RAW DATA'!$AE:$AE,'Row Index'!AE63)),INDEX('RAW DATA'!$R:$R,'Row Index'!AE63)))</f>
        <v>61.9476381923566</v>
      </c>
      <c r="AF105" s="17" t="n">
        <f aca="false">IF('Row Index'!AF63="","✗",IF(INDEX('RAW DATA'!$R:$R,'Row Index'!AF63)="",IF(INDEX('RAW DATA'!$AE:$AE,'Row Index'!AF63)="",INDEX('RAW DATA'!$L:$L,'Row Index'!AF63),INDEX('RAW DATA'!$AE:$AE,'Row Index'!AF63)),INDEX('RAW DATA'!$R:$R,'Row Index'!AF63)))</f>
        <v>64.1205597614271</v>
      </c>
      <c r="AG105" s="36" t="str">
        <f aca="false">IF('Row Index'!AG63="","✗",IF(INDEX('RAW DATA'!$R:$R,'Row Index'!AG63)="",IF(INDEX('RAW DATA'!$AE:$AE,'Row Index'!AG63)="",INDEX('RAW DATA'!$L:$L,'Row Index'!AG63),INDEX('RAW DATA'!$AE:$AE,'Row Index'!AG63)),INDEX('RAW DATA'!$R:$R,'Row Index'!AG63)))</f>
        <v>◐⌧</v>
      </c>
      <c r="AH105" s="29" t="n">
        <f aca="false">IF('Row Index'!AH63="","✗",IF(INDEX('RAW DATA'!$R:$R,'Row Index'!AH63)="",IF(INDEX('RAW DATA'!$AE:$AE,'Row Index'!AH63)="",INDEX('RAW DATA'!$L:$L,'Row Index'!AH63),INDEX('RAW DATA'!$AE:$AE,'Row Index'!AH63)),INDEX('RAW DATA'!$R:$R,'Row Index'!AH63)))</f>
        <v>63.6474705784224</v>
      </c>
      <c r="AI105" s="17" t="n">
        <f aca="false">IF('Row Index'!AI63="","✗",IF(INDEX('RAW DATA'!$R:$R,'Row Index'!AI63)="",IF(INDEX('RAW DATA'!$AE:$AE,'Row Index'!AI63)="",INDEX('RAW DATA'!$L:$L,'Row Index'!AI63),INDEX('RAW DATA'!$AE:$AE,'Row Index'!AI63)),INDEX('RAW DATA'!$R:$R,'Row Index'!AI63)))</f>
        <v>66.4475950307144</v>
      </c>
      <c r="AJ105" s="17" t="n">
        <f aca="false">IF('Row Index'!AJ63="","✗",IF(INDEX('RAW DATA'!$R:$R,'Row Index'!AJ63)="",IF(INDEX('RAW DATA'!$AE:$AE,'Row Index'!AJ63)="",INDEX('RAW DATA'!$L:$L,'Row Index'!AJ63),INDEX('RAW DATA'!$AE:$AE,'Row Index'!AJ63)),INDEX('RAW DATA'!$R:$R,'Row Index'!AJ63)))</f>
        <v>68.1200863281963</v>
      </c>
      <c r="AK105" s="17" t="n">
        <f aca="false">IF('Row Index'!AK63="","✗",IF(INDEX('RAW DATA'!$R:$R,'Row Index'!AK63)="",IF(INDEX('RAW DATA'!$AE:$AE,'Row Index'!AK63)="",INDEX('RAW DATA'!$L:$L,'Row Index'!AK63),INDEX('RAW DATA'!$AE:$AE,'Row Index'!AK63)),INDEX('RAW DATA'!$R:$R,'Row Index'!AK63)))</f>
        <v>67.1752915330172</v>
      </c>
      <c r="AL105" s="76" t="str">
        <f aca="false">IF('Row Index'!AL63="","–",IF(INDEX('RAW DATA'!$R:$R,'Row Index'!AL63)="",IF(INDEX('RAW DATA'!$AE:$AE,'Row Index'!AL63)="",INDEX('RAW DATA'!$L:$L,'Row Index'!AL63),INDEX('RAW DATA'!$AE:$AE,'Row Index'!AL63)),INDEX('RAW DATA'!$R:$R,'Row Index'!AL63)))</f>
        <v>–</v>
      </c>
      <c r="AM105" s="76" t="str">
        <f aca="false">IF('Row Index'!AM63="","–",IF(INDEX('RAW DATA'!$R:$R,'Row Index'!AM63)="",IF(INDEX('RAW DATA'!$AE:$AE,'Row Index'!AM63)="",INDEX('RAW DATA'!$L:$L,'Row Index'!AM63),INDEX('RAW DATA'!$AE:$AE,'Row Index'!AM63)),INDEX('RAW DATA'!$R:$R,'Row Index'!AM63)))</f>
        <v>–</v>
      </c>
      <c r="AN105" s="76" t="str">
        <f aca="false">IF('Row Index'!AN63="","–",IF(INDEX('RAW DATA'!$R:$R,'Row Index'!AN63)="",IF(INDEX('RAW DATA'!$AE:$AE,'Row Index'!AN63)="",INDEX('RAW DATA'!$L:$L,'Row Index'!AN63),INDEX('RAW DATA'!$AE:$AE,'Row Index'!AN63)),INDEX('RAW DATA'!$R:$R,'Row Index'!AN63)))</f>
        <v>–</v>
      </c>
      <c r="AO105" s="76" t="str">
        <f aca="false">IF('Row Index'!AO63="","–",IF(INDEX('RAW DATA'!$R:$R,'Row Index'!AO63)="",IF(INDEX('RAW DATA'!$AE:$AE,'Row Index'!AO63)="",INDEX('RAW DATA'!$L:$L,'Row Index'!AO63),INDEX('RAW DATA'!$AE:$AE,'Row Index'!AO63)),INDEX('RAW DATA'!$R:$R,'Row Index'!AO63)))</f>
        <v>–</v>
      </c>
      <c r="AP105" s="76" t="str">
        <f aca="false">IF('Row Index'!AP63="","–",IF(INDEX('RAW DATA'!$R:$R,'Row Index'!AP63)="",IF(INDEX('RAW DATA'!$AE:$AE,'Row Index'!AP63)="",INDEX('RAW DATA'!$L:$L,'Row Index'!AP63),INDEX('RAW DATA'!$AE:$AE,'Row Index'!AP63)),INDEX('RAW DATA'!$R:$R,'Row Index'!AP63)))</f>
        <v>–</v>
      </c>
      <c r="AQ105" s="76" t="str">
        <f aca="false">IF('Row Index'!AQ63="","–",IF(INDEX('RAW DATA'!$R:$R,'Row Index'!AQ63)="",IF(INDEX('RAW DATA'!$AE:$AE,'Row Index'!AQ63)="",INDEX('RAW DATA'!$L:$L,'Row Index'!AQ63),INDEX('RAW DATA'!$AE:$AE,'Row Index'!AQ63)),INDEX('RAW DATA'!$R:$R,'Row Index'!AQ63)))</f>
        <v>–</v>
      </c>
    </row>
    <row r="106" customFormat="false" ht="15" hidden="false" customHeight="false" outlineLevel="0" collapsed="false">
      <c r="A106" s="15" t="s">
        <v>354</v>
      </c>
      <c r="B106" s="16" t="s">
        <v>5658</v>
      </c>
      <c r="C106" s="17" t="n">
        <f aca="false">IF('Row Index'!C64="","✗",IF(INDEX('RAW DATA'!$R:$R,'Row Index'!C64)="",IF(INDEX('RAW DATA'!$AE:$AE,'Row Index'!C64)="",INDEX('RAW DATA'!$L:$L,'Row Index'!C64),INDEX('RAW DATA'!$AE:$AE,'Row Index'!C64)),INDEX('RAW DATA'!$R:$R,'Row Index'!C64)))</f>
        <v>36.9070740363524</v>
      </c>
      <c r="D106" s="17" t="n">
        <f aca="false">IF('Row Index'!D64="","✗",IF(INDEX('RAW DATA'!$R:$R,'Row Index'!D64)="",IF(INDEX('RAW DATA'!$AE:$AE,'Row Index'!D64)="",INDEX('RAW DATA'!$L:$L,'Row Index'!D64),INDEX('RAW DATA'!$AE:$AE,'Row Index'!D64)),INDEX('RAW DATA'!$R:$R,'Row Index'!D64)))</f>
        <v>37.0336523367689</v>
      </c>
      <c r="E106" s="17" t="n">
        <f aca="false">IF('Row Index'!E64="","✗",IF(INDEX('RAW DATA'!$R:$R,'Row Index'!E64)="",IF(INDEX('RAW DATA'!$AE:$AE,'Row Index'!E64)="",INDEX('RAW DATA'!$L:$L,'Row Index'!E64),INDEX('RAW DATA'!$AE:$AE,'Row Index'!E64)),INDEX('RAW DATA'!$R:$R,'Row Index'!E64)))</f>
        <v>38.8818957208814</v>
      </c>
      <c r="F106" s="17" t="n">
        <f aca="false">IF('Row Index'!F64="","✗",IF(INDEX('RAW DATA'!$R:$R,'Row Index'!F64)="",IF(INDEX('RAW DATA'!$AE:$AE,'Row Index'!F64)="",INDEX('RAW DATA'!$L:$L,'Row Index'!F64),INDEX('RAW DATA'!$AE:$AE,'Row Index'!F64)),INDEX('RAW DATA'!$R:$R,'Row Index'!F64)))</f>
        <v>40.2775316064286</v>
      </c>
      <c r="G106" s="17" t="n">
        <f aca="false">IF('Row Index'!G64="","✗",IF(INDEX('RAW DATA'!$R:$R,'Row Index'!G64)="",IF(INDEX('RAW DATA'!$AE:$AE,'Row Index'!G64)="",INDEX('RAW DATA'!$L:$L,'Row Index'!G64),INDEX('RAW DATA'!$AE:$AE,'Row Index'!G64)),INDEX('RAW DATA'!$R:$R,'Row Index'!G64)))</f>
        <v>43.6879823246694</v>
      </c>
      <c r="H106" s="17" t="n">
        <f aca="false">IF('Row Index'!H64="","✗",IF(INDEX('RAW DATA'!$R:$R,'Row Index'!H64)="",IF(INDEX('RAW DATA'!$AE:$AE,'Row Index'!H64)="",INDEX('RAW DATA'!$L:$L,'Row Index'!H64),INDEX('RAW DATA'!$AE:$AE,'Row Index'!H64)),INDEX('RAW DATA'!$R:$R,'Row Index'!H64)))</f>
        <v>38.4413795380149</v>
      </c>
      <c r="I106" s="26" t="str">
        <f aca="false">IF('Row Index'!I64="","✗",IF(INDEX('RAW DATA'!$R:$R,'Row Index'!I64)="",IF(INDEX('RAW DATA'!$AE:$AE,'Row Index'!I64)="",INDEX('RAW DATA'!$L:$L,'Row Index'!I64),INDEX('RAW DATA'!$AE:$AE,'Row Index'!I64)),INDEX('RAW DATA'!$R:$R,'Row Index'!I64)))</f>
        <v>✗</v>
      </c>
      <c r="J106" s="17" t="n">
        <f aca="false">IF('Row Index'!J64="","✗",IF(INDEX('RAW DATA'!$R:$R,'Row Index'!J64)="",IF(INDEX('RAW DATA'!$AE:$AE,'Row Index'!J64)="",INDEX('RAW DATA'!$L:$L,'Row Index'!J64),INDEX('RAW DATA'!$AE:$AE,'Row Index'!J64)),INDEX('RAW DATA'!$R:$R,'Row Index'!J64)))</f>
        <v>44.2535541661848</v>
      </c>
      <c r="K106" s="29" t="n">
        <f aca="false">IF('Row Index'!K64="","✗",IF(INDEX('RAW DATA'!$R:$R,'Row Index'!K64)="",IF(INDEX('RAW DATA'!$AE:$AE,'Row Index'!K64)="",INDEX('RAW DATA'!$L:$L,'Row Index'!K64),INDEX('RAW DATA'!$AE:$AE,'Row Index'!K64)),INDEX('RAW DATA'!$R:$R,'Row Index'!K64)))</f>
        <v>52.1461768115008</v>
      </c>
      <c r="L106" s="17" t="n">
        <f aca="false">IF('Row Index'!L64="","✗",IF(INDEX('RAW DATA'!$R:$R,'Row Index'!L64)="",IF(INDEX('RAW DATA'!$AE:$AE,'Row Index'!L64)="",INDEX('RAW DATA'!$L:$L,'Row Index'!L64),INDEX('RAW DATA'!$AE:$AE,'Row Index'!L64)),INDEX('RAW DATA'!$R:$R,'Row Index'!L64)))</f>
        <v>39.4759129647855</v>
      </c>
      <c r="M106" s="29" t="n">
        <f aca="false">IF('Row Index'!M64="","✗",IF(INDEX('RAW DATA'!$R:$R,'Row Index'!M64)="",IF(INDEX('RAW DATA'!$AE:$AE,'Row Index'!M64)="",INDEX('RAW DATA'!$L:$L,'Row Index'!M64),INDEX('RAW DATA'!$AE:$AE,'Row Index'!M64)),INDEX('RAW DATA'!$R:$R,'Row Index'!M64)))</f>
        <v>47.390917785516</v>
      </c>
      <c r="N106" s="17" t="n">
        <f aca="false">IF('Row Index'!N64="","✗",IF(INDEX('RAW DATA'!$R:$R,'Row Index'!N64)="",IF(INDEX('RAW DATA'!$AE:$AE,'Row Index'!N64)="",INDEX('RAW DATA'!$L:$L,'Row Index'!N64),INDEX('RAW DATA'!$AE:$AE,'Row Index'!N64)),INDEX('RAW DATA'!$R:$R,'Row Index'!N64)))</f>
        <v>46.7662874610214</v>
      </c>
      <c r="O106" s="17" t="n">
        <f aca="false">IF('Row Index'!O64="","✗",IF(INDEX('RAW DATA'!$R:$R,'Row Index'!O64)="",IF(INDEX('RAW DATA'!$AE:$AE,'Row Index'!O64)="",INDEX('RAW DATA'!$L:$L,'Row Index'!O64),INDEX('RAW DATA'!$AE:$AE,'Row Index'!O64)),INDEX('RAW DATA'!$R:$R,'Row Index'!O64)))</f>
        <v>48.6748477499575</v>
      </c>
      <c r="P106" s="17" t="n">
        <f aca="false">IF('Row Index'!P64="","✗",IF(INDEX('RAW DATA'!$R:$R,'Row Index'!P64)="",IF(INDEX('RAW DATA'!$AE:$AE,'Row Index'!P64)="",INDEX('RAW DATA'!$L:$L,'Row Index'!P64),INDEX('RAW DATA'!$AE:$AE,'Row Index'!P64)),INDEX('RAW DATA'!$R:$R,'Row Index'!P64)))</f>
        <v>48.0036843164887</v>
      </c>
      <c r="Q106" s="17" t="n">
        <f aca="false">IF('Row Index'!Q64="","✗",IF(INDEX('RAW DATA'!$R:$R,'Row Index'!Q64)="",IF(INDEX('RAW DATA'!$AE:$AE,'Row Index'!Q64)="",INDEX('RAW DATA'!$L:$L,'Row Index'!Q64),INDEX('RAW DATA'!$AE:$AE,'Row Index'!Q64)),INDEX('RAW DATA'!$R:$R,'Row Index'!Q64)))</f>
        <v>49.8169968884981</v>
      </c>
      <c r="R106" s="18" t="n">
        <f aca="false">IF('Row Index'!R64="","✗",IF(INDEX('RAW DATA'!$R:$R,'Row Index'!R64)="",IF(INDEX('RAW DATA'!$AE:$AE,'Row Index'!R64)="",INDEX('RAW DATA'!$L:$L,'Row Index'!R64),INDEX('RAW DATA'!$AE:$AE,'Row Index'!R64)),INDEX('RAW DATA'!$R:$R,'Row Index'!R64)))</f>
        <v>51.8124724869529</v>
      </c>
      <c r="S106" s="29" t="n">
        <f aca="false">IF('Row Index'!S64="","✗",IF(INDEX('RAW DATA'!$R:$R,'Row Index'!S64)="",IF(INDEX('RAW DATA'!$AE:$AE,'Row Index'!S64)="",INDEX('RAW DATA'!$L:$L,'Row Index'!S64),INDEX('RAW DATA'!$AE:$AE,'Row Index'!S64)),INDEX('RAW DATA'!$R:$R,'Row Index'!S64)))</f>
        <v>51.3160007736262</v>
      </c>
      <c r="T106" s="17" t="n">
        <f aca="false">IF('Row Index'!T64="","✗",IF(INDEX('RAW DATA'!$R:$R,'Row Index'!T64)="",IF(INDEX('RAW DATA'!$AE:$AE,'Row Index'!T64)="",INDEX('RAW DATA'!$L:$L,'Row Index'!T64),INDEX('RAW DATA'!$AE:$AE,'Row Index'!T64)),INDEX('RAW DATA'!$R:$R,'Row Index'!T64)))</f>
        <v>52.4629344029998</v>
      </c>
      <c r="U106" s="17" t="n">
        <f aca="false">IF('Row Index'!U64="","✗",IF(INDEX('RAW DATA'!$R:$R,'Row Index'!U64)="",IF(INDEX('RAW DATA'!$AE:$AE,'Row Index'!U64)="",INDEX('RAW DATA'!$L:$L,'Row Index'!U64),INDEX('RAW DATA'!$AE:$AE,'Row Index'!U64)),INDEX('RAW DATA'!$R:$R,'Row Index'!U64)))</f>
        <v>51.5116480784674</v>
      </c>
      <c r="V106" s="17" t="n">
        <f aca="false">IF('Row Index'!V64="","✗",IF(INDEX('RAW DATA'!$R:$R,'Row Index'!V64)="",IF(INDEX('RAW DATA'!$AE:$AE,'Row Index'!V64)="",INDEX('RAW DATA'!$L:$L,'Row Index'!V64),INDEX('RAW DATA'!$AE:$AE,'Row Index'!V64)),INDEX('RAW DATA'!$R:$R,'Row Index'!V64)))</f>
        <v>52.8767979958958</v>
      </c>
      <c r="W106" s="17" t="n">
        <f aca="false">IF('Row Index'!W64="","✗",IF(INDEX('RAW DATA'!$R:$R,'Row Index'!W64)="",IF(INDEX('RAW DATA'!$AE:$AE,'Row Index'!W64)="",INDEX('RAW DATA'!$L:$L,'Row Index'!W64),INDEX('RAW DATA'!$AE:$AE,'Row Index'!W64)),INDEX('RAW DATA'!$R:$R,'Row Index'!W64)))</f>
        <v>53.0830438822014</v>
      </c>
      <c r="X106" s="17" t="n">
        <f aca="false">IF('Row Index'!X64="","✗",IF(INDEX('RAW DATA'!$R:$R,'Row Index'!X64)="",IF(INDEX('RAW DATA'!$AE:$AE,'Row Index'!X64)="",INDEX('RAW DATA'!$L:$L,'Row Index'!X64),INDEX('RAW DATA'!$AE:$AE,'Row Index'!X64)),INDEX('RAW DATA'!$R:$R,'Row Index'!X64)))</f>
        <v>52.9958215575899</v>
      </c>
      <c r="Y106" s="17" t="n">
        <f aca="false">IF('Row Index'!Y64="","✗",IF(INDEX('RAW DATA'!$R:$R,'Row Index'!Y64)="",IF(INDEX('RAW DATA'!$AE:$AE,'Row Index'!Y64)="",INDEX('RAW DATA'!$L:$L,'Row Index'!Y64),INDEX('RAW DATA'!$AE:$AE,'Row Index'!Y64)),INDEX('RAW DATA'!$R:$R,'Row Index'!Y64)))</f>
        <v>53.0364091142477</v>
      </c>
      <c r="Z106" s="18" t="n">
        <f aca="false">IF('Row Index'!Z64="","✗",IF(INDEX('RAW DATA'!$R:$R,'Row Index'!Z64)="",IF(INDEX('RAW DATA'!$AE:$AE,'Row Index'!Z64)="",INDEX('RAW DATA'!$L:$L,'Row Index'!Z64),INDEX('RAW DATA'!$AE:$AE,'Row Index'!Z64)),INDEX('RAW DATA'!$R:$R,'Row Index'!Z64)))</f>
        <v>55.1725593877711</v>
      </c>
      <c r="AA106" s="19" t="str">
        <f aca="false">IF('Row Index'!AA64="","⏳",IF(INDEX('RAW DATA'!$R:$R,'Row Index'!AA64)="",IF(INDEX('RAW DATA'!$AE:$AE,'Row Index'!AA64)="",INDEX('RAW DATA'!$L:$L,'Row Index'!AA64),INDEX('RAW DATA'!$AE:$AE,'Row Index'!AA64)),INDEX('RAW DATA'!$R:$R,'Row Index'!AA64)))</f>
        <v>⏳</v>
      </c>
      <c r="AB106" s="29" t="n">
        <f aca="false">IF('Row Index'!AB64="","✗",IF(INDEX('RAW DATA'!$R:$R,'Row Index'!AB64)="",IF(INDEX('RAW DATA'!$AE:$AE,'Row Index'!AB64)="",INDEX('RAW DATA'!$L:$L,'Row Index'!AB64),INDEX('RAW DATA'!$AE:$AE,'Row Index'!AB64)),INDEX('RAW DATA'!$R:$R,'Row Index'!AB64)))</f>
        <v>56.0822363260312</v>
      </c>
      <c r="AC106" s="17" t="n">
        <f aca="false">IF('Row Index'!AC64="","✗",IF(INDEX('RAW DATA'!$R:$R,'Row Index'!AC64)="",IF(INDEX('RAW DATA'!$AE:$AE,'Row Index'!AC64)="",INDEX('RAW DATA'!$L:$L,'Row Index'!AC64),INDEX('RAW DATA'!$AE:$AE,'Row Index'!AC64)),INDEX('RAW DATA'!$R:$R,'Row Index'!AC64)))</f>
        <v>54.4383866198808</v>
      </c>
      <c r="AD106" s="17" t="n">
        <f aca="false">IF('Row Index'!AD64="","✗",IF(INDEX('RAW DATA'!$R:$R,'Row Index'!AD64)="",IF(INDEX('RAW DATA'!$AE:$AE,'Row Index'!AD64)="",INDEX('RAW DATA'!$L:$L,'Row Index'!AD64),INDEX('RAW DATA'!$AE:$AE,'Row Index'!AD64)),INDEX('RAW DATA'!$R:$R,'Row Index'!AD64)))</f>
        <v>57.7192087633568</v>
      </c>
      <c r="AE106" s="17" t="n">
        <f aca="false">IF('Row Index'!AE64="","✗",IF(INDEX('RAW DATA'!$R:$R,'Row Index'!AE64)="",IF(INDEX('RAW DATA'!$AE:$AE,'Row Index'!AE64)="",INDEX('RAW DATA'!$L:$L,'Row Index'!AE64),INDEX('RAW DATA'!$AE:$AE,'Row Index'!AE64)),INDEX('RAW DATA'!$R:$R,'Row Index'!AE64)))</f>
        <v>58.2516367080364</v>
      </c>
      <c r="AF106" s="17" t="n">
        <f aca="false">IF('Row Index'!AF64="","✗",IF(INDEX('RAW DATA'!$R:$R,'Row Index'!AF64)="",IF(INDEX('RAW DATA'!$AE:$AE,'Row Index'!AF64)="",INDEX('RAW DATA'!$L:$L,'Row Index'!AF64),INDEX('RAW DATA'!$AE:$AE,'Row Index'!AF64)),INDEX('RAW DATA'!$R:$R,'Row Index'!AF64)))</f>
        <v>62.2296972698833</v>
      </c>
      <c r="AG106" s="17" t="n">
        <f aca="false">IF('Row Index'!AG64="","✗",IF(INDEX('RAW DATA'!$R:$R,'Row Index'!AG64)="",IF(INDEX('RAW DATA'!$AE:$AE,'Row Index'!AG64)="",INDEX('RAW DATA'!$L:$L,'Row Index'!AG64),INDEX('RAW DATA'!$AE:$AE,'Row Index'!AG64)),INDEX('RAW DATA'!$R:$R,'Row Index'!AG64)))</f>
        <v>66.0642805531347</v>
      </c>
      <c r="AH106" s="17" t="n">
        <f aca="false">IF('Row Index'!AH64="","✗",IF(INDEX('RAW DATA'!$R:$R,'Row Index'!AH64)="",IF(INDEX('RAW DATA'!$AE:$AE,'Row Index'!AH64)="",INDEX('RAW DATA'!$L:$L,'Row Index'!AH64),INDEX('RAW DATA'!$AE:$AE,'Row Index'!AH64)),INDEX('RAW DATA'!$R:$R,'Row Index'!AH64)))</f>
        <v>61.5603997656451</v>
      </c>
      <c r="AI106" s="17" t="n">
        <f aca="false">IF('Row Index'!AI64="","✗",IF(INDEX('RAW DATA'!$R:$R,'Row Index'!AI64)="",IF(INDEX('RAW DATA'!$AE:$AE,'Row Index'!AI64)="",INDEX('RAW DATA'!$L:$L,'Row Index'!AI64),INDEX('RAW DATA'!$AE:$AE,'Row Index'!AI64)),INDEX('RAW DATA'!$R:$R,'Row Index'!AI64)))</f>
        <v>64.3522051867037</v>
      </c>
      <c r="AJ106" s="17" t="n">
        <f aca="false">IF('Row Index'!AJ64="","✗",IF(INDEX('RAW DATA'!$R:$R,'Row Index'!AJ64)="",IF(INDEX('RAW DATA'!$AE:$AE,'Row Index'!AJ64)="",INDEX('RAW DATA'!$L:$L,'Row Index'!AJ64),INDEX('RAW DATA'!$AE:$AE,'Row Index'!AJ64)),INDEX('RAW DATA'!$R:$R,'Row Index'!AJ64)))</f>
        <v>65.9499395856559</v>
      </c>
      <c r="AK106" s="17" t="n">
        <f aca="false">IF('Row Index'!AK64="","✗",IF(INDEX('RAW DATA'!$R:$R,'Row Index'!AK64)="",IF(INDEX('RAW DATA'!$AE:$AE,'Row Index'!AK64)="",INDEX('RAW DATA'!$L:$L,'Row Index'!AK64),INDEX('RAW DATA'!$AE:$AE,'Row Index'!AK64)),INDEX('RAW DATA'!$R:$R,'Row Index'!AK64)))</f>
        <v>61.542104065812</v>
      </c>
      <c r="AL106" s="76" t="str">
        <f aca="false">IF('Row Index'!AL64="","–",IF(INDEX('RAW DATA'!$R:$R,'Row Index'!AL64)="",IF(INDEX('RAW DATA'!$AE:$AE,'Row Index'!AL64)="",INDEX('RAW DATA'!$L:$L,'Row Index'!AL64),INDEX('RAW DATA'!$AE:$AE,'Row Index'!AL64)),INDEX('RAW DATA'!$R:$R,'Row Index'!AL64)))</f>
        <v>–</v>
      </c>
      <c r="AM106" s="76" t="str">
        <f aca="false">IF('Row Index'!AM64="","–",IF(INDEX('RAW DATA'!$R:$R,'Row Index'!AM64)="",IF(INDEX('RAW DATA'!$AE:$AE,'Row Index'!AM64)="",INDEX('RAW DATA'!$L:$L,'Row Index'!AM64),INDEX('RAW DATA'!$AE:$AE,'Row Index'!AM64)),INDEX('RAW DATA'!$R:$R,'Row Index'!AM64)))</f>
        <v>–</v>
      </c>
      <c r="AN106" s="76" t="str">
        <f aca="false">IF('Row Index'!AN64="","–",IF(INDEX('RAW DATA'!$R:$R,'Row Index'!AN64)="",IF(INDEX('RAW DATA'!$AE:$AE,'Row Index'!AN64)="",INDEX('RAW DATA'!$L:$L,'Row Index'!AN64),INDEX('RAW DATA'!$AE:$AE,'Row Index'!AN64)),INDEX('RAW DATA'!$R:$R,'Row Index'!AN64)))</f>
        <v>–</v>
      </c>
      <c r="AO106" s="76" t="str">
        <f aca="false">IF('Row Index'!AO64="","–",IF(INDEX('RAW DATA'!$R:$R,'Row Index'!AO64)="",IF(INDEX('RAW DATA'!$AE:$AE,'Row Index'!AO64)="",INDEX('RAW DATA'!$L:$L,'Row Index'!AO64),INDEX('RAW DATA'!$AE:$AE,'Row Index'!AO64)),INDEX('RAW DATA'!$R:$R,'Row Index'!AO64)))</f>
        <v>–</v>
      </c>
      <c r="AP106" s="76" t="str">
        <f aca="false">IF('Row Index'!AP64="","–",IF(INDEX('RAW DATA'!$R:$R,'Row Index'!AP64)="",IF(INDEX('RAW DATA'!$AE:$AE,'Row Index'!AP64)="",INDEX('RAW DATA'!$L:$L,'Row Index'!AP64),INDEX('RAW DATA'!$AE:$AE,'Row Index'!AP64)),INDEX('RAW DATA'!$R:$R,'Row Index'!AP64)))</f>
        <v>–</v>
      </c>
      <c r="AQ106" s="76" t="str">
        <f aca="false">IF('Row Index'!AQ64="","–",IF(INDEX('RAW DATA'!$R:$R,'Row Index'!AQ64)="",IF(INDEX('RAW DATA'!$AE:$AE,'Row Index'!AQ64)="",INDEX('RAW DATA'!$L:$L,'Row Index'!AQ64),INDEX('RAW DATA'!$AE:$AE,'Row Index'!AQ64)),INDEX('RAW DATA'!$R:$R,'Row Index'!AQ64)))</f>
        <v>–</v>
      </c>
    </row>
    <row r="108" customFormat="false" ht="35.05" hidden="false" customHeight="false" outlineLevel="0" collapsed="false">
      <c r="A108" s="9" t="s">
        <v>5404</v>
      </c>
      <c r="B108" s="9" t="s">
        <v>5659</v>
      </c>
      <c r="C108" s="9" t="s">
        <v>147</v>
      </c>
      <c r="D108" s="9" t="s">
        <v>365</v>
      </c>
      <c r="E108" s="9" t="s">
        <v>497</v>
      </c>
      <c r="F108" s="9" t="s">
        <v>628</v>
      </c>
      <c r="G108" s="9" t="s">
        <v>763</v>
      </c>
      <c r="H108" s="9" t="s">
        <v>902</v>
      </c>
      <c r="I108" s="9" t="s">
        <v>1037</v>
      </c>
      <c r="J108" s="9" t="s">
        <v>1143</v>
      </c>
      <c r="K108" s="9" t="s">
        <v>1275</v>
      </c>
      <c r="L108" s="9" t="s">
        <v>1411</v>
      </c>
      <c r="M108" s="9" t="s">
        <v>1628</v>
      </c>
      <c r="N108" s="9" t="s">
        <v>1760</v>
      </c>
      <c r="O108" s="9" t="s">
        <v>1895</v>
      </c>
      <c r="P108" s="9" t="s">
        <v>2027</v>
      </c>
      <c r="Q108" s="9" t="s">
        <v>2154</v>
      </c>
      <c r="R108" s="9" t="s">
        <v>2285</v>
      </c>
      <c r="S108" s="9" t="s">
        <v>2413</v>
      </c>
      <c r="T108" s="9" t="s">
        <v>2544</v>
      </c>
      <c r="U108" s="9" t="s">
        <v>2676</v>
      </c>
      <c r="V108" s="9" t="s">
        <v>2806</v>
      </c>
      <c r="W108" s="9" t="s">
        <v>2933</v>
      </c>
      <c r="X108" s="9" t="s">
        <v>3066</v>
      </c>
      <c r="Y108" s="9" t="s">
        <v>3201</v>
      </c>
      <c r="Z108" s="9" t="s">
        <v>3330</v>
      </c>
      <c r="AA108" s="9" t="s">
        <v>5405</v>
      </c>
      <c r="AB108" s="9" t="s">
        <v>3465</v>
      </c>
      <c r="AC108" s="9" t="s">
        <v>3592</v>
      </c>
      <c r="AD108" s="9" t="s">
        <v>3719</v>
      </c>
      <c r="AE108" s="9" t="s">
        <v>3846</v>
      </c>
      <c r="AF108" s="9" t="s">
        <v>3975</v>
      </c>
      <c r="AG108" s="9" t="s">
        <v>4103</v>
      </c>
      <c r="AH108" s="9" t="s">
        <v>5406</v>
      </c>
      <c r="AI108" s="9" t="s">
        <v>4360</v>
      </c>
      <c r="AJ108" s="9" t="s">
        <v>4488</v>
      </c>
      <c r="AK108" s="9" t="s">
        <v>4617</v>
      </c>
      <c r="AL108" s="9" t="s">
        <v>4746</v>
      </c>
      <c r="AM108" s="9" t="s">
        <v>4855</v>
      </c>
      <c r="AN108" s="9" t="s">
        <v>4963</v>
      </c>
      <c r="AO108" s="9" t="s">
        <v>5072</v>
      </c>
      <c r="AP108" s="9" t="s">
        <v>5184</v>
      </c>
      <c r="AQ108" s="9" t="s">
        <v>5293</v>
      </c>
    </row>
    <row r="109" customFormat="false" ht="15" hidden="false" customHeight="false" outlineLevel="0" collapsed="false">
      <c r="A109" s="32" t="s">
        <v>357</v>
      </c>
      <c r="B109" s="33" t="s">
        <v>5659</v>
      </c>
      <c r="C109" s="17" t="n">
        <f aca="false">IF('Row Index'!C65="","✗",IF(INDEX('RAW DATA'!$R:$R,'Row Index'!C65)="",IF(INDEX('RAW DATA'!$AE:$AE,'Row Index'!C65)="",INDEX('RAW DATA'!$L:$L,'Row Index'!C65),INDEX('RAW DATA'!$AE:$AE,'Row Index'!C65)),INDEX('RAW DATA'!$R:$R,'Row Index'!C65)))</f>
        <v>37.095140091731</v>
      </c>
      <c r="D109" s="29" t="n">
        <f aca="false">IF('Row Index'!D65="","✗",IF(INDEX('RAW DATA'!$R:$R,'Row Index'!D65)="",IF(INDEX('RAW DATA'!$AE:$AE,'Row Index'!D65)="",INDEX('RAW DATA'!$L:$L,'Row Index'!D65),INDEX('RAW DATA'!$AE:$AE,'Row Index'!D65)),INDEX('RAW DATA'!$R:$R,'Row Index'!D65)))</f>
        <v>37.2262092509192</v>
      </c>
      <c r="E109" s="17" t="n">
        <f aca="false">IF('Row Index'!E65="","✗",IF(INDEX('RAW DATA'!$R:$R,'Row Index'!E65)="",IF(INDEX('RAW DATA'!$AE:$AE,'Row Index'!E65)="",INDEX('RAW DATA'!$L:$L,'Row Index'!E65),INDEX('RAW DATA'!$AE:$AE,'Row Index'!E65)),INDEX('RAW DATA'!$R:$R,'Row Index'!E65)))</f>
        <v>36.704516457303</v>
      </c>
      <c r="F109" s="17" t="n">
        <f aca="false">IF('Row Index'!F65="","✗",IF(INDEX('RAW DATA'!$R:$R,'Row Index'!F65)="",IF(INDEX('RAW DATA'!$AE:$AE,'Row Index'!F65)="",INDEX('RAW DATA'!$L:$L,'Row Index'!F65),INDEX('RAW DATA'!$AE:$AE,'Row Index'!F65)),INDEX('RAW DATA'!$R:$R,'Row Index'!F65)))</f>
        <v>37.8002641065396</v>
      </c>
      <c r="G109" s="17" t="n">
        <f aca="false">IF('Row Index'!G65="","✗",IF(INDEX('RAW DATA'!$R:$R,'Row Index'!G65)="",IF(INDEX('RAW DATA'!$AE:$AE,'Row Index'!G65)="",INDEX('RAW DATA'!$L:$L,'Row Index'!G65),INDEX('RAW DATA'!$AE:$AE,'Row Index'!G65)),INDEX('RAW DATA'!$R:$R,'Row Index'!G65)))</f>
        <v>38.8696439584096</v>
      </c>
      <c r="H109" s="17" t="n">
        <f aca="false">IF('Row Index'!H65="","✗",IF(INDEX('RAW DATA'!$R:$R,'Row Index'!H65)="",IF(INDEX('RAW DATA'!$AE:$AE,'Row Index'!H65)="",INDEX('RAW DATA'!$L:$L,'Row Index'!H65),INDEX('RAW DATA'!$AE:$AE,'Row Index'!H65)),INDEX('RAW DATA'!$R:$R,'Row Index'!H65)))</f>
        <v>36.9171044568034</v>
      </c>
      <c r="I109" s="26" t="str">
        <f aca="false">IF('Row Index'!I65="","✗",IF(INDEX('RAW DATA'!$R:$R,'Row Index'!I65)="",IF(INDEX('RAW DATA'!$AE:$AE,'Row Index'!I65)="",INDEX('RAW DATA'!$L:$L,'Row Index'!I65),INDEX('RAW DATA'!$AE:$AE,'Row Index'!I65)),INDEX('RAW DATA'!$R:$R,'Row Index'!I65)))</f>
        <v>✗</v>
      </c>
      <c r="J109" s="17" t="n">
        <f aca="false">IF('Row Index'!J65="","✗",IF(INDEX('RAW DATA'!$R:$R,'Row Index'!J65)="",IF(INDEX('RAW DATA'!$AE:$AE,'Row Index'!J65)="",INDEX('RAW DATA'!$L:$L,'Row Index'!J65),INDEX('RAW DATA'!$AE:$AE,'Row Index'!J65)),INDEX('RAW DATA'!$R:$R,'Row Index'!J65)))</f>
        <v>38.7728676139439</v>
      </c>
      <c r="K109" s="17" t="n">
        <f aca="false">IF('Row Index'!K65="","✗",IF(INDEX('RAW DATA'!$R:$R,'Row Index'!K65)="",IF(INDEX('RAW DATA'!$AE:$AE,'Row Index'!K65)="",INDEX('RAW DATA'!$L:$L,'Row Index'!K65),INDEX('RAW DATA'!$AE:$AE,'Row Index'!K65)),INDEX('RAW DATA'!$R:$R,'Row Index'!K65)))</f>
        <v>39.0139981596012</v>
      </c>
      <c r="L109" s="17" t="n">
        <f aca="false">IF('Row Index'!L65="","✗",IF(INDEX('RAW DATA'!$R:$R,'Row Index'!L65)="",IF(INDEX('RAW DATA'!$AE:$AE,'Row Index'!L65)="",INDEX('RAW DATA'!$L:$L,'Row Index'!L65),INDEX('RAW DATA'!$AE:$AE,'Row Index'!L65)),INDEX('RAW DATA'!$R:$R,'Row Index'!L65)))</f>
        <v>38.8416857716894</v>
      </c>
      <c r="M109" s="17" t="n">
        <f aca="false">IF('Row Index'!M65="","✗",IF(INDEX('RAW DATA'!$R:$R,'Row Index'!M65)="",IF(INDEX('RAW DATA'!$AE:$AE,'Row Index'!M65)="",INDEX('RAW DATA'!$L:$L,'Row Index'!M65),INDEX('RAW DATA'!$AE:$AE,'Row Index'!M65)),INDEX('RAW DATA'!$R:$R,'Row Index'!M65)))</f>
        <v>40.9839691749605</v>
      </c>
      <c r="N109" s="17" t="n">
        <f aca="false">IF('Row Index'!N65="","✗",IF(INDEX('RAW DATA'!$R:$R,'Row Index'!N65)="",IF(INDEX('RAW DATA'!$AE:$AE,'Row Index'!N65)="",INDEX('RAW DATA'!$L:$L,'Row Index'!N65),INDEX('RAW DATA'!$AE:$AE,'Row Index'!N65)),INDEX('RAW DATA'!$R:$R,'Row Index'!N65)))</f>
        <v>36.7532075179688</v>
      </c>
      <c r="O109" s="17" t="n">
        <f aca="false">IF('Row Index'!O65="","✗",IF(INDEX('RAW DATA'!$R:$R,'Row Index'!O65)="",IF(INDEX('RAW DATA'!$AE:$AE,'Row Index'!O65)="",INDEX('RAW DATA'!$L:$L,'Row Index'!O65),INDEX('RAW DATA'!$AE:$AE,'Row Index'!O65)),INDEX('RAW DATA'!$R:$R,'Row Index'!O65)))</f>
        <v>38.7451952174698</v>
      </c>
      <c r="P109" s="29" t="n">
        <f aca="false">IF('Row Index'!P65="","✗",IF(INDEX('RAW DATA'!$R:$R,'Row Index'!P65)="",IF(INDEX('RAW DATA'!$AE:$AE,'Row Index'!P65)="",INDEX('RAW DATA'!$L:$L,'Row Index'!P65),INDEX('RAW DATA'!$AE:$AE,'Row Index'!P65)),INDEX('RAW DATA'!$R:$R,'Row Index'!P65)))</f>
        <v>38.3406386758392</v>
      </c>
      <c r="Q109" s="17" t="n">
        <f aca="false">IF('Row Index'!Q65="","✗",IF(INDEX('RAW DATA'!$R:$R,'Row Index'!Q65)="",IF(INDEX('RAW DATA'!$AE:$AE,'Row Index'!Q65)="",INDEX('RAW DATA'!$L:$L,'Row Index'!Q65),INDEX('RAW DATA'!$AE:$AE,'Row Index'!Q65)),INDEX('RAW DATA'!$R:$R,'Row Index'!Q65)))</f>
        <v>46.4763664240324</v>
      </c>
      <c r="R109" s="17" t="n">
        <f aca="false">IF('Row Index'!R65="","✗",IF(INDEX('RAW DATA'!$R:$R,'Row Index'!R65)="",IF(INDEX('RAW DATA'!$AE:$AE,'Row Index'!R65)="",INDEX('RAW DATA'!$L:$L,'Row Index'!R65),INDEX('RAW DATA'!$AE:$AE,'Row Index'!R65)),INDEX('RAW DATA'!$R:$R,'Row Index'!R65)))</f>
        <v>40.8062977962733</v>
      </c>
      <c r="S109" s="17" t="n">
        <f aca="false">IF('Row Index'!S65="","✗",IF(INDEX('RAW DATA'!$R:$R,'Row Index'!S65)="",IF(INDEX('RAW DATA'!$AE:$AE,'Row Index'!S65)="",INDEX('RAW DATA'!$L:$L,'Row Index'!S65),INDEX('RAW DATA'!$AE:$AE,'Row Index'!S65)),INDEX('RAW DATA'!$R:$R,'Row Index'!S65)))</f>
        <v>39.1100477253381</v>
      </c>
      <c r="T109" s="17" t="n">
        <f aca="false">IF('Row Index'!T65="","✗",IF(INDEX('RAW DATA'!$R:$R,'Row Index'!T65)="",IF(INDEX('RAW DATA'!$AE:$AE,'Row Index'!T65)="",INDEX('RAW DATA'!$L:$L,'Row Index'!T65),INDEX('RAW DATA'!$AE:$AE,'Row Index'!T65)),INDEX('RAW DATA'!$R:$R,'Row Index'!T65)))</f>
        <v>40.1128448783161</v>
      </c>
      <c r="U109" s="17" t="n">
        <f aca="false">IF('Row Index'!U65="","✗",IF(INDEX('RAW DATA'!$R:$R,'Row Index'!U65)="",IF(INDEX('RAW DATA'!$AE:$AE,'Row Index'!U65)="",INDEX('RAW DATA'!$L:$L,'Row Index'!U65),INDEX('RAW DATA'!$AE:$AE,'Row Index'!U65)),INDEX('RAW DATA'!$R:$R,'Row Index'!U65)))</f>
        <v>41.4319289861971</v>
      </c>
      <c r="V109" s="17" t="n">
        <f aca="false">IF('Row Index'!V65="","✗",IF(INDEX('RAW DATA'!$R:$R,'Row Index'!V65)="",IF(INDEX('RAW DATA'!$AE:$AE,'Row Index'!V65)="",INDEX('RAW DATA'!$L:$L,'Row Index'!V65),INDEX('RAW DATA'!$AE:$AE,'Row Index'!V65)),INDEX('RAW DATA'!$R:$R,'Row Index'!V65)))</f>
        <v>41.9319202752159</v>
      </c>
      <c r="W109" s="17" t="n">
        <f aca="false">IF('Row Index'!W65="","✗",IF(INDEX('RAW DATA'!$R:$R,'Row Index'!W65)="",IF(INDEX('RAW DATA'!$AE:$AE,'Row Index'!W65)="",INDEX('RAW DATA'!$L:$L,'Row Index'!W65),INDEX('RAW DATA'!$AE:$AE,'Row Index'!W65)),INDEX('RAW DATA'!$R:$R,'Row Index'!W65)))</f>
        <v>41.9531840730768</v>
      </c>
      <c r="X109" s="17" t="n">
        <f aca="false">IF('Row Index'!X65="","✗",IF(INDEX('RAW DATA'!$R:$R,'Row Index'!X65)="",IF(INDEX('RAW DATA'!$AE:$AE,'Row Index'!X65)="",INDEX('RAW DATA'!$L:$L,'Row Index'!X65),INDEX('RAW DATA'!$AE:$AE,'Row Index'!X65)),INDEX('RAW DATA'!$R:$R,'Row Index'!X65)))</f>
        <v>42.1892862820625</v>
      </c>
      <c r="Y109" s="17" t="n">
        <f aca="false">IF('Row Index'!Y65="","✗",IF(INDEX('RAW DATA'!$R:$R,'Row Index'!Y65)="",IF(INDEX('RAW DATA'!$AE:$AE,'Row Index'!Y65)="",INDEX('RAW DATA'!$L:$L,'Row Index'!Y65),INDEX('RAW DATA'!$AE:$AE,'Row Index'!Y65)),INDEX('RAW DATA'!$R:$R,'Row Index'!Y65)))</f>
        <v>43.5113006761339</v>
      </c>
      <c r="Z109" s="18" t="n">
        <f aca="false">IF('Row Index'!Z65="","✗",IF(INDEX('RAW DATA'!$R:$R,'Row Index'!Z65)="",IF(INDEX('RAW DATA'!$AE:$AE,'Row Index'!Z65)="",INDEX('RAW DATA'!$L:$L,'Row Index'!Z65),INDEX('RAW DATA'!$AE:$AE,'Row Index'!Z65)),INDEX('RAW DATA'!$R:$R,'Row Index'!Z65)))</f>
        <v>42.0048173677426</v>
      </c>
      <c r="AA109" s="19" t="str">
        <f aca="false">IF('Row Index'!AA65="","⏳",IF(INDEX('RAW DATA'!$R:$R,'Row Index'!AA65)="",IF(INDEX('RAW DATA'!$AE:$AE,'Row Index'!AA65)="",INDEX('RAW DATA'!$L:$L,'Row Index'!AA65),INDEX('RAW DATA'!$AE:$AE,'Row Index'!AA65)),INDEX('RAW DATA'!$R:$R,'Row Index'!AA65)))</f>
        <v>⏳</v>
      </c>
      <c r="AB109" s="17" t="n">
        <f aca="false">IF('Row Index'!AB65="","✗",IF(INDEX('RAW DATA'!$R:$R,'Row Index'!AB65)="",IF(INDEX('RAW DATA'!$AE:$AE,'Row Index'!AB65)="",INDEX('RAW DATA'!$L:$L,'Row Index'!AB65),INDEX('RAW DATA'!$AE:$AE,'Row Index'!AB65)),INDEX('RAW DATA'!$R:$R,'Row Index'!AB65)))</f>
        <v>44.6226884592874</v>
      </c>
      <c r="AC109" s="37" t="n">
        <f aca="false">IF('Row Index'!AC65="","✗",IF(INDEX('RAW DATA'!$R:$R,'Row Index'!AC65)="",IF(INDEX('RAW DATA'!$AE:$AE,'Row Index'!AC65)="",INDEX('RAW DATA'!$L:$L,'Row Index'!AC65),INDEX('RAW DATA'!$AE:$AE,'Row Index'!AC65)),INDEX('RAW DATA'!$R:$R,'Row Index'!AC65)))</f>
        <v>44.8463230027756</v>
      </c>
      <c r="AD109" s="17" t="n">
        <f aca="false">IF('Row Index'!AD65="","✗",IF(INDEX('RAW DATA'!$R:$R,'Row Index'!AD65)="",IF(INDEX('RAW DATA'!$AE:$AE,'Row Index'!AD65)="",INDEX('RAW DATA'!$L:$L,'Row Index'!AD65),INDEX('RAW DATA'!$AE:$AE,'Row Index'!AD65)),INDEX('RAW DATA'!$R:$R,'Row Index'!AD65)))</f>
        <v>46.0206281513815</v>
      </c>
      <c r="AE109" s="29" t="n">
        <f aca="false">IF('Row Index'!AE65="","✗",IF(INDEX('RAW DATA'!$R:$R,'Row Index'!AE65)="",IF(INDEX('RAW DATA'!$AE:$AE,'Row Index'!AE65)="",INDEX('RAW DATA'!$L:$L,'Row Index'!AE65),INDEX('RAW DATA'!$AE:$AE,'Row Index'!AE65)),INDEX('RAW DATA'!$R:$R,'Row Index'!AE65)))</f>
        <v>48.5104073557564</v>
      </c>
      <c r="AF109" s="17" t="n">
        <f aca="false">IF('Row Index'!AF65="","✗",IF(INDEX('RAW DATA'!$R:$R,'Row Index'!AF65)="",IF(INDEX('RAW DATA'!$AE:$AE,'Row Index'!AF65)="",INDEX('RAW DATA'!$L:$L,'Row Index'!AF65),INDEX('RAW DATA'!$AE:$AE,'Row Index'!AF65)),INDEX('RAW DATA'!$R:$R,'Row Index'!AF65)))</f>
        <v>49.1635548213559</v>
      </c>
      <c r="AG109" s="17" t="n">
        <f aca="false">IF('Row Index'!AG65="","✗",IF(INDEX('RAW DATA'!$R:$R,'Row Index'!AG65)="",IF(INDEX('RAW DATA'!$AE:$AE,'Row Index'!AG65)="",INDEX('RAW DATA'!$L:$L,'Row Index'!AG65),INDEX('RAW DATA'!$AE:$AE,'Row Index'!AG65)),INDEX('RAW DATA'!$R:$R,'Row Index'!AG65)))</f>
        <v>51.0562872229759</v>
      </c>
      <c r="AH109" s="17" t="n">
        <f aca="false">IF('Row Index'!AH65="","✗",IF(INDEX('RAW DATA'!$R:$R,'Row Index'!AH65)="",IF(INDEX('RAW DATA'!$AE:$AE,'Row Index'!AH65)="",INDEX('RAW DATA'!$L:$L,'Row Index'!AH65),INDEX('RAW DATA'!$AE:$AE,'Row Index'!AH65)),INDEX('RAW DATA'!$R:$R,'Row Index'!AH65)))</f>
        <v>51.1664403183103</v>
      </c>
      <c r="AI109" s="17" t="n">
        <f aca="false">IF('Row Index'!AI65="","✗",IF(INDEX('RAW DATA'!$R:$R,'Row Index'!AI65)="",IF(INDEX('RAW DATA'!$AE:$AE,'Row Index'!AI65)="",INDEX('RAW DATA'!$L:$L,'Row Index'!AI65),INDEX('RAW DATA'!$AE:$AE,'Row Index'!AI65)),INDEX('RAW DATA'!$R:$R,'Row Index'!AI65)))</f>
        <v>52.5750183477117</v>
      </c>
      <c r="AJ109" s="17" t="n">
        <f aca="false">IF('Row Index'!AJ65="","✗",IF(INDEX('RAW DATA'!$R:$R,'Row Index'!AJ65)="",IF(INDEX('RAW DATA'!$AE:$AE,'Row Index'!AJ65)="",INDEX('RAW DATA'!$L:$L,'Row Index'!AJ65),INDEX('RAW DATA'!$AE:$AE,'Row Index'!AJ65)),INDEX('RAW DATA'!$R:$R,'Row Index'!AJ65)))</f>
        <v>53.162737246041</v>
      </c>
      <c r="AK109" s="17" t="n">
        <f aca="false">IF('Row Index'!AK65="","✗",IF(INDEX('RAW DATA'!$R:$R,'Row Index'!AK65)="",IF(INDEX('RAW DATA'!$AE:$AE,'Row Index'!AK65)="",INDEX('RAW DATA'!$L:$L,'Row Index'!AK65),INDEX('RAW DATA'!$AE:$AE,'Row Index'!AK65)),INDEX('RAW DATA'!$R:$R,'Row Index'!AK65)))</f>
        <v>50.1506607237316</v>
      </c>
      <c r="AL109" s="17" t="n">
        <f aca="false">IF('Row Index'!AL65="","✗",IF(INDEX('RAW DATA'!$R:$R,'Row Index'!AL65)="",IF(INDEX('RAW DATA'!$AE:$AE,'Row Index'!AL65)="",INDEX('RAW DATA'!$L:$L,'Row Index'!AL65),INDEX('RAW DATA'!$AE:$AE,'Row Index'!AL65)),INDEX('RAW DATA'!$R:$R,'Row Index'!AL65)))</f>
        <v>57.2356442734385</v>
      </c>
      <c r="AM109" s="17" t="n">
        <f aca="false">IF('Row Index'!AM65="","✗",IF(INDEX('RAW DATA'!$R:$R,'Row Index'!AM65)="",IF(INDEX('RAW DATA'!$AE:$AE,'Row Index'!AM65)="",INDEX('RAW DATA'!$L:$L,'Row Index'!AM65),INDEX('RAW DATA'!$AE:$AE,'Row Index'!AM65)),INDEX('RAW DATA'!$R:$R,'Row Index'!AM65)))</f>
        <v>58.5011437772268</v>
      </c>
      <c r="AN109" s="17" t="n">
        <f aca="false">IF('Row Index'!AN65="","✗",IF(INDEX('RAW DATA'!$R:$R,'Row Index'!AN65)="",IF(INDEX('RAW DATA'!$AE:$AE,'Row Index'!AN65)="",INDEX('RAW DATA'!$L:$L,'Row Index'!AN65),INDEX('RAW DATA'!$AE:$AE,'Row Index'!AN65)),INDEX('RAW DATA'!$R:$R,'Row Index'!AN65)))</f>
        <v>56.2616447187106</v>
      </c>
      <c r="AO109" s="17" t="n">
        <f aca="false">IF('Row Index'!AO65="","✗",IF(INDEX('RAW DATA'!$R:$R,'Row Index'!AO65)="",IF(INDEX('RAW DATA'!$AE:$AE,'Row Index'!AO65)="",INDEX('RAW DATA'!$L:$L,'Row Index'!AO65),INDEX('RAW DATA'!$AE:$AE,'Row Index'!AO65)),INDEX('RAW DATA'!$R:$R,'Row Index'!AO65)))</f>
        <v>59.0107962563015</v>
      </c>
      <c r="AP109" s="17" t="n">
        <f aca="false">IF('Row Index'!AP65="","✗",IF(INDEX('RAW DATA'!$R:$R,'Row Index'!AP65)="",IF(INDEX('RAW DATA'!$AE:$AE,'Row Index'!AP65)="",INDEX('RAW DATA'!$L:$L,'Row Index'!AP65),INDEX('RAW DATA'!$AE:$AE,'Row Index'!AP65)),INDEX('RAW DATA'!$R:$R,'Row Index'!AP65)))</f>
        <v>60.9715310587399</v>
      </c>
      <c r="AQ109" s="17" t="n">
        <f aca="false">IF('Row Index'!AQ65="","✗",IF(INDEX('RAW DATA'!$R:$R,'Row Index'!AQ65)="",IF(INDEX('RAW DATA'!$AE:$AE,'Row Index'!AQ65)="",INDEX('RAW DATA'!$L:$L,'Row Index'!AQ65),INDEX('RAW DATA'!$AE:$AE,'Row Index'!AQ65)),INDEX('RAW DATA'!$R:$R,'Row Index'!AQ65)))</f>
        <v>62.507143438572</v>
      </c>
    </row>
    <row r="111" customFormat="false" ht="23.85" hidden="false" customHeight="false" outlineLevel="0" collapsed="false">
      <c r="A111" s="9" t="s">
        <v>5404</v>
      </c>
      <c r="B111" s="9" t="s">
        <v>5660</v>
      </c>
      <c r="C111" s="9" t="s">
        <v>147</v>
      </c>
      <c r="D111" s="9" t="s">
        <v>365</v>
      </c>
      <c r="E111" s="9" t="s">
        <v>497</v>
      </c>
      <c r="F111" s="9" t="s">
        <v>628</v>
      </c>
      <c r="G111" s="9" t="s">
        <v>763</v>
      </c>
      <c r="H111" s="9" t="s">
        <v>902</v>
      </c>
      <c r="I111" s="9" t="s">
        <v>1037</v>
      </c>
      <c r="J111" s="9" t="s">
        <v>1143</v>
      </c>
      <c r="K111" s="9" t="s">
        <v>1275</v>
      </c>
      <c r="L111" s="9" t="s">
        <v>1411</v>
      </c>
      <c r="M111" s="9" t="s">
        <v>1628</v>
      </c>
      <c r="N111" s="9" t="s">
        <v>1760</v>
      </c>
      <c r="O111" s="9" t="s">
        <v>1895</v>
      </c>
      <c r="P111" s="9" t="s">
        <v>2027</v>
      </c>
      <c r="Q111" s="9" t="s">
        <v>2154</v>
      </c>
      <c r="R111" s="9" t="s">
        <v>2285</v>
      </c>
      <c r="S111" s="9" t="s">
        <v>2413</v>
      </c>
      <c r="T111" s="9" t="s">
        <v>2544</v>
      </c>
      <c r="U111" s="9" t="s">
        <v>2676</v>
      </c>
      <c r="V111" s="9" t="s">
        <v>2806</v>
      </c>
      <c r="W111" s="9" t="s">
        <v>2933</v>
      </c>
      <c r="X111" s="9" t="s">
        <v>3066</v>
      </c>
      <c r="Y111" s="9" t="s">
        <v>3201</v>
      </c>
      <c r="Z111" s="9" t="s">
        <v>3330</v>
      </c>
      <c r="AA111" s="9" t="s">
        <v>5405</v>
      </c>
      <c r="AB111" s="9" t="s">
        <v>3465</v>
      </c>
      <c r="AC111" s="9" t="s">
        <v>3592</v>
      </c>
      <c r="AD111" s="9" t="s">
        <v>3719</v>
      </c>
      <c r="AE111" s="9" t="s">
        <v>3846</v>
      </c>
      <c r="AF111" s="9" t="s">
        <v>3975</v>
      </c>
      <c r="AG111" s="9" t="s">
        <v>4103</v>
      </c>
      <c r="AH111" s="9" t="s">
        <v>5406</v>
      </c>
      <c r="AI111" s="9" t="s">
        <v>4360</v>
      </c>
      <c r="AJ111" s="9" t="s">
        <v>4488</v>
      </c>
      <c r="AK111" s="9" t="s">
        <v>4617</v>
      </c>
      <c r="AL111" s="9" t="s">
        <v>4746</v>
      </c>
      <c r="AM111" s="9" t="s">
        <v>4855</v>
      </c>
      <c r="AN111" s="9" t="s">
        <v>4963</v>
      </c>
      <c r="AO111" s="9" t="s">
        <v>5072</v>
      </c>
      <c r="AP111" s="9" t="s">
        <v>5184</v>
      </c>
      <c r="AQ111" s="9" t="s">
        <v>5293</v>
      </c>
    </row>
    <row r="112" customFormat="false" ht="15" hidden="false" customHeight="false" outlineLevel="0" collapsed="false">
      <c r="A112" s="15" t="s">
        <v>361</v>
      </c>
      <c r="B112" s="16" t="s">
        <v>5660</v>
      </c>
      <c r="C112" s="17" t="n">
        <f aca="false">IF('Row Index'!C66="","✗",IF(INDEX('RAW DATA'!$R:$R,'Row Index'!C66)="",IF(INDEX('RAW DATA'!$AE:$AE,'Row Index'!C66)="",INDEX('RAW DATA'!$L:$L,'Row Index'!C66),INDEX('RAW DATA'!$AE:$AE,'Row Index'!C66)),INDEX('RAW DATA'!$R:$R,'Row Index'!C66)))</f>
        <v>38.8899121598733</v>
      </c>
      <c r="D112" s="17" t="n">
        <f aca="false">IF('Row Index'!D66="","✗",IF(INDEX('RAW DATA'!$R:$R,'Row Index'!D66)="",IF(INDEX('RAW DATA'!$AE:$AE,'Row Index'!D66)="",INDEX('RAW DATA'!$L:$L,'Row Index'!D66),INDEX('RAW DATA'!$AE:$AE,'Row Index'!D66)),INDEX('RAW DATA'!$R:$R,'Row Index'!D66)))</f>
        <v>36.8964308925842</v>
      </c>
      <c r="E112" s="17" t="n">
        <f aca="false">IF('Row Index'!E66="","✗",IF(INDEX('RAW DATA'!$R:$R,'Row Index'!E66)="",IF(INDEX('RAW DATA'!$AE:$AE,'Row Index'!E66)="",INDEX('RAW DATA'!$L:$L,'Row Index'!E66),INDEX('RAW DATA'!$AE:$AE,'Row Index'!E66)),INDEX('RAW DATA'!$R:$R,'Row Index'!E66)))</f>
        <v>37.2948428028472</v>
      </c>
      <c r="F112" s="17" t="n">
        <f aca="false">IF('Row Index'!F66="","✗",IF(INDEX('RAW DATA'!$R:$R,'Row Index'!F66)="",IF(INDEX('RAW DATA'!$AE:$AE,'Row Index'!F66)="",INDEX('RAW DATA'!$L:$L,'Row Index'!F66),INDEX('RAW DATA'!$AE:$AE,'Row Index'!F66)),INDEX('RAW DATA'!$R:$R,'Row Index'!F66)))</f>
        <v>40.2843893717479</v>
      </c>
      <c r="G112" s="17" t="n">
        <f aca="false">IF('Row Index'!G66="","✗",IF(INDEX('RAW DATA'!$R:$R,'Row Index'!G66)="",IF(INDEX('RAW DATA'!$AE:$AE,'Row Index'!G66)="",INDEX('RAW DATA'!$L:$L,'Row Index'!G66),INDEX('RAW DATA'!$AE:$AE,'Row Index'!G66)),INDEX('RAW DATA'!$R:$R,'Row Index'!G66)))</f>
        <v>43.5076818956359</v>
      </c>
      <c r="H112" s="17" t="n">
        <f aca="false">IF('Row Index'!H66="","✗",IF(INDEX('RAW DATA'!$R:$R,'Row Index'!H66)="",IF(INDEX('RAW DATA'!$AE:$AE,'Row Index'!H66)="",INDEX('RAW DATA'!$L:$L,'Row Index'!H66),INDEX('RAW DATA'!$AE:$AE,'Row Index'!H66)),INDEX('RAW DATA'!$R:$R,'Row Index'!H66)))</f>
        <v>36.6688118143336</v>
      </c>
      <c r="I112" s="26" t="str">
        <f aca="false">IF('Row Index'!I66="","✗",IF(INDEX('RAW DATA'!$R:$R,'Row Index'!I66)="",IF(INDEX('RAW DATA'!$AE:$AE,'Row Index'!I66)="",INDEX('RAW DATA'!$L:$L,'Row Index'!I66),INDEX('RAW DATA'!$AE:$AE,'Row Index'!I66)),INDEX('RAW DATA'!$R:$R,'Row Index'!I66)))</f>
        <v>✗</v>
      </c>
      <c r="J112" s="17" t="n">
        <f aca="false">IF('Row Index'!J66="","✗",IF(INDEX('RAW DATA'!$R:$R,'Row Index'!J66)="",IF(INDEX('RAW DATA'!$AE:$AE,'Row Index'!J66)="",INDEX('RAW DATA'!$L:$L,'Row Index'!J66),INDEX('RAW DATA'!$AE:$AE,'Row Index'!J66)),INDEX('RAW DATA'!$R:$R,'Row Index'!J66)))</f>
        <v>42.0387910130512</v>
      </c>
      <c r="K112" s="29" t="n">
        <f aca="false">IF('Row Index'!K66="","✗",IF(INDEX('RAW DATA'!$R:$R,'Row Index'!K66)="",IF(INDEX('RAW DATA'!$AE:$AE,'Row Index'!K66)="",INDEX('RAW DATA'!$L:$L,'Row Index'!K66),INDEX('RAW DATA'!$AE:$AE,'Row Index'!K66)),INDEX('RAW DATA'!$R:$R,'Row Index'!K66)))</f>
        <v>43.345029666217</v>
      </c>
      <c r="L112" s="17" t="n">
        <f aca="false">IF('Row Index'!L66="","✗",IF(INDEX('RAW DATA'!$R:$R,'Row Index'!L66)="",IF(INDEX('RAW DATA'!$AE:$AE,'Row Index'!L66)="",INDEX('RAW DATA'!$L:$L,'Row Index'!L66),INDEX('RAW DATA'!$AE:$AE,'Row Index'!L66)),INDEX('RAW DATA'!$R:$R,'Row Index'!L66)))</f>
        <v>41.4671196403442</v>
      </c>
      <c r="M112" s="17" t="n">
        <f aca="false">IF('Row Index'!M66="","✗",IF(INDEX('RAW DATA'!$R:$R,'Row Index'!M66)="",IF(INDEX('RAW DATA'!$AE:$AE,'Row Index'!M66)="",INDEX('RAW DATA'!$L:$L,'Row Index'!M66),INDEX('RAW DATA'!$AE:$AE,'Row Index'!M66)),INDEX('RAW DATA'!$R:$R,'Row Index'!M66)))</f>
        <v>46.8967651582409</v>
      </c>
      <c r="N112" s="17" t="n">
        <f aca="false">IF('Row Index'!N66="","✗",IF(INDEX('RAW DATA'!$R:$R,'Row Index'!N66)="",IF(INDEX('RAW DATA'!$AE:$AE,'Row Index'!N66)="",INDEX('RAW DATA'!$L:$L,'Row Index'!N66),INDEX('RAW DATA'!$AE:$AE,'Row Index'!N66)),INDEX('RAW DATA'!$R:$R,'Row Index'!N66)))</f>
        <v>44.2916125190179</v>
      </c>
      <c r="O112" s="17" t="n">
        <f aca="false">IF('Row Index'!O66="","✗",IF(INDEX('RAW DATA'!$R:$R,'Row Index'!O66)="",IF(INDEX('RAW DATA'!$AE:$AE,'Row Index'!O66)="",INDEX('RAW DATA'!$L:$L,'Row Index'!O66),INDEX('RAW DATA'!$AE:$AE,'Row Index'!O66)),INDEX('RAW DATA'!$R:$R,'Row Index'!O66)))</f>
        <v>45.4124410652553</v>
      </c>
      <c r="P112" s="17" t="n">
        <f aca="false">IF('Row Index'!P66="","✗",IF(INDEX('RAW DATA'!$R:$R,'Row Index'!P66)="",IF(INDEX('RAW DATA'!$AE:$AE,'Row Index'!P66)="",INDEX('RAW DATA'!$L:$L,'Row Index'!P66),INDEX('RAW DATA'!$AE:$AE,'Row Index'!P66)),INDEX('RAW DATA'!$R:$R,'Row Index'!P66)))</f>
        <v>44.1160894755512</v>
      </c>
      <c r="Q112" s="17" t="n">
        <f aca="false">IF('Row Index'!Q66="","✗",IF(INDEX('RAW DATA'!$R:$R,'Row Index'!Q66)="",IF(INDEX('RAW DATA'!$AE:$AE,'Row Index'!Q66)="",INDEX('RAW DATA'!$L:$L,'Row Index'!Q66),INDEX('RAW DATA'!$AE:$AE,'Row Index'!Q66)),INDEX('RAW DATA'!$R:$R,'Row Index'!Q66)))</f>
        <v>47.2013264711027</v>
      </c>
      <c r="R112" s="17" t="n">
        <f aca="false">IF('Row Index'!R66="","✗",IF(INDEX('RAW DATA'!$R:$R,'Row Index'!R66)="",IF(INDEX('RAW DATA'!$AE:$AE,'Row Index'!R66)="",INDEX('RAW DATA'!$L:$L,'Row Index'!R66),INDEX('RAW DATA'!$AE:$AE,'Row Index'!R66)),INDEX('RAW DATA'!$R:$R,'Row Index'!R66)))</f>
        <v>45.0952083962273</v>
      </c>
      <c r="S112" s="17" t="n">
        <f aca="false">IF('Row Index'!S66="","✗",IF(INDEX('RAW DATA'!$R:$R,'Row Index'!S66)="",IF(INDEX('RAW DATA'!$AE:$AE,'Row Index'!S66)="",INDEX('RAW DATA'!$L:$L,'Row Index'!S66),INDEX('RAW DATA'!$AE:$AE,'Row Index'!S66)),INDEX('RAW DATA'!$R:$R,'Row Index'!S66)))</f>
        <v>44.0617637218085</v>
      </c>
      <c r="T112" s="17" t="n">
        <f aca="false">IF('Row Index'!T66="","✗",IF(INDEX('RAW DATA'!$R:$R,'Row Index'!T66)="",IF(INDEX('RAW DATA'!$AE:$AE,'Row Index'!T66)="",INDEX('RAW DATA'!$L:$L,'Row Index'!T66),INDEX('RAW DATA'!$AE:$AE,'Row Index'!T66)),INDEX('RAW DATA'!$R:$R,'Row Index'!T66)))</f>
        <v>47.1027783288932</v>
      </c>
      <c r="U112" s="17" t="n">
        <f aca="false">IF('Row Index'!U66="","✗",IF(INDEX('RAW DATA'!$R:$R,'Row Index'!U66)="",IF(INDEX('RAW DATA'!$AE:$AE,'Row Index'!U66)="",INDEX('RAW DATA'!$L:$L,'Row Index'!U66),INDEX('RAW DATA'!$AE:$AE,'Row Index'!U66)),INDEX('RAW DATA'!$R:$R,'Row Index'!U66)))</f>
        <v>48.885538259653</v>
      </c>
      <c r="V112" s="17" t="n">
        <f aca="false">IF('Row Index'!V66="","✗",IF(INDEX('RAW DATA'!$R:$R,'Row Index'!V66)="",IF(INDEX('RAW DATA'!$AE:$AE,'Row Index'!V66)="",INDEX('RAW DATA'!$L:$L,'Row Index'!V66),INDEX('RAW DATA'!$AE:$AE,'Row Index'!V66)),INDEX('RAW DATA'!$R:$R,'Row Index'!V66)))</f>
        <v>49.1873006772585</v>
      </c>
      <c r="W112" s="17" t="n">
        <f aca="false">IF('Row Index'!W66="","✗",IF(INDEX('RAW DATA'!$R:$R,'Row Index'!W66)="",IF(INDEX('RAW DATA'!$AE:$AE,'Row Index'!W66)="",INDEX('RAW DATA'!$L:$L,'Row Index'!W66),INDEX('RAW DATA'!$AE:$AE,'Row Index'!W66)),INDEX('RAW DATA'!$R:$R,'Row Index'!W66)))</f>
        <v>50.4177174760848</v>
      </c>
      <c r="X112" s="17" t="n">
        <f aca="false">IF('Row Index'!X66="","✗",IF(INDEX('RAW DATA'!$R:$R,'Row Index'!X66)="",IF(INDEX('RAW DATA'!$AE:$AE,'Row Index'!X66)="",INDEX('RAW DATA'!$L:$L,'Row Index'!X66),INDEX('RAW DATA'!$AE:$AE,'Row Index'!X66)),INDEX('RAW DATA'!$R:$R,'Row Index'!X66)))</f>
        <v>51.1441074944465</v>
      </c>
      <c r="Y112" s="17" t="n">
        <f aca="false">IF('Row Index'!Y66="","✗",IF(INDEX('RAW DATA'!$R:$R,'Row Index'!Y66)="",IF(INDEX('RAW DATA'!$AE:$AE,'Row Index'!Y66)="",INDEX('RAW DATA'!$L:$L,'Row Index'!Y66),INDEX('RAW DATA'!$AE:$AE,'Row Index'!Y66)),INDEX('RAW DATA'!$R:$R,'Row Index'!Y66)))</f>
        <v>51.3559077309195</v>
      </c>
      <c r="Z112" s="18" t="n">
        <f aca="false">IF('Row Index'!Z66="","✗",IF(INDEX('RAW DATA'!$R:$R,'Row Index'!Z66)="",IF(INDEX('RAW DATA'!$AE:$AE,'Row Index'!Z66)="",INDEX('RAW DATA'!$L:$L,'Row Index'!Z66),INDEX('RAW DATA'!$AE:$AE,'Row Index'!Z66)),INDEX('RAW DATA'!$R:$R,'Row Index'!Z66)))</f>
        <v>50.0667920965404</v>
      </c>
      <c r="AA112" s="19" t="str">
        <f aca="false">IF('Row Index'!AA66="","⏳",IF(INDEX('RAW DATA'!$R:$R,'Row Index'!AA66)="",IF(INDEX('RAW DATA'!$AE:$AE,'Row Index'!AA66)="",INDEX('RAW DATA'!$L:$L,'Row Index'!AA66),INDEX('RAW DATA'!$AE:$AE,'Row Index'!AA66)),INDEX('RAW DATA'!$R:$R,'Row Index'!AA66)))</f>
        <v>⏳</v>
      </c>
      <c r="AB112" s="17" t="n">
        <f aca="false">IF('Row Index'!AB66="","✗",IF(INDEX('RAW DATA'!$R:$R,'Row Index'!AB66)="",IF(INDEX('RAW DATA'!$AE:$AE,'Row Index'!AB66)="",INDEX('RAW DATA'!$L:$L,'Row Index'!AB66),INDEX('RAW DATA'!$AE:$AE,'Row Index'!AB66)),INDEX('RAW DATA'!$R:$R,'Row Index'!AB66)))</f>
        <v>50.216121469693</v>
      </c>
      <c r="AC112" s="17" t="n">
        <f aca="false">IF('Row Index'!AC66="","✗",IF(INDEX('RAW DATA'!$R:$R,'Row Index'!AC66)="",IF(INDEX('RAW DATA'!$AE:$AE,'Row Index'!AC66)="",INDEX('RAW DATA'!$L:$L,'Row Index'!AC66),INDEX('RAW DATA'!$AE:$AE,'Row Index'!AC66)),INDEX('RAW DATA'!$R:$R,'Row Index'!AC66)))</f>
        <v>50.5224818365655</v>
      </c>
      <c r="AD112" s="17" t="n">
        <f aca="false">IF('Row Index'!AD66="","✗",IF(INDEX('RAW DATA'!$R:$R,'Row Index'!AD66)="",IF(INDEX('RAW DATA'!$AE:$AE,'Row Index'!AD66)="",INDEX('RAW DATA'!$L:$L,'Row Index'!AD66),INDEX('RAW DATA'!$AE:$AE,'Row Index'!AD66)),INDEX('RAW DATA'!$R:$R,'Row Index'!AD66)))</f>
        <v>52.5055097727045</v>
      </c>
      <c r="AE112" s="17" t="n">
        <f aca="false">IF('Row Index'!AE66="","✗",IF(INDEX('RAW DATA'!$R:$R,'Row Index'!AE66)="",IF(INDEX('RAW DATA'!$AE:$AE,'Row Index'!AE66)="",INDEX('RAW DATA'!$L:$L,'Row Index'!AE66),INDEX('RAW DATA'!$AE:$AE,'Row Index'!AE66)),INDEX('RAW DATA'!$R:$R,'Row Index'!AE66)))</f>
        <v>53.5933965124014</v>
      </c>
      <c r="AF112" s="17" t="n">
        <f aca="false">IF('Row Index'!AF66="","✗",IF(INDEX('RAW DATA'!$R:$R,'Row Index'!AF66)="",IF(INDEX('RAW DATA'!$AE:$AE,'Row Index'!AF66)="",INDEX('RAW DATA'!$L:$L,'Row Index'!AF66),INDEX('RAW DATA'!$AE:$AE,'Row Index'!AF66)),INDEX('RAW DATA'!$R:$R,'Row Index'!AF66)))</f>
        <v>56.6980287281528</v>
      </c>
      <c r="AG112" s="17" t="n">
        <f aca="false">IF('Row Index'!AG66="","✗",IF(INDEX('RAW DATA'!$R:$R,'Row Index'!AG66)="",IF(INDEX('RAW DATA'!$AE:$AE,'Row Index'!AG66)="",INDEX('RAW DATA'!$L:$L,'Row Index'!AG66),INDEX('RAW DATA'!$AE:$AE,'Row Index'!AG66)),INDEX('RAW DATA'!$R:$R,'Row Index'!AG66)))</f>
        <v>57.456307538695</v>
      </c>
      <c r="AH112" s="17" t="n">
        <f aca="false">IF('Row Index'!AH66="","✗",IF(INDEX('RAW DATA'!$R:$R,'Row Index'!AH66)="",IF(INDEX('RAW DATA'!$AE:$AE,'Row Index'!AH66)="",INDEX('RAW DATA'!$L:$L,'Row Index'!AH66),INDEX('RAW DATA'!$AE:$AE,'Row Index'!AH66)),INDEX('RAW DATA'!$R:$R,'Row Index'!AH66)))</f>
        <v>56.1012486703169</v>
      </c>
      <c r="AI112" s="17" t="n">
        <f aca="false">IF('Row Index'!AI66="","✗",IF(INDEX('RAW DATA'!$R:$R,'Row Index'!AI66)="",IF(INDEX('RAW DATA'!$AE:$AE,'Row Index'!AI66)="",INDEX('RAW DATA'!$L:$L,'Row Index'!AI66),INDEX('RAW DATA'!$AE:$AE,'Row Index'!AI66)),INDEX('RAW DATA'!$R:$R,'Row Index'!AI66)))</f>
        <v>56.1363498277641</v>
      </c>
      <c r="AJ112" s="17" t="n">
        <f aca="false">IF('Row Index'!AJ66="","✗",IF(INDEX('RAW DATA'!$R:$R,'Row Index'!AJ66)="",IF(INDEX('RAW DATA'!$AE:$AE,'Row Index'!AJ66)="",INDEX('RAW DATA'!$L:$L,'Row Index'!AJ66),INDEX('RAW DATA'!$AE:$AE,'Row Index'!AJ66)),INDEX('RAW DATA'!$R:$R,'Row Index'!AJ66)))</f>
        <v>57.6966064266509</v>
      </c>
      <c r="AK112" s="17" t="n">
        <f aca="false">IF('Row Index'!AK66="","✗",IF(INDEX('RAW DATA'!$R:$R,'Row Index'!AK66)="",IF(INDEX('RAW DATA'!$AE:$AE,'Row Index'!AK66)="",INDEX('RAW DATA'!$L:$L,'Row Index'!AK66),INDEX('RAW DATA'!$AE:$AE,'Row Index'!AK66)),INDEX('RAW DATA'!$R:$R,'Row Index'!AK66)))</f>
        <v>57.9054297125829</v>
      </c>
      <c r="AL112" s="17" t="n">
        <f aca="false">IF('Row Index'!AL66="","✗",IF(INDEX('RAW DATA'!$R:$R,'Row Index'!AL66)="",IF(INDEX('RAW DATA'!$AE:$AE,'Row Index'!AL66)="",INDEX('RAW DATA'!$L:$L,'Row Index'!AL66),INDEX('RAW DATA'!$AE:$AE,'Row Index'!AL66)),INDEX('RAW DATA'!$R:$R,'Row Index'!AL66)))</f>
        <v>59.7079605436924</v>
      </c>
      <c r="AM112" s="29" t="n">
        <f aca="false">IF('Row Index'!AM66="","✗",IF(INDEX('RAW DATA'!$R:$R,'Row Index'!AM66)="",IF(INDEX('RAW DATA'!$AE:$AE,'Row Index'!AM66)="",INDEX('RAW DATA'!$L:$L,'Row Index'!AM66),INDEX('RAW DATA'!$AE:$AE,'Row Index'!AM66)),INDEX('RAW DATA'!$R:$R,'Row Index'!AM66)))</f>
        <v>61.2834983378494</v>
      </c>
      <c r="AN112" s="17" t="n">
        <f aca="false">IF('Row Index'!AN66="","✗",IF(INDEX('RAW DATA'!$R:$R,'Row Index'!AN66)="",IF(INDEX('RAW DATA'!$AE:$AE,'Row Index'!AN66)="",INDEX('RAW DATA'!$L:$L,'Row Index'!AN66),INDEX('RAW DATA'!$AE:$AE,'Row Index'!AN66)),INDEX('RAW DATA'!$R:$R,'Row Index'!AN66)))</f>
        <v>57.5242342441586</v>
      </c>
      <c r="AO112" s="17" t="n">
        <f aca="false">IF('Row Index'!AO66="","✗",IF(INDEX('RAW DATA'!$R:$R,'Row Index'!AO66)="",IF(INDEX('RAW DATA'!$AE:$AE,'Row Index'!AO66)="",INDEX('RAW DATA'!$L:$L,'Row Index'!AO66),INDEX('RAW DATA'!$AE:$AE,'Row Index'!AO66)),INDEX('RAW DATA'!$R:$R,'Row Index'!AO66)))</f>
        <v>58.10752390729</v>
      </c>
      <c r="AP112" s="17" t="n">
        <f aca="false">IF('Row Index'!AP66="","✗",IF(INDEX('RAW DATA'!$R:$R,'Row Index'!AP66)="",IF(INDEX('RAW DATA'!$AE:$AE,'Row Index'!AP66)="",INDEX('RAW DATA'!$L:$L,'Row Index'!AP66),INDEX('RAW DATA'!$AE:$AE,'Row Index'!AP66)),INDEX('RAW DATA'!$R:$R,'Row Index'!AP66)))</f>
        <v>63.2636044586835</v>
      </c>
      <c r="AQ112" s="17" t="n">
        <f aca="false">IF('Row Index'!AQ66="","✗",IF(INDEX('RAW DATA'!$R:$R,'Row Index'!AQ66)="",IF(INDEX('RAW DATA'!$AE:$AE,'Row Index'!AQ66)="",INDEX('RAW DATA'!$L:$L,'Row Index'!AQ66),INDEX('RAW DATA'!$AE:$AE,'Row Index'!AQ66)),INDEX('RAW DATA'!$R:$R,'Row Index'!AQ66)))</f>
        <v>65.4712665301411</v>
      </c>
    </row>
    <row r="115" customFormat="false" ht="15" hidden="false" customHeight="false" outlineLevel="0" collapsed="false">
      <c r="A115" s="3" t="s">
        <v>5411</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row>
    <row r="116" customFormat="false" ht="35.05" hidden="false" customHeight="false" outlineLevel="0" collapsed="false">
      <c r="A116" s="9" t="s">
        <v>5404</v>
      </c>
      <c r="B116" s="9" t="s">
        <v>5657</v>
      </c>
      <c r="C116" s="9" t="s">
        <v>147</v>
      </c>
      <c r="D116" s="9" t="s">
        <v>365</v>
      </c>
      <c r="E116" s="9" t="s">
        <v>497</v>
      </c>
      <c r="F116" s="9" t="s">
        <v>628</v>
      </c>
      <c r="G116" s="9" t="s">
        <v>763</v>
      </c>
      <c r="H116" s="9" t="s">
        <v>902</v>
      </c>
      <c r="I116" s="9" t="s">
        <v>1037</v>
      </c>
      <c r="J116" s="9" t="s">
        <v>1143</v>
      </c>
      <c r="K116" s="9" t="s">
        <v>1275</v>
      </c>
      <c r="L116" s="9" t="s">
        <v>1411</v>
      </c>
      <c r="M116" s="9" t="s">
        <v>1628</v>
      </c>
      <c r="N116" s="9" t="s">
        <v>1760</v>
      </c>
      <c r="O116" s="9" t="s">
        <v>1895</v>
      </c>
      <c r="P116" s="9" t="s">
        <v>2027</v>
      </c>
      <c r="Q116" s="9" t="s">
        <v>2154</v>
      </c>
      <c r="R116" s="9" t="s">
        <v>2285</v>
      </c>
      <c r="S116" s="9" t="s">
        <v>2413</v>
      </c>
      <c r="T116" s="9" t="s">
        <v>2544</v>
      </c>
      <c r="U116" s="9" t="s">
        <v>2676</v>
      </c>
      <c r="V116" s="9" t="s">
        <v>2806</v>
      </c>
      <c r="W116" s="9" t="s">
        <v>2933</v>
      </c>
      <c r="X116" s="9" t="s">
        <v>3066</v>
      </c>
      <c r="Y116" s="9" t="s">
        <v>3201</v>
      </c>
      <c r="Z116" s="9" t="s">
        <v>3330</v>
      </c>
      <c r="AA116" s="9" t="s">
        <v>5405</v>
      </c>
      <c r="AB116" s="9" t="s">
        <v>3465</v>
      </c>
      <c r="AC116" s="9" t="s">
        <v>3592</v>
      </c>
      <c r="AD116" s="9" t="s">
        <v>3719</v>
      </c>
      <c r="AE116" s="9" t="s">
        <v>3846</v>
      </c>
      <c r="AF116" s="9" t="s">
        <v>3975</v>
      </c>
      <c r="AG116" s="9" t="s">
        <v>4103</v>
      </c>
      <c r="AH116" s="9" t="s">
        <v>5406</v>
      </c>
      <c r="AI116" s="9" t="s">
        <v>4360</v>
      </c>
      <c r="AJ116" s="9" t="s">
        <v>4488</v>
      </c>
      <c r="AK116" s="9" t="s">
        <v>4617</v>
      </c>
      <c r="AL116" s="9" t="s">
        <v>4746</v>
      </c>
      <c r="AM116" s="9" t="s">
        <v>4855</v>
      </c>
      <c r="AN116" s="9" t="s">
        <v>4963</v>
      </c>
      <c r="AO116" s="9" t="s">
        <v>5072</v>
      </c>
      <c r="AP116" s="9" t="s">
        <v>5184</v>
      </c>
      <c r="AQ116" s="9" t="s">
        <v>5293</v>
      </c>
    </row>
    <row r="117" customFormat="false" ht="15" hidden="false" customHeight="false" outlineLevel="0" collapsed="false">
      <c r="A117" s="32" t="s">
        <v>322</v>
      </c>
      <c r="B117" s="33" t="s">
        <v>5657</v>
      </c>
      <c r="C117" s="17" t="n">
        <f aca="false">IF('Row Index'!C55="","✗",IF(INDEX('RAW DATA'!$S:$S,'Row Index'!C55)="",IF(INDEX('RAW DATA'!$AF:$AF,'Row Index'!C55)="",INDEX('RAW DATA'!$L:$L,'Row Index'!C55),INDEX('RAW DATA'!$AF:$AF,'Row Index'!C55)),INDEX('RAW DATA'!$S:$S,'Row Index'!C55)))</f>
        <v>44.9685809549753</v>
      </c>
      <c r="D117" s="17" t="n">
        <f aca="false">IF('Row Index'!D55="","✗",IF(INDEX('RAW DATA'!$S:$S,'Row Index'!D55)="",IF(INDEX('RAW DATA'!$AF:$AF,'Row Index'!D55)="",INDEX('RAW DATA'!$L:$L,'Row Index'!D55),INDEX('RAW DATA'!$AF:$AF,'Row Index'!D55)),INDEX('RAW DATA'!$S:$S,'Row Index'!D55)))</f>
        <v>39.6796656998359</v>
      </c>
      <c r="E117" s="17" t="n">
        <f aca="false">IF('Row Index'!E55="","✗",IF(INDEX('RAW DATA'!$S:$S,'Row Index'!E55)="",IF(INDEX('RAW DATA'!$AF:$AF,'Row Index'!E55)="",INDEX('RAW DATA'!$L:$L,'Row Index'!E55),INDEX('RAW DATA'!$AF:$AF,'Row Index'!E55)),INDEX('RAW DATA'!$S:$S,'Row Index'!E55)))</f>
        <v>41.9199149016047</v>
      </c>
      <c r="F117" s="17" t="n">
        <f aca="false">IF('Row Index'!F55="","✗",IF(INDEX('RAW DATA'!$S:$S,'Row Index'!F55)="",IF(INDEX('RAW DATA'!$AF:$AF,'Row Index'!F55)="",INDEX('RAW DATA'!$L:$L,'Row Index'!F55),INDEX('RAW DATA'!$AF:$AF,'Row Index'!F55)),INDEX('RAW DATA'!$S:$S,'Row Index'!F55)))</f>
        <v>42.4475750086787</v>
      </c>
      <c r="G117" s="17" t="n">
        <f aca="false">IF('Row Index'!G55="","✗",IF(INDEX('RAW DATA'!$S:$S,'Row Index'!G55)="",IF(INDEX('RAW DATA'!$AF:$AF,'Row Index'!G55)="",INDEX('RAW DATA'!$L:$L,'Row Index'!G55),INDEX('RAW DATA'!$AF:$AF,'Row Index'!G55)),INDEX('RAW DATA'!$S:$S,'Row Index'!G55)))</f>
        <v>44.1028325198032</v>
      </c>
      <c r="H117" s="17" t="n">
        <f aca="false">IF('Row Index'!H55="","✗",IF(INDEX('RAW DATA'!$S:$S,'Row Index'!H55)="",IF(INDEX('RAW DATA'!$AF:$AF,'Row Index'!H55)="",INDEX('RAW DATA'!$L:$L,'Row Index'!H55),INDEX('RAW DATA'!$AF:$AF,'Row Index'!H55)),INDEX('RAW DATA'!$S:$S,'Row Index'!H55)))</f>
        <v>39.8983495511041</v>
      </c>
      <c r="I117" s="26" t="str">
        <f aca="false">IF('Row Index'!I55="","✗",IF(INDEX('RAW DATA'!$S:$S,'Row Index'!I55)="",IF(INDEX('RAW DATA'!$AF:$AF,'Row Index'!I55)="",INDEX('RAW DATA'!$L:$L,'Row Index'!I55),INDEX('RAW DATA'!$AF:$AF,'Row Index'!I55)),INDEX('RAW DATA'!$S:$S,'Row Index'!I55)))</f>
        <v>✗</v>
      </c>
      <c r="J117" s="17" t="n">
        <f aca="false">IF('Row Index'!J55="","✗",IF(INDEX('RAW DATA'!$S:$S,'Row Index'!J55)="",IF(INDEX('RAW DATA'!$AF:$AF,'Row Index'!J55)="",INDEX('RAW DATA'!$L:$L,'Row Index'!J55),INDEX('RAW DATA'!$AF:$AF,'Row Index'!J55)),INDEX('RAW DATA'!$S:$S,'Row Index'!J55)))</f>
        <v>48.0225942342617</v>
      </c>
      <c r="K117" s="17" t="n">
        <f aca="false">IF('Row Index'!K55="","✗",IF(INDEX('RAW DATA'!$S:$S,'Row Index'!K55)="",IF(INDEX('RAW DATA'!$AF:$AF,'Row Index'!K55)="",INDEX('RAW DATA'!$L:$L,'Row Index'!K55),INDEX('RAW DATA'!$AF:$AF,'Row Index'!K55)),INDEX('RAW DATA'!$S:$S,'Row Index'!K55)))</f>
        <v>48.2267837329787</v>
      </c>
      <c r="L117" s="17" t="n">
        <f aca="false">IF('Row Index'!L55="","✗",IF(INDEX('RAW DATA'!$S:$S,'Row Index'!L55)="",IF(INDEX('RAW DATA'!$AF:$AF,'Row Index'!L55)="",INDEX('RAW DATA'!$L:$L,'Row Index'!L55),INDEX('RAW DATA'!$AF:$AF,'Row Index'!L55)),INDEX('RAW DATA'!$S:$S,'Row Index'!L55)))</f>
        <v>46.7926573617388</v>
      </c>
      <c r="M117" s="17" t="n">
        <f aca="false">IF('Row Index'!M55="","✗",IF(INDEX('RAW DATA'!$S:$S,'Row Index'!M55)="",IF(INDEX('RAW DATA'!$AF:$AF,'Row Index'!M55)="",INDEX('RAW DATA'!$L:$L,'Row Index'!M55),INDEX('RAW DATA'!$AF:$AF,'Row Index'!M55)),INDEX('RAW DATA'!$S:$S,'Row Index'!M55)))</f>
        <v>51.3869710686413</v>
      </c>
      <c r="N117" s="17" t="n">
        <f aca="false">IF('Row Index'!N55="","✗",IF(INDEX('RAW DATA'!$S:$S,'Row Index'!N55)="",IF(INDEX('RAW DATA'!$AF:$AF,'Row Index'!N55)="",INDEX('RAW DATA'!$L:$L,'Row Index'!N55),INDEX('RAW DATA'!$AF:$AF,'Row Index'!N55)),INDEX('RAW DATA'!$S:$S,'Row Index'!N55)))</f>
        <v>50.9932898438548</v>
      </c>
      <c r="O117" s="18" t="n">
        <f aca="false">IF('Row Index'!O55="","✗",IF(INDEX('RAW DATA'!$S:$S,'Row Index'!O55)="",IF(INDEX('RAW DATA'!$AF:$AF,'Row Index'!O55)="",INDEX('RAW DATA'!$L:$L,'Row Index'!O55),INDEX('RAW DATA'!$AF:$AF,'Row Index'!O55)),INDEX('RAW DATA'!$S:$S,'Row Index'!O55)))</f>
        <v>54.7590253233642</v>
      </c>
      <c r="P117" s="17" t="n">
        <f aca="false">IF('Row Index'!P55="","✗",IF(INDEX('RAW DATA'!$S:$S,'Row Index'!P55)="",IF(INDEX('RAW DATA'!$AF:$AF,'Row Index'!P55)="",INDEX('RAW DATA'!$L:$L,'Row Index'!P55),INDEX('RAW DATA'!$AF:$AF,'Row Index'!P55)),INDEX('RAW DATA'!$S:$S,'Row Index'!P55)))</f>
        <v>50.3383143765319</v>
      </c>
      <c r="Q117" s="17" t="n">
        <f aca="false">IF('Row Index'!Q55="","✗",IF(INDEX('RAW DATA'!$S:$S,'Row Index'!Q55)="",IF(INDEX('RAW DATA'!$AF:$AF,'Row Index'!Q55)="",INDEX('RAW DATA'!$L:$L,'Row Index'!Q55),INDEX('RAW DATA'!$AF:$AF,'Row Index'!Q55)),INDEX('RAW DATA'!$S:$S,'Row Index'!Q55)))</f>
        <v>51.4977025260311</v>
      </c>
      <c r="R117" s="17" t="n">
        <f aca="false">IF('Row Index'!R55="","✗",IF(INDEX('RAW DATA'!$S:$S,'Row Index'!R55)="",IF(INDEX('RAW DATA'!$AF:$AF,'Row Index'!R55)="",INDEX('RAW DATA'!$L:$L,'Row Index'!R55),INDEX('RAW DATA'!$AF:$AF,'Row Index'!R55)),INDEX('RAW DATA'!$S:$S,'Row Index'!R55)))</f>
        <v>52.1160016000835</v>
      </c>
      <c r="S117" s="17" t="n">
        <f aca="false">IF('Row Index'!S55="","✗",IF(INDEX('RAW DATA'!$S:$S,'Row Index'!S55)="",IF(INDEX('RAW DATA'!$AF:$AF,'Row Index'!S55)="",INDEX('RAW DATA'!$L:$L,'Row Index'!S55),INDEX('RAW DATA'!$AF:$AF,'Row Index'!S55)),INDEX('RAW DATA'!$S:$S,'Row Index'!S55)))</f>
        <v>54.0704159033468</v>
      </c>
      <c r="T117" s="17" t="n">
        <f aca="false">IF('Row Index'!T55="","✗",IF(INDEX('RAW DATA'!$S:$S,'Row Index'!T55)="",IF(INDEX('RAW DATA'!$AF:$AF,'Row Index'!T55)="",INDEX('RAW DATA'!$L:$L,'Row Index'!T55),INDEX('RAW DATA'!$AF:$AF,'Row Index'!T55)),INDEX('RAW DATA'!$S:$S,'Row Index'!T55)))</f>
        <v>53.0308159846695</v>
      </c>
      <c r="U117" s="17" t="n">
        <f aca="false">IF('Row Index'!U55="","✗",IF(INDEX('RAW DATA'!$S:$S,'Row Index'!U55)="",IF(INDEX('RAW DATA'!$AF:$AF,'Row Index'!U55)="",INDEX('RAW DATA'!$L:$L,'Row Index'!U55),INDEX('RAW DATA'!$AF:$AF,'Row Index'!U55)),INDEX('RAW DATA'!$S:$S,'Row Index'!U55)))</f>
        <v>56.3337481676242</v>
      </c>
      <c r="V117" s="17" t="n">
        <f aca="false">IF('Row Index'!V55="","✗",IF(INDEX('RAW DATA'!$S:$S,'Row Index'!V55)="",IF(INDEX('RAW DATA'!$AF:$AF,'Row Index'!V55)="",INDEX('RAW DATA'!$L:$L,'Row Index'!V55),INDEX('RAW DATA'!$AF:$AF,'Row Index'!V55)),INDEX('RAW DATA'!$S:$S,'Row Index'!V55)))</f>
        <v>57.8181436353367</v>
      </c>
      <c r="W117" s="17" t="n">
        <f aca="false">IF('Row Index'!W55="","✗",IF(INDEX('RAW DATA'!$S:$S,'Row Index'!W55)="",IF(INDEX('RAW DATA'!$AF:$AF,'Row Index'!W55)="",INDEX('RAW DATA'!$L:$L,'Row Index'!W55),INDEX('RAW DATA'!$AF:$AF,'Row Index'!W55)),INDEX('RAW DATA'!$S:$S,'Row Index'!W55)))</f>
        <v>58.0652322261207</v>
      </c>
      <c r="X117" s="17" t="n">
        <f aca="false">IF('Row Index'!X55="","✗",IF(INDEX('RAW DATA'!$S:$S,'Row Index'!X55)="",IF(INDEX('RAW DATA'!$AF:$AF,'Row Index'!X55)="",INDEX('RAW DATA'!$L:$L,'Row Index'!X55),INDEX('RAW DATA'!$AF:$AF,'Row Index'!X55)),INDEX('RAW DATA'!$S:$S,'Row Index'!X55)))</f>
        <v>58.4905122421684</v>
      </c>
      <c r="Y117" s="17" t="n">
        <f aca="false">IF('Row Index'!Y55="","✗",IF(INDEX('RAW DATA'!$S:$S,'Row Index'!Y55)="",IF(INDEX('RAW DATA'!$AF:$AF,'Row Index'!Y55)="",INDEX('RAW DATA'!$L:$L,'Row Index'!Y55),INDEX('RAW DATA'!$AF:$AF,'Row Index'!Y55)),INDEX('RAW DATA'!$S:$S,'Row Index'!Y55)))</f>
        <v>60.4760373512011</v>
      </c>
      <c r="Z117" s="18" t="n">
        <f aca="false">IF('Row Index'!Z55="","✗",IF(INDEX('RAW DATA'!$S:$S,'Row Index'!Z55)="",IF(INDEX('RAW DATA'!$AF:$AF,'Row Index'!Z55)="",INDEX('RAW DATA'!$L:$L,'Row Index'!Z55),INDEX('RAW DATA'!$AF:$AF,'Row Index'!Z55)),INDEX('RAW DATA'!$S:$S,'Row Index'!Z55)))</f>
        <v>62.3782093616292</v>
      </c>
      <c r="AA117" s="19" t="str">
        <f aca="false">IF('Row Index'!AA55="","⏳",IF(INDEX('RAW DATA'!$S:$S,'Row Index'!AA55)="",IF(INDEX('RAW DATA'!$AF:$AF,'Row Index'!AA55)="",INDEX('RAW DATA'!$L:$L,'Row Index'!AA55),INDEX('RAW DATA'!$AF:$AF,'Row Index'!AA55)),INDEX('RAW DATA'!$S:$S,'Row Index'!AA55)))</f>
        <v>⏳</v>
      </c>
      <c r="AB117" s="17" t="n">
        <f aca="false">IF('Row Index'!AB55="","✗",IF(INDEX('RAW DATA'!$S:$S,'Row Index'!AB55)="",IF(INDEX('RAW DATA'!$AF:$AF,'Row Index'!AB55)="",INDEX('RAW DATA'!$L:$L,'Row Index'!AB55),INDEX('RAW DATA'!$AF:$AF,'Row Index'!AB55)),INDEX('RAW DATA'!$S:$S,'Row Index'!AB55)))</f>
        <v>63.2242421380603</v>
      </c>
      <c r="AC117" s="17" t="n">
        <f aca="false">IF('Row Index'!AC55="","✗",IF(INDEX('RAW DATA'!$S:$S,'Row Index'!AC55)="",IF(INDEX('RAW DATA'!$AF:$AF,'Row Index'!AC55)="",INDEX('RAW DATA'!$L:$L,'Row Index'!AC55),INDEX('RAW DATA'!$AF:$AF,'Row Index'!AC55)),INDEX('RAW DATA'!$S:$S,'Row Index'!AC55)))</f>
        <v>65.7234988278483</v>
      </c>
      <c r="AD117" s="17" t="n">
        <f aca="false">IF('Row Index'!AD55="","✗",IF(INDEX('RAW DATA'!$S:$S,'Row Index'!AD55)="",IF(INDEX('RAW DATA'!$AF:$AF,'Row Index'!AD55)="",INDEX('RAW DATA'!$L:$L,'Row Index'!AD55),INDEX('RAW DATA'!$AF:$AF,'Row Index'!AD55)),INDEX('RAW DATA'!$S:$S,'Row Index'!AD55)))</f>
        <v>64.7762584165552</v>
      </c>
      <c r="AE117" s="17" t="n">
        <f aca="false">IF('Row Index'!AE55="","✗",IF(INDEX('RAW DATA'!$S:$S,'Row Index'!AE55)="",IF(INDEX('RAW DATA'!$AF:$AF,'Row Index'!AE55)="",INDEX('RAW DATA'!$L:$L,'Row Index'!AE55),INDEX('RAW DATA'!$AF:$AF,'Row Index'!AE55)),INDEX('RAW DATA'!$S:$S,'Row Index'!AE55)))</f>
        <v>66.2692890153395</v>
      </c>
      <c r="AF117" s="17" t="n">
        <f aca="false">IF('Row Index'!AF55="","✗",IF(INDEX('RAW DATA'!$S:$S,'Row Index'!AF55)="",IF(INDEX('RAW DATA'!$AF:$AF,'Row Index'!AF55)="",INDEX('RAW DATA'!$L:$L,'Row Index'!AF55),INDEX('RAW DATA'!$AF:$AF,'Row Index'!AF55)),INDEX('RAW DATA'!$S:$S,'Row Index'!AF55)))</f>
        <v>67.1449060443181</v>
      </c>
      <c r="AG117" s="17" t="n">
        <f aca="false">IF('Row Index'!AG55="","✗",IF(INDEX('RAW DATA'!$S:$S,'Row Index'!AG55)="",IF(INDEX('RAW DATA'!$AF:$AF,'Row Index'!AG55)="",INDEX('RAW DATA'!$L:$L,'Row Index'!AG55),INDEX('RAW DATA'!$AF:$AF,'Row Index'!AG55)),INDEX('RAW DATA'!$S:$S,'Row Index'!AG55)))</f>
        <v>69.7820139157741</v>
      </c>
      <c r="AH117" s="17" t="n">
        <f aca="false">IF('Row Index'!AH55="","✗",IF(INDEX('RAW DATA'!$S:$S,'Row Index'!AH55)="",IF(INDEX('RAW DATA'!$AF:$AF,'Row Index'!AH55)="",INDEX('RAW DATA'!$L:$L,'Row Index'!AH55),INDEX('RAW DATA'!$AF:$AF,'Row Index'!AH55)),INDEX('RAW DATA'!$S:$S,'Row Index'!AH55)))</f>
        <v>67.7421616330855</v>
      </c>
      <c r="AI117" s="17" t="n">
        <f aca="false">IF('Row Index'!AI55="","✗",IF(INDEX('RAW DATA'!$S:$S,'Row Index'!AI55)="",IF(INDEX('RAW DATA'!$AF:$AF,'Row Index'!AI55)="",INDEX('RAW DATA'!$L:$L,'Row Index'!AI55),INDEX('RAW DATA'!$AF:$AF,'Row Index'!AI55)),INDEX('RAW DATA'!$S:$S,'Row Index'!AI55)))</f>
        <v>69.5969536346139</v>
      </c>
      <c r="AJ117" s="17" t="n">
        <f aca="false">IF('Row Index'!AJ55="","✗",IF(INDEX('RAW DATA'!$S:$S,'Row Index'!AJ55)="",IF(INDEX('RAW DATA'!$AF:$AF,'Row Index'!AJ55)="",INDEX('RAW DATA'!$L:$L,'Row Index'!AJ55),INDEX('RAW DATA'!$AF:$AF,'Row Index'!AJ55)),INDEX('RAW DATA'!$S:$S,'Row Index'!AJ55)))</f>
        <v>70.0832278221002</v>
      </c>
      <c r="AK117" s="17" t="n">
        <f aca="false">IF('Row Index'!AK55="","✗",IF(INDEX('RAW DATA'!$S:$S,'Row Index'!AK55)="",IF(INDEX('RAW DATA'!$AF:$AF,'Row Index'!AK55)="",INDEX('RAW DATA'!$L:$L,'Row Index'!AK55),INDEX('RAW DATA'!$AF:$AF,'Row Index'!AK55)),INDEX('RAW DATA'!$S:$S,'Row Index'!AK55)))</f>
        <v>69.8012406113907</v>
      </c>
      <c r="AL117" s="76" t="str">
        <f aca="false">IF('Row Index'!AL55="","–",IF(INDEX('RAW DATA'!$S:$S,'Row Index'!AL55)="",IF(INDEX('RAW DATA'!$AF:$AF,'Row Index'!AL55)="",INDEX('RAW DATA'!$L:$L,'Row Index'!AL55),INDEX('RAW DATA'!$AF:$AF,'Row Index'!AL55)),INDEX('RAW DATA'!$S:$S,'Row Index'!AL55)))</f>
        <v>–</v>
      </c>
      <c r="AM117" s="76" t="str">
        <f aca="false">IF('Row Index'!AM55="","–",IF(INDEX('RAW DATA'!$S:$S,'Row Index'!AM55)="",IF(INDEX('RAW DATA'!$AF:$AF,'Row Index'!AM55)="",INDEX('RAW DATA'!$L:$L,'Row Index'!AM55),INDEX('RAW DATA'!$AF:$AF,'Row Index'!AM55)),INDEX('RAW DATA'!$S:$S,'Row Index'!AM55)))</f>
        <v>–</v>
      </c>
      <c r="AN117" s="76" t="str">
        <f aca="false">IF('Row Index'!AN55="","–",IF(INDEX('RAW DATA'!$S:$S,'Row Index'!AN55)="",IF(INDEX('RAW DATA'!$AF:$AF,'Row Index'!AN55)="",INDEX('RAW DATA'!$L:$L,'Row Index'!AN55),INDEX('RAW DATA'!$AF:$AF,'Row Index'!AN55)),INDEX('RAW DATA'!$S:$S,'Row Index'!AN55)))</f>
        <v>–</v>
      </c>
      <c r="AO117" s="76" t="str">
        <f aca="false">IF('Row Index'!AO55="","–",IF(INDEX('RAW DATA'!$S:$S,'Row Index'!AO55)="",IF(INDEX('RAW DATA'!$AF:$AF,'Row Index'!AO55)="",INDEX('RAW DATA'!$L:$L,'Row Index'!AO55),INDEX('RAW DATA'!$AF:$AF,'Row Index'!AO55)),INDEX('RAW DATA'!$S:$S,'Row Index'!AO55)))</f>
        <v>–</v>
      </c>
      <c r="AP117" s="76" t="str">
        <f aca="false">IF('Row Index'!AP55="","–",IF(INDEX('RAW DATA'!$S:$S,'Row Index'!AP55)="",IF(INDEX('RAW DATA'!$AF:$AF,'Row Index'!AP55)="",INDEX('RAW DATA'!$L:$L,'Row Index'!AP55),INDEX('RAW DATA'!$AF:$AF,'Row Index'!AP55)),INDEX('RAW DATA'!$S:$S,'Row Index'!AP55)))</f>
        <v>–</v>
      </c>
      <c r="AQ117" s="76" t="str">
        <f aca="false">IF('Row Index'!AQ55="","–",IF(INDEX('RAW DATA'!$S:$S,'Row Index'!AQ55)="",IF(INDEX('RAW DATA'!$AF:$AF,'Row Index'!AQ55)="",INDEX('RAW DATA'!$L:$L,'Row Index'!AQ55),INDEX('RAW DATA'!$AF:$AF,'Row Index'!AQ55)),INDEX('RAW DATA'!$S:$S,'Row Index'!AQ55)))</f>
        <v>–</v>
      </c>
    </row>
    <row r="118" customFormat="false" ht="15" hidden="false" customHeight="false" outlineLevel="0" collapsed="false">
      <c r="A118" s="32" t="s">
        <v>326</v>
      </c>
      <c r="B118" s="33" t="s">
        <v>5657</v>
      </c>
      <c r="C118" s="17" t="n">
        <f aca="false">IF('Row Index'!C56="","✗",IF(INDEX('RAW DATA'!$S:$S,'Row Index'!C56)="",IF(INDEX('RAW DATA'!$AF:$AF,'Row Index'!C56)="",INDEX('RAW DATA'!$L:$L,'Row Index'!C56),INDEX('RAW DATA'!$AF:$AF,'Row Index'!C56)),INDEX('RAW DATA'!$S:$S,'Row Index'!C56)))</f>
        <v>42.1606040074412</v>
      </c>
      <c r="D118" s="17" t="n">
        <f aca="false">IF('Row Index'!D56="","✗",IF(INDEX('RAW DATA'!$S:$S,'Row Index'!D56)="",IF(INDEX('RAW DATA'!$AF:$AF,'Row Index'!D56)="",INDEX('RAW DATA'!$L:$L,'Row Index'!D56),INDEX('RAW DATA'!$AF:$AF,'Row Index'!D56)),INDEX('RAW DATA'!$S:$S,'Row Index'!D56)))</f>
        <v>40.4621744428968</v>
      </c>
      <c r="E118" s="17" t="n">
        <f aca="false">IF('Row Index'!E56="","✗",IF(INDEX('RAW DATA'!$S:$S,'Row Index'!E56)="",IF(INDEX('RAW DATA'!$AF:$AF,'Row Index'!E56)="",INDEX('RAW DATA'!$L:$L,'Row Index'!E56),INDEX('RAW DATA'!$AF:$AF,'Row Index'!E56)),INDEX('RAW DATA'!$S:$S,'Row Index'!E56)))</f>
        <v>40.4500825170921</v>
      </c>
      <c r="F118" s="17" t="n">
        <f aca="false">IF('Row Index'!F56="","✗",IF(INDEX('RAW DATA'!$S:$S,'Row Index'!F56)="",IF(INDEX('RAW DATA'!$AF:$AF,'Row Index'!F56)="",INDEX('RAW DATA'!$L:$L,'Row Index'!F56),INDEX('RAW DATA'!$AF:$AF,'Row Index'!F56)),INDEX('RAW DATA'!$S:$S,'Row Index'!F56)))</f>
        <v>43.6180059173789</v>
      </c>
      <c r="G118" s="17" t="n">
        <f aca="false">IF('Row Index'!G56="","✗",IF(INDEX('RAW DATA'!$S:$S,'Row Index'!G56)="",IF(INDEX('RAW DATA'!$AF:$AF,'Row Index'!G56)="",INDEX('RAW DATA'!$L:$L,'Row Index'!G56),INDEX('RAW DATA'!$AF:$AF,'Row Index'!G56)),INDEX('RAW DATA'!$S:$S,'Row Index'!G56)))</f>
        <v>44.7041789863839</v>
      </c>
      <c r="H118" s="17" t="n">
        <f aca="false">IF('Row Index'!H56="","✗",IF(INDEX('RAW DATA'!$S:$S,'Row Index'!H56)="",IF(INDEX('RAW DATA'!$AF:$AF,'Row Index'!H56)="",INDEX('RAW DATA'!$L:$L,'Row Index'!H56),INDEX('RAW DATA'!$AF:$AF,'Row Index'!H56)),INDEX('RAW DATA'!$S:$S,'Row Index'!H56)))</f>
        <v>40.0829358721469</v>
      </c>
      <c r="I118" s="26" t="str">
        <f aca="false">IF('Row Index'!I56="","✗",IF(INDEX('RAW DATA'!$S:$S,'Row Index'!I56)="",IF(INDEX('RAW DATA'!$AF:$AF,'Row Index'!I56)="",INDEX('RAW DATA'!$L:$L,'Row Index'!I56),INDEX('RAW DATA'!$AF:$AF,'Row Index'!I56)),INDEX('RAW DATA'!$S:$S,'Row Index'!I56)))</f>
        <v>✗</v>
      </c>
      <c r="J118" s="17" t="n">
        <f aca="false">IF('Row Index'!J56="","✗",IF(INDEX('RAW DATA'!$S:$S,'Row Index'!J56)="",IF(INDEX('RAW DATA'!$AF:$AF,'Row Index'!J56)="",INDEX('RAW DATA'!$L:$L,'Row Index'!J56),INDEX('RAW DATA'!$AF:$AF,'Row Index'!J56)),INDEX('RAW DATA'!$S:$S,'Row Index'!J56)))</f>
        <v>45.6362814888477</v>
      </c>
      <c r="K118" s="17" t="n">
        <f aca="false">IF('Row Index'!K56="","✗",IF(INDEX('RAW DATA'!$S:$S,'Row Index'!K56)="",IF(INDEX('RAW DATA'!$AF:$AF,'Row Index'!K56)="",INDEX('RAW DATA'!$L:$L,'Row Index'!K56),INDEX('RAW DATA'!$AF:$AF,'Row Index'!K56)),INDEX('RAW DATA'!$S:$S,'Row Index'!K56)))</f>
        <v>45.2093845952079</v>
      </c>
      <c r="L118" s="17" t="n">
        <f aca="false">IF('Row Index'!L56="","✗",IF(INDEX('RAW DATA'!$S:$S,'Row Index'!L56)="",IF(INDEX('RAW DATA'!$AF:$AF,'Row Index'!L56)="",INDEX('RAW DATA'!$L:$L,'Row Index'!L56),INDEX('RAW DATA'!$AF:$AF,'Row Index'!L56)),INDEX('RAW DATA'!$S:$S,'Row Index'!L56)))</f>
        <v>45.5785673801716</v>
      </c>
      <c r="M118" s="17" t="n">
        <f aca="false">IF('Row Index'!M56="","✗",IF(INDEX('RAW DATA'!$S:$S,'Row Index'!M56)="",IF(INDEX('RAW DATA'!$AF:$AF,'Row Index'!M56)="",INDEX('RAW DATA'!$L:$L,'Row Index'!M56),INDEX('RAW DATA'!$AF:$AF,'Row Index'!M56)),INDEX('RAW DATA'!$S:$S,'Row Index'!M56)))</f>
        <v>48.9722044540418</v>
      </c>
      <c r="N118" s="17" t="n">
        <f aca="false">IF('Row Index'!N56="","✗",IF(INDEX('RAW DATA'!$S:$S,'Row Index'!N56)="",IF(INDEX('RAW DATA'!$AF:$AF,'Row Index'!N56)="",INDEX('RAW DATA'!$L:$L,'Row Index'!N56),INDEX('RAW DATA'!$AF:$AF,'Row Index'!N56)),INDEX('RAW DATA'!$S:$S,'Row Index'!N56)))</f>
        <v>48.6910895838387</v>
      </c>
      <c r="O118" s="17" t="n">
        <f aca="false">IF('Row Index'!O56="","✗",IF(INDEX('RAW DATA'!$S:$S,'Row Index'!O56)="",IF(INDEX('RAW DATA'!$AF:$AF,'Row Index'!O56)="",INDEX('RAW DATA'!$L:$L,'Row Index'!O56),INDEX('RAW DATA'!$AF:$AF,'Row Index'!O56)),INDEX('RAW DATA'!$S:$S,'Row Index'!O56)))</f>
        <v>49.5238016941569</v>
      </c>
      <c r="P118" s="17" t="n">
        <f aca="false">IF('Row Index'!P56="","✗",IF(INDEX('RAW DATA'!$S:$S,'Row Index'!P56)="",IF(INDEX('RAW DATA'!$AF:$AF,'Row Index'!P56)="",INDEX('RAW DATA'!$L:$L,'Row Index'!P56),INDEX('RAW DATA'!$AF:$AF,'Row Index'!P56)),INDEX('RAW DATA'!$S:$S,'Row Index'!P56)))</f>
        <v>48.2745659782728</v>
      </c>
      <c r="Q118" s="17" t="n">
        <f aca="false">IF('Row Index'!Q56="","✗",IF(INDEX('RAW DATA'!$S:$S,'Row Index'!Q56)="",IF(INDEX('RAW DATA'!$AF:$AF,'Row Index'!Q56)="",INDEX('RAW DATA'!$L:$L,'Row Index'!Q56),INDEX('RAW DATA'!$AF:$AF,'Row Index'!Q56)),INDEX('RAW DATA'!$S:$S,'Row Index'!Q56)))</f>
        <v>50.8723011719631</v>
      </c>
      <c r="R118" s="17" t="n">
        <f aca="false">IF('Row Index'!R56="","✗",IF(INDEX('RAW DATA'!$S:$S,'Row Index'!R56)="",IF(INDEX('RAW DATA'!$AF:$AF,'Row Index'!R56)="",INDEX('RAW DATA'!$L:$L,'Row Index'!R56),INDEX('RAW DATA'!$AF:$AF,'Row Index'!R56)),INDEX('RAW DATA'!$S:$S,'Row Index'!R56)))</f>
        <v>51.9059003267345</v>
      </c>
      <c r="S118" s="17" t="n">
        <f aca="false">IF('Row Index'!S56="","✗",IF(INDEX('RAW DATA'!$S:$S,'Row Index'!S56)="",IF(INDEX('RAW DATA'!$AF:$AF,'Row Index'!S56)="",INDEX('RAW DATA'!$L:$L,'Row Index'!S56),INDEX('RAW DATA'!$AF:$AF,'Row Index'!S56)),INDEX('RAW DATA'!$S:$S,'Row Index'!S56)))</f>
        <v>51.7616584786495</v>
      </c>
      <c r="T118" s="17" t="n">
        <f aca="false">IF('Row Index'!T56="","✗",IF(INDEX('RAW DATA'!$S:$S,'Row Index'!T56)="",IF(INDEX('RAW DATA'!$AF:$AF,'Row Index'!T56)="",INDEX('RAW DATA'!$L:$L,'Row Index'!T56),INDEX('RAW DATA'!$AF:$AF,'Row Index'!T56)),INDEX('RAW DATA'!$S:$S,'Row Index'!T56)))</f>
        <v>51.5149034417664</v>
      </c>
      <c r="U118" s="26" t="str">
        <f aca="false">IF('Row Index'!U56="","✗",IF(INDEX('RAW DATA'!$S:$S,'Row Index'!U56)="",IF(INDEX('RAW DATA'!$AF:$AF,'Row Index'!U56)="",INDEX('RAW DATA'!$L:$L,'Row Index'!U56),INDEX('RAW DATA'!$AF:$AF,'Row Index'!U56)),INDEX('RAW DATA'!$S:$S,'Row Index'!U56)))</f>
        <v>✗</v>
      </c>
      <c r="V118" s="17" t="n">
        <f aca="false">IF('Row Index'!V56="","✗",IF(INDEX('RAW DATA'!$S:$S,'Row Index'!V56)="",IF(INDEX('RAW DATA'!$AF:$AF,'Row Index'!V56)="",INDEX('RAW DATA'!$L:$L,'Row Index'!V56),INDEX('RAW DATA'!$AF:$AF,'Row Index'!V56)),INDEX('RAW DATA'!$S:$S,'Row Index'!V56)))</f>
        <v>55.5934047140197</v>
      </c>
      <c r="W118" s="17" t="n">
        <f aca="false">IF('Row Index'!W56="","✗",IF(INDEX('RAW DATA'!$S:$S,'Row Index'!W56)="",IF(INDEX('RAW DATA'!$AF:$AF,'Row Index'!W56)="",INDEX('RAW DATA'!$L:$L,'Row Index'!W56),INDEX('RAW DATA'!$AF:$AF,'Row Index'!W56)),INDEX('RAW DATA'!$S:$S,'Row Index'!W56)))</f>
        <v>56.8978459355004</v>
      </c>
      <c r="X118" s="17" t="n">
        <f aca="false">IF('Row Index'!X56="","✗",IF(INDEX('RAW DATA'!$S:$S,'Row Index'!X56)="",IF(INDEX('RAW DATA'!$AF:$AF,'Row Index'!X56)="",INDEX('RAW DATA'!$L:$L,'Row Index'!X56),INDEX('RAW DATA'!$AF:$AF,'Row Index'!X56)),INDEX('RAW DATA'!$S:$S,'Row Index'!X56)))</f>
        <v>59.2149283521368</v>
      </c>
      <c r="Y118" s="17" t="n">
        <f aca="false">IF('Row Index'!Y56="","✗",IF(INDEX('RAW DATA'!$S:$S,'Row Index'!Y56)="",IF(INDEX('RAW DATA'!$AF:$AF,'Row Index'!Y56)="",INDEX('RAW DATA'!$L:$L,'Row Index'!Y56),INDEX('RAW DATA'!$AF:$AF,'Row Index'!Y56)),INDEX('RAW DATA'!$S:$S,'Row Index'!Y56)))</f>
        <v>59.9055271786078</v>
      </c>
      <c r="Z118" s="18" t="n">
        <f aca="false">IF('Row Index'!Z56="","✗",IF(INDEX('RAW DATA'!$S:$S,'Row Index'!Z56)="",IF(INDEX('RAW DATA'!$AF:$AF,'Row Index'!Z56)="",INDEX('RAW DATA'!$L:$L,'Row Index'!Z56),INDEX('RAW DATA'!$AF:$AF,'Row Index'!Z56)),INDEX('RAW DATA'!$S:$S,'Row Index'!Z56)))</f>
        <v>61.5166552572874</v>
      </c>
      <c r="AA118" s="19" t="str">
        <f aca="false">IF('Row Index'!AA56="","⏳",IF(INDEX('RAW DATA'!$S:$S,'Row Index'!AA56)="",IF(INDEX('RAW DATA'!$AF:$AF,'Row Index'!AA56)="",INDEX('RAW DATA'!$L:$L,'Row Index'!AA56),INDEX('RAW DATA'!$AF:$AF,'Row Index'!AA56)),INDEX('RAW DATA'!$S:$S,'Row Index'!AA56)))</f>
        <v>⏳</v>
      </c>
      <c r="AB118" s="17" t="n">
        <f aca="false">IF('Row Index'!AB56="","✗",IF(INDEX('RAW DATA'!$S:$S,'Row Index'!AB56)="",IF(INDEX('RAW DATA'!$AF:$AF,'Row Index'!AB56)="",INDEX('RAW DATA'!$L:$L,'Row Index'!AB56),INDEX('RAW DATA'!$AF:$AF,'Row Index'!AB56)),INDEX('RAW DATA'!$S:$S,'Row Index'!AB56)))</f>
        <v>65.4219887622389</v>
      </c>
      <c r="AC118" s="17" t="n">
        <f aca="false">IF('Row Index'!AC56="","✗",IF(INDEX('RAW DATA'!$S:$S,'Row Index'!AC56)="",IF(INDEX('RAW DATA'!$AF:$AF,'Row Index'!AC56)="",INDEX('RAW DATA'!$L:$L,'Row Index'!AC56),INDEX('RAW DATA'!$AF:$AF,'Row Index'!AC56)),INDEX('RAW DATA'!$S:$S,'Row Index'!AC56)))</f>
        <v>64.3059600554354</v>
      </c>
      <c r="AD118" s="17" t="n">
        <f aca="false">IF('Row Index'!AD56="","✗",IF(INDEX('RAW DATA'!$S:$S,'Row Index'!AD56)="",IF(INDEX('RAW DATA'!$AF:$AF,'Row Index'!AD56)="",INDEX('RAW DATA'!$L:$L,'Row Index'!AD56),INDEX('RAW DATA'!$AF:$AF,'Row Index'!AD56)),INDEX('RAW DATA'!$S:$S,'Row Index'!AD56)))</f>
        <v>63.4372248146269</v>
      </c>
      <c r="AE118" s="17" t="n">
        <f aca="false">IF('Row Index'!AE56="","✗",IF(INDEX('RAW DATA'!$S:$S,'Row Index'!AE56)="",IF(INDEX('RAW DATA'!$AF:$AF,'Row Index'!AE56)="",INDEX('RAW DATA'!$L:$L,'Row Index'!AE56),INDEX('RAW DATA'!$AF:$AF,'Row Index'!AE56)),INDEX('RAW DATA'!$S:$S,'Row Index'!AE56)))</f>
        <v>65.0196724854088</v>
      </c>
      <c r="AF118" s="17" t="n">
        <f aca="false">IF('Row Index'!AF56="","✗",IF(INDEX('RAW DATA'!$S:$S,'Row Index'!AF56)="",IF(INDEX('RAW DATA'!$AF:$AF,'Row Index'!AF56)="",INDEX('RAW DATA'!$L:$L,'Row Index'!AF56),INDEX('RAW DATA'!$AF:$AF,'Row Index'!AF56)),INDEX('RAW DATA'!$S:$S,'Row Index'!AF56)))</f>
        <v>66.8492012276741</v>
      </c>
      <c r="AG118" s="17" t="n">
        <f aca="false">IF('Row Index'!AG56="","✗",IF(INDEX('RAW DATA'!$S:$S,'Row Index'!AG56)="",IF(INDEX('RAW DATA'!$AF:$AF,'Row Index'!AG56)="",INDEX('RAW DATA'!$L:$L,'Row Index'!AG56),INDEX('RAW DATA'!$AF:$AF,'Row Index'!AG56)),INDEX('RAW DATA'!$S:$S,'Row Index'!AG56)))</f>
        <v>68.7335678217435</v>
      </c>
      <c r="AH118" s="17" t="n">
        <f aca="false">IF('Row Index'!AH56="","✗",IF(INDEX('RAW DATA'!$S:$S,'Row Index'!AH56)="",IF(INDEX('RAW DATA'!$AF:$AF,'Row Index'!AH56)="",INDEX('RAW DATA'!$L:$L,'Row Index'!AH56),INDEX('RAW DATA'!$AF:$AF,'Row Index'!AH56)),INDEX('RAW DATA'!$S:$S,'Row Index'!AH56)))</f>
        <v>66.9180880664475</v>
      </c>
      <c r="AI118" s="17" t="n">
        <f aca="false">IF('Row Index'!AI56="","✗",IF(INDEX('RAW DATA'!$S:$S,'Row Index'!AI56)="",IF(INDEX('RAW DATA'!$AF:$AF,'Row Index'!AI56)="",INDEX('RAW DATA'!$L:$L,'Row Index'!AI56),INDEX('RAW DATA'!$AF:$AF,'Row Index'!AI56)),INDEX('RAW DATA'!$S:$S,'Row Index'!AI56)))</f>
        <v>69.2022039357946</v>
      </c>
      <c r="AJ118" s="17" t="n">
        <f aca="false">IF('Row Index'!AJ56="","✗",IF(INDEX('RAW DATA'!$S:$S,'Row Index'!AJ56)="",IF(INDEX('RAW DATA'!$AF:$AF,'Row Index'!AJ56)="",INDEX('RAW DATA'!$L:$L,'Row Index'!AJ56),INDEX('RAW DATA'!$AF:$AF,'Row Index'!AJ56)),INDEX('RAW DATA'!$S:$S,'Row Index'!AJ56)))</f>
        <v>68.5923848027878</v>
      </c>
      <c r="AK118" s="17" t="n">
        <f aca="false">IF('Row Index'!AK56="","✗",IF(INDEX('RAW DATA'!$S:$S,'Row Index'!AK56)="",IF(INDEX('RAW DATA'!$AF:$AF,'Row Index'!AK56)="",INDEX('RAW DATA'!$L:$L,'Row Index'!AK56),INDEX('RAW DATA'!$AF:$AF,'Row Index'!AK56)),INDEX('RAW DATA'!$S:$S,'Row Index'!AK56)))</f>
        <v>68.0615564243984</v>
      </c>
      <c r="AL118" s="76" t="str">
        <f aca="false">IF('Row Index'!AL56="","–",IF(INDEX('RAW DATA'!$S:$S,'Row Index'!AL56)="",IF(INDEX('RAW DATA'!$AF:$AF,'Row Index'!AL56)="",INDEX('RAW DATA'!$L:$L,'Row Index'!AL56),INDEX('RAW DATA'!$AF:$AF,'Row Index'!AL56)),INDEX('RAW DATA'!$S:$S,'Row Index'!AL56)))</f>
        <v>–</v>
      </c>
      <c r="AM118" s="76" t="str">
        <f aca="false">IF('Row Index'!AM56="","–",IF(INDEX('RAW DATA'!$S:$S,'Row Index'!AM56)="",IF(INDEX('RAW DATA'!$AF:$AF,'Row Index'!AM56)="",INDEX('RAW DATA'!$L:$L,'Row Index'!AM56),INDEX('RAW DATA'!$AF:$AF,'Row Index'!AM56)),INDEX('RAW DATA'!$S:$S,'Row Index'!AM56)))</f>
        <v>–</v>
      </c>
      <c r="AN118" s="76" t="str">
        <f aca="false">IF('Row Index'!AN56="","–",IF(INDEX('RAW DATA'!$S:$S,'Row Index'!AN56)="",IF(INDEX('RAW DATA'!$AF:$AF,'Row Index'!AN56)="",INDEX('RAW DATA'!$L:$L,'Row Index'!AN56),INDEX('RAW DATA'!$AF:$AF,'Row Index'!AN56)),INDEX('RAW DATA'!$S:$S,'Row Index'!AN56)))</f>
        <v>–</v>
      </c>
      <c r="AO118" s="76" t="str">
        <f aca="false">IF('Row Index'!AO56="","–",IF(INDEX('RAW DATA'!$S:$S,'Row Index'!AO56)="",IF(INDEX('RAW DATA'!$AF:$AF,'Row Index'!AO56)="",INDEX('RAW DATA'!$L:$L,'Row Index'!AO56),INDEX('RAW DATA'!$AF:$AF,'Row Index'!AO56)),INDEX('RAW DATA'!$S:$S,'Row Index'!AO56)))</f>
        <v>–</v>
      </c>
      <c r="AP118" s="76" t="str">
        <f aca="false">IF('Row Index'!AP56="","–",IF(INDEX('RAW DATA'!$S:$S,'Row Index'!AP56)="",IF(INDEX('RAW DATA'!$AF:$AF,'Row Index'!AP56)="",INDEX('RAW DATA'!$L:$L,'Row Index'!AP56),INDEX('RAW DATA'!$AF:$AF,'Row Index'!AP56)),INDEX('RAW DATA'!$S:$S,'Row Index'!AP56)))</f>
        <v>–</v>
      </c>
      <c r="AQ118" s="76" t="str">
        <f aca="false">IF('Row Index'!AQ56="","–",IF(INDEX('RAW DATA'!$S:$S,'Row Index'!AQ56)="",IF(INDEX('RAW DATA'!$AF:$AF,'Row Index'!AQ56)="",INDEX('RAW DATA'!$L:$L,'Row Index'!AQ56),INDEX('RAW DATA'!$AF:$AF,'Row Index'!AQ56)),INDEX('RAW DATA'!$S:$S,'Row Index'!AQ56)))</f>
        <v>–</v>
      </c>
    </row>
    <row r="119" customFormat="false" ht="15" hidden="false" customHeight="false" outlineLevel="0" collapsed="false">
      <c r="A119" s="32" t="s">
        <v>329</v>
      </c>
      <c r="B119" s="33" t="s">
        <v>5657</v>
      </c>
      <c r="C119" s="17" t="n">
        <f aca="false">IF('Row Index'!C57="","✗",IF(INDEX('RAW DATA'!$S:$S,'Row Index'!C57)="",IF(INDEX('RAW DATA'!$AF:$AF,'Row Index'!C57)="",INDEX('RAW DATA'!$L:$L,'Row Index'!C57),INDEX('RAW DATA'!$AF:$AF,'Row Index'!C57)),INDEX('RAW DATA'!$S:$S,'Row Index'!C57)))</f>
        <v>41.7038749979589</v>
      </c>
      <c r="D119" s="17" t="n">
        <f aca="false">IF('Row Index'!D57="","✗",IF(INDEX('RAW DATA'!$S:$S,'Row Index'!D57)="",IF(INDEX('RAW DATA'!$AF:$AF,'Row Index'!D57)="",INDEX('RAW DATA'!$L:$L,'Row Index'!D57),INDEX('RAW DATA'!$AF:$AF,'Row Index'!D57)),INDEX('RAW DATA'!$S:$S,'Row Index'!D57)))</f>
        <v>41.0881770223797</v>
      </c>
      <c r="E119" s="17" t="n">
        <f aca="false">IF('Row Index'!E57="","✗",IF(INDEX('RAW DATA'!$S:$S,'Row Index'!E57)="",IF(INDEX('RAW DATA'!$AF:$AF,'Row Index'!E57)="",INDEX('RAW DATA'!$L:$L,'Row Index'!E57),INDEX('RAW DATA'!$AF:$AF,'Row Index'!E57)),INDEX('RAW DATA'!$S:$S,'Row Index'!E57)))</f>
        <v>41.5996038652364</v>
      </c>
      <c r="F119" s="17" t="n">
        <f aca="false">IF('Row Index'!F57="","✗",IF(INDEX('RAW DATA'!$S:$S,'Row Index'!F57)="",IF(INDEX('RAW DATA'!$AF:$AF,'Row Index'!F57)="",INDEX('RAW DATA'!$L:$L,'Row Index'!F57),INDEX('RAW DATA'!$AF:$AF,'Row Index'!F57)),INDEX('RAW DATA'!$S:$S,'Row Index'!F57)))</f>
        <v>42.97654795467</v>
      </c>
      <c r="G119" s="17" t="n">
        <f aca="false">IF('Row Index'!G57="","✗",IF(INDEX('RAW DATA'!$S:$S,'Row Index'!G57)="",IF(INDEX('RAW DATA'!$AF:$AF,'Row Index'!G57)="",INDEX('RAW DATA'!$L:$L,'Row Index'!G57),INDEX('RAW DATA'!$AF:$AF,'Row Index'!G57)),INDEX('RAW DATA'!$S:$S,'Row Index'!G57)))</f>
        <v>42.6041914096761</v>
      </c>
      <c r="H119" s="17" t="n">
        <f aca="false">IF('Row Index'!H57="","✗",IF(INDEX('RAW DATA'!$S:$S,'Row Index'!H57)="",IF(INDEX('RAW DATA'!$AF:$AF,'Row Index'!H57)="",INDEX('RAW DATA'!$L:$L,'Row Index'!H57),INDEX('RAW DATA'!$AF:$AF,'Row Index'!H57)),INDEX('RAW DATA'!$S:$S,'Row Index'!H57)))</f>
        <v>42.3424353825093</v>
      </c>
      <c r="I119" s="26" t="str">
        <f aca="false">IF('Row Index'!I57="","✗",IF(INDEX('RAW DATA'!$S:$S,'Row Index'!I57)="",IF(INDEX('RAW DATA'!$AF:$AF,'Row Index'!I57)="",INDEX('RAW DATA'!$L:$L,'Row Index'!I57),INDEX('RAW DATA'!$AF:$AF,'Row Index'!I57)),INDEX('RAW DATA'!$S:$S,'Row Index'!I57)))</f>
        <v>✗</v>
      </c>
      <c r="J119" s="17" t="n">
        <f aca="false">IF('Row Index'!J57="","✗",IF(INDEX('RAW DATA'!$S:$S,'Row Index'!J57)="",IF(INDEX('RAW DATA'!$AF:$AF,'Row Index'!J57)="",INDEX('RAW DATA'!$L:$L,'Row Index'!J57),INDEX('RAW DATA'!$AF:$AF,'Row Index'!J57)),INDEX('RAW DATA'!$S:$S,'Row Index'!J57)))</f>
        <v>46.5876071364791</v>
      </c>
      <c r="K119" s="17" t="n">
        <f aca="false">IF('Row Index'!K57="","✗",IF(INDEX('RAW DATA'!$S:$S,'Row Index'!K57)="",IF(INDEX('RAW DATA'!$AF:$AF,'Row Index'!K57)="",INDEX('RAW DATA'!$L:$L,'Row Index'!K57),INDEX('RAW DATA'!$AF:$AF,'Row Index'!K57)),INDEX('RAW DATA'!$S:$S,'Row Index'!K57)))</f>
        <v>46.6899901297824</v>
      </c>
      <c r="L119" s="17" t="n">
        <f aca="false">IF('Row Index'!L57="","✗",IF(INDEX('RAW DATA'!$S:$S,'Row Index'!L57)="",IF(INDEX('RAW DATA'!$AF:$AF,'Row Index'!L57)="",INDEX('RAW DATA'!$L:$L,'Row Index'!L57),INDEX('RAW DATA'!$AF:$AF,'Row Index'!L57)),INDEX('RAW DATA'!$S:$S,'Row Index'!L57)))</f>
        <v>47.7105765416911</v>
      </c>
      <c r="M119" s="17" t="n">
        <f aca="false">IF('Row Index'!M57="","✗",IF(INDEX('RAW DATA'!$S:$S,'Row Index'!M57)="",IF(INDEX('RAW DATA'!$AF:$AF,'Row Index'!M57)="",INDEX('RAW DATA'!$L:$L,'Row Index'!M57),INDEX('RAW DATA'!$AF:$AF,'Row Index'!M57)),INDEX('RAW DATA'!$S:$S,'Row Index'!M57)))</f>
        <v>48.0602017140528</v>
      </c>
      <c r="N119" s="17" t="n">
        <f aca="false">IF('Row Index'!N57="","✗",IF(INDEX('RAW DATA'!$S:$S,'Row Index'!N57)="",IF(INDEX('RAW DATA'!$AF:$AF,'Row Index'!N57)="",INDEX('RAW DATA'!$L:$L,'Row Index'!N57),INDEX('RAW DATA'!$AF:$AF,'Row Index'!N57)),INDEX('RAW DATA'!$S:$S,'Row Index'!N57)))</f>
        <v>48.7050770280874</v>
      </c>
      <c r="O119" s="26" t="str">
        <f aca="false">IF('Row Index'!O57="","✗",IF(INDEX('RAW DATA'!$S:$S,'Row Index'!O57)="",IF(INDEX('RAW DATA'!$AF:$AF,'Row Index'!O57)="",INDEX('RAW DATA'!$L:$L,'Row Index'!O57),INDEX('RAW DATA'!$AF:$AF,'Row Index'!O57)),INDEX('RAW DATA'!$S:$S,'Row Index'!O57)))</f>
        <v>✗⇲</v>
      </c>
      <c r="P119" s="17" t="n">
        <f aca="false">IF('Row Index'!P57="","✗",IF(INDEX('RAW DATA'!$S:$S,'Row Index'!P57)="",IF(INDEX('RAW DATA'!$AF:$AF,'Row Index'!P57)="",INDEX('RAW DATA'!$L:$L,'Row Index'!P57),INDEX('RAW DATA'!$AF:$AF,'Row Index'!P57)),INDEX('RAW DATA'!$S:$S,'Row Index'!P57)))</f>
        <v>48.6132274972316</v>
      </c>
      <c r="Q119" s="26" t="str">
        <f aca="false">IF('Row Index'!Q57="","✗",IF(INDEX('RAW DATA'!$S:$S,'Row Index'!Q57)="",IF(INDEX('RAW DATA'!$AF:$AF,'Row Index'!Q57)="",INDEX('RAW DATA'!$L:$L,'Row Index'!Q57),INDEX('RAW DATA'!$AF:$AF,'Row Index'!Q57)),INDEX('RAW DATA'!$S:$S,'Row Index'!Q57)))</f>
        <v>✗⇲</v>
      </c>
      <c r="R119" s="17" t="n">
        <f aca="false">IF('Row Index'!R57="","✗",IF(INDEX('RAW DATA'!$S:$S,'Row Index'!R57)="",IF(INDEX('RAW DATA'!$AF:$AF,'Row Index'!R57)="",INDEX('RAW DATA'!$L:$L,'Row Index'!R57),INDEX('RAW DATA'!$AF:$AF,'Row Index'!R57)),INDEX('RAW DATA'!$S:$S,'Row Index'!R57)))</f>
        <v>50.6457149729893</v>
      </c>
      <c r="S119" s="21" t="n">
        <f aca="false">IF('Row Index'!S57="","✗",IF(INDEX('RAW DATA'!$S:$S,'Row Index'!S57)="",IF(INDEX('RAW DATA'!$AF:$AF,'Row Index'!S57)="",INDEX('RAW DATA'!$L:$L,'Row Index'!S57),INDEX('RAW DATA'!$AF:$AF,'Row Index'!S57)),INDEX('RAW DATA'!$S:$S,'Row Index'!S57)))</f>
        <v>53.6269295897146</v>
      </c>
      <c r="T119" s="17" t="n">
        <f aca="false">IF('Row Index'!T57="","✗",IF(INDEX('RAW DATA'!$S:$S,'Row Index'!T57)="",IF(INDEX('RAW DATA'!$AF:$AF,'Row Index'!T57)="",INDEX('RAW DATA'!$L:$L,'Row Index'!T57),INDEX('RAW DATA'!$AF:$AF,'Row Index'!T57)),INDEX('RAW DATA'!$S:$S,'Row Index'!T57)))</f>
        <v>51.9330203491828</v>
      </c>
      <c r="U119" s="17" t="n">
        <f aca="false">IF('Row Index'!U57="","✗",IF(INDEX('RAW DATA'!$S:$S,'Row Index'!U57)="",IF(INDEX('RAW DATA'!$AF:$AF,'Row Index'!U57)="",INDEX('RAW DATA'!$L:$L,'Row Index'!U57),INDEX('RAW DATA'!$AF:$AF,'Row Index'!U57)),INDEX('RAW DATA'!$S:$S,'Row Index'!U57)))</f>
        <v>53.3605339910571</v>
      </c>
      <c r="V119" s="17" t="n">
        <f aca="false">IF('Row Index'!V57="","✗",IF(INDEX('RAW DATA'!$S:$S,'Row Index'!V57)="",IF(INDEX('RAW DATA'!$AF:$AF,'Row Index'!V57)="",INDEX('RAW DATA'!$L:$L,'Row Index'!V57),INDEX('RAW DATA'!$AF:$AF,'Row Index'!V57)),INDEX('RAW DATA'!$S:$S,'Row Index'!V57)))</f>
        <v>54.3159161637881</v>
      </c>
      <c r="W119" s="17" t="n">
        <f aca="false">IF('Row Index'!W57="","✗",IF(INDEX('RAW DATA'!$S:$S,'Row Index'!W57)="",IF(INDEX('RAW DATA'!$AF:$AF,'Row Index'!W57)="",INDEX('RAW DATA'!$L:$L,'Row Index'!W57),INDEX('RAW DATA'!$AF:$AF,'Row Index'!W57)),INDEX('RAW DATA'!$S:$S,'Row Index'!W57)))</f>
        <v>56.6451745759873</v>
      </c>
      <c r="X119" s="17" t="n">
        <f aca="false">IF('Row Index'!X57="","✗",IF(INDEX('RAW DATA'!$S:$S,'Row Index'!X57)="",IF(INDEX('RAW DATA'!$AF:$AF,'Row Index'!X57)="",INDEX('RAW DATA'!$L:$L,'Row Index'!X57),INDEX('RAW DATA'!$AF:$AF,'Row Index'!X57)),INDEX('RAW DATA'!$S:$S,'Row Index'!X57)))</f>
        <v>58.3565449294275</v>
      </c>
      <c r="Y119" s="17" t="n">
        <f aca="false">IF('Row Index'!Y57="","✗",IF(INDEX('RAW DATA'!$S:$S,'Row Index'!Y57)="",IF(INDEX('RAW DATA'!$AF:$AF,'Row Index'!Y57)="",INDEX('RAW DATA'!$L:$L,'Row Index'!Y57),INDEX('RAW DATA'!$AF:$AF,'Row Index'!Y57)),INDEX('RAW DATA'!$S:$S,'Row Index'!Y57)))</f>
        <v>58.6088843255381</v>
      </c>
      <c r="Z119" s="18" t="n">
        <f aca="false">IF('Row Index'!Z57="","✗",IF(INDEX('RAW DATA'!$S:$S,'Row Index'!Z57)="",IF(INDEX('RAW DATA'!$AF:$AF,'Row Index'!Z57)="",INDEX('RAW DATA'!$L:$L,'Row Index'!Z57),INDEX('RAW DATA'!$AF:$AF,'Row Index'!Z57)),INDEX('RAW DATA'!$S:$S,'Row Index'!Z57)))</f>
        <v>60.3252613432267</v>
      </c>
      <c r="AA119" s="19" t="str">
        <f aca="false">IF('Row Index'!AA57="","⏳",IF(INDEX('RAW DATA'!$S:$S,'Row Index'!AA57)="",IF(INDEX('RAW DATA'!$AF:$AF,'Row Index'!AA57)="",INDEX('RAW DATA'!$L:$L,'Row Index'!AA57),INDEX('RAW DATA'!$AF:$AF,'Row Index'!AA57)),INDEX('RAW DATA'!$S:$S,'Row Index'!AA57)))</f>
        <v>⏳</v>
      </c>
      <c r="AB119" s="17" t="n">
        <f aca="false">IF('Row Index'!AB57="","✗",IF(INDEX('RAW DATA'!$S:$S,'Row Index'!AB57)="",IF(INDEX('RAW DATA'!$AF:$AF,'Row Index'!AB57)="",INDEX('RAW DATA'!$L:$L,'Row Index'!AB57),INDEX('RAW DATA'!$AF:$AF,'Row Index'!AB57)),INDEX('RAW DATA'!$S:$S,'Row Index'!AB57)))</f>
        <v>61.8049049108629</v>
      </c>
      <c r="AC119" s="17" t="n">
        <f aca="false">IF('Row Index'!AC57="","✗",IF(INDEX('RAW DATA'!$S:$S,'Row Index'!AC57)="",IF(INDEX('RAW DATA'!$AF:$AF,'Row Index'!AC57)="",INDEX('RAW DATA'!$L:$L,'Row Index'!AC57),INDEX('RAW DATA'!$AF:$AF,'Row Index'!AC57)),INDEX('RAW DATA'!$S:$S,'Row Index'!AC57)))</f>
        <v>64.2229542868478</v>
      </c>
      <c r="AD119" s="17" t="n">
        <f aca="false">IF('Row Index'!AD57="","✗",IF(INDEX('RAW DATA'!$S:$S,'Row Index'!AD57)="",IF(INDEX('RAW DATA'!$AF:$AF,'Row Index'!AD57)="",INDEX('RAW DATA'!$L:$L,'Row Index'!AD57),INDEX('RAW DATA'!$AF:$AF,'Row Index'!AD57)),INDEX('RAW DATA'!$S:$S,'Row Index'!AD57)))</f>
        <v>63.1333403001752</v>
      </c>
      <c r="AE119" s="17" t="n">
        <f aca="false">IF('Row Index'!AE57="","✗",IF(INDEX('RAW DATA'!$S:$S,'Row Index'!AE57)="",IF(INDEX('RAW DATA'!$AF:$AF,'Row Index'!AE57)="",INDEX('RAW DATA'!$L:$L,'Row Index'!AE57),INDEX('RAW DATA'!$AF:$AF,'Row Index'!AE57)),INDEX('RAW DATA'!$S:$S,'Row Index'!AE57)))</f>
        <v>64.1858055510233</v>
      </c>
      <c r="AF119" s="17" t="n">
        <f aca="false">IF('Row Index'!AF57="","✗",IF(INDEX('RAW DATA'!$S:$S,'Row Index'!AF57)="",IF(INDEX('RAW DATA'!$AF:$AF,'Row Index'!AF57)="",INDEX('RAW DATA'!$L:$L,'Row Index'!AF57),INDEX('RAW DATA'!$AF:$AF,'Row Index'!AF57)),INDEX('RAW DATA'!$S:$S,'Row Index'!AF57)))</f>
        <v>66.0426320212087</v>
      </c>
      <c r="AG119" s="17" t="n">
        <f aca="false">IF('Row Index'!AG57="","✗",IF(INDEX('RAW DATA'!$S:$S,'Row Index'!AG57)="",IF(INDEX('RAW DATA'!$AF:$AF,'Row Index'!AG57)="",INDEX('RAW DATA'!$L:$L,'Row Index'!AG57),INDEX('RAW DATA'!$AF:$AF,'Row Index'!AG57)),INDEX('RAW DATA'!$S:$S,'Row Index'!AG57)))</f>
        <v>68.5335328560776</v>
      </c>
      <c r="AH119" s="17" t="n">
        <f aca="false">IF('Row Index'!AH57="","✗",IF(INDEX('RAW DATA'!$S:$S,'Row Index'!AH57)="",IF(INDEX('RAW DATA'!$AF:$AF,'Row Index'!AH57)="",INDEX('RAW DATA'!$L:$L,'Row Index'!AH57),INDEX('RAW DATA'!$AF:$AF,'Row Index'!AH57)),INDEX('RAW DATA'!$S:$S,'Row Index'!AH57)))</f>
        <v>66.6047113652815</v>
      </c>
      <c r="AI119" s="17" t="n">
        <f aca="false">IF('Row Index'!AI57="","✗",IF(INDEX('RAW DATA'!$S:$S,'Row Index'!AI57)="",IF(INDEX('RAW DATA'!$AF:$AF,'Row Index'!AI57)="",INDEX('RAW DATA'!$L:$L,'Row Index'!AI57),INDEX('RAW DATA'!$AF:$AF,'Row Index'!AI57)),INDEX('RAW DATA'!$S:$S,'Row Index'!AI57)))</f>
        <v>69.2499745063116</v>
      </c>
      <c r="AJ119" s="17" t="n">
        <f aca="false">IF('Row Index'!AJ57="","✗",IF(INDEX('RAW DATA'!$S:$S,'Row Index'!AJ57)="",IF(INDEX('RAW DATA'!$AF:$AF,'Row Index'!AJ57)="",INDEX('RAW DATA'!$L:$L,'Row Index'!AJ57),INDEX('RAW DATA'!$AF:$AF,'Row Index'!AJ57)),INDEX('RAW DATA'!$S:$S,'Row Index'!AJ57)))</f>
        <v>69.1346804166272</v>
      </c>
      <c r="AK119" s="17" t="n">
        <f aca="false">IF('Row Index'!AK57="","✗",IF(INDEX('RAW DATA'!$S:$S,'Row Index'!AK57)="",IF(INDEX('RAW DATA'!$AF:$AF,'Row Index'!AK57)="",INDEX('RAW DATA'!$L:$L,'Row Index'!AK57),INDEX('RAW DATA'!$AF:$AF,'Row Index'!AK57)),INDEX('RAW DATA'!$S:$S,'Row Index'!AK57)))</f>
        <v>68.2123804873757</v>
      </c>
      <c r="AL119" s="76" t="str">
        <f aca="false">IF('Row Index'!AL57="","–",IF(INDEX('RAW DATA'!$S:$S,'Row Index'!AL57)="",IF(INDEX('RAW DATA'!$AF:$AF,'Row Index'!AL57)="",INDEX('RAW DATA'!$L:$L,'Row Index'!AL57),INDEX('RAW DATA'!$AF:$AF,'Row Index'!AL57)),INDEX('RAW DATA'!$S:$S,'Row Index'!AL57)))</f>
        <v>–</v>
      </c>
      <c r="AM119" s="76" t="str">
        <f aca="false">IF('Row Index'!AM57="","–",IF(INDEX('RAW DATA'!$S:$S,'Row Index'!AM57)="",IF(INDEX('RAW DATA'!$AF:$AF,'Row Index'!AM57)="",INDEX('RAW DATA'!$L:$L,'Row Index'!AM57),INDEX('RAW DATA'!$AF:$AF,'Row Index'!AM57)),INDEX('RAW DATA'!$S:$S,'Row Index'!AM57)))</f>
        <v>–</v>
      </c>
      <c r="AN119" s="76" t="str">
        <f aca="false">IF('Row Index'!AN57="","–",IF(INDEX('RAW DATA'!$S:$S,'Row Index'!AN57)="",IF(INDEX('RAW DATA'!$AF:$AF,'Row Index'!AN57)="",INDEX('RAW DATA'!$L:$L,'Row Index'!AN57),INDEX('RAW DATA'!$AF:$AF,'Row Index'!AN57)),INDEX('RAW DATA'!$S:$S,'Row Index'!AN57)))</f>
        <v>–</v>
      </c>
      <c r="AO119" s="76" t="str">
        <f aca="false">IF('Row Index'!AO57="","–",IF(INDEX('RAW DATA'!$S:$S,'Row Index'!AO57)="",IF(INDEX('RAW DATA'!$AF:$AF,'Row Index'!AO57)="",INDEX('RAW DATA'!$L:$L,'Row Index'!AO57),INDEX('RAW DATA'!$AF:$AF,'Row Index'!AO57)),INDEX('RAW DATA'!$S:$S,'Row Index'!AO57)))</f>
        <v>–</v>
      </c>
      <c r="AP119" s="76" t="str">
        <f aca="false">IF('Row Index'!AP57="","–",IF(INDEX('RAW DATA'!$S:$S,'Row Index'!AP57)="",IF(INDEX('RAW DATA'!$AF:$AF,'Row Index'!AP57)="",INDEX('RAW DATA'!$L:$L,'Row Index'!AP57),INDEX('RAW DATA'!$AF:$AF,'Row Index'!AP57)),INDEX('RAW DATA'!$S:$S,'Row Index'!AP57)))</f>
        <v>–</v>
      </c>
      <c r="AQ119" s="76" t="str">
        <f aca="false">IF('Row Index'!AQ57="","–",IF(INDEX('RAW DATA'!$S:$S,'Row Index'!AQ57)="",IF(INDEX('RAW DATA'!$AF:$AF,'Row Index'!AQ57)="",INDEX('RAW DATA'!$L:$L,'Row Index'!AQ57),INDEX('RAW DATA'!$AF:$AF,'Row Index'!AQ57)),INDEX('RAW DATA'!$S:$S,'Row Index'!AQ57)))</f>
        <v>–</v>
      </c>
    </row>
    <row r="120" customFormat="false" ht="15" hidden="false" customHeight="false" outlineLevel="0" collapsed="false">
      <c r="A120" s="32" t="s">
        <v>332</v>
      </c>
      <c r="B120" s="33" t="s">
        <v>5657</v>
      </c>
      <c r="C120" s="17" t="n">
        <f aca="false">IF('Row Index'!C58="","✗",IF(INDEX('RAW DATA'!$S:$S,'Row Index'!C58)="",IF(INDEX('RAW DATA'!$AF:$AF,'Row Index'!C58)="",INDEX('RAW DATA'!$L:$L,'Row Index'!C58),INDEX('RAW DATA'!$AF:$AF,'Row Index'!C58)),INDEX('RAW DATA'!$S:$S,'Row Index'!C58)))</f>
        <v>41.4999720485797</v>
      </c>
      <c r="D120" s="17" t="n">
        <f aca="false">IF('Row Index'!D58="","✗",IF(INDEX('RAW DATA'!$S:$S,'Row Index'!D58)="",IF(INDEX('RAW DATA'!$AF:$AF,'Row Index'!D58)="",INDEX('RAW DATA'!$L:$L,'Row Index'!D58),INDEX('RAW DATA'!$AF:$AF,'Row Index'!D58)),INDEX('RAW DATA'!$S:$S,'Row Index'!D58)))</f>
        <v>39.4845495084267</v>
      </c>
      <c r="E120" s="17" t="n">
        <f aca="false">IF('Row Index'!E58="","✗",IF(INDEX('RAW DATA'!$S:$S,'Row Index'!E58)="",IF(INDEX('RAW DATA'!$AF:$AF,'Row Index'!E58)="",INDEX('RAW DATA'!$L:$L,'Row Index'!E58),INDEX('RAW DATA'!$AF:$AF,'Row Index'!E58)),INDEX('RAW DATA'!$S:$S,'Row Index'!E58)))</f>
        <v>41.3662262009157</v>
      </c>
      <c r="F120" s="17" t="n">
        <f aca="false">IF('Row Index'!F58="","✗",IF(INDEX('RAW DATA'!$S:$S,'Row Index'!F58)="",IF(INDEX('RAW DATA'!$AF:$AF,'Row Index'!F58)="",INDEX('RAW DATA'!$L:$L,'Row Index'!F58),INDEX('RAW DATA'!$AF:$AF,'Row Index'!F58)),INDEX('RAW DATA'!$S:$S,'Row Index'!F58)))</f>
        <v>41.2813274752364</v>
      </c>
      <c r="G120" s="17" t="n">
        <f aca="false">IF('Row Index'!G58="","✗",IF(INDEX('RAW DATA'!$S:$S,'Row Index'!G58)="",IF(INDEX('RAW DATA'!$AF:$AF,'Row Index'!G58)="",INDEX('RAW DATA'!$L:$L,'Row Index'!G58),INDEX('RAW DATA'!$AF:$AF,'Row Index'!G58)),INDEX('RAW DATA'!$S:$S,'Row Index'!G58)))</f>
        <v>43.3938958439153</v>
      </c>
      <c r="H120" s="17" t="n">
        <f aca="false">IF('Row Index'!H58="","✗",IF(INDEX('RAW DATA'!$S:$S,'Row Index'!H58)="",IF(INDEX('RAW DATA'!$AF:$AF,'Row Index'!H58)="",INDEX('RAW DATA'!$L:$L,'Row Index'!H58),INDEX('RAW DATA'!$AF:$AF,'Row Index'!H58)),INDEX('RAW DATA'!$S:$S,'Row Index'!H58)))</f>
        <v>40.324079653783</v>
      </c>
      <c r="I120" s="26" t="str">
        <f aca="false">IF('Row Index'!I58="","✗",IF(INDEX('RAW DATA'!$S:$S,'Row Index'!I58)="",IF(INDEX('RAW DATA'!$AF:$AF,'Row Index'!I58)="",INDEX('RAW DATA'!$L:$L,'Row Index'!I58),INDEX('RAW DATA'!$AF:$AF,'Row Index'!I58)),INDEX('RAW DATA'!$S:$S,'Row Index'!I58)))</f>
        <v>✗</v>
      </c>
      <c r="J120" s="17" t="n">
        <f aca="false">IF('Row Index'!J58="","✗",IF(INDEX('RAW DATA'!$S:$S,'Row Index'!J58)="",IF(INDEX('RAW DATA'!$AF:$AF,'Row Index'!J58)="",INDEX('RAW DATA'!$L:$L,'Row Index'!J58),INDEX('RAW DATA'!$AF:$AF,'Row Index'!J58)),INDEX('RAW DATA'!$S:$S,'Row Index'!J58)))</f>
        <v>45.4037721262926</v>
      </c>
      <c r="K120" s="17" t="n">
        <f aca="false">IF('Row Index'!K58="","✗",IF(INDEX('RAW DATA'!$S:$S,'Row Index'!K58)="",IF(INDEX('RAW DATA'!$AF:$AF,'Row Index'!K58)="",INDEX('RAW DATA'!$L:$L,'Row Index'!K58),INDEX('RAW DATA'!$AF:$AF,'Row Index'!K58)),INDEX('RAW DATA'!$S:$S,'Row Index'!K58)))</f>
        <v>44.3240371143866</v>
      </c>
      <c r="L120" s="36" t="str">
        <f aca="false">IF('Row Index'!L58="","✗",IF(INDEX('RAW DATA'!$S:$S,'Row Index'!L58)="",IF(INDEX('RAW DATA'!$AF:$AF,'Row Index'!L58)="",INDEX('RAW DATA'!$L:$L,'Row Index'!L58),INDEX('RAW DATA'!$AF:$AF,'Row Index'!L58)),INDEX('RAW DATA'!$S:$S,'Row Index'!L58)))</f>
        <v>◐⇲</v>
      </c>
      <c r="M120" s="17" t="n">
        <f aca="false">IF('Row Index'!M58="","✗",IF(INDEX('RAW DATA'!$S:$S,'Row Index'!M58)="",IF(INDEX('RAW DATA'!$AF:$AF,'Row Index'!M58)="",INDEX('RAW DATA'!$L:$L,'Row Index'!M58),INDEX('RAW DATA'!$AF:$AF,'Row Index'!M58)),INDEX('RAW DATA'!$S:$S,'Row Index'!M58)))</f>
        <v>46.3292453779842</v>
      </c>
      <c r="N120" s="36" t="str">
        <f aca="false">IF('Row Index'!N58="","✗",IF(INDEX('RAW DATA'!$S:$S,'Row Index'!N58)="",IF(INDEX('RAW DATA'!$AF:$AF,'Row Index'!N58)="",INDEX('RAW DATA'!$L:$L,'Row Index'!N58),INDEX('RAW DATA'!$AF:$AF,'Row Index'!N58)),INDEX('RAW DATA'!$S:$S,'Row Index'!N58)))</f>
        <v>◐⇲</v>
      </c>
      <c r="O120" s="17" t="n">
        <f aca="false">IF('Row Index'!O58="","✗",IF(INDEX('RAW DATA'!$S:$S,'Row Index'!O58)="",IF(INDEX('RAW DATA'!$AF:$AF,'Row Index'!O58)="",INDEX('RAW DATA'!$L:$L,'Row Index'!O58),INDEX('RAW DATA'!$AF:$AF,'Row Index'!O58)),INDEX('RAW DATA'!$S:$S,'Row Index'!O58)))</f>
        <v>46.224298627456</v>
      </c>
      <c r="P120" s="17" t="n">
        <f aca="false">IF('Row Index'!P58="","✗",IF(INDEX('RAW DATA'!$S:$S,'Row Index'!P58)="",IF(INDEX('RAW DATA'!$AF:$AF,'Row Index'!P58)="",INDEX('RAW DATA'!$L:$L,'Row Index'!P58),INDEX('RAW DATA'!$AF:$AF,'Row Index'!P58)),INDEX('RAW DATA'!$S:$S,'Row Index'!P58)))</f>
        <v>45.6432728062067</v>
      </c>
      <c r="Q120" s="17" t="n">
        <f aca="false">IF('Row Index'!Q58="","✗",IF(INDEX('RAW DATA'!$S:$S,'Row Index'!Q58)="",IF(INDEX('RAW DATA'!$AF:$AF,'Row Index'!Q58)="",INDEX('RAW DATA'!$L:$L,'Row Index'!Q58),INDEX('RAW DATA'!$AF:$AF,'Row Index'!Q58)),INDEX('RAW DATA'!$S:$S,'Row Index'!Q58)))</f>
        <v>48.1629163847453</v>
      </c>
      <c r="R120" s="17" t="n">
        <f aca="false">IF('Row Index'!R58="","✗",IF(INDEX('RAW DATA'!$S:$S,'Row Index'!R58)="",IF(INDEX('RAW DATA'!$AF:$AF,'Row Index'!R58)="",INDEX('RAW DATA'!$L:$L,'Row Index'!R58),INDEX('RAW DATA'!$AF:$AF,'Row Index'!R58)),INDEX('RAW DATA'!$S:$S,'Row Index'!R58)))</f>
        <v>48.1553723879028</v>
      </c>
      <c r="S120" s="17" t="n">
        <f aca="false">IF('Row Index'!S58="","✗",IF(INDEX('RAW DATA'!$S:$S,'Row Index'!S58)="",IF(INDEX('RAW DATA'!$AF:$AF,'Row Index'!S58)="",INDEX('RAW DATA'!$L:$L,'Row Index'!S58),INDEX('RAW DATA'!$AF:$AF,'Row Index'!S58)),INDEX('RAW DATA'!$S:$S,'Row Index'!S58)))</f>
        <v>51.0148017288803</v>
      </c>
      <c r="T120" s="17" t="n">
        <f aca="false">IF('Row Index'!T58="","✗",IF(INDEX('RAW DATA'!$S:$S,'Row Index'!T58)="",IF(INDEX('RAW DATA'!$AF:$AF,'Row Index'!T58)="",INDEX('RAW DATA'!$L:$L,'Row Index'!T58),INDEX('RAW DATA'!$AF:$AF,'Row Index'!T58)),INDEX('RAW DATA'!$S:$S,'Row Index'!T58)))</f>
        <v>49.3907437855863</v>
      </c>
      <c r="U120" s="17" t="n">
        <f aca="false">IF('Row Index'!U58="","✗",IF(INDEX('RAW DATA'!$S:$S,'Row Index'!U58)="",IF(INDEX('RAW DATA'!$AF:$AF,'Row Index'!U58)="",INDEX('RAW DATA'!$L:$L,'Row Index'!U58),INDEX('RAW DATA'!$AF:$AF,'Row Index'!U58)),INDEX('RAW DATA'!$S:$S,'Row Index'!U58)))</f>
        <v>52.3422158785483</v>
      </c>
      <c r="V120" s="17" t="n">
        <f aca="false">IF('Row Index'!V58="","✗",IF(INDEX('RAW DATA'!$S:$S,'Row Index'!V58)="",IF(INDEX('RAW DATA'!$AF:$AF,'Row Index'!V58)="",INDEX('RAW DATA'!$L:$L,'Row Index'!V58),INDEX('RAW DATA'!$AF:$AF,'Row Index'!V58)),INDEX('RAW DATA'!$S:$S,'Row Index'!V58)))</f>
        <v>52.872262378208</v>
      </c>
      <c r="W120" s="17" t="n">
        <f aca="false">IF('Row Index'!W58="","✗",IF(INDEX('RAW DATA'!$S:$S,'Row Index'!W58)="",IF(INDEX('RAW DATA'!$AF:$AF,'Row Index'!W58)="",INDEX('RAW DATA'!$L:$L,'Row Index'!W58),INDEX('RAW DATA'!$AF:$AF,'Row Index'!W58)),INDEX('RAW DATA'!$S:$S,'Row Index'!W58)))</f>
        <v>56.2658774574275</v>
      </c>
      <c r="X120" s="17" t="n">
        <f aca="false">IF('Row Index'!X58="","✗",IF(INDEX('RAW DATA'!$S:$S,'Row Index'!X58)="",IF(INDEX('RAW DATA'!$AF:$AF,'Row Index'!X58)="",INDEX('RAW DATA'!$L:$L,'Row Index'!X58),INDEX('RAW DATA'!$AF:$AF,'Row Index'!X58)),INDEX('RAW DATA'!$S:$S,'Row Index'!X58)))</f>
        <v>56.4929100320435</v>
      </c>
      <c r="Y120" s="17" t="n">
        <f aca="false">IF('Row Index'!Y58="","✗",IF(INDEX('RAW DATA'!$S:$S,'Row Index'!Y58)="",IF(INDEX('RAW DATA'!$AF:$AF,'Row Index'!Y58)="",INDEX('RAW DATA'!$L:$L,'Row Index'!Y58),INDEX('RAW DATA'!$AF:$AF,'Row Index'!Y58)),INDEX('RAW DATA'!$S:$S,'Row Index'!Y58)))</f>
        <v>56.083776861821</v>
      </c>
      <c r="Z120" s="18" t="n">
        <f aca="false">IF('Row Index'!Z58="","✗",IF(INDEX('RAW DATA'!$S:$S,'Row Index'!Z58)="",IF(INDEX('RAW DATA'!$AF:$AF,'Row Index'!Z58)="",INDEX('RAW DATA'!$L:$L,'Row Index'!Z58),INDEX('RAW DATA'!$AF:$AF,'Row Index'!Z58)),INDEX('RAW DATA'!$S:$S,'Row Index'!Z58)))</f>
        <v>58.5829838678195</v>
      </c>
      <c r="AA120" s="19" t="str">
        <f aca="false">IF('Row Index'!AA58="","⏳",IF(INDEX('RAW DATA'!$S:$S,'Row Index'!AA58)="",IF(INDEX('RAW DATA'!$AF:$AF,'Row Index'!AA58)="",INDEX('RAW DATA'!$L:$L,'Row Index'!AA58),INDEX('RAW DATA'!$AF:$AF,'Row Index'!AA58)),INDEX('RAW DATA'!$S:$S,'Row Index'!AA58)))</f>
        <v>⏳</v>
      </c>
      <c r="AB120" s="17" t="n">
        <f aca="false">IF('Row Index'!AB58="","✗",IF(INDEX('RAW DATA'!$S:$S,'Row Index'!AB58)="",IF(INDEX('RAW DATA'!$AF:$AF,'Row Index'!AB58)="",INDEX('RAW DATA'!$L:$L,'Row Index'!AB58),INDEX('RAW DATA'!$AF:$AF,'Row Index'!AB58)),INDEX('RAW DATA'!$S:$S,'Row Index'!AB58)))</f>
        <v>59.5382837012449</v>
      </c>
      <c r="AC120" s="17" t="n">
        <f aca="false">IF('Row Index'!AC58="","✗",IF(INDEX('RAW DATA'!$S:$S,'Row Index'!AC58)="",IF(INDEX('RAW DATA'!$AF:$AF,'Row Index'!AC58)="",INDEX('RAW DATA'!$L:$L,'Row Index'!AC58),INDEX('RAW DATA'!$AF:$AF,'Row Index'!AC58)),INDEX('RAW DATA'!$S:$S,'Row Index'!AC58)))</f>
        <v>63.2828355763293</v>
      </c>
      <c r="AD120" s="17" t="n">
        <f aca="false">IF('Row Index'!AD58="","✗",IF(INDEX('RAW DATA'!$S:$S,'Row Index'!AD58)="",IF(INDEX('RAW DATA'!$AF:$AF,'Row Index'!AD58)="",INDEX('RAW DATA'!$L:$L,'Row Index'!AD58),INDEX('RAW DATA'!$AF:$AF,'Row Index'!AD58)),INDEX('RAW DATA'!$S:$S,'Row Index'!AD58)))</f>
        <v>61.4782611262658</v>
      </c>
      <c r="AE120" s="17" t="n">
        <f aca="false">IF('Row Index'!AE58="","✗",IF(INDEX('RAW DATA'!$S:$S,'Row Index'!AE58)="",IF(INDEX('RAW DATA'!$AF:$AF,'Row Index'!AE58)="",INDEX('RAW DATA'!$L:$L,'Row Index'!AE58),INDEX('RAW DATA'!$AF:$AF,'Row Index'!AE58)),INDEX('RAW DATA'!$S:$S,'Row Index'!AE58)))</f>
        <v>62.3342570721732</v>
      </c>
      <c r="AF120" s="17" t="n">
        <f aca="false">IF('Row Index'!AF58="","✗",IF(INDEX('RAW DATA'!$S:$S,'Row Index'!AF58)="",IF(INDEX('RAW DATA'!$AF:$AF,'Row Index'!AF58)="",INDEX('RAW DATA'!$L:$L,'Row Index'!AF58),INDEX('RAW DATA'!$AF:$AF,'Row Index'!AF58)),INDEX('RAW DATA'!$S:$S,'Row Index'!AF58)))</f>
        <v>64.0798307001919</v>
      </c>
      <c r="AG120" s="17" t="n">
        <f aca="false">IF('Row Index'!AG58="","✗",IF(INDEX('RAW DATA'!$S:$S,'Row Index'!AG58)="",IF(INDEX('RAW DATA'!$AF:$AF,'Row Index'!AG58)="",INDEX('RAW DATA'!$L:$L,'Row Index'!AG58),INDEX('RAW DATA'!$AF:$AF,'Row Index'!AG58)),INDEX('RAW DATA'!$S:$S,'Row Index'!AG58)))</f>
        <v>67.0447935265481</v>
      </c>
      <c r="AH120" s="17" t="n">
        <f aca="false">IF('Row Index'!AH58="","✗",IF(INDEX('RAW DATA'!$S:$S,'Row Index'!AH58)="",IF(INDEX('RAW DATA'!$AF:$AF,'Row Index'!AH58)="",INDEX('RAW DATA'!$L:$L,'Row Index'!AH58),INDEX('RAW DATA'!$AF:$AF,'Row Index'!AH58)),INDEX('RAW DATA'!$S:$S,'Row Index'!AH58)))</f>
        <v>65.3872665433257</v>
      </c>
      <c r="AI120" s="17" t="n">
        <f aca="false">IF('Row Index'!AI58="","✗",IF(INDEX('RAW DATA'!$S:$S,'Row Index'!AI58)="",IF(INDEX('RAW DATA'!$AF:$AF,'Row Index'!AI58)="",INDEX('RAW DATA'!$L:$L,'Row Index'!AI58),INDEX('RAW DATA'!$AF:$AF,'Row Index'!AI58)),INDEX('RAW DATA'!$S:$S,'Row Index'!AI58)))</f>
        <v>67.6125110973011</v>
      </c>
      <c r="AJ120" s="17" t="n">
        <f aca="false">IF('Row Index'!AJ58="","✗",IF(INDEX('RAW DATA'!$S:$S,'Row Index'!AJ58)="",IF(INDEX('RAW DATA'!$AF:$AF,'Row Index'!AJ58)="",INDEX('RAW DATA'!$L:$L,'Row Index'!AJ58),INDEX('RAW DATA'!$AF:$AF,'Row Index'!AJ58)),INDEX('RAW DATA'!$S:$S,'Row Index'!AJ58)))</f>
        <v>68.4011596999522</v>
      </c>
      <c r="AK120" s="17" t="n">
        <f aca="false">IF('Row Index'!AK58="","✗",IF(INDEX('RAW DATA'!$S:$S,'Row Index'!AK58)="",IF(INDEX('RAW DATA'!$AF:$AF,'Row Index'!AK58)="",INDEX('RAW DATA'!$L:$L,'Row Index'!AK58),INDEX('RAW DATA'!$AF:$AF,'Row Index'!AK58)),INDEX('RAW DATA'!$S:$S,'Row Index'!AK58)))</f>
        <v>67.878574087473</v>
      </c>
      <c r="AL120" s="76" t="str">
        <f aca="false">IF('Row Index'!AL58="","–",IF(INDEX('RAW DATA'!$S:$S,'Row Index'!AL58)="",IF(INDEX('RAW DATA'!$AF:$AF,'Row Index'!AL58)="",INDEX('RAW DATA'!$L:$L,'Row Index'!AL58),INDEX('RAW DATA'!$AF:$AF,'Row Index'!AL58)),INDEX('RAW DATA'!$S:$S,'Row Index'!AL58)))</f>
        <v>–</v>
      </c>
      <c r="AM120" s="76" t="str">
        <f aca="false">IF('Row Index'!AM58="","–",IF(INDEX('RAW DATA'!$S:$S,'Row Index'!AM58)="",IF(INDEX('RAW DATA'!$AF:$AF,'Row Index'!AM58)="",INDEX('RAW DATA'!$L:$L,'Row Index'!AM58),INDEX('RAW DATA'!$AF:$AF,'Row Index'!AM58)),INDEX('RAW DATA'!$S:$S,'Row Index'!AM58)))</f>
        <v>–</v>
      </c>
      <c r="AN120" s="76" t="str">
        <f aca="false">IF('Row Index'!AN58="","–",IF(INDEX('RAW DATA'!$S:$S,'Row Index'!AN58)="",IF(INDEX('RAW DATA'!$AF:$AF,'Row Index'!AN58)="",INDEX('RAW DATA'!$L:$L,'Row Index'!AN58),INDEX('RAW DATA'!$AF:$AF,'Row Index'!AN58)),INDEX('RAW DATA'!$S:$S,'Row Index'!AN58)))</f>
        <v>–</v>
      </c>
      <c r="AO120" s="76" t="str">
        <f aca="false">IF('Row Index'!AO58="","–",IF(INDEX('RAW DATA'!$S:$S,'Row Index'!AO58)="",IF(INDEX('RAW DATA'!$AF:$AF,'Row Index'!AO58)="",INDEX('RAW DATA'!$L:$L,'Row Index'!AO58),INDEX('RAW DATA'!$AF:$AF,'Row Index'!AO58)),INDEX('RAW DATA'!$S:$S,'Row Index'!AO58)))</f>
        <v>–</v>
      </c>
      <c r="AP120" s="76" t="str">
        <f aca="false">IF('Row Index'!AP58="","–",IF(INDEX('RAW DATA'!$S:$S,'Row Index'!AP58)="",IF(INDEX('RAW DATA'!$AF:$AF,'Row Index'!AP58)="",INDEX('RAW DATA'!$L:$L,'Row Index'!AP58),INDEX('RAW DATA'!$AF:$AF,'Row Index'!AP58)),INDEX('RAW DATA'!$S:$S,'Row Index'!AP58)))</f>
        <v>–</v>
      </c>
      <c r="AQ120" s="76" t="str">
        <f aca="false">IF('Row Index'!AQ58="","–",IF(INDEX('RAW DATA'!$S:$S,'Row Index'!AQ58)="",IF(INDEX('RAW DATA'!$AF:$AF,'Row Index'!AQ58)="",INDEX('RAW DATA'!$L:$L,'Row Index'!AQ58),INDEX('RAW DATA'!$AF:$AF,'Row Index'!AQ58)),INDEX('RAW DATA'!$S:$S,'Row Index'!AQ58)))</f>
        <v>–</v>
      </c>
    </row>
    <row r="122" customFormat="false" ht="23.85" hidden="false" customHeight="false" outlineLevel="0" collapsed="false">
      <c r="A122" s="9" t="s">
        <v>5404</v>
      </c>
      <c r="B122" s="9" t="s">
        <v>5658</v>
      </c>
      <c r="C122" s="9" t="s">
        <v>147</v>
      </c>
      <c r="D122" s="9" t="s">
        <v>365</v>
      </c>
      <c r="E122" s="9" t="s">
        <v>497</v>
      </c>
      <c r="F122" s="9" t="s">
        <v>628</v>
      </c>
      <c r="G122" s="9" t="s">
        <v>763</v>
      </c>
      <c r="H122" s="9" t="s">
        <v>902</v>
      </c>
      <c r="I122" s="9" t="s">
        <v>1037</v>
      </c>
      <c r="J122" s="9" t="s">
        <v>1143</v>
      </c>
      <c r="K122" s="9" t="s">
        <v>1275</v>
      </c>
      <c r="L122" s="9" t="s">
        <v>1411</v>
      </c>
      <c r="M122" s="9" t="s">
        <v>1628</v>
      </c>
      <c r="N122" s="9" t="s">
        <v>1760</v>
      </c>
      <c r="O122" s="9" t="s">
        <v>1895</v>
      </c>
      <c r="P122" s="9" t="s">
        <v>2027</v>
      </c>
      <c r="Q122" s="9" t="s">
        <v>2154</v>
      </c>
      <c r="R122" s="9" t="s">
        <v>2285</v>
      </c>
      <c r="S122" s="9" t="s">
        <v>2413</v>
      </c>
      <c r="T122" s="9" t="s">
        <v>2544</v>
      </c>
      <c r="U122" s="9" t="s">
        <v>2676</v>
      </c>
      <c r="V122" s="9" t="s">
        <v>2806</v>
      </c>
      <c r="W122" s="9" t="s">
        <v>2933</v>
      </c>
      <c r="X122" s="9" t="s">
        <v>3066</v>
      </c>
      <c r="Y122" s="9" t="s">
        <v>3201</v>
      </c>
      <c r="Z122" s="9" t="s">
        <v>3330</v>
      </c>
      <c r="AA122" s="9" t="s">
        <v>5405</v>
      </c>
      <c r="AB122" s="9" t="s">
        <v>3465</v>
      </c>
      <c r="AC122" s="9" t="s">
        <v>3592</v>
      </c>
      <c r="AD122" s="9" t="s">
        <v>3719</v>
      </c>
      <c r="AE122" s="9" t="s">
        <v>3846</v>
      </c>
      <c r="AF122" s="9" t="s">
        <v>3975</v>
      </c>
      <c r="AG122" s="9" t="s">
        <v>4103</v>
      </c>
      <c r="AH122" s="9" t="s">
        <v>5406</v>
      </c>
      <c r="AI122" s="9" t="s">
        <v>4360</v>
      </c>
      <c r="AJ122" s="9" t="s">
        <v>4488</v>
      </c>
      <c r="AK122" s="9" t="s">
        <v>4617</v>
      </c>
      <c r="AL122" s="9" t="s">
        <v>4746</v>
      </c>
      <c r="AM122" s="9" t="s">
        <v>4855</v>
      </c>
      <c r="AN122" s="9" t="s">
        <v>4963</v>
      </c>
      <c r="AO122" s="9" t="s">
        <v>5072</v>
      </c>
      <c r="AP122" s="9" t="s">
        <v>5184</v>
      </c>
      <c r="AQ122" s="9" t="s">
        <v>5293</v>
      </c>
    </row>
    <row r="123" customFormat="false" ht="15" hidden="false" customHeight="false" outlineLevel="0" collapsed="false">
      <c r="A123" s="15" t="s">
        <v>336</v>
      </c>
      <c r="B123" s="16" t="s">
        <v>5658</v>
      </c>
      <c r="C123" s="17" t="n">
        <f aca="false">IF('Row Index'!C59="","✗",IF(INDEX('RAW DATA'!$S:$S,'Row Index'!C59)="",IF(INDEX('RAW DATA'!$AF:$AF,'Row Index'!C59)="",INDEX('RAW DATA'!$L:$L,'Row Index'!C59),INDEX('RAW DATA'!$AF:$AF,'Row Index'!C59)),INDEX('RAW DATA'!$S:$S,'Row Index'!C59)))</f>
        <v>47.9650652378931</v>
      </c>
      <c r="D123" s="17" t="n">
        <f aca="false">IF('Row Index'!D59="","✗",IF(INDEX('RAW DATA'!$S:$S,'Row Index'!D59)="",IF(INDEX('RAW DATA'!$AF:$AF,'Row Index'!D59)="",INDEX('RAW DATA'!$L:$L,'Row Index'!D59),INDEX('RAW DATA'!$AF:$AF,'Row Index'!D59)),INDEX('RAW DATA'!$S:$S,'Row Index'!D59)))</f>
        <v>45.6414937681534</v>
      </c>
      <c r="E123" s="17" t="n">
        <f aca="false">IF('Row Index'!E59="","✗",IF(INDEX('RAW DATA'!$S:$S,'Row Index'!E59)="",IF(INDEX('RAW DATA'!$AF:$AF,'Row Index'!E59)="",INDEX('RAW DATA'!$L:$L,'Row Index'!E59),INDEX('RAW DATA'!$AF:$AF,'Row Index'!E59)),INDEX('RAW DATA'!$S:$S,'Row Index'!E59)))</f>
        <v>50.2765430250012</v>
      </c>
      <c r="F123" s="17" t="n">
        <f aca="false">IF('Row Index'!F59="","✗",IF(INDEX('RAW DATA'!$S:$S,'Row Index'!F59)="",IF(INDEX('RAW DATA'!$AF:$AF,'Row Index'!F59)="",INDEX('RAW DATA'!$L:$L,'Row Index'!F59),INDEX('RAW DATA'!$AF:$AF,'Row Index'!F59)),INDEX('RAW DATA'!$S:$S,'Row Index'!F59)))</f>
        <v>50.9655764809898</v>
      </c>
      <c r="G123" s="17" t="n">
        <f aca="false">IF('Row Index'!G59="","✗",IF(INDEX('RAW DATA'!$S:$S,'Row Index'!G59)="",IF(INDEX('RAW DATA'!$AF:$AF,'Row Index'!G59)="",INDEX('RAW DATA'!$L:$L,'Row Index'!G59),INDEX('RAW DATA'!$AF:$AF,'Row Index'!G59)),INDEX('RAW DATA'!$S:$S,'Row Index'!G59)))</f>
        <v>51.1826914986128</v>
      </c>
      <c r="H123" s="29" t="n">
        <f aca="false">IF('Row Index'!H59="","✗",IF(INDEX('RAW DATA'!$S:$S,'Row Index'!H59)="",IF(INDEX('RAW DATA'!$AF:$AF,'Row Index'!H59)="",INDEX('RAW DATA'!$L:$L,'Row Index'!H59),INDEX('RAW DATA'!$AF:$AF,'Row Index'!H59)),INDEX('RAW DATA'!$S:$S,'Row Index'!H59)))</f>
        <v>44.1574771094978</v>
      </c>
      <c r="I123" s="26" t="str">
        <f aca="false">IF('Row Index'!I59="","✗",IF(INDEX('RAW DATA'!$S:$S,'Row Index'!I59)="",IF(INDEX('RAW DATA'!$AF:$AF,'Row Index'!I59)="",INDEX('RAW DATA'!$L:$L,'Row Index'!I59),INDEX('RAW DATA'!$AF:$AF,'Row Index'!I59)),INDEX('RAW DATA'!$S:$S,'Row Index'!I59)))</f>
        <v>✗</v>
      </c>
      <c r="J123" s="17" t="n">
        <f aca="false">IF('Row Index'!J59="","✗",IF(INDEX('RAW DATA'!$S:$S,'Row Index'!J59)="",IF(INDEX('RAW DATA'!$AF:$AF,'Row Index'!J59)="",INDEX('RAW DATA'!$L:$L,'Row Index'!J59),INDEX('RAW DATA'!$AF:$AF,'Row Index'!J59)),INDEX('RAW DATA'!$S:$S,'Row Index'!J59)))</f>
        <v>54.6793345065094</v>
      </c>
      <c r="K123" s="17" t="n">
        <f aca="false">IF('Row Index'!K59="","✗",IF(INDEX('RAW DATA'!$S:$S,'Row Index'!K59)="",IF(INDEX('RAW DATA'!$AF:$AF,'Row Index'!K59)="",INDEX('RAW DATA'!$L:$L,'Row Index'!K59),INDEX('RAW DATA'!$AF:$AF,'Row Index'!K59)),INDEX('RAW DATA'!$S:$S,'Row Index'!K59)))</f>
        <v>54.2822705898506</v>
      </c>
      <c r="L123" s="17" t="n">
        <f aca="false">IF('Row Index'!L59="","✗",IF(INDEX('RAW DATA'!$S:$S,'Row Index'!L59)="",IF(INDEX('RAW DATA'!$AF:$AF,'Row Index'!L59)="",INDEX('RAW DATA'!$L:$L,'Row Index'!L59),INDEX('RAW DATA'!$AF:$AF,'Row Index'!L59)),INDEX('RAW DATA'!$S:$S,'Row Index'!L59)))</f>
        <v>45.9210595477618</v>
      </c>
      <c r="M123" s="17" t="n">
        <f aca="false">IF('Row Index'!M59="","✗",IF(INDEX('RAW DATA'!$S:$S,'Row Index'!M59)="",IF(INDEX('RAW DATA'!$AF:$AF,'Row Index'!M59)="",INDEX('RAW DATA'!$L:$L,'Row Index'!M59),INDEX('RAW DATA'!$AF:$AF,'Row Index'!M59)),INDEX('RAW DATA'!$S:$S,'Row Index'!M59)))</f>
        <v>52.2575027704866</v>
      </c>
      <c r="N123" s="17" t="n">
        <f aca="false">IF('Row Index'!N59="","✗",IF(INDEX('RAW DATA'!$S:$S,'Row Index'!N59)="",IF(INDEX('RAW DATA'!$AF:$AF,'Row Index'!N59)="",INDEX('RAW DATA'!$L:$L,'Row Index'!N59),INDEX('RAW DATA'!$AF:$AF,'Row Index'!N59)),INDEX('RAW DATA'!$S:$S,'Row Index'!N59)))</f>
        <v>50.3138275030116</v>
      </c>
      <c r="O123" s="17" t="n">
        <f aca="false">IF('Row Index'!O59="","✗",IF(INDEX('RAW DATA'!$S:$S,'Row Index'!O59)="",IF(INDEX('RAW DATA'!$AF:$AF,'Row Index'!O59)="",INDEX('RAW DATA'!$L:$L,'Row Index'!O59),INDEX('RAW DATA'!$AF:$AF,'Row Index'!O59)),INDEX('RAW DATA'!$S:$S,'Row Index'!O59)))</f>
        <v>49.8763987845292</v>
      </c>
      <c r="P123" s="17" t="n">
        <f aca="false">IF('Row Index'!P59="","✗",IF(INDEX('RAW DATA'!$S:$S,'Row Index'!P59)="",IF(INDEX('RAW DATA'!$AF:$AF,'Row Index'!P59)="",INDEX('RAW DATA'!$L:$L,'Row Index'!P59),INDEX('RAW DATA'!$AF:$AF,'Row Index'!P59)),INDEX('RAW DATA'!$S:$S,'Row Index'!P59)))</f>
        <v>52.8883768011558</v>
      </c>
      <c r="Q123" s="17" t="n">
        <f aca="false">IF('Row Index'!Q59="","✗",IF(INDEX('RAW DATA'!$S:$S,'Row Index'!Q59)="",IF(INDEX('RAW DATA'!$AF:$AF,'Row Index'!Q59)="",INDEX('RAW DATA'!$L:$L,'Row Index'!Q59),INDEX('RAW DATA'!$AF:$AF,'Row Index'!Q59)),INDEX('RAW DATA'!$S:$S,'Row Index'!Q59)))</f>
        <v>51.3578271716311</v>
      </c>
      <c r="R123" s="18" t="n">
        <f aca="false">IF('Row Index'!R59="","✗",IF(INDEX('RAW DATA'!$S:$S,'Row Index'!R59)="",IF(INDEX('RAW DATA'!$AF:$AF,'Row Index'!R59)="",INDEX('RAW DATA'!$L:$L,'Row Index'!R59),INDEX('RAW DATA'!$AF:$AF,'Row Index'!R59)),INDEX('RAW DATA'!$S:$S,'Row Index'!R59)))</f>
        <v>47.7069331356918</v>
      </c>
      <c r="S123" s="17" t="n">
        <f aca="false">IF('Row Index'!S59="","✗",IF(INDEX('RAW DATA'!$S:$S,'Row Index'!S59)="",IF(INDEX('RAW DATA'!$AF:$AF,'Row Index'!S59)="",INDEX('RAW DATA'!$L:$L,'Row Index'!S59),INDEX('RAW DATA'!$AF:$AF,'Row Index'!S59)),INDEX('RAW DATA'!$S:$S,'Row Index'!S59)))</f>
        <v>47.7843986488012</v>
      </c>
      <c r="T123" s="17" t="n">
        <f aca="false">IF('Row Index'!T59="","✗",IF(INDEX('RAW DATA'!$S:$S,'Row Index'!T59)="",IF(INDEX('RAW DATA'!$AF:$AF,'Row Index'!T59)="",INDEX('RAW DATA'!$L:$L,'Row Index'!T59),INDEX('RAW DATA'!$AF:$AF,'Row Index'!T59)),INDEX('RAW DATA'!$S:$S,'Row Index'!T59)))</f>
        <v>51.9583448268165</v>
      </c>
      <c r="U123" s="17" t="n">
        <f aca="false">IF('Row Index'!U59="","✗",IF(INDEX('RAW DATA'!$S:$S,'Row Index'!U59)="",IF(INDEX('RAW DATA'!$AF:$AF,'Row Index'!U59)="",INDEX('RAW DATA'!$L:$L,'Row Index'!U59),INDEX('RAW DATA'!$AF:$AF,'Row Index'!U59)),INDEX('RAW DATA'!$S:$S,'Row Index'!U59)))</f>
        <v>52.9937724130648</v>
      </c>
      <c r="V123" s="17" t="n">
        <f aca="false">IF('Row Index'!V59="","✗",IF(INDEX('RAW DATA'!$S:$S,'Row Index'!V59)="",IF(INDEX('RAW DATA'!$AF:$AF,'Row Index'!V59)="",INDEX('RAW DATA'!$L:$L,'Row Index'!V59),INDEX('RAW DATA'!$AF:$AF,'Row Index'!V59)),INDEX('RAW DATA'!$S:$S,'Row Index'!V59)))</f>
        <v>54.5399450790107</v>
      </c>
      <c r="W123" s="17" t="n">
        <f aca="false">IF('Row Index'!W59="","✗",IF(INDEX('RAW DATA'!$S:$S,'Row Index'!W59)="",IF(INDEX('RAW DATA'!$AF:$AF,'Row Index'!W59)="",INDEX('RAW DATA'!$L:$L,'Row Index'!W59),INDEX('RAW DATA'!$AF:$AF,'Row Index'!W59)),INDEX('RAW DATA'!$S:$S,'Row Index'!W59)))</f>
        <v>56.5536451379224</v>
      </c>
      <c r="X123" s="17" t="n">
        <f aca="false">IF('Row Index'!X59="","✗",IF(INDEX('RAW DATA'!$S:$S,'Row Index'!X59)="",IF(INDEX('RAW DATA'!$AF:$AF,'Row Index'!X59)="",INDEX('RAW DATA'!$L:$L,'Row Index'!X59),INDEX('RAW DATA'!$AF:$AF,'Row Index'!X59)),INDEX('RAW DATA'!$S:$S,'Row Index'!X59)))</f>
        <v>56.2728843702844</v>
      </c>
      <c r="Y123" s="17" t="n">
        <f aca="false">IF('Row Index'!Y59="","✗",IF(INDEX('RAW DATA'!$S:$S,'Row Index'!Y59)="",IF(INDEX('RAW DATA'!$AF:$AF,'Row Index'!Y59)="",INDEX('RAW DATA'!$L:$L,'Row Index'!Y59),INDEX('RAW DATA'!$AF:$AF,'Row Index'!Y59)),INDEX('RAW DATA'!$S:$S,'Row Index'!Y59)))</f>
        <v>57.1238446820123</v>
      </c>
      <c r="Z123" s="18" t="n">
        <f aca="false">IF('Row Index'!Z59="","✗",IF(INDEX('RAW DATA'!$S:$S,'Row Index'!Z59)="",IF(INDEX('RAW DATA'!$AF:$AF,'Row Index'!Z59)="",INDEX('RAW DATA'!$L:$L,'Row Index'!Z59),INDEX('RAW DATA'!$AF:$AF,'Row Index'!Z59)),INDEX('RAW DATA'!$S:$S,'Row Index'!Z59)))</f>
        <v>59.7954159279215</v>
      </c>
      <c r="AA123" s="19" t="str">
        <f aca="false">IF('Row Index'!AA59="","⏳",IF(INDEX('RAW DATA'!$S:$S,'Row Index'!AA59)="",IF(INDEX('RAW DATA'!$AF:$AF,'Row Index'!AA59)="",INDEX('RAW DATA'!$L:$L,'Row Index'!AA59),INDEX('RAW DATA'!$AF:$AF,'Row Index'!AA59)),INDEX('RAW DATA'!$S:$S,'Row Index'!AA59)))</f>
        <v>⏳</v>
      </c>
      <c r="AB123" s="17" t="n">
        <f aca="false">IF('Row Index'!AB59="","✗",IF(INDEX('RAW DATA'!$S:$S,'Row Index'!AB59)="",IF(INDEX('RAW DATA'!$AF:$AF,'Row Index'!AB59)="",INDEX('RAW DATA'!$L:$L,'Row Index'!AB59),INDEX('RAW DATA'!$AF:$AF,'Row Index'!AB59)),INDEX('RAW DATA'!$S:$S,'Row Index'!AB59)))</f>
        <v>58.1865262437141</v>
      </c>
      <c r="AC123" s="17" t="n">
        <f aca="false">IF('Row Index'!AC59="","✗",IF(INDEX('RAW DATA'!$S:$S,'Row Index'!AC59)="",IF(INDEX('RAW DATA'!$AF:$AF,'Row Index'!AC59)="",INDEX('RAW DATA'!$L:$L,'Row Index'!AC59),INDEX('RAW DATA'!$AF:$AF,'Row Index'!AC59)),INDEX('RAW DATA'!$S:$S,'Row Index'!AC59)))</f>
        <v>62.9602285364313</v>
      </c>
      <c r="AD123" s="17" t="n">
        <f aca="false">IF('Row Index'!AD59="","✗",IF(INDEX('RAW DATA'!$S:$S,'Row Index'!AD59)="",IF(INDEX('RAW DATA'!$AF:$AF,'Row Index'!AD59)="",INDEX('RAW DATA'!$L:$L,'Row Index'!AD59),INDEX('RAW DATA'!$AF:$AF,'Row Index'!AD59)),INDEX('RAW DATA'!$S:$S,'Row Index'!AD59)))</f>
        <v>62.251069082441</v>
      </c>
      <c r="AE123" s="17" t="n">
        <f aca="false">IF('Row Index'!AE59="","✗",IF(INDEX('RAW DATA'!$S:$S,'Row Index'!AE59)="",IF(INDEX('RAW DATA'!$AF:$AF,'Row Index'!AE59)="",INDEX('RAW DATA'!$L:$L,'Row Index'!AE59),INDEX('RAW DATA'!$AF:$AF,'Row Index'!AE59)),INDEX('RAW DATA'!$S:$S,'Row Index'!AE59)))</f>
        <v>64.6881476913462</v>
      </c>
      <c r="AF123" s="17" t="n">
        <f aca="false">IF('Row Index'!AF59="","✗",IF(INDEX('RAW DATA'!$S:$S,'Row Index'!AF59)="",IF(INDEX('RAW DATA'!$AF:$AF,'Row Index'!AF59)="",INDEX('RAW DATA'!$L:$L,'Row Index'!AF59),INDEX('RAW DATA'!$AF:$AF,'Row Index'!AF59)),INDEX('RAW DATA'!$S:$S,'Row Index'!AF59)))</f>
        <v>65.5365529589424</v>
      </c>
      <c r="AG123" s="17" t="n">
        <f aca="false">IF('Row Index'!AG59="","✗",IF(INDEX('RAW DATA'!$S:$S,'Row Index'!AG59)="",IF(INDEX('RAW DATA'!$AF:$AF,'Row Index'!AG59)="",INDEX('RAW DATA'!$L:$L,'Row Index'!AG59),INDEX('RAW DATA'!$AF:$AF,'Row Index'!AG59)),INDEX('RAW DATA'!$S:$S,'Row Index'!AG59)))</f>
        <v>68.3248117931573</v>
      </c>
      <c r="AH123" s="17" t="n">
        <f aca="false">IF('Row Index'!AH59="","✗",IF(INDEX('RAW DATA'!$S:$S,'Row Index'!AH59)="",IF(INDEX('RAW DATA'!$AF:$AF,'Row Index'!AH59)="",INDEX('RAW DATA'!$L:$L,'Row Index'!AH59),INDEX('RAW DATA'!$AF:$AF,'Row Index'!AH59)),INDEX('RAW DATA'!$S:$S,'Row Index'!AH59)))</f>
        <v>65.50951154165</v>
      </c>
      <c r="AI123" s="17" t="n">
        <f aca="false">IF('Row Index'!AI59="","✗",IF(INDEX('RAW DATA'!$S:$S,'Row Index'!AI59)="",IF(INDEX('RAW DATA'!$AF:$AF,'Row Index'!AI59)="",INDEX('RAW DATA'!$L:$L,'Row Index'!AI59),INDEX('RAW DATA'!$AF:$AF,'Row Index'!AI59)),INDEX('RAW DATA'!$S:$S,'Row Index'!AI59)))</f>
        <v>68.1913211840253</v>
      </c>
      <c r="AJ123" s="17" t="n">
        <f aca="false">IF('Row Index'!AJ59="","✗",IF(INDEX('RAW DATA'!$S:$S,'Row Index'!AJ59)="",IF(INDEX('RAW DATA'!$AF:$AF,'Row Index'!AJ59)="",INDEX('RAW DATA'!$L:$L,'Row Index'!AJ59),INDEX('RAW DATA'!$AF:$AF,'Row Index'!AJ59)),INDEX('RAW DATA'!$S:$S,'Row Index'!AJ59)))</f>
        <v>68.2468934263574</v>
      </c>
      <c r="AK123" s="17" t="n">
        <f aca="false">IF('Row Index'!AK59="","✗",IF(INDEX('RAW DATA'!$S:$S,'Row Index'!AK59)="",IF(INDEX('RAW DATA'!$AF:$AF,'Row Index'!AK59)="",INDEX('RAW DATA'!$L:$L,'Row Index'!AK59),INDEX('RAW DATA'!$AF:$AF,'Row Index'!AK59)),INDEX('RAW DATA'!$S:$S,'Row Index'!AK59)))</f>
        <v>67.2236055333894</v>
      </c>
      <c r="AL123" s="76" t="str">
        <f aca="false">IF('Row Index'!AL59="","–",IF(INDEX('RAW DATA'!$S:$S,'Row Index'!AL59)="",IF(INDEX('RAW DATA'!$AF:$AF,'Row Index'!AL59)="",INDEX('RAW DATA'!$L:$L,'Row Index'!AL59),INDEX('RAW DATA'!$AF:$AF,'Row Index'!AL59)),INDEX('RAW DATA'!$S:$S,'Row Index'!AL59)))</f>
        <v>–</v>
      </c>
      <c r="AM123" s="76" t="str">
        <f aca="false">IF('Row Index'!AM59="","–",IF(INDEX('RAW DATA'!$S:$S,'Row Index'!AM59)="",IF(INDEX('RAW DATA'!$AF:$AF,'Row Index'!AM59)="",INDEX('RAW DATA'!$L:$L,'Row Index'!AM59),INDEX('RAW DATA'!$AF:$AF,'Row Index'!AM59)),INDEX('RAW DATA'!$S:$S,'Row Index'!AM59)))</f>
        <v>–</v>
      </c>
      <c r="AN123" s="76" t="str">
        <f aca="false">IF('Row Index'!AN59="","–",IF(INDEX('RAW DATA'!$S:$S,'Row Index'!AN59)="",IF(INDEX('RAW DATA'!$AF:$AF,'Row Index'!AN59)="",INDEX('RAW DATA'!$L:$L,'Row Index'!AN59),INDEX('RAW DATA'!$AF:$AF,'Row Index'!AN59)),INDEX('RAW DATA'!$S:$S,'Row Index'!AN59)))</f>
        <v>–</v>
      </c>
      <c r="AO123" s="76" t="str">
        <f aca="false">IF('Row Index'!AO59="","–",IF(INDEX('RAW DATA'!$S:$S,'Row Index'!AO59)="",IF(INDEX('RAW DATA'!$AF:$AF,'Row Index'!AO59)="",INDEX('RAW DATA'!$L:$L,'Row Index'!AO59),INDEX('RAW DATA'!$AF:$AF,'Row Index'!AO59)),INDEX('RAW DATA'!$S:$S,'Row Index'!AO59)))</f>
        <v>–</v>
      </c>
      <c r="AP123" s="76" t="str">
        <f aca="false">IF('Row Index'!AP59="","–",IF(INDEX('RAW DATA'!$S:$S,'Row Index'!AP59)="",IF(INDEX('RAW DATA'!$AF:$AF,'Row Index'!AP59)="",INDEX('RAW DATA'!$L:$L,'Row Index'!AP59),INDEX('RAW DATA'!$AF:$AF,'Row Index'!AP59)),INDEX('RAW DATA'!$S:$S,'Row Index'!AP59)))</f>
        <v>–</v>
      </c>
      <c r="AQ123" s="76" t="str">
        <f aca="false">IF('Row Index'!AQ59="","–",IF(INDEX('RAW DATA'!$S:$S,'Row Index'!AQ59)="",IF(INDEX('RAW DATA'!$AF:$AF,'Row Index'!AQ59)="",INDEX('RAW DATA'!$L:$L,'Row Index'!AQ59),INDEX('RAW DATA'!$AF:$AF,'Row Index'!AQ59)),INDEX('RAW DATA'!$S:$S,'Row Index'!AQ59)))</f>
        <v>–</v>
      </c>
    </row>
    <row r="124" customFormat="false" ht="15" hidden="false" customHeight="false" outlineLevel="0" collapsed="false">
      <c r="A124" s="15" t="s">
        <v>339</v>
      </c>
      <c r="B124" s="16" t="s">
        <v>5658</v>
      </c>
      <c r="C124" s="17" t="n">
        <f aca="false">IF('Row Index'!C60="","✗",IF(INDEX('RAW DATA'!$S:$S,'Row Index'!C60)="",IF(INDEX('RAW DATA'!$AF:$AF,'Row Index'!C60)="",INDEX('RAW DATA'!$L:$L,'Row Index'!C60),INDEX('RAW DATA'!$AF:$AF,'Row Index'!C60)),INDEX('RAW DATA'!$S:$S,'Row Index'!C60)))</f>
        <v>39.6790216377276</v>
      </c>
      <c r="D124" s="17" t="n">
        <f aca="false">IF('Row Index'!D60="","✗",IF(INDEX('RAW DATA'!$S:$S,'Row Index'!D60)="",IF(INDEX('RAW DATA'!$AF:$AF,'Row Index'!D60)="",INDEX('RAW DATA'!$L:$L,'Row Index'!D60),INDEX('RAW DATA'!$AF:$AF,'Row Index'!D60)),INDEX('RAW DATA'!$S:$S,'Row Index'!D60)))</f>
        <v>37.2815634181109</v>
      </c>
      <c r="E124" s="17" t="n">
        <f aca="false">IF('Row Index'!E60="","✗",IF(INDEX('RAW DATA'!$S:$S,'Row Index'!E60)="",IF(INDEX('RAW DATA'!$AF:$AF,'Row Index'!E60)="",INDEX('RAW DATA'!$L:$L,'Row Index'!E60),INDEX('RAW DATA'!$AF:$AF,'Row Index'!E60)),INDEX('RAW DATA'!$S:$S,'Row Index'!E60)))</f>
        <v>37.0693272834694</v>
      </c>
      <c r="F124" s="29" t="n">
        <f aca="false">IF('Row Index'!F60="","✗",IF(INDEX('RAW DATA'!$S:$S,'Row Index'!F60)="",IF(INDEX('RAW DATA'!$AF:$AF,'Row Index'!F60)="",INDEX('RAW DATA'!$L:$L,'Row Index'!F60),INDEX('RAW DATA'!$AF:$AF,'Row Index'!F60)),INDEX('RAW DATA'!$S:$S,'Row Index'!F60)))</f>
        <v>40.1775375937923</v>
      </c>
      <c r="G124" s="17" t="n">
        <f aca="false">IF('Row Index'!G60="","✗",IF(INDEX('RAW DATA'!$S:$S,'Row Index'!G60)="",IF(INDEX('RAW DATA'!$AF:$AF,'Row Index'!G60)="",INDEX('RAW DATA'!$L:$L,'Row Index'!G60),INDEX('RAW DATA'!$AF:$AF,'Row Index'!G60)),INDEX('RAW DATA'!$S:$S,'Row Index'!G60)))</f>
        <v>47.8530872278672</v>
      </c>
      <c r="H124" s="17" t="n">
        <f aca="false">IF('Row Index'!H60="","✗",IF(INDEX('RAW DATA'!$S:$S,'Row Index'!H60)="",IF(INDEX('RAW DATA'!$AF:$AF,'Row Index'!H60)="",INDEX('RAW DATA'!$L:$L,'Row Index'!H60),INDEX('RAW DATA'!$AF:$AF,'Row Index'!H60)),INDEX('RAW DATA'!$S:$S,'Row Index'!H60)))</f>
        <v>40.9731409439957</v>
      </c>
      <c r="I124" s="26" t="str">
        <f aca="false">IF('Row Index'!I60="","✗",IF(INDEX('RAW DATA'!$S:$S,'Row Index'!I60)="",IF(INDEX('RAW DATA'!$AF:$AF,'Row Index'!I60)="",INDEX('RAW DATA'!$L:$L,'Row Index'!I60),INDEX('RAW DATA'!$AF:$AF,'Row Index'!I60)),INDEX('RAW DATA'!$S:$S,'Row Index'!I60)))</f>
        <v>✗</v>
      </c>
      <c r="J124" s="17" t="n">
        <f aca="false">IF('Row Index'!J60="","✗",IF(INDEX('RAW DATA'!$S:$S,'Row Index'!J60)="",IF(INDEX('RAW DATA'!$AF:$AF,'Row Index'!J60)="",INDEX('RAW DATA'!$L:$L,'Row Index'!J60),INDEX('RAW DATA'!$AF:$AF,'Row Index'!J60)),INDEX('RAW DATA'!$S:$S,'Row Index'!J60)))</f>
        <v>50.1517207837064</v>
      </c>
      <c r="K124" s="17" t="n">
        <f aca="false">IF('Row Index'!K60="","✗",IF(INDEX('RAW DATA'!$S:$S,'Row Index'!K60)="",IF(INDEX('RAW DATA'!$AF:$AF,'Row Index'!K60)="",INDEX('RAW DATA'!$L:$L,'Row Index'!K60),INDEX('RAW DATA'!$AF:$AF,'Row Index'!K60)),INDEX('RAW DATA'!$S:$S,'Row Index'!K60)))</f>
        <v>49.4209433366297</v>
      </c>
      <c r="L124" s="17" t="n">
        <f aca="false">IF('Row Index'!L60="","✗",IF(INDEX('RAW DATA'!$S:$S,'Row Index'!L60)="",IF(INDEX('RAW DATA'!$AF:$AF,'Row Index'!L60)="",INDEX('RAW DATA'!$L:$L,'Row Index'!L60),INDEX('RAW DATA'!$AF:$AF,'Row Index'!L60)),INDEX('RAW DATA'!$S:$S,'Row Index'!L60)))</f>
        <v>40.8267436138697</v>
      </c>
      <c r="M124" s="17" t="n">
        <f aca="false">IF('Row Index'!M60="","✗",IF(INDEX('RAW DATA'!$S:$S,'Row Index'!M60)="",IF(INDEX('RAW DATA'!$AF:$AF,'Row Index'!M60)="",INDEX('RAW DATA'!$L:$L,'Row Index'!M60),INDEX('RAW DATA'!$AF:$AF,'Row Index'!M60)),INDEX('RAW DATA'!$S:$S,'Row Index'!M60)))</f>
        <v>48.8835468339331</v>
      </c>
      <c r="N124" s="17" t="n">
        <f aca="false">IF('Row Index'!N60="","✗",IF(INDEX('RAW DATA'!$S:$S,'Row Index'!N60)="",IF(INDEX('RAW DATA'!$AF:$AF,'Row Index'!N60)="",INDEX('RAW DATA'!$L:$L,'Row Index'!N60),INDEX('RAW DATA'!$AF:$AF,'Row Index'!N60)),INDEX('RAW DATA'!$S:$S,'Row Index'!N60)))</f>
        <v>50.4646519802429</v>
      </c>
      <c r="O124" s="17" t="n">
        <f aca="false">IF('Row Index'!O60="","✗",IF(INDEX('RAW DATA'!$S:$S,'Row Index'!O60)="",IF(INDEX('RAW DATA'!$AF:$AF,'Row Index'!O60)="",INDEX('RAW DATA'!$L:$L,'Row Index'!O60),INDEX('RAW DATA'!$AF:$AF,'Row Index'!O60)),INDEX('RAW DATA'!$S:$S,'Row Index'!O60)))</f>
        <v>50.3141255552103</v>
      </c>
      <c r="P124" s="17" t="n">
        <f aca="false">IF('Row Index'!P60="","✗",IF(INDEX('RAW DATA'!$S:$S,'Row Index'!P60)="",IF(INDEX('RAW DATA'!$AF:$AF,'Row Index'!P60)="",INDEX('RAW DATA'!$L:$L,'Row Index'!P60),INDEX('RAW DATA'!$AF:$AF,'Row Index'!P60)),INDEX('RAW DATA'!$S:$S,'Row Index'!P60)))</f>
        <v>49.6264894962964</v>
      </c>
      <c r="Q124" s="17" t="n">
        <f aca="false">IF('Row Index'!Q60="","✗",IF(INDEX('RAW DATA'!$S:$S,'Row Index'!Q60)="",IF(INDEX('RAW DATA'!$AF:$AF,'Row Index'!Q60)="",INDEX('RAW DATA'!$L:$L,'Row Index'!Q60),INDEX('RAW DATA'!$AF:$AF,'Row Index'!Q60)),INDEX('RAW DATA'!$S:$S,'Row Index'!Q60)))</f>
        <v>49.6265390860793</v>
      </c>
      <c r="R124" s="38" t="n">
        <f aca="false">IF('Row Index'!R60="","✗",IF(INDEX('RAW DATA'!$S:$S,'Row Index'!R60)="",IF(INDEX('RAW DATA'!$AF:$AF,'Row Index'!R60)="",INDEX('RAW DATA'!$L:$L,'Row Index'!R60),INDEX('RAW DATA'!$AF:$AF,'Row Index'!R60)),INDEX('RAW DATA'!$S:$S,'Row Index'!R60)))</f>
        <v>49.4082266608518</v>
      </c>
      <c r="S124" s="17" t="n">
        <f aca="false">IF('Row Index'!S60="","✗",IF(INDEX('RAW DATA'!$S:$S,'Row Index'!S60)="",IF(INDEX('RAW DATA'!$AF:$AF,'Row Index'!S60)="",INDEX('RAW DATA'!$L:$L,'Row Index'!S60),INDEX('RAW DATA'!$AF:$AF,'Row Index'!S60)),INDEX('RAW DATA'!$S:$S,'Row Index'!S60)))</f>
        <v>48.4918930688807</v>
      </c>
      <c r="T124" s="17" t="n">
        <f aca="false">IF('Row Index'!T60="","✗",IF(INDEX('RAW DATA'!$S:$S,'Row Index'!T60)="",IF(INDEX('RAW DATA'!$AF:$AF,'Row Index'!T60)="",INDEX('RAW DATA'!$L:$L,'Row Index'!T60),INDEX('RAW DATA'!$AF:$AF,'Row Index'!T60)),INDEX('RAW DATA'!$S:$S,'Row Index'!T60)))</f>
        <v>52.742057846945</v>
      </c>
      <c r="U124" s="17" t="n">
        <f aca="false">IF('Row Index'!U60="","✗",IF(INDEX('RAW DATA'!$S:$S,'Row Index'!U60)="",IF(INDEX('RAW DATA'!$AF:$AF,'Row Index'!U60)="",INDEX('RAW DATA'!$L:$L,'Row Index'!U60),INDEX('RAW DATA'!$AF:$AF,'Row Index'!U60)),INDEX('RAW DATA'!$S:$S,'Row Index'!U60)))</f>
        <v>53.3751942724552</v>
      </c>
      <c r="V124" s="17" t="n">
        <f aca="false">IF('Row Index'!V60="","✗",IF(INDEX('RAW DATA'!$S:$S,'Row Index'!V60)="",IF(INDEX('RAW DATA'!$AF:$AF,'Row Index'!V60)="",INDEX('RAW DATA'!$L:$L,'Row Index'!V60),INDEX('RAW DATA'!$AF:$AF,'Row Index'!V60)),INDEX('RAW DATA'!$S:$S,'Row Index'!V60)))</f>
        <v>53.789648399882</v>
      </c>
      <c r="W124" s="17" t="n">
        <f aca="false">IF('Row Index'!W60="","✗",IF(INDEX('RAW DATA'!$S:$S,'Row Index'!W60)="",IF(INDEX('RAW DATA'!$AF:$AF,'Row Index'!W60)="",INDEX('RAW DATA'!$L:$L,'Row Index'!W60),INDEX('RAW DATA'!$AF:$AF,'Row Index'!W60)),INDEX('RAW DATA'!$S:$S,'Row Index'!W60)))</f>
        <v>53.53142154045</v>
      </c>
      <c r="X124" s="17" t="n">
        <f aca="false">IF('Row Index'!X60="","✗",IF(INDEX('RAW DATA'!$S:$S,'Row Index'!X60)="",IF(INDEX('RAW DATA'!$AF:$AF,'Row Index'!X60)="",INDEX('RAW DATA'!$L:$L,'Row Index'!X60),INDEX('RAW DATA'!$AF:$AF,'Row Index'!X60)),INDEX('RAW DATA'!$S:$S,'Row Index'!X60)))</f>
        <v>54.975172878447</v>
      </c>
      <c r="Y124" s="17" t="n">
        <f aca="false">IF('Row Index'!Y60="","✗",IF(INDEX('RAW DATA'!$S:$S,'Row Index'!Y60)="",IF(INDEX('RAW DATA'!$AF:$AF,'Row Index'!Y60)="",INDEX('RAW DATA'!$L:$L,'Row Index'!Y60),INDEX('RAW DATA'!$AF:$AF,'Row Index'!Y60)),INDEX('RAW DATA'!$S:$S,'Row Index'!Y60)))</f>
        <v>54.4062513331468</v>
      </c>
      <c r="Z124" s="18" t="n">
        <f aca="false">IF('Row Index'!Z60="","✗",IF(INDEX('RAW DATA'!$S:$S,'Row Index'!Z60)="",IF(INDEX('RAW DATA'!$AF:$AF,'Row Index'!Z60)="",INDEX('RAW DATA'!$L:$L,'Row Index'!Z60),INDEX('RAW DATA'!$AF:$AF,'Row Index'!Z60)),INDEX('RAW DATA'!$S:$S,'Row Index'!Z60)))</f>
        <v>55.5026773736277</v>
      </c>
      <c r="AA124" s="19" t="str">
        <f aca="false">IF('Row Index'!AA60="","⏳",IF(INDEX('RAW DATA'!$S:$S,'Row Index'!AA60)="",IF(INDEX('RAW DATA'!$AF:$AF,'Row Index'!AA60)="",INDEX('RAW DATA'!$L:$L,'Row Index'!AA60),INDEX('RAW DATA'!$AF:$AF,'Row Index'!AA60)),INDEX('RAW DATA'!$S:$S,'Row Index'!AA60)))</f>
        <v>⏳</v>
      </c>
      <c r="AB124" s="17" t="n">
        <f aca="false">IF('Row Index'!AB60="","✗",IF(INDEX('RAW DATA'!$S:$S,'Row Index'!AB60)="",IF(INDEX('RAW DATA'!$AF:$AF,'Row Index'!AB60)="",INDEX('RAW DATA'!$L:$L,'Row Index'!AB60),INDEX('RAW DATA'!$AF:$AF,'Row Index'!AB60)),INDEX('RAW DATA'!$S:$S,'Row Index'!AB60)))</f>
        <v>57.3394462640473</v>
      </c>
      <c r="AC124" s="17" t="n">
        <f aca="false">IF('Row Index'!AC60="","✗",IF(INDEX('RAW DATA'!$S:$S,'Row Index'!AC60)="",IF(INDEX('RAW DATA'!$AF:$AF,'Row Index'!AC60)="",INDEX('RAW DATA'!$L:$L,'Row Index'!AC60),INDEX('RAW DATA'!$AF:$AF,'Row Index'!AC60)),INDEX('RAW DATA'!$S:$S,'Row Index'!AC60)))</f>
        <v>61.4231749432011</v>
      </c>
      <c r="AD124" s="17" t="n">
        <f aca="false">IF('Row Index'!AD60="","✗",IF(INDEX('RAW DATA'!$S:$S,'Row Index'!AD60)="",IF(INDEX('RAW DATA'!$AF:$AF,'Row Index'!AD60)="",INDEX('RAW DATA'!$L:$L,'Row Index'!AD60),INDEX('RAW DATA'!$AF:$AF,'Row Index'!AD60)),INDEX('RAW DATA'!$S:$S,'Row Index'!AD60)))</f>
        <v>59.6458741217674</v>
      </c>
      <c r="AE124" s="17" t="n">
        <f aca="false">IF('Row Index'!AE60="","✗",IF(INDEX('RAW DATA'!$S:$S,'Row Index'!AE60)="",IF(INDEX('RAW DATA'!$AF:$AF,'Row Index'!AE60)="",INDEX('RAW DATA'!$L:$L,'Row Index'!AE60),INDEX('RAW DATA'!$AF:$AF,'Row Index'!AE60)),INDEX('RAW DATA'!$S:$S,'Row Index'!AE60)))</f>
        <v>62.5627241882948</v>
      </c>
      <c r="AF124" s="17" t="n">
        <f aca="false">IF('Row Index'!AF60="","✗",IF(INDEX('RAW DATA'!$S:$S,'Row Index'!AF60)="",IF(INDEX('RAW DATA'!$AF:$AF,'Row Index'!AF60)="",INDEX('RAW DATA'!$L:$L,'Row Index'!AF60),INDEX('RAW DATA'!$AF:$AF,'Row Index'!AF60)),INDEX('RAW DATA'!$S:$S,'Row Index'!AF60)))</f>
        <v>64.1457441984942</v>
      </c>
      <c r="AG124" s="17" t="n">
        <f aca="false">IF('Row Index'!AG60="","✗",IF(INDEX('RAW DATA'!$S:$S,'Row Index'!AG60)="",IF(INDEX('RAW DATA'!$AF:$AF,'Row Index'!AG60)="",INDEX('RAW DATA'!$L:$L,'Row Index'!AG60),INDEX('RAW DATA'!$AF:$AF,'Row Index'!AG60)),INDEX('RAW DATA'!$S:$S,'Row Index'!AG60)))</f>
        <v>66.2419814341823</v>
      </c>
      <c r="AH124" s="17" t="n">
        <f aca="false">IF('Row Index'!AH60="","✗",IF(INDEX('RAW DATA'!$S:$S,'Row Index'!AH60)="",IF(INDEX('RAW DATA'!$AF:$AF,'Row Index'!AH60)="",INDEX('RAW DATA'!$L:$L,'Row Index'!AH60),INDEX('RAW DATA'!$AF:$AF,'Row Index'!AH60)),INDEX('RAW DATA'!$S:$S,'Row Index'!AH60)))</f>
        <v>64.4449628676836</v>
      </c>
      <c r="AI124" s="17" t="n">
        <f aca="false">IF('Row Index'!AI60="","✗",IF(INDEX('RAW DATA'!$S:$S,'Row Index'!AI60)="",IF(INDEX('RAW DATA'!$AF:$AF,'Row Index'!AI60)="",INDEX('RAW DATA'!$L:$L,'Row Index'!AI60),INDEX('RAW DATA'!$AF:$AF,'Row Index'!AI60)),INDEX('RAW DATA'!$S:$S,'Row Index'!AI60)))</f>
        <v>67.5234755013517</v>
      </c>
      <c r="AJ124" s="17" t="n">
        <f aca="false">IF('Row Index'!AJ60="","✗",IF(INDEX('RAW DATA'!$S:$S,'Row Index'!AJ60)="",IF(INDEX('RAW DATA'!$AF:$AF,'Row Index'!AJ60)="",INDEX('RAW DATA'!$L:$L,'Row Index'!AJ60),INDEX('RAW DATA'!$AF:$AF,'Row Index'!AJ60)),INDEX('RAW DATA'!$S:$S,'Row Index'!AJ60)))</f>
        <v>67.5385072372594</v>
      </c>
      <c r="AK124" s="17" t="n">
        <f aca="false">IF('Row Index'!AK60="","✗",IF(INDEX('RAW DATA'!$S:$S,'Row Index'!AK60)="",IF(INDEX('RAW DATA'!$AF:$AF,'Row Index'!AK60)="",INDEX('RAW DATA'!$L:$L,'Row Index'!AK60),INDEX('RAW DATA'!$AF:$AF,'Row Index'!AK60)),INDEX('RAW DATA'!$S:$S,'Row Index'!AK60)))</f>
        <v>66.9014617176641</v>
      </c>
      <c r="AL124" s="76" t="str">
        <f aca="false">IF('Row Index'!AL60="","–",IF(INDEX('RAW DATA'!$S:$S,'Row Index'!AL60)="",IF(INDEX('RAW DATA'!$AF:$AF,'Row Index'!AL60)="",INDEX('RAW DATA'!$L:$L,'Row Index'!AL60),INDEX('RAW DATA'!$AF:$AF,'Row Index'!AL60)),INDEX('RAW DATA'!$S:$S,'Row Index'!AL60)))</f>
        <v>–</v>
      </c>
      <c r="AM124" s="76" t="str">
        <f aca="false">IF('Row Index'!AM60="","–",IF(INDEX('RAW DATA'!$S:$S,'Row Index'!AM60)="",IF(INDEX('RAW DATA'!$AF:$AF,'Row Index'!AM60)="",INDEX('RAW DATA'!$L:$L,'Row Index'!AM60),INDEX('RAW DATA'!$AF:$AF,'Row Index'!AM60)),INDEX('RAW DATA'!$S:$S,'Row Index'!AM60)))</f>
        <v>–</v>
      </c>
      <c r="AN124" s="76" t="str">
        <f aca="false">IF('Row Index'!AN60="","–",IF(INDEX('RAW DATA'!$S:$S,'Row Index'!AN60)="",IF(INDEX('RAW DATA'!$AF:$AF,'Row Index'!AN60)="",INDEX('RAW DATA'!$L:$L,'Row Index'!AN60),INDEX('RAW DATA'!$AF:$AF,'Row Index'!AN60)),INDEX('RAW DATA'!$S:$S,'Row Index'!AN60)))</f>
        <v>–</v>
      </c>
      <c r="AO124" s="76" t="str">
        <f aca="false">IF('Row Index'!AO60="","–",IF(INDEX('RAW DATA'!$S:$S,'Row Index'!AO60)="",IF(INDEX('RAW DATA'!$AF:$AF,'Row Index'!AO60)="",INDEX('RAW DATA'!$L:$L,'Row Index'!AO60),INDEX('RAW DATA'!$AF:$AF,'Row Index'!AO60)),INDEX('RAW DATA'!$S:$S,'Row Index'!AO60)))</f>
        <v>–</v>
      </c>
      <c r="AP124" s="76" t="str">
        <f aca="false">IF('Row Index'!AP60="","–",IF(INDEX('RAW DATA'!$S:$S,'Row Index'!AP60)="",IF(INDEX('RAW DATA'!$AF:$AF,'Row Index'!AP60)="",INDEX('RAW DATA'!$L:$L,'Row Index'!AP60),INDEX('RAW DATA'!$AF:$AF,'Row Index'!AP60)),INDEX('RAW DATA'!$S:$S,'Row Index'!AP60)))</f>
        <v>–</v>
      </c>
      <c r="AQ124" s="76" t="str">
        <f aca="false">IF('Row Index'!AQ60="","–",IF(INDEX('RAW DATA'!$S:$S,'Row Index'!AQ60)="",IF(INDEX('RAW DATA'!$AF:$AF,'Row Index'!AQ60)="",INDEX('RAW DATA'!$L:$L,'Row Index'!AQ60),INDEX('RAW DATA'!$AF:$AF,'Row Index'!AQ60)),INDEX('RAW DATA'!$S:$S,'Row Index'!AQ60)))</f>
        <v>–</v>
      </c>
    </row>
    <row r="125" customFormat="false" ht="15" hidden="false" customHeight="false" outlineLevel="0" collapsed="false">
      <c r="A125" s="15" t="s">
        <v>342</v>
      </c>
      <c r="B125" s="16" t="s">
        <v>5658</v>
      </c>
      <c r="C125" s="17" t="n">
        <f aca="false">IF('Row Index'!C61="","✗",IF(INDEX('RAW DATA'!$S:$S,'Row Index'!C61)="",IF(INDEX('RAW DATA'!$AF:$AF,'Row Index'!C61)="",INDEX('RAW DATA'!$L:$L,'Row Index'!C61),INDEX('RAW DATA'!$AF:$AF,'Row Index'!C61)),INDEX('RAW DATA'!$S:$S,'Row Index'!C61)))</f>
        <v>45.409823313361</v>
      </c>
      <c r="D125" s="17" t="n">
        <f aca="false">IF('Row Index'!D61="","✗",IF(INDEX('RAW DATA'!$S:$S,'Row Index'!D61)="",IF(INDEX('RAW DATA'!$AF:$AF,'Row Index'!D61)="",INDEX('RAW DATA'!$L:$L,'Row Index'!D61),INDEX('RAW DATA'!$AF:$AF,'Row Index'!D61)),INDEX('RAW DATA'!$S:$S,'Row Index'!D61)))</f>
        <v>40.8859965212579</v>
      </c>
      <c r="E125" s="17" t="n">
        <f aca="false">IF('Row Index'!E61="","✗",IF(INDEX('RAW DATA'!$S:$S,'Row Index'!E61)="",IF(INDEX('RAW DATA'!$AF:$AF,'Row Index'!E61)="",INDEX('RAW DATA'!$L:$L,'Row Index'!E61),INDEX('RAW DATA'!$AF:$AF,'Row Index'!E61)),INDEX('RAW DATA'!$S:$S,'Row Index'!E61)))</f>
        <v>43.6600643300992</v>
      </c>
      <c r="F125" s="29" t="n">
        <f aca="false">IF('Row Index'!F61="","✗",IF(INDEX('RAW DATA'!$S:$S,'Row Index'!F61)="",IF(INDEX('RAW DATA'!$AF:$AF,'Row Index'!F61)="",INDEX('RAW DATA'!$L:$L,'Row Index'!F61),INDEX('RAW DATA'!$AF:$AF,'Row Index'!F61)),INDEX('RAW DATA'!$S:$S,'Row Index'!F61)))</f>
        <v>45.8185355634574</v>
      </c>
      <c r="G125" s="29" t="n">
        <f aca="false">IF('Row Index'!G61="","✗",IF(INDEX('RAW DATA'!$S:$S,'Row Index'!G61)="",IF(INDEX('RAW DATA'!$AF:$AF,'Row Index'!G61)="",INDEX('RAW DATA'!$L:$L,'Row Index'!G61),INDEX('RAW DATA'!$AF:$AF,'Row Index'!G61)),INDEX('RAW DATA'!$S:$S,'Row Index'!G61)))</f>
        <v>52.2885624220507</v>
      </c>
      <c r="H125" s="17" t="n">
        <f aca="false">IF('Row Index'!H61="","✗",IF(INDEX('RAW DATA'!$S:$S,'Row Index'!H61)="",IF(INDEX('RAW DATA'!$AF:$AF,'Row Index'!H61)="",INDEX('RAW DATA'!$L:$L,'Row Index'!H61),INDEX('RAW DATA'!$AF:$AF,'Row Index'!H61)),INDEX('RAW DATA'!$S:$S,'Row Index'!H61)))</f>
        <v>40.3545730527432</v>
      </c>
      <c r="I125" s="26" t="str">
        <f aca="false">IF('Row Index'!I61="","✗",IF(INDEX('RAW DATA'!$S:$S,'Row Index'!I61)="",IF(INDEX('RAW DATA'!$AF:$AF,'Row Index'!I61)="",INDEX('RAW DATA'!$L:$L,'Row Index'!I61),INDEX('RAW DATA'!$AF:$AF,'Row Index'!I61)),INDEX('RAW DATA'!$S:$S,'Row Index'!I61)))</f>
        <v>✗</v>
      </c>
      <c r="J125" s="17" t="n">
        <f aca="false">IF('Row Index'!J61="","✗",IF(INDEX('RAW DATA'!$S:$S,'Row Index'!J61)="",IF(INDEX('RAW DATA'!$AF:$AF,'Row Index'!J61)="",INDEX('RAW DATA'!$L:$L,'Row Index'!J61),INDEX('RAW DATA'!$AF:$AF,'Row Index'!J61)),INDEX('RAW DATA'!$S:$S,'Row Index'!J61)))</f>
        <v>47.7196002667524</v>
      </c>
      <c r="K125" s="17" t="n">
        <f aca="false">IF('Row Index'!K61="","✗",IF(INDEX('RAW DATA'!$S:$S,'Row Index'!K61)="",IF(INDEX('RAW DATA'!$AF:$AF,'Row Index'!K61)="",INDEX('RAW DATA'!$L:$L,'Row Index'!K61),INDEX('RAW DATA'!$AF:$AF,'Row Index'!K61)),INDEX('RAW DATA'!$S:$S,'Row Index'!K61)))</f>
        <v>47.7987052680272</v>
      </c>
      <c r="L125" s="17" t="n">
        <f aca="false">IF('Row Index'!L61="","✗",IF(INDEX('RAW DATA'!$S:$S,'Row Index'!L61)="",IF(INDEX('RAW DATA'!$AF:$AF,'Row Index'!L61)="",INDEX('RAW DATA'!$L:$L,'Row Index'!L61),INDEX('RAW DATA'!$AF:$AF,'Row Index'!L61)),INDEX('RAW DATA'!$S:$S,'Row Index'!L61)))</f>
        <v>41.0721002239179</v>
      </c>
      <c r="M125" s="17" t="n">
        <f aca="false">IF('Row Index'!M61="","✗",IF(INDEX('RAW DATA'!$S:$S,'Row Index'!M61)="",IF(INDEX('RAW DATA'!$AF:$AF,'Row Index'!M61)="",INDEX('RAW DATA'!$L:$L,'Row Index'!M61),INDEX('RAW DATA'!$AF:$AF,'Row Index'!M61)),INDEX('RAW DATA'!$S:$S,'Row Index'!M61)))</f>
        <v>48.9903766026034</v>
      </c>
      <c r="N125" s="17" t="n">
        <f aca="false">IF('Row Index'!N61="","✗",IF(INDEX('RAW DATA'!$S:$S,'Row Index'!N61)="",IF(INDEX('RAW DATA'!$AF:$AF,'Row Index'!N61)="",INDEX('RAW DATA'!$L:$L,'Row Index'!N61),INDEX('RAW DATA'!$AF:$AF,'Row Index'!N61)),INDEX('RAW DATA'!$S:$S,'Row Index'!N61)))</f>
        <v>47.5950387244335</v>
      </c>
      <c r="O125" s="17" t="n">
        <f aca="false">IF('Row Index'!O61="","✗",IF(INDEX('RAW DATA'!$S:$S,'Row Index'!O61)="",IF(INDEX('RAW DATA'!$AF:$AF,'Row Index'!O61)="",INDEX('RAW DATA'!$L:$L,'Row Index'!O61),INDEX('RAW DATA'!$AF:$AF,'Row Index'!O61)),INDEX('RAW DATA'!$S:$S,'Row Index'!O61)))</f>
        <v>45.0222654141062</v>
      </c>
      <c r="P125" s="17" t="n">
        <f aca="false">IF('Row Index'!P61="","✗",IF(INDEX('RAW DATA'!$S:$S,'Row Index'!P61)="",IF(INDEX('RAW DATA'!$AF:$AF,'Row Index'!P61)="",INDEX('RAW DATA'!$L:$L,'Row Index'!P61),INDEX('RAW DATA'!$AF:$AF,'Row Index'!P61)),INDEX('RAW DATA'!$S:$S,'Row Index'!P61)))</f>
        <v>45.2996193496092</v>
      </c>
      <c r="Q125" s="17" t="n">
        <f aca="false">IF('Row Index'!Q61="","✗",IF(INDEX('RAW DATA'!$S:$S,'Row Index'!Q61)="",IF(INDEX('RAW DATA'!$AF:$AF,'Row Index'!Q61)="",INDEX('RAW DATA'!$L:$L,'Row Index'!Q61),INDEX('RAW DATA'!$AF:$AF,'Row Index'!Q61)),INDEX('RAW DATA'!$S:$S,'Row Index'!Q61)))</f>
        <v>44.8609843853549</v>
      </c>
      <c r="R125" s="18" t="n">
        <f aca="false">IF('Row Index'!R61="","✗",IF(INDEX('RAW DATA'!$S:$S,'Row Index'!R61)="",IF(INDEX('RAW DATA'!$AF:$AF,'Row Index'!R61)="",INDEX('RAW DATA'!$L:$L,'Row Index'!R61),INDEX('RAW DATA'!$AF:$AF,'Row Index'!R61)),INDEX('RAW DATA'!$S:$S,'Row Index'!R61)))</f>
        <v>47.8513819201681</v>
      </c>
      <c r="S125" s="17" t="n">
        <f aca="false">IF('Row Index'!S61="","✗",IF(INDEX('RAW DATA'!$S:$S,'Row Index'!S61)="",IF(INDEX('RAW DATA'!$AF:$AF,'Row Index'!S61)="",INDEX('RAW DATA'!$L:$L,'Row Index'!S61),INDEX('RAW DATA'!$AF:$AF,'Row Index'!S61)),INDEX('RAW DATA'!$S:$S,'Row Index'!S61)))</f>
        <v>45.213502756866</v>
      </c>
      <c r="T125" s="29" t="n">
        <f aca="false">IF('Row Index'!T61="","✗",IF(INDEX('RAW DATA'!$S:$S,'Row Index'!T61)="",IF(INDEX('RAW DATA'!$AF:$AF,'Row Index'!T61)="",INDEX('RAW DATA'!$L:$L,'Row Index'!T61),INDEX('RAW DATA'!$AF:$AF,'Row Index'!T61)),INDEX('RAW DATA'!$S:$S,'Row Index'!T61)))</f>
        <v>46.1496880569298</v>
      </c>
      <c r="U125" s="17" t="n">
        <f aca="false">IF('Row Index'!U61="","✗",IF(INDEX('RAW DATA'!$S:$S,'Row Index'!U61)="",IF(INDEX('RAW DATA'!$AF:$AF,'Row Index'!U61)="",INDEX('RAW DATA'!$L:$L,'Row Index'!U61),INDEX('RAW DATA'!$AF:$AF,'Row Index'!U61)),INDEX('RAW DATA'!$S:$S,'Row Index'!U61)))</f>
        <v>48.1257307926374</v>
      </c>
      <c r="V125" s="17" t="n">
        <f aca="false">IF('Row Index'!V61="","✗",IF(INDEX('RAW DATA'!$S:$S,'Row Index'!V61)="",IF(INDEX('RAW DATA'!$AF:$AF,'Row Index'!V61)="",INDEX('RAW DATA'!$L:$L,'Row Index'!V61),INDEX('RAW DATA'!$AF:$AF,'Row Index'!V61)),INDEX('RAW DATA'!$S:$S,'Row Index'!V61)))</f>
        <v>48.5391787141742</v>
      </c>
      <c r="W125" s="17" t="n">
        <f aca="false">IF('Row Index'!W61="","✗",IF(INDEX('RAW DATA'!$S:$S,'Row Index'!W61)="",IF(INDEX('RAW DATA'!$AF:$AF,'Row Index'!W61)="",INDEX('RAW DATA'!$L:$L,'Row Index'!W61),INDEX('RAW DATA'!$AF:$AF,'Row Index'!W61)),INDEX('RAW DATA'!$S:$S,'Row Index'!W61)))</f>
        <v>50.3458414420467</v>
      </c>
      <c r="X125" s="17" t="n">
        <f aca="false">IF('Row Index'!X61="","✗",IF(INDEX('RAW DATA'!$S:$S,'Row Index'!X61)="",IF(INDEX('RAW DATA'!$AF:$AF,'Row Index'!X61)="",INDEX('RAW DATA'!$L:$L,'Row Index'!X61),INDEX('RAW DATA'!$AF:$AF,'Row Index'!X61)),INDEX('RAW DATA'!$S:$S,'Row Index'!X61)))</f>
        <v>51.5417249246154</v>
      </c>
      <c r="Y125" s="17" t="n">
        <f aca="false">IF('Row Index'!Y61="","✗",IF(INDEX('RAW DATA'!$S:$S,'Row Index'!Y61)="",IF(INDEX('RAW DATA'!$AF:$AF,'Row Index'!Y61)="",INDEX('RAW DATA'!$L:$L,'Row Index'!Y61),INDEX('RAW DATA'!$AF:$AF,'Row Index'!Y61)),INDEX('RAW DATA'!$S:$S,'Row Index'!Y61)))</f>
        <v>51.1211061859278</v>
      </c>
      <c r="Z125" s="18" t="n">
        <f aca="false">IF('Row Index'!Z61="","✗",IF(INDEX('RAW DATA'!$S:$S,'Row Index'!Z61)="",IF(INDEX('RAW DATA'!$AF:$AF,'Row Index'!Z61)="",INDEX('RAW DATA'!$L:$L,'Row Index'!Z61),INDEX('RAW DATA'!$AF:$AF,'Row Index'!Z61)),INDEX('RAW DATA'!$S:$S,'Row Index'!Z61)))</f>
        <v>54.9348322832619</v>
      </c>
      <c r="AA125" s="19" t="str">
        <f aca="false">IF('Row Index'!AA61="","⏳",IF(INDEX('RAW DATA'!$S:$S,'Row Index'!AA61)="",IF(INDEX('RAW DATA'!$AF:$AF,'Row Index'!AA61)="",INDEX('RAW DATA'!$L:$L,'Row Index'!AA61),INDEX('RAW DATA'!$AF:$AF,'Row Index'!AA61)),INDEX('RAW DATA'!$S:$S,'Row Index'!AA61)))</f>
        <v>⏳</v>
      </c>
      <c r="AB125" s="17" t="n">
        <f aca="false">IF('Row Index'!AB61="","✗",IF(INDEX('RAW DATA'!$S:$S,'Row Index'!AB61)="",IF(INDEX('RAW DATA'!$AF:$AF,'Row Index'!AB61)="",INDEX('RAW DATA'!$L:$L,'Row Index'!AB61),INDEX('RAW DATA'!$AF:$AF,'Row Index'!AB61)),INDEX('RAW DATA'!$S:$S,'Row Index'!AB61)))</f>
        <v>55.7961562966103</v>
      </c>
      <c r="AC125" s="17" t="n">
        <f aca="false">IF('Row Index'!AC61="","✗",IF(INDEX('RAW DATA'!$S:$S,'Row Index'!AC61)="",IF(INDEX('RAW DATA'!$AF:$AF,'Row Index'!AC61)="",INDEX('RAW DATA'!$L:$L,'Row Index'!AC61),INDEX('RAW DATA'!$AF:$AF,'Row Index'!AC61)),INDEX('RAW DATA'!$S:$S,'Row Index'!AC61)))</f>
        <v>59.5768437379708</v>
      </c>
      <c r="AD125" s="17" t="n">
        <f aca="false">IF('Row Index'!AD61="","✗",IF(INDEX('RAW DATA'!$S:$S,'Row Index'!AD61)="",IF(INDEX('RAW DATA'!$AF:$AF,'Row Index'!AD61)="",INDEX('RAW DATA'!$L:$L,'Row Index'!AD61),INDEX('RAW DATA'!$AF:$AF,'Row Index'!AD61)),INDEX('RAW DATA'!$S:$S,'Row Index'!AD61)))</f>
        <v>58.6722719833317</v>
      </c>
      <c r="AE125" s="17" t="n">
        <f aca="false">IF('Row Index'!AE61="","✗",IF(INDEX('RAW DATA'!$S:$S,'Row Index'!AE61)="",IF(INDEX('RAW DATA'!$AF:$AF,'Row Index'!AE61)="",INDEX('RAW DATA'!$L:$L,'Row Index'!AE61),INDEX('RAW DATA'!$AF:$AF,'Row Index'!AE61)),INDEX('RAW DATA'!$S:$S,'Row Index'!AE61)))</f>
        <v>62.8756920594468</v>
      </c>
      <c r="AF125" s="17" t="n">
        <f aca="false">IF('Row Index'!AF61="","✗",IF(INDEX('RAW DATA'!$S:$S,'Row Index'!AF61)="",IF(INDEX('RAW DATA'!$AF:$AF,'Row Index'!AF61)="",INDEX('RAW DATA'!$L:$L,'Row Index'!AF61),INDEX('RAW DATA'!$AF:$AF,'Row Index'!AF61)),INDEX('RAW DATA'!$S:$S,'Row Index'!AF61)))</f>
        <v>64.6853317889069</v>
      </c>
      <c r="AG125" s="17" t="n">
        <f aca="false">IF('Row Index'!AG61="","✗",IF(INDEX('RAW DATA'!$S:$S,'Row Index'!AG61)="",IF(INDEX('RAW DATA'!$AF:$AF,'Row Index'!AG61)="",INDEX('RAW DATA'!$L:$L,'Row Index'!AG61),INDEX('RAW DATA'!$AF:$AF,'Row Index'!AG61)),INDEX('RAW DATA'!$S:$S,'Row Index'!AG61)))</f>
        <v>66.9462036146876</v>
      </c>
      <c r="AH125" s="17" t="n">
        <f aca="false">IF('Row Index'!AH61="","✗",IF(INDEX('RAW DATA'!$S:$S,'Row Index'!AH61)="",IF(INDEX('RAW DATA'!$AF:$AF,'Row Index'!AH61)="",INDEX('RAW DATA'!$L:$L,'Row Index'!AH61),INDEX('RAW DATA'!$AF:$AF,'Row Index'!AH61)),INDEX('RAW DATA'!$S:$S,'Row Index'!AH61)))</f>
        <v>65.1391602874144</v>
      </c>
      <c r="AI125" s="17" t="n">
        <f aca="false">IF('Row Index'!AI61="","✗",IF(INDEX('RAW DATA'!$S:$S,'Row Index'!AI61)="",IF(INDEX('RAW DATA'!$AF:$AF,'Row Index'!AI61)="",INDEX('RAW DATA'!$L:$L,'Row Index'!AI61),INDEX('RAW DATA'!$AF:$AF,'Row Index'!AI61)),INDEX('RAW DATA'!$S:$S,'Row Index'!AI61)))</f>
        <v>68.2872725216229</v>
      </c>
      <c r="AJ125" s="17" t="n">
        <f aca="false">IF('Row Index'!AJ61="","✗",IF(INDEX('RAW DATA'!$S:$S,'Row Index'!AJ61)="",IF(INDEX('RAW DATA'!$AF:$AF,'Row Index'!AJ61)="",INDEX('RAW DATA'!$L:$L,'Row Index'!AJ61),INDEX('RAW DATA'!$AF:$AF,'Row Index'!AJ61)),INDEX('RAW DATA'!$S:$S,'Row Index'!AJ61)))</f>
        <v>68.6474129889512</v>
      </c>
      <c r="AK125" s="17" t="n">
        <f aca="false">IF('Row Index'!AK61="","✗",IF(INDEX('RAW DATA'!$S:$S,'Row Index'!AK61)="",IF(INDEX('RAW DATA'!$AF:$AF,'Row Index'!AK61)="",INDEX('RAW DATA'!$L:$L,'Row Index'!AK61),INDEX('RAW DATA'!$AF:$AF,'Row Index'!AK61)),INDEX('RAW DATA'!$S:$S,'Row Index'!AK61)))</f>
        <v>67.1068663447736</v>
      </c>
      <c r="AL125" s="76" t="str">
        <f aca="false">IF('Row Index'!AL61="","–",IF(INDEX('RAW DATA'!$S:$S,'Row Index'!AL61)="",IF(INDEX('RAW DATA'!$AF:$AF,'Row Index'!AL61)="",INDEX('RAW DATA'!$L:$L,'Row Index'!AL61),INDEX('RAW DATA'!$AF:$AF,'Row Index'!AL61)),INDEX('RAW DATA'!$S:$S,'Row Index'!AL61)))</f>
        <v>–</v>
      </c>
      <c r="AM125" s="76" t="str">
        <f aca="false">IF('Row Index'!AM61="","–",IF(INDEX('RAW DATA'!$S:$S,'Row Index'!AM61)="",IF(INDEX('RAW DATA'!$AF:$AF,'Row Index'!AM61)="",INDEX('RAW DATA'!$L:$L,'Row Index'!AM61),INDEX('RAW DATA'!$AF:$AF,'Row Index'!AM61)),INDEX('RAW DATA'!$S:$S,'Row Index'!AM61)))</f>
        <v>–</v>
      </c>
      <c r="AN125" s="76" t="str">
        <f aca="false">IF('Row Index'!AN61="","–",IF(INDEX('RAW DATA'!$S:$S,'Row Index'!AN61)="",IF(INDEX('RAW DATA'!$AF:$AF,'Row Index'!AN61)="",INDEX('RAW DATA'!$L:$L,'Row Index'!AN61),INDEX('RAW DATA'!$AF:$AF,'Row Index'!AN61)),INDEX('RAW DATA'!$S:$S,'Row Index'!AN61)))</f>
        <v>–</v>
      </c>
      <c r="AO125" s="76" t="str">
        <f aca="false">IF('Row Index'!AO61="","–",IF(INDEX('RAW DATA'!$S:$S,'Row Index'!AO61)="",IF(INDEX('RAW DATA'!$AF:$AF,'Row Index'!AO61)="",INDEX('RAW DATA'!$L:$L,'Row Index'!AO61),INDEX('RAW DATA'!$AF:$AF,'Row Index'!AO61)),INDEX('RAW DATA'!$S:$S,'Row Index'!AO61)))</f>
        <v>–</v>
      </c>
      <c r="AP125" s="76" t="str">
        <f aca="false">IF('Row Index'!AP61="","–",IF(INDEX('RAW DATA'!$S:$S,'Row Index'!AP61)="",IF(INDEX('RAW DATA'!$AF:$AF,'Row Index'!AP61)="",INDEX('RAW DATA'!$L:$L,'Row Index'!AP61),INDEX('RAW DATA'!$AF:$AF,'Row Index'!AP61)),INDEX('RAW DATA'!$S:$S,'Row Index'!AP61)))</f>
        <v>–</v>
      </c>
      <c r="AQ125" s="76" t="str">
        <f aca="false">IF('Row Index'!AQ61="","–",IF(INDEX('RAW DATA'!$S:$S,'Row Index'!AQ61)="",IF(INDEX('RAW DATA'!$AF:$AF,'Row Index'!AQ61)="",INDEX('RAW DATA'!$L:$L,'Row Index'!AQ61),INDEX('RAW DATA'!$AF:$AF,'Row Index'!AQ61)),INDEX('RAW DATA'!$S:$S,'Row Index'!AQ61)))</f>
        <v>–</v>
      </c>
    </row>
    <row r="126" customFormat="false" ht="15" hidden="false" customHeight="false" outlineLevel="0" collapsed="false">
      <c r="A126" s="15" t="s">
        <v>345</v>
      </c>
      <c r="B126" s="16" t="s">
        <v>5658</v>
      </c>
      <c r="C126" s="36" t="str">
        <f aca="false">IF('Row Index'!C62="","✗",IF(INDEX('RAW DATA'!$S:$S,'Row Index'!C62)="",IF(INDEX('RAW DATA'!$AF:$AF,'Row Index'!C62)="",INDEX('RAW DATA'!$L:$L,'Row Index'!C62),INDEX('RAW DATA'!$AF:$AF,'Row Index'!C62)),INDEX('RAW DATA'!$S:$S,'Row Index'!C62)))</f>
        <v>◐⌧</v>
      </c>
      <c r="D126" s="17" t="n">
        <f aca="false">IF('Row Index'!D62="","✗",IF(INDEX('RAW DATA'!$S:$S,'Row Index'!D62)="",IF(INDEX('RAW DATA'!$AF:$AF,'Row Index'!D62)="",INDEX('RAW DATA'!$L:$L,'Row Index'!D62),INDEX('RAW DATA'!$AF:$AF,'Row Index'!D62)),INDEX('RAW DATA'!$S:$S,'Row Index'!D62)))</f>
        <v>38.1456207033188</v>
      </c>
      <c r="E126" s="17" t="n">
        <f aca="false">IF('Row Index'!E62="","✗",IF(INDEX('RAW DATA'!$S:$S,'Row Index'!E62)="",IF(INDEX('RAW DATA'!$AF:$AF,'Row Index'!E62)="",INDEX('RAW DATA'!$L:$L,'Row Index'!E62),INDEX('RAW DATA'!$AF:$AF,'Row Index'!E62)),INDEX('RAW DATA'!$S:$S,'Row Index'!E62)))</f>
        <v>40.6588950093587</v>
      </c>
      <c r="F126" s="17" t="n">
        <f aca="false">IF('Row Index'!F62="","✗",IF(INDEX('RAW DATA'!$S:$S,'Row Index'!F62)="",IF(INDEX('RAW DATA'!$AF:$AF,'Row Index'!F62)="",INDEX('RAW DATA'!$L:$L,'Row Index'!F62),INDEX('RAW DATA'!$AF:$AF,'Row Index'!F62)),INDEX('RAW DATA'!$S:$S,'Row Index'!F62)))</f>
        <v>48.1455226217435</v>
      </c>
      <c r="G126" s="17" t="n">
        <f aca="false">IF('Row Index'!G62="","✗",IF(INDEX('RAW DATA'!$S:$S,'Row Index'!G62)="",IF(INDEX('RAW DATA'!$AF:$AF,'Row Index'!G62)="",INDEX('RAW DATA'!$L:$L,'Row Index'!G62),INDEX('RAW DATA'!$AF:$AF,'Row Index'!G62)),INDEX('RAW DATA'!$S:$S,'Row Index'!G62)))</f>
        <v>44.5689649213757</v>
      </c>
      <c r="H126" s="17" t="n">
        <f aca="false">IF('Row Index'!H62="","✗",IF(INDEX('RAW DATA'!$S:$S,'Row Index'!H62)="",IF(INDEX('RAW DATA'!$AF:$AF,'Row Index'!H62)="",INDEX('RAW DATA'!$L:$L,'Row Index'!H62),INDEX('RAW DATA'!$AF:$AF,'Row Index'!H62)),INDEX('RAW DATA'!$S:$S,'Row Index'!H62)))</f>
        <v>40.5141435405814</v>
      </c>
      <c r="I126" s="26" t="str">
        <f aca="false">IF('Row Index'!I62="","✗",IF(INDEX('RAW DATA'!$S:$S,'Row Index'!I62)="",IF(INDEX('RAW DATA'!$AF:$AF,'Row Index'!I62)="",INDEX('RAW DATA'!$L:$L,'Row Index'!I62),INDEX('RAW DATA'!$AF:$AF,'Row Index'!I62)),INDEX('RAW DATA'!$S:$S,'Row Index'!I62)))</f>
        <v>✗</v>
      </c>
      <c r="J126" s="17" t="n">
        <f aca="false">IF('Row Index'!J62="","✗",IF(INDEX('RAW DATA'!$S:$S,'Row Index'!J62)="",IF(INDEX('RAW DATA'!$AF:$AF,'Row Index'!J62)="",INDEX('RAW DATA'!$L:$L,'Row Index'!J62),INDEX('RAW DATA'!$AF:$AF,'Row Index'!J62)),INDEX('RAW DATA'!$S:$S,'Row Index'!J62)))</f>
        <v>43.7418401941361</v>
      </c>
      <c r="K126" s="17" t="n">
        <f aca="false">IF('Row Index'!K62="","✗",IF(INDEX('RAW DATA'!$S:$S,'Row Index'!K62)="",IF(INDEX('RAW DATA'!$AF:$AF,'Row Index'!K62)="",INDEX('RAW DATA'!$L:$L,'Row Index'!K62),INDEX('RAW DATA'!$AF:$AF,'Row Index'!K62)),INDEX('RAW DATA'!$S:$S,'Row Index'!K62)))</f>
        <v>42.3274095357717</v>
      </c>
      <c r="L126" s="29" t="n">
        <f aca="false">IF('Row Index'!L62="","✗",IF(INDEX('RAW DATA'!$S:$S,'Row Index'!L62)="",IF(INDEX('RAW DATA'!$AF:$AF,'Row Index'!L62)="",INDEX('RAW DATA'!$L:$L,'Row Index'!L62),INDEX('RAW DATA'!$AF:$AF,'Row Index'!L62)),INDEX('RAW DATA'!$S:$S,'Row Index'!L62)))</f>
        <v>41.1124159085901</v>
      </c>
      <c r="M126" s="17" t="n">
        <f aca="false">IF('Row Index'!M62="","✗",IF(INDEX('RAW DATA'!$S:$S,'Row Index'!M62)="",IF(INDEX('RAW DATA'!$AF:$AF,'Row Index'!M62)="",INDEX('RAW DATA'!$L:$L,'Row Index'!M62),INDEX('RAW DATA'!$AF:$AF,'Row Index'!M62)),INDEX('RAW DATA'!$S:$S,'Row Index'!M62)))</f>
        <v>45.2398742825797</v>
      </c>
      <c r="N126" s="37" t="n">
        <f aca="false">IF('Row Index'!N62="","✗",IF(INDEX('RAW DATA'!$S:$S,'Row Index'!N62)="",IF(INDEX('RAW DATA'!$AF:$AF,'Row Index'!N62)="",INDEX('RAW DATA'!$L:$L,'Row Index'!N62),INDEX('RAW DATA'!$AF:$AF,'Row Index'!N62)),INDEX('RAW DATA'!$S:$S,'Row Index'!N62)))</f>
        <v>39.1789993934142</v>
      </c>
      <c r="O126" s="17" t="n">
        <f aca="false">IF('Row Index'!O62="","✗",IF(INDEX('RAW DATA'!$S:$S,'Row Index'!O62)="",IF(INDEX('RAW DATA'!$AF:$AF,'Row Index'!O62)="",INDEX('RAW DATA'!$L:$L,'Row Index'!O62),INDEX('RAW DATA'!$AF:$AF,'Row Index'!O62)),INDEX('RAW DATA'!$S:$S,'Row Index'!O62)))</f>
        <v>43.5764680786599</v>
      </c>
      <c r="P126" s="17" t="n">
        <f aca="false">IF('Row Index'!P62="","✗",IF(INDEX('RAW DATA'!$S:$S,'Row Index'!P62)="",IF(INDEX('RAW DATA'!$AF:$AF,'Row Index'!P62)="",INDEX('RAW DATA'!$L:$L,'Row Index'!P62),INDEX('RAW DATA'!$AF:$AF,'Row Index'!P62)),INDEX('RAW DATA'!$S:$S,'Row Index'!P62)))</f>
        <v>44.9002781114422</v>
      </c>
      <c r="Q126" s="17" t="n">
        <f aca="false">IF('Row Index'!Q62="","✗",IF(INDEX('RAW DATA'!$S:$S,'Row Index'!Q62)="",IF(INDEX('RAW DATA'!$AF:$AF,'Row Index'!Q62)="",INDEX('RAW DATA'!$L:$L,'Row Index'!Q62),INDEX('RAW DATA'!$AF:$AF,'Row Index'!Q62)),INDEX('RAW DATA'!$S:$S,'Row Index'!Q62)))</f>
        <v>47.341484693439</v>
      </c>
      <c r="R126" s="18" t="n">
        <f aca="false">IF('Row Index'!R62="","✗",IF(INDEX('RAW DATA'!$S:$S,'Row Index'!R62)="",IF(INDEX('RAW DATA'!$AF:$AF,'Row Index'!R62)="",INDEX('RAW DATA'!$L:$L,'Row Index'!R62),INDEX('RAW DATA'!$AF:$AF,'Row Index'!R62)),INDEX('RAW DATA'!$S:$S,'Row Index'!R62)))</f>
        <v>46.5171645344025</v>
      </c>
      <c r="S126" s="17" t="n">
        <f aca="false">IF('Row Index'!S62="","✗",IF(INDEX('RAW DATA'!$S:$S,'Row Index'!S62)="",IF(INDEX('RAW DATA'!$AF:$AF,'Row Index'!S62)="",INDEX('RAW DATA'!$L:$L,'Row Index'!S62),INDEX('RAW DATA'!$AF:$AF,'Row Index'!S62)),INDEX('RAW DATA'!$S:$S,'Row Index'!S62)))</f>
        <v>48.8127035667692</v>
      </c>
      <c r="T126" s="37" t="n">
        <f aca="false">IF('Row Index'!T62="","✗",IF(INDEX('RAW DATA'!$S:$S,'Row Index'!T62)="",IF(INDEX('RAW DATA'!$AF:$AF,'Row Index'!T62)="",INDEX('RAW DATA'!$L:$L,'Row Index'!T62),INDEX('RAW DATA'!$AF:$AF,'Row Index'!T62)),INDEX('RAW DATA'!$S:$S,'Row Index'!T62)))</f>
        <v>47.6156133542686</v>
      </c>
      <c r="U126" s="17" t="n">
        <f aca="false">IF('Row Index'!U62="","✗",IF(INDEX('RAW DATA'!$S:$S,'Row Index'!U62)="",IF(INDEX('RAW DATA'!$AF:$AF,'Row Index'!U62)="",INDEX('RAW DATA'!$L:$L,'Row Index'!U62),INDEX('RAW DATA'!$AF:$AF,'Row Index'!U62)),INDEX('RAW DATA'!$S:$S,'Row Index'!U62)))</f>
        <v>53.3460020509697</v>
      </c>
      <c r="V126" s="17" t="n">
        <f aca="false">IF('Row Index'!V62="","✗",IF(INDEX('RAW DATA'!$S:$S,'Row Index'!V62)="",IF(INDEX('RAW DATA'!$AF:$AF,'Row Index'!V62)="",INDEX('RAW DATA'!$L:$L,'Row Index'!V62),INDEX('RAW DATA'!$AF:$AF,'Row Index'!V62)),INDEX('RAW DATA'!$S:$S,'Row Index'!V62)))</f>
        <v>53.9506637796355</v>
      </c>
      <c r="W126" s="17" t="n">
        <f aca="false">IF('Row Index'!W62="","✗",IF(INDEX('RAW DATA'!$S:$S,'Row Index'!W62)="",IF(INDEX('RAW DATA'!$AF:$AF,'Row Index'!W62)="",INDEX('RAW DATA'!$L:$L,'Row Index'!W62),INDEX('RAW DATA'!$AF:$AF,'Row Index'!W62)),INDEX('RAW DATA'!$S:$S,'Row Index'!W62)))</f>
        <v>51.8078961494641</v>
      </c>
      <c r="X126" s="17" t="n">
        <f aca="false">IF('Row Index'!X62="","✗",IF(INDEX('RAW DATA'!$S:$S,'Row Index'!X62)="",IF(INDEX('RAW DATA'!$AF:$AF,'Row Index'!X62)="",INDEX('RAW DATA'!$L:$L,'Row Index'!X62),INDEX('RAW DATA'!$AF:$AF,'Row Index'!X62)),INDEX('RAW DATA'!$S:$S,'Row Index'!X62)))</f>
        <v>54.508626354831</v>
      </c>
      <c r="Y126" s="17" t="n">
        <f aca="false">IF('Row Index'!Y62="","✗",IF(INDEX('RAW DATA'!$S:$S,'Row Index'!Y62)="",IF(INDEX('RAW DATA'!$AF:$AF,'Row Index'!Y62)="",INDEX('RAW DATA'!$L:$L,'Row Index'!Y62),INDEX('RAW DATA'!$AF:$AF,'Row Index'!Y62)),INDEX('RAW DATA'!$S:$S,'Row Index'!Y62)))</f>
        <v>53.1173760653765</v>
      </c>
      <c r="Z126" s="18" t="n">
        <f aca="false">IF('Row Index'!Z62="","✗",IF(INDEX('RAW DATA'!$S:$S,'Row Index'!Z62)="",IF(INDEX('RAW DATA'!$AF:$AF,'Row Index'!Z62)="",INDEX('RAW DATA'!$L:$L,'Row Index'!Z62),INDEX('RAW DATA'!$AF:$AF,'Row Index'!Z62)),INDEX('RAW DATA'!$S:$S,'Row Index'!Z62)))</f>
        <v>56.0281448583493</v>
      </c>
      <c r="AA126" s="19" t="str">
        <f aca="false">IF('Row Index'!AA62="","⏳",IF(INDEX('RAW DATA'!$S:$S,'Row Index'!AA62)="",IF(INDEX('RAW DATA'!$AF:$AF,'Row Index'!AA62)="",INDEX('RAW DATA'!$L:$L,'Row Index'!AA62),INDEX('RAW DATA'!$AF:$AF,'Row Index'!AA62)),INDEX('RAW DATA'!$S:$S,'Row Index'!AA62)))</f>
        <v>⏳</v>
      </c>
      <c r="AB126" s="17" t="n">
        <f aca="false">IF('Row Index'!AB62="","✗",IF(INDEX('RAW DATA'!$S:$S,'Row Index'!AB62)="",IF(INDEX('RAW DATA'!$AF:$AF,'Row Index'!AB62)="",INDEX('RAW DATA'!$L:$L,'Row Index'!AB62),INDEX('RAW DATA'!$AF:$AF,'Row Index'!AB62)),INDEX('RAW DATA'!$S:$S,'Row Index'!AB62)))</f>
        <v>58.0544333968795</v>
      </c>
      <c r="AC126" s="17" t="n">
        <f aca="false">IF('Row Index'!AC62="","✗",IF(INDEX('RAW DATA'!$S:$S,'Row Index'!AC62)="",IF(INDEX('RAW DATA'!$AF:$AF,'Row Index'!AC62)="",INDEX('RAW DATA'!$L:$L,'Row Index'!AC62),INDEX('RAW DATA'!$AF:$AF,'Row Index'!AC62)),INDEX('RAW DATA'!$S:$S,'Row Index'!AC62)))</f>
        <v>59.6603504149758</v>
      </c>
      <c r="AD126" s="17" t="n">
        <f aca="false">IF('Row Index'!AD62="","✗",IF(INDEX('RAW DATA'!$S:$S,'Row Index'!AD62)="",IF(INDEX('RAW DATA'!$AF:$AF,'Row Index'!AD62)="",INDEX('RAW DATA'!$L:$L,'Row Index'!AD62),INDEX('RAW DATA'!$AF:$AF,'Row Index'!AD62)),INDEX('RAW DATA'!$S:$S,'Row Index'!AD62)))</f>
        <v>59.5257820394448</v>
      </c>
      <c r="AE126" s="17" t="n">
        <f aca="false">IF('Row Index'!AE62="","✗",IF(INDEX('RAW DATA'!$S:$S,'Row Index'!AE62)="",IF(INDEX('RAW DATA'!$AF:$AF,'Row Index'!AE62)="",INDEX('RAW DATA'!$L:$L,'Row Index'!AE62),INDEX('RAW DATA'!$AF:$AF,'Row Index'!AE62)),INDEX('RAW DATA'!$S:$S,'Row Index'!AE62)))</f>
        <v>61.288132593907</v>
      </c>
      <c r="AF126" s="29" t="n">
        <f aca="false">IF('Row Index'!AF62="","✗",IF(INDEX('RAW DATA'!$S:$S,'Row Index'!AF62)="",IF(INDEX('RAW DATA'!$AF:$AF,'Row Index'!AF62)="",INDEX('RAW DATA'!$L:$L,'Row Index'!AF62),INDEX('RAW DATA'!$AF:$AF,'Row Index'!AF62)),INDEX('RAW DATA'!$S:$S,'Row Index'!AF62)))</f>
        <v>64.275440752942</v>
      </c>
      <c r="AG126" s="37" t="n">
        <f aca="false">IF('Row Index'!AG62="","✗",IF(INDEX('RAW DATA'!$S:$S,'Row Index'!AG62)="",IF(INDEX('RAW DATA'!$AF:$AF,'Row Index'!AG62)="",INDEX('RAW DATA'!$L:$L,'Row Index'!AG62),INDEX('RAW DATA'!$AF:$AF,'Row Index'!AG62)),INDEX('RAW DATA'!$S:$S,'Row Index'!AG62)))</f>
        <v>65.827338669512</v>
      </c>
      <c r="AH126" s="17" t="n">
        <f aca="false">IF('Row Index'!AH62="","✗",IF(INDEX('RAW DATA'!$S:$S,'Row Index'!AH62)="",IF(INDEX('RAW DATA'!$AF:$AF,'Row Index'!AH62)="",INDEX('RAW DATA'!$L:$L,'Row Index'!AH62),INDEX('RAW DATA'!$AF:$AF,'Row Index'!AH62)),INDEX('RAW DATA'!$S:$S,'Row Index'!AH62)))</f>
        <v>63.9193173018397</v>
      </c>
      <c r="AI126" s="17" t="n">
        <f aca="false">IF('Row Index'!AI62="","✗",IF(INDEX('RAW DATA'!$S:$S,'Row Index'!AI62)="",IF(INDEX('RAW DATA'!$AF:$AF,'Row Index'!AI62)="",INDEX('RAW DATA'!$L:$L,'Row Index'!AI62),INDEX('RAW DATA'!$AF:$AF,'Row Index'!AI62)),INDEX('RAW DATA'!$S:$S,'Row Index'!AI62)))</f>
        <v>67.3771066967348</v>
      </c>
      <c r="AJ126" s="17" t="n">
        <f aca="false">IF('Row Index'!AJ62="","✗",IF(INDEX('RAW DATA'!$S:$S,'Row Index'!AJ62)="",IF(INDEX('RAW DATA'!$AF:$AF,'Row Index'!AJ62)="",INDEX('RAW DATA'!$L:$L,'Row Index'!AJ62),INDEX('RAW DATA'!$AF:$AF,'Row Index'!AJ62)),INDEX('RAW DATA'!$S:$S,'Row Index'!AJ62)))</f>
        <v>68.8497889055086</v>
      </c>
      <c r="AK126" s="29" t="n">
        <f aca="false">IF('Row Index'!AK62="","✗",IF(INDEX('RAW DATA'!$S:$S,'Row Index'!AK62)="",IF(INDEX('RAW DATA'!$AF:$AF,'Row Index'!AK62)="",INDEX('RAW DATA'!$L:$L,'Row Index'!AK62),INDEX('RAW DATA'!$AF:$AF,'Row Index'!AK62)),INDEX('RAW DATA'!$S:$S,'Row Index'!AK62)))</f>
        <v>66.0274881729736</v>
      </c>
      <c r="AL126" s="76" t="str">
        <f aca="false">IF('Row Index'!AL62="","–",IF(INDEX('RAW DATA'!$S:$S,'Row Index'!AL62)="",IF(INDEX('RAW DATA'!$AF:$AF,'Row Index'!AL62)="",INDEX('RAW DATA'!$L:$L,'Row Index'!AL62),INDEX('RAW DATA'!$AF:$AF,'Row Index'!AL62)),INDEX('RAW DATA'!$S:$S,'Row Index'!AL62)))</f>
        <v>–</v>
      </c>
      <c r="AM126" s="76" t="str">
        <f aca="false">IF('Row Index'!AM62="","–",IF(INDEX('RAW DATA'!$S:$S,'Row Index'!AM62)="",IF(INDEX('RAW DATA'!$AF:$AF,'Row Index'!AM62)="",INDEX('RAW DATA'!$L:$L,'Row Index'!AM62),INDEX('RAW DATA'!$AF:$AF,'Row Index'!AM62)),INDEX('RAW DATA'!$S:$S,'Row Index'!AM62)))</f>
        <v>–</v>
      </c>
      <c r="AN126" s="76" t="str">
        <f aca="false">IF('Row Index'!AN62="","–",IF(INDEX('RAW DATA'!$S:$S,'Row Index'!AN62)="",IF(INDEX('RAW DATA'!$AF:$AF,'Row Index'!AN62)="",INDEX('RAW DATA'!$L:$L,'Row Index'!AN62),INDEX('RAW DATA'!$AF:$AF,'Row Index'!AN62)),INDEX('RAW DATA'!$S:$S,'Row Index'!AN62)))</f>
        <v>–</v>
      </c>
      <c r="AO126" s="76" t="str">
        <f aca="false">IF('Row Index'!AO62="","–",IF(INDEX('RAW DATA'!$S:$S,'Row Index'!AO62)="",IF(INDEX('RAW DATA'!$AF:$AF,'Row Index'!AO62)="",INDEX('RAW DATA'!$L:$L,'Row Index'!AO62),INDEX('RAW DATA'!$AF:$AF,'Row Index'!AO62)),INDEX('RAW DATA'!$S:$S,'Row Index'!AO62)))</f>
        <v>–</v>
      </c>
      <c r="AP126" s="76" t="str">
        <f aca="false">IF('Row Index'!AP62="","–",IF(INDEX('RAW DATA'!$S:$S,'Row Index'!AP62)="",IF(INDEX('RAW DATA'!$AF:$AF,'Row Index'!AP62)="",INDEX('RAW DATA'!$L:$L,'Row Index'!AP62),INDEX('RAW DATA'!$AF:$AF,'Row Index'!AP62)),INDEX('RAW DATA'!$S:$S,'Row Index'!AP62)))</f>
        <v>–</v>
      </c>
      <c r="AQ126" s="76" t="str">
        <f aca="false">IF('Row Index'!AQ62="","–",IF(INDEX('RAW DATA'!$S:$S,'Row Index'!AQ62)="",IF(INDEX('RAW DATA'!$AF:$AF,'Row Index'!AQ62)="",INDEX('RAW DATA'!$L:$L,'Row Index'!AQ62),INDEX('RAW DATA'!$AF:$AF,'Row Index'!AQ62)),INDEX('RAW DATA'!$S:$S,'Row Index'!AQ62)))</f>
        <v>–</v>
      </c>
    </row>
    <row r="127" customFormat="false" ht="15" hidden="false" customHeight="false" outlineLevel="0" collapsed="false">
      <c r="A127" s="15" t="s">
        <v>351</v>
      </c>
      <c r="B127" s="16" t="s">
        <v>5658</v>
      </c>
      <c r="C127" s="17" t="n">
        <f aca="false">IF('Row Index'!C63="","✗",IF(INDEX('RAW DATA'!$S:$S,'Row Index'!C63)="",IF(INDEX('RAW DATA'!$AF:$AF,'Row Index'!C63)="",INDEX('RAW DATA'!$L:$L,'Row Index'!C63),INDEX('RAW DATA'!$AF:$AF,'Row Index'!C63)),INDEX('RAW DATA'!$S:$S,'Row Index'!C63)))</f>
        <v>40.4689611898137</v>
      </c>
      <c r="D127" s="17" t="n">
        <f aca="false">IF('Row Index'!D63="","✗",IF(INDEX('RAW DATA'!$S:$S,'Row Index'!D63)="",IF(INDEX('RAW DATA'!$AF:$AF,'Row Index'!D63)="",INDEX('RAW DATA'!$L:$L,'Row Index'!D63),INDEX('RAW DATA'!$AF:$AF,'Row Index'!D63)),INDEX('RAW DATA'!$S:$S,'Row Index'!D63)))</f>
        <v>40.2369817003718</v>
      </c>
      <c r="E127" s="17" t="n">
        <f aca="false">IF('Row Index'!E63="","✗",IF(INDEX('RAW DATA'!$S:$S,'Row Index'!E63)="",IF(INDEX('RAW DATA'!$AF:$AF,'Row Index'!E63)="",INDEX('RAW DATA'!$L:$L,'Row Index'!E63),INDEX('RAW DATA'!$AF:$AF,'Row Index'!E63)),INDEX('RAW DATA'!$S:$S,'Row Index'!E63)))</f>
        <v>43.2237178614882</v>
      </c>
      <c r="F127" s="29" t="n">
        <f aca="false">IF('Row Index'!F63="","✗",IF(INDEX('RAW DATA'!$S:$S,'Row Index'!F63)="",IF(INDEX('RAW DATA'!$AF:$AF,'Row Index'!F63)="",INDEX('RAW DATA'!$L:$L,'Row Index'!F63),INDEX('RAW DATA'!$AF:$AF,'Row Index'!F63)),INDEX('RAW DATA'!$S:$S,'Row Index'!F63)))</f>
        <v>42.505279733747</v>
      </c>
      <c r="G127" s="17" t="n">
        <f aca="false">IF('Row Index'!G63="","✗",IF(INDEX('RAW DATA'!$S:$S,'Row Index'!G63)="",IF(INDEX('RAW DATA'!$AF:$AF,'Row Index'!G63)="",INDEX('RAW DATA'!$L:$L,'Row Index'!G63),INDEX('RAW DATA'!$AF:$AF,'Row Index'!G63)),INDEX('RAW DATA'!$S:$S,'Row Index'!G63)))</f>
        <v>43.9345742410577</v>
      </c>
      <c r="H127" s="17" t="n">
        <f aca="false">IF('Row Index'!H63="","✗",IF(INDEX('RAW DATA'!$S:$S,'Row Index'!H63)="",IF(INDEX('RAW DATA'!$AF:$AF,'Row Index'!H63)="",INDEX('RAW DATA'!$L:$L,'Row Index'!H63),INDEX('RAW DATA'!$AF:$AF,'Row Index'!H63)),INDEX('RAW DATA'!$S:$S,'Row Index'!H63)))</f>
        <v>40.1828624519417</v>
      </c>
      <c r="I127" s="26" t="str">
        <f aca="false">IF('Row Index'!I63="","✗",IF(INDEX('RAW DATA'!$S:$S,'Row Index'!I63)="",IF(INDEX('RAW DATA'!$AF:$AF,'Row Index'!I63)="",INDEX('RAW DATA'!$L:$L,'Row Index'!I63),INDEX('RAW DATA'!$AF:$AF,'Row Index'!I63)),INDEX('RAW DATA'!$S:$S,'Row Index'!I63)))</f>
        <v>✗</v>
      </c>
      <c r="J127" s="17" t="n">
        <f aca="false">IF('Row Index'!J63="","✗",IF(INDEX('RAW DATA'!$S:$S,'Row Index'!J63)="",IF(INDEX('RAW DATA'!$AF:$AF,'Row Index'!J63)="",INDEX('RAW DATA'!$L:$L,'Row Index'!J63),INDEX('RAW DATA'!$AF:$AF,'Row Index'!J63)),INDEX('RAW DATA'!$S:$S,'Row Index'!J63)))</f>
        <v>45.6992609229997</v>
      </c>
      <c r="K127" s="17" t="n">
        <f aca="false">IF('Row Index'!K63="","✗",IF(INDEX('RAW DATA'!$S:$S,'Row Index'!K63)="",IF(INDEX('RAW DATA'!$AF:$AF,'Row Index'!K63)="",INDEX('RAW DATA'!$L:$L,'Row Index'!K63),INDEX('RAW DATA'!$AF:$AF,'Row Index'!K63)),INDEX('RAW DATA'!$S:$S,'Row Index'!K63)))</f>
        <v>45.5244381561279</v>
      </c>
      <c r="L127" s="17" t="n">
        <f aca="false">IF('Row Index'!L63="","✗",IF(INDEX('RAW DATA'!$S:$S,'Row Index'!L63)="",IF(INDEX('RAW DATA'!$AF:$AF,'Row Index'!L63)="",INDEX('RAW DATA'!$L:$L,'Row Index'!L63),INDEX('RAW DATA'!$AF:$AF,'Row Index'!L63)),INDEX('RAW DATA'!$S:$S,'Row Index'!L63)))</f>
        <v>41.920248181487</v>
      </c>
      <c r="M127" s="17" t="n">
        <f aca="false">IF('Row Index'!M63="","✗",IF(INDEX('RAW DATA'!$S:$S,'Row Index'!M63)="",IF(INDEX('RAW DATA'!$AF:$AF,'Row Index'!M63)="",INDEX('RAW DATA'!$L:$L,'Row Index'!M63),INDEX('RAW DATA'!$AF:$AF,'Row Index'!M63)),INDEX('RAW DATA'!$S:$S,'Row Index'!M63)))</f>
        <v>42.869161900554</v>
      </c>
      <c r="N127" s="26" t="str">
        <f aca="false">IF('Row Index'!N63="","✗",IF(INDEX('RAW DATA'!$S:$S,'Row Index'!N63)="",IF(INDEX('RAW DATA'!$AF:$AF,'Row Index'!N63)="",INDEX('RAW DATA'!$L:$L,'Row Index'!N63),INDEX('RAW DATA'!$AF:$AF,'Row Index'!N63)),INDEX('RAW DATA'!$S:$S,'Row Index'!N63)))</f>
        <v>✗</v>
      </c>
      <c r="O127" s="29" t="n">
        <f aca="false">IF('Row Index'!O63="","✗",IF(INDEX('RAW DATA'!$S:$S,'Row Index'!O63)="",IF(INDEX('RAW DATA'!$AF:$AF,'Row Index'!O63)="",INDEX('RAW DATA'!$L:$L,'Row Index'!O63),INDEX('RAW DATA'!$AF:$AF,'Row Index'!O63)),INDEX('RAW DATA'!$S:$S,'Row Index'!O63)))</f>
        <v>50.0484840282368</v>
      </c>
      <c r="P127" s="17" t="n">
        <f aca="false">IF('Row Index'!P63="","✗",IF(INDEX('RAW DATA'!$S:$S,'Row Index'!P63)="",IF(INDEX('RAW DATA'!$AF:$AF,'Row Index'!P63)="",INDEX('RAW DATA'!$L:$L,'Row Index'!P63),INDEX('RAW DATA'!$AF:$AF,'Row Index'!P63)),INDEX('RAW DATA'!$S:$S,'Row Index'!P63)))</f>
        <v>49.2322837217951</v>
      </c>
      <c r="Q127" s="17" t="n">
        <f aca="false">IF('Row Index'!Q63="","✗",IF(INDEX('RAW DATA'!$S:$S,'Row Index'!Q63)="",IF(INDEX('RAW DATA'!$AF:$AF,'Row Index'!Q63)="",INDEX('RAW DATA'!$L:$L,'Row Index'!Q63),INDEX('RAW DATA'!$AF:$AF,'Row Index'!Q63)),INDEX('RAW DATA'!$S:$S,'Row Index'!Q63)))</f>
        <v>48.8007354076217</v>
      </c>
      <c r="R127" s="26" t="str">
        <f aca="false">IF('Row Index'!R63="","✗",IF(INDEX('RAW DATA'!$S:$S,'Row Index'!R63)="",IF(INDEX('RAW DATA'!$AF:$AF,'Row Index'!R63)="",INDEX('RAW DATA'!$L:$L,'Row Index'!R63),INDEX('RAW DATA'!$AF:$AF,'Row Index'!R63)),INDEX('RAW DATA'!$S:$S,'Row Index'!R63)))</f>
        <v>✗</v>
      </c>
      <c r="S127" s="17" t="n">
        <f aca="false">IF('Row Index'!S63="","✗",IF(INDEX('RAW DATA'!$S:$S,'Row Index'!S63)="",IF(INDEX('RAW DATA'!$AF:$AF,'Row Index'!S63)="",INDEX('RAW DATA'!$L:$L,'Row Index'!S63),INDEX('RAW DATA'!$AF:$AF,'Row Index'!S63)),INDEX('RAW DATA'!$S:$S,'Row Index'!S63)))</f>
        <v>46.5667402450822</v>
      </c>
      <c r="T127" s="36" t="str">
        <f aca="false">IF('Row Index'!T63="","✗",IF(INDEX('RAW DATA'!$S:$S,'Row Index'!T63)="",IF(INDEX('RAW DATA'!$AF:$AF,'Row Index'!T63)="",INDEX('RAW DATA'!$L:$L,'Row Index'!T63),INDEX('RAW DATA'!$AF:$AF,'Row Index'!T63)),INDEX('RAW DATA'!$S:$S,'Row Index'!T63)))</f>
        <v>◐⇲</v>
      </c>
      <c r="U127" s="29" t="n">
        <f aca="false">IF('Row Index'!U63="","✗",IF(INDEX('RAW DATA'!$S:$S,'Row Index'!U63)="",IF(INDEX('RAW DATA'!$AF:$AF,'Row Index'!U63)="",INDEX('RAW DATA'!$L:$L,'Row Index'!U63),INDEX('RAW DATA'!$AF:$AF,'Row Index'!U63)),INDEX('RAW DATA'!$S:$S,'Row Index'!U63)))</f>
        <v>46.9500208558707</v>
      </c>
      <c r="V127" s="29" t="n">
        <f aca="false">IF('Row Index'!V63="","✗",IF(INDEX('RAW DATA'!$S:$S,'Row Index'!V63)="",IF(INDEX('RAW DATA'!$AF:$AF,'Row Index'!V63)="",INDEX('RAW DATA'!$L:$L,'Row Index'!V63),INDEX('RAW DATA'!$AF:$AF,'Row Index'!V63)),INDEX('RAW DATA'!$S:$S,'Row Index'!V63)))</f>
        <v>49.9820154293653</v>
      </c>
      <c r="W127" s="17" t="n">
        <f aca="false">IF('Row Index'!W63="","✗",IF(INDEX('RAW DATA'!$S:$S,'Row Index'!W63)="",IF(INDEX('RAW DATA'!$AF:$AF,'Row Index'!W63)="",INDEX('RAW DATA'!$L:$L,'Row Index'!W63),INDEX('RAW DATA'!$AF:$AF,'Row Index'!W63)),INDEX('RAW DATA'!$S:$S,'Row Index'!W63)))</f>
        <v>52.2531990713629</v>
      </c>
      <c r="X127" s="17" t="n">
        <f aca="false">IF('Row Index'!X63="","✗",IF(INDEX('RAW DATA'!$S:$S,'Row Index'!X63)="",IF(INDEX('RAW DATA'!$AF:$AF,'Row Index'!X63)="",INDEX('RAW DATA'!$L:$L,'Row Index'!X63),INDEX('RAW DATA'!$AF:$AF,'Row Index'!X63)),INDEX('RAW DATA'!$S:$S,'Row Index'!X63)))</f>
        <v>54.4345476928315</v>
      </c>
      <c r="Y127" s="17" t="n">
        <f aca="false">IF('Row Index'!Y63="","✗",IF(INDEX('RAW DATA'!$S:$S,'Row Index'!Y63)="",IF(INDEX('RAW DATA'!$AF:$AF,'Row Index'!Y63)="",INDEX('RAW DATA'!$L:$L,'Row Index'!Y63),INDEX('RAW DATA'!$AF:$AF,'Row Index'!Y63)),INDEX('RAW DATA'!$S:$S,'Row Index'!Y63)))</f>
        <v>51.8400921920003</v>
      </c>
      <c r="Z127" s="18" t="n">
        <f aca="false">IF('Row Index'!Z63="","✗",IF(INDEX('RAW DATA'!$S:$S,'Row Index'!Z63)="",IF(INDEX('RAW DATA'!$AF:$AF,'Row Index'!Z63)="",INDEX('RAW DATA'!$L:$L,'Row Index'!Z63),INDEX('RAW DATA'!$AF:$AF,'Row Index'!Z63)),INDEX('RAW DATA'!$S:$S,'Row Index'!Z63)))</f>
        <v>54.2042704709129</v>
      </c>
      <c r="AA127" s="19" t="str">
        <f aca="false">IF('Row Index'!AA63="","⏳",IF(INDEX('RAW DATA'!$S:$S,'Row Index'!AA63)="",IF(INDEX('RAW DATA'!$AF:$AF,'Row Index'!AA63)="",INDEX('RAW DATA'!$L:$L,'Row Index'!AA63),INDEX('RAW DATA'!$AF:$AF,'Row Index'!AA63)),INDEX('RAW DATA'!$S:$S,'Row Index'!AA63)))</f>
        <v>⏳</v>
      </c>
      <c r="AB127" s="17" t="n">
        <f aca="false">IF('Row Index'!AB63="","✗",IF(INDEX('RAW DATA'!$S:$S,'Row Index'!AB63)="",IF(INDEX('RAW DATA'!$AF:$AF,'Row Index'!AB63)="",INDEX('RAW DATA'!$L:$L,'Row Index'!AB63),INDEX('RAW DATA'!$AF:$AF,'Row Index'!AB63)),INDEX('RAW DATA'!$S:$S,'Row Index'!AB63)))</f>
        <v>55.6241344679557</v>
      </c>
      <c r="AC127" s="17" t="n">
        <f aca="false">IF('Row Index'!AC63="","✗",IF(INDEX('RAW DATA'!$S:$S,'Row Index'!AC63)="",IF(INDEX('RAW DATA'!$AF:$AF,'Row Index'!AC63)="",INDEX('RAW DATA'!$L:$L,'Row Index'!AC63),INDEX('RAW DATA'!$AF:$AF,'Row Index'!AC63)),INDEX('RAW DATA'!$S:$S,'Row Index'!AC63)))</f>
        <v>58.6481423710997</v>
      </c>
      <c r="AD127" s="17" t="n">
        <f aca="false">IF('Row Index'!AD63="","✗",IF(INDEX('RAW DATA'!$S:$S,'Row Index'!AD63)="",IF(INDEX('RAW DATA'!$AF:$AF,'Row Index'!AD63)="",INDEX('RAW DATA'!$L:$L,'Row Index'!AD63),INDEX('RAW DATA'!$AF:$AF,'Row Index'!AD63)),INDEX('RAW DATA'!$S:$S,'Row Index'!AD63)))</f>
        <v>57.3083576345569</v>
      </c>
      <c r="AE127" s="17" t="n">
        <f aca="false">IF('Row Index'!AE63="","✗",IF(INDEX('RAW DATA'!$S:$S,'Row Index'!AE63)="",IF(INDEX('RAW DATA'!$AF:$AF,'Row Index'!AE63)="",INDEX('RAW DATA'!$L:$L,'Row Index'!AE63),INDEX('RAW DATA'!$AF:$AF,'Row Index'!AE63)),INDEX('RAW DATA'!$S:$S,'Row Index'!AE63)))</f>
        <v>60.5389378510618</v>
      </c>
      <c r="AF127" s="17" t="n">
        <f aca="false">IF('Row Index'!AF63="","✗",IF(INDEX('RAW DATA'!$S:$S,'Row Index'!AF63)="",IF(INDEX('RAW DATA'!$AF:$AF,'Row Index'!AF63)="",INDEX('RAW DATA'!$L:$L,'Row Index'!AF63),INDEX('RAW DATA'!$AF:$AF,'Row Index'!AF63)),INDEX('RAW DATA'!$S:$S,'Row Index'!AF63)))</f>
        <v>62.2834570148613</v>
      </c>
      <c r="AG127" s="17" t="n">
        <f aca="false">IF('Row Index'!AG63="","✗",IF(INDEX('RAW DATA'!$S:$S,'Row Index'!AG63)="",IF(INDEX('RAW DATA'!$AF:$AF,'Row Index'!AG63)="",INDEX('RAW DATA'!$L:$L,'Row Index'!AG63),INDEX('RAW DATA'!$AF:$AF,'Row Index'!AG63)),INDEX('RAW DATA'!$S:$S,'Row Index'!AG63)))</f>
        <v>64.3201142367647</v>
      </c>
      <c r="AH127" s="17" t="n">
        <f aca="false">IF('Row Index'!AH63="","✗",IF(INDEX('RAW DATA'!$S:$S,'Row Index'!AH63)="",IF(INDEX('RAW DATA'!$AF:$AF,'Row Index'!AH63)="",INDEX('RAW DATA'!$L:$L,'Row Index'!AH63),INDEX('RAW DATA'!$AF:$AF,'Row Index'!AH63)),INDEX('RAW DATA'!$S:$S,'Row Index'!AH63)))</f>
        <v>62.8658932077618</v>
      </c>
      <c r="AI127" s="17" t="n">
        <f aca="false">IF('Row Index'!AI63="","✗",IF(INDEX('RAW DATA'!$S:$S,'Row Index'!AI63)="",IF(INDEX('RAW DATA'!$AF:$AF,'Row Index'!AI63)="",INDEX('RAW DATA'!$L:$L,'Row Index'!AI63),INDEX('RAW DATA'!$AF:$AF,'Row Index'!AI63)),INDEX('RAW DATA'!$S:$S,'Row Index'!AI63)))</f>
        <v>66.7485759800527</v>
      </c>
      <c r="AJ127" s="17" t="n">
        <f aca="false">IF('Row Index'!AJ63="","✗",IF(INDEX('RAW DATA'!$S:$S,'Row Index'!AJ63)="",IF(INDEX('RAW DATA'!$AF:$AF,'Row Index'!AJ63)="",INDEX('RAW DATA'!$L:$L,'Row Index'!AJ63),INDEX('RAW DATA'!$AF:$AF,'Row Index'!AJ63)),INDEX('RAW DATA'!$S:$S,'Row Index'!AJ63)))</f>
        <v>67.6089798304413</v>
      </c>
      <c r="AK127" s="17" t="n">
        <f aca="false">IF('Row Index'!AK63="","✗",IF(INDEX('RAW DATA'!$S:$S,'Row Index'!AK63)="",IF(INDEX('RAW DATA'!$AF:$AF,'Row Index'!AK63)="",INDEX('RAW DATA'!$L:$L,'Row Index'!AK63),INDEX('RAW DATA'!$AF:$AF,'Row Index'!AK63)),INDEX('RAW DATA'!$S:$S,'Row Index'!AK63)))</f>
        <v>66.2793397261782</v>
      </c>
      <c r="AL127" s="76" t="str">
        <f aca="false">IF('Row Index'!AL63="","–",IF(INDEX('RAW DATA'!$S:$S,'Row Index'!AL63)="",IF(INDEX('RAW DATA'!$AF:$AF,'Row Index'!AL63)="",INDEX('RAW DATA'!$L:$L,'Row Index'!AL63),INDEX('RAW DATA'!$AF:$AF,'Row Index'!AL63)),INDEX('RAW DATA'!$S:$S,'Row Index'!AL63)))</f>
        <v>–</v>
      </c>
      <c r="AM127" s="76" t="str">
        <f aca="false">IF('Row Index'!AM63="","–",IF(INDEX('RAW DATA'!$S:$S,'Row Index'!AM63)="",IF(INDEX('RAW DATA'!$AF:$AF,'Row Index'!AM63)="",INDEX('RAW DATA'!$L:$L,'Row Index'!AM63),INDEX('RAW DATA'!$AF:$AF,'Row Index'!AM63)),INDEX('RAW DATA'!$S:$S,'Row Index'!AM63)))</f>
        <v>–</v>
      </c>
      <c r="AN127" s="76" t="str">
        <f aca="false">IF('Row Index'!AN63="","–",IF(INDEX('RAW DATA'!$S:$S,'Row Index'!AN63)="",IF(INDEX('RAW DATA'!$AF:$AF,'Row Index'!AN63)="",INDEX('RAW DATA'!$L:$L,'Row Index'!AN63),INDEX('RAW DATA'!$AF:$AF,'Row Index'!AN63)),INDEX('RAW DATA'!$S:$S,'Row Index'!AN63)))</f>
        <v>–</v>
      </c>
      <c r="AO127" s="76" t="str">
        <f aca="false">IF('Row Index'!AO63="","–",IF(INDEX('RAW DATA'!$S:$S,'Row Index'!AO63)="",IF(INDEX('RAW DATA'!$AF:$AF,'Row Index'!AO63)="",INDEX('RAW DATA'!$L:$L,'Row Index'!AO63),INDEX('RAW DATA'!$AF:$AF,'Row Index'!AO63)),INDEX('RAW DATA'!$S:$S,'Row Index'!AO63)))</f>
        <v>–</v>
      </c>
      <c r="AP127" s="76" t="str">
        <f aca="false">IF('Row Index'!AP63="","–",IF(INDEX('RAW DATA'!$S:$S,'Row Index'!AP63)="",IF(INDEX('RAW DATA'!$AF:$AF,'Row Index'!AP63)="",INDEX('RAW DATA'!$L:$L,'Row Index'!AP63),INDEX('RAW DATA'!$AF:$AF,'Row Index'!AP63)),INDEX('RAW DATA'!$S:$S,'Row Index'!AP63)))</f>
        <v>–</v>
      </c>
      <c r="AQ127" s="76" t="str">
        <f aca="false">IF('Row Index'!AQ63="","–",IF(INDEX('RAW DATA'!$S:$S,'Row Index'!AQ63)="",IF(INDEX('RAW DATA'!$AF:$AF,'Row Index'!AQ63)="",INDEX('RAW DATA'!$L:$L,'Row Index'!AQ63),INDEX('RAW DATA'!$AF:$AF,'Row Index'!AQ63)),INDEX('RAW DATA'!$S:$S,'Row Index'!AQ63)))</f>
        <v>–</v>
      </c>
    </row>
    <row r="128" customFormat="false" ht="15" hidden="false" customHeight="false" outlineLevel="0" collapsed="false">
      <c r="A128" s="15" t="s">
        <v>354</v>
      </c>
      <c r="B128" s="16" t="s">
        <v>5658</v>
      </c>
      <c r="C128" s="17" t="n">
        <f aca="false">IF('Row Index'!C64="","✗",IF(INDEX('RAW DATA'!$S:$S,'Row Index'!C64)="",IF(INDEX('RAW DATA'!$AF:$AF,'Row Index'!C64)="",INDEX('RAW DATA'!$L:$L,'Row Index'!C64),INDEX('RAW DATA'!$AF:$AF,'Row Index'!C64)),INDEX('RAW DATA'!$S:$S,'Row Index'!C64)))</f>
        <v>47.216877641371</v>
      </c>
      <c r="D128" s="17" t="n">
        <f aca="false">IF('Row Index'!D64="","✗",IF(INDEX('RAW DATA'!$S:$S,'Row Index'!D64)="",IF(INDEX('RAW DATA'!$AF:$AF,'Row Index'!D64)="",INDEX('RAW DATA'!$L:$L,'Row Index'!D64),INDEX('RAW DATA'!$AF:$AF,'Row Index'!D64)),INDEX('RAW DATA'!$S:$S,'Row Index'!D64)))</f>
        <v>42.4717481155025</v>
      </c>
      <c r="E128" s="17" t="n">
        <f aca="false">IF('Row Index'!E64="","✗",IF(INDEX('RAW DATA'!$S:$S,'Row Index'!E64)="",IF(INDEX('RAW DATA'!$AF:$AF,'Row Index'!E64)="",INDEX('RAW DATA'!$L:$L,'Row Index'!E64),INDEX('RAW DATA'!$AF:$AF,'Row Index'!E64)),INDEX('RAW DATA'!$S:$S,'Row Index'!E64)))</f>
        <v>46.7813614519084</v>
      </c>
      <c r="F128" s="29" t="n">
        <f aca="false">IF('Row Index'!F64="","✗",IF(INDEX('RAW DATA'!$S:$S,'Row Index'!F64)="",IF(INDEX('RAW DATA'!$AF:$AF,'Row Index'!F64)="",INDEX('RAW DATA'!$L:$L,'Row Index'!F64),INDEX('RAW DATA'!$AF:$AF,'Row Index'!F64)),INDEX('RAW DATA'!$S:$S,'Row Index'!F64)))</f>
        <v>47.8188728375947</v>
      </c>
      <c r="G128" s="36" t="str">
        <f aca="false">IF('Row Index'!G64="","✗",IF(INDEX('RAW DATA'!$S:$S,'Row Index'!G64)="",IF(INDEX('RAW DATA'!$AF:$AF,'Row Index'!G64)="",INDEX('RAW DATA'!$L:$L,'Row Index'!G64),INDEX('RAW DATA'!$AF:$AF,'Row Index'!G64)),INDEX('RAW DATA'!$S:$S,'Row Index'!G64)))</f>
        <v>◐⌧</v>
      </c>
      <c r="H128" s="17" t="n">
        <f aca="false">IF('Row Index'!H64="","✗",IF(INDEX('RAW DATA'!$S:$S,'Row Index'!H64)="",IF(INDEX('RAW DATA'!$AF:$AF,'Row Index'!H64)="",INDEX('RAW DATA'!$L:$L,'Row Index'!H64),INDEX('RAW DATA'!$AF:$AF,'Row Index'!H64)),INDEX('RAW DATA'!$S:$S,'Row Index'!H64)))</f>
        <v>44.9399294562358</v>
      </c>
      <c r="I128" s="26" t="str">
        <f aca="false">IF('Row Index'!I64="","✗",IF(INDEX('RAW DATA'!$S:$S,'Row Index'!I64)="",IF(INDEX('RAW DATA'!$AF:$AF,'Row Index'!I64)="",INDEX('RAW DATA'!$L:$L,'Row Index'!I64),INDEX('RAW DATA'!$AF:$AF,'Row Index'!I64)),INDEX('RAW DATA'!$S:$S,'Row Index'!I64)))</f>
        <v>✗</v>
      </c>
      <c r="J128" s="17" t="n">
        <f aca="false">IF('Row Index'!J64="","✗",IF(INDEX('RAW DATA'!$S:$S,'Row Index'!J64)="",IF(INDEX('RAW DATA'!$AF:$AF,'Row Index'!J64)="",INDEX('RAW DATA'!$L:$L,'Row Index'!J64),INDEX('RAW DATA'!$AF:$AF,'Row Index'!J64)),INDEX('RAW DATA'!$S:$S,'Row Index'!J64)))</f>
        <v>49.0150432400197</v>
      </c>
      <c r="K128" s="17" t="n">
        <f aca="false">IF('Row Index'!K64="","✗",IF(INDEX('RAW DATA'!$S:$S,'Row Index'!K64)="",IF(INDEX('RAW DATA'!$AF:$AF,'Row Index'!K64)="",INDEX('RAW DATA'!$L:$L,'Row Index'!K64),INDEX('RAW DATA'!$AF:$AF,'Row Index'!K64)),INDEX('RAW DATA'!$S:$S,'Row Index'!K64)))</f>
        <v>51.6923671899252</v>
      </c>
      <c r="L128" s="17" t="n">
        <f aca="false">IF('Row Index'!L64="","✗",IF(INDEX('RAW DATA'!$S:$S,'Row Index'!L64)="",IF(INDEX('RAW DATA'!$AF:$AF,'Row Index'!L64)="",INDEX('RAW DATA'!$L:$L,'Row Index'!L64),INDEX('RAW DATA'!$AF:$AF,'Row Index'!L64)),INDEX('RAW DATA'!$S:$S,'Row Index'!L64)))</f>
        <v>41.0430651253028</v>
      </c>
      <c r="M128" s="17" t="n">
        <f aca="false">IF('Row Index'!M64="","✗",IF(INDEX('RAW DATA'!$S:$S,'Row Index'!M64)="",IF(INDEX('RAW DATA'!$AF:$AF,'Row Index'!M64)="",INDEX('RAW DATA'!$L:$L,'Row Index'!M64),INDEX('RAW DATA'!$AF:$AF,'Row Index'!M64)),INDEX('RAW DATA'!$S:$S,'Row Index'!M64)))</f>
        <v>47.590840526298</v>
      </c>
      <c r="N128" s="17" t="n">
        <f aca="false">IF('Row Index'!N64="","✗",IF(INDEX('RAW DATA'!$S:$S,'Row Index'!N64)="",IF(INDEX('RAW DATA'!$AF:$AF,'Row Index'!N64)="",INDEX('RAW DATA'!$L:$L,'Row Index'!N64),INDEX('RAW DATA'!$AF:$AF,'Row Index'!N64)),INDEX('RAW DATA'!$S:$S,'Row Index'!N64)))</f>
        <v>44.0051499676487</v>
      </c>
      <c r="O128" s="17" t="n">
        <f aca="false">IF('Row Index'!O64="","✗",IF(INDEX('RAW DATA'!$S:$S,'Row Index'!O64)="",IF(INDEX('RAW DATA'!$AF:$AF,'Row Index'!O64)="",INDEX('RAW DATA'!$L:$L,'Row Index'!O64),INDEX('RAW DATA'!$AF:$AF,'Row Index'!O64)),INDEX('RAW DATA'!$S:$S,'Row Index'!O64)))</f>
        <v>43.5695226299229</v>
      </c>
      <c r="P128" s="17" t="n">
        <f aca="false">IF('Row Index'!P64="","✗",IF(INDEX('RAW DATA'!$S:$S,'Row Index'!P64)="",IF(INDEX('RAW DATA'!$AF:$AF,'Row Index'!P64)="",INDEX('RAW DATA'!$L:$L,'Row Index'!P64),INDEX('RAW DATA'!$AF:$AF,'Row Index'!P64)),INDEX('RAW DATA'!$S:$S,'Row Index'!P64)))</f>
        <v>44.1649465626623</v>
      </c>
      <c r="Q128" s="17" t="n">
        <f aca="false">IF('Row Index'!Q64="","✗",IF(INDEX('RAW DATA'!$S:$S,'Row Index'!Q64)="",IF(INDEX('RAW DATA'!$AF:$AF,'Row Index'!Q64)="",INDEX('RAW DATA'!$L:$L,'Row Index'!Q64),INDEX('RAW DATA'!$AF:$AF,'Row Index'!Q64)),INDEX('RAW DATA'!$S:$S,'Row Index'!Q64)))</f>
        <v>44.8908669472231</v>
      </c>
      <c r="R128" s="18" t="n">
        <f aca="false">IF('Row Index'!R64="","✗",IF(INDEX('RAW DATA'!$S:$S,'Row Index'!R64)="",IF(INDEX('RAW DATA'!$AF:$AF,'Row Index'!R64)="",INDEX('RAW DATA'!$L:$L,'Row Index'!R64),INDEX('RAW DATA'!$AF:$AF,'Row Index'!R64)),INDEX('RAW DATA'!$S:$S,'Row Index'!R64)))</f>
        <v>43.8203944473247</v>
      </c>
      <c r="S128" s="17" t="n">
        <f aca="false">IF('Row Index'!S64="","✗",IF(INDEX('RAW DATA'!$S:$S,'Row Index'!S64)="",IF(INDEX('RAW DATA'!$AF:$AF,'Row Index'!S64)="",INDEX('RAW DATA'!$L:$L,'Row Index'!S64),INDEX('RAW DATA'!$AF:$AF,'Row Index'!S64)),INDEX('RAW DATA'!$S:$S,'Row Index'!S64)))</f>
        <v>43.6700037781645</v>
      </c>
      <c r="T128" s="29" t="n">
        <f aca="false">IF('Row Index'!T64="","✗",IF(INDEX('RAW DATA'!$S:$S,'Row Index'!T64)="",IF(INDEX('RAW DATA'!$AF:$AF,'Row Index'!T64)="",INDEX('RAW DATA'!$L:$L,'Row Index'!T64),INDEX('RAW DATA'!$AF:$AF,'Row Index'!T64)),INDEX('RAW DATA'!$S:$S,'Row Index'!T64)))</f>
        <v>46.4559337388181</v>
      </c>
      <c r="U128" s="17" t="n">
        <f aca="false">IF('Row Index'!U64="","✗",IF(INDEX('RAW DATA'!$S:$S,'Row Index'!U64)="",IF(INDEX('RAW DATA'!$AF:$AF,'Row Index'!U64)="",INDEX('RAW DATA'!$L:$L,'Row Index'!U64),INDEX('RAW DATA'!$AF:$AF,'Row Index'!U64)),INDEX('RAW DATA'!$S:$S,'Row Index'!U64)))</f>
        <v>44.0772618250016</v>
      </c>
      <c r="V128" s="17" t="n">
        <f aca="false">IF('Row Index'!V64="","✗",IF(INDEX('RAW DATA'!$S:$S,'Row Index'!V64)="",IF(INDEX('RAW DATA'!$AF:$AF,'Row Index'!V64)="",INDEX('RAW DATA'!$L:$L,'Row Index'!V64),INDEX('RAW DATA'!$AF:$AF,'Row Index'!V64)),INDEX('RAW DATA'!$S:$S,'Row Index'!V64)))</f>
        <v>44.6974075502257</v>
      </c>
      <c r="W128" s="17" t="n">
        <f aca="false">IF('Row Index'!W64="","✗",IF(INDEX('RAW DATA'!$S:$S,'Row Index'!W64)="",IF(INDEX('RAW DATA'!$AF:$AF,'Row Index'!W64)="",INDEX('RAW DATA'!$L:$L,'Row Index'!W64),INDEX('RAW DATA'!$AF:$AF,'Row Index'!W64)),INDEX('RAW DATA'!$S:$S,'Row Index'!W64)))</f>
        <v>45.5608611960489</v>
      </c>
      <c r="X128" s="17" t="n">
        <f aca="false">IF('Row Index'!X64="","✗",IF(INDEX('RAW DATA'!$S:$S,'Row Index'!X64)="",IF(INDEX('RAW DATA'!$AF:$AF,'Row Index'!X64)="",INDEX('RAW DATA'!$L:$L,'Row Index'!X64),INDEX('RAW DATA'!$AF:$AF,'Row Index'!X64)),INDEX('RAW DATA'!$S:$S,'Row Index'!X64)))</f>
        <v>47.7286253760258</v>
      </c>
      <c r="Y128" s="17" t="n">
        <f aca="false">IF('Row Index'!Y64="","✗",IF(INDEX('RAW DATA'!$S:$S,'Row Index'!Y64)="",IF(INDEX('RAW DATA'!$AF:$AF,'Row Index'!Y64)="",INDEX('RAW DATA'!$L:$L,'Row Index'!Y64),INDEX('RAW DATA'!$AF:$AF,'Row Index'!Y64)),INDEX('RAW DATA'!$S:$S,'Row Index'!Y64)))</f>
        <v>48.8627335871571</v>
      </c>
      <c r="Z128" s="18" t="n">
        <f aca="false">IF('Row Index'!Z64="","✗",IF(INDEX('RAW DATA'!$S:$S,'Row Index'!Z64)="",IF(INDEX('RAW DATA'!$AF:$AF,'Row Index'!Z64)="",INDEX('RAW DATA'!$L:$L,'Row Index'!Z64),INDEX('RAW DATA'!$AF:$AF,'Row Index'!Z64)),INDEX('RAW DATA'!$S:$S,'Row Index'!Z64)))</f>
        <v>50.1126591633824</v>
      </c>
      <c r="AA128" s="19" t="str">
        <f aca="false">IF('Row Index'!AA64="","⏳",IF(INDEX('RAW DATA'!$S:$S,'Row Index'!AA64)="",IF(INDEX('RAW DATA'!$AF:$AF,'Row Index'!AA64)="",INDEX('RAW DATA'!$L:$L,'Row Index'!AA64),INDEX('RAW DATA'!$AF:$AF,'Row Index'!AA64)),INDEX('RAW DATA'!$S:$S,'Row Index'!AA64)))</f>
        <v>⏳</v>
      </c>
      <c r="AB128" s="29" t="n">
        <f aca="false">IF('Row Index'!AB64="","✗",IF(INDEX('RAW DATA'!$S:$S,'Row Index'!AB64)="",IF(INDEX('RAW DATA'!$AF:$AF,'Row Index'!AB64)="",INDEX('RAW DATA'!$L:$L,'Row Index'!AB64),INDEX('RAW DATA'!$AF:$AF,'Row Index'!AB64)),INDEX('RAW DATA'!$S:$S,'Row Index'!AB64)))</f>
        <v>50.624715100242</v>
      </c>
      <c r="AC128" s="17" t="n">
        <f aca="false">IF('Row Index'!AC64="","✗",IF(INDEX('RAW DATA'!$S:$S,'Row Index'!AC64)="",IF(INDEX('RAW DATA'!$AF:$AF,'Row Index'!AC64)="",INDEX('RAW DATA'!$L:$L,'Row Index'!AC64),INDEX('RAW DATA'!$AF:$AF,'Row Index'!AC64)),INDEX('RAW DATA'!$S:$S,'Row Index'!AC64)))</f>
        <v>50.0534101690608</v>
      </c>
      <c r="AD128" s="17" t="n">
        <f aca="false">IF('Row Index'!AD64="","✗",IF(INDEX('RAW DATA'!$S:$S,'Row Index'!AD64)="",IF(INDEX('RAW DATA'!$AF:$AF,'Row Index'!AD64)="",INDEX('RAW DATA'!$L:$L,'Row Index'!AD64),INDEX('RAW DATA'!$AF:$AF,'Row Index'!AD64)),INDEX('RAW DATA'!$S:$S,'Row Index'!AD64)))</f>
        <v>55.3156071729339</v>
      </c>
      <c r="AE128" s="17" t="n">
        <f aca="false">IF('Row Index'!AE64="","✗",IF(INDEX('RAW DATA'!$S:$S,'Row Index'!AE64)="",IF(INDEX('RAW DATA'!$AF:$AF,'Row Index'!AE64)="",INDEX('RAW DATA'!$L:$L,'Row Index'!AE64),INDEX('RAW DATA'!$AF:$AF,'Row Index'!AE64)),INDEX('RAW DATA'!$S:$S,'Row Index'!AE64)))</f>
        <v>55.8659674424896</v>
      </c>
      <c r="AF128" s="17" t="n">
        <f aca="false">IF('Row Index'!AF64="","✗",IF(INDEX('RAW DATA'!$S:$S,'Row Index'!AF64)="",IF(INDEX('RAW DATA'!$AF:$AF,'Row Index'!AF64)="",INDEX('RAW DATA'!$L:$L,'Row Index'!AF64),INDEX('RAW DATA'!$AF:$AF,'Row Index'!AF64)),INDEX('RAW DATA'!$S:$S,'Row Index'!AF64)))</f>
        <v>58.9895084602995</v>
      </c>
      <c r="AG128" s="17" t="n">
        <f aca="false">IF('Row Index'!AG64="","✗",IF(INDEX('RAW DATA'!$S:$S,'Row Index'!AG64)="",IF(INDEX('RAW DATA'!$AF:$AF,'Row Index'!AG64)="",INDEX('RAW DATA'!$L:$L,'Row Index'!AG64),INDEX('RAW DATA'!$AF:$AF,'Row Index'!AG64)),INDEX('RAW DATA'!$S:$S,'Row Index'!AG64)))</f>
        <v>63.3644473894514</v>
      </c>
      <c r="AH128" s="17" t="n">
        <f aca="false">IF('Row Index'!AH64="","✗",IF(INDEX('RAW DATA'!$S:$S,'Row Index'!AH64)="",IF(INDEX('RAW DATA'!$AF:$AF,'Row Index'!AH64)="",INDEX('RAW DATA'!$L:$L,'Row Index'!AH64),INDEX('RAW DATA'!$AF:$AF,'Row Index'!AH64)),INDEX('RAW DATA'!$S:$S,'Row Index'!AH64)))</f>
        <v>59.1445703736698</v>
      </c>
      <c r="AI128" s="17" t="n">
        <f aca="false">IF('Row Index'!AI64="","✗",IF(INDEX('RAW DATA'!$S:$S,'Row Index'!AI64)="",IF(INDEX('RAW DATA'!$AF:$AF,'Row Index'!AI64)="",INDEX('RAW DATA'!$L:$L,'Row Index'!AI64),INDEX('RAW DATA'!$AF:$AF,'Row Index'!AI64)),INDEX('RAW DATA'!$S:$S,'Row Index'!AI64)))</f>
        <v>62.9624657883888</v>
      </c>
      <c r="AJ128" s="17" t="n">
        <f aca="false">IF('Row Index'!AJ64="","✗",IF(INDEX('RAW DATA'!$S:$S,'Row Index'!AJ64)="",IF(INDEX('RAW DATA'!$AF:$AF,'Row Index'!AJ64)="",INDEX('RAW DATA'!$L:$L,'Row Index'!AJ64),INDEX('RAW DATA'!$AF:$AF,'Row Index'!AJ64)),INDEX('RAW DATA'!$S:$S,'Row Index'!AJ64)))</f>
        <v>63.5968669828012</v>
      </c>
      <c r="AK128" s="17" t="n">
        <f aca="false">IF('Row Index'!AK64="","✗",IF(INDEX('RAW DATA'!$S:$S,'Row Index'!AK64)="",IF(INDEX('RAW DATA'!$AF:$AF,'Row Index'!AK64)="",INDEX('RAW DATA'!$L:$L,'Row Index'!AK64),INDEX('RAW DATA'!$AF:$AF,'Row Index'!AK64)),INDEX('RAW DATA'!$S:$S,'Row Index'!AK64)))</f>
        <v>59.6126483344916</v>
      </c>
      <c r="AL128" s="76" t="str">
        <f aca="false">IF('Row Index'!AL64="","–",IF(INDEX('RAW DATA'!$S:$S,'Row Index'!AL64)="",IF(INDEX('RAW DATA'!$AF:$AF,'Row Index'!AL64)="",INDEX('RAW DATA'!$L:$L,'Row Index'!AL64),INDEX('RAW DATA'!$AF:$AF,'Row Index'!AL64)),INDEX('RAW DATA'!$S:$S,'Row Index'!AL64)))</f>
        <v>–</v>
      </c>
      <c r="AM128" s="76" t="str">
        <f aca="false">IF('Row Index'!AM64="","–",IF(INDEX('RAW DATA'!$S:$S,'Row Index'!AM64)="",IF(INDEX('RAW DATA'!$AF:$AF,'Row Index'!AM64)="",INDEX('RAW DATA'!$L:$L,'Row Index'!AM64),INDEX('RAW DATA'!$AF:$AF,'Row Index'!AM64)),INDEX('RAW DATA'!$S:$S,'Row Index'!AM64)))</f>
        <v>–</v>
      </c>
      <c r="AN128" s="76" t="str">
        <f aca="false">IF('Row Index'!AN64="","–",IF(INDEX('RAW DATA'!$S:$S,'Row Index'!AN64)="",IF(INDEX('RAW DATA'!$AF:$AF,'Row Index'!AN64)="",INDEX('RAW DATA'!$L:$L,'Row Index'!AN64),INDEX('RAW DATA'!$AF:$AF,'Row Index'!AN64)),INDEX('RAW DATA'!$S:$S,'Row Index'!AN64)))</f>
        <v>–</v>
      </c>
      <c r="AO128" s="76" t="str">
        <f aca="false">IF('Row Index'!AO64="","–",IF(INDEX('RAW DATA'!$S:$S,'Row Index'!AO64)="",IF(INDEX('RAW DATA'!$AF:$AF,'Row Index'!AO64)="",INDEX('RAW DATA'!$L:$L,'Row Index'!AO64),INDEX('RAW DATA'!$AF:$AF,'Row Index'!AO64)),INDEX('RAW DATA'!$S:$S,'Row Index'!AO64)))</f>
        <v>–</v>
      </c>
      <c r="AP128" s="76" t="str">
        <f aca="false">IF('Row Index'!AP64="","–",IF(INDEX('RAW DATA'!$S:$S,'Row Index'!AP64)="",IF(INDEX('RAW DATA'!$AF:$AF,'Row Index'!AP64)="",INDEX('RAW DATA'!$L:$L,'Row Index'!AP64),INDEX('RAW DATA'!$AF:$AF,'Row Index'!AP64)),INDEX('RAW DATA'!$S:$S,'Row Index'!AP64)))</f>
        <v>–</v>
      </c>
      <c r="AQ128" s="76" t="str">
        <f aca="false">IF('Row Index'!AQ64="","–",IF(INDEX('RAW DATA'!$S:$S,'Row Index'!AQ64)="",IF(INDEX('RAW DATA'!$AF:$AF,'Row Index'!AQ64)="",INDEX('RAW DATA'!$L:$L,'Row Index'!AQ64),INDEX('RAW DATA'!$AF:$AF,'Row Index'!AQ64)),INDEX('RAW DATA'!$S:$S,'Row Index'!AQ64)))</f>
        <v>–</v>
      </c>
    </row>
    <row r="130" customFormat="false" ht="35.05" hidden="false" customHeight="false" outlineLevel="0" collapsed="false">
      <c r="A130" s="9" t="s">
        <v>5404</v>
      </c>
      <c r="B130" s="9" t="s">
        <v>5659</v>
      </c>
      <c r="C130" s="9" t="s">
        <v>147</v>
      </c>
      <c r="D130" s="9" t="s">
        <v>365</v>
      </c>
      <c r="E130" s="9" t="s">
        <v>497</v>
      </c>
      <c r="F130" s="9" t="s">
        <v>628</v>
      </c>
      <c r="G130" s="9" t="s">
        <v>763</v>
      </c>
      <c r="H130" s="9" t="s">
        <v>902</v>
      </c>
      <c r="I130" s="9" t="s">
        <v>1037</v>
      </c>
      <c r="J130" s="9" t="s">
        <v>1143</v>
      </c>
      <c r="K130" s="9" t="s">
        <v>1275</v>
      </c>
      <c r="L130" s="9" t="s">
        <v>1411</v>
      </c>
      <c r="M130" s="9" t="s">
        <v>1628</v>
      </c>
      <c r="N130" s="9" t="s">
        <v>1760</v>
      </c>
      <c r="O130" s="9" t="s">
        <v>1895</v>
      </c>
      <c r="P130" s="9" t="s">
        <v>2027</v>
      </c>
      <c r="Q130" s="9" t="s">
        <v>2154</v>
      </c>
      <c r="R130" s="9" t="s">
        <v>2285</v>
      </c>
      <c r="S130" s="9" t="s">
        <v>2413</v>
      </c>
      <c r="T130" s="9" t="s">
        <v>2544</v>
      </c>
      <c r="U130" s="9" t="s">
        <v>2676</v>
      </c>
      <c r="V130" s="9" t="s">
        <v>2806</v>
      </c>
      <c r="W130" s="9" t="s">
        <v>2933</v>
      </c>
      <c r="X130" s="9" t="s">
        <v>3066</v>
      </c>
      <c r="Y130" s="9" t="s">
        <v>3201</v>
      </c>
      <c r="Z130" s="9" t="s">
        <v>3330</v>
      </c>
      <c r="AA130" s="9" t="s">
        <v>5405</v>
      </c>
      <c r="AB130" s="9" t="s">
        <v>3465</v>
      </c>
      <c r="AC130" s="9" t="s">
        <v>3592</v>
      </c>
      <c r="AD130" s="9" t="s">
        <v>3719</v>
      </c>
      <c r="AE130" s="9" t="s">
        <v>3846</v>
      </c>
      <c r="AF130" s="9" t="s">
        <v>3975</v>
      </c>
      <c r="AG130" s="9" t="s">
        <v>4103</v>
      </c>
      <c r="AH130" s="9" t="s">
        <v>5406</v>
      </c>
      <c r="AI130" s="9" t="s">
        <v>4360</v>
      </c>
      <c r="AJ130" s="9" t="s">
        <v>4488</v>
      </c>
      <c r="AK130" s="9" t="s">
        <v>4617</v>
      </c>
      <c r="AL130" s="9" t="s">
        <v>4746</v>
      </c>
      <c r="AM130" s="9" t="s">
        <v>4855</v>
      </c>
      <c r="AN130" s="9" t="s">
        <v>4963</v>
      </c>
      <c r="AO130" s="9" t="s">
        <v>5072</v>
      </c>
      <c r="AP130" s="9" t="s">
        <v>5184</v>
      </c>
      <c r="AQ130" s="9" t="s">
        <v>5293</v>
      </c>
    </row>
    <row r="131" customFormat="false" ht="15" hidden="false" customHeight="false" outlineLevel="0" collapsed="false">
      <c r="A131" s="32" t="s">
        <v>357</v>
      </c>
      <c r="B131" s="33" t="s">
        <v>5659</v>
      </c>
      <c r="C131" s="17" t="n">
        <f aca="false">IF('Row Index'!C65="","✗",IF(INDEX('RAW DATA'!$S:$S,'Row Index'!C65)="",IF(INDEX('RAW DATA'!$AF:$AF,'Row Index'!C65)="",INDEX('RAW DATA'!$L:$L,'Row Index'!C65),INDEX('RAW DATA'!$AF:$AF,'Row Index'!C65)),INDEX('RAW DATA'!$S:$S,'Row Index'!C65)))</f>
        <v>41.0018726956144</v>
      </c>
      <c r="D131" s="17" t="n">
        <f aca="false">IF('Row Index'!D65="","✗",IF(INDEX('RAW DATA'!$S:$S,'Row Index'!D65)="",IF(INDEX('RAW DATA'!$AF:$AF,'Row Index'!D65)="",INDEX('RAW DATA'!$L:$L,'Row Index'!D65),INDEX('RAW DATA'!$AF:$AF,'Row Index'!D65)),INDEX('RAW DATA'!$S:$S,'Row Index'!D65)))</f>
        <v>41.2194986687486</v>
      </c>
      <c r="E131" s="17" t="n">
        <f aca="false">IF('Row Index'!E65="","✗",IF(INDEX('RAW DATA'!$S:$S,'Row Index'!E65)="",IF(INDEX('RAW DATA'!$AF:$AF,'Row Index'!E65)="",INDEX('RAW DATA'!$L:$L,'Row Index'!E65),INDEX('RAW DATA'!$AF:$AF,'Row Index'!E65)),INDEX('RAW DATA'!$S:$S,'Row Index'!E65)))</f>
        <v>45.9266532235694</v>
      </c>
      <c r="F131" s="29" t="n">
        <f aca="false">IF('Row Index'!F65="","✗",IF(INDEX('RAW DATA'!$S:$S,'Row Index'!F65)="",IF(INDEX('RAW DATA'!$AF:$AF,'Row Index'!F65)="",INDEX('RAW DATA'!$L:$L,'Row Index'!F65),INDEX('RAW DATA'!$AF:$AF,'Row Index'!F65)),INDEX('RAW DATA'!$S:$S,'Row Index'!F65)))</f>
        <v>43.1221090611698</v>
      </c>
      <c r="G131" s="17" t="n">
        <f aca="false">IF('Row Index'!G65="","✗",IF(INDEX('RAW DATA'!$S:$S,'Row Index'!G65)="",IF(INDEX('RAW DATA'!$AF:$AF,'Row Index'!G65)="",INDEX('RAW DATA'!$L:$L,'Row Index'!G65),INDEX('RAW DATA'!$AF:$AF,'Row Index'!G65)),INDEX('RAW DATA'!$S:$S,'Row Index'!G65)))</f>
        <v>42.7820303151158</v>
      </c>
      <c r="H131" s="17" t="n">
        <f aca="false">IF('Row Index'!H65="","✗",IF(INDEX('RAW DATA'!$S:$S,'Row Index'!H65)="",IF(INDEX('RAW DATA'!$AF:$AF,'Row Index'!H65)="",INDEX('RAW DATA'!$L:$L,'Row Index'!H65),INDEX('RAW DATA'!$AF:$AF,'Row Index'!H65)),INDEX('RAW DATA'!$S:$S,'Row Index'!H65)))</f>
        <v>37.1114178073098</v>
      </c>
      <c r="I131" s="26" t="str">
        <f aca="false">IF('Row Index'!I65="","✗",IF(INDEX('RAW DATA'!$S:$S,'Row Index'!I65)="",IF(INDEX('RAW DATA'!$AF:$AF,'Row Index'!I65)="",INDEX('RAW DATA'!$L:$L,'Row Index'!I65),INDEX('RAW DATA'!$AF:$AF,'Row Index'!I65)),INDEX('RAW DATA'!$S:$S,'Row Index'!I65)))</f>
        <v>✗</v>
      </c>
      <c r="J131" s="17" t="n">
        <f aca="false">IF('Row Index'!J65="","✗",IF(INDEX('RAW DATA'!$S:$S,'Row Index'!J65)="",IF(INDEX('RAW DATA'!$AF:$AF,'Row Index'!J65)="",INDEX('RAW DATA'!$L:$L,'Row Index'!J65),INDEX('RAW DATA'!$AF:$AF,'Row Index'!J65)),INDEX('RAW DATA'!$S:$S,'Row Index'!J65)))</f>
        <v>40.4599153041598</v>
      </c>
      <c r="K131" s="17" t="n">
        <f aca="false">IF('Row Index'!K65="","✗",IF(INDEX('RAW DATA'!$S:$S,'Row Index'!K65)="",IF(INDEX('RAW DATA'!$AF:$AF,'Row Index'!K65)="",INDEX('RAW DATA'!$L:$L,'Row Index'!K65),INDEX('RAW DATA'!$AF:$AF,'Row Index'!K65)),INDEX('RAW DATA'!$S:$S,'Row Index'!K65)))</f>
        <v>39.0189830585242</v>
      </c>
      <c r="L131" s="17" t="n">
        <f aca="false">IF('Row Index'!L65="","✗",IF(INDEX('RAW DATA'!$S:$S,'Row Index'!L65)="",IF(INDEX('RAW DATA'!$AF:$AF,'Row Index'!L65)="",INDEX('RAW DATA'!$L:$L,'Row Index'!L65),INDEX('RAW DATA'!$AF:$AF,'Row Index'!L65)),INDEX('RAW DATA'!$S:$S,'Row Index'!L65)))</f>
        <v>39.4644877100101</v>
      </c>
      <c r="M131" s="17" t="n">
        <f aca="false">IF('Row Index'!M65="","✗",IF(INDEX('RAW DATA'!$S:$S,'Row Index'!M65)="",IF(INDEX('RAW DATA'!$AF:$AF,'Row Index'!M65)="",INDEX('RAW DATA'!$L:$L,'Row Index'!M65),INDEX('RAW DATA'!$AF:$AF,'Row Index'!M65)),INDEX('RAW DATA'!$S:$S,'Row Index'!M65)))</f>
        <v>41.6953846196693</v>
      </c>
      <c r="N131" s="17" t="n">
        <f aca="false">IF('Row Index'!N65="","✗",IF(INDEX('RAW DATA'!$S:$S,'Row Index'!N65)="",IF(INDEX('RAW DATA'!$AF:$AF,'Row Index'!N65)="",INDEX('RAW DATA'!$L:$L,'Row Index'!N65),INDEX('RAW DATA'!$AF:$AF,'Row Index'!N65)),INDEX('RAW DATA'!$S:$S,'Row Index'!N65)))</f>
        <v>41.4151375628919</v>
      </c>
      <c r="O131" s="17" t="n">
        <f aca="false">IF('Row Index'!O65="","✗",IF(INDEX('RAW DATA'!$S:$S,'Row Index'!O65)="",IF(INDEX('RAW DATA'!$AF:$AF,'Row Index'!O65)="",INDEX('RAW DATA'!$L:$L,'Row Index'!O65),INDEX('RAW DATA'!$AF:$AF,'Row Index'!O65)),INDEX('RAW DATA'!$S:$S,'Row Index'!O65)))</f>
        <v>42.5179010784605</v>
      </c>
      <c r="P131" s="17" t="n">
        <f aca="false">IF('Row Index'!P65="","✗",IF(INDEX('RAW DATA'!$S:$S,'Row Index'!P65)="",IF(INDEX('RAW DATA'!$AF:$AF,'Row Index'!P65)="",INDEX('RAW DATA'!$L:$L,'Row Index'!P65),INDEX('RAW DATA'!$AF:$AF,'Row Index'!P65)),INDEX('RAW DATA'!$S:$S,'Row Index'!P65)))</f>
        <v>41.2745317400569</v>
      </c>
      <c r="Q131" s="17" t="n">
        <f aca="false">IF('Row Index'!Q65="","✗",IF(INDEX('RAW DATA'!$S:$S,'Row Index'!Q65)="",IF(INDEX('RAW DATA'!$AF:$AF,'Row Index'!Q65)="",INDEX('RAW DATA'!$L:$L,'Row Index'!Q65),INDEX('RAW DATA'!$AF:$AF,'Row Index'!Q65)),INDEX('RAW DATA'!$S:$S,'Row Index'!Q65)))</f>
        <v>42.3637800521374</v>
      </c>
      <c r="R131" s="17" t="n">
        <f aca="false">IF('Row Index'!R65="","✗",IF(INDEX('RAW DATA'!$S:$S,'Row Index'!R65)="",IF(INDEX('RAW DATA'!$AF:$AF,'Row Index'!R65)="",INDEX('RAW DATA'!$L:$L,'Row Index'!R65),INDEX('RAW DATA'!$AF:$AF,'Row Index'!R65)),INDEX('RAW DATA'!$S:$S,'Row Index'!R65)))</f>
        <v>42.1308890088766</v>
      </c>
      <c r="S131" s="17" t="n">
        <f aca="false">IF('Row Index'!S65="","✗",IF(INDEX('RAW DATA'!$S:$S,'Row Index'!S65)="",IF(INDEX('RAW DATA'!$AF:$AF,'Row Index'!S65)="",INDEX('RAW DATA'!$L:$L,'Row Index'!S65),INDEX('RAW DATA'!$AF:$AF,'Row Index'!S65)),INDEX('RAW DATA'!$S:$S,'Row Index'!S65)))</f>
        <v>41.4815271799996</v>
      </c>
      <c r="T131" s="17" t="n">
        <f aca="false">IF('Row Index'!T65="","✗",IF(INDEX('RAW DATA'!$S:$S,'Row Index'!T65)="",IF(INDEX('RAW DATA'!$AF:$AF,'Row Index'!T65)="",INDEX('RAW DATA'!$L:$L,'Row Index'!T65),INDEX('RAW DATA'!$AF:$AF,'Row Index'!T65)),INDEX('RAW DATA'!$S:$S,'Row Index'!T65)))</f>
        <v>43.742140545393</v>
      </c>
      <c r="U131" s="17" t="n">
        <f aca="false">IF('Row Index'!U65="","✗",IF(INDEX('RAW DATA'!$S:$S,'Row Index'!U65)="",IF(INDEX('RAW DATA'!$AF:$AF,'Row Index'!U65)="",INDEX('RAW DATA'!$L:$L,'Row Index'!U65),INDEX('RAW DATA'!$AF:$AF,'Row Index'!U65)),INDEX('RAW DATA'!$S:$S,'Row Index'!U65)))</f>
        <v>49.28432438111</v>
      </c>
      <c r="V131" s="17" t="n">
        <f aca="false">IF('Row Index'!V65="","✗",IF(INDEX('RAW DATA'!$S:$S,'Row Index'!V65)="",IF(INDEX('RAW DATA'!$AF:$AF,'Row Index'!V65)="",INDEX('RAW DATA'!$L:$L,'Row Index'!V65),INDEX('RAW DATA'!$AF:$AF,'Row Index'!V65)),INDEX('RAW DATA'!$S:$S,'Row Index'!V65)))</f>
        <v>47.0237319727897</v>
      </c>
      <c r="W131" s="17" t="n">
        <f aca="false">IF('Row Index'!W65="","✗",IF(INDEX('RAW DATA'!$S:$S,'Row Index'!W65)="",IF(INDEX('RAW DATA'!$AF:$AF,'Row Index'!W65)="",INDEX('RAW DATA'!$L:$L,'Row Index'!W65),INDEX('RAW DATA'!$AF:$AF,'Row Index'!W65)),INDEX('RAW DATA'!$S:$S,'Row Index'!W65)))</f>
        <v>50.7528788307338</v>
      </c>
      <c r="X131" s="17" t="n">
        <f aca="false">IF('Row Index'!X65="","✗",IF(INDEX('RAW DATA'!$S:$S,'Row Index'!X65)="",IF(INDEX('RAW DATA'!$AF:$AF,'Row Index'!X65)="",INDEX('RAW DATA'!$L:$L,'Row Index'!X65),INDEX('RAW DATA'!$AF:$AF,'Row Index'!X65)),INDEX('RAW DATA'!$S:$S,'Row Index'!X65)))</f>
        <v>46.4831373128881</v>
      </c>
      <c r="Y131" s="17" t="n">
        <f aca="false">IF('Row Index'!Y65="","✗",IF(INDEX('RAW DATA'!$S:$S,'Row Index'!Y65)="",IF(INDEX('RAW DATA'!$AF:$AF,'Row Index'!Y65)="",INDEX('RAW DATA'!$L:$L,'Row Index'!Y65),INDEX('RAW DATA'!$AF:$AF,'Row Index'!Y65)),INDEX('RAW DATA'!$S:$S,'Row Index'!Y65)))</f>
        <v>46.955920374307</v>
      </c>
      <c r="Z131" s="18" t="n">
        <f aca="false">IF('Row Index'!Z65="","✗",IF(INDEX('RAW DATA'!$S:$S,'Row Index'!Z65)="",IF(INDEX('RAW DATA'!$AF:$AF,'Row Index'!Z65)="",INDEX('RAW DATA'!$L:$L,'Row Index'!Z65),INDEX('RAW DATA'!$AF:$AF,'Row Index'!Z65)),INDEX('RAW DATA'!$S:$S,'Row Index'!Z65)))</f>
        <v>46.6978097071743</v>
      </c>
      <c r="AA131" s="19" t="str">
        <f aca="false">IF('Row Index'!AA65="","⏳",IF(INDEX('RAW DATA'!$S:$S,'Row Index'!AA65)="",IF(INDEX('RAW DATA'!$AF:$AF,'Row Index'!AA65)="",INDEX('RAW DATA'!$L:$L,'Row Index'!AA65),INDEX('RAW DATA'!$AF:$AF,'Row Index'!AA65)),INDEX('RAW DATA'!$S:$S,'Row Index'!AA65)))</f>
        <v>⏳</v>
      </c>
      <c r="AB131" s="17" t="n">
        <f aca="false">IF('Row Index'!AB65="","✗",IF(INDEX('RAW DATA'!$S:$S,'Row Index'!AB65)="",IF(INDEX('RAW DATA'!$AF:$AF,'Row Index'!AB65)="",INDEX('RAW DATA'!$L:$L,'Row Index'!AB65),INDEX('RAW DATA'!$AF:$AF,'Row Index'!AB65)),INDEX('RAW DATA'!$S:$S,'Row Index'!AB65)))</f>
        <v>45.8231671307049</v>
      </c>
      <c r="AC131" s="37" t="n">
        <f aca="false">IF('Row Index'!AC65="","✗",IF(INDEX('RAW DATA'!$S:$S,'Row Index'!AC65)="",IF(INDEX('RAW DATA'!$AF:$AF,'Row Index'!AC65)="",INDEX('RAW DATA'!$L:$L,'Row Index'!AC65),INDEX('RAW DATA'!$AF:$AF,'Row Index'!AC65)),INDEX('RAW DATA'!$S:$S,'Row Index'!AC65)))</f>
        <v>50.2008889677191</v>
      </c>
      <c r="AD131" s="29" t="n">
        <f aca="false">IF('Row Index'!AD65="","✗",IF(INDEX('RAW DATA'!$S:$S,'Row Index'!AD65)="",IF(INDEX('RAW DATA'!$AF:$AF,'Row Index'!AD65)="",INDEX('RAW DATA'!$L:$L,'Row Index'!AD65),INDEX('RAW DATA'!$AF:$AF,'Row Index'!AD65)),INDEX('RAW DATA'!$S:$S,'Row Index'!AD65)))</f>
        <v>48.9009763763696</v>
      </c>
      <c r="AE131" s="17" t="n">
        <f aca="false">IF('Row Index'!AE65="","✗",IF(INDEX('RAW DATA'!$S:$S,'Row Index'!AE65)="",IF(INDEX('RAW DATA'!$AF:$AF,'Row Index'!AE65)="",INDEX('RAW DATA'!$L:$L,'Row Index'!AE65),INDEX('RAW DATA'!$AF:$AF,'Row Index'!AE65)),INDEX('RAW DATA'!$S:$S,'Row Index'!AE65)))</f>
        <v>48.8074374301566</v>
      </c>
      <c r="AF131" s="29" t="n">
        <f aca="false">IF('Row Index'!AF65="","✗",IF(INDEX('RAW DATA'!$S:$S,'Row Index'!AF65)="",IF(INDEX('RAW DATA'!$AF:$AF,'Row Index'!AF65)="",INDEX('RAW DATA'!$L:$L,'Row Index'!AF65),INDEX('RAW DATA'!$AF:$AF,'Row Index'!AF65)),INDEX('RAW DATA'!$S:$S,'Row Index'!AF65)))</f>
        <v>51.3565107740661</v>
      </c>
      <c r="AG131" s="17" t="n">
        <f aca="false">IF('Row Index'!AG65="","✗",IF(INDEX('RAW DATA'!$S:$S,'Row Index'!AG65)="",IF(INDEX('RAW DATA'!$AF:$AF,'Row Index'!AG65)="",INDEX('RAW DATA'!$L:$L,'Row Index'!AG65),INDEX('RAW DATA'!$AF:$AF,'Row Index'!AG65)),INDEX('RAW DATA'!$S:$S,'Row Index'!AG65)))</f>
        <v>52.0058565071136</v>
      </c>
      <c r="AH131" s="17" t="n">
        <f aca="false">IF('Row Index'!AH65="","✗",IF(INDEX('RAW DATA'!$S:$S,'Row Index'!AH65)="",IF(INDEX('RAW DATA'!$AF:$AF,'Row Index'!AH65)="",INDEX('RAW DATA'!$L:$L,'Row Index'!AH65),INDEX('RAW DATA'!$AF:$AF,'Row Index'!AH65)),INDEX('RAW DATA'!$S:$S,'Row Index'!AH65)))</f>
        <v>51.2091542278523</v>
      </c>
      <c r="AI131" s="17" t="n">
        <f aca="false">IF('Row Index'!AI65="","✗",IF(INDEX('RAW DATA'!$S:$S,'Row Index'!AI65)="",IF(INDEX('RAW DATA'!$AF:$AF,'Row Index'!AI65)="",INDEX('RAW DATA'!$L:$L,'Row Index'!AI65),INDEX('RAW DATA'!$AF:$AF,'Row Index'!AI65)),INDEX('RAW DATA'!$S:$S,'Row Index'!AI65)))</f>
        <v>53.2086417807862</v>
      </c>
      <c r="AJ131" s="29" t="n">
        <f aca="false">IF('Row Index'!AJ65="","✗",IF(INDEX('RAW DATA'!$S:$S,'Row Index'!AJ65)="",IF(INDEX('RAW DATA'!$AF:$AF,'Row Index'!AJ65)="",INDEX('RAW DATA'!$L:$L,'Row Index'!AJ65),INDEX('RAW DATA'!$AF:$AF,'Row Index'!AJ65)),INDEX('RAW DATA'!$S:$S,'Row Index'!AJ65)))</f>
        <v>54.3071737581551</v>
      </c>
      <c r="AK131" s="29" t="n">
        <f aca="false">IF('Row Index'!AK65="","✗",IF(INDEX('RAW DATA'!$S:$S,'Row Index'!AK65)="",IF(INDEX('RAW DATA'!$AF:$AF,'Row Index'!AK65)="",INDEX('RAW DATA'!$L:$L,'Row Index'!AK65),INDEX('RAW DATA'!$AF:$AF,'Row Index'!AK65)),INDEX('RAW DATA'!$S:$S,'Row Index'!AK65)))</f>
        <v>53.7701968534277</v>
      </c>
      <c r="AL131" s="36" t="str">
        <f aca="false">IF('Row Index'!AL65="","✗",IF(INDEX('RAW DATA'!$S:$S,'Row Index'!AL65)="",IF(INDEX('RAW DATA'!$AF:$AF,'Row Index'!AL65)="",INDEX('RAW DATA'!$L:$L,'Row Index'!AL65),INDEX('RAW DATA'!$AF:$AF,'Row Index'!AL65)),INDEX('RAW DATA'!$S:$S,'Row Index'!AL65)))</f>
        <v>◐⌧</v>
      </c>
      <c r="AM131" s="29" t="n">
        <f aca="false">IF('Row Index'!AM65="","✗",IF(INDEX('RAW DATA'!$S:$S,'Row Index'!AM65)="",IF(INDEX('RAW DATA'!$AF:$AF,'Row Index'!AM65)="",INDEX('RAW DATA'!$L:$L,'Row Index'!AM65),INDEX('RAW DATA'!$AF:$AF,'Row Index'!AM65)),INDEX('RAW DATA'!$S:$S,'Row Index'!AM65)))</f>
        <v>61.524138887628</v>
      </c>
      <c r="AN131" s="17" t="n">
        <f aca="false">IF('Row Index'!AN65="","✗",IF(INDEX('RAW DATA'!$S:$S,'Row Index'!AN65)="",IF(INDEX('RAW DATA'!$AF:$AF,'Row Index'!AN65)="",INDEX('RAW DATA'!$L:$L,'Row Index'!AN65),INDEX('RAW DATA'!$AF:$AF,'Row Index'!AN65)),INDEX('RAW DATA'!$S:$S,'Row Index'!AN65)))</f>
        <v>57.7026386944138</v>
      </c>
      <c r="AO131" s="29" t="n">
        <f aca="false">IF('Row Index'!AO65="","✗",IF(INDEX('RAW DATA'!$S:$S,'Row Index'!AO65)="",IF(INDEX('RAW DATA'!$AF:$AF,'Row Index'!AO65)="",INDEX('RAW DATA'!$L:$L,'Row Index'!AO65),INDEX('RAW DATA'!$AF:$AF,'Row Index'!AO65)),INDEX('RAW DATA'!$S:$S,'Row Index'!AO65)))</f>
        <v>60.1912674785845</v>
      </c>
      <c r="AP131" s="29" t="n">
        <f aca="false">IF('Row Index'!AP65="","✗",IF(INDEX('RAW DATA'!$S:$S,'Row Index'!AP65)="",IF(INDEX('RAW DATA'!$AF:$AF,'Row Index'!AP65)="",INDEX('RAW DATA'!$L:$L,'Row Index'!AP65),INDEX('RAW DATA'!$AF:$AF,'Row Index'!AP65)),INDEX('RAW DATA'!$S:$S,'Row Index'!AP65)))</f>
        <v>61.3244123082461</v>
      </c>
      <c r="AQ131" s="17" t="n">
        <f aca="false">IF('Row Index'!AQ65="","✗",IF(INDEX('RAW DATA'!$S:$S,'Row Index'!AQ65)="",IF(INDEX('RAW DATA'!$AF:$AF,'Row Index'!AQ65)="",INDEX('RAW DATA'!$L:$L,'Row Index'!AQ65),INDEX('RAW DATA'!$AF:$AF,'Row Index'!AQ65)),INDEX('RAW DATA'!$S:$S,'Row Index'!AQ65)))</f>
        <v>62.4429431274391</v>
      </c>
    </row>
    <row r="133" customFormat="false" ht="23.85" hidden="false" customHeight="false" outlineLevel="0" collapsed="false">
      <c r="A133" s="9" t="s">
        <v>5404</v>
      </c>
      <c r="B133" s="9" t="s">
        <v>5660</v>
      </c>
      <c r="C133" s="9" t="s">
        <v>147</v>
      </c>
      <c r="D133" s="9" t="s">
        <v>365</v>
      </c>
      <c r="E133" s="9" t="s">
        <v>497</v>
      </c>
      <c r="F133" s="9" t="s">
        <v>628</v>
      </c>
      <c r="G133" s="9" t="s">
        <v>763</v>
      </c>
      <c r="H133" s="9" t="s">
        <v>902</v>
      </c>
      <c r="I133" s="9" t="s">
        <v>1037</v>
      </c>
      <c r="J133" s="9" t="s">
        <v>1143</v>
      </c>
      <c r="K133" s="9" t="s">
        <v>1275</v>
      </c>
      <c r="L133" s="9" t="s">
        <v>1411</v>
      </c>
      <c r="M133" s="9" t="s">
        <v>1628</v>
      </c>
      <c r="N133" s="9" t="s">
        <v>1760</v>
      </c>
      <c r="O133" s="9" t="s">
        <v>1895</v>
      </c>
      <c r="P133" s="9" t="s">
        <v>2027</v>
      </c>
      <c r="Q133" s="9" t="s">
        <v>2154</v>
      </c>
      <c r="R133" s="9" t="s">
        <v>2285</v>
      </c>
      <c r="S133" s="9" t="s">
        <v>2413</v>
      </c>
      <c r="T133" s="9" t="s">
        <v>2544</v>
      </c>
      <c r="U133" s="9" t="s">
        <v>2676</v>
      </c>
      <c r="V133" s="9" t="s">
        <v>2806</v>
      </c>
      <c r="W133" s="9" t="s">
        <v>2933</v>
      </c>
      <c r="X133" s="9" t="s">
        <v>3066</v>
      </c>
      <c r="Y133" s="9" t="s">
        <v>3201</v>
      </c>
      <c r="Z133" s="9" t="s">
        <v>3330</v>
      </c>
      <c r="AA133" s="9" t="s">
        <v>5405</v>
      </c>
      <c r="AB133" s="9" t="s">
        <v>3465</v>
      </c>
      <c r="AC133" s="9" t="s">
        <v>3592</v>
      </c>
      <c r="AD133" s="9" t="s">
        <v>3719</v>
      </c>
      <c r="AE133" s="9" t="s">
        <v>3846</v>
      </c>
      <c r="AF133" s="9" t="s">
        <v>3975</v>
      </c>
      <c r="AG133" s="9" t="s">
        <v>4103</v>
      </c>
      <c r="AH133" s="9" t="s">
        <v>5406</v>
      </c>
      <c r="AI133" s="9" t="s">
        <v>4360</v>
      </c>
      <c r="AJ133" s="9" t="s">
        <v>4488</v>
      </c>
      <c r="AK133" s="9" t="s">
        <v>4617</v>
      </c>
      <c r="AL133" s="9" t="s">
        <v>4746</v>
      </c>
      <c r="AM133" s="9" t="s">
        <v>4855</v>
      </c>
      <c r="AN133" s="9" t="s">
        <v>4963</v>
      </c>
      <c r="AO133" s="9" t="s">
        <v>5072</v>
      </c>
      <c r="AP133" s="9" t="s">
        <v>5184</v>
      </c>
      <c r="AQ133" s="9" t="s">
        <v>5293</v>
      </c>
    </row>
    <row r="134" customFormat="false" ht="15" hidden="false" customHeight="false" outlineLevel="0" collapsed="false">
      <c r="A134" s="15" t="s">
        <v>361</v>
      </c>
      <c r="B134" s="16" t="s">
        <v>5660</v>
      </c>
      <c r="C134" s="36" t="str">
        <f aca="false">IF('Row Index'!C66="","✗",IF(INDEX('RAW DATA'!$S:$S,'Row Index'!C66)="",IF(INDEX('RAW DATA'!$AF:$AF,'Row Index'!C66)="",INDEX('RAW DATA'!$L:$L,'Row Index'!C66),INDEX('RAW DATA'!$AF:$AF,'Row Index'!C66)),INDEX('RAW DATA'!$S:$S,'Row Index'!C66)))</f>
        <v>◐⌧</v>
      </c>
      <c r="D134" s="17" t="n">
        <f aca="false">IF('Row Index'!D66="","✗",IF(INDEX('RAW DATA'!$S:$S,'Row Index'!D66)="",IF(INDEX('RAW DATA'!$AF:$AF,'Row Index'!D66)="",INDEX('RAW DATA'!$L:$L,'Row Index'!D66),INDEX('RAW DATA'!$AF:$AF,'Row Index'!D66)),INDEX('RAW DATA'!$S:$S,'Row Index'!D66)))</f>
        <v>47.855718420779</v>
      </c>
      <c r="E134" s="17" t="n">
        <f aca="false">IF('Row Index'!E66="","✗",IF(INDEX('RAW DATA'!$S:$S,'Row Index'!E66)="",IF(INDEX('RAW DATA'!$AF:$AF,'Row Index'!E66)="",INDEX('RAW DATA'!$L:$L,'Row Index'!E66),INDEX('RAW DATA'!$AF:$AF,'Row Index'!E66)),INDEX('RAW DATA'!$S:$S,'Row Index'!E66)))</f>
        <v>48.8166335183429</v>
      </c>
      <c r="F134" s="29" t="n">
        <f aca="false">IF('Row Index'!F66="","✗",IF(INDEX('RAW DATA'!$S:$S,'Row Index'!F66)="",IF(INDEX('RAW DATA'!$AF:$AF,'Row Index'!F66)="",INDEX('RAW DATA'!$L:$L,'Row Index'!F66),INDEX('RAW DATA'!$AF:$AF,'Row Index'!F66)),INDEX('RAW DATA'!$S:$S,'Row Index'!F66)))</f>
        <v>49.4895759199779</v>
      </c>
      <c r="G134" s="17" t="n">
        <f aca="false">IF('Row Index'!G66="","✗",IF(INDEX('RAW DATA'!$S:$S,'Row Index'!G66)="",IF(INDEX('RAW DATA'!$AF:$AF,'Row Index'!G66)="",INDEX('RAW DATA'!$L:$L,'Row Index'!G66),INDEX('RAW DATA'!$AF:$AF,'Row Index'!G66)),INDEX('RAW DATA'!$S:$S,'Row Index'!G66)))</f>
        <v>47.5859857839718</v>
      </c>
      <c r="H134" s="17" t="n">
        <f aca="false">IF('Row Index'!H66="","✗",IF(INDEX('RAW DATA'!$S:$S,'Row Index'!H66)="",IF(INDEX('RAW DATA'!$AF:$AF,'Row Index'!H66)="",INDEX('RAW DATA'!$L:$L,'Row Index'!H66),INDEX('RAW DATA'!$AF:$AF,'Row Index'!H66)),INDEX('RAW DATA'!$S:$S,'Row Index'!H66)))</f>
        <v>37.2762065806206</v>
      </c>
      <c r="I134" s="26" t="str">
        <f aca="false">IF('Row Index'!I66="","✗",IF(INDEX('RAW DATA'!$S:$S,'Row Index'!I66)="",IF(INDEX('RAW DATA'!$AF:$AF,'Row Index'!I66)="",INDEX('RAW DATA'!$L:$L,'Row Index'!I66),INDEX('RAW DATA'!$AF:$AF,'Row Index'!I66)),INDEX('RAW DATA'!$S:$S,'Row Index'!I66)))</f>
        <v>✗</v>
      </c>
      <c r="J134" s="17" t="n">
        <f aca="false">IF('Row Index'!J66="","✗",IF(INDEX('RAW DATA'!$S:$S,'Row Index'!J66)="",IF(INDEX('RAW DATA'!$AF:$AF,'Row Index'!J66)="",INDEX('RAW DATA'!$L:$L,'Row Index'!J66),INDEX('RAW DATA'!$AF:$AF,'Row Index'!J66)),INDEX('RAW DATA'!$S:$S,'Row Index'!J66)))</f>
        <v>44.8229360818268</v>
      </c>
      <c r="K134" s="17" t="n">
        <f aca="false">IF('Row Index'!K66="","✗",IF(INDEX('RAW DATA'!$S:$S,'Row Index'!K66)="",IF(INDEX('RAW DATA'!$AF:$AF,'Row Index'!K66)="",INDEX('RAW DATA'!$L:$L,'Row Index'!K66),INDEX('RAW DATA'!$AF:$AF,'Row Index'!K66)),INDEX('RAW DATA'!$S:$S,'Row Index'!K66)))</f>
        <v>46.397178251123</v>
      </c>
      <c r="L134" s="17" t="n">
        <f aca="false">IF('Row Index'!L66="","✗",IF(INDEX('RAW DATA'!$S:$S,'Row Index'!L66)="",IF(INDEX('RAW DATA'!$AF:$AF,'Row Index'!L66)="",INDEX('RAW DATA'!$L:$L,'Row Index'!L66),INDEX('RAW DATA'!$AF:$AF,'Row Index'!L66)),INDEX('RAW DATA'!$S:$S,'Row Index'!L66)))</f>
        <v>43.2635735166869</v>
      </c>
      <c r="M134" s="17" t="n">
        <f aca="false">IF('Row Index'!M66="","✗",IF(INDEX('RAW DATA'!$S:$S,'Row Index'!M66)="",IF(INDEX('RAW DATA'!$AF:$AF,'Row Index'!M66)="",INDEX('RAW DATA'!$L:$L,'Row Index'!M66),INDEX('RAW DATA'!$AF:$AF,'Row Index'!M66)),INDEX('RAW DATA'!$S:$S,'Row Index'!M66)))</f>
        <v>46.818415222168</v>
      </c>
      <c r="N134" s="29" t="n">
        <f aca="false">IF('Row Index'!N66="","✗",IF(INDEX('RAW DATA'!$S:$S,'Row Index'!N66)="",IF(INDEX('RAW DATA'!$AF:$AF,'Row Index'!N66)="",INDEX('RAW DATA'!$L:$L,'Row Index'!N66),INDEX('RAW DATA'!$AF:$AF,'Row Index'!N66)),INDEX('RAW DATA'!$S:$S,'Row Index'!N66)))</f>
        <v>47.1218811796992</v>
      </c>
      <c r="O134" s="17" t="n">
        <f aca="false">IF('Row Index'!O66="","✗",IF(INDEX('RAW DATA'!$S:$S,'Row Index'!O66)="",IF(INDEX('RAW DATA'!$AF:$AF,'Row Index'!O66)="",INDEX('RAW DATA'!$L:$L,'Row Index'!O66),INDEX('RAW DATA'!$AF:$AF,'Row Index'!O66)),INDEX('RAW DATA'!$S:$S,'Row Index'!O66)))</f>
        <v>47.0538774728036</v>
      </c>
      <c r="P134" s="17" t="n">
        <f aca="false">IF('Row Index'!P66="","✗",IF(INDEX('RAW DATA'!$S:$S,'Row Index'!P66)="",IF(INDEX('RAW DATA'!$AF:$AF,'Row Index'!P66)="",INDEX('RAW DATA'!$L:$L,'Row Index'!P66),INDEX('RAW DATA'!$AF:$AF,'Row Index'!P66)),INDEX('RAW DATA'!$S:$S,'Row Index'!P66)))</f>
        <v>43.0229147194813</v>
      </c>
      <c r="Q134" s="17" t="n">
        <f aca="false">IF('Row Index'!Q66="","✗",IF(INDEX('RAW DATA'!$S:$S,'Row Index'!Q66)="",IF(INDEX('RAW DATA'!$AF:$AF,'Row Index'!Q66)="",INDEX('RAW DATA'!$L:$L,'Row Index'!Q66),INDEX('RAW DATA'!$AF:$AF,'Row Index'!Q66)),INDEX('RAW DATA'!$S:$S,'Row Index'!Q66)))</f>
        <v>47.4444456374978</v>
      </c>
      <c r="R134" s="17" t="n">
        <f aca="false">IF('Row Index'!R66="","✗",IF(INDEX('RAW DATA'!$S:$S,'Row Index'!R66)="",IF(INDEX('RAW DATA'!$AF:$AF,'Row Index'!R66)="",INDEX('RAW DATA'!$L:$L,'Row Index'!R66),INDEX('RAW DATA'!$AF:$AF,'Row Index'!R66)),INDEX('RAW DATA'!$S:$S,'Row Index'!R66)))</f>
        <v>47.6888366964504</v>
      </c>
      <c r="S134" s="17" t="n">
        <f aca="false">IF('Row Index'!S66="","✗",IF(INDEX('RAW DATA'!$S:$S,'Row Index'!S66)="",IF(INDEX('RAW DATA'!$AF:$AF,'Row Index'!S66)="",INDEX('RAW DATA'!$L:$L,'Row Index'!S66),INDEX('RAW DATA'!$AF:$AF,'Row Index'!S66)),INDEX('RAW DATA'!$S:$S,'Row Index'!S66)))</f>
        <v>43.54104213799</v>
      </c>
      <c r="T134" s="17" t="n">
        <f aca="false">IF('Row Index'!T66="","✗",IF(INDEX('RAW DATA'!$S:$S,'Row Index'!T66)="",IF(INDEX('RAW DATA'!$AF:$AF,'Row Index'!T66)="",INDEX('RAW DATA'!$L:$L,'Row Index'!T66),INDEX('RAW DATA'!$AF:$AF,'Row Index'!T66)),INDEX('RAW DATA'!$S:$S,'Row Index'!T66)))</f>
        <v>46.8721893019826</v>
      </c>
      <c r="U134" s="17" t="n">
        <f aca="false">IF('Row Index'!U66="","✗",IF(INDEX('RAW DATA'!$S:$S,'Row Index'!U66)="",IF(INDEX('RAW DATA'!$AF:$AF,'Row Index'!U66)="",INDEX('RAW DATA'!$L:$L,'Row Index'!U66),INDEX('RAW DATA'!$AF:$AF,'Row Index'!U66)),INDEX('RAW DATA'!$S:$S,'Row Index'!U66)))</f>
        <v>47.9942843317986</v>
      </c>
      <c r="V134" s="17" t="n">
        <f aca="false">IF('Row Index'!V66="","✗",IF(INDEX('RAW DATA'!$S:$S,'Row Index'!V66)="",IF(INDEX('RAW DATA'!$AF:$AF,'Row Index'!V66)="",INDEX('RAW DATA'!$L:$L,'Row Index'!V66),INDEX('RAW DATA'!$AF:$AF,'Row Index'!V66)),INDEX('RAW DATA'!$S:$S,'Row Index'!V66)))</f>
        <v>51.9775000263704</v>
      </c>
      <c r="W134" s="17" t="n">
        <f aca="false">IF('Row Index'!W66="","✗",IF(INDEX('RAW DATA'!$S:$S,'Row Index'!W66)="",IF(INDEX('RAW DATA'!$AF:$AF,'Row Index'!W66)="",INDEX('RAW DATA'!$L:$L,'Row Index'!W66),INDEX('RAW DATA'!$AF:$AF,'Row Index'!W66)),INDEX('RAW DATA'!$S:$S,'Row Index'!W66)))</f>
        <v>48.0468280766647</v>
      </c>
      <c r="X134" s="17" t="n">
        <f aca="false">IF('Row Index'!X66="","✗",IF(INDEX('RAW DATA'!$S:$S,'Row Index'!X66)="",IF(INDEX('RAW DATA'!$AF:$AF,'Row Index'!X66)="",INDEX('RAW DATA'!$L:$L,'Row Index'!X66),INDEX('RAW DATA'!$AF:$AF,'Row Index'!X66)),INDEX('RAW DATA'!$S:$S,'Row Index'!X66)))</f>
        <v>52.1564346130206</v>
      </c>
      <c r="Y134" s="29" t="n">
        <f aca="false">IF('Row Index'!Y66="","✗",IF(INDEX('RAW DATA'!$S:$S,'Row Index'!Y66)="",IF(INDEX('RAW DATA'!$AF:$AF,'Row Index'!Y66)="",INDEX('RAW DATA'!$L:$L,'Row Index'!Y66),INDEX('RAW DATA'!$AF:$AF,'Row Index'!Y66)),INDEX('RAW DATA'!$S:$S,'Row Index'!Y66)))</f>
        <v>53.3901595374481</v>
      </c>
      <c r="Z134" s="18" t="n">
        <f aca="false">IF('Row Index'!Z66="","✗",IF(INDEX('RAW DATA'!$S:$S,'Row Index'!Z66)="",IF(INDEX('RAW DATA'!$AF:$AF,'Row Index'!Z66)="",INDEX('RAW DATA'!$L:$L,'Row Index'!Z66),INDEX('RAW DATA'!$AF:$AF,'Row Index'!Z66)),INDEX('RAW DATA'!$S:$S,'Row Index'!Z66)))</f>
        <v>53.2945056101818</v>
      </c>
      <c r="AA134" s="19" t="str">
        <f aca="false">IF('Row Index'!AA66="","⏳",IF(INDEX('RAW DATA'!$S:$S,'Row Index'!AA66)="",IF(INDEX('RAW DATA'!$AF:$AF,'Row Index'!AA66)="",INDEX('RAW DATA'!$L:$L,'Row Index'!AA66),INDEX('RAW DATA'!$AF:$AF,'Row Index'!AA66)),INDEX('RAW DATA'!$S:$S,'Row Index'!AA66)))</f>
        <v>⏳</v>
      </c>
      <c r="AB134" s="17" t="n">
        <f aca="false">IF('Row Index'!AB66="","✗",IF(INDEX('RAW DATA'!$S:$S,'Row Index'!AB66)="",IF(INDEX('RAW DATA'!$AF:$AF,'Row Index'!AB66)="",INDEX('RAW DATA'!$L:$L,'Row Index'!AB66),INDEX('RAW DATA'!$AF:$AF,'Row Index'!AB66)),INDEX('RAW DATA'!$S:$S,'Row Index'!AB66)))</f>
        <v>51.6961281758693</v>
      </c>
      <c r="AC134" s="17" t="n">
        <f aca="false">IF('Row Index'!AC66="","✗",IF(INDEX('RAW DATA'!$S:$S,'Row Index'!AC66)="",IF(INDEX('RAW DATA'!$AF:$AF,'Row Index'!AC66)="",INDEX('RAW DATA'!$L:$L,'Row Index'!AC66),INDEX('RAW DATA'!$AF:$AF,'Row Index'!AC66)),INDEX('RAW DATA'!$S:$S,'Row Index'!AC66)))</f>
        <v>62.184584423012</v>
      </c>
      <c r="AD134" s="17" t="n">
        <f aca="false">IF('Row Index'!AD66="","✗",IF(INDEX('RAW DATA'!$S:$S,'Row Index'!AD66)="",IF(INDEX('RAW DATA'!$AF:$AF,'Row Index'!AD66)="",INDEX('RAW DATA'!$L:$L,'Row Index'!AD66),INDEX('RAW DATA'!$AF:$AF,'Row Index'!AD66)),INDEX('RAW DATA'!$S:$S,'Row Index'!AD66)))</f>
        <v>53.1386676256253</v>
      </c>
      <c r="AE134" s="17" t="n">
        <f aca="false">IF('Row Index'!AE66="","✗",IF(INDEX('RAW DATA'!$S:$S,'Row Index'!AE66)="",IF(INDEX('RAW DATA'!$AF:$AF,'Row Index'!AE66)="",INDEX('RAW DATA'!$L:$L,'Row Index'!AE66),INDEX('RAW DATA'!$AF:$AF,'Row Index'!AE66)),INDEX('RAW DATA'!$S:$S,'Row Index'!AE66)))</f>
        <v>52.5555526280167</v>
      </c>
      <c r="AF134" s="17" t="n">
        <f aca="false">IF('Row Index'!AF66="","✗",IF(INDEX('RAW DATA'!$S:$S,'Row Index'!AF66)="",IF(INDEX('RAW DATA'!$AF:$AF,'Row Index'!AF66)="",INDEX('RAW DATA'!$L:$L,'Row Index'!AF66),INDEX('RAW DATA'!$AF:$AF,'Row Index'!AF66)),INDEX('RAW DATA'!$S:$S,'Row Index'!AF66)))</f>
        <v>53.4010871847728</v>
      </c>
      <c r="AG134" s="17" t="n">
        <f aca="false">IF('Row Index'!AG66="","✗",IF(INDEX('RAW DATA'!$S:$S,'Row Index'!AG66)="",IF(INDEX('RAW DATA'!$AF:$AF,'Row Index'!AG66)="",INDEX('RAW DATA'!$L:$L,'Row Index'!AG66),INDEX('RAW DATA'!$AF:$AF,'Row Index'!AG66)),INDEX('RAW DATA'!$S:$S,'Row Index'!AG66)))</f>
        <v>54.6616347196676</v>
      </c>
      <c r="AH134" s="29" t="n">
        <f aca="false">IF('Row Index'!AH66="","✗",IF(INDEX('RAW DATA'!$S:$S,'Row Index'!AH66)="",IF(INDEX('RAW DATA'!$AF:$AF,'Row Index'!AH66)="",INDEX('RAW DATA'!$L:$L,'Row Index'!AH66),INDEX('RAW DATA'!$AF:$AF,'Row Index'!AH66)),INDEX('RAW DATA'!$S:$S,'Row Index'!AH66)))</f>
        <v>55.9465875705981</v>
      </c>
      <c r="AI134" s="17" t="n">
        <f aca="false">IF('Row Index'!AI66="","✗",IF(INDEX('RAW DATA'!$S:$S,'Row Index'!AI66)="",IF(INDEX('RAW DATA'!$AF:$AF,'Row Index'!AI66)="",INDEX('RAW DATA'!$L:$L,'Row Index'!AI66),INDEX('RAW DATA'!$AF:$AF,'Row Index'!AI66)),INDEX('RAW DATA'!$S:$S,'Row Index'!AI66)))</f>
        <v>55.3081802875799</v>
      </c>
      <c r="AJ134" s="17" t="n">
        <f aca="false">IF('Row Index'!AJ66="","✗",IF(INDEX('RAW DATA'!$S:$S,'Row Index'!AJ66)="",IF(INDEX('RAW DATA'!$AF:$AF,'Row Index'!AJ66)="",INDEX('RAW DATA'!$L:$L,'Row Index'!AJ66),INDEX('RAW DATA'!$AF:$AF,'Row Index'!AJ66)),INDEX('RAW DATA'!$S:$S,'Row Index'!AJ66)))</f>
        <v>56.5240498238422</v>
      </c>
      <c r="AK134" s="17" t="n">
        <f aca="false">IF('Row Index'!AK66="","✗",IF(INDEX('RAW DATA'!$S:$S,'Row Index'!AK66)="",IF(INDEX('RAW DATA'!$AF:$AF,'Row Index'!AK66)="",INDEX('RAW DATA'!$L:$L,'Row Index'!AK66),INDEX('RAW DATA'!$AF:$AF,'Row Index'!AK66)),INDEX('RAW DATA'!$S:$S,'Row Index'!AK66)))</f>
        <v>55.567188030336</v>
      </c>
      <c r="AL134" s="17" t="n">
        <f aca="false">IF('Row Index'!AL66="","✗",IF(INDEX('RAW DATA'!$S:$S,'Row Index'!AL66)="",IF(INDEX('RAW DATA'!$AF:$AF,'Row Index'!AL66)="",INDEX('RAW DATA'!$L:$L,'Row Index'!AL66),INDEX('RAW DATA'!$AF:$AF,'Row Index'!AL66)),INDEX('RAW DATA'!$S:$S,'Row Index'!AL66)))</f>
        <v>59.2624140478607</v>
      </c>
      <c r="AM134" s="17" t="n">
        <f aca="false">IF('Row Index'!AM66="","✗",IF(INDEX('RAW DATA'!$S:$S,'Row Index'!AM66)="",IF(INDEX('RAW DATA'!$AF:$AF,'Row Index'!AM66)="",INDEX('RAW DATA'!$L:$L,'Row Index'!AM66),INDEX('RAW DATA'!$AF:$AF,'Row Index'!AM66)),INDEX('RAW DATA'!$S:$S,'Row Index'!AM66)))</f>
        <v>63.5393533638269</v>
      </c>
      <c r="AN134" s="17" t="n">
        <f aca="false">IF('Row Index'!AN66="","✗",IF(INDEX('RAW DATA'!$S:$S,'Row Index'!AN66)="",IF(INDEX('RAW DATA'!$AF:$AF,'Row Index'!AN66)="",INDEX('RAW DATA'!$L:$L,'Row Index'!AN66),INDEX('RAW DATA'!$AF:$AF,'Row Index'!AN66)),INDEX('RAW DATA'!$S:$S,'Row Index'!AN66)))</f>
        <v>60.4359451187595</v>
      </c>
      <c r="AO134" s="29" t="n">
        <f aca="false">IF('Row Index'!AO66="","✗",IF(INDEX('RAW DATA'!$S:$S,'Row Index'!AO66)="",IF(INDEX('RAW DATA'!$AF:$AF,'Row Index'!AO66)="",INDEX('RAW DATA'!$L:$L,'Row Index'!AO66),INDEX('RAW DATA'!$AF:$AF,'Row Index'!AO66)),INDEX('RAW DATA'!$S:$S,'Row Index'!AO66)))</f>
        <v>63.3259033249876</v>
      </c>
      <c r="AP134" s="36" t="str">
        <f aca="false">IF('Row Index'!AP66="","✗",IF(INDEX('RAW DATA'!$S:$S,'Row Index'!AP66)="",IF(INDEX('RAW DATA'!$AF:$AF,'Row Index'!AP66)="",INDEX('RAW DATA'!$L:$L,'Row Index'!AP66),INDEX('RAW DATA'!$AF:$AF,'Row Index'!AP66)),INDEX('RAW DATA'!$S:$S,'Row Index'!AP66)))</f>
        <v>◐⌧</v>
      </c>
      <c r="AQ134" s="29" t="n">
        <f aca="false">IF('Row Index'!AQ66="","✗",IF(INDEX('RAW DATA'!$S:$S,'Row Index'!AQ66)="",IF(INDEX('RAW DATA'!$AF:$AF,'Row Index'!AQ66)="",INDEX('RAW DATA'!$L:$L,'Row Index'!AQ66),INDEX('RAW DATA'!$AF:$AF,'Row Index'!AQ66)),INDEX('RAW DATA'!$S:$S,'Row Index'!AQ66)))</f>
        <v>64.0228643125597</v>
      </c>
    </row>
    <row r="137" customFormat="false" ht="15" hidden="false" customHeight="false" outlineLevel="0" collapsed="false">
      <c r="A137" s="3" t="s">
        <v>5412</v>
      </c>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row>
    <row r="138" customFormat="false" ht="35.05" hidden="false" customHeight="false" outlineLevel="0" collapsed="false">
      <c r="A138" s="9" t="s">
        <v>5404</v>
      </c>
      <c r="B138" s="9" t="s">
        <v>5657</v>
      </c>
      <c r="C138" s="9" t="s">
        <v>147</v>
      </c>
      <c r="D138" s="9" t="s">
        <v>365</v>
      </c>
      <c r="E138" s="9" t="s">
        <v>497</v>
      </c>
      <c r="F138" s="9" t="s">
        <v>628</v>
      </c>
      <c r="G138" s="9" t="s">
        <v>763</v>
      </c>
      <c r="H138" s="9" t="s">
        <v>902</v>
      </c>
      <c r="I138" s="9" t="s">
        <v>1037</v>
      </c>
      <c r="J138" s="9" t="s">
        <v>1143</v>
      </c>
      <c r="K138" s="9" t="s">
        <v>1275</v>
      </c>
      <c r="L138" s="9" t="s">
        <v>1411</v>
      </c>
      <c r="M138" s="9" t="s">
        <v>1628</v>
      </c>
      <c r="N138" s="9" t="s">
        <v>1760</v>
      </c>
      <c r="O138" s="9" t="s">
        <v>1895</v>
      </c>
      <c r="P138" s="9" t="s">
        <v>2027</v>
      </c>
      <c r="Q138" s="9" t="s">
        <v>2154</v>
      </c>
      <c r="R138" s="9" t="s">
        <v>2285</v>
      </c>
      <c r="S138" s="9" t="s">
        <v>2413</v>
      </c>
      <c r="T138" s="9" t="s">
        <v>2544</v>
      </c>
      <c r="U138" s="9" t="s">
        <v>2676</v>
      </c>
      <c r="V138" s="9" t="s">
        <v>2806</v>
      </c>
      <c r="W138" s="9" t="s">
        <v>2933</v>
      </c>
      <c r="X138" s="9" t="s">
        <v>3066</v>
      </c>
      <c r="Y138" s="9" t="s">
        <v>3201</v>
      </c>
      <c r="Z138" s="9" t="s">
        <v>3330</v>
      </c>
      <c r="AA138" s="9" t="s">
        <v>5405</v>
      </c>
      <c r="AB138" s="9" t="s">
        <v>3465</v>
      </c>
      <c r="AC138" s="9" t="s">
        <v>3592</v>
      </c>
      <c r="AD138" s="9" t="s">
        <v>3719</v>
      </c>
      <c r="AE138" s="9" t="s">
        <v>3846</v>
      </c>
      <c r="AF138" s="9" t="s">
        <v>3975</v>
      </c>
      <c r="AG138" s="9" t="s">
        <v>4103</v>
      </c>
      <c r="AH138" s="9" t="s">
        <v>5406</v>
      </c>
      <c r="AI138" s="9" t="s">
        <v>4360</v>
      </c>
      <c r="AJ138" s="9" t="s">
        <v>4488</v>
      </c>
      <c r="AK138" s="9" t="s">
        <v>4617</v>
      </c>
      <c r="AL138" s="9" t="s">
        <v>4746</v>
      </c>
      <c r="AM138" s="9" t="s">
        <v>4855</v>
      </c>
      <c r="AN138" s="9" t="s">
        <v>4963</v>
      </c>
      <c r="AO138" s="9" t="s">
        <v>5072</v>
      </c>
      <c r="AP138" s="9" t="s">
        <v>5184</v>
      </c>
      <c r="AQ138" s="9" t="s">
        <v>5293</v>
      </c>
    </row>
    <row r="139" customFormat="false" ht="15" hidden="false" customHeight="false" outlineLevel="0" collapsed="false">
      <c r="A139" s="32" t="s">
        <v>322</v>
      </c>
      <c r="B139" s="33" t="s">
        <v>5657</v>
      </c>
      <c r="C139" s="17" t="n">
        <f aca="false">IF('Row Index'!C55="","✗",IF(INDEX('RAW DATA'!$T:$T,'Row Index'!C55)="",INDEX('RAW DATA'!$L:$L,'Row Index'!C55),INDEX('RAW DATA'!$T:$T,'Row Index'!C55)))</f>
        <v>33.4774059171385</v>
      </c>
      <c r="D139" s="17" t="n">
        <f aca="false">IF('Row Index'!D55="","✗",IF(INDEX('RAW DATA'!$T:$T,'Row Index'!D55)="",INDEX('RAW DATA'!$L:$L,'Row Index'!D55),INDEX('RAW DATA'!$T:$T,'Row Index'!D55)))</f>
        <v>32.909067818043</v>
      </c>
      <c r="E139" s="17" t="n">
        <f aca="false">IF('Row Index'!E55="","✗",IF(INDEX('RAW DATA'!$T:$T,'Row Index'!E55)="",INDEX('RAW DATA'!$L:$L,'Row Index'!E55),INDEX('RAW DATA'!$T:$T,'Row Index'!E55)))</f>
        <v>33.5937596416321</v>
      </c>
      <c r="F139" s="17" t="n">
        <f aca="false">IF('Row Index'!F55="","✗",IF(INDEX('RAW DATA'!$T:$T,'Row Index'!F55)="",INDEX('RAW DATA'!$L:$L,'Row Index'!F55),INDEX('RAW DATA'!$T:$T,'Row Index'!F55)))</f>
        <v>32.7738075412464</v>
      </c>
      <c r="G139" s="17" t="n">
        <f aca="false">IF('Row Index'!G55="","✗",IF(INDEX('RAW DATA'!$T:$T,'Row Index'!G55)="",INDEX('RAW DATA'!$L:$L,'Row Index'!G55),INDEX('RAW DATA'!$T:$T,'Row Index'!G55)))</f>
        <v>33.9822578790585</v>
      </c>
      <c r="H139" s="17" t="n">
        <f aca="false">IF('Row Index'!H55="","✗",IF(INDEX('RAW DATA'!$T:$T,'Row Index'!H55)="",INDEX('RAW DATA'!$L:$L,'Row Index'!H55),INDEX('RAW DATA'!$T:$T,'Row Index'!H55)))</f>
        <v>32.5077065726001</v>
      </c>
      <c r="I139" s="26" t="str">
        <f aca="false">IF('Row Index'!I55="","✗",IF(INDEX('RAW DATA'!$T:$T,'Row Index'!I55)="",INDEX('RAW DATA'!$L:$L,'Row Index'!I55),INDEX('RAW DATA'!$T:$T,'Row Index'!I55)))</f>
        <v>✗</v>
      </c>
      <c r="J139" s="17" t="n">
        <f aca="false">IF('Row Index'!J55="","✗",IF(INDEX('RAW DATA'!$T:$T,'Row Index'!J55)="",INDEX('RAW DATA'!$L:$L,'Row Index'!J55),INDEX('RAW DATA'!$T:$T,'Row Index'!J55)))</f>
        <v>35.9353051291361</v>
      </c>
      <c r="K139" s="17" t="n">
        <f aca="false">IF('Row Index'!K55="","✗",IF(INDEX('RAW DATA'!$T:$T,'Row Index'!K55)="",INDEX('RAW DATA'!$L:$L,'Row Index'!K55),INDEX('RAW DATA'!$T:$T,'Row Index'!K55)))</f>
        <v>35.5375743637387</v>
      </c>
      <c r="L139" s="17" t="n">
        <f aca="false">IF('Row Index'!L55="","✗",IF(INDEX('RAW DATA'!$T:$T,'Row Index'!L55)="",INDEX('RAW DATA'!$L:$L,'Row Index'!L55),INDEX('RAW DATA'!$T:$T,'Row Index'!L55)))</f>
        <v>36.1770521361252</v>
      </c>
      <c r="M139" s="17" t="n">
        <f aca="false">IF('Row Index'!M55="","✗",IF(INDEX('RAW DATA'!$T:$T,'Row Index'!M55)="",INDEX('RAW DATA'!$L:$L,'Row Index'!M55),INDEX('RAW DATA'!$T:$T,'Row Index'!M55)))</f>
        <v>38.3592493633119</v>
      </c>
      <c r="N139" s="17" t="n">
        <f aca="false">IF('Row Index'!N55="","✗",IF(INDEX('RAW DATA'!$T:$T,'Row Index'!N55)="",INDEX('RAW DATA'!$L:$L,'Row Index'!N55),INDEX('RAW DATA'!$T:$T,'Row Index'!N55)))</f>
        <v>36.7737096586223</v>
      </c>
      <c r="O139" s="17" t="n">
        <f aca="false">IF('Row Index'!O55="","✗",IF(INDEX('RAW DATA'!$T:$T,'Row Index'!O55)="",INDEX('RAW DATA'!$L:$L,'Row Index'!O55),INDEX('RAW DATA'!$T:$T,'Row Index'!O55)))</f>
        <v>37.7288998000055</v>
      </c>
      <c r="P139" s="17" t="n">
        <f aca="false">IF('Row Index'!P55="","✗",IF(INDEX('RAW DATA'!$T:$T,'Row Index'!P55)="",INDEX('RAW DATA'!$L:$L,'Row Index'!P55),INDEX('RAW DATA'!$T:$T,'Row Index'!P55)))</f>
        <v>38.6061605928564</v>
      </c>
      <c r="Q139" s="17" t="n">
        <f aca="false">IF('Row Index'!Q55="","✗",IF(INDEX('RAW DATA'!$T:$T,'Row Index'!Q55)="",INDEX('RAW DATA'!$L:$L,'Row Index'!Q55),INDEX('RAW DATA'!$T:$T,'Row Index'!Q55)))</f>
        <v>41.3785810237877</v>
      </c>
      <c r="R139" s="17" t="n">
        <f aca="false">IF('Row Index'!R55="","✗",IF(INDEX('RAW DATA'!$T:$T,'Row Index'!R55)="",INDEX('RAW DATA'!$L:$L,'Row Index'!R55),INDEX('RAW DATA'!$T:$T,'Row Index'!R55)))</f>
        <v>41.8792343785113</v>
      </c>
      <c r="S139" s="17" t="n">
        <f aca="false">IF('Row Index'!S55="","✗",IF(INDEX('RAW DATA'!$T:$T,'Row Index'!S55)="",INDEX('RAW DATA'!$L:$L,'Row Index'!S55),INDEX('RAW DATA'!$T:$T,'Row Index'!S55)))</f>
        <v>43.9584785158536</v>
      </c>
      <c r="T139" s="17" t="n">
        <f aca="false">IF('Row Index'!T55="","✗",IF(INDEX('RAW DATA'!$T:$T,'Row Index'!T55)="",INDEX('RAW DATA'!$L:$L,'Row Index'!T55),INDEX('RAW DATA'!$T:$T,'Row Index'!T55)))</f>
        <v>45.3322998456187</v>
      </c>
      <c r="U139" s="17" t="n">
        <f aca="false">IF('Row Index'!U55="","✗",IF(INDEX('RAW DATA'!$T:$T,'Row Index'!U55)="",INDEX('RAW DATA'!$L:$L,'Row Index'!U55),INDEX('RAW DATA'!$T:$T,'Row Index'!U55)))</f>
        <v>48.8077438666184</v>
      </c>
      <c r="V139" s="17" t="n">
        <f aca="false">IF('Row Index'!V55="","✗",IF(INDEX('RAW DATA'!$T:$T,'Row Index'!V55)="",INDEX('RAW DATA'!$L:$L,'Row Index'!V55),INDEX('RAW DATA'!$T:$T,'Row Index'!V55)))</f>
        <v>51.4171527996747</v>
      </c>
      <c r="W139" s="17" t="n">
        <f aca="false">IF('Row Index'!W55="","✗",IF(INDEX('RAW DATA'!$T:$T,'Row Index'!W55)="",INDEX('RAW DATA'!$L:$L,'Row Index'!W55),INDEX('RAW DATA'!$T:$T,'Row Index'!W55)))</f>
        <v>54.1639542155543</v>
      </c>
      <c r="X139" s="17" t="n">
        <f aca="false">IF('Row Index'!X55="","✗",IF(INDEX('RAW DATA'!$T:$T,'Row Index'!X55)="",INDEX('RAW DATA'!$L:$L,'Row Index'!X55),INDEX('RAW DATA'!$T:$T,'Row Index'!X55)))</f>
        <v>55.2710159201452</v>
      </c>
      <c r="Y139" s="17" t="n">
        <f aca="false">IF('Row Index'!Y55="","✗",IF(INDEX('RAW DATA'!$T:$T,'Row Index'!Y55)="",INDEX('RAW DATA'!$L:$L,'Row Index'!Y55),INDEX('RAW DATA'!$T:$T,'Row Index'!Y55)))</f>
        <v>58.1156148361227</v>
      </c>
      <c r="Z139" s="17" t="n">
        <f aca="false">IF('Row Index'!Z55="","✗",IF(INDEX('RAW DATA'!$T:$T,'Row Index'!Z55)="",INDEX('RAW DATA'!$L:$L,'Row Index'!Z55),INDEX('RAW DATA'!$T:$T,'Row Index'!Z55)))</f>
        <v>60.7562339952484</v>
      </c>
      <c r="AA139" s="19" t="str">
        <f aca="false">IF('Row Index'!AA55="","⏳",IF(INDEX('RAW DATA'!$T:$T,'Row Index'!AA55)="",INDEX('RAW DATA'!$L:$L,'Row Index'!AA55),INDEX('RAW DATA'!$T:$T,'Row Index'!AA55)))</f>
        <v>⏳</v>
      </c>
      <c r="AB139" s="17" t="n">
        <f aca="false">IF('Row Index'!AB55="","✗",IF(INDEX('RAW DATA'!$T:$T,'Row Index'!AB55)="",INDEX('RAW DATA'!$L:$L,'Row Index'!AB55),INDEX('RAW DATA'!$T:$T,'Row Index'!AB55)))</f>
        <v>61.7699378141757</v>
      </c>
      <c r="AC139" s="17" t="n">
        <f aca="false">IF('Row Index'!AC55="","✗",IF(INDEX('RAW DATA'!$T:$T,'Row Index'!AC55)="",INDEX('RAW DATA'!$L:$L,'Row Index'!AC55),INDEX('RAW DATA'!$T:$T,'Row Index'!AC55)))</f>
        <v>64.0714966250158</v>
      </c>
      <c r="AD139" s="17" t="n">
        <f aca="false">IF('Row Index'!AD55="","✗",IF(INDEX('RAW DATA'!$T:$T,'Row Index'!AD55)="",INDEX('RAW DATA'!$L:$L,'Row Index'!AD55),INDEX('RAW DATA'!$T:$T,'Row Index'!AD55)))</f>
        <v>62.9871303455541</v>
      </c>
      <c r="AE139" s="17" t="n">
        <f aca="false">IF('Row Index'!AE55="","✗",IF(INDEX('RAW DATA'!$T:$T,'Row Index'!AE55)="",INDEX('RAW DATA'!$L:$L,'Row Index'!AE55),INDEX('RAW DATA'!$T:$T,'Row Index'!AE55)))</f>
        <v>65.2660092793434</v>
      </c>
      <c r="AF139" s="17" t="n">
        <f aca="false">IF('Row Index'!AF55="","✗",IF(INDEX('RAW DATA'!$T:$T,'Row Index'!AF55)="",INDEX('RAW DATA'!$L:$L,'Row Index'!AF55),INDEX('RAW DATA'!$T:$T,'Row Index'!AF55)))</f>
        <v>66.5957789007105</v>
      </c>
      <c r="AG139" s="17" t="n">
        <f aca="false">IF('Row Index'!AG55="","✗",IF(INDEX('RAW DATA'!$T:$T,'Row Index'!AG55)="",INDEX('RAW DATA'!$L:$L,'Row Index'!AG55),INDEX('RAW DATA'!$T:$T,'Row Index'!AG55)))</f>
        <v>68.8194568562352</v>
      </c>
      <c r="AH139" s="17" t="n">
        <f aca="false">IF('Row Index'!AH55="","✗",IF(INDEX('RAW DATA'!$T:$T,'Row Index'!AH55)="",INDEX('RAW DATA'!$L:$L,'Row Index'!AH55),INDEX('RAW DATA'!$T:$T,'Row Index'!AH55)))</f>
        <v>67.1353903124019</v>
      </c>
      <c r="AI139" s="17" t="n">
        <f aca="false">IF('Row Index'!AI55="","✗",IF(INDEX('RAW DATA'!$T:$T,'Row Index'!AI55)="",INDEX('RAW DATA'!$L:$L,'Row Index'!AI55),INDEX('RAW DATA'!$T:$T,'Row Index'!AI55)))</f>
        <v>69.0378535948984</v>
      </c>
      <c r="AJ139" s="17" t="n">
        <f aca="false">IF('Row Index'!AJ55="","✗",IF(INDEX('RAW DATA'!$T:$T,'Row Index'!AJ55)="",INDEX('RAW DATA'!$L:$L,'Row Index'!AJ55),INDEX('RAW DATA'!$T:$T,'Row Index'!AJ55)))</f>
        <v>69.6309402817706</v>
      </c>
      <c r="AK139" s="17" t="n">
        <f aca="false">IF('Row Index'!AK55="","✗",IF(INDEX('RAW DATA'!$T:$T,'Row Index'!AK55)="",INDEX('RAW DATA'!$L:$L,'Row Index'!AK55),INDEX('RAW DATA'!$T:$T,'Row Index'!AK55)))</f>
        <v>69.1832101323195</v>
      </c>
      <c r="AL139" s="76" t="str">
        <f aca="false">IF('Row Index'!AL55="","–",IF(INDEX('RAW DATA'!$T:$T,'Row Index'!AL55)="",INDEX('RAW DATA'!$L:$L,'Row Index'!AL55),INDEX('RAW DATA'!$T:$T,'Row Index'!AL55)))</f>
        <v>–</v>
      </c>
      <c r="AM139" s="76" t="str">
        <f aca="false">IF('Row Index'!AM55="","–",IF(INDEX('RAW DATA'!$T:$T,'Row Index'!AM55)="",INDEX('RAW DATA'!$L:$L,'Row Index'!AM55),INDEX('RAW DATA'!$T:$T,'Row Index'!AM55)))</f>
        <v>–</v>
      </c>
      <c r="AN139" s="76" t="str">
        <f aca="false">IF('Row Index'!AN55="","–",IF(INDEX('RAW DATA'!$T:$T,'Row Index'!AN55)="",INDEX('RAW DATA'!$L:$L,'Row Index'!AN55),INDEX('RAW DATA'!$T:$T,'Row Index'!AN55)))</f>
        <v>–</v>
      </c>
      <c r="AO139" s="76" t="str">
        <f aca="false">IF('Row Index'!AO55="","–",IF(INDEX('RAW DATA'!$T:$T,'Row Index'!AO55)="",INDEX('RAW DATA'!$L:$L,'Row Index'!AO55),INDEX('RAW DATA'!$T:$T,'Row Index'!AO55)))</f>
        <v>–</v>
      </c>
      <c r="AP139" s="76" t="str">
        <f aca="false">IF('Row Index'!AP55="","–",IF(INDEX('RAW DATA'!$T:$T,'Row Index'!AP55)="",INDEX('RAW DATA'!$L:$L,'Row Index'!AP55),INDEX('RAW DATA'!$T:$T,'Row Index'!AP55)))</f>
        <v>–</v>
      </c>
      <c r="AQ139" s="76" t="str">
        <f aca="false">IF('Row Index'!AQ55="","–",IF(INDEX('RAW DATA'!$T:$T,'Row Index'!AQ55)="",INDEX('RAW DATA'!$L:$L,'Row Index'!AQ55),INDEX('RAW DATA'!$T:$T,'Row Index'!AQ55)))</f>
        <v>–</v>
      </c>
    </row>
    <row r="140" customFormat="false" ht="15" hidden="false" customHeight="false" outlineLevel="0" collapsed="false">
      <c r="A140" s="32" t="s">
        <v>326</v>
      </c>
      <c r="B140" s="33" t="s">
        <v>5657</v>
      </c>
      <c r="C140" s="17" t="n">
        <f aca="false">IF('Row Index'!C56="","✗",IF(INDEX('RAW DATA'!$T:$T,'Row Index'!C56)="",INDEX('RAW DATA'!$L:$L,'Row Index'!C56),INDEX('RAW DATA'!$T:$T,'Row Index'!C56)))</f>
        <v>33.0909015140018</v>
      </c>
      <c r="D140" s="17" t="n">
        <f aca="false">IF('Row Index'!D56="","✗",IF(INDEX('RAW DATA'!$T:$T,'Row Index'!D56)="",INDEX('RAW DATA'!$L:$L,'Row Index'!D56),INDEX('RAW DATA'!$T:$T,'Row Index'!D56)))</f>
        <v>32.1837257267847</v>
      </c>
      <c r="E140" s="17" t="n">
        <f aca="false">IF('Row Index'!E56="","✗",IF(INDEX('RAW DATA'!$T:$T,'Row Index'!E56)="",INDEX('RAW DATA'!$L:$L,'Row Index'!E56),INDEX('RAW DATA'!$T:$T,'Row Index'!E56)))</f>
        <v>32.5041847229004</v>
      </c>
      <c r="F140" s="17" t="n">
        <f aca="false">IF('Row Index'!F56="","✗",IF(INDEX('RAW DATA'!$T:$T,'Row Index'!F56)="",INDEX('RAW DATA'!$L:$L,'Row Index'!F56),INDEX('RAW DATA'!$T:$T,'Row Index'!F56)))</f>
        <v>32.1599468060269</v>
      </c>
      <c r="G140" s="17" t="n">
        <f aca="false">IF('Row Index'!G56="","✗",IF(INDEX('RAW DATA'!$T:$T,'Row Index'!G56)="",INDEX('RAW DATA'!$L:$L,'Row Index'!G56),INDEX('RAW DATA'!$T:$T,'Row Index'!G56)))</f>
        <v>34.6862128392922</v>
      </c>
      <c r="H140" s="17" t="n">
        <f aca="false">IF('Row Index'!H56="","✗",IF(INDEX('RAW DATA'!$T:$T,'Row Index'!H56)="",INDEX('RAW DATA'!$L:$L,'Row Index'!H56),INDEX('RAW DATA'!$T:$T,'Row Index'!H56)))</f>
        <v>31.7582612120169</v>
      </c>
      <c r="I140" s="26" t="str">
        <f aca="false">IF('Row Index'!I56="","✗",IF(INDEX('RAW DATA'!$T:$T,'Row Index'!I56)="",INDEX('RAW DATA'!$L:$L,'Row Index'!I56),INDEX('RAW DATA'!$T:$T,'Row Index'!I56)))</f>
        <v>✗</v>
      </c>
      <c r="J140" s="17" t="n">
        <f aca="false">IF('Row Index'!J56="","✗",IF(INDEX('RAW DATA'!$T:$T,'Row Index'!J56)="",INDEX('RAW DATA'!$L:$L,'Row Index'!J56),INDEX('RAW DATA'!$T:$T,'Row Index'!J56)))</f>
        <v>35.7515992653587</v>
      </c>
      <c r="K140" s="17" t="n">
        <f aca="false">IF('Row Index'!K56="","✗",IF(INDEX('RAW DATA'!$T:$T,'Row Index'!K56)="",INDEX('RAW DATA'!$L:$L,'Row Index'!K56),INDEX('RAW DATA'!$T:$T,'Row Index'!K56)))</f>
        <v>36.5314866250915</v>
      </c>
      <c r="L140" s="17" t="n">
        <f aca="false">IF('Row Index'!L56="","✗",IF(INDEX('RAW DATA'!$T:$T,'Row Index'!L56)="",INDEX('RAW DATA'!$L:$L,'Row Index'!L56),INDEX('RAW DATA'!$T:$T,'Row Index'!L56)))</f>
        <v>35.6535882912436</v>
      </c>
      <c r="M140" s="17" t="n">
        <f aca="false">IF('Row Index'!M56="","✗",IF(INDEX('RAW DATA'!$T:$T,'Row Index'!M56)="",INDEX('RAW DATA'!$L:$L,'Row Index'!M56),INDEX('RAW DATA'!$T:$T,'Row Index'!M56)))</f>
        <v>39.3996594723013</v>
      </c>
      <c r="N140" s="17" t="n">
        <f aca="false">IF('Row Index'!N56="","✗",IF(INDEX('RAW DATA'!$T:$T,'Row Index'!N56)="",INDEX('RAW DATA'!$L:$L,'Row Index'!N56),INDEX('RAW DATA'!$T:$T,'Row Index'!N56)))</f>
        <v>36.8815010544509</v>
      </c>
      <c r="O140" s="17" t="n">
        <f aca="false">IF('Row Index'!O56="","✗",IF(INDEX('RAW DATA'!$T:$T,'Row Index'!O56)="",INDEX('RAW DATA'!$L:$L,'Row Index'!O56),INDEX('RAW DATA'!$T:$T,'Row Index'!O56)))</f>
        <v>37.5421140737755</v>
      </c>
      <c r="P140" s="17" t="n">
        <f aca="false">IF('Row Index'!P56="","✗",IF(INDEX('RAW DATA'!$T:$T,'Row Index'!P56)="",INDEX('RAW DATA'!$L:$L,'Row Index'!P56),INDEX('RAW DATA'!$T:$T,'Row Index'!P56)))</f>
        <v>37.7454006449024</v>
      </c>
      <c r="Q140" s="17" t="n">
        <f aca="false">IF('Row Index'!Q56="","✗",IF(INDEX('RAW DATA'!$T:$T,'Row Index'!Q56)="",INDEX('RAW DATA'!$L:$L,'Row Index'!Q56),INDEX('RAW DATA'!$T:$T,'Row Index'!Q56)))</f>
        <v>39.6040735727114</v>
      </c>
      <c r="R140" s="17" t="n">
        <f aca="false">IF('Row Index'!R56="","✗",IF(INDEX('RAW DATA'!$T:$T,'Row Index'!R56)="",INDEX('RAW DATA'!$L:$L,'Row Index'!R56),INDEX('RAW DATA'!$T:$T,'Row Index'!R56)))</f>
        <v>42.6593860771536</v>
      </c>
      <c r="S140" s="17" t="n">
        <f aca="false">IF('Row Index'!S56="","✗",IF(INDEX('RAW DATA'!$T:$T,'Row Index'!S56)="",INDEX('RAW DATA'!$L:$L,'Row Index'!S56),INDEX('RAW DATA'!$T:$T,'Row Index'!S56)))</f>
        <v>43.7322194665672</v>
      </c>
      <c r="T140" s="17" t="n">
        <f aca="false">IF('Row Index'!T56="","✗",IF(INDEX('RAW DATA'!$T:$T,'Row Index'!T56)="",INDEX('RAW DATA'!$L:$L,'Row Index'!T56),INDEX('RAW DATA'!$T:$T,'Row Index'!T56)))</f>
        <v>43.1921854346534</v>
      </c>
      <c r="U140" s="17" t="str">
        <f aca="false">IF('Row Index'!U56="","✗",IF(INDEX('RAW DATA'!$T:$T,'Row Index'!U56)="",INDEX('RAW DATA'!$L:$L,'Row Index'!U56),INDEX('RAW DATA'!$T:$T,'Row Index'!U56)))</f>
        <v>✗</v>
      </c>
      <c r="V140" s="17" t="n">
        <f aca="false">IF('Row Index'!V56="","✗",IF(INDEX('RAW DATA'!$T:$T,'Row Index'!V56)="",INDEX('RAW DATA'!$L:$L,'Row Index'!V56),INDEX('RAW DATA'!$T:$T,'Row Index'!V56)))</f>
        <v>50.4999590361556</v>
      </c>
      <c r="W140" s="17" t="n">
        <f aca="false">IF('Row Index'!W56="","✗",IF(INDEX('RAW DATA'!$T:$T,'Row Index'!W56)="",INDEX('RAW DATA'!$L:$L,'Row Index'!W56),INDEX('RAW DATA'!$T:$T,'Row Index'!W56)))</f>
        <v>52.7719371345678</v>
      </c>
      <c r="X140" s="17" t="n">
        <f aca="false">IF('Row Index'!X56="","✗",IF(INDEX('RAW DATA'!$T:$T,'Row Index'!X56)="",INDEX('RAW DATA'!$L:$L,'Row Index'!X56),INDEX('RAW DATA'!$T:$T,'Row Index'!X56)))</f>
        <v>56.446282898725</v>
      </c>
      <c r="Y140" s="17" t="n">
        <f aca="false">IF('Row Index'!Y56="","✗",IF(INDEX('RAW DATA'!$T:$T,'Row Index'!Y56)="",INDEX('RAW DATA'!$L:$L,'Row Index'!Y56),INDEX('RAW DATA'!$T:$T,'Row Index'!Y56)))</f>
        <v>56.8702653174853</v>
      </c>
      <c r="Z140" s="17" t="n">
        <f aca="false">IF('Row Index'!Z56="","✗",IF(INDEX('RAW DATA'!$T:$T,'Row Index'!Z56)="",INDEX('RAW DATA'!$L:$L,'Row Index'!Z56),INDEX('RAW DATA'!$T:$T,'Row Index'!Z56)))</f>
        <v>59.8247952789089</v>
      </c>
      <c r="AA140" s="19" t="str">
        <f aca="false">IF('Row Index'!AA56="","⏳",IF(INDEX('RAW DATA'!$T:$T,'Row Index'!AA56)="",INDEX('RAW DATA'!$L:$L,'Row Index'!AA56),INDEX('RAW DATA'!$T:$T,'Row Index'!AA56)))</f>
        <v>⏳</v>
      </c>
      <c r="AB140" s="17" t="n">
        <f aca="false">IF('Row Index'!AB56="","✗",IF(INDEX('RAW DATA'!$T:$T,'Row Index'!AB56)="",INDEX('RAW DATA'!$L:$L,'Row Index'!AB56),INDEX('RAW DATA'!$T:$T,'Row Index'!AB56)))</f>
        <v>61.3985654251485</v>
      </c>
      <c r="AC140" s="17" t="n">
        <f aca="false">IF('Row Index'!AC56="","✗",IF(INDEX('RAW DATA'!$T:$T,'Row Index'!AC56)="",INDEX('RAW DATA'!$L:$L,'Row Index'!AC56),INDEX('RAW DATA'!$T:$T,'Row Index'!AC56)))</f>
        <v>63.4323584108365</v>
      </c>
      <c r="AD140" s="17" t="n">
        <f aca="false">IF('Row Index'!AD56="","✗",IF(INDEX('RAW DATA'!$T:$T,'Row Index'!AD56)="",INDEX('RAW DATA'!$L:$L,'Row Index'!AD56),INDEX('RAW DATA'!$T:$T,'Row Index'!AD56)))</f>
        <v>62.2190803245368</v>
      </c>
      <c r="AE140" s="17" t="n">
        <f aca="false">IF('Row Index'!AE56="","✗",IF(INDEX('RAW DATA'!$T:$T,'Row Index'!AE56)="",INDEX('RAW DATA'!$L:$L,'Row Index'!AE56),INDEX('RAW DATA'!$T:$T,'Row Index'!AE56)))</f>
        <v>64.2776276524018</v>
      </c>
      <c r="AF140" s="17" t="n">
        <f aca="false">IF('Row Index'!AF56="","✗",IF(INDEX('RAW DATA'!$T:$T,'Row Index'!AF56)="",INDEX('RAW DATA'!$L:$L,'Row Index'!AF56),INDEX('RAW DATA'!$T:$T,'Row Index'!AF56)))</f>
        <v>65.8997461959412</v>
      </c>
      <c r="AG140" s="17" t="n">
        <f aca="false">IF('Row Index'!AG56="","✗",IF(INDEX('RAW DATA'!$T:$T,'Row Index'!AG56)="",INDEX('RAW DATA'!$L:$L,'Row Index'!AG56),INDEX('RAW DATA'!$T:$T,'Row Index'!AG56)))</f>
        <v>68.1230091466502</v>
      </c>
      <c r="AH140" s="17" t="n">
        <f aca="false">IF('Row Index'!AH56="","✗",IF(INDEX('RAW DATA'!$T:$T,'Row Index'!AH56)="",INDEX('RAW DATA'!$L:$L,'Row Index'!AH56),INDEX('RAW DATA'!$T:$T,'Row Index'!AH56)))</f>
        <v>66.3623508042428</v>
      </c>
      <c r="AI140" s="17" t="n">
        <f aca="false">IF('Row Index'!AI56="","✗",IF(INDEX('RAW DATA'!$T:$T,'Row Index'!AI56)="",INDEX('RAW DATA'!$L:$L,'Row Index'!AI56),INDEX('RAW DATA'!$T:$T,'Row Index'!AI56)))</f>
        <v>68.6719298943058</v>
      </c>
      <c r="AJ140" s="17" t="n">
        <f aca="false">IF('Row Index'!AJ56="","✗",IF(INDEX('RAW DATA'!$T:$T,'Row Index'!AJ56)="",INDEX('RAW DATA'!$L:$L,'Row Index'!AJ56),INDEX('RAW DATA'!$T:$T,'Row Index'!AJ56)))</f>
        <v>67.7563016811665</v>
      </c>
      <c r="AK140" s="17" t="n">
        <f aca="false">IF('Row Index'!AK56="","✗",IF(INDEX('RAW DATA'!$T:$T,'Row Index'!AK56)="",INDEX('RAW DATA'!$L:$L,'Row Index'!AK56),INDEX('RAW DATA'!$T:$T,'Row Index'!AK56)))</f>
        <v>67.6709049705331</v>
      </c>
      <c r="AL140" s="76" t="str">
        <f aca="false">IF('Row Index'!AL56="","–",IF(INDEX('RAW DATA'!$T:$T,'Row Index'!AL56)="",INDEX('RAW DATA'!$L:$L,'Row Index'!AL56),INDEX('RAW DATA'!$T:$T,'Row Index'!AL56)))</f>
        <v>–</v>
      </c>
      <c r="AM140" s="76" t="str">
        <f aca="false">IF('Row Index'!AM56="","–",IF(INDEX('RAW DATA'!$T:$T,'Row Index'!AM56)="",INDEX('RAW DATA'!$L:$L,'Row Index'!AM56),INDEX('RAW DATA'!$T:$T,'Row Index'!AM56)))</f>
        <v>–</v>
      </c>
      <c r="AN140" s="76" t="str">
        <f aca="false">IF('Row Index'!AN56="","–",IF(INDEX('RAW DATA'!$T:$T,'Row Index'!AN56)="",INDEX('RAW DATA'!$L:$L,'Row Index'!AN56),INDEX('RAW DATA'!$T:$T,'Row Index'!AN56)))</f>
        <v>–</v>
      </c>
      <c r="AO140" s="76" t="str">
        <f aca="false">IF('Row Index'!AO56="","–",IF(INDEX('RAW DATA'!$T:$T,'Row Index'!AO56)="",INDEX('RAW DATA'!$L:$L,'Row Index'!AO56),INDEX('RAW DATA'!$T:$T,'Row Index'!AO56)))</f>
        <v>–</v>
      </c>
      <c r="AP140" s="76" t="str">
        <f aca="false">IF('Row Index'!AP56="","–",IF(INDEX('RAW DATA'!$T:$T,'Row Index'!AP56)="",INDEX('RAW DATA'!$L:$L,'Row Index'!AP56),INDEX('RAW DATA'!$T:$T,'Row Index'!AP56)))</f>
        <v>–</v>
      </c>
      <c r="AQ140" s="76" t="str">
        <f aca="false">IF('Row Index'!AQ56="","–",IF(INDEX('RAW DATA'!$T:$T,'Row Index'!AQ56)="",INDEX('RAW DATA'!$L:$L,'Row Index'!AQ56),INDEX('RAW DATA'!$T:$T,'Row Index'!AQ56)))</f>
        <v>–</v>
      </c>
    </row>
    <row r="141" customFormat="false" ht="15" hidden="false" customHeight="false" outlineLevel="0" collapsed="false">
      <c r="A141" s="32" t="s">
        <v>329</v>
      </c>
      <c r="B141" s="33" t="s">
        <v>5657</v>
      </c>
      <c r="C141" s="17" t="n">
        <f aca="false">IF('Row Index'!C57="","✗",IF(INDEX('RAW DATA'!$T:$T,'Row Index'!C57)="",INDEX('RAW DATA'!$L:$L,'Row Index'!C57),INDEX('RAW DATA'!$T:$T,'Row Index'!C57)))</f>
        <v>35.211092795428</v>
      </c>
      <c r="D141" s="17" t="n">
        <f aca="false">IF('Row Index'!D57="","✗",IF(INDEX('RAW DATA'!$T:$T,'Row Index'!D57)="",INDEX('RAW DATA'!$L:$L,'Row Index'!D57),INDEX('RAW DATA'!$T:$T,'Row Index'!D57)))</f>
        <v>33.5331058028433</v>
      </c>
      <c r="E141" s="17" t="n">
        <f aca="false">IF('Row Index'!E57="","✗",IF(INDEX('RAW DATA'!$T:$T,'Row Index'!E57)="",INDEX('RAW DATA'!$L:$L,'Row Index'!E57),INDEX('RAW DATA'!$T:$T,'Row Index'!E57)))</f>
        <v>33.5648131696845</v>
      </c>
      <c r="F141" s="17" t="n">
        <f aca="false">IF('Row Index'!F57="","✗",IF(INDEX('RAW DATA'!$T:$T,'Row Index'!F57)="",INDEX('RAW DATA'!$L:$L,'Row Index'!F57),INDEX('RAW DATA'!$T:$T,'Row Index'!F57)))</f>
        <v>35.8471597625437</v>
      </c>
      <c r="G141" s="17" t="n">
        <f aca="false">IF('Row Index'!G57="","✗",IF(INDEX('RAW DATA'!$T:$T,'Row Index'!G57)="",INDEX('RAW DATA'!$L:$L,'Row Index'!G57),INDEX('RAW DATA'!$T:$T,'Row Index'!G57)))</f>
        <v>37.4971914991138</v>
      </c>
      <c r="H141" s="17" t="n">
        <f aca="false">IF('Row Index'!H57="","✗",IF(INDEX('RAW DATA'!$T:$T,'Row Index'!H57)="",INDEX('RAW DATA'!$L:$L,'Row Index'!H57),INDEX('RAW DATA'!$T:$T,'Row Index'!H57)))</f>
        <v>31.6410819446318</v>
      </c>
      <c r="I141" s="26" t="str">
        <f aca="false">IF('Row Index'!I57="","✗",IF(INDEX('RAW DATA'!$T:$T,'Row Index'!I57)="",INDEX('RAW DATA'!$L:$L,'Row Index'!I57),INDEX('RAW DATA'!$T:$T,'Row Index'!I57)))</f>
        <v>✗</v>
      </c>
      <c r="J141" s="17" t="n">
        <f aca="false">IF('Row Index'!J57="","✗",IF(INDEX('RAW DATA'!$T:$T,'Row Index'!J57)="",INDEX('RAW DATA'!$L:$L,'Row Index'!J57),INDEX('RAW DATA'!$T:$T,'Row Index'!J57)))</f>
        <v>39.0763844993422</v>
      </c>
      <c r="K141" s="17" t="n">
        <f aca="false">IF('Row Index'!K57="","✗",IF(INDEX('RAW DATA'!$T:$T,'Row Index'!K57)="",INDEX('RAW DATA'!$L:$L,'Row Index'!K57),INDEX('RAW DATA'!$T:$T,'Row Index'!K57)))</f>
        <v>36.1772762713074</v>
      </c>
      <c r="L141" s="17" t="n">
        <f aca="false">IF('Row Index'!L57="","✗",IF(INDEX('RAW DATA'!$T:$T,'Row Index'!L57)="",INDEX('RAW DATA'!$L:$L,'Row Index'!L57),INDEX('RAW DATA'!$T:$T,'Row Index'!L57)))</f>
        <v>35.9938365777068</v>
      </c>
      <c r="M141" s="17" t="n">
        <f aca="false">IF('Row Index'!M57="","✗",IF(INDEX('RAW DATA'!$T:$T,'Row Index'!M57)="",INDEX('RAW DATA'!$L:$L,'Row Index'!M57),INDEX('RAW DATA'!$T:$T,'Row Index'!M57)))</f>
        <v>37.568527876257</v>
      </c>
      <c r="N141" s="17" t="n">
        <f aca="false">IF('Row Index'!N57="","✗",IF(INDEX('RAW DATA'!$T:$T,'Row Index'!N57)="",INDEX('RAW DATA'!$L:$L,'Row Index'!N57),INDEX('RAW DATA'!$T:$T,'Row Index'!N57)))</f>
        <v>36.9867511452071</v>
      </c>
      <c r="O141" s="17" t="str">
        <f aca="false">IF('Row Index'!O57="","✗",IF(INDEX('RAW DATA'!$T:$T,'Row Index'!O57)="",INDEX('RAW DATA'!$L:$L,'Row Index'!O57),INDEX('RAW DATA'!$T:$T,'Row Index'!O57)))</f>
        <v>✗⇲</v>
      </c>
      <c r="P141" s="17" t="n">
        <f aca="false">IF('Row Index'!P57="","✗",IF(INDEX('RAW DATA'!$T:$T,'Row Index'!P57)="",INDEX('RAW DATA'!$L:$L,'Row Index'!P57),INDEX('RAW DATA'!$T:$T,'Row Index'!P57)))</f>
        <v>36.2183262296082</v>
      </c>
      <c r="Q141" s="17" t="str">
        <f aca="false">IF('Row Index'!Q57="","✗",IF(INDEX('RAW DATA'!$T:$T,'Row Index'!Q57)="",INDEX('RAW DATA'!$L:$L,'Row Index'!Q57),INDEX('RAW DATA'!$T:$T,'Row Index'!Q57)))</f>
        <v>✗⇲</v>
      </c>
      <c r="R141" s="17" t="n">
        <f aca="false">IF('Row Index'!R57="","✗",IF(INDEX('RAW DATA'!$T:$T,'Row Index'!R57)="",INDEX('RAW DATA'!$L:$L,'Row Index'!R57),INDEX('RAW DATA'!$T:$T,'Row Index'!R57)))</f>
        <v>37.8489711702173</v>
      </c>
      <c r="S141" s="17" t="n">
        <f aca="false">IF('Row Index'!S57="","✗",IF(INDEX('RAW DATA'!$T:$T,'Row Index'!S57)="",INDEX('RAW DATA'!$L:$L,'Row Index'!S57),INDEX('RAW DATA'!$T:$T,'Row Index'!S57)))</f>
        <v>37.9632804263904</v>
      </c>
      <c r="T141" s="17" t="n">
        <f aca="false">IF('Row Index'!T57="","✗",IF(INDEX('RAW DATA'!$T:$T,'Row Index'!T57)="",INDEX('RAW DATA'!$L:$L,'Row Index'!T57),INDEX('RAW DATA'!$T:$T,'Row Index'!T57)))</f>
        <v>40.6019743487858</v>
      </c>
      <c r="U141" s="17" t="n">
        <f aca="false">IF('Row Index'!U57="","✗",IF(INDEX('RAW DATA'!$T:$T,'Row Index'!U57)="",INDEX('RAW DATA'!$L:$L,'Row Index'!U57),INDEX('RAW DATA'!$T:$T,'Row Index'!U57)))</f>
        <v>42.2140709506932</v>
      </c>
      <c r="V141" s="17" t="n">
        <f aca="false">IF('Row Index'!V57="","✗",IF(INDEX('RAW DATA'!$T:$T,'Row Index'!V57)="",INDEX('RAW DATA'!$L:$L,'Row Index'!V57),INDEX('RAW DATA'!$T:$T,'Row Index'!V57)))</f>
        <v>45.4981478031595</v>
      </c>
      <c r="W141" s="17" t="n">
        <f aca="false">IF('Row Index'!W57="","✗",IF(INDEX('RAW DATA'!$T:$T,'Row Index'!W57)="",INDEX('RAW DATA'!$L:$L,'Row Index'!W57),INDEX('RAW DATA'!$T:$T,'Row Index'!W57)))</f>
        <v>49.6292110380828</v>
      </c>
      <c r="X141" s="17" t="n">
        <f aca="false">IF('Row Index'!X57="","✗",IF(INDEX('RAW DATA'!$T:$T,'Row Index'!X57)="",INDEX('RAW DATA'!$L:$L,'Row Index'!X57),INDEX('RAW DATA'!$T:$T,'Row Index'!X57)))</f>
        <v>53.3751943948388</v>
      </c>
      <c r="Y141" s="17" t="n">
        <f aca="false">IF('Row Index'!Y57="","✗",IF(INDEX('RAW DATA'!$T:$T,'Row Index'!Y57)="",INDEX('RAW DATA'!$L:$L,'Row Index'!Y57),INDEX('RAW DATA'!$T:$T,'Row Index'!Y57)))</f>
        <v>54.0145118657799</v>
      </c>
      <c r="Z141" s="17" t="n">
        <f aca="false">IF('Row Index'!Z57="","✗",IF(INDEX('RAW DATA'!$T:$T,'Row Index'!Z57)="",INDEX('RAW DATA'!$L:$L,'Row Index'!Z57),INDEX('RAW DATA'!$T:$T,'Row Index'!Z57)))</f>
        <v>57.7503308240675</v>
      </c>
      <c r="AA141" s="19" t="str">
        <f aca="false">IF('Row Index'!AA57="","⏳",IF(INDEX('RAW DATA'!$T:$T,'Row Index'!AA57)="",INDEX('RAW DATA'!$L:$L,'Row Index'!AA57),INDEX('RAW DATA'!$T:$T,'Row Index'!AA57)))</f>
        <v>⏳</v>
      </c>
      <c r="AB141" s="17" t="n">
        <f aca="false">IF('Row Index'!AB57="","✗",IF(INDEX('RAW DATA'!$T:$T,'Row Index'!AB57)="",INDEX('RAW DATA'!$L:$L,'Row Index'!AB57),INDEX('RAW DATA'!$T:$T,'Row Index'!AB57)))</f>
        <v>59.628690971698</v>
      </c>
      <c r="AC141" s="17" t="n">
        <f aca="false">IF('Row Index'!AC57="","✗",IF(INDEX('RAW DATA'!$T:$T,'Row Index'!AC57)="",INDEX('RAW DATA'!$L:$L,'Row Index'!AC57),INDEX('RAW DATA'!$T:$T,'Row Index'!AC57)))</f>
        <v>62.8718859611645</v>
      </c>
      <c r="AD141" s="17" t="n">
        <f aca="false">IF('Row Index'!AD57="","✗",IF(INDEX('RAW DATA'!$T:$T,'Row Index'!AD57)="",INDEX('RAW DATA'!$L:$L,'Row Index'!AD57),INDEX('RAW DATA'!$T:$T,'Row Index'!AD57)))</f>
        <v>61.7454892523032</v>
      </c>
      <c r="AE141" s="17" t="n">
        <f aca="false">IF('Row Index'!AE57="","✗",IF(INDEX('RAW DATA'!$T:$T,'Row Index'!AE57)="",INDEX('RAW DATA'!$L:$L,'Row Index'!AE57),INDEX('RAW DATA'!$T:$T,'Row Index'!AE57)))</f>
        <v>62.9869259077793</v>
      </c>
      <c r="AF141" s="17" t="n">
        <f aca="false">IF('Row Index'!AF57="","✗",IF(INDEX('RAW DATA'!$T:$T,'Row Index'!AF57)="",INDEX('RAW DATA'!$L:$L,'Row Index'!AF57),INDEX('RAW DATA'!$T:$T,'Row Index'!AF57)))</f>
        <v>64.8526083226132</v>
      </c>
      <c r="AG141" s="17" t="n">
        <f aca="false">IF('Row Index'!AG57="","✗",IF(INDEX('RAW DATA'!$T:$T,'Row Index'!AG57)="",INDEX('RAW DATA'!$L:$L,'Row Index'!AG57),INDEX('RAW DATA'!$T:$T,'Row Index'!AG57)))</f>
        <v>67.3821737304622</v>
      </c>
      <c r="AH141" s="17" t="n">
        <f aca="false">IF('Row Index'!AH57="","✗",IF(INDEX('RAW DATA'!$T:$T,'Row Index'!AH57)="",INDEX('RAW DATA'!$L:$L,'Row Index'!AH57),INDEX('RAW DATA'!$T:$T,'Row Index'!AH57)))</f>
        <v>65.5556691814955</v>
      </c>
      <c r="AI141" s="17" t="n">
        <f aca="false">IF('Row Index'!AI57="","✗",IF(INDEX('RAW DATA'!$T:$T,'Row Index'!AI57)="",INDEX('RAW DATA'!$L:$L,'Row Index'!AI57),INDEX('RAW DATA'!$T:$T,'Row Index'!AI57)))</f>
        <v>68.51758298121</v>
      </c>
      <c r="AJ141" s="17" t="n">
        <f aca="false">IF('Row Index'!AJ57="","✗",IF(INDEX('RAW DATA'!$T:$T,'Row Index'!AJ57)="",INDEX('RAW DATA'!$L:$L,'Row Index'!AJ57),INDEX('RAW DATA'!$T:$T,'Row Index'!AJ57)))</f>
        <v>68.468246057019</v>
      </c>
      <c r="AK141" s="17" t="n">
        <f aca="false">IF('Row Index'!AK57="","✗",IF(INDEX('RAW DATA'!$T:$T,'Row Index'!AK57)="",INDEX('RAW DATA'!$L:$L,'Row Index'!AK57),INDEX('RAW DATA'!$T:$T,'Row Index'!AK57)))</f>
        <v>67.6041312691311</v>
      </c>
      <c r="AL141" s="76" t="str">
        <f aca="false">IF('Row Index'!AL57="","–",IF(INDEX('RAW DATA'!$T:$T,'Row Index'!AL57)="",INDEX('RAW DATA'!$L:$L,'Row Index'!AL57),INDEX('RAW DATA'!$T:$T,'Row Index'!AL57)))</f>
        <v>–</v>
      </c>
      <c r="AM141" s="76" t="str">
        <f aca="false">IF('Row Index'!AM57="","–",IF(INDEX('RAW DATA'!$T:$T,'Row Index'!AM57)="",INDEX('RAW DATA'!$L:$L,'Row Index'!AM57),INDEX('RAW DATA'!$T:$T,'Row Index'!AM57)))</f>
        <v>–</v>
      </c>
      <c r="AN141" s="76" t="str">
        <f aca="false">IF('Row Index'!AN57="","–",IF(INDEX('RAW DATA'!$T:$T,'Row Index'!AN57)="",INDEX('RAW DATA'!$L:$L,'Row Index'!AN57),INDEX('RAW DATA'!$T:$T,'Row Index'!AN57)))</f>
        <v>–</v>
      </c>
      <c r="AO141" s="76" t="str">
        <f aca="false">IF('Row Index'!AO57="","–",IF(INDEX('RAW DATA'!$T:$T,'Row Index'!AO57)="",INDEX('RAW DATA'!$L:$L,'Row Index'!AO57),INDEX('RAW DATA'!$T:$T,'Row Index'!AO57)))</f>
        <v>–</v>
      </c>
      <c r="AP141" s="76" t="str">
        <f aca="false">IF('Row Index'!AP57="","–",IF(INDEX('RAW DATA'!$T:$T,'Row Index'!AP57)="",INDEX('RAW DATA'!$L:$L,'Row Index'!AP57),INDEX('RAW DATA'!$T:$T,'Row Index'!AP57)))</f>
        <v>–</v>
      </c>
      <c r="AQ141" s="76" t="str">
        <f aca="false">IF('Row Index'!AQ57="","–",IF(INDEX('RAW DATA'!$T:$T,'Row Index'!AQ57)="",INDEX('RAW DATA'!$L:$L,'Row Index'!AQ57),INDEX('RAW DATA'!$T:$T,'Row Index'!AQ57)))</f>
        <v>–</v>
      </c>
    </row>
    <row r="142" customFormat="false" ht="15" hidden="false" customHeight="false" outlineLevel="0" collapsed="false">
      <c r="A142" s="32" t="s">
        <v>332</v>
      </c>
      <c r="B142" s="33" t="s">
        <v>5657</v>
      </c>
      <c r="C142" s="17" t="n">
        <f aca="false">IF('Row Index'!C58="","✗",IF(INDEX('RAW DATA'!$T:$T,'Row Index'!C58)="",INDEX('RAW DATA'!$L:$L,'Row Index'!C58),INDEX('RAW DATA'!$T:$T,'Row Index'!C58)))</f>
        <v>35.1272021421452</v>
      </c>
      <c r="D142" s="17" t="n">
        <f aca="false">IF('Row Index'!D58="","✗",IF(INDEX('RAW DATA'!$T:$T,'Row Index'!D58)="",INDEX('RAW DATA'!$L:$L,'Row Index'!D58),INDEX('RAW DATA'!$T:$T,'Row Index'!D58)))</f>
        <v>33.9656438115771</v>
      </c>
      <c r="E142" s="17" t="n">
        <f aca="false">IF('Row Index'!E58="","✗",IF(INDEX('RAW DATA'!$T:$T,'Row Index'!E58)="",INDEX('RAW DATA'!$L:$L,'Row Index'!E58),INDEX('RAW DATA'!$T:$T,'Row Index'!E58)))</f>
        <v>33.4515518138347</v>
      </c>
      <c r="F142" s="17" t="n">
        <f aca="false">IF('Row Index'!F58="","✗",IF(INDEX('RAW DATA'!$T:$T,'Row Index'!F58)="",INDEX('RAW DATA'!$L:$L,'Row Index'!F58),INDEX('RAW DATA'!$T:$T,'Row Index'!F58)))</f>
        <v>34.050322804582</v>
      </c>
      <c r="G142" s="17" t="n">
        <f aca="false">IF('Row Index'!G58="","✗",IF(INDEX('RAW DATA'!$T:$T,'Row Index'!G58)="",INDEX('RAW DATA'!$L:$L,'Row Index'!G58),INDEX('RAW DATA'!$T:$T,'Row Index'!G58)))</f>
        <v>37.9831247968716</v>
      </c>
      <c r="H142" s="17" t="n">
        <f aca="false">IF('Row Index'!H58="","✗",IF(INDEX('RAW DATA'!$T:$T,'Row Index'!H58)="",INDEX('RAW DATA'!$L:$L,'Row Index'!H58),INDEX('RAW DATA'!$T:$T,'Row Index'!H58)))</f>
        <v>33.0962532702181</v>
      </c>
      <c r="I142" s="26" t="str">
        <f aca="false">IF('Row Index'!I58="","✗",IF(INDEX('RAW DATA'!$T:$T,'Row Index'!I58)="",INDEX('RAW DATA'!$L:$L,'Row Index'!I58),INDEX('RAW DATA'!$T:$T,'Row Index'!I58)))</f>
        <v>✗</v>
      </c>
      <c r="J142" s="17" t="n">
        <f aca="false">IF('Row Index'!J58="","✗",IF(INDEX('RAW DATA'!$T:$T,'Row Index'!J58)="",INDEX('RAW DATA'!$L:$L,'Row Index'!J58),INDEX('RAW DATA'!$T:$T,'Row Index'!J58)))</f>
        <v>36.7790893748487</v>
      </c>
      <c r="K142" s="17" t="n">
        <f aca="false">IF('Row Index'!K58="","✗",IF(INDEX('RAW DATA'!$T:$T,'Row Index'!K58)="",INDEX('RAW DATA'!$L:$L,'Row Index'!K58),INDEX('RAW DATA'!$T:$T,'Row Index'!K58)))</f>
        <v>36.6214352838302</v>
      </c>
      <c r="L142" s="17" t="n">
        <f aca="false">IF('Row Index'!L58="","✗",IF(INDEX('RAW DATA'!$T:$T,'Row Index'!L58)="",INDEX('RAW DATA'!$L:$L,'Row Index'!L58),INDEX('RAW DATA'!$T:$T,'Row Index'!L58)))</f>
        <v>34.2594184875488</v>
      </c>
      <c r="M142" s="17" t="n">
        <f aca="false">IF('Row Index'!M58="","✗",IF(INDEX('RAW DATA'!$T:$T,'Row Index'!M58)="",INDEX('RAW DATA'!$L:$L,'Row Index'!M58),INDEX('RAW DATA'!$T:$T,'Row Index'!M58)))</f>
        <v>36.6130729684447</v>
      </c>
      <c r="N142" s="17" t="n">
        <f aca="false">IF('Row Index'!N58="","✗",IF(INDEX('RAW DATA'!$T:$T,'Row Index'!N58)="",INDEX('RAW DATA'!$L:$L,'Row Index'!N58),INDEX('RAW DATA'!$T:$T,'Row Index'!N58)))</f>
        <v>33.2889755515452</v>
      </c>
      <c r="O142" s="17" t="n">
        <f aca="false">IF('Row Index'!O58="","✗",IF(INDEX('RAW DATA'!$T:$T,'Row Index'!O58)="",INDEX('RAW DATA'!$L:$L,'Row Index'!O58),INDEX('RAW DATA'!$T:$T,'Row Index'!O58)))</f>
        <v>34.9445524689566</v>
      </c>
      <c r="P142" s="17" t="n">
        <f aca="false">IF('Row Index'!P58="","✗",IF(INDEX('RAW DATA'!$T:$T,'Row Index'!P58)="",INDEX('RAW DATA'!$L:$L,'Row Index'!P58),INDEX('RAW DATA'!$T:$T,'Row Index'!P58)))</f>
        <v>35.5798610980988</v>
      </c>
      <c r="Q142" s="17" t="n">
        <f aca="false">IF('Row Index'!Q58="","✗",IF(INDEX('RAW DATA'!$T:$T,'Row Index'!Q58)="",INDEX('RAW DATA'!$L:$L,'Row Index'!Q58),INDEX('RAW DATA'!$T:$T,'Row Index'!Q58)))</f>
        <v>38.2844963430394</v>
      </c>
      <c r="R142" s="17" t="n">
        <f aca="false">IF('Row Index'!R58="","✗",IF(INDEX('RAW DATA'!$T:$T,'Row Index'!R58)="",INDEX('RAW DATA'!$L:$L,'Row Index'!R58),INDEX('RAW DATA'!$T:$T,'Row Index'!R58)))</f>
        <v>37.9534919103873</v>
      </c>
      <c r="S142" s="17" t="n">
        <f aca="false">IF('Row Index'!S58="","✗",IF(INDEX('RAW DATA'!$T:$T,'Row Index'!S58)="",INDEX('RAW DATA'!$L:$L,'Row Index'!S58),INDEX('RAW DATA'!$T:$T,'Row Index'!S58)))</f>
        <v>39.924075364046</v>
      </c>
      <c r="T142" s="17" t="n">
        <f aca="false">IF('Row Index'!T58="","✗",IF(INDEX('RAW DATA'!$T:$T,'Row Index'!T58)="",INDEX('RAW DATA'!$L:$L,'Row Index'!T58),INDEX('RAW DATA'!$T:$T,'Row Index'!T58)))</f>
        <v>39.6908790437799</v>
      </c>
      <c r="U142" s="17" t="n">
        <f aca="false">IF('Row Index'!U58="","✗",IF(INDEX('RAW DATA'!$T:$T,'Row Index'!U58)="",INDEX('RAW DATA'!$L:$L,'Row Index'!U58),INDEX('RAW DATA'!$T:$T,'Row Index'!U58)))</f>
        <v>43.182149826581</v>
      </c>
      <c r="V142" s="17" t="n">
        <f aca="false">IF('Row Index'!V58="","✗",IF(INDEX('RAW DATA'!$T:$T,'Row Index'!V58)="",INDEX('RAW DATA'!$L:$L,'Row Index'!V58),INDEX('RAW DATA'!$T:$T,'Row Index'!V58)))</f>
        <v>44.5147618480327</v>
      </c>
      <c r="W142" s="17" t="n">
        <f aca="false">IF('Row Index'!W58="","✗",IF(INDEX('RAW DATA'!$T:$T,'Row Index'!W58)="",INDEX('RAW DATA'!$L:$L,'Row Index'!W58),INDEX('RAW DATA'!$T:$T,'Row Index'!W58)))</f>
        <v>46.7234468600847</v>
      </c>
      <c r="X142" s="17" t="n">
        <f aca="false">IF('Row Index'!X58="","✗",IF(INDEX('RAW DATA'!$T:$T,'Row Index'!X58)="",INDEX('RAW DATA'!$L:$L,'Row Index'!X58),INDEX('RAW DATA'!$T:$T,'Row Index'!X58)))</f>
        <v>50.9011939321143</v>
      </c>
      <c r="Y142" s="17" t="n">
        <f aca="false">IF('Row Index'!Y58="","✗",IF(INDEX('RAW DATA'!$T:$T,'Row Index'!Y58)="",INDEX('RAW DATA'!$L:$L,'Row Index'!Y58),INDEX('RAW DATA'!$T:$T,'Row Index'!Y58)))</f>
        <v>50.9404697584642</v>
      </c>
      <c r="Z142" s="17" t="n">
        <f aca="false">IF('Row Index'!Z58="","✗",IF(INDEX('RAW DATA'!$T:$T,'Row Index'!Z58)="",INDEX('RAW DATA'!$L:$L,'Row Index'!Z58),INDEX('RAW DATA'!$T:$T,'Row Index'!Z58)))</f>
        <v>55.8487571508807</v>
      </c>
      <c r="AA142" s="19" t="str">
        <f aca="false">IF('Row Index'!AA58="","⏳",IF(INDEX('RAW DATA'!$T:$T,'Row Index'!AA58)="",INDEX('RAW DATA'!$L:$L,'Row Index'!AA58),INDEX('RAW DATA'!$T:$T,'Row Index'!AA58)))</f>
        <v>⏳</v>
      </c>
      <c r="AB142" s="17" t="n">
        <f aca="false">IF('Row Index'!AB58="","✗",IF(INDEX('RAW DATA'!$T:$T,'Row Index'!AB58)="",INDEX('RAW DATA'!$L:$L,'Row Index'!AB58),INDEX('RAW DATA'!$T:$T,'Row Index'!AB58)))</f>
        <v>57.7686364887987</v>
      </c>
      <c r="AC142" s="17" t="n">
        <f aca="false">IF('Row Index'!AC58="","✗",IF(INDEX('RAW DATA'!$T:$T,'Row Index'!AC58)="",INDEX('RAW DATA'!$L:$L,'Row Index'!AC58),INDEX('RAW DATA'!$T:$T,'Row Index'!AC58)))</f>
        <v>61.1649351159134</v>
      </c>
      <c r="AD142" s="17" t="n">
        <f aca="false">IF('Row Index'!AD58="","✗",IF(INDEX('RAW DATA'!$T:$T,'Row Index'!AD58)="",INDEX('RAW DATA'!$L:$L,'Row Index'!AD58),INDEX('RAW DATA'!$T:$T,'Row Index'!AD58)))</f>
        <v>60.1717037297489</v>
      </c>
      <c r="AE142" s="17" t="n">
        <f aca="false">IF('Row Index'!AE58="","✗",IF(INDEX('RAW DATA'!$T:$T,'Row Index'!AE58)="",INDEX('RAW DATA'!$L:$L,'Row Index'!AE58),INDEX('RAW DATA'!$T:$T,'Row Index'!AE58)))</f>
        <v>61.1296310424805</v>
      </c>
      <c r="AF142" s="17" t="n">
        <f aca="false">IF('Row Index'!AF58="","✗",IF(INDEX('RAW DATA'!$T:$T,'Row Index'!AF58)="",INDEX('RAW DATA'!$L:$L,'Row Index'!AF58),INDEX('RAW DATA'!$T:$T,'Row Index'!AF58)))</f>
        <v>62.7899303953743</v>
      </c>
      <c r="AG142" s="17" t="n">
        <f aca="false">IF('Row Index'!AG58="","✗",IF(INDEX('RAW DATA'!$T:$T,'Row Index'!AG58)="",INDEX('RAW DATA'!$L:$L,'Row Index'!AG58),INDEX('RAW DATA'!$T:$T,'Row Index'!AG58)))</f>
        <v>66.0518493652344</v>
      </c>
      <c r="AH142" s="17" t="n">
        <f aca="false">IF('Row Index'!AH58="","✗",IF(INDEX('RAW DATA'!$T:$T,'Row Index'!AH58)="",INDEX('RAW DATA'!$L:$L,'Row Index'!AH58),INDEX('RAW DATA'!$T:$T,'Row Index'!AH58)))</f>
        <v>64.9849369392435</v>
      </c>
      <c r="AI142" s="17" t="n">
        <f aca="false">IF('Row Index'!AI58="","✗",IF(INDEX('RAW DATA'!$T:$T,'Row Index'!AI58)="",INDEX('RAW DATA'!$L:$L,'Row Index'!AI58),INDEX('RAW DATA'!$T:$T,'Row Index'!AI58)))</f>
        <v>66.9877527510609</v>
      </c>
      <c r="AJ142" s="17" t="n">
        <f aca="false">IF('Row Index'!AJ58="","✗",IF(INDEX('RAW DATA'!$T:$T,'Row Index'!AJ58)="",INDEX('RAW DATA'!$L:$L,'Row Index'!AJ58),INDEX('RAW DATA'!$T:$T,'Row Index'!AJ58)))</f>
        <v>67.7510530634171</v>
      </c>
      <c r="AK142" s="17" t="n">
        <f aca="false">IF('Row Index'!AK58="","✗",IF(INDEX('RAW DATA'!$T:$T,'Row Index'!AK58)="",INDEX('RAW DATA'!$L:$L,'Row Index'!AK58),INDEX('RAW DATA'!$T:$T,'Row Index'!AK58)))</f>
        <v>67.2959666179738</v>
      </c>
      <c r="AL142" s="76" t="str">
        <f aca="false">IF('Row Index'!AL58="","–",IF(INDEX('RAW DATA'!$T:$T,'Row Index'!AL58)="",INDEX('RAW DATA'!$L:$L,'Row Index'!AL58),INDEX('RAW DATA'!$T:$T,'Row Index'!AL58)))</f>
        <v>–</v>
      </c>
      <c r="AM142" s="76" t="str">
        <f aca="false">IF('Row Index'!AM58="","–",IF(INDEX('RAW DATA'!$T:$T,'Row Index'!AM58)="",INDEX('RAW DATA'!$L:$L,'Row Index'!AM58),INDEX('RAW DATA'!$T:$T,'Row Index'!AM58)))</f>
        <v>–</v>
      </c>
      <c r="AN142" s="76" t="str">
        <f aca="false">IF('Row Index'!AN58="","–",IF(INDEX('RAW DATA'!$T:$T,'Row Index'!AN58)="",INDEX('RAW DATA'!$L:$L,'Row Index'!AN58),INDEX('RAW DATA'!$T:$T,'Row Index'!AN58)))</f>
        <v>–</v>
      </c>
      <c r="AO142" s="76" t="str">
        <f aca="false">IF('Row Index'!AO58="","–",IF(INDEX('RAW DATA'!$T:$T,'Row Index'!AO58)="",INDEX('RAW DATA'!$L:$L,'Row Index'!AO58),INDEX('RAW DATA'!$T:$T,'Row Index'!AO58)))</f>
        <v>–</v>
      </c>
      <c r="AP142" s="76" t="str">
        <f aca="false">IF('Row Index'!AP58="","–",IF(INDEX('RAW DATA'!$T:$T,'Row Index'!AP58)="",INDEX('RAW DATA'!$L:$L,'Row Index'!AP58),INDEX('RAW DATA'!$T:$T,'Row Index'!AP58)))</f>
        <v>–</v>
      </c>
      <c r="AQ142" s="76" t="str">
        <f aca="false">IF('Row Index'!AQ58="","–",IF(INDEX('RAW DATA'!$T:$T,'Row Index'!AQ58)="",INDEX('RAW DATA'!$L:$L,'Row Index'!AQ58),INDEX('RAW DATA'!$T:$T,'Row Index'!AQ58)))</f>
        <v>–</v>
      </c>
    </row>
    <row r="144" customFormat="false" ht="23.85" hidden="false" customHeight="false" outlineLevel="0" collapsed="false">
      <c r="A144" s="9" t="s">
        <v>5404</v>
      </c>
      <c r="B144" s="9" t="s">
        <v>5658</v>
      </c>
      <c r="C144" s="9" t="s">
        <v>147</v>
      </c>
      <c r="D144" s="9" t="s">
        <v>365</v>
      </c>
      <c r="E144" s="9" t="s">
        <v>497</v>
      </c>
      <c r="F144" s="9" t="s">
        <v>628</v>
      </c>
      <c r="G144" s="9" t="s">
        <v>763</v>
      </c>
      <c r="H144" s="9" t="s">
        <v>902</v>
      </c>
      <c r="I144" s="9" t="s">
        <v>1037</v>
      </c>
      <c r="J144" s="9" t="s">
        <v>1143</v>
      </c>
      <c r="K144" s="9" t="s">
        <v>1275</v>
      </c>
      <c r="L144" s="9" t="s">
        <v>1411</v>
      </c>
      <c r="M144" s="9" t="s">
        <v>1628</v>
      </c>
      <c r="N144" s="9" t="s">
        <v>1760</v>
      </c>
      <c r="O144" s="9" t="s">
        <v>1895</v>
      </c>
      <c r="P144" s="9" t="s">
        <v>2027</v>
      </c>
      <c r="Q144" s="9" t="s">
        <v>2154</v>
      </c>
      <c r="R144" s="9" t="s">
        <v>2285</v>
      </c>
      <c r="S144" s="9" t="s">
        <v>2413</v>
      </c>
      <c r="T144" s="9" t="s">
        <v>2544</v>
      </c>
      <c r="U144" s="9" t="s">
        <v>2676</v>
      </c>
      <c r="V144" s="9" t="s">
        <v>2806</v>
      </c>
      <c r="W144" s="9" t="s">
        <v>2933</v>
      </c>
      <c r="X144" s="9" t="s">
        <v>3066</v>
      </c>
      <c r="Y144" s="9" t="s">
        <v>3201</v>
      </c>
      <c r="Z144" s="9" t="s">
        <v>3330</v>
      </c>
      <c r="AA144" s="9" t="s">
        <v>5405</v>
      </c>
      <c r="AB144" s="9" t="s">
        <v>3465</v>
      </c>
      <c r="AC144" s="9" t="s">
        <v>3592</v>
      </c>
      <c r="AD144" s="9" t="s">
        <v>3719</v>
      </c>
      <c r="AE144" s="9" t="s">
        <v>3846</v>
      </c>
      <c r="AF144" s="9" t="s">
        <v>3975</v>
      </c>
      <c r="AG144" s="9" t="s">
        <v>4103</v>
      </c>
      <c r="AH144" s="9" t="s">
        <v>5406</v>
      </c>
      <c r="AI144" s="9" t="s">
        <v>4360</v>
      </c>
      <c r="AJ144" s="9" t="s">
        <v>4488</v>
      </c>
      <c r="AK144" s="9" t="s">
        <v>4617</v>
      </c>
      <c r="AL144" s="9" t="s">
        <v>4746</v>
      </c>
      <c r="AM144" s="9" t="s">
        <v>4855</v>
      </c>
      <c r="AN144" s="9" t="s">
        <v>4963</v>
      </c>
      <c r="AO144" s="9" t="s">
        <v>5072</v>
      </c>
      <c r="AP144" s="9" t="s">
        <v>5184</v>
      </c>
      <c r="AQ144" s="9" t="s">
        <v>5293</v>
      </c>
    </row>
    <row r="145" customFormat="false" ht="15" hidden="false" customHeight="false" outlineLevel="0" collapsed="false">
      <c r="A145" s="15" t="s">
        <v>336</v>
      </c>
      <c r="B145" s="16" t="s">
        <v>5658</v>
      </c>
      <c r="C145" s="17" t="n">
        <f aca="false">IF('Row Index'!C59="","✗",IF(INDEX('RAW DATA'!$T:$T,'Row Index'!C59)="",INDEX('RAW DATA'!$L:$L,'Row Index'!C59),INDEX('RAW DATA'!$T:$T,'Row Index'!C59)))</f>
        <v>35.1201485492608</v>
      </c>
      <c r="D145" s="17" t="n">
        <f aca="false">IF('Row Index'!D59="","✗",IF(INDEX('RAW DATA'!$T:$T,'Row Index'!D59)="",INDEX('RAW DATA'!$L:$L,'Row Index'!D59),INDEX('RAW DATA'!$T:$T,'Row Index'!D59)))</f>
        <v>31.7543284523629</v>
      </c>
      <c r="E145" s="17" t="n">
        <f aca="false">IF('Row Index'!E59="","✗",IF(INDEX('RAW DATA'!$T:$T,'Row Index'!E59)="",INDEX('RAW DATA'!$L:$L,'Row Index'!E59),INDEX('RAW DATA'!$T:$T,'Row Index'!E59)))</f>
        <v>35.2485434187682</v>
      </c>
      <c r="F145" s="17" t="n">
        <f aca="false">IF('Row Index'!F59="","✗",IF(INDEX('RAW DATA'!$T:$T,'Row Index'!F59)="",INDEX('RAW DATA'!$L:$L,'Row Index'!F59),INDEX('RAW DATA'!$T:$T,'Row Index'!F59)))</f>
        <v>34.3442316928985</v>
      </c>
      <c r="G145" s="17" t="n">
        <f aca="false">IF('Row Index'!G59="","✗",IF(INDEX('RAW DATA'!$T:$T,'Row Index'!G59)="",INDEX('RAW DATA'!$L:$L,'Row Index'!G59),INDEX('RAW DATA'!$T:$T,'Row Index'!G59)))</f>
        <v>37.3342439328384</v>
      </c>
      <c r="H145" s="17" t="n">
        <f aca="false">IF('Row Index'!H59="","✗",IF(INDEX('RAW DATA'!$T:$T,'Row Index'!H59)="",INDEX('RAW DATA'!$L:$L,'Row Index'!H59),INDEX('RAW DATA'!$T:$T,'Row Index'!H59)))</f>
        <v>31.3200627683337</v>
      </c>
      <c r="I145" s="26" t="str">
        <f aca="false">IF('Row Index'!I59="","✗",IF(INDEX('RAW DATA'!$T:$T,'Row Index'!I59)="",INDEX('RAW DATA'!$L:$L,'Row Index'!I59),INDEX('RAW DATA'!$T:$T,'Row Index'!I59)))</f>
        <v>✗</v>
      </c>
      <c r="J145" s="17" t="n">
        <f aca="false">IF('Row Index'!J59="","✗",IF(INDEX('RAW DATA'!$T:$T,'Row Index'!J59)="",INDEX('RAW DATA'!$L:$L,'Row Index'!J59),INDEX('RAW DATA'!$T:$T,'Row Index'!J59)))</f>
        <v>36.229455742606</v>
      </c>
      <c r="K145" s="17" t="n">
        <f aca="false">IF('Row Index'!K59="","✗",IF(INDEX('RAW DATA'!$T:$T,'Row Index'!K59)="",INDEX('RAW DATA'!$L:$L,'Row Index'!K59),INDEX('RAW DATA'!$T:$T,'Row Index'!K59)))</f>
        <v>37.3051370547676</v>
      </c>
      <c r="L145" s="17" t="n">
        <f aca="false">IF('Row Index'!L59="","✗",IF(INDEX('RAW DATA'!$T:$T,'Row Index'!L59)="",INDEX('RAW DATA'!$L:$L,'Row Index'!L59),INDEX('RAW DATA'!$T:$T,'Row Index'!L59)))</f>
        <v>34.3992359507656</v>
      </c>
      <c r="M145" s="17" t="n">
        <f aca="false">IF('Row Index'!M59="","✗",IF(INDEX('RAW DATA'!$T:$T,'Row Index'!M59)="",INDEX('RAW DATA'!$L:$L,'Row Index'!M59),INDEX('RAW DATA'!$T:$T,'Row Index'!M59)))</f>
        <v>35.1506276059581</v>
      </c>
      <c r="N145" s="17" t="n">
        <f aca="false">IF('Row Index'!N59="","✗",IF(INDEX('RAW DATA'!$T:$T,'Row Index'!N59)="",INDEX('RAW DATA'!$L:$L,'Row Index'!N59),INDEX('RAW DATA'!$T:$T,'Row Index'!N59)))</f>
        <v>33.2868275777835</v>
      </c>
      <c r="O145" s="17" t="n">
        <f aca="false">IF('Row Index'!O59="","✗",IF(INDEX('RAW DATA'!$T:$T,'Row Index'!O59)="",INDEX('RAW DATA'!$L:$L,'Row Index'!O59),INDEX('RAW DATA'!$T:$T,'Row Index'!O59)))</f>
        <v>34.5987484318786</v>
      </c>
      <c r="P145" s="17" t="n">
        <f aca="false">IF('Row Index'!P59="","✗",IF(INDEX('RAW DATA'!$T:$T,'Row Index'!P59)="",INDEX('RAW DATA'!$L:$L,'Row Index'!P59),INDEX('RAW DATA'!$T:$T,'Row Index'!P59)))</f>
        <v>35.6900571860761</v>
      </c>
      <c r="Q145" s="17" t="n">
        <f aca="false">IF('Row Index'!Q59="","✗",IF(INDEX('RAW DATA'!$T:$T,'Row Index'!Q59)="",INDEX('RAW DATA'!$L:$L,'Row Index'!Q59),INDEX('RAW DATA'!$T:$T,'Row Index'!Q59)))</f>
        <v>36.7868885246849</v>
      </c>
      <c r="R145" s="17" t="n">
        <f aca="false">IF('Row Index'!R59="","✗",IF(INDEX('RAW DATA'!$T:$T,'Row Index'!R59)="",INDEX('RAW DATA'!$L:$L,'Row Index'!R59),INDEX('RAW DATA'!$T:$T,'Row Index'!R59)))</f>
        <v>38.097803812794</v>
      </c>
      <c r="S145" s="17" t="n">
        <f aca="false">IF('Row Index'!S59="","✗",IF(INDEX('RAW DATA'!$T:$T,'Row Index'!S59)="",INDEX('RAW DATA'!$L:$L,'Row Index'!S59),INDEX('RAW DATA'!$T:$T,'Row Index'!S59)))</f>
        <v>38.355168946561</v>
      </c>
      <c r="T145" s="17" t="n">
        <f aca="false">IF('Row Index'!T59="","✗",IF(INDEX('RAW DATA'!$T:$T,'Row Index'!T59)="",INDEX('RAW DATA'!$L:$L,'Row Index'!T59),INDEX('RAW DATA'!$T:$T,'Row Index'!T59)))</f>
        <v>39.7871340023335</v>
      </c>
      <c r="U145" s="17" t="n">
        <f aca="false">IF('Row Index'!U59="","✗",IF(INDEX('RAW DATA'!$T:$T,'Row Index'!U59)="",INDEX('RAW DATA'!$L:$L,'Row Index'!U59),INDEX('RAW DATA'!$T:$T,'Row Index'!U59)))</f>
        <v>42.3440187622038</v>
      </c>
      <c r="V145" s="17" t="n">
        <f aca="false">IF('Row Index'!V59="","✗",IF(INDEX('RAW DATA'!$T:$T,'Row Index'!V59)="",INDEX('RAW DATA'!$L:$L,'Row Index'!V59),INDEX('RAW DATA'!$T:$T,'Row Index'!V59)))</f>
        <v>43.7494118857446</v>
      </c>
      <c r="W145" s="17" t="n">
        <f aca="false">IF('Row Index'!W59="","✗",IF(INDEX('RAW DATA'!$T:$T,'Row Index'!W59)="",INDEX('RAW DATA'!$L:$L,'Row Index'!W59),INDEX('RAW DATA'!$T:$T,'Row Index'!W59)))</f>
        <v>47.3534431552089</v>
      </c>
      <c r="X145" s="17" t="n">
        <f aca="false">IF('Row Index'!X59="","✗",IF(INDEX('RAW DATA'!$T:$T,'Row Index'!X59)="",INDEX('RAW DATA'!$L:$L,'Row Index'!X59),INDEX('RAW DATA'!$T:$T,'Row Index'!X59)))</f>
        <v>49.5919878623198</v>
      </c>
      <c r="Y145" s="17" t="n">
        <f aca="false">IF('Row Index'!Y59="","✗",IF(INDEX('RAW DATA'!$T:$T,'Row Index'!Y59)="",INDEX('RAW DATA'!$L:$L,'Row Index'!Y59),INDEX('RAW DATA'!$T:$T,'Row Index'!Y59)))</f>
        <v>50.843475041195</v>
      </c>
      <c r="Z145" s="17" t="n">
        <f aca="false">IF('Row Index'!Z59="","✗",IF(INDEX('RAW DATA'!$T:$T,'Row Index'!Z59)="",INDEX('RAW DATA'!$L:$L,'Row Index'!Z59),INDEX('RAW DATA'!$T:$T,'Row Index'!Z59)))</f>
        <v>56.1634968507398</v>
      </c>
      <c r="AA145" s="19" t="str">
        <f aca="false">IF('Row Index'!AA59="","⏳",IF(INDEX('RAW DATA'!$T:$T,'Row Index'!AA59)="",INDEX('RAW DATA'!$L:$L,'Row Index'!AA59),INDEX('RAW DATA'!$T:$T,'Row Index'!AA59)))</f>
        <v>⏳</v>
      </c>
      <c r="AB145" s="17" t="n">
        <f aca="false">IF('Row Index'!AB59="","✗",IF(INDEX('RAW DATA'!$T:$T,'Row Index'!AB59)="",INDEX('RAW DATA'!$L:$L,'Row Index'!AB59),INDEX('RAW DATA'!$T:$T,'Row Index'!AB59)))</f>
        <v>56.4389491569738</v>
      </c>
      <c r="AC145" s="17" t="n">
        <f aca="false">IF('Row Index'!AC59="","✗",IF(INDEX('RAW DATA'!$T:$T,'Row Index'!AC59)="",INDEX('RAW DATA'!$L:$L,'Row Index'!AC59),INDEX('RAW DATA'!$T:$T,'Row Index'!AC59)))</f>
        <v>61.1220627561507</v>
      </c>
      <c r="AD145" s="17" t="n">
        <f aca="false">IF('Row Index'!AD59="","✗",IF(INDEX('RAW DATA'!$T:$T,'Row Index'!AD59)="",INDEX('RAW DATA'!$L:$L,'Row Index'!AD59),INDEX('RAW DATA'!$T:$T,'Row Index'!AD59)))</f>
        <v>60.4415066461172</v>
      </c>
      <c r="AE145" s="17" t="n">
        <f aca="false">IF('Row Index'!AE59="","✗",IF(INDEX('RAW DATA'!$T:$T,'Row Index'!AE59)="",INDEX('RAW DATA'!$L:$L,'Row Index'!AE59),INDEX('RAW DATA'!$T:$T,'Row Index'!AE59)))</f>
        <v>63.2216675014866</v>
      </c>
      <c r="AF145" s="17" t="n">
        <f aca="false">IF('Row Index'!AF59="","✗",IF(INDEX('RAW DATA'!$T:$T,'Row Index'!AF59)="",INDEX('RAW DATA'!$L:$L,'Row Index'!AF59),INDEX('RAW DATA'!$T:$T,'Row Index'!AF59)))</f>
        <v>63.9960356851661</v>
      </c>
      <c r="AG145" s="17" t="n">
        <f aca="false">IF('Row Index'!AG59="","✗",IF(INDEX('RAW DATA'!$T:$T,'Row Index'!AG59)="",INDEX('RAW DATA'!$L:$L,'Row Index'!AG59),INDEX('RAW DATA'!$T:$T,'Row Index'!AG59)))</f>
        <v>67.2133315157706</v>
      </c>
      <c r="AH145" s="17" t="n">
        <f aca="false">IF('Row Index'!AH59="","✗",IF(INDEX('RAW DATA'!$T:$T,'Row Index'!AH59)="",INDEX('RAW DATA'!$L:$L,'Row Index'!AH59),INDEX('RAW DATA'!$T:$T,'Row Index'!AH59)))</f>
        <v>65.0226320808094</v>
      </c>
      <c r="AI145" s="17" t="n">
        <f aca="false">IF('Row Index'!AI59="","✗",IF(INDEX('RAW DATA'!$T:$T,'Row Index'!AI59)="",INDEX('RAW DATA'!$L:$L,'Row Index'!AI59),INDEX('RAW DATA'!$T:$T,'Row Index'!AI59)))</f>
        <v>67.9378137868167</v>
      </c>
      <c r="AJ145" s="17" t="n">
        <f aca="false">IF('Row Index'!AJ59="","✗",IF(INDEX('RAW DATA'!$T:$T,'Row Index'!AJ59)="",INDEX('RAW DATA'!$L:$L,'Row Index'!AJ59),INDEX('RAW DATA'!$T:$T,'Row Index'!AJ59)))</f>
        <v>67.9346907465729</v>
      </c>
      <c r="AK145" s="17" t="n">
        <f aca="false">IF('Row Index'!AK59="","✗",IF(INDEX('RAW DATA'!$T:$T,'Row Index'!AK59)="",INDEX('RAW DATA'!$L:$L,'Row Index'!AK59),INDEX('RAW DATA'!$T:$T,'Row Index'!AK59)))</f>
        <v>67.0324322204455</v>
      </c>
      <c r="AL145" s="76" t="str">
        <f aca="false">IF('Row Index'!AL59="","–",IF(INDEX('RAW DATA'!$T:$T,'Row Index'!AL59)="",INDEX('RAW DATA'!$L:$L,'Row Index'!AL59),INDEX('RAW DATA'!$T:$T,'Row Index'!AL59)))</f>
        <v>–</v>
      </c>
      <c r="AM145" s="76" t="str">
        <f aca="false">IF('Row Index'!AM59="","–",IF(INDEX('RAW DATA'!$T:$T,'Row Index'!AM59)="",INDEX('RAW DATA'!$L:$L,'Row Index'!AM59),INDEX('RAW DATA'!$T:$T,'Row Index'!AM59)))</f>
        <v>–</v>
      </c>
      <c r="AN145" s="76" t="str">
        <f aca="false">IF('Row Index'!AN59="","–",IF(INDEX('RAW DATA'!$T:$T,'Row Index'!AN59)="",INDEX('RAW DATA'!$L:$L,'Row Index'!AN59),INDEX('RAW DATA'!$T:$T,'Row Index'!AN59)))</f>
        <v>–</v>
      </c>
      <c r="AO145" s="76" t="str">
        <f aca="false">IF('Row Index'!AO59="","–",IF(INDEX('RAW DATA'!$T:$T,'Row Index'!AO59)="",INDEX('RAW DATA'!$L:$L,'Row Index'!AO59),INDEX('RAW DATA'!$T:$T,'Row Index'!AO59)))</f>
        <v>–</v>
      </c>
      <c r="AP145" s="76" t="str">
        <f aca="false">IF('Row Index'!AP59="","–",IF(INDEX('RAW DATA'!$T:$T,'Row Index'!AP59)="",INDEX('RAW DATA'!$L:$L,'Row Index'!AP59),INDEX('RAW DATA'!$T:$T,'Row Index'!AP59)))</f>
        <v>–</v>
      </c>
      <c r="AQ145" s="76" t="str">
        <f aca="false">IF('Row Index'!AQ59="","–",IF(INDEX('RAW DATA'!$T:$T,'Row Index'!AQ59)="",INDEX('RAW DATA'!$L:$L,'Row Index'!AQ59),INDEX('RAW DATA'!$T:$T,'Row Index'!AQ59)))</f>
        <v>–</v>
      </c>
    </row>
    <row r="146" customFormat="false" ht="15" hidden="false" customHeight="false" outlineLevel="0" collapsed="false">
      <c r="A146" s="15" t="s">
        <v>339</v>
      </c>
      <c r="B146" s="16" t="s">
        <v>5658</v>
      </c>
      <c r="C146" s="17" t="n">
        <f aca="false">IF('Row Index'!C60="","✗",IF(INDEX('RAW DATA'!$T:$T,'Row Index'!C60)="",INDEX('RAW DATA'!$L:$L,'Row Index'!C60),INDEX('RAW DATA'!$T:$T,'Row Index'!C60)))</f>
        <v>32.7972926952621</v>
      </c>
      <c r="D146" s="17" t="n">
        <f aca="false">IF('Row Index'!D60="","✗",IF(INDEX('RAW DATA'!$T:$T,'Row Index'!D60)="",INDEX('RAW DATA'!$L:$L,'Row Index'!D60),INDEX('RAW DATA'!$T:$T,'Row Index'!D60)))</f>
        <v>32.3337766002681</v>
      </c>
      <c r="E146" s="17" t="n">
        <f aca="false">IF('Row Index'!E60="","✗",IF(INDEX('RAW DATA'!$T:$T,'Row Index'!E60)="",INDEX('RAW DATA'!$L:$L,'Row Index'!E60),INDEX('RAW DATA'!$T:$T,'Row Index'!E60)))</f>
        <v>31.8732274867134</v>
      </c>
      <c r="F146" s="17" t="n">
        <f aca="false">IF('Row Index'!F60="","✗",IF(INDEX('RAW DATA'!$T:$T,'Row Index'!F60)="",INDEX('RAW DATA'!$L:$L,'Row Index'!F60),INDEX('RAW DATA'!$T:$T,'Row Index'!F60)))</f>
        <v>31.544645767569</v>
      </c>
      <c r="G146" s="17" t="n">
        <f aca="false">IF('Row Index'!G60="","✗",IF(INDEX('RAW DATA'!$T:$T,'Row Index'!G60)="",INDEX('RAW DATA'!$L:$L,'Row Index'!G60),INDEX('RAW DATA'!$T:$T,'Row Index'!G60)))</f>
        <v>35.1905189578422</v>
      </c>
      <c r="H146" s="17" t="n">
        <f aca="false">IF('Row Index'!H60="","✗",IF(INDEX('RAW DATA'!$T:$T,'Row Index'!H60)="",INDEX('RAW DATA'!$L:$L,'Row Index'!H60),INDEX('RAW DATA'!$T:$T,'Row Index'!H60)))</f>
        <v>30.8923169211478</v>
      </c>
      <c r="I146" s="26" t="str">
        <f aca="false">IF('Row Index'!I60="","✗",IF(INDEX('RAW DATA'!$T:$T,'Row Index'!I60)="",INDEX('RAW DATA'!$L:$L,'Row Index'!I60),INDEX('RAW DATA'!$T:$T,'Row Index'!I60)))</f>
        <v>✗</v>
      </c>
      <c r="J146" s="17" t="n">
        <f aca="false">IF('Row Index'!J60="","✗",IF(INDEX('RAW DATA'!$T:$T,'Row Index'!J60)="",INDEX('RAW DATA'!$L:$L,'Row Index'!J60),INDEX('RAW DATA'!$T:$T,'Row Index'!J60)))</f>
        <v>33.9752188606696</v>
      </c>
      <c r="K146" s="17" t="n">
        <f aca="false">IF('Row Index'!K60="","✗",IF(INDEX('RAW DATA'!$T:$T,'Row Index'!K60)="",INDEX('RAW DATA'!$L:$L,'Row Index'!K60),INDEX('RAW DATA'!$T:$T,'Row Index'!K60)))</f>
        <v>33.3498503451142</v>
      </c>
      <c r="L146" s="17" t="n">
        <f aca="false">IF('Row Index'!L60="","✗",IF(INDEX('RAW DATA'!$T:$T,'Row Index'!L60)="",INDEX('RAW DATA'!$L:$L,'Row Index'!L60),INDEX('RAW DATA'!$T:$T,'Row Index'!L60)))</f>
        <v>33.2197047093159</v>
      </c>
      <c r="M146" s="17" t="n">
        <f aca="false">IF('Row Index'!M60="","✗",IF(INDEX('RAW DATA'!$T:$T,'Row Index'!M60)="",INDEX('RAW DATA'!$L:$L,'Row Index'!M60),INDEX('RAW DATA'!$T:$T,'Row Index'!M60)))</f>
        <v>34.2941092726123</v>
      </c>
      <c r="N146" s="17" t="n">
        <f aca="false">IF('Row Index'!N60="","✗",IF(INDEX('RAW DATA'!$T:$T,'Row Index'!N60)="",INDEX('RAW DATA'!$L:$L,'Row Index'!N60),INDEX('RAW DATA'!$T:$T,'Row Index'!N60)))</f>
        <v>33.1454623215011</v>
      </c>
      <c r="O146" s="17" t="n">
        <f aca="false">IF('Row Index'!O60="","✗",IF(INDEX('RAW DATA'!$T:$T,'Row Index'!O60)="",INDEX('RAW DATA'!$L:$L,'Row Index'!O60),INDEX('RAW DATA'!$T:$T,'Row Index'!O60)))</f>
        <v>32.7259838433253</v>
      </c>
      <c r="P146" s="17" t="n">
        <f aca="false">IF('Row Index'!P60="","✗",IF(INDEX('RAW DATA'!$T:$T,'Row Index'!P60)="",INDEX('RAW DATA'!$L:$L,'Row Index'!P60),INDEX('RAW DATA'!$T:$T,'Row Index'!P60)))</f>
        <v>32.3325136656363</v>
      </c>
      <c r="Q146" s="17" t="n">
        <f aca="false">IF('Row Index'!Q60="","✗",IF(INDEX('RAW DATA'!$T:$T,'Row Index'!Q60)="",INDEX('RAW DATA'!$L:$L,'Row Index'!Q60),INDEX('RAW DATA'!$T:$T,'Row Index'!Q60)))</f>
        <v>33.8259231170266</v>
      </c>
      <c r="R146" s="17" t="n">
        <f aca="false">IF('Row Index'!R60="","✗",IF(INDEX('RAW DATA'!$T:$T,'Row Index'!R60)="",INDEX('RAW DATA'!$L:$L,'Row Index'!R60),INDEX('RAW DATA'!$T:$T,'Row Index'!R60)))</f>
        <v>33.9499450533073</v>
      </c>
      <c r="S146" s="17" t="n">
        <f aca="false">IF('Row Index'!S60="","✗",IF(INDEX('RAW DATA'!$T:$T,'Row Index'!S60)="",INDEX('RAW DATA'!$L:$L,'Row Index'!S60),INDEX('RAW DATA'!$T:$T,'Row Index'!S60)))</f>
        <v>34.4101415985724</v>
      </c>
      <c r="T146" s="17" t="n">
        <f aca="false">IF('Row Index'!T60="","✗",IF(INDEX('RAW DATA'!$T:$T,'Row Index'!T60)="",INDEX('RAW DATA'!$L:$L,'Row Index'!T60),INDEX('RAW DATA'!$T:$T,'Row Index'!T60)))</f>
        <v>38.1041612045296</v>
      </c>
      <c r="U146" s="17" t="n">
        <f aca="false">IF('Row Index'!U60="","✗",IF(INDEX('RAW DATA'!$T:$T,'Row Index'!U60)="",INDEX('RAW DATA'!$L:$L,'Row Index'!U60),INDEX('RAW DATA'!$T:$T,'Row Index'!U60)))</f>
        <v>38.6372227948598</v>
      </c>
      <c r="V146" s="17" t="n">
        <f aca="false">IF('Row Index'!V60="","✗",IF(INDEX('RAW DATA'!$T:$T,'Row Index'!V60)="",INDEX('RAW DATA'!$L:$L,'Row Index'!V60),INDEX('RAW DATA'!$T:$T,'Row Index'!V60)))</f>
        <v>39.5305814251769</v>
      </c>
      <c r="W146" s="17" t="n">
        <f aca="false">IF('Row Index'!W60="","✗",IF(INDEX('RAW DATA'!$T:$T,'Row Index'!W60)="",INDEX('RAW DATA'!$L:$L,'Row Index'!W60),INDEX('RAW DATA'!$T:$T,'Row Index'!W60)))</f>
        <v>41.4490496864177</v>
      </c>
      <c r="X146" s="17" t="n">
        <f aca="false">IF('Row Index'!X60="","✗",IF(INDEX('RAW DATA'!$T:$T,'Row Index'!X60)="",INDEX('RAW DATA'!$L:$L,'Row Index'!X60),INDEX('RAW DATA'!$T:$T,'Row Index'!X60)))</f>
        <v>42.0830834351388</v>
      </c>
      <c r="Y146" s="17" t="n">
        <f aca="false">IF('Row Index'!Y60="","✗",IF(INDEX('RAW DATA'!$T:$T,'Row Index'!Y60)="",INDEX('RAW DATA'!$L:$L,'Row Index'!Y60),INDEX('RAW DATA'!$T:$T,'Row Index'!Y60)))</f>
        <v>42.5297367573278</v>
      </c>
      <c r="Z146" s="17" t="n">
        <f aca="false">IF('Row Index'!Z60="","✗",IF(INDEX('RAW DATA'!$T:$T,'Row Index'!Z60)="",INDEX('RAW DATA'!$L:$L,'Row Index'!Z60),INDEX('RAW DATA'!$T:$T,'Row Index'!Z60)))</f>
        <v>46.94241229148</v>
      </c>
      <c r="AA146" s="19" t="str">
        <f aca="false">IF('Row Index'!AA60="","⏳",IF(INDEX('RAW DATA'!$T:$T,'Row Index'!AA60)="",INDEX('RAW DATA'!$L:$L,'Row Index'!AA60),INDEX('RAW DATA'!$T:$T,'Row Index'!AA60)))</f>
        <v>⏳</v>
      </c>
      <c r="AB146" s="17" t="n">
        <f aca="false">IF('Row Index'!AB60="","✗",IF(INDEX('RAW DATA'!$T:$T,'Row Index'!AB60)="",INDEX('RAW DATA'!$L:$L,'Row Index'!AB60),INDEX('RAW DATA'!$T:$T,'Row Index'!AB60)))</f>
        <v>52.9276194597996</v>
      </c>
      <c r="AC146" s="17" t="n">
        <f aca="false">IF('Row Index'!AC60="","✗",IF(INDEX('RAW DATA'!$T:$T,'Row Index'!AC60)="",INDEX('RAW DATA'!$L:$L,'Row Index'!AC60),INDEX('RAW DATA'!$T:$T,'Row Index'!AC60)))</f>
        <v>56.5654154056402</v>
      </c>
      <c r="AD146" s="17" t="n">
        <f aca="false">IF('Row Index'!AD60="","✗",IF(INDEX('RAW DATA'!$T:$T,'Row Index'!AD60)="",INDEX('RAW DATA'!$L:$L,'Row Index'!AD60),INDEX('RAW DATA'!$T:$T,'Row Index'!AD60)))</f>
        <v>56.4535986761518</v>
      </c>
      <c r="AE146" s="17" t="n">
        <f aca="false">IF('Row Index'!AE60="","✗",IF(INDEX('RAW DATA'!$T:$T,'Row Index'!AE60)="",INDEX('RAW DATA'!$L:$L,'Row Index'!AE60),INDEX('RAW DATA'!$T:$T,'Row Index'!AE60)))</f>
        <v>59.5466402850649</v>
      </c>
      <c r="AF146" s="17" t="n">
        <f aca="false">IF('Row Index'!AF60="","✗",IF(INDEX('RAW DATA'!$T:$T,'Row Index'!AF60)="",INDEX('RAW DATA'!$L:$L,'Row Index'!AF60),INDEX('RAW DATA'!$T:$T,'Row Index'!AF60)))</f>
        <v>61.947106447521</v>
      </c>
      <c r="AG146" s="17" t="n">
        <f aca="false">IF('Row Index'!AG60="","✗",IF(INDEX('RAW DATA'!$T:$T,'Row Index'!AG60)="",INDEX('RAW DATA'!$L:$L,'Row Index'!AG60),INDEX('RAW DATA'!$T:$T,'Row Index'!AG60)))</f>
        <v>64.5302957136877</v>
      </c>
      <c r="AH146" s="17" t="n">
        <f aca="false">IF('Row Index'!AH60="","✗",IF(INDEX('RAW DATA'!$T:$T,'Row Index'!AH60)="",INDEX('RAW DATA'!$L:$L,'Row Index'!AH60),INDEX('RAW DATA'!$T:$T,'Row Index'!AH60)))</f>
        <v>63.2602032088881</v>
      </c>
      <c r="AI146" s="17" t="n">
        <f aca="false">IF('Row Index'!AI60="","✗",IF(INDEX('RAW DATA'!$T:$T,'Row Index'!AI60)="",INDEX('RAW DATA'!$L:$L,'Row Index'!AI60),INDEX('RAW DATA'!$T:$T,'Row Index'!AI60)))</f>
        <v>66.576977064019</v>
      </c>
      <c r="AJ146" s="17" t="n">
        <f aca="false">IF('Row Index'!AJ60="","✗",IF(INDEX('RAW DATA'!$T:$T,'Row Index'!AJ60)="",INDEX('RAW DATA'!$L:$L,'Row Index'!AJ60),INDEX('RAW DATA'!$T:$T,'Row Index'!AJ60)))</f>
        <v>66.4325640442931</v>
      </c>
      <c r="AK146" s="17" t="n">
        <f aca="false">IF('Row Index'!AK60="","✗",IF(INDEX('RAW DATA'!$T:$T,'Row Index'!AK60)="",INDEX('RAW DATA'!$L:$L,'Row Index'!AK60),INDEX('RAW DATA'!$T:$T,'Row Index'!AK60)))</f>
        <v>65.6555269745062</v>
      </c>
      <c r="AL146" s="76" t="str">
        <f aca="false">IF('Row Index'!AL60="","–",IF(INDEX('RAW DATA'!$T:$T,'Row Index'!AL60)="",INDEX('RAW DATA'!$L:$L,'Row Index'!AL60),INDEX('RAW DATA'!$T:$T,'Row Index'!AL60)))</f>
        <v>–</v>
      </c>
      <c r="AM146" s="76" t="str">
        <f aca="false">IF('Row Index'!AM60="","–",IF(INDEX('RAW DATA'!$T:$T,'Row Index'!AM60)="",INDEX('RAW DATA'!$L:$L,'Row Index'!AM60),INDEX('RAW DATA'!$T:$T,'Row Index'!AM60)))</f>
        <v>–</v>
      </c>
      <c r="AN146" s="76" t="str">
        <f aca="false">IF('Row Index'!AN60="","–",IF(INDEX('RAW DATA'!$T:$T,'Row Index'!AN60)="",INDEX('RAW DATA'!$L:$L,'Row Index'!AN60),INDEX('RAW DATA'!$T:$T,'Row Index'!AN60)))</f>
        <v>–</v>
      </c>
      <c r="AO146" s="76" t="str">
        <f aca="false">IF('Row Index'!AO60="","–",IF(INDEX('RAW DATA'!$T:$T,'Row Index'!AO60)="",INDEX('RAW DATA'!$L:$L,'Row Index'!AO60),INDEX('RAW DATA'!$T:$T,'Row Index'!AO60)))</f>
        <v>–</v>
      </c>
      <c r="AP146" s="76" t="str">
        <f aca="false">IF('Row Index'!AP60="","–",IF(INDEX('RAW DATA'!$T:$T,'Row Index'!AP60)="",INDEX('RAW DATA'!$L:$L,'Row Index'!AP60),INDEX('RAW DATA'!$T:$T,'Row Index'!AP60)))</f>
        <v>–</v>
      </c>
      <c r="AQ146" s="76" t="str">
        <f aca="false">IF('Row Index'!AQ60="","–",IF(INDEX('RAW DATA'!$T:$T,'Row Index'!AQ60)="",INDEX('RAW DATA'!$L:$L,'Row Index'!AQ60),INDEX('RAW DATA'!$T:$T,'Row Index'!AQ60)))</f>
        <v>–</v>
      </c>
    </row>
    <row r="147" customFormat="false" ht="15" hidden="false" customHeight="false" outlineLevel="0" collapsed="false">
      <c r="A147" s="15" t="s">
        <v>342</v>
      </c>
      <c r="B147" s="16" t="s">
        <v>5658</v>
      </c>
      <c r="C147" s="17" t="n">
        <f aca="false">IF('Row Index'!C61="","✗",IF(INDEX('RAW DATA'!$T:$T,'Row Index'!C61)="",INDEX('RAW DATA'!$L:$L,'Row Index'!C61),INDEX('RAW DATA'!$T:$T,'Row Index'!C61)))</f>
        <v>32.3327406658629</v>
      </c>
      <c r="D147" s="17" t="n">
        <f aca="false">IF('Row Index'!D61="","✗",IF(INDEX('RAW DATA'!$T:$T,'Row Index'!D61)="",INDEX('RAW DATA'!$L:$L,'Row Index'!D61),INDEX('RAW DATA'!$T:$T,'Row Index'!D61)))</f>
        <v>32.9014396670169</v>
      </c>
      <c r="E147" s="17" t="n">
        <f aca="false">IF('Row Index'!E61="","✗",IF(INDEX('RAW DATA'!$T:$T,'Row Index'!E61)="",INDEX('RAW DATA'!$L:$L,'Row Index'!E61),INDEX('RAW DATA'!$T:$T,'Row Index'!E61)))</f>
        <v>31.6716323706615</v>
      </c>
      <c r="F147" s="17" t="n">
        <f aca="false">IF('Row Index'!F61="","✗",IF(INDEX('RAW DATA'!$T:$T,'Row Index'!F61)="",INDEX('RAW DATA'!$L:$L,'Row Index'!F61),INDEX('RAW DATA'!$T:$T,'Row Index'!F61)))</f>
        <v>31.6944051091011</v>
      </c>
      <c r="G147" s="17" t="n">
        <f aca="false">IF('Row Index'!G61="","✗",IF(INDEX('RAW DATA'!$T:$T,'Row Index'!G61)="",INDEX('RAW DATA'!$L:$L,'Row Index'!G61),INDEX('RAW DATA'!$T:$T,'Row Index'!G61)))</f>
        <v>32.8853901075995</v>
      </c>
      <c r="H147" s="17" t="n">
        <f aca="false">IF('Row Index'!H61="","✗",IF(INDEX('RAW DATA'!$T:$T,'Row Index'!H61)="",INDEX('RAW DATA'!$L:$L,'Row Index'!H61),INDEX('RAW DATA'!$T:$T,'Row Index'!H61)))</f>
        <v>31.2629552789849</v>
      </c>
      <c r="I147" s="26" t="str">
        <f aca="false">IF('Row Index'!I61="","✗",IF(INDEX('RAW DATA'!$T:$T,'Row Index'!I61)="",INDEX('RAW DATA'!$L:$L,'Row Index'!I61),INDEX('RAW DATA'!$T:$T,'Row Index'!I61)))</f>
        <v>✗</v>
      </c>
      <c r="J147" s="17" t="n">
        <f aca="false">IF('Row Index'!J61="","✗",IF(INDEX('RAW DATA'!$T:$T,'Row Index'!J61)="",INDEX('RAW DATA'!$L:$L,'Row Index'!J61),INDEX('RAW DATA'!$T:$T,'Row Index'!J61)))</f>
        <v>32.7772792951595</v>
      </c>
      <c r="K147" s="17" t="n">
        <f aca="false">IF('Row Index'!K61="","✗",IF(INDEX('RAW DATA'!$T:$T,'Row Index'!K61)="",INDEX('RAW DATA'!$L:$L,'Row Index'!K61),INDEX('RAW DATA'!$T:$T,'Row Index'!K61)))</f>
        <v>32.786927798154</v>
      </c>
      <c r="L147" s="17" t="n">
        <f aca="false">IF('Row Index'!L61="","✗",IF(INDEX('RAW DATA'!$T:$T,'Row Index'!L61)="",INDEX('RAW DATA'!$L:$L,'Row Index'!L61),INDEX('RAW DATA'!$T:$T,'Row Index'!L61)))</f>
        <v>32.9160972912422</v>
      </c>
      <c r="M147" s="17" t="n">
        <f aca="false">IF('Row Index'!M61="","✗",IF(INDEX('RAW DATA'!$T:$T,'Row Index'!M61)="",INDEX('RAW DATA'!$L:$L,'Row Index'!M61),INDEX('RAW DATA'!$T:$T,'Row Index'!M61)))</f>
        <v>33.4640159191877</v>
      </c>
      <c r="N147" s="17" t="n">
        <f aca="false">IF('Row Index'!N61="","✗",IF(INDEX('RAW DATA'!$T:$T,'Row Index'!N61)="",INDEX('RAW DATA'!$L:$L,'Row Index'!N61),INDEX('RAW DATA'!$T:$T,'Row Index'!N61)))</f>
        <v>32.5981877858956</v>
      </c>
      <c r="O147" s="17" t="n">
        <f aca="false">IF('Row Index'!O61="","✗",IF(INDEX('RAW DATA'!$T:$T,'Row Index'!O61)="",INDEX('RAW DATA'!$L:$L,'Row Index'!O61),INDEX('RAW DATA'!$T:$T,'Row Index'!O61)))</f>
        <v>31.5081213353747</v>
      </c>
      <c r="P147" s="17" t="n">
        <f aca="false">IF('Row Index'!P61="","✗",IF(INDEX('RAW DATA'!$T:$T,'Row Index'!P61)="",INDEX('RAW DATA'!$L:$L,'Row Index'!P61),INDEX('RAW DATA'!$T:$T,'Row Index'!P61)))</f>
        <v>32.4011983939357</v>
      </c>
      <c r="Q147" s="17" t="n">
        <f aca="false">IF('Row Index'!Q61="","✗",IF(INDEX('RAW DATA'!$T:$T,'Row Index'!Q61)="",INDEX('RAW DATA'!$L:$L,'Row Index'!Q61),INDEX('RAW DATA'!$T:$T,'Row Index'!Q61)))</f>
        <v>32.4839990478843</v>
      </c>
      <c r="R147" s="17" t="n">
        <f aca="false">IF('Row Index'!R61="","✗",IF(INDEX('RAW DATA'!$T:$T,'Row Index'!R61)="",INDEX('RAW DATA'!$L:$L,'Row Index'!R61),INDEX('RAW DATA'!$T:$T,'Row Index'!R61)))</f>
        <v>34.4011092175494</v>
      </c>
      <c r="S147" s="17" t="n">
        <f aca="false">IF('Row Index'!S61="","✗",IF(INDEX('RAW DATA'!$T:$T,'Row Index'!S61)="",INDEX('RAW DATA'!$L:$L,'Row Index'!S61),INDEX('RAW DATA'!$T:$T,'Row Index'!S61)))</f>
        <v>34.058121840524</v>
      </c>
      <c r="T147" s="17" t="n">
        <f aca="false">IF('Row Index'!T61="","✗",IF(INDEX('RAW DATA'!$T:$T,'Row Index'!T61)="",INDEX('RAW DATA'!$L:$L,'Row Index'!T61),INDEX('RAW DATA'!$T:$T,'Row Index'!T61)))</f>
        <v>34.1344841471949</v>
      </c>
      <c r="U147" s="17" t="n">
        <f aca="false">IF('Row Index'!U61="","✗",IF(INDEX('RAW DATA'!$T:$T,'Row Index'!U61)="",INDEX('RAW DATA'!$L:$L,'Row Index'!U61),INDEX('RAW DATA'!$T:$T,'Row Index'!U61)))</f>
        <v>36.0634715149927</v>
      </c>
      <c r="V147" s="17" t="n">
        <f aca="false">IF('Row Index'!V61="","✗",IF(INDEX('RAW DATA'!$T:$T,'Row Index'!V61)="",INDEX('RAW DATA'!$L:$L,'Row Index'!V61),INDEX('RAW DATA'!$T:$T,'Row Index'!V61)))</f>
        <v>38.5480666465505</v>
      </c>
      <c r="W147" s="17" t="n">
        <f aca="false">IF('Row Index'!W61="","✗",IF(INDEX('RAW DATA'!$T:$T,'Row Index'!W61)="",INDEX('RAW DATA'!$L:$L,'Row Index'!W61),INDEX('RAW DATA'!$T:$T,'Row Index'!W61)))</f>
        <v>39.6941009821236</v>
      </c>
      <c r="X147" s="17" t="n">
        <f aca="false">IF('Row Index'!X61="","✗",IF(INDEX('RAW DATA'!$T:$T,'Row Index'!X61)="",INDEX('RAW DATA'!$L:$L,'Row Index'!X61),INDEX('RAW DATA'!$T:$T,'Row Index'!X61)))</f>
        <v>40.9495237139775</v>
      </c>
      <c r="Y147" s="17" t="n">
        <f aca="false">IF('Row Index'!Y61="","✗",IF(INDEX('RAW DATA'!$T:$T,'Row Index'!Y61)="",INDEX('RAW DATA'!$L:$L,'Row Index'!Y61),INDEX('RAW DATA'!$T:$T,'Row Index'!Y61)))</f>
        <v>41.8120717074088</v>
      </c>
      <c r="Z147" s="17" t="n">
        <f aca="false">IF('Row Index'!Z61="","✗",IF(INDEX('RAW DATA'!$T:$T,'Row Index'!Z61)="",INDEX('RAW DATA'!$L:$L,'Row Index'!Z61),INDEX('RAW DATA'!$T:$T,'Row Index'!Z61)))</f>
        <v>52.6314276222918</v>
      </c>
      <c r="AA147" s="19" t="str">
        <f aca="false">IF('Row Index'!AA61="","⏳",IF(INDEX('RAW DATA'!$T:$T,'Row Index'!AA61)="",INDEX('RAW DATA'!$L:$L,'Row Index'!AA61),INDEX('RAW DATA'!$T:$T,'Row Index'!AA61)))</f>
        <v>⏳</v>
      </c>
      <c r="AB147" s="17" t="n">
        <f aca="false">IF('Row Index'!AB61="","✗",IF(INDEX('RAW DATA'!$T:$T,'Row Index'!AB61)="",INDEX('RAW DATA'!$L:$L,'Row Index'!AB61),INDEX('RAW DATA'!$T:$T,'Row Index'!AB61)))</f>
        <v>53.6024899511944</v>
      </c>
      <c r="AC147" s="17" t="n">
        <f aca="false">IF('Row Index'!AC61="","✗",IF(INDEX('RAW DATA'!$T:$T,'Row Index'!AC61)="",INDEX('RAW DATA'!$L:$L,'Row Index'!AC61),INDEX('RAW DATA'!$T:$T,'Row Index'!AC61)))</f>
        <v>58.1560785581106</v>
      </c>
      <c r="AD147" s="17" t="n">
        <f aca="false">IF('Row Index'!AD61="","✗",IF(INDEX('RAW DATA'!$T:$T,'Row Index'!AD61)="",INDEX('RAW DATA'!$L:$L,'Row Index'!AD61),INDEX('RAW DATA'!$T:$T,'Row Index'!AD61)))</f>
        <v>57.3518187832173</v>
      </c>
      <c r="AE147" s="17" t="n">
        <f aca="false">IF('Row Index'!AE61="","✗",IF(INDEX('RAW DATA'!$T:$T,'Row Index'!AE61)="",INDEX('RAW DATA'!$L:$L,'Row Index'!AE61),INDEX('RAW DATA'!$T:$T,'Row Index'!AE61)))</f>
        <v>60.1186333895321</v>
      </c>
      <c r="AF147" s="17" t="n">
        <f aca="false">IF('Row Index'!AF61="","✗",IF(INDEX('RAW DATA'!$T:$T,'Row Index'!AF61)="",INDEX('RAW DATA'!$L:$L,'Row Index'!AF61),INDEX('RAW DATA'!$T:$T,'Row Index'!AF61)))</f>
        <v>62.2199410028296</v>
      </c>
      <c r="AG147" s="17" t="n">
        <f aca="false">IF('Row Index'!AG61="","✗",IF(INDEX('RAW DATA'!$T:$T,'Row Index'!AG61)="",INDEX('RAW DATA'!$L:$L,'Row Index'!AG61),INDEX('RAW DATA'!$T:$T,'Row Index'!AG61)))</f>
        <v>64.9851811001804</v>
      </c>
      <c r="AH147" s="17" t="n">
        <f aca="false">IF('Row Index'!AH61="","✗",IF(INDEX('RAW DATA'!$T:$T,'Row Index'!AH61)="",INDEX('RAW DATA'!$L:$L,'Row Index'!AH61),INDEX('RAW DATA'!$T:$T,'Row Index'!AH61)))</f>
        <v>63.5570630049571</v>
      </c>
      <c r="AI147" s="17" t="n">
        <f aca="false">IF('Row Index'!AI61="","✗",IF(INDEX('RAW DATA'!$T:$T,'Row Index'!AI61)="",INDEX('RAW DATA'!$L:$L,'Row Index'!AI61),INDEX('RAW DATA'!$T:$T,'Row Index'!AI61)))</f>
        <v>66.5144940632227</v>
      </c>
      <c r="AJ147" s="17" t="n">
        <f aca="false">IF('Row Index'!AJ61="","✗",IF(INDEX('RAW DATA'!$T:$T,'Row Index'!AJ61)="",INDEX('RAW DATA'!$L:$L,'Row Index'!AJ61),INDEX('RAW DATA'!$T:$T,'Row Index'!AJ61)))</f>
        <v>67.2399655692185</v>
      </c>
      <c r="AK147" s="17" t="n">
        <f aca="false">IF('Row Index'!AK61="","✗",IF(INDEX('RAW DATA'!$T:$T,'Row Index'!AK61)="",INDEX('RAW DATA'!$L:$L,'Row Index'!AK61),INDEX('RAW DATA'!$T:$T,'Row Index'!AK61)))</f>
        <v>66.1107290349585</v>
      </c>
      <c r="AL147" s="76" t="str">
        <f aca="false">IF('Row Index'!AL61="","–",IF(INDEX('RAW DATA'!$T:$T,'Row Index'!AL61)="",INDEX('RAW DATA'!$L:$L,'Row Index'!AL61),INDEX('RAW DATA'!$T:$T,'Row Index'!AL61)))</f>
        <v>–</v>
      </c>
      <c r="AM147" s="76" t="str">
        <f aca="false">IF('Row Index'!AM61="","–",IF(INDEX('RAW DATA'!$T:$T,'Row Index'!AM61)="",INDEX('RAW DATA'!$L:$L,'Row Index'!AM61),INDEX('RAW DATA'!$T:$T,'Row Index'!AM61)))</f>
        <v>–</v>
      </c>
      <c r="AN147" s="76" t="str">
        <f aca="false">IF('Row Index'!AN61="","–",IF(INDEX('RAW DATA'!$T:$T,'Row Index'!AN61)="",INDEX('RAW DATA'!$L:$L,'Row Index'!AN61),INDEX('RAW DATA'!$T:$T,'Row Index'!AN61)))</f>
        <v>–</v>
      </c>
      <c r="AO147" s="76" t="str">
        <f aca="false">IF('Row Index'!AO61="","–",IF(INDEX('RAW DATA'!$T:$T,'Row Index'!AO61)="",INDEX('RAW DATA'!$L:$L,'Row Index'!AO61),INDEX('RAW DATA'!$T:$T,'Row Index'!AO61)))</f>
        <v>–</v>
      </c>
      <c r="AP147" s="76" t="str">
        <f aca="false">IF('Row Index'!AP61="","–",IF(INDEX('RAW DATA'!$T:$T,'Row Index'!AP61)="",INDEX('RAW DATA'!$L:$L,'Row Index'!AP61),INDEX('RAW DATA'!$T:$T,'Row Index'!AP61)))</f>
        <v>–</v>
      </c>
      <c r="AQ147" s="76" t="str">
        <f aca="false">IF('Row Index'!AQ61="","–",IF(INDEX('RAW DATA'!$T:$T,'Row Index'!AQ61)="",INDEX('RAW DATA'!$L:$L,'Row Index'!AQ61),INDEX('RAW DATA'!$T:$T,'Row Index'!AQ61)))</f>
        <v>–</v>
      </c>
    </row>
    <row r="148" customFormat="false" ht="15" hidden="false" customHeight="false" outlineLevel="0" collapsed="false">
      <c r="A148" s="15" t="s">
        <v>345</v>
      </c>
      <c r="B148" s="16" t="s">
        <v>5658</v>
      </c>
      <c r="C148" s="17" t="n">
        <f aca="false">IF('Row Index'!C62="","✗",IF(INDEX('RAW DATA'!$T:$T,'Row Index'!C62)="",INDEX('RAW DATA'!$L:$L,'Row Index'!C62),INDEX('RAW DATA'!$T:$T,'Row Index'!C62)))</f>
        <v>31.468984191905</v>
      </c>
      <c r="D148" s="17" t="n">
        <f aca="false">IF('Row Index'!D62="","✗",IF(INDEX('RAW DATA'!$T:$T,'Row Index'!D62)="",INDEX('RAW DATA'!$L:$L,'Row Index'!D62),INDEX('RAW DATA'!$T:$T,'Row Index'!D62)))</f>
        <v>32.1212158203125</v>
      </c>
      <c r="E148" s="17" t="n">
        <f aca="false">IF('Row Index'!E62="","✗",IF(INDEX('RAW DATA'!$T:$T,'Row Index'!E62)="",INDEX('RAW DATA'!$L:$L,'Row Index'!E62),INDEX('RAW DATA'!$T:$T,'Row Index'!E62)))</f>
        <v>31.1701202392578</v>
      </c>
      <c r="F148" s="17" t="n">
        <f aca="false">IF('Row Index'!F62="","✗",IF(INDEX('RAW DATA'!$T:$T,'Row Index'!F62)="",INDEX('RAW DATA'!$L:$L,'Row Index'!F62),INDEX('RAW DATA'!$T:$T,'Row Index'!F62)))</f>
        <v>30.2871513366699</v>
      </c>
      <c r="G148" s="17" t="n">
        <f aca="false">IF('Row Index'!G62="","✗",IF(INDEX('RAW DATA'!$T:$T,'Row Index'!G62)="",INDEX('RAW DATA'!$L:$L,'Row Index'!G62),INDEX('RAW DATA'!$T:$T,'Row Index'!G62)))</f>
        <v>32.486201734494</v>
      </c>
      <c r="H148" s="17" t="n">
        <f aca="false">IF('Row Index'!H62="","✗",IF(INDEX('RAW DATA'!$T:$T,'Row Index'!H62)="",INDEX('RAW DATA'!$L:$L,'Row Index'!H62),INDEX('RAW DATA'!$T:$T,'Row Index'!H62)))</f>
        <v>30.9268913269043</v>
      </c>
      <c r="I148" s="26" t="str">
        <f aca="false">IF('Row Index'!I62="","✗",IF(INDEX('RAW DATA'!$T:$T,'Row Index'!I62)="",INDEX('RAW DATA'!$L:$L,'Row Index'!I62),INDEX('RAW DATA'!$T:$T,'Row Index'!I62)))</f>
        <v>✗</v>
      </c>
      <c r="J148" s="17" t="n">
        <f aca="false">IF('Row Index'!J62="","✗",IF(INDEX('RAW DATA'!$T:$T,'Row Index'!J62)="",INDEX('RAW DATA'!$L:$L,'Row Index'!J62),INDEX('RAW DATA'!$T:$T,'Row Index'!J62)))</f>
        <v>32.448561424201</v>
      </c>
      <c r="K148" s="17" t="n">
        <f aca="false">IF('Row Index'!K62="","✗",IF(INDEX('RAW DATA'!$T:$T,'Row Index'!K62)="",INDEX('RAW DATA'!$L:$L,'Row Index'!K62),INDEX('RAW DATA'!$T:$T,'Row Index'!K62)))</f>
        <v>31.1831754050666</v>
      </c>
      <c r="L148" s="17" t="n">
        <f aca="false">IF('Row Index'!L62="","✗",IF(INDEX('RAW DATA'!$T:$T,'Row Index'!L62)="",INDEX('RAW DATA'!$L:$L,'Row Index'!L62),INDEX('RAW DATA'!$T:$T,'Row Index'!L62)))</f>
        <v>34.5510977369847</v>
      </c>
      <c r="M148" s="17" t="n">
        <f aca="false">IF('Row Index'!M62="","✗",IF(INDEX('RAW DATA'!$T:$T,'Row Index'!M62)="",INDEX('RAW DATA'!$L:$L,'Row Index'!M62),INDEX('RAW DATA'!$T:$T,'Row Index'!M62)))</f>
        <v>32.453775225544</v>
      </c>
      <c r="N148" s="17" t="n">
        <f aca="false">IF('Row Index'!N62="","✗",IF(INDEX('RAW DATA'!$T:$T,'Row Index'!N62)="",INDEX('RAW DATA'!$L:$L,'Row Index'!N62),INDEX('RAW DATA'!$T:$T,'Row Index'!N62)))</f>
        <v>31.3757972717285</v>
      </c>
      <c r="O148" s="17" t="n">
        <f aca="false">IF('Row Index'!O62="","✗",IF(INDEX('RAW DATA'!$T:$T,'Row Index'!O62)="",INDEX('RAW DATA'!$L:$L,'Row Index'!O62),INDEX('RAW DATA'!$T:$T,'Row Index'!O62)))</f>
        <v>31.7091624449781</v>
      </c>
      <c r="P148" s="17" t="n">
        <f aca="false">IF('Row Index'!P62="","✗",IF(INDEX('RAW DATA'!$T:$T,'Row Index'!P62)="",INDEX('RAW DATA'!$L:$L,'Row Index'!P62),INDEX('RAW DATA'!$T:$T,'Row Index'!P62)))</f>
        <v>32.060803182236</v>
      </c>
      <c r="Q148" s="17" t="n">
        <f aca="false">IF('Row Index'!Q62="","✗",IF(INDEX('RAW DATA'!$T:$T,'Row Index'!Q62)="",INDEX('RAW DATA'!$L:$L,'Row Index'!Q62),INDEX('RAW DATA'!$T:$T,'Row Index'!Q62)))</f>
        <v>32.3734113329765</v>
      </c>
      <c r="R148" s="17" t="n">
        <f aca="false">IF('Row Index'!R62="","✗",IF(INDEX('RAW DATA'!$T:$T,'Row Index'!R62)="",INDEX('RAW DATA'!$L:$L,'Row Index'!R62),INDEX('RAW DATA'!$T:$T,'Row Index'!R62)))</f>
        <v>35.3403711466671</v>
      </c>
      <c r="S148" s="17" t="n">
        <f aca="false">IF('Row Index'!S62="","✗",IF(INDEX('RAW DATA'!$T:$T,'Row Index'!S62)="",INDEX('RAW DATA'!$L:$L,'Row Index'!S62),INDEX('RAW DATA'!$T:$T,'Row Index'!S62)))</f>
        <v>33.4363404260574</v>
      </c>
      <c r="T148" s="17" t="n">
        <f aca="false">IF('Row Index'!T62="","✗",IF(INDEX('RAW DATA'!$T:$T,'Row Index'!T62)="",INDEX('RAW DATA'!$L:$L,'Row Index'!T62),INDEX('RAW DATA'!$T:$T,'Row Index'!T62)))</f>
        <v>34.6357233235447</v>
      </c>
      <c r="U148" s="17" t="n">
        <f aca="false">IF('Row Index'!U62="","✗",IF(INDEX('RAW DATA'!$T:$T,'Row Index'!U62)="",INDEX('RAW DATA'!$L:$L,'Row Index'!U62),INDEX('RAW DATA'!$T:$T,'Row Index'!U62)))</f>
        <v>36.8555866864478</v>
      </c>
      <c r="V148" s="17" t="n">
        <f aca="false">IF('Row Index'!V62="","✗",IF(INDEX('RAW DATA'!$T:$T,'Row Index'!V62)="",INDEX('RAW DATA'!$L:$L,'Row Index'!V62),INDEX('RAW DATA'!$T:$T,'Row Index'!V62)))</f>
        <v>38.1503145414381</v>
      </c>
      <c r="W148" s="17" t="n">
        <f aca="false">IF('Row Index'!W62="","✗",IF(INDEX('RAW DATA'!$T:$T,'Row Index'!W62)="",INDEX('RAW DATA'!$L:$L,'Row Index'!W62),INDEX('RAW DATA'!$T:$T,'Row Index'!W62)))</f>
        <v>40.1322894426306</v>
      </c>
      <c r="X148" s="17" t="n">
        <f aca="false">IF('Row Index'!X62="","✗",IF(INDEX('RAW DATA'!$T:$T,'Row Index'!X62)="",INDEX('RAW DATA'!$L:$L,'Row Index'!X62),INDEX('RAW DATA'!$T:$T,'Row Index'!X62)))</f>
        <v>42.3369573633099</v>
      </c>
      <c r="Y148" s="17" t="n">
        <f aca="false">IF('Row Index'!Y62="","✗",IF(INDEX('RAW DATA'!$T:$T,'Row Index'!Y62)="",INDEX('RAW DATA'!$L:$L,'Row Index'!Y62),INDEX('RAW DATA'!$T:$T,'Row Index'!Y62)))</f>
        <v>43.4318106431082</v>
      </c>
      <c r="Z148" s="17" t="n">
        <f aca="false">IF('Row Index'!Z62="","✗",IF(INDEX('RAW DATA'!$T:$T,'Row Index'!Z62)="",INDEX('RAW DATA'!$L:$L,'Row Index'!Z62),INDEX('RAW DATA'!$T:$T,'Row Index'!Z62)))</f>
        <v>49.5918412991969</v>
      </c>
      <c r="AA148" s="19" t="str">
        <f aca="false">IF('Row Index'!AA62="","⏳",IF(INDEX('RAW DATA'!$T:$T,'Row Index'!AA62)="",INDEX('RAW DATA'!$L:$L,'Row Index'!AA62),INDEX('RAW DATA'!$T:$T,'Row Index'!AA62)))</f>
        <v>⏳</v>
      </c>
      <c r="AB148" s="17" t="n">
        <f aca="false">IF('Row Index'!AB62="","✗",IF(INDEX('RAW DATA'!$T:$T,'Row Index'!AB62)="",INDEX('RAW DATA'!$L:$L,'Row Index'!AB62),INDEX('RAW DATA'!$T:$T,'Row Index'!AB62)))</f>
        <v>54.1076250817333</v>
      </c>
      <c r="AC148" s="17" t="n">
        <f aca="false">IF('Row Index'!AC62="","✗",IF(INDEX('RAW DATA'!$T:$T,'Row Index'!AC62)="",INDEX('RAW DATA'!$L:$L,'Row Index'!AC62),INDEX('RAW DATA'!$T:$T,'Row Index'!AC62)))</f>
        <v>56.259311896627</v>
      </c>
      <c r="AD148" s="17" t="n">
        <f aca="false">IF('Row Index'!AD62="","✗",IF(INDEX('RAW DATA'!$T:$T,'Row Index'!AD62)="",INDEX('RAW DATA'!$L:$L,'Row Index'!AD62),INDEX('RAW DATA'!$T:$T,'Row Index'!AD62)))</f>
        <v>57.2827806643999</v>
      </c>
      <c r="AE148" s="17" t="n">
        <f aca="false">IF('Row Index'!AE62="","✗",IF(INDEX('RAW DATA'!$T:$T,'Row Index'!AE62)="",INDEX('RAW DATA'!$L:$L,'Row Index'!AE62),INDEX('RAW DATA'!$T:$T,'Row Index'!AE62)))</f>
        <v>57.2598652059738</v>
      </c>
      <c r="AF148" s="17" t="n">
        <f aca="false">IF('Row Index'!AF62="","✗",IF(INDEX('RAW DATA'!$T:$T,'Row Index'!AF62)="",INDEX('RAW DATA'!$L:$L,'Row Index'!AF62),INDEX('RAW DATA'!$T:$T,'Row Index'!AF62)))</f>
        <v>60.0568660138207</v>
      </c>
      <c r="AG148" s="17" t="n">
        <f aca="false">IF('Row Index'!AG62="","✗",IF(INDEX('RAW DATA'!$T:$T,'Row Index'!AG62)="",INDEX('RAW DATA'!$L:$L,'Row Index'!AG62),INDEX('RAW DATA'!$T:$T,'Row Index'!AG62)))</f>
        <v>63.3182427703101</v>
      </c>
      <c r="AH148" s="17" t="n">
        <f aca="false">IF('Row Index'!AH62="","✗",IF(INDEX('RAW DATA'!$T:$T,'Row Index'!AH62)="",INDEX('RAW DATA'!$L:$L,'Row Index'!AH62),INDEX('RAW DATA'!$T:$T,'Row Index'!AH62)))</f>
        <v>61.8729947870139</v>
      </c>
      <c r="AI148" s="17" t="n">
        <f aca="false">IF('Row Index'!AI62="","✗",IF(INDEX('RAW DATA'!$T:$T,'Row Index'!AI62)="",INDEX('RAW DATA'!$L:$L,'Row Index'!AI62),INDEX('RAW DATA'!$T:$T,'Row Index'!AI62)))</f>
        <v>64.9973932012667</v>
      </c>
      <c r="AJ148" s="17" t="n">
        <f aca="false">IF('Row Index'!AJ62="","✗",IF(INDEX('RAW DATA'!$T:$T,'Row Index'!AJ62)="",INDEX('RAW DATA'!$L:$L,'Row Index'!AJ62),INDEX('RAW DATA'!$T:$T,'Row Index'!AJ62)))</f>
        <v>66.3921556784176</v>
      </c>
      <c r="AK148" s="17" t="n">
        <f aca="false">IF('Row Index'!AK62="","✗",IF(INDEX('RAW DATA'!$T:$T,'Row Index'!AK62)="",INDEX('RAW DATA'!$L:$L,'Row Index'!AK62),INDEX('RAW DATA'!$T:$T,'Row Index'!AK62)))</f>
        <v>64.5603585187127</v>
      </c>
      <c r="AL148" s="76" t="str">
        <f aca="false">IF('Row Index'!AL62="","–",IF(INDEX('RAW DATA'!$T:$T,'Row Index'!AL62)="",INDEX('RAW DATA'!$L:$L,'Row Index'!AL62),INDEX('RAW DATA'!$T:$T,'Row Index'!AL62)))</f>
        <v>–</v>
      </c>
      <c r="AM148" s="76" t="str">
        <f aca="false">IF('Row Index'!AM62="","–",IF(INDEX('RAW DATA'!$T:$T,'Row Index'!AM62)="",INDEX('RAW DATA'!$L:$L,'Row Index'!AM62),INDEX('RAW DATA'!$T:$T,'Row Index'!AM62)))</f>
        <v>–</v>
      </c>
      <c r="AN148" s="76" t="str">
        <f aca="false">IF('Row Index'!AN62="","–",IF(INDEX('RAW DATA'!$T:$T,'Row Index'!AN62)="",INDEX('RAW DATA'!$L:$L,'Row Index'!AN62),INDEX('RAW DATA'!$T:$T,'Row Index'!AN62)))</f>
        <v>–</v>
      </c>
      <c r="AO148" s="76" t="str">
        <f aca="false">IF('Row Index'!AO62="","–",IF(INDEX('RAW DATA'!$T:$T,'Row Index'!AO62)="",INDEX('RAW DATA'!$L:$L,'Row Index'!AO62),INDEX('RAW DATA'!$T:$T,'Row Index'!AO62)))</f>
        <v>–</v>
      </c>
      <c r="AP148" s="76" t="str">
        <f aca="false">IF('Row Index'!AP62="","–",IF(INDEX('RAW DATA'!$T:$T,'Row Index'!AP62)="",INDEX('RAW DATA'!$L:$L,'Row Index'!AP62),INDEX('RAW DATA'!$T:$T,'Row Index'!AP62)))</f>
        <v>–</v>
      </c>
      <c r="AQ148" s="76" t="str">
        <f aca="false">IF('Row Index'!AQ62="","–",IF(INDEX('RAW DATA'!$T:$T,'Row Index'!AQ62)="",INDEX('RAW DATA'!$L:$L,'Row Index'!AQ62),INDEX('RAW DATA'!$T:$T,'Row Index'!AQ62)))</f>
        <v>–</v>
      </c>
    </row>
    <row r="149" customFormat="false" ht="15" hidden="false" customHeight="false" outlineLevel="0" collapsed="false">
      <c r="A149" s="15" t="s">
        <v>351</v>
      </c>
      <c r="B149" s="16" t="s">
        <v>5658</v>
      </c>
      <c r="C149" s="17" t="n">
        <f aca="false">IF('Row Index'!C63="","✗",IF(INDEX('RAW DATA'!$T:$T,'Row Index'!C63)="",INDEX('RAW DATA'!$L:$L,'Row Index'!C63),INDEX('RAW DATA'!$T:$T,'Row Index'!C63)))</f>
        <v>32.2922240442197</v>
      </c>
      <c r="D149" s="17" t="n">
        <f aca="false">IF('Row Index'!D63="","✗",IF(INDEX('RAW DATA'!$T:$T,'Row Index'!D63)="",INDEX('RAW DATA'!$L:$L,'Row Index'!D63),INDEX('RAW DATA'!$T:$T,'Row Index'!D63)))</f>
        <v>32.4528802487954</v>
      </c>
      <c r="E149" s="17" t="n">
        <f aca="false">IF('Row Index'!E63="","✗",IF(INDEX('RAW DATA'!$T:$T,'Row Index'!E63)="",INDEX('RAW DATA'!$L:$L,'Row Index'!E63),INDEX('RAW DATA'!$T:$T,'Row Index'!E63)))</f>
        <v>32.7836698065928</v>
      </c>
      <c r="F149" s="17" t="n">
        <f aca="false">IF('Row Index'!F63="","✗",IF(INDEX('RAW DATA'!$T:$T,'Row Index'!F63)="",INDEX('RAW DATA'!$L:$L,'Row Index'!F63),INDEX('RAW DATA'!$T:$T,'Row Index'!F63)))</f>
        <v>33.0915097454916</v>
      </c>
      <c r="G149" s="17" t="n">
        <f aca="false">IF('Row Index'!G63="","✗",IF(INDEX('RAW DATA'!$T:$T,'Row Index'!G63)="",INDEX('RAW DATA'!$L:$L,'Row Index'!G63),INDEX('RAW DATA'!$T:$T,'Row Index'!G63)))</f>
        <v>35.677364886446</v>
      </c>
      <c r="H149" s="17" t="n">
        <f aca="false">IF('Row Index'!H63="","✗",IF(INDEX('RAW DATA'!$T:$T,'Row Index'!H63)="",INDEX('RAW DATA'!$L:$L,'Row Index'!H63),INDEX('RAW DATA'!$T:$T,'Row Index'!H63)))</f>
        <v>32.5507463650609</v>
      </c>
      <c r="I149" s="26" t="str">
        <f aca="false">IF('Row Index'!I63="","✗",IF(INDEX('RAW DATA'!$T:$T,'Row Index'!I63)="",INDEX('RAW DATA'!$L:$L,'Row Index'!I63),INDEX('RAW DATA'!$T:$T,'Row Index'!I63)))</f>
        <v>✗</v>
      </c>
      <c r="J149" s="17" t="n">
        <f aca="false">IF('Row Index'!J63="","✗",IF(INDEX('RAW DATA'!$T:$T,'Row Index'!J63)="",INDEX('RAW DATA'!$L:$L,'Row Index'!J63),INDEX('RAW DATA'!$T:$T,'Row Index'!J63)))</f>
        <v>37.9935230852484</v>
      </c>
      <c r="K149" s="17" t="n">
        <f aca="false">IF('Row Index'!K63="","✗",IF(INDEX('RAW DATA'!$T:$T,'Row Index'!K63)="",INDEX('RAW DATA'!$L:$L,'Row Index'!K63),INDEX('RAW DATA'!$T:$T,'Row Index'!K63)))</f>
        <v>37.8340453536447</v>
      </c>
      <c r="L149" s="17" t="n">
        <f aca="false">IF('Row Index'!L63="","✗",IF(INDEX('RAW DATA'!$T:$T,'Row Index'!L63)="",INDEX('RAW DATA'!$L:$L,'Row Index'!L63),INDEX('RAW DATA'!$T:$T,'Row Index'!L63)))</f>
        <v>34.2141200560081</v>
      </c>
      <c r="M149" s="17" t="n">
        <f aca="false">IF('Row Index'!M63="","✗",IF(INDEX('RAW DATA'!$T:$T,'Row Index'!M63)="",INDEX('RAW DATA'!$L:$L,'Row Index'!M63),INDEX('RAW DATA'!$T:$T,'Row Index'!M63)))</f>
        <v>34.3055413705632</v>
      </c>
      <c r="N149" s="17" t="str">
        <f aca="false">IF('Row Index'!N63="","✗",IF(INDEX('RAW DATA'!$T:$T,'Row Index'!N63)="",INDEX('RAW DATA'!$L:$L,'Row Index'!N63),INDEX('RAW DATA'!$T:$T,'Row Index'!N63)))</f>
        <v>✗</v>
      </c>
      <c r="O149" s="17" t="n">
        <f aca="false">IF('Row Index'!O63="","✗",IF(INDEX('RAW DATA'!$T:$T,'Row Index'!O63)="",INDEX('RAW DATA'!$L:$L,'Row Index'!O63),INDEX('RAW DATA'!$T:$T,'Row Index'!O63)))</f>
        <v>33.5646108741351</v>
      </c>
      <c r="P149" s="17" t="n">
        <f aca="false">IF('Row Index'!P63="","✗",IF(INDEX('RAW DATA'!$T:$T,'Row Index'!P63)="",INDEX('RAW DATA'!$L:$L,'Row Index'!P63),INDEX('RAW DATA'!$T:$T,'Row Index'!P63)))</f>
        <v>34.3832417714566</v>
      </c>
      <c r="Q149" s="17" t="n">
        <f aca="false">IF('Row Index'!Q63="","✗",IF(INDEX('RAW DATA'!$T:$T,'Row Index'!Q63)="",INDEX('RAW DATA'!$L:$L,'Row Index'!Q63),INDEX('RAW DATA'!$T:$T,'Row Index'!Q63)))</f>
        <v>34.872536841954</v>
      </c>
      <c r="R149" s="26" t="str">
        <f aca="false">IF('Row Index'!R63="","✗",IF(INDEX('RAW DATA'!$T:$T,'Row Index'!R63)="",INDEX('RAW DATA'!$L:$L,'Row Index'!R63),INDEX('RAW DATA'!$T:$T,'Row Index'!R63)))</f>
        <v>✗</v>
      </c>
      <c r="S149" s="17" t="n">
        <f aca="false">IF('Row Index'!S63="","✗",IF(INDEX('RAW DATA'!$T:$T,'Row Index'!S63)="",INDEX('RAW DATA'!$L:$L,'Row Index'!S63),INDEX('RAW DATA'!$T:$T,'Row Index'!S63)))</f>
        <v>35.171619407499</v>
      </c>
      <c r="T149" s="17" t="n">
        <f aca="false">IF('Row Index'!T63="","✗",IF(INDEX('RAW DATA'!$T:$T,'Row Index'!T63)="",INDEX('RAW DATA'!$L:$L,'Row Index'!T63),INDEX('RAW DATA'!$T:$T,'Row Index'!T63)))</f>
        <v>35.8394683891438</v>
      </c>
      <c r="U149" s="17" t="n">
        <f aca="false">IF('Row Index'!U63="","✗",IF(INDEX('RAW DATA'!$T:$T,'Row Index'!U63)="",INDEX('RAW DATA'!$L:$L,'Row Index'!U63),INDEX('RAW DATA'!$T:$T,'Row Index'!U63)))</f>
        <v>36.9409308633361</v>
      </c>
      <c r="V149" s="17" t="n">
        <f aca="false">IF('Row Index'!V63="","✗",IF(INDEX('RAW DATA'!$T:$T,'Row Index'!V63)="",INDEX('RAW DATA'!$L:$L,'Row Index'!V63),INDEX('RAW DATA'!$T:$T,'Row Index'!V63)))</f>
        <v>39.5952478424815</v>
      </c>
      <c r="W149" s="17" t="n">
        <f aca="false">IF('Row Index'!W63="","✗",IF(INDEX('RAW DATA'!$T:$T,'Row Index'!W63)="",INDEX('RAW DATA'!$L:$L,'Row Index'!W63),INDEX('RAW DATA'!$T:$T,'Row Index'!W63)))</f>
        <v>40.9331510795639</v>
      </c>
      <c r="X149" s="17" t="n">
        <f aca="false">IF('Row Index'!X63="","✗",IF(INDEX('RAW DATA'!$T:$T,'Row Index'!X63)="",INDEX('RAW DATA'!$L:$L,'Row Index'!X63),INDEX('RAW DATA'!$T:$T,'Row Index'!X63)))</f>
        <v>42.4645350171753</v>
      </c>
      <c r="Y149" s="17" t="n">
        <f aca="false">IF('Row Index'!Y63="","✗",IF(INDEX('RAW DATA'!$T:$T,'Row Index'!Y63)="",INDEX('RAW DATA'!$L:$L,'Row Index'!Y63),INDEX('RAW DATA'!$T:$T,'Row Index'!Y63)))</f>
        <v>40.7670054167442</v>
      </c>
      <c r="Z149" s="17" t="n">
        <f aca="false">IF('Row Index'!Z63="","✗",IF(INDEX('RAW DATA'!$T:$T,'Row Index'!Z63)="",INDEX('RAW DATA'!$L:$L,'Row Index'!Z63),INDEX('RAW DATA'!$T:$T,'Row Index'!Z63)))</f>
        <v>44.5208403895295</v>
      </c>
      <c r="AA149" s="19" t="str">
        <f aca="false">IF('Row Index'!AA63="","⏳",IF(INDEX('RAW DATA'!$T:$T,'Row Index'!AA63)="",INDEX('RAW DATA'!$L:$L,'Row Index'!AA63),INDEX('RAW DATA'!$T:$T,'Row Index'!AA63)))</f>
        <v>⏳</v>
      </c>
      <c r="AB149" s="17" t="n">
        <f aca="false">IF('Row Index'!AB63="","✗",IF(INDEX('RAW DATA'!$T:$T,'Row Index'!AB63)="",INDEX('RAW DATA'!$L:$L,'Row Index'!AB63),INDEX('RAW DATA'!$T:$T,'Row Index'!AB63)))</f>
        <v>48.9366979464207</v>
      </c>
      <c r="AC149" s="17" t="n">
        <f aca="false">IF('Row Index'!AC63="","✗",IF(INDEX('RAW DATA'!$T:$T,'Row Index'!AC63)="",INDEX('RAW DATA'!$L:$L,'Row Index'!AC63),INDEX('RAW DATA'!$T:$T,'Row Index'!AC63)))</f>
        <v>53.2447762454296</v>
      </c>
      <c r="AD149" s="17" t="n">
        <f aca="false">IF('Row Index'!AD63="","✗",IF(INDEX('RAW DATA'!$T:$T,'Row Index'!AD63)="",INDEX('RAW DATA'!$L:$L,'Row Index'!AD63),INDEX('RAW DATA'!$T:$T,'Row Index'!AD63)))</f>
        <v>53.731144768461</v>
      </c>
      <c r="AE149" s="17" t="n">
        <f aca="false">IF('Row Index'!AE63="","✗",IF(INDEX('RAW DATA'!$T:$T,'Row Index'!AE63)="",INDEX('RAW DATA'!$L:$L,'Row Index'!AE63),INDEX('RAW DATA'!$T:$T,'Row Index'!AE63)))</f>
        <v>59.572234077238</v>
      </c>
      <c r="AF149" s="17" t="n">
        <f aca="false">IF('Row Index'!AF63="","✗",IF(INDEX('RAW DATA'!$T:$T,'Row Index'!AF63)="",INDEX('RAW DATA'!$L:$L,'Row Index'!AF63),INDEX('RAW DATA'!$T:$T,'Row Index'!AF63)))</f>
        <v>61.6016395437714</v>
      </c>
      <c r="AG149" s="17" t="n">
        <f aca="false">IF('Row Index'!AG63="","✗",IF(INDEX('RAW DATA'!$T:$T,'Row Index'!AG63)="",INDEX('RAW DATA'!$L:$L,'Row Index'!AG63),INDEX('RAW DATA'!$T:$T,'Row Index'!AG63)))</f>
        <v>63.698412430484</v>
      </c>
      <c r="AH149" s="17" t="n">
        <f aca="false">IF('Row Index'!AH63="","✗",IF(INDEX('RAW DATA'!$T:$T,'Row Index'!AH63)="",INDEX('RAW DATA'!$L:$L,'Row Index'!AH63),INDEX('RAW DATA'!$T:$T,'Row Index'!AH63)))</f>
        <v>61.5331254595423</v>
      </c>
      <c r="AI149" s="17" t="n">
        <f aca="false">IF('Row Index'!AI63="","✗",IF(INDEX('RAW DATA'!$T:$T,'Row Index'!AI63)="",INDEX('RAW DATA'!$L:$L,'Row Index'!AI63),INDEX('RAW DATA'!$T:$T,'Row Index'!AI63)))</f>
        <v>65.5146536642006</v>
      </c>
      <c r="AJ149" s="17" t="n">
        <f aca="false">IF('Row Index'!AJ63="","✗",IF(INDEX('RAW DATA'!$T:$T,'Row Index'!AJ63)="",INDEX('RAW DATA'!$L:$L,'Row Index'!AJ63),INDEX('RAW DATA'!$T:$T,'Row Index'!AJ63)))</f>
        <v>67.0111083984375</v>
      </c>
      <c r="AK149" s="17" t="n">
        <f aca="false">IF('Row Index'!AK63="","✗",IF(INDEX('RAW DATA'!$T:$T,'Row Index'!AK63)="",INDEX('RAW DATA'!$L:$L,'Row Index'!AK63),INDEX('RAW DATA'!$T:$T,'Row Index'!AK63)))</f>
        <v>66.006726070328</v>
      </c>
      <c r="AL149" s="76" t="str">
        <f aca="false">IF('Row Index'!AL63="","–",IF(INDEX('RAW DATA'!$T:$T,'Row Index'!AL63)="",INDEX('RAW DATA'!$L:$L,'Row Index'!AL63),INDEX('RAW DATA'!$T:$T,'Row Index'!AL63)))</f>
        <v>–</v>
      </c>
      <c r="AM149" s="76" t="str">
        <f aca="false">IF('Row Index'!AM63="","–",IF(INDEX('RAW DATA'!$T:$T,'Row Index'!AM63)="",INDEX('RAW DATA'!$L:$L,'Row Index'!AM63),INDEX('RAW DATA'!$T:$T,'Row Index'!AM63)))</f>
        <v>–</v>
      </c>
      <c r="AN149" s="76" t="str">
        <f aca="false">IF('Row Index'!AN63="","–",IF(INDEX('RAW DATA'!$T:$T,'Row Index'!AN63)="",INDEX('RAW DATA'!$L:$L,'Row Index'!AN63),INDEX('RAW DATA'!$T:$T,'Row Index'!AN63)))</f>
        <v>–</v>
      </c>
      <c r="AO149" s="76" t="str">
        <f aca="false">IF('Row Index'!AO63="","–",IF(INDEX('RAW DATA'!$T:$T,'Row Index'!AO63)="",INDEX('RAW DATA'!$L:$L,'Row Index'!AO63),INDEX('RAW DATA'!$T:$T,'Row Index'!AO63)))</f>
        <v>–</v>
      </c>
      <c r="AP149" s="76" t="str">
        <f aca="false">IF('Row Index'!AP63="","–",IF(INDEX('RAW DATA'!$T:$T,'Row Index'!AP63)="",INDEX('RAW DATA'!$L:$L,'Row Index'!AP63),INDEX('RAW DATA'!$T:$T,'Row Index'!AP63)))</f>
        <v>–</v>
      </c>
      <c r="AQ149" s="76" t="str">
        <f aca="false">IF('Row Index'!AQ63="","–",IF(INDEX('RAW DATA'!$T:$T,'Row Index'!AQ63)="",INDEX('RAW DATA'!$L:$L,'Row Index'!AQ63),INDEX('RAW DATA'!$T:$T,'Row Index'!AQ63)))</f>
        <v>–</v>
      </c>
    </row>
    <row r="150" customFormat="false" ht="15" hidden="false" customHeight="false" outlineLevel="0" collapsed="false">
      <c r="A150" s="15" t="s">
        <v>354</v>
      </c>
      <c r="B150" s="16" t="s">
        <v>5658</v>
      </c>
      <c r="C150" s="17" t="n">
        <f aca="false">IF('Row Index'!C64="","✗",IF(INDEX('RAW DATA'!$T:$T,'Row Index'!C64)="",INDEX('RAW DATA'!$L:$L,'Row Index'!C64),INDEX('RAW DATA'!$T:$T,'Row Index'!C64)))</f>
        <v>34.2564553911612</v>
      </c>
      <c r="D150" s="17" t="n">
        <f aca="false">IF('Row Index'!D64="","✗",IF(INDEX('RAW DATA'!$T:$T,'Row Index'!D64)="",INDEX('RAW DATA'!$L:$L,'Row Index'!D64),INDEX('RAW DATA'!$T:$T,'Row Index'!D64)))</f>
        <v>33.4129289410845</v>
      </c>
      <c r="E150" s="17" t="n">
        <f aca="false">IF('Row Index'!E64="","✗",IF(INDEX('RAW DATA'!$T:$T,'Row Index'!E64)="",INDEX('RAW DATA'!$L:$L,'Row Index'!E64),INDEX('RAW DATA'!$T:$T,'Row Index'!E64)))</f>
        <v>35.2194672251037</v>
      </c>
      <c r="F150" s="17" t="n">
        <f aca="false">IF('Row Index'!F64="","✗",IF(INDEX('RAW DATA'!$T:$T,'Row Index'!F64)="",INDEX('RAW DATA'!$L:$L,'Row Index'!F64),INDEX('RAW DATA'!$T:$T,'Row Index'!F64)))</f>
        <v>36.9747706390917</v>
      </c>
      <c r="G150" s="17" t="n">
        <f aca="false">IF('Row Index'!G64="","✗",IF(INDEX('RAW DATA'!$T:$T,'Row Index'!G64)="",INDEX('RAW DATA'!$L:$L,'Row Index'!G64),INDEX('RAW DATA'!$T:$T,'Row Index'!G64)))</f>
        <v>39.6535737974634</v>
      </c>
      <c r="H150" s="17" t="n">
        <f aca="false">IF('Row Index'!H64="","✗",IF(INDEX('RAW DATA'!$T:$T,'Row Index'!H64)="",INDEX('RAW DATA'!$L:$L,'Row Index'!H64),INDEX('RAW DATA'!$T:$T,'Row Index'!H64)))</f>
        <v>32.1733939621536</v>
      </c>
      <c r="I150" s="26" t="str">
        <f aca="false">IF('Row Index'!I64="","✗",IF(INDEX('RAW DATA'!$T:$T,'Row Index'!I64)="",INDEX('RAW DATA'!$L:$L,'Row Index'!I64),INDEX('RAW DATA'!$T:$T,'Row Index'!I64)))</f>
        <v>✗</v>
      </c>
      <c r="J150" s="17" t="n">
        <f aca="false">IF('Row Index'!J64="","✗",IF(INDEX('RAW DATA'!$T:$T,'Row Index'!J64)="",INDEX('RAW DATA'!$L:$L,'Row Index'!J64),INDEX('RAW DATA'!$T:$T,'Row Index'!J64)))</f>
        <v>34.015854259841</v>
      </c>
      <c r="K150" s="17" t="n">
        <f aca="false">IF('Row Index'!K64="","✗",IF(INDEX('RAW DATA'!$T:$T,'Row Index'!K64)="",INDEX('RAW DATA'!$L:$L,'Row Index'!K64),INDEX('RAW DATA'!$T:$T,'Row Index'!K64)))</f>
        <v>42.5873225910509</v>
      </c>
      <c r="L150" s="17" t="n">
        <f aca="false">IF('Row Index'!L64="","✗",IF(INDEX('RAW DATA'!$T:$T,'Row Index'!L64)="",INDEX('RAW DATA'!$L:$L,'Row Index'!L64),INDEX('RAW DATA'!$T:$T,'Row Index'!L64)))</f>
        <v>33.2822218270386</v>
      </c>
      <c r="M150" s="17" t="n">
        <f aca="false">IF('Row Index'!M64="","✗",IF(INDEX('RAW DATA'!$T:$T,'Row Index'!M64)="",INDEX('RAW DATA'!$L:$L,'Row Index'!M64),INDEX('RAW DATA'!$T:$T,'Row Index'!M64)))</f>
        <v>32.8566731687517</v>
      </c>
      <c r="N150" s="17" t="n">
        <f aca="false">IF('Row Index'!N64="","✗",IF(INDEX('RAW DATA'!$T:$T,'Row Index'!N64)="",INDEX('RAW DATA'!$L:$L,'Row Index'!N64),INDEX('RAW DATA'!$T:$T,'Row Index'!N64)))</f>
        <v>32.5284087244722</v>
      </c>
      <c r="O150" s="17" t="n">
        <f aca="false">IF('Row Index'!O64="","✗",IF(INDEX('RAW DATA'!$T:$T,'Row Index'!O64)="",INDEX('RAW DATA'!$L:$L,'Row Index'!O64),INDEX('RAW DATA'!$T:$T,'Row Index'!O64)))</f>
        <v>31.6466910593512</v>
      </c>
      <c r="P150" s="17" t="n">
        <f aca="false">IF('Row Index'!P64="","✗",IF(INDEX('RAW DATA'!$T:$T,'Row Index'!P64)="",INDEX('RAW DATA'!$L:$L,'Row Index'!P64),INDEX('RAW DATA'!$T:$T,'Row Index'!P64)))</f>
        <v>31.7864412622713</v>
      </c>
      <c r="Q150" s="17" t="n">
        <f aca="false">IF('Row Index'!Q64="","✗",IF(INDEX('RAW DATA'!$T:$T,'Row Index'!Q64)="",INDEX('RAW DATA'!$L:$L,'Row Index'!Q64),INDEX('RAW DATA'!$T:$T,'Row Index'!Q64)))</f>
        <v>33.4802297092489</v>
      </c>
      <c r="R150" s="17" t="n">
        <f aca="false">IF('Row Index'!R64="","✗",IF(INDEX('RAW DATA'!$T:$T,'Row Index'!R64)="",INDEX('RAW DATA'!$L:$L,'Row Index'!R64),INDEX('RAW DATA'!$T:$T,'Row Index'!R64)))</f>
        <v>34.5184036829611</v>
      </c>
      <c r="S150" s="17" t="n">
        <f aca="false">IF('Row Index'!S64="","✗",IF(INDEX('RAW DATA'!$T:$T,'Row Index'!S64)="",INDEX('RAW DATA'!$L:$L,'Row Index'!S64),INDEX('RAW DATA'!$T:$T,'Row Index'!S64)))</f>
        <v>34.8591918708574</v>
      </c>
      <c r="T150" s="17" t="n">
        <f aca="false">IF('Row Index'!T64="","✗",IF(INDEX('RAW DATA'!$T:$T,'Row Index'!T64)="",INDEX('RAW DATA'!$L:$L,'Row Index'!T64),INDEX('RAW DATA'!$T:$T,'Row Index'!T64)))</f>
        <v>34.6957209995429</v>
      </c>
      <c r="U150" s="17" t="n">
        <f aca="false">IF('Row Index'!U64="","✗",IF(INDEX('RAW DATA'!$T:$T,'Row Index'!U64)="",INDEX('RAW DATA'!$L:$L,'Row Index'!U64),INDEX('RAW DATA'!$T:$T,'Row Index'!U64)))</f>
        <v>36.8917289289276</v>
      </c>
      <c r="V150" s="17" t="n">
        <f aca="false">IF('Row Index'!V64="","✗",IF(INDEX('RAW DATA'!$T:$T,'Row Index'!V64)="",INDEX('RAW DATA'!$L:$L,'Row Index'!V64),INDEX('RAW DATA'!$T:$T,'Row Index'!V64)))</f>
        <v>37.6488602958397</v>
      </c>
      <c r="W150" s="17" t="n">
        <f aca="false">IF('Row Index'!W64="","✗",IF(INDEX('RAW DATA'!$T:$T,'Row Index'!W64)="",INDEX('RAW DATA'!$L:$L,'Row Index'!W64),INDEX('RAW DATA'!$T:$T,'Row Index'!W64)))</f>
        <v>38.9133923472723</v>
      </c>
      <c r="X150" s="17" t="n">
        <f aca="false">IF('Row Index'!X64="","✗",IF(INDEX('RAW DATA'!$T:$T,'Row Index'!X64)="",INDEX('RAW DATA'!$L:$L,'Row Index'!X64),INDEX('RAW DATA'!$T:$T,'Row Index'!X64)))</f>
        <v>41.6413561758274</v>
      </c>
      <c r="Y150" s="17" t="n">
        <f aca="false">IF('Row Index'!Y64="","✗",IF(INDEX('RAW DATA'!$T:$T,'Row Index'!Y64)="",INDEX('RAW DATA'!$L:$L,'Row Index'!Y64),INDEX('RAW DATA'!$T:$T,'Row Index'!Y64)))</f>
        <v>40.8970019821594</v>
      </c>
      <c r="Z150" s="17" t="n">
        <f aca="false">IF('Row Index'!Z64="","✗",IF(INDEX('RAW DATA'!$T:$T,'Row Index'!Z64)="",INDEX('RAW DATA'!$L:$L,'Row Index'!Z64),INDEX('RAW DATA'!$T:$T,'Row Index'!Z64)))</f>
        <v>45.4653596991961</v>
      </c>
      <c r="AA150" s="19" t="str">
        <f aca="false">IF('Row Index'!AA64="","⏳",IF(INDEX('RAW DATA'!$T:$T,'Row Index'!AA64)="",INDEX('RAW DATA'!$L:$L,'Row Index'!AA64),INDEX('RAW DATA'!$T:$T,'Row Index'!AA64)))</f>
        <v>⏳</v>
      </c>
      <c r="AB150" s="17" t="n">
        <f aca="false">IF('Row Index'!AB64="","✗",IF(INDEX('RAW DATA'!$T:$T,'Row Index'!AB64)="",INDEX('RAW DATA'!$L:$L,'Row Index'!AB64),INDEX('RAW DATA'!$T:$T,'Row Index'!AB64)))</f>
        <v>46.9867795436857</v>
      </c>
      <c r="AC150" s="17" t="n">
        <f aca="false">IF('Row Index'!AC64="","✗",IF(INDEX('RAW DATA'!$T:$T,'Row Index'!AC64)="",INDEX('RAW DATA'!$L:$L,'Row Index'!AC64),INDEX('RAW DATA'!$T:$T,'Row Index'!AC64)))</f>
        <v>47.1821223756235</v>
      </c>
      <c r="AD150" s="17" t="n">
        <f aca="false">IF('Row Index'!AD64="","✗",IF(INDEX('RAW DATA'!$T:$T,'Row Index'!AD64)="",INDEX('RAW DATA'!$L:$L,'Row Index'!AD64),INDEX('RAW DATA'!$T:$T,'Row Index'!AD64)))</f>
        <v>53.1716493359134</v>
      </c>
      <c r="AE150" s="17" t="n">
        <f aca="false">IF('Row Index'!AE64="","✗",IF(INDEX('RAW DATA'!$T:$T,'Row Index'!AE64)="",INDEX('RAW DATA'!$L:$L,'Row Index'!AE64),INDEX('RAW DATA'!$T:$T,'Row Index'!AE64)))</f>
        <v>54.2367654486885</v>
      </c>
      <c r="AF150" s="17" t="n">
        <f aca="false">IF('Row Index'!AF64="","✗",IF(INDEX('RAW DATA'!$T:$T,'Row Index'!AF64)="",INDEX('RAW DATA'!$L:$L,'Row Index'!AF64),INDEX('RAW DATA'!$T:$T,'Row Index'!AF64)))</f>
        <v>57.9552191223262</v>
      </c>
      <c r="AG150" s="17" t="n">
        <f aca="false">IF('Row Index'!AG64="","✗",IF(INDEX('RAW DATA'!$T:$T,'Row Index'!AG64)="",INDEX('RAW DATA'!$L:$L,'Row Index'!AG64),INDEX('RAW DATA'!$T:$T,'Row Index'!AG64)))</f>
        <v>62.6719944167633</v>
      </c>
      <c r="AH150" s="17" t="n">
        <f aca="false">IF('Row Index'!AH64="","✗",IF(INDEX('RAW DATA'!$T:$T,'Row Index'!AH64)="",INDEX('RAW DATA'!$L:$L,'Row Index'!AH64),INDEX('RAW DATA'!$T:$T,'Row Index'!AH64)))</f>
        <v>57.1913740572098</v>
      </c>
      <c r="AI150" s="17" t="n">
        <f aca="false">IF('Row Index'!AI64="","✗",IF(INDEX('RAW DATA'!$T:$T,'Row Index'!AI64)="",INDEX('RAW DATA'!$L:$L,'Row Index'!AI64),INDEX('RAW DATA'!$T:$T,'Row Index'!AI64)))</f>
        <v>61.9984899520429</v>
      </c>
      <c r="AJ150" s="17" t="n">
        <f aca="false">IF('Row Index'!AJ64="","✗",IF(INDEX('RAW DATA'!$T:$T,'Row Index'!AJ64)="",INDEX('RAW DATA'!$L:$L,'Row Index'!AJ64),INDEX('RAW DATA'!$T:$T,'Row Index'!AJ64)))</f>
        <v>62.395820254317</v>
      </c>
      <c r="AK150" s="17" t="n">
        <f aca="false">IF('Row Index'!AK64="","✗",IF(INDEX('RAW DATA'!$T:$T,'Row Index'!AK64)="",INDEX('RAW DATA'!$L:$L,'Row Index'!AK64),INDEX('RAW DATA'!$T:$T,'Row Index'!AK64)))</f>
        <v>58.6461757717014</v>
      </c>
      <c r="AL150" s="76" t="str">
        <f aca="false">IF('Row Index'!AL64="","–",IF(INDEX('RAW DATA'!$T:$T,'Row Index'!AL64)="",INDEX('RAW DATA'!$L:$L,'Row Index'!AL64),INDEX('RAW DATA'!$T:$T,'Row Index'!AL64)))</f>
        <v>–</v>
      </c>
      <c r="AM150" s="76" t="str">
        <f aca="false">IF('Row Index'!AM64="","–",IF(INDEX('RAW DATA'!$T:$T,'Row Index'!AM64)="",INDEX('RAW DATA'!$L:$L,'Row Index'!AM64),INDEX('RAW DATA'!$T:$T,'Row Index'!AM64)))</f>
        <v>–</v>
      </c>
      <c r="AN150" s="76" t="str">
        <f aca="false">IF('Row Index'!AN64="","–",IF(INDEX('RAW DATA'!$T:$T,'Row Index'!AN64)="",INDEX('RAW DATA'!$L:$L,'Row Index'!AN64),INDEX('RAW DATA'!$T:$T,'Row Index'!AN64)))</f>
        <v>–</v>
      </c>
      <c r="AO150" s="76" t="str">
        <f aca="false">IF('Row Index'!AO64="","–",IF(INDEX('RAW DATA'!$T:$T,'Row Index'!AO64)="",INDEX('RAW DATA'!$L:$L,'Row Index'!AO64),INDEX('RAW DATA'!$T:$T,'Row Index'!AO64)))</f>
        <v>–</v>
      </c>
      <c r="AP150" s="76" t="str">
        <f aca="false">IF('Row Index'!AP64="","–",IF(INDEX('RAW DATA'!$T:$T,'Row Index'!AP64)="",INDEX('RAW DATA'!$L:$L,'Row Index'!AP64),INDEX('RAW DATA'!$T:$T,'Row Index'!AP64)))</f>
        <v>–</v>
      </c>
      <c r="AQ150" s="76" t="str">
        <f aca="false">IF('Row Index'!AQ64="","–",IF(INDEX('RAW DATA'!$T:$T,'Row Index'!AQ64)="",INDEX('RAW DATA'!$L:$L,'Row Index'!AQ64),INDEX('RAW DATA'!$T:$T,'Row Index'!AQ64)))</f>
        <v>–</v>
      </c>
    </row>
    <row r="152" customFormat="false" ht="35.05" hidden="false" customHeight="false" outlineLevel="0" collapsed="false">
      <c r="A152" s="9" t="s">
        <v>5404</v>
      </c>
      <c r="B152" s="9" t="s">
        <v>5659</v>
      </c>
      <c r="C152" s="9" t="s">
        <v>147</v>
      </c>
      <c r="D152" s="9" t="s">
        <v>365</v>
      </c>
      <c r="E152" s="9" t="s">
        <v>497</v>
      </c>
      <c r="F152" s="9" t="s">
        <v>628</v>
      </c>
      <c r="G152" s="9" t="s">
        <v>763</v>
      </c>
      <c r="H152" s="9" t="s">
        <v>902</v>
      </c>
      <c r="I152" s="9" t="s">
        <v>1037</v>
      </c>
      <c r="J152" s="9" t="s">
        <v>1143</v>
      </c>
      <c r="K152" s="9" t="s">
        <v>1275</v>
      </c>
      <c r="L152" s="9" t="s">
        <v>1411</v>
      </c>
      <c r="M152" s="9" t="s">
        <v>1628</v>
      </c>
      <c r="N152" s="9" t="s">
        <v>1760</v>
      </c>
      <c r="O152" s="9" t="s">
        <v>1895</v>
      </c>
      <c r="P152" s="9" t="s">
        <v>2027</v>
      </c>
      <c r="Q152" s="9" t="s">
        <v>2154</v>
      </c>
      <c r="R152" s="9" t="s">
        <v>2285</v>
      </c>
      <c r="S152" s="9" t="s">
        <v>2413</v>
      </c>
      <c r="T152" s="9" t="s">
        <v>2544</v>
      </c>
      <c r="U152" s="9" t="s">
        <v>2676</v>
      </c>
      <c r="V152" s="9" t="s">
        <v>2806</v>
      </c>
      <c r="W152" s="9" t="s">
        <v>2933</v>
      </c>
      <c r="X152" s="9" t="s">
        <v>3066</v>
      </c>
      <c r="Y152" s="9" t="s">
        <v>3201</v>
      </c>
      <c r="Z152" s="9" t="s">
        <v>3330</v>
      </c>
      <c r="AA152" s="9" t="s">
        <v>5405</v>
      </c>
      <c r="AB152" s="9" t="s">
        <v>3465</v>
      </c>
      <c r="AC152" s="9" t="s">
        <v>3592</v>
      </c>
      <c r="AD152" s="9" t="s">
        <v>3719</v>
      </c>
      <c r="AE152" s="9" t="s">
        <v>3846</v>
      </c>
      <c r="AF152" s="9" t="s">
        <v>3975</v>
      </c>
      <c r="AG152" s="9" t="s">
        <v>4103</v>
      </c>
      <c r="AH152" s="9" t="s">
        <v>5406</v>
      </c>
      <c r="AI152" s="9" t="s">
        <v>4360</v>
      </c>
      <c r="AJ152" s="9" t="s">
        <v>4488</v>
      </c>
      <c r="AK152" s="9" t="s">
        <v>4617</v>
      </c>
      <c r="AL152" s="9" t="s">
        <v>4746</v>
      </c>
      <c r="AM152" s="9" t="s">
        <v>4855</v>
      </c>
      <c r="AN152" s="9" t="s">
        <v>4963</v>
      </c>
      <c r="AO152" s="9" t="s">
        <v>5072</v>
      </c>
      <c r="AP152" s="9" t="s">
        <v>5184</v>
      </c>
      <c r="AQ152" s="9" t="s">
        <v>5293</v>
      </c>
    </row>
    <row r="153" customFormat="false" ht="15" hidden="false" customHeight="false" outlineLevel="0" collapsed="false">
      <c r="A153" s="32" t="s">
        <v>357</v>
      </c>
      <c r="B153" s="33" t="s">
        <v>5659</v>
      </c>
      <c r="C153" s="17" t="n">
        <f aca="false">IF('Row Index'!C65="","✗",IF(INDEX('RAW DATA'!$T:$T,'Row Index'!C65)="",INDEX('RAW DATA'!$L:$L,'Row Index'!C65),INDEX('RAW DATA'!$T:$T,'Row Index'!C65)))</f>
        <v>31.8100462484349</v>
      </c>
      <c r="D153" s="17" t="n">
        <f aca="false">IF('Row Index'!D65="","✗",IF(INDEX('RAW DATA'!$T:$T,'Row Index'!D65)="",INDEX('RAW DATA'!$L:$L,'Row Index'!D65),INDEX('RAW DATA'!$T:$T,'Row Index'!D65)))</f>
        <v>32.1548161774777</v>
      </c>
      <c r="E153" s="17" t="n">
        <f aca="false">IF('Row Index'!E65="","✗",IF(INDEX('RAW DATA'!$T:$T,'Row Index'!E65)="",INDEX('RAW DATA'!$L:$L,'Row Index'!E65),INDEX('RAW DATA'!$T:$T,'Row Index'!E65)))</f>
        <v>33.0659951734101</v>
      </c>
      <c r="F153" s="17" t="n">
        <f aca="false">IF('Row Index'!F65="","✗",IF(INDEX('RAW DATA'!$T:$T,'Row Index'!F65)="",INDEX('RAW DATA'!$L:$L,'Row Index'!F65),INDEX('RAW DATA'!$T:$T,'Row Index'!F65)))</f>
        <v>33.4232292392444</v>
      </c>
      <c r="G153" s="17" t="n">
        <f aca="false">IF('Row Index'!G65="","✗",IF(INDEX('RAW DATA'!$T:$T,'Row Index'!G65)="",INDEX('RAW DATA'!$L:$L,'Row Index'!G65),INDEX('RAW DATA'!$T:$T,'Row Index'!G65)))</f>
        <v>34.3563020001495</v>
      </c>
      <c r="H153" s="17" t="n">
        <f aca="false">IF('Row Index'!H65="","✗",IF(INDEX('RAW DATA'!$T:$T,'Row Index'!H65)="",INDEX('RAW DATA'!$L:$L,'Row Index'!H65),INDEX('RAW DATA'!$T:$T,'Row Index'!H65)))</f>
        <v>30.8474162376723</v>
      </c>
      <c r="I153" s="26" t="str">
        <f aca="false">IF('Row Index'!I65="","✗",IF(INDEX('RAW DATA'!$T:$T,'Row Index'!I65)="",INDEX('RAW DATA'!$L:$L,'Row Index'!I65),INDEX('RAW DATA'!$T:$T,'Row Index'!I65)))</f>
        <v>✗</v>
      </c>
      <c r="J153" s="17" t="n">
        <f aca="false">IF('Row Index'!J65="","✗",IF(INDEX('RAW DATA'!$T:$T,'Row Index'!J65)="",INDEX('RAW DATA'!$L:$L,'Row Index'!J65),INDEX('RAW DATA'!$T:$T,'Row Index'!J65)))</f>
        <v>32.5163301264264</v>
      </c>
      <c r="K153" s="17" t="n">
        <f aca="false">IF('Row Index'!K65="","✗",IF(INDEX('RAW DATA'!$T:$T,'Row Index'!K65)="",INDEX('RAW DATA'!$L:$L,'Row Index'!K65),INDEX('RAW DATA'!$T:$T,'Row Index'!K65)))</f>
        <v>31.1750762317797</v>
      </c>
      <c r="L153" s="17" t="n">
        <f aca="false">IF('Row Index'!L65="","✗",IF(INDEX('RAW DATA'!$T:$T,'Row Index'!L65)="",INDEX('RAW DATA'!$L:$L,'Row Index'!L65),INDEX('RAW DATA'!$T:$T,'Row Index'!L65)))</f>
        <v>35.5794212435669</v>
      </c>
      <c r="M153" s="17" t="n">
        <f aca="false">IF('Row Index'!M65="","✗",IF(INDEX('RAW DATA'!$T:$T,'Row Index'!M65)="",INDEX('RAW DATA'!$L:$L,'Row Index'!M65),INDEX('RAW DATA'!$T:$T,'Row Index'!M65)))</f>
        <v>34.7645665302348</v>
      </c>
      <c r="N153" s="17" t="n">
        <f aca="false">IF('Row Index'!N65="","✗",IF(INDEX('RAW DATA'!$T:$T,'Row Index'!N65)="",INDEX('RAW DATA'!$L:$L,'Row Index'!N65),INDEX('RAW DATA'!$T:$T,'Row Index'!N65)))</f>
        <v>30.5867384461823</v>
      </c>
      <c r="O153" s="17" t="n">
        <f aca="false">IF('Row Index'!O65="","✗",IF(INDEX('RAW DATA'!$T:$T,'Row Index'!O65)="",INDEX('RAW DATA'!$L:$L,'Row Index'!O65),INDEX('RAW DATA'!$T:$T,'Row Index'!O65)))</f>
        <v>31.1818697971361</v>
      </c>
      <c r="P153" s="17" t="n">
        <f aca="false">IF('Row Index'!P65="","✗",IF(INDEX('RAW DATA'!$T:$T,'Row Index'!P65)="",INDEX('RAW DATA'!$L:$L,'Row Index'!P65),INDEX('RAW DATA'!$T:$T,'Row Index'!P65)))</f>
        <v>30.9258140373379</v>
      </c>
      <c r="Q153" s="17" t="n">
        <f aca="false">IF('Row Index'!Q65="","✗",IF(INDEX('RAW DATA'!$T:$T,'Row Index'!Q65)="",INDEX('RAW DATA'!$L:$L,'Row Index'!Q65),INDEX('RAW DATA'!$T:$T,'Row Index'!Q65)))</f>
        <v>33.2504431972743</v>
      </c>
      <c r="R153" s="17" t="n">
        <f aca="false">IF('Row Index'!R65="","✗",IF(INDEX('RAW DATA'!$T:$T,'Row Index'!R65)="",INDEX('RAW DATA'!$L:$L,'Row Index'!R65),INDEX('RAW DATA'!$T:$T,'Row Index'!R65)))</f>
        <v>34.3656301998323</v>
      </c>
      <c r="S153" s="17" t="n">
        <f aca="false">IF('Row Index'!S65="","✗",IF(INDEX('RAW DATA'!$T:$T,'Row Index'!S65)="",INDEX('RAW DATA'!$L:$L,'Row Index'!S65),INDEX('RAW DATA'!$T:$T,'Row Index'!S65)))</f>
        <v>33.4324019942161</v>
      </c>
      <c r="T153" s="17" t="n">
        <f aca="false">IF('Row Index'!T65="","✗",IF(INDEX('RAW DATA'!$T:$T,'Row Index'!T65)="",INDEX('RAW DATA'!$L:$L,'Row Index'!T65),INDEX('RAW DATA'!$T:$T,'Row Index'!T65)))</f>
        <v>34.0695041350231</v>
      </c>
      <c r="U153" s="17" t="n">
        <f aca="false">IF('Row Index'!U65="","✗",IF(INDEX('RAW DATA'!$T:$T,'Row Index'!U65)="",INDEX('RAW DATA'!$L:$L,'Row Index'!U65),INDEX('RAW DATA'!$T:$T,'Row Index'!U65)))</f>
        <v>34.4883173424782</v>
      </c>
      <c r="V153" s="17" t="n">
        <f aca="false">IF('Row Index'!V65="","✗",IF(INDEX('RAW DATA'!$T:$T,'Row Index'!V65)="",INDEX('RAW DATA'!$L:$L,'Row Index'!V65),INDEX('RAW DATA'!$T:$T,'Row Index'!V65)))</f>
        <v>34.8211532050479</v>
      </c>
      <c r="W153" s="17" t="n">
        <f aca="false">IF('Row Index'!W65="","✗",IF(INDEX('RAW DATA'!$T:$T,'Row Index'!W65)="",INDEX('RAW DATA'!$L:$L,'Row Index'!W65),INDEX('RAW DATA'!$T:$T,'Row Index'!W65)))</f>
        <v>35.8207795534376</v>
      </c>
      <c r="X153" s="17" t="n">
        <f aca="false">IF('Row Index'!X65="","✗",IF(INDEX('RAW DATA'!$T:$T,'Row Index'!X65)="",INDEX('RAW DATA'!$L:$L,'Row Index'!X65),INDEX('RAW DATA'!$T:$T,'Row Index'!X65)))</f>
        <v>34.1854824135253</v>
      </c>
      <c r="Y153" s="17" t="n">
        <f aca="false">IF('Row Index'!Y65="","✗",IF(INDEX('RAW DATA'!$T:$T,'Row Index'!Y65)="",INDEX('RAW DATA'!$L:$L,'Row Index'!Y65),INDEX('RAW DATA'!$T:$T,'Row Index'!Y65)))</f>
        <v>34.0316673879965</v>
      </c>
      <c r="Z153" s="17" t="n">
        <f aca="false">IF('Row Index'!Z65="","✗",IF(INDEX('RAW DATA'!$T:$T,'Row Index'!Z65)="",INDEX('RAW DATA'!$L:$L,'Row Index'!Z65),INDEX('RAW DATA'!$T:$T,'Row Index'!Z65)))</f>
        <v>33.8559720071149</v>
      </c>
      <c r="AA153" s="19" t="str">
        <f aca="false">IF('Row Index'!AA65="","⏳",IF(INDEX('RAW DATA'!$T:$T,'Row Index'!AA65)="",INDEX('RAW DATA'!$L:$L,'Row Index'!AA65),INDEX('RAW DATA'!$T:$T,'Row Index'!AA65)))</f>
        <v>⏳</v>
      </c>
      <c r="AB153" s="17" t="n">
        <f aca="false">IF('Row Index'!AB65="","✗",IF(INDEX('RAW DATA'!$T:$T,'Row Index'!AB65)="",INDEX('RAW DATA'!$L:$L,'Row Index'!AB65),INDEX('RAW DATA'!$T:$T,'Row Index'!AB65)))</f>
        <v>33.0742244081718</v>
      </c>
      <c r="AC153" s="17" t="n">
        <f aca="false">IF('Row Index'!AC65="","✗",IF(INDEX('RAW DATA'!$T:$T,'Row Index'!AC65)="",INDEX('RAW DATA'!$L:$L,'Row Index'!AC65),INDEX('RAW DATA'!$T:$T,'Row Index'!AC65)))</f>
        <v>34.4590822804581</v>
      </c>
      <c r="AD153" s="17" t="n">
        <f aca="false">IF('Row Index'!AD65="","✗",IF(INDEX('RAW DATA'!$T:$T,'Row Index'!AD65)="",INDEX('RAW DATA'!$L:$L,'Row Index'!AD65),INDEX('RAW DATA'!$T:$T,'Row Index'!AD65)))</f>
        <v>32.402747941115</v>
      </c>
      <c r="AE153" s="17" t="n">
        <f aca="false">IF('Row Index'!AE65="","✗",IF(INDEX('RAW DATA'!$T:$T,'Row Index'!AE65)="",INDEX('RAW DATA'!$L:$L,'Row Index'!AE65),INDEX('RAW DATA'!$T:$T,'Row Index'!AE65)))</f>
        <v>35.1085946839407</v>
      </c>
      <c r="AF153" s="17" t="n">
        <f aca="false">IF('Row Index'!AF65="","✗",IF(INDEX('RAW DATA'!$T:$T,'Row Index'!AF65)="",INDEX('RAW DATA'!$L:$L,'Row Index'!AF65),INDEX('RAW DATA'!$T:$T,'Row Index'!AF65)))</f>
        <v>35.9179373448447</v>
      </c>
      <c r="AG153" s="17" t="n">
        <f aca="false">IF('Row Index'!AG65="","✗",IF(INDEX('RAW DATA'!$T:$T,'Row Index'!AG65)="",INDEX('RAW DATA'!$L:$L,'Row Index'!AG65),INDEX('RAW DATA'!$T:$T,'Row Index'!AG65)))</f>
        <v>37.8934798438478</v>
      </c>
      <c r="AH153" s="17" t="n">
        <f aca="false">IF('Row Index'!AH65="","✗",IF(INDEX('RAW DATA'!$T:$T,'Row Index'!AH65)="",INDEX('RAW DATA'!$L:$L,'Row Index'!AH65),INDEX('RAW DATA'!$T:$T,'Row Index'!AH65)))</f>
        <v>36.7190983377331</v>
      </c>
      <c r="AI153" s="17" t="n">
        <f aca="false">IF('Row Index'!AI65="","✗",IF(INDEX('RAW DATA'!$T:$T,'Row Index'!AI65)="",INDEX('RAW DATA'!$L:$L,'Row Index'!AI65),INDEX('RAW DATA'!$T:$T,'Row Index'!AI65)))</f>
        <v>38.3974631456133</v>
      </c>
      <c r="AJ153" s="17" t="n">
        <f aca="false">IF('Row Index'!AJ65="","✗",IF(INDEX('RAW DATA'!$T:$T,'Row Index'!AJ65)="",INDEX('RAW DATA'!$L:$L,'Row Index'!AJ65),INDEX('RAW DATA'!$T:$T,'Row Index'!AJ65)))</f>
        <v>37.1224408452431</v>
      </c>
      <c r="AK153" s="17" t="n">
        <f aca="false">IF('Row Index'!AK65="","✗",IF(INDEX('RAW DATA'!$T:$T,'Row Index'!AK65)="",INDEX('RAW DATA'!$L:$L,'Row Index'!AK65),INDEX('RAW DATA'!$T:$T,'Row Index'!AK65)))</f>
        <v>36.7899784447839</v>
      </c>
      <c r="AL153" s="17" t="n">
        <f aca="false">IF('Row Index'!AL65="","✗",IF(INDEX('RAW DATA'!$T:$T,'Row Index'!AL65)="",INDEX('RAW DATA'!$L:$L,'Row Index'!AL65),INDEX('RAW DATA'!$T:$T,'Row Index'!AL65)))</f>
        <v>38.0153476863808</v>
      </c>
      <c r="AM153" s="17" t="n">
        <f aca="false">IF('Row Index'!AM65="","✗",IF(INDEX('RAW DATA'!$T:$T,'Row Index'!AM65)="",INDEX('RAW DATA'!$L:$L,'Row Index'!AM65),INDEX('RAW DATA'!$T:$T,'Row Index'!AM65)))</f>
        <v>39.9509991398384</v>
      </c>
      <c r="AN153" s="17" t="n">
        <f aca="false">IF('Row Index'!AN65="","✗",IF(INDEX('RAW DATA'!$T:$T,'Row Index'!AN65)="",INDEX('RAW DATA'!$L:$L,'Row Index'!AN65),INDEX('RAW DATA'!$T:$T,'Row Index'!AN65)))</f>
        <v>35.7770779150362</v>
      </c>
      <c r="AO153" s="17" t="n">
        <f aca="false">IF('Row Index'!AO65="","✗",IF(INDEX('RAW DATA'!$T:$T,'Row Index'!AO65)="",INDEX('RAW DATA'!$L:$L,'Row Index'!AO65),INDEX('RAW DATA'!$T:$T,'Row Index'!AO65)))</f>
        <v>38.6946565922463</v>
      </c>
      <c r="AP153" s="17" t="n">
        <f aca="false">IF('Row Index'!AP65="","✗",IF(INDEX('RAW DATA'!$T:$T,'Row Index'!AP65)="",INDEX('RAW DATA'!$L:$L,'Row Index'!AP65),INDEX('RAW DATA'!$T:$T,'Row Index'!AP65)))</f>
        <v>40.8447394484108</v>
      </c>
      <c r="AQ153" s="17" t="n">
        <f aca="false">IF('Row Index'!AQ65="","✗",IF(INDEX('RAW DATA'!$T:$T,'Row Index'!AQ65)="",INDEX('RAW DATA'!$L:$L,'Row Index'!AQ65),INDEX('RAW DATA'!$T:$T,'Row Index'!AQ65)))</f>
        <v>41.4400378753922</v>
      </c>
    </row>
    <row r="155" customFormat="false" ht="23.85" hidden="false" customHeight="false" outlineLevel="0" collapsed="false">
      <c r="A155" s="9" t="s">
        <v>5404</v>
      </c>
      <c r="B155" s="9" t="s">
        <v>5660</v>
      </c>
      <c r="C155" s="9" t="s">
        <v>147</v>
      </c>
      <c r="D155" s="9" t="s">
        <v>365</v>
      </c>
      <c r="E155" s="9" t="s">
        <v>497</v>
      </c>
      <c r="F155" s="9" t="s">
        <v>628</v>
      </c>
      <c r="G155" s="9" t="s">
        <v>763</v>
      </c>
      <c r="H155" s="9" t="s">
        <v>902</v>
      </c>
      <c r="I155" s="9" t="s">
        <v>1037</v>
      </c>
      <c r="J155" s="9" t="s">
        <v>1143</v>
      </c>
      <c r="K155" s="9" t="s">
        <v>1275</v>
      </c>
      <c r="L155" s="9" t="s">
        <v>1411</v>
      </c>
      <c r="M155" s="9" t="s">
        <v>1628</v>
      </c>
      <c r="N155" s="9" t="s">
        <v>1760</v>
      </c>
      <c r="O155" s="9" t="s">
        <v>1895</v>
      </c>
      <c r="P155" s="9" t="s">
        <v>2027</v>
      </c>
      <c r="Q155" s="9" t="s">
        <v>2154</v>
      </c>
      <c r="R155" s="9" t="s">
        <v>2285</v>
      </c>
      <c r="S155" s="9" t="s">
        <v>2413</v>
      </c>
      <c r="T155" s="9" t="s">
        <v>2544</v>
      </c>
      <c r="U155" s="9" t="s">
        <v>2676</v>
      </c>
      <c r="V155" s="9" t="s">
        <v>2806</v>
      </c>
      <c r="W155" s="9" t="s">
        <v>2933</v>
      </c>
      <c r="X155" s="9" t="s">
        <v>3066</v>
      </c>
      <c r="Y155" s="9" t="s">
        <v>3201</v>
      </c>
      <c r="Z155" s="9" t="s">
        <v>3330</v>
      </c>
      <c r="AA155" s="9" t="s">
        <v>5405</v>
      </c>
      <c r="AB155" s="9" t="s">
        <v>3465</v>
      </c>
      <c r="AC155" s="9" t="s">
        <v>3592</v>
      </c>
      <c r="AD155" s="9" t="s">
        <v>3719</v>
      </c>
      <c r="AE155" s="9" t="s">
        <v>3846</v>
      </c>
      <c r="AF155" s="9" t="s">
        <v>3975</v>
      </c>
      <c r="AG155" s="9" t="s">
        <v>4103</v>
      </c>
      <c r="AH155" s="9" t="s">
        <v>5406</v>
      </c>
      <c r="AI155" s="9" t="s">
        <v>4360</v>
      </c>
      <c r="AJ155" s="9" t="s">
        <v>4488</v>
      </c>
      <c r="AK155" s="9" t="s">
        <v>4617</v>
      </c>
      <c r="AL155" s="9" t="s">
        <v>4746</v>
      </c>
      <c r="AM155" s="9" t="s">
        <v>4855</v>
      </c>
      <c r="AN155" s="9" t="s">
        <v>4963</v>
      </c>
      <c r="AO155" s="9" t="s">
        <v>5072</v>
      </c>
      <c r="AP155" s="9" t="s">
        <v>5184</v>
      </c>
      <c r="AQ155" s="9" t="s">
        <v>5293</v>
      </c>
    </row>
    <row r="156" customFormat="false" ht="15" hidden="false" customHeight="false" outlineLevel="0" collapsed="false">
      <c r="A156" s="15" t="s">
        <v>361</v>
      </c>
      <c r="B156" s="16" t="s">
        <v>5660</v>
      </c>
      <c r="C156" s="17" t="n">
        <f aca="false">IF('Row Index'!C66="","✗",IF(INDEX('RAW DATA'!$T:$T,'Row Index'!C66)="",INDEX('RAW DATA'!$L:$L,'Row Index'!C66),INDEX('RAW DATA'!$T:$T,'Row Index'!C66)))</f>
        <v>32.4950575567195</v>
      </c>
      <c r="D156" s="17" t="n">
        <f aca="false">IF('Row Index'!D66="","✗",IF(INDEX('RAW DATA'!$T:$T,'Row Index'!D66)="",INDEX('RAW DATA'!$L:$L,'Row Index'!D66),INDEX('RAW DATA'!$T:$T,'Row Index'!D66)))</f>
        <v>31.7555826472516</v>
      </c>
      <c r="E156" s="17" t="n">
        <f aca="false">IF('Row Index'!E66="","✗",IF(INDEX('RAW DATA'!$T:$T,'Row Index'!E66)="",INDEX('RAW DATA'!$L:$L,'Row Index'!E66),INDEX('RAW DATA'!$T:$T,'Row Index'!E66)))</f>
        <v>32.0706663113199</v>
      </c>
      <c r="F156" s="17" t="n">
        <f aca="false">IF('Row Index'!F66="","✗",IF(INDEX('RAW DATA'!$T:$T,'Row Index'!F66)="",INDEX('RAW DATA'!$L:$L,'Row Index'!F66),INDEX('RAW DATA'!$T:$T,'Row Index'!F66)))</f>
        <v>33.4106158407504</v>
      </c>
      <c r="G156" s="17" t="n">
        <f aca="false">IF('Row Index'!G66="","✗",IF(INDEX('RAW DATA'!$T:$T,'Row Index'!G66)="",INDEX('RAW DATA'!$L:$L,'Row Index'!G66),INDEX('RAW DATA'!$T:$T,'Row Index'!G66)))</f>
        <v>34.5239525353924</v>
      </c>
      <c r="H156" s="17" t="n">
        <f aca="false">IF('Row Index'!H66="","✗",IF(INDEX('RAW DATA'!$T:$T,'Row Index'!H66)="",INDEX('RAW DATA'!$L:$L,'Row Index'!H66),INDEX('RAW DATA'!$T:$T,'Row Index'!H66)))</f>
        <v>29.9356479608481</v>
      </c>
      <c r="I156" s="26" t="str">
        <f aca="false">IF('Row Index'!I66="","✗",IF(INDEX('RAW DATA'!$T:$T,'Row Index'!I66)="",INDEX('RAW DATA'!$L:$L,'Row Index'!I66),INDEX('RAW DATA'!$T:$T,'Row Index'!I66)))</f>
        <v>✗</v>
      </c>
      <c r="J156" s="17" t="n">
        <f aca="false">IF('Row Index'!J66="","✗",IF(INDEX('RAW DATA'!$T:$T,'Row Index'!J66)="",INDEX('RAW DATA'!$L:$L,'Row Index'!J66),INDEX('RAW DATA'!$T:$T,'Row Index'!J66)))</f>
        <v>31.9098684847452</v>
      </c>
      <c r="K156" s="17" t="n">
        <f aca="false">IF('Row Index'!K66="","✗",IF(INDEX('RAW DATA'!$T:$T,'Row Index'!K66)="",INDEX('RAW DATA'!$L:$L,'Row Index'!K66),INDEX('RAW DATA'!$T:$T,'Row Index'!K66)))</f>
        <v>31.4767128648468</v>
      </c>
      <c r="L156" s="17" t="n">
        <f aca="false">IF('Row Index'!L66="","✗",IF(INDEX('RAW DATA'!$T:$T,'Row Index'!L66)="",INDEX('RAW DATA'!$L:$L,'Row Index'!L66),INDEX('RAW DATA'!$T:$T,'Row Index'!L66)))</f>
        <v>32.9725924441391</v>
      </c>
      <c r="M156" s="17" t="n">
        <f aca="false">IF('Row Index'!M66="","✗",IF(INDEX('RAW DATA'!$T:$T,'Row Index'!M66)="",INDEX('RAW DATA'!$L:$L,'Row Index'!M66),INDEX('RAW DATA'!$T:$T,'Row Index'!M66)))</f>
        <v>32.0539806978574</v>
      </c>
      <c r="N156" s="17" t="n">
        <f aca="false">IF('Row Index'!N66="","✗",IF(INDEX('RAW DATA'!$T:$T,'Row Index'!N66)="",INDEX('RAW DATA'!$L:$L,'Row Index'!N66),INDEX('RAW DATA'!$T:$T,'Row Index'!N66)))</f>
        <v>30.1877206765889</v>
      </c>
      <c r="O156" s="17" t="n">
        <f aca="false">IF('Row Index'!O66="","✗",IF(INDEX('RAW DATA'!$T:$T,'Row Index'!O66)="",INDEX('RAW DATA'!$L:$L,'Row Index'!O66),INDEX('RAW DATA'!$T:$T,'Row Index'!O66)))</f>
        <v>30.3398839933618</v>
      </c>
      <c r="P156" s="17" t="n">
        <f aca="false">IF('Row Index'!P66="","✗",IF(INDEX('RAW DATA'!$T:$T,'Row Index'!P66)="",INDEX('RAW DATA'!$L:$L,'Row Index'!P66),INDEX('RAW DATA'!$T:$T,'Row Index'!P66)))</f>
        <v>29.3439326410007</v>
      </c>
      <c r="Q156" s="17" t="n">
        <f aca="false">IF('Row Index'!Q66="","✗",IF(INDEX('RAW DATA'!$T:$T,'Row Index'!Q66)="",INDEX('RAW DATA'!$L:$L,'Row Index'!Q66),INDEX('RAW DATA'!$T:$T,'Row Index'!Q66)))</f>
        <v>30.9218790737283</v>
      </c>
      <c r="R156" s="17" t="n">
        <f aca="false">IF('Row Index'!R66="","✗",IF(INDEX('RAW DATA'!$T:$T,'Row Index'!R66)="",INDEX('RAW DATA'!$L:$L,'Row Index'!R66),INDEX('RAW DATA'!$T:$T,'Row Index'!R66)))</f>
        <v>32.0460815275931</v>
      </c>
      <c r="S156" s="17" t="n">
        <f aca="false">IF('Row Index'!S66="","✗",IF(INDEX('RAW DATA'!$T:$T,'Row Index'!S66)="",INDEX('RAW DATA'!$L:$L,'Row Index'!S66),INDEX('RAW DATA'!$T:$T,'Row Index'!S66)))</f>
        <v>31.6027431467863</v>
      </c>
      <c r="T156" s="17" t="n">
        <f aca="false">IF('Row Index'!T66="","✗",IF(INDEX('RAW DATA'!$T:$T,'Row Index'!T66)="",INDEX('RAW DATA'!$L:$L,'Row Index'!T66),INDEX('RAW DATA'!$T:$T,'Row Index'!T66)))</f>
        <v>31.9146702541344</v>
      </c>
      <c r="U156" s="17" t="n">
        <f aca="false">IF('Row Index'!U66="","✗",IF(INDEX('RAW DATA'!$T:$T,'Row Index'!U66)="",INDEX('RAW DATA'!$L:$L,'Row Index'!U66),INDEX('RAW DATA'!$T:$T,'Row Index'!U66)))</f>
        <v>33.670443893659</v>
      </c>
      <c r="V156" s="17" t="n">
        <f aca="false">IF('Row Index'!V66="","✗",IF(INDEX('RAW DATA'!$T:$T,'Row Index'!V66)="",INDEX('RAW DATA'!$L:$L,'Row Index'!V66),INDEX('RAW DATA'!$T:$T,'Row Index'!V66)))</f>
        <v>31.5688879396822</v>
      </c>
      <c r="W156" s="17" t="n">
        <f aca="false">IF('Row Index'!W66="","✗",IF(INDEX('RAW DATA'!$T:$T,'Row Index'!W66)="",INDEX('RAW DATA'!$L:$L,'Row Index'!W66),INDEX('RAW DATA'!$T:$T,'Row Index'!W66)))</f>
        <v>32.8508827075986</v>
      </c>
      <c r="X156" s="17" t="n">
        <f aca="false">IF('Row Index'!X66="","✗",IF(INDEX('RAW DATA'!$T:$T,'Row Index'!X66)="",INDEX('RAW DATA'!$L:$L,'Row Index'!X66),INDEX('RAW DATA'!$T:$T,'Row Index'!X66)))</f>
        <v>34.451318147371</v>
      </c>
      <c r="Y156" s="17" t="n">
        <f aca="false">IF('Row Index'!Y66="","✗",IF(INDEX('RAW DATA'!$T:$T,'Row Index'!Y66)="",INDEX('RAW DATA'!$L:$L,'Row Index'!Y66),INDEX('RAW DATA'!$T:$T,'Row Index'!Y66)))</f>
        <v>34.0083559680725</v>
      </c>
      <c r="Z156" s="17" t="n">
        <f aca="false">IF('Row Index'!Z66="","✗",IF(INDEX('RAW DATA'!$T:$T,'Row Index'!Z66)="",INDEX('RAW DATA'!$L:$L,'Row Index'!Z66),INDEX('RAW DATA'!$T:$T,'Row Index'!Z66)))</f>
        <v>33.5741315307359</v>
      </c>
      <c r="AA156" s="19" t="str">
        <f aca="false">IF('Row Index'!AA66="","⏳",IF(INDEX('RAW DATA'!$T:$T,'Row Index'!AA66)="",INDEX('RAW DATA'!$L:$L,'Row Index'!AA66),INDEX('RAW DATA'!$T:$T,'Row Index'!AA66)))</f>
        <v>⏳</v>
      </c>
      <c r="AB156" s="17" t="n">
        <f aca="false">IF('Row Index'!AB66="","✗",IF(INDEX('RAW DATA'!$T:$T,'Row Index'!AB66)="",INDEX('RAW DATA'!$L:$L,'Row Index'!AB66),INDEX('RAW DATA'!$T:$T,'Row Index'!AB66)))</f>
        <v>33.6787031396867</v>
      </c>
      <c r="AC156" s="17" t="n">
        <f aca="false">IF('Row Index'!AC66="","✗",IF(INDEX('RAW DATA'!$T:$T,'Row Index'!AC66)="",INDEX('RAW DATA'!$L:$L,'Row Index'!AC66),INDEX('RAW DATA'!$T:$T,'Row Index'!AC66)))</f>
        <v>38.1040809292496</v>
      </c>
      <c r="AD156" s="17" t="n">
        <f aca="false">IF('Row Index'!AD66="","✗",IF(INDEX('RAW DATA'!$T:$T,'Row Index'!AD66)="",INDEX('RAW DATA'!$L:$L,'Row Index'!AD66),INDEX('RAW DATA'!$T:$T,'Row Index'!AD66)))</f>
        <v>32.7997740844861</v>
      </c>
      <c r="AE156" s="17" t="n">
        <f aca="false">IF('Row Index'!AE66="","✗",IF(INDEX('RAW DATA'!$T:$T,'Row Index'!AE66)="",INDEX('RAW DATA'!$L:$L,'Row Index'!AE66),INDEX('RAW DATA'!$T:$T,'Row Index'!AE66)))</f>
        <v>33.9587203444968</v>
      </c>
      <c r="AF156" s="17" t="n">
        <f aca="false">IF('Row Index'!AF66="","✗",IF(INDEX('RAW DATA'!$T:$T,'Row Index'!AF66)="",INDEX('RAW DATA'!$L:$L,'Row Index'!AF66),INDEX('RAW DATA'!$T:$T,'Row Index'!AF66)))</f>
        <v>35.4683428329122</v>
      </c>
      <c r="AG156" s="17" t="n">
        <f aca="false">IF('Row Index'!AG66="","✗",IF(INDEX('RAW DATA'!$T:$T,'Row Index'!AG66)="",INDEX('RAW DATA'!$L:$L,'Row Index'!AG66),INDEX('RAW DATA'!$T:$T,'Row Index'!AG66)))</f>
        <v>38.4339124840675</v>
      </c>
      <c r="AH156" s="17" t="n">
        <f aca="false">IF('Row Index'!AH66="","✗",IF(INDEX('RAW DATA'!$T:$T,'Row Index'!AH66)="",INDEX('RAW DATA'!$L:$L,'Row Index'!AH66),INDEX('RAW DATA'!$T:$T,'Row Index'!AH66)))</f>
        <v>35.1650256713779</v>
      </c>
      <c r="AI156" s="17" t="n">
        <f aca="false">IF('Row Index'!AI66="","✗",IF(INDEX('RAW DATA'!$T:$T,'Row Index'!AI66)="",INDEX('RAW DATA'!$L:$L,'Row Index'!AI66),INDEX('RAW DATA'!$T:$T,'Row Index'!AI66)))</f>
        <v>37.5621442162792</v>
      </c>
      <c r="AJ156" s="17" t="n">
        <f aca="false">IF('Row Index'!AJ66="","✗",IF(INDEX('RAW DATA'!$T:$T,'Row Index'!AJ66)="",INDEX('RAW DATA'!$L:$L,'Row Index'!AJ66),INDEX('RAW DATA'!$T:$T,'Row Index'!AJ66)))</f>
        <v>37.5646677874873</v>
      </c>
      <c r="AK156" s="17" t="n">
        <f aca="false">IF('Row Index'!AK66="","✗",IF(INDEX('RAW DATA'!$T:$T,'Row Index'!AK66)="",INDEX('RAW DATA'!$L:$L,'Row Index'!AK66),INDEX('RAW DATA'!$T:$T,'Row Index'!AK66)))</f>
        <v>40.7019994283497</v>
      </c>
      <c r="AL156" s="17" t="n">
        <f aca="false">IF('Row Index'!AL66="","✗",IF(INDEX('RAW DATA'!$T:$T,'Row Index'!AL66)="",INDEX('RAW DATA'!$L:$L,'Row Index'!AL66),INDEX('RAW DATA'!$T:$T,'Row Index'!AL66)))</f>
        <v>37.3287245301205</v>
      </c>
      <c r="AM156" s="17" t="n">
        <f aca="false">IF('Row Index'!AM66="","✗",IF(INDEX('RAW DATA'!$T:$T,'Row Index'!AM66)="",INDEX('RAW DATA'!$L:$L,'Row Index'!AM66),INDEX('RAW DATA'!$T:$T,'Row Index'!AM66)))</f>
        <v>41.2330754994555</v>
      </c>
      <c r="AN156" s="17" t="n">
        <f aca="false">IF('Row Index'!AN66="","✗",IF(INDEX('RAW DATA'!$T:$T,'Row Index'!AN66)="",INDEX('RAW DATA'!$L:$L,'Row Index'!AN66),INDEX('RAW DATA'!$T:$T,'Row Index'!AN66)))</f>
        <v>36.0575285700921</v>
      </c>
      <c r="AO156" s="17" t="n">
        <f aca="false">IF('Row Index'!AO66="","✗",IF(INDEX('RAW DATA'!$T:$T,'Row Index'!AO66)="",INDEX('RAW DATA'!$L:$L,'Row Index'!AO66),INDEX('RAW DATA'!$T:$T,'Row Index'!AO66)))</f>
        <v>39.3597072552632</v>
      </c>
      <c r="AP156" s="17" t="n">
        <f aca="false">IF('Row Index'!AP66="","✗",IF(INDEX('RAW DATA'!$T:$T,'Row Index'!AP66)="",INDEX('RAW DATA'!$L:$L,'Row Index'!AP66),INDEX('RAW DATA'!$T:$T,'Row Index'!AP66)))</f>
        <v>45.318506182732</v>
      </c>
      <c r="AQ156" s="17" t="n">
        <f aca="false">IF('Row Index'!AQ66="","✗",IF(INDEX('RAW DATA'!$T:$T,'Row Index'!AQ66)="",INDEX('RAW DATA'!$L:$L,'Row Index'!AQ66),INDEX('RAW DATA'!$T:$T,'Row Index'!AQ66)))</f>
        <v>47.6677246636537</v>
      </c>
    </row>
    <row r="159" customFormat="false" ht="15" hidden="false" customHeight="false" outlineLevel="0" collapsed="false">
      <c r="A159" s="3" t="s">
        <v>5414</v>
      </c>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row>
    <row r="160" customFormat="false" ht="35.05" hidden="false" customHeight="false" outlineLevel="0" collapsed="false">
      <c r="A160" s="9" t="s">
        <v>5404</v>
      </c>
      <c r="B160" s="9" t="s">
        <v>5657</v>
      </c>
      <c r="C160" s="9" t="s">
        <v>147</v>
      </c>
      <c r="D160" s="9" t="s">
        <v>365</v>
      </c>
      <c r="E160" s="9" t="s">
        <v>497</v>
      </c>
      <c r="F160" s="9" t="s">
        <v>628</v>
      </c>
      <c r="G160" s="9" t="s">
        <v>763</v>
      </c>
      <c r="H160" s="9" t="s">
        <v>902</v>
      </c>
      <c r="I160" s="9" t="s">
        <v>1037</v>
      </c>
      <c r="J160" s="9" t="s">
        <v>1143</v>
      </c>
      <c r="K160" s="9" t="s">
        <v>1275</v>
      </c>
      <c r="L160" s="9" t="s">
        <v>1411</v>
      </c>
      <c r="M160" s="9" t="s">
        <v>1628</v>
      </c>
      <c r="N160" s="9" t="s">
        <v>1760</v>
      </c>
      <c r="O160" s="9" t="s">
        <v>1895</v>
      </c>
      <c r="P160" s="9" t="s">
        <v>2027</v>
      </c>
      <c r="Q160" s="9" t="s">
        <v>2154</v>
      </c>
      <c r="R160" s="9" t="s">
        <v>2285</v>
      </c>
      <c r="S160" s="9" t="s">
        <v>2413</v>
      </c>
      <c r="T160" s="9" t="s">
        <v>2544</v>
      </c>
      <c r="U160" s="9" t="s">
        <v>2676</v>
      </c>
      <c r="V160" s="9" t="s">
        <v>2806</v>
      </c>
      <c r="W160" s="9" t="s">
        <v>2933</v>
      </c>
      <c r="X160" s="9" t="s">
        <v>3066</v>
      </c>
      <c r="Y160" s="9" t="s">
        <v>3201</v>
      </c>
      <c r="Z160" s="9" t="s">
        <v>3330</v>
      </c>
      <c r="AA160" s="9" t="s">
        <v>5405</v>
      </c>
      <c r="AB160" s="9" t="s">
        <v>3465</v>
      </c>
      <c r="AC160" s="9" t="s">
        <v>3592</v>
      </c>
      <c r="AD160" s="9" t="s">
        <v>3719</v>
      </c>
      <c r="AE160" s="9" t="s">
        <v>3846</v>
      </c>
      <c r="AF160" s="9" t="s">
        <v>3975</v>
      </c>
      <c r="AG160" s="9" t="s">
        <v>4103</v>
      </c>
      <c r="AH160" s="9" t="s">
        <v>5406</v>
      </c>
      <c r="AI160" s="9" t="s">
        <v>4360</v>
      </c>
      <c r="AJ160" s="9" t="s">
        <v>4488</v>
      </c>
      <c r="AK160" s="9" t="s">
        <v>4617</v>
      </c>
      <c r="AL160" s="9" t="s">
        <v>4746</v>
      </c>
      <c r="AM160" s="9" t="s">
        <v>4855</v>
      </c>
      <c r="AN160" s="9" t="s">
        <v>4963</v>
      </c>
      <c r="AO160" s="9" t="s">
        <v>5072</v>
      </c>
      <c r="AP160" s="9" t="s">
        <v>5184</v>
      </c>
      <c r="AQ160" s="9" t="s">
        <v>5293</v>
      </c>
    </row>
    <row r="161" customFormat="false" ht="15" hidden="false" customHeight="false" outlineLevel="0" collapsed="false">
      <c r="A161" s="32" t="s">
        <v>322</v>
      </c>
      <c r="B161" s="33" t="s">
        <v>5657</v>
      </c>
      <c r="C161" s="40" t="n">
        <f aca="false">IF('Row Index'!C55="","✗",IF(INDEX('RAW DATA'!$X:$X,'Row Index'!C55)="",INDEX('RAW DATA'!$L:$L,'Row Index'!C55),INDEX('RAW DATA'!$X:$X,'Row Index'!C55)))</f>
        <v>30.5007390503851</v>
      </c>
      <c r="D161" s="40" t="n">
        <f aca="false">IF('Row Index'!D55="","✗",IF(INDEX('RAW DATA'!$X:$X,'Row Index'!D55)="",INDEX('RAW DATA'!$L:$L,'Row Index'!D55),INDEX('RAW DATA'!$X:$X,'Row Index'!D55)))</f>
        <v>32.772234465498</v>
      </c>
      <c r="E161" s="40" t="n">
        <f aca="false">IF('Row Index'!E55="","✗",IF(INDEX('RAW DATA'!$X:$X,'Row Index'!E55)="",INDEX('RAW DATA'!$L:$L,'Row Index'!E55),INDEX('RAW DATA'!$X:$X,'Row Index'!E55)))</f>
        <v>34.0648715168918</v>
      </c>
      <c r="F161" s="40" t="n">
        <f aca="false">IF('Row Index'!F55="","✗",IF(INDEX('RAW DATA'!$X:$X,'Row Index'!F55)="",INDEX('RAW DATA'!$L:$L,'Row Index'!F55),INDEX('RAW DATA'!$X:$X,'Row Index'!F55)))</f>
        <v>30.5868667671538</v>
      </c>
      <c r="G161" s="40" t="n">
        <f aca="false">IF('Row Index'!G55="","✗",IF(INDEX('RAW DATA'!$X:$X,'Row Index'!G55)="",INDEX('RAW DATA'!$L:$L,'Row Index'!G55),INDEX('RAW DATA'!$X:$X,'Row Index'!G55)))</f>
        <v>30.7901551418099</v>
      </c>
      <c r="H161" s="40" t="n">
        <f aca="false">IF('Row Index'!H55="","✗",IF(INDEX('RAW DATA'!$X:$X,'Row Index'!H55)="",INDEX('RAW DATA'!$L:$L,'Row Index'!H55),INDEX('RAW DATA'!$X:$X,'Row Index'!H55)))</f>
        <v>43.6958123193744</v>
      </c>
      <c r="I161" s="26" t="str">
        <f aca="false">IF('Row Index'!I55="","✗",IF(INDEX('RAW DATA'!$X:$X,'Row Index'!I55)="",INDEX('RAW DATA'!$L:$L,'Row Index'!I55),INDEX('RAW DATA'!$X:$X,'Row Index'!I55)))</f>
        <v>✗</v>
      </c>
      <c r="J161" s="40" t="n">
        <f aca="false">IF('Row Index'!J55="","✗",IF(INDEX('RAW DATA'!$X:$X,'Row Index'!J55)="",INDEX('RAW DATA'!$L:$L,'Row Index'!J55),INDEX('RAW DATA'!$X:$X,'Row Index'!J55)))</f>
        <v>22.2762286161096</v>
      </c>
      <c r="K161" s="40" t="n">
        <f aca="false">IF('Row Index'!K55="","✗",IF(INDEX('RAW DATA'!$X:$X,'Row Index'!K55)="",INDEX('RAW DATA'!$L:$L,'Row Index'!K55),INDEX('RAW DATA'!$X:$X,'Row Index'!K55)))</f>
        <v>20.0632315625767</v>
      </c>
      <c r="L161" s="40" t="n">
        <f aca="false">IF('Row Index'!L55="","✗",IF(INDEX('RAW DATA'!$X:$X,'Row Index'!L55)="",INDEX('RAW DATA'!$L:$L,'Row Index'!L55),INDEX('RAW DATA'!$X:$X,'Row Index'!L55)))</f>
        <v>22.3350657013821</v>
      </c>
      <c r="M161" s="40" t="n">
        <f aca="false">IF('Row Index'!M55="","✗",IF(INDEX('RAW DATA'!$X:$X,'Row Index'!M55)="",INDEX('RAW DATA'!$L:$L,'Row Index'!M55),INDEX('RAW DATA'!$X:$X,'Row Index'!M55)))</f>
        <v>14.6975385395415</v>
      </c>
      <c r="N161" s="40" t="n">
        <f aca="false">IF('Row Index'!N55="","✗",IF(INDEX('RAW DATA'!$X:$X,'Row Index'!N55)="",INDEX('RAW DATA'!$L:$L,'Row Index'!N55),INDEX('RAW DATA'!$X:$X,'Row Index'!N55)))</f>
        <v>14.2661589960084</v>
      </c>
      <c r="O161" s="40" t="n">
        <f aca="false">IF('Row Index'!O55="","✗",IF(INDEX('RAW DATA'!$X:$X,'Row Index'!O55)="",INDEX('RAW DATA'!$L:$L,'Row Index'!O55),INDEX('RAW DATA'!$X:$X,'Row Index'!O55)))</f>
        <v>10.50666715111</v>
      </c>
      <c r="P161" s="40" t="n">
        <f aca="false">IF('Row Index'!P55="","✗",IF(INDEX('RAW DATA'!$X:$X,'Row Index'!P55)="",INDEX('RAW DATA'!$L:$L,'Row Index'!P55),INDEX('RAW DATA'!$X:$X,'Row Index'!P55)))</f>
        <v>10.0039399691966</v>
      </c>
      <c r="Q161" s="40" t="n">
        <f aca="false">IF('Row Index'!Q55="","✗",IF(INDEX('RAW DATA'!$X:$X,'Row Index'!Q55)="",INDEX('RAW DATA'!$L:$L,'Row Index'!Q55),INDEX('RAW DATA'!$X:$X,'Row Index'!Q55)))</f>
        <v>19.4214876033058</v>
      </c>
      <c r="R161" s="40" t="n">
        <f aca="false">IF('Row Index'!R55="","✗",IF(INDEX('RAW DATA'!$X:$X,'Row Index'!R55)="",INDEX('RAW DATA'!$L:$L,'Row Index'!R55),INDEX('RAW DATA'!$X:$X,'Row Index'!R55)))</f>
        <v>21.3757439426262</v>
      </c>
      <c r="S161" s="40" t="n">
        <f aca="false">IF('Row Index'!S55="","✗",IF(INDEX('RAW DATA'!$X:$X,'Row Index'!S55)="",INDEX('RAW DATA'!$L:$L,'Row Index'!S55),INDEX('RAW DATA'!$X:$X,'Row Index'!S55)))</f>
        <v>17.7382169345542</v>
      </c>
      <c r="T161" s="40" t="n">
        <f aca="false">IF('Row Index'!T55="","✗",IF(INDEX('RAW DATA'!$X:$X,'Row Index'!T55)="",INDEX('RAW DATA'!$L:$L,'Row Index'!T55),INDEX('RAW DATA'!$X:$X,'Row Index'!T55)))</f>
        <v>21.0262170494467</v>
      </c>
      <c r="U161" s="40" t="n">
        <f aca="false">IF('Row Index'!U55="","✗",IF(INDEX('RAW DATA'!$X:$X,'Row Index'!U55)="",INDEX('RAW DATA'!$L:$L,'Row Index'!U55),INDEX('RAW DATA'!$X:$X,'Row Index'!U55)))</f>
        <v>24.6760901260483</v>
      </c>
      <c r="V161" s="40" t="n">
        <f aca="false">IF('Row Index'!V55="","✗",IF(INDEX('RAW DATA'!$X:$X,'Row Index'!V55)="",INDEX('RAW DATA'!$L:$L,'Row Index'!V55),INDEX('RAW DATA'!$X:$X,'Row Index'!V55)))</f>
        <v>29.2577773041263</v>
      </c>
      <c r="W161" s="40" t="n">
        <f aca="false">IF('Row Index'!W55="","✗",IF(INDEX('RAW DATA'!$X:$X,'Row Index'!W55)="",INDEX('RAW DATA'!$L:$L,'Row Index'!W55),INDEX('RAW DATA'!$X:$X,'Row Index'!W55)))</f>
        <v>49.3897063809588</v>
      </c>
      <c r="X161" s="40" t="n">
        <f aca="false">IF('Row Index'!X55="","✗",IF(INDEX('RAW DATA'!$X:$X,'Row Index'!X55)="",INDEX('RAW DATA'!$L:$L,'Row Index'!X55),INDEX('RAW DATA'!$X:$X,'Row Index'!X55)))</f>
        <v>52.4830519546504</v>
      </c>
      <c r="Y161" s="40" t="n">
        <f aca="false">IF('Row Index'!Y55="","✗",IF(INDEX('RAW DATA'!$X:$X,'Row Index'!Y55)="",INDEX('RAW DATA'!$L:$L,'Row Index'!Y55),INDEX('RAW DATA'!$X:$X,'Row Index'!Y55)))</f>
        <v>72.1285651116516</v>
      </c>
      <c r="Z161" s="40" t="n">
        <f aca="false">IF('Row Index'!Z55="","✗",IF(INDEX('RAW DATA'!$X:$X,'Row Index'!Z55)="",INDEX('RAW DATA'!$L:$L,'Row Index'!Z55),INDEX('RAW DATA'!$X:$X,'Row Index'!Z55)))</f>
        <v>86.7357029837251</v>
      </c>
      <c r="AA161" s="19" t="str">
        <f aca="false">IF('Row Index'!AA55="","⏳",IF(INDEX('RAW DATA'!$X:$X,'Row Index'!AA55)="",INDEX('RAW DATA'!$L:$L,'Row Index'!AA55),INDEX('RAW DATA'!$X:$X,'Row Index'!AA55)))</f>
        <v>⏳</v>
      </c>
      <c r="AB161" s="40" t="n">
        <f aca="false">IF('Row Index'!AB55="","✗",IF(INDEX('RAW DATA'!$X:$X,'Row Index'!AB55)="",INDEX('RAW DATA'!$L:$L,'Row Index'!AB55),INDEX('RAW DATA'!$X:$X,'Row Index'!AB55)))</f>
        <v>88.2374980973457</v>
      </c>
      <c r="AC161" s="40" t="n">
        <f aca="false">IF('Row Index'!AC55="","✗",IF(INDEX('RAW DATA'!$X:$X,'Row Index'!AC55)="",INDEX('RAW DATA'!$L:$L,'Row Index'!AC55),INDEX('RAW DATA'!$X:$X,'Row Index'!AC55)))</f>
        <v>90.8144315372892</v>
      </c>
      <c r="AD161" s="40" t="n">
        <f aca="false">IF('Row Index'!AD55="","✗",IF(INDEX('RAW DATA'!$X:$X,'Row Index'!AD55)="",INDEX('RAW DATA'!$L:$L,'Row Index'!AD55),INDEX('RAW DATA'!$X:$X,'Row Index'!AD55)))</f>
        <v>89.7513161540593</v>
      </c>
      <c r="AE161" s="40" t="n">
        <f aca="false">IF('Row Index'!AE55="","✗",IF(INDEX('RAW DATA'!$X:$X,'Row Index'!AE55)="",INDEX('RAW DATA'!$L:$L,'Row Index'!AE55),INDEX('RAW DATA'!$X:$X,'Row Index'!AE55)))</f>
        <v>95.3117604782022</v>
      </c>
      <c r="AF161" s="40" t="n">
        <f aca="false">IF('Row Index'!AF55="","✗",IF(INDEX('RAW DATA'!$X:$X,'Row Index'!AF55)="",INDEX('RAW DATA'!$L:$L,'Row Index'!AF55),INDEX('RAW DATA'!$X:$X,'Row Index'!AF55)))</f>
        <v>94.6984625940435</v>
      </c>
      <c r="AG161" s="40" t="n">
        <f aca="false">IF('Row Index'!AG55="","✗",IF(INDEX('RAW DATA'!$X:$X,'Row Index'!AG55)="",INDEX('RAW DATA'!$L:$L,'Row Index'!AG55),INDEX('RAW DATA'!$X:$X,'Row Index'!AG55)))</f>
        <v>97.8247637353836</v>
      </c>
      <c r="AH161" s="40" t="n">
        <f aca="false">IF('Row Index'!AH55="","✗",IF(INDEX('RAW DATA'!$X:$X,'Row Index'!AH55)="",INDEX('RAW DATA'!$L:$L,'Row Index'!AH55),INDEX('RAW DATA'!$X:$X,'Row Index'!AH55)))</f>
        <v>98.591712659121</v>
      </c>
      <c r="AI161" s="40" t="n">
        <f aca="false">IF('Row Index'!AI55="","✗",IF(INDEX('RAW DATA'!$X:$X,'Row Index'!AI55)="",INDEX('RAW DATA'!$L:$L,'Row Index'!AI55),INDEX('RAW DATA'!$X:$X,'Row Index'!AI55)))</f>
        <v>97.6212230504128</v>
      </c>
      <c r="AJ161" s="40" t="n">
        <f aca="false">IF('Row Index'!AJ55="","✗",IF(INDEX('RAW DATA'!$X:$X,'Row Index'!AJ55)="",INDEX('RAW DATA'!$L:$L,'Row Index'!AJ55),INDEX('RAW DATA'!$X:$X,'Row Index'!AJ55)))</f>
        <v>99.1307611009849</v>
      </c>
      <c r="AK161" s="40" t="n">
        <f aca="false">IF('Row Index'!AK55="","✗",IF(INDEX('RAW DATA'!$X:$X,'Row Index'!AK55)="",INDEX('RAW DATA'!$L:$L,'Row Index'!AK55),INDEX('RAW DATA'!$X:$X,'Row Index'!AK55)))</f>
        <v>99.5537198760916</v>
      </c>
      <c r="AL161" s="76" t="str">
        <f aca="false">IF('Row Index'!AL55="","–",IF(INDEX('RAW DATA'!$X:$X,'Row Index'!AL55)="",INDEX('RAW DATA'!$L:$L,'Row Index'!AL55),INDEX('RAW DATA'!$X:$X,'Row Index'!AL55)))</f>
        <v>–</v>
      </c>
      <c r="AM161" s="76" t="str">
        <f aca="false">IF('Row Index'!AM55="","–",IF(INDEX('RAW DATA'!$X:$X,'Row Index'!AM55)="",INDEX('RAW DATA'!$L:$L,'Row Index'!AM55),INDEX('RAW DATA'!$X:$X,'Row Index'!AM55)))</f>
        <v>–</v>
      </c>
      <c r="AN161" s="76" t="str">
        <f aca="false">IF('Row Index'!AN55="","–",IF(INDEX('RAW DATA'!$X:$X,'Row Index'!AN55)="",INDEX('RAW DATA'!$L:$L,'Row Index'!AN55),INDEX('RAW DATA'!$X:$X,'Row Index'!AN55)))</f>
        <v>–</v>
      </c>
      <c r="AO161" s="76" t="str">
        <f aca="false">IF('Row Index'!AO55="","–",IF(INDEX('RAW DATA'!$X:$X,'Row Index'!AO55)="",INDEX('RAW DATA'!$L:$L,'Row Index'!AO55),INDEX('RAW DATA'!$X:$X,'Row Index'!AO55)))</f>
        <v>–</v>
      </c>
      <c r="AP161" s="76" t="str">
        <f aca="false">IF('Row Index'!AP55="","–",IF(INDEX('RAW DATA'!$X:$X,'Row Index'!AP55)="",INDEX('RAW DATA'!$L:$L,'Row Index'!AP55),INDEX('RAW DATA'!$X:$X,'Row Index'!AP55)))</f>
        <v>–</v>
      </c>
      <c r="AQ161" s="76" t="str">
        <f aca="false">IF('Row Index'!AQ55="","–",IF(INDEX('RAW DATA'!$X:$X,'Row Index'!AQ55)="",INDEX('RAW DATA'!$L:$L,'Row Index'!AQ55),INDEX('RAW DATA'!$X:$X,'Row Index'!AQ55)))</f>
        <v>–</v>
      </c>
    </row>
    <row r="162" customFormat="false" ht="15" hidden="false" customHeight="false" outlineLevel="0" collapsed="false">
      <c r="A162" s="32" t="s">
        <v>326</v>
      </c>
      <c r="B162" s="33" t="s">
        <v>5657</v>
      </c>
      <c r="C162" s="40" t="n">
        <f aca="false">IF('Row Index'!C56="","✗",IF(INDEX('RAW DATA'!$X:$X,'Row Index'!C56)="",INDEX('RAW DATA'!$L:$L,'Row Index'!C56),INDEX('RAW DATA'!$X:$X,'Row Index'!C56)))</f>
        <v>30.6906406562764</v>
      </c>
      <c r="D162" s="40" t="n">
        <f aca="false">IF('Row Index'!D56="","✗",IF(INDEX('RAW DATA'!$X:$X,'Row Index'!D56)="",INDEX('RAW DATA'!$L:$L,'Row Index'!D56),INDEX('RAW DATA'!$X:$X,'Row Index'!D56)))</f>
        <v>45.7486511968991</v>
      </c>
      <c r="E162" s="40" t="n">
        <f aca="false">IF('Row Index'!E56="","✗",IF(INDEX('RAW DATA'!$X:$X,'Row Index'!E56)="",INDEX('RAW DATA'!$L:$L,'Row Index'!E56),INDEX('RAW DATA'!$X:$X,'Row Index'!E56)))</f>
        <v>38.0611882863459</v>
      </c>
      <c r="F162" s="40" t="n">
        <f aca="false">IF('Row Index'!F56="","✗",IF(INDEX('RAW DATA'!$X:$X,'Row Index'!F56)="",INDEX('RAW DATA'!$L:$L,'Row Index'!F56),INDEX('RAW DATA'!$X:$X,'Row Index'!F56)))</f>
        <v>31.806836040912</v>
      </c>
      <c r="G162" s="40" t="n">
        <f aca="false">IF('Row Index'!G56="","✗",IF(INDEX('RAW DATA'!$X:$X,'Row Index'!G56)="",INDEX('RAW DATA'!$L:$L,'Row Index'!G56),INDEX('RAW DATA'!$X:$X,'Row Index'!G56)))</f>
        <v>26.7766189667718</v>
      </c>
      <c r="H162" s="40" t="n">
        <f aca="false">IF('Row Index'!H56="","✗",IF(INDEX('RAW DATA'!$X:$X,'Row Index'!H56)="",INDEX('RAW DATA'!$L:$L,'Row Index'!H56),INDEX('RAW DATA'!$X:$X,'Row Index'!H56)))</f>
        <v>31.3010456224315</v>
      </c>
      <c r="I162" s="26" t="str">
        <f aca="false">IF('Row Index'!I56="","✗",IF(INDEX('RAW DATA'!$X:$X,'Row Index'!I56)="",INDEX('RAW DATA'!$L:$L,'Row Index'!I56),INDEX('RAW DATA'!$X:$X,'Row Index'!I56)))</f>
        <v>✗</v>
      </c>
      <c r="J162" s="40" t="n">
        <f aca="false">IF('Row Index'!J56="","✗",IF(INDEX('RAW DATA'!$X:$X,'Row Index'!J56)="",INDEX('RAW DATA'!$L:$L,'Row Index'!J56),INDEX('RAW DATA'!$X:$X,'Row Index'!J56)))</f>
        <v>23.3761986055491</v>
      </c>
      <c r="K162" s="40" t="n">
        <f aca="false">IF('Row Index'!K56="","✗",IF(INDEX('RAW DATA'!$X:$X,'Row Index'!K56)="",INDEX('RAW DATA'!$L:$L,'Row Index'!K56),INDEX('RAW DATA'!$X:$X,'Row Index'!K56)))</f>
        <v>21.5131630254348</v>
      </c>
      <c r="L162" s="40" t="n">
        <f aca="false">IF('Row Index'!L56="","✗",IF(INDEX('RAW DATA'!$X:$X,'Row Index'!L56)="",INDEX('RAW DATA'!$L:$L,'Row Index'!L56),INDEX('RAW DATA'!$X:$X,'Row Index'!L56)))</f>
        <v>26.0240140826568</v>
      </c>
      <c r="M162" s="40" t="n">
        <f aca="false">IF('Row Index'!M56="","✗",IF(INDEX('RAW DATA'!$X:$X,'Row Index'!M56)="",INDEX('RAW DATA'!$L:$L,'Row Index'!M56),INDEX('RAW DATA'!$X:$X,'Row Index'!M56)))</f>
        <v>14.4751769489484</v>
      </c>
      <c r="N162" s="40" t="n">
        <f aca="false">IF('Row Index'!N56="","✗",IF(INDEX('RAW DATA'!$X:$X,'Row Index'!N56)="",INDEX('RAW DATA'!$L:$L,'Row Index'!N56),INDEX('RAW DATA'!$X:$X,'Row Index'!N56)))</f>
        <v>20.3946635782534</v>
      </c>
      <c r="O162" s="40" t="n">
        <f aca="false">IF('Row Index'!O56="","✗",IF(INDEX('RAW DATA'!$X:$X,'Row Index'!O56)="",INDEX('RAW DATA'!$L:$L,'Row Index'!O56),INDEX('RAW DATA'!$X:$X,'Row Index'!O56)))</f>
        <v>15.1628355102301</v>
      </c>
      <c r="P162" s="40" t="n">
        <f aca="false">IF('Row Index'!P56="","✗",IF(INDEX('RAW DATA'!$X:$X,'Row Index'!P56)="",INDEX('RAW DATA'!$L:$L,'Row Index'!P56),INDEX('RAW DATA'!$X:$X,'Row Index'!P56)))</f>
        <v>16.199647734291</v>
      </c>
      <c r="Q162" s="40" t="n">
        <f aca="false">IF('Row Index'!Q56="","✗",IF(INDEX('RAW DATA'!$X:$X,'Row Index'!Q56)="",INDEX('RAW DATA'!$L:$L,'Row Index'!Q56),INDEX('RAW DATA'!$X:$X,'Row Index'!Q56)))</f>
        <v>14.3956952678228</v>
      </c>
      <c r="R162" s="40" t="n">
        <f aca="false">IF('Row Index'!R56="","✗",IF(INDEX('RAW DATA'!$X:$X,'Row Index'!R56)="",INDEX('RAW DATA'!$L:$L,'Row Index'!R56),INDEX('RAW DATA'!$X:$X,'Row Index'!R56)))</f>
        <v>24.2844953069317</v>
      </c>
      <c r="S162" s="40" t="n">
        <f aca="false">IF('Row Index'!S56="","✗",IF(INDEX('RAW DATA'!$X:$X,'Row Index'!S56)="",INDEX('RAW DATA'!$L:$L,'Row Index'!S56),INDEX('RAW DATA'!$X:$X,'Row Index'!S56)))</f>
        <v>31.8781291454491</v>
      </c>
      <c r="T162" s="40" t="n">
        <f aca="false">IF('Row Index'!T56="","✗",IF(INDEX('RAW DATA'!$X:$X,'Row Index'!T56)="",INDEX('RAW DATA'!$L:$L,'Row Index'!T56),INDEX('RAW DATA'!$X:$X,'Row Index'!T56)))</f>
        <v>23.0803760261734</v>
      </c>
      <c r="U162" s="40" t="str">
        <f aca="false">IF('Row Index'!U56="","✗",IF(INDEX('RAW DATA'!$X:$X,'Row Index'!U56)="",INDEX('RAW DATA'!$L:$L,'Row Index'!U56),INDEX('RAW DATA'!$X:$X,'Row Index'!U56)))</f>
        <v>✗</v>
      </c>
      <c r="V162" s="40" t="n">
        <f aca="false">IF('Row Index'!V56="","✗",IF(INDEX('RAW DATA'!$X:$X,'Row Index'!V56)="",INDEX('RAW DATA'!$L:$L,'Row Index'!V56),INDEX('RAW DATA'!$X:$X,'Row Index'!V56)))</f>
        <v>32.7282209696508</v>
      </c>
      <c r="W162" s="40" t="n">
        <f aca="false">IF('Row Index'!W56="","✗",IF(INDEX('RAW DATA'!$X:$X,'Row Index'!W56)="",INDEX('RAW DATA'!$L:$L,'Row Index'!W56),INDEX('RAW DATA'!$X:$X,'Row Index'!W56)))</f>
        <v>47.9975048782828</v>
      </c>
      <c r="X162" s="40" t="n">
        <f aca="false">IF('Row Index'!X56="","✗",IF(INDEX('RAW DATA'!$X:$X,'Row Index'!X56)="",INDEX('RAW DATA'!$L:$L,'Row Index'!X56),INDEX('RAW DATA'!$X:$X,'Row Index'!X56)))</f>
        <v>61.0945076524241</v>
      </c>
      <c r="Y162" s="40" t="n">
        <f aca="false">IF('Row Index'!Y56="","✗",IF(INDEX('RAW DATA'!$X:$X,'Row Index'!Y56)="",INDEX('RAW DATA'!$L:$L,'Row Index'!Y56),INDEX('RAW DATA'!$X:$X,'Row Index'!Y56)))</f>
        <v>61.9935061588414</v>
      </c>
      <c r="Z162" s="40" t="n">
        <f aca="false">IF('Row Index'!Z56="","✗",IF(INDEX('RAW DATA'!$X:$X,'Row Index'!Z56)="",INDEX('RAW DATA'!$L:$L,'Row Index'!Z56),INDEX('RAW DATA'!$X:$X,'Row Index'!Z56)))</f>
        <v>83.1707406189484</v>
      </c>
      <c r="AA162" s="19" t="str">
        <f aca="false">IF('Row Index'!AA56="","⏳",IF(INDEX('RAW DATA'!$X:$X,'Row Index'!AA56)="",INDEX('RAW DATA'!$L:$L,'Row Index'!AA56),INDEX('RAW DATA'!$X:$X,'Row Index'!AA56)))</f>
        <v>⏳</v>
      </c>
      <c r="AB162" s="40" t="n">
        <f aca="false">IF('Row Index'!AB56="","✗",IF(INDEX('RAW DATA'!$X:$X,'Row Index'!AB56)="",INDEX('RAW DATA'!$L:$L,'Row Index'!AB56),INDEX('RAW DATA'!$X:$X,'Row Index'!AB56)))</f>
        <v>72.9473583643833</v>
      </c>
      <c r="AC162" s="40" t="n">
        <f aca="false">IF('Row Index'!AC56="","✗",IF(INDEX('RAW DATA'!$X:$X,'Row Index'!AC56)="",INDEX('RAW DATA'!$L:$L,'Row Index'!AC56),INDEX('RAW DATA'!$X:$X,'Row Index'!AC56)))</f>
        <v>95.5825943493504</v>
      </c>
      <c r="AD162" s="40" t="n">
        <f aca="false">IF('Row Index'!AD56="","✗",IF(INDEX('RAW DATA'!$X:$X,'Row Index'!AD56)="",INDEX('RAW DATA'!$L:$L,'Row Index'!AD56),INDEX('RAW DATA'!$X:$X,'Row Index'!AD56)))</f>
        <v>90.3952582870215</v>
      </c>
      <c r="AE162" s="40" t="n">
        <f aca="false">IF('Row Index'!AE56="","✗",IF(INDEX('RAW DATA'!$X:$X,'Row Index'!AE56)="",INDEX('RAW DATA'!$L:$L,'Row Index'!AE56),INDEX('RAW DATA'!$X:$X,'Row Index'!AE56)))</f>
        <v>97.5047003632514</v>
      </c>
      <c r="AF162" s="40" t="n">
        <f aca="false">IF('Row Index'!AF56="","✗",IF(INDEX('RAW DATA'!$X:$X,'Row Index'!AF56)="",INDEX('RAW DATA'!$L:$L,'Row Index'!AF56),INDEX('RAW DATA'!$X:$X,'Row Index'!AF56)))</f>
        <v>93.9350686643807</v>
      </c>
      <c r="AG162" s="40" t="n">
        <f aca="false">IF('Row Index'!AG56="","✗",IF(INDEX('RAW DATA'!$X:$X,'Row Index'!AG56)="",INDEX('RAW DATA'!$L:$L,'Row Index'!AG56),INDEX('RAW DATA'!$X:$X,'Row Index'!AG56)))</f>
        <v>99.2035980303273</v>
      </c>
      <c r="AH162" s="40" t="n">
        <f aca="false">IF('Row Index'!AH56="","✗",IF(INDEX('RAW DATA'!$X:$X,'Row Index'!AH56)="",INDEX('RAW DATA'!$L:$L,'Row Index'!AH56),INDEX('RAW DATA'!$X:$X,'Row Index'!AH56)))</f>
        <v>98.7526221457792</v>
      </c>
      <c r="AI162" s="40" t="n">
        <f aca="false">IF('Row Index'!AI56="","✗",IF(INDEX('RAW DATA'!$X:$X,'Row Index'!AI56)="",INDEX('RAW DATA'!$L:$L,'Row Index'!AI56),INDEX('RAW DATA'!$X:$X,'Row Index'!AI56)))</f>
        <v>93.7261414902583</v>
      </c>
      <c r="AJ162" s="40" t="n">
        <f aca="false">IF('Row Index'!AJ56="","✗",IF(INDEX('RAW DATA'!$X:$X,'Row Index'!AJ56)="",INDEX('RAW DATA'!$L:$L,'Row Index'!AJ56),INDEX('RAW DATA'!$X:$X,'Row Index'!AJ56)))</f>
        <v>98.6907645387902</v>
      </c>
      <c r="AK162" s="40" t="n">
        <f aca="false">IF('Row Index'!AK56="","✗",IF(INDEX('RAW DATA'!$X:$X,'Row Index'!AK56)="",INDEX('RAW DATA'!$L:$L,'Row Index'!AK56),INDEX('RAW DATA'!$X:$X,'Row Index'!AK56)))</f>
        <v>98.4050209559291</v>
      </c>
      <c r="AL162" s="76" t="str">
        <f aca="false">IF('Row Index'!AL56="","–",IF(INDEX('RAW DATA'!$X:$X,'Row Index'!AL56)="",INDEX('RAW DATA'!$L:$L,'Row Index'!AL56),INDEX('RAW DATA'!$X:$X,'Row Index'!AL56)))</f>
        <v>–</v>
      </c>
      <c r="AM162" s="76" t="str">
        <f aca="false">IF('Row Index'!AM56="","–",IF(INDEX('RAW DATA'!$X:$X,'Row Index'!AM56)="",INDEX('RAW DATA'!$L:$L,'Row Index'!AM56),INDEX('RAW DATA'!$X:$X,'Row Index'!AM56)))</f>
        <v>–</v>
      </c>
      <c r="AN162" s="76" t="str">
        <f aca="false">IF('Row Index'!AN56="","–",IF(INDEX('RAW DATA'!$X:$X,'Row Index'!AN56)="",INDEX('RAW DATA'!$L:$L,'Row Index'!AN56),INDEX('RAW DATA'!$X:$X,'Row Index'!AN56)))</f>
        <v>–</v>
      </c>
      <c r="AO162" s="76" t="str">
        <f aca="false">IF('Row Index'!AO56="","–",IF(INDEX('RAW DATA'!$X:$X,'Row Index'!AO56)="",INDEX('RAW DATA'!$L:$L,'Row Index'!AO56),INDEX('RAW DATA'!$X:$X,'Row Index'!AO56)))</f>
        <v>–</v>
      </c>
      <c r="AP162" s="76" t="str">
        <f aca="false">IF('Row Index'!AP56="","–",IF(INDEX('RAW DATA'!$X:$X,'Row Index'!AP56)="",INDEX('RAW DATA'!$L:$L,'Row Index'!AP56),INDEX('RAW DATA'!$X:$X,'Row Index'!AP56)))</f>
        <v>–</v>
      </c>
      <c r="AQ162" s="76" t="str">
        <f aca="false">IF('Row Index'!AQ56="","–",IF(INDEX('RAW DATA'!$X:$X,'Row Index'!AQ56)="",INDEX('RAW DATA'!$L:$L,'Row Index'!AQ56),INDEX('RAW DATA'!$X:$X,'Row Index'!AQ56)))</f>
        <v>–</v>
      </c>
    </row>
    <row r="163" customFormat="false" ht="15" hidden="false" customHeight="false" outlineLevel="0" collapsed="false">
      <c r="A163" s="32" t="s">
        <v>329</v>
      </c>
      <c r="B163" s="33" t="s">
        <v>5657</v>
      </c>
      <c r="C163" s="40" t="n">
        <f aca="false">IF('Row Index'!C57="","✗",IF(INDEX('RAW DATA'!$X:$X,'Row Index'!C57)="",INDEX('RAW DATA'!$L:$L,'Row Index'!C57),INDEX('RAW DATA'!$X:$X,'Row Index'!C57)))</f>
        <v>12.4499073918168</v>
      </c>
      <c r="D163" s="40" t="n">
        <f aca="false">IF('Row Index'!D57="","✗",IF(INDEX('RAW DATA'!$X:$X,'Row Index'!D57)="",INDEX('RAW DATA'!$L:$L,'Row Index'!D57),INDEX('RAW DATA'!$X:$X,'Row Index'!D57)))</f>
        <v>22.109647440757</v>
      </c>
      <c r="E163" s="40" t="n">
        <f aca="false">IF('Row Index'!E57="","✗",IF(INDEX('RAW DATA'!$X:$X,'Row Index'!E57)="",INDEX('RAW DATA'!$L:$L,'Row Index'!E57),INDEX('RAW DATA'!$X:$X,'Row Index'!E57)))</f>
        <v>13.9768130447475</v>
      </c>
      <c r="F163" s="40" t="n">
        <f aca="false">IF('Row Index'!F57="","✗",IF(INDEX('RAW DATA'!$X:$X,'Row Index'!F57)="",INDEX('RAW DATA'!$L:$L,'Row Index'!F57),INDEX('RAW DATA'!$X:$X,'Row Index'!F57)))</f>
        <v>30.8330192235205</v>
      </c>
      <c r="G163" s="40" t="n">
        <f aca="false">IF('Row Index'!G57="","✗",IF(INDEX('RAW DATA'!$X:$X,'Row Index'!G57)="",INDEX('RAW DATA'!$L:$L,'Row Index'!G57),INDEX('RAW DATA'!$X:$X,'Row Index'!G57)))</f>
        <v>56.7600670824775</v>
      </c>
      <c r="H163" s="40" t="n">
        <f aca="false">IF('Row Index'!H57="","✗",IF(INDEX('RAW DATA'!$X:$X,'Row Index'!H57)="",INDEX('RAW DATA'!$L:$L,'Row Index'!H57),INDEX('RAW DATA'!$X:$X,'Row Index'!H57)))</f>
        <v>12.3697391905118</v>
      </c>
      <c r="I163" s="26" t="str">
        <f aca="false">IF('Row Index'!I57="","✗",IF(INDEX('RAW DATA'!$X:$X,'Row Index'!I57)="",INDEX('RAW DATA'!$L:$L,'Row Index'!I57),INDEX('RAW DATA'!$X:$X,'Row Index'!I57)))</f>
        <v>✗</v>
      </c>
      <c r="J163" s="40" t="n">
        <f aca="false">IF('Row Index'!J57="","✗",IF(INDEX('RAW DATA'!$X:$X,'Row Index'!J57)="",INDEX('RAW DATA'!$L:$L,'Row Index'!J57),INDEX('RAW DATA'!$X:$X,'Row Index'!J57)))</f>
        <v>36.5993818275143</v>
      </c>
      <c r="K163" s="40" t="n">
        <f aca="false">IF('Row Index'!K57="","✗",IF(INDEX('RAW DATA'!$X:$X,'Row Index'!K57)="",INDEX('RAW DATA'!$L:$L,'Row Index'!K57),INDEX('RAW DATA'!$X:$X,'Row Index'!K57)))</f>
        <v>12.2854704636683</v>
      </c>
      <c r="L163" s="40" t="n">
        <f aca="false">IF('Row Index'!L57="","✗",IF(INDEX('RAW DATA'!$X:$X,'Row Index'!L57)="",INDEX('RAW DATA'!$L:$L,'Row Index'!L57),INDEX('RAW DATA'!$X:$X,'Row Index'!L57)))</f>
        <v>31.9796010518208</v>
      </c>
      <c r="M163" s="40" t="n">
        <f aca="false">IF('Row Index'!M57="","✗",IF(INDEX('RAW DATA'!$X:$X,'Row Index'!M57)="",INDEX('RAW DATA'!$L:$L,'Row Index'!M57),INDEX('RAW DATA'!$X:$X,'Row Index'!M57)))</f>
        <v>11.2850868818026</v>
      </c>
      <c r="N163" s="40" t="n">
        <f aca="false">IF('Row Index'!N57="","✗",IF(INDEX('RAW DATA'!$X:$X,'Row Index'!N57)="",INDEX('RAW DATA'!$L:$L,'Row Index'!N57),INDEX('RAW DATA'!$X:$X,'Row Index'!N57)))</f>
        <v>17.7015727352311</v>
      </c>
      <c r="O163" s="40" t="str">
        <f aca="false">IF('Row Index'!O57="","✗",IF(INDEX('RAW DATA'!$X:$X,'Row Index'!O57)="",INDEX('RAW DATA'!$L:$L,'Row Index'!O57),INDEX('RAW DATA'!$X:$X,'Row Index'!O57)))</f>
        <v>✗⇲</v>
      </c>
      <c r="P163" s="40" t="n">
        <f aca="false">IF('Row Index'!P57="","✗",IF(INDEX('RAW DATA'!$X:$X,'Row Index'!P57)="",INDEX('RAW DATA'!$L:$L,'Row Index'!P57),INDEX('RAW DATA'!$X:$X,'Row Index'!P57)))</f>
        <v>16.2532537130608</v>
      </c>
      <c r="Q163" s="40" t="str">
        <f aca="false">IF('Row Index'!Q57="","✗",IF(INDEX('RAW DATA'!$X:$X,'Row Index'!Q57)="",INDEX('RAW DATA'!$L:$L,'Row Index'!Q57),INDEX('RAW DATA'!$X:$X,'Row Index'!Q57)))</f>
        <v>✗⇲</v>
      </c>
      <c r="R163" s="40" t="n">
        <f aca="false">IF('Row Index'!R57="","✗",IF(INDEX('RAW DATA'!$X:$X,'Row Index'!R57)="",INDEX('RAW DATA'!$L:$L,'Row Index'!R57),INDEX('RAW DATA'!$X:$X,'Row Index'!R57)))</f>
        <v>19.0231267799273</v>
      </c>
      <c r="S163" s="40" t="n">
        <f aca="false">IF('Row Index'!S57="","✗",IF(INDEX('RAW DATA'!$X:$X,'Row Index'!S57)="",INDEX('RAW DATA'!$L:$L,'Row Index'!S57),INDEX('RAW DATA'!$X:$X,'Row Index'!S57)))</f>
        <v>10.939599688804</v>
      </c>
      <c r="T163" s="40" t="n">
        <f aca="false">IF('Row Index'!T57="","✗",IF(INDEX('RAW DATA'!$X:$X,'Row Index'!T57)="",INDEX('RAW DATA'!$L:$L,'Row Index'!T57),INDEX('RAW DATA'!$X:$X,'Row Index'!T57)))</f>
        <v>16.3215848665945</v>
      </c>
      <c r="U163" s="40" t="n">
        <f aca="false">IF('Row Index'!U57="","✗",IF(INDEX('RAW DATA'!$X:$X,'Row Index'!U57)="",INDEX('RAW DATA'!$L:$L,'Row Index'!U57),INDEX('RAW DATA'!$X:$X,'Row Index'!U57)))</f>
        <v>13.6956377838088</v>
      </c>
      <c r="V163" s="40" t="n">
        <f aca="false">IF('Row Index'!V57="","✗",IF(INDEX('RAW DATA'!$X:$X,'Row Index'!V57)="",INDEX('RAW DATA'!$L:$L,'Row Index'!V57),INDEX('RAW DATA'!$X:$X,'Row Index'!V57)))</f>
        <v>18.5906942456962</v>
      </c>
      <c r="W163" s="40" t="n">
        <f aca="false">IF('Row Index'!W57="","✗",IF(INDEX('RAW DATA'!$X:$X,'Row Index'!W57)="",INDEX('RAW DATA'!$L:$L,'Row Index'!W57),INDEX('RAW DATA'!$X:$X,'Row Index'!W57)))</f>
        <v>28.7871956717764</v>
      </c>
      <c r="X163" s="40" t="n">
        <f aca="false">IF('Row Index'!X57="","✗",IF(INDEX('RAW DATA'!$X:$X,'Row Index'!X57)="",INDEX('RAW DATA'!$L:$L,'Row Index'!X57),INDEX('RAW DATA'!$X:$X,'Row Index'!X57)))</f>
        <v>44.784594753164</v>
      </c>
      <c r="Y163" s="40" t="n">
        <f aca="false">IF('Row Index'!Y57="","✗",IF(INDEX('RAW DATA'!$X:$X,'Row Index'!Y57)="",INDEX('RAW DATA'!$L:$L,'Row Index'!Y57),INDEX('RAW DATA'!$X:$X,'Row Index'!Y57)))</f>
        <v>44.9720705141762</v>
      </c>
      <c r="Z163" s="40" t="n">
        <f aca="false">IF('Row Index'!Z57="","✗",IF(INDEX('RAW DATA'!$X:$X,'Row Index'!Z57)="",INDEX('RAW DATA'!$L:$L,'Row Index'!Z57),INDEX('RAW DATA'!$X:$X,'Row Index'!Z57)))</f>
        <v>79.6702768905646</v>
      </c>
      <c r="AA163" s="19" t="str">
        <f aca="false">IF('Row Index'!AA57="","⏳",IF(INDEX('RAW DATA'!$X:$X,'Row Index'!AA57)="",INDEX('RAW DATA'!$L:$L,'Row Index'!AA57),INDEX('RAW DATA'!$X:$X,'Row Index'!AA57)))</f>
        <v>⏳</v>
      </c>
      <c r="AB163" s="40" t="n">
        <f aca="false">IF('Row Index'!AB57="","✗",IF(INDEX('RAW DATA'!$X:$X,'Row Index'!AB57)="",INDEX('RAW DATA'!$L:$L,'Row Index'!AB57),INDEX('RAW DATA'!$X:$X,'Row Index'!AB57)))</f>
        <v>80.4389460352763</v>
      </c>
      <c r="AC163" s="40" t="n">
        <f aca="false">IF('Row Index'!AC57="","✗",IF(INDEX('RAW DATA'!$X:$X,'Row Index'!AC57)="",INDEX('RAW DATA'!$L:$L,'Row Index'!AC57),INDEX('RAW DATA'!$X:$X,'Row Index'!AC57)))</f>
        <v>89.979357121793</v>
      </c>
      <c r="AD163" s="40" t="n">
        <f aca="false">IF('Row Index'!AD57="","✗",IF(INDEX('RAW DATA'!$X:$X,'Row Index'!AD57)="",INDEX('RAW DATA'!$L:$L,'Row Index'!AD57),INDEX('RAW DATA'!$X:$X,'Row Index'!AD57)))</f>
        <v>97.5619771082482</v>
      </c>
      <c r="AE163" s="40" t="n">
        <f aca="false">IF('Row Index'!AE57="","✗",IF(INDEX('RAW DATA'!$X:$X,'Row Index'!AE57)="",INDEX('RAW DATA'!$L:$L,'Row Index'!AE57),INDEX('RAW DATA'!$X:$X,'Row Index'!AE57)))</f>
        <v>90.4287678202228</v>
      </c>
      <c r="AF163" s="40" t="n">
        <f aca="false">IF('Row Index'!AF57="","✗",IF(INDEX('RAW DATA'!$X:$X,'Row Index'!AF57)="",INDEX('RAW DATA'!$L:$L,'Row Index'!AF57),INDEX('RAW DATA'!$X:$X,'Row Index'!AF57)))</f>
        <v>91.7637869470343</v>
      </c>
      <c r="AG163" s="40" t="n">
        <f aca="false">IF('Row Index'!AG57="","✗",IF(INDEX('RAW DATA'!$X:$X,'Row Index'!AG57)="",INDEX('RAW DATA'!$L:$L,'Row Index'!AG57),INDEX('RAW DATA'!$X:$X,'Row Index'!AG57)))</f>
        <v>89.945018032671</v>
      </c>
      <c r="AH163" s="40" t="n">
        <f aca="false">IF('Row Index'!AH57="","✗",IF(INDEX('RAW DATA'!$X:$X,'Row Index'!AH57)="",INDEX('RAW DATA'!$L:$L,'Row Index'!AH57),INDEX('RAW DATA'!$X:$X,'Row Index'!AH57)))</f>
        <v>91.2340652739772</v>
      </c>
      <c r="AI163" s="40" t="n">
        <f aca="false">IF('Row Index'!AI57="","✗",IF(INDEX('RAW DATA'!$X:$X,'Row Index'!AI57)="",INDEX('RAW DATA'!$L:$L,'Row Index'!AI57),INDEX('RAW DATA'!$X:$X,'Row Index'!AI57)))</f>
        <v>95.297348024052</v>
      </c>
      <c r="AJ163" s="40" t="n">
        <f aca="false">IF('Row Index'!AJ57="","✗",IF(INDEX('RAW DATA'!$X:$X,'Row Index'!AJ57)="",INDEX('RAW DATA'!$L:$L,'Row Index'!AJ57),INDEX('RAW DATA'!$X:$X,'Row Index'!AJ57)))</f>
        <v>92.7060522199495</v>
      </c>
      <c r="AK163" s="40" t="n">
        <f aca="false">IF('Row Index'!AK57="","✗",IF(INDEX('RAW DATA'!$X:$X,'Row Index'!AK57)="",INDEX('RAW DATA'!$L:$L,'Row Index'!AK57),INDEX('RAW DATA'!$X:$X,'Row Index'!AK57)))</f>
        <v>99.7084019309652</v>
      </c>
      <c r="AL163" s="76" t="str">
        <f aca="false">IF('Row Index'!AL57="","–",IF(INDEX('RAW DATA'!$X:$X,'Row Index'!AL57)="",INDEX('RAW DATA'!$L:$L,'Row Index'!AL57),INDEX('RAW DATA'!$X:$X,'Row Index'!AL57)))</f>
        <v>–</v>
      </c>
      <c r="AM163" s="76" t="str">
        <f aca="false">IF('Row Index'!AM57="","–",IF(INDEX('RAW DATA'!$X:$X,'Row Index'!AM57)="",INDEX('RAW DATA'!$L:$L,'Row Index'!AM57),INDEX('RAW DATA'!$X:$X,'Row Index'!AM57)))</f>
        <v>–</v>
      </c>
      <c r="AN163" s="76" t="str">
        <f aca="false">IF('Row Index'!AN57="","–",IF(INDEX('RAW DATA'!$X:$X,'Row Index'!AN57)="",INDEX('RAW DATA'!$L:$L,'Row Index'!AN57),INDEX('RAW DATA'!$X:$X,'Row Index'!AN57)))</f>
        <v>–</v>
      </c>
      <c r="AO163" s="76" t="str">
        <f aca="false">IF('Row Index'!AO57="","–",IF(INDEX('RAW DATA'!$X:$X,'Row Index'!AO57)="",INDEX('RAW DATA'!$L:$L,'Row Index'!AO57),INDEX('RAW DATA'!$X:$X,'Row Index'!AO57)))</f>
        <v>–</v>
      </c>
      <c r="AP163" s="76" t="str">
        <f aca="false">IF('Row Index'!AP57="","–",IF(INDEX('RAW DATA'!$X:$X,'Row Index'!AP57)="",INDEX('RAW DATA'!$L:$L,'Row Index'!AP57),INDEX('RAW DATA'!$X:$X,'Row Index'!AP57)))</f>
        <v>–</v>
      </c>
      <c r="AQ163" s="76" t="str">
        <f aca="false">IF('Row Index'!AQ57="","–",IF(INDEX('RAW DATA'!$X:$X,'Row Index'!AQ57)="",INDEX('RAW DATA'!$L:$L,'Row Index'!AQ57),INDEX('RAW DATA'!$X:$X,'Row Index'!AQ57)))</f>
        <v>–</v>
      </c>
    </row>
    <row r="164" customFormat="false" ht="15" hidden="false" customHeight="false" outlineLevel="0" collapsed="false">
      <c r="A164" s="32" t="s">
        <v>332</v>
      </c>
      <c r="B164" s="33" t="s">
        <v>5657</v>
      </c>
      <c r="C164" s="40" t="n">
        <f aca="false">IF('Row Index'!C58="","✗",IF(INDEX('RAW DATA'!$X:$X,'Row Index'!C58)="",INDEX('RAW DATA'!$L:$L,'Row Index'!C58),INDEX('RAW DATA'!$X:$X,'Row Index'!C58)))</f>
        <v>14.562435143549</v>
      </c>
      <c r="D164" s="40" t="n">
        <f aca="false">IF('Row Index'!D58="","✗",IF(INDEX('RAW DATA'!$X:$X,'Row Index'!D58)="",INDEX('RAW DATA'!$L:$L,'Row Index'!D58),INDEX('RAW DATA'!$X:$X,'Row Index'!D58)))</f>
        <v>30.7329343240182</v>
      </c>
      <c r="E164" s="40" t="n">
        <f aca="false">IF('Row Index'!E58="","✗",IF(INDEX('RAW DATA'!$X:$X,'Row Index'!E58)="",INDEX('RAW DATA'!$L:$L,'Row Index'!E58),INDEX('RAW DATA'!$X:$X,'Row Index'!E58)))</f>
        <v>15.2400356551636</v>
      </c>
      <c r="F164" s="40" t="n">
        <f aca="false">IF('Row Index'!F58="","✗",IF(INDEX('RAW DATA'!$X:$X,'Row Index'!F58)="",INDEX('RAW DATA'!$L:$L,'Row Index'!F58),INDEX('RAW DATA'!$X:$X,'Row Index'!F58)))</f>
        <v>11.0606077526998</v>
      </c>
      <c r="G164" s="40" t="n">
        <f aca="false">IF('Row Index'!G58="","✗",IF(INDEX('RAW DATA'!$X:$X,'Row Index'!G58)="",INDEX('RAW DATA'!$L:$L,'Row Index'!G58),INDEX('RAW DATA'!$X:$X,'Row Index'!G58)))</f>
        <v>62.1810420102843</v>
      </c>
      <c r="H164" s="40" t="n">
        <f aca="false">IF('Row Index'!H58="","✗",IF(INDEX('RAW DATA'!$X:$X,'Row Index'!H58)="",INDEX('RAW DATA'!$L:$L,'Row Index'!H58),INDEX('RAW DATA'!$X:$X,'Row Index'!H58)))</f>
        <v>45.4688186899454</v>
      </c>
      <c r="I164" s="26" t="str">
        <f aca="false">IF('Row Index'!I58="","✗",IF(INDEX('RAW DATA'!$X:$X,'Row Index'!I58)="",INDEX('RAW DATA'!$L:$L,'Row Index'!I58),INDEX('RAW DATA'!$X:$X,'Row Index'!I58)))</f>
        <v>✗</v>
      </c>
      <c r="J164" s="40" t="n">
        <f aca="false">IF('Row Index'!J58="","✗",IF(INDEX('RAW DATA'!$X:$X,'Row Index'!J58)="",INDEX('RAW DATA'!$L:$L,'Row Index'!J58),INDEX('RAW DATA'!$X:$X,'Row Index'!J58)))</f>
        <v>16.3977389516958</v>
      </c>
      <c r="K164" s="40" t="n">
        <f aca="false">IF('Row Index'!K58="","✗",IF(INDEX('RAW DATA'!$X:$X,'Row Index'!K58)="",INDEX('RAW DATA'!$L:$L,'Row Index'!K58),INDEX('RAW DATA'!$X:$X,'Row Index'!K58)))</f>
        <v>20.1248432644606</v>
      </c>
      <c r="L164" s="40" t="n">
        <f aca="false">IF('Row Index'!L58="","✗",IF(INDEX('RAW DATA'!$X:$X,'Row Index'!L58)="",INDEX('RAW DATA'!$L:$L,'Row Index'!L58),INDEX('RAW DATA'!$X:$X,'Row Index'!L58)))</f>
        <v>33.9756340129289</v>
      </c>
      <c r="M164" s="40" t="n">
        <f aca="false">IF('Row Index'!M58="","✗",IF(INDEX('RAW DATA'!$X:$X,'Row Index'!M58)="",INDEX('RAW DATA'!$L:$L,'Row Index'!M58),INDEX('RAW DATA'!$X:$X,'Row Index'!M58)))</f>
        <v>23.1535964289338</v>
      </c>
      <c r="N164" s="40" t="n">
        <f aca="false">IF('Row Index'!N58="","✗",IF(INDEX('RAW DATA'!$X:$X,'Row Index'!N58)="",INDEX('RAW DATA'!$L:$L,'Row Index'!N58),INDEX('RAW DATA'!$X:$X,'Row Index'!N58)))</f>
        <v>19.416958441163</v>
      </c>
      <c r="O164" s="40" t="n">
        <f aca="false">IF('Row Index'!O58="","✗",IF(INDEX('RAW DATA'!$X:$X,'Row Index'!O58)="",INDEX('RAW DATA'!$L:$L,'Row Index'!O58),INDEX('RAW DATA'!$X:$X,'Row Index'!O58)))</f>
        <v>25.6422742385062</v>
      </c>
      <c r="P164" s="40" t="n">
        <f aca="false">IF('Row Index'!P58="","✗",IF(INDEX('RAW DATA'!$X:$X,'Row Index'!P58)="",INDEX('RAW DATA'!$L:$L,'Row Index'!P58),INDEX('RAW DATA'!$X:$X,'Row Index'!P58)))</f>
        <v>20.8565943643946</v>
      </c>
      <c r="Q164" s="40" t="n">
        <f aca="false">IF('Row Index'!Q58="","✗",IF(INDEX('RAW DATA'!$X:$X,'Row Index'!Q58)="",INDEX('RAW DATA'!$L:$L,'Row Index'!Q58),INDEX('RAW DATA'!$X:$X,'Row Index'!Q58)))</f>
        <v>14.1288471844232</v>
      </c>
      <c r="R164" s="40" t="n">
        <f aca="false">IF('Row Index'!R58="","✗",IF(INDEX('RAW DATA'!$X:$X,'Row Index'!R58)="",INDEX('RAW DATA'!$L:$L,'Row Index'!R58),INDEX('RAW DATA'!$X:$X,'Row Index'!R58)))</f>
        <v>15.7996001461831</v>
      </c>
      <c r="S164" s="40" t="n">
        <f aca="false">IF('Row Index'!S58="","✗",IF(INDEX('RAW DATA'!$X:$X,'Row Index'!S58)="",INDEX('RAW DATA'!$L:$L,'Row Index'!S58),INDEX('RAW DATA'!$X:$X,'Row Index'!S58)))</f>
        <v>12.7914583719064</v>
      </c>
      <c r="T164" s="40" t="n">
        <f aca="false">IF('Row Index'!T58="","✗",IF(INDEX('RAW DATA'!$X:$X,'Row Index'!T58)="",INDEX('RAW DATA'!$L:$L,'Row Index'!T58),INDEX('RAW DATA'!$X:$X,'Row Index'!T58)))</f>
        <v>13.3779563694161</v>
      </c>
      <c r="U164" s="40" t="n">
        <f aca="false">IF('Row Index'!U58="","✗",IF(INDEX('RAW DATA'!$X:$X,'Row Index'!U58)="",INDEX('RAW DATA'!$L:$L,'Row Index'!U58),INDEX('RAW DATA'!$X:$X,'Row Index'!U58)))</f>
        <v>21.2433992463483</v>
      </c>
      <c r="V164" s="40" t="n">
        <f aca="false">IF('Row Index'!V58="","✗",IF(INDEX('RAW DATA'!$X:$X,'Row Index'!V58)="",INDEX('RAW DATA'!$L:$L,'Row Index'!V58),INDEX('RAW DATA'!$X:$X,'Row Index'!V58)))</f>
        <v>21.8161900557545</v>
      </c>
      <c r="W164" s="40" t="n">
        <f aca="false">IF('Row Index'!W58="","✗",IF(INDEX('RAW DATA'!$X:$X,'Row Index'!W58)="",INDEX('RAW DATA'!$L:$L,'Row Index'!W58),INDEX('RAW DATA'!$X:$X,'Row Index'!W58)))</f>
        <v>22.7955339106469</v>
      </c>
      <c r="X164" s="40" t="n">
        <f aca="false">IF('Row Index'!X58="","✗",IF(INDEX('RAW DATA'!$X:$X,'Row Index'!X58)="",INDEX('RAW DATA'!$L:$L,'Row Index'!X58),INDEX('RAW DATA'!$X:$X,'Row Index'!X58)))</f>
        <v>41.3435572931361</v>
      </c>
      <c r="Y164" s="40" t="n">
        <f aca="false">IF('Row Index'!Y58="","✗",IF(INDEX('RAW DATA'!$X:$X,'Row Index'!Y58)="",INDEX('RAW DATA'!$L:$L,'Row Index'!Y58),INDEX('RAW DATA'!$X:$X,'Row Index'!Y58)))</f>
        <v>39.0440753718148</v>
      </c>
      <c r="Z164" s="40" t="n">
        <f aca="false">IF('Row Index'!Z58="","✗",IF(INDEX('RAW DATA'!$X:$X,'Row Index'!Z58)="",INDEX('RAW DATA'!$L:$L,'Row Index'!Z58),INDEX('RAW DATA'!$X:$X,'Row Index'!Z58)))</f>
        <v>63.8217424703453</v>
      </c>
      <c r="AA164" s="19" t="str">
        <f aca="false">IF('Row Index'!AA58="","⏳",IF(INDEX('RAW DATA'!$X:$X,'Row Index'!AA58)="",INDEX('RAW DATA'!$L:$L,'Row Index'!AA58),INDEX('RAW DATA'!$X:$X,'Row Index'!AA58)))</f>
        <v>⏳</v>
      </c>
      <c r="AB164" s="40" t="n">
        <f aca="false">IF('Row Index'!AB58="","✗",IF(INDEX('RAW DATA'!$X:$X,'Row Index'!AB58)="",INDEX('RAW DATA'!$L:$L,'Row Index'!AB58),INDEX('RAW DATA'!$X:$X,'Row Index'!AB58)))</f>
        <v>86.8777203957957</v>
      </c>
      <c r="AC164" s="40" t="n">
        <f aca="false">IF('Row Index'!AC58="","✗",IF(INDEX('RAW DATA'!$X:$X,'Row Index'!AC58)="",INDEX('RAW DATA'!$L:$L,'Row Index'!AC58),INDEX('RAW DATA'!$X:$X,'Row Index'!AC58)))</f>
        <v>83.64109139276</v>
      </c>
      <c r="AD164" s="40" t="n">
        <f aca="false">IF('Row Index'!AD58="","✗",IF(INDEX('RAW DATA'!$X:$X,'Row Index'!AD58)="",INDEX('RAW DATA'!$L:$L,'Row Index'!AD58),INDEX('RAW DATA'!$X:$X,'Row Index'!AD58)))</f>
        <v>94.630762572087</v>
      </c>
      <c r="AE164" s="40" t="n">
        <f aca="false">IF('Row Index'!AE58="","✗",IF(INDEX('RAW DATA'!$X:$X,'Row Index'!AE58)="",INDEX('RAW DATA'!$L:$L,'Row Index'!AE58),INDEX('RAW DATA'!$X:$X,'Row Index'!AE58)))</f>
        <v>96.3852171567305</v>
      </c>
      <c r="AF164" s="40" t="n">
        <f aca="false">IF('Row Index'!AF58="","✗",IF(INDEX('RAW DATA'!$X:$X,'Row Index'!AF58)="",INDEX('RAW DATA'!$L:$L,'Row Index'!AF58),INDEX('RAW DATA'!$X:$X,'Row Index'!AF58)))</f>
        <v>91.3875253537524</v>
      </c>
      <c r="AG164" s="40" t="n">
        <f aca="false">IF('Row Index'!AG58="","✗",IF(INDEX('RAW DATA'!$X:$X,'Row Index'!AG58)="",INDEX('RAW DATA'!$L:$L,'Row Index'!AG58),INDEX('RAW DATA'!$X:$X,'Row Index'!AG58)))</f>
        <v>97.0007756614669</v>
      </c>
      <c r="AH164" s="40" t="n">
        <f aca="false">IF('Row Index'!AH58="","✗",IF(INDEX('RAW DATA'!$X:$X,'Row Index'!AH58)="",INDEX('RAW DATA'!$L:$L,'Row Index'!AH58),INDEX('RAW DATA'!$X:$X,'Row Index'!AH58)))</f>
        <v>98.2995919545508</v>
      </c>
      <c r="AI164" s="40" t="n">
        <f aca="false">IF('Row Index'!AI58="","✗",IF(INDEX('RAW DATA'!$X:$X,'Row Index'!AI58)="",INDEX('RAW DATA'!$L:$L,'Row Index'!AI58),INDEX('RAW DATA'!$X:$X,'Row Index'!AI58)))</f>
        <v>96.6181002016206</v>
      </c>
      <c r="AJ164" s="40" t="n">
        <f aca="false">IF('Row Index'!AJ58="","✗",IF(INDEX('RAW DATA'!$X:$X,'Row Index'!AJ58)="",INDEX('RAW DATA'!$L:$L,'Row Index'!AJ58),INDEX('RAW DATA'!$X:$X,'Row Index'!AJ58)))</f>
        <v>97.65451880135</v>
      </c>
      <c r="AK164" s="40" t="n">
        <f aca="false">IF('Row Index'!AK58="","✗",IF(INDEX('RAW DATA'!$X:$X,'Row Index'!AK58)="",INDEX('RAW DATA'!$L:$L,'Row Index'!AK58),INDEX('RAW DATA'!$X:$X,'Row Index'!AK58)))</f>
        <v>97.6883395834434</v>
      </c>
      <c r="AL164" s="76" t="str">
        <f aca="false">IF('Row Index'!AL58="","–",IF(INDEX('RAW DATA'!$X:$X,'Row Index'!AL58)="",INDEX('RAW DATA'!$L:$L,'Row Index'!AL58),INDEX('RAW DATA'!$X:$X,'Row Index'!AL58)))</f>
        <v>–</v>
      </c>
      <c r="AM164" s="76" t="str">
        <f aca="false">IF('Row Index'!AM58="","–",IF(INDEX('RAW DATA'!$X:$X,'Row Index'!AM58)="",INDEX('RAW DATA'!$L:$L,'Row Index'!AM58),INDEX('RAW DATA'!$X:$X,'Row Index'!AM58)))</f>
        <v>–</v>
      </c>
      <c r="AN164" s="76" t="str">
        <f aca="false">IF('Row Index'!AN58="","–",IF(INDEX('RAW DATA'!$X:$X,'Row Index'!AN58)="",INDEX('RAW DATA'!$L:$L,'Row Index'!AN58),INDEX('RAW DATA'!$X:$X,'Row Index'!AN58)))</f>
        <v>–</v>
      </c>
      <c r="AO164" s="76" t="str">
        <f aca="false">IF('Row Index'!AO58="","–",IF(INDEX('RAW DATA'!$X:$X,'Row Index'!AO58)="",INDEX('RAW DATA'!$L:$L,'Row Index'!AO58),INDEX('RAW DATA'!$X:$X,'Row Index'!AO58)))</f>
        <v>–</v>
      </c>
      <c r="AP164" s="76" t="str">
        <f aca="false">IF('Row Index'!AP58="","–",IF(INDEX('RAW DATA'!$X:$X,'Row Index'!AP58)="",INDEX('RAW DATA'!$L:$L,'Row Index'!AP58),INDEX('RAW DATA'!$X:$X,'Row Index'!AP58)))</f>
        <v>–</v>
      </c>
      <c r="AQ164" s="76" t="str">
        <f aca="false">IF('Row Index'!AQ58="","–",IF(INDEX('RAW DATA'!$X:$X,'Row Index'!AQ58)="",INDEX('RAW DATA'!$L:$L,'Row Index'!AQ58),INDEX('RAW DATA'!$X:$X,'Row Index'!AQ58)))</f>
        <v>–</v>
      </c>
    </row>
    <row r="166" customFormat="false" ht="23.85" hidden="false" customHeight="false" outlineLevel="0" collapsed="false">
      <c r="A166" s="9" t="s">
        <v>5404</v>
      </c>
      <c r="B166" s="9" t="s">
        <v>5658</v>
      </c>
      <c r="C166" s="9" t="s">
        <v>147</v>
      </c>
      <c r="D166" s="9" t="s">
        <v>365</v>
      </c>
      <c r="E166" s="9" t="s">
        <v>497</v>
      </c>
      <c r="F166" s="9" t="s">
        <v>628</v>
      </c>
      <c r="G166" s="9" t="s">
        <v>763</v>
      </c>
      <c r="H166" s="9" t="s">
        <v>902</v>
      </c>
      <c r="I166" s="9" t="s">
        <v>1037</v>
      </c>
      <c r="J166" s="9" t="s">
        <v>1143</v>
      </c>
      <c r="K166" s="9" t="s">
        <v>1275</v>
      </c>
      <c r="L166" s="9" t="s">
        <v>1411</v>
      </c>
      <c r="M166" s="9" t="s">
        <v>1628</v>
      </c>
      <c r="N166" s="9" t="s">
        <v>1760</v>
      </c>
      <c r="O166" s="9" t="s">
        <v>1895</v>
      </c>
      <c r="P166" s="9" t="s">
        <v>2027</v>
      </c>
      <c r="Q166" s="9" t="s">
        <v>2154</v>
      </c>
      <c r="R166" s="9" t="s">
        <v>2285</v>
      </c>
      <c r="S166" s="9" t="s">
        <v>2413</v>
      </c>
      <c r="T166" s="9" t="s">
        <v>2544</v>
      </c>
      <c r="U166" s="9" t="s">
        <v>2676</v>
      </c>
      <c r="V166" s="9" t="s">
        <v>2806</v>
      </c>
      <c r="W166" s="9" t="s">
        <v>2933</v>
      </c>
      <c r="X166" s="9" t="s">
        <v>3066</v>
      </c>
      <c r="Y166" s="9" t="s">
        <v>3201</v>
      </c>
      <c r="Z166" s="9" t="s">
        <v>3330</v>
      </c>
      <c r="AA166" s="9" t="s">
        <v>5405</v>
      </c>
      <c r="AB166" s="9" t="s">
        <v>3465</v>
      </c>
      <c r="AC166" s="9" t="s">
        <v>3592</v>
      </c>
      <c r="AD166" s="9" t="s">
        <v>3719</v>
      </c>
      <c r="AE166" s="9" t="s">
        <v>3846</v>
      </c>
      <c r="AF166" s="9" t="s">
        <v>3975</v>
      </c>
      <c r="AG166" s="9" t="s">
        <v>4103</v>
      </c>
      <c r="AH166" s="9" t="s">
        <v>5406</v>
      </c>
      <c r="AI166" s="9" t="s">
        <v>4360</v>
      </c>
      <c r="AJ166" s="9" t="s">
        <v>4488</v>
      </c>
      <c r="AK166" s="9" t="s">
        <v>4617</v>
      </c>
      <c r="AL166" s="9" t="s">
        <v>4746</v>
      </c>
      <c r="AM166" s="9" t="s">
        <v>4855</v>
      </c>
      <c r="AN166" s="9" t="s">
        <v>4963</v>
      </c>
      <c r="AO166" s="9" t="s">
        <v>5072</v>
      </c>
      <c r="AP166" s="9" t="s">
        <v>5184</v>
      </c>
      <c r="AQ166" s="9" t="s">
        <v>5293</v>
      </c>
    </row>
    <row r="167" customFormat="false" ht="15" hidden="false" customHeight="false" outlineLevel="0" collapsed="false">
      <c r="A167" s="15" t="s">
        <v>336</v>
      </c>
      <c r="B167" s="16" t="s">
        <v>5658</v>
      </c>
      <c r="C167" s="40" t="n">
        <f aca="false">IF('Row Index'!C59="","✗",IF(INDEX('RAW DATA'!$X:$X,'Row Index'!C59)="",INDEX('RAW DATA'!$L:$L,'Row Index'!C59),INDEX('RAW DATA'!$X:$X,'Row Index'!C59)))</f>
        <v>13.203815912291</v>
      </c>
      <c r="D167" s="40" t="n">
        <f aca="false">IF('Row Index'!D59="","✗",IF(INDEX('RAW DATA'!$X:$X,'Row Index'!D59)="",INDEX('RAW DATA'!$L:$L,'Row Index'!D59),INDEX('RAW DATA'!$X:$X,'Row Index'!D59)))</f>
        <v>29.1782334128801</v>
      </c>
      <c r="E167" s="40" t="n">
        <f aca="false">IF('Row Index'!E59="","✗",IF(INDEX('RAW DATA'!$X:$X,'Row Index'!E59)="",INDEX('RAW DATA'!$L:$L,'Row Index'!E59),INDEX('RAW DATA'!$X:$X,'Row Index'!E59)))</f>
        <v>18.5093257258206</v>
      </c>
      <c r="F167" s="40" t="n">
        <f aca="false">IF('Row Index'!F59="","✗",IF(INDEX('RAW DATA'!$X:$X,'Row Index'!F59)="",INDEX('RAW DATA'!$L:$L,'Row Index'!F59),INDEX('RAW DATA'!$X:$X,'Row Index'!F59)))</f>
        <v>10.1772480448072</v>
      </c>
      <c r="G167" s="40" t="n">
        <f aca="false">IF('Row Index'!G59="","✗",IF(INDEX('RAW DATA'!$X:$X,'Row Index'!G59)="",INDEX('RAW DATA'!$L:$L,'Row Index'!G59),INDEX('RAW DATA'!$X:$X,'Row Index'!G59)))</f>
        <v>11.4121251362064</v>
      </c>
      <c r="H167" s="40" t="n">
        <f aca="false">IF('Row Index'!H59="","✗",IF(INDEX('RAW DATA'!$X:$X,'Row Index'!H59)="",INDEX('RAW DATA'!$L:$L,'Row Index'!H59),INDEX('RAW DATA'!$X:$X,'Row Index'!H59)))</f>
        <v>30.849345423798</v>
      </c>
      <c r="I167" s="26" t="str">
        <f aca="false">IF('Row Index'!I59="","✗",IF(INDEX('RAW DATA'!$X:$X,'Row Index'!I59)="",INDEX('RAW DATA'!$L:$L,'Row Index'!I59),INDEX('RAW DATA'!$X:$X,'Row Index'!I59)))</f>
        <v>✗</v>
      </c>
      <c r="J167" s="40" t="n">
        <f aca="false">IF('Row Index'!J59="","✗",IF(INDEX('RAW DATA'!$X:$X,'Row Index'!J59)="",INDEX('RAW DATA'!$L:$L,'Row Index'!J59),INDEX('RAW DATA'!$X:$X,'Row Index'!J59)))</f>
        <v>11.2944731455308</v>
      </c>
      <c r="K167" s="40" t="n">
        <f aca="false">IF('Row Index'!K59="","✗",IF(INDEX('RAW DATA'!$X:$X,'Row Index'!K59)="",INDEX('RAW DATA'!$L:$L,'Row Index'!K59),INDEX('RAW DATA'!$X:$X,'Row Index'!K59)))</f>
        <v>17.7639844451092</v>
      </c>
      <c r="L167" s="40" t="n">
        <f aca="false">IF('Row Index'!L59="","✗",IF(INDEX('RAW DATA'!$X:$X,'Row Index'!L59)="",INDEX('RAW DATA'!$L:$L,'Row Index'!L59),INDEX('RAW DATA'!$X:$X,'Row Index'!L59)))</f>
        <v>27.4812608753848</v>
      </c>
      <c r="M167" s="40" t="n">
        <f aca="false">IF('Row Index'!M59="","✗",IF(INDEX('RAW DATA'!$X:$X,'Row Index'!M59)="",INDEX('RAW DATA'!$L:$L,'Row Index'!M59),INDEX('RAW DATA'!$X:$X,'Row Index'!M59)))</f>
        <v>13.2555627565349</v>
      </c>
      <c r="N167" s="40" t="n">
        <f aca="false">IF('Row Index'!N59="","✗",IF(INDEX('RAW DATA'!$X:$X,'Row Index'!N59)="",INDEX('RAW DATA'!$L:$L,'Row Index'!N59),INDEX('RAW DATA'!$X:$X,'Row Index'!N59)))</f>
        <v>12.2507204610951</v>
      </c>
      <c r="O167" s="40" t="n">
        <f aca="false">IF('Row Index'!O59="","✗",IF(INDEX('RAW DATA'!$X:$X,'Row Index'!O59)="",INDEX('RAW DATA'!$L:$L,'Row Index'!O59),INDEX('RAW DATA'!$X:$X,'Row Index'!O59)))</f>
        <v>15.2643828345106</v>
      </c>
      <c r="P167" s="40" t="n">
        <f aca="false">IF('Row Index'!P59="","✗",IF(INDEX('RAW DATA'!$X:$X,'Row Index'!P59)="",INDEX('RAW DATA'!$L:$L,'Row Index'!P59),INDEX('RAW DATA'!$X:$X,'Row Index'!P59)))</f>
        <v>17.1869815161924</v>
      </c>
      <c r="Q167" s="40" t="n">
        <f aca="false">IF('Row Index'!Q59="","✗",IF(INDEX('RAW DATA'!$X:$X,'Row Index'!Q59)="",INDEX('RAW DATA'!$L:$L,'Row Index'!Q59),INDEX('RAW DATA'!$X:$X,'Row Index'!Q59)))</f>
        <v>15.0341970392328</v>
      </c>
      <c r="R167" s="40" t="n">
        <f aca="false">IF('Row Index'!R59="","✗",IF(INDEX('RAW DATA'!$X:$X,'Row Index'!R59)="",INDEX('RAW DATA'!$L:$L,'Row Index'!R59),INDEX('RAW DATA'!$X:$X,'Row Index'!R59)))</f>
        <v>16.9495319024134</v>
      </c>
      <c r="S167" s="40" t="n">
        <f aca="false">IF('Row Index'!S59="","✗",IF(INDEX('RAW DATA'!$X:$X,'Row Index'!S59)="",INDEX('RAW DATA'!$L:$L,'Row Index'!S59),INDEX('RAW DATA'!$X:$X,'Row Index'!S59)))</f>
        <v>13.6329782337632</v>
      </c>
      <c r="T167" s="40" t="n">
        <f aca="false">IF('Row Index'!T59="","✗",IF(INDEX('RAW DATA'!$X:$X,'Row Index'!T59)="",INDEX('RAW DATA'!$L:$L,'Row Index'!T59),INDEX('RAW DATA'!$X:$X,'Row Index'!T59)))</f>
        <v>12.7302799666514</v>
      </c>
      <c r="U167" s="40" t="n">
        <f aca="false">IF('Row Index'!U59="","✗",IF(INDEX('RAW DATA'!$X:$X,'Row Index'!U59)="",INDEX('RAW DATA'!$L:$L,'Row Index'!U59),INDEX('RAW DATA'!$X:$X,'Row Index'!U59)))</f>
        <v>13.9523253875646</v>
      </c>
      <c r="V167" s="40" t="n">
        <f aca="false">IF('Row Index'!V59="","✗",IF(INDEX('RAW DATA'!$X:$X,'Row Index'!V59)="",INDEX('RAW DATA'!$L:$L,'Row Index'!V59),INDEX('RAW DATA'!$X:$X,'Row Index'!V59)))</f>
        <v>11.8655094293412</v>
      </c>
      <c r="W167" s="40" t="n">
        <f aca="false">IF('Row Index'!W59="","✗",IF(INDEX('RAW DATA'!$X:$X,'Row Index'!W59)="",INDEX('RAW DATA'!$L:$L,'Row Index'!W59),INDEX('RAW DATA'!$X:$X,'Row Index'!W59)))</f>
        <v>9.74197218056777</v>
      </c>
      <c r="X167" s="40" t="n">
        <f aca="false">IF('Row Index'!X59="","✗",IF(INDEX('RAW DATA'!$X:$X,'Row Index'!X59)="",INDEX('RAW DATA'!$L:$L,'Row Index'!X59),INDEX('RAW DATA'!$X:$X,'Row Index'!X59)))</f>
        <v>10.7933625863721</v>
      </c>
      <c r="Y167" s="40" t="n">
        <f aca="false">IF('Row Index'!Y59="","✗",IF(INDEX('RAW DATA'!$X:$X,'Row Index'!Y59)="",INDEX('RAW DATA'!$L:$L,'Row Index'!Y59),INDEX('RAW DATA'!$X:$X,'Row Index'!Y59)))</f>
        <v>13.650005516937</v>
      </c>
      <c r="Z167" s="40" t="n">
        <f aca="false">IF('Row Index'!Z59="","✗",IF(INDEX('RAW DATA'!$X:$X,'Row Index'!Z59)="",INDEX('RAW DATA'!$L:$L,'Row Index'!Z59),INDEX('RAW DATA'!$X:$X,'Row Index'!Z59)))</f>
        <v>24.919185204746</v>
      </c>
      <c r="AA167" s="19" t="str">
        <f aca="false">IF('Row Index'!AA59="","⏳",IF(INDEX('RAW DATA'!$X:$X,'Row Index'!AA59)="",INDEX('RAW DATA'!$L:$L,'Row Index'!AA59),INDEX('RAW DATA'!$X:$X,'Row Index'!AA59)))</f>
        <v>⏳</v>
      </c>
      <c r="AB167" s="40" t="n">
        <f aca="false">IF('Row Index'!AB59="","✗",IF(INDEX('RAW DATA'!$X:$X,'Row Index'!AB59)="",INDEX('RAW DATA'!$L:$L,'Row Index'!AB59),INDEX('RAW DATA'!$X:$X,'Row Index'!AB59)))</f>
        <v>34.519287192316</v>
      </c>
      <c r="AC167" s="40" t="n">
        <f aca="false">IF('Row Index'!AC59="","✗",IF(INDEX('RAW DATA'!$X:$X,'Row Index'!AC59)="",INDEX('RAW DATA'!$L:$L,'Row Index'!AC59),INDEX('RAW DATA'!$X:$X,'Row Index'!AC59)))</f>
        <v>60.3131580999922</v>
      </c>
      <c r="AD167" s="40" t="n">
        <f aca="false">IF('Row Index'!AD59="","✗",IF(INDEX('RAW DATA'!$X:$X,'Row Index'!AD59)="",INDEX('RAW DATA'!$L:$L,'Row Index'!AD59),INDEX('RAW DATA'!$X:$X,'Row Index'!AD59)))</f>
        <v>51.4898721912056</v>
      </c>
      <c r="AE167" s="40" t="n">
        <f aca="false">IF('Row Index'!AE59="","✗",IF(INDEX('RAW DATA'!$X:$X,'Row Index'!AE59)="",INDEX('RAW DATA'!$L:$L,'Row Index'!AE59),INDEX('RAW DATA'!$X:$X,'Row Index'!AE59)))</f>
        <v>74.5854876091995</v>
      </c>
      <c r="AF167" s="40" t="n">
        <f aca="false">IF('Row Index'!AF59="","✗",IF(INDEX('RAW DATA'!$X:$X,'Row Index'!AF59)="",INDEX('RAW DATA'!$L:$L,'Row Index'!AF59),INDEX('RAW DATA'!$X:$X,'Row Index'!AF59)))</f>
        <v>53.9335279101288</v>
      </c>
      <c r="AG167" s="40" t="n">
        <f aca="false">IF('Row Index'!AG59="","✗",IF(INDEX('RAW DATA'!$X:$X,'Row Index'!AG59)="",INDEX('RAW DATA'!$L:$L,'Row Index'!AG59),INDEX('RAW DATA'!$X:$X,'Row Index'!AG59)))</f>
        <v>80.6275139213748</v>
      </c>
      <c r="AH167" s="40" t="n">
        <f aca="false">IF('Row Index'!AH59="","✗",IF(INDEX('RAW DATA'!$X:$X,'Row Index'!AH59)="",INDEX('RAW DATA'!$L:$L,'Row Index'!AH59),INDEX('RAW DATA'!$X:$X,'Row Index'!AH59)))</f>
        <v>87.3860452914336</v>
      </c>
      <c r="AI167" s="40" t="n">
        <f aca="false">IF('Row Index'!AI59="","✗",IF(INDEX('RAW DATA'!$X:$X,'Row Index'!AI59)="",INDEX('RAW DATA'!$L:$L,'Row Index'!AI59),INDEX('RAW DATA'!$X:$X,'Row Index'!AI59)))</f>
        <v>68.2696357866951</v>
      </c>
      <c r="AJ167" s="40" t="n">
        <f aca="false">IF('Row Index'!AJ59="","✗",IF(INDEX('RAW DATA'!$X:$X,'Row Index'!AJ59)="",INDEX('RAW DATA'!$L:$L,'Row Index'!AJ59),INDEX('RAW DATA'!$X:$X,'Row Index'!AJ59)))</f>
        <v>93.4735530785332</v>
      </c>
      <c r="AK167" s="40" t="n">
        <f aca="false">IF('Row Index'!AK59="","✗",IF(INDEX('RAW DATA'!$X:$X,'Row Index'!AK59)="",INDEX('RAW DATA'!$L:$L,'Row Index'!AK59),INDEX('RAW DATA'!$X:$X,'Row Index'!AK59)))</f>
        <v>82.6546458076367</v>
      </c>
      <c r="AL167" s="76" t="str">
        <f aca="false">IF('Row Index'!AL59="","–",IF(INDEX('RAW DATA'!$X:$X,'Row Index'!AL59)="",INDEX('RAW DATA'!$L:$L,'Row Index'!AL59),INDEX('RAW DATA'!$X:$X,'Row Index'!AL59)))</f>
        <v>–</v>
      </c>
      <c r="AM167" s="76" t="str">
        <f aca="false">IF('Row Index'!AM59="","–",IF(INDEX('RAW DATA'!$X:$X,'Row Index'!AM59)="",INDEX('RAW DATA'!$L:$L,'Row Index'!AM59),INDEX('RAW DATA'!$X:$X,'Row Index'!AM59)))</f>
        <v>–</v>
      </c>
      <c r="AN167" s="76" t="str">
        <f aca="false">IF('Row Index'!AN59="","–",IF(INDEX('RAW DATA'!$X:$X,'Row Index'!AN59)="",INDEX('RAW DATA'!$L:$L,'Row Index'!AN59),INDEX('RAW DATA'!$X:$X,'Row Index'!AN59)))</f>
        <v>–</v>
      </c>
      <c r="AO167" s="76" t="str">
        <f aca="false">IF('Row Index'!AO59="","–",IF(INDEX('RAW DATA'!$X:$X,'Row Index'!AO59)="",INDEX('RAW DATA'!$L:$L,'Row Index'!AO59),INDEX('RAW DATA'!$X:$X,'Row Index'!AO59)))</f>
        <v>–</v>
      </c>
      <c r="AP167" s="76" t="str">
        <f aca="false">IF('Row Index'!AP59="","–",IF(INDEX('RAW DATA'!$X:$X,'Row Index'!AP59)="",INDEX('RAW DATA'!$L:$L,'Row Index'!AP59),INDEX('RAW DATA'!$X:$X,'Row Index'!AP59)))</f>
        <v>–</v>
      </c>
      <c r="AQ167" s="76" t="str">
        <f aca="false">IF('Row Index'!AQ59="","–",IF(INDEX('RAW DATA'!$X:$X,'Row Index'!AQ59)="",INDEX('RAW DATA'!$L:$L,'Row Index'!AQ59),INDEX('RAW DATA'!$X:$X,'Row Index'!AQ59)))</f>
        <v>–</v>
      </c>
    </row>
    <row r="168" customFormat="false" ht="15" hidden="false" customHeight="false" outlineLevel="0" collapsed="false">
      <c r="A168" s="15" t="s">
        <v>339</v>
      </c>
      <c r="B168" s="16" t="s">
        <v>5658</v>
      </c>
      <c r="C168" s="40" t="n">
        <f aca="false">IF('Row Index'!C60="","✗",IF(INDEX('RAW DATA'!$X:$X,'Row Index'!C60)="",INDEX('RAW DATA'!$L:$L,'Row Index'!C60),INDEX('RAW DATA'!$X:$X,'Row Index'!C60)))</f>
        <v>17.8751984369276</v>
      </c>
      <c r="D168" s="40" t="n">
        <f aca="false">IF('Row Index'!D60="","✗",IF(INDEX('RAW DATA'!$X:$X,'Row Index'!D60)="",INDEX('RAW DATA'!$L:$L,'Row Index'!D60),INDEX('RAW DATA'!$X:$X,'Row Index'!D60)))</f>
        <v>22.6544041251395</v>
      </c>
      <c r="E168" s="40" t="n">
        <f aca="false">IF('Row Index'!E60="","✗",IF(INDEX('RAW DATA'!$X:$X,'Row Index'!E60)="",INDEX('RAW DATA'!$L:$L,'Row Index'!E60),INDEX('RAW DATA'!$X:$X,'Row Index'!E60)))</f>
        <v>26.0989301980722</v>
      </c>
      <c r="F168" s="40" t="n">
        <f aca="false">IF('Row Index'!F60="","✗",IF(INDEX('RAW DATA'!$X:$X,'Row Index'!F60)="",INDEX('RAW DATA'!$L:$L,'Row Index'!F60),INDEX('RAW DATA'!$X:$X,'Row Index'!F60)))</f>
        <v>31.1221247934935</v>
      </c>
      <c r="G168" s="40" t="n">
        <f aca="false">IF('Row Index'!G60="","✗",IF(INDEX('RAW DATA'!$X:$X,'Row Index'!G60)="",INDEX('RAW DATA'!$L:$L,'Row Index'!G60),INDEX('RAW DATA'!$X:$X,'Row Index'!G60)))</f>
        <v>19.2598320036552</v>
      </c>
      <c r="H168" s="40" t="n">
        <f aca="false">IF('Row Index'!H60="","✗",IF(INDEX('RAW DATA'!$X:$X,'Row Index'!H60)="",INDEX('RAW DATA'!$L:$L,'Row Index'!H60),INDEX('RAW DATA'!$X:$X,'Row Index'!H60)))</f>
        <v>53.6505630221577</v>
      </c>
      <c r="I168" s="26" t="str">
        <f aca="false">IF('Row Index'!I60="","✗",IF(INDEX('RAW DATA'!$X:$X,'Row Index'!I60)="",INDEX('RAW DATA'!$L:$L,'Row Index'!I60),INDEX('RAW DATA'!$X:$X,'Row Index'!I60)))</f>
        <v>✗</v>
      </c>
      <c r="J168" s="40" t="n">
        <f aca="false">IF('Row Index'!J60="","✗",IF(INDEX('RAW DATA'!$X:$X,'Row Index'!J60)="",INDEX('RAW DATA'!$L:$L,'Row Index'!J60),INDEX('RAW DATA'!$X:$X,'Row Index'!J60)))</f>
        <v>12.1461168773474</v>
      </c>
      <c r="K168" s="40" t="n">
        <f aca="false">IF('Row Index'!K60="","✗",IF(INDEX('RAW DATA'!$X:$X,'Row Index'!K60)="",INDEX('RAW DATA'!$L:$L,'Row Index'!K60),INDEX('RAW DATA'!$X:$X,'Row Index'!K60)))</f>
        <v>12.5659514597256</v>
      </c>
      <c r="L168" s="40" t="n">
        <f aca="false">IF('Row Index'!L60="","✗",IF(INDEX('RAW DATA'!$X:$X,'Row Index'!L60)="",INDEX('RAW DATA'!$L:$L,'Row Index'!L60),INDEX('RAW DATA'!$X:$X,'Row Index'!L60)))</f>
        <v>41.141090689157</v>
      </c>
      <c r="M168" s="40" t="n">
        <f aca="false">IF('Row Index'!M60="","✗",IF(INDEX('RAW DATA'!$X:$X,'Row Index'!M60)="",INDEX('RAW DATA'!$L:$L,'Row Index'!M60),INDEX('RAW DATA'!$X:$X,'Row Index'!M60)))</f>
        <v>17.0278098590258</v>
      </c>
      <c r="N168" s="40" t="n">
        <f aca="false">IF('Row Index'!N60="","✗",IF(INDEX('RAW DATA'!$X:$X,'Row Index'!N60)="",INDEX('RAW DATA'!$L:$L,'Row Index'!N60),INDEX('RAW DATA'!$X:$X,'Row Index'!N60)))</f>
        <v>16.4353357513753</v>
      </c>
      <c r="O168" s="40" t="n">
        <f aca="false">IF('Row Index'!O60="","✗",IF(INDEX('RAW DATA'!$X:$X,'Row Index'!O60)="",INDEX('RAW DATA'!$L:$L,'Row Index'!O60),INDEX('RAW DATA'!$X:$X,'Row Index'!O60)))</f>
        <v>14.5080720434196</v>
      </c>
      <c r="P168" s="40" t="n">
        <f aca="false">IF('Row Index'!P60="","✗",IF(INDEX('RAW DATA'!$X:$X,'Row Index'!P60)="",INDEX('RAW DATA'!$L:$L,'Row Index'!P60),INDEX('RAW DATA'!$X:$X,'Row Index'!P60)))</f>
        <v>17.5125466601414</v>
      </c>
      <c r="Q168" s="40" t="n">
        <f aca="false">IF('Row Index'!Q60="","✗",IF(INDEX('RAW DATA'!$X:$X,'Row Index'!Q60)="",INDEX('RAW DATA'!$L:$L,'Row Index'!Q60),INDEX('RAW DATA'!$X:$X,'Row Index'!Q60)))</f>
        <v>12.9761569612578</v>
      </c>
      <c r="R168" s="40" t="n">
        <f aca="false">IF('Row Index'!R60="","✗",IF(INDEX('RAW DATA'!$X:$X,'Row Index'!R60)="",INDEX('RAW DATA'!$L:$L,'Row Index'!R60),INDEX('RAW DATA'!$X:$X,'Row Index'!R60)))</f>
        <v>14.470466771722</v>
      </c>
      <c r="S168" s="40" t="n">
        <f aca="false">IF('Row Index'!S60="","✗",IF(INDEX('RAW DATA'!$X:$X,'Row Index'!S60)="",INDEX('RAW DATA'!$L:$L,'Row Index'!S60),INDEX('RAW DATA'!$X:$X,'Row Index'!S60)))</f>
        <v>12.8689979769621</v>
      </c>
      <c r="T168" s="40" t="n">
        <f aca="false">IF('Row Index'!T60="","✗",IF(INDEX('RAW DATA'!$X:$X,'Row Index'!T60)="",INDEX('RAW DATA'!$L:$L,'Row Index'!T60),INDEX('RAW DATA'!$X:$X,'Row Index'!T60)))</f>
        <v>20.398890322286</v>
      </c>
      <c r="U168" s="40" t="n">
        <f aca="false">IF('Row Index'!U60="","✗",IF(INDEX('RAW DATA'!$X:$X,'Row Index'!U60)="",INDEX('RAW DATA'!$L:$L,'Row Index'!U60),INDEX('RAW DATA'!$X:$X,'Row Index'!U60)))</f>
        <v>19.2729371032891</v>
      </c>
      <c r="V168" s="40" t="n">
        <f aca="false">IF('Row Index'!V60="","✗",IF(INDEX('RAW DATA'!$X:$X,'Row Index'!V60)="",INDEX('RAW DATA'!$L:$L,'Row Index'!V60),INDEX('RAW DATA'!$X:$X,'Row Index'!V60)))</f>
        <v>15.7023264989089</v>
      </c>
      <c r="W168" s="40" t="n">
        <f aca="false">IF('Row Index'!W60="","✗",IF(INDEX('RAW DATA'!$X:$X,'Row Index'!W60)="",INDEX('RAW DATA'!$L:$L,'Row Index'!W60),INDEX('RAW DATA'!$X:$X,'Row Index'!W60)))</f>
        <v>14.5587934036669</v>
      </c>
      <c r="X168" s="40" t="n">
        <f aca="false">IF('Row Index'!X60="","✗",IF(INDEX('RAW DATA'!$X:$X,'Row Index'!X60)="",INDEX('RAW DATA'!$L:$L,'Row Index'!X60),INDEX('RAW DATA'!$X:$X,'Row Index'!X60)))</f>
        <v>11.8463372586691</v>
      </c>
      <c r="Y168" s="40" t="n">
        <f aca="false">IF('Row Index'!Y60="","✗",IF(INDEX('RAW DATA'!$X:$X,'Row Index'!Y60)="",INDEX('RAW DATA'!$L:$L,'Row Index'!Y60),INDEX('RAW DATA'!$X:$X,'Row Index'!Y60)))</f>
        <v>11.5233006764881</v>
      </c>
      <c r="Z168" s="40" t="n">
        <f aca="false">IF('Row Index'!Z60="","✗",IF(INDEX('RAW DATA'!$X:$X,'Row Index'!Z60)="",INDEX('RAW DATA'!$L:$L,'Row Index'!Z60),INDEX('RAW DATA'!$X:$X,'Row Index'!Z60)))</f>
        <v>12.3384395894038</v>
      </c>
      <c r="AA168" s="19" t="str">
        <f aca="false">IF('Row Index'!AA60="","⏳",IF(INDEX('RAW DATA'!$X:$X,'Row Index'!AA60)="",INDEX('RAW DATA'!$L:$L,'Row Index'!AA60),INDEX('RAW DATA'!$X:$X,'Row Index'!AA60)))</f>
        <v>⏳</v>
      </c>
      <c r="AB168" s="40" t="n">
        <f aca="false">IF('Row Index'!AB60="","✗",IF(INDEX('RAW DATA'!$X:$X,'Row Index'!AB60)="",INDEX('RAW DATA'!$L:$L,'Row Index'!AB60),INDEX('RAW DATA'!$X:$X,'Row Index'!AB60)))</f>
        <v>21.1615245009074</v>
      </c>
      <c r="AC168" s="40" t="n">
        <f aca="false">IF('Row Index'!AC60="","✗",IF(INDEX('RAW DATA'!$X:$X,'Row Index'!AC60)="",INDEX('RAW DATA'!$L:$L,'Row Index'!AC60),INDEX('RAW DATA'!$X:$X,'Row Index'!AC60)))</f>
        <v>23.0008806067665</v>
      </c>
      <c r="AD168" s="40" t="n">
        <f aca="false">IF('Row Index'!AD60="","✗",IF(INDEX('RAW DATA'!$X:$X,'Row Index'!AD60)="",INDEX('RAW DATA'!$L:$L,'Row Index'!AD60),INDEX('RAW DATA'!$X:$X,'Row Index'!AD60)))</f>
        <v>33.6356410622211</v>
      </c>
      <c r="AE168" s="40" t="n">
        <f aca="false">IF('Row Index'!AE60="","✗",IF(INDEX('RAW DATA'!$X:$X,'Row Index'!AE60)="",INDEX('RAW DATA'!$L:$L,'Row Index'!AE60),INDEX('RAW DATA'!$X:$X,'Row Index'!AE60)))</f>
        <v>45.7027670881437</v>
      </c>
      <c r="AF168" s="40" t="n">
        <f aca="false">IF('Row Index'!AF60="","✗",IF(INDEX('RAW DATA'!$X:$X,'Row Index'!AF60)="",INDEX('RAW DATA'!$L:$L,'Row Index'!AF60),INDEX('RAW DATA'!$X:$X,'Row Index'!AF60)))</f>
        <v>59.1115896591401</v>
      </c>
      <c r="AG168" s="40" t="n">
        <f aca="false">IF('Row Index'!AG60="","✗",IF(INDEX('RAW DATA'!$X:$X,'Row Index'!AG60)="",INDEX('RAW DATA'!$L:$L,'Row Index'!AG60),INDEX('RAW DATA'!$X:$X,'Row Index'!AG60)))</f>
        <v>64.1653521097333</v>
      </c>
      <c r="AH168" s="40" t="n">
        <f aca="false">IF('Row Index'!AH60="","✗",IF(INDEX('RAW DATA'!$X:$X,'Row Index'!AH60)="",INDEX('RAW DATA'!$L:$L,'Row Index'!AH60),INDEX('RAW DATA'!$X:$X,'Row Index'!AH60)))</f>
        <v>91.4382705764745</v>
      </c>
      <c r="AI168" s="40" t="n">
        <f aca="false">IF('Row Index'!AI60="","✗",IF(INDEX('RAW DATA'!$X:$X,'Row Index'!AI60)="",INDEX('RAW DATA'!$L:$L,'Row Index'!AI60),INDEX('RAW DATA'!$X:$X,'Row Index'!AI60)))</f>
        <v>79.2679524291145</v>
      </c>
      <c r="AJ168" s="40" t="n">
        <f aca="false">IF('Row Index'!AJ60="","✗",IF(INDEX('RAW DATA'!$X:$X,'Row Index'!AJ60)="",INDEX('RAW DATA'!$L:$L,'Row Index'!AJ60),INDEX('RAW DATA'!$X:$X,'Row Index'!AJ60)))</f>
        <v>93.515443802231</v>
      </c>
      <c r="AK168" s="40" t="n">
        <f aca="false">IF('Row Index'!AK60="","✗",IF(INDEX('RAW DATA'!$X:$X,'Row Index'!AK60)="",INDEX('RAW DATA'!$L:$L,'Row Index'!AK60),INDEX('RAW DATA'!$X:$X,'Row Index'!AK60)))</f>
        <v>88.2933080737728</v>
      </c>
      <c r="AL168" s="76" t="str">
        <f aca="false">IF('Row Index'!AL60="","–",IF(INDEX('RAW DATA'!$X:$X,'Row Index'!AL60)="",INDEX('RAW DATA'!$L:$L,'Row Index'!AL60),INDEX('RAW DATA'!$X:$X,'Row Index'!AL60)))</f>
        <v>–</v>
      </c>
      <c r="AM168" s="76" t="str">
        <f aca="false">IF('Row Index'!AM60="","–",IF(INDEX('RAW DATA'!$X:$X,'Row Index'!AM60)="",INDEX('RAW DATA'!$L:$L,'Row Index'!AM60),INDEX('RAW DATA'!$X:$X,'Row Index'!AM60)))</f>
        <v>–</v>
      </c>
      <c r="AN168" s="76" t="str">
        <f aca="false">IF('Row Index'!AN60="","–",IF(INDEX('RAW DATA'!$X:$X,'Row Index'!AN60)="",INDEX('RAW DATA'!$L:$L,'Row Index'!AN60),INDEX('RAW DATA'!$X:$X,'Row Index'!AN60)))</f>
        <v>–</v>
      </c>
      <c r="AO168" s="76" t="str">
        <f aca="false">IF('Row Index'!AO60="","–",IF(INDEX('RAW DATA'!$X:$X,'Row Index'!AO60)="",INDEX('RAW DATA'!$L:$L,'Row Index'!AO60),INDEX('RAW DATA'!$X:$X,'Row Index'!AO60)))</f>
        <v>–</v>
      </c>
      <c r="AP168" s="76" t="str">
        <f aca="false">IF('Row Index'!AP60="","–",IF(INDEX('RAW DATA'!$X:$X,'Row Index'!AP60)="",INDEX('RAW DATA'!$L:$L,'Row Index'!AP60),INDEX('RAW DATA'!$X:$X,'Row Index'!AP60)))</f>
        <v>–</v>
      </c>
      <c r="AQ168" s="76" t="str">
        <f aca="false">IF('Row Index'!AQ60="","–",IF(INDEX('RAW DATA'!$X:$X,'Row Index'!AQ60)="",INDEX('RAW DATA'!$L:$L,'Row Index'!AQ60),INDEX('RAW DATA'!$X:$X,'Row Index'!AQ60)))</f>
        <v>–</v>
      </c>
    </row>
    <row r="169" customFormat="false" ht="15" hidden="false" customHeight="false" outlineLevel="0" collapsed="false">
      <c r="A169" s="15" t="s">
        <v>342</v>
      </c>
      <c r="B169" s="16" t="s">
        <v>5658</v>
      </c>
      <c r="C169" s="40" t="n">
        <f aca="false">IF('Row Index'!C61="","✗",IF(INDEX('RAW DATA'!$X:$X,'Row Index'!C61)="",INDEX('RAW DATA'!$L:$L,'Row Index'!C61),INDEX('RAW DATA'!$X:$X,'Row Index'!C61)))</f>
        <v>36.4495417594367</v>
      </c>
      <c r="D169" s="40" t="n">
        <f aca="false">IF('Row Index'!D61="","✗",IF(INDEX('RAW DATA'!$X:$X,'Row Index'!D61)="",INDEX('RAW DATA'!$L:$L,'Row Index'!D61),INDEX('RAW DATA'!$X:$X,'Row Index'!D61)))</f>
        <v>51.6258732095928</v>
      </c>
      <c r="E169" s="40" t="n">
        <f aca="false">IF('Row Index'!E61="","✗",IF(INDEX('RAW DATA'!$X:$X,'Row Index'!E61)="",INDEX('RAW DATA'!$L:$L,'Row Index'!E61),INDEX('RAW DATA'!$X:$X,'Row Index'!E61)))</f>
        <v>38.7264141962263</v>
      </c>
      <c r="F169" s="40" t="n">
        <f aca="false">IF('Row Index'!F61="","✗",IF(INDEX('RAW DATA'!$X:$X,'Row Index'!F61)="",INDEX('RAW DATA'!$L:$L,'Row Index'!F61),INDEX('RAW DATA'!$X:$X,'Row Index'!F61)))</f>
        <v>35.2321464359677</v>
      </c>
      <c r="G169" s="40" t="n">
        <f aca="false">IF('Row Index'!G61="","✗",IF(INDEX('RAW DATA'!$X:$X,'Row Index'!G61)="",INDEX('RAW DATA'!$L:$L,'Row Index'!G61),INDEX('RAW DATA'!$X:$X,'Row Index'!G61)))</f>
        <v>28.0684898603438</v>
      </c>
      <c r="H169" s="40" t="n">
        <f aca="false">IF('Row Index'!H61="","✗",IF(INDEX('RAW DATA'!$X:$X,'Row Index'!H61)="",INDEX('RAW DATA'!$L:$L,'Row Index'!H61),INDEX('RAW DATA'!$X:$X,'Row Index'!H61)))</f>
        <v>38.0666577891072</v>
      </c>
      <c r="I169" s="26" t="str">
        <f aca="false">IF('Row Index'!I61="","✗",IF(INDEX('RAW DATA'!$X:$X,'Row Index'!I61)="",INDEX('RAW DATA'!$L:$L,'Row Index'!I61),INDEX('RAW DATA'!$X:$X,'Row Index'!I61)))</f>
        <v>✗</v>
      </c>
      <c r="J169" s="40" t="n">
        <f aca="false">IF('Row Index'!J61="","✗",IF(INDEX('RAW DATA'!$X:$X,'Row Index'!J61)="",INDEX('RAW DATA'!$L:$L,'Row Index'!J61),INDEX('RAW DATA'!$X:$X,'Row Index'!J61)))</f>
        <v>27.0028553946563</v>
      </c>
      <c r="K169" s="40" t="n">
        <f aca="false">IF('Row Index'!K61="","✗",IF(INDEX('RAW DATA'!$X:$X,'Row Index'!K61)="",INDEX('RAW DATA'!$L:$L,'Row Index'!K61),INDEX('RAW DATA'!$X:$X,'Row Index'!K61)))</f>
        <v>23.8211197760054</v>
      </c>
      <c r="L169" s="40" t="n">
        <f aca="false">IF('Row Index'!L61="","✗",IF(INDEX('RAW DATA'!$X:$X,'Row Index'!L61)="",INDEX('RAW DATA'!$L:$L,'Row Index'!L61),INDEX('RAW DATA'!$X:$X,'Row Index'!L61)))</f>
        <v>39.2157530359778</v>
      </c>
      <c r="M169" s="40" t="n">
        <f aca="false">IF('Row Index'!M61="","✗",IF(INDEX('RAW DATA'!$X:$X,'Row Index'!M61)="",INDEX('RAW DATA'!$L:$L,'Row Index'!M61),INDEX('RAW DATA'!$X:$X,'Row Index'!M61)))</f>
        <v>22.1203625829362</v>
      </c>
      <c r="N169" s="40" t="n">
        <f aca="false">IF('Row Index'!N61="","✗",IF(INDEX('RAW DATA'!$X:$X,'Row Index'!N61)="",INDEX('RAW DATA'!$L:$L,'Row Index'!N61),INDEX('RAW DATA'!$X:$X,'Row Index'!N61)))</f>
        <v>20.4967307738366</v>
      </c>
      <c r="O169" s="40" t="n">
        <f aca="false">IF('Row Index'!O61="","✗",IF(INDEX('RAW DATA'!$X:$X,'Row Index'!O61)="",INDEX('RAW DATA'!$L:$L,'Row Index'!O61),INDEX('RAW DATA'!$X:$X,'Row Index'!O61)))</f>
        <v>18.6810400683613</v>
      </c>
      <c r="P169" s="40" t="n">
        <f aca="false">IF('Row Index'!P61="","✗",IF(INDEX('RAW DATA'!$X:$X,'Row Index'!P61)="",INDEX('RAW DATA'!$L:$L,'Row Index'!P61),INDEX('RAW DATA'!$X:$X,'Row Index'!P61)))</f>
        <v>18.5797773748873</v>
      </c>
      <c r="Q169" s="40" t="n">
        <f aca="false">IF('Row Index'!Q61="","✗",IF(INDEX('RAW DATA'!$X:$X,'Row Index'!Q61)="",INDEX('RAW DATA'!$L:$L,'Row Index'!Q61),INDEX('RAW DATA'!$X:$X,'Row Index'!Q61)))</f>
        <v>16.897977349121</v>
      </c>
      <c r="R169" s="40" t="n">
        <f aca="false">IF('Row Index'!R61="","✗",IF(INDEX('RAW DATA'!$X:$X,'Row Index'!R61)="",INDEX('RAW DATA'!$L:$L,'Row Index'!R61),INDEX('RAW DATA'!$X:$X,'Row Index'!R61)))</f>
        <v>14.1302892340654</v>
      </c>
      <c r="S169" s="40" t="n">
        <f aca="false">IF('Row Index'!S61="","✗",IF(INDEX('RAW DATA'!$X:$X,'Row Index'!S61)="",INDEX('RAW DATA'!$L:$L,'Row Index'!S61),INDEX('RAW DATA'!$X:$X,'Row Index'!S61)))</f>
        <v>11.6769613520354</v>
      </c>
      <c r="T169" s="40" t="n">
        <f aca="false">IF('Row Index'!T61="","✗",IF(INDEX('RAW DATA'!$X:$X,'Row Index'!T61)="",INDEX('RAW DATA'!$L:$L,'Row Index'!T61),INDEX('RAW DATA'!$X:$X,'Row Index'!T61)))</f>
        <v>13.5127623106499</v>
      </c>
      <c r="U169" s="40" t="n">
        <f aca="false">IF('Row Index'!U61="","✗",IF(INDEX('RAW DATA'!$X:$X,'Row Index'!U61)="",INDEX('RAW DATA'!$L:$L,'Row Index'!U61),INDEX('RAW DATA'!$X:$X,'Row Index'!U61)))</f>
        <v>10.3297229779443</v>
      </c>
      <c r="V169" s="40" t="n">
        <f aca="false">IF('Row Index'!V61="","✗",IF(INDEX('RAW DATA'!$X:$X,'Row Index'!V61)="",INDEX('RAW DATA'!$L:$L,'Row Index'!V61),INDEX('RAW DATA'!$X:$X,'Row Index'!V61)))</f>
        <v>14.8374664879357</v>
      </c>
      <c r="W169" s="40" t="n">
        <f aca="false">IF('Row Index'!W61="","✗",IF(INDEX('RAW DATA'!$X:$X,'Row Index'!W61)="",INDEX('RAW DATA'!$L:$L,'Row Index'!W61),INDEX('RAW DATA'!$X:$X,'Row Index'!W61)))</f>
        <v>14.6079452899136</v>
      </c>
      <c r="X169" s="40" t="n">
        <f aca="false">IF('Row Index'!X61="","✗",IF(INDEX('RAW DATA'!$X:$X,'Row Index'!X61)="",INDEX('RAW DATA'!$L:$L,'Row Index'!X61),INDEX('RAW DATA'!$X:$X,'Row Index'!X61)))</f>
        <v>10.027880807455</v>
      </c>
      <c r="Y169" s="40" t="n">
        <f aca="false">IF('Row Index'!Y61="","✗",IF(INDEX('RAW DATA'!$X:$X,'Row Index'!Y61)="",INDEX('RAW DATA'!$L:$L,'Row Index'!Y61),INDEX('RAW DATA'!$X:$X,'Row Index'!Y61)))</f>
        <v>10.2106878227678</v>
      </c>
      <c r="Z169" s="40" t="n">
        <f aca="false">IF('Row Index'!Z61="","✗",IF(INDEX('RAW DATA'!$X:$X,'Row Index'!Z61)="",INDEX('RAW DATA'!$L:$L,'Row Index'!Z61),INDEX('RAW DATA'!$X:$X,'Row Index'!Z61)))</f>
        <v>41.8416137962092</v>
      </c>
      <c r="AA169" s="19" t="str">
        <f aca="false">IF('Row Index'!AA61="","⏳",IF(INDEX('RAW DATA'!$X:$X,'Row Index'!AA61)="",INDEX('RAW DATA'!$L:$L,'Row Index'!AA61),INDEX('RAW DATA'!$X:$X,'Row Index'!AA61)))</f>
        <v>⏳</v>
      </c>
      <c r="AB169" s="40" t="n">
        <f aca="false">IF('Row Index'!AB61="","✗",IF(INDEX('RAW DATA'!$X:$X,'Row Index'!AB61)="",INDEX('RAW DATA'!$L:$L,'Row Index'!AB61),INDEX('RAW DATA'!$X:$X,'Row Index'!AB61)))</f>
        <v>39.7359900966529</v>
      </c>
      <c r="AC169" s="40" t="n">
        <f aca="false">IF('Row Index'!AC61="","✗",IF(INDEX('RAW DATA'!$X:$X,'Row Index'!AC61)="",INDEX('RAW DATA'!$L:$L,'Row Index'!AC61),INDEX('RAW DATA'!$X:$X,'Row Index'!AC61)))</f>
        <v>69.0964357216969</v>
      </c>
      <c r="AD169" s="40" t="n">
        <f aca="false">IF('Row Index'!AD61="","✗",IF(INDEX('RAW DATA'!$X:$X,'Row Index'!AD61)="",INDEX('RAW DATA'!$L:$L,'Row Index'!AD61),INDEX('RAW DATA'!$X:$X,'Row Index'!AD61)))</f>
        <v>84.7067380123643</v>
      </c>
      <c r="AE169" s="40" t="n">
        <f aca="false">IF('Row Index'!AE61="","✗",IF(INDEX('RAW DATA'!$X:$X,'Row Index'!AE61)="",INDEX('RAW DATA'!$L:$L,'Row Index'!AE61),INDEX('RAW DATA'!$X:$X,'Row Index'!AE61)))</f>
        <v>55.3956909593615</v>
      </c>
      <c r="AF169" s="40" t="n">
        <f aca="false">IF('Row Index'!AF61="","✗",IF(INDEX('RAW DATA'!$X:$X,'Row Index'!AF61)="",INDEX('RAW DATA'!$L:$L,'Row Index'!AF61),INDEX('RAW DATA'!$X:$X,'Row Index'!AF61)))</f>
        <v>66.1645409359467</v>
      </c>
      <c r="AG169" s="40" t="n">
        <f aca="false">IF('Row Index'!AG61="","✗",IF(INDEX('RAW DATA'!$X:$X,'Row Index'!AG61)="",INDEX('RAW DATA'!$L:$L,'Row Index'!AG61),INDEX('RAW DATA'!$X:$X,'Row Index'!AG61)))</f>
        <v>66.1070278305393</v>
      </c>
      <c r="AH169" s="40" t="n">
        <f aca="false">IF('Row Index'!AH61="","✗",IF(INDEX('RAW DATA'!$X:$X,'Row Index'!AH61)="",INDEX('RAW DATA'!$L:$L,'Row Index'!AH61),INDEX('RAW DATA'!$X:$X,'Row Index'!AH61)))</f>
        <v>81.284831412926</v>
      </c>
      <c r="AI169" s="40" t="n">
        <f aca="false">IF('Row Index'!AI61="","✗",IF(INDEX('RAW DATA'!$X:$X,'Row Index'!AI61)="",INDEX('RAW DATA'!$L:$L,'Row Index'!AI61),INDEX('RAW DATA'!$X:$X,'Row Index'!AI61)))</f>
        <v>80.177396544303</v>
      </c>
      <c r="AJ169" s="40" t="n">
        <f aca="false">IF('Row Index'!AJ61="","✗",IF(INDEX('RAW DATA'!$X:$X,'Row Index'!AJ61)="",INDEX('RAW DATA'!$L:$L,'Row Index'!AJ61),INDEX('RAW DATA'!$X:$X,'Row Index'!AJ61)))</f>
        <v>80.4605640791151</v>
      </c>
      <c r="AK169" s="40" t="n">
        <f aca="false">IF('Row Index'!AK61="","✗",IF(INDEX('RAW DATA'!$X:$X,'Row Index'!AK61)="",INDEX('RAW DATA'!$L:$L,'Row Index'!AK61),INDEX('RAW DATA'!$X:$X,'Row Index'!AK61)))</f>
        <v>87.3835480673935</v>
      </c>
      <c r="AL169" s="76" t="str">
        <f aca="false">IF('Row Index'!AL61="","–",IF(INDEX('RAW DATA'!$X:$X,'Row Index'!AL61)="",INDEX('RAW DATA'!$L:$L,'Row Index'!AL61),INDEX('RAW DATA'!$X:$X,'Row Index'!AL61)))</f>
        <v>–</v>
      </c>
      <c r="AM169" s="76" t="str">
        <f aca="false">IF('Row Index'!AM61="","–",IF(INDEX('RAW DATA'!$X:$X,'Row Index'!AM61)="",INDEX('RAW DATA'!$L:$L,'Row Index'!AM61),INDEX('RAW DATA'!$X:$X,'Row Index'!AM61)))</f>
        <v>–</v>
      </c>
      <c r="AN169" s="76" t="str">
        <f aca="false">IF('Row Index'!AN61="","–",IF(INDEX('RAW DATA'!$X:$X,'Row Index'!AN61)="",INDEX('RAW DATA'!$L:$L,'Row Index'!AN61),INDEX('RAW DATA'!$X:$X,'Row Index'!AN61)))</f>
        <v>–</v>
      </c>
      <c r="AO169" s="76" t="str">
        <f aca="false">IF('Row Index'!AO61="","–",IF(INDEX('RAW DATA'!$X:$X,'Row Index'!AO61)="",INDEX('RAW DATA'!$L:$L,'Row Index'!AO61),INDEX('RAW DATA'!$X:$X,'Row Index'!AO61)))</f>
        <v>–</v>
      </c>
      <c r="AP169" s="76" t="str">
        <f aca="false">IF('Row Index'!AP61="","–",IF(INDEX('RAW DATA'!$X:$X,'Row Index'!AP61)="",INDEX('RAW DATA'!$L:$L,'Row Index'!AP61),INDEX('RAW DATA'!$X:$X,'Row Index'!AP61)))</f>
        <v>–</v>
      </c>
      <c r="AQ169" s="76" t="str">
        <f aca="false">IF('Row Index'!AQ61="","–",IF(INDEX('RAW DATA'!$X:$X,'Row Index'!AQ61)="",INDEX('RAW DATA'!$L:$L,'Row Index'!AQ61),INDEX('RAW DATA'!$X:$X,'Row Index'!AQ61)))</f>
        <v>–</v>
      </c>
    </row>
    <row r="170" customFormat="false" ht="15" hidden="false" customHeight="false" outlineLevel="0" collapsed="false">
      <c r="A170" s="15" t="s">
        <v>345</v>
      </c>
      <c r="B170" s="16" t="s">
        <v>5658</v>
      </c>
      <c r="C170" s="40" t="n">
        <f aca="false">IF('Row Index'!C62="","✗",IF(INDEX('RAW DATA'!$X:$X,'Row Index'!C62)="",INDEX('RAW DATA'!$L:$L,'Row Index'!C62),INDEX('RAW DATA'!$X:$X,'Row Index'!C62)))</f>
        <v>71.3981384972663</v>
      </c>
      <c r="D170" s="40" t="n">
        <f aca="false">IF('Row Index'!D62="","✗",IF(INDEX('RAW DATA'!$X:$X,'Row Index'!D62)="",INDEX('RAW DATA'!$L:$L,'Row Index'!D62),INDEX('RAW DATA'!$X:$X,'Row Index'!D62)))</f>
        <v>62.4301620636367</v>
      </c>
      <c r="E170" s="40" t="n">
        <f aca="false">IF('Row Index'!E62="","✗",IF(INDEX('RAW DATA'!$X:$X,'Row Index'!E62)="",INDEX('RAW DATA'!$L:$L,'Row Index'!E62),INDEX('RAW DATA'!$X:$X,'Row Index'!E62)))</f>
        <v>49.7485466850782</v>
      </c>
      <c r="F170" s="40" t="n">
        <f aca="false">IF('Row Index'!F62="","✗",IF(INDEX('RAW DATA'!$X:$X,'Row Index'!F62)="",INDEX('RAW DATA'!$L:$L,'Row Index'!F62),INDEX('RAW DATA'!$X:$X,'Row Index'!F62)))</f>
        <v>44.1975039171818</v>
      </c>
      <c r="G170" s="40" t="n">
        <f aca="false">IF('Row Index'!G62="","✗",IF(INDEX('RAW DATA'!$X:$X,'Row Index'!G62)="",INDEX('RAW DATA'!$L:$L,'Row Index'!G62),INDEX('RAW DATA'!$X:$X,'Row Index'!G62)))</f>
        <v>41.2260536398468</v>
      </c>
      <c r="H170" s="40" t="n">
        <f aca="false">IF('Row Index'!H62="","✗",IF(INDEX('RAW DATA'!$X:$X,'Row Index'!H62)="",INDEX('RAW DATA'!$L:$L,'Row Index'!H62),INDEX('RAW DATA'!$X:$X,'Row Index'!H62)))</f>
        <v>48.8256658595642</v>
      </c>
      <c r="I170" s="26" t="str">
        <f aca="false">IF('Row Index'!I62="","✗",IF(INDEX('RAW DATA'!$X:$X,'Row Index'!I62)="",INDEX('RAW DATA'!$L:$L,'Row Index'!I62),INDEX('RAW DATA'!$X:$X,'Row Index'!I62)))</f>
        <v>✗</v>
      </c>
      <c r="J170" s="40" t="n">
        <f aca="false">IF('Row Index'!J62="","✗",IF(INDEX('RAW DATA'!$X:$X,'Row Index'!J62)="",INDEX('RAW DATA'!$L:$L,'Row Index'!J62),INDEX('RAW DATA'!$X:$X,'Row Index'!J62)))</f>
        <v>30.8553538528931</v>
      </c>
      <c r="K170" s="40" t="n">
        <f aca="false">IF('Row Index'!K62="","✗",IF(INDEX('RAW DATA'!$X:$X,'Row Index'!K62)="",INDEX('RAW DATA'!$L:$L,'Row Index'!K62),INDEX('RAW DATA'!$X:$X,'Row Index'!K62)))</f>
        <v>27.3356646326788</v>
      </c>
      <c r="L170" s="40" t="n">
        <f aca="false">IF('Row Index'!L62="","✗",IF(INDEX('RAW DATA'!$X:$X,'Row Index'!L62)="",INDEX('RAW DATA'!$L:$L,'Row Index'!L62),INDEX('RAW DATA'!$X:$X,'Row Index'!L62)))</f>
        <v>40.9575923392613</v>
      </c>
      <c r="M170" s="40" t="n">
        <f aca="false">IF('Row Index'!M62="","✗",IF(INDEX('RAW DATA'!$X:$X,'Row Index'!M62)="",INDEX('RAW DATA'!$L:$L,'Row Index'!M62),INDEX('RAW DATA'!$X:$X,'Row Index'!M62)))</f>
        <v>20.3721322170273</v>
      </c>
      <c r="N170" s="40" t="n">
        <f aca="false">IF('Row Index'!N62="","✗",IF(INDEX('RAW DATA'!$X:$X,'Row Index'!N62)="",INDEX('RAW DATA'!$L:$L,'Row Index'!N62),INDEX('RAW DATA'!$X:$X,'Row Index'!N62)))</f>
        <v>28.2958892301061</v>
      </c>
      <c r="O170" s="40" t="n">
        <f aca="false">IF('Row Index'!O62="","✗",IF(INDEX('RAW DATA'!$X:$X,'Row Index'!O62)="",INDEX('RAW DATA'!$L:$L,'Row Index'!O62),INDEX('RAW DATA'!$X:$X,'Row Index'!O62)))</f>
        <v>15.5577788894447</v>
      </c>
      <c r="P170" s="40" t="n">
        <f aca="false">IF('Row Index'!P62="","✗",IF(INDEX('RAW DATA'!$X:$X,'Row Index'!P62)="",INDEX('RAW DATA'!$L:$L,'Row Index'!P62),INDEX('RAW DATA'!$X:$X,'Row Index'!P62)))</f>
        <v>18.2505009361758</v>
      </c>
      <c r="Q170" s="40" t="n">
        <f aca="false">IF('Row Index'!Q62="","✗",IF(INDEX('RAW DATA'!$X:$X,'Row Index'!Q62)="",INDEX('RAW DATA'!$L:$L,'Row Index'!Q62),INDEX('RAW DATA'!$X:$X,'Row Index'!Q62)))</f>
        <v>14.2527723080112</v>
      </c>
      <c r="R170" s="40" t="n">
        <f aca="false">IF('Row Index'!R62="","✗",IF(INDEX('RAW DATA'!$X:$X,'Row Index'!R62)="",INDEX('RAW DATA'!$L:$L,'Row Index'!R62),INDEX('RAW DATA'!$X:$X,'Row Index'!R62)))</f>
        <v>15.6558657528724</v>
      </c>
      <c r="S170" s="40" t="n">
        <f aca="false">IF('Row Index'!S62="","✗",IF(INDEX('RAW DATA'!$X:$X,'Row Index'!S62)="",INDEX('RAW DATA'!$L:$L,'Row Index'!S62),INDEX('RAW DATA'!$X:$X,'Row Index'!S62)))</f>
        <v>12.5051808869679</v>
      </c>
      <c r="T170" s="40" t="n">
        <f aca="false">IF('Row Index'!T62="","✗",IF(INDEX('RAW DATA'!$X:$X,'Row Index'!T62)="",INDEX('RAW DATA'!$L:$L,'Row Index'!T62),INDEX('RAW DATA'!$X:$X,'Row Index'!T62)))</f>
        <v>14.5742305078163</v>
      </c>
      <c r="U170" s="40" t="n">
        <f aca="false">IF('Row Index'!U62="","✗",IF(INDEX('RAW DATA'!$X:$X,'Row Index'!U62)="",INDEX('RAW DATA'!$L:$L,'Row Index'!U62),INDEX('RAW DATA'!$X:$X,'Row Index'!U62)))</f>
        <v>13.6919816102311</v>
      </c>
      <c r="V170" s="40" t="n">
        <f aca="false">IF('Row Index'!V62="","✗",IF(INDEX('RAW DATA'!$X:$X,'Row Index'!V62)="",INDEX('RAW DATA'!$L:$L,'Row Index'!V62),INDEX('RAW DATA'!$X:$X,'Row Index'!V62)))</f>
        <v>14.1343584847191</v>
      </c>
      <c r="W170" s="40" t="n">
        <f aca="false">IF('Row Index'!W62="","✗",IF(INDEX('RAW DATA'!$X:$X,'Row Index'!W62)="",INDEX('RAW DATA'!$L:$L,'Row Index'!W62),INDEX('RAW DATA'!$X:$X,'Row Index'!W62)))</f>
        <v>10.7927524269937</v>
      </c>
      <c r="X170" s="40" t="n">
        <f aca="false">IF('Row Index'!X62="","✗",IF(INDEX('RAW DATA'!$X:$X,'Row Index'!X62)="",INDEX('RAW DATA'!$L:$L,'Row Index'!X62),INDEX('RAW DATA'!$X:$X,'Row Index'!X62)))</f>
        <v>17.1147257631408</v>
      </c>
      <c r="Y170" s="40" t="n">
        <f aca="false">IF('Row Index'!Y62="","✗",IF(INDEX('RAW DATA'!$X:$X,'Row Index'!Y62)="",INDEX('RAW DATA'!$L:$L,'Row Index'!Y62),INDEX('RAW DATA'!$X:$X,'Row Index'!Y62)))</f>
        <v>16.4989816948987</v>
      </c>
      <c r="Z170" s="40" t="n">
        <f aca="false">IF('Row Index'!Z62="","✗",IF(INDEX('RAW DATA'!$X:$X,'Row Index'!Z62)="",INDEX('RAW DATA'!$L:$L,'Row Index'!Z62),INDEX('RAW DATA'!$X:$X,'Row Index'!Z62)))</f>
        <v>19.3939627290929</v>
      </c>
      <c r="AA170" s="19" t="str">
        <f aca="false">IF('Row Index'!AA62="","⏳",IF(INDEX('RAW DATA'!$X:$X,'Row Index'!AA62)="",INDEX('RAW DATA'!$L:$L,'Row Index'!AA62),INDEX('RAW DATA'!$X:$X,'Row Index'!AA62)))</f>
        <v>⏳</v>
      </c>
      <c r="AB170" s="40" t="n">
        <f aca="false">IF('Row Index'!AB62="","✗",IF(INDEX('RAW DATA'!$X:$X,'Row Index'!AB62)="",INDEX('RAW DATA'!$L:$L,'Row Index'!AB62),INDEX('RAW DATA'!$X:$X,'Row Index'!AB62)))</f>
        <v>36.8559529318437</v>
      </c>
      <c r="AC170" s="40" t="n">
        <f aca="false">IF('Row Index'!AC62="","✗",IF(INDEX('RAW DATA'!$X:$X,'Row Index'!AC62)="",INDEX('RAW DATA'!$L:$L,'Row Index'!AC62),INDEX('RAW DATA'!$X:$X,'Row Index'!AC62)))</f>
        <v>45.111817360119</v>
      </c>
      <c r="AD170" s="40" t="n">
        <f aca="false">IF('Row Index'!AD62="","✗",IF(INDEX('RAW DATA'!$X:$X,'Row Index'!AD62)="",INDEX('RAW DATA'!$L:$L,'Row Index'!AD62),INDEX('RAW DATA'!$X:$X,'Row Index'!AD62)))</f>
        <v>55.4375970999482</v>
      </c>
      <c r="AE170" s="40" t="n">
        <f aca="false">IF('Row Index'!AE62="","✗",IF(INDEX('RAW DATA'!$X:$X,'Row Index'!AE62)="",INDEX('RAW DATA'!$L:$L,'Row Index'!AE62),INDEX('RAW DATA'!$X:$X,'Row Index'!AE62)))</f>
        <v>34.0380940070722</v>
      </c>
      <c r="AF170" s="40" t="n">
        <f aca="false">IF('Row Index'!AF62="","✗",IF(INDEX('RAW DATA'!$X:$X,'Row Index'!AF62)="",INDEX('RAW DATA'!$L:$L,'Row Index'!AF62),INDEX('RAW DATA'!$X:$X,'Row Index'!AF62)))</f>
        <v>49.0212638672614</v>
      </c>
      <c r="AG170" s="40" t="n">
        <f aca="false">IF('Row Index'!AG62="","✗",IF(INDEX('RAW DATA'!$X:$X,'Row Index'!AG62)="",INDEX('RAW DATA'!$L:$L,'Row Index'!AG62),INDEX('RAW DATA'!$X:$X,'Row Index'!AG62)))</f>
        <v>54.1558039286544</v>
      </c>
      <c r="AH170" s="40" t="n">
        <f aca="false">IF('Row Index'!AH62="","✗",IF(INDEX('RAW DATA'!$X:$X,'Row Index'!AH62)="",INDEX('RAW DATA'!$L:$L,'Row Index'!AH62),INDEX('RAW DATA'!$X:$X,'Row Index'!AH62)))</f>
        <v>73.7266495014675</v>
      </c>
      <c r="AI170" s="40" t="n">
        <f aca="false">IF('Row Index'!AI62="","✗",IF(INDEX('RAW DATA'!$X:$X,'Row Index'!AI62)="",INDEX('RAW DATA'!$L:$L,'Row Index'!AI62),INDEX('RAW DATA'!$X:$X,'Row Index'!AI62)))</f>
        <v>63.4027824003195</v>
      </c>
      <c r="AJ170" s="40" t="n">
        <f aca="false">IF('Row Index'!AJ62="","✗",IF(INDEX('RAW DATA'!$X:$X,'Row Index'!AJ62)="",INDEX('RAW DATA'!$L:$L,'Row Index'!AJ62),INDEX('RAW DATA'!$X:$X,'Row Index'!AJ62)))</f>
        <v>77.6997821501435</v>
      </c>
      <c r="AK170" s="40" t="n">
        <f aca="false">IF('Row Index'!AK62="","✗",IF(INDEX('RAW DATA'!$X:$X,'Row Index'!AK62)="",INDEX('RAW DATA'!$L:$L,'Row Index'!AK62),INDEX('RAW DATA'!$X:$X,'Row Index'!AK62)))</f>
        <v>89.6525893260968</v>
      </c>
      <c r="AL170" s="76" t="str">
        <f aca="false">IF('Row Index'!AL62="","–",IF(INDEX('RAW DATA'!$X:$X,'Row Index'!AL62)="",INDEX('RAW DATA'!$L:$L,'Row Index'!AL62),INDEX('RAW DATA'!$X:$X,'Row Index'!AL62)))</f>
        <v>–</v>
      </c>
      <c r="AM170" s="76" t="str">
        <f aca="false">IF('Row Index'!AM62="","–",IF(INDEX('RAW DATA'!$X:$X,'Row Index'!AM62)="",INDEX('RAW DATA'!$L:$L,'Row Index'!AM62),INDEX('RAW DATA'!$X:$X,'Row Index'!AM62)))</f>
        <v>–</v>
      </c>
      <c r="AN170" s="76" t="str">
        <f aca="false">IF('Row Index'!AN62="","–",IF(INDEX('RAW DATA'!$X:$X,'Row Index'!AN62)="",INDEX('RAW DATA'!$L:$L,'Row Index'!AN62),INDEX('RAW DATA'!$X:$X,'Row Index'!AN62)))</f>
        <v>–</v>
      </c>
      <c r="AO170" s="76" t="str">
        <f aca="false">IF('Row Index'!AO62="","–",IF(INDEX('RAW DATA'!$X:$X,'Row Index'!AO62)="",INDEX('RAW DATA'!$L:$L,'Row Index'!AO62),INDEX('RAW DATA'!$X:$X,'Row Index'!AO62)))</f>
        <v>–</v>
      </c>
      <c r="AP170" s="76" t="str">
        <f aca="false">IF('Row Index'!AP62="","–",IF(INDEX('RAW DATA'!$X:$X,'Row Index'!AP62)="",INDEX('RAW DATA'!$L:$L,'Row Index'!AP62),INDEX('RAW DATA'!$X:$X,'Row Index'!AP62)))</f>
        <v>–</v>
      </c>
      <c r="AQ170" s="76" t="str">
        <f aca="false">IF('Row Index'!AQ62="","–",IF(INDEX('RAW DATA'!$X:$X,'Row Index'!AQ62)="",INDEX('RAW DATA'!$L:$L,'Row Index'!AQ62),INDEX('RAW DATA'!$X:$X,'Row Index'!AQ62)))</f>
        <v>–</v>
      </c>
    </row>
    <row r="171" customFormat="false" ht="15" hidden="false" customHeight="false" outlineLevel="0" collapsed="false">
      <c r="A171" s="15" t="s">
        <v>351</v>
      </c>
      <c r="B171" s="16" t="s">
        <v>5658</v>
      </c>
      <c r="C171" s="40" t="n">
        <f aca="false">IF('Row Index'!C63="","✗",IF(INDEX('RAW DATA'!$X:$X,'Row Index'!C63)="",INDEX('RAW DATA'!$L:$L,'Row Index'!C63),INDEX('RAW DATA'!$X:$X,'Row Index'!C63)))</f>
        <v>10.5355454683226</v>
      </c>
      <c r="D171" s="40" t="n">
        <f aca="false">IF('Row Index'!D63="","✗",IF(INDEX('RAW DATA'!$X:$X,'Row Index'!D63)="",INDEX('RAW DATA'!$L:$L,'Row Index'!D63),INDEX('RAW DATA'!$X:$X,'Row Index'!D63)))</f>
        <v>16.8306155964368</v>
      </c>
      <c r="E171" s="40" t="n">
        <f aca="false">IF('Row Index'!E63="","✗",IF(INDEX('RAW DATA'!$X:$X,'Row Index'!E63)="",INDEX('RAW DATA'!$L:$L,'Row Index'!E63),INDEX('RAW DATA'!$X:$X,'Row Index'!E63)))</f>
        <v>14.3861971947536</v>
      </c>
      <c r="F171" s="40" t="n">
        <f aca="false">IF('Row Index'!F63="","✗",IF(INDEX('RAW DATA'!$X:$X,'Row Index'!F63)="",INDEX('RAW DATA'!$L:$L,'Row Index'!F63),INDEX('RAW DATA'!$X:$X,'Row Index'!F63)))</f>
        <v>10.7302849729939</v>
      </c>
      <c r="G171" s="40" t="n">
        <f aca="false">IF('Row Index'!G63="","✗",IF(INDEX('RAW DATA'!$X:$X,'Row Index'!G63)="",INDEX('RAW DATA'!$L:$L,'Row Index'!G63),INDEX('RAW DATA'!$X:$X,'Row Index'!G63)))</f>
        <v>12.4083645502395</v>
      </c>
      <c r="H171" s="40" t="n">
        <f aca="false">IF('Row Index'!H63="","✗",IF(INDEX('RAW DATA'!$X:$X,'Row Index'!H63)="",INDEX('RAW DATA'!$L:$L,'Row Index'!H63),INDEX('RAW DATA'!$X:$X,'Row Index'!H63)))</f>
        <v>23.2498274747785</v>
      </c>
      <c r="I171" s="26" t="str">
        <f aca="false">IF('Row Index'!I63="","✗",IF(INDEX('RAW DATA'!$X:$X,'Row Index'!I63)="",INDEX('RAW DATA'!$L:$L,'Row Index'!I63),INDEX('RAW DATA'!$X:$X,'Row Index'!I63)))</f>
        <v>✗</v>
      </c>
      <c r="J171" s="40" t="n">
        <f aca="false">IF('Row Index'!J63="","✗",IF(INDEX('RAW DATA'!$X:$X,'Row Index'!J63)="",INDEX('RAW DATA'!$L:$L,'Row Index'!J63),INDEX('RAW DATA'!$X:$X,'Row Index'!J63)))</f>
        <v>16.2511922565147</v>
      </c>
      <c r="K171" s="40" t="n">
        <f aca="false">IF('Row Index'!K63="","✗",IF(INDEX('RAW DATA'!$X:$X,'Row Index'!K63)="",INDEX('RAW DATA'!$L:$L,'Row Index'!K63),INDEX('RAW DATA'!$X:$X,'Row Index'!K63)))</f>
        <v>15.5121436114044</v>
      </c>
      <c r="L171" s="40" t="n">
        <f aca="false">IF('Row Index'!L63="","✗",IF(INDEX('RAW DATA'!$X:$X,'Row Index'!L63)="",INDEX('RAW DATA'!$L:$L,'Row Index'!L63),INDEX('RAW DATA'!$X:$X,'Row Index'!L63)))</f>
        <v>30.6135990734485</v>
      </c>
      <c r="M171" s="40" t="n">
        <f aca="false">IF('Row Index'!M63="","✗",IF(INDEX('RAW DATA'!$X:$X,'Row Index'!M63)="",INDEX('RAW DATA'!$L:$L,'Row Index'!M63),INDEX('RAW DATA'!$X:$X,'Row Index'!M63)))</f>
        <v>13.8898392062949</v>
      </c>
      <c r="N171" s="40" t="str">
        <f aca="false">IF('Row Index'!N63="","✗",IF(INDEX('RAW DATA'!$X:$X,'Row Index'!N63)="",INDEX('RAW DATA'!$L:$L,'Row Index'!N63),INDEX('RAW DATA'!$X:$X,'Row Index'!N63)))</f>
        <v>✗</v>
      </c>
      <c r="O171" s="40" t="n">
        <f aca="false">IF('Row Index'!O63="","✗",IF(INDEX('RAW DATA'!$X:$X,'Row Index'!O63)="",INDEX('RAW DATA'!$L:$L,'Row Index'!O63),INDEX('RAW DATA'!$X:$X,'Row Index'!O63)))</f>
        <v>14.3681764133607</v>
      </c>
      <c r="P171" s="40" t="n">
        <f aca="false">IF('Row Index'!P63="","✗",IF(INDEX('RAW DATA'!$X:$X,'Row Index'!P63)="",INDEX('RAW DATA'!$L:$L,'Row Index'!P63),INDEX('RAW DATA'!$X:$X,'Row Index'!P63)))</f>
        <v>23.6076199181503</v>
      </c>
      <c r="Q171" s="40" t="n">
        <f aca="false">IF('Row Index'!Q63="","✗",IF(INDEX('RAW DATA'!$X:$X,'Row Index'!Q63)="",INDEX('RAW DATA'!$L:$L,'Row Index'!Q63),INDEX('RAW DATA'!$X:$X,'Row Index'!Q63)))</f>
        <v>10.5367993464857</v>
      </c>
      <c r="R171" s="26" t="str">
        <f aca="false">IF('Row Index'!R63="","✗",IF(INDEX('RAW DATA'!$X:$X,'Row Index'!R63)="",INDEX('RAW DATA'!$L:$L,'Row Index'!R63),INDEX('RAW DATA'!$X:$X,'Row Index'!R63)))</f>
        <v>✗</v>
      </c>
      <c r="S171" s="40" t="n">
        <f aca="false">IF('Row Index'!S63="","✗",IF(INDEX('RAW DATA'!$X:$X,'Row Index'!S63)="",INDEX('RAW DATA'!$L:$L,'Row Index'!S63),INDEX('RAW DATA'!$X:$X,'Row Index'!S63)))</f>
        <v>13.9549421148701</v>
      </c>
      <c r="T171" s="40" t="n">
        <f aca="false">IF('Row Index'!T63="","✗",IF(INDEX('RAW DATA'!$X:$X,'Row Index'!T63)="",INDEX('RAW DATA'!$L:$L,'Row Index'!T63),INDEX('RAW DATA'!$X:$X,'Row Index'!T63)))</f>
        <v>15.7066739675252</v>
      </c>
      <c r="U171" s="40" t="n">
        <f aca="false">IF('Row Index'!U63="","✗",IF(INDEX('RAW DATA'!$X:$X,'Row Index'!U63)="",INDEX('RAW DATA'!$L:$L,'Row Index'!U63),INDEX('RAW DATA'!$X:$X,'Row Index'!U63)))</f>
        <v>10.62861812981</v>
      </c>
      <c r="V171" s="40" t="n">
        <f aca="false">IF('Row Index'!V63="","✗",IF(INDEX('RAW DATA'!$X:$X,'Row Index'!V63)="",INDEX('RAW DATA'!$L:$L,'Row Index'!V63),INDEX('RAW DATA'!$X:$X,'Row Index'!V63)))</f>
        <v>17.9580812627788</v>
      </c>
      <c r="W171" s="40" t="n">
        <f aca="false">IF('Row Index'!W63="","✗",IF(INDEX('RAW DATA'!$X:$X,'Row Index'!W63)="",INDEX('RAW DATA'!$L:$L,'Row Index'!W63),INDEX('RAW DATA'!$X:$X,'Row Index'!W63)))</f>
        <v>19.4600980188694</v>
      </c>
      <c r="X171" s="40" t="n">
        <f aca="false">IF('Row Index'!X63="","✗",IF(INDEX('RAW DATA'!$X:$X,'Row Index'!X63)="",INDEX('RAW DATA'!$L:$L,'Row Index'!X63),INDEX('RAW DATA'!$X:$X,'Row Index'!X63)))</f>
        <v>16.9844675818683</v>
      </c>
      <c r="Y171" s="40" t="n">
        <f aca="false">IF('Row Index'!Y63="","✗",IF(INDEX('RAW DATA'!$X:$X,'Row Index'!Y63)="",INDEX('RAW DATA'!$L:$L,'Row Index'!Y63),INDEX('RAW DATA'!$X:$X,'Row Index'!Y63)))</f>
        <v>14.502245508982</v>
      </c>
      <c r="Z171" s="40" t="n">
        <f aca="false">IF('Row Index'!Z63="","✗",IF(INDEX('RAW DATA'!$X:$X,'Row Index'!Z63)="",INDEX('RAW DATA'!$L:$L,'Row Index'!Z63),INDEX('RAW DATA'!$X:$X,'Row Index'!Z63)))</f>
        <v>12.8176639683967</v>
      </c>
      <c r="AA171" s="19" t="str">
        <f aca="false">IF('Row Index'!AA63="","⏳",IF(INDEX('RAW DATA'!$X:$X,'Row Index'!AA63)="",INDEX('RAW DATA'!$L:$L,'Row Index'!AA63),INDEX('RAW DATA'!$X:$X,'Row Index'!AA63)))</f>
        <v>⏳</v>
      </c>
      <c r="AB171" s="40" t="n">
        <f aca="false">IF('Row Index'!AB63="","✗",IF(INDEX('RAW DATA'!$X:$X,'Row Index'!AB63)="",INDEX('RAW DATA'!$L:$L,'Row Index'!AB63),INDEX('RAW DATA'!$X:$X,'Row Index'!AB63)))</f>
        <v>21.1018652651911</v>
      </c>
      <c r="AC171" s="40" t="n">
        <f aca="false">IF('Row Index'!AC63="","✗",IF(INDEX('RAW DATA'!$X:$X,'Row Index'!AC63)="",INDEX('RAW DATA'!$L:$L,'Row Index'!AC63),INDEX('RAW DATA'!$X:$X,'Row Index'!AC63)))</f>
        <v>23.8709161708785</v>
      </c>
      <c r="AD171" s="40" t="n">
        <f aca="false">IF('Row Index'!AD63="","✗",IF(INDEX('RAW DATA'!$X:$X,'Row Index'!AD63)="",INDEX('RAW DATA'!$L:$L,'Row Index'!AD63),INDEX('RAW DATA'!$X:$X,'Row Index'!AD63)))</f>
        <v>24.7460736745543</v>
      </c>
      <c r="AE171" s="40" t="n">
        <f aca="false">IF('Row Index'!AE63="","✗",IF(INDEX('RAW DATA'!$X:$X,'Row Index'!AE63)="",INDEX('RAW DATA'!$L:$L,'Row Index'!AE63),INDEX('RAW DATA'!$X:$X,'Row Index'!AE63)))</f>
        <v>84.8061209670639</v>
      </c>
      <c r="AF171" s="40" t="n">
        <f aca="false">IF('Row Index'!AF63="","✗",IF(INDEX('RAW DATA'!$X:$X,'Row Index'!AF63)="",INDEX('RAW DATA'!$L:$L,'Row Index'!AF63),INDEX('RAW DATA'!$X:$X,'Row Index'!AF63)))</f>
        <v>86.6371652831164</v>
      </c>
      <c r="AG171" s="40" t="n">
        <f aca="false">IF('Row Index'!AG63="","✗",IF(INDEX('RAW DATA'!$X:$X,'Row Index'!AG63)="",INDEX('RAW DATA'!$L:$L,'Row Index'!AG63),INDEX('RAW DATA'!$X:$X,'Row Index'!AG63)))</f>
        <v>97.8040073061383</v>
      </c>
      <c r="AH171" s="40" t="n">
        <f aca="false">IF('Row Index'!AH63="","✗",IF(INDEX('RAW DATA'!$X:$X,'Row Index'!AH63)="",INDEX('RAW DATA'!$L:$L,'Row Index'!AH63),INDEX('RAW DATA'!$X:$X,'Row Index'!AH63)))</f>
        <v>87.3040199231708</v>
      </c>
      <c r="AI171" s="40" t="n">
        <f aca="false">IF('Row Index'!AI63="","✗",IF(INDEX('RAW DATA'!$X:$X,'Row Index'!AI63)="",INDEX('RAW DATA'!$L:$L,'Row Index'!AI63),INDEX('RAW DATA'!$X:$X,'Row Index'!AI63)))</f>
        <v>90.5957726003782</v>
      </c>
      <c r="AJ171" s="40" t="n">
        <f aca="false">IF('Row Index'!AJ63="","✗",IF(INDEX('RAW DATA'!$X:$X,'Row Index'!AJ63)="",INDEX('RAW DATA'!$L:$L,'Row Index'!AJ63),INDEX('RAW DATA'!$X:$X,'Row Index'!AJ63)))</f>
        <v>99.4413200781967</v>
      </c>
      <c r="AK171" s="40" t="n">
        <f aca="false">IF('Row Index'!AK63="","✗",IF(INDEX('RAW DATA'!$X:$X,'Row Index'!AK63)="",INDEX('RAW DATA'!$L:$L,'Row Index'!AK63),INDEX('RAW DATA'!$X:$X,'Row Index'!AK63)))</f>
        <v>98.6384610774855</v>
      </c>
      <c r="AL171" s="76" t="str">
        <f aca="false">IF('Row Index'!AL63="","–",IF(INDEX('RAW DATA'!$X:$X,'Row Index'!AL63)="",INDEX('RAW DATA'!$L:$L,'Row Index'!AL63),INDEX('RAW DATA'!$X:$X,'Row Index'!AL63)))</f>
        <v>–</v>
      </c>
      <c r="AM171" s="76" t="str">
        <f aca="false">IF('Row Index'!AM63="","–",IF(INDEX('RAW DATA'!$X:$X,'Row Index'!AM63)="",INDEX('RAW DATA'!$L:$L,'Row Index'!AM63),INDEX('RAW DATA'!$X:$X,'Row Index'!AM63)))</f>
        <v>–</v>
      </c>
      <c r="AN171" s="76" t="str">
        <f aca="false">IF('Row Index'!AN63="","–",IF(INDEX('RAW DATA'!$X:$X,'Row Index'!AN63)="",INDEX('RAW DATA'!$L:$L,'Row Index'!AN63),INDEX('RAW DATA'!$X:$X,'Row Index'!AN63)))</f>
        <v>–</v>
      </c>
      <c r="AO171" s="76" t="str">
        <f aca="false">IF('Row Index'!AO63="","–",IF(INDEX('RAW DATA'!$X:$X,'Row Index'!AO63)="",INDEX('RAW DATA'!$L:$L,'Row Index'!AO63),INDEX('RAW DATA'!$X:$X,'Row Index'!AO63)))</f>
        <v>–</v>
      </c>
      <c r="AP171" s="76" t="str">
        <f aca="false">IF('Row Index'!AP63="","–",IF(INDEX('RAW DATA'!$X:$X,'Row Index'!AP63)="",INDEX('RAW DATA'!$L:$L,'Row Index'!AP63),INDEX('RAW DATA'!$X:$X,'Row Index'!AP63)))</f>
        <v>–</v>
      </c>
      <c r="AQ171" s="76" t="str">
        <f aca="false">IF('Row Index'!AQ63="","–",IF(INDEX('RAW DATA'!$X:$X,'Row Index'!AQ63)="",INDEX('RAW DATA'!$L:$L,'Row Index'!AQ63),INDEX('RAW DATA'!$X:$X,'Row Index'!AQ63)))</f>
        <v>–</v>
      </c>
    </row>
    <row r="172" customFormat="false" ht="15" hidden="false" customHeight="false" outlineLevel="0" collapsed="false">
      <c r="A172" s="15" t="s">
        <v>354</v>
      </c>
      <c r="B172" s="16" t="s">
        <v>5658</v>
      </c>
      <c r="C172" s="40" t="n">
        <f aca="false">IF('Row Index'!C64="","✗",IF(INDEX('RAW DATA'!$X:$X,'Row Index'!C64)="",INDEX('RAW DATA'!$L:$L,'Row Index'!C64),INDEX('RAW DATA'!$X:$X,'Row Index'!C64)))</f>
        <v>13.3900503768314</v>
      </c>
      <c r="D172" s="40" t="n">
        <f aca="false">IF('Row Index'!D64="","✗",IF(INDEX('RAW DATA'!$X:$X,'Row Index'!D64)="",INDEX('RAW DATA'!$L:$L,'Row Index'!D64),INDEX('RAW DATA'!$X:$X,'Row Index'!D64)))</f>
        <v>10.8415049029418</v>
      </c>
      <c r="E172" s="40" t="n">
        <f aca="false">IF('Row Index'!E64="","✗",IF(INDEX('RAW DATA'!$X:$X,'Row Index'!E64)="",INDEX('RAW DATA'!$L:$L,'Row Index'!E64),INDEX('RAW DATA'!$X:$X,'Row Index'!E64)))</f>
        <v>12.3250575759877</v>
      </c>
      <c r="F172" s="40" t="n">
        <f aca="false">IF('Row Index'!F64="","✗",IF(INDEX('RAW DATA'!$X:$X,'Row Index'!F64)="",INDEX('RAW DATA'!$L:$L,'Row Index'!F64),INDEX('RAW DATA'!$X:$X,'Row Index'!F64)))</f>
        <v>12.1348410341302</v>
      </c>
      <c r="G172" s="40" t="n">
        <f aca="false">IF('Row Index'!G64="","✗",IF(INDEX('RAW DATA'!$X:$X,'Row Index'!G64)="",INDEX('RAW DATA'!$L:$L,'Row Index'!G64),INDEX('RAW DATA'!$X:$X,'Row Index'!G64)))</f>
        <v>11.0958254994574</v>
      </c>
      <c r="H172" s="40" t="n">
        <f aca="false">IF('Row Index'!H64="","✗",IF(INDEX('RAW DATA'!$X:$X,'Row Index'!H64)="",INDEX('RAW DATA'!$L:$L,'Row Index'!H64),INDEX('RAW DATA'!$X:$X,'Row Index'!H64)))</f>
        <v>22.8194182811123</v>
      </c>
      <c r="I172" s="26" t="str">
        <f aca="false">IF('Row Index'!I64="","✗",IF(INDEX('RAW DATA'!$X:$X,'Row Index'!I64)="",INDEX('RAW DATA'!$L:$L,'Row Index'!I64),INDEX('RAW DATA'!$X:$X,'Row Index'!I64)))</f>
        <v>✗</v>
      </c>
      <c r="J172" s="40" t="n">
        <f aca="false">IF('Row Index'!J64="","✗",IF(INDEX('RAW DATA'!$X:$X,'Row Index'!J64)="",INDEX('RAW DATA'!$L:$L,'Row Index'!J64),INDEX('RAW DATA'!$X:$X,'Row Index'!J64)))</f>
        <v>12.4598428889671</v>
      </c>
      <c r="K172" s="40" t="n">
        <f aca="false">IF('Row Index'!K64="","✗",IF(INDEX('RAW DATA'!$X:$X,'Row Index'!K64)="",INDEX('RAW DATA'!$L:$L,'Row Index'!K64),INDEX('RAW DATA'!$X:$X,'Row Index'!K64)))</f>
        <v>26.4297612437535</v>
      </c>
      <c r="L172" s="40" t="n">
        <f aca="false">IF('Row Index'!L64="","✗",IF(INDEX('RAW DATA'!$X:$X,'Row Index'!L64)="",INDEX('RAW DATA'!$L:$L,'Row Index'!L64),INDEX('RAW DATA'!$X:$X,'Row Index'!L64)))</f>
        <v>37.2626491674111</v>
      </c>
      <c r="M172" s="40" t="n">
        <f aca="false">IF('Row Index'!M64="","✗",IF(INDEX('RAW DATA'!$X:$X,'Row Index'!M64)="",INDEX('RAW DATA'!$L:$L,'Row Index'!M64),INDEX('RAW DATA'!$X:$X,'Row Index'!M64)))</f>
        <v>17.7939086154313</v>
      </c>
      <c r="N172" s="40" t="n">
        <f aca="false">IF('Row Index'!N64="","✗",IF(INDEX('RAW DATA'!$X:$X,'Row Index'!N64)="",INDEX('RAW DATA'!$L:$L,'Row Index'!N64),INDEX('RAW DATA'!$X:$X,'Row Index'!N64)))</f>
        <v>17.2160774397717</v>
      </c>
      <c r="O172" s="40" t="n">
        <f aca="false">IF('Row Index'!O64="","✗",IF(INDEX('RAW DATA'!$X:$X,'Row Index'!O64)="",INDEX('RAW DATA'!$L:$L,'Row Index'!O64),INDEX('RAW DATA'!$X:$X,'Row Index'!O64)))</f>
        <v>13.2175143655374</v>
      </c>
      <c r="P172" s="40" t="n">
        <f aca="false">IF('Row Index'!P64="","✗",IF(INDEX('RAW DATA'!$X:$X,'Row Index'!P64)="",INDEX('RAW DATA'!$L:$L,'Row Index'!P64),INDEX('RAW DATA'!$X:$X,'Row Index'!P64)))</f>
        <v>15.9088086177889</v>
      </c>
      <c r="Q172" s="40" t="n">
        <f aca="false">IF('Row Index'!Q64="","✗",IF(INDEX('RAW DATA'!$X:$X,'Row Index'!Q64)="",INDEX('RAW DATA'!$L:$L,'Row Index'!Q64),INDEX('RAW DATA'!$X:$X,'Row Index'!Q64)))</f>
        <v>11.0652534922341</v>
      </c>
      <c r="R172" s="40" t="n">
        <f aca="false">IF('Row Index'!R64="","✗",IF(INDEX('RAW DATA'!$X:$X,'Row Index'!R64)="",INDEX('RAW DATA'!$L:$L,'Row Index'!R64),INDEX('RAW DATA'!$X:$X,'Row Index'!R64)))</f>
        <v>13.6787329776696</v>
      </c>
      <c r="S172" s="40" t="n">
        <f aca="false">IF('Row Index'!S64="","✗",IF(INDEX('RAW DATA'!$X:$X,'Row Index'!S64)="",INDEX('RAW DATA'!$L:$L,'Row Index'!S64),INDEX('RAW DATA'!$X:$X,'Row Index'!S64)))</f>
        <v>16.2267245830929</v>
      </c>
      <c r="T172" s="40" t="n">
        <f aca="false">IF('Row Index'!T64="","✗",IF(INDEX('RAW DATA'!$X:$X,'Row Index'!T64)="",INDEX('RAW DATA'!$L:$L,'Row Index'!T64),INDEX('RAW DATA'!$X:$X,'Row Index'!T64)))</f>
        <v>10.5135779178871</v>
      </c>
      <c r="U172" s="40" t="n">
        <f aca="false">IF('Row Index'!U64="","✗",IF(INDEX('RAW DATA'!$X:$X,'Row Index'!U64)="",INDEX('RAW DATA'!$L:$L,'Row Index'!U64),INDEX('RAW DATA'!$X:$X,'Row Index'!U64)))</f>
        <v>15.4066055258881</v>
      </c>
      <c r="V172" s="40" t="n">
        <f aca="false">IF('Row Index'!V64="","✗",IF(INDEX('RAW DATA'!$X:$X,'Row Index'!V64)="",INDEX('RAW DATA'!$L:$L,'Row Index'!V64),INDEX('RAW DATA'!$X:$X,'Row Index'!V64)))</f>
        <v>14.6225127846134</v>
      </c>
      <c r="W172" s="40" t="n">
        <f aca="false">IF('Row Index'!W64="","✗",IF(INDEX('RAW DATA'!$X:$X,'Row Index'!W64)="",INDEX('RAW DATA'!$L:$L,'Row Index'!W64),INDEX('RAW DATA'!$X:$X,'Row Index'!W64)))</f>
        <v>16.0869989588756</v>
      </c>
      <c r="X172" s="40" t="n">
        <f aca="false">IF('Row Index'!X64="","✗",IF(INDEX('RAW DATA'!$X:$X,'Row Index'!X64)="",INDEX('RAW DATA'!$L:$L,'Row Index'!X64),INDEX('RAW DATA'!$X:$X,'Row Index'!X64)))</f>
        <v>12.977369165488</v>
      </c>
      <c r="Y172" s="40" t="n">
        <f aca="false">IF('Row Index'!Y64="","✗",IF(INDEX('RAW DATA'!$X:$X,'Row Index'!Y64)="",INDEX('RAW DATA'!$L:$L,'Row Index'!Y64),INDEX('RAW DATA'!$X:$X,'Row Index'!Y64)))</f>
        <v>12.0655526863137</v>
      </c>
      <c r="Z172" s="40" t="n">
        <f aca="false">IF('Row Index'!Z64="","✗",IF(INDEX('RAW DATA'!$X:$X,'Row Index'!Z64)="",INDEX('RAW DATA'!$L:$L,'Row Index'!Z64),INDEX('RAW DATA'!$X:$X,'Row Index'!Z64)))</f>
        <v>13.5176730108244</v>
      </c>
      <c r="AA172" s="19" t="str">
        <f aca="false">IF('Row Index'!AA64="","⏳",IF(INDEX('RAW DATA'!$X:$X,'Row Index'!AA64)="",INDEX('RAW DATA'!$L:$L,'Row Index'!AA64),INDEX('RAW DATA'!$X:$X,'Row Index'!AA64)))</f>
        <v>⏳</v>
      </c>
      <c r="AB172" s="40" t="n">
        <f aca="false">IF('Row Index'!AB64="","✗",IF(INDEX('RAW DATA'!$X:$X,'Row Index'!AB64)="",INDEX('RAW DATA'!$L:$L,'Row Index'!AB64),INDEX('RAW DATA'!$X:$X,'Row Index'!AB64)))</f>
        <v>18.2662417896859</v>
      </c>
      <c r="AC172" s="40" t="n">
        <f aca="false">IF('Row Index'!AC64="","✗",IF(INDEX('RAW DATA'!$X:$X,'Row Index'!AC64)="",INDEX('RAW DATA'!$L:$L,'Row Index'!AC64),INDEX('RAW DATA'!$X:$X,'Row Index'!AC64)))</f>
        <v>25.6576084510001</v>
      </c>
      <c r="AD172" s="40" t="n">
        <f aca="false">IF('Row Index'!AD64="","✗",IF(INDEX('RAW DATA'!$X:$X,'Row Index'!AD64)="",INDEX('RAW DATA'!$L:$L,'Row Index'!AD64),INDEX('RAW DATA'!$X:$X,'Row Index'!AD64)))</f>
        <v>46.1433863680165</v>
      </c>
      <c r="AE172" s="40" t="n">
        <f aca="false">IF('Row Index'!AE64="","✗",IF(INDEX('RAW DATA'!$X:$X,'Row Index'!AE64)="",INDEX('RAW DATA'!$L:$L,'Row Index'!AE64),INDEX('RAW DATA'!$X:$X,'Row Index'!AE64)))</f>
        <v>49.2589992402458</v>
      </c>
      <c r="AF172" s="40" t="n">
        <f aca="false">IF('Row Index'!AF64="","✗",IF(INDEX('RAW DATA'!$X:$X,'Row Index'!AF64)="",INDEX('RAW DATA'!$L:$L,'Row Index'!AF64),INDEX('RAW DATA'!$X:$X,'Row Index'!AF64)))</f>
        <v>56.8885983073626</v>
      </c>
      <c r="AG172" s="40" t="n">
        <f aca="false">IF('Row Index'!AG64="","✗",IF(INDEX('RAW DATA'!$X:$X,'Row Index'!AG64)="",INDEX('RAW DATA'!$L:$L,'Row Index'!AG64),INDEX('RAW DATA'!$X:$X,'Row Index'!AG64)))</f>
        <v>70.5868913322862</v>
      </c>
      <c r="AH172" s="40" t="n">
        <f aca="false">IF('Row Index'!AH64="","✗",IF(INDEX('RAW DATA'!$X:$X,'Row Index'!AH64)="",INDEX('RAW DATA'!$L:$L,'Row Index'!AH64),INDEX('RAW DATA'!$X:$X,'Row Index'!AH64)))</f>
        <v>32.9827223115419</v>
      </c>
      <c r="AI172" s="40" t="n">
        <f aca="false">IF('Row Index'!AI64="","✗",IF(INDEX('RAW DATA'!$X:$X,'Row Index'!AI64)="",INDEX('RAW DATA'!$L:$L,'Row Index'!AI64),INDEX('RAW DATA'!$X:$X,'Row Index'!AI64)))</f>
        <v>52.3683510959666</v>
      </c>
      <c r="AJ172" s="40" t="n">
        <f aca="false">IF('Row Index'!AJ64="","✗",IF(INDEX('RAW DATA'!$X:$X,'Row Index'!AJ64)="",INDEX('RAW DATA'!$L:$L,'Row Index'!AJ64),INDEX('RAW DATA'!$X:$X,'Row Index'!AJ64)))</f>
        <v>64.2683807308171</v>
      </c>
      <c r="AK172" s="40" t="n">
        <f aca="false">IF('Row Index'!AK64="","✗",IF(INDEX('RAW DATA'!$X:$X,'Row Index'!AK64)="",INDEX('RAW DATA'!$L:$L,'Row Index'!AK64),INDEX('RAW DATA'!$X:$X,'Row Index'!AK64)))</f>
        <v>42.7892256643337</v>
      </c>
      <c r="AL172" s="76" t="str">
        <f aca="false">IF('Row Index'!AL64="","–",IF(INDEX('RAW DATA'!$X:$X,'Row Index'!AL64)="",INDEX('RAW DATA'!$L:$L,'Row Index'!AL64),INDEX('RAW DATA'!$X:$X,'Row Index'!AL64)))</f>
        <v>–</v>
      </c>
      <c r="AM172" s="76" t="str">
        <f aca="false">IF('Row Index'!AM64="","–",IF(INDEX('RAW DATA'!$X:$X,'Row Index'!AM64)="",INDEX('RAW DATA'!$L:$L,'Row Index'!AM64),INDEX('RAW DATA'!$X:$X,'Row Index'!AM64)))</f>
        <v>–</v>
      </c>
      <c r="AN172" s="76" t="str">
        <f aca="false">IF('Row Index'!AN64="","–",IF(INDEX('RAW DATA'!$X:$X,'Row Index'!AN64)="",INDEX('RAW DATA'!$L:$L,'Row Index'!AN64),INDEX('RAW DATA'!$X:$X,'Row Index'!AN64)))</f>
        <v>–</v>
      </c>
      <c r="AO172" s="76" t="str">
        <f aca="false">IF('Row Index'!AO64="","–",IF(INDEX('RAW DATA'!$X:$X,'Row Index'!AO64)="",INDEX('RAW DATA'!$L:$L,'Row Index'!AO64),INDEX('RAW DATA'!$X:$X,'Row Index'!AO64)))</f>
        <v>–</v>
      </c>
      <c r="AP172" s="76" t="str">
        <f aca="false">IF('Row Index'!AP64="","–",IF(INDEX('RAW DATA'!$X:$X,'Row Index'!AP64)="",INDEX('RAW DATA'!$L:$L,'Row Index'!AP64),INDEX('RAW DATA'!$X:$X,'Row Index'!AP64)))</f>
        <v>–</v>
      </c>
      <c r="AQ172" s="76" t="str">
        <f aca="false">IF('Row Index'!AQ64="","–",IF(INDEX('RAW DATA'!$X:$X,'Row Index'!AQ64)="",INDEX('RAW DATA'!$L:$L,'Row Index'!AQ64),INDEX('RAW DATA'!$X:$X,'Row Index'!AQ64)))</f>
        <v>–</v>
      </c>
    </row>
    <row r="174" customFormat="false" ht="35.05" hidden="false" customHeight="false" outlineLevel="0" collapsed="false">
      <c r="A174" s="9" t="s">
        <v>5404</v>
      </c>
      <c r="B174" s="9" t="s">
        <v>5659</v>
      </c>
      <c r="C174" s="9" t="s">
        <v>147</v>
      </c>
      <c r="D174" s="9" t="s">
        <v>365</v>
      </c>
      <c r="E174" s="9" t="s">
        <v>497</v>
      </c>
      <c r="F174" s="9" t="s">
        <v>628</v>
      </c>
      <c r="G174" s="9" t="s">
        <v>763</v>
      </c>
      <c r="H174" s="9" t="s">
        <v>902</v>
      </c>
      <c r="I174" s="9" t="s">
        <v>1037</v>
      </c>
      <c r="J174" s="9" t="s">
        <v>1143</v>
      </c>
      <c r="K174" s="9" t="s">
        <v>1275</v>
      </c>
      <c r="L174" s="9" t="s">
        <v>1411</v>
      </c>
      <c r="M174" s="9" t="s">
        <v>1628</v>
      </c>
      <c r="N174" s="9" t="s">
        <v>1760</v>
      </c>
      <c r="O174" s="9" t="s">
        <v>1895</v>
      </c>
      <c r="P174" s="9" t="s">
        <v>2027</v>
      </c>
      <c r="Q174" s="9" t="s">
        <v>2154</v>
      </c>
      <c r="R174" s="9" t="s">
        <v>2285</v>
      </c>
      <c r="S174" s="9" t="s">
        <v>2413</v>
      </c>
      <c r="T174" s="9" t="s">
        <v>2544</v>
      </c>
      <c r="U174" s="9" t="s">
        <v>2676</v>
      </c>
      <c r="V174" s="9" t="s">
        <v>2806</v>
      </c>
      <c r="W174" s="9" t="s">
        <v>2933</v>
      </c>
      <c r="X174" s="9" t="s">
        <v>3066</v>
      </c>
      <c r="Y174" s="9" t="s">
        <v>3201</v>
      </c>
      <c r="Z174" s="9" t="s">
        <v>3330</v>
      </c>
      <c r="AA174" s="9" t="s">
        <v>5405</v>
      </c>
      <c r="AB174" s="9" t="s">
        <v>3465</v>
      </c>
      <c r="AC174" s="9" t="s">
        <v>3592</v>
      </c>
      <c r="AD174" s="9" t="s">
        <v>3719</v>
      </c>
      <c r="AE174" s="9" t="s">
        <v>3846</v>
      </c>
      <c r="AF174" s="9" t="s">
        <v>3975</v>
      </c>
      <c r="AG174" s="9" t="s">
        <v>4103</v>
      </c>
      <c r="AH174" s="9" t="s">
        <v>5406</v>
      </c>
      <c r="AI174" s="9" t="s">
        <v>4360</v>
      </c>
      <c r="AJ174" s="9" t="s">
        <v>4488</v>
      </c>
      <c r="AK174" s="9" t="s">
        <v>4617</v>
      </c>
      <c r="AL174" s="9" t="s">
        <v>4746</v>
      </c>
      <c r="AM174" s="9" t="s">
        <v>4855</v>
      </c>
      <c r="AN174" s="9" t="s">
        <v>4963</v>
      </c>
      <c r="AO174" s="9" t="s">
        <v>5072</v>
      </c>
      <c r="AP174" s="9" t="s">
        <v>5184</v>
      </c>
      <c r="AQ174" s="9" t="s">
        <v>5293</v>
      </c>
    </row>
    <row r="175" customFormat="false" ht="15" hidden="false" customHeight="false" outlineLevel="0" collapsed="false">
      <c r="A175" s="32" t="s">
        <v>357</v>
      </c>
      <c r="B175" s="33" t="s">
        <v>5659</v>
      </c>
      <c r="C175" s="40" t="n">
        <f aca="false">IF('Row Index'!C65="","✗",IF(INDEX('RAW DATA'!$X:$X,'Row Index'!C65)="",INDEX('RAW DATA'!$L:$L,'Row Index'!C65),INDEX('RAW DATA'!$X:$X,'Row Index'!C65)))</f>
        <v>10.1123727855258</v>
      </c>
      <c r="D175" s="40" t="n">
        <f aca="false">IF('Row Index'!D65="","✗",IF(INDEX('RAW DATA'!$X:$X,'Row Index'!D65)="",INDEX('RAW DATA'!$L:$L,'Row Index'!D65),INDEX('RAW DATA'!$X:$X,'Row Index'!D65)))</f>
        <v>43.6815812613898</v>
      </c>
      <c r="E175" s="40" t="n">
        <f aca="false">IF('Row Index'!E65="","✗",IF(INDEX('RAW DATA'!$X:$X,'Row Index'!E65)="",INDEX('RAW DATA'!$L:$L,'Row Index'!E65),INDEX('RAW DATA'!$X:$X,'Row Index'!E65)))</f>
        <v>25.0971421600024</v>
      </c>
      <c r="F175" s="40" t="n">
        <f aca="false">IF('Row Index'!F65="","✗",IF(INDEX('RAW DATA'!$X:$X,'Row Index'!F65)="",INDEX('RAW DATA'!$L:$L,'Row Index'!F65),INDEX('RAW DATA'!$X:$X,'Row Index'!F65)))</f>
        <v>18.2667844290065</v>
      </c>
      <c r="G175" s="40" t="n">
        <f aca="false">IF('Row Index'!G65="","✗",IF(INDEX('RAW DATA'!$X:$X,'Row Index'!G65)="",INDEX('RAW DATA'!$L:$L,'Row Index'!G65),INDEX('RAW DATA'!$X:$X,'Row Index'!G65)))</f>
        <v>19.229170323427</v>
      </c>
      <c r="H175" s="40" t="n">
        <f aca="false">IF('Row Index'!H65="","✗",IF(INDEX('RAW DATA'!$X:$X,'Row Index'!H65)="",INDEX('RAW DATA'!$L:$L,'Row Index'!H65),INDEX('RAW DATA'!$X:$X,'Row Index'!H65)))</f>
        <v>43.27300926858</v>
      </c>
      <c r="I175" s="26" t="str">
        <f aca="false">IF('Row Index'!I65="","✗",IF(INDEX('RAW DATA'!$X:$X,'Row Index'!I65)="",INDEX('RAW DATA'!$L:$L,'Row Index'!I65),INDEX('RAW DATA'!$X:$X,'Row Index'!I65)))</f>
        <v>✗</v>
      </c>
      <c r="J175" s="40" t="n">
        <f aca="false">IF('Row Index'!J65="","✗",IF(INDEX('RAW DATA'!$X:$X,'Row Index'!J65)="",INDEX('RAW DATA'!$L:$L,'Row Index'!J65),INDEX('RAW DATA'!$X:$X,'Row Index'!J65)))</f>
        <v>14.7166273558583</v>
      </c>
      <c r="K175" s="40" t="n">
        <f aca="false">IF('Row Index'!K65="","✗",IF(INDEX('RAW DATA'!$X:$X,'Row Index'!K65)="",INDEX('RAW DATA'!$L:$L,'Row Index'!K65),INDEX('RAW DATA'!$X:$X,'Row Index'!K65)))</f>
        <v>11.045685587728</v>
      </c>
      <c r="L175" s="40" t="n">
        <f aca="false">IF('Row Index'!L65="","✗",IF(INDEX('RAW DATA'!$X:$X,'Row Index'!L65)="",INDEX('RAW DATA'!$L:$L,'Row Index'!L65),INDEX('RAW DATA'!$X:$X,'Row Index'!L65)))</f>
        <v>82.389337183222</v>
      </c>
      <c r="M175" s="40" t="n">
        <f aca="false">IF('Row Index'!M65="","✗",IF(INDEX('RAW DATA'!$X:$X,'Row Index'!M65)="",INDEX('RAW DATA'!$L:$L,'Row Index'!M65),INDEX('RAW DATA'!$X:$X,'Row Index'!M65)))</f>
        <v>53.0099214803092</v>
      </c>
      <c r="N175" s="40" t="n">
        <f aca="false">IF('Row Index'!N65="","✗",IF(INDEX('RAW DATA'!$X:$X,'Row Index'!N65)="",INDEX('RAW DATA'!$L:$L,'Row Index'!N65),INDEX('RAW DATA'!$X:$X,'Row Index'!N65)))</f>
        <v>14.8609819994929</v>
      </c>
      <c r="O175" s="40" t="n">
        <f aca="false">IF('Row Index'!O65="","✗",IF(INDEX('RAW DATA'!$X:$X,'Row Index'!O65)="",INDEX('RAW DATA'!$L:$L,'Row Index'!O65),INDEX('RAW DATA'!$X:$X,'Row Index'!O65)))</f>
        <v>10.7649197718251</v>
      </c>
      <c r="P175" s="40" t="n">
        <f aca="false">IF('Row Index'!P65="","✗",IF(INDEX('RAW DATA'!$X:$X,'Row Index'!P65)="",INDEX('RAW DATA'!$L:$L,'Row Index'!P65),INDEX('RAW DATA'!$X:$X,'Row Index'!P65)))</f>
        <v>10.6800717332119</v>
      </c>
      <c r="Q175" s="40" t="n">
        <f aca="false">IF('Row Index'!Q65="","✗",IF(INDEX('RAW DATA'!$X:$X,'Row Index'!Q65)="",INDEX('RAW DATA'!$L:$L,'Row Index'!Q65),INDEX('RAW DATA'!$X:$X,'Row Index'!Q65)))</f>
        <v>43.1934931506849</v>
      </c>
      <c r="R175" s="40" t="n">
        <f aca="false">IF('Row Index'!R65="","✗",IF(INDEX('RAW DATA'!$X:$X,'Row Index'!R65)="",INDEX('RAW DATA'!$L:$L,'Row Index'!R65),INDEX('RAW DATA'!$X:$X,'Row Index'!R65)))</f>
        <v>36.8546244520962</v>
      </c>
      <c r="S175" s="40" t="n">
        <f aca="false">IF('Row Index'!S65="","✗",IF(INDEX('RAW DATA'!$X:$X,'Row Index'!S65)="",INDEX('RAW DATA'!$L:$L,'Row Index'!S65),INDEX('RAW DATA'!$X:$X,'Row Index'!S65)))</f>
        <v>34.6918331839511</v>
      </c>
      <c r="T175" s="40" t="n">
        <f aca="false">IF('Row Index'!T65="","✗",IF(INDEX('RAW DATA'!$X:$X,'Row Index'!T65)="",INDEX('RAW DATA'!$L:$L,'Row Index'!T65),INDEX('RAW DATA'!$X:$X,'Row Index'!T65)))</f>
        <v>36.2602970267797</v>
      </c>
      <c r="U175" s="40" t="n">
        <f aca="false">IF('Row Index'!U65="","✗",IF(INDEX('RAW DATA'!$X:$X,'Row Index'!U65)="",INDEX('RAW DATA'!$L:$L,'Row Index'!U65),INDEX('RAW DATA'!$X:$X,'Row Index'!U65)))</f>
        <v>29.7900874635569</v>
      </c>
      <c r="V175" s="40" t="n">
        <f aca="false">IF('Row Index'!V65="","✗",IF(INDEX('RAW DATA'!$X:$X,'Row Index'!V65)="",INDEX('RAW DATA'!$L:$L,'Row Index'!V65),INDEX('RAW DATA'!$X:$X,'Row Index'!V65)))</f>
        <v>31.5457413249211</v>
      </c>
      <c r="W175" s="40" t="n">
        <f aca="false">IF('Row Index'!W65="","✗",IF(INDEX('RAW DATA'!$X:$X,'Row Index'!W65)="",INDEX('RAW DATA'!$L:$L,'Row Index'!W65),INDEX('RAW DATA'!$X:$X,'Row Index'!W65)))</f>
        <v>31.2679528403001</v>
      </c>
      <c r="X175" s="40" t="n">
        <f aca="false">IF('Row Index'!X65="","✗",IF(INDEX('RAW DATA'!$X:$X,'Row Index'!X65)="",INDEX('RAW DATA'!$L:$L,'Row Index'!X65),INDEX('RAW DATA'!$X:$X,'Row Index'!X65)))</f>
        <v>29.6243333075674</v>
      </c>
      <c r="Y175" s="40" t="n">
        <f aca="false">IF('Row Index'!Y65="","✗",IF(INDEX('RAW DATA'!$X:$X,'Row Index'!Y65)="",INDEX('RAW DATA'!$L:$L,'Row Index'!Y65),INDEX('RAW DATA'!$X:$X,'Row Index'!Y65)))</f>
        <v>24.3586975297979</v>
      </c>
      <c r="Z175" s="40" t="n">
        <f aca="false">IF('Row Index'!Z65="","✗",IF(INDEX('RAW DATA'!$X:$X,'Row Index'!Z65)="",INDEX('RAW DATA'!$L:$L,'Row Index'!Z65),INDEX('RAW DATA'!$X:$X,'Row Index'!Z65)))</f>
        <v>29.3348916277093</v>
      </c>
      <c r="AA175" s="19" t="str">
        <f aca="false">IF('Row Index'!AA65="","⏳",IF(INDEX('RAW DATA'!$X:$X,'Row Index'!AA65)="",INDEX('RAW DATA'!$L:$L,'Row Index'!AA65),INDEX('RAW DATA'!$X:$X,'Row Index'!AA65)))</f>
        <v>⏳</v>
      </c>
      <c r="AB175" s="40" t="n">
        <f aca="false">IF('Row Index'!AB65="","✗",IF(INDEX('RAW DATA'!$X:$X,'Row Index'!AB65)="",INDEX('RAW DATA'!$L:$L,'Row Index'!AB65),INDEX('RAW DATA'!$X:$X,'Row Index'!AB65)))</f>
        <v>21.6525668212779</v>
      </c>
      <c r="AC175" s="40" t="n">
        <f aca="false">IF('Row Index'!AC65="","✗",IF(INDEX('RAW DATA'!$X:$X,'Row Index'!AC65)="",INDEX('RAW DATA'!$L:$L,'Row Index'!AC65),INDEX('RAW DATA'!$X:$X,'Row Index'!AC65)))</f>
        <v>11.3345953620445</v>
      </c>
      <c r="AD175" s="40" t="n">
        <f aca="false">IF('Row Index'!AD65="","✗",IF(INDEX('RAW DATA'!$X:$X,'Row Index'!AD65)="",INDEX('RAW DATA'!$L:$L,'Row Index'!AD65),INDEX('RAW DATA'!$X:$X,'Row Index'!AD65)))</f>
        <v>10.3431368961808</v>
      </c>
      <c r="AE175" s="40" t="n">
        <f aca="false">IF('Row Index'!AE65="","✗",IF(INDEX('RAW DATA'!$X:$X,'Row Index'!AE65)="",INDEX('RAW DATA'!$L:$L,'Row Index'!AE65),INDEX('RAW DATA'!$X:$X,'Row Index'!AE65)))</f>
        <v>20.5393669970019</v>
      </c>
      <c r="AF175" s="40" t="n">
        <f aca="false">IF('Row Index'!AF65="","✗",IF(INDEX('RAW DATA'!$X:$X,'Row Index'!AF65)="",INDEX('RAW DATA'!$L:$L,'Row Index'!AF65),INDEX('RAW DATA'!$X:$X,'Row Index'!AF65)))</f>
        <v>18.4129789575483</v>
      </c>
      <c r="AG175" s="40" t="n">
        <f aca="false">IF('Row Index'!AG65="","✗",IF(INDEX('RAW DATA'!$X:$X,'Row Index'!AG65)="",INDEX('RAW DATA'!$L:$L,'Row Index'!AG65),INDEX('RAW DATA'!$X:$X,'Row Index'!AG65)))</f>
        <v>20.2267995494727</v>
      </c>
      <c r="AH175" s="40" t="n">
        <f aca="false">IF('Row Index'!AH65="","✗",IF(INDEX('RAW DATA'!$X:$X,'Row Index'!AH65)="",INDEX('RAW DATA'!$L:$L,'Row Index'!AH65),INDEX('RAW DATA'!$X:$X,'Row Index'!AH65)))</f>
        <v>15.7754364944499</v>
      </c>
      <c r="AI175" s="40" t="n">
        <f aca="false">IF('Row Index'!AI65="","✗",IF(INDEX('RAW DATA'!$X:$X,'Row Index'!AI65)="",INDEX('RAW DATA'!$L:$L,'Row Index'!AI65),INDEX('RAW DATA'!$X:$X,'Row Index'!AI65)))</f>
        <v>16.5413142936365</v>
      </c>
      <c r="AJ175" s="40" t="n">
        <f aca="false">IF('Row Index'!AJ65="","✗",IF(INDEX('RAW DATA'!$X:$X,'Row Index'!AJ65)="",INDEX('RAW DATA'!$L:$L,'Row Index'!AJ65),INDEX('RAW DATA'!$X:$X,'Row Index'!AJ65)))</f>
        <v>15.5763692952093</v>
      </c>
      <c r="AK175" s="40" t="n">
        <f aca="false">IF('Row Index'!AK65="","✗",IF(INDEX('RAW DATA'!$X:$X,'Row Index'!AK65)="",INDEX('RAW DATA'!$L:$L,'Row Index'!AK65),INDEX('RAW DATA'!$X:$X,'Row Index'!AK65)))</f>
        <v>16.7255845172838</v>
      </c>
      <c r="AL175" s="40" t="n">
        <f aca="false">IF('Row Index'!AL65="","✗",IF(INDEX('RAW DATA'!$X:$X,'Row Index'!AL65)="",INDEX('RAW DATA'!$L:$L,'Row Index'!AL65),INDEX('RAW DATA'!$X:$X,'Row Index'!AL65)))</f>
        <v>5.23551115263902</v>
      </c>
      <c r="AM175" s="40" t="n">
        <f aca="false">IF('Row Index'!AM65="","✗",IF(INDEX('RAW DATA'!$X:$X,'Row Index'!AM65)="",INDEX('RAW DATA'!$L:$L,'Row Index'!AM65),INDEX('RAW DATA'!$X:$X,'Row Index'!AM65)))</f>
        <v>10.7512499887793</v>
      </c>
      <c r="AN175" s="40" t="n">
        <f aca="false">IF('Row Index'!AN65="","✗",IF(INDEX('RAW DATA'!$X:$X,'Row Index'!AN65)="",INDEX('RAW DATA'!$L:$L,'Row Index'!AN65),INDEX('RAW DATA'!$X:$X,'Row Index'!AN65)))</f>
        <v>7.36690524394765</v>
      </c>
      <c r="AO175" s="40" t="n">
        <f aca="false">IF('Row Index'!AO65="","✗",IF(INDEX('RAW DATA'!$X:$X,'Row Index'!AO65)="",INDEX('RAW DATA'!$L:$L,'Row Index'!AO65),INDEX('RAW DATA'!$X:$X,'Row Index'!AO65)))</f>
        <v>6.75237114860246</v>
      </c>
      <c r="AP175" s="40" t="n">
        <f aca="false">IF('Row Index'!AP65="","✗",IF(INDEX('RAW DATA'!$X:$X,'Row Index'!AP65)="",INDEX('RAW DATA'!$L:$L,'Row Index'!AP65),INDEX('RAW DATA'!$X:$X,'Row Index'!AP65)))</f>
        <v>7.30314192113795</v>
      </c>
      <c r="AQ175" s="40" t="n">
        <f aca="false">IF('Row Index'!AQ65="","✗",IF(INDEX('RAW DATA'!$X:$X,'Row Index'!AQ65)="",INDEX('RAW DATA'!$L:$L,'Row Index'!AQ65),INDEX('RAW DATA'!$X:$X,'Row Index'!AQ65)))</f>
        <v>6.74732311568339</v>
      </c>
    </row>
    <row r="177" customFormat="false" ht="23.85" hidden="false" customHeight="false" outlineLevel="0" collapsed="false">
      <c r="A177" s="9" t="s">
        <v>5404</v>
      </c>
      <c r="B177" s="9" t="s">
        <v>5660</v>
      </c>
      <c r="C177" s="9" t="s">
        <v>147</v>
      </c>
      <c r="D177" s="9" t="s">
        <v>365</v>
      </c>
      <c r="E177" s="9" t="s">
        <v>497</v>
      </c>
      <c r="F177" s="9" t="s">
        <v>628</v>
      </c>
      <c r="G177" s="9" t="s">
        <v>763</v>
      </c>
      <c r="H177" s="9" t="s">
        <v>902</v>
      </c>
      <c r="I177" s="9" t="s">
        <v>1037</v>
      </c>
      <c r="J177" s="9" t="s">
        <v>1143</v>
      </c>
      <c r="K177" s="9" t="s">
        <v>1275</v>
      </c>
      <c r="L177" s="9" t="s">
        <v>1411</v>
      </c>
      <c r="M177" s="9" t="s">
        <v>1628</v>
      </c>
      <c r="N177" s="9" t="s">
        <v>1760</v>
      </c>
      <c r="O177" s="9" t="s">
        <v>1895</v>
      </c>
      <c r="P177" s="9" t="s">
        <v>2027</v>
      </c>
      <c r="Q177" s="9" t="s">
        <v>2154</v>
      </c>
      <c r="R177" s="9" t="s">
        <v>2285</v>
      </c>
      <c r="S177" s="9" t="s">
        <v>2413</v>
      </c>
      <c r="T177" s="9" t="s">
        <v>2544</v>
      </c>
      <c r="U177" s="9" t="s">
        <v>2676</v>
      </c>
      <c r="V177" s="9" t="s">
        <v>2806</v>
      </c>
      <c r="W177" s="9" t="s">
        <v>2933</v>
      </c>
      <c r="X177" s="9" t="s">
        <v>3066</v>
      </c>
      <c r="Y177" s="9" t="s">
        <v>3201</v>
      </c>
      <c r="Z177" s="9" t="s">
        <v>3330</v>
      </c>
      <c r="AA177" s="9" t="s">
        <v>5405</v>
      </c>
      <c r="AB177" s="9" t="s">
        <v>3465</v>
      </c>
      <c r="AC177" s="9" t="s">
        <v>3592</v>
      </c>
      <c r="AD177" s="9" t="s">
        <v>3719</v>
      </c>
      <c r="AE177" s="9" t="s">
        <v>3846</v>
      </c>
      <c r="AF177" s="9" t="s">
        <v>3975</v>
      </c>
      <c r="AG177" s="9" t="s">
        <v>4103</v>
      </c>
      <c r="AH177" s="9" t="s">
        <v>5406</v>
      </c>
      <c r="AI177" s="9" t="s">
        <v>4360</v>
      </c>
      <c r="AJ177" s="9" t="s">
        <v>4488</v>
      </c>
      <c r="AK177" s="9" t="s">
        <v>4617</v>
      </c>
      <c r="AL177" s="9" t="s">
        <v>4746</v>
      </c>
      <c r="AM177" s="9" t="s">
        <v>4855</v>
      </c>
      <c r="AN177" s="9" t="s">
        <v>4963</v>
      </c>
      <c r="AO177" s="9" t="s">
        <v>5072</v>
      </c>
      <c r="AP177" s="9" t="s">
        <v>5184</v>
      </c>
      <c r="AQ177" s="9" t="s">
        <v>5293</v>
      </c>
    </row>
    <row r="178" customFormat="false" ht="15" hidden="false" customHeight="false" outlineLevel="0" collapsed="false">
      <c r="A178" s="15" t="s">
        <v>361</v>
      </c>
      <c r="B178" s="16" t="s">
        <v>5660</v>
      </c>
      <c r="C178" s="40" t="n">
        <f aca="false">IF('Row Index'!C66="","✗",IF(INDEX('RAW DATA'!$X:$X,'Row Index'!C66)="",INDEX('RAW DATA'!$L:$L,'Row Index'!C66),INDEX('RAW DATA'!$X:$X,'Row Index'!C66)))</f>
        <v>13.0725554454691</v>
      </c>
      <c r="D178" s="40" t="n">
        <f aca="false">IF('Row Index'!D66="","✗",IF(INDEX('RAW DATA'!$X:$X,'Row Index'!D66)="",INDEX('RAW DATA'!$L:$L,'Row Index'!D66),INDEX('RAW DATA'!$X:$X,'Row Index'!D66)))</f>
        <v>16.5367800798327</v>
      </c>
      <c r="E178" s="40" t="n">
        <f aca="false">IF('Row Index'!E66="","✗",IF(INDEX('RAW DATA'!$X:$X,'Row Index'!E66)="",INDEX('RAW DATA'!$L:$L,'Row Index'!E66),INDEX('RAW DATA'!$X:$X,'Row Index'!E66)))</f>
        <v>13.2931670260141</v>
      </c>
      <c r="F178" s="40" t="n">
        <f aca="false">IF('Row Index'!F66="","✗",IF(INDEX('RAW DATA'!$X:$X,'Row Index'!F66)="",INDEX('RAW DATA'!$L:$L,'Row Index'!F66),INDEX('RAW DATA'!$X:$X,'Row Index'!F66)))</f>
        <v>12.5055246874605</v>
      </c>
      <c r="G178" s="40" t="n">
        <f aca="false">IF('Row Index'!G66="","✗",IF(INDEX('RAW DATA'!$X:$X,'Row Index'!G66)="",INDEX('RAW DATA'!$L:$L,'Row Index'!G66),INDEX('RAW DATA'!$X:$X,'Row Index'!G66)))</f>
        <v>12.0720624588735</v>
      </c>
      <c r="H178" s="40" t="n">
        <f aca="false">IF('Row Index'!H66="","✗",IF(INDEX('RAW DATA'!$X:$X,'Row Index'!H66)="",INDEX('RAW DATA'!$L:$L,'Row Index'!H66),INDEX('RAW DATA'!$X:$X,'Row Index'!H66)))</f>
        <v>52.3966000701017</v>
      </c>
      <c r="I178" s="26" t="str">
        <f aca="false">IF('Row Index'!I66="","✗",IF(INDEX('RAW DATA'!$X:$X,'Row Index'!I66)="",INDEX('RAW DATA'!$L:$L,'Row Index'!I66),INDEX('RAW DATA'!$X:$X,'Row Index'!I66)))</f>
        <v>✗</v>
      </c>
      <c r="J178" s="40" t="n">
        <f aca="false">IF('Row Index'!J66="","✗",IF(INDEX('RAW DATA'!$X:$X,'Row Index'!J66)="",INDEX('RAW DATA'!$L:$L,'Row Index'!J66),INDEX('RAW DATA'!$X:$X,'Row Index'!J66)))</f>
        <v>22.5854530109448</v>
      </c>
      <c r="K178" s="40" t="n">
        <f aca="false">IF('Row Index'!K66="","✗",IF(INDEX('RAW DATA'!$X:$X,'Row Index'!K66)="",INDEX('RAW DATA'!$L:$L,'Row Index'!K66),INDEX('RAW DATA'!$X:$X,'Row Index'!K66)))</f>
        <v>15.7499661108852</v>
      </c>
      <c r="L178" s="40" t="n">
        <f aca="false">IF('Row Index'!L66="","✗",IF(INDEX('RAW DATA'!$X:$X,'Row Index'!L66)="",INDEX('RAW DATA'!$L:$L,'Row Index'!L66),INDEX('RAW DATA'!$X:$X,'Row Index'!L66)))</f>
        <v>29.2272691146082</v>
      </c>
      <c r="M178" s="40" t="n">
        <f aca="false">IF('Row Index'!M66="","✗",IF(INDEX('RAW DATA'!$X:$X,'Row Index'!M66)="",INDEX('RAW DATA'!$L:$L,'Row Index'!M66),INDEX('RAW DATA'!$X:$X,'Row Index'!M66)))</f>
        <v>19.8091329075482</v>
      </c>
      <c r="N178" s="40" t="n">
        <f aca="false">IF('Row Index'!N66="","✗",IF(INDEX('RAW DATA'!$X:$X,'Row Index'!N66)="",INDEX('RAW DATA'!$L:$L,'Row Index'!N66),INDEX('RAW DATA'!$X:$X,'Row Index'!N66)))</f>
        <v>22.1892754721065</v>
      </c>
      <c r="O178" s="40" t="n">
        <f aca="false">IF('Row Index'!O66="","✗",IF(INDEX('RAW DATA'!$X:$X,'Row Index'!O66)="",INDEX('RAW DATA'!$L:$L,'Row Index'!O66),INDEX('RAW DATA'!$X:$X,'Row Index'!O66)))</f>
        <v>19.5889800519018</v>
      </c>
      <c r="P178" s="40" t="n">
        <f aca="false">IF('Row Index'!P66="","✗",IF(INDEX('RAW DATA'!$X:$X,'Row Index'!P66)="",INDEX('RAW DATA'!$L:$L,'Row Index'!P66),INDEX('RAW DATA'!$X:$X,'Row Index'!P66)))</f>
        <v>19.7490311333938</v>
      </c>
      <c r="Q178" s="40" t="n">
        <f aca="false">IF('Row Index'!Q66="","✗",IF(INDEX('RAW DATA'!$X:$X,'Row Index'!Q66)="",INDEX('RAW DATA'!$L:$L,'Row Index'!Q66),INDEX('RAW DATA'!$X:$X,'Row Index'!Q66)))</f>
        <v>11.4876932235748</v>
      </c>
      <c r="R178" s="40" t="n">
        <f aca="false">IF('Row Index'!R66="","✗",IF(INDEX('RAW DATA'!$X:$X,'Row Index'!R66)="",INDEX('RAW DATA'!$L:$L,'Row Index'!R66),INDEX('RAW DATA'!$X:$X,'Row Index'!R66)))</f>
        <v>18.2441439725767</v>
      </c>
      <c r="S178" s="40" t="n">
        <f aca="false">IF('Row Index'!S66="","✗",IF(INDEX('RAW DATA'!$X:$X,'Row Index'!S66)="",INDEX('RAW DATA'!$L:$L,'Row Index'!S66),INDEX('RAW DATA'!$X:$X,'Row Index'!S66)))</f>
        <v>12.2942297695373</v>
      </c>
      <c r="T178" s="40" t="n">
        <f aca="false">IF('Row Index'!T66="","✗",IF(INDEX('RAW DATA'!$X:$X,'Row Index'!T66)="",INDEX('RAW DATA'!$L:$L,'Row Index'!T66),INDEX('RAW DATA'!$X:$X,'Row Index'!T66)))</f>
        <v>13.0177584520569</v>
      </c>
      <c r="U178" s="40" t="n">
        <f aca="false">IF('Row Index'!U66="","✗",IF(INDEX('RAW DATA'!$X:$X,'Row Index'!U66)="",INDEX('RAW DATA'!$L:$L,'Row Index'!U66),INDEX('RAW DATA'!$X:$X,'Row Index'!U66)))</f>
        <v>32.8514262358969</v>
      </c>
      <c r="V178" s="40" t="n">
        <f aca="false">IF('Row Index'!V66="","✗",IF(INDEX('RAW DATA'!$X:$X,'Row Index'!V66)="",INDEX('RAW DATA'!$L:$L,'Row Index'!V66),INDEX('RAW DATA'!$X:$X,'Row Index'!V66)))</f>
        <v>13.2557734710456</v>
      </c>
      <c r="W178" s="40" t="n">
        <f aca="false">IF('Row Index'!W66="","✗",IF(INDEX('RAW DATA'!$X:$X,'Row Index'!W66)="",INDEX('RAW DATA'!$L:$L,'Row Index'!W66),INDEX('RAW DATA'!$X:$X,'Row Index'!W66)))</f>
        <v>10.1841245598405</v>
      </c>
      <c r="X178" s="40" t="n">
        <f aca="false">IF('Row Index'!X66="","✗",IF(INDEX('RAW DATA'!$X:$X,'Row Index'!X66)="",INDEX('RAW DATA'!$L:$L,'Row Index'!X66),INDEX('RAW DATA'!$X:$X,'Row Index'!X66)))</f>
        <v>24.2355645945707</v>
      </c>
      <c r="Y178" s="40" t="n">
        <f aca="false">IF('Row Index'!Y66="","✗",IF(INDEX('RAW DATA'!$X:$X,'Row Index'!Y66)="",INDEX('RAW DATA'!$L:$L,'Row Index'!Y66),INDEX('RAW DATA'!$X:$X,'Row Index'!Y66)))</f>
        <v>21.5440596168486</v>
      </c>
      <c r="Z178" s="40" t="n">
        <f aca="false">IF('Row Index'!Z66="","✗",IF(INDEX('RAW DATA'!$X:$X,'Row Index'!Z66)="",INDEX('RAW DATA'!$L:$L,'Row Index'!Z66),INDEX('RAW DATA'!$X:$X,'Row Index'!Z66)))</f>
        <v>19.1546195558715</v>
      </c>
      <c r="AA178" s="19" t="str">
        <f aca="false">IF('Row Index'!AA66="","⏳",IF(INDEX('RAW DATA'!$X:$X,'Row Index'!AA66)="",INDEX('RAW DATA'!$L:$L,'Row Index'!AA66),INDEX('RAW DATA'!$X:$X,'Row Index'!AA66)))</f>
        <v>⏳</v>
      </c>
      <c r="AB178" s="40" t="n">
        <f aca="false">IF('Row Index'!AB66="","✗",IF(INDEX('RAW DATA'!$X:$X,'Row Index'!AB66)="",INDEX('RAW DATA'!$L:$L,'Row Index'!AB66),INDEX('RAW DATA'!$X:$X,'Row Index'!AB66)))</f>
        <v>18.7169663581196</v>
      </c>
      <c r="AC178" s="40" t="n">
        <f aca="false">IF('Row Index'!AC66="","✗",IF(INDEX('RAW DATA'!$X:$X,'Row Index'!AC66)="",INDEX('RAW DATA'!$L:$L,'Row Index'!AC66),INDEX('RAW DATA'!$X:$X,'Row Index'!AC66)))</f>
        <v>21.5134979437039</v>
      </c>
      <c r="AD178" s="40" t="n">
        <f aca="false">IF('Row Index'!AD66="","✗",IF(INDEX('RAW DATA'!$X:$X,'Row Index'!AD66)="",INDEX('RAW DATA'!$L:$L,'Row Index'!AD66),INDEX('RAW DATA'!$X:$X,'Row Index'!AD66)))</f>
        <v>12.4210607136687</v>
      </c>
      <c r="AE178" s="40" t="n">
        <f aca="false">IF('Row Index'!AE66="","✗",IF(INDEX('RAW DATA'!$X:$X,'Row Index'!AE66)="",INDEX('RAW DATA'!$L:$L,'Row Index'!AE66),INDEX('RAW DATA'!$X:$X,'Row Index'!AE66)))</f>
        <v>14.3252191146309</v>
      </c>
      <c r="AF178" s="40" t="n">
        <f aca="false">IF('Row Index'!AF66="","✗",IF(INDEX('RAW DATA'!$X:$X,'Row Index'!AF66)="",INDEX('RAW DATA'!$L:$L,'Row Index'!AF66),INDEX('RAW DATA'!$X:$X,'Row Index'!AF66)))</f>
        <v>13.9475033215814</v>
      </c>
      <c r="AG178" s="40" t="n">
        <f aca="false">IF('Row Index'!AG66="","✗",IF(INDEX('RAW DATA'!$X:$X,'Row Index'!AG66)="",INDEX('RAW DATA'!$L:$L,'Row Index'!AG66),INDEX('RAW DATA'!$X:$X,'Row Index'!AG66)))</f>
        <v>14.4061164925342</v>
      </c>
      <c r="AH178" s="40" t="n">
        <f aca="false">IF('Row Index'!AH66="","✗",IF(INDEX('RAW DATA'!$X:$X,'Row Index'!AH66)="",INDEX('RAW DATA'!$L:$L,'Row Index'!AH66),INDEX('RAW DATA'!$X:$X,'Row Index'!AH66)))</f>
        <v>8.93522516964837</v>
      </c>
      <c r="AI178" s="40" t="n">
        <f aca="false">IF('Row Index'!AI66="","✗",IF(INDEX('RAW DATA'!$X:$X,'Row Index'!AI66)="",INDEX('RAW DATA'!$L:$L,'Row Index'!AI66),INDEX('RAW DATA'!$X:$X,'Row Index'!AI66)))</f>
        <v>13.6125588060004</v>
      </c>
      <c r="AJ178" s="40" t="n">
        <f aca="false">IF('Row Index'!AJ66="","✗",IF(INDEX('RAW DATA'!$X:$X,'Row Index'!AJ66)="",INDEX('RAW DATA'!$L:$L,'Row Index'!AJ66),INDEX('RAW DATA'!$X:$X,'Row Index'!AJ66)))</f>
        <v>15.0267418858524</v>
      </c>
      <c r="AK178" s="40" t="n">
        <f aca="false">IF('Row Index'!AK66="","✗",IF(INDEX('RAW DATA'!$X:$X,'Row Index'!AK66)="",INDEX('RAW DATA'!$L:$L,'Row Index'!AK66),INDEX('RAW DATA'!$X:$X,'Row Index'!AK66)))</f>
        <v>13.4429847069691</v>
      </c>
      <c r="AL178" s="40" t="n">
        <f aca="false">IF('Row Index'!AL66="","✗",IF(INDEX('RAW DATA'!$X:$X,'Row Index'!AL66)="",INDEX('RAW DATA'!$L:$L,'Row Index'!AL66),INDEX('RAW DATA'!$X:$X,'Row Index'!AL66)))</f>
        <v>9.69354536950421</v>
      </c>
      <c r="AM178" s="40" t="n">
        <f aca="false">IF('Row Index'!AM66="","✗",IF(INDEX('RAW DATA'!$X:$X,'Row Index'!AM66)="",INDEX('RAW DATA'!$L:$L,'Row Index'!AM66),INDEX('RAW DATA'!$X:$X,'Row Index'!AM66)))</f>
        <v>12.1082225309255</v>
      </c>
      <c r="AN178" s="40" t="n">
        <f aca="false">IF('Row Index'!AN66="","✗",IF(INDEX('RAW DATA'!$X:$X,'Row Index'!AN66)="",INDEX('RAW DATA'!$L:$L,'Row Index'!AN66),INDEX('RAW DATA'!$X:$X,'Row Index'!AN66)))</f>
        <v>9.25981128746722</v>
      </c>
      <c r="AO178" s="40" t="n">
        <f aca="false">IF('Row Index'!AO66="","✗",IF(INDEX('RAW DATA'!$X:$X,'Row Index'!AO66)="",INDEX('RAW DATA'!$L:$L,'Row Index'!AO66),INDEX('RAW DATA'!$X:$X,'Row Index'!AO66)))</f>
        <v>8.72863395987245</v>
      </c>
      <c r="AP178" s="40" t="n">
        <f aca="false">IF('Row Index'!AP66="","✗",IF(INDEX('RAW DATA'!$X:$X,'Row Index'!AP66)="",INDEX('RAW DATA'!$L:$L,'Row Index'!AP66),INDEX('RAW DATA'!$X:$X,'Row Index'!AP66)))</f>
        <v>9.46846112017401</v>
      </c>
      <c r="AQ178" s="40" t="n">
        <f aca="false">IF('Row Index'!AQ66="","✗",IF(INDEX('RAW DATA'!$X:$X,'Row Index'!AQ66)="",INDEX('RAW DATA'!$L:$L,'Row Index'!AQ66),INDEX('RAW DATA'!$X:$X,'Row Index'!AQ66)))</f>
        <v>8.77369953460648</v>
      </c>
    </row>
    <row r="181" customFormat="false" ht="15" hidden="false" customHeight="false" outlineLevel="0" collapsed="false">
      <c r="A181" s="3" t="s">
        <v>5415</v>
      </c>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row>
    <row r="182" customFormat="false" ht="35.05" hidden="false" customHeight="false" outlineLevel="0" collapsed="false">
      <c r="A182" s="9" t="s">
        <v>5404</v>
      </c>
      <c r="B182" s="9" t="s">
        <v>5657</v>
      </c>
      <c r="C182" s="9" t="s">
        <v>147</v>
      </c>
      <c r="D182" s="9" t="s">
        <v>365</v>
      </c>
      <c r="E182" s="9" t="s">
        <v>497</v>
      </c>
      <c r="F182" s="9" t="s">
        <v>628</v>
      </c>
      <c r="G182" s="9" t="s">
        <v>763</v>
      </c>
      <c r="H182" s="9" t="s">
        <v>902</v>
      </c>
      <c r="I182" s="9" t="s">
        <v>1037</v>
      </c>
      <c r="J182" s="9" t="s">
        <v>1143</v>
      </c>
      <c r="K182" s="9" t="s">
        <v>1275</v>
      </c>
      <c r="L182" s="9" t="s">
        <v>1411</v>
      </c>
      <c r="M182" s="9" t="s">
        <v>1628</v>
      </c>
      <c r="N182" s="9" t="s">
        <v>1760</v>
      </c>
      <c r="O182" s="9" t="s">
        <v>1895</v>
      </c>
      <c r="P182" s="9" t="s">
        <v>2027</v>
      </c>
      <c r="Q182" s="9" t="s">
        <v>2154</v>
      </c>
      <c r="R182" s="9" t="s">
        <v>2285</v>
      </c>
      <c r="S182" s="9" t="s">
        <v>2413</v>
      </c>
      <c r="T182" s="9" t="s">
        <v>2544</v>
      </c>
      <c r="U182" s="9" t="s">
        <v>2676</v>
      </c>
      <c r="V182" s="9" t="s">
        <v>2806</v>
      </c>
      <c r="W182" s="9" t="s">
        <v>2933</v>
      </c>
      <c r="X182" s="9" t="s">
        <v>3066</v>
      </c>
      <c r="Y182" s="9" t="s">
        <v>3201</v>
      </c>
      <c r="Z182" s="9" t="s">
        <v>3330</v>
      </c>
      <c r="AA182" s="9" t="s">
        <v>5405</v>
      </c>
      <c r="AB182" s="9" t="s">
        <v>3465</v>
      </c>
      <c r="AC182" s="9" t="s">
        <v>3592</v>
      </c>
      <c r="AD182" s="9" t="s">
        <v>3719</v>
      </c>
      <c r="AE182" s="9" t="s">
        <v>3846</v>
      </c>
      <c r="AF182" s="9" t="s">
        <v>3975</v>
      </c>
      <c r="AG182" s="9" t="s">
        <v>4103</v>
      </c>
      <c r="AH182" s="9" t="s">
        <v>5406</v>
      </c>
      <c r="AI182" s="9" t="s">
        <v>4360</v>
      </c>
      <c r="AJ182" s="9" t="s">
        <v>4488</v>
      </c>
      <c r="AK182" s="9" t="s">
        <v>4617</v>
      </c>
      <c r="AL182" s="9" t="s">
        <v>4746</v>
      </c>
      <c r="AM182" s="9" t="s">
        <v>4855</v>
      </c>
      <c r="AN182" s="9" t="s">
        <v>4963</v>
      </c>
      <c r="AO182" s="9" t="s">
        <v>5072</v>
      </c>
      <c r="AP182" s="9" t="s">
        <v>5184</v>
      </c>
      <c r="AQ182" s="9" t="s">
        <v>5293</v>
      </c>
    </row>
    <row r="183" customFormat="false" ht="15" hidden="false" customHeight="false" outlineLevel="0" collapsed="false">
      <c r="A183" s="32" t="s">
        <v>322</v>
      </c>
      <c r="B183" s="33" t="s">
        <v>5657</v>
      </c>
      <c r="C183" s="40" t="n">
        <f aca="false">IF('Row Index'!C55="","✗",IF(INDEX('RAW DATA'!$Y:$Y,'Row Index'!C55)="",INDEX('RAW DATA'!$L:$L,'Row Index'!C55),INDEX('RAW DATA'!$Y:$Y,'Row Index'!C55)))</f>
        <v>61.692555039805</v>
      </c>
      <c r="D183" s="40" t="n">
        <f aca="false">IF('Row Index'!D55="","✗",IF(INDEX('RAW DATA'!$Y:$Y,'Row Index'!D55)="",INDEX('RAW DATA'!$L:$L,'Row Index'!D55),INDEX('RAW DATA'!$Y:$Y,'Row Index'!D55)))</f>
        <v>70.3451865469164</v>
      </c>
      <c r="E183" s="40" t="n">
        <f aca="false">IF('Row Index'!E55="","✗",IF(INDEX('RAW DATA'!$Y:$Y,'Row Index'!E55)="",INDEX('RAW DATA'!$L:$L,'Row Index'!E55),INDEX('RAW DATA'!$Y:$Y,'Row Index'!E55)))</f>
        <v>55.8352134548331</v>
      </c>
      <c r="F183" s="40" t="n">
        <f aca="false">IF('Row Index'!F55="","✗",IF(INDEX('RAW DATA'!$Y:$Y,'Row Index'!F55)="",INDEX('RAW DATA'!$L:$L,'Row Index'!F55),INDEX('RAW DATA'!$Y:$Y,'Row Index'!F55)))</f>
        <v>52.749197195098</v>
      </c>
      <c r="G183" s="40" t="n">
        <f aca="false">IF('Row Index'!G55="","✗",IF(INDEX('RAW DATA'!$Y:$Y,'Row Index'!G55)="",INDEX('RAW DATA'!$L:$L,'Row Index'!G55),INDEX('RAW DATA'!$Y:$Y,'Row Index'!G55)))</f>
        <v>50.8364133733931</v>
      </c>
      <c r="H183" s="40" t="n">
        <f aca="false">IF('Row Index'!H55="","✗",IF(INDEX('RAW DATA'!$Y:$Y,'Row Index'!H55)="",INDEX('RAW DATA'!$L:$L,'Row Index'!H55),INDEX('RAW DATA'!$Y:$Y,'Row Index'!H55)))</f>
        <v>63.334655559963</v>
      </c>
      <c r="I183" s="26" t="str">
        <f aca="false">IF('Row Index'!I55="","✗",IF(INDEX('RAW DATA'!$Y:$Y,'Row Index'!I55)="",INDEX('RAW DATA'!$L:$L,'Row Index'!I55),INDEX('RAW DATA'!$Y:$Y,'Row Index'!I55)))</f>
        <v>✗</v>
      </c>
      <c r="J183" s="40" t="n">
        <f aca="false">IF('Row Index'!J55="","✗",IF(INDEX('RAW DATA'!$Y:$Y,'Row Index'!J55)="",INDEX('RAW DATA'!$L:$L,'Row Index'!J55),INDEX('RAW DATA'!$Y:$Y,'Row Index'!J55)))</f>
        <v>38.0107566647999</v>
      </c>
      <c r="K183" s="40" t="n">
        <f aca="false">IF('Row Index'!K55="","✗",IF(INDEX('RAW DATA'!$Y:$Y,'Row Index'!K55)="",INDEX('RAW DATA'!$L:$L,'Row Index'!K55),INDEX('RAW DATA'!$Y:$Y,'Row Index'!K55)))</f>
        <v>39.8041663256119</v>
      </c>
      <c r="L183" s="40" t="n">
        <f aca="false">IF('Row Index'!L55="","✗",IF(INDEX('RAW DATA'!$Y:$Y,'Row Index'!L55)="",INDEX('RAW DATA'!$L:$L,'Row Index'!L55),INDEX('RAW DATA'!$Y:$Y,'Row Index'!L55)))</f>
        <v>43.3231963325239</v>
      </c>
      <c r="M183" s="40" t="n">
        <f aca="false">IF('Row Index'!M55="","✗",IF(INDEX('RAW DATA'!$Y:$Y,'Row Index'!M55)="",INDEX('RAW DATA'!$L:$L,'Row Index'!M55),INDEX('RAW DATA'!$Y:$Y,'Row Index'!M55)))</f>
        <v>38.2317080531647</v>
      </c>
      <c r="N183" s="40" t="n">
        <f aca="false">IF('Row Index'!N55="","✗",IF(INDEX('RAW DATA'!$Y:$Y,'Row Index'!N55)="",INDEX('RAW DATA'!$L:$L,'Row Index'!N55),INDEX('RAW DATA'!$Y:$Y,'Row Index'!N55)))</f>
        <v>38.5457766325791</v>
      </c>
      <c r="O183" s="40" t="n">
        <f aca="false">IF('Row Index'!O55="","✗",IF(INDEX('RAW DATA'!$Y:$Y,'Row Index'!O55)="",INDEX('RAW DATA'!$L:$L,'Row Index'!O55),INDEX('RAW DATA'!$Y:$Y,'Row Index'!O55)))</f>
        <v>30.8650946481125</v>
      </c>
      <c r="P183" s="40" t="n">
        <f aca="false">IF('Row Index'!P55="","✗",IF(INDEX('RAW DATA'!$Y:$Y,'Row Index'!P55)="",INDEX('RAW DATA'!$L:$L,'Row Index'!P55),INDEX('RAW DATA'!$Y:$Y,'Row Index'!P55)))</f>
        <v>40.1053046312547</v>
      </c>
      <c r="Q183" s="40" t="n">
        <f aca="false">IF('Row Index'!Q55="","✗",IF(INDEX('RAW DATA'!$Y:$Y,'Row Index'!Q55)="",INDEX('RAW DATA'!$L:$L,'Row Index'!Q55),INDEX('RAW DATA'!$Y:$Y,'Row Index'!Q55)))</f>
        <v>37.6450072029722</v>
      </c>
      <c r="R183" s="40" t="n">
        <f aca="false">IF('Row Index'!R55="","✗",IF(INDEX('RAW DATA'!$Y:$Y,'Row Index'!R55)="",INDEX('RAW DATA'!$L:$L,'Row Index'!R55),INDEX('RAW DATA'!$Y:$Y,'Row Index'!R55)))</f>
        <v>38.172868609564</v>
      </c>
      <c r="S183" s="40" t="n">
        <f aca="false">IF('Row Index'!S55="","✗",IF(INDEX('RAW DATA'!$Y:$Y,'Row Index'!S55)="",INDEX('RAW DATA'!$L:$L,'Row Index'!S55),INDEX('RAW DATA'!$Y:$Y,'Row Index'!S55)))</f>
        <v>36.8434217108554</v>
      </c>
      <c r="T183" s="40" t="n">
        <f aca="false">IF('Row Index'!T55="","✗",IF(INDEX('RAW DATA'!$Y:$Y,'Row Index'!T55)="",INDEX('RAW DATA'!$L:$L,'Row Index'!T55),INDEX('RAW DATA'!$Y:$Y,'Row Index'!T55)))</f>
        <v>44.878474296776</v>
      </c>
      <c r="U183" s="40" t="n">
        <f aca="false">IF('Row Index'!U55="","✗",IF(INDEX('RAW DATA'!$Y:$Y,'Row Index'!U55)="",INDEX('RAW DATA'!$L:$L,'Row Index'!U55),INDEX('RAW DATA'!$Y:$Y,'Row Index'!U55)))</f>
        <v>48.1185825517791</v>
      </c>
      <c r="V183" s="40" t="n">
        <f aca="false">IF('Row Index'!V55="","✗",IF(INDEX('RAW DATA'!$Y:$Y,'Row Index'!V55)="",INDEX('RAW DATA'!$L:$L,'Row Index'!V55),INDEX('RAW DATA'!$Y:$Y,'Row Index'!V55)))</f>
        <v>55.4007576271351</v>
      </c>
      <c r="W183" s="40" t="n">
        <f aca="false">IF('Row Index'!W55="","✗",IF(INDEX('RAW DATA'!$Y:$Y,'Row Index'!W55)="",INDEX('RAW DATA'!$L:$L,'Row Index'!W55),INDEX('RAW DATA'!$Y:$Y,'Row Index'!W55)))</f>
        <v>73.6217535769987</v>
      </c>
      <c r="X183" s="40" t="n">
        <f aca="false">IF('Row Index'!X55="","✗",IF(INDEX('RAW DATA'!$Y:$Y,'Row Index'!X55)="",INDEX('RAW DATA'!$L:$L,'Row Index'!X55),INDEX('RAW DATA'!$Y:$Y,'Row Index'!X55)))</f>
        <v>79.9149331513929</v>
      </c>
      <c r="Y183" s="40" t="n">
        <f aca="false">IF('Row Index'!Y55="","✗",IF(INDEX('RAW DATA'!$Y:$Y,'Row Index'!Y55)="",INDEX('RAW DATA'!$L:$L,'Row Index'!Y55),INDEX('RAW DATA'!$Y:$Y,'Row Index'!Y55)))</f>
        <v>87.2107377109588</v>
      </c>
      <c r="Z183" s="40" t="n">
        <f aca="false">IF('Row Index'!Z55="","✗",IF(INDEX('RAW DATA'!$Y:$Y,'Row Index'!Z55)="",INDEX('RAW DATA'!$L:$L,'Row Index'!Z55),INDEX('RAW DATA'!$Y:$Y,'Row Index'!Z55)))</f>
        <v>96.7266613924051</v>
      </c>
      <c r="AA183" s="19" t="str">
        <f aca="false">IF('Row Index'!AA55="","⏳",IF(INDEX('RAW DATA'!$Y:$Y,'Row Index'!AA55)="",INDEX('RAW DATA'!$L:$L,'Row Index'!AA55),INDEX('RAW DATA'!$Y:$Y,'Row Index'!AA55)))</f>
        <v>⏳</v>
      </c>
      <c r="AB183" s="40" t="n">
        <f aca="false">IF('Row Index'!AB55="","✗",IF(INDEX('RAW DATA'!$Y:$Y,'Row Index'!AB55)="",INDEX('RAW DATA'!$L:$L,'Row Index'!AB55),INDEX('RAW DATA'!$Y:$Y,'Row Index'!AB55)))</f>
        <v>96.116243399253</v>
      </c>
      <c r="AC183" s="40" t="n">
        <f aca="false">IF('Row Index'!AC55="","✗",IF(INDEX('RAW DATA'!$Y:$Y,'Row Index'!AC55)="",INDEX('RAW DATA'!$L:$L,'Row Index'!AC55),INDEX('RAW DATA'!$Y:$Y,'Row Index'!AC55)))</f>
        <v>98.2338400850421</v>
      </c>
      <c r="AD183" s="40" t="n">
        <f aca="false">IF('Row Index'!AD55="","✗",IF(INDEX('RAW DATA'!$Y:$Y,'Row Index'!AD55)="",INDEX('RAW DATA'!$L:$L,'Row Index'!AD55),INDEX('RAW DATA'!$Y:$Y,'Row Index'!AD55)))</f>
        <v>99.3176780271543</v>
      </c>
      <c r="AE183" s="40" t="n">
        <f aca="false">IF('Row Index'!AE55="","✗",IF(INDEX('RAW DATA'!$Y:$Y,'Row Index'!AE55)="",INDEX('RAW DATA'!$L:$L,'Row Index'!AE55),INDEX('RAW DATA'!$Y:$Y,'Row Index'!AE55)))</f>
        <v>99.8396059389626</v>
      </c>
      <c r="AF183" s="40" t="n">
        <f aca="false">IF('Row Index'!AF55="","✗",IF(INDEX('RAW DATA'!$Y:$Y,'Row Index'!AF55)="",INDEX('RAW DATA'!$L:$L,'Row Index'!AF55),INDEX('RAW DATA'!$Y:$Y,'Row Index'!AF55)))</f>
        <v>99.9593109995931</v>
      </c>
      <c r="AG183" s="40" t="n">
        <f aca="false">IF('Row Index'!AG55="","✗",IF(INDEX('RAW DATA'!$Y:$Y,'Row Index'!AG55)="",INDEX('RAW DATA'!$L:$L,'Row Index'!AG55),INDEX('RAW DATA'!$Y:$Y,'Row Index'!AG55)))</f>
        <v>99.9818463345614</v>
      </c>
      <c r="AH183" s="40" t="n">
        <f aca="false">IF('Row Index'!AH55="","✗",IF(INDEX('RAW DATA'!$Y:$Y,'Row Index'!AH55)="",INDEX('RAW DATA'!$L:$L,'Row Index'!AH55),INDEX('RAW DATA'!$Y:$Y,'Row Index'!AH55)))</f>
        <v>100</v>
      </c>
      <c r="AI183" s="40" t="n">
        <f aca="false">IF('Row Index'!AI55="","✗",IF(INDEX('RAW DATA'!$Y:$Y,'Row Index'!AI55)="",INDEX('RAW DATA'!$L:$L,'Row Index'!AI55),INDEX('RAW DATA'!$Y:$Y,'Row Index'!AI55)))</f>
        <v>100</v>
      </c>
      <c r="AJ183" s="40" t="n">
        <f aca="false">IF('Row Index'!AJ55="","✗",IF(INDEX('RAW DATA'!$Y:$Y,'Row Index'!AJ55)="",INDEX('RAW DATA'!$L:$L,'Row Index'!AJ55),INDEX('RAW DATA'!$Y:$Y,'Row Index'!AJ55)))</f>
        <v>100</v>
      </c>
      <c r="AK183" s="40" t="n">
        <f aca="false">IF('Row Index'!AK55="","✗",IF(INDEX('RAW DATA'!$Y:$Y,'Row Index'!AK55)="",INDEX('RAW DATA'!$L:$L,'Row Index'!AK55),INDEX('RAW DATA'!$Y:$Y,'Row Index'!AK55)))</f>
        <v>100</v>
      </c>
      <c r="AL183" s="76" t="str">
        <f aca="false">IF('Row Index'!AL55="","–",IF(INDEX('RAW DATA'!$Y:$Y,'Row Index'!AL55)="",INDEX('RAW DATA'!$L:$L,'Row Index'!AL55),INDEX('RAW DATA'!$Y:$Y,'Row Index'!AL55)))</f>
        <v>–</v>
      </c>
      <c r="AM183" s="76" t="str">
        <f aca="false">IF('Row Index'!AM55="","–",IF(INDEX('RAW DATA'!$Y:$Y,'Row Index'!AM55)="",INDEX('RAW DATA'!$L:$L,'Row Index'!AM55),INDEX('RAW DATA'!$Y:$Y,'Row Index'!AM55)))</f>
        <v>–</v>
      </c>
      <c r="AN183" s="76" t="str">
        <f aca="false">IF('Row Index'!AN55="","–",IF(INDEX('RAW DATA'!$Y:$Y,'Row Index'!AN55)="",INDEX('RAW DATA'!$L:$L,'Row Index'!AN55),INDEX('RAW DATA'!$Y:$Y,'Row Index'!AN55)))</f>
        <v>–</v>
      </c>
      <c r="AO183" s="76" t="str">
        <f aca="false">IF('Row Index'!AO55="","–",IF(INDEX('RAW DATA'!$Y:$Y,'Row Index'!AO55)="",INDEX('RAW DATA'!$L:$L,'Row Index'!AO55),INDEX('RAW DATA'!$Y:$Y,'Row Index'!AO55)))</f>
        <v>–</v>
      </c>
      <c r="AP183" s="76" t="str">
        <f aca="false">IF('Row Index'!AP55="","–",IF(INDEX('RAW DATA'!$Y:$Y,'Row Index'!AP55)="",INDEX('RAW DATA'!$L:$L,'Row Index'!AP55),INDEX('RAW DATA'!$Y:$Y,'Row Index'!AP55)))</f>
        <v>–</v>
      </c>
      <c r="AQ183" s="76" t="str">
        <f aca="false">IF('Row Index'!AQ55="","–",IF(INDEX('RAW DATA'!$Y:$Y,'Row Index'!AQ55)="",INDEX('RAW DATA'!$L:$L,'Row Index'!AQ55),INDEX('RAW DATA'!$Y:$Y,'Row Index'!AQ55)))</f>
        <v>–</v>
      </c>
    </row>
    <row r="184" customFormat="false" ht="15" hidden="false" customHeight="false" outlineLevel="0" collapsed="false">
      <c r="A184" s="32" t="s">
        <v>326</v>
      </c>
      <c r="B184" s="33" t="s">
        <v>5657</v>
      </c>
      <c r="C184" s="40" t="n">
        <f aca="false">IF('Row Index'!C56="","✗",IF(INDEX('RAW DATA'!$Y:$Y,'Row Index'!C56)="",INDEX('RAW DATA'!$L:$L,'Row Index'!C56),INDEX('RAW DATA'!$Y:$Y,'Row Index'!C56)))</f>
        <v>55.2014995313964</v>
      </c>
      <c r="D184" s="40" t="n">
        <f aca="false">IF('Row Index'!D56="","✗",IF(INDEX('RAW DATA'!$Y:$Y,'Row Index'!D56)="",INDEX('RAW DATA'!$L:$L,'Row Index'!D56),INDEX('RAW DATA'!$Y:$Y,'Row Index'!D56)))</f>
        <v>73.834529359384</v>
      </c>
      <c r="E184" s="40" t="n">
        <f aca="false">IF('Row Index'!E56="","✗",IF(INDEX('RAW DATA'!$Y:$Y,'Row Index'!E56)="",INDEX('RAW DATA'!$L:$L,'Row Index'!E56),INDEX('RAW DATA'!$Y:$Y,'Row Index'!E56)))</f>
        <v>57.3919925766218</v>
      </c>
      <c r="F184" s="40" t="n">
        <f aca="false">IF('Row Index'!F56="","✗",IF(INDEX('RAW DATA'!$Y:$Y,'Row Index'!F56)="",INDEX('RAW DATA'!$L:$L,'Row Index'!F56),INDEX('RAW DATA'!$Y:$Y,'Row Index'!F56)))</f>
        <v>54.251304764386</v>
      </c>
      <c r="G184" s="40" t="n">
        <f aca="false">IF('Row Index'!G56="","✗",IF(INDEX('RAW DATA'!$Y:$Y,'Row Index'!G56)="",INDEX('RAW DATA'!$L:$L,'Row Index'!G56),INDEX('RAW DATA'!$Y:$Y,'Row Index'!G56)))</f>
        <v>47.9505214649527</v>
      </c>
      <c r="H184" s="40" t="n">
        <f aca="false">IF('Row Index'!H56="","✗",IF(INDEX('RAW DATA'!$Y:$Y,'Row Index'!H56)="",INDEX('RAW DATA'!$L:$L,'Row Index'!H56),INDEX('RAW DATA'!$Y:$Y,'Row Index'!H56)))</f>
        <v>58.8617801591843</v>
      </c>
      <c r="I184" s="26" t="str">
        <f aca="false">IF('Row Index'!I56="","✗",IF(INDEX('RAW DATA'!$Y:$Y,'Row Index'!I56)="",INDEX('RAW DATA'!$L:$L,'Row Index'!I56),INDEX('RAW DATA'!$Y:$Y,'Row Index'!I56)))</f>
        <v>✗</v>
      </c>
      <c r="J184" s="40" t="n">
        <f aca="false">IF('Row Index'!J56="","✗",IF(INDEX('RAW DATA'!$Y:$Y,'Row Index'!J56)="",INDEX('RAW DATA'!$L:$L,'Row Index'!J56),INDEX('RAW DATA'!$Y:$Y,'Row Index'!J56)))</f>
        <v>42.5562806133031</v>
      </c>
      <c r="K184" s="40" t="n">
        <f aca="false">IF('Row Index'!K56="","✗",IF(INDEX('RAW DATA'!$Y:$Y,'Row Index'!K56)="",INDEX('RAW DATA'!$L:$L,'Row Index'!K56),INDEX('RAW DATA'!$Y:$Y,'Row Index'!K56)))</f>
        <v>41.5612919038759</v>
      </c>
      <c r="L184" s="40" t="n">
        <f aca="false">IF('Row Index'!L56="","✗",IF(INDEX('RAW DATA'!$Y:$Y,'Row Index'!L56)="",INDEX('RAW DATA'!$L:$L,'Row Index'!L56),INDEX('RAW DATA'!$Y:$Y,'Row Index'!L56)))</f>
        <v>45.5777129695314</v>
      </c>
      <c r="M184" s="40" t="n">
        <f aca="false">IF('Row Index'!M56="","✗",IF(INDEX('RAW DATA'!$Y:$Y,'Row Index'!M56)="",INDEX('RAW DATA'!$L:$L,'Row Index'!M56),INDEX('RAW DATA'!$Y:$Y,'Row Index'!M56)))</f>
        <v>40.7489583856232</v>
      </c>
      <c r="N184" s="40" t="n">
        <f aca="false">IF('Row Index'!N56="","✗",IF(INDEX('RAW DATA'!$Y:$Y,'Row Index'!N56)="",INDEX('RAW DATA'!$L:$L,'Row Index'!N56),INDEX('RAW DATA'!$Y:$Y,'Row Index'!N56)))</f>
        <v>40.4663800975523</v>
      </c>
      <c r="O184" s="40" t="n">
        <f aca="false">IF('Row Index'!O56="","✗",IF(INDEX('RAW DATA'!$Y:$Y,'Row Index'!O56)="",INDEX('RAW DATA'!$L:$L,'Row Index'!O56),INDEX('RAW DATA'!$Y:$Y,'Row Index'!O56)))</f>
        <v>37.6843999672784</v>
      </c>
      <c r="P184" s="40" t="n">
        <f aca="false">IF('Row Index'!P56="","✗",IF(INDEX('RAW DATA'!$Y:$Y,'Row Index'!P56)="",INDEX('RAW DATA'!$L:$L,'Row Index'!P56),INDEX('RAW DATA'!$Y:$Y,'Row Index'!P56)))</f>
        <v>38.8041265411625</v>
      </c>
      <c r="Q184" s="40" t="n">
        <f aca="false">IF('Row Index'!Q56="","✗",IF(INDEX('RAW DATA'!$Y:$Y,'Row Index'!Q56)="",INDEX('RAW DATA'!$L:$L,'Row Index'!Q56),INDEX('RAW DATA'!$Y:$Y,'Row Index'!Q56)))</f>
        <v>40.281158643823</v>
      </c>
      <c r="R184" s="40" t="n">
        <f aca="false">IF('Row Index'!R56="","✗",IF(INDEX('RAW DATA'!$Y:$Y,'Row Index'!R56)="",INDEX('RAW DATA'!$L:$L,'Row Index'!R56),INDEX('RAW DATA'!$Y:$Y,'Row Index'!R56)))</f>
        <v>40.061235757667</v>
      </c>
      <c r="S184" s="40" t="n">
        <f aca="false">IF('Row Index'!S56="","✗",IF(INDEX('RAW DATA'!$Y:$Y,'Row Index'!S56)="",INDEX('RAW DATA'!$L:$L,'Row Index'!S56),INDEX('RAW DATA'!$Y:$Y,'Row Index'!S56)))</f>
        <v>43.2478925071676</v>
      </c>
      <c r="T184" s="40" t="n">
        <f aca="false">IF('Row Index'!T56="","✗",IF(INDEX('RAW DATA'!$Y:$Y,'Row Index'!T56)="",INDEX('RAW DATA'!$L:$L,'Row Index'!T56),INDEX('RAW DATA'!$Y:$Y,'Row Index'!T56)))</f>
        <v>48.4509206425939</v>
      </c>
      <c r="U184" s="40" t="str">
        <f aca="false">IF('Row Index'!U56="","✗",IF(INDEX('RAW DATA'!$Y:$Y,'Row Index'!U56)="",INDEX('RAW DATA'!$L:$L,'Row Index'!U56),INDEX('RAW DATA'!$Y:$Y,'Row Index'!U56)))</f>
        <v>✗</v>
      </c>
      <c r="V184" s="40" t="n">
        <f aca="false">IF('Row Index'!V56="","✗",IF(INDEX('RAW DATA'!$Y:$Y,'Row Index'!V56)="",INDEX('RAW DATA'!$L:$L,'Row Index'!V56),INDEX('RAW DATA'!$Y:$Y,'Row Index'!V56)))</f>
        <v>59.9141475939262</v>
      </c>
      <c r="W184" s="40" t="n">
        <f aca="false">IF('Row Index'!W56="","✗",IF(INDEX('RAW DATA'!$Y:$Y,'Row Index'!W56)="",INDEX('RAW DATA'!$L:$L,'Row Index'!W56),INDEX('RAW DATA'!$Y:$Y,'Row Index'!W56)))</f>
        <v>68.2735677041681</v>
      </c>
      <c r="X184" s="40" t="n">
        <f aca="false">IF('Row Index'!X56="","✗",IF(INDEX('RAW DATA'!$Y:$Y,'Row Index'!X56)="",INDEX('RAW DATA'!$L:$L,'Row Index'!X56),INDEX('RAW DATA'!$Y:$Y,'Row Index'!X56)))</f>
        <v>76.3338989035975</v>
      </c>
      <c r="Y184" s="40" t="n">
        <f aca="false">IF('Row Index'!Y56="","✗",IF(INDEX('RAW DATA'!$Y:$Y,'Row Index'!Y56)="",INDEX('RAW DATA'!$L:$L,'Row Index'!Y56),INDEX('RAW DATA'!$Y:$Y,'Row Index'!Y56)))</f>
        <v>80.5792918620832</v>
      </c>
      <c r="Z184" s="40" t="n">
        <f aca="false">IF('Row Index'!Z56="","✗",IF(INDEX('RAW DATA'!$Y:$Y,'Row Index'!Z56)="",INDEX('RAW DATA'!$L:$L,'Row Index'!Z56),INDEX('RAW DATA'!$Y:$Y,'Row Index'!Z56)))</f>
        <v>91.7671453103877</v>
      </c>
      <c r="AA184" s="19" t="str">
        <f aca="false">IF('Row Index'!AA56="","⏳",IF(INDEX('RAW DATA'!$Y:$Y,'Row Index'!AA56)="",INDEX('RAW DATA'!$L:$L,'Row Index'!AA56),INDEX('RAW DATA'!$Y:$Y,'Row Index'!AA56)))</f>
        <v>⏳</v>
      </c>
      <c r="AB184" s="40" t="n">
        <f aca="false">IF('Row Index'!AB56="","✗",IF(INDEX('RAW DATA'!$Y:$Y,'Row Index'!AB56)="",INDEX('RAW DATA'!$L:$L,'Row Index'!AB56),INDEX('RAW DATA'!$Y:$Y,'Row Index'!AB56)))</f>
        <v>90.6171777968854</v>
      </c>
      <c r="AC184" s="40" t="n">
        <f aca="false">IF('Row Index'!AC56="","✗",IF(INDEX('RAW DATA'!$Y:$Y,'Row Index'!AC56)="",INDEX('RAW DATA'!$L:$L,'Row Index'!AC56),INDEX('RAW DATA'!$Y:$Y,'Row Index'!AC56)))</f>
        <v>99.6370385646525</v>
      </c>
      <c r="AD184" s="40" t="n">
        <f aca="false">IF('Row Index'!AD56="","✗",IF(INDEX('RAW DATA'!$Y:$Y,'Row Index'!AD56)="",INDEX('RAW DATA'!$L:$L,'Row Index'!AD56),INDEX('RAW DATA'!$Y:$Y,'Row Index'!AD56)))</f>
        <v>99.976892236947</v>
      </c>
      <c r="AE184" s="40" t="n">
        <f aca="false">IF('Row Index'!AE56="","✗",IF(INDEX('RAW DATA'!$Y:$Y,'Row Index'!AE56)="",INDEX('RAW DATA'!$L:$L,'Row Index'!AE56),INDEX('RAW DATA'!$Y:$Y,'Row Index'!AE56)))</f>
        <v>99.8658342916598</v>
      </c>
      <c r="AF184" s="40" t="n">
        <f aca="false">IF('Row Index'!AF56="","✗",IF(INDEX('RAW DATA'!$Y:$Y,'Row Index'!AF56)="",INDEX('RAW DATA'!$L:$L,'Row Index'!AF56),INDEX('RAW DATA'!$Y:$Y,'Row Index'!AF56)))</f>
        <v>99.8623334065303</v>
      </c>
      <c r="AG184" s="40" t="n">
        <f aca="false">IF('Row Index'!AG56="","✗",IF(INDEX('RAW DATA'!$Y:$Y,'Row Index'!AG56)="",INDEX('RAW DATA'!$L:$L,'Row Index'!AG56),INDEX('RAW DATA'!$Y:$Y,'Row Index'!AG56)))</f>
        <v>99.9822231703198</v>
      </c>
      <c r="AH184" s="40" t="n">
        <f aca="false">IF('Row Index'!AH56="","✗",IF(INDEX('RAW DATA'!$Y:$Y,'Row Index'!AH56)="",INDEX('RAW DATA'!$L:$L,'Row Index'!AH56),INDEX('RAW DATA'!$Y:$Y,'Row Index'!AH56)))</f>
        <v>99.9967851086231</v>
      </c>
      <c r="AI184" s="40" t="n">
        <f aca="false">IF('Row Index'!AI56="","✗",IF(INDEX('RAW DATA'!$Y:$Y,'Row Index'!AI56)="",INDEX('RAW DATA'!$L:$L,'Row Index'!AI56),INDEX('RAW DATA'!$Y:$Y,'Row Index'!AI56)))</f>
        <v>100</v>
      </c>
      <c r="AJ184" s="40" t="n">
        <f aca="false">IF('Row Index'!AJ56="","✗",IF(INDEX('RAW DATA'!$Y:$Y,'Row Index'!AJ56)="",INDEX('RAW DATA'!$L:$L,'Row Index'!AJ56),INDEX('RAW DATA'!$Y:$Y,'Row Index'!AJ56)))</f>
        <v>100</v>
      </c>
      <c r="AK184" s="40" t="n">
        <f aca="false">IF('Row Index'!AK56="","✗",IF(INDEX('RAW DATA'!$Y:$Y,'Row Index'!AK56)="",INDEX('RAW DATA'!$L:$L,'Row Index'!AK56),INDEX('RAW DATA'!$Y:$Y,'Row Index'!AK56)))</f>
        <v>100</v>
      </c>
      <c r="AL184" s="76" t="str">
        <f aca="false">IF('Row Index'!AL56="","–",IF(INDEX('RAW DATA'!$Y:$Y,'Row Index'!AL56)="",INDEX('RAW DATA'!$L:$L,'Row Index'!AL56),INDEX('RAW DATA'!$Y:$Y,'Row Index'!AL56)))</f>
        <v>–</v>
      </c>
      <c r="AM184" s="76" t="str">
        <f aca="false">IF('Row Index'!AM56="","–",IF(INDEX('RAW DATA'!$Y:$Y,'Row Index'!AM56)="",INDEX('RAW DATA'!$L:$L,'Row Index'!AM56),INDEX('RAW DATA'!$Y:$Y,'Row Index'!AM56)))</f>
        <v>–</v>
      </c>
      <c r="AN184" s="76" t="str">
        <f aca="false">IF('Row Index'!AN56="","–",IF(INDEX('RAW DATA'!$Y:$Y,'Row Index'!AN56)="",INDEX('RAW DATA'!$L:$L,'Row Index'!AN56),INDEX('RAW DATA'!$Y:$Y,'Row Index'!AN56)))</f>
        <v>–</v>
      </c>
      <c r="AO184" s="76" t="str">
        <f aca="false">IF('Row Index'!AO56="","–",IF(INDEX('RAW DATA'!$Y:$Y,'Row Index'!AO56)="",INDEX('RAW DATA'!$L:$L,'Row Index'!AO56),INDEX('RAW DATA'!$Y:$Y,'Row Index'!AO56)))</f>
        <v>–</v>
      </c>
      <c r="AP184" s="76" t="str">
        <f aca="false">IF('Row Index'!AP56="","–",IF(INDEX('RAW DATA'!$Y:$Y,'Row Index'!AP56)="",INDEX('RAW DATA'!$L:$L,'Row Index'!AP56),INDEX('RAW DATA'!$Y:$Y,'Row Index'!AP56)))</f>
        <v>–</v>
      </c>
      <c r="AQ184" s="76" t="str">
        <f aca="false">IF('Row Index'!AQ56="","–",IF(INDEX('RAW DATA'!$Y:$Y,'Row Index'!AQ56)="",INDEX('RAW DATA'!$L:$L,'Row Index'!AQ56),INDEX('RAW DATA'!$Y:$Y,'Row Index'!AQ56)))</f>
        <v>–</v>
      </c>
    </row>
    <row r="185" customFormat="false" ht="15" hidden="false" customHeight="false" outlineLevel="0" collapsed="false">
      <c r="A185" s="32" t="s">
        <v>329</v>
      </c>
      <c r="B185" s="33" t="s">
        <v>5657</v>
      </c>
      <c r="C185" s="40" t="n">
        <f aca="false">IF('Row Index'!C57="","✗",IF(INDEX('RAW DATA'!$Y:$Y,'Row Index'!C57)="",INDEX('RAW DATA'!$L:$L,'Row Index'!C57),INDEX('RAW DATA'!$Y:$Y,'Row Index'!C57)))</f>
        <v>69.8815737778526</v>
      </c>
      <c r="D185" s="40" t="n">
        <f aca="false">IF('Row Index'!D57="","✗",IF(INDEX('RAW DATA'!$Y:$Y,'Row Index'!D57)="",INDEX('RAW DATA'!$L:$L,'Row Index'!D57),INDEX('RAW DATA'!$Y:$Y,'Row Index'!D57)))</f>
        <v>69.6440516218795</v>
      </c>
      <c r="E185" s="40" t="n">
        <f aca="false">IF('Row Index'!E57="","✗",IF(INDEX('RAW DATA'!$Y:$Y,'Row Index'!E57)="",INDEX('RAW DATA'!$L:$L,'Row Index'!E57),INDEX('RAW DATA'!$Y:$Y,'Row Index'!E57)))</f>
        <v>65.2216522790775</v>
      </c>
      <c r="F185" s="40" t="n">
        <f aca="false">IF('Row Index'!F57="","✗",IF(INDEX('RAW DATA'!$Y:$Y,'Row Index'!F57)="",INDEX('RAW DATA'!$L:$L,'Row Index'!F57),INDEX('RAW DATA'!$Y:$Y,'Row Index'!F57)))</f>
        <v>70.0021822365941</v>
      </c>
      <c r="G185" s="40" t="n">
        <f aca="false">IF('Row Index'!G57="","✗",IF(INDEX('RAW DATA'!$Y:$Y,'Row Index'!G57)="",INDEX('RAW DATA'!$L:$L,'Row Index'!G57),INDEX('RAW DATA'!$Y:$Y,'Row Index'!G57)))</f>
        <v>70.8539825510185</v>
      </c>
      <c r="H185" s="40" t="n">
        <f aca="false">IF('Row Index'!H57="","✗",IF(INDEX('RAW DATA'!$Y:$Y,'Row Index'!H57)="",INDEX('RAW DATA'!$L:$L,'Row Index'!H57),INDEX('RAW DATA'!$Y:$Y,'Row Index'!H57)))</f>
        <v>63.7591878250523</v>
      </c>
      <c r="I185" s="26" t="str">
        <f aca="false">IF('Row Index'!I57="","✗",IF(INDEX('RAW DATA'!$Y:$Y,'Row Index'!I57)="",INDEX('RAW DATA'!$L:$L,'Row Index'!I57),INDEX('RAW DATA'!$Y:$Y,'Row Index'!I57)))</f>
        <v>✗</v>
      </c>
      <c r="J185" s="40" t="n">
        <f aca="false">IF('Row Index'!J57="","✗",IF(INDEX('RAW DATA'!$Y:$Y,'Row Index'!J57)="",INDEX('RAW DATA'!$L:$L,'Row Index'!J57),INDEX('RAW DATA'!$Y:$Y,'Row Index'!J57)))</f>
        <v>64.0600765462681</v>
      </c>
      <c r="K185" s="40" t="n">
        <f aca="false">IF('Row Index'!K57="","✗",IF(INDEX('RAW DATA'!$Y:$Y,'Row Index'!K57)="",INDEX('RAW DATA'!$L:$L,'Row Index'!K57),INDEX('RAW DATA'!$Y:$Y,'Row Index'!K57)))</f>
        <v>66.4243496949967</v>
      </c>
      <c r="L185" s="40" t="n">
        <f aca="false">IF('Row Index'!L57="","✗",IF(INDEX('RAW DATA'!$Y:$Y,'Row Index'!L57)="",INDEX('RAW DATA'!$L:$L,'Row Index'!L57),INDEX('RAW DATA'!$Y:$Y,'Row Index'!L57)))</f>
        <v>53.5937209487636</v>
      </c>
      <c r="M185" s="40" t="n">
        <f aca="false">IF('Row Index'!M57="","✗",IF(INDEX('RAW DATA'!$Y:$Y,'Row Index'!M57)="",INDEX('RAW DATA'!$L:$L,'Row Index'!M57),INDEX('RAW DATA'!$Y:$Y,'Row Index'!M57)))</f>
        <v>55.2831099978659</v>
      </c>
      <c r="N185" s="40" t="n">
        <f aca="false">IF('Row Index'!N57="","✗",IF(INDEX('RAW DATA'!$Y:$Y,'Row Index'!N57)="",INDEX('RAW DATA'!$L:$L,'Row Index'!N57),INDEX('RAW DATA'!$Y:$Y,'Row Index'!N57)))</f>
        <v>52.8269991245812</v>
      </c>
      <c r="O185" s="40" t="str">
        <f aca="false">IF('Row Index'!O57="","✗",IF(INDEX('RAW DATA'!$Y:$Y,'Row Index'!O57)="",INDEX('RAW DATA'!$L:$L,'Row Index'!O57),INDEX('RAW DATA'!$Y:$Y,'Row Index'!O57)))</f>
        <v>✗⇲</v>
      </c>
      <c r="P185" s="40" t="n">
        <f aca="false">IF('Row Index'!P57="","✗",IF(INDEX('RAW DATA'!$Y:$Y,'Row Index'!P57)="",INDEX('RAW DATA'!$L:$L,'Row Index'!P57),INDEX('RAW DATA'!$Y:$Y,'Row Index'!P57)))</f>
        <v>43.0760986066452</v>
      </c>
      <c r="Q185" s="40" t="str">
        <f aca="false">IF('Row Index'!Q57="","✗",IF(INDEX('RAW DATA'!$Y:$Y,'Row Index'!Q57)="",INDEX('RAW DATA'!$L:$L,'Row Index'!Q57),INDEX('RAW DATA'!$Y:$Y,'Row Index'!Q57)))</f>
        <v>✗⇲</v>
      </c>
      <c r="R185" s="40" t="n">
        <f aca="false">IF('Row Index'!R57="","✗",IF(INDEX('RAW DATA'!$Y:$Y,'Row Index'!R57)="",INDEX('RAW DATA'!$L:$L,'Row Index'!R57),INDEX('RAW DATA'!$Y:$Y,'Row Index'!R57)))</f>
        <v>34.8288814691152</v>
      </c>
      <c r="S185" s="40" t="n">
        <f aca="false">IF('Row Index'!S57="","✗",IF(INDEX('RAW DATA'!$Y:$Y,'Row Index'!S57)="",INDEX('RAW DATA'!$L:$L,'Row Index'!S57),INDEX('RAW DATA'!$Y:$Y,'Row Index'!S57)))</f>
        <v>39.8154042011458</v>
      </c>
      <c r="T185" s="40" t="n">
        <f aca="false">IF('Row Index'!T57="","✗",IF(INDEX('RAW DATA'!$Y:$Y,'Row Index'!T57)="",INDEX('RAW DATA'!$L:$L,'Row Index'!T57),INDEX('RAW DATA'!$Y:$Y,'Row Index'!T57)))</f>
        <v>39.6110771257823</v>
      </c>
      <c r="U185" s="40" t="n">
        <f aca="false">IF('Row Index'!U57="","✗",IF(INDEX('RAW DATA'!$Y:$Y,'Row Index'!U57)="",INDEX('RAW DATA'!$L:$L,'Row Index'!U57),INDEX('RAW DATA'!$Y:$Y,'Row Index'!U57)))</f>
        <v>40.4426204187904</v>
      </c>
      <c r="V185" s="40" t="n">
        <f aca="false">IF('Row Index'!V57="","✗",IF(INDEX('RAW DATA'!$Y:$Y,'Row Index'!V57)="",INDEX('RAW DATA'!$L:$L,'Row Index'!V57),INDEX('RAW DATA'!$Y:$Y,'Row Index'!V57)))</f>
        <v>45.9875981093621</v>
      </c>
      <c r="W185" s="40" t="n">
        <f aca="false">IF('Row Index'!W57="","✗",IF(INDEX('RAW DATA'!$Y:$Y,'Row Index'!W57)="",INDEX('RAW DATA'!$L:$L,'Row Index'!W57),INDEX('RAW DATA'!$Y:$Y,'Row Index'!W57)))</f>
        <v>53.2724676886084</v>
      </c>
      <c r="X185" s="40" t="n">
        <f aca="false">IF('Row Index'!X57="","✗",IF(INDEX('RAW DATA'!$Y:$Y,'Row Index'!X57)="",INDEX('RAW DATA'!$L:$L,'Row Index'!X57),INDEX('RAW DATA'!$Y:$Y,'Row Index'!X57)))</f>
        <v>62.323987930601</v>
      </c>
      <c r="Y185" s="40" t="n">
        <f aca="false">IF('Row Index'!Y57="","✗",IF(INDEX('RAW DATA'!$Y:$Y,'Row Index'!Y57)="",INDEX('RAW DATA'!$L:$L,'Row Index'!Y57),INDEX('RAW DATA'!$Y:$Y,'Row Index'!Y57)))</f>
        <v>77.4735323024098</v>
      </c>
      <c r="Z185" s="40" t="n">
        <f aca="false">IF('Row Index'!Z57="","✗",IF(INDEX('RAW DATA'!$Y:$Y,'Row Index'!Z57)="",INDEX('RAW DATA'!$L:$L,'Row Index'!Z57),INDEX('RAW DATA'!$Y:$Y,'Row Index'!Z57)))</f>
        <v>97.5793088542542</v>
      </c>
      <c r="AA185" s="19" t="str">
        <f aca="false">IF('Row Index'!AA57="","⏳",IF(INDEX('RAW DATA'!$Y:$Y,'Row Index'!AA57)="",INDEX('RAW DATA'!$L:$L,'Row Index'!AA57),INDEX('RAW DATA'!$Y:$Y,'Row Index'!AA57)))</f>
        <v>⏳</v>
      </c>
      <c r="AB185" s="40" t="n">
        <f aca="false">IF('Row Index'!AB57="","✗",IF(INDEX('RAW DATA'!$Y:$Y,'Row Index'!AB57)="",INDEX('RAW DATA'!$L:$L,'Row Index'!AB57),INDEX('RAW DATA'!$Y:$Y,'Row Index'!AB57)))</f>
        <v>91.8466005621969</v>
      </c>
      <c r="AC185" s="40" t="n">
        <f aca="false">IF('Row Index'!AC57="","✗",IF(INDEX('RAW DATA'!$Y:$Y,'Row Index'!AC57)="",INDEX('RAW DATA'!$L:$L,'Row Index'!AC57),INDEX('RAW DATA'!$Y:$Y,'Row Index'!AC57)))</f>
        <v>96.2111471542318</v>
      </c>
      <c r="AD185" s="40" t="n">
        <f aca="false">IF('Row Index'!AD57="","✗",IF(INDEX('RAW DATA'!$Y:$Y,'Row Index'!AD57)="",INDEX('RAW DATA'!$L:$L,'Row Index'!AD57),INDEX('RAW DATA'!$Y:$Y,'Row Index'!AD57)))</f>
        <v>99.6496946055536</v>
      </c>
      <c r="AE185" s="40" t="n">
        <f aca="false">IF('Row Index'!AE57="","✗",IF(INDEX('RAW DATA'!$Y:$Y,'Row Index'!AE57)="",INDEX('RAW DATA'!$L:$L,'Row Index'!AE57),INDEX('RAW DATA'!$Y:$Y,'Row Index'!AE57)))</f>
        <v>98.6046914408807</v>
      </c>
      <c r="AF185" s="40" t="n">
        <f aca="false">IF('Row Index'!AF57="","✗",IF(INDEX('RAW DATA'!$Y:$Y,'Row Index'!AF57)="",INDEX('RAW DATA'!$L:$L,'Row Index'!AF57),INDEX('RAW DATA'!$Y:$Y,'Row Index'!AF57)))</f>
        <v>98.9833366395557</v>
      </c>
      <c r="AG185" s="40" t="n">
        <f aca="false">IF('Row Index'!AG57="","✗",IF(INDEX('RAW DATA'!$Y:$Y,'Row Index'!AG57)="",INDEX('RAW DATA'!$L:$L,'Row Index'!AG57),INDEX('RAW DATA'!$Y:$Y,'Row Index'!AG57)))</f>
        <v>99.0877589986564</v>
      </c>
      <c r="AH185" s="40" t="n">
        <f aca="false">IF('Row Index'!AH57="","✗",IF(INDEX('RAW DATA'!$Y:$Y,'Row Index'!AH57)="",INDEX('RAW DATA'!$L:$L,'Row Index'!AH57),INDEX('RAW DATA'!$Y:$Y,'Row Index'!AH57)))</f>
        <v>99.9839818460922</v>
      </c>
      <c r="AI185" s="40" t="n">
        <f aca="false">IF('Row Index'!AI57="","✗",IF(INDEX('RAW DATA'!$Y:$Y,'Row Index'!AI57)="",INDEX('RAW DATA'!$L:$L,'Row Index'!AI57),INDEX('RAW DATA'!$Y:$Y,'Row Index'!AI57)))</f>
        <v>100</v>
      </c>
      <c r="AJ185" s="40" t="n">
        <f aca="false">IF('Row Index'!AJ57="","✗",IF(INDEX('RAW DATA'!$Y:$Y,'Row Index'!AJ57)="",INDEX('RAW DATA'!$L:$L,'Row Index'!AJ57),INDEX('RAW DATA'!$Y:$Y,'Row Index'!AJ57)))</f>
        <v>100</v>
      </c>
      <c r="AK185" s="40" t="n">
        <f aca="false">IF('Row Index'!AK57="","✗",IF(INDEX('RAW DATA'!$Y:$Y,'Row Index'!AK57)="",INDEX('RAW DATA'!$L:$L,'Row Index'!AK57),INDEX('RAW DATA'!$Y:$Y,'Row Index'!AK57)))</f>
        <v>100</v>
      </c>
      <c r="AL185" s="76" t="str">
        <f aca="false">IF('Row Index'!AL57="","–",IF(INDEX('RAW DATA'!$Y:$Y,'Row Index'!AL57)="",INDEX('RAW DATA'!$L:$L,'Row Index'!AL57),INDEX('RAW DATA'!$Y:$Y,'Row Index'!AL57)))</f>
        <v>–</v>
      </c>
      <c r="AM185" s="76" t="str">
        <f aca="false">IF('Row Index'!AM57="","–",IF(INDEX('RAW DATA'!$Y:$Y,'Row Index'!AM57)="",INDEX('RAW DATA'!$L:$L,'Row Index'!AM57),INDEX('RAW DATA'!$Y:$Y,'Row Index'!AM57)))</f>
        <v>–</v>
      </c>
      <c r="AN185" s="76" t="str">
        <f aca="false">IF('Row Index'!AN57="","–",IF(INDEX('RAW DATA'!$Y:$Y,'Row Index'!AN57)="",INDEX('RAW DATA'!$L:$L,'Row Index'!AN57),INDEX('RAW DATA'!$Y:$Y,'Row Index'!AN57)))</f>
        <v>–</v>
      </c>
      <c r="AO185" s="76" t="str">
        <f aca="false">IF('Row Index'!AO57="","–",IF(INDEX('RAW DATA'!$Y:$Y,'Row Index'!AO57)="",INDEX('RAW DATA'!$L:$L,'Row Index'!AO57),INDEX('RAW DATA'!$Y:$Y,'Row Index'!AO57)))</f>
        <v>–</v>
      </c>
      <c r="AP185" s="76" t="str">
        <f aca="false">IF('Row Index'!AP57="","–",IF(INDEX('RAW DATA'!$Y:$Y,'Row Index'!AP57)="",INDEX('RAW DATA'!$L:$L,'Row Index'!AP57),INDEX('RAW DATA'!$Y:$Y,'Row Index'!AP57)))</f>
        <v>–</v>
      </c>
      <c r="AQ185" s="76" t="str">
        <f aca="false">IF('Row Index'!AQ57="","–",IF(INDEX('RAW DATA'!$Y:$Y,'Row Index'!AQ57)="",INDEX('RAW DATA'!$L:$L,'Row Index'!AQ57),INDEX('RAW DATA'!$Y:$Y,'Row Index'!AQ57)))</f>
        <v>–</v>
      </c>
    </row>
    <row r="186" customFormat="false" ht="15" hidden="false" customHeight="false" outlineLevel="0" collapsed="false">
      <c r="A186" s="32" t="s">
        <v>332</v>
      </c>
      <c r="B186" s="33" t="s">
        <v>5657</v>
      </c>
      <c r="C186" s="40" t="n">
        <f aca="false">IF('Row Index'!C58="","✗",IF(INDEX('RAW DATA'!$Y:$Y,'Row Index'!C58)="",INDEX('RAW DATA'!$L:$L,'Row Index'!C58),INDEX('RAW DATA'!$Y:$Y,'Row Index'!C58)))</f>
        <v>68.2929030123472</v>
      </c>
      <c r="D186" s="40" t="n">
        <f aca="false">IF('Row Index'!D58="","✗",IF(INDEX('RAW DATA'!$Y:$Y,'Row Index'!D58)="",INDEX('RAW DATA'!$L:$L,'Row Index'!D58),INDEX('RAW DATA'!$Y:$Y,'Row Index'!D58)))</f>
        <v>80.7048371703044</v>
      </c>
      <c r="E186" s="40" t="n">
        <f aca="false">IF('Row Index'!E58="","✗",IF(INDEX('RAW DATA'!$Y:$Y,'Row Index'!E58)="",INDEX('RAW DATA'!$L:$L,'Row Index'!E58),INDEX('RAW DATA'!$Y:$Y,'Row Index'!E58)))</f>
        <v>75.3953902967019</v>
      </c>
      <c r="F186" s="40" t="n">
        <f aca="false">IF('Row Index'!F58="","✗",IF(INDEX('RAW DATA'!$Y:$Y,'Row Index'!F58)="",INDEX('RAW DATA'!$L:$L,'Row Index'!F58),INDEX('RAW DATA'!$Y:$Y,'Row Index'!F58)))</f>
        <v>76.6436237338485</v>
      </c>
      <c r="G186" s="40" t="n">
        <f aca="false">IF('Row Index'!G58="","✗",IF(INDEX('RAW DATA'!$Y:$Y,'Row Index'!G58)="",INDEX('RAW DATA'!$L:$L,'Row Index'!G58),INDEX('RAW DATA'!$Y:$Y,'Row Index'!G58)))</f>
        <v>76.3219171436888</v>
      </c>
      <c r="H186" s="40" t="n">
        <f aca="false">IF('Row Index'!H58="","✗",IF(INDEX('RAW DATA'!$Y:$Y,'Row Index'!H58)="",INDEX('RAW DATA'!$L:$L,'Row Index'!H58),INDEX('RAW DATA'!$Y:$Y,'Row Index'!H58)))</f>
        <v>76.0451338734326</v>
      </c>
      <c r="I186" s="26" t="str">
        <f aca="false">IF('Row Index'!I58="","✗",IF(INDEX('RAW DATA'!$Y:$Y,'Row Index'!I58)="",INDEX('RAW DATA'!$L:$L,'Row Index'!I58),INDEX('RAW DATA'!$Y:$Y,'Row Index'!I58)))</f>
        <v>✗</v>
      </c>
      <c r="J186" s="40" t="n">
        <f aca="false">IF('Row Index'!J58="","✗",IF(INDEX('RAW DATA'!$Y:$Y,'Row Index'!J58)="",INDEX('RAW DATA'!$L:$L,'Row Index'!J58),INDEX('RAW DATA'!$Y:$Y,'Row Index'!J58)))</f>
        <v>60.2389516957862</v>
      </c>
      <c r="K186" s="40" t="n">
        <f aca="false">IF('Row Index'!K58="","✗",IF(INDEX('RAW DATA'!$Y:$Y,'Row Index'!K58)="",INDEX('RAW DATA'!$L:$L,'Row Index'!K58),INDEX('RAW DATA'!$Y:$Y,'Row Index'!K58)))</f>
        <v>58.7949081393447</v>
      </c>
      <c r="L186" s="40" t="n">
        <f aca="false">IF('Row Index'!L58="","✗",IF(INDEX('RAW DATA'!$Y:$Y,'Row Index'!L58)="",INDEX('RAW DATA'!$L:$L,'Row Index'!L58),INDEX('RAW DATA'!$Y:$Y,'Row Index'!L58)))</f>
        <v>67.1390684568208</v>
      </c>
      <c r="M186" s="40" t="n">
        <f aca="false">IF('Row Index'!M58="","✗",IF(INDEX('RAW DATA'!$Y:$Y,'Row Index'!M58)="",INDEX('RAW DATA'!$L:$L,'Row Index'!M58),INDEX('RAW DATA'!$Y:$Y,'Row Index'!M58)))</f>
        <v>46.5075580805519</v>
      </c>
      <c r="N186" s="40" t="n">
        <f aca="false">IF('Row Index'!N58="","✗",IF(INDEX('RAW DATA'!$Y:$Y,'Row Index'!N58)="",INDEX('RAW DATA'!$L:$L,'Row Index'!N58),INDEX('RAW DATA'!$Y:$Y,'Row Index'!N58)))</f>
        <v>42.9060739838636</v>
      </c>
      <c r="O186" s="40" t="n">
        <f aca="false">IF('Row Index'!O58="","✗",IF(INDEX('RAW DATA'!$Y:$Y,'Row Index'!O58)="",INDEX('RAW DATA'!$L:$L,'Row Index'!O58),INDEX('RAW DATA'!$Y:$Y,'Row Index'!O58)))</f>
        <v>52.2030426167848</v>
      </c>
      <c r="P186" s="40" t="n">
        <f aca="false">IF('Row Index'!P58="","✗",IF(INDEX('RAW DATA'!$Y:$Y,'Row Index'!P58)="",INDEX('RAW DATA'!$L:$L,'Row Index'!P58),INDEX('RAW DATA'!$Y:$Y,'Row Index'!P58)))</f>
        <v>46.5478055561685</v>
      </c>
      <c r="Q186" s="40" t="n">
        <f aca="false">IF('Row Index'!Q58="","✗",IF(INDEX('RAW DATA'!$Y:$Y,'Row Index'!Q58)="",INDEX('RAW DATA'!$L:$L,'Row Index'!Q58),INDEX('RAW DATA'!$Y:$Y,'Row Index'!Q58)))</f>
        <v>48.0345077600429</v>
      </c>
      <c r="R186" s="40" t="n">
        <f aca="false">IF('Row Index'!R58="","✗",IF(INDEX('RAW DATA'!$Y:$Y,'Row Index'!R58)="",INDEX('RAW DATA'!$L:$L,'Row Index'!R58),INDEX('RAW DATA'!$Y:$Y,'Row Index'!R58)))</f>
        <v>44.9448588688007</v>
      </c>
      <c r="S186" s="40" t="n">
        <f aca="false">IF('Row Index'!S58="","✗",IF(INDEX('RAW DATA'!$Y:$Y,'Row Index'!S58)="",INDEX('RAW DATA'!$L:$L,'Row Index'!S58),INDEX('RAW DATA'!$Y:$Y,'Row Index'!S58)))</f>
        <v>44.1560204900327</v>
      </c>
      <c r="T186" s="40" t="n">
        <f aca="false">IF('Row Index'!T58="","✗",IF(INDEX('RAW DATA'!$Y:$Y,'Row Index'!T58)="",INDEX('RAW DATA'!$L:$L,'Row Index'!T58),INDEX('RAW DATA'!$Y:$Y,'Row Index'!T58)))</f>
        <v>46.7131552142913</v>
      </c>
      <c r="U186" s="40" t="n">
        <f aca="false">IF('Row Index'!U58="","✗",IF(INDEX('RAW DATA'!$Y:$Y,'Row Index'!U58)="",INDEX('RAW DATA'!$L:$L,'Row Index'!U58),INDEX('RAW DATA'!$Y:$Y,'Row Index'!U58)))</f>
        <v>47.4372061955714</v>
      </c>
      <c r="V186" s="40" t="n">
        <f aca="false">IF('Row Index'!V58="","✗",IF(INDEX('RAW DATA'!$Y:$Y,'Row Index'!V58)="",INDEX('RAW DATA'!$L:$L,'Row Index'!V58),INDEX('RAW DATA'!$Y:$Y,'Row Index'!V58)))</f>
        <v>52.6863524141201</v>
      </c>
      <c r="W186" s="40" t="n">
        <f aca="false">IF('Row Index'!W58="","✗",IF(INDEX('RAW DATA'!$Y:$Y,'Row Index'!W58)="",INDEX('RAW DATA'!$L:$L,'Row Index'!W58),INDEX('RAW DATA'!$Y:$Y,'Row Index'!W58)))</f>
        <v>51.1830752125777</v>
      </c>
      <c r="X186" s="40" t="n">
        <f aca="false">IF('Row Index'!X58="","✗",IF(INDEX('RAW DATA'!$Y:$Y,'Row Index'!X58)="",INDEX('RAW DATA'!$L:$L,'Row Index'!X58),INDEX('RAW DATA'!$Y:$Y,'Row Index'!X58)))</f>
        <v>63.9403893434364</v>
      </c>
      <c r="Y186" s="40" t="n">
        <f aca="false">IF('Row Index'!Y58="","✗",IF(INDEX('RAW DATA'!$Y:$Y,'Row Index'!Y58)="",INDEX('RAW DATA'!$L:$L,'Row Index'!Y58),INDEX('RAW DATA'!$Y:$Y,'Row Index'!Y58)))</f>
        <v>69.8708004729722</v>
      </c>
      <c r="Z186" s="40" t="n">
        <f aca="false">IF('Row Index'!Z58="","✗",IF(INDEX('RAW DATA'!$Y:$Y,'Row Index'!Z58)="",INDEX('RAW DATA'!$L:$L,'Row Index'!Z58),INDEX('RAW DATA'!$Y:$Y,'Row Index'!Z58)))</f>
        <v>96.0094575855223</v>
      </c>
      <c r="AA186" s="19" t="str">
        <f aca="false">IF('Row Index'!AA58="","⏳",IF(INDEX('RAW DATA'!$Y:$Y,'Row Index'!AA58)="",INDEX('RAW DATA'!$L:$L,'Row Index'!AA58),INDEX('RAW DATA'!$Y:$Y,'Row Index'!AA58)))</f>
        <v>⏳</v>
      </c>
      <c r="AB186" s="40" t="n">
        <f aca="false">IF('Row Index'!AB58="","✗",IF(INDEX('RAW DATA'!$Y:$Y,'Row Index'!AB58)="",INDEX('RAW DATA'!$L:$L,'Row Index'!AB58),INDEX('RAW DATA'!$Y:$Y,'Row Index'!AB58)))</f>
        <v>98.3541168073225</v>
      </c>
      <c r="AC186" s="40" t="n">
        <f aca="false">IF('Row Index'!AC58="","✗",IF(INDEX('RAW DATA'!$Y:$Y,'Row Index'!AC58)="",INDEX('RAW DATA'!$L:$L,'Row Index'!AC58),INDEX('RAW DATA'!$Y:$Y,'Row Index'!AC58)))</f>
        <v>93.5448695673014</v>
      </c>
      <c r="AD186" s="40" t="n">
        <f aca="false">IF('Row Index'!AD58="","✗",IF(INDEX('RAW DATA'!$Y:$Y,'Row Index'!AD58)="",INDEX('RAW DATA'!$L:$L,'Row Index'!AD58),INDEX('RAW DATA'!$Y:$Y,'Row Index'!AD58)))</f>
        <v>99.3180249628599</v>
      </c>
      <c r="AE186" s="40" t="n">
        <f aca="false">IF('Row Index'!AE58="","✗",IF(INDEX('RAW DATA'!$Y:$Y,'Row Index'!AE58)="",INDEX('RAW DATA'!$L:$L,'Row Index'!AE58),INDEX('RAW DATA'!$Y:$Y,'Row Index'!AE58)))</f>
        <v>99.7548703393111</v>
      </c>
      <c r="AF186" s="40" t="n">
        <f aca="false">IF('Row Index'!AF58="","✗",IF(INDEX('RAW DATA'!$Y:$Y,'Row Index'!AF58)="",INDEX('RAW DATA'!$L:$L,'Row Index'!AF58),INDEX('RAW DATA'!$Y:$Y,'Row Index'!AF58)))</f>
        <v>99.0782635830103</v>
      </c>
      <c r="AG186" s="40" t="n">
        <f aca="false">IF('Row Index'!AG58="","✗",IF(INDEX('RAW DATA'!$Y:$Y,'Row Index'!AG58)="",INDEX('RAW DATA'!$L:$L,'Row Index'!AG58),INDEX('RAW DATA'!$Y:$Y,'Row Index'!AG58)))</f>
        <v>99.9773765405499</v>
      </c>
      <c r="AH186" s="40" t="n">
        <f aca="false">IF('Row Index'!AH58="","✗",IF(INDEX('RAW DATA'!$Y:$Y,'Row Index'!AH58)="",INDEX('RAW DATA'!$L:$L,'Row Index'!AH58),INDEX('RAW DATA'!$Y:$Y,'Row Index'!AH58)))</f>
        <v>100</v>
      </c>
      <c r="AI186" s="40" t="n">
        <f aca="false">IF('Row Index'!AI58="","✗",IF(INDEX('RAW DATA'!$Y:$Y,'Row Index'!AI58)="",INDEX('RAW DATA'!$L:$L,'Row Index'!AI58),INDEX('RAW DATA'!$Y:$Y,'Row Index'!AI58)))</f>
        <v>100</v>
      </c>
      <c r="AJ186" s="40" t="n">
        <f aca="false">IF('Row Index'!AJ58="","✗",IF(INDEX('RAW DATA'!$Y:$Y,'Row Index'!AJ58)="",INDEX('RAW DATA'!$L:$L,'Row Index'!AJ58),INDEX('RAW DATA'!$Y:$Y,'Row Index'!AJ58)))</f>
        <v>100</v>
      </c>
      <c r="AK186" s="40" t="n">
        <f aca="false">IF('Row Index'!AK58="","✗",IF(INDEX('RAW DATA'!$Y:$Y,'Row Index'!AK58)="",INDEX('RAW DATA'!$L:$L,'Row Index'!AK58),INDEX('RAW DATA'!$Y:$Y,'Row Index'!AK58)))</f>
        <v>100</v>
      </c>
      <c r="AL186" s="76" t="str">
        <f aca="false">IF('Row Index'!AL58="","–",IF(INDEX('RAW DATA'!$Y:$Y,'Row Index'!AL58)="",INDEX('RAW DATA'!$L:$L,'Row Index'!AL58),INDEX('RAW DATA'!$Y:$Y,'Row Index'!AL58)))</f>
        <v>–</v>
      </c>
      <c r="AM186" s="76" t="str">
        <f aca="false">IF('Row Index'!AM58="","–",IF(INDEX('RAW DATA'!$Y:$Y,'Row Index'!AM58)="",INDEX('RAW DATA'!$L:$L,'Row Index'!AM58),INDEX('RAW DATA'!$Y:$Y,'Row Index'!AM58)))</f>
        <v>–</v>
      </c>
      <c r="AN186" s="76" t="str">
        <f aca="false">IF('Row Index'!AN58="","–",IF(INDEX('RAW DATA'!$Y:$Y,'Row Index'!AN58)="",INDEX('RAW DATA'!$L:$L,'Row Index'!AN58),INDEX('RAW DATA'!$Y:$Y,'Row Index'!AN58)))</f>
        <v>–</v>
      </c>
      <c r="AO186" s="76" t="str">
        <f aca="false">IF('Row Index'!AO58="","–",IF(INDEX('RAW DATA'!$Y:$Y,'Row Index'!AO58)="",INDEX('RAW DATA'!$L:$L,'Row Index'!AO58),INDEX('RAW DATA'!$Y:$Y,'Row Index'!AO58)))</f>
        <v>–</v>
      </c>
      <c r="AP186" s="76" t="str">
        <f aca="false">IF('Row Index'!AP58="","–",IF(INDEX('RAW DATA'!$Y:$Y,'Row Index'!AP58)="",INDEX('RAW DATA'!$L:$L,'Row Index'!AP58),INDEX('RAW DATA'!$Y:$Y,'Row Index'!AP58)))</f>
        <v>–</v>
      </c>
      <c r="AQ186" s="76" t="str">
        <f aca="false">IF('Row Index'!AQ58="","–",IF(INDEX('RAW DATA'!$Y:$Y,'Row Index'!AQ58)="",INDEX('RAW DATA'!$L:$L,'Row Index'!AQ58),INDEX('RAW DATA'!$Y:$Y,'Row Index'!AQ58)))</f>
        <v>–</v>
      </c>
    </row>
    <row r="188" customFormat="false" ht="23.85" hidden="false" customHeight="false" outlineLevel="0" collapsed="false">
      <c r="A188" s="9" t="s">
        <v>5404</v>
      </c>
      <c r="B188" s="9" t="s">
        <v>5658</v>
      </c>
      <c r="C188" s="9" t="s">
        <v>147</v>
      </c>
      <c r="D188" s="9" t="s">
        <v>365</v>
      </c>
      <c r="E188" s="9" t="s">
        <v>497</v>
      </c>
      <c r="F188" s="9" t="s">
        <v>628</v>
      </c>
      <c r="G188" s="9" t="s">
        <v>763</v>
      </c>
      <c r="H188" s="9" t="s">
        <v>902</v>
      </c>
      <c r="I188" s="9" t="s">
        <v>1037</v>
      </c>
      <c r="J188" s="9" t="s">
        <v>1143</v>
      </c>
      <c r="K188" s="9" t="s">
        <v>1275</v>
      </c>
      <c r="L188" s="9" t="s">
        <v>1411</v>
      </c>
      <c r="M188" s="9" t="s">
        <v>1628</v>
      </c>
      <c r="N188" s="9" t="s">
        <v>1760</v>
      </c>
      <c r="O188" s="9" t="s">
        <v>1895</v>
      </c>
      <c r="P188" s="9" t="s">
        <v>2027</v>
      </c>
      <c r="Q188" s="9" t="s">
        <v>2154</v>
      </c>
      <c r="R188" s="9" t="s">
        <v>2285</v>
      </c>
      <c r="S188" s="9" t="s">
        <v>2413</v>
      </c>
      <c r="T188" s="9" t="s">
        <v>2544</v>
      </c>
      <c r="U188" s="9" t="s">
        <v>2676</v>
      </c>
      <c r="V188" s="9" t="s">
        <v>2806</v>
      </c>
      <c r="W188" s="9" t="s">
        <v>2933</v>
      </c>
      <c r="X188" s="9" t="s">
        <v>3066</v>
      </c>
      <c r="Y188" s="9" t="s">
        <v>3201</v>
      </c>
      <c r="Z188" s="9" t="s">
        <v>3330</v>
      </c>
      <c r="AA188" s="9" t="s">
        <v>5405</v>
      </c>
      <c r="AB188" s="9" t="s">
        <v>3465</v>
      </c>
      <c r="AC188" s="9" t="s">
        <v>3592</v>
      </c>
      <c r="AD188" s="9" t="s">
        <v>3719</v>
      </c>
      <c r="AE188" s="9" t="s">
        <v>3846</v>
      </c>
      <c r="AF188" s="9" t="s">
        <v>3975</v>
      </c>
      <c r="AG188" s="9" t="s">
        <v>4103</v>
      </c>
      <c r="AH188" s="9" t="s">
        <v>5406</v>
      </c>
      <c r="AI188" s="9" t="s">
        <v>4360</v>
      </c>
      <c r="AJ188" s="9" t="s">
        <v>4488</v>
      </c>
      <c r="AK188" s="9" t="s">
        <v>4617</v>
      </c>
      <c r="AL188" s="9" t="s">
        <v>4746</v>
      </c>
      <c r="AM188" s="9" t="s">
        <v>4855</v>
      </c>
      <c r="AN188" s="9" t="s">
        <v>4963</v>
      </c>
      <c r="AO188" s="9" t="s">
        <v>5072</v>
      </c>
      <c r="AP188" s="9" t="s">
        <v>5184</v>
      </c>
      <c r="AQ188" s="9" t="s">
        <v>5293</v>
      </c>
    </row>
    <row r="189" customFormat="false" ht="15" hidden="false" customHeight="false" outlineLevel="0" collapsed="false">
      <c r="A189" s="15" t="s">
        <v>336</v>
      </c>
      <c r="B189" s="16" t="s">
        <v>5658</v>
      </c>
      <c r="C189" s="40" t="n">
        <f aca="false">IF('Row Index'!C59="","✗",IF(INDEX('RAW DATA'!$Y:$Y,'Row Index'!C59)="",INDEX('RAW DATA'!$L:$L,'Row Index'!C59),INDEX('RAW DATA'!$Y:$Y,'Row Index'!C59)))</f>
        <v>49.463683969055</v>
      </c>
      <c r="D189" s="40" t="n">
        <f aca="false">IF('Row Index'!D59="","✗",IF(INDEX('RAW DATA'!$Y:$Y,'Row Index'!D59)="",INDEX('RAW DATA'!$L:$L,'Row Index'!D59),INDEX('RAW DATA'!$Y:$Y,'Row Index'!D59)))</f>
        <v>56.3864673127811</v>
      </c>
      <c r="E189" s="40" t="n">
        <f aca="false">IF('Row Index'!E59="","✗",IF(INDEX('RAW DATA'!$Y:$Y,'Row Index'!E59)="",INDEX('RAW DATA'!$L:$L,'Row Index'!E59),INDEX('RAW DATA'!$Y:$Y,'Row Index'!E59)))</f>
        <v>33.1122485761661</v>
      </c>
      <c r="F189" s="40" t="n">
        <f aca="false">IF('Row Index'!F59="","✗",IF(INDEX('RAW DATA'!$Y:$Y,'Row Index'!F59)="",INDEX('RAW DATA'!$L:$L,'Row Index'!F59),INDEX('RAW DATA'!$Y:$Y,'Row Index'!F59)))</f>
        <v>38.697448857621</v>
      </c>
      <c r="G189" s="40" t="n">
        <f aca="false">IF('Row Index'!G59="","✗",IF(INDEX('RAW DATA'!$Y:$Y,'Row Index'!G59)="",INDEX('RAW DATA'!$L:$L,'Row Index'!G59),INDEX('RAW DATA'!$Y:$Y,'Row Index'!G59)))</f>
        <v>32.7219177865862</v>
      </c>
      <c r="H189" s="40" t="n">
        <f aca="false">IF('Row Index'!H59="","✗",IF(INDEX('RAW DATA'!$Y:$Y,'Row Index'!H59)="",INDEX('RAW DATA'!$L:$L,'Row Index'!H59),INDEX('RAW DATA'!$Y:$Y,'Row Index'!H59)))</f>
        <v>53.1375922092311</v>
      </c>
      <c r="I189" s="26" t="str">
        <f aca="false">IF('Row Index'!I59="","✗",IF(INDEX('RAW DATA'!$Y:$Y,'Row Index'!I59)="",INDEX('RAW DATA'!$L:$L,'Row Index'!I59),INDEX('RAW DATA'!$Y:$Y,'Row Index'!I59)))</f>
        <v>✗</v>
      </c>
      <c r="J189" s="40" t="n">
        <f aca="false">IF('Row Index'!J59="","✗",IF(INDEX('RAW DATA'!$Y:$Y,'Row Index'!J59)="",INDEX('RAW DATA'!$L:$L,'Row Index'!J59),INDEX('RAW DATA'!$Y:$Y,'Row Index'!J59)))</f>
        <v>30.9893751827664</v>
      </c>
      <c r="K189" s="40" t="n">
        <f aca="false">IF('Row Index'!K59="","✗",IF(INDEX('RAW DATA'!$Y:$Y,'Row Index'!K59)="",INDEX('RAW DATA'!$L:$L,'Row Index'!K59),INDEX('RAW DATA'!$Y:$Y,'Row Index'!K59)))</f>
        <v>34.9498953036195</v>
      </c>
      <c r="L189" s="40" t="n">
        <f aca="false">IF('Row Index'!L59="","✗",IF(INDEX('RAW DATA'!$Y:$Y,'Row Index'!L59)="",INDEX('RAW DATA'!$L:$L,'Row Index'!L59),INDEX('RAW DATA'!$Y:$Y,'Row Index'!L59)))</f>
        <v>41.7932673002276</v>
      </c>
      <c r="M189" s="40" t="n">
        <f aca="false">IF('Row Index'!M59="","✗",IF(INDEX('RAW DATA'!$Y:$Y,'Row Index'!M59)="",INDEX('RAW DATA'!$L:$L,'Row Index'!M59),INDEX('RAW DATA'!$Y:$Y,'Row Index'!M59)))</f>
        <v>33.1896737956362</v>
      </c>
      <c r="N189" s="40" t="n">
        <f aca="false">IF('Row Index'!N59="","✗",IF(INDEX('RAW DATA'!$Y:$Y,'Row Index'!N59)="",INDEX('RAW DATA'!$L:$L,'Row Index'!N59),INDEX('RAW DATA'!$Y:$Y,'Row Index'!N59)))</f>
        <v>35.0038424591739</v>
      </c>
      <c r="O189" s="40" t="n">
        <f aca="false">IF('Row Index'!O59="","✗",IF(INDEX('RAW DATA'!$Y:$Y,'Row Index'!O59)="",INDEX('RAW DATA'!$L:$L,'Row Index'!O59),INDEX('RAW DATA'!$Y:$Y,'Row Index'!O59)))</f>
        <v>42.360050630844</v>
      </c>
      <c r="P189" s="40" t="n">
        <f aca="false">IF('Row Index'!P59="","✗",IF(INDEX('RAW DATA'!$Y:$Y,'Row Index'!P59)="",INDEX('RAW DATA'!$L:$L,'Row Index'!P59),INDEX('RAW DATA'!$Y:$Y,'Row Index'!P59)))</f>
        <v>39.619561805512</v>
      </c>
      <c r="Q189" s="40" t="n">
        <f aca="false">IF('Row Index'!Q59="","✗",IF(INDEX('RAW DATA'!$Y:$Y,'Row Index'!Q59)="",INDEX('RAW DATA'!$L:$L,'Row Index'!Q59),INDEX('RAW DATA'!$Y:$Y,'Row Index'!Q59)))</f>
        <v>39.4301683958642</v>
      </c>
      <c r="R189" s="40" t="n">
        <f aca="false">IF('Row Index'!R59="","✗",IF(INDEX('RAW DATA'!$Y:$Y,'Row Index'!R59)="",INDEX('RAW DATA'!$L:$L,'Row Index'!R59),INDEX('RAW DATA'!$Y:$Y,'Row Index'!R59)))</f>
        <v>34.9564318074818</v>
      </c>
      <c r="S189" s="40" t="n">
        <f aca="false">IF('Row Index'!S59="","✗",IF(INDEX('RAW DATA'!$Y:$Y,'Row Index'!S59)="",INDEX('RAW DATA'!$L:$L,'Row Index'!S59),INDEX('RAW DATA'!$Y:$Y,'Row Index'!S59)))</f>
        <v>38.1624643296484</v>
      </c>
      <c r="T189" s="40" t="n">
        <f aca="false">IF('Row Index'!T59="","✗",IF(INDEX('RAW DATA'!$Y:$Y,'Row Index'!T59)="",INDEX('RAW DATA'!$L:$L,'Row Index'!T59),INDEX('RAW DATA'!$Y:$Y,'Row Index'!T59)))</f>
        <v>35.1881236048732</v>
      </c>
      <c r="U189" s="40" t="n">
        <f aca="false">IF('Row Index'!U59="","✗",IF(INDEX('RAW DATA'!$Y:$Y,'Row Index'!U59)="",INDEX('RAW DATA'!$L:$L,'Row Index'!U59),INDEX('RAW DATA'!$Y:$Y,'Row Index'!U59)))</f>
        <v>39.5854864699672</v>
      </c>
      <c r="V189" s="40" t="n">
        <f aca="false">IF('Row Index'!V59="","✗",IF(INDEX('RAW DATA'!$Y:$Y,'Row Index'!V59)="",INDEX('RAW DATA'!$L:$L,'Row Index'!V59),INDEX('RAW DATA'!$Y:$Y,'Row Index'!V59)))</f>
        <v>42.9831006612785</v>
      </c>
      <c r="W189" s="40" t="n">
        <f aca="false">IF('Row Index'!W59="","✗",IF(INDEX('RAW DATA'!$Y:$Y,'Row Index'!W59)="",INDEX('RAW DATA'!$L:$L,'Row Index'!W59),INDEX('RAW DATA'!$Y:$Y,'Row Index'!W59)))</f>
        <v>50.6685971353224</v>
      </c>
      <c r="X189" s="40" t="n">
        <f aca="false">IF('Row Index'!X59="","✗",IF(INDEX('RAW DATA'!$Y:$Y,'Row Index'!X59)="",INDEX('RAW DATA'!$L:$L,'Row Index'!X59),INDEX('RAW DATA'!$Y:$Y,'Row Index'!X59)))</f>
        <v>52.4327096047477</v>
      </c>
      <c r="Y189" s="40" t="n">
        <f aca="false">IF('Row Index'!Y59="","✗",IF(INDEX('RAW DATA'!$Y:$Y,'Row Index'!Y59)="",INDEX('RAW DATA'!$L:$L,'Row Index'!Y59),INDEX('RAW DATA'!$Y:$Y,'Row Index'!Y59)))</f>
        <v>57.5030343153481</v>
      </c>
      <c r="Z189" s="40" t="n">
        <f aca="false">IF('Row Index'!Z59="","✗",IF(INDEX('RAW DATA'!$Y:$Y,'Row Index'!Z59)="",INDEX('RAW DATA'!$L:$L,'Row Index'!Z59),INDEX('RAW DATA'!$Y:$Y,'Row Index'!Z59)))</f>
        <v>69.8522113659749</v>
      </c>
      <c r="AA189" s="19" t="str">
        <f aca="false">IF('Row Index'!AA59="","⏳",IF(INDEX('RAW DATA'!$Y:$Y,'Row Index'!AA59)="",INDEX('RAW DATA'!$L:$L,'Row Index'!AA59),INDEX('RAW DATA'!$Y:$Y,'Row Index'!AA59)))</f>
        <v>⏳</v>
      </c>
      <c r="AB189" s="40" t="n">
        <f aca="false">IF('Row Index'!AB59="","✗",IF(INDEX('RAW DATA'!$Y:$Y,'Row Index'!AB59)="",INDEX('RAW DATA'!$L:$L,'Row Index'!AB59),INDEX('RAW DATA'!$Y:$Y,'Row Index'!AB59)))</f>
        <v>67.2091993781978</v>
      </c>
      <c r="AC189" s="40" t="n">
        <f aca="false">IF('Row Index'!AC59="","✗",IF(INDEX('RAW DATA'!$Y:$Y,'Row Index'!AC59)="",INDEX('RAW DATA'!$L:$L,'Row Index'!AC59),INDEX('RAW DATA'!$Y:$Y,'Row Index'!AC59)))</f>
        <v>90.2757195226581</v>
      </c>
      <c r="AD189" s="40" t="n">
        <f aca="false">IF('Row Index'!AD59="","✗",IF(INDEX('RAW DATA'!$Y:$Y,'Row Index'!AD59)="",INDEX('RAW DATA'!$L:$L,'Row Index'!AD59),INDEX('RAW DATA'!$Y:$Y,'Row Index'!AD59)))</f>
        <v>91.7224196004245</v>
      </c>
      <c r="AE189" s="40" t="n">
        <f aca="false">IF('Row Index'!AE59="","✗",IF(INDEX('RAW DATA'!$Y:$Y,'Row Index'!AE59)="",INDEX('RAW DATA'!$L:$L,'Row Index'!AE59),INDEX('RAW DATA'!$Y:$Y,'Row Index'!AE59)))</f>
        <v>98.000237713199</v>
      </c>
      <c r="AF189" s="40" t="n">
        <f aca="false">IF('Row Index'!AF59="","✗",IF(INDEX('RAW DATA'!$Y:$Y,'Row Index'!AF59)="",INDEX('RAW DATA'!$L:$L,'Row Index'!AF59),INDEX('RAW DATA'!$Y:$Y,'Row Index'!AF59)))</f>
        <v>94.2699628308429</v>
      </c>
      <c r="AG189" s="40" t="n">
        <f aca="false">IF('Row Index'!AG59="","✗",IF(INDEX('RAW DATA'!$Y:$Y,'Row Index'!AG59)="",INDEX('RAW DATA'!$L:$L,'Row Index'!AG59),INDEX('RAW DATA'!$Y:$Y,'Row Index'!AG59)))</f>
        <v>97.8606590266292</v>
      </c>
      <c r="AH189" s="40" t="n">
        <f aca="false">IF('Row Index'!AH59="","✗",IF(INDEX('RAW DATA'!$Y:$Y,'Row Index'!AH59)="",INDEX('RAW DATA'!$L:$L,'Row Index'!AH59),INDEX('RAW DATA'!$Y:$Y,'Row Index'!AH59)))</f>
        <v>99.4603254911881</v>
      </c>
      <c r="AI189" s="40" t="n">
        <f aca="false">IF('Row Index'!AI59="","✗",IF(INDEX('RAW DATA'!$Y:$Y,'Row Index'!AI59)="",INDEX('RAW DATA'!$L:$L,'Row Index'!AI59),INDEX('RAW DATA'!$Y:$Y,'Row Index'!AI59)))</f>
        <v>98.945550532139</v>
      </c>
      <c r="AJ189" s="40" t="n">
        <f aca="false">IF('Row Index'!AJ59="","✗",IF(INDEX('RAW DATA'!$Y:$Y,'Row Index'!AJ59)="",INDEX('RAW DATA'!$L:$L,'Row Index'!AJ59),INDEX('RAW DATA'!$Y:$Y,'Row Index'!AJ59)))</f>
        <v>100</v>
      </c>
      <c r="AK189" s="40" t="n">
        <f aca="false">IF('Row Index'!AK59="","✗",IF(INDEX('RAW DATA'!$Y:$Y,'Row Index'!AK59)="",INDEX('RAW DATA'!$L:$L,'Row Index'!AK59),INDEX('RAW DATA'!$Y:$Y,'Row Index'!AK59)))</f>
        <v>99.782595192248</v>
      </c>
      <c r="AL189" s="76" t="str">
        <f aca="false">IF('Row Index'!AL59="","–",IF(INDEX('RAW DATA'!$Y:$Y,'Row Index'!AL59)="",INDEX('RAW DATA'!$L:$L,'Row Index'!AL59),INDEX('RAW DATA'!$Y:$Y,'Row Index'!AL59)))</f>
        <v>–</v>
      </c>
      <c r="AM189" s="76" t="str">
        <f aca="false">IF('Row Index'!AM59="","–",IF(INDEX('RAW DATA'!$Y:$Y,'Row Index'!AM59)="",INDEX('RAW DATA'!$L:$L,'Row Index'!AM59),INDEX('RAW DATA'!$Y:$Y,'Row Index'!AM59)))</f>
        <v>–</v>
      </c>
      <c r="AN189" s="76" t="str">
        <f aca="false">IF('Row Index'!AN59="","–",IF(INDEX('RAW DATA'!$Y:$Y,'Row Index'!AN59)="",INDEX('RAW DATA'!$L:$L,'Row Index'!AN59),INDEX('RAW DATA'!$Y:$Y,'Row Index'!AN59)))</f>
        <v>–</v>
      </c>
      <c r="AO189" s="76" t="str">
        <f aca="false">IF('Row Index'!AO59="","–",IF(INDEX('RAW DATA'!$Y:$Y,'Row Index'!AO59)="",INDEX('RAW DATA'!$L:$L,'Row Index'!AO59),INDEX('RAW DATA'!$Y:$Y,'Row Index'!AO59)))</f>
        <v>–</v>
      </c>
      <c r="AP189" s="76" t="str">
        <f aca="false">IF('Row Index'!AP59="","–",IF(INDEX('RAW DATA'!$Y:$Y,'Row Index'!AP59)="",INDEX('RAW DATA'!$L:$L,'Row Index'!AP59),INDEX('RAW DATA'!$Y:$Y,'Row Index'!AP59)))</f>
        <v>–</v>
      </c>
      <c r="AQ189" s="76" t="str">
        <f aca="false">IF('Row Index'!AQ59="","–",IF(INDEX('RAW DATA'!$Y:$Y,'Row Index'!AQ59)="",INDEX('RAW DATA'!$L:$L,'Row Index'!AQ59),INDEX('RAW DATA'!$Y:$Y,'Row Index'!AQ59)))</f>
        <v>–</v>
      </c>
    </row>
    <row r="190" customFormat="false" ht="15" hidden="false" customHeight="false" outlineLevel="0" collapsed="false">
      <c r="A190" s="15" t="s">
        <v>339</v>
      </c>
      <c r="B190" s="16" t="s">
        <v>5658</v>
      </c>
      <c r="C190" s="40" t="n">
        <f aca="false">IF('Row Index'!C60="","✗",IF(INDEX('RAW DATA'!$Y:$Y,'Row Index'!C60)="",INDEX('RAW DATA'!$L:$L,'Row Index'!C60),INDEX('RAW DATA'!$Y:$Y,'Row Index'!C60)))</f>
        <v>46.8351854113241</v>
      </c>
      <c r="D190" s="40" t="n">
        <f aca="false">IF('Row Index'!D60="","✗",IF(INDEX('RAW DATA'!$Y:$Y,'Row Index'!D60)="",INDEX('RAW DATA'!$L:$L,'Row Index'!D60),INDEX('RAW DATA'!$Y:$Y,'Row Index'!D60)))</f>
        <v>72.4085119482818</v>
      </c>
      <c r="E190" s="40" t="n">
        <f aca="false">IF('Row Index'!E60="","✗",IF(INDEX('RAW DATA'!$Y:$Y,'Row Index'!E60)="",INDEX('RAW DATA'!$L:$L,'Row Index'!E60),INDEX('RAW DATA'!$Y:$Y,'Row Index'!E60)))</f>
        <v>46.9565370899975</v>
      </c>
      <c r="F190" s="40" t="n">
        <f aca="false">IF('Row Index'!F60="","✗",IF(INDEX('RAW DATA'!$Y:$Y,'Row Index'!F60)="",INDEX('RAW DATA'!$L:$L,'Row Index'!F60),INDEX('RAW DATA'!$Y:$Y,'Row Index'!F60)))</f>
        <v>46.6588923026321</v>
      </c>
      <c r="G190" s="40" t="n">
        <f aca="false">IF('Row Index'!G60="","✗",IF(INDEX('RAW DATA'!$Y:$Y,'Row Index'!G60)="",INDEX('RAW DATA'!$L:$L,'Row Index'!G60),INDEX('RAW DATA'!$Y:$Y,'Row Index'!G60)))</f>
        <v>44.3749341018522</v>
      </c>
      <c r="H190" s="40" t="n">
        <f aca="false">IF('Row Index'!H60="","✗",IF(INDEX('RAW DATA'!$Y:$Y,'Row Index'!H60)="",INDEX('RAW DATA'!$L:$L,'Row Index'!H60),INDEX('RAW DATA'!$Y:$Y,'Row Index'!H60)))</f>
        <v>75.5331845778631</v>
      </c>
      <c r="I190" s="26" t="str">
        <f aca="false">IF('Row Index'!I60="","✗",IF(INDEX('RAW DATA'!$Y:$Y,'Row Index'!I60)="",INDEX('RAW DATA'!$L:$L,'Row Index'!I60),INDEX('RAW DATA'!$Y:$Y,'Row Index'!I60)))</f>
        <v>✗</v>
      </c>
      <c r="J190" s="40" t="n">
        <f aca="false">IF('Row Index'!J60="","✗",IF(INDEX('RAW DATA'!$Y:$Y,'Row Index'!J60)="",INDEX('RAW DATA'!$L:$L,'Row Index'!J60),INDEX('RAW DATA'!$Y:$Y,'Row Index'!J60)))</f>
        <v>37.5974314446105</v>
      </c>
      <c r="K190" s="40" t="n">
        <f aca="false">IF('Row Index'!K60="","✗",IF(INDEX('RAW DATA'!$Y:$Y,'Row Index'!K60)="",INDEX('RAW DATA'!$L:$L,'Row Index'!K60),INDEX('RAW DATA'!$Y:$Y,'Row Index'!K60)))</f>
        <v>30.5809590807832</v>
      </c>
      <c r="L190" s="40" t="n">
        <f aca="false">IF('Row Index'!L60="","✗",IF(INDEX('RAW DATA'!$Y:$Y,'Row Index'!L60)="",INDEX('RAW DATA'!$L:$L,'Row Index'!L60),INDEX('RAW DATA'!$Y:$Y,'Row Index'!L60)))</f>
        <v>66.3205761455148</v>
      </c>
      <c r="M190" s="40" t="n">
        <f aca="false">IF('Row Index'!M60="","✗",IF(INDEX('RAW DATA'!$Y:$Y,'Row Index'!M60)="",INDEX('RAW DATA'!$L:$L,'Row Index'!M60),INDEX('RAW DATA'!$Y:$Y,'Row Index'!M60)))</f>
        <v>33.7907202698491</v>
      </c>
      <c r="N190" s="40" t="n">
        <f aca="false">IF('Row Index'!N60="","✗",IF(INDEX('RAW DATA'!$Y:$Y,'Row Index'!N60)="",INDEX('RAW DATA'!$L:$L,'Row Index'!N60),INDEX('RAW DATA'!$Y:$Y,'Row Index'!N60)))</f>
        <v>33.5233223455742</v>
      </c>
      <c r="O190" s="40" t="n">
        <f aca="false">IF('Row Index'!O60="","✗",IF(INDEX('RAW DATA'!$Y:$Y,'Row Index'!O60)="",INDEX('RAW DATA'!$L:$L,'Row Index'!O60),INDEX('RAW DATA'!$Y:$Y,'Row Index'!O60)))</f>
        <v>34.8022608635531</v>
      </c>
      <c r="P190" s="40" t="n">
        <f aca="false">IF('Row Index'!P60="","✗",IF(INDEX('RAW DATA'!$Y:$Y,'Row Index'!P60)="",INDEX('RAW DATA'!$L:$L,'Row Index'!P60),INDEX('RAW DATA'!$Y:$Y,'Row Index'!P60)))</f>
        <v>31.2145550853557</v>
      </c>
      <c r="Q190" s="40" t="n">
        <f aca="false">IF('Row Index'!Q60="","✗",IF(INDEX('RAW DATA'!$Y:$Y,'Row Index'!Q60)="",INDEX('RAW DATA'!$L:$L,'Row Index'!Q60),INDEX('RAW DATA'!$Y:$Y,'Row Index'!Q60)))</f>
        <v>36.1262100179743</v>
      </c>
      <c r="R190" s="40" t="n">
        <f aca="false">IF('Row Index'!R60="","✗",IF(INDEX('RAW DATA'!$Y:$Y,'Row Index'!R60)="",INDEX('RAW DATA'!$L:$L,'Row Index'!R60),INDEX('RAW DATA'!$Y:$Y,'Row Index'!R60)))</f>
        <v>38.1611693745585</v>
      </c>
      <c r="S190" s="40" t="n">
        <f aca="false">IF('Row Index'!S60="","✗",IF(INDEX('RAW DATA'!$Y:$Y,'Row Index'!S60)="",INDEX('RAW DATA'!$L:$L,'Row Index'!S60),INDEX('RAW DATA'!$Y:$Y,'Row Index'!S60)))</f>
        <v>35.818091738574</v>
      </c>
      <c r="T190" s="40" t="n">
        <f aca="false">IF('Row Index'!T60="","✗",IF(INDEX('RAW DATA'!$Y:$Y,'Row Index'!T60)="",INDEX('RAW DATA'!$L:$L,'Row Index'!T60),INDEX('RAW DATA'!$Y:$Y,'Row Index'!T60)))</f>
        <v>42.3778155788705</v>
      </c>
      <c r="U190" s="40" t="n">
        <f aca="false">IF('Row Index'!U60="","✗",IF(INDEX('RAW DATA'!$Y:$Y,'Row Index'!U60)="",INDEX('RAW DATA'!$L:$L,'Row Index'!U60),INDEX('RAW DATA'!$Y:$Y,'Row Index'!U60)))</f>
        <v>42.395726988918</v>
      </c>
      <c r="V190" s="40" t="n">
        <f aca="false">IF('Row Index'!V60="","✗",IF(INDEX('RAW DATA'!$Y:$Y,'Row Index'!V60)="",INDEX('RAW DATA'!$L:$L,'Row Index'!V60),INDEX('RAW DATA'!$Y:$Y,'Row Index'!V60)))</f>
        <v>45.6546129282817</v>
      </c>
      <c r="W190" s="40" t="n">
        <f aca="false">IF('Row Index'!W60="","✗",IF(INDEX('RAW DATA'!$Y:$Y,'Row Index'!W60)="",INDEX('RAW DATA'!$L:$L,'Row Index'!W60),INDEX('RAW DATA'!$Y:$Y,'Row Index'!W60)))</f>
        <v>50.6990679094541</v>
      </c>
      <c r="X190" s="40" t="n">
        <f aca="false">IF('Row Index'!X60="","✗",IF(INDEX('RAW DATA'!$Y:$Y,'Row Index'!X60)="",INDEX('RAW DATA'!$L:$L,'Row Index'!X60),INDEX('RAW DATA'!$Y:$Y,'Row Index'!X60)))</f>
        <v>55.8395443980342</v>
      </c>
      <c r="Y190" s="40" t="n">
        <f aca="false">IF('Row Index'!Y60="","✗",IF(INDEX('RAW DATA'!$Y:$Y,'Row Index'!Y60)="",INDEX('RAW DATA'!$L:$L,'Row Index'!Y60),INDEX('RAW DATA'!$Y:$Y,'Row Index'!Y60)))</f>
        <v>54.2236070304577</v>
      </c>
      <c r="Z190" s="40" t="n">
        <f aca="false">IF('Row Index'!Z60="","✗",IF(INDEX('RAW DATA'!$Y:$Y,'Row Index'!Z60)="",INDEX('RAW DATA'!$L:$L,'Row Index'!Z60),INDEX('RAW DATA'!$Y:$Y,'Row Index'!Z60)))</f>
        <v>61.0163343771536</v>
      </c>
      <c r="AA190" s="19" t="str">
        <f aca="false">IF('Row Index'!AA60="","⏳",IF(INDEX('RAW DATA'!$Y:$Y,'Row Index'!AA60)="",INDEX('RAW DATA'!$L:$L,'Row Index'!AA60),INDEX('RAW DATA'!$Y:$Y,'Row Index'!AA60)))</f>
        <v>⏳</v>
      </c>
      <c r="AB190" s="40" t="n">
        <f aca="false">IF('Row Index'!AB60="","✗",IF(INDEX('RAW DATA'!$Y:$Y,'Row Index'!AB60)="",INDEX('RAW DATA'!$L:$L,'Row Index'!AB60),INDEX('RAW DATA'!$Y:$Y,'Row Index'!AB60)))</f>
        <v>65.9462134961228</v>
      </c>
      <c r="AC190" s="40" t="n">
        <f aca="false">IF('Row Index'!AC60="","✗",IF(INDEX('RAW DATA'!$Y:$Y,'Row Index'!AC60)="",INDEX('RAW DATA'!$L:$L,'Row Index'!AC60),INDEX('RAW DATA'!$Y:$Y,'Row Index'!AC60)))</f>
        <v>68.991279152345</v>
      </c>
      <c r="AD190" s="40" t="n">
        <f aca="false">IF('Row Index'!AD60="","✗",IF(INDEX('RAW DATA'!$Y:$Y,'Row Index'!AD60)="",INDEX('RAW DATA'!$L:$L,'Row Index'!AD60),INDEX('RAW DATA'!$Y:$Y,'Row Index'!AD60)))</f>
        <v>83.1485519799458</v>
      </c>
      <c r="AE190" s="40" t="n">
        <f aca="false">IF('Row Index'!AE60="","✗",IF(INDEX('RAW DATA'!$Y:$Y,'Row Index'!AE60)="",INDEX('RAW DATA'!$L:$L,'Row Index'!AE60),INDEX('RAW DATA'!$Y:$Y,'Row Index'!AE60)))</f>
        <v>93.5129191863661</v>
      </c>
      <c r="AF190" s="40" t="n">
        <f aca="false">IF('Row Index'!AF60="","✗",IF(INDEX('RAW DATA'!$Y:$Y,'Row Index'!AF60)="",INDEX('RAW DATA'!$L:$L,'Row Index'!AF60),INDEX('RAW DATA'!$Y:$Y,'Row Index'!AF60)))</f>
        <v>95.2782088228774</v>
      </c>
      <c r="AG190" s="40" t="n">
        <f aca="false">IF('Row Index'!AG60="","✗",IF(INDEX('RAW DATA'!$Y:$Y,'Row Index'!AG60)="",INDEX('RAW DATA'!$L:$L,'Row Index'!AG60),INDEX('RAW DATA'!$Y:$Y,'Row Index'!AG60)))</f>
        <v>99.5518318481452</v>
      </c>
      <c r="AH190" s="40" t="n">
        <f aca="false">IF('Row Index'!AH60="","✗",IF(INDEX('RAW DATA'!$Y:$Y,'Row Index'!AH60)="",INDEX('RAW DATA'!$L:$L,'Row Index'!AH60),INDEX('RAW DATA'!$Y:$Y,'Row Index'!AH60)))</f>
        <v>99.652199266911</v>
      </c>
      <c r="AI190" s="40" t="n">
        <f aca="false">IF('Row Index'!AI60="","✗",IF(INDEX('RAW DATA'!$Y:$Y,'Row Index'!AI60)="",INDEX('RAW DATA'!$L:$L,'Row Index'!AI60),INDEX('RAW DATA'!$Y:$Y,'Row Index'!AI60)))</f>
        <v>99.7872563038399</v>
      </c>
      <c r="AJ190" s="40" t="n">
        <f aca="false">IF('Row Index'!AJ60="","✗",IF(INDEX('RAW DATA'!$Y:$Y,'Row Index'!AJ60)="",INDEX('RAW DATA'!$L:$L,'Row Index'!AJ60),INDEX('RAW DATA'!$Y:$Y,'Row Index'!AJ60)))</f>
        <v>99.985274086073</v>
      </c>
      <c r="AK190" s="40" t="n">
        <f aca="false">IF('Row Index'!AK60="","✗",IF(INDEX('RAW DATA'!$Y:$Y,'Row Index'!AK60)="",INDEX('RAW DATA'!$L:$L,'Row Index'!AK60),INDEX('RAW DATA'!$Y:$Y,'Row Index'!AK60)))</f>
        <v>99.9814267937074</v>
      </c>
      <c r="AL190" s="76" t="str">
        <f aca="false">IF('Row Index'!AL60="","–",IF(INDEX('RAW DATA'!$Y:$Y,'Row Index'!AL60)="",INDEX('RAW DATA'!$L:$L,'Row Index'!AL60),INDEX('RAW DATA'!$Y:$Y,'Row Index'!AL60)))</f>
        <v>–</v>
      </c>
      <c r="AM190" s="76" t="str">
        <f aca="false">IF('Row Index'!AM60="","–",IF(INDEX('RAW DATA'!$Y:$Y,'Row Index'!AM60)="",INDEX('RAW DATA'!$L:$L,'Row Index'!AM60),INDEX('RAW DATA'!$Y:$Y,'Row Index'!AM60)))</f>
        <v>–</v>
      </c>
      <c r="AN190" s="76" t="str">
        <f aca="false">IF('Row Index'!AN60="","–",IF(INDEX('RAW DATA'!$Y:$Y,'Row Index'!AN60)="",INDEX('RAW DATA'!$L:$L,'Row Index'!AN60),INDEX('RAW DATA'!$Y:$Y,'Row Index'!AN60)))</f>
        <v>–</v>
      </c>
      <c r="AO190" s="76" t="str">
        <f aca="false">IF('Row Index'!AO60="","–",IF(INDEX('RAW DATA'!$Y:$Y,'Row Index'!AO60)="",INDEX('RAW DATA'!$L:$L,'Row Index'!AO60),INDEX('RAW DATA'!$Y:$Y,'Row Index'!AO60)))</f>
        <v>–</v>
      </c>
      <c r="AP190" s="76" t="str">
        <f aca="false">IF('Row Index'!AP60="","–",IF(INDEX('RAW DATA'!$Y:$Y,'Row Index'!AP60)="",INDEX('RAW DATA'!$L:$L,'Row Index'!AP60),INDEX('RAW DATA'!$Y:$Y,'Row Index'!AP60)))</f>
        <v>–</v>
      </c>
      <c r="AQ190" s="76" t="str">
        <f aca="false">IF('Row Index'!AQ60="","–",IF(INDEX('RAW DATA'!$Y:$Y,'Row Index'!AQ60)="",INDEX('RAW DATA'!$L:$L,'Row Index'!AQ60),INDEX('RAW DATA'!$Y:$Y,'Row Index'!AQ60)))</f>
        <v>–</v>
      </c>
    </row>
    <row r="191" customFormat="false" ht="15" hidden="false" customHeight="false" outlineLevel="0" collapsed="false">
      <c r="A191" s="15" t="s">
        <v>342</v>
      </c>
      <c r="B191" s="16" t="s">
        <v>5658</v>
      </c>
      <c r="C191" s="40" t="n">
        <f aca="false">IF('Row Index'!C61="","✗",IF(INDEX('RAW DATA'!$Y:$Y,'Row Index'!C61)="",INDEX('RAW DATA'!$L:$L,'Row Index'!C61),INDEX('RAW DATA'!$Y:$Y,'Row Index'!C61)))</f>
        <v>45.1077857746941</v>
      </c>
      <c r="D191" s="40" t="n">
        <f aca="false">IF('Row Index'!D61="","✗",IF(INDEX('RAW DATA'!$Y:$Y,'Row Index'!D61)="",INDEX('RAW DATA'!$L:$L,'Row Index'!D61),INDEX('RAW DATA'!$Y:$Y,'Row Index'!D61)))</f>
        <v>67.8142244251604</v>
      </c>
      <c r="E191" s="40" t="n">
        <f aca="false">IF('Row Index'!E61="","✗",IF(INDEX('RAW DATA'!$Y:$Y,'Row Index'!E61)="",INDEX('RAW DATA'!$L:$L,'Row Index'!E61),INDEX('RAW DATA'!$Y:$Y,'Row Index'!E61)))</f>
        <v>49.3526398964224</v>
      </c>
      <c r="F191" s="40" t="n">
        <f aca="false">IF('Row Index'!F61="","✗",IF(INDEX('RAW DATA'!$Y:$Y,'Row Index'!F61)="",INDEX('RAW DATA'!$L:$L,'Row Index'!F61),INDEX('RAW DATA'!$Y:$Y,'Row Index'!F61)))</f>
        <v>48.0566504108491</v>
      </c>
      <c r="G191" s="40" t="n">
        <f aca="false">IF('Row Index'!G61="","✗",IF(INDEX('RAW DATA'!$Y:$Y,'Row Index'!G61)="",INDEX('RAW DATA'!$L:$L,'Row Index'!G61),INDEX('RAW DATA'!$Y:$Y,'Row Index'!G61)))</f>
        <v>41.9020004803898</v>
      </c>
      <c r="H191" s="40" t="n">
        <f aca="false">IF('Row Index'!H61="","✗",IF(INDEX('RAW DATA'!$Y:$Y,'Row Index'!H61)="",INDEX('RAW DATA'!$L:$L,'Row Index'!H61),INDEX('RAW DATA'!$Y:$Y,'Row Index'!H61)))</f>
        <v>64.2465805543402</v>
      </c>
      <c r="I191" s="26" t="str">
        <f aca="false">IF('Row Index'!I61="","✗",IF(INDEX('RAW DATA'!$Y:$Y,'Row Index'!I61)="",INDEX('RAW DATA'!$L:$L,'Row Index'!I61),INDEX('RAW DATA'!$Y:$Y,'Row Index'!I61)))</f>
        <v>✗</v>
      </c>
      <c r="J191" s="40" t="n">
        <f aca="false">IF('Row Index'!J61="","✗",IF(INDEX('RAW DATA'!$Y:$Y,'Row Index'!J61)="",INDEX('RAW DATA'!$L:$L,'Row Index'!J61),INDEX('RAW DATA'!$Y:$Y,'Row Index'!J61)))</f>
        <v>40.4925555782174</v>
      </c>
      <c r="K191" s="40" t="n">
        <f aca="false">IF('Row Index'!K61="","✗",IF(INDEX('RAW DATA'!$Y:$Y,'Row Index'!K61)="",INDEX('RAW DATA'!$L:$L,'Row Index'!K61),INDEX('RAW DATA'!$Y:$Y,'Row Index'!K61)))</f>
        <v>37.5329041417318</v>
      </c>
      <c r="L191" s="40" t="n">
        <f aca="false">IF('Row Index'!L61="","✗",IF(INDEX('RAW DATA'!$Y:$Y,'Row Index'!L61)="",INDEX('RAW DATA'!$L:$L,'Row Index'!L61),INDEX('RAW DATA'!$Y:$Y,'Row Index'!L61)))</f>
        <v>58.4042673930314</v>
      </c>
      <c r="M191" s="40" t="n">
        <f aca="false">IF('Row Index'!M61="","✗",IF(INDEX('RAW DATA'!$Y:$Y,'Row Index'!M61)="",INDEX('RAW DATA'!$L:$L,'Row Index'!M61),INDEX('RAW DATA'!$Y:$Y,'Row Index'!M61)))</f>
        <v>34.871507335763</v>
      </c>
      <c r="N191" s="40" t="n">
        <f aca="false">IF('Row Index'!N61="","✗",IF(INDEX('RAW DATA'!$Y:$Y,'Row Index'!N61)="",INDEX('RAW DATA'!$L:$L,'Row Index'!N61),INDEX('RAW DATA'!$Y:$Y,'Row Index'!N61)))</f>
        <v>34.9076713050559</v>
      </c>
      <c r="O191" s="40" t="n">
        <f aca="false">IF('Row Index'!O61="","✗",IF(INDEX('RAW DATA'!$Y:$Y,'Row Index'!O61)="",INDEX('RAW DATA'!$L:$L,'Row Index'!O61),INDEX('RAW DATA'!$Y:$Y,'Row Index'!O61)))</f>
        <v>28.9596499300424</v>
      </c>
      <c r="P191" s="40" t="n">
        <f aca="false">IF('Row Index'!P61="","✗",IF(INDEX('RAW DATA'!$Y:$Y,'Row Index'!P61)="",INDEX('RAW DATA'!$L:$L,'Row Index'!P61),INDEX('RAW DATA'!$Y:$Y,'Row Index'!P61)))</f>
        <v>31.6800194467796</v>
      </c>
      <c r="Q191" s="40" t="n">
        <f aca="false">IF('Row Index'!Q61="","✗",IF(INDEX('RAW DATA'!$Y:$Y,'Row Index'!Q61)="",INDEX('RAW DATA'!$L:$L,'Row Index'!Q61),INDEX('RAW DATA'!$Y:$Y,'Row Index'!Q61)))</f>
        <v>30.7004907300048</v>
      </c>
      <c r="R191" s="40" t="n">
        <f aca="false">IF('Row Index'!R61="","✗",IF(INDEX('RAW DATA'!$Y:$Y,'Row Index'!R61)="",INDEX('RAW DATA'!$L:$L,'Row Index'!R61),INDEX('RAW DATA'!$Y:$Y,'Row Index'!R61)))</f>
        <v>30.6206480985538</v>
      </c>
      <c r="S191" s="40" t="n">
        <f aca="false">IF('Row Index'!S61="","✗",IF(INDEX('RAW DATA'!$Y:$Y,'Row Index'!S61)="",INDEX('RAW DATA'!$L:$L,'Row Index'!S61),INDEX('RAW DATA'!$Y:$Y,'Row Index'!S61)))</f>
        <v>40.1385493072535</v>
      </c>
      <c r="T191" s="40" t="n">
        <f aca="false">IF('Row Index'!T61="","✗",IF(INDEX('RAW DATA'!$Y:$Y,'Row Index'!T61)="",INDEX('RAW DATA'!$L:$L,'Row Index'!T61),INDEX('RAW DATA'!$Y:$Y,'Row Index'!T61)))</f>
        <v>30.9939624156514</v>
      </c>
      <c r="U191" s="40" t="n">
        <f aca="false">IF('Row Index'!U61="","✗",IF(INDEX('RAW DATA'!$Y:$Y,'Row Index'!U61)="",INDEX('RAW DATA'!$L:$L,'Row Index'!U61),INDEX('RAW DATA'!$Y:$Y,'Row Index'!U61)))</f>
        <v>37.2705028831511</v>
      </c>
      <c r="V191" s="40" t="n">
        <f aca="false">IF('Row Index'!V61="","✗",IF(INDEX('RAW DATA'!$Y:$Y,'Row Index'!V61)="",INDEX('RAW DATA'!$L:$L,'Row Index'!V61),INDEX('RAW DATA'!$Y:$Y,'Row Index'!V61)))</f>
        <v>40.8735478105451</v>
      </c>
      <c r="W191" s="40" t="n">
        <f aca="false">IF('Row Index'!W61="","✗",IF(INDEX('RAW DATA'!$Y:$Y,'Row Index'!W61)="",INDEX('RAW DATA'!$L:$L,'Row Index'!W61),INDEX('RAW DATA'!$Y:$Y,'Row Index'!W61)))</f>
        <v>42.1860553851573</v>
      </c>
      <c r="X191" s="40" t="n">
        <f aca="false">IF('Row Index'!X61="","✗",IF(INDEX('RAW DATA'!$Y:$Y,'Row Index'!X61)="",INDEX('RAW DATA'!$L:$L,'Row Index'!X61),INDEX('RAW DATA'!$Y:$Y,'Row Index'!X61)))</f>
        <v>48.8391369508611</v>
      </c>
      <c r="Y191" s="40" t="n">
        <f aca="false">IF('Row Index'!Y61="","✗",IF(INDEX('RAW DATA'!$Y:$Y,'Row Index'!Y61)="",INDEX('RAW DATA'!$L:$L,'Row Index'!Y61),INDEX('RAW DATA'!$Y:$Y,'Row Index'!Y61)))</f>
        <v>50.3620612229624</v>
      </c>
      <c r="Z191" s="40" t="n">
        <f aca="false">IF('Row Index'!Z61="","✗",IF(INDEX('RAW DATA'!$Y:$Y,'Row Index'!Z61)="",INDEX('RAW DATA'!$L:$L,'Row Index'!Z61),INDEX('RAW DATA'!$Y:$Y,'Row Index'!Z61)))</f>
        <v>75.1533132889177</v>
      </c>
      <c r="AA191" s="19" t="str">
        <f aca="false">IF('Row Index'!AA61="","⏳",IF(INDEX('RAW DATA'!$Y:$Y,'Row Index'!AA61)="",INDEX('RAW DATA'!$L:$L,'Row Index'!AA61),INDEX('RAW DATA'!$Y:$Y,'Row Index'!AA61)))</f>
        <v>⏳</v>
      </c>
      <c r="AB191" s="40" t="n">
        <f aca="false">IF('Row Index'!AB61="","✗",IF(INDEX('RAW DATA'!$Y:$Y,'Row Index'!AB61)="",INDEX('RAW DATA'!$L:$L,'Row Index'!AB61),INDEX('RAW DATA'!$Y:$Y,'Row Index'!AB61)))</f>
        <v>83.4035613959911</v>
      </c>
      <c r="AC191" s="40" t="n">
        <f aca="false">IF('Row Index'!AC61="","✗",IF(INDEX('RAW DATA'!$Y:$Y,'Row Index'!AC61)="",INDEX('RAW DATA'!$L:$L,'Row Index'!AC61),INDEX('RAW DATA'!$Y:$Y,'Row Index'!AC61)))</f>
        <v>90.6238583056891</v>
      </c>
      <c r="AD191" s="40" t="n">
        <f aca="false">IF('Row Index'!AD61="","✗",IF(INDEX('RAW DATA'!$Y:$Y,'Row Index'!AD61)="",INDEX('RAW DATA'!$L:$L,'Row Index'!AD61),INDEX('RAW DATA'!$Y:$Y,'Row Index'!AD61)))</f>
        <v>96.8091848927217</v>
      </c>
      <c r="AE191" s="40" t="n">
        <f aca="false">IF('Row Index'!AE61="","✗",IF(INDEX('RAW DATA'!$Y:$Y,'Row Index'!AE61)="",INDEX('RAW DATA'!$L:$L,'Row Index'!AE61),INDEX('RAW DATA'!$Y:$Y,'Row Index'!AE61)))</f>
        <v>88.3374197923731</v>
      </c>
      <c r="AF191" s="40" t="n">
        <f aca="false">IF('Row Index'!AF61="","✗",IF(INDEX('RAW DATA'!$Y:$Y,'Row Index'!AF61)="",INDEX('RAW DATA'!$L:$L,'Row Index'!AF61),INDEX('RAW DATA'!$Y:$Y,'Row Index'!AF61)))</f>
        <v>90.6968020256963</v>
      </c>
      <c r="AG191" s="40" t="n">
        <f aca="false">IF('Row Index'!AG61="","✗",IF(INDEX('RAW DATA'!$Y:$Y,'Row Index'!AG61)="",INDEX('RAW DATA'!$L:$L,'Row Index'!AG61),INDEX('RAW DATA'!$Y:$Y,'Row Index'!AG61)))</f>
        <v>92.9465686679329</v>
      </c>
      <c r="AH191" s="40" t="n">
        <f aca="false">IF('Row Index'!AH61="","✗",IF(INDEX('RAW DATA'!$Y:$Y,'Row Index'!AH61)="",INDEX('RAW DATA'!$L:$L,'Row Index'!AH61),INDEX('RAW DATA'!$Y:$Y,'Row Index'!AH61)))</f>
        <v>98.2649555007831</v>
      </c>
      <c r="AI191" s="40" t="n">
        <f aca="false">IF('Row Index'!AI61="","✗",IF(INDEX('RAW DATA'!$Y:$Y,'Row Index'!AI61)="",INDEX('RAW DATA'!$L:$L,'Row Index'!AI61),INDEX('RAW DATA'!$Y:$Y,'Row Index'!AI61)))</f>
        <v>99.3389903461846</v>
      </c>
      <c r="AJ191" s="40" t="n">
        <f aca="false">IF('Row Index'!AJ61="","✗",IF(INDEX('RAW DATA'!$Y:$Y,'Row Index'!AJ61)="",INDEX('RAW DATA'!$L:$L,'Row Index'!AJ61),INDEX('RAW DATA'!$Y:$Y,'Row Index'!AJ61)))</f>
        <v>98.8082150466499</v>
      </c>
      <c r="AK191" s="40" t="n">
        <f aca="false">IF('Row Index'!AK61="","✗",IF(INDEX('RAW DATA'!$Y:$Y,'Row Index'!AK61)="",INDEX('RAW DATA'!$L:$L,'Row Index'!AK61),INDEX('RAW DATA'!$Y:$Y,'Row Index'!AK61)))</f>
        <v>99.9207135777998</v>
      </c>
      <c r="AL191" s="76" t="str">
        <f aca="false">IF('Row Index'!AL61="","–",IF(INDEX('RAW DATA'!$Y:$Y,'Row Index'!AL61)="",INDEX('RAW DATA'!$L:$L,'Row Index'!AL61),INDEX('RAW DATA'!$Y:$Y,'Row Index'!AL61)))</f>
        <v>–</v>
      </c>
      <c r="AM191" s="76" t="str">
        <f aca="false">IF('Row Index'!AM61="","–",IF(INDEX('RAW DATA'!$Y:$Y,'Row Index'!AM61)="",INDEX('RAW DATA'!$L:$L,'Row Index'!AM61),INDEX('RAW DATA'!$Y:$Y,'Row Index'!AM61)))</f>
        <v>–</v>
      </c>
      <c r="AN191" s="76" t="str">
        <f aca="false">IF('Row Index'!AN61="","–",IF(INDEX('RAW DATA'!$Y:$Y,'Row Index'!AN61)="",INDEX('RAW DATA'!$L:$L,'Row Index'!AN61),INDEX('RAW DATA'!$Y:$Y,'Row Index'!AN61)))</f>
        <v>–</v>
      </c>
      <c r="AO191" s="76" t="str">
        <f aca="false">IF('Row Index'!AO61="","–",IF(INDEX('RAW DATA'!$Y:$Y,'Row Index'!AO61)="",INDEX('RAW DATA'!$L:$L,'Row Index'!AO61),INDEX('RAW DATA'!$Y:$Y,'Row Index'!AO61)))</f>
        <v>–</v>
      </c>
      <c r="AP191" s="76" t="str">
        <f aca="false">IF('Row Index'!AP61="","–",IF(INDEX('RAW DATA'!$Y:$Y,'Row Index'!AP61)="",INDEX('RAW DATA'!$L:$L,'Row Index'!AP61),INDEX('RAW DATA'!$Y:$Y,'Row Index'!AP61)))</f>
        <v>–</v>
      </c>
      <c r="AQ191" s="76" t="str">
        <f aca="false">IF('Row Index'!AQ61="","–",IF(INDEX('RAW DATA'!$Y:$Y,'Row Index'!AQ61)="",INDEX('RAW DATA'!$L:$L,'Row Index'!AQ61),INDEX('RAW DATA'!$Y:$Y,'Row Index'!AQ61)))</f>
        <v>–</v>
      </c>
    </row>
    <row r="192" customFormat="false" ht="15" hidden="false" customHeight="false" outlineLevel="0" collapsed="false">
      <c r="A192" s="15" t="s">
        <v>345</v>
      </c>
      <c r="B192" s="16" t="s">
        <v>5658</v>
      </c>
      <c r="C192" s="40" t="n">
        <f aca="false">IF('Row Index'!C62="","✗",IF(INDEX('RAW DATA'!$Y:$Y,'Row Index'!C62)="",INDEX('RAW DATA'!$L:$L,'Row Index'!C62),INDEX('RAW DATA'!$Y:$Y,'Row Index'!C62)))</f>
        <v>79.2948964104815</v>
      </c>
      <c r="D192" s="40" t="n">
        <f aca="false">IF('Row Index'!D62="","✗",IF(INDEX('RAW DATA'!$Y:$Y,'Row Index'!D62)="",INDEX('RAW DATA'!$L:$L,'Row Index'!D62),INDEX('RAW DATA'!$Y:$Y,'Row Index'!D62)))</f>
        <v>78.1451836589135</v>
      </c>
      <c r="E192" s="40" t="n">
        <f aca="false">IF('Row Index'!E62="","✗",IF(INDEX('RAW DATA'!$Y:$Y,'Row Index'!E62)="",INDEX('RAW DATA'!$L:$L,'Row Index'!E62),INDEX('RAW DATA'!$Y:$Y,'Row Index'!E62)))</f>
        <v>59.099200463697</v>
      </c>
      <c r="F192" s="40" t="n">
        <f aca="false">IF('Row Index'!F62="","✗",IF(INDEX('RAW DATA'!$Y:$Y,'Row Index'!F62)="",INDEX('RAW DATA'!$L:$L,'Row Index'!F62),INDEX('RAW DATA'!$Y:$Y,'Row Index'!F62)))</f>
        <v>53.1356942961156</v>
      </c>
      <c r="G192" s="40" t="n">
        <f aca="false">IF('Row Index'!G62="","✗",IF(INDEX('RAW DATA'!$Y:$Y,'Row Index'!G62)="",INDEX('RAW DATA'!$L:$L,'Row Index'!G62),INDEX('RAW DATA'!$Y:$Y,'Row Index'!G62)))</f>
        <v>55.1393426093971</v>
      </c>
      <c r="H192" s="40" t="n">
        <f aca="false">IF('Row Index'!H62="","✗",IF(INDEX('RAW DATA'!$Y:$Y,'Row Index'!H62)="",INDEX('RAW DATA'!$L:$L,'Row Index'!H62),INDEX('RAW DATA'!$Y:$Y,'Row Index'!H62)))</f>
        <v>63.9128329297821</v>
      </c>
      <c r="I192" s="26" t="str">
        <f aca="false">IF('Row Index'!I62="","✗",IF(INDEX('RAW DATA'!$Y:$Y,'Row Index'!I62)="",INDEX('RAW DATA'!$L:$L,'Row Index'!I62),INDEX('RAW DATA'!$Y:$Y,'Row Index'!I62)))</f>
        <v>✗</v>
      </c>
      <c r="J192" s="40" t="n">
        <f aca="false">IF('Row Index'!J62="","✗",IF(INDEX('RAW DATA'!$Y:$Y,'Row Index'!J62)="",INDEX('RAW DATA'!$L:$L,'Row Index'!J62),INDEX('RAW DATA'!$Y:$Y,'Row Index'!J62)))</f>
        <v>45.6781375214193</v>
      </c>
      <c r="K192" s="40" t="n">
        <f aca="false">IF('Row Index'!K62="","✗",IF(INDEX('RAW DATA'!$Y:$Y,'Row Index'!K62)="",INDEX('RAW DATA'!$L:$L,'Row Index'!K62),INDEX('RAW DATA'!$Y:$Y,'Row Index'!K62)))</f>
        <v>42.1984058442938</v>
      </c>
      <c r="L192" s="40" t="n">
        <f aca="false">IF('Row Index'!L62="","✗",IF(INDEX('RAW DATA'!$Y:$Y,'Row Index'!L62)="",INDEX('RAW DATA'!$L:$L,'Row Index'!L62),INDEX('RAW DATA'!$Y:$Y,'Row Index'!L62)))</f>
        <v>55.0083599331205</v>
      </c>
      <c r="M192" s="40" t="n">
        <f aca="false">IF('Row Index'!M62="","✗",IF(INDEX('RAW DATA'!$Y:$Y,'Row Index'!M62)="",INDEX('RAW DATA'!$L:$L,'Row Index'!M62),INDEX('RAW DATA'!$Y:$Y,'Row Index'!M62)))</f>
        <v>33.7351853865391</v>
      </c>
      <c r="N192" s="40" t="n">
        <f aca="false">IF('Row Index'!N62="","✗",IF(INDEX('RAW DATA'!$Y:$Y,'Row Index'!N62)="",INDEX('RAW DATA'!$L:$L,'Row Index'!N62),INDEX('RAW DATA'!$Y:$Y,'Row Index'!N62)))</f>
        <v>48.3944830558698</v>
      </c>
      <c r="O192" s="40" t="n">
        <f aca="false">IF('Row Index'!O62="","✗",IF(INDEX('RAW DATA'!$Y:$Y,'Row Index'!O62)="",INDEX('RAW DATA'!$L:$L,'Row Index'!O62),INDEX('RAW DATA'!$Y:$Y,'Row Index'!O62)))</f>
        <v>28.3202207164188</v>
      </c>
      <c r="P192" s="40" t="n">
        <f aca="false">IF('Row Index'!P62="","✗",IF(INDEX('RAW DATA'!$Y:$Y,'Row Index'!P62)="",INDEX('RAW DATA'!$L:$L,'Row Index'!P62),INDEX('RAW DATA'!$Y:$Y,'Row Index'!P62)))</f>
        <v>31.4374404625037</v>
      </c>
      <c r="Q192" s="40" t="n">
        <f aca="false">IF('Row Index'!Q62="","✗",IF(INDEX('RAW DATA'!$Y:$Y,'Row Index'!Q62)="",INDEX('RAW DATA'!$L:$L,'Row Index'!Q62),INDEX('RAW DATA'!$Y:$Y,'Row Index'!Q62)))</f>
        <v>28.1855632708053</v>
      </c>
      <c r="R192" s="40" t="n">
        <f aca="false">IF('Row Index'!R62="","✗",IF(INDEX('RAW DATA'!$Y:$Y,'Row Index'!R62)="",INDEX('RAW DATA'!$L:$L,'Row Index'!R62),INDEX('RAW DATA'!$Y:$Y,'Row Index'!R62)))</f>
        <v>34.7649163475106</v>
      </c>
      <c r="S192" s="40" t="n">
        <f aca="false">IF('Row Index'!S62="","✗",IF(INDEX('RAW DATA'!$Y:$Y,'Row Index'!S62)="",INDEX('RAW DATA'!$L:$L,'Row Index'!S62),INDEX('RAW DATA'!$Y:$Y,'Row Index'!S62)))</f>
        <v>26.4832139262242</v>
      </c>
      <c r="T192" s="40" t="n">
        <f aca="false">IF('Row Index'!T62="","✗",IF(INDEX('RAW DATA'!$Y:$Y,'Row Index'!T62)="",INDEX('RAW DATA'!$L:$L,'Row Index'!T62),INDEX('RAW DATA'!$Y:$Y,'Row Index'!T62)))</f>
        <v>33.894876525229</v>
      </c>
      <c r="U192" s="40" t="n">
        <f aca="false">IF('Row Index'!U62="","✗",IF(INDEX('RAW DATA'!$Y:$Y,'Row Index'!U62)="",INDEX('RAW DATA'!$L:$L,'Row Index'!U62),INDEX('RAW DATA'!$Y:$Y,'Row Index'!U62)))</f>
        <v>28.0986658202185</v>
      </c>
      <c r="V192" s="40" t="n">
        <f aca="false">IF('Row Index'!V62="","✗",IF(INDEX('RAW DATA'!$Y:$Y,'Row Index'!V62)="",INDEX('RAW DATA'!$L:$L,'Row Index'!V62),INDEX('RAW DATA'!$Y:$Y,'Row Index'!V62)))</f>
        <v>27.665686742548</v>
      </c>
      <c r="W192" s="40" t="n">
        <f aca="false">IF('Row Index'!W62="","✗",IF(INDEX('RAW DATA'!$Y:$Y,'Row Index'!W62)="",INDEX('RAW DATA'!$L:$L,'Row Index'!W62),INDEX('RAW DATA'!$Y:$Y,'Row Index'!W62)))</f>
        <v>31.2325590535707</v>
      </c>
      <c r="X192" s="40" t="n">
        <f aca="false">IF('Row Index'!X62="","✗",IF(INDEX('RAW DATA'!$Y:$Y,'Row Index'!X62)="",INDEX('RAW DATA'!$L:$L,'Row Index'!X62),INDEX('RAW DATA'!$Y:$Y,'Row Index'!X62)))</f>
        <v>29.315719620976</v>
      </c>
      <c r="Y192" s="40" t="n">
        <f aca="false">IF('Row Index'!Y62="","✗",IF(INDEX('RAW DATA'!$Y:$Y,'Row Index'!Y62)="",INDEX('RAW DATA'!$L:$L,'Row Index'!Y62),INDEX('RAW DATA'!$Y:$Y,'Row Index'!Y62)))</f>
        <v>34.4565177624117</v>
      </c>
      <c r="Z192" s="40" t="n">
        <f aca="false">IF('Row Index'!Z62="","✗",IF(INDEX('RAW DATA'!$Y:$Y,'Row Index'!Z62)="",INDEX('RAW DATA'!$L:$L,'Row Index'!Z62),INDEX('RAW DATA'!$Y:$Y,'Row Index'!Z62)))</f>
        <v>40.84976128138</v>
      </c>
      <c r="AA192" s="19" t="str">
        <f aca="false">IF('Row Index'!AA62="","⏳",IF(INDEX('RAW DATA'!$Y:$Y,'Row Index'!AA62)="",INDEX('RAW DATA'!$L:$L,'Row Index'!AA62),INDEX('RAW DATA'!$Y:$Y,'Row Index'!AA62)))</f>
        <v>⏳</v>
      </c>
      <c r="AB192" s="40" t="n">
        <f aca="false">IF('Row Index'!AB62="","✗",IF(INDEX('RAW DATA'!$Y:$Y,'Row Index'!AB62)="",INDEX('RAW DATA'!$L:$L,'Row Index'!AB62),INDEX('RAW DATA'!$Y:$Y,'Row Index'!AB62)))</f>
        <v>52.1848350631322</v>
      </c>
      <c r="AC192" s="40" t="n">
        <f aca="false">IF('Row Index'!AC62="","✗",IF(INDEX('RAW DATA'!$Y:$Y,'Row Index'!AC62)="",INDEX('RAW DATA'!$L:$L,'Row Index'!AC62),INDEX('RAW DATA'!$Y:$Y,'Row Index'!AC62)))</f>
        <v>61.1948566930052</v>
      </c>
      <c r="AD192" s="40" t="n">
        <f aca="false">IF('Row Index'!AD62="","✗",IF(INDEX('RAW DATA'!$Y:$Y,'Row Index'!AD62)="",INDEX('RAW DATA'!$L:$L,'Row Index'!AD62),INDEX('RAW DATA'!$Y:$Y,'Row Index'!AD62)))</f>
        <v>80.4359084051967</v>
      </c>
      <c r="AE192" s="40" t="n">
        <f aca="false">IF('Row Index'!AE62="","✗",IF(INDEX('RAW DATA'!$Y:$Y,'Row Index'!AE62)="",INDEX('RAW DATA'!$L:$L,'Row Index'!AE62),INDEX('RAW DATA'!$Y:$Y,'Row Index'!AE62)))</f>
        <v>84.9608996316164</v>
      </c>
      <c r="AF192" s="40" t="n">
        <f aca="false">IF('Row Index'!AF62="","✗",IF(INDEX('RAW DATA'!$Y:$Y,'Row Index'!AF62)="",INDEX('RAW DATA'!$L:$L,'Row Index'!AF62),INDEX('RAW DATA'!$Y:$Y,'Row Index'!AF62)))</f>
        <v>87.9692434919546</v>
      </c>
      <c r="AG192" s="40" t="n">
        <f aca="false">IF('Row Index'!AG62="","✗",IF(INDEX('RAW DATA'!$Y:$Y,'Row Index'!AG62)="",INDEX('RAW DATA'!$L:$L,'Row Index'!AG62),INDEX('RAW DATA'!$Y:$Y,'Row Index'!AG62)))</f>
        <v>96.400454299063</v>
      </c>
      <c r="AH192" s="40" t="n">
        <f aca="false">IF('Row Index'!AH62="","✗",IF(INDEX('RAW DATA'!$Y:$Y,'Row Index'!AH62)="",INDEX('RAW DATA'!$L:$L,'Row Index'!AH62),INDEX('RAW DATA'!$Y:$Y,'Row Index'!AH62)))</f>
        <v>95.6599595240366</v>
      </c>
      <c r="AI192" s="40" t="n">
        <f aca="false">IF('Row Index'!AI62="","✗",IF(INDEX('RAW DATA'!$Y:$Y,'Row Index'!AI62)="",INDEX('RAW DATA'!$L:$L,'Row Index'!AI62),INDEX('RAW DATA'!$Y:$Y,'Row Index'!AI62)))</f>
        <v>94.7174332689876</v>
      </c>
      <c r="AJ192" s="40" t="n">
        <f aca="false">IF('Row Index'!AJ62="","✗",IF(INDEX('RAW DATA'!$Y:$Y,'Row Index'!AJ62)="",INDEX('RAW DATA'!$L:$L,'Row Index'!AJ62),INDEX('RAW DATA'!$Y:$Y,'Row Index'!AJ62)))</f>
        <v>98.7159537558929</v>
      </c>
      <c r="AK192" s="40" t="n">
        <f aca="false">IF('Row Index'!AK62="","✗",IF(INDEX('RAW DATA'!$Y:$Y,'Row Index'!AK62)="",INDEX('RAW DATA'!$L:$L,'Row Index'!AK62),INDEX('RAW DATA'!$Y:$Y,'Row Index'!AK62)))</f>
        <v>100</v>
      </c>
      <c r="AL192" s="76" t="str">
        <f aca="false">IF('Row Index'!AL62="","–",IF(INDEX('RAW DATA'!$Y:$Y,'Row Index'!AL62)="",INDEX('RAW DATA'!$L:$L,'Row Index'!AL62),INDEX('RAW DATA'!$Y:$Y,'Row Index'!AL62)))</f>
        <v>–</v>
      </c>
      <c r="AM192" s="76" t="str">
        <f aca="false">IF('Row Index'!AM62="","–",IF(INDEX('RAW DATA'!$Y:$Y,'Row Index'!AM62)="",INDEX('RAW DATA'!$L:$L,'Row Index'!AM62),INDEX('RAW DATA'!$Y:$Y,'Row Index'!AM62)))</f>
        <v>–</v>
      </c>
      <c r="AN192" s="76" t="str">
        <f aca="false">IF('Row Index'!AN62="","–",IF(INDEX('RAW DATA'!$Y:$Y,'Row Index'!AN62)="",INDEX('RAW DATA'!$L:$L,'Row Index'!AN62),INDEX('RAW DATA'!$Y:$Y,'Row Index'!AN62)))</f>
        <v>–</v>
      </c>
      <c r="AO192" s="76" t="str">
        <f aca="false">IF('Row Index'!AO62="","–",IF(INDEX('RAW DATA'!$Y:$Y,'Row Index'!AO62)="",INDEX('RAW DATA'!$L:$L,'Row Index'!AO62),INDEX('RAW DATA'!$Y:$Y,'Row Index'!AO62)))</f>
        <v>–</v>
      </c>
      <c r="AP192" s="76" t="str">
        <f aca="false">IF('Row Index'!AP62="","–",IF(INDEX('RAW DATA'!$Y:$Y,'Row Index'!AP62)="",INDEX('RAW DATA'!$L:$L,'Row Index'!AP62),INDEX('RAW DATA'!$Y:$Y,'Row Index'!AP62)))</f>
        <v>–</v>
      </c>
      <c r="AQ192" s="76" t="str">
        <f aca="false">IF('Row Index'!AQ62="","–",IF(INDEX('RAW DATA'!$Y:$Y,'Row Index'!AQ62)="",INDEX('RAW DATA'!$L:$L,'Row Index'!AQ62),INDEX('RAW DATA'!$Y:$Y,'Row Index'!AQ62)))</f>
        <v>–</v>
      </c>
    </row>
    <row r="193" customFormat="false" ht="15" hidden="false" customHeight="false" outlineLevel="0" collapsed="false">
      <c r="A193" s="15" t="s">
        <v>351</v>
      </c>
      <c r="B193" s="16" t="s">
        <v>5658</v>
      </c>
      <c r="C193" s="40" t="n">
        <f aca="false">IF('Row Index'!C63="","✗",IF(INDEX('RAW DATA'!$Y:$Y,'Row Index'!C63)="",INDEX('RAW DATA'!$L:$L,'Row Index'!C63),INDEX('RAW DATA'!$Y:$Y,'Row Index'!C63)))</f>
        <v>38.310877613319</v>
      </c>
      <c r="D193" s="40" t="n">
        <f aca="false">IF('Row Index'!D63="","✗",IF(INDEX('RAW DATA'!$Y:$Y,'Row Index'!D63)="",INDEX('RAW DATA'!$L:$L,'Row Index'!D63),INDEX('RAW DATA'!$Y:$Y,'Row Index'!D63)))</f>
        <v>38.3093077650416</v>
      </c>
      <c r="E193" s="40" t="n">
        <f aca="false">IF('Row Index'!E63="","✗",IF(INDEX('RAW DATA'!$Y:$Y,'Row Index'!E63)="",INDEX('RAW DATA'!$L:$L,'Row Index'!E63),INDEX('RAW DATA'!$Y:$Y,'Row Index'!E63)))</f>
        <v>35.0504089260347</v>
      </c>
      <c r="F193" s="40" t="n">
        <f aca="false">IF('Row Index'!F63="","✗",IF(INDEX('RAW DATA'!$Y:$Y,'Row Index'!F63)="",INDEX('RAW DATA'!$L:$L,'Row Index'!F63),INDEX('RAW DATA'!$Y:$Y,'Row Index'!F63)))</f>
        <v>40.6194116256373</v>
      </c>
      <c r="G193" s="40" t="n">
        <f aca="false">IF('Row Index'!G63="","✗",IF(INDEX('RAW DATA'!$Y:$Y,'Row Index'!G63)="",INDEX('RAW DATA'!$L:$L,'Row Index'!G63),INDEX('RAW DATA'!$Y:$Y,'Row Index'!G63)))</f>
        <v>39.5703921475651</v>
      </c>
      <c r="H193" s="40" t="n">
        <f aca="false">IF('Row Index'!H63="","✗",IF(INDEX('RAW DATA'!$Y:$Y,'Row Index'!H63)="",INDEX('RAW DATA'!$L:$L,'Row Index'!H63),INDEX('RAW DATA'!$Y:$Y,'Row Index'!H63)))</f>
        <v>36.9642133397597</v>
      </c>
      <c r="I193" s="26" t="str">
        <f aca="false">IF('Row Index'!I63="","✗",IF(INDEX('RAW DATA'!$Y:$Y,'Row Index'!I63)="",INDEX('RAW DATA'!$L:$L,'Row Index'!I63),INDEX('RAW DATA'!$Y:$Y,'Row Index'!I63)))</f>
        <v>✗</v>
      </c>
      <c r="J193" s="40" t="n">
        <f aca="false">IF('Row Index'!J63="","✗",IF(INDEX('RAW DATA'!$Y:$Y,'Row Index'!J63)="",INDEX('RAW DATA'!$L:$L,'Row Index'!J63),INDEX('RAW DATA'!$Y:$Y,'Row Index'!J63)))</f>
        <v>39.0436042061632</v>
      </c>
      <c r="K193" s="40" t="n">
        <f aca="false">IF('Row Index'!K63="","✗",IF(INDEX('RAW DATA'!$Y:$Y,'Row Index'!K63)="",INDEX('RAW DATA'!$L:$L,'Row Index'!K63),INDEX('RAW DATA'!$Y:$Y,'Row Index'!K63)))</f>
        <v>39.1657866948258</v>
      </c>
      <c r="L193" s="40" t="n">
        <f aca="false">IF('Row Index'!L63="","✗",IF(INDEX('RAW DATA'!$Y:$Y,'Row Index'!L63)="",INDEX('RAW DATA'!$L:$L,'Row Index'!L63),INDEX('RAW DATA'!$Y:$Y,'Row Index'!L63)))</f>
        <v>48.9274683910819</v>
      </c>
      <c r="M193" s="40" t="n">
        <f aca="false">IF('Row Index'!M63="","✗",IF(INDEX('RAW DATA'!$Y:$Y,'Row Index'!M63)="",INDEX('RAW DATA'!$L:$L,'Row Index'!M63),INDEX('RAW DATA'!$Y:$Y,'Row Index'!M63)))</f>
        <v>41.3477163872734</v>
      </c>
      <c r="N193" s="40" t="str">
        <f aca="false">IF('Row Index'!N63="","✗",IF(INDEX('RAW DATA'!$Y:$Y,'Row Index'!N63)="",INDEX('RAW DATA'!$L:$L,'Row Index'!N63),INDEX('RAW DATA'!$Y:$Y,'Row Index'!N63)))</f>
        <v>✗</v>
      </c>
      <c r="O193" s="40" t="n">
        <f aca="false">IF('Row Index'!O63="","✗",IF(INDEX('RAW DATA'!$Y:$Y,'Row Index'!O63)="",INDEX('RAW DATA'!$L:$L,'Row Index'!O63),INDEX('RAW DATA'!$Y:$Y,'Row Index'!O63)))</f>
        <v>34.8956869527619</v>
      </c>
      <c r="P193" s="40" t="n">
        <f aca="false">IF('Row Index'!P63="","✗",IF(INDEX('RAW DATA'!$Y:$Y,'Row Index'!P63)="",INDEX('RAW DATA'!$L:$L,'Row Index'!P63),INDEX('RAW DATA'!$Y:$Y,'Row Index'!P63)))</f>
        <v>31.2597378316056</v>
      </c>
      <c r="Q193" s="40" t="n">
        <f aca="false">IF('Row Index'!Q63="","✗",IF(INDEX('RAW DATA'!$Y:$Y,'Row Index'!Q63)="",INDEX('RAW DATA'!$L:$L,'Row Index'!Q63),INDEX('RAW DATA'!$Y:$Y,'Row Index'!Q63)))</f>
        <v>38.5629399192059</v>
      </c>
      <c r="R193" s="26" t="str">
        <f aca="false">IF('Row Index'!R63="","✗",IF(INDEX('RAW DATA'!$Y:$Y,'Row Index'!R63)="",INDEX('RAW DATA'!$L:$L,'Row Index'!R63),INDEX('RAW DATA'!$Y:$Y,'Row Index'!R63)))</f>
        <v>✗</v>
      </c>
      <c r="S193" s="40" t="n">
        <f aca="false">IF('Row Index'!S63="","✗",IF(INDEX('RAW DATA'!$Y:$Y,'Row Index'!S63)="",INDEX('RAW DATA'!$L:$L,'Row Index'!S63),INDEX('RAW DATA'!$Y:$Y,'Row Index'!S63)))</f>
        <v>34.0997174505539</v>
      </c>
      <c r="T193" s="40" t="n">
        <f aca="false">IF('Row Index'!T63="","✗",IF(INDEX('RAW DATA'!$Y:$Y,'Row Index'!T63)="",INDEX('RAW DATA'!$L:$L,'Row Index'!T63),INDEX('RAW DATA'!$Y:$Y,'Row Index'!T63)))</f>
        <v>40.0438051513173</v>
      </c>
      <c r="U193" s="40" t="n">
        <f aca="false">IF('Row Index'!U63="","✗",IF(INDEX('RAW DATA'!$Y:$Y,'Row Index'!U63)="",INDEX('RAW DATA'!$L:$L,'Row Index'!U63),INDEX('RAW DATA'!$Y:$Y,'Row Index'!U63)))</f>
        <v>43.2282231151672</v>
      </c>
      <c r="V193" s="40" t="n">
        <f aca="false">IF('Row Index'!V63="","✗",IF(INDEX('RAW DATA'!$Y:$Y,'Row Index'!V63)="",INDEX('RAW DATA'!$L:$L,'Row Index'!V63),INDEX('RAW DATA'!$Y:$Y,'Row Index'!V63)))</f>
        <v>48.5927521476832</v>
      </c>
      <c r="W193" s="40" t="n">
        <f aca="false">IF('Row Index'!W63="","✗",IF(INDEX('RAW DATA'!$Y:$Y,'Row Index'!W63)="",INDEX('RAW DATA'!$L:$L,'Row Index'!W63),INDEX('RAW DATA'!$Y:$Y,'Row Index'!W63)))</f>
        <v>38.7557669896713</v>
      </c>
      <c r="X193" s="40" t="n">
        <f aca="false">IF('Row Index'!X63="","✗",IF(INDEX('RAW DATA'!$Y:$Y,'Row Index'!X63)="",INDEX('RAW DATA'!$L:$L,'Row Index'!X63),INDEX('RAW DATA'!$Y:$Y,'Row Index'!X63)))</f>
        <v>47.1422301333789</v>
      </c>
      <c r="Y193" s="40" t="n">
        <f aca="false">IF('Row Index'!Y63="","✗",IF(INDEX('RAW DATA'!$Y:$Y,'Row Index'!Y63)="",INDEX('RAW DATA'!$L:$L,'Row Index'!Y63),INDEX('RAW DATA'!$Y:$Y,'Row Index'!Y63)))</f>
        <v>55.9406921451215</v>
      </c>
      <c r="Z193" s="40" t="n">
        <f aca="false">IF('Row Index'!Z63="","✗",IF(INDEX('RAW DATA'!$Y:$Y,'Row Index'!Z63)="",INDEX('RAW DATA'!$L:$L,'Row Index'!Z63),INDEX('RAW DATA'!$Y:$Y,'Row Index'!Z63)))</f>
        <v>58.2420683209001</v>
      </c>
      <c r="AA193" s="19" t="str">
        <f aca="false">IF('Row Index'!AA63="","⏳",IF(INDEX('RAW DATA'!$Y:$Y,'Row Index'!AA63)="",INDEX('RAW DATA'!$L:$L,'Row Index'!AA63),INDEX('RAW DATA'!$Y:$Y,'Row Index'!AA63)))</f>
        <v>⏳</v>
      </c>
      <c r="AB193" s="40" t="n">
        <f aca="false">IF('Row Index'!AB63="","✗",IF(INDEX('RAW DATA'!$Y:$Y,'Row Index'!AB63)="",INDEX('RAW DATA'!$L:$L,'Row Index'!AB63),INDEX('RAW DATA'!$Y:$Y,'Row Index'!AB63)))</f>
        <v>47.4064840705679</v>
      </c>
      <c r="AC193" s="40" t="n">
        <f aca="false">IF('Row Index'!AC63="","✗",IF(INDEX('RAW DATA'!$Y:$Y,'Row Index'!AC63)="",INDEX('RAW DATA'!$L:$L,'Row Index'!AC63),INDEX('RAW DATA'!$Y:$Y,'Row Index'!AC63)))</f>
        <v>61.8172682737436</v>
      </c>
      <c r="AD193" s="40" t="n">
        <f aca="false">IF('Row Index'!AD63="","✗",IF(INDEX('RAW DATA'!$Y:$Y,'Row Index'!AD63)="",INDEX('RAW DATA'!$L:$L,'Row Index'!AD63),INDEX('RAW DATA'!$Y:$Y,'Row Index'!AD63)))</f>
        <v>76.9405055316703</v>
      </c>
      <c r="AE193" s="40" t="n">
        <f aca="false">IF('Row Index'!AE63="","✗",IF(INDEX('RAW DATA'!$Y:$Y,'Row Index'!AE63)="",INDEX('RAW DATA'!$L:$L,'Row Index'!AE63),INDEX('RAW DATA'!$Y:$Y,'Row Index'!AE63)))</f>
        <v>97.0312392512363</v>
      </c>
      <c r="AF193" s="40" t="n">
        <f aca="false">IF('Row Index'!AF63="","✗",IF(INDEX('RAW DATA'!$Y:$Y,'Row Index'!AF63)="",INDEX('RAW DATA'!$L:$L,'Row Index'!AF63),INDEX('RAW DATA'!$Y:$Y,'Row Index'!AF63)))</f>
        <v>98.7774152911916</v>
      </c>
      <c r="AG193" s="40" t="n">
        <f aca="false">IF('Row Index'!AG63="","✗",IF(INDEX('RAW DATA'!$Y:$Y,'Row Index'!AG63)="",INDEX('RAW DATA'!$L:$L,'Row Index'!AG63),INDEX('RAW DATA'!$Y:$Y,'Row Index'!AG63)))</f>
        <v>100</v>
      </c>
      <c r="AH193" s="40" t="n">
        <f aca="false">IF('Row Index'!AH63="","✗",IF(INDEX('RAW DATA'!$Y:$Y,'Row Index'!AH63)="",INDEX('RAW DATA'!$L:$L,'Row Index'!AH63),INDEX('RAW DATA'!$Y:$Y,'Row Index'!AH63)))</f>
        <v>97.2867787176979</v>
      </c>
      <c r="AI193" s="40" t="n">
        <f aca="false">IF('Row Index'!AI63="","✗",IF(INDEX('RAW DATA'!$Y:$Y,'Row Index'!AI63)="",INDEX('RAW DATA'!$L:$L,'Row Index'!AI63),INDEX('RAW DATA'!$Y:$Y,'Row Index'!AI63)))</f>
        <v>99.9987135119836</v>
      </c>
      <c r="AJ193" s="40" t="n">
        <f aca="false">IF('Row Index'!AJ63="","✗",IF(INDEX('RAW DATA'!$Y:$Y,'Row Index'!AJ63)="",INDEX('RAW DATA'!$L:$L,'Row Index'!AJ63),INDEX('RAW DATA'!$Y:$Y,'Row Index'!AJ63)))</f>
        <v>100</v>
      </c>
      <c r="AK193" s="40" t="n">
        <f aca="false">IF('Row Index'!AK63="","✗",IF(INDEX('RAW DATA'!$Y:$Y,'Row Index'!AK63)="",INDEX('RAW DATA'!$L:$L,'Row Index'!AK63),INDEX('RAW DATA'!$Y:$Y,'Row Index'!AK63)))</f>
        <v>100</v>
      </c>
      <c r="AL193" s="76" t="str">
        <f aca="false">IF('Row Index'!AL63="","–",IF(INDEX('RAW DATA'!$Y:$Y,'Row Index'!AL63)="",INDEX('RAW DATA'!$L:$L,'Row Index'!AL63),INDEX('RAW DATA'!$Y:$Y,'Row Index'!AL63)))</f>
        <v>–</v>
      </c>
      <c r="AM193" s="76" t="str">
        <f aca="false">IF('Row Index'!AM63="","–",IF(INDEX('RAW DATA'!$Y:$Y,'Row Index'!AM63)="",INDEX('RAW DATA'!$L:$L,'Row Index'!AM63),INDEX('RAW DATA'!$Y:$Y,'Row Index'!AM63)))</f>
        <v>–</v>
      </c>
      <c r="AN193" s="76" t="str">
        <f aca="false">IF('Row Index'!AN63="","–",IF(INDEX('RAW DATA'!$Y:$Y,'Row Index'!AN63)="",INDEX('RAW DATA'!$L:$L,'Row Index'!AN63),INDEX('RAW DATA'!$Y:$Y,'Row Index'!AN63)))</f>
        <v>–</v>
      </c>
      <c r="AO193" s="76" t="str">
        <f aca="false">IF('Row Index'!AO63="","–",IF(INDEX('RAW DATA'!$Y:$Y,'Row Index'!AO63)="",INDEX('RAW DATA'!$L:$L,'Row Index'!AO63),INDEX('RAW DATA'!$Y:$Y,'Row Index'!AO63)))</f>
        <v>–</v>
      </c>
      <c r="AP193" s="76" t="str">
        <f aca="false">IF('Row Index'!AP63="","–",IF(INDEX('RAW DATA'!$Y:$Y,'Row Index'!AP63)="",INDEX('RAW DATA'!$L:$L,'Row Index'!AP63),INDEX('RAW DATA'!$Y:$Y,'Row Index'!AP63)))</f>
        <v>–</v>
      </c>
      <c r="AQ193" s="76" t="str">
        <f aca="false">IF('Row Index'!AQ63="","–",IF(INDEX('RAW DATA'!$Y:$Y,'Row Index'!AQ63)="",INDEX('RAW DATA'!$L:$L,'Row Index'!AQ63),INDEX('RAW DATA'!$Y:$Y,'Row Index'!AQ63)))</f>
        <v>–</v>
      </c>
    </row>
    <row r="194" customFormat="false" ht="15" hidden="false" customHeight="false" outlineLevel="0" collapsed="false">
      <c r="A194" s="15" t="s">
        <v>354</v>
      </c>
      <c r="B194" s="16" t="s">
        <v>5658</v>
      </c>
      <c r="C194" s="40" t="n">
        <f aca="false">IF('Row Index'!C64="","✗",IF(INDEX('RAW DATA'!$Y:$Y,'Row Index'!C64)="",INDEX('RAW DATA'!$L:$L,'Row Index'!C64),INDEX('RAW DATA'!$Y:$Y,'Row Index'!C64)))</f>
        <v>34.961361845718</v>
      </c>
      <c r="D194" s="40" t="n">
        <f aca="false">IF('Row Index'!D64="","✗",IF(INDEX('RAW DATA'!$Y:$Y,'Row Index'!D64)="",INDEX('RAW DATA'!$L:$L,'Row Index'!D64),INDEX('RAW DATA'!$Y:$Y,'Row Index'!D64)))</f>
        <v>69.853578813955</v>
      </c>
      <c r="E194" s="40" t="n">
        <f aca="false">IF('Row Index'!E64="","✗",IF(INDEX('RAW DATA'!$Y:$Y,'Row Index'!E64)="",INDEX('RAW DATA'!$L:$L,'Row Index'!E64),INDEX('RAW DATA'!$Y:$Y,'Row Index'!E64)))</f>
        <v>35.0074658972996</v>
      </c>
      <c r="F194" s="40" t="n">
        <f aca="false">IF('Row Index'!F64="","✗",IF(INDEX('RAW DATA'!$Y:$Y,'Row Index'!F64)="",INDEX('RAW DATA'!$L:$L,'Row Index'!F64),INDEX('RAW DATA'!$Y:$Y,'Row Index'!F64)))</f>
        <v>40.2545157992113</v>
      </c>
      <c r="G194" s="40" t="n">
        <f aca="false">IF('Row Index'!G64="","✗",IF(INDEX('RAW DATA'!$Y:$Y,'Row Index'!G64)="",INDEX('RAW DATA'!$L:$L,'Row Index'!G64),INDEX('RAW DATA'!$Y:$Y,'Row Index'!G64)))</f>
        <v>36.609039910732</v>
      </c>
      <c r="H194" s="40" t="n">
        <f aca="false">IF('Row Index'!H64="","✗",IF(INDEX('RAW DATA'!$Y:$Y,'Row Index'!H64)="",INDEX('RAW DATA'!$L:$L,'Row Index'!H64),INDEX('RAW DATA'!$Y:$Y,'Row Index'!H64)))</f>
        <v>45.4089832881116</v>
      </c>
      <c r="I194" s="26" t="str">
        <f aca="false">IF('Row Index'!I64="","✗",IF(INDEX('RAW DATA'!$Y:$Y,'Row Index'!I64)="",INDEX('RAW DATA'!$L:$L,'Row Index'!I64),INDEX('RAW DATA'!$Y:$Y,'Row Index'!I64)))</f>
        <v>✗</v>
      </c>
      <c r="J194" s="40" t="n">
        <f aca="false">IF('Row Index'!J64="","✗",IF(INDEX('RAW DATA'!$Y:$Y,'Row Index'!J64)="",INDEX('RAW DATA'!$L:$L,'Row Index'!J64),INDEX('RAW DATA'!$Y:$Y,'Row Index'!J64)))</f>
        <v>34.4647672646266</v>
      </c>
      <c r="K194" s="40" t="n">
        <f aca="false">IF('Row Index'!K64="","✗",IF(INDEX('RAW DATA'!$Y:$Y,'Row Index'!K64)="",INDEX('RAW DATA'!$L:$L,'Row Index'!K64),INDEX('RAW DATA'!$Y:$Y,'Row Index'!K64)))</f>
        <v>45.6674396577065</v>
      </c>
      <c r="L194" s="40" t="n">
        <f aca="false">IF('Row Index'!L64="","✗",IF(INDEX('RAW DATA'!$Y:$Y,'Row Index'!L64)="",INDEX('RAW DATA'!$L:$L,'Row Index'!L64),INDEX('RAW DATA'!$Y:$Y,'Row Index'!L64)))</f>
        <v>66.4605236033808</v>
      </c>
      <c r="M194" s="40" t="n">
        <f aca="false">IF('Row Index'!M64="","✗",IF(INDEX('RAW DATA'!$Y:$Y,'Row Index'!M64)="",INDEX('RAW DATA'!$L:$L,'Row Index'!M64),INDEX('RAW DATA'!$Y:$Y,'Row Index'!M64)))</f>
        <v>36.5952279094158</v>
      </c>
      <c r="N194" s="40" t="n">
        <f aca="false">IF('Row Index'!N64="","✗",IF(INDEX('RAW DATA'!$Y:$Y,'Row Index'!N64)="",INDEX('RAW DATA'!$L:$L,'Row Index'!N64),INDEX('RAW DATA'!$Y:$Y,'Row Index'!N64)))</f>
        <v>31.4211252966818</v>
      </c>
      <c r="O194" s="40" t="n">
        <f aca="false">IF('Row Index'!O64="","✗",IF(INDEX('RAW DATA'!$Y:$Y,'Row Index'!O64)="",INDEX('RAW DATA'!$L:$L,'Row Index'!O64),INDEX('RAW DATA'!$Y:$Y,'Row Index'!O64)))</f>
        <v>44.1994949186868</v>
      </c>
      <c r="P194" s="40" t="n">
        <f aca="false">IF('Row Index'!P64="","✗",IF(INDEX('RAW DATA'!$Y:$Y,'Row Index'!P64)="",INDEX('RAW DATA'!$L:$L,'Row Index'!P64),INDEX('RAW DATA'!$Y:$Y,'Row Index'!P64)))</f>
        <v>30.9120267386321</v>
      </c>
      <c r="Q194" s="40" t="n">
        <f aca="false">IF('Row Index'!Q64="","✗",IF(INDEX('RAW DATA'!$Y:$Y,'Row Index'!Q64)="",INDEX('RAW DATA'!$L:$L,'Row Index'!Q64),INDEX('RAW DATA'!$Y:$Y,'Row Index'!Q64)))</f>
        <v>39.9152583764775</v>
      </c>
      <c r="R194" s="40" t="n">
        <f aca="false">IF('Row Index'!R64="","✗",IF(INDEX('RAW DATA'!$Y:$Y,'Row Index'!R64)="",INDEX('RAW DATA'!$L:$L,'Row Index'!R64),INDEX('RAW DATA'!$Y:$Y,'Row Index'!R64)))</f>
        <v>38.6957403893205</v>
      </c>
      <c r="S194" s="40" t="n">
        <f aca="false">IF('Row Index'!S64="","✗",IF(INDEX('RAW DATA'!$Y:$Y,'Row Index'!S64)="",INDEX('RAW DATA'!$L:$L,'Row Index'!S64),INDEX('RAW DATA'!$Y:$Y,'Row Index'!S64)))</f>
        <v>46.7371384020332</v>
      </c>
      <c r="T194" s="40" t="n">
        <f aca="false">IF('Row Index'!T64="","✗",IF(INDEX('RAW DATA'!$Y:$Y,'Row Index'!T64)="",INDEX('RAW DATA'!$L:$L,'Row Index'!T64),INDEX('RAW DATA'!$Y:$Y,'Row Index'!T64)))</f>
        <v>33.974581740555</v>
      </c>
      <c r="U194" s="40" t="n">
        <f aca="false">IF('Row Index'!U64="","✗",IF(INDEX('RAW DATA'!$Y:$Y,'Row Index'!U64)="",INDEX('RAW DATA'!$L:$L,'Row Index'!U64),INDEX('RAW DATA'!$Y:$Y,'Row Index'!U64)))</f>
        <v>41.0363942419317</v>
      </c>
      <c r="V194" s="40" t="n">
        <f aca="false">IF('Row Index'!V64="","✗",IF(INDEX('RAW DATA'!$Y:$Y,'Row Index'!V64)="",INDEX('RAW DATA'!$L:$L,'Row Index'!V64),INDEX('RAW DATA'!$Y:$Y,'Row Index'!V64)))</f>
        <v>45.1501524661549</v>
      </c>
      <c r="W194" s="40" t="n">
        <f aca="false">IF('Row Index'!W64="","✗",IF(INDEX('RAW DATA'!$Y:$Y,'Row Index'!W64)="",INDEX('RAW DATA'!$L:$L,'Row Index'!W64),INDEX('RAW DATA'!$Y:$Y,'Row Index'!W64)))</f>
        <v>39.2617777199375</v>
      </c>
      <c r="X194" s="40" t="n">
        <f aca="false">IF('Row Index'!X64="","✗",IF(INDEX('RAW DATA'!$Y:$Y,'Row Index'!X64)="",INDEX('RAW DATA'!$L:$L,'Row Index'!X64),INDEX('RAW DATA'!$Y:$Y,'Row Index'!X64)))</f>
        <v>47.4199333198626</v>
      </c>
      <c r="Y194" s="40" t="n">
        <f aca="false">IF('Row Index'!Y64="","✗",IF(INDEX('RAW DATA'!$Y:$Y,'Row Index'!Y64)="",INDEX('RAW DATA'!$L:$L,'Row Index'!Y64),INDEX('RAW DATA'!$Y:$Y,'Row Index'!Y64)))</f>
        <v>48.2652251238407</v>
      </c>
      <c r="Z194" s="40" t="n">
        <f aca="false">IF('Row Index'!Z64="","✗",IF(INDEX('RAW DATA'!$Y:$Y,'Row Index'!Z64)="",INDEX('RAW DATA'!$L:$L,'Row Index'!Z64),INDEX('RAW DATA'!$Y:$Y,'Row Index'!Z64)))</f>
        <v>53.7064587287744</v>
      </c>
      <c r="AA194" s="19" t="str">
        <f aca="false">IF('Row Index'!AA64="","⏳",IF(INDEX('RAW DATA'!$Y:$Y,'Row Index'!AA64)="",INDEX('RAW DATA'!$L:$L,'Row Index'!AA64),INDEX('RAW DATA'!$Y:$Y,'Row Index'!AA64)))</f>
        <v>⏳</v>
      </c>
      <c r="AB194" s="40" t="n">
        <f aca="false">IF('Row Index'!AB64="","✗",IF(INDEX('RAW DATA'!$Y:$Y,'Row Index'!AB64)="",INDEX('RAW DATA'!$L:$L,'Row Index'!AB64),INDEX('RAW DATA'!$Y:$Y,'Row Index'!AB64)))</f>
        <v>58.6083111140014</v>
      </c>
      <c r="AC194" s="40" t="n">
        <f aca="false">IF('Row Index'!AC64="","✗",IF(INDEX('RAW DATA'!$Y:$Y,'Row Index'!AC64)="",INDEX('RAW DATA'!$L:$L,'Row Index'!AC64),INDEX('RAW DATA'!$Y:$Y,'Row Index'!AC64)))</f>
        <v>57.0877661569857</v>
      </c>
      <c r="AD194" s="40" t="n">
        <f aca="false">IF('Row Index'!AD64="","✗",IF(INDEX('RAW DATA'!$Y:$Y,'Row Index'!AD64)="",INDEX('RAW DATA'!$L:$L,'Row Index'!AD64),INDEX('RAW DATA'!$Y:$Y,'Row Index'!AD64)))</f>
        <v>84.192380993169</v>
      </c>
      <c r="AE194" s="40" t="n">
        <f aca="false">IF('Row Index'!AE64="","✗",IF(INDEX('RAW DATA'!$Y:$Y,'Row Index'!AE64)="",INDEX('RAW DATA'!$L:$L,'Row Index'!AE64),INDEX('RAW DATA'!$Y:$Y,'Row Index'!AE64)))</f>
        <v>84.9395562650869</v>
      </c>
      <c r="AF194" s="40" t="n">
        <f aca="false">IF('Row Index'!AF64="","✗",IF(INDEX('RAW DATA'!$Y:$Y,'Row Index'!AF64)="",INDEX('RAW DATA'!$L:$L,'Row Index'!AF64),INDEX('RAW DATA'!$Y:$Y,'Row Index'!AF64)))</f>
        <v>87.7329192546584</v>
      </c>
      <c r="AG194" s="40" t="n">
        <f aca="false">IF('Row Index'!AG64="","✗",IF(INDEX('RAW DATA'!$Y:$Y,'Row Index'!AG64)="",INDEX('RAW DATA'!$L:$L,'Row Index'!AG64),INDEX('RAW DATA'!$Y:$Y,'Row Index'!AG64)))</f>
        <v>97.0603074872674</v>
      </c>
      <c r="AH194" s="40" t="n">
        <f aca="false">IF('Row Index'!AH64="","✗",IF(INDEX('RAW DATA'!$Y:$Y,'Row Index'!AH64)="",INDEX('RAW DATA'!$L:$L,'Row Index'!AH64),INDEX('RAW DATA'!$Y:$Y,'Row Index'!AH64)))</f>
        <v>87.9984601797967</v>
      </c>
      <c r="AI194" s="40" t="n">
        <f aca="false">IF('Row Index'!AI64="","✗",IF(INDEX('RAW DATA'!$Y:$Y,'Row Index'!AI64)="",INDEX('RAW DATA'!$L:$L,'Row Index'!AI64),INDEX('RAW DATA'!$Y:$Y,'Row Index'!AI64)))</f>
        <v>88.2633703086107</v>
      </c>
      <c r="AJ194" s="40" t="n">
        <f aca="false">IF('Row Index'!AJ64="","✗",IF(INDEX('RAW DATA'!$Y:$Y,'Row Index'!AJ64)="",INDEX('RAW DATA'!$L:$L,'Row Index'!AJ64),INDEX('RAW DATA'!$Y:$Y,'Row Index'!AJ64)))</f>
        <v>97.7387589747704</v>
      </c>
      <c r="AK194" s="40" t="n">
        <f aca="false">IF('Row Index'!AK64="","✗",IF(INDEX('RAW DATA'!$Y:$Y,'Row Index'!AK64)="",INDEX('RAW DATA'!$L:$L,'Row Index'!AK64),INDEX('RAW DATA'!$Y:$Y,'Row Index'!AK64)))</f>
        <v>91.2681593843237</v>
      </c>
      <c r="AL194" s="76" t="str">
        <f aca="false">IF('Row Index'!AL64="","–",IF(INDEX('RAW DATA'!$Y:$Y,'Row Index'!AL64)="",INDEX('RAW DATA'!$L:$L,'Row Index'!AL64),INDEX('RAW DATA'!$Y:$Y,'Row Index'!AL64)))</f>
        <v>–</v>
      </c>
      <c r="AM194" s="76" t="str">
        <f aca="false">IF('Row Index'!AM64="","–",IF(INDEX('RAW DATA'!$Y:$Y,'Row Index'!AM64)="",INDEX('RAW DATA'!$L:$L,'Row Index'!AM64),INDEX('RAW DATA'!$Y:$Y,'Row Index'!AM64)))</f>
        <v>–</v>
      </c>
      <c r="AN194" s="76" t="str">
        <f aca="false">IF('Row Index'!AN64="","–",IF(INDEX('RAW DATA'!$Y:$Y,'Row Index'!AN64)="",INDEX('RAW DATA'!$L:$L,'Row Index'!AN64),INDEX('RAW DATA'!$Y:$Y,'Row Index'!AN64)))</f>
        <v>–</v>
      </c>
      <c r="AO194" s="76" t="str">
        <f aca="false">IF('Row Index'!AO64="","–",IF(INDEX('RAW DATA'!$Y:$Y,'Row Index'!AO64)="",INDEX('RAW DATA'!$L:$L,'Row Index'!AO64),INDEX('RAW DATA'!$Y:$Y,'Row Index'!AO64)))</f>
        <v>–</v>
      </c>
      <c r="AP194" s="76" t="str">
        <f aca="false">IF('Row Index'!AP64="","–",IF(INDEX('RAW DATA'!$Y:$Y,'Row Index'!AP64)="",INDEX('RAW DATA'!$L:$L,'Row Index'!AP64),INDEX('RAW DATA'!$Y:$Y,'Row Index'!AP64)))</f>
        <v>–</v>
      </c>
      <c r="AQ194" s="76" t="str">
        <f aca="false">IF('Row Index'!AQ64="","–",IF(INDEX('RAW DATA'!$Y:$Y,'Row Index'!AQ64)="",INDEX('RAW DATA'!$L:$L,'Row Index'!AQ64),INDEX('RAW DATA'!$Y:$Y,'Row Index'!AQ64)))</f>
        <v>–</v>
      </c>
    </row>
    <row r="196" customFormat="false" ht="35.05" hidden="false" customHeight="false" outlineLevel="0" collapsed="false">
      <c r="A196" s="9" t="s">
        <v>5404</v>
      </c>
      <c r="B196" s="9" t="s">
        <v>5659</v>
      </c>
      <c r="C196" s="9" t="s">
        <v>147</v>
      </c>
      <c r="D196" s="9" t="s">
        <v>365</v>
      </c>
      <c r="E196" s="9" t="s">
        <v>497</v>
      </c>
      <c r="F196" s="9" t="s">
        <v>628</v>
      </c>
      <c r="G196" s="9" t="s">
        <v>763</v>
      </c>
      <c r="H196" s="9" t="s">
        <v>902</v>
      </c>
      <c r="I196" s="9" t="s">
        <v>1037</v>
      </c>
      <c r="J196" s="9" t="s">
        <v>1143</v>
      </c>
      <c r="K196" s="9" t="s">
        <v>1275</v>
      </c>
      <c r="L196" s="9" t="s">
        <v>1411</v>
      </c>
      <c r="M196" s="9" t="s">
        <v>1628</v>
      </c>
      <c r="N196" s="9" t="s">
        <v>1760</v>
      </c>
      <c r="O196" s="9" t="s">
        <v>1895</v>
      </c>
      <c r="P196" s="9" t="s">
        <v>2027</v>
      </c>
      <c r="Q196" s="9" t="s">
        <v>2154</v>
      </c>
      <c r="R196" s="9" t="s">
        <v>2285</v>
      </c>
      <c r="S196" s="9" t="s">
        <v>2413</v>
      </c>
      <c r="T196" s="9" t="s">
        <v>2544</v>
      </c>
      <c r="U196" s="9" t="s">
        <v>2676</v>
      </c>
      <c r="V196" s="9" t="s">
        <v>2806</v>
      </c>
      <c r="W196" s="9" t="s">
        <v>2933</v>
      </c>
      <c r="X196" s="9" t="s">
        <v>3066</v>
      </c>
      <c r="Y196" s="9" t="s">
        <v>3201</v>
      </c>
      <c r="Z196" s="9" t="s">
        <v>3330</v>
      </c>
      <c r="AA196" s="9" t="s">
        <v>5405</v>
      </c>
      <c r="AB196" s="9" t="s">
        <v>3465</v>
      </c>
      <c r="AC196" s="9" t="s">
        <v>3592</v>
      </c>
      <c r="AD196" s="9" t="s">
        <v>3719</v>
      </c>
      <c r="AE196" s="9" t="s">
        <v>3846</v>
      </c>
      <c r="AF196" s="9" t="s">
        <v>3975</v>
      </c>
      <c r="AG196" s="9" t="s">
        <v>4103</v>
      </c>
      <c r="AH196" s="9" t="s">
        <v>5406</v>
      </c>
      <c r="AI196" s="9" t="s">
        <v>4360</v>
      </c>
      <c r="AJ196" s="9" t="s">
        <v>4488</v>
      </c>
      <c r="AK196" s="9" t="s">
        <v>4617</v>
      </c>
      <c r="AL196" s="9" t="s">
        <v>4746</v>
      </c>
      <c r="AM196" s="9" t="s">
        <v>4855</v>
      </c>
      <c r="AN196" s="9" t="s">
        <v>4963</v>
      </c>
      <c r="AO196" s="9" t="s">
        <v>5072</v>
      </c>
      <c r="AP196" s="9" t="s">
        <v>5184</v>
      </c>
      <c r="AQ196" s="9" t="s">
        <v>5293</v>
      </c>
    </row>
    <row r="197" customFormat="false" ht="15" hidden="false" customHeight="false" outlineLevel="0" collapsed="false">
      <c r="A197" s="32" t="s">
        <v>357</v>
      </c>
      <c r="B197" s="33" t="s">
        <v>5659</v>
      </c>
      <c r="C197" s="40" t="n">
        <f aca="false">IF('Row Index'!C65="","✗",IF(INDEX('RAW DATA'!$Y:$Y,'Row Index'!C65)="",INDEX('RAW DATA'!$L:$L,'Row Index'!C65),INDEX('RAW DATA'!$Y:$Y,'Row Index'!C65)))</f>
        <v>55.951988315115</v>
      </c>
      <c r="D197" s="40" t="n">
        <f aca="false">IF('Row Index'!D65="","✗",IF(INDEX('RAW DATA'!$Y:$Y,'Row Index'!D65)="",INDEX('RAW DATA'!$L:$L,'Row Index'!D65),INDEX('RAW DATA'!$Y:$Y,'Row Index'!D65)))</f>
        <v>75.34121755088</v>
      </c>
      <c r="E197" s="40" t="n">
        <f aca="false">IF('Row Index'!E65="","✗",IF(INDEX('RAW DATA'!$Y:$Y,'Row Index'!E65)="",INDEX('RAW DATA'!$L:$L,'Row Index'!E65),INDEX('RAW DATA'!$Y:$Y,'Row Index'!E65)))</f>
        <v>43.3635282276512</v>
      </c>
      <c r="F197" s="40" t="n">
        <f aca="false">IF('Row Index'!F65="","✗",IF(INDEX('RAW DATA'!$Y:$Y,'Row Index'!F65)="",INDEX('RAW DATA'!$L:$L,'Row Index'!F65),INDEX('RAW DATA'!$Y:$Y,'Row Index'!F65)))</f>
        <v>46.2628033588632</v>
      </c>
      <c r="G197" s="40" t="n">
        <f aca="false">IF('Row Index'!G65="","✗",IF(INDEX('RAW DATA'!$Y:$Y,'Row Index'!G65)="",INDEX('RAW DATA'!$L:$L,'Row Index'!G65),INDEX('RAW DATA'!$Y:$Y,'Row Index'!G65)))</f>
        <v>45.0248043825695</v>
      </c>
      <c r="H197" s="40" t="n">
        <f aca="false">IF('Row Index'!H65="","✗",IF(INDEX('RAW DATA'!$Y:$Y,'Row Index'!H65)="",INDEX('RAW DATA'!$L:$L,'Row Index'!H65),INDEX('RAW DATA'!$Y:$Y,'Row Index'!H65)))</f>
        <v>82.3516691646347</v>
      </c>
      <c r="I197" s="26" t="str">
        <f aca="false">IF('Row Index'!I65="","✗",IF(INDEX('RAW DATA'!$Y:$Y,'Row Index'!I65)="",INDEX('RAW DATA'!$L:$L,'Row Index'!I65),INDEX('RAW DATA'!$Y:$Y,'Row Index'!I65)))</f>
        <v>✗</v>
      </c>
      <c r="J197" s="40" t="n">
        <f aca="false">IF('Row Index'!J65="","✗",IF(INDEX('RAW DATA'!$Y:$Y,'Row Index'!J65)="",INDEX('RAW DATA'!$L:$L,'Row Index'!J65),INDEX('RAW DATA'!$Y:$Y,'Row Index'!J65)))</f>
        <v>67.1195470204391</v>
      </c>
      <c r="K197" s="40" t="n">
        <f aca="false">IF('Row Index'!K65="","✗",IF(INDEX('RAW DATA'!$Y:$Y,'Row Index'!K65)="",INDEX('RAW DATA'!$L:$L,'Row Index'!K65),INDEX('RAW DATA'!$Y:$Y,'Row Index'!K65)))</f>
        <v>70.7195878951807</v>
      </c>
      <c r="L197" s="40" t="n">
        <f aca="false">IF('Row Index'!L65="","✗",IF(INDEX('RAW DATA'!$Y:$Y,'Row Index'!L65)="",INDEX('RAW DATA'!$L:$L,'Row Index'!L65),INDEX('RAW DATA'!$Y:$Y,'Row Index'!L65)))</f>
        <v>85.0928527847242</v>
      </c>
      <c r="M197" s="40" t="n">
        <f aca="false">IF('Row Index'!M65="","✗",IF(INDEX('RAW DATA'!$Y:$Y,'Row Index'!M65)="",INDEX('RAW DATA'!$L:$L,'Row Index'!M65),INDEX('RAW DATA'!$Y:$Y,'Row Index'!M65)))</f>
        <v>68.2522774768194</v>
      </c>
      <c r="N197" s="40" t="n">
        <f aca="false">IF('Row Index'!N65="","✗",IF(INDEX('RAW DATA'!$Y:$Y,'Row Index'!N65)="",INDEX('RAW DATA'!$L:$L,'Row Index'!N65),INDEX('RAW DATA'!$Y:$Y,'Row Index'!N65)))</f>
        <v>70.5822699230964</v>
      </c>
      <c r="O197" s="40" t="n">
        <f aca="false">IF('Row Index'!O65="","✗",IF(INDEX('RAW DATA'!$Y:$Y,'Row Index'!O65)="",INDEX('RAW DATA'!$L:$L,'Row Index'!O65),INDEX('RAW DATA'!$Y:$Y,'Row Index'!O65)))</f>
        <v>69.5655558150137</v>
      </c>
      <c r="P197" s="40" t="n">
        <f aca="false">IF('Row Index'!P65="","✗",IF(INDEX('RAW DATA'!$Y:$Y,'Row Index'!P65)="",INDEX('RAW DATA'!$L:$L,'Row Index'!P65),INDEX('RAW DATA'!$Y:$Y,'Row Index'!P65)))</f>
        <v>71.3215822190836</v>
      </c>
      <c r="Q197" s="40" t="n">
        <f aca="false">IF('Row Index'!Q65="","✗",IF(INDEX('RAW DATA'!$Y:$Y,'Row Index'!Q65)="",INDEX('RAW DATA'!$L:$L,'Row Index'!Q65),INDEX('RAW DATA'!$Y:$Y,'Row Index'!Q65)))</f>
        <v>63.1790558689229</v>
      </c>
      <c r="R197" s="40" t="n">
        <f aca="false">IF('Row Index'!R65="","✗",IF(INDEX('RAW DATA'!$Y:$Y,'Row Index'!R65)="",INDEX('RAW DATA'!$L:$L,'Row Index'!R65),INDEX('RAW DATA'!$Y:$Y,'Row Index'!R65)))</f>
        <v>71.7468660381159</v>
      </c>
      <c r="S197" s="40" t="n">
        <f aca="false">IF('Row Index'!S65="","✗",IF(INDEX('RAW DATA'!$Y:$Y,'Row Index'!S65)="",INDEX('RAW DATA'!$L:$L,'Row Index'!S65),INDEX('RAW DATA'!$Y:$Y,'Row Index'!S65)))</f>
        <v>66.8139400010545</v>
      </c>
      <c r="T197" s="40" t="n">
        <f aca="false">IF('Row Index'!T65="","✗",IF(INDEX('RAW DATA'!$Y:$Y,'Row Index'!T65)="",INDEX('RAW DATA'!$L:$L,'Row Index'!T65),INDEX('RAW DATA'!$Y:$Y,'Row Index'!T65)))</f>
        <v>68.292538899879</v>
      </c>
      <c r="U197" s="40" t="n">
        <f aca="false">IF('Row Index'!U65="","✗",IF(INDEX('RAW DATA'!$Y:$Y,'Row Index'!U65)="",INDEX('RAW DATA'!$L:$L,'Row Index'!U65),INDEX('RAW DATA'!$Y:$Y,'Row Index'!U65)))</f>
        <v>62.4139941690962</v>
      </c>
      <c r="V197" s="40" t="n">
        <f aca="false">IF('Row Index'!V65="","✗",IF(INDEX('RAW DATA'!$Y:$Y,'Row Index'!V65)="",INDEX('RAW DATA'!$L:$L,'Row Index'!V65),INDEX('RAW DATA'!$Y:$Y,'Row Index'!V65)))</f>
        <v>60.5657132608168</v>
      </c>
      <c r="W197" s="40" t="n">
        <f aca="false">IF('Row Index'!W65="","✗",IF(INDEX('RAW DATA'!$Y:$Y,'Row Index'!W65)="",INDEX('RAW DATA'!$L:$L,'Row Index'!W65),INDEX('RAW DATA'!$Y:$Y,'Row Index'!W65)))</f>
        <v>65.1639871382637</v>
      </c>
      <c r="X197" s="40" t="n">
        <f aca="false">IF('Row Index'!X65="","✗",IF(INDEX('RAW DATA'!$Y:$Y,'Row Index'!X65)="",INDEX('RAW DATA'!$L:$L,'Row Index'!X65),INDEX('RAW DATA'!$Y:$Y,'Row Index'!X65)))</f>
        <v>58.5587848805751</v>
      </c>
      <c r="Y197" s="40" t="n">
        <f aca="false">IF('Row Index'!Y65="","✗",IF(INDEX('RAW DATA'!$Y:$Y,'Row Index'!Y65)="",INDEX('RAW DATA'!$L:$L,'Row Index'!Y65),INDEX('RAW DATA'!$Y:$Y,'Row Index'!Y65)))</f>
        <v>53.8247826337306</v>
      </c>
      <c r="Z197" s="40" t="n">
        <f aca="false">IF('Row Index'!Z65="","✗",IF(INDEX('RAW DATA'!$Y:$Y,'Row Index'!Z65)="",INDEX('RAW DATA'!$L:$L,'Row Index'!Z65),INDEX('RAW DATA'!$Y:$Y,'Row Index'!Z65)))</f>
        <v>58.6147278136228</v>
      </c>
      <c r="AA197" s="19" t="str">
        <f aca="false">IF('Row Index'!AA65="","⏳",IF(INDEX('RAW DATA'!$Y:$Y,'Row Index'!AA65)="",INDEX('RAW DATA'!$L:$L,'Row Index'!AA65),INDEX('RAW DATA'!$Y:$Y,'Row Index'!AA65)))</f>
        <v>⏳</v>
      </c>
      <c r="AB197" s="40" t="n">
        <f aca="false">IF('Row Index'!AB65="","✗",IF(INDEX('RAW DATA'!$Y:$Y,'Row Index'!AB65)="",INDEX('RAW DATA'!$L:$L,'Row Index'!AB65),INDEX('RAW DATA'!$Y:$Y,'Row Index'!AB65)))</f>
        <v>47.4181921725252</v>
      </c>
      <c r="AC197" s="40" t="n">
        <f aca="false">IF('Row Index'!AC65="","✗",IF(INDEX('RAW DATA'!$Y:$Y,'Row Index'!AC65)="",INDEX('RAW DATA'!$L:$L,'Row Index'!AC65),INDEX('RAW DATA'!$Y:$Y,'Row Index'!AC65)))</f>
        <v>52.9597000254833</v>
      </c>
      <c r="AD197" s="40" t="n">
        <f aca="false">IF('Row Index'!AD65="","✗",IF(INDEX('RAW DATA'!$Y:$Y,'Row Index'!AD65)="",INDEX('RAW DATA'!$L:$L,'Row Index'!AD65),INDEX('RAW DATA'!$Y:$Y,'Row Index'!AD65)))</f>
        <v>42.3963234809844</v>
      </c>
      <c r="AE197" s="40" t="n">
        <f aca="false">IF('Row Index'!AE65="","✗",IF(INDEX('RAW DATA'!$Y:$Y,'Row Index'!AE65)="",INDEX('RAW DATA'!$L:$L,'Row Index'!AE65),INDEX('RAW DATA'!$Y:$Y,'Row Index'!AE65)))</f>
        <v>46.6282178144708</v>
      </c>
      <c r="AF197" s="40" t="n">
        <f aca="false">IF('Row Index'!AF65="","✗",IF(INDEX('RAW DATA'!$Y:$Y,'Row Index'!AF65)="",INDEX('RAW DATA'!$L:$L,'Row Index'!AF65),INDEX('RAW DATA'!$Y:$Y,'Row Index'!AF65)))</f>
        <v>40.7326508153533</v>
      </c>
      <c r="AG197" s="40" t="n">
        <f aca="false">IF('Row Index'!AG65="","✗",IF(INDEX('RAW DATA'!$Y:$Y,'Row Index'!AG65)="",INDEX('RAW DATA'!$L:$L,'Row Index'!AG65),INDEX('RAW DATA'!$Y:$Y,'Row Index'!AG65)))</f>
        <v>42.8777432676883</v>
      </c>
      <c r="AH197" s="40" t="n">
        <f aca="false">IF('Row Index'!AH65="","✗",IF(INDEX('RAW DATA'!$Y:$Y,'Row Index'!AH65)="",INDEX('RAW DATA'!$L:$L,'Row Index'!AH65),INDEX('RAW DATA'!$Y:$Y,'Row Index'!AH65)))</f>
        <v>35.5532001912453</v>
      </c>
      <c r="AI197" s="40" t="n">
        <f aca="false">IF('Row Index'!AI65="","✗",IF(INDEX('RAW DATA'!$Y:$Y,'Row Index'!AI65)="",INDEX('RAW DATA'!$L:$L,'Row Index'!AI65),INDEX('RAW DATA'!$Y:$Y,'Row Index'!AI65)))</f>
        <v>33.9985096353806</v>
      </c>
      <c r="AJ197" s="40" t="n">
        <f aca="false">IF('Row Index'!AJ65="","✗",IF(INDEX('RAW DATA'!$Y:$Y,'Row Index'!AJ65)="",INDEX('RAW DATA'!$L:$L,'Row Index'!AJ65),INDEX('RAW DATA'!$Y:$Y,'Row Index'!AJ65)))</f>
        <v>29.7761715000436</v>
      </c>
      <c r="AK197" s="40" t="n">
        <f aca="false">IF('Row Index'!AK65="","✗",IF(INDEX('RAW DATA'!$Y:$Y,'Row Index'!AK65)="",INDEX('RAW DATA'!$L:$L,'Row Index'!AK65),INDEX('RAW DATA'!$Y:$Y,'Row Index'!AK65)))</f>
        <v>32.1613155833986</v>
      </c>
      <c r="AL197" s="40" t="n">
        <f aca="false">IF('Row Index'!AL65="","✗",IF(INDEX('RAW DATA'!$Y:$Y,'Row Index'!AL65)="",INDEX('RAW DATA'!$L:$L,'Row Index'!AL65),INDEX('RAW DATA'!$Y:$Y,'Row Index'!AL65)))</f>
        <v>30.3606938355016</v>
      </c>
      <c r="AM197" s="40" t="n">
        <f aca="false">IF('Row Index'!AM65="","✗",IF(INDEX('RAW DATA'!$Y:$Y,'Row Index'!AM65)="",INDEX('RAW DATA'!$L:$L,'Row Index'!AM65),INDEX('RAW DATA'!$Y:$Y,'Row Index'!AM65)))</f>
        <v>26.0419565353991</v>
      </c>
      <c r="AN197" s="40" t="n">
        <f aca="false">IF('Row Index'!AN65="","✗",IF(INDEX('RAW DATA'!$Y:$Y,'Row Index'!AN65)="",INDEX('RAW DATA'!$L:$L,'Row Index'!AN65),INDEX('RAW DATA'!$Y:$Y,'Row Index'!AN65)))</f>
        <v>28.9400895377684</v>
      </c>
      <c r="AO197" s="40" t="n">
        <f aca="false">IF('Row Index'!AO65="","✗",IF(INDEX('RAW DATA'!$Y:$Y,'Row Index'!AO65)="",INDEX('RAW DATA'!$L:$L,'Row Index'!AO65),INDEX('RAW DATA'!$Y:$Y,'Row Index'!AO65)))</f>
        <v>28.6290164153419</v>
      </c>
      <c r="AP197" s="40" t="n">
        <f aca="false">IF('Row Index'!AP65="","✗",IF(INDEX('RAW DATA'!$Y:$Y,'Row Index'!AP65)="",INDEX('RAW DATA'!$L:$L,'Row Index'!AP65),INDEX('RAW DATA'!$Y:$Y,'Row Index'!AP65)))</f>
        <v>30.3676607879415</v>
      </c>
      <c r="AQ197" s="40" t="n">
        <f aca="false">IF('Row Index'!AQ65="","✗",IF(INDEX('RAW DATA'!$Y:$Y,'Row Index'!AQ65)="",INDEX('RAW DATA'!$L:$L,'Row Index'!AQ65),INDEX('RAW DATA'!$Y:$Y,'Row Index'!AQ65)))</f>
        <v>30.1525649100707</v>
      </c>
    </row>
    <row r="199" customFormat="false" ht="23.85" hidden="false" customHeight="false" outlineLevel="0" collapsed="false">
      <c r="A199" s="9" t="s">
        <v>5404</v>
      </c>
      <c r="B199" s="9" t="s">
        <v>5660</v>
      </c>
      <c r="C199" s="9" t="s">
        <v>147</v>
      </c>
      <c r="D199" s="9" t="s">
        <v>365</v>
      </c>
      <c r="E199" s="9" t="s">
        <v>497</v>
      </c>
      <c r="F199" s="9" t="s">
        <v>628</v>
      </c>
      <c r="G199" s="9" t="s">
        <v>763</v>
      </c>
      <c r="H199" s="9" t="s">
        <v>902</v>
      </c>
      <c r="I199" s="9" t="s">
        <v>1037</v>
      </c>
      <c r="J199" s="9" t="s">
        <v>1143</v>
      </c>
      <c r="K199" s="9" t="s">
        <v>1275</v>
      </c>
      <c r="L199" s="9" t="s">
        <v>1411</v>
      </c>
      <c r="M199" s="9" t="s">
        <v>1628</v>
      </c>
      <c r="N199" s="9" t="s">
        <v>1760</v>
      </c>
      <c r="O199" s="9" t="s">
        <v>1895</v>
      </c>
      <c r="P199" s="9" t="s">
        <v>2027</v>
      </c>
      <c r="Q199" s="9" t="s">
        <v>2154</v>
      </c>
      <c r="R199" s="9" t="s">
        <v>2285</v>
      </c>
      <c r="S199" s="9" t="s">
        <v>2413</v>
      </c>
      <c r="T199" s="9" t="s">
        <v>2544</v>
      </c>
      <c r="U199" s="9" t="s">
        <v>2676</v>
      </c>
      <c r="V199" s="9" t="s">
        <v>2806</v>
      </c>
      <c r="W199" s="9" t="s">
        <v>2933</v>
      </c>
      <c r="X199" s="9" t="s">
        <v>3066</v>
      </c>
      <c r="Y199" s="9" t="s">
        <v>3201</v>
      </c>
      <c r="Z199" s="9" t="s">
        <v>3330</v>
      </c>
      <c r="AA199" s="9" t="s">
        <v>5405</v>
      </c>
      <c r="AB199" s="9" t="s">
        <v>3465</v>
      </c>
      <c r="AC199" s="9" t="s">
        <v>3592</v>
      </c>
      <c r="AD199" s="9" t="s">
        <v>3719</v>
      </c>
      <c r="AE199" s="9" t="s">
        <v>3846</v>
      </c>
      <c r="AF199" s="9" t="s">
        <v>3975</v>
      </c>
      <c r="AG199" s="9" t="s">
        <v>4103</v>
      </c>
      <c r="AH199" s="9" t="s">
        <v>5406</v>
      </c>
      <c r="AI199" s="9" t="s">
        <v>4360</v>
      </c>
      <c r="AJ199" s="9" t="s">
        <v>4488</v>
      </c>
      <c r="AK199" s="9" t="s">
        <v>4617</v>
      </c>
      <c r="AL199" s="9" t="s">
        <v>4746</v>
      </c>
      <c r="AM199" s="9" t="s">
        <v>4855</v>
      </c>
      <c r="AN199" s="9" t="s">
        <v>4963</v>
      </c>
      <c r="AO199" s="9" t="s">
        <v>5072</v>
      </c>
      <c r="AP199" s="9" t="s">
        <v>5184</v>
      </c>
      <c r="AQ199" s="9" t="s">
        <v>5293</v>
      </c>
    </row>
    <row r="200" customFormat="false" ht="15" hidden="false" customHeight="false" outlineLevel="0" collapsed="false">
      <c r="A200" s="15" t="s">
        <v>361</v>
      </c>
      <c r="B200" s="16" t="s">
        <v>5660</v>
      </c>
      <c r="C200" s="40" t="n">
        <f aca="false">IF('Row Index'!C66="","✗",IF(INDEX('RAW DATA'!$Y:$Y,'Row Index'!C66)="",INDEX('RAW DATA'!$L:$L,'Row Index'!C66),INDEX('RAW DATA'!$Y:$Y,'Row Index'!C66)))</f>
        <v>44.2312577801489</v>
      </c>
      <c r="D200" s="40" t="n">
        <f aca="false">IF('Row Index'!D66="","✗",IF(INDEX('RAW DATA'!$Y:$Y,'Row Index'!D66)="",INDEX('RAW DATA'!$L:$L,'Row Index'!D66),INDEX('RAW DATA'!$Y:$Y,'Row Index'!D66)))</f>
        <v>59.000190077932</v>
      </c>
      <c r="E200" s="40" t="n">
        <f aca="false">IF('Row Index'!E66="","✗",IF(INDEX('RAW DATA'!$Y:$Y,'Row Index'!E66)="",INDEX('RAW DATA'!$L:$L,'Row Index'!E66),INDEX('RAW DATA'!$Y:$Y,'Row Index'!E66)))</f>
        <v>41.7272855502045</v>
      </c>
      <c r="F200" s="40" t="n">
        <f aca="false">IF('Row Index'!F66="","✗",IF(INDEX('RAW DATA'!$Y:$Y,'Row Index'!F66)="",INDEX('RAW DATA'!$L:$L,'Row Index'!F66),INDEX('RAW DATA'!$Y:$Y,'Row Index'!F66)))</f>
        <v>45.0064717767395</v>
      </c>
      <c r="G200" s="40" t="n">
        <f aca="false">IF('Row Index'!G66="","✗",IF(INDEX('RAW DATA'!$Y:$Y,'Row Index'!G66)="",INDEX('RAW DATA'!$L:$L,'Row Index'!G66),INDEX('RAW DATA'!$Y:$Y,'Row Index'!G66)))</f>
        <v>49.0885486137047</v>
      </c>
      <c r="H200" s="40" t="n">
        <f aca="false">IF('Row Index'!H66="","✗",IF(INDEX('RAW DATA'!$Y:$Y,'Row Index'!H66)="",INDEX('RAW DATA'!$L:$L,'Row Index'!H66),INDEX('RAW DATA'!$Y:$Y,'Row Index'!H66)))</f>
        <v>72.3251840168244</v>
      </c>
      <c r="I200" s="26" t="str">
        <f aca="false">IF('Row Index'!I66="","✗",IF(INDEX('RAW DATA'!$Y:$Y,'Row Index'!I66)="",INDEX('RAW DATA'!$L:$L,'Row Index'!I66),INDEX('RAW DATA'!$Y:$Y,'Row Index'!I66)))</f>
        <v>✗</v>
      </c>
      <c r="J200" s="40" t="n">
        <f aca="false">IF('Row Index'!J66="","✗",IF(INDEX('RAW DATA'!$Y:$Y,'Row Index'!J66)="",INDEX('RAW DATA'!$L:$L,'Row Index'!J66),INDEX('RAW DATA'!$Y:$Y,'Row Index'!J66)))</f>
        <v>39.443511676558</v>
      </c>
      <c r="K200" s="40" t="n">
        <f aca="false">IF('Row Index'!K66="","✗",IF(INDEX('RAW DATA'!$Y:$Y,'Row Index'!K66)="",INDEX('RAW DATA'!$L:$L,'Row Index'!K66),INDEX('RAW DATA'!$Y:$Y,'Row Index'!K66)))</f>
        <v>40.751660566626</v>
      </c>
      <c r="L200" s="40" t="n">
        <f aca="false">IF('Row Index'!L66="","✗",IF(INDEX('RAW DATA'!$Y:$Y,'Row Index'!L66)="",INDEX('RAW DATA'!$L:$L,'Row Index'!L66),INDEX('RAW DATA'!$Y:$Y,'Row Index'!L66)))</f>
        <v>71.0499125735177</v>
      </c>
      <c r="M200" s="40" t="n">
        <f aca="false">IF('Row Index'!M66="","✗",IF(INDEX('RAW DATA'!$Y:$Y,'Row Index'!M66)="",INDEX('RAW DATA'!$L:$L,'Row Index'!M66),INDEX('RAW DATA'!$Y:$Y,'Row Index'!M66)))</f>
        <v>38.728350297252</v>
      </c>
      <c r="N200" s="40" t="n">
        <f aca="false">IF('Row Index'!N66="","✗",IF(INDEX('RAW DATA'!$Y:$Y,'Row Index'!N66)="",INDEX('RAW DATA'!$L:$L,'Row Index'!N66),INDEX('RAW DATA'!$Y:$Y,'Row Index'!N66)))</f>
        <v>48.366430387966</v>
      </c>
      <c r="O200" s="40" t="n">
        <f aca="false">IF('Row Index'!O66="","✗",IF(INDEX('RAW DATA'!$Y:$Y,'Row Index'!O66)="",INDEX('RAW DATA'!$L:$L,'Row Index'!O66),INDEX('RAW DATA'!$Y:$Y,'Row Index'!O66)))</f>
        <v>36.8843220005767</v>
      </c>
      <c r="P200" s="40" t="n">
        <f aca="false">IF('Row Index'!P66="","✗",IF(INDEX('RAW DATA'!$Y:$Y,'Row Index'!P66)="",INDEX('RAW DATA'!$L:$L,'Row Index'!P66),INDEX('RAW DATA'!$Y:$Y,'Row Index'!P66)))</f>
        <v>46.380256731642</v>
      </c>
      <c r="Q200" s="40" t="n">
        <f aca="false">IF('Row Index'!Q66="","✗",IF(INDEX('RAW DATA'!$Y:$Y,'Row Index'!Q66)="",INDEX('RAW DATA'!$L:$L,'Row Index'!Q66),INDEX('RAW DATA'!$Y:$Y,'Row Index'!Q66)))</f>
        <v>38.2967585654753</v>
      </c>
      <c r="R200" s="40" t="n">
        <f aca="false">IF('Row Index'!R66="","✗",IF(INDEX('RAW DATA'!$Y:$Y,'Row Index'!R66)="",INDEX('RAW DATA'!$L:$L,'Row Index'!R66),INDEX('RAW DATA'!$Y:$Y,'Row Index'!R66)))</f>
        <v>45.9619413152074</v>
      </c>
      <c r="S200" s="40" t="n">
        <f aca="false">IF('Row Index'!S66="","✗",IF(INDEX('RAW DATA'!$Y:$Y,'Row Index'!S66)="",INDEX('RAW DATA'!$L:$L,'Row Index'!S66),INDEX('RAW DATA'!$Y:$Y,'Row Index'!S66)))</f>
        <v>37.8516143938081</v>
      </c>
      <c r="T200" s="40" t="n">
        <f aca="false">IF('Row Index'!T66="","✗",IF(INDEX('RAW DATA'!$Y:$Y,'Row Index'!T66)="",INDEX('RAW DATA'!$L:$L,'Row Index'!T66),INDEX('RAW DATA'!$Y:$Y,'Row Index'!T66)))</f>
        <v>44.3006799354238</v>
      </c>
      <c r="U200" s="40" t="n">
        <f aca="false">IF('Row Index'!U66="","✗",IF(INDEX('RAW DATA'!$Y:$Y,'Row Index'!U66)="",INDEX('RAW DATA'!$L:$L,'Row Index'!U66),INDEX('RAW DATA'!$Y:$Y,'Row Index'!U66)))</f>
        <v>41.0067771155912</v>
      </c>
      <c r="V200" s="40" t="n">
        <f aca="false">IF('Row Index'!V66="","✗",IF(INDEX('RAW DATA'!$Y:$Y,'Row Index'!V66)="",INDEX('RAW DATA'!$L:$L,'Row Index'!V66),INDEX('RAW DATA'!$Y:$Y,'Row Index'!V66)))</f>
        <v>33.2511314842753</v>
      </c>
      <c r="W200" s="40" t="n">
        <f aca="false">IF('Row Index'!W66="","✗",IF(INDEX('RAW DATA'!$Y:$Y,'Row Index'!W66)="",INDEX('RAW DATA'!$L:$L,'Row Index'!W66),INDEX('RAW DATA'!$Y:$Y,'Row Index'!W66)))</f>
        <v>43.881252386407</v>
      </c>
      <c r="X200" s="40" t="n">
        <f aca="false">IF('Row Index'!X66="","✗",IF(INDEX('RAW DATA'!$Y:$Y,'Row Index'!X66)="",INDEX('RAW DATA'!$L:$L,'Row Index'!X66),INDEX('RAW DATA'!$Y:$Y,'Row Index'!X66)))</f>
        <v>35.9793085153418</v>
      </c>
      <c r="Y200" s="40" t="n">
        <f aca="false">IF('Row Index'!Y66="","✗",IF(INDEX('RAW DATA'!$Y:$Y,'Row Index'!Y66)="",INDEX('RAW DATA'!$L:$L,'Row Index'!Y66),INDEX('RAW DATA'!$Y:$Y,'Row Index'!Y66)))</f>
        <v>36.9804652851985</v>
      </c>
      <c r="Z200" s="40" t="n">
        <f aca="false">IF('Row Index'!Z66="","✗",IF(INDEX('RAW DATA'!$Y:$Y,'Row Index'!Z66)="",INDEX('RAW DATA'!$L:$L,'Row Index'!Z66),INDEX('RAW DATA'!$Y:$Y,'Row Index'!Z66)))</f>
        <v>34.3815561695347</v>
      </c>
      <c r="AA200" s="19" t="str">
        <f aca="false">IF('Row Index'!AA66="","⏳",IF(INDEX('RAW DATA'!$Y:$Y,'Row Index'!AA66)="",INDEX('RAW DATA'!$L:$L,'Row Index'!AA66),INDEX('RAW DATA'!$Y:$Y,'Row Index'!AA66)))</f>
        <v>⏳</v>
      </c>
      <c r="AB200" s="40" t="n">
        <f aca="false">IF('Row Index'!AB66="","✗",IF(INDEX('RAW DATA'!$Y:$Y,'Row Index'!AB66)="",INDEX('RAW DATA'!$L:$L,'Row Index'!AB66),INDEX('RAW DATA'!$Y:$Y,'Row Index'!AB66)))</f>
        <v>29.0933750943818</v>
      </c>
      <c r="AC200" s="40" t="n">
        <f aca="false">IF('Row Index'!AC66="","✗",IF(INDEX('RAW DATA'!$Y:$Y,'Row Index'!AC66)="",INDEX('RAW DATA'!$L:$L,'Row Index'!AC66),INDEX('RAW DATA'!$Y:$Y,'Row Index'!AC66)))</f>
        <v>32.6735049847178</v>
      </c>
      <c r="AD200" s="40" t="n">
        <f aca="false">IF('Row Index'!AD66="","✗",IF(INDEX('RAW DATA'!$Y:$Y,'Row Index'!AD66)="",INDEX('RAW DATA'!$L:$L,'Row Index'!AD66),INDEX('RAW DATA'!$Y:$Y,'Row Index'!AD66)))</f>
        <v>31.5997082365587</v>
      </c>
      <c r="AE200" s="40" t="n">
        <f aca="false">IF('Row Index'!AE66="","✗",IF(INDEX('RAW DATA'!$Y:$Y,'Row Index'!AE66)="",INDEX('RAW DATA'!$L:$L,'Row Index'!AE66),INDEX('RAW DATA'!$Y:$Y,'Row Index'!AE66)))</f>
        <v>30.7605447715908</v>
      </c>
      <c r="AF200" s="40" t="n">
        <f aca="false">IF('Row Index'!AF66="","✗",IF(INDEX('RAW DATA'!$Y:$Y,'Row Index'!AF66)="",INDEX('RAW DATA'!$L:$L,'Row Index'!AF66),INDEX('RAW DATA'!$Y:$Y,'Row Index'!AF66)))</f>
        <v>29.9371253413121</v>
      </c>
      <c r="AG200" s="40" t="n">
        <f aca="false">IF('Row Index'!AG66="","✗",IF(INDEX('RAW DATA'!$Y:$Y,'Row Index'!AG66)="",INDEX('RAW DATA'!$L:$L,'Row Index'!AG66),INDEX('RAW DATA'!$Y:$Y,'Row Index'!AG66)))</f>
        <v>26.5492153462206</v>
      </c>
      <c r="AH200" s="40" t="n">
        <f aca="false">IF('Row Index'!AH66="","✗",IF(INDEX('RAW DATA'!$Y:$Y,'Row Index'!AH66)="",INDEX('RAW DATA'!$L:$L,'Row Index'!AH66),INDEX('RAW DATA'!$Y:$Y,'Row Index'!AH66)))</f>
        <v>29.4813900884228</v>
      </c>
      <c r="AI200" s="40" t="n">
        <f aca="false">IF('Row Index'!AI66="","✗",IF(INDEX('RAW DATA'!$Y:$Y,'Row Index'!AI66)="",INDEX('RAW DATA'!$L:$L,'Row Index'!AI66),INDEX('RAW DATA'!$Y:$Y,'Row Index'!AI66)))</f>
        <v>27.5294505522375</v>
      </c>
      <c r="AJ200" s="40" t="n">
        <f aca="false">IF('Row Index'!AJ66="","✗",IF(INDEX('RAW DATA'!$Y:$Y,'Row Index'!AJ66)="",INDEX('RAW DATA'!$L:$L,'Row Index'!AJ66),INDEX('RAW DATA'!$Y:$Y,'Row Index'!AJ66)))</f>
        <v>31.7569052677852</v>
      </c>
      <c r="AK200" s="40" t="n">
        <f aca="false">IF('Row Index'!AK66="","✗",IF(INDEX('RAW DATA'!$Y:$Y,'Row Index'!AK66)="",INDEX('RAW DATA'!$L:$L,'Row Index'!AK66),INDEX('RAW DATA'!$Y:$Y,'Row Index'!AK66)))</f>
        <v>29.5968900749256</v>
      </c>
      <c r="AL200" s="40" t="n">
        <f aca="false">IF('Row Index'!AL66="","✗",IF(INDEX('RAW DATA'!$Y:$Y,'Row Index'!AL66)="",INDEX('RAW DATA'!$L:$L,'Row Index'!AL66),INDEX('RAW DATA'!$Y:$Y,'Row Index'!AL66)))</f>
        <v>34.1126286248831</v>
      </c>
      <c r="AM200" s="40" t="n">
        <f aca="false">IF('Row Index'!AM66="","✗",IF(INDEX('RAW DATA'!$Y:$Y,'Row Index'!AM66)="",INDEX('RAW DATA'!$L:$L,'Row Index'!AM66),INDEX('RAW DATA'!$Y:$Y,'Row Index'!AM66)))</f>
        <v>29.5230535159092</v>
      </c>
      <c r="AN200" s="40" t="n">
        <f aca="false">IF('Row Index'!AN66="","✗",IF(INDEX('RAW DATA'!$Y:$Y,'Row Index'!AN66)="",INDEX('RAW DATA'!$L:$L,'Row Index'!AN66),INDEX('RAW DATA'!$Y:$Y,'Row Index'!AN66)))</f>
        <v>41.2040613954507</v>
      </c>
      <c r="AO200" s="40" t="n">
        <f aca="false">IF('Row Index'!AO66="","✗",IF(INDEX('RAW DATA'!$Y:$Y,'Row Index'!AO66)="",INDEX('RAW DATA'!$L:$L,'Row Index'!AO66),INDEX('RAW DATA'!$Y:$Y,'Row Index'!AO66)))</f>
        <v>33.8162768127711</v>
      </c>
      <c r="AP200" s="40" t="n">
        <f aca="false">IF('Row Index'!AP66="","✗",IF(INDEX('RAW DATA'!$Y:$Y,'Row Index'!AP66)="",INDEX('RAW DATA'!$L:$L,'Row Index'!AP66),INDEX('RAW DATA'!$Y:$Y,'Row Index'!AP66)))</f>
        <v>36.7154121028509</v>
      </c>
      <c r="AQ200" s="40" t="n">
        <f aca="false">IF('Row Index'!AQ66="","✗",IF(INDEX('RAW DATA'!$Y:$Y,'Row Index'!AQ66)="",INDEX('RAW DATA'!$L:$L,'Row Index'!AQ66),INDEX('RAW DATA'!$Y:$Y,'Row Index'!AQ66)))</f>
        <v>38.7453479752707</v>
      </c>
    </row>
    <row r="203" customFormat="false" ht="15" hidden="false" customHeight="false" outlineLevel="0" collapsed="false">
      <c r="A203" s="3" t="s">
        <v>109</v>
      </c>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row>
    <row r="204" customFormat="false" ht="35.05" hidden="false" customHeight="false" outlineLevel="0" collapsed="false">
      <c r="A204" s="9" t="s">
        <v>5404</v>
      </c>
      <c r="B204" s="9" t="s">
        <v>5657</v>
      </c>
      <c r="C204" s="9" t="s">
        <v>147</v>
      </c>
      <c r="D204" s="9" t="s">
        <v>365</v>
      </c>
      <c r="E204" s="9" t="s">
        <v>497</v>
      </c>
      <c r="F204" s="9" t="s">
        <v>628</v>
      </c>
      <c r="G204" s="9" t="s">
        <v>763</v>
      </c>
      <c r="H204" s="9" t="s">
        <v>902</v>
      </c>
      <c r="I204" s="9" t="s">
        <v>1037</v>
      </c>
      <c r="J204" s="9" t="s">
        <v>1143</v>
      </c>
      <c r="K204" s="9" t="s">
        <v>1275</v>
      </c>
      <c r="L204" s="9" t="s">
        <v>1411</v>
      </c>
      <c r="M204" s="9" t="s">
        <v>1628</v>
      </c>
      <c r="N204" s="9" t="s">
        <v>1760</v>
      </c>
      <c r="O204" s="9" t="s">
        <v>1895</v>
      </c>
      <c r="P204" s="9" t="s">
        <v>2027</v>
      </c>
      <c r="Q204" s="9" t="s">
        <v>2154</v>
      </c>
      <c r="R204" s="9" t="s">
        <v>2285</v>
      </c>
      <c r="S204" s="9" t="s">
        <v>2413</v>
      </c>
      <c r="T204" s="9" t="s">
        <v>2544</v>
      </c>
      <c r="U204" s="9" t="s">
        <v>2676</v>
      </c>
      <c r="V204" s="9" t="s">
        <v>2806</v>
      </c>
      <c r="W204" s="9" t="s">
        <v>2933</v>
      </c>
      <c r="X204" s="9" t="s">
        <v>3066</v>
      </c>
      <c r="Y204" s="9" t="s">
        <v>3201</v>
      </c>
      <c r="Z204" s="9" t="s">
        <v>3330</v>
      </c>
      <c r="AA204" s="9" t="s">
        <v>5405</v>
      </c>
      <c r="AB204" s="9" t="s">
        <v>3465</v>
      </c>
      <c r="AC204" s="9" t="s">
        <v>3592</v>
      </c>
      <c r="AD204" s="9" t="s">
        <v>3719</v>
      </c>
      <c r="AE204" s="9" t="s">
        <v>3846</v>
      </c>
      <c r="AF204" s="9" t="s">
        <v>3975</v>
      </c>
      <c r="AG204" s="9" t="s">
        <v>4103</v>
      </c>
      <c r="AH204" s="9" t="s">
        <v>5406</v>
      </c>
      <c r="AI204" s="9" t="s">
        <v>4360</v>
      </c>
      <c r="AJ204" s="9" t="s">
        <v>4488</v>
      </c>
      <c r="AK204" s="9" t="s">
        <v>4617</v>
      </c>
      <c r="AL204" s="9" t="s">
        <v>4746</v>
      </c>
      <c r="AM204" s="9" t="s">
        <v>4855</v>
      </c>
      <c r="AN204" s="9" t="s">
        <v>4963</v>
      </c>
      <c r="AO204" s="9" t="s">
        <v>5072</v>
      </c>
      <c r="AP204" s="9" t="s">
        <v>5184</v>
      </c>
      <c r="AQ204" s="9" t="s">
        <v>5293</v>
      </c>
    </row>
    <row r="205" customFormat="false" ht="15" hidden="false" customHeight="false" outlineLevel="0" collapsed="false">
      <c r="A205" s="32" t="s">
        <v>322</v>
      </c>
      <c r="B205" s="33" t="s">
        <v>5657</v>
      </c>
      <c r="C205" s="41" t="n">
        <f aca="false">IF('Row Index'!C55="","✗",IF(INDEX('RAW DATA'!$D:$D,'Row Index'!C55)="",INDEX('RAW DATA'!$L:$L,'Row Index'!C55),INDEX('RAW DATA'!$D:$D,'Row Index'!C55)))</f>
        <v>46298.6729282407</v>
      </c>
      <c r="D205" s="41" t="n">
        <f aca="false">IF('Row Index'!D55="","✗",IF(INDEX('RAW DATA'!$D:$D,'Row Index'!D55)="",INDEX('RAW DATA'!$L:$L,'Row Index'!D55),INDEX('RAW DATA'!$D:$D,'Row Index'!D55)))</f>
        <v>46298.6812152778</v>
      </c>
      <c r="E205" s="41" t="n">
        <f aca="false">IF('Row Index'!E55="","✗",IF(INDEX('RAW DATA'!$D:$D,'Row Index'!E55)="",INDEX('RAW DATA'!$L:$L,'Row Index'!E55),INDEX('RAW DATA'!$D:$D,'Row Index'!E55)))</f>
        <v>46298.6912962963</v>
      </c>
      <c r="F205" s="41" t="n">
        <f aca="false">IF('Row Index'!F55="","✗",IF(INDEX('RAW DATA'!$D:$D,'Row Index'!F55)="",INDEX('RAW DATA'!$L:$L,'Row Index'!F55),INDEX('RAW DATA'!$D:$D,'Row Index'!F55)))</f>
        <v>46298.7018171296</v>
      </c>
      <c r="G205" s="41" t="n">
        <f aca="false">IF('Row Index'!G55="","✗",IF(INDEX('RAW DATA'!$D:$D,'Row Index'!G55)="",INDEX('RAW DATA'!$L:$L,'Row Index'!G55),INDEX('RAW DATA'!$D:$D,'Row Index'!G55)))</f>
        <v>46298.7124768519</v>
      </c>
      <c r="H205" s="41" t="n">
        <f aca="false">IF('Row Index'!H55="","✗",IF(INDEX('RAW DATA'!$D:$D,'Row Index'!H55)="",INDEX('RAW DATA'!$L:$L,'Row Index'!H55),INDEX('RAW DATA'!$D:$D,'Row Index'!H55)))</f>
        <v>46298.7270023148</v>
      </c>
      <c r="I205" s="43" t="str">
        <f aca="false">IF('Row Index'!I55="","✗",IF(INDEX('RAW DATA'!$D:$D,'Row Index'!I55)="",INDEX('RAW DATA'!$L:$L,'Row Index'!I55),INDEX('RAW DATA'!$D:$D,'Row Index'!I55)))</f>
        <v>✗</v>
      </c>
      <c r="J205" s="41" t="n">
        <f aca="false">IF('Row Index'!J55="","✗",IF(INDEX('RAW DATA'!$D:$D,'Row Index'!J55)="",INDEX('RAW DATA'!$L:$L,'Row Index'!J55),INDEX('RAW DATA'!$D:$D,'Row Index'!J55)))</f>
        <v>46298.7535416667</v>
      </c>
      <c r="K205" s="41" t="n">
        <f aca="false">IF('Row Index'!K55="","✗",IF(INDEX('RAW DATA'!$D:$D,'Row Index'!K55)="",INDEX('RAW DATA'!$L:$L,'Row Index'!K55),INDEX('RAW DATA'!$D:$D,'Row Index'!K55)))</f>
        <v>46298.7628472222</v>
      </c>
      <c r="L205" s="41" t="n">
        <f aca="false">IF('Row Index'!L55="","✗",IF(INDEX('RAW DATA'!$D:$D,'Row Index'!L55)="",INDEX('RAW DATA'!$L:$L,'Row Index'!L55),INDEX('RAW DATA'!$D:$D,'Row Index'!L55)))</f>
        <v>46298.7763310185</v>
      </c>
      <c r="M205" s="41" t="n">
        <f aca="false">IF('Row Index'!M55="","✗",IF(INDEX('RAW DATA'!$D:$D,'Row Index'!M55)="",INDEX('RAW DATA'!$L:$L,'Row Index'!M55),INDEX('RAW DATA'!$D:$D,'Row Index'!M55)))</f>
        <v>46298.7858449074</v>
      </c>
      <c r="N205" s="41" t="n">
        <f aca="false">IF('Row Index'!N55="","✗",IF(INDEX('RAW DATA'!$D:$D,'Row Index'!N55)="",INDEX('RAW DATA'!$L:$L,'Row Index'!N55),INDEX('RAW DATA'!$D:$D,'Row Index'!N55)))</f>
        <v>46298.7947337963</v>
      </c>
      <c r="O205" s="41" t="n">
        <f aca="false">IF('Row Index'!O55="","✗",IF(INDEX('RAW DATA'!$D:$D,'Row Index'!O55)="",INDEX('RAW DATA'!$L:$L,'Row Index'!O55),INDEX('RAW DATA'!$D:$D,'Row Index'!O55)))</f>
        <v>46298.8051736111</v>
      </c>
      <c r="P205" s="41" t="n">
        <f aca="false">IF('Row Index'!P55="","✗",IF(INDEX('RAW DATA'!$D:$D,'Row Index'!P55)="",INDEX('RAW DATA'!$L:$L,'Row Index'!P55),INDEX('RAW DATA'!$D:$D,'Row Index'!P55)))</f>
        <v>46298.815625</v>
      </c>
      <c r="Q205" s="41" t="n">
        <f aca="false">IF('Row Index'!Q55="","✗",IF(INDEX('RAW DATA'!$D:$D,'Row Index'!Q55)="",INDEX('RAW DATA'!$L:$L,'Row Index'!Q55),INDEX('RAW DATA'!$D:$D,'Row Index'!Q55)))</f>
        <v>46298.8253587963</v>
      </c>
      <c r="R205" s="41" t="n">
        <f aca="false">IF('Row Index'!R55="","✗",IF(INDEX('RAW DATA'!$D:$D,'Row Index'!R55)="",INDEX('RAW DATA'!$L:$L,'Row Index'!R55),INDEX('RAW DATA'!$D:$D,'Row Index'!R55)))</f>
        <v>46298.8363078704</v>
      </c>
      <c r="S205" s="41" t="n">
        <f aca="false">IF('Row Index'!S55="","✗",IF(INDEX('RAW DATA'!$D:$D,'Row Index'!S55)="",INDEX('RAW DATA'!$L:$L,'Row Index'!S55),INDEX('RAW DATA'!$D:$D,'Row Index'!S55)))</f>
        <v>46298.8456712963</v>
      </c>
      <c r="T205" s="41" t="n">
        <f aca="false">IF('Row Index'!T55="","✗",IF(INDEX('RAW DATA'!$D:$D,'Row Index'!T55)="",INDEX('RAW DATA'!$L:$L,'Row Index'!T55),INDEX('RAW DATA'!$D:$D,'Row Index'!T55)))</f>
        <v>46298.8566782407</v>
      </c>
      <c r="U205" s="41" t="n">
        <f aca="false">IF('Row Index'!U55="","✗",IF(INDEX('RAW DATA'!$D:$D,'Row Index'!U55)="",INDEX('RAW DATA'!$L:$L,'Row Index'!U55),INDEX('RAW DATA'!$D:$D,'Row Index'!U55)))</f>
        <v>46298.8663078704</v>
      </c>
      <c r="V205" s="41" t="n">
        <f aca="false">IF('Row Index'!V55="","✗",IF(INDEX('RAW DATA'!$D:$D,'Row Index'!V55)="",INDEX('RAW DATA'!$L:$L,'Row Index'!V55),INDEX('RAW DATA'!$D:$D,'Row Index'!V55)))</f>
        <v>46298.8772569444</v>
      </c>
      <c r="W205" s="41" t="n">
        <f aca="false">IF('Row Index'!W55="","✗",IF(INDEX('RAW DATA'!$D:$D,'Row Index'!W55)="",INDEX('RAW DATA'!$L:$L,'Row Index'!W55),INDEX('RAW DATA'!$D:$D,'Row Index'!W55)))</f>
        <v>46298.8882060185</v>
      </c>
      <c r="X205" s="41" t="n">
        <f aca="false">IF('Row Index'!X55="","✗",IF(INDEX('RAW DATA'!$D:$D,'Row Index'!X55)="",INDEX('RAW DATA'!$L:$L,'Row Index'!X55),INDEX('RAW DATA'!$D:$D,'Row Index'!X55)))</f>
        <v>46298.8994675926</v>
      </c>
      <c r="Y205" s="41" t="n">
        <f aca="false">IF('Row Index'!Y55="","✗",IF(INDEX('RAW DATA'!$D:$D,'Row Index'!Y55)="",INDEX('RAW DATA'!$L:$L,'Row Index'!Y55),INDEX('RAW DATA'!$D:$D,'Row Index'!Y55)))</f>
        <v>46298.9098148148</v>
      </c>
      <c r="Z205" s="41" t="n">
        <f aca="false">IF('Row Index'!Z55="","✗",IF(INDEX('RAW DATA'!$D:$D,'Row Index'!Z55)="",INDEX('RAW DATA'!$L:$L,'Row Index'!Z55),INDEX('RAW DATA'!$D:$D,'Row Index'!Z55)))</f>
        <v>46298.9318055556</v>
      </c>
      <c r="AA205" s="42" t="str">
        <f aca="false">IF('Row Index'!AA55="","⏳",IF(INDEX('RAW DATA'!$D:$D,'Row Index'!AA55)="",INDEX('RAW DATA'!$L:$L,'Row Index'!AA55),INDEX('RAW DATA'!$D:$D,'Row Index'!AA55)))</f>
        <v>⏳</v>
      </c>
      <c r="AB205" s="41" t="n">
        <f aca="false">IF('Row Index'!AB55="","✗",IF(INDEX('RAW DATA'!$D:$D,'Row Index'!AB55)="",INDEX('RAW DATA'!$L:$L,'Row Index'!AB55),INDEX('RAW DATA'!$D:$D,'Row Index'!AB55)))</f>
        <v>46298.9498958333</v>
      </c>
      <c r="AC205" s="41" t="n">
        <f aca="false">IF('Row Index'!AC55="","✗",IF(INDEX('RAW DATA'!$D:$D,'Row Index'!AC55)="",INDEX('RAW DATA'!$L:$L,'Row Index'!AC55),INDEX('RAW DATA'!$D:$D,'Row Index'!AC55)))</f>
        <v>46298.9615856482</v>
      </c>
      <c r="AD205" s="41" t="n">
        <f aca="false">IF('Row Index'!AD55="","✗",IF(INDEX('RAW DATA'!$D:$D,'Row Index'!AD55)="",INDEX('RAW DATA'!$L:$L,'Row Index'!AD55),INDEX('RAW DATA'!$D:$D,'Row Index'!AD55)))</f>
        <v>46298.9708564815</v>
      </c>
      <c r="AE205" s="41" t="n">
        <f aca="false">IF('Row Index'!AE55="","✗",IF(INDEX('RAW DATA'!$D:$D,'Row Index'!AE55)="",INDEX('RAW DATA'!$L:$L,'Row Index'!AE55),INDEX('RAW DATA'!$D:$D,'Row Index'!AE55)))</f>
        <v>46298.9836921296</v>
      </c>
      <c r="AF205" s="41" t="n">
        <f aca="false">IF('Row Index'!AF55="","✗",IF(INDEX('RAW DATA'!$D:$D,'Row Index'!AF55)="",INDEX('RAW DATA'!$L:$L,'Row Index'!AF55),INDEX('RAW DATA'!$D:$D,'Row Index'!AF55)))</f>
        <v>46298.9922685185</v>
      </c>
      <c r="AG205" s="41" t="n">
        <f aca="false">IF('Row Index'!AG55="","✗",IF(INDEX('RAW DATA'!$D:$D,'Row Index'!AG55)="",INDEX('RAW DATA'!$L:$L,'Row Index'!AG55),INDEX('RAW DATA'!$D:$D,'Row Index'!AG55)))</f>
        <v>46299.0052546296</v>
      </c>
      <c r="AH205" s="41" t="n">
        <f aca="false">IF('Row Index'!AH55="","✗",IF(INDEX('RAW DATA'!$D:$D,'Row Index'!AH55)="",INDEX('RAW DATA'!$L:$L,'Row Index'!AH55),INDEX('RAW DATA'!$D:$D,'Row Index'!AH55)))</f>
        <v>46299.0187962963</v>
      </c>
      <c r="AI205" s="41" t="n">
        <f aca="false">IF('Row Index'!AI55="","✗",IF(INDEX('RAW DATA'!$D:$D,'Row Index'!AI55)="",INDEX('RAW DATA'!$L:$L,'Row Index'!AI55),INDEX('RAW DATA'!$D:$D,'Row Index'!AI55)))</f>
        <v>46299.0350115741</v>
      </c>
      <c r="AJ205" s="41" t="n">
        <f aca="false">IF('Row Index'!AJ55="","✗",IF(INDEX('RAW DATA'!$D:$D,'Row Index'!AJ55)="",INDEX('RAW DATA'!$L:$L,'Row Index'!AJ55),INDEX('RAW DATA'!$D:$D,'Row Index'!AJ55)))</f>
        <v>46299.0567013889</v>
      </c>
      <c r="AK205" s="41" t="n">
        <f aca="false">IF('Row Index'!AK55="","✗",IF(INDEX('RAW DATA'!$D:$D,'Row Index'!AK55)="",INDEX('RAW DATA'!$L:$L,'Row Index'!AK55),INDEX('RAW DATA'!$D:$D,'Row Index'!AK55)))</f>
        <v>46299.0675810185</v>
      </c>
      <c r="AL205" s="77" t="str">
        <f aca="false">IF('Row Index'!AL55="","–",IF(INDEX('RAW DATA'!$D:$D,'Row Index'!AL55)="",INDEX('RAW DATA'!$L:$L,'Row Index'!AL55),INDEX('RAW DATA'!$D:$D,'Row Index'!AL55)))</f>
        <v>–</v>
      </c>
      <c r="AM205" s="77" t="str">
        <f aca="false">IF('Row Index'!AM55="","–",IF(INDEX('RAW DATA'!$D:$D,'Row Index'!AM55)="",INDEX('RAW DATA'!$L:$L,'Row Index'!AM55),INDEX('RAW DATA'!$D:$D,'Row Index'!AM55)))</f>
        <v>–</v>
      </c>
      <c r="AN205" s="77" t="str">
        <f aca="false">IF('Row Index'!AN55="","–",IF(INDEX('RAW DATA'!$D:$D,'Row Index'!AN55)="",INDEX('RAW DATA'!$L:$L,'Row Index'!AN55),INDEX('RAW DATA'!$D:$D,'Row Index'!AN55)))</f>
        <v>–</v>
      </c>
      <c r="AO205" s="77" t="str">
        <f aca="false">IF('Row Index'!AO55="","–",IF(INDEX('RAW DATA'!$D:$D,'Row Index'!AO55)="",INDEX('RAW DATA'!$L:$L,'Row Index'!AO55),INDEX('RAW DATA'!$D:$D,'Row Index'!AO55)))</f>
        <v>–</v>
      </c>
      <c r="AP205" s="77" t="str">
        <f aca="false">IF('Row Index'!AP55="","–",IF(INDEX('RAW DATA'!$D:$D,'Row Index'!AP55)="",INDEX('RAW DATA'!$L:$L,'Row Index'!AP55),INDEX('RAW DATA'!$D:$D,'Row Index'!AP55)))</f>
        <v>–</v>
      </c>
      <c r="AQ205" s="77" t="str">
        <f aca="false">IF('Row Index'!AQ55="","–",IF(INDEX('RAW DATA'!$D:$D,'Row Index'!AQ55)="",INDEX('RAW DATA'!$L:$L,'Row Index'!AQ55),INDEX('RAW DATA'!$D:$D,'Row Index'!AQ55)))</f>
        <v>–</v>
      </c>
    </row>
    <row r="206" customFormat="false" ht="15" hidden="false" customHeight="false" outlineLevel="0" collapsed="false">
      <c r="A206" s="32" t="s">
        <v>326</v>
      </c>
      <c r="B206" s="33" t="s">
        <v>5657</v>
      </c>
      <c r="C206" s="41" t="n">
        <f aca="false">IF('Row Index'!C56="","✗",IF(INDEX('RAW DATA'!$D:$D,'Row Index'!C56)="",INDEX('RAW DATA'!$L:$L,'Row Index'!C56),INDEX('RAW DATA'!$D:$D,'Row Index'!C56)))</f>
        <v>46298.672962963</v>
      </c>
      <c r="D206" s="41" t="n">
        <f aca="false">IF('Row Index'!D56="","✗",IF(INDEX('RAW DATA'!$D:$D,'Row Index'!D56)="",INDEX('RAW DATA'!$L:$L,'Row Index'!D56),INDEX('RAW DATA'!$D:$D,'Row Index'!D56)))</f>
        <v>46298.6812615741</v>
      </c>
      <c r="E206" s="41" t="n">
        <f aca="false">IF('Row Index'!E56="","✗",IF(INDEX('RAW DATA'!$D:$D,'Row Index'!E56)="",INDEX('RAW DATA'!$L:$L,'Row Index'!E56),INDEX('RAW DATA'!$D:$D,'Row Index'!E56)))</f>
        <v>46298.6913194444</v>
      </c>
      <c r="F206" s="41" t="n">
        <f aca="false">IF('Row Index'!F56="","✗",IF(INDEX('RAW DATA'!$D:$D,'Row Index'!F56)="",INDEX('RAW DATA'!$L:$L,'Row Index'!F56),INDEX('RAW DATA'!$D:$D,'Row Index'!F56)))</f>
        <v>46298.7018518519</v>
      </c>
      <c r="G206" s="41" t="n">
        <f aca="false">IF('Row Index'!G56="","✗",IF(INDEX('RAW DATA'!$D:$D,'Row Index'!G56)="",INDEX('RAW DATA'!$L:$L,'Row Index'!G56),INDEX('RAW DATA'!$D:$D,'Row Index'!G56)))</f>
        <v>46298.7125462963</v>
      </c>
      <c r="H206" s="41" t="n">
        <f aca="false">IF('Row Index'!H56="","✗",IF(INDEX('RAW DATA'!$D:$D,'Row Index'!H56)="",INDEX('RAW DATA'!$L:$L,'Row Index'!H56),INDEX('RAW DATA'!$D:$D,'Row Index'!H56)))</f>
        <v>46298.727025463</v>
      </c>
      <c r="I206" s="43" t="str">
        <f aca="false">IF('Row Index'!I56="","✗",IF(INDEX('RAW DATA'!$D:$D,'Row Index'!I56)="",INDEX('RAW DATA'!$L:$L,'Row Index'!I56),INDEX('RAW DATA'!$D:$D,'Row Index'!I56)))</f>
        <v>✗</v>
      </c>
      <c r="J206" s="41" t="n">
        <f aca="false">IF('Row Index'!J56="","✗",IF(INDEX('RAW DATA'!$D:$D,'Row Index'!J56)="",INDEX('RAW DATA'!$L:$L,'Row Index'!J56),INDEX('RAW DATA'!$D:$D,'Row Index'!J56)))</f>
        <v>46298.7535763889</v>
      </c>
      <c r="K206" s="41" t="n">
        <f aca="false">IF('Row Index'!K56="","✗",IF(INDEX('RAW DATA'!$D:$D,'Row Index'!K56)="",INDEX('RAW DATA'!$L:$L,'Row Index'!K56),INDEX('RAW DATA'!$D:$D,'Row Index'!K56)))</f>
        <v>46298.7628587963</v>
      </c>
      <c r="L206" s="41" t="n">
        <f aca="false">IF('Row Index'!L56="","✗",IF(INDEX('RAW DATA'!$D:$D,'Row Index'!L56)="",INDEX('RAW DATA'!$L:$L,'Row Index'!L56),INDEX('RAW DATA'!$D:$D,'Row Index'!L56)))</f>
        <v>46298.7763541667</v>
      </c>
      <c r="M206" s="41" t="n">
        <f aca="false">IF('Row Index'!M56="","✗",IF(INDEX('RAW DATA'!$D:$D,'Row Index'!M56)="",INDEX('RAW DATA'!$L:$L,'Row Index'!M56),INDEX('RAW DATA'!$D:$D,'Row Index'!M56)))</f>
        <v>46298.7858680556</v>
      </c>
      <c r="N206" s="41" t="n">
        <f aca="false">IF('Row Index'!N56="","✗",IF(INDEX('RAW DATA'!$D:$D,'Row Index'!N56)="",INDEX('RAW DATA'!$L:$L,'Row Index'!N56),INDEX('RAW DATA'!$D:$D,'Row Index'!N56)))</f>
        <v>46298.7947453704</v>
      </c>
      <c r="O206" s="41" t="n">
        <f aca="false">IF('Row Index'!O56="","✗",IF(INDEX('RAW DATA'!$D:$D,'Row Index'!O56)="",INDEX('RAW DATA'!$L:$L,'Row Index'!O56),INDEX('RAW DATA'!$D:$D,'Row Index'!O56)))</f>
        <v>46298.8051967593</v>
      </c>
      <c r="P206" s="41" t="n">
        <f aca="false">IF('Row Index'!P56="","✗",IF(INDEX('RAW DATA'!$D:$D,'Row Index'!P56)="",INDEX('RAW DATA'!$L:$L,'Row Index'!P56),INDEX('RAW DATA'!$D:$D,'Row Index'!P56)))</f>
        <v>46298.8156481482</v>
      </c>
      <c r="Q206" s="41" t="n">
        <f aca="false">IF('Row Index'!Q56="","✗",IF(INDEX('RAW DATA'!$D:$D,'Row Index'!Q56)="",INDEX('RAW DATA'!$L:$L,'Row Index'!Q56),INDEX('RAW DATA'!$D:$D,'Row Index'!Q56)))</f>
        <v>46298.8253819444</v>
      </c>
      <c r="R206" s="41" t="n">
        <f aca="false">IF('Row Index'!R56="","✗",IF(INDEX('RAW DATA'!$D:$D,'Row Index'!R56)="",INDEX('RAW DATA'!$L:$L,'Row Index'!R56),INDEX('RAW DATA'!$D:$D,'Row Index'!R56)))</f>
        <v>46298.8363425926</v>
      </c>
      <c r="S206" s="41" t="n">
        <f aca="false">IF('Row Index'!S56="","✗",IF(INDEX('RAW DATA'!$D:$D,'Row Index'!S56)="",INDEX('RAW DATA'!$L:$L,'Row Index'!S56),INDEX('RAW DATA'!$D:$D,'Row Index'!S56)))</f>
        <v>46298.8456944445</v>
      </c>
      <c r="T206" s="41" t="n">
        <f aca="false">IF('Row Index'!T56="","✗",IF(INDEX('RAW DATA'!$D:$D,'Row Index'!T56)="",INDEX('RAW DATA'!$L:$L,'Row Index'!T56),INDEX('RAW DATA'!$D:$D,'Row Index'!T56)))</f>
        <v>46298.8567013889</v>
      </c>
      <c r="U206" s="41" t="n">
        <f aca="false">IF('Row Index'!U56="","✗",IF(INDEX('RAW DATA'!$D:$D,'Row Index'!U56)="",INDEX('RAW DATA'!$L:$L,'Row Index'!U56),INDEX('RAW DATA'!$D:$D,'Row Index'!U56)))</f>
        <v>46298.8663194445</v>
      </c>
      <c r="V206" s="41" t="n">
        <f aca="false">IF('Row Index'!V56="","✗",IF(INDEX('RAW DATA'!$D:$D,'Row Index'!V56)="",INDEX('RAW DATA'!$L:$L,'Row Index'!V56),INDEX('RAW DATA'!$D:$D,'Row Index'!V56)))</f>
        <v>46298.8772685185</v>
      </c>
      <c r="W206" s="41" t="n">
        <f aca="false">IF('Row Index'!W56="","✗",IF(INDEX('RAW DATA'!$D:$D,'Row Index'!W56)="",INDEX('RAW DATA'!$L:$L,'Row Index'!W56),INDEX('RAW DATA'!$D:$D,'Row Index'!W56)))</f>
        <v>46298.8882291667</v>
      </c>
      <c r="X206" s="41" t="n">
        <f aca="false">IF('Row Index'!X56="","✗",IF(INDEX('RAW DATA'!$D:$D,'Row Index'!X56)="",INDEX('RAW DATA'!$L:$L,'Row Index'!X56),INDEX('RAW DATA'!$D:$D,'Row Index'!X56)))</f>
        <v>46298.8995023148</v>
      </c>
      <c r="Y206" s="41" t="n">
        <f aca="false">IF('Row Index'!Y56="","✗",IF(INDEX('RAW DATA'!$D:$D,'Row Index'!Y56)="",INDEX('RAW DATA'!$L:$L,'Row Index'!Y56),INDEX('RAW DATA'!$D:$D,'Row Index'!Y56)))</f>
        <v>46298.9098611111</v>
      </c>
      <c r="Z206" s="41" t="n">
        <f aca="false">IF('Row Index'!Z56="","✗",IF(INDEX('RAW DATA'!$D:$D,'Row Index'!Z56)="",INDEX('RAW DATA'!$L:$L,'Row Index'!Z56),INDEX('RAW DATA'!$D:$D,'Row Index'!Z56)))</f>
        <v>46298.9318171296</v>
      </c>
      <c r="AA206" s="42" t="str">
        <f aca="false">IF('Row Index'!AA56="","⏳",IF(INDEX('RAW DATA'!$D:$D,'Row Index'!AA56)="",INDEX('RAW DATA'!$L:$L,'Row Index'!AA56),INDEX('RAW DATA'!$D:$D,'Row Index'!AA56)))</f>
        <v>⏳</v>
      </c>
      <c r="AB206" s="41" t="n">
        <f aca="false">IF('Row Index'!AB56="","✗",IF(INDEX('RAW DATA'!$D:$D,'Row Index'!AB56)="",INDEX('RAW DATA'!$L:$L,'Row Index'!AB56),INDEX('RAW DATA'!$D:$D,'Row Index'!AB56)))</f>
        <v>46298.9499074074</v>
      </c>
      <c r="AC206" s="41" t="n">
        <f aca="false">IF('Row Index'!AC56="","✗",IF(INDEX('RAW DATA'!$D:$D,'Row Index'!AC56)="",INDEX('RAW DATA'!$L:$L,'Row Index'!AC56),INDEX('RAW DATA'!$D:$D,'Row Index'!AC56)))</f>
        <v>46298.9616087963</v>
      </c>
      <c r="AD206" s="41" t="n">
        <f aca="false">IF('Row Index'!AD56="","✗",IF(INDEX('RAW DATA'!$D:$D,'Row Index'!AD56)="",INDEX('RAW DATA'!$L:$L,'Row Index'!AD56),INDEX('RAW DATA'!$D:$D,'Row Index'!AD56)))</f>
        <v>46298.9708680556</v>
      </c>
      <c r="AE206" s="41" t="n">
        <f aca="false">IF('Row Index'!AE56="","✗",IF(INDEX('RAW DATA'!$D:$D,'Row Index'!AE56)="",INDEX('RAW DATA'!$L:$L,'Row Index'!AE56),INDEX('RAW DATA'!$D:$D,'Row Index'!AE56)))</f>
        <v>46298.9837152778</v>
      </c>
      <c r="AF206" s="41" t="n">
        <f aca="false">IF('Row Index'!AF56="","✗",IF(INDEX('RAW DATA'!$D:$D,'Row Index'!AF56)="",INDEX('RAW DATA'!$L:$L,'Row Index'!AF56),INDEX('RAW DATA'!$D:$D,'Row Index'!AF56)))</f>
        <v>46298.9922916667</v>
      </c>
      <c r="AG206" s="41" t="n">
        <f aca="false">IF('Row Index'!AG56="","✗",IF(INDEX('RAW DATA'!$D:$D,'Row Index'!AG56)="",INDEX('RAW DATA'!$L:$L,'Row Index'!AG56),INDEX('RAW DATA'!$D:$D,'Row Index'!AG56)))</f>
        <v>46299.0052777778</v>
      </c>
      <c r="AH206" s="41" t="n">
        <f aca="false">IF('Row Index'!AH56="","✗",IF(INDEX('RAW DATA'!$D:$D,'Row Index'!AH56)="",INDEX('RAW DATA'!$L:$L,'Row Index'!AH56),INDEX('RAW DATA'!$D:$D,'Row Index'!AH56)))</f>
        <v>46299.0188194444</v>
      </c>
      <c r="AI206" s="41" t="n">
        <f aca="false">IF('Row Index'!AI56="","✗",IF(INDEX('RAW DATA'!$D:$D,'Row Index'!AI56)="",INDEX('RAW DATA'!$L:$L,'Row Index'!AI56),INDEX('RAW DATA'!$D:$D,'Row Index'!AI56)))</f>
        <v>46299.0350347222</v>
      </c>
      <c r="AJ206" s="41" t="n">
        <f aca="false">IF('Row Index'!AJ56="","✗",IF(INDEX('RAW DATA'!$D:$D,'Row Index'!AJ56)="",INDEX('RAW DATA'!$L:$L,'Row Index'!AJ56),INDEX('RAW DATA'!$D:$D,'Row Index'!AJ56)))</f>
        <v>46299.0567476852</v>
      </c>
      <c r="AK206" s="41" t="n">
        <f aca="false">IF('Row Index'!AK56="","✗",IF(INDEX('RAW DATA'!$D:$D,'Row Index'!AK56)="",INDEX('RAW DATA'!$L:$L,'Row Index'!AK56),INDEX('RAW DATA'!$D:$D,'Row Index'!AK56)))</f>
        <v>46299.0676041667</v>
      </c>
      <c r="AL206" s="77" t="str">
        <f aca="false">IF('Row Index'!AL56="","–",IF(INDEX('RAW DATA'!$D:$D,'Row Index'!AL56)="",INDEX('RAW DATA'!$L:$L,'Row Index'!AL56),INDEX('RAW DATA'!$D:$D,'Row Index'!AL56)))</f>
        <v>–</v>
      </c>
      <c r="AM206" s="77" t="str">
        <f aca="false">IF('Row Index'!AM56="","–",IF(INDEX('RAW DATA'!$D:$D,'Row Index'!AM56)="",INDEX('RAW DATA'!$L:$L,'Row Index'!AM56),INDEX('RAW DATA'!$D:$D,'Row Index'!AM56)))</f>
        <v>–</v>
      </c>
      <c r="AN206" s="77" t="str">
        <f aca="false">IF('Row Index'!AN56="","–",IF(INDEX('RAW DATA'!$D:$D,'Row Index'!AN56)="",INDEX('RAW DATA'!$L:$L,'Row Index'!AN56),INDEX('RAW DATA'!$D:$D,'Row Index'!AN56)))</f>
        <v>–</v>
      </c>
      <c r="AO206" s="77" t="str">
        <f aca="false">IF('Row Index'!AO56="","–",IF(INDEX('RAW DATA'!$D:$D,'Row Index'!AO56)="",INDEX('RAW DATA'!$L:$L,'Row Index'!AO56),INDEX('RAW DATA'!$D:$D,'Row Index'!AO56)))</f>
        <v>–</v>
      </c>
      <c r="AP206" s="77" t="str">
        <f aca="false">IF('Row Index'!AP56="","–",IF(INDEX('RAW DATA'!$D:$D,'Row Index'!AP56)="",INDEX('RAW DATA'!$L:$L,'Row Index'!AP56),INDEX('RAW DATA'!$D:$D,'Row Index'!AP56)))</f>
        <v>–</v>
      </c>
      <c r="AQ206" s="77" t="str">
        <f aca="false">IF('Row Index'!AQ56="","–",IF(INDEX('RAW DATA'!$D:$D,'Row Index'!AQ56)="",INDEX('RAW DATA'!$L:$L,'Row Index'!AQ56),INDEX('RAW DATA'!$D:$D,'Row Index'!AQ56)))</f>
        <v>–</v>
      </c>
    </row>
    <row r="207" customFormat="false" ht="15" hidden="false" customHeight="false" outlineLevel="0" collapsed="false">
      <c r="A207" s="32" t="s">
        <v>329</v>
      </c>
      <c r="B207" s="33" t="s">
        <v>5657</v>
      </c>
      <c r="C207" s="41" t="n">
        <f aca="false">IF('Row Index'!C57="","✗",IF(INDEX('RAW DATA'!$D:$D,'Row Index'!C57)="",INDEX('RAW DATA'!$L:$L,'Row Index'!C57),INDEX('RAW DATA'!$D:$D,'Row Index'!C57)))</f>
        <v>46298.6729861111</v>
      </c>
      <c r="D207" s="41" t="n">
        <f aca="false">IF('Row Index'!D57="","✗",IF(INDEX('RAW DATA'!$D:$D,'Row Index'!D57)="",INDEX('RAW DATA'!$L:$L,'Row Index'!D57),INDEX('RAW DATA'!$D:$D,'Row Index'!D57)))</f>
        <v>46298.6812962963</v>
      </c>
      <c r="E207" s="41" t="n">
        <f aca="false">IF('Row Index'!E57="","✗",IF(INDEX('RAW DATA'!$D:$D,'Row Index'!E57)="",INDEX('RAW DATA'!$L:$L,'Row Index'!E57),INDEX('RAW DATA'!$D:$D,'Row Index'!E57)))</f>
        <v>46298.6913541667</v>
      </c>
      <c r="F207" s="41" t="n">
        <f aca="false">IF('Row Index'!F57="","✗",IF(INDEX('RAW DATA'!$D:$D,'Row Index'!F57)="",INDEX('RAW DATA'!$L:$L,'Row Index'!F57),INDEX('RAW DATA'!$D:$D,'Row Index'!F57)))</f>
        <v>46298.701875</v>
      </c>
      <c r="G207" s="41" t="n">
        <f aca="false">IF('Row Index'!G57="","✗",IF(INDEX('RAW DATA'!$D:$D,'Row Index'!G57)="",INDEX('RAW DATA'!$L:$L,'Row Index'!G57),INDEX('RAW DATA'!$D:$D,'Row Index'!G57)))</f>
        <v>46298.7125694445</v>
      </c>
      <c r="H207" s="41" t="n">
        <f aca="false">IF('Row Index'!H57="","✗",IF(INDEX('RAW DATA'!$D:$D,'Row Index'!H57)="",INDEX('RAW DATA'!$L:$L,'Row Index'!H57),INDEX('RAW DATA'!$D:$D,'Row Index'!H57)))</f>
        <v>46298.7270949074</v>
      </c>
      <c r="I207" s="43" t="str">
        <f aca="false">IF('Row Index'!I57="","✗",IF(INDEX('RAW DATA'!$D:$D,'Row Index'!I57)="",INDEX('RAW DATA'!$L:$L,'Row Index'!I57),INDEX('RAW DATA'!$D:$D,'Row Index'!I57)))</f>
        <v>✗</v>
      </c>
      <c r="J207" s="41" t="n">
        <f aca="false">IF('Row Index'!J57="","✗",IF(INDEX('RAW DATA'!$D:$D,'Row Index'!J57)="",INDEX('RAW DATA'!$L:$L,'Row Index'!J57),INDEX('RAW DATA'!$D:$D,'Row Index'!J57)))</f>
        <v>46298.753587963</v>
      </c>
      <c r="K207" s="41" t="n">
        <f aca="false">IF('Row Index'!K57="","✗",IF(INDEX('RAW DATA'!$D:$D,'Row Index'!K57)="",INDEX('RAW DATA'!$L:$L,'Row Index'!K57),INDEX('RAW DATA'!$D:$D,'Row Index'!K57)))</f>
        <v>46298.7628819444</v>
      </c>
      <c r="L207" s="41" t="n">
        <f aca="false">IF('Row Index'!L57="","✗",IF(INDEX('RAW DATA'!$D:$D,'Row Index'!L57)="",INDEX('RAW DATA'!$L:$L,'Row Index'!L57),INDEX('RAW DATA'!$D:$D,'Row Index'!L57)))</f>
        <v>46298.7763773148</v>
      </c>
      <c r="M207" s="41" t="n">
        <f aca="false">IF('Row Index'!M57="","✗",IF(INDEX('RAW DATA'!$D:$D,'Row Index'!M57)="",INDEX('RAW DATA'!$L:$L,'Row Index'!M57),INDEX('RAW DATA'!$D:$D,'Row Index'!M57)))</f>
        <v>46298.7858912037</v>
      </c>
      <c r="N207" s="41" t="n">
        <f aca="false">IF('Row Index'!N57="","✗",IF(INDEX('RAW DATA'!$D:$D,'Row Index'!N57)="",INDEX('RAW DATA'!$L:$L,'Row Index'!N57),INDEX('RAW DATA'!$D:$D,'Row Index'!N57)))</f>
        <v>46298.7947685185</v>
      </c>
      <c r="O207" s="41" t="n">
        <f aca="false">IF('Row Index'!O57="","✗",IF(INDEX('RAW DATA'!$D:$D,'Row Index'!O57)="",INDEX('RAW DATA'!$L:$L,'Row Index'!O57),INDEX('RAW DATA'!$D:$D,'Row Index'!O57)))</f>
        <v>46298.8052199074</v>
      </c>
      <c r="P207" s="41" t="n">
        <f aca="false">IF('Row Index'!P57="","✗",IF(INDEX('RAW DATA'!$D:$D,'Row Index'!P57)="",INDEX('RAW DATA'!$L:$L,'Row Index'!P57),INDEX('RAW DATA'!$D:$D,'Row Index'!P57)))</f>
        <v>46298.8156597222</v>
      </c>
      <c r="Q207" s="41" t="n">
        <f aca="false">IF('Row Index'!Q57="","✗",IF(INDEX('RAW DATA'!$D:$D,'Row Index'!Q57)="",INDEX('RAW DATA'!$L:$L,'Row Index'!Q57),INDEX('RAW DATA'!$D:$D,'Row Index'!Q57)))</f>
        <v>46298.8254050926</v>
      </c>
      <c r="R207" s="41" t="n">
        <f aca="false">IF('Row Index'!R57="","✗",IF(INDEX('RAW DATA'!$D:$D,'Row Index'!R57)="",INDEX('RAW DATA'!$L:$L,'Row Index'!R57),INDEX('RAW DATA'!$D:$D,'Row Index'!R57)))</f>
        <v>46298.8363541667</v>
      </c>
      <c r="S207" s="41" t="n">
        <f aca="false">IF('Row Index'!S57="","✗",IF(INDEX('RAW DATA'!$D:$D,'Row Index'!S57)="",INDEX('RAW DATA'!$L:$L,'Row Index'!S57),INDEX('RAW DATA'!$D:$D,'Row Index'!S57)))</f>
        <v>46298.8457175926</v>
      </c>
      <c r="T207" s="41" t="n">
        <f aca="false">IF('Row Index'!T57="","✗",IF(INDEX('RAW DATA'!$D:$D,'Row Index'!T57)="",INDEX('RAW DATA'!$L:$L,'Row Index'!T57),INDEX('RAW DATA'!$D:$D,'Row Index'!T57)))</f>
        <v>46298.856712963</v>
      </c>
      <c r="U207" s="41" t="n">
        <f aca="false">IF('Row Index'!U57="","✗",IF(INDEX('RAW DATA'!$D:$D,'Row Index'!U57)="",INDEX('RAW DATA'!$L:$L,'Row Index'!U57),INDEX('RAW DATA'!$D:$D,'Row Index'!U57)))</f>
        <v>46298.8663425926</v>
      </c>
      <c r="V207" s="41" t="n">
        <f aca="false">IF('Row Index'!V57="","✗",IF(INDEX('RAW DATA'!$D:$D,'Row Index'!V57)="",INDEX('RAW DATA'!$L:$L,'Row Index'!V57),INDEX('RAW DATA'!$D:$D,'Row Index'!V57)))</f>
        <v>46298.8772916667</v>
      </c>
      <c r="W207" s="41" t="n">
        <f aca="false">IF('Row Index'!W57="","✗",IF(INDEX('RAW DATA'!$D:$D,'Row Index'!W57)="",INDEX('RAW DATA'!$L:$L,'Row Index'!W57),INDEX('RAW DATA'!$D:$D,'Row Index'!W57)))</f>
        <v>46298.8882523148</v>
      </c>
      <c r="X207" s="41" t="n">
        <f aca="false">IF('Row Index'!X57="","✗",IF(INDEX('RAW DATA'!$D:$D,'Row Index'!X57)="",INDEX('RAW DATA'!$L:$L,'Row Index'!X57),INDEX('RAW DATA'!$D:$D,'Row Index'!X57)))</f>
        <v>46298.899525463</v>
      </c>
      <c r="Y207" s="41" t="n">
        <f aca="false">IF('Row Index'!Y57="","✗",IF(INDEX('RAW DATA'!$D:$D,'Row Index'!Y57)="",INDEX('RAW DATA'!$L:$L,'Row Index'!Y57),INDEX('RAW DATA'!$D:$D,'Row Index'!Y57)))</f>
        <v>46298.9098958333</v>
      </c>
      <c r="Z207" s="41" t="n">
        <f aca="false">IF('Row Index'!Z57="","✗",IF(INDEX('RAW DATA'!$D:$D,'Row Index'!Z57)="",INDEX('RAW DATA'!$L:$L,'Row Index'!Z57),INDEX('RAW DATA'!$D:$D,'Row Index'!Z57)))</f>
        <v>46298.9318402778</v>
      </c>
      <c r="AA207" s="42" t="str">
        <f aca="false">IF('Row Index'!AA57="","⏳",IF(INDEX('RAW DATA'!$D:$D,'Row Index'!AA57)="",INDEX('RAW DATA'!$L:$L,'Row Index'!AA57),INDEX('RAW DATA'!$D:$D,'Row Index'!AA57)))</f>
        <v>⏳</v>
      </c>
      <c r="AB207" s="41" t="n">
        <f aca="false">IF('Row Index'!AB57="","✗",IF(INDEX('RAW DATA'!$D:$D,'Row Index'!AB57)="",INDEX('RAW DATA'!$L:$L,'Row Index'!AB57),INDEX('RAW DATA'!$D:$D,'Row Index'!AB57)))</f>
        <v>46298.9499305556</v>
      </c>
      <c r="AC207" s="41" t="n">
        <f aca="false">IF('Row Index'!AC57="","✗",IF(INDEX('RAW DATA'!$D:$D,'Row Index'!AC57)="",INDEX('RAW DATA'!$L:$L,'Row Index'!AC57),INDEX('RAW DATA'!$D:$D,'Row Index'!AC57)))</f>
        <v>46298.9616319445</v>
      </c>
      <c r="AD207" s="41" t="n">
        <f aca="false">IF('Row Index'!AD57="","✗",IF(INDEX('RAW DATA'!$D:$D,'Row Index'!AD57)="",INDEX('RAW DATA'!$L:$L,'Row Index'!AD57),INDEX('RAW DATA'!$D:$D,'Row Index'!AD57)))</f>
        <v>46298.9709259259</v>
      </c>
      <c r="AE207" s="41" t="n">
        <f aca="false">IF('Row Index'!AE57="","✗",IF(INDEX('RAW DATA'!$D:$D,'Row Index'!AE57)="",INDEX('RAW DATA'!$L:$L,'Row Index'!AE57),INDEX('RAW DATA'!$D:$D,'Row Index'!AE57)))</f>
        <v>46298.9837384259</v>
      </c>
      <c r="AF207" s="41" t="n">
        <f aca="false">IF('Row Index'!AF57="","✗",IF(INDEX('RAW DATA'!$D:$D,'Row Index'!AF57)="",INDEX('RAW DATA'!$L:$L,'Row Index'!AF57),INDEX('RAW DATA'!$D:$D,'Row Index'!AF57)))</f>
        <v>46298.9923148148</v>
      </c>
      <c r="AG207" s="41" t="n">
        <f aca="false">IF('Row Index'!AG57="","✗",IF(INDEX('RAW DATA'!$D:$D,'Row Index'!AG57)="",INDEX('RAW DATA'!$L:$L,'Row Index'!AG57),INDEX('RAW DATA'!$D:$D,'Row Index'!AG57)))</f>
        <v>46299.0053009259</v>
      </c>
      <c r="AH207" s="41" t="n">
        <f aca="false">IF('Row Index'!AH57="","✗",IF(INDEX('RAW DATA'!$D:$D,'Row Index'!AH57)="",INDEX('RAW DATA'!$L:$L,'Row Index'!AH57),INDEX('RAW DATA'!$D:$D,'Row Index'!AH57)))</f>
        <v>46299.0188425926</v>
      </c>
      <c r="AI207" s="41" t="n">
        <f aca="false">IF('Row Index'!AI57="","✗",IF(INDEX('RAW DATA'!$D:$D,'Row Index'!AI57)="",INDEX('RAW DATA'!$L:$L,'Row Index'!AI57),INDEX('RAW DATA'!$D:$D,'Row Index'!AI57)))</f>
        <v>46299.0350578704</v>
      </c>
      <c r="AJ207" s="41" t="n">
        <f aca="false">IF('Row Index'!AJ57="","✗",IF(INDEX('RAW DATA'!$D:$D,'Row Index'!AJ57)="",INDEX('RAW DATA'!$L:$L,'Row Index'!AJ57),INDEX('RAW DATA'!$D:$D,'Row Index'!AJ57)))</f>
        <v>46299.0567824074</v>
      </c>
      <c r="AK207" s="41" t="n">
        <f aca="false">IF('Row Index'!AK57="","✗",IF(INDEX('RAW DATA'!$D:$D,'Row Index'!AK57)="",INDEX('RAW DATA'!$L:$L,'Row Index'!AK57),INDEX('RAW DATA'!$D:$D,'Row Index'!AK57)))</f>
        <v>46299.0676388889</v>
      </c>
      <c r="AL207" s="77" t="str">
        <f aca="false">IF('Row Index'!AL57="","–",IF(INDEX('RAW DATA'!$D:$D,'Row Index'!AL57)="",INDEX('RAW DATA'!$L:$L,'Row Index'!AL57),INDEX('RAW DATA'!$D:$D,'Row Index'!AL57)))</f>
        <v>–</v>
      </c>
      <c r="AM207" s="77" t="str">
        <f aca="false">IF('Row Index'!AM57="","–",IF(INDEX('RAW DATA'!$D:$D,'Row Index'!AM57)="",INDEX('RAW DATA'!$L:$L,'Row Index'!AM57),INDEX('RAW DATA'!$D:$D,'Row Index'!AM57)))</f>
        <v>–</v>
      </c>
      <c r="AN207" s="77" t="str">
        <f aca="false">IF('Row Index'!AN57="","–",IF(INDEX('RAW DATA'!$D:$D,'Row Index'!AN57)="",INDEX('RAW DATA'!$L:$L,'Row Index'!AN57),INDEX('RAW DATA'!$D:$D,'Row Index'!AN57)))</f>
        <v>–</v>
      </c>
      <c r="AO207" s="77" t="str">
        <f aca="false">IF('Row Index'!AO57="","–",IF(INDEX('RAW DATA'!$D:$D,'Row Index'!AO57)="",INDEX('RAW DATA'!$L:$L,'Row Index'!AO57),INDEX('RAW DATA'!$D:$D,'Row Index'!AO57)))</f>
        <v>–</v>
      </c>
      <c r="AP207" s="77" t="str">
        <f aca="false">IF('Row Index'!AP57="","–",IF(INDEX('RAW DATA'!$D:$D,'Row Index'!AP57)="",INDEX('RAW DATA'!$L:$L,'Row Index'!AP57),INDEX('RAW DATA'!$D:$D,'Row Index'!AP57)))</f>
        <v>–</v>
      </c>
      <c r="AQ207" s="77" t="str">
        <f aca="false">IF('Row Index'!AQ57="","–",IF(INDEX('RAW DATA'!$D:$D,'Row Index'!AQ57)="",INDEX('RAW DATA'!$L:$L,'Row Index'!AQ57),INDEX('RAW DATA'!$D:$D,'Row Index'!AQ57)))</f>
        <v>–</v>
      </c>
    </row>
    <row r="208" customFormat="false" ht="15" hidden="false" customHeight="false" outlineLevel="0" collapsed="false">
      <c r="A208" s="32" t="s">
        <v>332</v>
      </c>
      <c r="B208" s="33" t="s">
        <v>5657</v>
      </c>
      <c r="C208" s="41" t="n">
        <f aca="false">IF('Row Index'!C58="","✗",IF(INDEX('RAW DATA'!$D:$D,'Row Index'!C58)="",INDEX('RAW DATA'!$L:$L,'Row Index'!C58),INDEX('RAW DATA'!$D:$D,'Row Index'!C58)))</f>
        <v>46298.6730092593</v>
      </c>
      <c r="D208" s="41" t="n">
        <f aca="false">IF('Row Index'!D58="","✗",IF(INDEX('RAW DATA'!$D:$D,'Row Index'!D58)="",INDEX('RAW DATA'!$L:$L,'Row Index'!D58),INDEX('RAW DATA'!$D:$D,'Row Index'!D58)))</f>
        <v>46298.6813194445</v>
      </c>
      <c r="E208" s="41" t="n">
        <f aca="false">IF('Row Index'!E58="","✗",IF(INDEX('RAW DATA'!$D:$D,'Row Index'!E58)="",INDEX('RAW DATA'!$L:$L,'Row Index'!E58),INDEX('RAW DATA'!$D:$D,'Row Index'!E58)))</f>
        <v>46298.6913657407</v>
      </c>
      <c r="F208" s="41" t="n">
        <f aca="false">IF('Row Index'!F58="","✗",IF(INDEX('RAW DATA'!$D:$D,'Row Index'!F58)="",INDEX('RAW DATA'!$L:$L,'Row Index'!F58),INDEX('RAW DATA'!$D:$D,'Row Index'!F58)))</f>
        <v>46298.7018865741</v>
      </c>
      <c r="G208" s="41" t="n">
        <f aca="false">IF('Row Index'!G58="","✗",IF(INDEX('RAW DATA'!$D:$D,'Row Index'!G58)="",INDEX('RAW DATA'!$L:$L,'Row Index'!G58),INDEX('RAW DATA'!$D:$D,'Row Index'!G58)))</f>
        <v>46298.7126041667</v>
      </c>
      <c r="H208" s="41" t="n">
        <f aca="false">IF('Row Index'!H58="","✗",IF(INDEX('RAW DATA'!$D:$D,'Row Index'!H58)="",INDEX('RAW DATA'!$L:$L,'Row Index'!H58),INDEX('RAW DATA'!$D:$D,'Row Index'!H58)))</f>
        <v>46298.7271180556</v>
      </c>
      <c r="I208" s="43" t="str">
        <f aca="false">IF('Row Index'!I58="","✗",IF(INDEX('RAW DATA'!$D:$D,'Row Index'!I58)="",INDEX('RAW DATA'!$L:$L,'Row Index'!I58),INDEX('RAW DATA'!$D:$D,'Row Index'!I58)))</f>
        <v>✗</v>
      </c>
      <c r="J208" s="41" t="n">
        <f aca="false">IF('Row Index'!J58="","✗",IF(INDEX('RAW DATA'!$D:$D,'Row Index'!J58)="",INDEX('RAW DATA'!$L:$L,'Row Index'!J58),INDEX('RAW DATA'!$D:$D,'Row Index'!J58)))</f>
        <v>46298.7536226852</v>
      </c>
      <c r="K208" s="41" t="n">
        <f aca="false">IF('Row Index'!K58="","✗",IF(INDEX('RAW DATA'!$D:$D,'Row Index'!K58)="",INDEX('RAW DATA'!$L:$L,'Row Index'!K58),INDEX('RAW DATA'!$D:$D,'Row Index'!K58)))</f>
        <v>46298.7628935185</v>
      </c>
      <c r="L208" s="41" t="n">
        <f aca="false">IF('Row Index'!L58="","✗",IF(INDEX('RAW DATA'!$D:$D,'Row Index'!L58)="",INDEX('RAW DATA'!$L:$L,'Row Index'!L58),INDEX('RAW DATA'!$D:$D,'Row Index'!L58)))</f>
        <v>46298.7763888889</v>
      </c>
      <c r="M208" s="41" t="n">
        <f aca="false">IF('Row Index'!M58="","✗",IF(INDEX('RAW DATA'!$D:$D,'Row Index'!M58)="",INDEX('RAW DATA'!$L:$L,'Row Index'!M58),INDEX('RAW DATA'!$D:$D,'Row Index'!M58)))</f>
        <v>46298.7859027778</v>
      </c>
      <c r="N208" s="41" t="n">
        <f aca="false">IF('Row Index'!N58="","✗",IF(INDEX('RAW DATA'!$D:$D,'Row Index'!N58)="",INDEX('RAW DATA'!$L:$L,'Row Index'!N58),INDEX('RAW DATA'!$D:$D,'Row Index'!N58)))</f>
        <v>46298.7947800926</v>
      </c>
      <c r="O208" s="41" t="n">
        <f aca="false">IF('Row Index'!O58="","✗",IF(INDEX('RAW DATA'!$D:$D,'Row Index'!O58)="",INDEX('RAW DATA'!$L:$L,'Row Index'!O58),INDEX('RAW DATA'!$D:$D,'Row Index'!O58)))</f>
        <v>46298.8052314815</v>
      </c>
      <c r="P208" s="41" t="n">
        <f aca="false">IF('Row Index'!P58="","✗",IF(INDEX('RAW DATA'!$D:$D,'Row Index'!P58)="",INDEX('RAW DATA'!$L:$L,'Row Index'!P58),INDEX('RAW DATA'!$D:$D,'Row Index'!P58)))</f>
        <v>46298.8156828704</v>
      </c>
      <c r="Q208" s="41" t="n">
        <f aca="false">IF('Row Index'!Q58="","✗",IF(INDEX('RAW DATA'!$D:$D,'Row Index'!Q58)="",INDEX('RAW DATA'!$L:$L,'Row Index'!Q58),INDEX('RAW DATA'!$D:$D,'Row Index'!Q58)))</f>
        <v>46298.8254166667</v>
      </c>
      <c r="R208" s="41" t="n">
        <f aca="false">IF('Row Index'!R58="","✗",IF(INDEX('RAW DATA'!$D:$D,'Row Index'!R58)="",INDEX('RAW DATA'!$L:$L,'Row Index'!R58),INDEX('RAW DATA'!$D:$D,'Row Index'!R58)))</f>
        <v>46298.8363773148</v>
      </c>
      <c r="S208" s="41" t="n">
        <f aca="false">IF('Row Index'!S58="","✗",IF(INDEX('RAW DATA'!$D:$D,'Row Index'!S58)="",INDEX('RAW DATA'!$L:$L,'Row Index'!S58),INDEX('RAW DATA'!$D:$D,'Row Index'!S58)))</f>
        <v>46298.8457291667</v>
      </c>
      <c r="T208" s="41" t="n">
        <f aca="false">IF('Row Index'!T58="","✗",IF(INDEX('RAW DATA'!$D:$D,'Row Index'!T58)="",INDEX('RAW DATA'!$L:$L,'Row Index'!T58),INDEX('RAW DATA'!$D:$D,'Row Index'!T58)))</f>
        <v>46298.8567361111</v>
      </c>
      <c r="U208" s="41" t="n">
        <f aca="false">IF('Row Index'!U58="","✗",IF(INDEX('RAW DATA'!$D:$D,'Row Index'!U58)="",INDEX('RAW DATA'!$L:$L,'Row Index'!U58),INDEX('RAW DATA'!$D:$D,'Row Index'!U58)))</f>
        <v>46298.8663541667</v>
      </c>
      <c r="V208" s="41" t="n">
        <f aca="false">IF('Row Index'!V58="","✗",IF(INDEX('RAW DATA'!$D:$D,'Row Index'!V58)="",INDEX('RAW DATA'!$L:$L,'Row Index'!V58),INDEX('RAW DATA'!$D:$D,'Row Index'!V58)))</f>
        <v>46298.8773032407</v>
      </c>
      <c r="W208" s="41" t="n">
        <f aca="false">IF('Row Index'!W58="","✗",IF(INDEX('RAW DATA'!$D:$D,'Row Index'!W58)="",INDEX('RAW DATA'!$L:$L,'Row Index'!W58),INDEX('RAW DATA'!$D:$D,'Row Index'!W58)))</f>
        <v>46298.8882638889</v>
      </c>
      <c r="X208" s="41" t="n">
        <f aca="false">IF('Row Index'!X58="","✗",IF(INDEX('RAW DATA'!$D:$D,'Row Index'!X58)="",INDEX('RAW DATA'!$L:$L,'Row Index'!X58),INDEX('RAW DATA'!$D:$D,'Row Index'!X58)))</f>
        <v>46298.8995486111</v>
      </c>
      <c r="Y208" s="41" t="n">
        <f aca="false">IF('Row Index'!Y58="","✗",IF(INDEX('RAW DATA'!$D:$D,'Row Index'!Y58)="",INDEX('RAW DATA'!$L:$L,'Row Index'!Y58),INDEX('RAW DATA'!$D:$D,'Row Index'!Y58)))</f>
        <v>46298.9099189815</v>
      </c>
      <c r="Z208" s="41" t="n">
        <f aca="false">IF('Row Index'!Z58="","✗",IF(INDEX('RAW DATA'!$D:$D,'Row Index'!Z58)="",INDEX('RAW DATA'!$L:$L,'Row Index'!Z58),INDEX('RAW DATA'!$D:$D,'Row Index'!Z58)))</f>
        <v>46298.9318518519</v>
      </c>
      <c r="AA208" s="42" t="str">
        <f aca="false">IF('Row Index'!AA58="","⏳",IF(INDEX('RAW DATA'!$D:$D,'Row Index'!AA58)="",INDEX('RAW DATA'!$L:$L,'Row Index'!AA58),INDEX('RAW DATA'!$D:$D,'Row Index'!AA58)))</f>
        <v>⏳</v>
      </c>
      <c r="AB208" s="41" t="n">
        <f aca="false">IF('Row Index'!AB58="","✗",IF(INDEX('RAW DATA'!$D:$D,'Row Index'!AB58)="",INDEX('RAW DATA'!$L:$L,'Row Index'!AB58),INDEX('RAW DATA'!$D:$D,'Row Index'!AB58)))</f>
        <v>46298.9499421296</v>
      </c>
      <c r="AC208" s="41" t="n">
        <f aca="false">IF('Row Index'!AC58="","✗",IF(INDEX('RAW DATA'!$D:$D,'Row Index'!AC58)="",INDEX('RAW DATA'!$L:$L,'Row Index'!AC58),INDEX('RAW DATA'!$D:$D,'Row Index'!AC58)))</f>
        <v>46298.9616435185</v>
      </c>
      <c r="AD208" s="41" t="n">
        <f aca="false">IF('Row Index'!AD58="","✗",IF(INDEX('RAW DATA'!$D:$D,'Row Index'!AD58)="",INDEX('RAW DATA'!$L:$L,'Row Index'!AD58),INDEX('RAW DATA'!$D:$D,'Row Index'!AD58)))</f>
        <v>46298.9709606482</v>
      </c>
      <c r="AE208" s="41" t="n">
        <f aca="false">IF('Row Index'!AE58="","✗",IF(INDEX('RAW DATA'!$D:$D,'Row Index'!AE58)="",INDEX('RAW DATA'!$L:$L,'Row Index'!AE58),INDEX('RAW DATA'!$D:$D,'Row Index'!AE58)))</f>
        <v>46298.98375</v>
      </c>
      <c r="AF208" s="41" t="n">
        <f aca="false">IF('Row Index'!AF58="","✗",IF(INDEX('RAW DATA'!$D:$D,'Row Index'!AF58)="",INDEX('RAW DATA'!$L:$L,'Row Index'!AF58),INDEX('RAW DATA'!$D:$D,'Row Index'!AF58)))</f>
        <v>46298.992337963</v>
      </c>
      <c r="AG208" s="41" t="n">
        <f aca="false">IF('Row Index'!AG58="","✗",IF(INDEX('RAW DATA'!$D:$D,'Row Index'!AG58)="",INDEX('RAW DATA'!$L:$L,'Row Index'!AG58),INDEX('RAW DATA'!$D:$D,'Row Index'!AG58)))</f>
        <v>46299.0053240741</v>
      </c>
      <c r="AH208" s="41" t="n">
        <f aca="false">IF('Row Index'!AH58="","✗",IF(INDEX('RAW DATA'!$D:$D,'Row Index'!AH58)="",INDEX('RAW DATA'!$L:$L,'Row Index'!AH58),INDEX('RAW DATA'!$D:$D,'Row Index'!AH58)))</f>
        <v>46299.0188541667</v>
      </c>
      <c r="AI208" s="41" t="n">
        <f aca="false">IF('Row Index'!AI58="","✗",IF(INDEX('RAW DATA'!$D:$D,'Row Index'!AI58)="",INDEX('RAW DATA'!$L:$L,'Row Index'!AI58),INDEX('RAW DATA'!$D:$D,'Row Index'!AI58)))</f>
        <v>46299.0350810185</v>
      </c>
      <c r="AJ208" s="41" t="n">
        <f aca="false">IF('Row Index'!AJ58="","✗",IF(INDEX('RAW DATA'!$D:$D,'Row Index'!AJ58)="",INDEX('RAW DATA'!$L:$L,'Row Index'!AJ58),INDEX('RAW DATA'!$D:$D,'Row Index'!AJ58)))</f>
        <v>46299.0568055556</v>
      </c>
      <c r="AK208" s="41" t="n">
        <f aca="false">IF('Row Index'!AK58="","✗",IF(INDEX('RAW DATA'!$D:$D,'Row Index'!AK58)="",INDEX('RAW DATA'!$L:$L,'Row Index'!AK58),INDEX('RAW DATA'!$D:$D,'Row Index'!AK58)))</f>
        <v>46299.067650463</v>
      </c>
      <c r="AL208" s="77" t="str">
        <f aca="false">IF('Row Index'!AL58="","–",IF(INDEX('RAW DATA'!$D:$D,'Row Index'!AL58)="",INDEX('RAW DATA'!$L:$L,'Row Index'!AL58),INDEX('RAW DATA'!$D:$D,'Row Index'!AL58)))</f>
        <v>–</v>
      </c>
      <c r="AM208" s="77" t="str">
        <f aca="false">IF('Row Index'!AM58="","–",IF(INDEX('RAW DATA'!$D:$D,'Row Index'!AM58)="",INDEX('RAW DATA'!$L:$L,'Row Index'!AM58),INDEX('RAW DATA'!$D:$D,'Row Index'!AM58)))</f>
        <v>–</v>
      </c>
      <c r="AN208" s="77" t="str">
        <f aca="false">IF('Row Index'!AN58="","–",IF(INDEX('RAW DATA'!$D:$D,'Row Index'!AN58)="",INDEX('RAW DATA'!$L:$L,'Row Index'!AN58),INDEX('RAW DATA'!$D:$D,'Row Index'!AN58)))</f>
        <v>–</v>
      </c>
      <c r="AO208" s="77" t="str">
        <f aca="false">IF('Row Index'!AO58="","–",IF(INDEX('RAW DATA'!$D:$D,'Row Index'!AO58)="",INDEX('RAW DATA'!$L:$L,'Row Index'!AO58),INDEX('RAW DATA'!$D:$D,'Row Index'!AO58)))</f>
        <v>–</v>
      </c>
      <c r="AP208" s="77" t="str">
        <f aca="false">IF('Row Index'!AP58="","–",IF(INDEX('RAW DATA'!$D:$D,'Row Index'!AP58)="",INDEX('RAW DATA'!$L:$L,'Row Index'!AP58),INDEX('RAW DATA'!$D:$D,'Row Index'!AP58)))</f>
        <v>–</v>
      </c>
      <c r="AQ208" s="77" t="str">
        <f aca="false">IF('Row Index'!AQ58="","–",IF(INDEX('RAW DATA'!$D:$D,'Row Index'!AQ58)="",INDEX('RAW DATA'!$L:$L,'Row Index'!AQ58),INDEX('RAW DATA'!$D:$D,'Row Index'!AQ58)))</f>
        <v>–</v>
      </c>
    </row>
    <row r="210" customFormat="false" ht="23.85" hidden="false" customHeight="false" outlineLevel="0" collapsed="false">
      <c r="A210" s="9" t="s">
        <v>5404</v>
      </c>
      <c r="B210" s="9" t="s">
        <v>5658</v>
      </c>
      <c r="C210" s="9" t="s">
        <v>147</v>
      </c>
      <c r="D210" s="9" t="s">
        <v>365</v>
      </c>
      <c r="E210" s="9" t="s">
        <v>497</v>
      </c>
      <c r="F210" s="9" t="s">
        <v>628</v>
      </c>
      <c r="G210" s="9" t="s">
        <v>763</v>
      </c>
      <c r="H210" s="9" t="s">
        <v>902</v>
      </c>
      <c r="I210" s="9" t="s">
        <v>1037</v>
      </c>
      <c r="J210" s="9" t="s">
        <v>1143</v>
      </c>
      <c r="K210" s="9" t="s">
        <v>1275</v>
      </c>
      <c r="L210" s="9" t="s">
        <v>1411</v>
      </c>
      <c r="M210" s="9" t="s">
        <v>1628</v>
      </c>
      <c r="N210" s="9" t="s">
        <v>1760</v>
      </c>
      <c r="O210" s="9" t="s">
        <v>1895</v>
      </c>
      <c r="P210" s="9" t="s">
        <v>2027</v>
      </c>
      <c r="Q210" s="9" t="s">
        <v>2154</v>
      </c>
      <c r="R210" s="9" t="s">
        <v>2285</v>
      </c>
      <c r="S210" s="9" t="s">
        <v>2413</v>
      </c>
      <c r="T210" s="9" t="s">
        <v>2544</v>
      </c>
      <c r="U210" s="9" t="s">
        <v>2676</v>
      </c>
      <c r="V210" s="9" t="s">
        <v>2806</v>
      </c>
      <c r="W210" s="9" t="s">
        <v>2933</v>
      </c>
      <c r="X210" s="9" t="s">
        <v>3066</v>
      </c>
      <c r="Y210" s="9" t="s">
        <v>3201</v>
      </c>
      <c r="Z210" s="9" t="s">
        <v>3330</v>
      </c>
      <c r="AA210" s="9" t="s">
        <v>5405</v>
      </c>
      <c r="AB210" s="9" t="s">
        <v>3465</v>
      </c>
      <c r="AC210" s="9" t="s">
        <v>3592</v>
      </c>
      <c r="AD210" s="9" t="s">
        <v>3719</v>
      </c>
      <c r="AE210" s="9" t="s">
        <v>3846</v>
      </c>
      <c r="AF210" s="9" t="s">
        <v>3975</v>
      </c>
      <c r="AG210" s="9" t="s">
        <v>4103</v>
      </c>
      <c r="AH210" s="9" t="s">
        <v>5406</v>
      </c>
      <c r="AI210" s="9" t="s">
        <v>4360</v>
      </c>
      <c r="AJ210" s="9" t="s">
        <v>4488</v>
      </c>
      <c r="AK210" s="9" t="s">
        <v>4617</v>
      </c>
      <c r="AL210" s="9" t="s">
        <v>4746</v>
      </c>
      <c r="AM210" s="9" t="s">
        <v>4855</v>
      </c>
      <c r="AN210" s="9" t="s">
        <v>4963</v>
      </c>
      <c r="AO210" s="9" t="s">
        <v>5072</v>
      </c>
      <c r="AP210" s="9" t="s">
        <v>5184</v>
      </c>
      <c r="AQ210" s="9" t="s">
        <v>5293</v>
      </c>
    </row>
    <row r="211" customFormat="false" ht="15" hidden="false" customHeight="false" outlineLevel="0" collapsed="false">
      <c r="A211" s="15" t="s">
        <v>336</v>
      </c>
      <c r="B211" s="16" t="s">
        <v>5658</v>
      </c>
      <c r="C211" s="41" t="n">
        <f aca="false">IF('Row Index'!C59="","✗",IF(INDEX('RAW DATA'!$D:$D,'Row Index'!C59)="",INDEX('RAW DATA'!$L:$L,'Row Index'!C59),INDEX('RAW DATA'!$D:$D,'Row Index'!C59)))</f>
        <v>46298.6730555556</v>
      </c>
      <c r="D211" s="41" t="n">
        <f aca="false">IF('Row Index'!D59="","✗",IF(INDEX('RAW DATA'!$D:$D,'Row Index'!D59)="",INDEX('RAW DATA'!$L:$L,'Row Index'!D59),INDEX('RAW DATA'!$D:$D,'Row Index'!D59)))</f>
        <v>46298.6813773148</v>
      </c>
      <c r="E211" s="41" t="n">
        <f aca="false">IF('Row Index'!E59="","✗",IF(INDEX('RAW DATA'!$D:$D,'Row Index'!E59)="",INDEX('RAW DATA'!$L:$L,'Row Index'!E59),INDEX('RAW DATA'!$D:$D,'Row Index'!E59)))</f>
        <v>46298.6914236111</v>
      </c>
      <c r="F211" s="41" t="n">
        <f aca="false">IF('Row Index'!F59="","✗",IF(INDEX('RAW DATA'!$D:$D,'Row Index'!F59)="",INDEX('RAW DATA'!$L:$L,'Row Index'!F59),INDEX('RAW DATA'!$D:$D,'Row Index'!F59)))</f>
        <v>46298.7019097222</v>
      </c>
      <c r="G211" s="41" t="n">
        <f aca="false">IF('Row Index'!G59="","✗",IF(INDEX('RAW DATA'!$D:$D,'Row Index'!G59)="",INDEX('RAW DATA'!$L:$L,'Row Index'!G59),INDEX('RAW DATA'!$D:$D,'Row Index'!G59)))</f>
        <v>46298.7126967593</v>
      </c>
      <c r="H211" s="41" t="n">
        <f aca="false">IF('Row Index'!H59="","✗",IF(INDEX('RAW DATA'!$D:$D,'Row Index'!H59)="",INDEX('RAW DATA'!$L:$L,'Row Index'!H59),INDEX('RAW DATA'!$D:$D,'Row Index'!H59)))</f>
        <v>46298.7271643519</v>
      </c>
      <c r="I211" s="43" t="str">
        <f aca="false">IF('Row Index'!I59="","✗",IF(INDEX('RAW DATA'!$D:$D,'Row Index'!I59)="",INDEX('RAW DATA'!$L:$L,'Row Index'!I59),INDEX('RAW DATA'!$D:$D,'Row Index'!I59)))</f>
        <v>✗</v>
      </c>
      <c r="J211" s="41" t="n">
        <f aca="false">IF('Row Index'!J59="","✗",IF(INDEX('RAW DATA'!$D:$D,'Row Index'!J59)="",INDEX('RAW DATA'!$L:$L,'Row Index'!J59),INDEX('RAW DATA'!$D:$D,'Row Index'!J59)))</f>
        <v>46298.7536574074</v>
      </c>
      <c r="K211" s="41" t="n">
        <f aca="false">IF('Row Index'!K59="","✗",IF(INDEX('RAW DATA'!$D:$D,'Row Index'!K59)="",INDEX('RAW DATA'!$L:$L,'Row Index'!K59),INDEX('RAW DATA'!$D:$D,'Row Index'!K59)))</f>
        <v>46298.7629976852</v>
      </c>
      <c r="L211" s="41" t="n">
        <f aca="false">IF('Row Index'!L59="","✗",IF(INDEX('RAW DATA'!$D:$D,'Row Index'!L59)="",INDEX('RAW DATA'!$L:$L,'Row Index'!L59),INDEX('RAW DATA'!$D:$D,'Row Index'!L59)))</f>
        <v>46298.776412037</v>
      </c>
      <c r="M211" s="41" t="n">
        <f aca="false">IF('Row Index'!M59="","✗",IF(INDEX('RAW DATA'!$D:$D,'Row Index'!M59)="",INDEX('RAW DATA'!$L:$L,'Row Index'!M59),INDEX('RAW DATA'!$D:$D,'Row Index'!M59)))</f>
        <v>46298.7859953704</v>
      </c>
      <c r="N211" s="41" t="n">
        <f aca="false">IF('Row Index'!N59="","✗",IF(INDEX('RAW DATA'!$D:$D,'Row Index'!N59)="",INDEX('RAW DATA'!$L:$L,'Row Index'!N59),INDEX('RAW DATA'!$D:$D,'Row Index'!N59)))</f>
        <v>46298.7947916667</v>
      </c>
      <c r="O211" s="41" t="n">
        <f aca="false">IF('Row Index'!O59="","✗",IF(INDEX('RAW DATA'!$D:$D,'Row Index'!O59)="",INDEX('RAW DATA'!$L:$L,'Row Index'!O59),INDEX('RAW DATA'!$D:$D,'Row Index'!O59)))</f>
        <v>46298.8052546296</v>
      </c>
      <c r="P211" s="41" t="n">
        <f aca="false">IF('Row Index'!P59="","✗",IF(INDEX('RAW DATA'!$D:$D,'Row Index'!P59)="",INDEX('RAW DATA'!$L:$L,'Row Index'!P59),INDEX('RAW DATA'!$D:$D,'Row Index'!P59)))</f>
        <v>46298.8157060185</v>
      </c>
      <c r="Q211" s="41" t="n">
        <f aca="false">IF('Row Index'!Q59="","✗",IF(INDEX('RAW DATA'!$D:$D,'Row Index'!Q59)="",INDEX('RAW DATA'!$L:$L,'Row Index'!Q59),INDEX('RAW DATA'!$D:$D,'Row Index'!Q59)))</f>
        <v>46298.8254513889</v>
      </c>
      <c r="R211" s="41" t="n">
        <f aca="false">IF('Row Index'!R59="","✗",IF(INDEX('RAW DATA'!$D:$D,'Row Index'!R59)="",INDEX('RAW DATA'!$L:$L,'Row Index'!R59),INDEX('RAW DATA'!$D:$D,'Row Index'!R59)))</f>
        <v>46298.8364699074</v>
      </c>
      <c r="S211" s="41" t="n">
        <f aca="false">IF('Row Index'!S59="","✗",IF(INDEX('RAW DATA'!$D:$D,'Row Index'!S59)="",INDEX('RAW DATA'!$L:$L,'Row Index'!S59),INDEX('RAW DATA'!$D:$D,'Row Index'!S59)))</f>
        <v>46298.8457407407</v>
      </c>
      <c r="T211" s="41" t="n">
        <f aca="false">IF('Row Index'!T59="","✗",IF(INDEX('RAW DATA'!$D:$D,'Row Index'!T59)="",INDEX('RAW DATA'!$L:$L,'Row Index'!T59),INDEX('RAW DATA'!$D:$D,'Row Index'!T59)))</f>
        <v>46298.8567476852</v>
      </c>
      <c r="U211" s="41" t="n">
        <f aca="false">IF('Row Index'!U59="","✗",IF(INDEX('RAW DATA'!$D:$D,'Row Index'!U59)="",INDEX('RAW DATA'!$L:$L,'Row Index'!U59),INDEX('RAW DATA'!$D:$D,'Row Index'!U59)))</f>
        <v>46298.8663773148</v>
      </c>
      <c r="V211" s="41" t="n">
        <f aca="false">IF('Row Index'!V59="","✗",IF(INDEX('RAW DATA'!$D:$D,'Row Index'!V59)="",INDEX('RAW DATA'!$L:$L,'Row Index'!V59),INDEX('RAW DATA'!$D:$D,'Row Index'!V59)))</f>
        <v>46298.877337963</v>
      </c>
      <c r="W211" s="41" t="n">
        <f aca="false">IF('Row Index'!W59="","✗",IF(INDEX('RAW DATA'!$D:$D,'Row Index'!W59)="",INDEX('RAW DATA'!$L:$L,'Row Index'!W59),INDEX('RAW DATA'!$D:$D,'Row Index'!W59)))</f>
        <v>46298.888275463</v>
      </c>
      <c r="X211" s="41" t="n">
        <f aca="false">IF('Row Index'!X59="","✗",IF(INDEX('RAW DATA'!$D:$D,'Row Index'!X59)="",INDEX('RAW DATA'!$L:$L,'Row Index'!X59),INDEX('RAW DATA'!$D:$D,'Row Index'!X59)))</f>
        <v>46298.8995601852</v>
      </c>
      <c r="Y211" s="41" t="n">
        <f aca="false">IF('Row Index'!Y59="","✗",IF(INDEX('RAW DATA'!$D:$D,'Row Index'!Y59)="",INDEX('RAW DATA'!$L:$L,'Row Index'!Y59),INDEX('RAW DATA'!$D:$D,'Row Index'!Y59)))</f>
        <v>46298.9099305556</v>
      </c>
      <c r="Z211" s="41" t="n">
        <f aca="false">IF('Row Index'!Z59="","✗",IF(INDEX('RAW DATA'!$D:$D,'Row Index'!Z59)="",INDEX('RAW DATA'!$L:$L,'Row Index'!Z59),INDEX('RAW DATA'!$D:$D,'Row Index'!Z59)))</f>
        <v>46298.931875</v>
      </c>
      <c r="AA211" s="42" t="str">
        <f aca="false">IF('Row Index'!AA59="","⏳",IF(INDEX('RAW DATA'!$D:$D,'Row Index'!AA59)="",INDEX('RAW DATA'!$L:$L,'Row Index'!AA59),INDEX('RAW DATA'!$D:$D,'Row Index'!AA59)))</f>
        <v>⏳</v>
      </c>
      <c r="AB211" s="41" t="n">
        <f aca="false">IF('Row Index'!AB59="","✗",IF(INDEX('RAW DATA'!$D:$D,'Row Index'!AB59)="",INDEX('RAW DATA'!$L:$L,'Row Index'!AB59),INDEX('RAW DATA'!$D:$D,'Row Index'!AB59)))</f>
        <v>46298.9499652778</v>
      </c>
      <c r="AC211" s="41" t="n">
        <f aca="false">IF('Row Index'!AC59="","✗",IF(INDEX('RAW DATA'!$D:$D,'Row Index'!AC59)="",INDEX('RAW DATA'!$L:$L,'Row Index'!AC59),INDEX('RAW DATA'!$D:$D,'Row Index'!AC59)))</f>
        <v>46298.9616550926</v>
      </c>
      <c r="AD211" s="41" t="n">
        <f aca="false">IF('Row Index'!AD59="","✗",IF(INDEX('RAW DATA'!$D:$D,'Row Index'!AD59)="",INDEX('RAW DATA'!$L:$L,'Row Index'!AD59),INDEX('RAW DATA'!$D:$D,'Row Index'!AD59)))</f>
        <v>46298.9709837963</v>
      </c>
      <c r="AE211" s="41" t="n">
        <f aca="false">IF('Row Index'!AE59="","✗",IF(INDEX('RAW DATA'!$D:$D,'Row Index'!AE59)="",INDEX('RAW DATA'!$L:$L,'Row Index'!AE59),INDEX('RAW DATA'!$D:$D,'Row Index'!AE59)))</f>
        <v>46298.9837731482</v>
      </c>
      <c r="AF211" s="41" t="n">
        <f aca="false">IF('Row Index'!AF59="","✗",IF(INDEX('RAW DATA'!$D:$D,'Row Index'!AF59)="",INDEX('RAW DATA'!$L:$L,'Row Index'!AF59),INDEX('RAW DATA'!$D:$D,'Row Index'!AF59)))</f>
        <v>46298.9923611111</v>
      </c>
      <c r="AG211" s="41" t="n">
        <f aca="false">IF('Row Index'!AG59="","✗",IF(INDEX('RAW DATA'!$D:$D,'Row Index'!AG59)="",INDEX('RAW DATA'!$L:$L,'Row Index'!AG59),INDEX('RAW DATA'!$D:$D,'Row Index'!AG59)))</f>
        <v>46299.0053472222</v>
      </c>
      <c r="AH211" s="41" t="n">
        <f aca="false">IF('Row Index'!AH59="","✗",IF(INDEX('RAW DATA'!$D:$D,'Row Index'!AH59)="",INDEX('RAW DATA'!$L:$L,'Row Index'!AH59),INDEX('RAW DATA'!$D:$D,'Row Index'!AH59)))</f>
        <v>46299.0188773148</v>
      </c>
      <c r="AI211" s="41" t="n">
        <f aca="false">IF('Row Index'!AI59="","✗",IF(INDEX('RAW DATA'!$D:$D,'Row Index'!AI59)="",INDEX('RAW DATA'!$L:$L,'Row Index'!AI59),INDEX('RAW DATA'!$D:$D,'Row Index'!AI59)))</f>
        <v>46299.0351041667</v>
      </c>
      <c r="AJ211" s="41" t="n">
        <f aca="false">IF('Row Index'!AJ59="","✗",IF(INDEX('RAW DATA'!$D:$D,'Row Index'!AJ59)="",INDEX('RAW DATA'!$L:$L,'Row Index'!AJ59),INDEX('RAW DATA'!$D:$D,'Row Index'!AJ59)))</f>
        <v>46299.056875</v>
      </c>
      <c r="AK211" s="41" t="n">
        <f aca="false">IF('Row Index'!AK59="","✗",IF(INDEX('RAW DATA'!$D:$D,'Row Index'!AK59)="",INDEX('RAW DATA'!$L:$L,'Row Index'!AK59),INDEX('RAW DATA'!$D:$D,'Row Index'!AK59)))</f>
        <v>46299.0677662037</v>
      </c>
      <c r="AL211" s="77" t="str">
        <f aca="false">IF('Row Index'!AL59="","–",IF(INDEX('RAW DATA'!$D:$D,'Row Index'!AL59)="",INDEX('RAW DATA'!$L:$L,'Row Index'!AL59),INDEX('RAW DATA'!$D:$D,'Row Index'!AL59)))</f>
        <v>–</v>
      </c>
      <c r="AM211" s="77" t="str">
        <f aca="false">IF('Row Index'!AM59="","–",IF(INDEX('RAW DATA'!$D:$D,'Row Index'!AM59)="",INDEX('RAW DATA'!$L:$L,'Row Index'!AM59),INDEX('RAW DATA'!$D:$D,'Row Index'!AM59)))</f>
        <v>–</v>
      </c>
      <c r="AN211" s="77" t="str">
        <f aca="false">IF('Row Index'!AN59="","–",IF(INDEX('RAW DATA'!$D:$D,'Row Index'!AN59)="",INDEX('RAW DATA'!$L:$L,'Row Index'!AN59),INDEX('RAW DATA'!$D:$D,'Row Index'!AN59)))</f>
        <v>–</v>
      </c>
      <c r="AO211" s="77" t="str">
        <f aca="false">IF('Row Index'!AO59="","–",IF(INDEX('RAW DATA'!$D:$D,'Row Index'!AO59)="",INDEX('RAW DATA'!$L:$L,'Row Index'!AO59),INDEX('RAW DATA'!$D:$D,'Row Index'!AO59)))</f>
        <v>–</v>
      </c>
      <c r="AP211" s="77" t="str">
        <f aca="false">IF('Row Index'!AP59="","–",IF(INDEX('RAW DATA'!$D:$D,'Row Index'!AP59)="",INDEX('RAW DATA'!$L:$L,'Row Index'!AP59),INDEX('RAW DATA'!$D:$D,'Row Index'!AP59)))</f>
        <v>–</v>
      </c>
      <c r="AQ211" s="77" t="str">
        <f aca="false">IF('Row Index'!AQ59="","–",IF(INDEX('RAW DATA'!$D:$D,'Row Index'!AQ59)="",INDEX('RAW DATA'!$L:$L,'Row Index'!AQ59),INDEX('RAW DATA'!$D:$D,'Row Index'!AQ59)))</f>
        <v>–</v>
      </c>
    </row>
    <row r="212" customFormat="false" ht="15" hidden="false" customHeight="false" outlineLevel="0" collapsed="false">
      <c r="A212" s="15" t="s">
        <v>339</v>
      </c>
      <c r="B212" s="16" t="s">
        <v>5658</v>
      </c>
      <c r="C212" s="41" t="n">
        <f aca="false">IF('Row Index'!C60="","✗",IF(INDEX('RAW DATA'!$D:$D,'Row Index'!C60)="",INDEX('RAW DATA'!$L:$L,'Row Index'!C60),INDEX('RAW DATA'!$D:$D,'Row Index'!C60)))</f>
        <v>46298.6730902778</v>
      </c>
      <c r="D212" s="41" t="n">
        <f aca="false">IF('Row Index'!D60="","✗",IF(INDEX('RAW DATA'!$D:$D,'Row Index'!D60)="",INDEX('RAW DATA'!$L:$L,'Row Index'!D60),INDEX('RAW DATA'!$D:$D,'Row Index'!D60)))</f>
        <v>46298.681400463</v>
      </c>
      <c r="E212" s="41" t="n">
        <f aca="false">IF('Row Index'!E60="","✗",IF(INDEX('RAW DATA'!$D:$D,'Row Index'!E60)="",INDEX('RAW DATA'!$L:$L,'Row Index'!E60),INDEX('RAW DATA'!$D:$D,'Row Index'!E60)))</f>
        <v>46298.6914351852</v>
      </c>
      <c r="F212" s="41" t="n">
        <f aca="false">IF('Row Index'!F60="","✗",IF(INDEX('RAW DATA'!$D:$D,'Row Index'!F60)="",INDEX('RAW DATA'!$L:$L,'Row Index'!F60),INDEX('RAW DATA'!$D:$D,'Row Index'!F60)))</f>
        <v>46298.7019328704</v>
      </c>
      <c r="G212" s="41" t="n">
        <f aca="false">IF('Row Index'!G60="","✗",IF(INDEX('RAW DATA'!$D:$D,'Row Index'!G60)="",INDEX('RAW DATA'!$L:$L,'Row Index'!G60),INDEX('RAW DATA'!$D:$D,'Row Index'!G60)))</f>
        <v>46298.7127314815</v>
      </c>
      <c r="H212" s="41" t="n">
        <f aca="false">IF('Row Index'!H60="","✗",IF(INDEX('RAW DATA'!$D:$D,'Row Index'!H60)="",INDEX('RAW DATA'!$L:$L,'Row Index'!H60),INDEX('RAW DATA'!$D:$D,'Row Index'!H60)))</f>
        <v>46298.7271875</v>
      </c>
      <c r="I212" s="43" t="str">
        <f aca="false">IF('Row Index'!I60="","✗",IF(INDEX('RAW DATA'!$D:$D,'Row Index'!I60)="",INDEX('RAW DATA'!$L:$L,'Row Index'!I60),INDEX('RAW DATA'!$D:$D,'Row Index'!I60)))</f>
        <v>✗</v>
      </c>
      <c r="J212" s="41" t="n">
        <f aca="false">IF('Row Index'!J60="","✗",IF(INDEX('RAW DATA'!$D:$D,'Row Index'!J60)="",INDEX('RAW DATA'!$L:$L,'Row Index'!J60),INDEX('RAW DATA'!$D:$D,'Row Index'!J60)))</f>
        <v>46298.7536689815</v>
      </c>
      <c r="K212" s="41" t="n">
        <f aca="false">IF('Row Index'!K60="","✗",IF(INDEX('RAW DATA'!$D:$D,'Row Index'!K60)="",INDEX('RAW DATA'!$L:$L,'Row Index'!K60),INDEX('RAW DATA'!$D:$D,'Row Index'!K60)))</f>
        <v>46298.7630208333</v>
      </c>
      <c r="L212" s="41" t="n">
        <f aca="false">IF('Row Index'!L60="","✗",IF(INDEX('RAW DATA'!$D:$D,'Row Index'!L60)="",INDEX('RAW DATA'!$L:$L,'Row Index'!L60),INDEX('RAW DATA'!$D:$D,'Row Index'!L60)))</f>
        <v>46298.7764236111</v>
      </c>
      <c r="M212" s="41" t="n">
        <f aca="false">IF('Row Index'!M60="","✗",IF(INDEX('RAW DATA'!$D:$D,'Row Index'!M60)="",INDEX('RAW DATA'!$L:$L,'Row Index'!M60),INDEX('RAW DATA'!$D:$D,'Row Index'!M60)))</f>
        <v>46298.7860185185</v>
      </c>
      <c r="N212" s="41" t="n">
        <f aca="false">IF('Row Index'!N60="","✗",IF(INDEX('RAW DATA'!$D:$D,'Row Index'!N60)="",INDEX('RAW DATA'!$L:$L,'Row Index'!N60),INDEX('RAW DATA'!$D:$D,'Row Index'!N60)))</f>
        <v>46298.7948148148</v>
      </c>
      <c r="O212" s="41" t="n">
        <f aca="false">IF('Row Index'!O60="","✗",IF(INDEX('RAW DATA'!$D:$D,'Row Index'!O60)="",INDEX('RAW DATA'!$L:$L,'Row Index'!O60),INDEX('RAW DATA'!$D:$D,'Row Index'!O60)))</f>
        <v>46298.8052662037</v>
      </c>
      <c r="P212" s="41" t="n">
        <f aca="false">IF('Row Index'!P60="","✗",IF(INDEX('RAW DATA'!$D:$D,'Row Index'!P60)="",INDEX('RAW DATA'!$L:$L,'Row Index'!P60),INDEX('RAW DATA'!$D:$D,'Row Index'!P60)))</f>
        <v>46298.8157175926</v>
      </c>
      <c r="Q212" s="41" t="n">
        <f aca="false">IF('Row Index'!Q60="","✗",IF(INDEX('RAW DATA'!$D:$D,'Row Index'!Q60)="",INDEX('RAW DATA'!$L:$L,'Row Index'!Q60),INDEX('RAW DATA'!$D:$D,'Row Index'!Q60)))</f>
        <v>46298.825474537</v>
      </c>
      <c r="R212" s="41" t="n">
        <f aca="false">IF('Row Index'!R60="","✗",IF(INDEX('RAW DATA'!$D:$D,'Row Index'!R60)="",INDEX('RAW DATA'!$L:$L,'Row Index'!R60),INDEX('RAW DATA'!$D:$D,'Row Index'!R60)))</f>
        <v>46298.8365162037</v>
      </c>
      <c r="S212" s="41" t="n">
        <f aca="false">IF('Row Index'!S60="","✗",IF(INDEX('RAW DATA'!$D:$D,'Row Index'!S60)="",INDEX('RAW DATA'!$L:$L,'Row Index'!S60),INDEX('RAW DATA'!$D:$D,'Row Index'!S60)))</f>
        <v>46298.8457638889</v>
      </c>
      <c r="T212" s="41" t="n">
        <f aca="false">IF('Row Index'!T60="","✗",IF(INDEX('RAW DATA'!$D:$D,'Row Index'!T60)="",INDEX('RAW DATA'!$L:$L,'Row Index'!T60),INDEX('RAW DATA'!$D:$D,'Row Index'!T60)))</f>
        <v>46298.8567592593</v>
      </c>
      <c r="U212" s="41" t="n">
        <f aca="false">IF('Row Index'!U60="","✗",IF(INDEX('RAW DATA'!$D:$D,'Row Index'!U60)="",INDEX('RAW DATA'!$L:$L,'Row Index'!U60),INDEX('RAW DATA'!$D:$D,'Row Index'!U60)))</f>
        <v>46298.8663888889</v>
      </c>
      <c r="V212" s="41" t="n">
        <f aca="false">IF('Row Index'!V60="","✗",IF(INDEX('RAW DATA'!$D:$D,'Row Index'!V60)="",INDEX('RAW DATA'!$L:$L,'Row Index'!V60),INDEX('RAW DATA'!$D:$D,'Row Index'!V60)))</f>
        <v>46298.8773611111</v>
      </c>
      <c r="W212" s="41" t="n">
        <f aca="false">IF('Row Index'!W60="","✗",IF(INDEX('RAW DATA'!$D:$D,'Row Index'!W60)="",INDEX('RAW DATA'!$L:$L,'Row Index'!W60),INDEX('RAW DATA'!$D:$D,'Row Index'!W60)))</f>
        <v>46298.8882986111</v>
      </c>
      <c r="X212" s="41" t="n">
        <f aca="false">IF('Row Index'!X60="","✗",IF(INDEX('RAW DATA'!$D:$D,'Row Index'!X60)="",INDEX('RAW DATA'!$L:$L,'Row Index'!X60),INDEX('RAW DATA'!$D:$D,'Row Index'!X60)))</f>
        <v>46298.8995833333</v>
      </c>
      <c r="Y212" s="41" t="n">
        <f aca="false">IF('Row Index'!Y60="","✗",IF(INDEX('RAW DATA'!$D:$D,'Row Index'!Y60)="",INDEX('RAW DATA'!$L:$L,'Row Index'!Y60),INDEX('RAW DATA'!$D:$D,'Row Index'!Y60)))</f>
        <v>46298.9099537037</v>
      </c>
      <c r="Z212" s="41" t="n">
        <f aca="false">IF('Row Index'!Z60="","✗",IF(INDEX('RAW DATA'!$D:$D,'Row Index'!Z60)="",INDEX('RAW DATA'!$L:$L,'Row Index'!Z60),INDEX('RAW DATA'!$D:$D,'Row Index'!Z60)))</f>
        <v>46298.9318981482</v>
      </c>
      <c r="AA212" s="42" t="str">
        <f aca="false">IF('Row Index'!AA60="","⏳",IF(INDEX('RAW DATA'!$D:$D,'Row Index'!AA60)="",INDEX('RAW DATA'!$L:$L,'Row Index'!AA60),INDEX('RAW DATA'!$D:$D,'Row Index'!AA60)))</f>
        <v>⏳</v>
      </c>
      <c r="AB212" s="41" t="n">
        <f aca="false">IF('Row Index'!AB60="","✗",IF(INDEX('RAW DATA'!$D:$D,'Row Index'!AB60)="",INDEX('RAW DATA'!$L:$L,'Row Index'!AB60),INDEX('RAW DATA'!$D:$D,'Row Index'!AB60)))</f>
        <v>46298.9499768519</v>
      </c>
      <c r="AC212" s="41" t="n">
        <f aca="false">IF('Row Index'!AC60="","✗",IF(INDEX('RAW DATA'!$D:$D,'Row Index'!AC60)="",INDEX('RAW DATA'!$L:$L,'Row Index'!AC60),INDEX('RAW DATA'!$D:$D,'Row Index'!AC60)))</f>
        <v>46298.9616782407</v>
      </c>
      <c r="AD212" s="41" t="n">
        <f aca="false">IF('Row Index'!AD60="","✗",IF(INDEX('RAW DATA'!$D:$D,'Row Index'!AD60)="",INDEX('RAW DATA'!$L:$L,'Row Index'!AD60),INDEX('RAW DATA'!$D:$D,'Row Index'!AD60)))</f>
        <v>46298.9710069444</v>
      </c>
      <c r="AE212" s="41" t="n">
        <f aca="false">IF('Row Index'!AE60="","✗",IF(INDEX('RAW DATA'!$D:$D,'Row Index'!AE60)="",INDEX('RAW DATA'!$L:$L,'Row Index'!AE60),INDEX('RAW DATA'!$D:$D,'Row Index'!AE60)))</f>
        <v>46298.9837962963</v>
      </c>
      <c r="AF212" s="41" t="n">
        <f aca="false">IF('Row Index'!AF60="","✗",IF(INDEX('RAW DATA'!$D:$D,'Row Index'!AF60)="",INDEX('RAW DATA'!$L:$L,'Row Index'!AF60),INDEX('RAW DATA'!$D:$D,'Row Index'!AF60)))</f>
        <v>46298.9923842593</v>
      </c>
      <c r="AG212" s="41" t="n">
        <f aca="false">IF('Row Index'!AG60="","✗",IF(INDEX('RAW DATA'!$D:$D,'Row Index'!AG60)="",INDEX('RAW DATA'!$L:$L,'Row Index'!AG60),INDEX('RAW DATA'!$D:$D,'Row Index'!AG60)))</f>
        <v>46299.0053703704</v>
      </c>
      <c r="AH212" s="41" t="n">
        <f aca="false">IF('Row Index'!AH60="","✗",IF(INDEX('RAW DATA'!$D:$D,'Row Index'!AH60)="",INDEX('RAW DATA'!$L:$L,'Row Index'!AH60),INDEX('RAW DATA'!$D:$D,'Row Index'!AH60)))</f>
        <v>46299.018900463</v>
      </c>
      <c r="AI212" s="41" t="n">
        <f aca="false">IF('Row Index'!AI60="","✗",IF(INDEX('RAW DATA'!$D:$D,'Row Index'!AI60)="",INDEX('RAW DATA'!$L:$L,'Row Index'!AI60),INDEX('RAW DATA'!$D:$D,'Row Index'!AI60)))</f>
        <v>46299.0351157407</v>
      </c>
      <c r="AJ212" s="41" t="n">
        <f aca="false">IF('Row Index'!AJ60="","✗",IF(INDEX('RAW DATA'!$D:$D,'Row Index'!AJ60)="",INDEX('RAW DATA'!$L:$L,'Row Index'!AJ60),INDEX('RAW DATA'!$D:$D,'Row Index'!AJ60)))</f>
        <v>46299.0569097222</v>
      </c>
      <c r="AK212" s="41" t="n">
        <f aca="false">IF('Row Index'!AK60="","✗",IF(INDEX('RAW DATA'!$D:$D,'Row Index'!AK60)="",INDEX('RAW DATA'!$L:$L,'Row Index'!AK60),INDEX('RAW DATA'!$D:$D,'Row Index'!AK60)))</f>
        <v>46299.0677893519</v>
      </c>
      <c r="AL212" s="77" t="str">
        <f aca="false">IF('Row Index'!AL60="","–",IF(INDEX('RAW DATA'!$D:$D,'Row Index'!AL60)="",INDEX('RAW DATA'!$L:$L,'Row Index'!AL60),INDEX('RAW DATA'!$D:$D,'Row Index'!AL60)))</f>
        <v>–</v>
      </c>
      <c r="AM212" s="77" t="str">
        <f aca="false">IF('Row Index'!AM60="","–",IF(INDEX('RAW DATA'!$D:$D,'Row Index'!AM60)="",INDEX('RAW DATA'!$L:$L,'Row Index'!AM60),INDEX('RAW DATA'!$D:$D,'Row Index'!AM60)))</f>
        <v>–</v>
      </c>
      <c r="AN212" s="77" t="str">
        <f aca="false">IF('Row Index'!AN60="","–",IF(INDEX('RAW DATA'!$D:$D,'Row Index'!AN60)="",INDEX('RAW DATA'!$L:$L,'Row Index'!AN60),INDEX('RAW DATA'!$D:$D,'Row Index'!AN60)))</f>
        <v>–</v>
      </c>
      <c r="AO212" s="77" t="str">
        <f aca="false">IF('Row Index'!AO60="","–",IF(INDEX('RAW DATA'!$D:$D,'Row Index'!AO60)="",INDEX('RAW DATA'!$L:$L,'Row Index'!AO60),INDEX('RAW DATA'!$D:$D,'Row Index'!AO60)))</f>
        <v>–</v>
      </c>
      <c r="AP212" s="77" t="str">
        <f aca="false">IF('Row Index'!AP60="","–",IF(INDEX('RAW DATA'!$D:$D,'Row Index'!AP60)="",INDEX('RAW DATA'!$L:$L,'Row Index'!AP60),INDEX('RAW DATA'!$D:$D,'Row Index'!AP60)))</f>
        <v>–</v>
      </c>
      <c r="AQ212" s="77" t="str">
        <f aca="false">IF('Row Index'!AQ60="","–",IF(INDEX('RAW DATA'!$D:$D,'Row Index'!AQ60)="",INDEX('RAW DATA'!$L:$L,'Row Index'!AQ60),INDEX('RAW DATA'!$D:$D,'Row Index'!AQ60)))</f>
        <v>–</v>
      </c>
    </row>
    <row r="213" customFormat="false" ht="15" hidden="false" customHeight="false" outlineLevel="0" collapsed="false">
      <c r="A213" s="15" t="s">
        <v>342</v>
      </c>
      <c r="B213" s="16" t="s">
        <v>5658</v>
      </c>
      <c r="C213" s="41" t="n">
        <f aca="false">IF('Row Index'!C61="","✗",IF(INDEX('RAW DATA'!$D:$D,'Row Index'!C61)="",INDEX('RAW DATA'!$L:$L,'Row Index'!C61),INDEX('RAW DATA'!$D:$D,'Row Index'!C61)))</f>
        <v>46298.6731134259</v>
      </c>
      <c r="D213" s="41" t="n">
        <f aca="false">IF('Row Index'!D61="","✗",IF(INDEX('RAW DATA'!$D:$D,'Row Index'!D61)="",INDEX('RAW DATA'!$L:$L,'Row Index'!D61),INDEX('RAW DATA'!$D:$D,'Row Index'!D61)))</f>
        <v>46298.6814236111</v>
      </c>
      <c r="E213" s="41" t="n">
        <f aca="false">IF('Row Index'!E61="","✗",IF(INDEX('RAW DATA'!$D:$D,'Row Index'!E61)="",INDEX('RAW DATA'!$L:$L,'Row Index'!E61),INDEX('RAW DATA'!$D:$D,'Row Index'!E61)))</f>
        <v>46298.6914583333</v>
      </c>
      <c r="F213" s="41" t="n">
        <f aca="false">IF('Row Index'!F61="","✗",IF(INDEX('RAW DATA'!$D:$D,'Row Index'!F61)="",INDEX('RAW DATA'!$L:$L,'Row Index'!F61),INDEX('RAW DATA'!$D:$D,'Row Index'!F61)))</f>
        <v>46298.7019560185</v>
      </c>
      <c r="G213" s="41" t="n">
        <f aca="false">IF('Row Index'!G61="","✗",IF(INDEX('RAW DATA'!$D:$D,'Row Index'!G61)="",INDEX('RAW DATA'!$L:$L,'Row Index'!G61),INDEX('RAW DATA'!$D:$D,'Row Index'!G61)))</f>
        <v>46298.7127662037</v>
      </c>
      <c r="H213" s="41" t="n">
        <f aca="false">IF('Row Index'!H61="","✗",IF(INDEX('RAW DATA'!$D:$D,'Row Index'!H61)="",INDEX('RAW DATA'!$L:$L,'Row Index'!H61),INDEX('RAW DATA'!$D:$D,'Row Index'!H61)))</f>
        <v>46298.7272106482</v>
      </c>
      <c r="I213" s="43" t="str">
        <f aca="false">IF('Row Index'!I61="","✗",IF(INDEX('RAW DATA'!$D:$D,'Row Index'!I61)="",INDEX('RAW DATA'!$L:$L,'Row Index'!I61),INDEX('RAW DATA'!$D:$D,'Row Index'!I61)))</f>
        <v>✗</v>
      </c>
      <c r="J213" s="41" t="n">
        <f aca="false">IF('Row Index'!J61="","✗",IF(INDEX('RAW DATA'!$D:$D,'Row Index'!J61)="",INDEX('RAW DATA'!$L:$L,'Row Index'!J61),INDEX('RAW DATA'!$D:$D,'Row Index'!J61)))</f>
        <v>46298.7536921296</v>
      </c>
      <c r="K213" s="41" t="n">
        <f aca="false">IF('Row Index'!K61="","✗",IF(INDEX('RAW DATA'!$D:$D,'Row Index'!K61)="",INDEX('RAW DATA'!$L:$L,'Row Index'!K61),INDEX('RAW DATA'!$D:$D,'Row Index'!K61)))</f>
        <v>46298.7630439815</v>
      </c>
      <c r="L213" s="41" t="n">
        <f aca="false">IF('Row Index'!L61="","✗",IF(INDEX('RAW DATA'!$D:$D,'Row Index'!L61)="",INDEX('RAW DATA'!$L:$L,'Row Index'!L61),INDEX('RAW DATA'!$D:$D,'Row Index'!L61)))</f>
        <v>46298.7764351852</v>
      </c>
      <c r="M213" s="41" t="n">
        <f aca="false">IF('Row Index'!M61="","✗",IF(INDEX('RAW DATA'!$D:$D,'Row Index'!M61)="",INDEX('RAW DATA'!$L:$L,'Row Index'!M61),INDEX('RAW DATA'!$D:$D,'Row Index'!M61)))</f>
        <v>46298.7860300926</v>
      </c>
      <c r="N213" s="41" t="n">
        <f aca="false">IF('Row Index'!N61="","✗",IF(INDEX('RAW DATA'!$D:$D,'Row Index'!N61)="",INDEX('RAW DATA'!$L:$L,'Row Index'!N61),INDEX('RAW DATA'!$D:$D,'Row Index'!N61)))</f>
        <v>46298.794837963</v>
      </c>
      <c r="O213" s="41" t="n">
        <f aca="false">IF('Row Index'!O61="","✗",IF(INDEX('RAW DATA'!$D:$D,'Row Index'!O61)="",INDEX('RAW DATA'!$L:$L,'Row Index'!O61),INDEX('RAW DATA'!$D:$D,'Row Index'!O61)))</f>
        <v>46298.8052893519</v>
      </c>
      <c r="P213" s="41" t="n">
        <f aca="false">IF('Row Index'!P61="","✗",IF(INDEX('RAW DATA'!$D:$D,'Row Index'!P61)="",INDEX('RAW DATA'!$L:$L,'Row Index'!P61),INDEX('RAW DATA'!$D:$D,'Row Index'!P61)))</f>
        <v>46298.8157407407</v>
      </c>
      <c r="Q213" s="41" t="n">
        <f aca="false">IF('Row Index'!Q61="","✗",IF(INDEX('RAW DATA'!$D:$D,'Row Index'!Q61)="",INDEX('RAW DATA'!$L:$L,'Row Index'!Q61),INDEX('RAW DATA'!$D:$D,'Row Index'!Q61)))</f>
        <v>46298.8254861111</v>
      </c>
      <c r="R213" s="41" t="n">
        <f aca="false">IF('Row Index'!R61="","✗",IF(INDEX('RAW DATA'!$D:$D,'Row Index'!R61)="",INDEX('RAW DATA'!$L:$L,'Row Index'!R61),INDEX('RAW DATA'!$D:$D,'Row Index'!R61)))</f>
        <v>46298.8365277778</v>
      </c>
      <c r="S213" s="41" t="n">
        <f aca="false">IF('Row Index'!S61="","✗",IF(INDEX('RAW DATA'!$D:$D,'Row Index'!S61)="",INDEX('RAW DATA'!$L:$L,'Row Index'!S61),INDEX('RAW DATA'!$D:$D,'Row Index'!S61)))</f>
        <v>46298.845775463</v>
      </c>
      <c r="T213" s="41" t="n">
        <f aca="false">IF('Row Index'!T61="","✗",IF(INDEX('RAW DATA'!$D:$D,'Row Index'!T61)="",INDEX('RAW DATA'!$L:$L,'Row Index'!T61),INDEX('RAW DATA'!$D:$D,'Row Index'!T61)))</f>
        <v>46298.8567708333</v>
      </c>
      <c r="U213" s="41" t="n">
        <f aca="false">IF('Row Index'!U61="","✗",IF(INDEX('RAW DATA'!$D:$D,'Row Index'!U61)="",INDEX('RAW DATA'!$L:$L,'Row Index'!U61),INDEX('RAW DATA'!$D:$D,'Row Index'!U61)))</f>
        <v>46298.866412037</v>
      </c>
      <c r="V213" s="41" t="n">
        <f aca="false">IF('Row Index'!V61="","✗",IF(INDEX('RAW DATA'!$D:$D,'Row Index'!V61)="",INDEX('RAW DATA'!$L:$L,'Row Index'!V61),INDEX('RAW DATA'!$D:$D,'Row Index'!V61)))</f>
        <v>46298.8773842593</v>
      </c>
      <c r="W213" s="41" t="n">
        <f aca="false">IF('Row Index'!W61="","✗",IF(INDEX('RAW DATA'!$D:$D,'Row Index'!W61)="",INDEX('RAW DATA'!$L:$L,'Row Index'!W61),INDEX('RAW DATA'!$D:$D,'Row Index'!W61)))</f>
        <v>46298.8883101852</v>
      </c>
      <c r="X213" s="41" t="n">
        <f aca="false">IF('Row Index'!X61="","✗",IF(INDEX('RAW DATA'!$D:$D,'Row Index'!X61)="",INDEX('RAW DATA'!$L:$L,'Row Index'!X61),INDEX('RAW DATA'!$D:$D,'Row Index'!X61)))</f>
        <v>46298.8996180556</v>
      </c>
      <c r="Y213" s="41" t="n">
        <f aca="false">IF('Row Index'!Y61="","✗",IF(INDEX('RAW DATA'!$D:$D,'Row Index'!Y61)="",INDEX('RAW DATA'!$L:$L,'Row Index'!Y61),INDEX('RAW DATA'!$D:$D,'Row Index'!Y61)))</f>
        <v>46298.9099884259</v>
      </c>
      <c r="Z213" s="41" t="n">
        <f aca="false">IF('Row Index'!Z61="","✗",IF(INDEX('RAW DATA'!$D:$D,'Row Index'!Z61)="",INDEX('RAW DATA'!$L:$L,'Row Index'!Z61),INDEX('RAW DATA'!$D:$D,'Row Index'!Z61)))</f>
        <v>46298.9319097222</v>
      </c>
      <c r="AA213" s="42" t="str">
        <f aca="false">IF('Row Index'!AA61="","⏳",IF(INDEX('RAW DATA'!$D:$D,'Row Index'!AA61)="",INDEX('RAW DATA'!$L:$L,'Row Index'!AA61),INDEX('RAW DATA'!$D:$D,'Row Index'!AA61)))</f>
        <v>⏳</v>
      </c>
      <c r="AB213" s="41" t="n">
        <f aca="false">IF('Row Index'!AB61="","✗",IF(INDEX('RAW DATA'!$D:$D,'Row Index'!AB61)="",INDEX('RAW DATA'!$L:$L,'Row Index'!AB61),INDEX('RAW DATA'!$D:$D,'Row Index'!AB61)))</f>
        <v>46298.95</v>
      </c>
      <c r="AC213" s="41" t="n">
        <f aca="false">IF('Row Index'!AC61="","✗",IF(INDEX('RAW DATA'!$D:$D,'Row Index'!AC61)="",INDEX('RAW DATA'!$L:$L,'Row Index'!AC61),INDEX('RAW DATA'!$D:$D,'Row Index'!AC61)))</f>
        <v>46298.9616898148</v>
      </c>
      <c r="AD213" s="41" t="n">
        <f aca="false">IF('Row Index'!AD61="","✗",IF(INDEX('RAW DATA'!$D:$D,'Row Index'!AD61)="",INDEX('RAW DATA'!$L:$L,'Row Index'!AD61),INDEX('RAW DATA'!$D:$D,'Row Index'!AD61)))</f>
        <v>46298.9710185185</v>
      </c>
      <c r="AE213" s="41" t="n">
        <f aca="false">IF('Row Index'!AE61="","✗",IF(INDEX('RAW DATA'!$D:$D,'Row Index'!AE61)="",INDEX('RAW DATA'!$L:$L,'Row Index'!AE61),INDEX('RAW DATA'!$D:$D,'Row Index'!AE61)))</f>
        <v>46298.9838425926</v>
      </c>
      <c r="AF213" s="41" t="n">
        <f aca="false">IF('Row Index'!AF61="","✗",IF(INDEX('RAW DATA'!$D:$D,'Row Index'!AF61)="",INDEX('RAW DATA'!$L:$L,'Row Index'!AF61),INDEX('RAW DATA'!$D:$D,'Row Index'!AF61)))</f>
        <v>46298.9924074074</v>
      </c>
      <c r="AG213" s="41" t="n">
        <f aca="false">IF('Row Index'!AG61="","✗",IF(INDEX('RAW DATA'!$D:$D,'Row Index'!AG61)="",INDEX('RAW DATA'!$L:$L,'Row Index'!AG61),INDEX('RAW DATA'!$D:$D,'Row Index'!AG61)))</f>
        <v>46299.0054166667</v>
      </c>
      <c r="AH213" s="41" t="n">
        <f aca="false">IF('Row Index'!AH61="","✗",IF(INDEX('RAW DATA'!$D:$D,'Row Index'!AH61)="",INDEX('RAW DATA'!$L:$L,'Row Index'!AH61),INDEX('RAW DATA'!$D:$D,'Row Index'!AH61)))</f>
        <v>46299.0189236111</v>
      </c>
      <c r="AI213" s="41" t="n">
        <f aca="false">IF('Row Index'!AI61="","✗",IF(INDEX('RAW DATA'!$D:$D,'Row Index'!AI61)="",INDEX('RAW DATA'!$L:$L,'Row Index'!AI61),INDEX('RAW DATA'!$D:$D,'Row Index'!AI61)))</f>
        <v>46299.0351388889</v>
      </c>
      <c r="AJ213" s="41" t="n">
        <f aca="false">IF('Row Index'!AJ61="","✗",IF(INDEX('RAW DATA'!$D:$D,'Row Index'!AJ61)="",INDEX('RAW DATA'!$L:$L,'Row Index'!AJ61),INDEX('RAW DATA'!$D:$D,'Row Index'!AJ61)))</f>
        <v>46299.0569675926</v>
      </c>
      <c r="AK213" s="41" t="n">
        <f aca="false">IF('Row Index'!AK61="","✗",IF(INDEX('RAW DATA'!$D:$D,'Row Index'!AK61)="",INDEX('RAW DATA'!$L:$L,'Row Index'!AK61),INDEX('RAW DATA'!$D:$D,'Row Index'!AK61)))</f>
        <v>46299.0678125</v>
      </c>
      <c r="AL213" s="77" t="str">
        <f aca="false">IF('Row Index'!AL61="","–",IF(INDEX('RAW DATA'!$D:$D,'Row Index'!AL61)="",INDEX('RAW DATA'!$L:$L,'Row Index'!AL61),INDEX('RAW DATA'!$D:$D,'Row Index'!AL61)))</f>
        <v>–</v>
      </c>
      <c r="AM213" s="77" t="str">
        <f aca="false">IF('Row Index'!AM61="","–",IF(INDEX('RAW DATA'!$D:$D,'Row Index'!AM61)="",INDEX('RAW DATA'!$L:$L,'Row Index'!AM61),INDEX('RAW DATA'!$D:$D,'Row Index'!AM61)))</f>
        <v>–</v>
      </c>
      <c r="AN213" s="77" t="str">
        <f aca="false">IF('Row Index'!AN61="","–",IF(INDEX('RAW DATA'!$D:$D,'Row Index'!AN61)="",INDEX('RAW DATA'!$L:$L,'Row Index'!AN61),INDEX('RAW DATA'!$D:$D,'Row Index'!AN61)))</f>
        <v>–</v>
      </c>
      <c r="AO213" s="77" t="str">
        <f aca="false">IF('Row Index'!AO61="","–",IF(INDEX('RAW DATA'!$D:$D,'Row Index'!AO61)="",INDEX('RAW DATA'!$L:$L,'Row Index'!AO61),INDEX('RAW DATA'!$D:$D,'Row Index'!AO61)))</f>
        <v>–</v>
      </c>
      <c r="AP213" s="77" t="str">
        <f aca="false">IF('Row Index'!AP61="","–",IF(INDEX('RAW DATA'!$D:$D,'Row Index'!AP61)="",INDEX('RAW DATA'!$L:$L,'Row Index'!AP61),INDEX('RAW DATA'!$D:$D,'Row Index'!AP61)))</f>
        <v>–</v>
      </c>
      <c r="AQ213" s="77" t="str">
        <f aca="false">IF('Row Index'!AQ61="","–",IF(INDEX('RAW DATA'!$D:$D,'Row Index'!AQ61)="",INDEX('RAW DATA'!$L:$L,'Row Index'!AQ61),INDEX('RAW DATA'!$D:$D,'Row Index'!AQ61)))</f>
        <v>–</v>
      </c>
    </row>
    <row r="214" customFormat="false" ht="15" hidden="false" customHeight="false" outlineLevel="0" collapsed="false">
      <c r="A214" s="15" t="s">
        <v>345</v>
      </c>
      <c r="B214" s="16" t="s">
        <v>5658</v>
      </c>
      <c r="C214" s="41" t="n">
        <f aca="false">IF('Row Index'!C62="","✗",IF(INDEX('RAW DATA'!$D:$D,'Row Index'!C62)="",INDEX('RAW DATA'!$L:$L,'Row Index'!C62),INDEX('RAW DATA'!$D:$D,'Row Index'!C62)))</f>
        <v>46298.6731597222</v>
      </c>
      <c r="D214" s="41" t="n">
        <f aca="false">IF('Row Index'!D62="","✗",IF(INDEX('RAW DATA'!$D:$D,'Row Index'!D62)="",INDEX('RAW DATA'!$L:$L,'Row Index'!D62),INDEX('RAW DATA'!$D:$D,'Row Index'!D62)))</f>
        <v>46298.6814467593</v>
      </c>
      <c r="E214" s="41" t="n">
        <f aca="false">IF('Row Index'!E62="","✗",IF(INDEX('RAW DATA'!$D:$D,'Row Index'!E62)="",INDEX('RAW DATA'!$L:$L,'Row Index'!E62),INDEX('RAW DATA'!$D:$D,'Row Index'!E62)))</f>
        <v>46298.6914814815</v>
      </c>
      <c r="F214" s="41" t="n">
        <f aca="false">IF('Row Index'!F62="","✗",IF(INDEX('RAW DATA'!$D:$D,'Row Index'!F62)="",INDEX('RAW DATA'!$L:$L,'Row Index'!F62),INDEX('RAW DATA'!$D:$D,'Row Index'!F62)))</f>
        <v>46298.7019907407</v>
      </c>
      <c r="G214" s="41" t="n">
        <f aca="false">IF('Row Index'!G62="","✗",IF(INDEX('RAW DATA'!$D:$D,'Row Index'!G62)="",INDEX('RAW DATA'!$L:$L,'Row Index'!G62),INDEX('RAW DATA'!$D:$D,'Row Index'!G62)))</f>
        <v>46298.7128009259</v>
      </c>
      <c r="H214" s="41" t="n">
        <f aca="false">IF('Row Index'!H62="","✗",IF(INDEX('RAW DATA'!$D:$D,'Row Index'!H62)="",INDEX('RAW DATA'!$L:$L,'Row Index'!H62),INDEX('RAW DATA'!$D:$D,'Row Index'!H62)))</f>
        <v>46298.7272685185</v>
      </c>
      <c r="I214" s="43" t="str">
        <f aca="false">IF('Row Index'!I62="","✗",IF(INDEX('RAW DATA'!$D:$D,'Row Index'!I62)="",INDEX('RAW DATA'!$L:$L,'Row Index'!I62),INDEX('RAW DATA'!$D:$D,'Row Index'!I62)))</f>
        <v>✗</v>
      </c>
      <c r="J214" s="41" t="n">
        <f aca="false">IF('Row Index'!J62="","✗",IF(INDEX('RAW DATA'!$D:$D,'Row Index'!J62)="",INDEX('RAW DATA'!$L:$L,'Row Index'!J62),INDEX('RAW DATA'!$D:$D,'Row Index'!J62)))</f>
        <v>46298.7537152778</v>
      </c>
      <c r="K214" s="41" t="n">
        <f aca="false">IF('Row Index'!K62="","✗",IF(INDEX('RAW DATA'!$D:$D,'Row Index'!K62)="",INDEX('RAW DATA'!$L:$L,'Row Index'!K62),INDEX('RAW DATA'!$D:$D,'Row Index'!K62)))</f>
        <v>46298.7630555556</v>
      </c>
      <c r="L214" s="41" t="n">
        <f aca="false">IF('Row Index'!L62="","✗",IF(INDEX('RAW DATA'!$D:$D,'Row Index'!L62)="",INDEX('RAW DATA'!$L:$L,'Row Index'!L62),INDEX('RAW DATA'!$D:$D,'Row Index'!L62)))</f>
        <v>46298.7764583333</v>
      </c>
      <c r="M214" s="41" t="n">
        <f aca="false">IF('Row Index'!M62="","✗",IF(INDEX('RAW DATA'!$D:$D,'Row Index'!M62)="",INDEX('RAW DATA'!$L:$L,'Row Index'!M62),INDEX('RAW DATA'!$D:$D,'Row Index'!M62)))</f>
        <v>46298.7860532407</v>
      </c>
      <c r="N214" s="41" t="n">
        <f aca="false">IF('Row Index'!N62="","✗",IF(INDEX('RAW DATA'!$D:$D,'Row Index'!N62)="",INDEX('RAW DATA'!$L:$L,'Row Index'!N62),INDEX('RAW DATA'!$D:$D,'Row Index'!N62)))</f>
        <v>46298.794849537</v>
      </c>
      <c r="O214" s="41" t="n">
        <f aca="false">IF('Row Index'!O62="","✗",IF(INDEX('RAW DATA'!$D:$D,'Row Index'!O62)="",INDEX('RAW DATA'!$L:$L,'Row Index'!O62),INDEX('RAW DATA'!$D:$D,'Row Index'!O62)))</f>
        <v>46298.8053125</v>
      </c>
      <c r="P214" s="41" t="n">
        <f aca="false">IF('Row Index'!P62="","✗",IF(INDEX('RAW DATA'!$D:$D,'Row Index'!P62)="",INDEX('RAW DATA'!$L:$L,'Row Index'!P62),INDEX('RAW DATA'!$D:$D,'Row Index'!P62)))</f>
        <v>46298.8157638889</v>
      </c>
      <c r="Q214" s="41" t="n">
        <f aca="false">IF('Row Index'!Q62="","✗",IF(INDEX('RAW DATA'!$D:$D,'Row Index'!Q62)="",INDEX('RAW DATA'!$L:$L,'Row Index'!Q62),INDEX('RAW DATA'!$D:$D,'Row Index'!Q62)))</f>
        <v>46298.8255092593</v>
      </c>
      <c r="R214" s="41" t="n">
        <f aca="false">IF('Row Index'!R62="","✗",IF(INDEX('RAW DATA'!$D:$D,'Row Index'!R62)="",INDEX('RAW DATA'!$L:$L,'Row Index'!R62),INDEX('RAW DATA'!$D:$D,'Row Index'!R62)))</f>
        <v>46298.8365509259</v>
      </c>
      <c r="S214" s="41" t="n">
        <f aca="false">IF('Row Index'!S62="","✗",IF(INDEX('RAW DATA'!$D:$D,'Row Index'!S62)="",INDEX('RAW DATA'!$L:$L,'Row Index'!S62),INDEX('RAW DATA'!$D:$D,'Row Index'!S62)))</f>
        <v>46298.8457986111</v>
      </c>
      <c r="T214" s="41" t="n">
        <f aca="false">IF('Row Index'!T62="","✗",IF(INDEX('RAW DATA'!$D:$D,'Row Index'!T62)="",INDEX('RAW DATA'!$L:$L,'Row Index'!T62),INDEX('RAW DATA'!$D:$D,'Row Index'!T62)))</f>
        <v>46298.8568055556</v>
      </c>
      <c r="U214" s="41" t="n">
        <f aca="false">IF('Row Index'!U62="","✗",IF(INDEX('RAW DATA'!$D:$D,'Row Index'!U62)="",INDEX('RAW DATA'!$L:$L,'Row Index'!U62),INDEX('RAW DATA'!$D:$D,'Row Index'!U62)))</f>
        <v>46298.8664351852</v>
      </c>
      <c r="V214" s="41" t="n">
        <f aca="false">IF('Row Index'!V62="","✗",IF(INDEX('RAW DATA'!$D:$D,'Row Index'!V62)="",INDEX('RAW DATA'!$L:$L,'Row Index'!V62),INDEX('RAW DATA'!$D:$D,'Row Index'!V62)))</f>
        <v>46298.8774074074</v>
      </c>
      <c r="W214" s="41" t="n">
        <f aca="false">IF('Row Index'!W62="","✗",IF(INDEX('RAW DATA'!$D:$D,'Row Index'!W62)="",INDEX('RAW DATA'!$L:$L,'Row Index'!W62),INDEX('RAW DATA'!$D:$D,'Row Index'!W62)))</f>
        <v>46298.8883333333</v>
      </c>
      <c r="X214" s="41" t="n">
        <f aca="false">IF('Row Index'!X62="","✗",IF(INDEX('RAW DATA'!$D:$D,'Row Index'!X62)="",INDEX('RAW DATA'!$L:$L,'Row Index'!X62),INDEX('RAW DATA'!$D:$D,'Row Index'!X62)))</f>
        <v>46298.8996412037</v>
      </c>
      <c r="Y214" s="41" t="n">
        <f aca="false">IF('Row Index'!Y62="","✗",IF(INDEX('RAW DATA'!$D:$D,'Row Index'!Y62)="",INDEX('RAW DATA'!$L:$L,'Row Index'!Y62),INDEX('RAW DATA'!$D:$D,'Row Index'!Y62)))</f>
        <v>46298.9100115741</v>
      </c>
      <c r="Z214" s="41" t="n">
        <f aca="false">IF('Row Index'!Z62="","✗",IF(INDEX('RAW DATA'!$D:$D,'Row Index'!Z62)="",INDEX('RAW DATA'!$L:$L,'Row Index'!Z62),INDEX('RAW DATA'!$D:$D,'Row Index'!Z62)))</f>
        <v>46298.9319328704</v>
      </c>
      <c r="AA214" s="42" t="str">
        <f aca="false">IF('Row Index'!AA62="","⏳",IF(INDEX('RAW DATA'!$D:$D,'Row Index'!AA62)="",INDEX('RAW DATA'!$L:$L,'Row Index'!AA62),INDEX('RAW DATA'!$D:$D,'Row Index'!AA62)))</f>
        <v>⏳</v>
      </c>
      <c r="AB214" s="41" t="n">
        <f aca="false">IF('Row Index'!AB62="","✗",IF(INDEX('RAW DATA'!$D:$D,'Row Index'!AB62)="",INDEX('RAW DATA'!$L:$L,'Row Index'!AB62),INDEX('RAW DATA'!$D:$D,'Row Index'!AB62)))</f>
        <v>46298.9500231482</v>
      </c>
      <c r="AC214" s="41" t="n">
        <f aca="false">IF('Row Index'!AC62="","✗",IF(INDEX('RAW DATA'!$D:$D,'Row Index'!AC62)="",INDEX('RAW DATA'!$L:$L,'Row Index'!AC62),INDEX('RAW DATA'!$D:$D,'Row Index'!AC62)))</f>
        <v>46298.961724537</v>
      </c>
      <c r="AD214" s="41" t="n">
        <f aca="false">IF('Row Index'!AD62="","✗",IF(INDEX('RAW DATA'!$D:$D,'Row Index'!AD62)="",INDEX('RAW DATA'!$L:$L,'Row Index'!AD62),INDEX('RAW DATA'!$D:$D,'Row Index'!AD62)))</f>
        <v>46298.9710532407</v>
      </c>
      <c r="AE214" s="41" t="n">
        <f aca="false">IF('Row Index'!AE62="","✗",IF(INDEX('RAW DATA'!$D:$D,'Row Index'!AE62)="",INDEX('RAW DATA'!$L:$L,'Row Index'!AE62),INDEX('RAW DATA'!$D:$D,'Row Index'!AE62)))</f>
        <v>46298.9838657407</v>
      </c>
      <c r="AF214" s="41" t="n">
        <f aca="false">IF('Row Index'!AF62="","✗",IF(INDEX('RAW DATA'!$D:$D,'Row Index'!AF62)="",INDEX('RAW DATA'!$L:$L,'Row Index'!AF62),INDEX('RAW DATA'!$D:$D,'Row Index'!AF62)))</f>
        <v>46298.9924305556</v>
      </c>
      <c r="AG214" s="41" t="n">
        <f aca="false">IF('Row Index'!AG62="","✗",IF(INDEX('RAW DATA'!$D:$D,'Row Index'!AG62)="",INDEX('RAW DATA'!$L:$L,'Row Index'!AG62),INDEX('RAW DATA'!$D:$D,'Row Index'!AG62)))</f>
        <v>46299.005474537</v>
      </c>
      <c r="AH214" s="41" t="n">
        <f aca="false">IF('Row Index'!AH62="","✗",IF(INDEX('RAW DATA'!$D:$D,'Row Index'!AH62)="",INDEX('RAW DATA'!$L:$L,'Row Index'!AH62),INDEX('RAW DATA'!$D:$D,'Row Index'!AH62)))</f>
        <v>46299.0189467593</v>
      </c>
      <c r="AI214" s="41" t="n">
        <f aca="false">IF('Row Index'!AI62="","✗",IF(INDEX('RAW DATA'!$D:$D,'Row Index'!AI62)="",INDEX('RAW DATA'!$L:$L,'Row Index'!AI62),INDEX('RAW DATA'!$D:$D,'Row Index'!AI62)))</f>
        <v>46299.035162037</v>
      </c>
      <c r="AJ214" s="41" t="n">
        <f aca="false">IF('Row Index'!AJ62="","✗",IF(INDEX('RAW DATA'!$D:$D,'Row Index'!AJ62)="",INDEX('RAW DATA'!$L:$L,'Row Index'!AJ62),INDEX('RAW DATA'!$D:$D,'Row Index'!AJ62)))</f>
        <v>46299.0569791667</v>
      </c>
      <c r="AK214" s="41" t="n">
        <f aca="false">IF('Row Index'!AK62="","✗",IF(INDEX('RAW DATA'!$D:$D,'Row Index'!AK62)="",INDEX('RAW DATA'!$L:$L,'Row Index'!AK62),INDEX('RAW DATA'!$D:$D,'Row Index'!AK62)))</f>
        <v>46299.0678240741</v>
      </c>
      <c r="AL214" s="77" t="str">
        <f aca="false">IF('Row Index'!AL62="","–",IF(INDEX('RAW DATA'!$D:$D,'Row Index'!AL62)="",INDEX('RAW DATA'!$L:$L,'Row Index'!AL62),INDEX('RAW DATA'!$D:$D,'Row Index'!AL62)))</f>
        <v>–</v>
      </c>
      <c r="AM214" s="77" t="str">
        <f aca="false">IF('Row Index'!AM62="","–",IF(INDEX('RAW DATA'!$D:$D,'Row Index'!AM62)="",INDEX('RAW DATA'!$L:$L,'Row Index'!AM62),INDEX('RAW DATA'!$D:$D,'Row Index'!AM62)))</f>
        <v>–</v>
      </c>
      <c r="AN214" s="77" t="str">
        <f aca="false">IF('Row Index'!AN62="","–",IF(INDEX('RAW DATA'!$D:$D,'Row Index'!AN62)="",INDEX('RAW DATA'!$L:$L,'Row Index'!AN62),INDEX('RAW DATA'!$D:$D,'Row Index'!AN62)))</f>
        <v>–</v>
      </c>
      <c r="AO214" s="77" t="str">
        <f aca="false">IF('Row Index'!AO62="","–",IF(INDEX('RAW DATA'!$D:$D,'Row Index'!AO62)="",INDEX('RAW DATA'!$L:$L,'Row Index'!AO62),INDEX('RAW DATA'!$D:$D,'Row Index'!AO62)))</f>
        <v>–</v>
      </c>
      <c r="AP214" s="77" t="str">
        <f aca="false">IF('Row Index'!AP62="","–",IF(INDEX('RAW DATA'!$D:$D,'Row Index'!AP62)="",INDEX('RAW DATA'!$L:$L,'Row Index'!AP62),INDEX('RAW DATA'!$D:$D,'Row Index'!AP62)))</f>
        <v>–</v>
      </c>
      <c r="AQ214" s="77" t="str">
        <f aca="false">IF('Row Index'!AQ62="","–",IF(INDEX('RAW DATA'!$D:$D,'Row Index'!AQ62)="",INDEX('RAW DATA'!$L:$L,'Row Index'!AQ62),INDEX('RAW DATA'!$D:$D,'Row Index'!AQ62)))</f>
        <v>–</v>
      </c>
    </row>
    <row r="215" customFormat="false" ht="15" hidden="false" customHeight="false" outlineLevel="0" collapsed="false">
      <c r="A215" s="15" t="s">
        <v>351</v>
      </c>
      <c r="B215" s="16" t="s">
        <v>5658</v>
      </c>
      <c r="C215" s="41" t="n">
        <f aca="false">IF('Row Index'!C63="","✗",IF(INDEX('RAW DATA'!$D:$D,'Row Index'!C63)="",INDEX('RAW DATA'!$L:$L,'Row Index'!C63),INDEX('RAW DATA'!$D:$D,'Row Index'!C63)))</f>
        <v>46298.6731944445</v>
      </c>
      <c r="D215" s="41" t="n">
        <f aca="false">IF('Row Index'!D63="","✗",IF(INDEX('RAW DATA'!$D:$D,'Row Index'!D63)="",INDEX('RAW DATA'!$L:$L,'Row Index'!D63),INDEX('RAW DATA'!$D:$D,'Row Index'!D63)))</f>
        <v>46298.6814699074</v>
      </c>
      <c r="E215" s="41" t="n">
        <f aca="false">IF('Row Index'!E63="","✗",IF(INDEX('RAW DATA'!$D:$D,'Row Index'!E63)="",INDEX('RAW DATA'!$L:$L,'Row Index'!E63),INDEX('RAW DATA'!$D:$D,'Row Index'!E63)))</f>
        <v>46298.6915046296</v>
      </c>
      <c r="F215" s="41" t="n">
        <f aca="false">IF('Row Index'!F63="","✗",IF(INDEX('RAW DATA'!$D:$D,'Row Index'!F63)="",INDEX('RAW DATA'!$L:$L,'Row Index'!F63),INDEX('RAW DATA'!$D:$D,'Row Index'!F63)))</f>
        <v>46298.7020023148</v>
      </c>
      <c r="G215" s="41" t="n">
        <f aca="false">IF('Row Index'!G63="","✗",IF(INDEX('RAW DATA'!$D:$D,'Row Index'!G63)="",INDEX('RAW DATA'!$L:$L,'Row Index'!G63),INDEX('RAW DATA'!$D:$D,'Row Index'!G63)))</f>
        <v>46298.7128240741</v>
      </c>
      <c r="H215" s="41" t="n">
        <f aca="false">IF('Row Index'!H63="","✗",IF(INDEX('RAW DATA'!$D:$D,'Row Index'!H63)="",INDEX('RAW DATA'!$L:$L,'Row Index'!H63),INDEX('RAW DATA'!$D:$D,'Row Index'!H63)))</f>
        <v>46298.7272800926</v>
      </c>
      <c r="I215" s="43" t="str">
        <f aca="false">IF('Row Index'!I63="","✗",IF(INDEX('RAW DATA'!$D:$D,'Row Index'!I63)="",INDEX('RAW DATA'!$L:$L,'Row Index'!I63),INDEX('RAW DATA'!$D:$D,'Row Index'!I63)))</f>
        <v>✗</v>
      </c>
      <c r="J215" s="41" t="n">
        <f aca="false">IF('Row Index'!J63="","✗",IF(INDEX('RAW DATA'!$D:$D,'Row Index'!J63)="",INDEX('RAW DATA'!$L:$L,'Row Index'!J63),INDEX('RAW DATA'!$D:$D,'Row Index'!J63)))</f>
        <v>46298.7537384259</v>
      </c>
      <c r="K215" s="41" t="n">
        <f aca="false">IF('Row Index'!K63="","✗",IF(INDEX('RAW DATA'!$D:$D,'Row Index'!K63)="",INDEX('RAW DATA'!$L:$L,'Row Index'!K63),INDEX('RAW DATA'!$D:$D,'Row Index'!K63)))</f>
        <v>46298.7630787037</v>
      </c>
      <c r="L215" s="41" t="n">
        <f aca="false">IF('Row Index'!L63="","✗",IF(INDEX('RAW DATA'!$D:$D,'Row Index'!L63)="",INDEX('RAW DATA'!$L:$L,'Row Index'!L63),INDEX('RAW DATA'!$D:$D,'Row Index'!L63)))</f>
        <v>46298.7764699074</v>
      </c>
      <c r="M215" s="41" t="n">
        <f aca="false">IF('Row Index'!M63="","✗",IF(INDEX('RAW DATA'!$D:$D,'Row Index'!M63)="",INDEX('RAW DATA'!$L:$L,'Row Index'!M63),INDEX('RAW DATA'!$D:$D,'Row Index'!M63)))</f>
        <v>46298.7860648148</v>
      </c>
      <c r="N215" s="41" t="n">
        <f aca="false">IF('Row Index'!N63="","✗",IF(INDEX('RAW DATA'!$D:$D,'Row Index'!N63)="",INDEX('RAW DATA'!$L:$L,'Row Index'!N63),INDEX('RAW DATA'!$D:$D,'Row Index'!N63)))</f>
        <v>46298.7948611111</v>
      </c>
      <c r="O215" s="41" t="n">
        <f aca="false">IF('Row Index'!O63="","✗",IF(INDEX('RAW DATA'!$D:$D,'Row Index'!O63)="",INDEX('RAW DATA'!$L:$L,'Row Index'!O63),INDEX('RAW DATA'!$D:$D,'Row Index'!O63)))</f>
        <v>46298.8053356482</v>
      </c>
      <c r="P215" s="41" t="n">
        <f aca="false">IF('Row Index'!P63="","✗",IF(INDEX('RAW DATA'!$D:$D,'Row Index'!P63)="",INDEX('RAW DATA'!$L:$L,'Row Index'!P63),INDEX('RAW DATA'!$D:$D,'Row Index'!P63)))</f>
        <v>46298.815787037</v>
      </c>
      <c r="Q215" s="41" t="n">
        <f aca="false">IF('Row Index'!Q63="","✗",IF(INDEX('RAW DATA'!$D:$D,'Row Index'!Q63)="",INDEX('RAW DATA'!$L:$L,'Row Index'!Q63),INDEX('RAW DATA'!$D:$D,'Row Index'!Q63)))</f>
        <v>46298.8255324074</v>
      </c>
      <c r="R215" s="43" t="str">
        <f aca="false">IF('Row Index'!R63="","✗",IF(INDEX('RAW DATA'!$D:$D,'Row Index'!R63)="",INDEX('RAW DATA'!$L:$L,'Row Index'!R63),INDEX('RAW DATA'!$D:$D,'Row Index'!R63)))</f>
        <v>✗</v>
      </c>
      <c r="S215" s="41" t="n">
        <f aca="false">IF('Row Index'!S63="","✗",IF(INDEX('RAW DATA'!$D:$D,'Row Index'!S63)="",INDEX('RAW DATA'!$L:$L,'Row Index'!S63),INDEX('RAW DATA'!$D:$D,'Row Index'!S63)))</f>
        <v>46298.8458217593</v>
      </c>
      <c r="T215" s="41" t="n">
        <f aca="false">IF('Row Index'!T63="","✗",IF(INDEX('RAW DATA'!$D:$D,'Row Index'!T63)="",INDEX('RAW DATA'!$L:$L,'Row Index'!T63),INDEX('RAW DATA'!$D:$D,'Row Index'!T63)))</f>
        <v>46298.8568287037</v>
      </c>
      <c r="U215" s="41" t="n">
        <f aca="false">IF('Row Index'!U63="","✗",IF(INDEX('RAW DATA'!$D:$D,'Row Index'!U63)="",INDEX('RAW DATA'!$L:$L,'Row Index'!U63),INDEX('RAW DATA'!$D:$D,'Row Index'!U63)))</f>
        <v>46298.8664467593</v>
      </c>
      <c r="V215" s="41" t="n">
        <f aca="false">IF('Row Index'!V63="","✗",IF(INDEX('RAW DATA'!$D:$D,'Row Index'!V63)="",INDEX('RAW DATA'!$L:$L,'Row Index'!V63),INDEX('RAW DATA'!$D:$D,'Row Index'!V63)))</f>
        <v>46298.8774189815</v>
      </c>
      <c r="W215" s="41" t="n">
        <f aca="false">IF('Row Index'!W63="","✗",IF(INDEX('RAW DATA'!$D:$D,'Row Index'!W63)="",INDEX('RAW DATA'!$L:$L,'Row Index'!W63),INDEX('RAW DATA'!$D:$D,'Row Index'!W63)))</f>
        <v>46298.8883449074</v>
      </c>
      <c r="X215" s="41" t="n">
        <f aca="false">IF('Row Index'!X63="","✗",IF(INDEX('RAW DATA'!$D:$D,'Row Index'!X63)="",INDEX('RAW DATA'!$L:$L,'Row Index'!X63),INDEX('RAW DATA'!$D:$D,'Row Index'!X63)))</f>
        <v>46298.8996643519</v>
      </c>
      <c r="Y215" s="41" t="n">
        <f aca="false">IF('Row Index'!Y63="","✗",IF(INDEX('RAW DATA'!$D:$D,'Row Index'!Y63)="",INDEX('RAW DATA'!$L:$L,'Row Index'!Y63),INDEX('RAW DATA'!$D:$D,'Row Index'!Y63)))</f>
        <v>46298.9100347222</v>
      </c>
      <c r="Z215" s="41" t="n">
        <f aca="false">IF('Row Index'!Z63="","✗",IF(INDEX('RAW DATA'!$D:$D,'Row Index'!Z63)="",INDEX('RAW DATA'!$L:$L,'Row Index'!Z63),INDEX('RAW DATA'!$D:$D,'Row Index'!Z63)))</f>
        <v>46298.9319444444</v>
      </c>
      <c r="AA215" s="42" t="str">
        <f aca="false">IF('Row Index'!AA63="","⏳",IF(INDEX('RAW DATA'!$D:$D,'Row Index'!AA63)="",INDEX('RAW DATA'!$L:$L,'Row Index'!AA63),INDEX('RAW DATA'!$D:$D,'Row Index'!AA63)))</f>
        <v>⏳</v>
      </c>
      <c r="AB215" s="41" t="n">
        <f aca="false">IF('Row Index'!AB63="","✗",IF(INDEX('RAW DATA'!$D:$D,'Row Index'!AB63)="",INDEX('RAW DATA'!$L:$L,'Row Index'!AB63),INDEX('RAW DATA'!$D:$D,'Row Index'!AB63)))</f>
        <v>46298.9500347222</v>
      </c>
      <c r="AC215" s="41" t="n">
        <f aca="false">IF('Row Index'!AC63="","✗",IF(INDEX('RAW DATA'!$D:$D,'Row Index'!AC63)="",INDEX('RAW DATA'!$L:$L,'Row Index'!AC63),INDEX('RAW DATA'!$D:$D,'Row Index'!AC63)))</f>
        <v>46298.9617476852</v>
      </c>
      <c r="AD215" s="41" t="n">
        <f aca="false">IF('Row Index'!AD63="","✗",IF(INDEX('RAW DATA'!$D:$D,'Row Index'!AD63)="",INDEX('RAW DATA'!$L:$L,'Row Index'!AD63),INDEX('RAW DATA'!$D:$D,'Row Index'!AD63)))</f>
        <v>46298.9710763889</v>
      </c>
      <c r="AE215" s="41" t="n">
        <f aca="false">IF('Row Index'!AE63="","✗",IF(INDEX('RAW DATA'!$D:$D,'Row Index'!AE63)="",INDEX('RAW DATA'!$L:$L,'Row Index'!AE63),INDEX('RAW DATA'!$D:$D,'Row Index'!AE63)))</f>
        <v>46298.9838888889</v>
      </c>
      <c r="AF215" s="41" t="n">
        <f aca="false">IF('Row Index'!AF63="","✗",IF(INDEX('RAW DATA'!$D:$D,'Row Index'!AF63)="",INDEX('RAW DATA'!$L:$L,'Row Index'!AF63),INDEX('RAW DATA'!$D:$D,'Row Index'!AF63)))</f>
        <v>46298.9924537037</v>
      </c>
      <c r="AG215" s="41" t="n">
        <f aca="false">IF('Row Index'!AG63="","✗",IF(INDEX('RAW DATA'!$D:$D,'Row Index'!AG63)="",INDEX('RAW DATA'!$L:$L,'Row Index'!AG63),INDEX('RAW DATA'!$D:$D,'Row Index'!AG63)))</f>
        <v>46299.0054976852</v>
      </c>
      <c r="AH215" s="41" t="n">
        <f aca="false">IF('Row Index'!AH63="","✗",IF(INDEX('RAW DATA'!$D:$D,'Row Index'!AH63)="",INDEX('RAW DATA'!$L:$L,'Row Index'!AH63),INDEX('RAW DATA'!$D:$D,'Row Index'!AH63)))</f>
        <v>46299.0189583333</v>
      </c>
      <c r="AI215" s="41" t="n">
        <f aca="false">IF('Row Index'!AI63="","✗",IF(INDEX('RAW DATA'!$D:$D,'Row Index'!AI63)="",INDEX('RAW DATA'!$L:$L,'Row Index'!AI63),INDEX('RAW DATA'!$D:$D,'Row Index'!AI63)))</f>
        <v>46299.0351736111</v>
      </c>
      <c r="AJ215" s="41" t="n">
        <f aca="false">IF('Row Index'!AJ63="","✗",IF(INDEX('RAW DATA'!$D:$D,'Row Index'!AJ63)="",INDEX('RAW DATA'!$L:$L,'Row Index'!AJ63),INDEX('RAW DATA'!$D:$D,'Row Index'!AJ63)))</f>
        <v>46299.0570138889</v>
      </c>
      <c r="AK215" s="41" t="n">
        <f aca="false">IF('Row Index'!AK63="","✗",IF(INDEX('RAW DATA'!$D:$D,'Row Index'!AK63)="",INDEX('RAW DATA'!$L:$L,'Row Index'!AK63),INDEX('RAW DATA'!$D:$D,'Row Index'!AK63)))</f>
        <v>46299.0678472222</v>
      </c>
      <c r="AL215" s="77" t="str">
        <f aca="false">IF('Row Index'!AL63="","–",IF(INDEX('RAW DATA'!$D:$D,'Row Index'!AL63)="",INDEX('RAW DATA'!$L:$L,'Row Index'!AL63),INDEX('RAW DATA'!$D:$D,'Row Index'!AL63)))</f>
        <v>–</v>
      </c>
      <c r="AM215" s="77" t="str">
        <f aca="false">IF('Row Index'!AM63="","–",IF(INDEX('RAW DATA'!$D:$D,'Row Index'!AM63)="",INDEX('RAW DATA'!$L:$L,'Row Index'!AM63),INDEX('RAW DATA'!$D:$D,'Row Index'!AM63)))</f>
        <v>–</v>
      </c>
      <c r="AN215" s="77" t="str">
        <f aca="false">IF('Row Index'!AN63="","–",IF(INDEX('RAW DATA'!$D:$D,'Row Index'!AN63)="",INDEX('RAW DATA'!$L:$L,'Row Index'!AN63),INDEX('RAW DATA'!$D:$D,'Row Index'!AN63)))</f>
        <v>–</v>
      </c>
      <c r="AO215" s="77" t="str">
        <f aca="false">IF('Row Index'!AO63="","–",IF(INDEX('RAW DATA'!$D:$D,'Row Index'!AO63)="",INDEX('RAW DATA'!$L:$L,'Row Index'!AO63),INDEX('RAW DATA'!$D:$D,'Row Index'!AO63)))</f>
        <v>–</v>
      </c>
      <c r="AP215" s="77" t="str">
        <f aca="false">IF('Row Index'!AP63="","–",IF(INDEX('RAW DATA'!$D:$D,'Row Index'!AP63)="",INDEX('RAW DATA'!$L:$L,'Row Index'!AP63),INDEX('RAW DATA'!$D:$D,'Row Index'!AP63)))</f>
        <v>–</v>
      </c>
      <c r="AQ215" s="77" t="str">
        <f aca="false">IF('Row Index'!AQ63="","–",IF(INDEX('RAW DATA'!$D:$D,'Row Index'!AQ63)="",INDEX('RAW DATA'!$L:$L,'Row Index'!AQ63),INDEX('RAW DATA'!$D:$D,'Row Index'!AQ63)))</f>
        <v>–</v>
      </c>
    </row>
    <row r="216" customFormat="false" ht="15" hidden="false" customHeight="false" outlineLevel="0" collapsed="false">
      <c r="A216" s="15" t="s">
        <v>354</v>
      </c>
      <c r="B216" s="16" t="s">
        <v>5658</v>
      </c>
      <c r="C216" s="41" t="n">
        <f aca="false">IF('Row Index'!C64="","✗",IF(INDEX('RAW DATA'!$D:$D,'Row Index'!C64)="",INDEX('RAW DATA'!$L:$L,'Row Index'!C64),INDEX('RAW DATA'!$D:$D,'Row Index'!C64)))</f>
        <v>46298.6732291667</v>
      </c>
      <c r="D216" s="41" t="n">
        <f aca="false">IF('Row Index'!D64="","✗",IF(INDEX('RAW DATA'!$D:$D,'Row Index'!D64)="",INDEX('RAW DATA'!$L:$L,'Row Index'!D64),INDEX('RAW DATA'!$D:$D,'Row Index'!D64)))</f>
        <v>46298.6815046296</v>
      </c>
      <c r="E216" s="41" t="n">
        <f aca="false">IF('Row Index'!E64="","✗",IF(INDEX('RAW DATA'!$D:$D,'Row Index'!E64)="",INDEX('RAW DATA'!$L:$L,'Row Index'!E64),INDEX('RAW DATA'!$D:$D,'Row Index'!E64)))</f>
        <v>46298.6915277778</v>
      </c>
      <c r="F216" s="41" t="n">
        <f aca="false">IF('Row Index'!F64="","✗",IF(INDEX('RAW DATA'!$D:$D,'Row Index'!F64)="",INDEX('RAW DATA'!$L:$L,'Row Index'!F64),INDEX('RAW DATA'!$D:$D,'Row Index'!F64)))</f>
        <v>46298.702025463</v>
      </c>
      <c r="G216" s="41" t="n">
        <f aca="false">IF('Row Index'!G64="","✗",IF(INDEX('RAW DATA'!$D:$D,'Row Index'!G64)="",INDEX('RAW DATA'!$L:$L,'Row Index'!G64),INDEX('RAW DATA'!$D:$D,'Row Index'!G64)))</f>
        <v>46298.7128472222</v>
      </c>
      <c r="H216" s="41" t="n">
        <f aca="false">IF('Row Index'!H64="","✗",IF(INDEX('RAW DATA'!$D:$D,'Row Index'!H64)="",INDEX('RAW DATA'!$L:$L,'Row Index'!H64),INDEX('RAW DATA'!$D:$D,'Row Index'!H64)))</f>
        <v>46298.727349537</v>
      </c>
      <c r="I216" s="43" t="str">
        <f aca="false">IF('Row Index'!I64="","✗",IF(INDEX('RAW DATA'!$D:$D,'Row Index'!I64)="",INDEX('RAW DATA'!$L:$L,'Row Index'!I64),INDEX('RAW DATA'!$D:$D,'Row Index'!I64)))</f>
        <v>✗</v>
      </c>
      <c r="J216" s="41" t="n">
        <f aca="false">IF('Row Index'!J64="","✗",IF(INDEX('RAW DATA'!$D:$D,'Row Index'!J64)="",INDEX('RAW DATA'!$L:$L,'Row Index'!J64),INDEX('RAW DATA'!$D:$D,'Row Index'!J64)))</f>
        <v>46298.75375</v>
      </c>
      <c r="K216" s="41" t="n">
        <f aca="false">IF('Row Index'!K64="","✗",IF(INDEX('RAW DATA'!$D:$D,'Row Index'!K64)="",INDEX('RAW DATA'!$L:$L,'Row Index'!K64),INDEX('RAW DATA'!$D:$D,'Row Index'!K64)))</f>
        <v>46298.7630902778</v>
      </c>
      <c r="L216" s="41" t="n">
        <f aca="false">IF('Row Index'!L64="","✗",IF(INDEX('RAW DATA'!$D:$D,'Row Index'!L64)="",INDEX('RAW DATA'!$L:$L,'Row Index'!L64),INDEX('RAW DATA'!$D:$D,'Row Index'!L64)))</f>
        <v>46298.7764930556</v>
      </c>
      <c r="M216" s="41" t="n">
        <f aca="false">IF('Row Index'!M64="","✗",IF(INDEX('RAW DATA'!$D:$D,'Row Index'!M64)="",INDEX('RAW DATA'!$L:$L,'Row Index'!M64),INDEX('RAW DATA'!$D:$D,'Row Index'!M64)))</f>
        <v>46298.786087963</v>
      </c>
      <c r="N216" s="41" t="n">
        <f aca="false">IF('Row Index'!N64="","✗",IF(INDEX('RAW DATA'!$D:$D,'Row Index'!N64)="",INDEX('RAW DATA'!$L:$L,'Row Index'!N64),INDEX('RAW DATA'!$D:$D,'Row Index'!N64)))</f>
        <v>46298.7948726852</v>
      </c>
      <c r="O216" s="41" t="n">
        <f aca="false">IF('Row Index'!O64="","✗",IF(INDEX('RAW DATA'!$D:$D,'Row Index'!O64)="",INDEX('RAW DATA'!$L:$L,'Row Index'!O64),INDEX('RAW DATA'!$D:$D,'Row Index'!O64)))</f>
        <v>46298.8053472222</v>
      </c>
      <c r="P216" s="41" t="n">
        <f aca="false">IF('Row Index'!P64="","✗",IF(INDEX('RAW DATA'!$D:$D,'Row Index'!P64)="",INDEX('RAW DATA'!$L:$L,'Row Index'!P64),INDEX('RAW DATA'!$D:$D,'Row Index'!P64)))</f>
        <v>46298.8157986111</v>
      </c>
      <c r="Q216" s="41" t="n">
        <f aca="false">IF('Row Index'!Q64="","✗",IF(INDEX('RAW DATA'!$D:$D,'Row Index'!Q64)="",INDEX('RAW DATA'!$L:$L,'Row Index'!Q64),INDEX('RAW DATA'!$D:$D,'Row Index'!Q64)))</f>
        <v>46298.8255555556</v>
      </c>
      <c r="R216" s="41" t="n">
        <f aca="false">IF('Row Index'!R64="","✗",IF(INDEX('RAW DATA'!$D:$D,'Row Index'!R64)="",INDEX('RAW DATA'!$L:$L,'Row Index'!R64),INDEX('RAW DATA'!$D:$D,'Row Index'!R64)))</f>
        <v>46298.8365625</v>
      </c>
      <c r="S216" s="41" t="n">
        <f aca="false">IF('Row Index'!S64="","✗",IF(INDEX('RAW DATA'!$D:$D,'Row Index'!S64)="",INDEX('RAW DATA'!$L:$L,'Row Index'!S64),INDEX('RAW DATA'!$D:$D,'Row Index'!S64)))</f>
        <v>46298.8458333333</v>
      </c>
      <c r="T216" s="41" t="n">
        <f aca="false">IF('Row Index'!T64="","✗",IF(INDEX('RAW DATA'!$D:$D,'Row Index'!T64)="",INDEX('RAW DATA'!$L:$L,'Row Index'!T64),INDEX('RAW DATA'!$D:$D,'Row Index'!T64)))</f>
        <v>46298.8568402778</v>
      </c>
      <c r="U216" s="41" t="n">
        <f aca="false">IF('Row Index'!U64="","✗",IF(INDEX('RAW DATA'!$D:$D,'Row Index'!U64)="",INDEX('RAW DATA'!$L:$L,'Row Index'!U64),INDEX('RAW DATA'!$D:$D,'Row Index'!U64)))</f>
        <v>46298.8664699074</v>
      </c>
      <c r="V216" s="41" t="n">
        <f aca="false">IF('Row Index'!V64="","✗",IF(INDEX('RAW DATA'!$D:$D,'Row Index'!V64)="",INDEX('RAW DATA'!$L:$L,'Row Index'!V64),INDEX('RAW DATA'!$D:$D,'Row Index'!V64)))</f>
        <v>46298.8774421296</v>
      </c>
      <c r="W216" s="41" t="n">
        <f aca="false">IF('Row Index'!W64="","✗",IF(INDEX('RAW DATA'!$D:$D,'Row Index'!W64)="",INDEX('RAW DATA'!$L:$L,'Row Index'!W64),INDEX('RAW DATA'!$D:$D,'Row Index'!W64)))</f>
        <v>46298.8883564815</v>
      </c>
      <c r="X216" s="41" t="n">
        <f aca="false">IF('Row Index'!X64="","✗",IF(INDEX('RAW DATA'!$D:$D,'Row Index'!X64)="",INDEX('RAW DATA'!$L:$L,'Row Index'!X64),INDEX('RAW DATA'!$D:$D,'Row Index'!X64)))</f>
        <v>46298.8996759259</v>
      </c>
      <c r="Y216" s="41" t="n">
        <f aca="false">IF('Row Index'!Y64="","✗",IF(INDEX('RAW DATA'!$D:$D,'Row Index'!Y64)="",INDEX('RAW DATA'!$L:$L,'Row Index'!Y64),INDEX('RAW DATA'!$D:$D,'Row Index'!Y64)))</f>
        <v>46298.9100462963</v>
      </c>
      <c r="Z216" s="41" t="n">
        <f aca="false">IF('Row Index'!Z64="","✗",IF(INDEX('RAW DATA'!$D:$D,'Row Index'!Z64)="",INDEX('RAW DATA'!$L:$L,'Row Index'!Z64),INDEX('RAW DATA'!$D:$D,'Row Index'!Z64)))</f>
        <v>46298.9319560185</v>
      </c>
      <c r="AA216" s="42" t="str">
        <f aca="false">IF('Row Index'!AA64="","⏳",IF(INDEX('RAW DATA'!$D:$D,'Row Index'!AA64)="",INDEX('RAW DATA'!$L:$L,'Row Index'!AA64),INDEX('RAW DATA'!$D:$D,'Row Index'!AA64)))</f>
        <v>⏳</v>
      </c>
      <c r="AB216" s="41" t="n">
        <f aca="false">IF('Row Index'!AB64="","✗",IF(INDEX('RAW DATA'!$D:$D,'Row Index'!AB64)="",INDEX('RAW DATA'!$L:$L,'Row Index'!AB64),INDEX('RAW DATA'!$D:$D,'Row Index'!AB64)))</f>
        <v>46298.9500578704</v>
      </c>
      <c r="AC216" s="41" t="n">
        <f aca="false">IF('Row Index'!AC64="","✗",IF(INDEX('RAW DATA'!$D:$D,'Row Index'!AC64)="",INDEX('RAW DATA'!$L:$L,'Row Index'!AC64),INDEX('RAW DATA'!$D:$D,'Row Index'!AC64)))</f>
        <v>46298.9617708333</v>
      </c>
      <c r="AD216" s="41" t="n">
        <f aca="false">IF('Row Index'!AD64="","✗",IF(INDEX('RAW DATA'!$D:$D,'Row Index'!AD64)="",INDEX('RAW DATA'!$L:$L,'Row Index'!AD64),INDEX('RAW DATA'!$D:$D,'Row Index'!AD64)))</f>
        <v>46298.971087963</v>
      </c>
      <c r="AE216" s="41" t="n">
        <f aca="false">IF('Row Index'!AE64="","✗",IF(INDEX('RAW DATA'!$D:$D,'Row Index'!AE64)="",INDEX('RAW DATA'!$L:$L,'Row Index'!AE64),INDEX('RAW DATA'!$D:$D,'Row Index'!AE64)))</f>
        <v>46298.983912037</v>
      </c>
      <c r="AF216" s="41" t="n">
        <f aca="false">IF('Row Index'!AF64="","✗",IF(INDEX('RAW DATA'!$D:$D,'Row Index'!AF64)="",INDEX('RAW DATA'!$L:$L,'Row Index'!AF64),INDEX('RAW DATA'!$D:$D,'Row Index'!AF64)))</f>
        <v>46298.9924768519</v>
      </c>
      <c r="AG216" s="41" t="n">
        <f aca="false">IF('Row Index'!AG64="","✗",IF(INDEX('RAW DATA'!$D:$D,'Row Index'!AG64)="",INDEX('RAW DATA'!$L:$L,'Row Index'!AG64),INDEX('RAW DATA'!$D:$D,'Row Index'!AG64)))</f>
        <v>46299.0055092593</v>
      </c>
      <c r="AH216" s="41" t="n">
        <f aca="false">IF('Row Index'!AH64="","✗",IF(INDEX('RAW DATA'!$D:$D,'Row Index'!AH64)="",INDEX('RAW DATA'!$L:$L,'Row Index'!AH64),INDEX('RAW DATA'!$D:$D,'Row Index'!AH64)))</f>
        <v>46299.0189814815</v>
      </c>
      <c r="AI216" s="41" t="n">
        <f aca="false">IF('Row Index'!AI64="","✗",IF(INDEX('RAW DATA'!$D:$D,'Row Index'!AI64)="",INDEX('RAW DATA'!$L:$L,'Row Index'!AI64),INDEX('RAW DATA'!$D:$D,'Row Index'!AI64)))</f>
        <v>46299.0351967593</v>
      </c>
      <c r="AJ216" s="41" t="n">
        <f aca="false">IF('Row Index'!AJ64="","✗",IF(INDEX('RAW DATA'!$D:$D,'Row Index'!AJ64)="",INDEX('RAW DATA'!$L:$L,'Row Index'!AJ64),INDEX('RAW DATA'!$D:$D,'Row Index'!AJ64)))</f>
        <v>46299.057025463</v>
      </c>
      <c r="AK216" s="41" t="n">
        <f aca="false">IF('Row Index'!AK64="","✗",IF(INDEX('RAW DATA'!$D:$D,'Row Index'!AK64)="",INDEX('RAW DATA'!$L:$L,'Row Index'!AK64),INDEX('RAW DATA'!$D:$D,'Row Index'!AK64)))</f>
        <v>46299.0678703704</v>
      </c>
      <c r="AL216" s="77" t="str">
        <f aca="false">IF('Row Index'!AL64="","–",IF(INDEX('RAW DATA'!$D:$D,'Row Index'!AL64)="",INDEX('RAW DATA'!$L:$L,'Row Index'!AL64),INDEX('RAW DATA'!$D:$D,'Row Index'!AL64)))</f>
        <v>–</v>
      </c>
      <c r="AM216" s="77" t="str">
        <f aca="false">IF('Row Index'!AM64="","–",IF(INDEX('RAW DATA'!$D:$D,'Row Index'!AM64)="",INDEX('RAW DATA'!$L:$L,'Row Index'!AM64),INDEX('RAW DATA'!$D:$D,'Row Index'!AM64)))</f>
        <v>–</v>
      </c>
      <c r="AN216" s="77" t="str">
        <f aca="false">IF('Row Index'!AN64="","–",IF(INDEX('RAW DATA'!$D:$D,'Row Index'!AN64)="",INDEX('RAW DATA'!$L:$L,'Row Index'!AN64),INDEX('RAW DATA'!$D:$D,'Row Index'!AN64)))</f>
        <v>–</v>
      </c>
      <c r="AO216" s="77" t="str">
        <f aca="false">IF('Row Index'!AO64="","–",IF(INDEX('RAW DATA'!$D:$D,'Row Index'!AO64)="",INDEX('RAW DATA'!$L:$L,'Row Index'!AO64),INDEX('RAW DATA'!$D:$D,'Row Index'!AO64)))</f>
        <v>–</v>
      </c>
      <c r="AP216" s="77" t="str">
        <f aca="false">IF('Row Index'!AP64="","–",IF(INDEX('RAW DATA'!$D:$D,'Row Index'!AP64)="",INDEX('RAW DATA'!$L:$L,'Row Index'!AP64),INDEX('RAW DATA'!$D:$D,'Row Index'!AP64)))</f>
        <v>–</v>
      </c>
      <c r="AQ216" s="77" t="str">
        <f aca="false">IF('Row Index'!AQ64="","–",IF(INDEX('RAW DATA'!$D:$D,'Row Index'!AQ64)="",INDEX('RAW DATA'!$L:$L,'Row Index'!AQ64),INDEX('RAW DATA'!$D:$D,'Row Index'!AQ64)))</f>
        <v>–</v>
      </c>
    </row>
    <row r="218" customFormat="false" ht="35.05" hidden="false" customHeight="false" outlineLevel="0" collapsed="false">
      <c r="A218" s="9" t="s">
        <v>5404</v>
      </c>
      <c r="B218" s="9" t="s">
        <v>5659</v>
      </c>
      <c r="C218" s="9" t="s">
        <v>147</v>
      </c>
      <c r="D218" s="9" t="s">
        <v>365</v>
      </c>
      <c r="E218" s="9" t="s">
        <v>497</v>
      </c>
      <c r="F218" s="9" t="s">
        <v>628</v>
      </c>
      <c r="G218" s="9" t="s">
        <v>763</v>
      </c>
      <c r="H218" s="9" t="s">
        <v>902</v>
      </c>
      <c r="I218" s="9" t="s">
        <v>1037</v>
      </c>
      <c r="J218" s="9" t="s">
        <v>1143</v>
      </c>
      <c r="K218" s="9" t="s">
        <v>1275</v>
      </c>
      <c r="L218" s="9" t="s">
        <v>1411</v>
      </c>
      <c r="M218" s="9" t="s">
        <v>1628</v>
      </c>
      <c r="N218" s="9" t="s">
        <v>1760</v>
      </c>
      <c r="O218" s="9" t="s">
        <v>1895</v>
      </c>
      <c r="P218" s="9" t="s">
        <v>2027</v>
      </c>
      <c r="Q218" s="9" t="s">
        <v>2154</v>
      </c>
      <c r="R218" s="9" t="s">
        <v>2285</v>
      </c>
      <c r="S218" s="9" t="s">
        <v>2413</v>
      </c>
      <c r="T218" s="9" t="s">
        <v>2544</v>
      </c>
      <c r="U218" s="9" t="s">
        <v>2676</v>
      </c>
      <c r="V218" s="9" t="s">
        <v>2806</v>
      </c>
      <c r="W218" s="9" t="s">
        <v>2933</v>
      </c>
      <c r="X218" s="9" t="s">
        <v>3066</v>
      </c>
      <c r="Y218" s="9" t="s">
        <v>3201</v>
      </c>
      <c r="Z218" s="9" t="s">
        <v>3330</v>
      </c>
      <c r="AA218" s="9" t="s">
        <v>5405</v>
      </c>
      <c r="AB218" s="9" t="s">
        <v>3465</v>
      </c>
      <c r="AC218" s="9" t="s">
        <v>3592</v>
      </c>
      <c r="AD218" s="9" t="s">
        <v>3719</v>
      </c>
      <c r="AE218" s="9" t="s">
        <v>3846</v>
      </c>
      <c r="AF218" s="9" t="s">
        <v>3975</v>
      </c>
      <c r="AG218" s="9" t="s">
        <v>4103</v>
      </c>
      <c r="AH218" s="9" t="s">
        <v>5406</v>
      </c>
      <c r="AI218" s="9" t="s">
        <v>4360</v>
      </c>
      <c r="AJ218" s="9" t="s">
        <v>4488</v>
      </c>
      <c r="AK218" s="9" t="s">
        <v>4617</v>
      </c>
      <c r="AL218" s="9" t="s">
        <v>4746</v>
      </c>
      <c r="AM218" s="9" t="s">
        <v>4855</v>
      </c>
      <c r="AN218" s="9" t="s">
        <v>4963</v>
      </c>
      <c r="AO218" s="9" t="s">
        <v>5072</v>
      </c>
      <c r="AP218" s="9" t="s">
        <v>5184</v>
      </c>
      <c r="AQ218" s="9" t="s">
        <v>5293</v>
      </c>
    </row>
    <row r="219" customFormat="false" ht="15" hidden="false" customHeight="false" outlineLevel="0" collapsed="false">
      <c r="A219" s="32" t="s">
        <v>357</v>
      </c>
      <c r="B219" s="33" t="s">
        <v>5659</v>
      </c>
      <c r="C219" s="41" t="n">
        <f aca="false">IF('Row Index'!C65="","✗",IF(INDEX('RAW DATA'!$D:$D,'Row Index'!C65)="",INDEX('RAW DATA'!$L:$L,'Row Index'!C65),INDEX('RAW DATA'!$D:$D,'Row Index'!C65)))</f>
        <v>46298.673275463</v>
      </c>
      <c r="D219" s="41" t="n">
        <f aca="false">IF('Row Index'!D65="","✗",IF(INDEX('RAW DATA'!$D:$D,'Row Index'!D65)="",INDEX('RAW DATA'!$L:$L,'Row Index'!D65),INDEX('RAW DATA'!$D:$D,'Row Index'!D65)))</f>
        <v>46298.6815277778</v>
      </c>
      <c r="E219" s="41" t="n">
        <f aca="false">IF('Row Index'!E65="","✗",IF(INDEX('RAW DATA'!$D:$D,'Row Index'!E65)="",INDEX('RAW DATA'!$L:$L,'Row Index'!E65),INDEX('RAW DATA'!$D:$D,'Row Index'!E65)))</f>
        <v>46298.6915509259</v>
      </c>
      <c r="F219" s="41" t="n">
        <f aca="false">IF('Row Index'!F65="","✗",IF(INDEX('RAW DATA'!$D:$D,'Row Index'!F65)="",INDEX('RAW DATA'!$L:$L,'Row Index'!F65),INDEX('RAW DATA'!$D:$D,'Row Index'!F65)))</f>
        <v>46298.7020601852</v>
      </c>
      <c r="G219" s="41" t="n">
        <f aca="false">IF('Row Index'!G65="","✗",IF(INDEX('RAW DATA'!$D:$D,'Row Index'!G65)="",INDEX('RAW DATA'!$L:$L,'Row Index'!G65),INDEX('RAW DATA'!$D:$D,'Row Index'!G65)))</f>
        <v>46298.7129513889</v>
      </c>
      <c r="H219" s="41" t="n">
        <f aca="false">IF('Row Index'!H65="","✗",IF(INDEX('RAW DATA'!$D:$D,'Row Index'!H65)="",INDEX('RAW DATA'!$L:$L,'Row Index'!H65),INDEX('RAW DATA'!$D:$D,'Row Index'!H65)))</f>
        <v>46298.7273726852</v>
      </c>
      <c r="I219" s="43" t="str">
        <f aca="false">IF('Row Index'!I65="","✗",IF(INDEX('RAW DATA'!$D:$D,'Row Index'!I65)="",INDEX('RAW DATA'!$L:$L,'Row Index'!I65),INDEX('RAW DATA'!$D:$D,'Row Index'!I65)))</f>
        <v>✗</v>
      </c>
      <c r="J219" s="41" t="n">
        <f aca="false">IF('Row Index'!J65="","✗",IF(INDEX('RAW DATA'!$D:$D,'Row Index'!J65)="",INDEX('RAW DATA'!$L:$L,'Row Index'!J65),INDEX('RAW DATA'!$D:$D,'Row Index'!J65)))</f>
        <v>46298.7537731482</v>
      </c>
      <c r="K219" s="41" t="n">
        <f aca="false">IF('Row Index'!K65="","✗",IF(INDEX('RAW DATA'!$D:$D,'Row Index'!K65)="",INDEX('RAW DATA'!$L:$L,'Row Index'!K65),INDEX('RAW DATA'!$D:$D,'Row Index'!K65)))</f>
        <v>46298.7631828704</v>
      </c>
      <c r="L219" s="41" t="n">
        <f aca="false">IF('Row Index'!L65="","✗",IF(INDEX('RAW DATA'!$D:$D,'Row Index'!L65)="",INDEX('RAW DATA'!$L:$L,'Row Index'!L65),INDEX('RAW DATA'!$D:$D,'Row Index'!L65)))</f>
        <v>46298.7765162037</v>
      </c>
      <c r="M219" s="41" t="n">
        <f aca="false">IF('Row Index'!M65="","✗",IF(INDEX('RAW DATA'!$D:$D,'Row Index'!M65)="",INDEX('RAW DATA'!$L:$L,'Row Index'!M65),INDEX('RAW DATA'!$D:$D,'Row Index'!M65)))</f>
        <v>46298.7861805556</v>
      </c>
      <c r="N219" s="41" t="n">
        <f aca="false">IF('Row Index'!N65="","✗",IF(INDEX('RAW DATA'!$D:$D,'Row Index'!N65)="",INDEX('RAW DATA'!$L:$L,'Row Index'!N65),INDEX('RAW DATA'!$D:$D,'Row Index'!N65)))</f>
        <v>46298.7949189815</v>
      </c>
      <c r="O219" s="41" t="n">
        <f aca="false">IF('Row Index'!O65="","✗",IF(INDEX('RAW DATA'!$D:$D,'Row Index'!O65)="",INDEX('RAW DATA'!$L:$L,'Row Index'!O65),INDEX('RAW DATA'!$D:$D,'Row Index'!O65)))</f>
        <v>46298.8053587963</v>
      </c>
      <c r="P219" s="41" t="n">
        <f aca="false">IF('Row Index'!P65="","✗",IF(INDEX('RAW DATA'!$D:$D,'Row Index'!P65)="",INDEX('RAW DATA'!$L:$L,'Row Index'!P65),INDEX('RAW DATA'!$D:$D,'Row Index'!P65)))</f>
        <v>46298.8158217593</v>
      </c>
      <c r="Q219" s="41" t="n">
        <f aca="false">IF('Row Index'!Q65="","✗",IF(INDEX('RAW DATA'!$D:$D,'Row Index'!Q65)="",INDEX('RAW DATA'!$L:$L,'Row Index'!Q65),INDEX('RAW DATA'!$D:$D,'Row Index'!Q65)))</f>
        <v>46298.8255671296</v>
      </c>
      <c r="R219" s="41" t="n">
        <f aca="false">IF('Row Index'!R65="","✗",IF(INDEX('RAW DATA'!$D:$D,'Row Index'!R65)="",INDEX('RAW DATA'!$L:$L,'Row Index'!R65),INDEX('RAW DATA'!$D:$D,'Row Index'!R65)))</f>
        <v>46298.8365856482</v>
      </c>
      <c r="S219" s="41" t="n">
        <f aca="false">IF('Row Index'!S65="","✗",IF(INDEX('RAW DATA'!$D:$D,'Row Index'!S65)="",INDEX('RAW DATA'!$L:$L,'Row Index'!S65),INDEX('RAW DATA'!$D:$D,'Row Index'!S65)))</f>
        <v>46298.8458449074</v>
      </c>
      <c r="T219" s="41" t="n">
        <f aca="false">IF('Row Index'!T65="","✗",IF(INDEX('RAW DATA'!$D:$D,'Row Index'!T65)="",INDEX('RAW DATA'!$L:$L,'Row Index'!T65),INDEX('RAW DATA'!$D:$D,'Row Index'!T65)))</f>
        <v>46298.8568518519</v>
      </c>
      <c r="U219" s="41" t="n">
        <f aca="false">IF('Row Index'!U65="","✗",IF(INDEX('RAW DATA'!$D:$D,'Row Index'!U65)="",INDEX('RAW DATA'!$L:$L,'Row Index'!U65),INDEX('RAW DATA'!$D:$D,'Row Index'!U65)))</f>
        <v>46298.8664930556</v>
      </c>
      <c r="V219" s="41" t="n">
        <f aca="false">IF('Row Index'!V65="","✗",IF(INDEX('RAW DATA'!$D:$D,'Row Index'!V65)="",INDEX('RAW DATA'!$L:$L,'Row Index'!V65),INDEX('RAW DATA'!$D:$D,'Row Index'!V65)))</f>
        <v>46298.8774652778</v>
      </c>
      <c r="W219" s="41" t="n">
        <f aca="false">IF('Row Index'!W65="","✗",IF(INDEX('RAW DATA'!$D:$D,'Row Index'!W65)="",INDEX('RAW DATA'!$L:$L,'Row Index'!W65),INDEX('RAW DATA'!$D:$D,'Row Index'!W65)))</f>
        <v>46298.8883796296</v>
      </c>
      <c r="X219" s="41" t="n">
        <f aca="false">IF('Row Index'!X65="","✗",IF(INDEX('RAW DATA'!$D:$D,'Row Index'!X65)="",INDEX('RAW DATA'!$L:$L,'Row Index'!X65),INDEX('RAW DATA'!$D:$D,'Row Index'!X65)))</f>
        <v>46298.8997106482</v>
      </c>
      <c r="Y219" s="41" t="n">
        <f aca="false">IF('Row Index'!Y65="","✗",IF(INDEX('RAW DATA'!$D:$D,'Row Index'!Y65)="",INDEX('RAW DATA'!$L:$L,'Row Index'!Y65),INDEX('RAW DATA'!$D:$D,'Row Index'!Y65)))</f>
        <v>46298.9100694444</v>
      </c>
      <c r="Z219" s="41" t="n">
        <f aca="false">IF('Row Index'!Z65="","✗",IF(INDEX('RAW DATA'!$D:$D,'Row Index'!Z65)="",INDEX('RAW DATA'!$L:$L,'Row Index'!Z65),INDEX('RAW DATA'!$D:$D,'Row Index'!Z65)))</f>
        <v>46298.9319791667</v>
      </c>
      <c r="AA219" s="42" t="str">
        <f aca="false">IF('Row Index'!AA65="","⏳",IF(INDEX('RAW DATA'!$D:$D,'Row Index'!AA65)="",INDEX('RAW DATA'!$L:$L,'Row Index'!AA65),INDEX('RAW DATA'!$D:$D,'Row Index'!AA65)))</f>
        <v>⏳</v>
      </c>
      <c r="AB219" s="41" t="n">
        <f aca="false">IF('Row Index'!AB65="","✗",IF(INDEX('RAW DATA'!$D:$D,'Row Index'!AB65)="",INDEX('RAW DATA'!$L:$L,'Row Index'!AB65),INDEX('RAW DATA'!$D:$D,'Row Index'!AB65)))</f>
        <v>46298.9500694444</v>
      </c>
      <c r="AC219" s="41" t="n">
        <f aca="false">IF('Row Index'!AC65="","✗",IF(INDEX('RAW DATA'!$D:$D,'Row Index'!AC65)="",INDEX('RAW DATA'!$L:$L,'Row Index'!AC65),INDEX('RAW DATA'!$D:$D,'Row Index'!AC65)))</f>
        <v>46298.9617824074</v>
      </c>
      <c r="AD219" s="41" t="n">
        <f aca="false">IF('Row Index'!AD65="","✗",IF(INDEX('RAW DATA'!$D:$D,'Row Index'!AD65)="",INDEX('RAW DATA'!$L:$L,'Row Index'!AD65),INDEX('RAW DATA'!$D:$D,'Row Index'!AD65)))</f>
        <v>46298.9711226852</v>
      </c>
      <c r="AE219" s="41" t="n">
        <f aca="false">IF('Row Index'!AE65="","✗",IF(INDEX('RAW DATA'!$D:$D,'Row Index'!AE65)="",INDEX('RAW DATA'!$L:$L,'Row Index'!AE65),INDEX('RAW DATA'!$D:$D,'Row Index'!AE65)))</f>
        <v>46298.9839236111</v>
      </c>
      <c r="AF219" s="41" t="n">
        <f aca="false">IF('Row Index'!AF65="","✗",IF(INDEX('RAW DATA'!$D:$D,'Row Index'!AF65)="",INDEX('RAW DATA'!$L:$L,'Row Index'!AF65),INDEX('RAW DATA'!$D:$D,'Row Index'!AF65)))</f>
        <v>46298.9925</v>
      </c>
      <c r="AG219" s="41" t="n">
        <f aca="false">IF('Row Index'!AG65="","✗",IF(INDEX('RAW DATA'!$D:$D,'Row Index'!AG65)="",INDEX('RAW DATA'!$L:$L,'Row Index'!AG65),INDEX('RAW DATA'!$D:$D,'Row Index'!AG65)))</f>
        <v>46299.0055439815</v>
      </c>
      <c r="AH219" s="41" t="n">
        <f aca="false">IF('Row Index'!AH65="","✗",IF(INDEX('RAW DATA'!$D:$D,'Row Index'!AH65)="",INDEX('RAW DATA'!$L:$L,'Row Index'!AH65),INDEX('RAW DATA'!$D:$D,'Row Index'!AH65)))</f>
        <v>46299.0190046296</v>
      </c>
      <c r="AI219" s="41" t="n">
        <f aca="false">IF('Row Index'!AI65="","✗",IF(INDEX('RAW DATA'!$D:$D,'Row Index'!AI65)="",INDEX('RAW DATA'!$L:$L,'Row Index'!AI65),INDEX('RAW DATA'!$D:$D,'Row Index'!AI65)))</f>
        <v>46299.0352199074</v>
      </c>
      <c r="AJ219" s="41" t="n">
        <f aca="false">IF('Row Index'!AJ65="","✗",IF(INDEX('RAW DATA'!$D:$D,'Row Index'!AJ65)="",INDEX('RAW DATA'!$L:$L,'Row Index'!AJ65),INDEX('RAW DATA'!$D:$D,'Row Index'!AJ65)))</f>
        <v>46299.0570601852</v>
      </c>
      <c r="AK219" s="41" t="n">
        <f aca="false">IF('Row Index'!AK65="","✗",IF(INDEX('RAW DATA'!$D:$D,'Row Index'!AK65)="",INDEX('RAW DATA'!$L:$L,'Row Index'!AK65),INDEX('RAW DATA'!$D:$D,'Row Index'!AK65)))</f>
        <v>46299.0678819444</v>
      </c>
      <c r="AL219" s="41" t="n">
        <f aca="false">IF('Row Index'!AL65="","✗",IF(INDEX('RAW DATA'!$D:$D,'Row Index'!AL65)="",INDEX('RAW DATA'!$L:$L,'Row Index'!AL65),INDEX('RAW DATA'!$D:$D,'Row Index'!AL65)))</f>
        <v>46299.088900463</v>
      </c>
      <c r="AM219" s="41" t="n">
        <f aca="false">IF('Row Index'!AM65="","✗",IF(INDEX('RAW DATA'!$D:$D,'Row Index'!AM65)="",INDEX('RAW DATA'!$L:$L,'Row Index'!AM65),INDEX('RAW DATA'!$D:$D,'Row Index'!AM65)))</f>
        <v>46299.1039814815</v>
      </c>
      <c r="AN219" s="41" t="n">
        <f aca="false">IF('Row Index'!AN65="","✗",IF(INDEX('RAW DATA'!$D:$D,'Row Index'!AN65)="",INDEX('RAW DATA'!$L:$L,'Row Index'!AN65),INDEX('RAW DATA'!$D:$D,'Row Index'!AN65)))</f>
        <v>46299.1286111111</v>
      </c>
      <c r="AO219" s="41" t="n">
        <f aca="false">IF('Row Index'!AO65="","✗",IF(INDEX('RAW DATA'!$D:$D,'Row Index'!AO65)="",INDEX('RAW DATA'!$L:$L,'Row Index'!AO65),INDEX('RAW DATA'!$D:$D,'Row Index'!AO65)))</f>
        <v>46299.1468981481</v>
      </c>
      <c r="AP219" s="41" t="n">
        <f aca="false">IF('Row Index'!AP65="","✗",IF(INDEX('RAW DATA'!$D:$D,'Row Index'!AP65)="",INDEX('RAW DATA'!$L:$L,'Row Index'!AP65),INDEX('RAW DATA'!$D:$D,'Row Index'!AP65)))</f>
        <v>46299.185162037</v>
      </c>
      <c r="AQ219" s="41" t="n">
        <f aca="false">IF('Row Index'!AQ65="","✗",IF(INDEX('RAW DATA'!$D:$D,'Row Index'!AQ65)="",INDEX('RAW DATA'!$L:$L,'Row Index'!AQ65),INDEX('RAW DATA'!$D:$D,'Row Index'!AQ65)))</f>
        <v>46299.205775463</v>
      </c>
    </row>
    <row r="221" customFormat="false" ht="23.85" hidden="false" customHeight="false" outlineLevel="0" collapsed="false">
      <c r="A221" s="9" t="s">
        <v>5404</v>
      </c>
      <c r="B221" s="9" t="s">
        <v>5660</v>
      </c>
      <c r="C221" s="9" t="s">
        <v>147</v>
      </c>
      <c r="D221" s="9" t="s">
        <v>365</v>
      </c>
      <c r="E221" s="9" t="s">
        <v>497</v>
      </c>
      <c r="F221" s="9" t="s">
        <v>628</v>
      </c>
      <c r="G221" s="9" t="s">
        <v>763</v>
      </c>
      <c r="H221" s="9" t="s">
        <v>902</v>
      </c>
      <c r="I221" s="9" t="s">
        <v>1037</v>
      </c>
      <c r="J221" s="9" t="s">
        <v>1143</v>
      </c>
      <c r="K221" s="9" t="s">
        <v>1275</v>
      </c>
      <c r="L221" s="9" t="s">
        <v>1411</v>
      </c>
      <c r="M221" s="9" t="s">
        <v>1628</v>
      </c>
      <c r="N221" s="9" t="s">
        <v>1760</v>
      </c>
      <c r="O221" s="9" t="s">
        <v>1895</v>
      </c>
      <c r="P221" s="9" t="s">
        <v>2027</v>
      </c>
      <c r="Q221" s="9" t="s">
        <v>2154</v>
      </c>
      <c r="R221" s="9" t="s">
        <v>2285</v>
      </c>
      <c r="S221" s="9" t="s">
        <v>2413</v>
      </c>
      <c r="T221" s="9" t="s">
        <v>2544</v>
      </c>
      <c r="U221" s="9" t="s">
        <v>2676</v>
      </c>
      <c r="V221" s="9" t="s">
        <v>2806</v>
      </c>
      <c r="W221" s="9" t="s">
        <v>2933</v>
      </c>
      <c r="X221" s="9" t="s">
        <v>3066</v>
      </c>
      <c r="Y221" s="9" t="s">
        <v>3201</v>
      </c>
      <c r="Z221" s="9" t="s">
        <v>3330</v>
      </c>
      <c r="AA221" s="9" t="s">
        <v>5405</v>
      </c>
      <c r="AB221" s="9" t="s">
        <v>3465</v>
      </c>
      <c r="AC221" s="9" t="s">
        <v>3592</v>
      </c>
      <c r="AD221" s="9" t="s">
        <v>3719</v>
      </c>
      <c r="AE221" s="9" t="s">
        <v>3846</v>
      </c>
      <c r="AF221" s="9" t="s">
        <v>3975</v>
      </c>
      <c r="AG221" s="9" t="s">
        <v>4103</v>
      </c>
      <c r="AH221" s="9" t="s">
        <v>5406</v>
      </c>
      <c r="AI221" s="9" t="s">
        <v>4360</v>
      </c>
      <c r="AJ221" s="9" t="s">
        <v>4488</v>
      </c>
      <c r="AK221" s="9" t="s">
        <v>4617</v>
      </c>
      <c r="AL221" s="9" t="s">
        <v>4746</v>
      </c>
      <c r="AM221" s="9" t="s">
        <v>4855</v>
      </c>
      <c r="AN221" s="9" t="s">
        <v>4963</v>
      </c>
      <c r="AO221" s="9" t="s">
        <v>5072</v>
      </c>
      <c r="AP221" s="9" t="s">
        <v>5184</v>
      </c>
      <c r="AQ221" s="9" t="s">
        <v>5293</v>
      </c>
    </row>
    <row r="222" customFormat="false" ht="15" hidden="false" customHeight="false" outlineLevel="0" collapsed="false">
      <c r="A222" s="15" t="s">
        <v>361</v>
      </c>
      <c r="B222" s="16" t="s">
        <v>5660</v>
      </c>
      <c r="C222" s="41" t="n">
        <f aca="false">IF('Row Index'!C66="","✗",IF(INDEX('RAW DATA'!$D:$D,'Row Index'!C66)="",INDEX('RAW DATA'!$L:$L,'Row Index'!C66),INDEX('RAW DATA'!$D:$D,'Row Index'!C66)))</f>
        <v>46298.6733101852</v>
      </c>
      <c r="D222" s="41" t="n">
        <f aca="false">IF('Row Index'!D66="","✗",IF(INDEX('RAW DATA'!$D:$D,'Row Index'!D66)="",INDEX('RAW DATA'!$L:$L,'Row Index'!D66),INDEX('RAW DATA'!$D:$D,'Row Index'!D66)))</f>
        <v>46298.6815509259</v>
      </c>
      <c r="E222" s="41" t="n">
        <f aca="false">IF('Row Index'!E66="","✗",IF(INDEX('RAW DATA'!$D:$D,'Row Index'!E66)="",INDEX('RAW DATA'!$L:$L,'Row Index'!E66),INDEX('RAW DATA'!$D:$D,'Row Index'!E66)))</f>
        <v>46298.6915740741</v>
      </c>
      <c r="F222" s="41" t="n">
        <f aca="false">IF('Row Index'!F66="","✗",IF(INDEX('RAW DATA'!$D:$D,'Row Index'!F66)="",INDEX('RAW DATA'!$L:$L,'Row Index'!F66),INDEX('RAW DATA'!$D:$D,'Row Index'!F66)))</f>
        <v>46298.7020833333</v>
      </c>
      <c r="G222" s="41" t="n">
        <f aca="false">IF('Row Index'!G66="","✗",IF(INDEX('RAW DATA'!$D:$D,'Row Index'!G66)="",INDEX('RAW DATA'!$L:$L,'Row Index'!G66),INDEX('RAW DATA'!$D:$D,'Row Index'!G66)))</f>
        <v>46298.7129861111</v>
      </c>
      <c r="H222" s="41" t="n">
        <f aca="false">IF('Row Index'!H66="","✗",IF(INDEX('RAW DATA'!$D:$D,'Row Index'!H66)="",INDEX('RAW DATA'!$L:$L,'Row Index'!H66),INDEX('RAW DATA'!$D:$D,'Row Index'!H66)))</f>
        <v>46298.7273842593</v>
      </c>
      <c r="I222" s="43" t="str">
        <f aca="false">IF('Row Index'!I66="","✗",IF(INDEX('RAW DATA'!$D:$D,'Row Index'!I66)="",INDEX('RAW DATA'!$L:$L,'Row Index'!I66),INDEX('RAW DATA'!$D:$D,'Row Index'!I66)))</f>
        <v>✗</v>
      </c>
      <c r="J222" s="41" t="n">
        <f aca="false">IF('Row Index'!J66="","✗",IF(INDEX('RAW DATA'!$D:$D,'Row Index'!J66)="",INDEX('RAW DATA'!$L:$L,'Row Index'!J66),INDEX('RAW DATA'!$D:$D,'Row Index'!J66)))</f>
        <v>46298.7538078704</v>
      </c>
      <c r="K222" s="41" t="n">
        <f aca="false">IF('Row Index'!K66="","✗",IF(INDEX('RAW DATA'!$D:$D,'Row Index'!K66)="",INDEX('RAW DATA'!$L:$L,'Row Index'!K66),INDEX('RAW DATA'!$D:$D,'Row Index'!K66)))</f>
        <v>46298.7632060185</v>
      </c>
      <c r="L222" s="41" t="n">
        <f aca="false">IF('Row Index'!L66="","✗",IF(INDEX('RAW DATA'!$D:$D,'Row Index'!L66)="",INDEX('RAW DATA'!$L:$L,'Row Index'!L66),INDEX('RAW DATA'!$D:$D,'Row Index'!L66)))</f>
        <v>46298.7765393519</v>
      </c>
      <c r="M222" s="41" t="n">
        <f aca="false">IF('Row Index'!M66="","✗",IF(INDEX('RAW DATA'!$D:$D,'Row Index'!M66)="",INDEX('RAW DATA'!$L:$L,'Row Index'!M66),INDEX('RAW DATA'!$D:$D,'Row Index'!M66)))</f>
        <v>46298.7862037037</v>
      </c>
      <c r="N222" s="41" t="n">
        <f aca="false">IF('Row Index'!N66="","✗",IF(INDEX('RAW DATA'!$D:$D,'Row Index'!N66)="",INDEX('RAW DATA'!$L:$L,'Row Index'!N66),INDEX('RAW DATA'!$D:$D,'Row Index'!N66)))</f>
        <v>46298.7949305556</v>
      </c>
      <c r="O222" s="41" t="n">
        <f aca="false">IF('Row Index'!O66="","✗",IF(INDEX('RAW DATA'!$D:$D,'Row Index'!O66)="",INDEX('RAW DATA'!$L:$L,'Row Index'!O66),INDEX('RAW DATA'!$D:$D,'Row Index'!O66)))</f>
        <v>46298.8053819445</v>
      </c>
      <c r="P222" s="41" t="n">
        <f aca="false">IF('Row Index'!P66="","✗",IF(INDEX('RAW DATA'!$D:$D,'Row Index'!P66)="",INDEX('RAW DATA'!$L:$L,'Row Index'!P66),INDEX('RAW DATA'!$D:$D,'Row Index'!P66)))</f>
        <v>46298.8158333333</v>
      </c>
      <c r="Q222" s="41" t="n">
        <f aca="false">IF('Row Index'!Q66="","✗",IF(INDEX('RAW DATA'!$D:$D,'Row Index'!Q66)="",INDEX('RAW DATA'!$L:$L,'Row Index'!Q66),INDEX('RAW DATA'!$D:$D,'Row Index'!Q66)))</f>
        <v>46298.8255902778</v>
      </c>
      <c r="R222" s="41" t="n">
        <f aca="false">IF('Row Index'!R66="","✗",IF(INDEX('RAW DATA'!$D:$D,'Row Index'!R66)="",INDEX('RAW DATA'!$L:$L,'Row Index'!R66),INDEX('RAW DATA'!$D:$D,'Row Index'!R66)))</f>
        <v>46298.8365972222</v>
      </c>
      <c r="S222" s="41" t="n">
        <f aca="false">IF('Row Index'!S66="","✗",IF(INDEX('RAW DATA'!$D:$D,'Row Index'!S66)="",INDEX('RAW DATA'!$L:$L,'Row Index'!S66),INDEX('RAW DATA'!$D:$D,'Row Index'!S66)))</f>
        <v>46298.8458680556</v>
      </c>
      <c r="T222" s="41" t="n">
        <f aca="false">IF('Row Index'!T66="","✗",IF(INDEX('RAW DATA'!$D:$D,'Row Index'!T66)="",INDEX('RAW DATA'!$L:$L,'Row Index'!T66),INDEX('RAW DATA'!$D:$D,'Row Index'!T66)))</f>
        <v>46298.8568634259</v>
      </c>
      <c r="U222" s="41" t="n">
        <f aca="false">IF('Row Index'!U66="","✗",IF(INDEX('RAW DATA'!$D:$D,'Row Index'!U66)="",INDEX('RAW DATA'!$L:$L,'Row Index'!U66),INDEX('RAW DATA'!$D:$D,'Row Index'!U66)))</f>
        <v>46298.8665046296</v>
      </c>
      <c r="V222" s="41" t="n">
        <f aca="false">IF('Row Index'!V66="","✗",IF(INDEX('RAW DATA'!$D:$D,'Row Index'!V66)="",INDEX('RAW DATA'!$L:$L,'Row Index'!V66),INDEX('RAW DATA'!$D:$D,'Row Index'!V66)))</f>
        <v>46298.8774768519</v>
      </c>
      <c r="W222" s="41" t="n">
        <f aca="false">IF('Row Index'!W66="","✗",IF(INDEX('RAW DATA'!$D:$D,'Row Index'!W66)="",INDEX('RAW DATA'!$L:$L,'Row Index'!W66),INDEX('RAW DATA'!$D:$D,'Row Index'!W66)))</f>
        <v>46298.8884027778</v>
      </c>
      <c r="X222" s="41" t="n">
        <f aca="false">IF('Row Index'!X66="","✗",IF(INDEX('RAW DATA'!$D:$D,'Row Index'!X66)="",INDEX('RAW DATA'!$L:$L,'Row Index'!X66),INDEX('RAW DATA'!$D:$D,'Row Index'!X66)))</f>
        <v>46298.8997337963</v>
      </c>
      <c r="Y222" s="41" t="n">
        <f aca="false">IF('Row Index'!Y66="","✗",IF(INDEX('RAW DATA'!$D:$D,'Row Index'!Y66)="",INDEX('RAW DATA'!$L:$L,'Row Index'!Y66),INDEX('RAW DATA'!$D:$D,'Row Index'!Y66)))</f>
        <v>46298.9100810185</v>
      </c>
      <c r="Z222" s="41" t="n">
        <f aca="false">IF('Row Index'!Z66="","✗",IF(INDEX('RAW DATA'!$D:$D,'Row Index'!Z66)="",INDEX('RAW DATA'!$L:$L,'Row Index'!Z66),INDEX('RAW DATA'!$D:$D,'Row Index'!Z66)))</f>
        <v>46298.9320023148</v>
      </c>
      <c r="AA222" s="42" t="str">
        <f aca="false">IF('Row Index'!AA66="","⏳",IF(INDEX('RAW DATA'!$D:$D,'Row Index'!AA66)="",INDEX('RAW DATA'!$L:$L,'Row Index'!AA66),INDEX('RAW DATA'!$D:$D,'Row Index'!AA66)))</f>
        <v>⏳</v>
      </c>
      <c r="AB222" s="41" t="n">
        <f aca="false">IF('Row Index'!AB66="","✗",IF(INDEX('RAW DATA'!$D:$D,'Row Index'!AB66)="",INDEX('RAW DATA'!$L:$L,'Row Index'!AB66),INDEX('RAW DATA'!$D:$D,'Row Index'!AB66)))</f>
        <v>46298.9500810185</v>
      </c>
      <c r="AC222" s="41" t="n">
        <f aca="false">IF('Row Index'!AC66="","✗",IF(INDEX('RAW DATA'!$D:$D,'Row Index'!AC66)="",INDEX('RAW DATA'!$L:$L,'Row Index'!AC66),INDEX('RAW DATA'!$D:$D,'Row Index'!AC66)))</f>
        <v>46298.9617939815</v>
      </c>
      <c r="AD222" s="41" t="n">
        <f aca="false">IF('Row Index'!AD66="","✗",IF(INDEX('RAW DATA'!$D:$D,'Row Index'!AD66)="",INDEX('RAW DATA'!$L:$L,'Row Index'!AD66),INDEX('RAW DATA'!$D:$D,'Row Index'!AD66)))</f>
        <v>46298.9711458333</v>
      </c>
      <c r="AE222" s="41" t="n">
        <f aca="false">IF('Row Index'!AE66="","✗",IF(INDEX('RAW DATA'!$D:$D,'Row Index'!AE66)="",INDEX('RAW DATA'!$L:$L,'Row Index'!AE66),INDEX('RAW DATA'!$D:$D,'Row Index'!AE66)))</f>
        <v>46298.9840162037</v>
      </c>
      <c r="AF222" s="41" t="n">
        <f aca="false">IF('Row Index'!AF66="","✗",IF(INDEX('RAW DATA'!$D:$D,'Row Index'!AF66)="",INDEX('RAW DATA'!$L:$L,'Row Index'!AF66),INDEX('RAW DATA'!$D:$D,'Row Index'!AF66)))</f>
        <v>46298.9925231482</v>
      </c>
      <c r="AG222" s="41" t="n">
        <f aca="false">IF('Row Index'!AG66="","✗",IF(INDEX('RAW DATA'!$D:$D,'Row Index'!AG66)="",INDEX('RAW DATA'!$L:$L,'Row Index'!AG66),INDEX('RAW DATA'!$D:$D,'Row Index'!AG66)))</f>
        <v>46299.0055671296</v>
      </c>
      <c r="AH222" s="41" t="n">
        <f aca="false">IF('Row Index'!AH66="","✗",IF(INDEX('RAW DATA'!$D:$D,'Row Index'!AH66)="",INDEX('RAW DATA'!$L:$L,'Row Index'!AH66),INDEX('RAW DATA'!$D:$D,'Row Index'!AH66)))</f>
        <v>46299.0190162037</v>
      </c>
      <c r="AI222" s="41" t="n">
        <f aca="false">IF('Row Index'!AI66="","✗",IF(INDEX('RAW DATA'!$D:$D,'Row Index'!AI66)="",INDEX('RAW DATA'!$L:$L,'Row Index'!AI66),INDEX('RAW DATA'!$D:$D,'Row Index'!AI66)))</f>
        <v>46299.0352314815</v>
      </c>
      <c r="AJ222" s="41" t="n">
        <f aca="false">IF('Row Index'!AJ66="","✗",IF(INDEX('RAW DATA'!$D:$D,'Row Index'!AJ66)="",INDEX('RAW DATA'!$L:$L,'Row Index'!AJ66),INDEX('RAW DATA'!$D:$D,'Row Index'!AJ66)))</f>
        <v>46299.0570833333</v>
      </c>
      <c r="AK222" s="41" t="n">
        <f aca="false">IF('Row Index'!AK66="","✗",IF(INDEX('RAW DATA'!$D:$D,'Row Index'!AK66)="",INDEX('RAW DATA'!$L:$L,'Row Index'!AK66),INDEX('RAW DATA'!$D:$D,'Row Index'!AK66)))</f>
        <v>46299.0679050926</v>
      </c>
      <c r="AL222" s="41" t="n">
        <f aca="false">IF('Row Index'!AL66="","✗",IF(INDEX('RAW DATA'!$D:$D,'Row Index'!AL66)="",INDEX('RAW DATA'!$L:$L,'Row Index'!AL66),INDEX('RAW DATA'!$D:$D,'Row Index'!AL66)))</f>
        <v>46299.0889236111</v>
      </c>
      <c r="AM222" s="41" t="n">
        <f aca="false">IF('Row Index'!AM66="","✗",IF(INDEX('RAW DATA'!$D:$D,'Row Index'!AM66)="",INDEX('RAW DATA'!$L:$L,'Row Index'!AM66),INDEX('RAW DATA'!$D:$D,'Row Index'!AM66)))</f>
        <v>46299.1040277778</v>
      </c>
      <c r="AN222" s="41" t="n">
        <f aca="false">IF('Row Index'!AN66="","✗",IF(INDEX('RAW DATA'!$D:$D,'Row Index'!AN66)="",INDEX('RAW DATA'!$L:$L,'Row Index'!AN66),INDEX('RAW DATA'!$D:$D,'Row Index'!AN66)))</f>
        <v>46299.1286226852</v>
      </c>
      <c r="AO222" s="41" t="n">
        <f aca="false">IF('Row Index'!AO66="","✗",IF(INDEX('RAW DATA'!$D:$D,'Row Index'!AO66)="",INDEX('RAW DATA'!$L:$L,'Row Index'!AO66),INDEX('RAW DATA'!$D:$D,'Row Index'!AO66)))</f>
        <v>46299.1469328704</v>
      </c>
      <c r="AP222" s="41" t="n">
        <f aca="false">IF('Row Index'!AP66="","✗",IF(INDEX('RAW DATA'!$D:$D,'Row Index'!AP66)="",INDEX('RAW DATA'!$L:$L,'Row Index'!AP66),INDEX('RAW DATA'!$D:$D,'Row Index'!AP66)))</f>
        <v>46299.1851967593</v>
      </c>
      <c r="AQ222" s="41" t="n">
        <f aca="false">IF('Row Index'!AQ66="","✗",IF(INDEX('RAW DATA'!$D:$D,'Row Index'!AQ66)="",INDEX('RAW DATA'!$L:$L,'Row Index'!AQ66),INDEX('RAW DATA'!$D:$D,'Row Index'!AQ66)))</f>
        <v>46299.2058217593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3" min="1" style="0" width="10"/>
  </cols>
  <sheetData>
    <row r="1" customFormat="false" ht="17.35" hidden="false" customHeight="false" outlineLevel="0" collapsed="false">
      <c r="A1" s="7" t="s">
        <v>5661</v>
      </c>
    </row>
    <row r="2" customFormat="false" ht="15" hidden="false" customHeight="false" outlineLevel="0" collapsed="false">
      <c r="A2" s="8" t="s">
        <v>5662</v>
      </c>
    </row>
    <row r="4" customFormat="false" ht="42" hidden="false" customHeight="true" outlineLevel="0" collapsed="false">
      <c r="A4" s="9" t="s">
        <v>107</v>
      </c>
      <c r="B4" s="9" t="s">
        <v>5663</v>
      </c>
      <c r="C4" s="9" t="s">
        <v>5664</v>
      </c>
      <c r="D4" s="9" t="s">
        <v>5665</v>
      </c>
      <c r="E4" s="9" t="s">
        <v>5666</v>
      </c>
      <c r="F4" s="9" t="s">
        <v>5667</v>
      </c>
      <c r="G4" s="9" t="s">
        <v>5668</v>
      </c>
      <c r="H4" s="9" t="s">
        <v>5669</v>
      </c>
      <c r="I4" s="9" t="s">
        <v>5670</v>
      </c>
      <c r="J4" s="9" t="s">
        <v>5671</v>
      </c>
      <c r="K4" s="9" t="s">
        <v>5672</v>
      </c>
      <c r="L4" s="9" t="s">
        <v>5673</v>
      </c>
      <c r="M4" s="9" t="s">
        <v>5674</v>
      </c>
    </row>
    <row r="5" customFormat="false" ht="15" hidden="false" customHeight="false" outlineLevel="0" collapsed="false">
      <c r="A5" s="45" t="s">
        <v>147</v>
      </c>
      <c r="B5" s="46" t="n">
        <f aca="false">COUNT('Smalls &amp; Larges (Working)'!C7:C10)</f>
        <v>4</v>
      </c>
      <c r="C5" s="48" t="n">
        <f aca="false">IF(B5&gt;0,AVERAGE('Smalls &amp; Larges (Working)'!C7:C10),"")</f>
        <v>40.5876616382178</v>
      </c>
      <c r="D5" s="47" t="n">
        <f aca="false">IF(B5&gt;1,STDEV('Smalls &amp; Larges (Working)'!C7:C10),"")</f>
        <v>0.698593790915329</v>
      </c>
      <c r="E5" s="46" t="n">
        <f aca="false">COUNT('Smalls &amp; Larges (Working)'!C13:C18)</f>
        <v>6</v>
      </c>
      <c r="F5" s="48" t="n">
        <f aca="false">IF(E5&gt;0,AVERAGE('Smalls &amp; Larges (Working)'!C13:C18),"")</f>
        <v>41.4347155435876</v>
      </c>
      <c r="G5" s="47" t="n">
        <f aca="false">IF(E5&gt;1,STDEV('Smalls &amp; Larges (Working)'!C13:C18),"")</f>
        <v>3.93452162214974</v>
      </c>
      <c r="H5" s="48" t="n">
        <f aca="false">IF(AND(B5&gt;0,E5&gt;0),C5-F5,"")</f>
        <v>-0.847053905369833</v>
      </c>
      <c r="I5" s="55" t="n">
        <f aca="false">IF(COUNT('Smalls &amp; Larges (Working)'!C161:C164)&gt;0,AVERAGE('Smalls &amp; Larges (Working)'!C161:C164),"")</f>
        <v>22.0509305605068</v>
      </c>
      <c r="J5" s="55" t="n">
        <f aca="false">IF(COUNT('Smalls &amp; Larges (Working)'!C167:C172)&gt;0,AVERAGE('Smalls &amp; Larges (Working)'!C167:C172),"")</f>
        <v>27.1420484085126</v>
      </c>
      <c r="K5" s="48" t="n">
        <f aca="false">'Smalls &amp; Larges (Working)'!C21</f>
        <v>38.2965807324304</v>
      </c>
      <c r="L5" s="48" t="n">
        <f aca="false">'Smalls &amp; Larges (Working)'!C24</f>
        <v>43.1777305892185</v>
      </c>
      <c r="M5" s="48" t="n">
        <f aca="false">IF(AND(ISNUMBER(K5),ISNUMBER(L5)),K5-L5,"")</f>
        <v>-4.88114985678807</v>
      </c>
    </row>
    <row r="6" customFormat="false" ht="15" hidden="false" customHeight="false" outlineLevel="0" collapsed="false">
      <c r="A6" s="45" t="s">
        <v>365</v>
      </c>
      <c r="B6" s="46" t="n">
        <f aca="false">COUNT('Smalls &amp; Larges (Working)'!D7:D10)</f>
        <v>4</v>
      </c>
      <c r="C6" s="48" t="n">
        <f aca="false">IF(B6&gt;0,AVERAGE('Smalls &amp; Larges (Working)'!D7:D10),"")</f>
        <v>37.8200811978809</v>
      </c>
      <c r="D6" s="47" t="n">
        <f aca="false">IF(B6&gt;1,STDEV('Smalls &amp; Larges (Working)'!D7:D10),"")</f>
        <v>0.809479038163269</v>
      </c>
      <c r="E6" s="46" t="n">
        <f aca="false">COUNT('Smalls &amp; Larges (Working)'!D13:D18)</f>
        <v>6</v>
      </c>
      <c r="F6" s="48" t="n">
        <f aca="false">IF(E6&gt;0,AVERAGE('Smalls &amp; Larges (Working)'!D13:D18),"")</f>
        <v>37.919962620894</v>
      </c>
      <c r="G6" s="47" t="n">
        <f aca="false">IF(E6&gt;1,STDEV('Smalls &amp; Larges (Working)'!D13:D18),"")</f>
        <v>1.60591983227578</v>
      </c>
      <c r="H6" s="48" t="n">
        <f aca="false">IF(AND(B6&gt;0,E6&gt;0),C6-F6,"")</f>
        <v>-0.0998814230131373</v>
      </c>
      <c r="I6" s="55" t="n">
        <f aca="false">IF(COUNT('Smalls &amp; Larges (Working)'!D161:D164)&gt;0,AVERAGE('Smalls &amp; Larges (Working)'!D161:D164),"")</f>
        <v>32.8408668567931</v>
      </c>
      <c r="J6" s="55" t="n">
        <f aca="false">IF(COUNT('Smalls &amp; Larges (Working)'!D167:D172)&gt;0,AVERAGE('Smalls &amp; Larges (Working)'!D167:D172),"")</f>
        <v>32.2601322184379</v>
      </c>
      <c r="K6" s="48" t="n">
        <f aca="false">'Smalls &amp; Larges (Working)'!D21</f>
        <v>36.2000532352746</v>
      </c>
      <c r="L6" s="48" t="n">
        <f aca="false">'Smalls &amp; Larges (Working)'!D24</f>
        <v>38.7129267199811</v>
      </c>
      <c r="M6" s="48" t="n">
        <f aca="false">IF(AND(ISNUMBER(K6),ISNUMBER(L6)),K6-L6,"")</f>
        <v>-2.5128734847065</v>
      </c>
    </row>
    <row r="7" customFormat="false" ht="15" hidden="false" customHeight="false" outlineLevel="0" collapsed="false">
      <c r="A7" s="45" t="s">
        <v>497</v>
      </c>
      <c r="B7" s="46" t="n">
        <f aca="false">COUNT('Smalls &amp; Larges (Working)'!E7:E10)</f>
        <v>4</v>
      </c>
      <c r="C7" s="48" t="n">
        <f aca="false">IF(B7&gt;0,AVERAGE('Smalls &amp; Larges (Working)'!E7:E10),"")</f>
        <v>39.1318013135298</v>
      </c>
      <c r="D7" s="47" t="n">
        <f aca="false">IF(B7&gt;1,STDEV('Smalls &amp; Larges (Working)'!E7:E10),"")</f>
        <v>0.898877578939571</v>
      </c>
      <c r="E7" s="46" t="n">
        <f aca="false">COUNT('Smalls &amp; Larges (Working)'!E13:E18)</f>
        <v>6</v>
      </c>
      <c r="F7" s="48" t="n">
        <f aca="false">IF(E7&gt;0,AVERAGE('Smalls &amp; Larges (Working)'!E13:E18),"")</f>
        <v>41.3229158177453</v>
      </c>
      <c r="G7" s="47" t="n">
        <f aca="false">IF(E7&gt;1,STDEV('Smalls &amp; Larges (Working)'!E13:E18),"")</f>
        <v>3.62326237802504</v>
      </c>
      <c r="H7" s="48" t="n">
        <f aca="false">IF(AND(B7&gt;0,E7&gt;0),C7-F7,"")</f>
        <v>-2.19111450421554</v>
      </c>
      <c r="I7" s="55" t="n">
        <f aca="false">IF(COUNT('Smalls &amp; Larges (Working)'!E161:E164)&gt;0,AVERAGE('Smalls &amp; Larges (Working)'!E161:E164),"")</f>
        <v>25.3357271257872</v>
      </c>
      <c r="J7" s="55" t="n">
        <f aca="false">IF(COUNT('Smalls &amp; Larges (Working)'!E167:E172)&gt;0,AVERAGE('Smalls &amp; Larges (Working)'!E167:E172),"")</f>
        <v>26.6324119293231</v>
      </c>
      <c r="K7" s="48" t="n">
        <f aca="false">'Smalls &amp; Larges (Working)'!E21</f>
        <v>38.8053794421161</v>
      </c>
      <c r="L7" s="48" t="n">
        <f aca="false">'Smalls &amp; Larges (Working)'!E24</f>
        <v>43.2315574418815</v>
      </c>
      <c r="M7" s="48" t="n">
        <f aca="false">IF(AND(ISNUMBER(K7),ISNUMBER(L7)),K7-L7,"")</f>
        <v>-4.42617799976534</v>
      </c>
    </row>
    <row r="8" customFormat="false" ht="15" hidden="false" customHeight="false" outlineLevel="0" collapsed="false">
      <c r="A8" s="45" t="s">
        <v>628</v>
      </c>
      <c r="B8" s="46" t="n">
        <f aca="false">COUNT('Smalls &amp; Larges (Working)'!F7:F10)</f>
        <v>4</v>
      </c>
      <c r="C8" s="48" t="n">
        <f aca="false">IF(B8&gt;0,AVERAGE('Smalls &amp; Larges (Working)'!F7:F10),"")</f>
        <v>39.5072950518285</v>
      </c>
      <c r="D8" s="47" t="n">
        <f aca="false">IF(B8&gt;1,STDEV('Smalls &amp; Larges (Working)'!F7:F10),"")</f>
        <v>0.727254621891357</v>
      </c>
      <c r="E8" s="46" t="n">
        <f aca="false">COUNT('Smalls &amp; Larges (Working)'!F13:F18)</f>
        <v>6</v>
      </c>
      <c r="F8" s="48" t="n">
        <f aca="false">IF(E8&gt;0,AVERAGE('Smalls &amp; Larges (Working)'!F13:F18),"")</f>
        <v>41.8786102937319</v>
      </c>
      <c r="G8" s="47" t="n">
        <f aca="false">IF(E8&gt;1,STDEV('Smalls &amp; Larges (Working)'!F13:F18),"")</f>
        <v>3.31318583261469</v>
      </c>
      <c r="H8" s="48" t="n">
        <f aca="false">IF(AND(B8&gt;0,E8&gt;0),C8-F8,"")</f>
        <v>-2.37131524190337</v>
      </c>
      <c r="I8" s="55" t="n">
        <f aca="false">IF(COUNT('Smalls &amp; Larges (Working)'!F161:F164)&gt;0,AVERAGE('Smalls &amp; Larges (Working)'!F161:F164),"")</f>
        <v>26.0718324460716</v>
      </c>
      <c r="J8" s="55" t="n">
        <f aca="false">IF(COUNT('Smalls &amp; Larges (Working)'!F167:F172)&gt;0,AVERAGE('Smalls &amp; Larges (Working)'!F167:F172),"")</f>
        <v>23.9323581997624</v>
      </c>
      <c r="K8" s="48" t="n">
        <f aca="false">'Smalls &amp; Larges (Working)'!F21</f>
        <v>39.4709578844747</v>
      </c>
      <c r="L8" s="48" t="n">
        <f aca="false">'Smalls &amp; Larges (Working)'!F24</f>
        <v>43.9561864644504</v>
      </c>
      <c r="M8" s="48" t="n">
        <f aca="false">IF(AND(ISNUMBER(K8),ISNUMBER(L8)),K8-L8,"")</f>
        <v>-4.48522857997569</v>
      </c>
    </row>
    <row r="9" customFormat="false" ht="15" hidden="false" customHeight="false" outlineLevel="0" collapsed="false">
      <c r="A9" s="45" t="s">
        <v>763</v>
      </c>
      <c r="B9" s="46" t="n">
        <f aca="false">COUNT('Smalls &amp; Larges (Working)'!G7:G10)</f>
        <v>4</v>
      </c>
      <c r="C9" s="48" t="n">
        <f aca="false">IF(B9&gt;0,AVERAGE('Smalls &amp; Larges (Working)'!G7:G10),"")</f>
        <v>41.6090713710869</v>
      </c>
      <c r="D9" s="47" t="n">
        <f aca="false">IF(B9&gt;1,STDEV('Smalls &amp; Larges (Working)'!G7:G10),"")</f>
        <v>0.679085259717374</v>
      </c>
      <c r="E9" s="46" t="n">
        <f aca="false">COUNT('Smalls &amp; Larges (Working)'!G13:G18)</f>
        <v>6</v>
      </c>
      <c r="F9" s="48" t="n">
        <f aca="false">IF(E9&gt;0,AVERAGE('Smalls &amp; Larges (Working)'!G13:G18),"")</f>
        <v>44.3648017543844</v>
      </c>
      <c r="G9" s="47" t="n">
        <f aca="false">IF(E9&gt;1,STDEV('Smalls &amp; Larges (Working)'!G13:G18),"")</f>
        <v>2.96347543519382</v>
      </c>
      <c r="H9" s="48" t="n">
        <f aca="false">IF(AND(B9&gt;0,E9&gt;0),C9-F9,"")</f>
        <v>-2.75573038329751</v>
      </c>
      <c r="I9" s="55" t="n">
        <f aca="false">IF(COUNT('Smalls &amp; Larges (Working)'!G161:G164)&gt;0,AVERAGE('Smalls &amp; Larges (Working)'!G161:G164),"")</f>
        <v>44.1269708003359</v>
      </c>
      <c r="J9" s="55" t="n">
        <f aca="false">IF(COUNT('Smalls &amp; Larges (Working)'!G167:G172)&gt;0,AVERAGE('Smalls &amp; Larges (Working)'!G167:G172),"")</f>
        <v>20.5784484482915</v>
      </c>
      <c r="K9" s="48" t="n">
        <f aca="false">'Smalls &amp; Larges (Working)'!G21</f>
        <v>40.8576314655446</v>
      </c>
      <c r="L9" s="48" t="n">
        <f aca="false">'Smalls &amp; Larges (Working)'!G24</f>
        <v>44.7351246500035</v>
      </c>
      <c r="M9" s="48" t="n">
        <f aca="false">IF(AND(ISNUMBER(K9),ISNUMBER(L9)),K9-L9,"")</f>
        <v>-3.87749318445886</v>
      </c>
    </row>
    <row r="10" customFormat="false" ht="15" hidden="false" customHeight="false" outlineLevel="0" collapsed="false">
      <c r="A10" s="45" t="s">
        <v>902</v>
      </c>
      <c r="B10" s="46" t="n">
        <f aca="false">COUNT('Smalls &amp; Larges (Working)'!H7:H10)</f>
        <v>4</v>
      </c>
      <c r="C10" s="48" t="n">
        <f aca="false">IF(B10&gt;0,AVERAGE('Smalls &amp; Larges (Working)'!H7:H10),"")</f>
        <v>37.5515353180089</v>
      </c>
      <c r="D10" s="47" t="n">
        <f aca="false">IF(B10&gt;1,STDEV('Smalls &amp; Larges (Working)'!H7:H10),"")</f>
        <v>0.628356538235919</v>
      </c>
      <c r="E10" s="46" t="n">
        <f aca="false">COUNT('Smalls &amp; Larges (Working)'!H13:H18)</f>
        <v>6</v>
      </c>
      <c r="F10" s="48" t="n">
        <f aca="false">IF(E10&gt;0,AVERAGE('Smalls &amp; Larges (Working)'!H13:H18),"")</f>
        <v>37.2907299676707</v>
      </c>
      <c r="G10" s="47" t="n">
        <f aca="false">IF(E10&gt;1,STDEV('Smalls &amp; Larges (Working)'!H13:H18),"")</f>
        <v>1.96651513892995</v>
      </c>
      <c r="H10" s="48" t="n">
        <f aca="false">IF(AND(B10&gt;0,E10&gt;0),C10-F10,"")</f>
        <v>0.26080535033821</v>
      </c>
      <c r="I10" s="55" t="n">
        <f aca="false">IF(COUNT('Smalls &amp; Larges (Working)'!H161:H164)&gt;0,AVERAGE('Smalls &amp; Larges (Working)'!H161:H164),"")</f>
        <v>33.2088539555658</v>
      </c>
      <c r="J10" s="55" t="n">
        <f aca="false">IF(COUNT('Smalls &amp; Larges (Working)'!H167:H172)&gt;0,AVERAGE('Smalls &amp; Larges (Working)'!H167:H172),"")</f>
        <v>36.243579641753</v>
      </c>
      <c r="K10" s="48" t="n">
        <f aca="false">'Smalls &amp; Larges (Working)'!H21</f>
        <v>33.8769406109873</v>
      </c>
      <c r="L10" s="48" t="n">
        <f aca="false">'Smalls &amp; Larges (Working)'!H24</f>
        <v>34.4649535096378</v>
      </c>
      <c r="M10" s="48" t="n">
        <f aca="false">IF(AND(ISNUMBER(K10),ISNUMBER(L10)),K10-L10,"")</f>
        <v>-0.588012898650533</v>
      </c>
    </row>
    <row r="11" customFormat="false" ht="15" hidden="false" customHeight="false" outlineLevel="0" collapsed="false">
      <c r="A11" s="45" t="s">
        <v>1037</v>
      </c>
      <c r="B11" s="46" t="n">
        <f aca="false">COUNT('Smalls &amp; Larges (Working)'!I7:I10)</f>
        <v>0</v>
      </c>
      <c r="C11" s="48" t="str">
        <f aca="false">IF(B11&gt;0,AVERAGE('Smalls &amp; Larges (Working)'!I7:I10),"")</f>
        <v/>
      </c>
      <c r="D11" s="47" t="str">
        <f aca="false">IF(B11&gt;1,STDEV('Smalls &amp; Larges (Working)'!I7:I10),"")</f>
        <v/>
      </c>
      <c r="E11" s="46" t="n">
        <f aca="false">COUNT('Smalls &amp; Larges (Working)'!I13:I18)</f>
        <v>0</v>
      </c>
      <c r="F11" s="48" t="str">
        <f aca="false">IF(E11&gt;0,AVERAGE('Smalls &amp; Larges (Working)'!I13:I18),"")</f>
        <v/>
      </c>
      <c r="G11" s="47" t="str">
        <f aca="false">IF(E11&gt;1,STDEV('Smalls &amp; Larges (Working)'!I13:I18),"")</f>
        <v/>
      </c>
      <c r="H11" s="48" t="str">
        <f aca="false">IF(AND(B11&gt;0,E11&gt;0),C11-F11,"")</f>
        <v/>
      </c>
      <c r="I11" s="55" t="str">
        <f aca="false">IF(COUNT('Smalls &amp; Larges (Working)'!I161:I164)&gt;0,AVERAGE('Smalls &amp; Larges (Working)'!I161:I164),"")</f>
        <v/>
      </c>
      <c r="J11" s="55" t="str">
        <f aca="false">IF(COUNT('Smalls &amp; Larges (Working)'!I167:I172)&gt;0,AVERAGE('Smalls &amp; Larges (Working)'!I167:I172),"")</f>
        <v/>
      </c>
      <c r="K11" s="48" t="str">
        <f aca="false">'Smalls &amp; Larges (Working)'!I21</f>
        <v>✗</v>
      </c>
      <c r="L11" s="48" t="str">
        <f aca="false">'Smalls &amp; Larges (Working)'!I24</f>
        <v>✗</v>
      </c>
      <c r="M11" s="48" t="str">
        <f aca="false">IF(AND(ISNUMBER(K11),ISNUMBER(L11)),K11-L11,"")</f>
        <v/>
      </c>
    </row>
    <row r="12" customFormat="false" ht="15" hidden="false" customHeight="false" outlineLevel="0" collapsed="false">
      <c r="A12" s="45" t="s">
        <v>1143</v>
      </c>
      <c r="B12" s="46" t="n">
        <f aca="false">COUNT('Smalls &amp; Larges (Working)'!J7:J10)</f>
        <v>4</v>
      </c>
      <c r="C12" s="48" t="n">
        <f aca="false">IF(B12&gt;0,AVERAGE('Smalls &amp; Larges (Working)'!J7:J10),"")</f>
        <v>43.7493734107158</v>
      </c>
      <c r="D12" s="47" t="n">
        <f aca="false">IF(B12&gt;1,STDEV('Smalls &amp; Larges (Working)'!J7:J10),"")</f>
        <v>0.838577820570725</v>
      </c>
      <c r="E12" s="46" t="n">
        <f aca="false">COUNT('Smalls &amp; Larges (Working)'!J13:J18)</f>
        <v>6</v>
      </c>
      <c r="F12" s="48" t="n">
        <f aca="false">IF(E12&gt;0,AVERAGE('Smalls &amp; Larges (Working)'!J13:J18),"")</f>
        <v>44.5979201687917</v>
      </c>
      <c r="G12" s="47" t="n">
        <f aca="false">IF(E12&gt;1,STDEV('Smalls &amp; Larges (Working)'!J13:J18),"")</f>
        <v>2.76053845586923</v>
      </c>
      <c r="H12" s="48" t="n">
        <f aca="false">IF(AND(B12&gt;0,E12&gt;0),C12-F12,"")</f>
        <v>-0.848546758075827</v>
      </c>
      <c r="I12" s="55" t="n">
        <f aca="false">IF(COUNT('Smalls &amp; Larges (Working)'!J161:J164)&gt;0,AVERAGE('Smalls &amp; Larges (Working)'!J161:J164),"")</f>
        <v>24.6623870002172</v>
      </c>
      <c r="J12" s="55" t="n">
        <f aca="false">IF(COUNT('Smalls &amp; Larges (Working)'!J167:J172)&gt;0,AVERAGE('Smalls &amp; Larges (Working)'!J167:J172),"")</f>
        <v>18.3349724026516</v>
      </c>
      <c r="K12" s="48" t="n">
        <f aca="false">'Smalls &amp; Larges (Working)'!J21</f>
        <v>37.239747233527</v>
      </c>
      <c r="L12" s="48" t="n">
        <f aca="false">'Smalls &amp; Larges (Working)'!J24</f>
        <v>40.2578127425607</v>
      </c>
      <c r="M12" s="48" t="n">
        <f aca="false">IF(AND(ISNUMBER(K12),ISNUMBER(L12)),K12-L12,"")</f>
        <v>-3.01806550903371</v>
      </c>
    </row>
    <row r="13" customFormat="false" ht="15" hidden="false" customHeight="false" outlineLevel="0" collapsed="false">
      <c r="A13" s="45" t="s">
        <v>1275</v>
      </c>
      <c r="B13" s="46" t="n">
        <f aca="false">COUNT('Smalls &amp; Larges (Working)'!K7:K10)</f>
        <v>4</v>
      </c>
      <c r="C13" s="48" t="n">
        <f aca="false">IF(B13&gt;0,AVERAGE('Smalls &amp; Larges (Working)'!K7:K10),"")</f>
        <v>42.9098820222128</v>
      </c>
      <c r="D13" s="47" t="n">
        <f aca="false">IF(B13&gt;1,STDEV('Smalls &amp; Larges (Working)'!K7:K10),"")</f>
        <v>1.06380054316221</v>
      </c>
      <c r="E13" s="46" t="n">
        <f aca="false">COUNT('Smalls &amp; Larges (Working)'!K13:K18)</f>
        <v>6</v>
      </c>
      <c r="F13" s="48" t="n">
        <f aca="false">IF(E13&gt;0,AVERAGE('Smalls &amp; Larges (Working)'!K13:K18),"")</f>
        <v>44.6472723816967</v>
      </c>
      <c r="G13" s="47" t="n">
        <f aca="false">IF(E13&gt;1,STDEV('Smalls &amp; Larges (Working)'!K13:K18),"")</f>
        <v>3.55578013342976</v>
      </c>
      <c r="H13" s="48" t="n">
        <f aca="false">IF(AND(B13&gt;0,E13&gt;0),C13-F13,"")</f>
        <v>-1.73739035948392</v>
      </c>
      <c r="I13" s="55" t="n">
        <f aca="false">IF(COUNT('Smalls &amp; Larges (Working)'!K161:K164)&gt;0,AVERAGE('Smalls &amp; Larges (Working)'!K161:K164),"")</f>
        <v>18.4966770790351</v>
      </c>
      <c r="J13" s="55" t="n">
        <f aca="false">IF(COUNT('Smalls &amp; Larges (Working)'!K167:K172)&gt;0,AVERAGE('Smalls &amp; Larges (Working)'!K167:K172),"")</f>
        <v>20.5714375281128</v>
      </c>
      <c r="K13" s="48" t="n">
        <f aca="false">'Smalls &amp; Larges (Working)'!K21</f>
        <v>36.3797255367172</v>
      </c>
      <c r="L13" s="48" t="n">
        <f aca="false">'Smalls &amp; Larges (Working)'!K24</f>
        <v>40.6398782460399</v>
      </c>
      <c r="M13" s="48" t="n">
        <f aca="false">IF(AND(ISNUMBER(K13),ISNUMBER(L13)),K13-L13,"")</f>
        <v>-4.26015270932268</v>
      </c>
    </row>
    <row r="14" customFormat="false" ht="15" hidden="false" customHeight="false" outlineLevel="0" collapsed="false">
      <c r="A14" s="45" t="s">
        <v>1411</v>
      </c>
      <c r="B14" s="46" t="n">
        <f aca="false">COUNT('Smalls &amp; Larges (Working)'!L7:L10)</f>
        <v>4</v>
      </c>
      <c r="C14" s="48" t="n">
        <f aca="false">IF(B14&gt;0,AVERAGE('Smalls &amp; Larges (Working)'!L7:L10),"")</f>
        <v>41.7154937221115</v>
      </c>
      <c r="D14" s="47" t="n">
        <f aca="false">IF(B14&gt;1,STDEV('Smalls &amp; Larges (Working)'!L7:L10),"")</f>
        <v>2.33730244645384</v>
      </c>
      <c r="E14" s="46" t="n">
        <f aca="false">COUNT('Smalls &amp; Larges (Working)'!L13:L18)</f>
        <v>6</v>
      </c>
      <c r="F14" s="48" t="n">
        <f aca="false">IF(E14&gt;0,AVERAGE('Smalls &amp; Larges (Working)'!L13:L18),"")</f>
        <v>39.129210010194</v>
      </c>
      <c r="G14" s="47" t="n">
        <f aca="false">IF(E14&gt;1,STDEV('Smalls &amp; Larges (Working)'!L13:L18),"")</f>
        <v>1.48660931513121</v>
      </c>
      <c r="H14" s="48" t="n">
        <f aca="false">IF(AND(B14&gt;0,E14&gt;0),C14-F14,"")</f>
        <v>2.58628371191746</v>
      </c>
      <c r="I14" s="55" t="n">
        <f aca="false">IF(COUNT('Smalls &amp; Larges (Working)'!L161:L164)&gt;0,AVERAGE('Smalls &amp; Larges (Working)'!L161:L164),"")</f>
        <v>28.5785787121971</v>
      </c>
      <c r="J14" s="55" t="n">
        <f aca="false">IF(COUNT('Smalls &amp; Larges (Working)'!L167:L172)&gt;0,AVERAGE('Smalls &amp; Larges (Working)'!L167:L172),"")</f>
        <v>36.1119908634401</v>
      </c>
      <c r="K14" s="48" t="n">
        <f aca="false">'Smalls &amp; Larges (Working)'!L21</f>
        <v>36.6256016062165</v>
      </c>
      <c r="L14" s="48" t="n">
        <f aca="false">'Smalls &amp; Larges (Working)'!L24</f>
        <v>37.4843996641386</v>
      </c>
      <c r="M14" s="48" t="n">
        <f aca="false">IF(AND(ISNUMBER(K14),ISNUMBER(L14)),K14-L14,"")</f>
        <v>-0.858798057922108</v>
      </c>
    </row>
    <row r="15" customFormat="false" ht="15" hidden="false" customHeight="false" outlineLevel="0" collapsed="false">
      <c r="A15" s="45" t="s">
        <v>1628</v>
      </c>
      <c r="B15" s="46" t="n">
        <f aca="false">COUNT('Smalls &amp; Larges (Working)'!M7:M10)</f>
        <v>4</v>
      </c>
      <c r="C15" s="48" t="n">
        <f aca="false">IF(B15&gt;0,AVERAGE('Smalls &amp; Larges (Working)'!M7:M10),"")</f>
        <v>45.5410422403301</v>
      </c>
      <c r="D15" s="47" t="n">
        <f aca="false">IF(B15&gt;1,STDEV('Smalls &amp; Larges (Working)'!M7:M10),"")</f>
        <v>1.99353242702614</v>
      </c>
      <c r="E15" s="46" t="n">
        <f aca="false">COUNT('Smalls &amp; Larges (Working)'!M13:M18)</f>
        <v>6</v>
      </c>
      <c r="F15" s="48" t="n">
        <f aca="false">IF(E15&gt;0,AVERAGE('Smalls &amp; Larges (Working)'!M13:M18),"")</f>
        <v>45.2190390686347</v>
      </c>
      <c r="G15" s="47" t="n">
        <f aca="false">IF(E15&gt;1,STDEV('Smalls &amp; Larges (Working)'!M13:M18),"")</f>
        <v>1.46127503146804</v>
      </c>
      <c r="H15" s="48" t="n">
        <f aca="false">IF(AND(B15&gt;0,E15&gt;0),C15-F15,"")</f>
        <v>0.322003171695435</v>
      </c>
      <c r="I15" s="55" t="n">
        <f aca="false">IF(COUNT('Smalls &amp; Larges (Working)'!M161:M164)&gt;0,AVERAGE('Smalls &amp; Larges (Working)'!M161:M164),"")</f>
        <v>15.9028496998065</v>
      </c>
      <c r="J15" s="55" t="n">
        <f aca="false">IF(COUNT('Smalls &amp; Larges (Working)'!M167:M172)&gt;0,AVERAGE('Smalls &amp; Larges (Working)'!M167:M172),"")</f>
        <v>17.4099358728751</v>
      </c>
      <c r="K15" s="48" t="n">
        <f aca="false">'Smalls &amp; Larges (Working)'!M21</f>
        <v>38.3255068844606</v>
      </c>
      <c r="L15" s="48" t="n">
        <f aca="false">'Smalls &amp; Larges (Working)'!M24</f>
        <v>41.2632500089311</v>
      </c>
      <c r="M15" s="48" t="n">
        <f aca="false">IF(AND(ISNUMBER(K15),ISNUMBER(L15)),K15-L15,"")</f>
        <v>-2.93774312447058</v>
      </c>
    </row>
    <row r="16" customFormat="false" ht="15" hidden="false" customHeight="false" outlineLevel="0" collapsed="false">
      <c r="A16" s="45" t="s">
        <v>1760</v>
      </c>
      <c r="B16" s="46" t="n">
        <f aca="false">COUNT('Smalls &amp; Larges (Working)'!N7:N10)</f>
        <v>4</v>
      </c>
      <c r="C16" s="48" t="n">
        <f aca="false">IF(B16&gt;0,AVERAGE('Smalls &amp; Larges (Working)'!N7:N10),"")</f>
        <v>43.6868181225377</v>
      </c>
      <c r="D16" s="47" t="n">
        <f aca="false">IF(B16&gt;1,STDEV('Smalls &amp; Larges (Working)'!N7:N10),"")</f>
        <v>2.31792294398718</v>
      </c>
      <c r="E16" s="46" t="n">
        <f aca="false">COUNT('Smalls &amp; Larges (Working)'!N13:N18)</f>
        <v>5</v>
      </c>
      <c r="F16" s="48" t="n">
        <f aca="false">IF(E16&gt;0,AVERAGE('Smalls &amp; Larges (Working)'!N13:N18),"")</f>
        <v>42.5583411499138</v>
      </c>
      <c r="G16" s="47" t="n">
        <f aca="false">IF(E16&gt;1,STDEV('Smalls &amp; Larges (Working)'!N13:N18),"")</f>
        <v>2.99574290782378</v>
      </c>
      <c r="H16" s="48" t="n">
        <f aca="false">IF(AND(B16&gt;0,E16&gt;0),C16-F16,"")</f>
        <v>1.12847697262384</v>
      </c>
      <c r="I16" s="55" t="n">
        <f aca="false">IF(COUNT('Smalls &amp; Larges (Working)'!N161:N164)&gt;0,AVERAGE('Smalls &amp; Larges (Working)'!N161:N164),"")</f>
        <v>17.944838437664</v>
      </c>
      <c r="J16" s="55" t="n">
        <f aca="false">IF(COUNT('Smalls &amp; Larges (Working)'!N167:N172)&gt;0,AVERAGE('Smalls &amp; Larges (Working)'!N167:N172),"")</f>
        <v>18.938950731237</v>
      </c>
      <c r="K16" s="48" t="n">
        <f aca="false">'Smalls &amp; Larges (Working)'!N21</f>
        <v>35.8762931362932</v>
      </c>
      <c r="L16" s="48" t="n">
        <f aca="false">'Smalls &amp; Larges (Working)'!N24</f>
        <v>38.2091641318494</v>
      </c>
      <c r="M16" s="48" t="n">
        <f aca="false">IF(AND(ISNUMBER(K16),ISNUMBER(L16)),K16-L16,"")</f>
        <v>-2.33287099555627</v>
      </c>
    </row>
    <row r="17" customFormat="false" ht="15" hidden="false" customHeight="false" outlineLevel="0" collapsed="false">
      <c r="A17" s="45" t="s">
        <v>1895</v>
      </c>
      <c r="B17" s="46" t="n">
        <f aca="false">COUNT('Smalls &amp; Larges (Working)'!O7:O10)</f>
        <v>3</v>
      </c>
      <c r="C17" s="48" t="n">
        <f aca="false">IF(B17&gt;0,AVERAGE('Smalls &amp; Larges (Working)'!O7:O10),"")</f>
        <v>44.8161878344149</v>
      </c>
      <c r="D17" s="47" t="n">
        <f aca="false">IF(B17&gt;1,STDEV('Smalls &amp; Larges (Working)'!O7:O10),"")</f>
        <v>3.5687244215656</v>
      </c>
      <c r="E17" s="46" t="n">
        <f aca="false">COUNT('Smalls &amp; Larges (Working)'!O13:O18)</f>
        <v>6</v>
      </c>
      <c r="F17" s="48" t="n">
        <f aca="false">IF(E17&gt;0,AVERAGE('Smalls &amp; Larges (Working)'!O13:O18),"")</f>
        <v>44.6526328934326</v>
      </c>
      <c r="G17" s="47" t="n">
        <f aca="false">IF(E17&gt;1,STDEV('Smalls &amp; Larges (Working)'!O13:O18),"")</f>
        <v>1.6703760450651</v>
      </c>
      <c r="H17" s="48" t="n">
        <f aca="false">IF(AND(B17&gt;0,E17&gt;0),C17-F17,"")</f>
        <v>0.163554940982301</v>
      </c>
      <c r="I17" s="55" t="n">
        <f aca="false">IF(COUNT('Smalls &amp; Larges (Working)'!O161:O164)&gt;0,AVERAGE('Smalls &amp; Larges (Working)'!O161:O164),"")</f>
        <v>17.1039256332821</v>
      </c>
      <c r="J17" s="55" t="n">
        <f aca="false">IF(COUNT('Smalls &amp; Larges (Working)'!O167:O172)&gt;0,AVERAGE('Smalls &amp; Larges (Working)'!O167:O172),"")</f>
        <v>15.2661607691057</v>
      </c>
      <c r="K17" s="48" t="n">
        <f aca="false">'Smalls &amp; Larges (Working)'!O21</f>
        <v>36.8587256435811</v>
      </c>
      <c r="L17" s="48" t="n">
        <f aca="false">'Smalls &amp; Larges (Working)'!O24</f>
        <v>39.6829498293716</v>
      </c>
      <c r="M17" s="48" t="n">
        <f aca="false">IF(AND(ISNUMBER(K17),ISNUMBER(L17)),K17-L17,"")</f>
        <v>-2.82422418579047</v>
      </c>
    </row>
    <row r="18" customFormat="false" ht="15" hidden="false" customHeight="false" outlineLevel="0" collapsed="false">
      <c r="A18" s="45" t="s">
        <v>2027</v>
      </c>
      <c r="B18" s="46" t="n">
        <f aca="false">COUNT('Smalls &amp; Larges (Working)'!P7:P10)</f>
        <v>4</v>
      </c>
      <c r="C18" s="48" t="n">
        <f aca="false">IF(B18&gt;0,AVERAGE('Smalls &amp; Larges (Working)'!P7:P10),"")</f>
        <v>45.0054671526557</v>
      </c>
      <c r="D18" s="47" t="n">
        <f aca="false">IF(B18&gt;1,STDEV('Smalls &amp; Larges (Working)'!P7:P10),"")</f>
        <v>2.0031786421944</v>
      </c>
      <c r="E18" s="46" t="n">
        <f aca="false">COUNT('Smalls &amp; Larges (Working)'!P13:P18)</f>
        <v>6</v>
      </c>
      <c r="F18" s="48" t="n">
        <f aca="false">IF(E18&gt;0,AVERAGE('Smalls &amp; Larges (Working)'!P13:P18),"")</f>
        <v>44.5657448446004</v>
      </c>
      <c r="G18" s="47" t="n">
        <f aca="false">IF(E18&gt;1,STDEV('Smalls &amp; Larges (Working)'!P13:P18),"")</f>
        <v>1.75440532822653</v>
      </c>
      <c r="H18" s="48" t="n">
        <f aca="false">IF(AND(B18&gt;0,E18&gt;0),C18-F18,"")</f>
        <v>0.439722308055245</v>
      </c>
      <c r="I18" s="55" t="n">
        <f aca="false">IF(COUNT('Smalls &amp; Larges (Working)'!P161:P164)&gt;0,AVERAGE('Smalls &amp; Larges (Working)'!P161:P164),"")</f>
        <v>15.8283589452358</v>
      </c>
      <c r="J18" s="55" t="n">
        <f aca="false">IF(COUNT('Smalls &amp; Larges (Working)'!P167:P172)&gt;0,AVERAGE('Smalls &amp; Larges (Working)'!P167:P172),"")</f>
        <v>18.5077058372227</v>
      </c>
      <c r="K18" s="48" t="n">
        <f aca="false">'Smalls &amp; Larges (Working)'!P21</f>
        <v>36.3627594448838</v>
      </c>
      <c r="L18" s="48" t="n">
        <f aca="false">'Smalls &amp; Larges (Working)'!P24</f>
        <v>37.8950981939997</v>
      </c>
      <c r="M18" s="48" t="n">
        <f aca="false">IF(AND(ISNUMBER(K18),ISNUMBER(L18)),K18-L18,"")</f>
        <v>-1.53233874911594</v>
      </c>
    </row>
    <row r="19" customFormat="false" ht="15" hidden="false" customHeight="false" outlineLevel="0" collapsed="false">
      <c r="A19" s="45" t="s">
        <v>2154</v>
      </c>
      <c r="B19" s="46" t="n">
        <f aca="false">COUNT('Smalls &amp; Larges (Working)'!Q7:Q10)</f>
        <v>3</v>
      </c>
      <c r="C19" s="48" t="n">
        <f aca="false">IF(B19&gt;0,AVERAGE('Smalls &amp; Larges (Working)'!Q7:Q10),"")</f>
        <v>47.2936771494578</v>
      </c>
      <c r="D19" s="47" t="n">
        <f aca="false">IF(B19&gt;1,STDEV('Smalls &amp; Larges (Working)'!Q7:Q10),"")</f>
        <v>1.96880358916496</v>
      </c>
      <c r="E19" s="46" t="n">
        <f aca="false">COUNT('Smalls &amp; Larges (Working)'!Q13:Q18)</f>
        <v>6</v>
      </c>
      <c r="F19" s="48" t="n">
        <f aca="false">IF(E19&gt;0,AVERAGE('Smalls &amp; Larges (Working)'!Q13:Q18),"")</f>
        <v>46.0990685137032</v>
      </c>
      <c r="G19" s="47" t="n">
        <f aca="false">IF(E19&gt;1,STDEV('Smalls &amp; Larges (Working)'!Q13:Q18),"")</f>
        <v>1.69141705005646</v>
      </c>
      <c r="H19" s="48" t="n">
        <f aca="false">IF(AND(B19&gt;0,E19&gt;0),C19-F19,"")</f>
        <v>1.19460863575463</v>
      </c>
      <c r="I19" s="55" t="n">
        <f aca="false">IF(COUNT('Smalls &amp; Larges (Working)'!Q161:Q164)&gt;0,AVERAGE('Smalls &amp; Larges (Working)'!Q161:Q164),"")</f>
        <v>15.9820100185173</v>
      </c>
      <c r="J19" s="55" t="n">
        <f aca="false">IF(COUNT('Smalls &amp; Larges (Working)'!Q167:Q172)&gt;0,AVERAGE('Smalls &amp; Larges (Working)'!Q167:Q172),"")</f>
        <v>13.4605260827238</v>
      </c>
      <c r="K19" s="48" t="n">
        <f aca="false">'Smalls &amp; Larges (Working)'!Q21</f>
        <v>37.6588311957922</v>
      </c>
      <c r="L19" s="48" t="n">
        <f aca="false">'Smalls &amp; Larges (Working)'!Q24</f>
        <v>40.8353291491508</v>
      </c>
      <c r="M19" s="48" t="n">
        <f aca="false">IF(AND(ISNUMBER(K19),ISNUMBER(L19)),K19-L19,"")</f>
        <v>-3.17649795335856</v>
      </c>
    </row>
    <row r="20" customFormat="false" ht="15" hidden="false" customHeight="false" outlineLevel="0" collapsed="false">
      <c r="A20" s="45" t="s">
        <v>2285</v>
      </c>
      <c r="B20" s="46" t="n">
        <f aca="false">COUNT('Smalls &amp; Larges (Working)'!R7:R10)</f>
        <v>4</v>
      </c>
      <c r="C20" s="48" t="n">
        <f aca="false">IF(B20&gt;0,AVERAGE('Smalls &amp; Larges (Working)'!R7:R10),"")</f>
        <v>47.5048931038548</v>
      </c>
      <c r="D20" s="47" t="n">
        <f aca="false">IF(B20&gt;1,STDEV('Smalls &amp; Larges (Working)'!R7:R10),"")</f>
        <v>2.13836021927607</v>
      </c>
      <c r="E20" s="46" t="n">
        <f aca="false">COUNT('Smalls &amp; Larges (Working)'!R13:R18)</f>
        <v>5</v>
      </c>
      <c r="F20" s="48" t="n">
        <f aca="false">IF(E20&gt;0,AVERAGE('Smalls &amp; Larges (Working)'!R13:R18),"")</f>
        <v>46.5194912615906</v>
      </c>
      <c r="G20" s="47" t="n">
        <f aca="false">IF(E20&gt;1,STDEV('Smalls &amp; Larges (Working)'!R13:R18),"")</f>
        <v>1.49249951435944</v>
      </c>
      <c r="H20" s="48" t="n">
        <f aca="false">IF(AND(B20&gt;0,E20&gt;0),C20-F20,"")</f>
        <v>0.985401842264189</v>
      </c>
      <c r="I20" s="55" t="n">
        <f aca="false">IF(COUNT('Smalls &amp; Larges (Working)'!R161:R164)&gt;0,AVERAGE('Smalls &amp; Larges (Working)'!R161:R164),"")</f>
        <v>20.1207415439171</v>
      </c>
      <c r="J20" s="55" t="n">
        <f aca="false">IF(COUNT('Smalls &amp; Larges (Working)'!R167:R172)&gt;0,AVERAGE('Smalls &amp; Larges (Working)'!R167:R172),"")</f>
        <v>14.9769773277485</v>
      </c>
      <c r="K20" s="48" t="n">
        <f aca="false">'Smalls &amp; Larges (Working)'!R21</f>
        <v>37.7785580027043</v>
      </c>
      <c r="L20" s="48" t="n">
        <f aca="false">'Smalls &amp; Larges (Working)'!R24</f>
        <v>40.5402280457867</v>
      </c>
      <c r="M20" s="48" t="n">
        <f aca="false">IF(AND(ISNUMBER(K20),ISNUMBER(L20)),K20-L20,"")</f>
        <v>-2.76167004308243</v>
      </c>
    </row>
    <row r="21" customFormat="false" ht="15" hidden="false" customHeight="false" outlineLevel="0" collapsed="false">
      <c r="A21" s="45" t="s">
        <v>2413</v>
      </c>
      <c r="B21" s="46" t="n">
        <f aca="false">COUNT('Smalls &amp; Larges (Working)'!S7:S10)</f>
        <v>4</v>
      </c>
      <c r="C21" s="48" t="n">
        <f aca="false">IF(B21&gt;0,AVERAGE('Smalls &amp; Larges (Working)'!S7:S10),"")</f>
        <v>48.7879104257081</v>
      </c>
      <c r="D21" s="47" t="n">
        <f aca="false">IF(B21&gt;1,STDEV('Smalls &amp; Larges (Working)'!S7:S10),"")</f>
        <v>2.84497787540537</v>
      </c>
      <c r="E21" s="46" t="n">
        <f aca="false">COUNT('Smalls &amp; Larges (Working)'!S13:S18)</f>
        <v>6</v>
      </c>
      <c r="F21" s="48" t="n">
        <f aca="false">IF(E21&gt;0,AVERAGE('Smalls &amp; Larges (Working)'!S13:S18),"")</f>
        <v>47.0566930377113</v>
      </c>
      <c r="G21" s="47" t="n">
        <f aca="false">IF(E21&gt;1,STDEV('Smalls &amp; Larges (Working)'!S13:S18),"")</f>
        <v>1.83491192501172</v>
      </c>
      <c r="H21" s="48" t="n">
        <f aca="false">IF(AND(B21&gt;0,E21&gt;0),C21-F21,"")</f>
        <v>1.73121738799681</v>
      </c>
      <c r="I21" s="55" t="n">
        <f aca="false">IF(COUNT('Smalls &amp; Larges (Working)'!S161:S164)&gt;0,AVERAGE('Smalls &amp; Larges (Working)'!S161:S164),"")</f>
        <v>18.3368510351784</v>
      </c>
      <c r="J21" s="55" t="n">
        <f aca="false">IF(COUNT('Smalls &amp; Larges (Working)'!S167:S172)&gt;0,AVERAGE('Smalls &amp; Larges (Working)'!S167:S172),"")</f>
        <v>13.4776308579486</v>
      </c>
      <c r="K21" s="48" t="n">
        <f aca="false">'Smalls &amp; Larges (Working)'!S21</f>
        <v>37.2299407617076</v>
      </c>
      <c r="L21" s="48" t="n">
        <f aca="false">'Smalls &amp; Larges (Working)'!S24</f>
        <v>41.3928843394506</v>
      </c>
      <c r="M21" s="48" t="n">
        <f aca="false">IF(AND(ISNUMBER(K21),ISNUMBER(L21)),K21-L21,"")</f>
        <v>-4.16294357774306</v>
      </c>
    </row>
    <row r="22" customFormat="false" ht="15" hidden="false" customHeight="false" outlineLevel="0" collapsed="false">
      <c r="A22" s="45" t="s">
        <v>2544</v>
      </c>
      <c r="B22" s="46" t="n">
        <f aca="false">COUNT('Smalls &amp; Larges (Working)'!T7:T10)</f>
        <v>4</v>
      </c>
      <c r="C22" s="48" t="n">
        <f aca="false">IF(B22&gt;0,AVERAGE('Smalls &amp; Larges (Working)'!T7:T10),"")</f>
        <v>49.0702937595824</v>
      </c>
      <c r="D22" s="47" t="n">
        <f aca="false">IF(B22&gt;1,STDEV('Smalls &amp; Larges (Working)'!T7:T10),"")</f>
        <v>2.18043233397808</v>
      </c>
      <c r="E22" s="46" t="n">
        <f aca="false">COUNT('Smalls &amp; Larges (Working)'!T13:T18)</f>
        <v>6</v>
      </c>
      <c r="F22" s="48" t="n">
        <f aca="false">IF(E22&gt;0,AVERAGE('Smalls &amp; Larges (Working)'!T13:T18),"")</f>
        <v>46.8483451187167</v>
      </c>
      <c r="G22" s="47" t="n">
        <f aca="false">IF(E22&gt;1,STDEV('Smalls &amp; Larges (Working)'!T13:T18),"")</f>
        <v>2.80363348168606</v>
      </c>
      <c r="H22" s="48" t="n">
        <f aca="false">IF(AND(B22&gt;0,E22&gt;0),C22-F22,"")</f>
        <v>2.22194864086561</v>
      </c>
      <c r="I22" s="55" t="n">
        <f aca="false">IF(COUNT('Smalls &amp; Larges (Working)'!T161:T164)&gt;0,AVERAGE('Smalls &amp; Larges (Working)'!T161:T164),"")</f>
        <v>18.4515335779077</v>
      </c>
      <c r="J22" s="55" t="n">
        <f aca="false">IF(COUNT('Smalls &amp; Larges (Working)'!T167:T172)&gt;0,AVERAGE('Smalls &amp; Larges (Working)'!T167:T172),"")</f>
        <v>14.572735832136</v>
      </c>
      <c r="K22" s="48" t="n">
        <f aca="false">'Smalls &amp; Larges (Working)'!T21</f>
        <v>37.8370631088046</v>
      </c>
      <c r="L22" s="48" t="n">
        <f aca="false">'Smalls &amp; Larges (Working)'!T24</f>
        <v>40.4483128294801</v>
      </c>
      <c r="M22" s="48" t="n">
        <f aca="false">IF(AND(ISNUMBER(K22),ISNUMBER(L22)),K22-L22,"")</f>
        <v>-2.61124972067545</v>
      </c>
    </row>
    <row r="23" customFormat="false" ht="15" hidden="false" customHeight="false" outlineLevel="0" collapsed="false">
      <c r="A23" s="45" t="s">
        <v>2676</v>
      </c>
      <c r="B23" s="46" t="n">
        <f aca="false">COUNT('Smalls &amp; Larges (Working)'!U7:U10)</f>
        <v>3</v>
      </c>
      <c r="C23" s="48" t="n">
        <f aca="false">IF(B23&gt;0,AVERAGE('Smalls &amp; Larges (Working)'!U7:U10),"")</f>
        <v>51.5750199741952</v>
      </c>
      <c r="D23" s="47" t="n">
        <f aca="false">IF(B23&gt;1,STDEV('Smalls &amp; Larges (Working)'!U7:U10),"")</f>
        <v>2.6382618304193</v>
      </c>
      <c r="E23" s="46" t="n">
        <f aca="false">COUNT('Smalls &amp; Larges (Working)'!U13:U18)</f>
        <v>6</v>
      </c>
      <c r="F23" s="48" t="n">
        <f aca="false">IF(E23&gt;0,AVERAGE('Smalls &amp; Larges (Working)'!U13:U18),"")</f>
        <v>49.1586340265245</v>
      </c>
      <c r="G23" s="47" t="n">
        <f aca="false">IF(E23&gt;1,STDEV('Smalls &amp; Larges (Working)'!U13:U18),"")</f>
        <v>2.08089342492055</v>
      </c>
      <c r="H23" s="48" t="n">
        <f aca="false">IF(AND(B23&gt;0,E23&gt;0),C23-F23,"")</f>
        <v>2.41638594767075</v>
      </c>
      <c r="I23" s="55" t="n">
        <f aca="false">IF(COUNT('Smalls &amp; Larges (Working)'!U161:U164)&gt;0,AVERAGE('Smalls &amp; Larges (Working)'!U161:U164),"")</f>
        <v>19.8717090520685</v>
      </c>
      <c r="J23" s="55" t="n">
        <f aca="false">IF(COUNT('Smalls &amp; Larges (Working)'!U167:U172)&gt;0,AVERAGE('Smalls &amp; Larges (Working)'!U167:U172),"")</f>
        <v>13.8803651224545</v>
      </c>
      <c r="K23" s="48" t="n">
        <f aca="false">'Smalls &amp; Larges (Working)'!U21</f>
        <v>39.2615091518851</v>
      </c>
      <c r="L23" s="48" t="n">
        <f aca="false">'Smalls &amp; Larges (Working)'!U24</f>
        <v>41.7778401424174</v>
      </c>
      <c r="M23" s="48" t="n">
        <f aca="false">IF(AND(ISNUMBER(K23),ISNUMBER(L23)),K23-L23,"")</f>
        <v>-2.51633099053238</v>
      </c>
    </row>
    <row r="24" customFormat="false" ht="15" hidden="false" customHeight="false" outlineLevel="0" collapsed="false">
      <c r="A24" s="45" t="s">
        <v>2806</v>
      </c>
      <c r="B24" s="46" t="n">
        <f aca="false">COUNT('Smalls &amp; Larges (Working)'!V7:V10)</f>
        <v>4</v>
      </c>
      <c r="C24" s="48" t="n">
        <f aca="false">IF(B24&gt;0,AVERAGE('Smalls &amp; Larges (Working)'!V7:V10),"")</f>
        <v>53.4029302146889</v>
      </c>
      <c r="D24" s="47" t="n">
        <f aca="false">IF(B24&gt;1,STDEV('Smalls &amp; Larges (Working)'!V7:V10),"")</f>
        <v>2.48322369049784</v>
      </c>
      <c r="E24" s="46" t="n">
        <f aca="false">COUNT('Smalls &amp; Larges (Working)'!V13:V18)</f>
        <v>6</v>
      </c>
      <c r="F24" s="48" t="n">
        <f aca="false">IF(E24&gt;0,AVERAGE('Smalls &amp; Larges (Working)'!V13:V18),"")</f>
        <v>50.5554941533163</v>
      </c>
      <c r="G24" s="47" t="n">
        <f aca="false">IF(E24&gt;1,STDEV('Smalls &amp; Larges (Working)'!V13:V18),"")</f>
        <v>2.29186875017888</v>
      </c>
      <c r="H24" s="48" t="n">
        <f aca="false">IF(AND(B24&gt;0,E24&gt;0),C24-F24,"")</f>
        <v>2.84743606137264</v>
      </c>
      <c r="I24" s="55" t="n">
        <f aca="false">IF(COUNT('Smalls &amp; Larges (Working)'!V161:V164)&gt;0,AVERAGE('Smalls &amp; Larges (Working)'!V161:V164),"")</f>
        <v>25.5982206438069</v>
      </c>
      <c r="J24" s="55" t="n">
        <f aca="false">IF(COUNT('Smalls &amp; Larges (Working)'!V167:V172)&gt;0,AVERAGE('Smalls &amp; Larges (Working)'!V167:V172),"")</f>
        <v>14.8533758247162</v>
      </c>
      <c r="K24" s="48" t="n">
        <f aca="false">'Smalls &amp; Larges (Working)'!V21</f>
        <v>39.5637960984433</v>
      </c>
      <c r="L24" s="48" t="n">
        <f aca="false">'Smalls &amp; Larges (Working)'!V24</f>
        <v>42.8078728216602</v>
      </c>
      <c r="M24" s="48" t="n">
        <f aca="false">IF(AND(ISNUMBER(K24),ISNUMBER(L24)),K24-L24,"")</f>
        <v>-3.24407672321689</v>
      </c>
    </row>
    <row r="25" customFormat="false" ht="15" hidden="false" customHeight="false" outlineLevel="0" collapsed="false">
      <c r="A25" s="45" t="s">
        <v>2933</v>
      </c>
      <c r="B25" s="46" t="n">
        <f aca="false">COUNT('Smalls &amp; Larges (Working)'!W7:W10)</f>
        <v>4</v>
      </c>
      <c r="C25" s="48" t="n">
        <f aca="false">IF(B25&gt;0,AVERAGE('Smalls &amp; Larges (Working)'!W7:W10),"")</f>
        <v>55.1942348431432</v>
      </c>
      <c r="D25" s="47" t="n">
        <f aca="false">IF(B25&gt;1,STDEV('Smalls &amp; Larges (Working)'!W7:W10),"")</f>
        <v>1.87188005336502</v>
      </c>
      <c r="E25" s="46" t="n">
        <f aca="false">COUNT('Smalls &amp; Larges (Working)'!W13:W18)</f>
        <v>6</v>
      </c>
      <c r="F25" s="48" t="n">
        <f aca="false">IF(E25&gt;0,AVERAGE('Smalls &amp; Larges (Working)'!W13:W18),"")</f>
        <v>51.564098254478</v>
      </c>
      <c r="G25" s="47" t="n">
        <f aca="false">IF(E25&gt;1,STDEV('Smalls &amp; Larges (Working)'!W13:W18),"")</f>
        <v>3.36226691626247</v>
      </c>
      <c r="H25" s="48" t="n">
        <f aca="false">IF(AND(B25&gt;0,E25&gt;0),C25-F25,"")</f>
        <v>3.63013658866522</v>
      </c>
      <c r="I25" s="55" t="n">
        <f aca="false">IF(COUNT('Smalls &amp; Larges (Working)'!W161:W164)&gt;0,AVERAGE('Smalls &amp; Larges (Working)'!W161:W164),"")</f>
        <v>37.2424852104162</v>
      </c>
      <c r="J25" s="55" t="n">
        <f aca="false">IF(COUNT('Smalls &amp; Larges (Working)'!W167:W172)&gt;0,AVERAGE('Smalls &amp; Larges (Working)'!W167:W172),"")</f>
        <v>14.2080933798145</v>
      </c>
      <c r="K25" s="48" t="n">
        <f aca="false">'Smalls &amp; Larges (Working)'!W21</f>
        <v>40.2637523460184</v>
      </c>
      <c r="L25" s="48" t="n">
        <f aca="false">'Smalls &amp; Larges (Working)'!W24</f>
        <v>42.6273654354154</v>
      </c>
      <c r="M25" s="48" t="n">
        <f aca="false">IF(AND(ISNUMBER(K25),ISNUMBER(L25)),K25-L25,"")</f>
        <v>-2.36361308939704</v>
      </c>
    </row>
    <row r="26" customFormat="false" ht="15" hidden="false" customHeight="false" outlineLevel="0" collapsed="false">
      <c r="A26" s="45" t="s">
        <v>3066</v>
      </c>
      <c r="B26" s="46" t="n">
        <f aca="false">COUNT('Smalls &amp; Larges (Working)'!X7:X10)</f>
        <v>4</v>
      </c>
      <c r="C26" s="48" t="n">
        <f aca="false">IF(B26&gt;0,AVERAGE('Smalls &amp; Larges (Working)'!X7:X10),"")</f>
        <v>57.1779749965686</v>
      </c>
      <c r="D26" s="47" t="n">
        <f aca="false">IF(B26&gt;1,STDEV('Smalls &amp; Larges (Working)'!X7:X10),"")</f>
        <v>1.76937571743395</v>
      </c>
      <c r="E26" s="46" t="n">
        <f aca="false">COUNT('Smalls &amp; Larges (Working)'!X13:X18)</f>
        <v>6</v>
      </c>
      <c r="F26" s="48" t="n">
        <f aca="false">IF(E26&gt;0,AVERAGE('Smalls &amp; Larges (Working)'!X13:X18),"")</f>
        <v>53.2804189981065</v>
      </c>
      <c r="G26" s="47" t="n">
        <f aca="false">IF(E26&gt;1,STDEV('Smalls &amp; Larges (Working)'!X13:X18),"")</f>
        <v>2.70417911018336</v>
      </c>
      <c r="H26" s="48" t="n">
        <f aca="false">IF(AND(B26&gt;0,E26&gt;0),C26-F26,"")</f>
        <v>3.89755599846214</v>
      </c>
      <c r="I26" s="55" t="n">
        <f aca="false">IF(COUNT('Smalls &amp; Larges (Working)'!X161:X164)&gt;0,AVERAGE('Smalls &amp; Larges (Working)'!X161:X164),"")</f>
        <v>49.9264279133436</v>
      </c>
      <c r="J26" s="55" t="n">
        <f aca="false">IF(COUNT('Smalls &amp; Larges (Working)'!X167:X172)&gt;0,AVERAGE('Smalls &amp; Larges (Working)'!X167:X172),"")</f>
        <v>13.2906905271655</v>
      </c>
      <c r="K26" s="48" t="n">
        <f aca="false">'Smalls &amp; Larges (Working)'!X21</f>
        <v>39.1583246090796</v>
      </c>
      <c r="L26" s="48" t="n">
        <f aca="false">'Smalls &amp; Larges (Working)'!X24</f>
        <v>44.4849954995545</v>
      </c>
      <c r="M26" s="48" t="n">
        <f aca="false">IF(AND(ISNUMBER(K26),ISNUMBER(L26)),K26-L26,"")</f>
        <v>-5.32667089047489</v>
      </c>
    </row>
    <row r="27" customFormat="false" ht="15" hidden="false" customHeight="false" outlineLevel="0" collapsed="false">
      <c r="A27" s="45" t="s">
        <v>3201</v>
      </c>
      <c r="B27" s="46" t="n">
        <f aca="false">COUNT('Smalls &amp; Larges (Working)'!Y7:Y10)</f>
        <v>4</v>
      </c>
      <c r="C27" s="48" t="n">
        <f aca="false">IF(B27&gt;0,AVERAGE('Smalls &amp; Larges (Working)'!Y7:Y10),"")</f>
        <v>57.9128748185196</v>
      </c>
      <c r="D27" s="47" t="n">
        <f aca="false">IF(B27&gt;1,STDEV('Smalls &amp; Larges (Working)'!Y7:Y10),"")</f>
        <v>2.26421099832761</v>
      </c>
      <c r="E27" s="46" t="n">
        <f aca="false">COUNT('Smalls &amp; Larges (Working)'!Y13:Y18)</f>
        <v>6</v>
      </c>
      <c r="F27" s="48" t="n">
        <f aca="false">IF(E27&gt;0,AVERAGE('Smalls &amp; Larges (Working)'!Y13:Y18),"")</f>
        <v>52.4314627754151</v>
      </c>
      <c r="G27" s="47" t="n">
        <f aca="false">IF(E27&gt;1,STDEV('Smalls &amp; Larges (Working)'!Y13:Y18),"")</f>
        <v>2.98852363826066</v>
      </c>
      <c r="H27" s="48" t="n">
        <f aca="false">IF(AND(B27&gt;0,E27&gt;0),C27-F27,"")</f>
        <v>5.48141204310457</v>
      </c>
      <c r="I27" s="55" t="n">
        <f aca="false">IF(COUNT('Smalls &amp; Larges (Working)'!Y161:Y164)&gt;0,AVERAGE('Smalls &amp; Larges (Working)'!Y161:Y164),"")</f>
        <v>54.534554289121</v>
      </c>
      <c r="J27" s="55" t="n">
        <f aca="false">IF(COUNT('Smalls &amp; Larges (Working)'!Y167:Y172)&gt;0,AVERAGE('Smalls &amp; Larges (Working)'!Y167:Y172),"")</f>
        <v>13.0751289843979</v>
      </c>
      <c r="K27" s="48" t="n">
        <f aca="false">'Smalls &amp; Larges (Working)'!Y21</f>
        <v>39.7230873732958</v>
      </c>
      <c r="L27" s="48" t="n">
        <f aca="false">'Smalls &amp; Larges (Working)'!Y24</f>
        <v>43.9648238886688</v>
      </c>
      <c r="M27" s="48" t="n">
        <f aca="false">IF(AND(ISNUMBER(K27),ISNUMBER(L27)),K27-L27,"")</f>
        <v>-4.24173651537307</v>
      </c>
    </row>
    <row r="28" customFormat="false" ht="15" hidden="false" customHeight="false" outlineLevel="0" collapsed="false">
      <c r="A28" s="45" t="s">
        <v>3330</v>
      </c>
      <c r="B28" s="46" t="n">
        <f aca="false">COUNT('Smalls &amp; Larges (Working)'!Z7:Z10)</f>
        <v>4</v>
      </c>
      <c r="C28" s="48" t="n">
        <f aca="false">IF(B28&gt;0,AVERAGE('Smalls &amp; Larges (Working)'!Z7:Z10),"")</f>
        <v>60.016134155479</v>
      </c>
      <c r="D28" s="47" t="n">
        <f aca="false">IF(B28&gt;1,STDEV('Smalls &amp; Larges (Working)'!Z7:Z10),"")</f>
        <v>1.83083162598414</v>
      </c>
      <c r="E28" s="46" t="n">
        <f aca="false">COUNT('Smalls &amp; Larges (Working)'!Z13:Z18)</f>
        <v>6</v>
      </c>
      <c r="F28" s="48" t="n">
        <f aca="false">IF(E28&gt;0,AVERAGE('Smalls &amp; Larges (Working)'!Z13:Z18),"")</f>
        <v>55.6154050289708</v>
      </c>
      <c r="G28" s="47" t="n">
        <f aca="false">IF(E28&gt;1,STDEV('Smalls &amp; Larges (Working)'!Z13:Z18),"")</f>
        <v>2.72775113875247</v>
      </c>
      <c r="H28" s="48" t="n">
        <f aca="false">IF(AND(B28&gt;0,E28&gt;0),C28-F28,"")</f>
        <v>4.40072912650813</v>
      </c>
      <c r="I28" s="55" t="n">
        <f aca="false">IF(COUNT('Smalls &amp; Larges (Working)'!Z161:Z164)&gt;0,AVERAGE('Smalls &amp; Larges (Working)'!Z161:Z164),"")</f>
        <v>78.3496157408959</v>
      </c>
      <c r="J28" s="55" t="n">
        <f aca="false">IF(COUNT('Smalls &amp; Larges (Working)'!Z167:Z172)&gt;0,AVERAGE('Smalls &amp; Larges (Working)'!Z167:Z172),"")</f>
        <v>20.8047563831122</v>
      </c>
      <c r="K28" s="48" t="n">
        <f aca="false">'Smalls &amp; Larges (Working)'!Z21</f>
        <v>38.7038182745078</v>
      </c>
      <c r="L28" s="48" t="n">
        <f aca="false">'Smalls &amp; Larges (Working)'!Z24</f>
        <v>43.4221996117922</v>
      </c>
      <c r="M28" s="48" t="n">
        <f aca="false">IF(AND(ISNUMBER(K28),ISNUMBER(L28)),K28-L28,"")</f>
        <v>-4.71838133728436</v>
      </c>
    </row>
    <row r="29" customFormat="false" ht="15" hidden="false" customHeight="false" outlineLevel="0" collapsed="false">
      <c r="A29" s="45" t="s">
        <v>5405</v>
      </c>
      <c r="B29" s="46" t="n">
        <f aca="false">COUNT('Smalls &amp; Larges (Working)'!AA7:AA10)</f>
        <v>0</v>
      </c>
      <c r="C29" s="48" t="str">
        <f aca="false">IF(B29&gt;0,AVERAGE('Smalls &amp; Larges (Working)'!AA7:AA10),"")</f>
        <v/>
      </c>
      <c r="D29" s="47" t="str">
        <f aca="false">IF(B29&gt;1,STDEV('Smalls &amp; Larges (Working)'!AA7:AA10),"")</f>
        <v/>
      </c>
      <c r="E29" s="46" t="n">
        <f aca="false">COUNT('Smalls &amp; Larges (Working)'!AA13:AA18)</f>
        <v>0</v>
      </c>
      <c r="F29" s="48" t="str">
        <f aca="false">IF(E29&gt;0,AVERAGE('Smalls &amp; Larges (Working)'!AA13:AA18),"")</f>
        <v/>
      </c>
      <c r="G29" s="47" t="str">
        <f aca="false">IF(E29&gt;1,STDEV('Smalls &amp; Larges (Working)'!AA13:AA18),"")</f>
        <v/>
      </c>
      <c r="H29" s="48" t="str">
        <f aca="false">IF(AND(B29&gt;0,E29&gt;0),C29-F29,"")</f>
        <v/>
      </c>
      <c r="I29" s="55" t="str">
        <f aca="false">IF(COUNT('Smalls &amp; Larges (Working)'!AA161:AA164)&gt;0,AVERAGE('Smalls &amp; Larges (Working)'!AA161:AA164),"")</f>
        <v/>
      </c>
      <c r="J29" s="55" t="str">
        <f aca="false">IF(COUNT('Smalls &amp; Larges (Working)'!AA167:AA172)&gt;0,AVERAGE('Smalls &amp; Larges (Working)'!AA167:AA172),"")</f>
        <v/>
      </c>
      <c r="K29" s="48" t="str">
        <f aca="false">'Smalls &amp; Larges (Working)'!AA21</f>
        <v>⏳</v>
      </c>
      <c r="L29" s="48" t="str">
        <f aca="false">'Smalls &amp; Larges (Working)'!AA24</f>
        <v>⏳</v>
      </c>
      <c r="M29" s="48" t="str">
        <f aca="false">IF(AND(ISNUMBER(K29),ISNUMBER(L29)),K29-L29,"")</f>
        <v/>
      </c>
    </row>
    <row r="30" customFormat="false" ht="15" hidden="false" customHeight="false" outlineLevel="0" collapsed="false">
      <c r="A30" s="45" t="s">
        <v>3465</v>
      </c>
      <c r="B30" s="46" t="n">
        <f aca="false">COUNT('Smalls &amp; Larges (Working)'!AB7:AB10)</f>
        <v>4</v>
      </c>
      <c r="C30" s="48" t="n">
        <f aca="false">IF(B30&gt;0,AVERAGE('Smalls &amp; Larges (Working)'!AB7:AB10),"")</f>
        <v>61.5891171140599</v>
      </c>
      <c r="D30" s="47" t="n">
        <f aca="false">IF(B30&gt;1,STDEV('Smalls &amp; Larges (Working)'!AB7:AB10),"")</f>
        <v>1.77343984401383</v>
      </c>
      <c r="E30" s="46" t="n">
        <f aca="false">COUNT('Smalls &amp; Larges (Working)'!AB13:AB18)</f>
        <v>6</v>
      </c>
      <c r="F30" s="48" t="n">
        <f aca="false">IF(E30&gt;0,AVERAGE('Smalls &amp; Larges (Working)'!AB13:AB18),"")</f>
        <v>56.9505043701822</v>
      </c>
      <c r="G30" s="47" t="n">
        <f aca="false">IF(E30&gt;1,STDEV('Smalls &amp; Larges (Working)'!AB13:AB18),"")</f>
        <v>2.59928010312757</v>
      </c>
      <c r="H30" s="48" t="n">
        <f aca="false">IF(AND(B30&gt;0,E30&gt;0),C30-F30,"")</f>
        <v>4.63861274387769</v>
      </c>
      <c r="I30" s="55" t="n">
        <f aca="false">IF(COUNT('Smalls &amp; Larges (Working)'!AB161:AB164)&gt;0,AVERAGE('Smalls &amp; Larges (Working)'!AB161:AB164),"")</f>
        <v>82.1253807232002</v>
      </c>
      <c r="J30" s="55" t="n">
        <f aca="false">IF(COUNT('Smalls &amp; Larges (Working)'!AB167:AB172)&gt;0,AVERAGE('Smalls &amp; Larges (Working)'!AB167:AB172),"")</f>
        <v>28.6068102960995</v>
      </c>
      <c r="K30" s="48" t="n">
        <f aca="false">'Smalls &amp; Larges (Working)'!AB21</f>
        <v>39.6262612671236</v>
      </c>
      <c r="L30" s="48" t="n">
        <f aca="false">'Smalls &amp; Larges (Working)'!AB24</f>
        <v>43.8725119144072</v>
      </c>
      <c r="M30" s="48" t="n">
        <f aca="false">IF(AND(ISNUMBER(K30),ISNUMBER(L30)),K30-L30,"")</f>
        <v>-4.24625064728365</v>
      </c>
    </row>
    <row r="31" customFormat="false" ht="15" hidden="false" customHeight="false" outlineLevel="0" collapsed="false">
      <c r="A31" s="45" t="s">
        <v>3592</v>
      </c>
      <c r="B31" s="46" t="n">
        <f aca="false">COUNT('Smalls &amp; Larges (Working)'!AC7:AC10)</f>
        <v>4</v>
      </c>
      <c r="C31" s="48" t="n">
        <f aca="false">IF(B31&gt;0,AVERAGE('Smalls &amp; Larges (Working)'!AC7:AC10),"")</f>
        <v>63.8540988154159</v>
      </c>
      <c r="D31" s="47" t="n">
        <f aca="false">IF(B31&gt;1,STDEV('Smalls &amp; Larges (Working)'!AC7:AC10),"")</f>
        <v>0.932389893022041</v>
      </c>
      <c r="E31" s="46" t="n">
        <f aca="false">COUNT('Smalls &amp; Larges (Working)'!AC13:AC18)</f>
        <v>6</v>
      </c>
      <c r="F31" s="48" t="n">
        <f aca="false">IF(E31&gt;0,AVERAGE('Smalls &amp; Larges (Working)'!AC13:AC18),"")</f>
        <v>59.1842801322862</v>
      </c>
      <c r="G31" s="47" t="n">
        <f aca="false">IF(E31&gt;1,STDEV('Smalls &amp; Larges (Working)'!AC13:AC18),"")</f>
        <v>3.82329879821752</v>
      </c>
      <c r="H31" s="48" t="n">
        <f aca="false">IF(AND(B31&gt;0,E31&gt;0),C31-F31,"")</f>
        <v>4.66981868312977</v>
      </c>
      <c r="I31" s="55" t="n">
        <f aca="false">IF(COUNT('Smalls &amp; Larges (Working)'!AC161:AC164)&gt;0,AVERAGE('Smalls &amp; Larges (Working)'!AC161:AC164),"")</f>
        <v>90.0043686002981</v>
      </c>
      <c r="J31" s="55" t="n">
        <f aca="false">IF(COUNT('Smalls &amp; Larges (Working)'!AC167:AC172)&gt;0,AVERAGE('Smalls &amp; Larges (Working)'!AC167:AC172),"")</f>
        <v>41.1751360684089</v>
      </c>
      <c r="K31" s="48" t="n">
        <f aca="false">'Smalls &amp; Larges (Working)'!AC21</f>
        <v>41.2428914580175</v>
      </c>
      <c r="L31" s="48" t="n">
        <f aca="false">'Smalls &amp; Larges (Working)'!AC24</f>
        <v>47.5611166119493</v>
      </c>
      <c r="M31" s="48" t="n">
        <f aca="false">IF(AND(ISNUMBER(K31),ISNUMBER(L31)),K31-L31,"")</f>
        <v>-6.31822515393188</v>
      </c>
    </row>
    <row r="32" customFormat="false" ht="15" hidden="false" customHeight="false" outlineLevel="0" collapsed="false">
      <c r="A32" s="45" t="s">
        <v>3719</v>
      </c>
      <c r="B32" s="46" t="n">
        <f aca="false">COUNT('Smalls &amp; Larges (Working)'!AD7:AD10)</f>
        <v>4</v>
      </c>
      <c r="C32" s="48" t="n">
        <f aca="false">IF(B32&gt;0,AVERAGE('Smalls &amp; Larges (Working)'!AD7:AD10),"")</f>
        <v>62.7293122506459</v>
      </c>
      <c r="D32" s="47" t="n">
        <f aca="false">IF(B32&gt;1,STDEV('Smalls &amp; Larges (Working)'!AD7:AD10),"")</f>
        <v>1.2404605541936</v>
      </c>
      <c r="E32" s="46" t="n">
        <f aca="false">COUNT('Smalls &amp; Larges (Working)'!AD13:AD18)</f>
        <v>6</v>
      </c>
      <c r="F32" s="48" t="n">
        <f aca="false">IF(E32&gt;0,AVERAGE('Smalls &amp; Larges (Working)'!AD13:AD18),"")</f>
        <v>59.0573655561014</v>
      </c>
      <c r="G32" s="47" t="n">
        <f aca="false">IF(E32&gt;1,STDEV('Smalls &amp; Larges (Working)'!AD13:AD18),"")</f>
        <v>2.33745831417886</v>
      </c>
      <c r="H32" s="48" t="n">
        <f aca="false">IF(AND(B32&gt;0,E32&gt;0),C32-F32,"")</f>
        <v>3.67194669454451</v>
      </c>
      <c r="I32" s="55" t="n">
        <f aca="false">IF(COUNT('Smalls &amp; Larges (Working)'!AD161:AD164)&gt;0,AVERAGE('Smalls &amp; Larges (Working)'!AD161:AD164),"")</f>
        <v>93.084828530354</v>
      </c>
      <c r="J32" s="55" t="n">
        <f aca="false">IF(COUNT('Smalls &amp; Larges (Working)'!AD167:AD172)&gt;0,AVERAGE('Smalls &amp; Larges (Working)'!AD167:AD172),"")</f>
        <v>49.3598847347183</v>
      </c>
      <c r="K32" s="48" t="n">
        <f aca="false">'Smalls &amp; Larges (Working)'!AD21</f>
        <v>40.7768158196937</v>
      </c>
      <c r="L32" s="48" t="n">
        <f aca="false">'Smalls &amp; Larges (Working)'!AD24</f>
        <v>45.0522516857153</v>
      </c>
      <c r="M32" s="48" t="n">
        <f aca="false">IF(AND(ISNUMBER(K32),ISNUMBER(L32)),K32-L32,"")</f>
        <v>-4.27543586602157</v>
      </c>
    </row>
    <row r="33" customFormat="false" ht="15" hidden="false" customHeight="false" outlineLevel="0" collapsed="false">
      <c r="A33" s="45" t="s">
        <v>3846</v>
      </c>
      <c r="B33" s="46" t="n">
        <f aca="false">COUNT('Smalls &amp; Larges (Working)'!AE7:AE10)</f>
        <v>4</v>
      </c>
      <c r="C33" s="48" t="n">
        <f aca="false">IF(B33&gt;0,AVERAGE('Smalls &amp; Larges (Working)'!AE7:AE10),"")</f>
        <v>64.2042667995349</v>
      </c>
      <c r="D33" s="47" t="n">
        <f aca="false">IF(B33&gt;1,STDEV('Smalls &amp; Larges (Working)'!AE7:AE10),"")</f>
        <v>1.68361431703894</v>
      </c>
      <c r="E33" s="46" t="n">
        <f aca="false">COUNT('Smalls &amp; Larges (Working)'!AE13:AE18)</f>
        <v>6</v>
      </c>
      <c r="F33" s="48" t="n">
        <f aca="false">IF(E33&gt;0,AVERAGE('Smalls &amp; Larges (Working)'!AE13:AE18),"")</f>
        <v>61.2210128579512</v>
      </c>
      <c r="G33" s="47" t="n">
        <f aca="false">IF(E33&gt;1,STDEV('Smalls &amp; Larges (Working)'!AE13:AE18),"")</f>
        <v>2.64155294168138</v>
      </c>
      <c r="H33" s="48" t="n">
        <f aca="false">IF(AND(B33&gt;0,E33&gt;0),C33-F33,"")</f>
        <v>2.98325394158373</v>
      </c>
      <c r="I33" s="55" t="n">
        <f aca="false">IF(COUNT('Smalls &amp; Larges (Working)'!AE161:AE164)&gt;0,AVERAGE('Smalls &amp; Larges (Working)'!AE161:AE164),"")</f>
        <v>94.9076114546017</v>
      </c>
      <c r="J33" s="55" t="n">
        <f aca="false">IF(COUNT('Smalls &amp; Larges (Working)'!AE167:AE172)&gt;0,AVERAGE('Smalls &amp; Larges (Working)'!AE167:AE172),"")</f>
        <v>57.2978599785144</v>
      </c>
      <c r="K33" s="48" t="n">
        <f aca="false">'Smalls &amp; Larges (Working)'!AE21</f>
        <v>41.5932685328543</v>
      </c>
      <c r="L33" s="48" t="n">
        <f aca="false">'Smalls &amp; Larges (Working)'!AE24</f>
        <v>46.14783897484</v>
      </c>
      <c r="M33" s="48" t="n">
        <f aca="false">IF(AND(ISNUMBER(K33),ISNUMBER(L33)),K33-L33,"")</f>
        <v>-4.55457044198568</v>
      </c>
    </row>
    <row r="34" customFormat="false" ht="15" hidden="false" customHeight="false" outlineLevel="0" collapsed="false">
      <c r="A34" s="45" t="s">
        <v>3975</v>
      </c>
      <c r="B34" s="46" t="n">
        <f aca="false">COUNT('Smalls &amp; Larges (Working)'!AF7:AF10)</f>
        <v>4</v>
      </c>
      <c r="C34" s="48" t="n">
        <f aca="false">IF(B34&gt;0,AVERAGE('Smalls &amp; Larges (Working)'!AF7:AF10),"")</f>
        <v>65.8836745396476</v>
      </c>
      <c r="D34" s="47" t="n">
        <f aca="false">IF(B34&gt;1,STDEV('Smalls &amp; Larges (Working)'!AF7:AF10),"")</f>
        <v>1.474478870402</v>
      </c>
      <c r="E34" s="46" t="n">
        <f aca="false">COUNT('Smalls &amp; Larges (Working)'!AF13:AF18)</f>
        <v>6</v>
      </c>
      <c r="F34" s="48" t="n">
        <f aca="false">IF(E34&gt;0,AVERAGE('Smalls &amp; Larges (Working)'!AF13:AF18),"")</f>
        <v>63.3880064089378</v>
      </c>
      <c r="G34" s="47" t="n">
        <f aca="false">IF(E34&gt;1,STDEV('Smalls &amp; Larges (Working)'!AF13:AF18),"")</f>
        <v>1.92628158337713</v>
      </c>
      <c r="H34" s="48" t="n">
        <f aca="false">IF(AND(B34&gt;0,E34&gt;0),C34-F34,"")</f>
        <v>2.49566813070982</v>
      </c>
      <c r="I34" s="55" t="n">
        <f aca="false">IF(COUNT('Smalls &amp; Larges (Working)'!AF161:AF164)&gt;0,AVERAGE('Smalls &amp; Larges (Working)'!AF161:AF164),"")</f>
        <v>92.9462108898027</v>
      </c>
      <c r="J34" s="55" t="n">
        <f aca="false">IF(COUNT('Smalls &amp; Larges (Working)'!AF167:AF172)&gt;0,AVERAGE('Smalls &amp; Larges (Working)'!AF167:AF172),"")</f>
        <v>61.9594476604927</v>
      </c>
      <c r="K34" s="48" t="n">
        <f aca="false">'Smalls &amp; Larges (Working)'!AF21</f>
        <v>43.7466167517119</v>
      </c>
      <c r="L34" s="48" t="n">
        <f aca="false">'Smalls &amp; Larges (Working)'!AF24</f>
        <v>47.9426091167504</v>
      </c>
      <c r="M34" s="48" t="n">
        <f aca="false">IF(AND(ISNUMBER(K34),ISNUMBER(L34)),K34-L34,"")</f>
        <v>-4.19599236503852</v>
      </c>
    </row>
    <row r="35" customFormat="false" ht="15" hidden="false" customHeight="false" outlineLevel="0" collapsed="false">
      <c r="A35" s="45" t="s">
        <v>4103</v>
      </c>
      <c r="B35" s="46" t="n">
        <f aca="false">COUNT('Smalls &amp; Larges (Working)'!AG7:AG10)</f>
        <v>4</v>
      </c>
      <c r="C35" s="48" t="n">
        <f aca="false">IF(B35&gt;0,AVERAGE('Smalls &amp; Larges (Working)'!AG7:AG10),"")</f>
        <v>68.380917024191</v>
      </c>
      <c r="D35" s="47" t="n">
        <f aca="false">IF(B35&gt;1,STDEV('Smalls &amp; Larges (Working)'!AG7:AG10),"")</f>
        <v>1.16394902784033</v>
      </c>
      <c r="E35" s="46" t="n">
        <f aca="false">COUNT('Smalls &amp; Larges (Working)'!AG13:AG18)</f>
        <v>6</v>
      </c>
      <c r="F35" s="48" t="n">
        <f aca="false">IF(E35&gt;0,AVERAGE('Smalls &amp; Larges (Working)'!AG13:AG18),"")</f>
        <v>66.0944819299858</v>
      </c>
      <c r="G35" s="47" t="n">
        <f aca="false">IF(E35&gt;1,STDEV('Smalls &amp; Larges (Working)'!AG13:AG18),"")</f>
        <v>1.59741970756181</v>
      </c>
      <c r="H35" s="48" t="n">
        <f aca="false">IF(AND(B35&gt;0,E35&gt;0),C35-F35,"")</f>
        <v>2.28643509420516</v>
      </c>
      <c r="I35" s="55" t="n">
        <f aca="false">IF(COUNT('Smalls &amp; Larges (Working)'!AG161:AG164)&gt;0,AVERAGE('Smalls &amp; Larges (Working)'!AG161:AG164),"")</f>
        <v>95.9935388649622</v>
      </c>
      <c r="J35" s="55" t="n">
        <f aca="false">IF(COUNT('Smalls &amp; Larges (Working)'!AG167:AG172)&gt;0,AVERAGE('Smalls &amp; Larges (Working)'!AG167:AG172),"")</f>
        <v>72.2410994047877</v>
      </c>
      <c r="K35" s="48" t="n">
        <f aca="false">'Smalls &amp; Larges (Working)'!AG21</f>
        <v>45.2523709482421</v>
      </c>
      <c r="L35" s="48" t="n">
        <f aca="false">'Smalls &amp; Larges (Working)'!AG24</f>
        <v>50.0719167053747</v>
      </c>
      <c r="M35" s="48" t="n">
        <f aca="false">IF(AND(ISNUMBER(K35),ISNUMBER(L35)),K35-L35,"")</f>
        <v>-4.81954575713267</v>
      </c>
    </row>
    <row r="36" customFormat="false" ht="15" hidden="false" customHeight="false" outlineLevel="0" collapsed="false">
      <c r="A36" s="45" t="s">
        <v>5406</v>
      </c>
      <c r="B36" s="46" t="n">
        <f aca="false">COUNT('Smalls &amp; Larges (Working)'!AH7:AH10)</f>
        <v>4</v>
      </c>
      <c r="C36" s="48" t="n">
        <f aca="false">IF(B36&gt;0,AVERAGE('Smalls &amp; Larges (Working)'!AH7:AH10),"")</f>
        <v>66.7485433246852</v>
      </c>
      <c r="D36" s="47" t="n">
        <f aca="false">IF(B36&gt;1,STDEV('Smalls &amp; Larges (Working)'!AH7:AH10),"")</f>
        <v>1.0240754525244</v>
      </c>
      <c r="E36" s="46" t="n">
        <f aca="false">COUNT('Smalls &amp; Larges (Working)'!AH13:AH18)</f>
        <v>6</v>
      </c>
      <c r="F36" s="48" t="n">
        <f aca="false">IF(E36&gt;0,AVERAGE('Smalls &amp; Larges (Working)'!AH13:AH18),"")</f>
        <v>63.7252509509491</v>
      </c>
      <c r="G36" s="47" t="n">
        <f aca="false">IF(E36&gt;1,STDEV('Smalls &amp; Larges (Working)'!AH13:AH18),"")</f>
        <v>2.03739353630596</v>
      </c>
      <c r="H36" s="48" t="n">
        <f aca="false">IF(AND(B36&gt;0,E36&gt;0),C36-F36,"")</f>
        <v>3.02329237373613</v>
      </c>
      <c r="I36" s="55" t="n">
        <f aca="false">IF(COUNT('Smalls &amp; Larges (Working)'!AH161:AH164)&gt;0,AVERAGE('Smalls &amp; Larges (Working)'!AH161:AH164),"")</f>
        <v>96.7194980083571</v>
      </c>
      <c r="J36" s="55" t="n">
        <f aca="false">IF(COUNT('Smalls &amp; Larges (Working)'!AH167:AH172)&gt;0,AVERAGE('Smalls &amp; Larges (Working)'!AH167:AH172),"")</f>
        <v>75.6870898361691</v>
      </c>
      <c r="K36" s="48" t="n">
        <f aca="false">'Smalls &amp; Larges (Working)'!AH21</f>
        <v>44.8849366262174</v>
      </c>
      <c r="L36" s="48" t="n">
        <f aca="false">'Smalls &amp; Larges (Working)'!AH24</f>
        <v>48.9867915592747</v>
      </c>
      <c r="M36" s="48" t="n">
        <f aca="false">IF(AND(ISNUMBER(K36),ISNUMBER(L36)),K36-L36,"")</f>
        <v>-4.10185493305729</v>
      </c>
    </row>
    <row r="37" customFormat="false" ht="15" hidden="false" customHeight="false" outlineLevel="0" collapsed="false">
      <c r="A37" s="45" t="s">
        <v>4360</v>
      </c>
      <c r="B37" s="46" t="n">
        <f aca="false">COUNT('Smalls &amp; Larges (Working)'!AI7:AI10)</f>
        <v>4</v>
      </c>
      <c r="C37" s="48" t="n">
        <f aca="false">IF(B37&gt;0,AVERAGE('Smalls &amp; Larges (Working)'!AI7:AI10),"")</f>
        <v>69.1746472471211</v>
      </c>
      <c r="D37" s="47" t="n">
        <f aca="false">IF(B37&gt;1,STDEV('Smalls &amp; Larges (Working)'!AI7:AI10),"")</f>
        <v>0.981967782234916</v>
      </c>
      <c r="E37" s="46" t="n">
        <f aca="false">COUNT('Smalls &amp; Larges (Working)'!AI13:AI18)</f>
        <v>6</v>
      </c>
      <c r="F37" s="48" t="n">
        <f aca="false">IF(E37&gt;0,AVERAGE('Smalls &amp; Larges (Working)'!AI13:AI18),"")</f>
        <v>67.3612992513822</v>
      </c>
      <c r="G37" s="47" t="n">
        <f aca="false">IF(E37&gt;1,STDEV('Smalls &amp; Larges (Working)'!AI13:AI18),"")</f>
        <v>1.66228659422339</v>
      </c>
      <c r="H37" s="48" t="n">
        <f aca="false">IF(AND(B37&gt;0,E37&gt;0),C37-F37,"")</f>
        <v>1.81334799573895</v>
      </c>
      <c r="I37" s="55" t="n">
        <f aca="false">IF(COUNT('Smalls &amp; Larges (Working)'!AI161:AI164)&gt;0,AVERAGE('Smalls &amp; Larges (Working)'!AI161:AI164),"")</f>
        <v>95.8157031915859</v>
      </c>
      <c r="J37" s="55" t="n">
        <f aca="false">IF(COUNT('Smalls &amp; Larges (Working)'!AI167:AI172)&gt;0,AVERAGE('Smalls &amp; Larges (Working)'!AI167:AI172),"")</f>
        <v>72.3469818094628</v>
      </c>
      <c r="K37" s="48" t="n">
        <f aca="false">'Smalls &amp; Larges (Working)'!AI21</f>
        <v>47.1828685794808</v>
      </c>
      <c r="L37" s="48" t="n">
        <f aca="false">'Smalls &amp; Larges (Working)'!AI24</f>
        <v>49.1656384234138</v>
      </c>
      <c r="M37" s="48" t="n">
        <f aca="false">IF(AND(ISNUMBER(K37),ISNUMBER(L37)),K37-L37,"")</f>
        <v>-1.98276984393294</v>
      </c>
    </row>
    <row r="38" customFormat="false" ht="15" hidden="false" customHeight="false" outlineLevel="0" collapsed="false">
      <c r="A38" s="45" t="s">
        <v>4488</v>
      </c>
      <c r="B38" s="46" t="n">
        <f aca="false">COUNT('Smalls &amp; Larges (Working)'!AJ7:AJ10)</f>
        <v>4</v>
      </c>
      <c r="C38" s="48" t="n">
        <f aca="false">IF(B38&gt;0,AVERAGE('Smalls &amp; Larges (Working)'!AJ7:AJ10),"")</f>
        <v>69.2320690468622</v>
      </c>
      <c r="D38" s="47" t="n">
        <f aca="false">IF(B38&gt;1,STDEV('Smalls &amp; Larges (Working)'!AJ7:AJ10),"")</f>
        <v>0.897071966185981</v>
      </c>
      <c r="E38" s="46" t="n">
        <f aca="false">COUNT('Smalls &amp; Larges (Working)'!AJ13:AJ18)</f>
        <v>6</v>
      </c>
      <c r="F38" s="48" t="n">
        <f aca="false">IF(E38&gt;0,AVERAGE('Smalls &amp; Larges (Working)'!AJ13:AJ18),"")</f>
        <v>67.5231308428618</v>
      </c>
      <c r="G38" s="47" t="n">
        <f aca="false">IF(E38&gt;1,STDEV('Smalls &amp; Larges (Working)'!AJ13:AJ18),"")</f>
        <v>1.65338891305964</v>
      </c>
      <c r="H38" s="48" t="n">
        <f aca="false">IF(AND(B38&gt;0,E38&gt;0),C38-F38,"")</f>
        <v>1.7089382040004</v>
      </c>
      <c r="I38" s="55" t="n">
        <f aca="false">IF(COUNT('Smalls &amp; Larges (Working)'!AJ161:AJ164)&gt;0,AVERAGE('Smalls &amp; Larges (Working)'!AJ161:AJ164),"")</f>
        <v>97.0455241652687</v>
      </c>
      <c r="J38" s="55" t="n">
        <f aca="false">IF(COUNT('Smalls &amp; Larges (Working)'!AJ167:AJ172)&gt;0,AVERAGE('Smalls &amp; Larges (Working)'!AJ167:AJ172),"")</f>
        <v>84.8098406531727</v>
      </c>
      <c r="K38" s="48" t="n">
        <f aca="false">'Smalls &amp; Larges (Working)'!AJ21</f>
        <v>46.7169530715627</v>
      </c>
      <c r="L38" s="48" t="n">
        <f aca="false">'Smalls &amp; Larges (Working)'!AJ24</f>
        <v>50.5966089568878</v>
      </c>
      <c r="M38" s="48" t="n">
        <f aca="false">IF(AND(ISNUMBER(K38),ISNUMBER(L38)),K38-L38,"")</f>
        <v>-3.87965588532504</v>
      </c>
    </row>
    <row r="39" customFormat="false" ht="15" hidden="false" customHeight="false" outlineLevel="0" collapsed="false">
      <c r="A39" s="45" t="s">
        <v>4617</v>
      </c>
      <c r="B39" s="46" t="n">
        <f aca="false">COUNT('Smalls &amp; Larges (Working)'!AK7:AK10)</f>
        <v>4</v>
      </c>
      <c r="C39" s="48" t="n">
        <f aca="false">IF(B39&gt;0,AVERAGE('Smalls &amp; Larges (Working)'!AK7:AK10),"")</f>
        <v>68.7224532450846</v>
      </c>
      <c r="D39" s="47" t="n">
        <f aca="false">IF(B39&gt;1,STDEV('Smalls &amp; Larges (Working)'!AK7:AK10),"")</f>
        <v>0.853854165782381</v>
      </c>
      <c r="E39" s="46" t="n">
        <f aca="false">COUNT('Smalls &amp; Larges (Working)'!AK13:AK18)</f>
        <v>6</v>
      </c>
      <c r="F39" s="48" t="n">
        <f aca="false">IF(E39&gt;0,AVERAGE('Smalls &amp; Larges (Working)'!AK13:AK18),"")</f>
        <v>66.1858108672565</v>
      </c>
      <c r="G39" s="47" t="n">
        <f aca="false">IF(E39&gt;1,STDEV('Smalls &amp; Larges (Working)'!AK13:AK18),"")</f>
        <v>2.46670021579323</v>
      </c>
      <c r="H39" s="48" t="n">
        <f aca="false">IF(AND(B39&gt;0,E39&gt;0),C39-F39,"")</f>
        <v>2.53664237782806</v>
      </c>
      <c r="I39" s="55" t="n">
        <f aca="false">IF(COUNT('Smalls &amp; Larges (Working)'!AK161:AK164)&gt;0,AVERAGE('Smalls &amp; Larges (Working)'!AK161:AK164),"")</f>
        <v>98.8388705866073</v>
      </c>
      <c r="J39" s="55" t="n">
        <f aca="false">IF(COUNT('Smalls &amp; Larges (Working)'!AK167:AK172)&gt;0,AVERAGE('Smalls &amp; Larges (Working)'!AK167:AK172),"")</f>
        <v>81.5686296694531</v>
      </c>
      <c r="K39" s="48" t="n">
        <f aca="false">'Smalls &amp; Larges (Working)'!AK21</f>
        <v>45.5572846840367</v>
      </c>
      <c r="L39" s="48" t="n">
        <f aca="false">'Smalls &amp; Larges (Working)'!AK24</f>
        <v>52.3090126373239</v>
      </c>
      <c r="M39" s="48" t="n">
        <f aca="false">IF(AND(ISNUMBER(K39),ISNUMBER(L39)),K39-L39,"")</f>
        <v>-6.7517279532872</v>
      </c>
    </row>
    <row r="40" customFormat="false" ht="15" hidden="false" customHeight="false" outlineLevel="0" collapsed="false">
      <c r="A40" s="45" t="s">
        <v>4746</v>
      </c>
      <c r="B40" s="46" t="n">
        <f aca="false">COUNT('Smalls &amp; Larges (Working)'!AL7:AL10)</f>
        <v>0</v>
      </c>
      <c r="C40" s="48" t="str">
        <f aca="false">IF(B40&gt;0,AVERAGE('Smalls &amp; Larges (Working)'!AL7:AL10),"")</f>
        <v/>
      </c>
      <c r="D40" s="47" t="str">
        <f aca="false">IF(B40&gt;1,STDEV('Smalls &amp; Larges (Working)'!AL7:AL10),"")</f>
        <v/>
      </c>
      <c r="E40" s="46" t="n">
        <f aca="false">COUNT('Smalls &amp; Larges (Working)'!AL13:AL18)</f>
        <v>0</v>
      </c>
      <c r="F40" s="48" t="str">
        <f aca="false">IF(E40&gt;0,AVERAGE('Smalls &amp; Larges (Working)'!AL13:AL18),"")</f>
        <v/>
      </c>
      <c r="G40" s="47" t="str">
        <f aca="false">IF(E40&gt;1,STDEV('Smalls &amp; Larges (Working)'!AL13:AL18),"")</f>
        <v/>
      </c>
      <c r="H40" s="48" t="str">
        <f aca="false">IF(AND(B40&gt;0,E40&gt;0),C40-F40,"")</f>
        <v/>
      </c>
      <c r="I40" s="55" t="str">
        <f aca="false">IF(COUNT('Smalls &amp; Larges (Working)'!AL161:AL164)&gt;0,AVERAGE('Smalls &amp; Larges (Working)'!AL161:AL164),"")</f>
        <v/>
      </c>
      <c r="J40" s="55" t="str">
        <f aca="false">IF(COUNT('Smalls &amp; Larges (Working)'!AL167:AL172)&gt;0,AVERAGE('Smalls &amp; Larges (Working)'!AL167:AL172),"")</f>
        <v/>
      </c>
      <c r="K40" s="48" t="n">
        <f aca="false">'Smalls &amp; Larges (Working)'!AL21</f>
        <v>49.9091121968833</v>
      </c>
      <c r="L40" s="48" t="n">
        <f aca="false">'Smalls &amp; Larges (Working)'!AL24</f>
        <v>52.3789597338114</v>
      </c>
      <c r="M40" s="48" t="n">
        <f aca="false">IF(AND(ISNUMBER(K40),ISNUMBER(L40)),K40-L40,"")</f>
        <v>-2.46984753692809</v>
      </c>
    </row>
    <row r="41" customFormat="false" ht="15" hidden="false" customHeight="false" outlineLevel="0" collapsed="false">
      <c r="A41" s="45" t="s">
        <v>4855</v>
      </c>
      <c r="B41" s="46" t="n">
        <f aca="false">COUNT('Smalls &amp; Larges (Working)'!AM7:AM10)</f>
        <v>0</v>
      </c>
      <c r="C41" s="48" t="str">
        <f aca="false">IF(B41&gt;0,AVERAGE('Smalls &amp; Larges (Working)'!AM7:AM10),"")</f>
        <v/>
      </c>
      <c r="D41" s="47" t="str">
        <f aca="false">IF(B41&gt;1,STDEV('Smalls &amp; Larges (Working)'!AM7:AM10),"")</f>
        <v/>
      </c>
      <c r="E41" s="46" t="n">
        <f aca="false">COUNT('Smalls &amp; Larges (Working)'!AM13:AM18)</f>
        <v>0</v>
      </c>
      <c r="F41" s="48" t="str">
        <f aca="false">IF(E41&gt;0,AVERAGE('Smalls &amp; Larges (Working)'!AM13:AM18),"")</f>
        <v/>
      </c>
      <c r="G41" s="47" t="str">
        <f aca="false">IF(E41&gt;1,STDEV('Smalls &amp; Larges (Working)'!AM13:AM18),"")</f>
        <v/>
      </c>
      <c r="H41" s="48" t="str">
        <f aca="false">IF(AND(B41&gt;0,E41&gt;0),C41-F41,"")</f>
        <v/>
      </c>
      <c r="I41" s="55" t="str">
        <f aca="false">IF(COUNT('Smalls &amp; Larges (Working)'!AM161:AM164)&gt;0,AVERAGE('Smalls &amp; Larges (Working)'!AM161:AM164),"")</f>
        <v/>
      </c>
      <c r="J41" s="55" t="str">
        <f aca="false">IF(COUNT('Smalls &amp; Larges (Working)'!AM167:AM172)&gt;0,AVERAGE('Smalls &amp; Larges (Working)'!AM167:AM172),"")</f>
        <v/>
      </c>
      <c r="K41" s="48" t="n">
        <f aca="false">'Smalls &amp; Larges (Working)'!AM21</f>
        <v>52.4411844069707</v>
      </c>
      <c r="L41" s="48" t="n">
        <f aca="false">'Smalls &amp; Larges (Working)'!AM24</f>
        <v>54.3599901416231</v>
      </c>
      <c r="M41" s="48" t="n">
        <f aca="false">IF(AND(ISNUMBER(K41),ISNUMBER(L41)),K41-L41,"")</f>
        <v>-1.91880573465244</v>
      </c>
    </row>
    <row r="42" customFormat="false" ht="15" hidden="false" customHeight="false" outlineLevel="0" collapsed="false">
      <c r="A42" s="45" t="s">
        <v>4963</v>
      </c>
      <c r="B42" s="46" t="n">
        <f aca="false">COUNT('Smalls &amp; Larges (Working)'!AN7:AN10)</f>
        <v>0</v>
      </c>
      <c r="C42" s="48" t="str">
        <f aca="false">IF(B42&gt;0,AVERAGE('Smalls &amp; Larges (Working)'!AN7:AN10),"")</f>
        <v/>
      </c>
      <c r="D42" s="47" t="str">
        <f aca="false">IF(B42&gt;1,STDEV('Smalls &amp; Larges (Working)'!AN7:AN10),"")</f>
        <v/>
      </c>
      <c r="E42" s="46" t="n">
        <f aca="false">COUNT('Smalls &amp; Larges (Working)'!AN13:AN18)</f>
        <v>0</v>
      </c>
      <c r="F42" s="48" t="str">
        <f aca="false">IF(E42&gt;0,AVERAGE('Smalls &amp; Larges (Working)'!AN13:AN18),"")</f>
        <v/>
      </c>
      <c r="G42" s="47" t="str">
        <f aca="false">IF(E42&gt;1,STDEV('Smalls &amp; Larges (Working)'!AN13:AN18),"")</f>
        <v/>
      </c>
      <c r="H42" s="48" t="str">
        <f aca="false">IF(AND(B42&gt;0,E42&gt;0),C42-F42,"")</f>
        <v/>
      </c>
      <c r="I42" s="55" t="str">
        <f aca="false">IF(COUNT('Smalls &amp; Larges (Working)'!AN161:AN164)&gt;0,AVERAGE('Smalls &amp; Larges (Working)'!AN161:AN164),"")</f>
        <v/>
      </c>
      <c r="J42" s="55" t="str">
        <f aca="false">IF(COUNT('Smalls &amp; Larges (Working)'!AN167:AN172)&gt;0,AVERAGE('Smalls &amp; Larges (Working)'!AN167:AN172),"")</f>
        <v/>
      </c>
      <c r="K42" s="48" t="n">
        <f aca="false">'Smalls &amp; Larges (Working)'!AN21</f>
        <v>49.1355417367108</v>
      </c>
      <c r="L42" s="48" t="n">
        <f aca="false">'Smalls &amp; Larges (Working)'!AN24</f>
        <v>52.1201689263492</v>
      </c>
      <c r="M42" s="48" t="n">
        <f aca="false">IF(AND(ISNUMBER(K42),ISNUMBER(L42)),K42-L42,"")</f>
        <v>-2.98462718963842</v>
      </c>
    </row>
    <row r="43" customFormat="false" ht="15" hidden="false" customHeight="false" outlineLevel="0" collapsed="false">
      <c r="A43" s="45" t="s">
        <v>5072</v>
      </c>
      <c r="B43" s="46" t="n">
        <f aca="false">COUNT('Smalls &amp; Larges (Working)'!AO7:AO10)</f>
        <v>0</v>
      </c>
      <c r="C43" s="48" t="str">
        <f aca="false">IF(B43&gt;0,AVERAGE('Smalls &amp; Larges (Working)'!AO7:AO10),"")</f>
        <v/>
      </c>
      <c r="D43" s="47" t="str">
        <f aca="false">IF(B43&gt;1,STDEV('Smalls &amp; Larges (Working)'!AO7:AO10),"")</f>
        <v/>
      </c>
      <c r="E43" s="46" t="n">
        <f aca="false">COUNT('Smalls &amp; Larges (Working)'!AO13:AO18)</f>
        <v>0</v>
      </c>
      <c r="F43" s="48" t="str">
        <f aca="false">IF(E43&gt;0,AVERAGE('Smalls &amp; Larges (Working)'!AO13:AO18),"")</f>
        <v/>
      </c>
      <c r="G43" s="47" t="str">
        <f aca="false">IF(E43&gt;1,STDEV('Smalls &amp; Larges (Working)'!AO13:AO18),"")</f>
        <v/>
      </c>
      <c r="H43" s="48" t="str">
        <f aca="false">IF(AND(B43&gt;0,E43&gt;0),C43-F43,"")</f>
        <v/>
      </c>
      <c r="I43" s="55" t="str">
        <f aca="false">IF(COUNT('Smalls &amp; Larges (Working)'!AO161:AO164)&gt;0,AVERAGE('Smalls &amp; Larges (Working)'!AO161:AO164),"")</f>
        <v/>
      </c>
      <c r="J43" s="55" t="str">
        <f aca="false">IF(COUNT('Smalls &amp; Larges (Working)'!AO167:AO172)&gt;0,AVERAGE('Smalls &amp; Larges (Working)'!AO167:AO172),"")</f>
        <v/>
      </c>
      <c r="K43" s="48" t="n">
        <f aca="false">'Smalls &amp; Larges (Working)'!AO21</f>
        <v>52.2642453070112</v>
      </c>
      <c r="L43" s="48" t="n">
        <f aca="false">'Smalls &amp; Larges (Working)'!AO24</f>
        <v>54.1112870421483</v>
      </c>
      <c r="M43" s="48" t="n">
        <f aca="false">IF(AND(ISNUMBER(K43),ISNUMBER(L43)),K43-L43,"")</f>
        <v>-1.8470417351371</v>
      </c>
    </row>
    <row r="44" customFormat="false" ht="15" hidden="false" customHeight="false" outlineLevel="0" collapsed="false">
      <c r="A44" s="45" t="s">
        <v>5184</v>
      </c>
      <c r="B44" s="46" t="n">
        <f aca="false">COUNT('Smalls &amp; Larges (Working)'!AP7:AP10)</f>
        <v>0</v>
      </c>
      <c r="C44" s="48" t="str">
        <f aca="false">IF(B44&gt;0,AVERAGE('Smalls &amp; Larges (Working)'!AP7:AP10),"")</f>
        <v/>
      </c>
      <c r="D44" s="47" t="str">
        <f aca="false">IF(B44&gt;1,STDEV('Smalls &amp; Larges (Working)'!AP7:AP10),"")</f>
        <v/>
      </c>
      <c r="E44" s="46" t="n">
        <f aca="false">COUNT('Smalls &amp; Larges (Working)'!AP13:AP18)</f>
        <v>0</v>
      </c>
      <c r="F44" s="48" t="str">
        <f aca="false">IF(E44&gt;0,AVERAGE('Smalls &amp; Larges (Working)'!AP13:AP18),"")</f>
        <v/>
      </c>
      <c r="G44" s="47" t="str">
        <f aca="false">IF(E44&gt;1,STDEV('Smalls &amp; Larges (Working)'!AP13:AP18),"")</f>
        <v/>
      </c>
      <c r="H44" s="48" t="str">
        <f aca="false">IF(AND(B44&gt;0,E44&gt;0),C44-F44,"")</f>
        <v/>
      </c>
      <c r="I44" s="55" t="str">
        <f aca="false">IF(COUNT('Smalls &amp; Larges (Working)'!AP161:AP164)&gt;0,AVERAGE('Smalls &amp; Larges (Working)'!AP161:AP164),"")</f>
        <v/>
      </c>
      <c r="J44" s="55" t="str">
        <f aca="false">IF(COUNT('Smalls &amp; Larges (Working)'!AP167:AP172)&gt;0,AVERAGE('Smalls &amp; Larges (Working)'!AP167:AP172),"")</f>
        <v/>
      </c>
      <c r="K44" s="48" t="n">
        <f aca="false">'Smalls &amp; Larges (Working)'!AP21</f>
        <v>54.4546249596464</v>
      </c>
      <c r="L44" s="48" t="n">
        <f aca="false">'Smalls &amp; Larges (Working)'!AP24</f>
        <v>58.521685254497</v>
      </c>
      <c r="M44" s="48" t="n">
        <f aca="false">IF(AND(ISNUMBER(K44),ISNUMBER(L44)),K44-L44,"")</f>
        <v>-4.06706029485053</v>
      </c>
    </row>
    <row r="45" customFormat="false" ht="15" hidden="false" customHeight="false" outlineLevel="0" collapsed="false">
      <c r="A45" s="45" t="s">
        <v>5293</v>
      </c>
      <c r="B45" s="46" t="n">
        <f aca="false">COUNT('Smalls &amp; Larges (Working)'!AQ7:AQ10)</f>
        <v>0</v>
      </c>
      <c r="C45" s="48" t="str">
        <f aca="false">IF(B45&gt;0,AVERAGE('Smalls &amp; Larges (Working)'!AQ7:AQ10),"")</f>
        <v/>
      </c>
      <c r="D45" s="47" t="str">
        <f aca="false">IF(B45&gt;1,STDEV('Smalls &amp; Larges (Working)'!AQ7:AQ10),"")</f>
        <v/>
      </c>
      <c r="E45" s="46" t="n">
        <f aca="false">COUNT('Smalls &amp; Larges (Working)'!AQ13:AQ18)</f>
        <v>0</v>
      </c>
      <c r="F45" s="48" t="str">
        <f aca="false">IF(E45&gt;0,AVERAGE('Smalls &amp; Larges (Working)'!AQ13:AQ18),"")</f>
        <v/>
      </c>
      <c r="G45" s="47" t="str">
        <f aca="false">IF(E45&gt;1,STDEV('Smalls &amp; Larges (Working)'!AQ13:AQ18),"")</f>
        <v/>
      </c>
      <c r="H45" s="48" t="str">
        <f aca="false">IF(AND(B45&gt;0,E45&gt;0),C45-F45,"")</f>
        <v/>
      </c>
      <c r="I45" s="55" t="str">
        <f aca="false">IF(COUNT('Smalls &amp; Larges (Working)'!AQ161:AQ164)&gt;0,AVERAGE('Smalls &amp; Larges (Working)'!AQ161:AQ164),"")</f>
        <v/>
      </c>
      <c r="J45" s="55" t="str">
        <f aca="false">IF(COUNT('Smalls &amp; Larges (Working)'!AQ167:AQ172)&gt;0,AVERAGE('Smalls &amp; Larges (Working)'!AQ167:AQ172),"")</f>
        <v/>
      </c>
      <c r="K45" s="48" t="n">
        <f aca="false">'Smalls &amp; Larges (Working)'!AQ21</f>
        <v>55.4618765323222</v>
      </c>
      <c r="L45" s="48" t="n">
        <f aca="false">'Smalls &amp; Larges (Working)'!AQ24</f>
        <v>60.8952848004359</v>
      </c>
      <c r="M45" s="48" t="n">
        <f aca="false">IF(AND(ISNUMBER(K45),ISNUMBER(L45)),K45-L45,"")</f>
        <v>-5.43340826811377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8"/>
    <col collapsed="false" customWidth="true" hidden="false" outlineLevel="0" max="17" min="3" style="0" width="10"/>
  </cols>
  <sheetData>
    <row r="1" customFormat="false" ht="17.35" hidden="false" customHeight="false" outlineLevel="0" collapsed="false">
      <c r="A1" s="7" t="s">
        <v>5675</v>
      </c>
    </row>
    <row r="2" customFormat="false" ht="15" hidden="false" customHeight="false" outlineLevel="0" collapsed="false">
      <c r="A2" s="8" t="s">
        <v>5676</v>
      </c>
    </row>
    <row r="4" customFormat="false" ht="54" hidden="false" customHeight="true" outlineLevel="0" collapsed="false">
      <c r="A4" s="9" t="s">
        <v>5404</v>
      </c>
      <c r="B4" s="9" t="s">
        <v>115</v>
      </c>
      <c r="C4" s="9" t="s">
        <v>5677</v>
      </c>
      <c r="D4" s="9" t="s">
        <v>5678</v>
      </c>
      <c r="E4" s="9" t="s">
        <v>5679</v>
      </c>
      <c r="F4" s="9" t="s">
        <v>5680</v>
      </c>
      <c r="G4" s="9" t="s">
        <v>5681</v>
      </c>
      <c r="H4" s="9" t="s">
        <v>5682</v>
      </c>
      <c r="I4" s="9" t="s">
        <v>5683</v>
      </c>
      <c r="J4" s="9" t="s">
        <v>5684</v>
      </c>
      <c r="K4" s="9" t="s">
        <v>5685</v>
      </c>
      <c r="L4" s="9" t="s">
        <v>5686</v>
      </c>
      <c r="M4" s="9" t="s">
        <v>5687</v>
      </c>
      <c r="N4" s="9" t="s">
        <v>5688</v>
      </c>
      <c r="O4" s="9" t="s">
        <v>5689</v>
      </c>
      <c r="P4" s="9" t="s">
        <v>5690</v>
      </c>
      <c r="Q4" s="9" t="s">
        <v>5691</v>
      </c>
    </row>
    <row r="5" customFormat="false" ht="15" hidden="false" customHeight="false" outlineLevel="0" collapsed="false">
      <c r="A5" s="15" t="s">
        <v>151</v>
      </c>
      <c r="B5" s="16" t="s">
        <v>153</v>
      </c>
      <c r="C5" s="78" t="n">
        <f aca="false">IFERROR(INDEX('RAW DATA'!$D$4:$D$2466,MATCH("6:30pm/01MC/normal",'RAW DATA'!$A$4:$A$2466,0)),"")</f>
        <v>46298.7711805556</v>
      </c>
      <c r="D5" s="48" t="n">
        <f aca="false">IFERROR(INDEX('RAW DATA'!$M$4:$M$2466,MATCH("6:30pm/01MC/normal",'RAW DATA'!$A$4:$A$2466,0)),"")</f>
        <v>41.2345185446521</v>
      </c>
      <c r="E5" s="55" t="n">
        <f aca="false">IFERROR(INDEX('RAW DATA'!$X$4:$X$2466,MATCH("6:30pm/01MC/normal",'RAW DATA'!$A$4:$A$2466,0)),"")</f>
        <v>43.565146060247</v>
      </c>
      <c r="F5" s="48" t="n">
        <f aca="false">IFERROR(INDEX('RAW DATA'!$T$4:$T$2466,MATCH("6:30pm/01MC/normal",'RAW DATA'!$A$4:$A$2466,0)),"")</f>
        <v>35.6237976001141</v>
      </c>
      <c r="G5" s="78" t="n">
        <f aca="false">IFERROR(INDEX('RAW DATA'!$D$4:$D$2466,MATCH("6:30pm/01MC/re-shoot 1",'RAW DATA'!$A$4:$A$2466,0)),"")</f>
        <v>46298.7745023148</v>
      </c>
      <c r="H5" s="48" t="n">
        <f aca="false">IFERROR(INDEX('RAW DATA'!$M$4:$M$2466,MATCH("6:30pm/01MC/re-shoot 1",'RAW DATA'!$A$4:$A$2466,0)),"")</f>
        <v>44.4496648750933</v>
      </c>
      <c r="I5" s="55" t="n">
        <f aca="false">IFERROR(INDEX('RAW DATA'!$X$4:$X$2466,MATCH("6:30pm/01MC/re-shoot 1",'RAW DATA'!$A$4:$A$2466,0)),"")</f>
        <v>24.3707391679276</v>
      </c>
      <c r="J5" s="48" t="n">
        <f aca="false">IFERROR(INDEX('RAW DATA'!$T$4:$T$2466,MATCH("6:30pm/01MC/re-shoot 1",'RAW DATA'!$A$4:$A$2466,0)),"")</f>
        <v>33.9080013161091</v>
      </c>
      <c r="K5" s="78" t="n">
        <f aca="false">IFERROR(INDEX('RAW DATA'!$D$4:$D$2466,MATCH("6:30pm/01MC/re-shoot 2",'RAW DATA'!$A$4:$A$2466,0)),"")</f>
        <v>46298.7766435185</v>
      </c>
      <c r="L5" s="48" t="n">
        <f aca="false">IFERROR(INDEX('RAW DATA'!$M$4:$M$2466,MATCH("6:30pm/01MC/re-shoot 2",'RAW DATA'!$A$4:$A$2466,0)),"")</f>
        <v>45.2006464912235</v>
      </c>
      <c r="M5" s="55" t="n">
        <f aca="false">IFERROR(INDEX('RAW DATA'!$X$4:$X$2466,MATCH("6:30pm/01MC/re-shoot 2",'RAW DATA'!$A$4:$A$2466,0)),"")</f>
        <v>20.2487163785388</v>
      </c>
      <c r="N5" s="48" t="n">
        <f aca="false">IFERROR(INDEX('RAW DATA'!$T$4:$T$2466,MATCH("6:30pm/01MC/re-shoot 2",'RAW DATA'!$A$4:$A$2466,0)),"")</f>
        <v>33.8297113902543</v>
      </c>
      <c r="O5" s="48" t="n">
        <f aca="false">IF(AND(ISNUMBER(K5),ISNUMBER(C5)),(K5-C5)*1440,"")</f>
        <v>7.86666666666667</v>
      </c>
      <c r="P5" s="48" t="n">
        <f aca="false">IF(AND(ISNUMBER(L5),ISNUMBER(D5)),L5-D5,"")</f>
        <v>3.96612794657137</v>
      </c>
      <c r="Q5" s="55" t="n">
        <f aca="false">IF(AND(ISNUMBER(M5),ISNUMBER(E5)),M5-E5,"")</f>
        <v>-23.3164296817082</v>
      </c>
    </row>
    <row r="6" customFormat="false" ht="15" hidden="false" customHeight="false" outlineLevel="0" collapsed="false">
      <c r="A6" s="15" t="s">
        <v>160</v>
      </c>
      <c r="B6" s="16" t="s">
        <v>153</v>
      </c>
      <c r="C6" s="78" t="n">
        <f aca="false">IFERROR(INDEX('RAW DATA'!$D$4:$D$2466,MATCH("6:30pm/02MC/normal",'RAW DATA'!$A$4:$A$2466,0)),"")</f>
        <v>46298.7712037037</v>
      </c>
      <c r="D6" s="48" t="n">
        <f aca="false">IFERROR(INDEX('RAW DATA'!$M$4:$M$2466,MATCH("6:30pm/02MC/normal",'RAW DATA'!$A$4:$A$2466,0)),"")</f>
        <v>40.4745311678696</v>
      </c>
      <c r="E6" s="55" t="n">
        <f aca="false">IFERROR(INDEX('RAW DATA'!$X$4:$X$2466,MATCH("6:30pm/02MC/normal",'RAW DATA'!$A$4:$A$2466,0)),"")</f>
        <v>31.525725981316</v>
      </c>
      <c r="F6" s="48" t="n">
        <f aca="false">IFERROR(INDEX('RAW DATA'!$T$4:$T$2466,MATCH("6:30pm/02MC/normal",'RAW DATA'!$A$4:$A$2466,0)),"")</f>
        <v>35.3283629232599</v>
      </c>
      <c r="G6" s="78" t="n">
        <f aca="false">IFERROR(INDEX('RAW DATA'!$D$4:$D$2466,MATCH("6:30pm/02MC/re-shoot 1",'RAW DATA'!$A$4:$A$2466,0)),"")</f>
        <v>46298.774525463</v>
      </c>
      <c r="H6" s="48" t="n">
        <f aca="false">IFERROR(INDEX('RAW DATA'!$M$4:$M$2466,MATCH("6:30pm/02MC/re-shoot 1",'RAW DATA'!$A$4:$A$2466,0)),"")</f>
        <v>47.1559866024114</v>
      </c>
      <c r="I6" s="55" t="n">
        <f aca="false">IFERROR(INDEX('RAW DATA'!$X$4:$X$2466,MATCH("6:30pm/02MC/re-shoot 1",'RAW DATA'!$A$4:$A$2466,0)),"")</f>
        <v>14.9508950009887</v>
      </c>
      <c r="J6" s="48" t="n">
        <f aca="false">IFERROR(INDEX('RAW DATA'!$T$4:$T$2466,MATCH("6:30pm/02MC/re-shoot 1",'RAW DATA'!$A$4:$A$2466,0)),"")</f>
        <v>35.7293362470719</v>
      </c>
      <c r="K6" s="78" t="n">
        <f aca="false">IFERROR(INDEX('RAW DATA'!$D$4:$D$2466,MATCH("6:30pm/02MC/re-shoot 2",'RAW DATA'!$A$4:$A$2466,0)),"")</f>
        <v>46298.7766666667</v>
      </c>
      <c r="L6" s="48" t="n">
        <f aca="false">IFERROR(INDEX('RAW DATA'!$M$4:$M$2466,MATCH("6:30pm/02MC/re-shoot 2",'RAW DATA'!$A$4:$A$2466,0)),"")</f>
        <v>47.2937956062877</v>
      </c>
      <c r="M6" s="55" t="n">
        <f aca="false">IFERROR(INDEX('RAW DATA'!$X$4:$X$2466,MATCH("6:30pm/02MC/re-shoot 2",'RAW DATA'!$A$4:$A$2466,0)),"")</f>
        <v>15.1752850451814</v>
      </c>
      <c r="N6" s="48" t="n">
        <f aca="false">IFERROR(INDEX('RAW DATA'!$T$4:$T$2466,MATCH("6:30pm/02MC/re-shoot 2",'RAW DATA'!$A$4:$A$2466,0)),"")</f>
        <v>35.8099113603662</v>
      </c>
      <c r="O6" s="48" t="n">
        <f aca="false">IF(AND(ISNUMBER(K6),ISNUMBER(C6)),(K6-C6)*1440,"")</f>
        <v>7.86666664061667</v>
      </c>
      <c r="P6" s="48" t="n">
        <f aca="false">IF(AND(ISNUMBER(L6),ISNUMBER(D6)),L6-D6,"")</f>
        <v>6.81926443841802</v>
      </c>
      <c r="Q6" s="55" t="n">
        <f aca="false">IF(AND(ISNUMBER(M6),ISNUMBER(E6)),M6-E6,"")</f>
        <v>-16.3504409361346</v>
      </c>
    </row>
    <row r="7" customFormat="false" ht="15" hidden="false" customHeight="false" outlineLevel="0" collapsed="false">
      <c r="A7" s="15" t="s">
        <v>166</v>
      </c>
      <c r="B7" s="16" t="s">
        <v>153</v>
      </c>
      <c r="C7" s="78" t="n">
        <f aca="false">IFERROR(INDEX('RAW DATA'!$D$4:$D$2466,MATCH("6:30pm/03MC/normal",'RAW DATA'!$A$4:$A$2466,0)),"")</f>
        <v>46298.7712384259</v>
      </c>
      <c r="D7" s="48" t="n">
        <f aca="false">IFERROR(INDEX('RAW DATA'!$M$4:$M$2466,MATCH("6:30pm/03MC/normal",'RAW DATA'!$A$4:$A$2466,0)),"")</f>
        <v>40.5097949936651</v>
      </c>
      <c r="E7" s="55" t="n">
        <f aca="false">IFERROR(INDEX('RAW DATA'!$X$4:$X$2466,MATCH("6:30pm/03MC/normal",'RAW DATA'!$A$4:$A$2466,0)),"")</f>
        <v>49.4797496568976</v>
      </c>
      <c r="F7" s="48" t="n">
        <f aca="false">IFERROR(INDEX('RAW DATA'!$T$4:$T$2466,MATCH("6:30pm/03MC/normal",'RAW DATA'!$A$4:$A$2466,0)),"")</f>
        <v>34.9182003104042</v>
      </c>
      <c r="G7" s="78" t="n">
        <f aca="false">IFERROR(INDEX('RAW DATA'!$D$4:$D$2466,MATCH("6:30pm/03MC/re-shoot 1",'RAW DATA'!$A$4:$A$2466,0)),"")</f>
        <v>46298.7745486111</v>
      </c>
      <c r="H7" s="48" t="n">
        <f aca="false">IFERROR(INDEX('RAW DATA'!$M$4:$M$2466,MATCH("6:30pm/03MC/re-shoot 1",'RAW DATA'!$A$4:$A$2466,0)),"")</f>
        <v>45.2527763062901</v>
      </c>
      <c r="I7" s="55" t="n">
        <f aca="false">IFERROR(INDEX('RAW DATA'!$X$4:$X$2466,MATCH("6:30pm/03MC/re-shoot 1",'RAW DATA'!$A$4:$A$2466,0)),"")</f>
        <v>32.2437034189412</v>
      </c>
      <c r="J7" s="48" t="n">
        <f aca="false">IFERROR(INDEX('RAW DATA'!$T$4:$T$2466,MATCH("6:30pm/03MC/re-shoot 1",'RAW DATA'!$A$4:$A$2466,0)),"")</f>
        <v>34.6432970681155</v>
      </c>
      <c r="K7" s="78" t="n">
        <f aca="false">IFERROR(INDEX('RAW DATA'!$D$4:$D$2466,MATCH("6:30pm/03MC/re-shoot 2",'RAW DATA'!$A$4:$A$2466,0)),"")</f>
        <v>46298.7766898148</v>
      </c>
      <c r="L7" s="48" t="n">
        <f aca="false">IFERROR(INDEX('RAW DATA'!$M$4:$M$2466,MATCH("6:30pm/03MC/re-shoot 2",'RAW DATA'!$A$4:$A$2466,0)),"")</f>
        <v>44.5137756230632</v>
      </c>
      <c r="M7" s="55" t="n">
        <f aca="false">IFERROR(INDEX('RAW DATA'!$X$4:$X$2466,MATCH("6:30pm/03MC/re-shoot 2",'RAW DATA'!$A$4:$A$2466,0)),"")</f>
        <v>30.0400995575221</v>
      </c>
      <c r="N7" s="48" t="n">
        <f aca="false">IFERROR(INDEX('RAW DATA'!$T$4:$T$2466,MATCH("6:30pm/03MC/re-shoot 2",'RAW DATA'!$A$4:$A$2466,0)),"")</f>
        <v>34.2207894742988</v>
      </c>
      <c r="O7" s="48" t="n">
        <f aca="false">IF(AND(ISNUMBER(K7),ISNUMBER(C7)),(K7-C7)*1440,"")</f>
        <v>7.85</v>
      </c>
      <c r="P7" s="48" t="n">
        <f aca="false">IF(AND(ISNUMBER(L7),ISNUMBER(D7)),L7-D7,"")</f>
        <v>4.00398062939815</v>
      </c>
      <c r="Q7" s="55" t="n">
        <f aca="false">IF(AND(ISNUMBER(M7),ISNUMBER(E7)),M7-E7,"")</f>
        <v>-19.4396500993754</v>
      </c>
    </row>
    <row r="8" customFormat="false" ht="15" hidden="false" customHeight="false" outlineLevel="0" collapsed="false">
      <c r="A8" s="15" t="s">
        <v>169</v>
      </c>
      <c r="B8" s="16" t="s">
        <v>153</v>
      </c>
      <c r="C8" s="78" t="n">
        <f aca="false">IFERROR(INDEX('RAW DATA'!$D$4:$D$2466,MATCH("6:30pm/04MC/normal",'RAW DATA'!$A$4:$A$2466,0)),"")</f>
        <v>46298.7712615741</v>
      </c>
      <c r="D8" s="48" t="n">
        <f aca="false">IFERROR(INDEX('RAW DATA'!$M$4:$M$2466,MATCH("6:30pm/04MC/normal",'RAW DATA'!$A$4:$A$2466,0)),"")</f>
        <v>40.6313756813741</v>
      </c>
      <c r="E8" s="55" t="n">
        <f aca="false">IFERROR(INDEX('RAW DATA'!$X$4:$X$2466,MATCH("6:30pm/04MC/normal",'RAW DATA'!$A$4:$A$2466,0)),"")</f>
        <v>47.2007832104023</v>
      </c>
      <c r="F8" s="48" t="n">
        <f aca="false">IFERROR(INDEX('RAW DATA'!$T$4:$T$2466,MATCH("6:30pm/04MC/normal",'RAW DATA'!$A$4:$A$2466,0)),"")</f>
        <v>35.0957986944916</v>
      </c>
      <c r="G8" s="78" t="n">
        <f aca="false">IFERROR(INDEX('RAW DATA'!$D$4:$D$2466,MATCH("6:30pm/04MC/re-shoot 1",'RAW DATA'!$A$4:$A$2466,0)),"")</f>
        <v>46298.7745717593</v>
      </c>
      <c r="H8" s="48" t="n">
        <f aca="false">IFERROR(INDEX('RAW DATA'!$M$4:$M$2466,MATCH("6:30pm/04MC/re-shoot 1",'RAW DATA'!$A$4:$A$2466,0)),"")</f>
        <v>44.1824461253325</v>
      </c>
      <c r="I8" s="55" t="n">
        <f aca="false">IFERROR(INDEX('RAW DATA'!$X$4:$X$2466,MATCH("6:30pm/04MC/re-shoot 1",'RAW DATA'!$A$4:$A$2466,0)),"")</f>
        <v>34.9843113508753</v>
      </c>
      <c r="J8" s="48" t="n">
        <f aca="false">IFERROR(INDEX('RAW DATA'!$T$4:$T$2466,MATCH("6:30pm/04MC/re-shoot 1",'RAW DATA'!$A$4:$A$2466,0)),"")</f>
        <v>34.450303672138</v>
      </c>
      <c r="K8" s="78" t="n">
        <f aca="false">IFERROR(INDEX('RAW DATA'!$D$4:$D$2466,MATCH("6:30pm/04MC/re-shoot 2",'RAW DATA'!$A$4:$A$2466,0)),"")</f>
        <v>46298.776712963</v>
      </c>
      <c r="L8" s="48" t="n">
        <f aca="false">IFERROR(INDEX('RAW DATA'!$M$4:$M$2466,MATCH("6:30pm/04MC/re-shoot 2",'RAW DATA'!$A$4:$A$2466,0)),"")</f>
        <v>43.1920264644832</v>
      </c>
      <c r="M8" s="55" t="n">
        <f aca="false">IFERROR(INDEX('RAW DATA'!$X$4:$X$2466,MATCH("6:30pm/04MC/re-shoot 2",'RAW DATA'!$A$4:$A$2466,0)),"")</f>
        <v>30.0220475801003</v>
      </c>
      <c r="N8" s="48" t="n">
        <f aca="false">IFERROR(INDEX('RAW DATA'!$T$4:$T$2466,MATCH("6:30pm/04MC/re-shoot 2",'RAW DATA'!$A$4:$A$2466,0)),"")</f>
        <v>33.0814743041992</v>
      </c>
      <c r="O8" s="48" t="n">
        <f aca="false">IF(AND(ISNUMBER(K8),ISNUMBER(C8)),(K8-C8)*1440,"")</f>
        <v>7.85</v>
      </c>
      <c r="P8" s="48" t="n">
        <f aca="false">IF(AND(ISNUMBER(L8),ISNUMBER(D8)),L8-D8,"")</f>
        <v>2.56065078310916</v>
      </c>
      <c r="Q8" s="55" t="n">
        <f aca="false">IF(AND(ISNUMBER(M8),ISNUMBER(E8)),M8-E8,"")</f>
        <v>-17.178735630302</v>
      </c>
    </row>
    <row r="9" customFormat="false" ht="15" hidden="false" customHeight="false" outlineLevel="0" collapsed="false">
      <c r="A9" s="15" t="s">
        <v>173</v>
      </c>
      <c r="B9" s="16" t="s">
        <v>153</v>
      </c>
      <c r="C9" s="78" t="n">
        <f aca="false">IFERROR(INDEX('RAW DATA'!$D$4:$D$2466,MATCH("6:30pm/05MC/normal",'RAW DATA'!$A$4:$A$2466,0)),"")</f>
        <v>46298.7713425926</v>
      </c>
      <c r="D9" s="48" t="n">
        <f aca="false">IFERROR(INDEX('RAW DATA'!$M$4:$M$2466,MATCH("6:30pm/05MC/normal",'RAW DATA'!$A$4:$A$2466,0)),"")</f>
        <v>43.2502499264853</v>
      </c>
      <c r="E9" s="55" t="n">
        <f aca="false">IFERROR(INDEX('RAW DATA'!$X$4:$X$2466,MATCH("6:30pm/05MC/normal",'RAW DATA'!$A$4:$A$2466,0)),"")</f>
        <v>20.654225523624</v>
      </c>
      <c r="F9" s="48" t="n">
        <f aca="false">IFERROR(INDEX('RAW DATA'!$T$4:$T$2466,MATCH("6:30pm/05MC/normal",'RAW DATA'!$A$4:$A$2466,0)),"")</f>
        <v>36.4514706247375</v>
      </c>
      <c r="G9" s="78" t="n">
        <f aca="false">IFERROR(INDEX('RAW DATA'!$D$4:$D$2466,MATCH("6:30pm/05MC/re-shoot 1",'RAW DATA'!$A$4:$A$2466,0)),"")</f>
        <v>46298.7745833333</v>
      </c>
      <c r="H9" s="48" t="n">
        <f aca="false">IFERROR(INDEX('RAW DATA'!$M$4:$M$2466,MATCH("6:30pm/05MC/re-shoot 1",'RAW DATA'!$A$4:$A$2466,0)),"")</f>
        <v>49.1666340245012</v>
      </c>
      <c r="I9" s="55" t="n">
        <f aca="false">IFERROR(INDEX('RAW DATA'!$X$4:$X$2466,MATCH("6:30pm/05MC/re-shoot 1",'RAW DATA'!$A$4:$A$2466,0)),"")</f>
        <v>14.1011552172398</v>
      </c>
      <c r="J9" s="48" t="n">
        <f aca="false">IFERROR(INDEX('RAW DATA'!$T$4:$T$2466,MATCH("6:30pm/05MC/re-shoot 1",'RAW DATA'!$A$4:$A$2466,0)),"")</f>
        <v>36.656069390011</v>
      </c>
      <c r="K9" s="78" t="n">
        <f aca="false">IFERROR(INDEX('RAW DATA'!$D$4:$D$2466,MATCH("6:30pm/05MC/re-shoot 2",'RAW DATA'!$A$4:$A$2466,0)),"")</f>
        <v>46298.776724537</v>
      </c>
      <c r="L9" s="48" t="n">
        <f aca="false">IFERROR(INDEX('RAW DATA'!$M$4:$M$2466,MATCH("6:30pm/05MC/re-shoot 2",'RAW DATA'!$A$4:$A$2466,0)),"")</f>
        <v>48.3758945948609</v>
      </c>
      <c r="M9" s="55" t="n">
        <f aca="false">IFERROR(INDEX('RAW DATA'!$X$4:$X$2466,MATCH("6:30pm/05MC/re-shoot 2",'RAW DATA'!$A$4:$A$2466,0)),"")</f>
        <v>15.0058402686524</v>
      </c>
      <c r="N9" s="48" t="n">
        <f aca="false">IFERROR(INDEX('RAW DATA'!$T$4:$T$2466,MATCH("6:30pm/05MC/re-shoot 2",'RAW DATA'!$A$4:$A$2466,0)),"")</f>
        <v>36.0285692406817</v>
      </c>
      <c r="O9" s="48" t="n">
        <f aca="false">IF(AND(ISNUMBER(K9),ISNUMBER(C9)),(K9-C9)*1440,"")</f>
        <v>7.75</v>
      </c>
      <c r="P9" s="48" t="n">
        <f aca="false">IF(AND(ISNUMBER(L9),ISNUMBER(D9)),L9-D9,"")</f>
        <v>5.12564466837555</v>
      </c>
      <c r="Q9" s="55" t="n">
        <f aca="false">IF(AND(ISNUMBER(M9),ISNUMBER(E9)),M9-E9,"")</f>
        <v>-5.6483852549716</v>
      </c>
    </row>
    <row r="10" customFormat="false" ht="15" hidden="false" customHeight="false" outlineLevel="0" collapsed="false">
      <c r="A10" s="15" t="s">
        <v>176</v>
      </c>
      <c r="B10" s="16" t="s">
        <v>153</v>
      </c>
      <c r="C10" s="78" t="n">
        <f aca="false">IFERROR(INDEX('RAW DATA'!$D$4:$D$2466,MATCH("6:30pm/06MC/normal",'RAW DATA'!$A$4:$A$2466,0)),"")</f>
        <v>46298.7713773148</v>
      </c>
      <c r="D10" s="48" t="n">
        <f aca="false">IFERROR(INDEX('RAW DATA'!$M$4:$M$2466,MATCH("6:30pm/06MC/normal",'RAW DATA'!$A$4:$A$2466,0)),"")</f>
        <v>38.8711517910442</v>
      </c>
      <c r="E10" s="55" t="n">
        <f aca="false">IFERROR(INDEX('RAW DATA'!$X$4:$X$2466,MATCH("6:30pm/06MC/normal",'RAW DATA'!$A$4:$A$2466,0)),"")</f>
        <v>55.1784622744306</v>
      </c>
      <c r="F10" s="48" t="n">
        <f aca="false">IFERROR(INDEX('RAW DATA'!$T$4:$T$2466,MATCH("6:30pm/06MC/normal",'RAW DATA'!$A$4:$A$2466,0)),"")</f>
        <v>34.072560151975</v>
      </c>
      <c r="G10" s="78" t="n">
        <f aca="false">IFERROR(INDEX('RAW DATA'!$D$4:$D$2466,MATCH("6:30pm/06MC/re-shoot 1",'RAW DATA'!$A$4:$A$2466,0)),"")</f>
        <v>46298.7745949074</v>
      </c>
      <c r="H10" s="48" t="n">
        <f aca="false">IFERROR(INDEX('RAW DATA'!$M$4:$M$2466,MATCH("6:30pm/06MC/re-shoot 1",'RAW DATA'!$A$4:$A$2466,0)),"")</f>
        <v>46.6069481858387</v>
      </c>
      <c r="I10" s="55" t="n">
        <f aca="false">IFERROR(INDEX('RAW DATA'!$X$4:$X$2466,MATCH("6:30pm/06MC/re-shoot 1",'RAW DATA'!$A$4:$A$2466,0)),"")</f>
        <v>24.380868911982</v>
      </c>
      <c r="J10" s="48" t="n">
        <f aca="false">IFERROR(INDEX('RAW DATA'!$T$4:$T$2466,MATCH("6:30pm/06MC/re-shoot 1",'RAW DATA'!$A$4:$A$2466,0)),"")</f>
        <v>35.8206583948788</v>
      </c>
      <c r="K10" s="78" t="n">
        <f aca="false">IFERROR(INDEX('RAW DATA'!$D$4:$D$2466,MATCH("6:30pm/06MC/re-shoot 2",'RAW DATA'!$A$4:$A$2466,0)),"")</f>
        <v>46298.7767592593</v>
      </c>
      <c r="L10" s="48" t="n">
        <f aca="false">IFERROR(INDEX('RAW DATA'!$M$4:$M$2466,MATCH("6:30pm/06MC/re-shoot 2",'RAW DATA'!$A$4:$A$2466,0)),"")</f>
        <v>47.6358104024569</v>
      </c>
      <c r="M10" s="55" t="n">
        <f aca="false">IFERROR(INDEX('RAW DATA'!$X$4:$X$2466,MATCH("6:30pm/06MC/re-shoot 2",'RAW DATA'!$A$4:$A$2466,0)),"")</f>
        <v>19.8676281554549</v>
      </c>
      <c r="N10" s="48" t="n">
        <f aca="false">IFERROR(INDEX('RAW DATA'!$T$4:$T$2466,MATCH("6:30pm/06MC/re-shoot 2",'RAW DATA'!$A$4:$A$2466,0)),"")</f>
        <v>35.2289846923148</v>
      </c>
      <c r="O10" s="48" t="n">
        <f aca="false">IF(AND(ISNUMBER(K10),ISNUMBER(C10)),(K10-C10)*1440,"")</f>
        <v>7.75</v>
      </c>
      <c r="P10" s="48" t="n">
        <f aca="false">IF(AND(ISNUMBER(L10),ISNUMBER(D10)),L10-D10,"")</f>
        <v>8.76465861141267</v>
      </c>
      <c r="Q10" s="55" t="n">
        <f aca="false">IF(AND(ISNUMBER(M10),ISNUMBER(E10)),M10-E10,"")</f>
        <v>-35.3108341189757</v>
      </c>
    </row>
    <row r="11" customFormat="false" ht="15" hidden="false" customHeight="false" outlineLevel="0" collapsed="false">
      <c r="A11" s="15" t="s">
        <v>179</v>
      </c>
      <c r="B11" s="16" t="s">
        <v>153</v>
      </c>
      <c r="C11" s="78" t="n">
        <f aca="false">IFERROR(INDEX('RAW DATA'!$D$4:$D$2466,MATCH("6:30pm/07MC/normal",'RAW DATA'!$A$4:$A$2466,0)),"")</f>
        <v>46298.7714583333</v>
      </c>
      <c r="D11" s="48" t="n">
        <f aca="false">IFERROR(INDEX('RAW DATA'!$M$4:$M$2466,MATCH("6:30pm/07MC/normal",'RAW DATA'!$A$4:$A$2466,0)),"")</f>
        <v>41.7331608431444</v>
      </c>
      <c r="E11" s="55" t="n">
        <f aca="false">IFERROR(INDEX('RAW DATA'!$X$4:$X$2466,MATCH("6:30pm/07MC/normal",'RAW DATA'!$A$4:$A$2466,0)),"")</f>
        <v>31.0866109777132</v>
      </c>
      <c r="F11" s="48" t="n">
        <f aca="false">IFERROR(INDEX('RAW DATA'!$T$4:$T$2466,MATCH("6:30pm/07MC/normal",'RAW DATA'!$A$4:$A$2466,0)),"")</f>
        <v>34.8622119894052</v>
      </c>
      <c r="G11" s="78" t="n">
        <f aca="false">IFERROR(INDEX('RAW DATA'!$D$4:$D$2466,MATCH("6:30pm/07MC/re-shoot 1",'RAW DATA'!$A$4:$A$2466,0)),"")</f>
        <v>46298.7746180556</v>
      </c>
      <c r="H11" s="48" t="n">
        <f aca="false">IFERROR(INDEX('RAW DATA'!$M$4:$M$2466,MATCH("6:30pm/07MC/re-shoot 1",'RAW DATA'!$A$4:$A$2466,0)),"")</f>
        <v>45.4319566349958</v>
      </c>
      <c r="I11" s="55" t="n">
        <f aca="false">IFERROR(INDEX('RAW DATA'!$X$4:$X$2466,MATCH("6:30pm/07MC/re-shoot 1",'RAW DATA'!$A$4:$A$2466,0)),"")</f>
        <v>25.2787350496655</v>
      </c>
      <c r="J11" s="48" t="n">
        <f aca="false">IFERROR(INDEX('RAW DATA'!$T$4:$T$2466,MATCH("6:30pm/07MC/re-shoot 1",'RAW DATA'!$A$4:$A$2466,0)),"")</f>
        <v>34.3892942388757</v>
      </c>
      <c r="K11" s="78" t="n">
        <f aca="false">IFERROR(INDEX('RAW DATA'!$D$4:$D$2466,MATCH("6:30pm/07MC/re-shoot 2",'RAW DATA'!$A$4:$A$2466,0)),"")</f>
        <v>46298.7767824074</v>
      </c>
      <c r="L11" s="48" t="n">
        <f aca="false">IFERROR(INDEX('RAW DATA'!$M$4:$M$2466,MATCH("6:30pm/07MC/re-shoot 2",'RAW DATA'!$A$4:$A$2466,0)),"")</f>
        <v>46.4090481050077</v>
      </c>
      <c r="M11" s="55" t="n">
        <f aca="false">IFERROR(INDEX('RAW DATA'!$X$4:$X$2466,MATCH("6:30pm/07MC/re-shoot 2",'RAW DATA'!$A$4:$A$2466,0)),"")</f>
        <v>24.5444505797902</v>
      </c>
      <c r="N11" s="48" t="n">
        <f aca="false">IFERROR(INDEX('RAW DATA'!$T$4:$T$2466,MATCH("6:30pm/07MC/re-shoot 2",'RAW DATA'!$A$4:$A$2466,0)),"")</f>
        <v>34.4435590588293</v>
      </c>
      <c r="O11" s="48" t="n">
        <f aca="false">IF(AND(ISNUMBER(K11),ISNUMBER(C11)),(K11-C11)*1440,"")</f>
        <v>7.66666666666667</v>
      </c>
      <c r="P11" s="48" t="n">
        <f aca="false">IF(AND(ISNUMBER(L11),ISNUMBER(D11)),L11-D11,"")</f>
        <v>4.67588726186331</v>
      </c>
      <c r="Q11" s="55" t="n">
        <f aca="false">IF(AND(ISNUMBER(M11),ISNUMBER(E11)),M11-E11,"")</f>
        <v>-6.54216039792298</v>
      </c>
    </row>
    <row r="12" customFormat="false" ht="15" hidden="false" customHeight="false" outlineLevel="0" collapsed="false">
      <c r="A12" s="15" t="s">
        <v>183</v>
      </c>
      <c r="B12" s="16" t="s">
        <v>153</v>
      </c>
      <c r="C12" s="78" t="n">
        <f aca="false">IFERROR(INDEX('RAW DATA'!$D$4:$D$2466,MATCH("6:30pm/08MC/normal",'RAW DATA'!$A$4:$A$2466,0)),"")</f>
        <v>46298.7715162037</v>
      </c>
      <c r="D12" s="48" t="n">
        <f aca="false">IFERROR(INDEX('RAW DATA'!$M$4:$M$2466,MATCH("6:30pm/08MC/normal",'RAW DATA'!$A$4:$A$2466,0)),"")</f>
        <v>39.6306528850917</v>
      </c>
      <c r="E12" s="55" t="n">
        <f aca="false">IFERROR(INDEX('RAW DATA'!$X$4:$X$2466,MATCH("6:30pm/08MC/normal",'RAW DATA'!$A$4:$A$2466,0)),"")</f>
        <v>39.1474491233146</v>
      </c>
      <c r="F12" s="48" t="n">
        <f aca="false">IFERROR(INDEX('RAW DATA'!$T$4:$T$2466,MATCH("6:30pm/08MC/normal",'RAW DATA'!$A$4:$A$2466,0)),"")</f>
        <v>33.2983941485931</v>
      </c>
      <c r="G12" s="78" t="n">
        <f aca="false">IFERROR(INDEX('RAW DATA'!$D$4:$D$2466,MATCH("6:30pm/08MC/re-shoot 1",'RAW DATA'!$A$4:$A$2466,0)),"")</f>
        <v>46298.7746527778</v>
      </c>
      <c r="H12" s="48" t="n">
        <f aca="false">IFERROR(INDEX('RAW DATA'!$M$4:$M$2466,MATCH("6:30pm/08MC/re-shoot 1",'RAW DATA'!$A$4:$A$2466,0)),"")</f>
        <v>43.4495124413452</v>
      </c>
      <c r="I12" s="55" t="n">
        <f aca="false">IFERROR(INDEX('RAW DATA'!$X$4:$X$2466,MATCH("6:30pm/08MC/re-shoot 1",'RAW DATA'!$A$4:$A$2466,0)),"")</f>
        <v>27.2372155764349</v>
      </c>
      <c r="J12" s="48" t="n">
        <f aca="false">IFERROR(INDEX('RAW DATA'!$T$4:$T$2466,MATCH("6:30pm/08MC/re-shoot 1",'RAW DATA'!$A$4:$A$2466,0)),"")</f>
        <v>33.3973779574657</v>
      </c>
      <c r="K12" s="78" t="n">
        <f aca="false">IFERROR(INDEX('RAW DATA'!$D$4:$D$2466,MATCH("6:30pm/08MC/re-shoot 2",'RAW DATA'!$A$4:$A$2466,0)),"")</f>
        <v>46298.7768171296</v>
      </c>
      <c r="L12" s="48" t="n">
        <f aca="false">IFERROR(INDEX('RAW DATA'!$M$4:$M$2466,MATCH("6:30pm/08MC/re-shoot 2",'RAW DATA'!$A$4:$A$2466,0)),"")</f>
        <v>43.2488578034951</v>
      </c>
      <c r="M12" s="55" t="n">
        <f aca="false">IFERROR(INDEX('RAW DATA'!$X$4:$X$2466,MATCH("6:30pm/08MC/re-shoot 2",'RAW DATA'!$A$4:$A$2466,0)),"")</f>
        <v>29.1549346229626</v>
      </c>
      <c r="N12" s="48" t="n">
        <f aca="false">IFERROR(INDEX('RAW DATA'!$T$4:$T$2466,MATCH("6:30pm/08MC/re-shoot 2",'RAW DATA'!$A$4:$A$2466,0)),"")</f>
        <v>32.7380025754406</v>
      </c>
      <c r="O12" s="48" t="n">
        <f aca="false">IF(AND(ISNUMBER(K12),ISNUMBER(C12)),(K12-C12)*1440,"")</f>
        <v>7.6333333156</v>
      </c>
      <c r="P12" s="48" t="n">
        <f aca="false">IF(AND(ISNUMBER(L12),ISNUMBER(D12)),L12-D12,"")</f>
        <v>3.61820491840336</v>
      </c>
      <c r="Q12" s="55" t="n">
        <f aca="false">IF(AND(ISNUMBER(M12),ISNUMBER(E12)),M12-E12,"")</f>
        <v>-9.99251450035202</v>
      </c>
    </row>
    <row r="13" customFormat="false" ht="15" hidden="false" customHeight="false" outlineLevel="0" collapsed="false">
      <c r="A13" s="15" t="s">
        <v>186</v>
      </c>
      <c r="B13" s="16" t="s">
        <v>153</v>
      </c>
      <c r="C13" s="78" t="n">
        <f aca="false">IFERROR(INDEX('RAW DATA'!$D$4:$D$2466,MATCH("6:30pm/09MC/normal",'RAW DATA'!$A$4:$A$2466,0)),"")</f>
        <v>46298.7715509259</v>
      </c>
      <c r="D13" s="48" t="n">
        <f aca="false">IFERROR(INDEX('RAW DATA'!$M$4:$M$2466,MATCH("6:30pm/09MC/normal",'RAW DATA'!$A$4:$A$2466,0)),"")</f>
        <v>38.3779058456949</v>
      </c>
      <c r="E13" s="55" t="n">
        <f aca="false">IFERROR(INDEX('RAW DATA'!$X$4:$X$2466,MATCH("6:30pm/09MC/normal",'RAW DATA'!$A$4:$A$2466,0)),"")</f>
        <v>28.33120948529</v>
      </c>
      <c r="F13" s="48" t="n">
        <f aca="false">IFERROR(INDEX('RAW DATA'!$T$4:$T$2466,MATCH("6:30pm/09MC/normal",'RAW DATA'!$A$4:$A$2466,0)),"")</f>
        <v>33.0004168950326</v>
      </c>
      <c r="G13" s="78" t="n">
        <f aca="false">IFERROR(INDEX('RAW DATA'!$D$4:$D$2466,MATCH("6:30pm/09MC/re-shoot 1",'RAW DATA'!$A$4:$A$2466,0)),"")</f>
        <v>46298.7746875</v>
      </c>
      <c r="H13" s="48" t="n">
        <f aca="false">IFERROR(INDEX('RAW DATA'!$M$4:$M$2466,MATCH("6:30pm/09MC/re-shoot 1",'RAW DATA'!$A$4:$A$2466,0)),"")</f>
        <v>41.2025180017442</v>
      </c>
      <c r="I13" s="55" t="n">
        <f aca="false">IFERROR(INDEX('RAW DATA'!$X$4:$X$2466,MATCH("6:30pm/09MC/re-shoot 1",'RAW DATA'!$A$4:$A$2466,0)),"")</f>
        <v>25.5618537298231</v>
      </c>
      <c r="J13" s="48" t="n">
        <f aca="false">IFERROR(INDEX('RAW DATA'!$T$4:$T$2466,MATCH("6:30pm/09MC/re-shoot 1",'RAW DATA'!$A$4:$A$2466,0)),"")</f>
        <v>32.7665838867108</v>
      </c>
      <c r="K13" s="78" t="n">
        <f aca="false">IFERROR(INDEX('RAW DATA'!$D$4:$D$2466,MATCH("6:30pm/09MC/re-shoot 2",'RAW DATA'!$A$4:$A$2466,0)),"")</f>
        <v>46298.7768518519</v>
      </c>
      <c r="L13" s="48" t="n">
        <f aca="false">IFERROR(INDEX('RAW DATA'!$M$4:$M$2466,MATCH("6:30pm/09MC/re-shoot 2",'RAW DATA'!$A$4:$A$2466,0)),"")</f>
        <v>41.8249953085651</v>
      </c>
      <c r="M13" s="55" t="n">
        <f aca="false">IFERROR(INDEX('RAW DATA'!$X$4:$X$2466,MATCH("6:30pm/09MC/re-shoot 2",'RAW DATA'!$A$4:$A$2466,0)),"")</f>
        <v>23.0394366540369</v>
      </c>
      <c r="N13" s="48" t="n">
        <f aca="false">IFERROR(INDEX('RAW DATA'!$T$4:$T$2466,MATCH("6:30pm/09MC/re-shoot 2",'RAW DATA'!$A$4:$A$2466,0)),"")</f>
        <v>32.3600124505192</v>
      </c>
      <c r="O13" s="48" t="n">
        <f aca="false">IF(AND(ISNUMBER(K13),ISNUMBER(C13)),(K13-C13)*1440,"")</f>
        <v>7.63333333333334</v>
      </c>
      <c r="P13" s="48" t="n">
        <f aca="false">IF(AND(ISNUMBER(L13),ISNUMBER(D13)),L13-D13,"")</f>
        <v>3.44708946287017</v>
      </c>
      <c r="Q13" s="55" t="n">
        <f aca="false">IF(AND(ISNUMBER(M13),ISNUMBER(E13)),M13-E13,"")</f>
        <v>-5.29177283125317</v>
      </c>
    </row>
    <row r="14" customFormat="false" ht="15" hidden="false" customHeight="false" outlineLevel="0" collapsed="false">
      <c r="A14" s="15" t="s">
        <v>189</v>
      </c>
      <c r="B14" s="16" t="s">
        <v>153</v>
      </c>
      <c r="C14" s="78" t="n">
        <f aca="false">IFERROR(INDEX('RAW DATA'!$D$4:$D$2466,MATCH("6:30pm/10MC/normal",'RAW DATA'!$A$4:$A$2466,0)),"")</f>
        <v>46298.7715856481</v>
      </c>
      <c r="D14" s="48" t="n">
        <f aca="false">IFERROR(INDEX('RAW DATA'!$M$4:$M$2466,MATCH("6:30pm/10MC/normal",'RAW DATA'!$A$4:$A$2466,0)),"")</f>
        <v>40.140973476696</v>
      </c>
      <c r="E14" s="55" t="n">
        <f aca="false">IFERROR(INDEX('RAW DATA'!$X$4:$X$2466,MATCH("6:30pm/10MC/normal",'RAW DATA'!$A$4:$A$2466,0)),"")</f>
        <v>29.7662079257171</v>
      </c>
      <c r="F14" s="48" t="n">
        <f aca="false">IFERROR(INDEX('RAW DATA'!$T$4:$T$2466,MATCH("6:30pm/10MC/normal",'RAW DATA'!$A$4:$A$2466,0)),"")</f>
        <v>33.4020722607448</v>
      </c>
      <c r="G14" s="78" t="n">
        <f aca="false">IFERROR(INDEX('RAW DATA'!$D$4:$D$2466,MATCH("6:30pm/10MC/re-shoot 1",'RAW DATA'!$A$4:$A$2466,0)),"")</f>
        <v>46298.7747337963</v>
      </c>
      <c r="H14" s="48" t="n">
        <f aca="false">IFERROR(INDEX('RAW DATA'!$M$4:$M$2466,MATCH("6:30pm/10MC/re-shoot 1",'RAW DATA'!$A$4:$A$2466,0)),"")</f>
        <v>46.6883051847661</v>
      </c>
      <c r="I14" s="55" t="n">
        <f aca="false">IFERROR(INDEX('RAW DATA'!$X$4:$X$2466,MATCH("6:30pm/10MC/re-shoot 1",'RAW DATA'!$A$4:$A$2466,0)),"")</f>
        <v>15.2319016553134</v>
      </c>
      <c r="J14" s="48" t="n">
        <f aca="false">IFERROR(INDEX('RAW DATA'!$T$4:$T$2466,MATCH("6:30pm/10MC/re-shoot 1",'RAW DATA'!$A$4:$A$2466,0)),"")</f>
        <v>33.5126828390529</v>
      </c>
      <c r="K14" s="78" t="n">
        <f aca="false">IFERROR(INDEX('RAW DATA'!$D$4:$D$2466,MATCH("6:30pm/10MC/re-shoot 2",'RAW DATA'!$A$4:$A$2466,0)),"")</f>
        <v>46298.7768865741</v>
      </c>
      <c r="L14" s="48" t="n">
        <f aca="false">IFERROR(INDEX('RAW DATA'!$M$4:$M$2466,MATCH("6:30pm/10MC/re-shoot 2",'RAW DATA'!$A$4:$A$2466,0)),"")</f>
        <v>47.2466757092365</v>
      </c>
      <c r="M14" s="55" t="n">
        <f aca="false">IFERROR(INDEX('RAW DATA'!$X$4:$X$2466,MATCH("6:30pm/10MC/re-shoot 2",'RAW DATA'!$A$4:$A$2466,0)),"")</f>
        <v>12.0387434983823</v>
      </c>
      <c r="N14" s="48" t="n">
        <f aca="false">IFERROR(INDEX('RAW DATA'!$T$4:$T$2466,MATCH("6:30pm/10MC/re-shoot 2",'RAW DATA'!$A$4:$A$2466,0)),"")</f>
        <v>34.1844928384282</v>
      </c>
      <c r="O14" s="48" t="n">
        <f aca="false">IF(AND(ISNUMBER(K14),ISNUMBER(C14)),(K14-C14)*1440,"")</f>
        <v>7.63333333333334</v>
      </c>
      <c r="P14" s="48" t="n">
        <f aca="false">IF(AND(ISNUMBER(L14),ISNUMBER(D14)),L14-D14,"")</f>
        <v>7.10570223254046</v>
      </c>
      <c r="Q14" s="55" t="n">
        <f aca="false">IF(AND(ISNUMBER(M14),ISNUMBER(E14)),M14-E14,"")</f>
        <v>-17.7274644273349</v>
      </c>
    </row>
    <row r="15" customFormat="false" ht="15" hidden="false" customHeight="false" outlineLevel="0" collapsed="false">
      <c r="A15" s="59" t="s">
        <v>5422</v>
      </c>
      <c r="B15" s="79"/>
      <c r="D15" s="60" t="n">
        <f aca="false">IFERROR(AVERAGE(D5:D14),"")</f>
        <v>40.4854315155717</v>
      </c>
      <c r="E15" s="60" t="n">
        <f aca="false">IFERROR(AVERAGE(E5:E14),"")</f>
        <v>37.5935570218952</v>
      </c>
      <c r="F15" s="60" t="n">
        <f aca="false">IFERROR(AVERAGE(F5:F14),"")</f>
        <v>34.6053285598758</v>
      </c>
      <c r="H15" s="60" t="n">
        <f aca="false">IFERROR(AVERAGE(H5:H14),"")</f>
        <v>45.3586748382318</v>
      </c>
      <c r="I15" s="60" t="n">
        <f aca="false">IFERROR(AVERAGE(I5:I14),"")</f>
        <v>23.8341379079191</v>
      </c>
      <c r="J15" s="60" t="n">
        <f aca="false">IFERROR(AVERAGE(J5:J14),"")</f>
        <v>34.5273605010429</v>
      </c>
      <c r="L15" s="60" t="n">
        <f aca="false">IFERROR(AVERAGE(L5:L14),"")</f>
        <v>45.494152610868</v>
      </c>
      <c r="M15" s="60" t="n">
        <f aca="false">IFERROR(AVERAGE(M5:M14),"")</f>
        <v>21.9137182340622</v>
      </c>
      <c r="N15" s="60" t="n">
        <f aca="false">IFERROR(AVERAGE(N5:N14),"")</f>
        <v>34.1925507385332</v>
      </c>
      <c r="O15" s="60" t="n">
        <f aca="false">IFERROR(AVERAGE(O5:O14),"")</f>
        <v>7.74999999562167</v>
      </c>
      <c r="P15" s="60" t="n">
        <f aca="false">IFERROR(AVERAGE(P5:P14),"")</f>
        <v>5.00872109529622</v>
      </c>
      <c r="Q15" s="60" t="n">
        <f aca="false">IFERROR(AVERAGE(Q5:Q14),"")</f>
        <v>-15.6798387878331</v>
      </c>
    </row>
    <row r="17" customFormat="false" ht="15" hidden="false" customHeight="false" outlineLevel="0" collapsed="false">
      <c r="A17" s="32" t="s">
        <v>247</v>
      </c>
      <c r="B17" s="33" t="s">
        <v>248</v>
      </c>
      <c r="C17" s="78" t="n">
        <f aca="false">IFERROR(INDEX('RAW DATA'!$D$4:$D$2466,MATCH("6:30pm/01MD/normal",'RAW DATA'!$A$4:$A$2466,0)),"")</f>
        <v>46298.7730787037</v>
      </c>
      <c r="D17" s="48" t="n">
        <f aca="false">IFERROR(INDEX('RAW DATA'!$M$4:$M$2466,MATCH("6:30pm/01MD/normal",'RAW DATA'!$A$4:$A$2466,0)),"")</f>
        <v>36.7857263641981</v>
      </c>
      <c r="E17" s="55" t="n">
        <f aca="false">IFERROR(INDEX('RAW DATA'!$X$4:$X$2466,MATCH("6:30pm/01MD/normal",'RAW DATA'!$A$4:$A$2466,0)),"")</f>
        <v>26.1595547309833</v>
      </c>
      <c r="F17" s="48" t="n">
        <f aca="false">IFERROR(INDEX('RAW DATA'!$T$4:$T$2466,MATCH("6:30pm/01MD/normal",'RAW DATA'!$A$4:$A$2466,0)),"")</f>
        <v>32.7974363605425</v>
      </c>
      <c r="G17" s="78" t="n">
        <f aca="false">IFERROR(INDEX('RAW DATA'!$D$4:$D$2466,MATCH("6:30pm/01MD/re-shoot 1",'RAW DATA'!$A$4:$A$2466,0)),"")</f>
        <v>46298.7749074074</v>
      </c>
      <c r="H17" s="48" t="n">
        <f aca="false">IFERROR(INDEX('RAW DATA'!$M$4:$M$2466,MATCH("6:30pm/01MD/re-shoot 1",'RAW DATA'!$A$4:$A$2466,0)),"")</f>
        <v>41.9999898533057</v>
      </c>
      <c r="I17" s="55" t="n">
        <f aca="false">IFERROR(INDEX('RAW DATA'!$X$4:$X$2466,MATCH("6:30pm/01MD/re-shoot 1",'RAW DATA'!$A$4:$A$2466,0)),"")</f>
        <v>26.330485229986</v>
      </c>
      <c r="J17" s="48" t="n">
        <f aca="false">IFERROR(INDEX('RAW DATA'!$T$4:$T$2466,MATCH("6:30pm/01MD/re-shoot 1",'RAW DATA'!$A$4:$A$2466,0)),"")</f>
        <v>36.8807765579501</v>
      </c>
      <c r="K17" s="78" t="n">
        <f aca="false">IFERROR(INDEX('RAW DATA'!$D$4:$D$2466,MATCH("6:30pm/01MD/re-shoot 2",'RAW DATA'!$A$4:$A$2466,0)),"")</f>
        <v>46298.7769328704</v>
      </c>
      <c r="L17" s="48" t="n">
        <f aca="false">IFERROR(INDEX('RAW DATA'!$M$4:$M$2466,MATCH("6:30pm/01MD/re-shoot 2",'RAW DATA'!$A$4:$A$2466,0)),"")</f>
        <v>42.1221174140625</v>
      </c>
      <c r="M17" s="55" t="n">
        <f aca="false">IFERROR(INDEX('RAW DATA'!$X$4:$X$2466,MATCH("6:30pm/01MD/re-shoot 2",'RAW DATA'!$A$4:$A$2466,0)),"")</f>
        <v>23.0116619169042</v>
      </c>
      <c r="N17" s="48" t="n">
        <f aca="false">IFERROR(INDEX('RAW DATA'!$T$4:$T$2466,MATCH("6:30pm/01MD/re-shoot 2",'RAW DATA'!$A$4:$A$2466,0)),"")</f>
        <v>37.197832369497</v>
      </c>
      <c r="O17" s="48" t="n">
        <f aca="false">IF(AND(ISNUMBER(K17),ISNUMBER(C17)),(K17-C17)*1440,"")</f>
        <v>5.55</v>
      </c>
      <c r="P17" s="48" t="n">
        <f aca="false">IF(AND(ISNUMBER(L17),ISNUMBER(D17)),L17-D17,"")</f>
        <v>5.33639104986439</v>
      </c>
      <c r="Q17" s="55" t="n">
        <f aca="false">IF(AND(ISNUMBER(M17),ISNUMBER(E17)),M17-E17,"")</f>
        <v>-3.14789281407914</v>
      </c>
    </row>
    <row r="18" customFormat="false" ht="15" hidden="false" customHeight="false" outlineLevel="0" collapsed="false">
      <c r="A18" s="32" t="s">
        <v>251</v>
      </c>
      <c r="B18" s="33" t="s">
        <v>248</v>
      </c>
      <c r="C18" s="78" t="n">
        <f aca="false">IFERROR(INDEX('RAW DATA'!$D$4:$D$2466,MATCH("6:30pm/02MD/normal",'RAW DATA'!$A$4:$A$2466,0)),"")</f>
        <v>46298.7731018519</v>
      </c>
      <c r="D18" s="48" t="n">
        <f aca="false">IFERROR(INDEX('RAW DATA'!$M$4:$M$2466,MATCH("6:30pm/02MD/normal",'RAW DATA'!$A$4:$A$2466,0)),"")</f>
        <v>35.5575921521143</v>
      </c>
      <c r="E18" s="55" t="n">
        <f aca="false">IFERROR(INDEX('RAW DATA'!$X$4:$X$2466,MATCH("6:30pm/02MD/normal",'RAW DATA'!$A$4:$A$2466,0)),"")</f>
        <v>47.5137771010079</v>
      </c>
      <c r="F18" s="48" t="n">
        <f aca="false">IFERROR(INDEX('RAW DATA'!$T$4:$T$2466,MATCH("6:30pm/02MD/normal",'RAW DATA'!$A$4:$A$2466,0)),"")</f>
        <v>32.4504780386819</v>
      </c>
      <c r="G18" s="78" t="n">
        <f aca="false">IFERROR(INDEX('RAW DATA'!$D$4:$D$2466,MATCH("6:30pm/02MD/re-shoot 1",'RAW DATA'!$A$4:$A$2466,0)),"")</f>
        <v>46298.7749305556</v>
      </c>
      <c r="H18" s="48" t="n">
        <f aca="false">IFERROR(INDEX('RAW DATA'!$M$4:$M$2466,MATCH("6:30pm/02MD/re-shoot 1",'RAW DATA'!$A$4:$A$2466,0)),"")</f>
        <v>38.4685068792631</v>
      </c>
      <c r="I18" s="55" t="n">
        <f aca="false">IFERROR(INDEX('RAW DATA'!$X$4:$X$2466,MATCH("6:30pm/02MD/re-shoot 1",'RAW DATA'!$A$4:$A$2466,0)),"")</f>
        <v>22.8536804496354</v>
      </c>
      <c r="J18" s="48" t="n">
        <f aca="false">IFERROR(INDEX('RAW DATA'!$T$4:$T$2466,MATCH("6:30pm/02MD/re-shoot 1",'RAW DATA'!$A$4:$A$2466,0)),"")</f>
        <v>33.6204873545962</v>
      </c>
      <c r="K18" s="78" t="n">
        <f aca="false">IFERROR(INDEX('RAW DATA'!$D$4:$D$2466,MATCH("6:30pm/02MD/re-shoot 2",'RAW DATA'!$A$4:$A$2466,0)),"")</f>
        <v>46298.7769560185</v>
      </c>
      <c r="L18" s="48" t="n">
        <f aca="false">IFERROR(INDEX('RAW DATA'!$M$4:$M$2466,MATCH("6:30pm/02MD/re-shoot 2",'RAW DATA'!$A$4:$A$2466,0)),"")</f>
        <v>38.7359806573106</v>
      </c>
      <c r="M18" s="55" t="n">
        <f aca="false">IFERROR(INDEX('RAW DATA'!$X$4:$X$2466,MATCH("6:30pm/02MD/re-shoot 2",'RAW DATA'!$A$4:$A$2466,0)),"")</f>
        <v>22.1298048922539</v>
      </c>
      <c r="N18" s="48" t="n">
        <f aca="false">IFERROR(INDEX('RAW DATA'!$T$4:$T$2466,MATCH("6:30pm/02MD/re-shoot 2",'RAW DATA'!$A$4:$A$2466,0)),"")</f>
        <v>33.676180616246</v>
      </c>
      <c r="O18" s="48" t="n">
        <f aca="false">IF(AND(ISNUMBER(K18),ISNUMBER(C18)),(K18-C18)*1440,"")</f>
        <v>5.55</v>
      </c>
      <c r="P18" s="48" t="n">
        <f aca="false">IF(AND(ISNUMBER(L18),ISNUMBER(D18)),L18-D18,"")</f>
        <v>3.17838850519634</v>
      </c>
      <c r="Q18" s="55" t="n">
        <f aca="false">IF(AND(ISNUMBER(M18),ISNUMBER(E18)),M18-E18,"")</f>
        <v>-25.383972208754</v>
      </c>
    </row>
    <row r="19" customFormat="false" ht="15" hidden="false" customHeight="false" outlineLevel="0" collapsed="false">
      <c r="A19" s="32" t="s">
        <v>254</v>
      </c>
      <c r="B19" s="33" t="s">
        <v>248</v>
      </c>
      <c r="C19" s="78" t="n">
        <f aca="false">IFERROR(INDEX('RAW DATA'!$D$4:$D$2466,MATCH("6:30pm/03MD/normal",'RAW DATA'!$A$4:$A$2466,0)),"")</f>
        <v>46298.773125</v>
      </c>
      <c r="D19" s="48" t="n">
        <f aca="false">IFERROR(INDEX('RAW DATA'!$M$4:$M$2466,MATCH("6:30pm/03MD/normal",'RAW DATA'!$A$4:$A$2466,0)),"")</f>
        <v>36.6786190766419</v>
      </c>
      <c r="E19" s="55" t="n">
        <f aca="false">IFERROR(INDEX('RAW DATA'!$X$4:$X$2466,MATCH("6:30pm/03MD/normal",'RAW DATA'!$A$4:$A$2466,0)),"")</f>
        <v>28.0793900752804</v>
      </c>
      <c r="F19" s="48" t="n">
        <f aca="false">IFERROR(INDEX('RAW DATA'!$T$4:$T$2466,MATCH("6:30pm/03MD/normal",'RAW DATA'!$A$4:$A$2466,0)),"")</f>
        <v>33.0597098201816</v>
      </c>
      <c r="G19" s="78" t="n">
        <f aca="false">IFERROR(INDEX('RAW DATA'!$D$4:$D$2466,MATCH("6:30pm/03MD/re-shoot 1",'RAW DATA'!$A$4:$A$2466,0)),"")</f>
        <v>46298.7749537037</v>
      </c>
      <c r="H19" s="48" t="n">
        <f aca="false">IFERROR(INDEX('RAW DATA'!$M$4:$M$2466,MATCH("6:30pm/03MD/re-shoot 1",'RAW DATA'!$A$4:$A$2466,0)),"")</f>
        <v>41.5808371740902</v>
      </c>
      <c r="I19" s="55" t="n">
        <f aca="false">IFERROR(INDEX('RAW DATA'!$X$4:$X$2466,MATCH("6:30pm/03MD/re-shoot 1",'RAW DATA'!$A$4:$A$2466,0)),"")</f>
        <v>43.3941997851772</v>
      </c>
      <c r="J19" s="48" t="n">
        <f aca="false">IFERROR(INDEX('RAW DATA'!$T$4:$T$2466,MATCH("6:30pm/03MD/re-shoot 1",'RAW DATA'!$A$4:$A$2466,0)),"")</f>
        <v>37.6770154059329</v>
      </c>
      <c r="K19" s="78" t="n">
        <f aca="false">IFERROR(INDEX('RAW DATA'!$D$4:$D$2466,MATCH("6:30pm/03MD/re-shoot 2",'RAW DATA'!$A$4:$A$2466,0)),"")</f>
        <v>46298.7769791667</v>
      </c>
      <c r="L19" s="48" t="n">
        <f aca="false">IFERROR(INDEX('RAW DATA'!$M$4:$M$2466,MATCH("6:30pm/03MD/re-shoot 2",'RAW DATA'!$A$4:$A$2466,0)),"")</f>
        <v>41.5280042236277</v>
      </c>
      <c r="M19" s="55" t="n">
        <f aca="false">IFERROR(INDEX('RAW DATA'!$X$4:$X$2466,MATCH("6:30pm/03MD/re-shoot 2",'RAW DATA'!$A$4:$A$2466,0)),"")</f>
        <v>39.2238199789987</v>
      </c>
      <c r="N19" s="48" t="n">
        <f aca="false">IFERROR(INDEX('RAW DATA'!$T$4:$T$2466,MATCH("6:30pm/03MD/re-shoot 2",'RAW DATA'!$A$4:$A$2466,0)),"")</f>
        <v>37.2956283224439</v>
      </c>
      <c r="O19" s="48" t="n">
        <f aca="false">IF(AND(ISNUMBER(K19),ISNUMBER(C19)),(K19-C19)*1440,"")</f>
        <v>5.55</v>
      </c>
      <c r="P19" s="48" t="n">
        <f aca="false">IF(AND(ISNUMBER(L19),ISNUMBER(D19)),L19-D19,"")</f>
        <v>4.84938514698575</v>
      </c>
      <c r="Q19" s="55" t="n">
        <f aca="false">IF(AND(ISNUMBER(M19),ISNUMBER(E19)),M19-E19,"")</f>
        <v>11.1444299037183</v>
      </c>
    </row>
    <row r="20" customFormat="false" ht="15" hidden="false" customHeight="false" outlineLevel="0" collapsed="false">
      <c r="A20" s="32" t="s">
        <v>257</v>
      </c>
      <c r="B20" s="33" t="s">
        <v>248</v>
      </c>
      <c r="C20" s="78" t="n">
        <f aca="false">IFERROR(INDEX('RAW DATA'!$D$4:$D$2466,MATCH("6:30pm/04MD/normal",'RAW DATA'!$A$4:$A$2466,0)),"")</f>
        <v>46298.7731481482</v>
      </c>
      <c r="D20" s="48" t="n">
        <f aca="false">IFERROR(INDEX('RAW DATA'!$M$4:$M$2466,MATCH("6:30pm/04MD/normal",'RAW DATA'!$A$4:$A$2466,0)),"")</f>
        <v>34.7635248637136</v>
      </c>
      <c r="E20" s="55" t="n">
        <f aca="false">IFERROR(INDEX('RAW DATA'!$X$4:$X$2466,MATCH("6:30pm/04MD/normal",'RAW DATA'!$A$4:$A$2466,0)),"")</f>
        <v>43.9746114696878</v>
      </c>
      <c r="F20" s="48" t="n">
        <f aca="false">IFERROR(INDEX('RAW DATA'!$T$4:$T$2466,MATCH("6:30pm/04MD/normal",'RAW DATA'!$A$4:$A$2466,0)),"")</f>
        <v>30.8781378071885</v>
      </c>
      <c r="G20" s="78" t="n">
        <f aca="false">IFERROR(INDEX('RAW DATA'!$D$4:$D$2466,MATCH("6:30pm/04MD/re-shoot 1",'RAW DATA'!$A$4:$A$2466,0)),"")</f>
        <v>46298.7749652778</v>
      </c>
      <c r="H20" s="48" t="n">
        <f aca="false">IFERROR(INDEX('RAW DATA'!$M$4:$M$2466,MATCH("6:30pm/04MD/re-shoot 1",'RAW DATA'!$A$4:$A$2466,0)),"")</f>
        <v>39.1850526019165</v>
      </c>
      <c r="I20" s="55" t="n">
        <f aca="false">IFERROR(INDEX('RAW DATA'!$X$4:$X$2466,MATCH("6:30pm/04MD/re-shoot 1",'RAW DATA'!$A$4:$A$2466,0)),"")</f>
        <v>27.3543512308263</v>
      </c>
      <c r="J20" s="48" t="n">
        <f aca="false">IFERROR(INDEX('RAW DATA'!$T$4:$T$2466,MATCH("6:30pm/04MD/re-shoot 1",'RAW DATA'!$A$4:$A$2466,0)),"")</f>
        <v>33.7798277316717</v>
      </c>
      <c r="K20" s="78" t="n">
        <f aca="false">IFERROR(INDEX('RAW DATA'!$D$4:$D$2466,MATCH("6:30pm/04MD/re-shoot 2",'RAW DATA'!$A$4:$A$2466,0)),"")</f>
        <v>46298.7770023148</v>
      </c>
      <c r="L20" s="48" t="n">
        <f aca="false">IFERROR(INDEX('RAW DATA'!$M$4:$M$2466,MATCH("6:30pm/04MD/re-shoot 2",'RAW DATA'!$A$4:$A$2466,0)),"")</f>
        <v>39.1835157946722</v>
      </c>
      <c r="M20" s="55" t="n">
        <f aca="false">IFERROR(INDEX('RAW DATA'!$X$4:$X$2466,MATCH("6:30pm/04MD/re-shoot 2",'RAW DATA'!$A$4:$A$2466,0)),"")</f>
        <v>27.3765881817929</v>
      </c>
      <c r="N20" s="48" t="n">
        <f aca="false">IFERROR(INDEX('RAW DATA'!$T$4:$T$2466,MATCH("6:30pm/04MD/re-shoot 2",'RAW DATA'!$A$4:$A$2466,0)),"")</f>
        <v>33.6059531770938</v>
      </c>
      <c r="O20" s="48" t="n">
        <f aca="false">IF(AND(ISNUMBER(K20),ISNUMBER(C20)),(K20-C20)*1440,"")</f>
        <v>5.55</v>
      </c>
      <c r="P20" s="48" t="n">
        <f aca="false">IF(AND(ISNUMBER(L20),ISNUMBER(D20)),L20-D20,"")</f>
        <v>4.41999093095866</v>
      </c>
      <c r="Q20" s="55" t="n">
        <f aca="false">IF(AND(ISNUMBER(M20),ISNUMBER(E20)),M20-E20,"")</f>
        <v>-16.598023287895</v>
      </c>
    </row>
    <row r="21" customFormat="false" ht="15" hidden="false" customHeight="false" outlineLevel="0" collapsed="false">
      <c r="A21" s="32" t="s">
        <v>260</v>
      </c>
      <c r="B21" s="33" t="s">
        <v>248</v>
      </c>
      <c r="C21" s="78" t="n">
        <f aca="false">IFERROR(INDEX('RAW DATA'!$D$4:$D$2466,MATCH("6:30pm/05MD/normal",'RAW DATA'!$A$4:$A$2466,0)),"")</f>
        <v>46298.7731828704</v>
      </c>
      <c r="D21" s="48" t="n">
        <f aca="false">IFERROR(INDEX('RAW DATA'!$M$4:$M$2466,MATCH("6:30pm/05MD/normal",'RAW DATA'!$A$4:$A$2466,0)),"")</f>
        <v>37.8606929932722</v>
      </c>
      <c r="E21" s="55" t="n">
        <f aca="false">IFERROR(INDEX('RAW DATA'!$X$4:$X$2466,MATCH("6:30pm/05MD/normal",'RAW DATA'!$A$4:$A$2466,0)),"")</f>
        <v>33.9001433164194</v>
      </c>
      <c r="F21" s="48" t="n">
        <f aca="false">IFERROR(INDEX('RAW DATA'!$T$4:$T$2466,MATCH("6:30pm/05MD/normal",'RAW DATA'!$A$4:$A$2466,0)),"")</f>
        <v>34.2695854502402</v>
      </c>
      <c r="G21" s="78" t="n">
        <f aca="false">IFERROR(INDEX('RAW DATA'!$D$4:$D$2466,MATCH("6:30pm/05MD/re-shoot 1",'RAW DATA'!$A$4:$A$2466,0)),"")</f>
        <v>46298.7749884259</v>
      </c>
      <c r="H21" s="48" t="n">
        <f aca="false">IFERROR(INDEX('RAW DATA'!$M$4:$M$2466,MATCH("6:30pm/05MD/re-shoot 1",'RAW DATA'!$A$4:$A$2466,0)),"")</f>
        <v>42.6384804982094</v>
      </c>
      <c r="I21" s="55" t="n">
        <f aca="false">IFERROR(INDEX('RAW DATA'!$X$4:$X$2466,MATCH("6:30pm/05MD/re-shoot 1",'RAW DATA'!$A$4:$A$2466,0)),"")</f>
        <v>38.9655623313482</v>
      </c>
      <c r="J21" s="48" t="n">
        <f aca="false">IFERROR(INDEX('RAW DATA'!$T$4:$T$2466,MATCH("6:30pm/05MD/re-shoot 1",'RAW DATA'!$A$4:$A$2466,0)),"")</f>
        <v>38.4290692205971</v>
      </c>
      <c r="K21" s="78" t="n">
        <f aca="false">IFERROR(INDEX('RAW DATA'!$D$4:$D$2466,MATCH("6:30pm/05MD/re-shoot 2",'RAW DATA'!$A$4:$A$2466,0)),"")</f>
        <v>46298.777025463</v>
      </c>
      <c r="L21" s="48" t="n">
        <f aca="false">IFERROR(INDEX('RAW DATA'!$M$4:$M$2466,MATCH("6:30pm/05MD/re-shoot 2",'RAW DATA'!$A$4:$A$2466,0)),"")</f>
        <v>43.1120798021586</v>
      </c>
      <c r="M21" s="55" t="n">
        <f aca="false">IFERROR(INDEX('RAW DATA'!$X$4:$X$2466,MATCH("6:30pm/05MD/re-shoot 2",'RAW DATA'!$A$4:$A$2466,0)),"")</f>
        <v>33.0197847969455</v>
      </c>
      <c r="N21" s="48" t="n">
        <f aca="false">IFERROR(INDEX('RAW DATA'!$T$4:$T$2466,MATCH("6:30pm/05MD/re-shoot 2",'RAW DATA'!$A$4:$A$2466,0)),"")</f>
        <v>38.4901840403344</v>
      </c>
      <c r="O21" s="48" t="n">
        <f aca="false">IF(AND(ISNUMBER(K21),ISNUMBER(C21)),(K21-C21)*1440,"")</f>
        <v>5.53333333333333</v>
      </c>
      <c r="P21" s="48" t="n">
        <f aca="false">IF(AND(ISNUMBER(L21),ISNUMBER(D21)),L21-D21,"")</f>
        <v>5.25138680888638</v>
      </c>
      <c r="Q21" s="55" t="n">
        <f aca="false">IF(AND(ISNUMBER(M21),ISNUMBER(E21)),M21-E21,"")</f>
        <v>-0.880358519473901</v>
      </c>
    </row>
    <row r="22" customFormat="false" ht="15" hidden="false" customHeight="false" outlineLevel="0" collapsed="false">
      <c r="A22" s="32" t="s">
        <v>267</v>
      </c>
      <c r="B22" s="33" t="s">
        <v>248</v>
      </c>
      <c r="C22" s="78" t="n">
        <f aca="false">IFERROR(INDEX('RAW DATA'!$D$4:$D$2466,MATCH("6:30pm/06MD/normal",'RAW DATA'!$A$4:$A$2466,0)),"")</f>
        <v>46298.7731944445</v>
      </c>
      <c r="D22" s="48" t="n">
        <f aca="false">IFERROR(INDEX('RAW DATA'!$M$4:$M$2466,MATCH("6:30pm/06MD/normal",'RAW DATA'!$A$4:$A$2466,0)),"")</f>
        <v>36.5004138389806</v>
      </c>
      <c r="E22" s="55" t="n">
        <f aca="false">IFERROR(INDEX('RAW DATA'!$X$4:$X$2466,MATCH("6:30pm/06MD/normal",'RAW DATA'!$A$4:$A$2466,0)),"")</f>
        <v>44.3636399616096</v>
      </c>
      <c r="F22" s="48" t="n">
        <f aca="false">IFERROR(INDEX('RAW DATA'!$T$4:$T$2466,MATCH("6:30pm/06MD/normal",'RAW DATA'!$A$4:$A$2466,0)),"")</f>
        <v>32.3072154839314</v>
      </c>
      <c r="G22" s="78" t="n">
        <f aca="false">IFERROR(INDEX('RAW DATA'!$D$4:$D$2466,MATCH("6:30pm/06MD/re-shoot 1",'RAW DATA'!$A$4:$A$2466,0)),"")</f>
        <v>46298.775</v>
      </c>
      <c r="H22" s="48" t="n">
        <f aca="false">IFERROR(INDEX('RAW DATA'!$M$4:$M$2466,MATCH("6:30pm/06MD/re-shoot 1",'RAW DATA'!$A$4:$A$2466,0)),"")</f>
        <v>40.628237215786</v>
      </c>
      <c r="I22" s="55" t="n">
        <f aca="false">IFERROR(INDEX('RAW DATA'!$X$4:$X$2466,MATCH("6:30pm/06MD/re-shoot 1",'RAW DATA'!$A$4:$A$2466,0)),"")</f>
        <v>33.072921876563</v>
      </c>
      <c r="J22" s="48" t="n">
        <f aca="false">IFERROR(INDEX('RAW DATA'!$T$4:$T$2466,MATCH("6:30pm/06MD/re-shoot 1",'RAW DATA'!$A$4:$A$2466,0)),"")</f>
        <v>35.6983304854618</v>
      </c>
      <c r="K22" s="78" t="n">
        <f aca="false">IFERROR(INDEX('RAW DATA'!$D$4:$D$2466,MATCH("6:30pm/06MD/re-shoot 2",'RAW DATA'!$A$4:$A$2466,0)),"")</f>
        <v>46298.7770486111</v>
      </c>
      <c r="L22" s="48" t="n">
        <f aca="false">IFERROR(INDEX('RAW DATA'!$M$4:$M$2466,MATCH("6:30pm/06MD/re-shoot 2",'RAW DATA'!$A$4:$A$2466,0)),"")</f>
        <v>39.956205478127</v>
      </c>
      <c r="M22" s="55" t="n">
        <f aca="false">IFERROR(INDEX('RAW DATA'!$X$4:$X$2466,MATCH("6:30pm/06MD/re-shoot 2",'RAW DATA'!$A$4:$A$2466,0)),"")</f>
        <v>34.1828717344333</v>
      </c>
      <c r="N22" s="48" t="n">
        <f aca="false">IFERROR(INDEX('RAW DATA'!$T$4:$T$2466,MATCH("6:30pm/06MD/re-shoot 2",'RAW DATA'!$A$4:$A$2466,0)),"")</f>
        <v>34.8900351015087</v>
      </c>
      <c r="O22" s="48" t="n">
        <f aca="false">IF(AND(ISNUMBER(K22),ISNUMBER(C22)),(K22-C22)*1440,"")</f>
        <v>5.55</v>
      </c>
      <c r="P22" s="48" t="n">
        <f aca="false">IF(AND(ISNUMBER(L22),ISNUMBER(D22)),L22-D22,"")</f>
        <v>3.4557916391464</v>
      </c>
      <c r="Q22" s="55" t="n">
        <f aca="false">IF(AND(ISNUMBER(M22),ISNUMBER(E22)),M22-E22,"")</f>
        <v>-10.1807682271763</v>
      </c>
    </row>
    <row r="23" customFormat="false" ht="15" hidden="false" customHeight="false" outlineLevel="0" collapsed="false">
      <c r="A23" s="32" t="s">
        <v>271</v>
      </c>
      <c r="B23" s="33" t="s">
        <v>248</v>
      </c>
      <c r="C23" s="78" t="n">
        <f aca="false">IFERROR(INDEX('RAW DATA'!$D$4:$D$2466,MATCH("6:30pm/07MD/normal",'RAW DATA'!$A$4:$A$2466,0)),"")</f>
        <v>46298.7733217593</v>
      </c>
      <c r="D23" s="48" t="n">
        <f aca="false">IFERROR(INDEX('RAW DATA'!$M$4:$M$2466,MATCH("6:30pm/07MD/normal",'RAW DATA'!$A$4:$A$2466,0)),"")</f>
        <v>34.0319918987427</v>
      </c>
      <c r="E23" s="55" t="n">
        <f aca="false">IFERROR(INDEX('RAW DATA'!$X$4:$X$2466,MATCH("6:30pm/07MD/normal",'RAW DATA'!$A$4:$A$2466,0)),"")</f>
        <v>46.0047087952779</v>
      </c>
      <c r="F23" s="48" t="n">
        <f aca="false">IFERROR(INDEX('RAW DATA'!$T$4:$T$2466,MATCH("6:30pm/07MD/normal",'RAW DATA'!$A$4:$A$2466,0)),"")</f>
        <v>30.6756585915093</v>
      </c>
      <c r="G23" s="78" t="n">
        <f aca="false">IFERROR(INDEX('RAW DATA'!$D$4:$D$2466,MATCH("6:30pm/07MD/re-shoot 1",'RAW DATA'!$A$4:$A$2466,0)),"")</f>
        <v>46298.7750347222</v>
      </c>
      <c r="H23" s="48" t="n">
        <f aca="false">IFERROR(INDEX('RAW DATA'!$M$4:$M$2466,MATCH("6:30pm/07MD/re-shoot 1",'RAW DATA'!$A$4:$A$2466,0)),"")</f>
        <v>39.5034326268967</v>
      </c>
      <c r="I23" s="55" t="n">
        <f aca="false">IFERROR(INDEX('RAW DATA'!$X$4:$X$2466,MATCH("6:30pm/07MD/re-shoot 1",'RAW DATA'!$A$4:$A$2466,0)),"")</f>
        <v>22.3048081164535</v>
      </c>
      <c r="J23" s="48" t="n">
        <f aca="false">IFERROR(INDEX('RAW DATA'!$T$4:$T$2466,MATCH("6:30pm/07MD/re-shoot 1",'RAW DATA'!$A$4:$A$2466,0)),"")</f>
        <v>33.7001658146965</v>
      </c>
      <c r="K23" s="78" t="n">
        <f aca="false">IFERROR(INDEX('RAW DATA'!$D$4:$D$2466,MATCH("6:30pm/07MD/re-shoot 2",'RAW DATA'!$A$4:$A$2466,0)),"")</f>
        <v>46298.7770949074</v>
      </c>
      <c r="L23" s="48" t="n">
        <f aca="false">IFERROR(INDEX('RAW DATA'!$M$4:$M$2466,MATCH("6:30pm/07MD/re-shoot 2",'RAW DATA'!$A$4:$A$2466,0)),"")</f>
        <v>39.3841295769243</v>
      </c>
      <c r="M23" s="55" t="n">
        <f aca="false">IFERROR(INDEX('RAW DATA'!$X$4:$X$2466,MATCH("6:30pm/07MD/re-shoot 2",'RAW DATA'!$A$4:$A$2466,0)),"")</f>
        <v>25.251277443989</v>
      </c>
      <c r="N23" s="48" t="n">
        <f aca="false">IFERROR(INDEX('RAW DATA'!$T$4:$T$2466,MATCH("6:30pm/07MD/re-shoot 2",'RAW DATA'!$A$4:$A$2466,0)),"")</f>
        <v>33.793915828162</v>
      </c>
      <c r="O23" s="48" t="n">
        <f aca="false">IF(AND(ISNUMBER(K23),ISNUMBER(C23)),(K23-C23)*1440,"")</f>
        <v>5.43333331471667</v>
      </c>
      <c r="P23" s="48" t="n">
        <f aca="false">IF(AND(ISNUMBER(L23),ISNUMBER(D23)),L23-D23,"")</f>
        <v>5.35213767818155</v>
      </c>
      <c r="Q23" s="55" t="n">
        <f aca="false">IF(AND(ISNUMBER(M23),ISNUMBER(E23)),M23-E23,"")</f>
        <v>-20.7534313512889</v>
      </c>
    </row>
    <row r="24" customFormat="false" ht="15" hidden="false" customHeight="false" outlineLevel="0" collapsed="false">
      <c r="A24" s="32" t="s">
        <v>274</v>
      </c>
      <c r="B24" s="33" t="s">
        <v>248</v>
      </c>
      <c r="C24" s="78" t="n">
        <f aca="false">IFERROR(INDEX('RAW DATA'!$D$4:$D$2466,MATCH("6:30pm/08MD/normal",'RAW DATA'!$A$4:$A$2466,0)),"")</f>
        <v>46298.7733449074</v>
      </c>
      <c r="D24" s="48" t="n">
        <f aca="false">IFERROR(INDEX('RAW DATA'!$M$4:$M$2466,MATCH("6:30pm/08MD/normal",'RAW DATA'!$A$4:$A$2466,0)),"")</f>
        <v>34.1028073212648</v>
      </c>
      <c r="E24" s="55" t="n">
        <f aca="false">IFERROR(INDEX('RAW DATA'!$X$4:$X$2466,MATCH("6:30pm/08MD/normal",'RAW DATA'!$A$4:$A$2466,0)),"")</f>
        <v>44.7521253326725</v>
      </c>
      <c r="F24" s="48" t="n">
        <f aca="false">IFERROR(INDEX('RAW DATA'!$T$4:$T$2466,MATCH("6:30pm/08MD/normal",'RAW DATA'!$A$4:$A$2466,0)),"")</f>
        <v>31.0693191908373</v>
      </c>
      <c r="G24" s="78" t="n">
        <f aca="false">IFERROR(INDEX('RAW DATA'!$D$4:$D$2466,MATCH("6:30pm/08MD/re-shoot 1",'RAW DATA'!$A$4:$A$2466,0)),"")</f>
        <v>46298.7750462963</v>
      </c>
      <c r="H24" s="48" t="n">
        <f aca="false">IFERROR(INDEX('RAW DATA'!$M$4:$M$2466,MATCH("6:30pm/08MD/re-shoot 1",'RAW DATA'!$A$4:$A$2466,0)),"")</f>
        <v>38.5802564934515</v>
      </c>
      <c r="I24" s="55" t="n">
        <f aca="false">IFERROR(INDEX('RAW DATA'!$X$4:$X$2466,MATCH("6:30pm/08MD/re-shoot 1",'RAW DATA'!$A$4:$A$2466,0)),"")</f>
        <v>15.4347499302081</v>
      </c>
      <c r="J24" s="48" t="n">
        <f aca="false">IFERROR(INDEX('RAW DATA'!$T$4:$T$2466,MATCH("6:30pm/08MD/re-shoot 1",'RAW DATA'!$A$4:$A$2466,0)),"")</f>
        <v>32.9234053236586</v>
      </c>
      <c r="K24" s="78" t="n">
        <f aca="false">IFERROR(INDEX('RAW DATA'!$D$4:$D$2466,MATCH("6:30pm/08MD/re-shoot 2",'RAW DATA'!$A$4:$A$2466,0)),"")</f>
        <v>46298.7771064815</v>
      </c>
      <c r="L24" s="48" t="n">
        <f aca="false">IFERROR(INDEX('RAW DATA'!$M$4:$M$2466,MATCH("6:30pm/08MD/re-shoot 2",'RAW DATA'!$A$4:$A$2466,0)),"")</f>
        <v>39.4577806309294</v>
      </c>
      <c r="M24" s="55" t="n">
        <f aca="false">IFERROR(INDEX('RAW DATA'!$X$4:$X$2466,MATCH("6:30pm/08MD/re-shoot 2",'RAW DATA'!$A$4:$A$2466,0)),"")</f>
        <v>14.2931833153828</v>
      </c>
      <c r="N24" s="48" t="n">
        <f aca="false">IFERROR(INDEX('RAW DATA'!$T$4:$T$2466,MATCH("6:30pm/08MD/re-shoot 2",'RAW DATA'!$A$4:$A$2466,0)),"")</f>
        <v>33.4337937550192</v>
      </c>
      <c r="O24" s="48" t="n">
        <f aca="false">IF(AND(ISNUMBER(K24),ISNUMBER(C24)),(K24-C24)*1440,"")</f>
        <v>5.41666666666667</v>
      </c>
      <c r="P24" s="48" t="n">
        <f aca="false">IF(AND(ISNUMBER(L24),ISNUMBER(D24)),L24-D24,"")</f>
        <v>5.35497330966462</v>
      </c>
      <c r="Q24" s="55" t="n">
        <f aca="false">IF(AND(ISNUMBER(M24),ISNUMBER(E24)),M24-E24,"")</f>
        <v>-30.4589420172897</v>
      </c>
    </row>
    <row r="25" customFormat="false" ht="15" hidden="false" customHeight="false" outlineLevel="0" collapsed="false">
      <c r="A25" s="32" t="s">
        <v>277</v>
      </c>
      <c r="B25" s="33" t="s">
        <v>248</v>
      </c>
      <c r="C25" s="78" t="n">
        <f aca="false">IFERROR(INDEX('RAW DATA'!$D$4:$D$2466,MATCH("6:30pm/09MD/normal",'RAW DATA'!$A$4:$A$2466,0)),"")</f>
        <v>46298.7733680556</v>
      </c>
      <c r="D25" s="48" t="n">
        <f aca="false">IFERROR(INDEX('RAW DATA'!$M$4:$M$2466,MATCH("6:30pm/09MD/normal",'RAW DATA'!$A$4:$A$2466,0)),"")</f>
        <v>34.6355107949018</v>
      </c>
      <c r="E25" s="55" t="n">
        <f aca="false">IFERROR(INDEX('RAW DATA'!$X$4:$X$2466,MATCH("6:30pm/09MD/normal",'RAW DATA'!$A$4:$A$2466,0)),"")</f>
        <v>73.6153155848041</v>
      </c>
      <c r="F25" s="48" t="n">
        <f aca="false">IFERROR(INDEX('RAW DATA'!$T$4:$T$2466,MATCH("6:30pm/09MD/normal",'RAW DATA'!$A$4:$A$2466,0)),"")</f>
        <v>32.3808025542132</v>
      </c>
      <c r="G25" s="78" t="n">
        <f aca="false">IFERROR(INDEX('RAW DATA'!$D$4:$D$2466,MATCH("6:30pm/09MD/re-shoot 1",'RAW DATA'!$A$4:$A$2466,0)),"")</f>
        <v>46298.7750694445</v>
      </c>
      <c r="H25" s="48" t="n">
        <f aca="false">IFERROR(INDEX('RAW DATA'!$M$4:$M$2466,MATCH("6:30pm/09MD/re-shoot 1",'RAW DATA'!$A$4:$A$2466,0)),"")</f>
        <v>39.9857200081114</v>
      </c>
      <c r="I25" s="55" t="n">
        <f aca="false">IFERROR(INDEX('RAW DATA'!$X$4:$X$2466,MATCH("6:30pm/09MD/re-shoot 1",'RAW DATA'!$A$4:$A$2466,0)),"")</f>
        <v>40.9136410085295</v>
      </c>
      <c r="J25" s="48" t="n">
        <f aca="false">IFERROR(INDEX('RAW DATA'!$T$4:$T$2466,MATCH("6:30pm/09MD/re-shoot 1",'RAW DATA'!$A$4:$A$2466,0)),"")</f>
        <v>36.1208768008917</v>
      </c>
      <c r="K25" s="78" t="n">
        <f aca="false">IFERROR(INDEX('RAW DATA'!$D$4:$D$2466,MATCH("6:30pm/09MD/re-shoot 2",'RAW DATA'!$A$4:$A$2466,0)),"")</f>
        <v>46298.7771296296</v>
      </c>
      <c r="L25" s="48" t="n">
        <f aca="false">IFERROR(INDEX('RAW DATA'!$M$4:$M$2466,MATCH("6:30pm/09MD/re-shoot 2",'RAW DATA'!$A$4:$A$2466,0)),"")</f>
        <v>40.5521769187861</v>
      </c>
      <c r="M25" s="55" t="n">
        <f aca="false">IFERROR(INDEX('RAW DATA'!$X$4:$X$2466,MATCH("6:30pm/09MD/re-shoot 2",'RAW DATA'!$A$4:$A$2466,0)),"")</f>
        <v>41.6024297879702</v>
      </c>
      <c r="N25" s="48" t="n">
        <f aca="false">IFERROR(INDEX('RAW DATA'!$T$4:$T$2466,MATCH("6:30pm/09MD/re-shoot 2",'RAW DATA'!$A$4:$A$2466,0)),"")</f>
        <v>36.7829718518283</v>
      </c>
      <c r="O25" s="48" t="n">
        <f aca="false">IF(AND(ISNUMBER(K25),ISNUMBER(C25)),(K25-C25)*1440,"")</f>
        <v>5.41666666666667</v>
      </c>
      <c r="P25" s="48" t="n">
        <f aca="false">IF(AND(ISNUMBER(L25),ISNUMBER(D25)),L25-D25,"")</f>
        <v>5.91666612388435</v>
      </c>
      <c r="Q25" s="55" t="n">
        <f aca="false">IF(AND(ISNUMBER(M25),ISNUMBER(E25)),M25-E25,"")</f>
        <v>-32.0128857968338</v>
      </c>
    </row>
    <row r="26" customFormat="false" ht="15" hidden="false" customHeight="false" outlineLevel="0" collapsed="false">
      <c r="A26" s="32" t="s">
        <v>280</v>
      </c>
      <c r="B26" s="33" t="s">
        <v>248</v>
      </c>
      <c r="C26" s="78" t="n">
        <f aca="false">IFERROR(INDEX('RAW DATA'!$D$4:$D$2466,MATCH("6:30pm/10MD/normal",'RAW DATA'!$A$4:$A$2466,0)),"")</f>
        <v>46298.7733796296</v>
      </c>
      <c r="D26" s="48" t="n">
        <f aca="false">IFERROR(INDEX('RAW DATA'!$M$4:$M$2466,MATCH("6:30pm/10MD/normal",'RAW DATA'!$A$4:$A$2466,0)),"")</f>
        <v>34.9062093268117</v>
      </c>
      <c r="E26" s="55" t="n">
        <f aca="false">IFERROR(INDEX('RAW DATA'!$X$4:$X$2466,MATCH("6:30pm/10MD/normal",'RAW DATA'!$A$4:$A$2466,0)),"")</f>
        <v>43.1427536485902</v>
      </c>
      <c r="F26" s="48" t="n">
        <f aca="false">IFERROR(INDEX('RAW DATA'!$T$4:$T$2466,MATCH("6:30pm/10MD/normal",'RAW DATA'!$A$4:$A$2466,0)),"")</f>
        <v>31.8101813374661</v>
      </c>
      <c r="G26" s="78" t="n">
        <f aca="false">IFERROR(INDEX('RAW DATA'!$D$4:$D$2466,MATCH("6:30pm/10MD/re-shoot 1",'RAW DATA'!$A$4:$A$2466,0)),"")</f>
        <v>46298.7750810185</v>
      </c>
      <c r="H26" s="48" t="n">
        <f aca="false">IFERROR(INDEX('RAW DATA'!$M$4:$M$2466,MATCH("6:30pm/10MD/re-shoot 1",'RAW DATA'!$A$4:$A$2466,0)),"")</f>
        <v>40.82613197709</v>
      </c>
      <c r="I26" s="55" t="n">
        <f aca="false">IFERROR(INDEX('RAW DATA'!$X$4:$X$2466,MATCH("6:30pm/10MD/re-shoot 1",'RAW DATA'!$A$4:$A$2466,0)),"")</f>
        <v>37.8049926026818</v>
      </c>
      <c r="J26" s="48" t="n">
        <f aca="false">IFERROR(INDEX('RAW DATA'!$T$4:$T$2466,MATCH("6:30pm/10MD/re-shoot 1",'RAW DATA'!$A$4:$A$2466,0)),"")</f>
        <v>37.048120995655</v>
      </c>
      <c r="K26" s="78" t="n">
        <f aca="false">IFERROR(INDEX('RAW DATA'!$D$4:$D$2466,MATCH("6:30pm/10MD/re-shoot 2",'RAW DATA'!$A$4:$A$2466,0)),"")</f>
        <v>46298.7771527778</v>
      </c>
      <c r="L26" s="48" t="n">
        <f aca="false">IFERROR(INDEX('RAW DATA'!$M$4:$M$2466,MATCH("6:30pm/10MD/re-shoot 2",'RAW DATA'!$A$4:$A$2466,0)),"")</f>
        <v>41.4166378362405</v>
      </c>
      <c r="M26" s="55" t="n">
        <f aca="false">IFERROR(INDEX('RAW DATA'!$X$4:$X$2466,MATCH("6:30pm/10MD/re-shoot 2",'RAW DATA'!$A$4:$A$2466,0)),"")</f>
        <v>31.9417454529575</v>
      </c>
      <c r="N26" s="48" t="n">
        <f aca="false">IFERROR(INDEX('RAW DATA'!$T$4:$T$2466,MATCH("6:30pm/10MD/re-shoot 2",'RAW DATA'!$A$4:$A$2466,0)),"")</f>
        <v>37.0417161987104</v>
      </c>
      <c r="O26" s="48" t="n">
        <f aca="false">IF(AND(ISNUMBER(K26),ISNUMBER(C26)),(K26-C26)*1440,"")</f>
        <v>5.43333333333333</v>
      </c>
      <c r="P26" s="48" t="n">
        <f aca="false">IF(AND(ISNUMBER(L26),ISNUMBER(D26)),L26-D26,"")</f>
        <v>6.51042850942878</v>
      </c>
      <c r="Q26" s="55" t="n">
        <f aca="false">IF(AND(ISNUMBER(M26),ISNUMBER(E26)),M26-E26,"")</f>
        <v>-11.2010081956327</v>
      </c>
    </row>
    <row r="27" customFormat="false" ht="15" hidden="false" customHeight="false" outlineLevel="0" collapsed="false">
      <c r="A27" s="59" t="s">
        <v>5426</v>
      </c>
      <c r="B27" s="79"/>
      <c r="D27" s="60" t="n">
        <f aca="false">IFERROR(AVERAGE(D17:D26),"")</f>
        <v>35.5823088630642</v>
      </c>
      <c r="E27" s="60" t="n">
        <f aca="false">IFERROR(AVERAGE(E17:E26),"")</f>
        <v>43.1506020016333</v>
      </c>
      <c r="F27" s="60" t="n">
        <f aca="false">IFERROR(AVERAGE(F17:F26),"")</f>
        <v>32.1698524634792</v>
      </c>
      <c r="H27" s="60" t="n">
        <f aca="false">IFERROR(AVERAGE(H17:H26),"")</f>
        <v>40.3396645328121</v>
      </c>
      <c r="I27" s="60" t="n">
        <f aca="false">IFERROR(AVERAGE(I17:I26),"")</f>
        <v>30.8429392561409</v>
      </c>
      <c r="J27" s="60" t="n">
        <f aca="false">IFERROR(AVERAGE(J17:J26),"")</f>
        <v>35.5878075691112</v>
      </c>
      <c r="L27" s="60" t="n">
        <f aca="false">IFERROR(AVERAGE(L17:L26),"")</f>
        <v>40.5448628332839</v>
      </c>
      <c r="M27" s="60" t="n">
        <f aca="false">IFERROR(AVERAGE(M17:M26),"")</f>
        <v>29.2033167501628</v>
      </c>
      <c r="N27" s="60" t="n">
        <f aca="false">IFERROR(AVERAGE(N17:N26),"")</f>
        <v>35.6208211260844</v>
      </c>
      <c r="O27" s="60" t="n">
        <f aca="false">IFERROR(AVERAGE(O17:O26),"")</f>
        <v>5.49833333147167</v>
      </c>
      <c r="P27" s="60" t="n">
        <f aca="false">IFERROR(AVERAGE(P17:P26),"")</f>
        <v>4.96255397021972</v>
      </c>
      <c r="Q27" s="60" t="n">
        <f aca="false">IFERROR(AVERAGE(Q17:Q26),"")</f>
        <v>-13.9472852514705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6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43" min="3" style="0" width="7.5"/>
  </cols>
  <sheetData>
    <row r="1" customFormat="false" ht="17.35" hidden="false" customHeight="false" outlineLevel="0" collapsed="false">
      <c r="A1" s="7" t="s">
        <v>5692</v>
      </c>
    </row>
    <row r="2" customFormat="false" ht="15" hidden="false" customHeight="false" outlineLevel="0" collapsed="false">
      <c r="A2" s="8" t="s">
        <v>5693</v>
      </c>
    </row>
    <row r="4" customFormat="false" ht="60" hidden="false" customHeight="true" outlineLevel="0" collapsed="false">
      <c r="A4" s="9" t="s">
        <v>5404</v>
      </c>
      <c r="B4" s="9" t="s">
        <v>115</v>
      </c>
      <c r="C4" s="80" t="s">
        <v>147</v>
      </c>
      <c r="D4" s="80" t="s">
        <v>365</v>
      </c>
      <c r="E4" s="80" t="s">
        <v>497</v>
      </c>
      <c r="F4" s="80" t="s">
        <v>628</v>
      </c>
      <c r="G4" s="80" t="s">
        <v>763</v>
      </c>
      <c r="H4" s="80" t="s">
        <v>902</v>
      </c>
      <c r="I4" s="80" t="s">
        <v>1037</v>
      </c>
      <c r="J4" s="80" t="s">
        <v>1143</v>
      </c>
      <c r="K4" s="80" t="s">
        <v>1275</v>
      </c>
      <c r="L4" s="80" t="s">
        <v>1411</v>
      </c>
      <c r="M4" s="80" t="s">
        <v>1628</v>
      </c>
      <c r="N4" s="80" t="s">
        <v>1760</v>
      </c>
      <c r="O4" s="80" t="s">
        <v>1895</v>
      </c>
      <c r="P4" s="80" t="s">
        <v>2027</v>
      </c>
      <c r="Q4" s="80" t="s">
        <v>2154</v>
      </c>
      <c r="R4" s="80" t="s">
        <v>2285</v>
      </c>
      <c r="S4" s="80" t="s">
        <v>2413</v>
      </c>
      <c r="T4" s="80" t="s">
        <v>2544</v>
      </c>
      <c r="U4" s="80" t="s">
        <v>2676</v>
      </c>
      <c r="V4" s="80" t="s">
        <v>2806</v>
      </c>
      <c r="W4" s="80" t="s">
        <v>2933</v>
      </c>
      <c r="X4" s="80" t="s">
        <v>3066</v>
      </c>
      <c r="Y4" s="80" t="s">
        <v>3201</v>
      </c>
      <c r="Z4" s="80" t="s">
        <v>3330</v>
      </c>
      <c r="AA4" s="80" t="s">
        <v>5405</v>
      </c>
      <c r="AB4" s="80" t="s">
        <v>3465</v>
      </c>
      <c r="AC4" s="80" t="s">
        <v>3592</v>
      </c>
      <c r="AD4" s="80" t="s">
        <v>3719</v>
      </c>
      <c r="AE4" s="80" t="s">
        <v>3846</v>
      </c>
      <c r="AF4" s="80" t="s">
        <v>3975</v>
      </c>
      <c r="AG4" s="80" t="s">
        <v>4103</v>
      </c>
      <c r="AH4" s="80" t="s">
        <v>5406</v>
      </c>
      <c r="AI4" s="80" t="s">
        <v>4360</v>
      </c>
      <c r="AJ4" s="80" t="s">
        <v>4488</v>
      </c>
      <c r="AK4" s="80" t="s">
        <v>4617</v>
      </c>
      <c r="AL4" s="80" t="s">
        <v>4746</v>
      </c>
      <c r="AM4" s="80" t="s">
        <v>4855</v>
      </c>
      <c r="AN4" s="80" t="s">
        <v>4963</v>
      </c>
      <c r="AO4" s="80" t="s">
        <v>5072</v>
      </c>
      <c r="AP4" s="80" t="s">
        <v>5184</v>
      </c>
      <c r="AQ4" s="80" t="s">
        <v>5293</v>
      </c>
    </row>
    <row r="5" customFormat="false" ht="15" hidden="false" customHeight="false" outlineLevel="0" collapsed="false">
      <c r="A5" s="15" t="s">
        <v>151</v>
      </c>
      <c r="B5" s="16" t="s">
        <v>5694</v>
      </c>
      <c r="C5" s="81" t="str">
        <f aca="false">IF('Row Index'!C5="","✗",IF(INDEX('RAW DATA'!$L:$L,'Row Index'!C5)="","✓",INDEX('RAW DATA'!$L:$L,'Row Index'!C5)))</f>
        <v>✓</v>
      </c>
      <c r="D5" s="81" t="str">
        <f aca="false">IF('Row Index'!D5="","✗",IF(INDEX('RAW DATA'!$L:$L,'Row Index'!D5)="","✓",INDEX('RAW DATA'!$L:$L,'Row Index'!D5)))</f>
        <v>✓</v>
      </c>
      <c r="E5" s="81" t="str">
        <f aca="false">IF('Row Index'!E5="","✗",IF(INDEX('RAW DATA'!$L:$L,'Row Index'!E5)="","✓",INDEX('RAW DATA'!$L:$L,'Row Index'!E5)))</f>
        <v>✓</v>
      </c>
      <c r="F5" s="81" t="str">
        <f aca="false">IF('Row Index'!F5="","✗",IF(INDEX('RAW DATA'!$L:$L,'Row Index'!F5)="","✓",INDEX('RAW DATA'!$L:$L,'Row Index'!F5)))</f>
        <v>✓</v>
      </c>
      <c r="G5" s="81" t="str">
        <f aca="false">IF('Row Index'!G5="","✗",IF(INDEX('RAW DATA'!$L:$L,'Row Index'!G5)="","✓",INDEX('RAW DATA'!$L:$L,'Row Index'!G5)))</f>
        <v>✓</v>
      </c>
      <c r="H5" s="81" t="str">
        <f aca="false">IF('Row Index'!H5="","✗",IF(INDEX('RAW DATA'!$L:$L,'Row Index'!H5)="","✓",INDEX('RAW DATA'!$L:$L,'Row Index'!H5)))</f>
        <v>✓</v>
      </c>
      <c r="I5" s="81" t="str">
        <f aca="false">IF('Row Index'!I5="","✗",IF(INDEX('RAW DATA'!$L:$L,'Row Index'!I5)="","✓",INDEX('RAW DATA'!$L:$L,'Row Index'!I5)))</f>
        <v>✓</v>
      </c>
      <c r="J5" s="81" t="str">
        <f aca="false">IF('Row Index'!J5="","✗",IF(INDEX('RAW DATA'!$L:$L,'Row Index'!J5)="","✓",INDEX('RAW DATA'!$L:$L,'Row Index'!J5)))</f>
        <v>✓</v>
      </c>
      <c r="K5" s="81" t="str">
        <f aca="false">IF('Row Index'!K5="","✗",IF(INDEX('RAW DATA'!$L:$L,'Row Index'!K5)="","✓",INDEX('RAW DATA'!$L:$L,'Row Index'!K5)))</f>
        <v>✓</v>
      </c>
      <c r="L5" s="81" t="str">
        <f aca="false">IF('Row Index'!L5="","✗",IF(INDEX('RAW DATA'!$L:$L,'Row Index'!L5)="","✓",INDEX('RAW DATA'!$L:$L,'Row Index'!L5)))</f>
        <v>✓</v>
      </c>
      <c r="M5" s="81" t="str">
        <f aca="false">IF('Row Index'!M5="","✗",IF(INDEX('RAW DATA'!$L:$L,'Row Index'!M5)="","✓",INDEX('RAW DATA'!$L:$L,'Row Index'!M5)))</f>
        <v>✓</v>
      </c>
      <c r="N5" s="81" t="str">
        <f aca="false">IF('Row Index'!N5="","✗",IF(INDEX('RAW DATA'!$L:$L,'Row Index'!N5)="","✓",INDEX('RAW DATA'!$L:$L,'Row Index'!N5)))</f>
        <v>✓</v>
      </c>
      <c r="O5" s="81" t="str">
        <f aca="false">IF('Row Index'!O5="","✗",IF(INDEX('RAW DATA'!$L:$L,'Row Index'!O5)="","✓",INDEX('RAW DATA'!$L:$L,'Row Index'!O5)))</f>
        <v>✓</v>
      </c>
      <c r="P5" s="81" t="str">
        <f aca="false">IF('Row Index'!P5="","✗",IF(INDEX('RAW DATA'!$L:$L,'Row Index'!P5)="","✓",INDEX('RAW DATA'!$L:$L,'Row Index'!P5)))</f>
        <v>✓</v>
      </c>
      <c r="Q5" s="81" t="str">
        <f aca="false">IF('Row Index'!Q5="","✗",IF(INDEX('RAW DATA'!$L:$L,'Row Index'!Q5)="","✓",INDEX('RAW DATA'!$L:$L,'Row Index'!Q5)))</f>
        <v>✓</v>
      </c>
      <c r="R5" s="81" t="str">
        <f aca="false">IF('Row Index'!R5="","✗",IF(INDEX('RAW DATA'!$L:$L,'Row Index'!R5)="","✓",INDEX('RAW DATA'!$L:$L,'Row Index'!R5)))</f>
        <v>✓</v>
      </c>
      <c r="S5" s="81" t="str">
        <f aca="false">IF('Row Index'!S5="","✗",IF(INDEX('RAW DATA'!$L:$L,'Row Index'!S5)="","✓",INDEX('RAW DATA'!$L:$L,'Row Index'!S5)))</f>
        <v>✓</v>
      </c>
      <c r="T5" s="81" t="str">
        <f aca="false">IF('Row Index'!T5="","✗",IF(INDEX('RAW DATA'!$L:$L,'Row Index'!T5)="","✓",INDEX('RAW DATA'!$L:$L,'Row Index'!T5)))</f>
        <v>✓</v>
      </c>
      <c r="U5" s="81" t="str">
        <f aca="false">IF('Row Index'!U5="","✗",IF(INDEX('RAW DATA'!$L:$L,'Row Index'!U5)="","✓",INDEX('RAW DATA'!$L:$L,'Row Index'!U5)))</f>
        <v>✓</v>
      </c>
      <c r="V5" s="81" t="str">
        <f aca="false">IF('Row Index'!V5="","✗",IF(INDEX('RAW DATA'!$L:$L,'Row Index'!V5)="","✓",INDEX('RAW DATA'!$L:$L,'Row Index'!V5)))</f>
        <v>✓</v>
      </c>
      <c r="W5" s="81" t="str">
        <f aca="false">IF('Row Index'!W5="","✗",IF(INDEX('RAW DATA'!$L:$L,'Row Index'!W5)="","✓",INDEX('RAW DATA'!$L:$L,'Row Index'!W5)))</f>
        <v>✓</v>
      </c>
      <c r="X5" s="81" t="str">
        <f aca="false">IF('Row Index'!X5="","✗",IF(INDEX('RAW DATA'!$L:$L,'Row Index'!X5)="","✓",INDEX('RAW DATA'!$L:$L,'Row Index'!X5)))</f>
        <v>✓</v>
      </c>
      <c r="Y5" s="81" t="str">
        <f aca="false">IF('Row Index'!Y5="","✗",IF(INDEX('RAW DATA'!$L:$L,'Row Index'!Y5)="","✓",INDEX('RAW DATA'!$L:$L,'Row Index'!Y5)))</f>
        <v>✓</v>
      </c>
      <c r="Z5" s="82" t="str">
        <f aca="false">IF('Row Index'!Z5="","✗",IF(INDEX('RAW DATA'!$L:$L,'Row Index'!Z5)="","✓",INDEX('RAW DATA'!$L:$L,'Row Index'!Z5)))</f>
        <v>!</v>
      </c>
      <c r="AA5" s="19" t="str">
        <f aca="false">IF('Row Index'!AA5="","⏳",IF(INDEX('RAW DATA'!$L:$L,'Row Index'!AA5)="","✓",INDEX('RAW DATA'!$L:$L,'Row Index'!AA5)))</f>
        <v>⏳</v>
      </c>
      <c r="AB5" s="81" t="str">
        <f aca="false">IF('Row Index'!AB5="","✗",IF(INDEX('RAW DATA'!$L:$L,'Row Index'!AB5)="","✓",INDEX('RAW DATA'!$L:$L,'Row Index'!AB5)))</f>
        <v>✓</v>
      </c>
      <c r="AC5" s="81" t="str">
        <f aca="false">IF('Row Index'!AC5="","✗",IF(INDEX('RAW DATA'!$L:$L,'Row Index'!AC5)="","✓",INDEX('RAW DATA'!$L:$L,'Row Index'!AC5)))</f>
        <v>✓</v>
      </c>
      <c r="AD5" s="81" t="str">
        <f aca="false">IF('Row Index'!AD5="","✗",IF(INDEX('RAW DATA'!$L:$L,'Row Index'!AD5)="","✓",INDEX('RAW DATA'!$L:$L,'Row Index'!AD5)))</f>
        <v>✓</v>
      </c>
      <c r="AE5" s="81" t="str">
        <f aca="false">IF('Row Index'!AE5="","✗",IF(INDEX('RAW DATA'!$L:$L,'Row Index'!AE5)="","✓",INDEX('RAW DATA'!$L:$L,'Row Index'!AE5)))</f>
        <v>✓</v>
      </c>
      <c r="AF5" s="81" t="str">
        <f aca="false">IF('Row Index'!AF5="","✗",IF(INDEX('RAW DATA'!$L:$L,'Row Index'!AF5)="","✓",INDEX('RAW DATA'!$L:$L,'Row Index'!AF5)))</f>
        <v>✓</v>
      </c>
      <c r="AG5" s="81" t="str">
        <f aca="false">IF('Row Index'!AG5="","✗",IF(INDEX('RAW DATA'!$L:$L,'Row Index'!AG5)="","✓",INDEX('RAW DATA'!$L:$L,'Row Index'!AG5)))</f>
        <v>✓</v>
      </c>
      <c r="AH5" s="81" t="str">
        <f aca="false">IF('Row Index'!AH5="","✗",IF(INDEX('RAW DATA'!$L:$L,'Row Index'!AH5)="","✓",INDEX('RAW DATA'!$L:$L,'Row Index'!AH5)))</f>
        <v>✓</v>
      </c>
      <c r="AI5" s="81" t="str">
        <f aca="false">IF('Row Index'!AI5="","✗",IF(INDEX('RAW DATA'!$L:$L,'Row Index'!AI5)="","✓",INDEX('RAW DATA'!$L:$L,'Row Index'!AI5)))</f>
        <v>✓</v>
      </c>
      <c r="AJ5" s="81" t="str">
        <f aca="false">IF('Row Index'!AJ5="","✗",IF(INDEX('RAW DATA'!$L:$L,'Row Index'!AJ5)="","✓",INDEX('RAW DATA'!$L:$L,'Row Index'!AJ5)))</f>
        <v>✓</v>
      </c>
      <c r="AK5" s="81" t="str">
        <f aca="false">IF('Row Index'!AK5="","✗",IF(INDEX('RAW DATA'!$L:$L,'Row Index'!AK5)="","✓",INDEX('RAW DATA'!$L:$L,'Row Index'!AK5)))</f>
        <v>✓</v>
      </c>
      <c r="AL5" s="81" t="str">
        <f aca="false">IF('Row Index'!AL5="","✗",IF(INDEX('RAW DATA'!$L:$L,'Row Index'!AL5)="","✓",INDEX('RAW DATA'!$L:$L,'Row Index'!AL5)))</f>
        <v>✓</v>
      </c>
      <c r="AM5" s="81" t="str">
        <f aca="false">IF('Row Index'!AM5="","✗",IF(INDEX('RAW DATA'!$L:$L,'Row Index'!AM5)="","✓",INDEX('RAW DATA'!$L:$L,'Row Index'!AM5)))</f>
        <v>✓</v>
      </c>
      <c r="AN5" s="81" t="str">
        <f aca="false">IF('Row Index'!AN5="","✗",IF(INDEX('RAW DATA'!$L:$L,'Row Index'!AN5)="","✓",INDEX('RAW DATA'!$L:$L,'Row Index'!AN5)))</f>
        <v>✓</v>
      </c>
      <c r="AO5" s="83" t="str">
        <f aca="false">IF('Row Index'!AO5="","✗",IF(INDEX('RAW DATA'!$L:$L,'Row Index'!AO5)="","✓",INDEX('RAW DATA'!$L:$L,'Row Index'!AO5)))</f>
        <v>⌧◐</v>
      </c>
      <c r="AP5" s="81" t="str">
        <f aca="false">IF('Row Index'!AP5="","✗",IF(INDEX('RAW DATA'!$L:$L,'Row Index'!AP5)="","✓",INDEX('RAW DATA'!$L:$L,'Row Index'!AP5)))</f>
        <v>✓</v>
      </c>
      <c r="AQ5" s="81" t="str">
        <f aca="false">IF('Row Index'!AQ5="","✗",IF(INDEX('RAW DATA'!$L:$L,'Row Index'!AQ5)="","✓",INDEX('RAW DATA'!$L:$L,'Row Index'!AQ5)))</f>
        <v>✓</v>
      </c>
    </row>
    <row r="6" customFormat="false" ht="15" hidden="false" customHeight="false" outlineLevel="0" collapsed="false">
      <c r="A6" s="15" t="s">
        <v>160</v>
      </c>
      <c r="B6" s="16" t="s">
        <v>5694</v>
      </c>
      <c r="C6" s="84" t="str">
        <f aca="false">IF('Row Index'!C6="","✗",IF(INDEX('RAW DATA'!$L:$L,'Row Index'!C6)="","✓",INDEX('RAW DATA'!$L:$L,'Row Index'!C6)))</f>
        <v>⇲</v>
      </c>
      <c r="D6" s="81" t="str">
        <f aca="false">IF('Row Index'!D6="","✗",IF(INDEX('RAW DATA'!$L:$L,'Row Index'!D6)="","✓",INDEX('RAW DATA'!$L:$L,'Row Index'!D6)))</f>
        <v>✓</v>
      </c>
      <c r="E6" s="81" t="str">
        <f aca="false">IF('Row Index'!E6="","✗",IF(INDEX('RAW DATA'!$L:$L,'Row Index'!E6)="","✓",INDEX('RAW DATA'!$L:$L,'Row Index'!E6)))</f>
        <v>✓</v>
      </c>
      <c r="F6" s="81" t="str">
        <f aca="false">IF('Row Index'!F6="","✗",IF(INDEX('RAW DATA'!$L:$L,'Row Index'!F6)="","✓",INDEX('RAW DATA'!$L:$L,'Row Index'!F6)))</f>
        <v>✓</v>
      </c>
      <c r="G6" s="84" t="str">
        <f aca="false">IF('Row Index'!G6="","✗",IF(INDEX('RAW DATA'!$L:$L,'Row Index'!G6)="","✓",INDEX('RAW DATA'!$L:$L,'Row Index'!G6)))</f>
        <v>⇲</v>
      </c>
      <c r="H6" s="81" t="str">
        <f aca="false">IF('Row Index'!H6="","✗",IF(INDEX('RAW DATA'!$L:$L,'Row Index'!H6)="","✓",INDEX('RAW DATA'!$L:$L,'Row Index'!H6)))</f>
        <v>✓</v>
      </c>
      <c r="I6" s="81" t="str">
        <f aca="false">IF('Row Index'!I6="","✗",IF(INDEX('RAW DATA'!$L:$L,'Row Index'!I6)="","✓",INDEX('RAW DATA'!$L:$L,'Row Index'!I6)))</f>
        <v>✓</v>
      </c>
      <c r="J6" s="81" t="str">
        <f aca="false">IF('Row Index'!J6="","✗",IF(INDEX('RAW DATA'!$L:$L,'Row Index'!J6)="","✓",INDEX('RAW DATA'!$L:$L,'Row Index'!J6)))</f>
        <v>✓</v>
      </c>
      <c r="K6" s="81" t="str">
        <f aca="false">IF('Row Index'!K6="","✗",IF(INDEX('RAW DATA'!$L:$L,'Row Index'!K6)="","✓",INDEX('RAW DATA'!$L:$L,'Row Index'!K6)))</f>
        <v>✓</v>
      </c>
      <c r="L6" s="81" t="str">
        <f aca="false">IF('Row Index'!L6="","✗",IF(INDEX('RAW DATA'!$L:$L,'Row Index'!L6)="","✓",INDEX('RAW DATA'!$L:$L,'Row Index'!L6)))</f>
        <v>✓</v>
      </c>
      <c r="M6" s="81" t="str">
        <f aca="false">IF('Row Index'!M6="","✗",IF(INDEX('RAW DATA'!$L:$L,'Row Index'!M6)="","✓",INDEX('RAW DATA'!$L:$L,'Row Index'!M6)))</f>
        <v>✓</v>
      </c>
      <c r="N6" s="81" t="str">
        <f aca="false">IF('Row Index'!N6="","✗",IF(INDEX('RAW DATA'!$L:$L,'Row Index'!N6)="","✓",INDEX('RAW DATA'!$L:$L,'Row Index'!N6)))</f>
        <v>✓</v>
      </c>
      <c r="O6" s="81" t="str">
        <f aca="false">IF('Row Index'!O6="","✗",IF(INDEX('RAW DATA'!$L:$L,'Row Index'!O6)="","✓",INDEX('RAW DATA'!$L:$L,'Row Index'!O6)))</f>
        <v>✓</v>
      </c>
      <c r="P6" s="81" t="str">
        <f aca="false">IF('Row Index'!P6="","✗",IF(INDEX('RAW DATA'!$L:$L,'Row Index'!P6)="","✓",INDEX('RAW DATA'!$L:$L,'Row Index'!P6)))</f>
        <v>✓</v>
      </c>
      <c r="Q6" s="81" t="str">
        <f aca="false">IF('Row Index'!Q6="","✗",IF(INDEX('RAW DATA'!$L:$L,'Row Index'!Q6)="","✓",INDEX('RAW DATA'!$L:$L,'Row Index'!Q6)))</f>
        <v>✓</v>
      </c>
      <c r="R6" s="81" t="str">
        <f aca="false">IF('Row Index'!R6="","✗",IF(INDEX('RAW DATA'!$L:$L,'Row Index'!R6)="","✓",INDEX('RAW DATA'!$L:$L,'Row Index'!R6)))</f>
        <v>✓</v>
      </c>
      <c r="S6" s="81" t="str">
        <f aca="false">IF('Row Index'!S6="","✗",IF(INDEX('RAW DATA'!$L:$L,'Row Index'!S6)="","✓",INDEX('RAW DATA'!$L:$L,'Row Index'!S6)))</f>
        <v>✓</v>
      </c>
      <c r="T6" s="81" t="str">
        <f aca="false">IF('Row Index'!T6="","✗",IF(INDEX('RAW DATA'!$L:$L,'Row Index'!T6)="","✓",INDEX('RAW DATA'!$L:$L,'Row Index'!T6)))</f>
        <v>✓</v>
      </c>
      <c r="U6" s="84" t="str">
        <f aca="false">IF('Row Index'!U6="","✗",IF(INDEX('RAW DATA'!$L:$L,'Row Index'!U6)="","✓",INDEX('RAW DATA'!$L:$L,'Row Index'!U6)))</f>
        <v>⇲</v>
      </c>
      <c r="V6" s="81" t="str">
        <f aca="false">IF('Row Index'!V6="","✗",IF(INDEX('RAW DATA'!$L:$L,'Row Index'!V6)="","✓",INDEX('RAW DATA'!$L:$L,'Row Index'!V6)))</f>
        <v>✓</v>
      </c>
      <c r="W6" s="81" t="str">
        <f aca="false">IF('Row Index'!W6="","✗",IF(INDEX('RAW DATA'!$L:$L,'Row Index'!W6)="","✓",INDEX('RAW DATA'!$L:$L,'Row Index'!W6)))</f>
        <v>✓</v>
      </c>
      <c r="X6" s="81" t="str">
        <f aca="false">IF('Row Index'!X6="","✗",IF(INDEX('RAW DATA'!$L:$L,'Row Index'!X6)="","✓",INDEX('RAW DATA'!$L:$L,'Row Index'!X6)))</f>
        <v>✓</v>
      </c>
      <c r="Y6" s="81" t="str">
        <f aca="false">IF('Row Index'!Y6="","✗",IF(INDEX('RAW DATA'!$L:$L,'Row Index'!Y6)="","✓",INDEX('RAW DATA'!$L:$L,'Row Index'!Y6)))</f>
        <v>✓</v>
      </c>
      <c r="Z6" s="82" t="str">
        <f aca="false">IF('Row Index'!Z6="","✗",IF(INDEX('RAW DATA'!$L:$L,'Row Index'!Z6)="","✓",INDEX('RAW DATA'!$L:$L,'Row Index'!Z6)))</f>
        <v>!</v>
      </c>
      <c r="AA6" s="19" t="str">
        <f aca="false">IF('Row Index'!AA6="","⏳",IF(INDEX('RAW DATA'!$L:$L,'Row Index'!AA6)="","✓",INDEX('RAW DATA'!$L:$L,'Row Index'!AA6)))</f>
        <v>⏳</v>
      </c>
      <c r="AB6" s="81" t="str">
        <f aca="false">IF('Row Index'!AB6="","✗",IF(INDEX('RAW DATA'!$L:$L,'Row Index'!AB6)="","✓",INDEX('RAW DATA'!$L:$L,'Row Index'!AB6)))</f>
        <v>✓</v>
      </c>
      <c r="AC6" s="81" t="str">
        <f aca="false">IF('Row Index'!AC6="","✗",IF(INDEX('RAW DATA'!$L:$L,'Row Index'!AC6)="","✓",INDEX('RAW DATA'!$L:$L,'Row Index'!AC6)))</f>
        <v>✓</v>
      </c>
      <c r="AD6" s="81" t="str">
        <f aca="false">IF('Row Index'!AD6="","✗",IF(INDEX('RAW DATA'!$L:$L,'Row Index'!AD6)="","✓",INDEX('RAW DATA'!$L:$L,'Row Index'!AD6)))</f>
        <v>✓</v>
      </c>
      <c r="AE6" s="81" t="str">
        <f aca="false">IF('Row Index'!AE6="","✗",IF(INDEX('RAW DATA'!$L:$L,'Row Index'!AE6)="","✓",INDEX('RAW DATA'!$L:$L,'Row Index'!AE6)))</f>
        <v>✓</v>
      </c>
      <c r="AF6" s="81" t="str">
        <f aca="false">IF('Row Index'!AF6="","✗",IF(INDEX('RAW DATA'!$L:$L,'Row Index'!AF6)="","✓",INDEX('RAW DATA'!$L:$L,'Row Index'!AF6)))</f>
        <v>✓</v>
      </c>
      <c r="AG6" s="81" t="str">
        <f aca="false">IF('Row Index'!AG6="","✗",IF(INDEX('RAW DATA'!$L:$L,'Row Index'!AG6)="","✓",INDEX('RAW DATA'!$L:$L,'Row Index'!AG6)))</f>
        <v>✓</v>
      </c>
      <c r="AH6" s="81" t="str">
        <f aca="false">IF('Row Index'!AH6="","✗",IF(INDEX('RAW DATA'!$L:$L,'Row Index'!AH6)="","✓",INDEX('RAW DATA'!$L:$L,'Row Index'!AH6)))</f>
        <v>✓</v>
      </c>
      <c r="AI6" s="81" t="str">
        <f aca="false">IF('Row Index'!AI6="","✗",IF(INDEX('RAW DATA'!$L:$L,'Row Index'!AI6)="","✓",INDEX('RAW DATA'!$L:$L,'Row Index'!AI6)))</f>
        <v>✓</v>
      </c>
      <c r="AJ6" s="81" t="str">
        <f aca="false">IF('Row Index'!AJ6="","✗",IF(INDEX('RAW DATA'!$L:$L,'Row Index'!AJ6)="","✓",INDEX('RAW DATA'!$L:$L,'Row Index'!AJ6)))</f>
        <v>✓</v>
      </c>
      <c r="AK6" s="81" t="str">
        <f aca="false">IF('Row Index'!AK6="","✗",IF(INDEX('RAW DATA'!$L:$L,'Row Index'!AK6)="","✓",INDEX('RAW DATA'!$L:$L,'Row Index'!AK6)))</f>
        <v>✓</v>
      </c>
      <c r="AL6" s="81" t="str">
        <f aca="false">IF('Row Index'!AL6="","✗",IF(INDEX('RAW DATA'!$L:$L,'Row Index'!AL6)="","✓",INDEX('RAW DATA'!$L:$L,'Row Index'!AL6)))</f>
        <v>✓</v>
      </c>
      <c r="AM6" s="81" t="str">
        <f aca="false">IF('Row Index'!AM6="","✗",IF(INDEX('RAW DATA'!$L:$L,'Row Index'!AM6)="","✓",INDEX('RAW DATA'!$L:$L,'Row Index'!AM6)))</f>
        <v>✓</v>
      </c>
      <c r="AN6" s="81" t="str">
        <f aca="false">IF('Row Index'!AN6="","✗",IF(INDEX('RAW DATA'!$L:$L,'Row Index'!AN6)="","✓",INDEX('RAW DATA'!$L:$L,'Row Index'!AN6)))</f>
        <v>✓</v>
      </c>
      <c r="AO6" s="83" t="str">
        <f aca="false">IF('Row Index'!AO6="","✗",IF(INDEX('RAW DATA'!$L:$L,'Row Index'!AO6)="","✓",INDEX('RAW DATA'!$L:$L,'Row Index'!AO6)))</f>
        <v>⌧◐</v>
      </c>
      <c r="AP6" s="81" t="str">
        <f aca="false">IF('Row Index'!AP6="","✗",IF(INDEX('RAW DATA'!$L:$L,'Row Index'!AP6)="","✓",INDEX('RAW DATA'!$L:$L,'Row Index'!AP6)))</f>
        <v>✓</v>
      </c>
      <c r="AQ6" s="81" t="str">
        <f aca="false">IF('Row Index'!AQ6="","✗",IF(INDEX('RAW DATA'!$L:$L,'Row Index'!AQ6)="","✓",INDEX('RAW DATA'!$L:$L,'Row Index'!AQ6)))</f>
        <v>✓</v>
      </c>
    </row>
    <row r="7" customFormat="false" ht="15" hidden="false" customHeight="false" outlineLevel="0" collapsed="false">
      <c r="A7" s="15" t="s">
        <v>166</v>
      </c>
      <c r="B7" s="16" t="s">
        <v>5694</v>
      </c>
      <c r="C7" s="81" t="str">
        <f aca="false">IF('Row Index'!C7="","✗",IF(INDEX('RAW DATA'!$L:$L,'Row Index'!C7)="","✓",INDEX('RAW DATA'!$L:$L,'Row Index'!C7)))</f>
        <v>✓</v>
      </c>
      <c r="D7" s="81" t="str">
        <f aca="false">IF('Row Index'!D7="","✗",IF(INDEX('RAW DATA'!$L:$L,'Row Index'!D7)="","✓",INDEX('RAW DATA'!$L:$L,'Row Index'!D7)))</f>
        <v>✓</v>
      </c>
      <c r="E7" s="81" t="str">
        <f aca="false">IF('Row Index'!E7="","✗",IF(INDEX('RAW DATA'!$L:$L,'Row Index'!E7)="","✓",INDEX('RAW DATA'!$L:$L,'Row Index'!E7)))</f>
        <v>✓</v>
      </c>
      <c r="F7" s="81" t="str">
        <f aca="false">IF('Row Index'!F7="","✗",IF(INDEX('RAW DATA'!$L:$L,'Row Index'!F7)="","✓",INDEX('RAW DATA'!$L:$L,'Row Index'!F7)))</f>
        <v>✓</v>
      </c>
      <c r="G7" s="81" t="str">
        <f aca="false">IF('Row Index'!G7="","✗",IF(INDEX('RAW DATA'!$L:$L,'Row Index'!G7)="","✓",INDEX('RAW DATA'!$L:$L,'Row Index'!G7)))</f>
        <v>✓</v>
      </c>
      <c r="H7" s="81" t="str">
        <f aca="false">IF('Row Index'!H7="","✗",IF(INDEX('RAW DATA'!$L:$L,'Row Index'!H7)="","✓",INDEX('RAW DATA'!$L:$L,'Row Index'!H7)))</f>
        <v>✓</v>
      </c>
      <c r="I7" s="81" t="str">
        <f aca="false">IF('Row Index'!I7="","✗",IF(INDEX('RAW DATA'!$L:$L,'Row Index'!I7)="","✓",INDEX('RAW DATA'!$L:$L,'Row Index'!I7)))</f>
        <v>✓</v>
      </c>
      <c r="J7" s="81" t="str">
        <f aca="false">IF('Row Index'!J7="","✗",IF(INDEX('RAW DATA'!$L:$L,'Row Index'!J7)="","✓",INDEX('RAW DATA'!$L:$L,'Row Index'!J7)))</f>
        <v>✓</v>
      </c>
      <c r="K7" s="81" t="str">
        <f aca="false">IF('Row Index'!K7="","✗",IF(INDEX('RAW DATA'!$L:$L,'Row Index'!K7)="","✓",INDEX('RAW DATA'!$L:$L,'Row Index'!K7)))</f>
        <v>✓</v>
      </c>
      <c r="L7" s="81" t="str">
        <f aca="false">IF('Row Index'!L7="","✗",IF(INDEX('RAW DATA'!$L:$L,'Row Index'!L7)="","✓",INDEX('RAW DATA'!$L:$L,'Row Index'!L7)))</f>
        <v>✓</v>
      </c>
      <c r="M7" s="81" t="str">
        <f aca="false">IF('Row Index'!M7="","✗",IF(INDEX('RAW DATA'!$L:$L,'Row Index'!M7)="","✓",INDEX('RAW DATA'!$L:$L,'Row Index'!M7)))</f>
        <v>✓</v>
      </c>
      <c r="N7" s="81" t="str">
        <f aca="false">IF('Row Index'!N7="","✗",IF(INDEX('RAW DATA'!$L:$L,'Row Index'!N7)="","✓",INDEX('RAW DATA'!$L:$L,'Row Index'!N7)))</f>
        <v>✓</v>
      </c>
      <c r="O7" s="81" t="str">
        <f aca="false">IF('Row Index'!O7="","✗",IF(INDEX('RAW DATA'!$L:$L,'Row Index'!O7)="","✓",INDEX('RAW DATA'!$L:$L,'Row Index'!O7)))</f>
        <v>✓</v>
      </c>
      <c r="P7" s="81" t="str">
        <f aca="false">IF('Row Index'!P7="","✗",IF(INDEX('RAW DATA'!$L:$L,'Row Index'!P7)="","✓",INDEX('RAW DATA'!$L:$L,'Row Index'!P7)))</f>
        <v>✓</v>
      </c>
      <c r="Q7" s="81" t="str">
        <f aca="false">IF('Row Index'!Q7="","✗",IF(INDEX('RAW DATA'!$L:$L,'Row Index'!Q7)="","✓",INDEX('RAW DATA'!$L:$L,'Row Index'!Q7)))</f>
        <v>✓</v>
      </c>
      <c r="R7" s="81" t="str">
        <f aca="false">IF('Row Index'!R7="","✗",IF(INDEX('RAW DATA'!$L:$L,'Row Index'!R7)="","✓",INDEX('RAW DATA'!$L:$L,'Row Index'!R7)))</f>
        <v>✓</v>
      </c>
      <c r="S7" s="81" t="str">
        <f aca="false">IF('Row Index'!S7="","✗",IF(INDEX('RAW DATA'!$L:$L,'Row Index'!S7)="","✓",INDEX('RAW DATA'!$L:$L,'Row Index'!S7)))</f>
        <v>✓</v>
      </c>
      <c r="T7" s="81" t="str">
        <f aca="false">IF('Row Index'!T7="","✗",IF(INDEX('RAW DATA'!$L:$L,'Row Index'!T7)="","✓",INDEX('RAW DATA'!$L:$L,'Row Index'!T7)))</f>
        <v>✓</v>
      </c>
      <c r="U7" s="81" t="str">
        <f aca="false">IF('Row Index'!U7="","✗",IF(INDEX('RAW DATA'!$L:$L,'Row Index'!U7)="","✓",INDEX('RAW DATA'!$L:$L,'Row Index'!U7)))</f>
        <v>✓</v>
      </c>
      <c r="V7" s="81" t="str">
        <f aca="false">IF('Row Index'!V7="","✗",IF(INDEX('RAW DATA'!$L:$L,'Row Index'!V7)="","✓",INDEX('RAW DATA'!$L:$L,'Row Index'!V7)))</f>
        <v>✓</v>
      </c>
      <c r="W7" s="81" t="str">
        <f aca="false">IF('Row Index'!W7="","✗",IF(INDEX('RAW DATA'!$L:$L,'Row Index'!W7)="","✓",INDEX('RAW DATA'!$L:$L,'Row Index'!W7)))</f>
        <v>✓</v>
      </c>
      <c r="X7" s="81" t="str">
        <f aca="false">IF('Row Index'!X7="","✗",IF(INDEX('RAW DATA'!$L:$L,'Row Index'!X7)="","✓",INDEX('RAW DATA'!$L:$L,'Row Index'!X7)))</f>
        <v>✓</v>
      </c>
      <c r="Y7" s="81" t="str">
        <f aca="false">IF('Row Index'!Y7="","✗",IF(INDEX('RAW DATA'!$L:$L,'Row Index'!Y7)="","✓",INDEX('RAW DATA'!$L:$L,'Row Index'!Y7)))</f>
        <v>✓</v>
      </c>
      <c r="Z7" s="82" t="str">
        <f aca="false">IF('Row Index'!Z7="","✗",IF(INDEX('RAW DATA'!$L:$L,'Row Index'!Z7)="","✓",INDEX('RAW DATA'!$L:$L,'Row Index'!Z7)))</f>
        <v>!</v>
      </c>
      <c r="AA7" s="19" t="str">
        <f aca="false">IF('Row Index'!AA7="","⏳",IF(INDEX('RAW DATA'!$L:$L,'Row Index'!AA7)="","✓",INDEX('RAW DATA'!$L:$L,'Row Index'!AA7)))</f>
        <v>⏳</v>
      </c>
      <c r="AB7" s="81" t="str">
        <f aca="false">IF('Row Index'!AB7="","✗",IF(INDEX('RAW DATA'!$L:$L,'Row Index'!AB7)="","✓",INDEX('RAW DATA'!$L:$L,'Row Index'!AB7)))</f>
        <v>✓</v>
      </c>
      <c r="AC7" s="81" t="str">
        <f aca="false">IF('Row Index'!AC7="","✗",IF(INDEX('RAW DATA'!$L:$L,'Row Index'!AC7)="","✓",INDEX('RAW DATA'!$L:$L,'Row Index'!AC7)))</f>
        <v>✓</v>
      </c>
      <c r="AD7" s="81" t="str">
        <f aca="false">IF('Row Index'!AD7="","✗",IF(INDEX('RAW DATA'!$L:$L,'Row Index'!AD7)="","✓",INDEX('RAW DATA'!$L:$L,'Row Index'!AD7)))</f>
        <v>✓</v>
      </c>
      <c r="AE7" s="81" t="str">
        <f aca="false">IF('Row Index'!AE7="","✗",IF(INDEX('RAW DATA'!$L:$L,'Row Index'!AE7)="","✓",INDEX('RAW DATA'!$L:$L,'Row Index'!AE7)))</f>
        <v>✓</v>
      </c>
      <c r="AF7" s="81" t="str">
        <f aca="false">IF('Row Index'!AF7="","✗",IF(INDEX('RAW DATA'!$L:$L,'Row Index'!AF7)="","✓",INDEX('RAW DATA'!$L:$L,'Row Index'!AF7)))</f>
        <v>✓</v>
      </c>
      <c r="AG7" s="81" t="str">
        <f aca="false">IF('Row Index'!AG7="","✗",IF(INDEX('RAW DATA'!$L:$L,'Row Index'!AG7)="","✓",INDEX('RAW DATA'!$L:$L,'Row Index'!AG7)))</f>
        <v>✓</v>
      </c>
      <c r="AH7" s="81" t="str">
        <f aca="false">IF('Row Index'!AH7="","✗",IF(INDEX('RAW DATA'!$L:$L,'Row Index'!AH7)="","✓",INDEX('RAW DATA'!$L:$L,'Row Index'!AH7)))</f>
        <v>✓</v>
      </c>
      <c r="AI7" s="81" t="str">
        <f aca="false">IF('Row Index'!AI7="","✗",IF(INDEX('RAW DATA'!$L:$L,'Row Index'!AI7)="","✓",INDEX('RAW DATA'!$L:$L,'Row Index'!AI7)))</f>
        <v>✓</v>
      </c>
      <c r="AJ7" s="81" t="str">
        <f aca="false">IF('Row Index'!AJ7="","✗",IF(INDEX('RAW DATA'!$L:$L,'Row Index'!AJ7)="","✓",INDEX('RAW DATA'!$L:$L,'Row Index'!AJ7)))</f>
        <v>✓</v>
      </c>
      <c r="AK7" s="81" t="str">
        <f aca="false">IF('Row Index'!AK7="","✗",IF(INDEX('RAW DATA'!$L:$L,'Row Index'!AK7)="","✓",INDEX('RAW DATA'!$L:$L,'Row Index'!AK7)))</f>
        <v>✓</v>
      </c>
      <c r="AL7" s="81" t="str">
        <f aca="false">IF('Row Index'!AL7="","✗",IF(INDEX('RAW DATA'!$L:$L,'Row Index'!AL7)="","✓",INDEX('RAW DATA'!$L:$L,'Row Index'!AL7)))</f>
        <v>✓</v>
      </c>
      <c r="AM7" s="81" t="str">
        <f aca="false">IF('Row Index'!AM7="","✗",IF(INDEX('RAW DATA'!$L:$L,'Row Index'!AM7)="","✓",INDEX('RAW DATA'!$L:$L,'Row Index'!AM7)))</f>
        <v>✓</v>
      </c>
      <c r="AN7" s="81" t="str">
        <f aca="false">IF('Row Index'!AN7="","✗",IF(INDEX('RAW DATA'!$L:$L,'Row Index'!AN7)="","✓",INDEX('RAW DATA'!$L:$L,'Row Index'!AN7)))</f>
        <v>✓</v>
      </c>
      <c r="AO7" s="81" t="str">
        <f aca="false">IF('Row Index'!AO7="","✗",IF(INDEX('RAW DATA'!$L:$L,'Row Index'!AO7)="","✓",INDEX('RAW DATA'!$L:$L,'Row Index'!AO7)))</f>
        <v>✓</v>
      </c>
      <c r="AP7" s="81" t="str">
        <f aca="false">IF('Row Index'!AP7="","✗",IF(INDEX('RAW DATA'!$L:$L,'Row Index'!AP7)="","✓",INDEX('RAW DATA'!$L:$L,'Row Index'!AP7)))</f>
        <v>✓</v>
      </c>
      <c r="AQ7" s="83" t="str">
        <f aca="false">IF('Row Index'!AQ7="","✗",IF(INDEX('RAW DATA'!$L:$L,'Row Index'!AQ7)="","✓",INDEX('RAW DATA'!$L:$L,'Row Index'!AQ7)))</f>
        <v>⌧◐</v>
      </c>
    </row>
    <row r="8" customFormat="false" ht="15" hidden="false" customHeight="false" outlineLevel="0" collapsed="false">
      <c r="A8" s="15" t="s">
        <v>169</v>
      </c>
      <c r="B8" s="16" t="s">
        <v>5694</v>
      </c>
      <c r="C8" s="81" t="str">
        <f aca="false">IF('Row Index'!C8="","✗",IF(INDEX('RAW DATA'!$L:$L,'Row Index'!C8)="","✓",INDEX('RAW DATA'!$L:$L,'Row Index'!C8)))</f>
        <v>✓</v>
      </c>
      <c r="D8" s="81" t="str">
        <f aca="false">IF('Row Index'!D8="","✗",IF(INDEX('RAW DATA'!$L:$L,'Row Index'!D8)="","✓",INDEX('RAW DATA'!$L:$L,'Row Index'!D8)))</f>
        <v>✓</v>
      </c>
      <c r="E8" s="81" t="str">
        <f aca="false">IF('Row Index'!E8="","✗",IF(INDEX('RAW DATA'!$L:$L,'Row Index'!E8)="","✓",INDEX('RAW DATA'!$L:$L,'Row Index'!E8)))</f>
        <v>✓</v>
      </c>
      <c r="F8" s="81" t="str">
        <f aca="false">IF('Row Index'!F8="","✗",IF(INDEX('RAW DATA'!$L:$L,'Row Index'!F8)="","✓",INDEX('RAW DATA'!$L:$L,'Row Index'!F8)))</f>
        <v>✓</v>
      </c>
      <c r="G8" s="81" t="str">
        <f aca="false">IF('Row Index'!G8="","✗",IF(INDEX('RAW DATA'!$L:$L,'Row Index'!G8)="","✓",INDEX('RAW DATA'!$L:$L,'Row Index'!G8)))</f>
        <v>✓</v>
      </c>
      <c r="H8" s="81" t="str">
        <f aca="false">IF('Row Index'!H8="","✗",IF(INDEX('RAW DATA'!$L:$L,'Row Index'!H8)="","✓",INDEX('RAW DATA'!$L:$L,'Row Index'!H8)))</f>
        <v>✓</v>
      </c>
      <c r="I8" s="84" t="str">
        <f aca="false">IF('Row Index'!I8="","✗",IF(INDEX('RAW DATA'!$L:$L,'Row Index'!I8)="","✓",INDEX('RAW DATA'!$L:$L,'Row Index'!I8)))</f>
        <v>⇲◐</v>
      </c>
      <c r="J8" s="81" t="str">
        <f aca="false">IF('Row Index'!J8="","✗",IF(INDEX('RAW DATA'!$L:$L,'Row Index'!J8)="","✓",INDEX('RAW DATA'!$L:$L,'Row Index'!J8)))</f>
        <v>✓</v>
      </c>
      <c r="K8" s="81" t="str">
        <f aca="false">IF('Row Index'!K8="","✗",IF(INDEX('RAW DATA'!$L:$L,'Row Index'!K8)="","✓",INDEX('RAW DATA'!$L:$L,'Row Index'!K8)))</f>
        <v>✓</v>
      </c>
      <c r="L8" s="81" t="str">
        <f aca="false">IF('Row Index'!L8="","✗",IF(INDEX('RAW DATA'!$L:$L,'Row Index'!L8)="","✓",INDEX('RAW DATA'!$L:$L,'Row Index'!L8)))</f>
        <v>✓</v>
      </c>
      <c r="M8" s="81" t="str">
        <f aca="false">IF('Row Index'!M8="","✗",IF(INDEX('RAW DATA'!$L:$L,'Row Index'!M8)="","✓",INDEX('RAW DATA'!$L:$L,'Row Index'!M8)))</f>
        <v>✓</v>
      </c>
      <c r="N8" s="81" t="str">
        <f aca="false">IF('Row Index'!N8="","✗",IF(INDEX('RAW DATA'!$L:$L,'Row Index'!N8)="","✓",INDEX('RAW DATA'!$L:$L,'Row Index'!N8)))</f>
        <v>✓</v>
      </c>
      <c r="O8" s="81" t="str">
        <f aca="false">IF('Row Index'!O8="","✗",IF(INDEX('RAW DATA'!$L:$L,'Row Index'!O8)="","✓",INDEX('RAW DATA'!$L:$L,'Row Index'!O8)))</f>
        <v>✓</v>
      </c>
      <c r="P8" s="81" t="str">
        <f aca="false">IF('Row Index'!P8="","✗",IF(INDEX('RAW DATA'!$L:$L,'Row Index'!P8)="","✓",INDEX('RAW DATA'!$L:$L,'Row Index'!P8)))</f>
        <v>✓</v>
      </c>
      <c r="Q8" s="81" t="str">
        <f aca="false">IF('Row Index'!Q8="","✗",IF(INDEX('RAW DATA'!$L:$L,'Row Index'!Q8)="","✓",INDEX('RAW DATA'!$L:$L,'Row Index'!Q8)))</f>
        <v>✓</v>
      </c>
      <c r="R8" s="81" t="str">
        <f aca="false">IF('Row Index'!R8="","✗",IF(INDEX('RAW DATA'!$L:$L,'Row Index'!R8)="","✓",INDEX('RAW DATA'!$L:$L,'Row Index'!R8)))</f>
        <v>✓</v>
      </c>
      <c r="S8" s="81" t="str">
        <f aca="false">IF('Row Index'!S8="","✗",IF(INDEX('RAW DATA'!$L:$L,'Row Index'!S8)="","✓",INDEX('RAW DATA'!$L:$L,'Row Index'!S8)))</f>
        <v>✓</v>
      </c>
      <c r="T8" s="81" t="str">
        <f aca="false">IF('Row Index'!T8="","✗",IF(INDEX('RAW DATA'!$L:$L,'Row Index'!T8)="","✓",INDEX('RAW DATA'!$L:$L,'Row Index'!T8)))</f>
        <v>✓</v>
      </c>
      <c r="U8" s="81" t="str">
        <f aca="false">IF('Row Index'!U8="","✗",IF(INDEX('RAW DATA'!$L:$L,'Row Index'!U8)="","✓",INDEX('RAW DATA'!$L:$L,'Row Index'!U8)))</f>
        <v>✓</v>
      </c>
      <c r="V8" s="81" t="str">
        <f aca="false">IF('Row Index'!V8="","✗",IF(INDEX('RAW DATA'!$L:$L,'Row Index'!V8)="","✓",INDEX('RAW DATA'!$L:$L,'Row Index'!V8)))</f>
        <v>✓</v>
      </c>
      <c r="W8" s="81" t="str">
        <f aca="false">IF('Row Index'!W8="","✗",IF(INDEX('RAW DATA'!$L:$L,'Row Index'!W8)="","✓",INDEX('RAW DATA'!$L:$L,'Row Index'!W8)))</f>
        <v>✓</v>
      </c>
      <c r="X8" s="81" t="str">
        <f aca="false">IF('Row Index'!X8="","✗",IF(INDEX('RAW DATA'!$L:$L,'Row Index'!X8)="","✓",INDEX('RAW DATA'!$L:$L,'Row Index'!X8)))</f>
        <v>✓</v>
      </c>
      <c r="Y8" s="81" t="str">
        <f aca="false">IF('Row Index'!Y8="","✗",IF(INDEX('RAW DATA'!$L:$L,'Row Index'!Y8)="","✓",INDEX('RAW DATA'!$L:$L,'Row Index'!Y8)))</f>
        <v>✓</v>
      </c>
      <c r="Z8" s="82" t="str">
        <f aca="false">IF('Row Index'!Z8="","✗",IF(INDEX('RAW DATA'!$L:$L,'Row Index'!Z8)="","✓",INDEX('RAW DATA'!$L:$L,'Row Index'!Z8)))</f>
        <v>!</v>
      </c>
      <c r="AA8" s="19" t="str">
        <f aca="false">IF('Row Index'!AA8="","⏳",IF(INDEX('RAW DATA'!$L:$L,'Row Index'!AA8)="","✓",INDEX('RAW DATA'!$L:$L,'Row Index'!AA8)))</f>
        <v>⏳</v>
      </c>
      <c r="AB8" s="81" t="str">
        <f aca="false">IF('Row Index'!AB8="","✗",IF(INDEX('RAW DATA'!$L:$L,'Row Index'!AB8)="","✓",INDEX('RAW DATA'!$L:$L,'Row Index'!AB8)))</f>
        <v>✓</v>
      </c>
      <c r="AC8" s="81" t="str">
        <f aca="false">IF('Row Index'!AC8="","✗",IF(INDEX('RAW DATA'!$L:$L,'Row Index'!AC8)="","✓",INDEX('RAW DATA'!$L:$L,'Row Index'!AC8)))</f>
        <v>✓</v>
      </c>
      <c r="AD8" s="81" t="str">
        <f aca="false">IF('Row Index'!AD8="","✗",IF(INDEX('RAW DATA'!$L:$L,'Row Index'!AD8)="","✓",INDEX('RAW DATA'!$L:$L,'Row Index'!AD8)))</f>
        <v>✓</v>
      </c>
      <c r="AE8" s="81" t="str">
        <f aca="false">IF('Row Index'!AE8="","✗",IF(INDEX('RAW DATA'!$L:$L,'Row Index'!AE8)="","✓",INDEX('RAW DATA'!$L:$L,'Row Index'!AE8)))</f>
        <v>✓</v>
      </c>
      <c r="AF8" s="81" t="str">
        <f aca="false">IF('Row Index'!AF8="","✗",IF(INDEX('RAW DATA'!$L:$L,'Row Index'!AF8)="","✓",INDEX('RAW DATA'!$L:$L,'Row Index'!AF8)))</f>
        <v>✓</v>
      </c>
      <c r="AG8" s="81" t="str">
        <f aca="false">IF('Row Index'!AG8="","✗",IF(INDEX('RAW DATA'!$L:$L,'Row Index'!AG8)="","✓",INDEX('RAW DATA'!$L:$L,'Row Index'!AG8)))</f>
        <v>✓</v>
      </c>
      <c r="AH8" s="81" t="str">
        <f aca="false">IF('Row Index'!AH8="","✗",IF(INDEX('RAW DATA'!$L:$L,'Row Index'!AH8)="","✓",INDEX('RAW DATA'!$L:$L,'Row Index'!AH8)))</f>
        <v>✓</v>
      </c>
      <c r="AI8" s="81" t="str">
        <f aca="false">IF('Row Index'!AI8="","✗",IF(INDEX('RAW DATA'!$L:$L,'Row Index'!AI8)="","✓",INDEX('RAW DATA'!$L:$L,'Row Index'!AI8)))</f>
        <v>✓</v>
      </c>
      <c r="AJ8" s="81" t="str">
        <f aca="false">IF('Row Index'!AJ8="","✗",IF(INDEX('RAW DATA'!$L:$L,'Row Index'!AJ8)="","✓",INDEX('RAW DATA'!$L:$L,'Row Index'!AJ8)))</f>
        <v>✓</v>
      </c>
      <c r="AK8" s="81" t="str">
        <f aca="false">IF('Row Index'!AK8="","✗",IF(INDEX('RAW DATA'!$L:$L,'Row Index'!AK8)="","✓",INDEX('RAW DATA'!$L:$L,'Row Index'!AK8)))</f>
        <v>✓</v>
      </c>
      <c r="AL8" s="81" t="str">
        <f aca="false">IF('Row Index'!AL8="","✗",IF(INDEX('RAW DATA'!$L:$L,'Row Index'!AL8)="","✓",INDEX('RAW DATA'!$L:$L,'Row Index'!AL8)))</f>
        <v>✓</v>
      </c>
      <c r="AM8" s="81" t="str">
        <f aca="false">IF('Row Index'!AM8="","✗",IF(INDEX('RAW DATA'!$L:$L,'Row Index'!AM8)="","✓",INDEX('RAW DATA'!$L:$L,'Row Index'!AM8)))</f>
        <v>✓</v>
      </c>
      <c r="AN8" s="81" t="str">
        <f aca="false">IF('Row Index'!AN8="","✗",IF(INDEX('RAW DATA'!$L:$L,'Row Index'!AN8)="","✓",INDEX('RAW DATA'!$L:$L,'Row Index'!AN8)))</f>
        <v>✓</v>
      </c>
      <c r="AO8" s="84" t="str">
        <f aca="false">IF('Row Index'!AO8="","✗",IF(INDEX('RAW DATA'!$L:$L,'Row Index'!AO8)="","✓",INDEX('RAW DATA'!$L:$L,'Row Index'!AO8)))</f>
        <v>⇲⌧◐</v>
      </c>
      <c r="AP8" s="81" t="str">
        <f aca="false">IF('Row Index'!AP8="","✗",IF(INDEX('RAW DATA'!$L:$L,'Row Index'!AP8)="","✓",INDEX('RAW DATA'!$L:$L,'Row Index'!AP8)))</f>
        <v>✓</v>
      </c>
      <c r="AQ8" s="84" t="str">
        <f aca="false">IF('Row Index'!AQ8="","✗",IF(INDEX('RAW DATA'!$L:$L,'Row Index'!AQ8)="","✓",INDEX('RAW DATA'!$L:$L,'Row Index'!AQ8)))</f>
        <v>⇲⌧◐</v>
      </c>
    </row>
    <row r="9" customFormat="false" ht="15" hidden="false" customHeight="false" outlineLevel="0" collapsed="false">
      <c r="A9" s="15" t="s">
        <v>173</v>
      </c>
      <c r="B9" s="16" t="s">
        <v>5694</v>
      </c>
      <c r="C9" s="84" t="str">
        <f aca="false">IF('Row Index'!C9="","✗",IF(INDEX('RAW DATA'!$L:$L,'Row Index'!C9)="","✓",INDEX('RAW DATA'!$L:$L,'Row Index'!C9)))</f>
        <v>⇲</v>
      </c>
      <c r="D9" s="81" t="str">
        <f aca="false">IF('Row Index'!D9="","✗",IF(INDEX('RAW DATA'!$L:$L,'Row Index'!D9)="","✓",INDEX('RAW DATA'!$L:$L,'Row Index'!D9)))</f>
        <v>✓</v>
      </c>
      <c r="E9" s="81" t="str">
        <f aca="false">IF('Row Index'!E9="","✗",IF(INDEX('RAW DATA'!$L:$L,'Row Index'!E9)="","✓",INDEX('RAW DATA'!$L:$L,'Row Index'!E9)))</f>
        <v>✓</v>
      </c>
      <c r="F9" s="81" t="str">
        <f aca="false">IF('Row Index'!F9="","✗",IF(INDEX('RAW DATA'!$L:$L,'Row Index'!F9)="","✓",INDEX('RAW DATA'!$L:$L,'Row Index'!F9)))</f>
        <v>✓</v>
      </c>
      <c r="G9" s="81" t="str">
        <f aca="false">IF('Row Index'!G9="","✗",IF(INDEX('RAW DATA'!$L:$L,'Row Index'!G9)="","✓",INDEX('RAW DATA'!$L:$L,'Row Index'!G9)))</f>
        <v>✓</v>
      </c>
      <c r="H9" s="81" t="str">
        <f aca="false">IF('Row Index'!H9="","✗",IF(INDEX('RAW DATA'!$L:$L,'Row Index'!H9)="","✓",INDEX('RAW DATA'!$L:$L,'Row Index'!H9)))</f>
        <v>✓</v>
      </c>
      <c r="I9" s="81" t="str">
        <f aca="false">IF('Row Index'!I9="","✗",IF(INDEX('RAW DATA'!$L:$L,'Row Index'!I9)="","✓",INDEX('RAW DATA'!$L:$L,'Row Index'!I9)))</f>
        <v>✓</v>
      </c>
      <c r="J9" s="83" t="str">
        <f aca="false">IF('Row Index'!J9="","✗",IF(INDEX('RAW DATA'!$L:$L,'Row Index'!J9)="","✓",INDEX('RAW DATA'!$L:$L,'Row Index'!J9)))</f>
        <v>⌧◐</v>
      </c>
      <c r="K9" s="81" t="str">
        <f aca="false">IF('Row Index'!K9="","✗",IF(INDEX('RAW DATA'!$L:$L,'Row Index'!K9)="","✓",INDEX('RAW DATA'!$L:$L,'Row Index'!K9)))</f>
        <v>✓</v>
      </c>
      <c r="L9" s="81" t="str">
        <f aca="false">IF('Row Index'!L9="","✗",IF(INDEX('RAW DATA'!$L:$L,'Row Index'!L9)="","✓",INDEX('RAW DATA'!$L:$L,'Row Index'!L9)))</f>
        <v>✓</v>
      </c>
      <c r="M9" s="81" t="str">
        <f aca="false">IF('Row Index'!M9="","✗",IF(INDEX('RAW DATA'!$L:$L,'Row Index'!M9)="","✓",INDEX('RAW DATA'!$L:$L,'Row Index'!M9)))</f>
        <v>✓</v>
      </c>
      <c r="N9" s="81" t="str">
        <f aca="false">IF('Row Index'!N9="","✗",IF(INDEX('RAW DATA'!$L:$L,'Row Index'!N9)="","✓",INDEX('RAW DATA'!$L:$L,'Row Index'!N9)))</f>
        <v>✓</v>
      </c>
      <c r="O9" s="81" t="str">
        <f aca="false">IF('Row Index'!O9="","✗",IF(INDEX('RAW DATA'!$L:$L,'Row Index'!O9)="","✓",INDEX('RAW DATA'!$L:$L,'Row Index'!O9)))</f>
        <v>✓</v>
      </c>
      <c r="P9" s="81" t="str">
        <f aca="false">IF('Row Index'!P9="","✗",IF(INDEX('RAW DATA'!$L:$L,'Row Index'!P9)="","✓",INDEX('RAW DATA'!$L:$L,'Row Index'!P9)))</f>
        <v>✓</v>
      </c>
      <c r="Q9" s="81" t="str">
        <f aca="false">IF('Row Index'!Q9="","✗",IF(INDEX('RAW DATA'!$L:$L,'Row Index'!Q9)="","✓",INDEX('RAW DATA'!$L:$L,'Row Index'!Q9)))</f>
        <v>✓</v>
      </c>
      <c r="R9" s="81" t="str">
        <f aca="false">IF('Row Index'!R9="","✗",IF(INDEX('RAW DATA'!$L:$L,'Row Index'!R9)="","✓",INDEX('RAW DATA'!$L:$L,'Row Index'!R9)))</f>
        <v>✓</v>
      </c>
      <c r="S9" s="81" t="str">
        <f aca="false">IF('Row Index'!S9="","✗",IF(INDEX('RAW DATA'!$L:$L,'Row Index'!S9)="","✓",INDEX('RAW DATA'!$L:$L,'Row Index'!S9)))</f>
        <v>✓</v>
      </c>
      <c r="T9" s="81" t="str">
        <f aca="false">IF('Row Index'!T9="","✗",IF(INDEX('RAW DATA'!$L:$L,'Row Index'!T9)="","✓",INDEX('RAW DATA'!$L:$L,'Row Index'!T9)))</f>
        <v>✓</v>
      </c>
      <c r="U9" s="81" t="str">
        <f aca="false">IF('Row Index'!U9="","✗",IF(INDEX('RAW DATA'!$L:$L,'Row Index'!U9)="","✓",INDEX('RAW DATA'!$L:$L,'Row Index'!U9)))</f>
        <v>✓</v>
      </c>
      <c r="V9" s="81" t="str">
        <f aca="false">IF('Row Index'!V9="","✗",IF(INDEX('RAW DATA'!$L:$L,'Row Index'!V9)="","✓",INDEX('RAW DATA'!$L:$L,'Row Index'!V9)))</f>
        <v>✓</v>
      </c>
      <c r="W9" s="81" t="str">
        <f aca="false">IF('Row Index'!W9="","✗",IF(INDEX('RAW DATA'!$L:$L,'Row Index'!W9)="","✓",INDEX('RAW DATA'!$L:$L,'Row Index'!W9)))</f>
        <v>✓</v>
      </c>
      <c r="X9" s="81" t="str">
        <f aca="false">IF('Row Index'!X9="","✗",IF(INDEX('RAW DATA'!$L:$L,'Row Index'!X9)="","✓",INDEX('RAW DATA'!$L:$L,'Row Index'!X9)))</f>
        <v>✓</v>
      </c>
      <c r="Y9" s="81" t="str">
        <f aca="false">IF('Row Index'!Y9="","✗",IF(INDEX('RAW DATA'!$L:$L,'Row Index'!Y9)="","✓",INDEX('RAW DATA'!$L:$L,'Row Index'!Y9)))</f>
        <v>✓</v>
      </c>
      <c r="Z9" s="82" t="str">
        <f aca="false">IF('Row Index'!Z9="","✗",IF(INDEX('RAW DATA'!$L:$L,'Row Index'!Z9)="","✓",INDEX('RAW DATA'!$L:$L,'Row Index'!Z9)))</f>
        <v>!</v>
      </c>
      <c r="AA9" s="19" t="str">
        <f aca="false">IF('Row Index'!AA9="","⏳",IF(INDEX('RAW DATA'!$L:$L,'Row Index'!AA9)="","✓",INDEX('RAW DATA'!$L:$L,'Row Index'!AA9)))</f>
        <v>⏳</v>
      </c>
      <c r="AB9" s="81" t="str">
        <f aca="false">IF('Row Index'!AB9="","✗",IF(INDEX('RAW DATA'!$L:$L,'Row Index'!AB9)="","✓",INDEX('RAW DATA'!$L:$L,'Row Index'!AB9)))</f>
        <v>✓</v>
      </c>
      <c r="AC9" s="81" t="str">
        <f aca="false">IF('Row Index'!AC9="","✗",IF(INDEX('RAW DATA'!$L:$L,'Row Index'!AC9)="","✓",INDEX('RAW DATA'!$L:$L,'Row Index'!AC9)))</f>
        <v>✓</v>
      </c>
      <c r="AD9" s="81" t="str">
        <f aca="false">IF('Row Index'!AD9="","✗",IF(INDEX('RAW DATA'!$L:$L,'Row Index'!AD9)="","✓",INDEX('RAW DATA'!$L:$L,'Row Index'!AD9)))</f>
        <v>✓</v>
      </c>
      <c r="AE9" s="81" t="str">
        <f aca="false">IF('Row Index'!AE9="","✗",IF(INDEX('RAW DATA'!$L:$L,'Row Index'!AE9)="","✓",INDEX('RAW DATA'!$L:$L,'Row Index'!AE9)))</f>
        <v>✓</v>
      </c>
      <c r="AF9" s="81" t="str">
        <f aca="false">IF('Row Index'!AF9="","✗",IF(INDEX('RAW DATA'!$L:$L,'Row Index'!AF9)="","✓",INDEX('RAW DATA'!$L:$L,'Row Index'!AF9)))</f>
        <v>✓</v>
      </c>
      <c r="AG9" s="81" t="str">
        <f aca="false">IF('Row Index'!AG9="","✗",IF(INDEX('RAW DATA'!$L:$L,'Row Index'!AG9)="","✓",INDEX('RAW DATA'!$L:$L,'Row Index'!AG9)))</f>
        <v>✓</v>
      </c>
      <c r="AH9" s="81" t="str">
        <f aca="false">IF('Row Index'!AH9="","✗",IF(INDEX('RAW DATA'!$L:$L,'Row Index'!AH9)="","✓",INDEX('RAW DATA'!$L:$L,'Row Index'!AH9)))</f>
        <v>✓</v>
      </c>
      <c r="AI9" s="81" t="str">
        <f aca="false">IF('Row Index'!AI9="","✗",IF(INDEX('RAW DATA'!$L:$L,'Row Index'!AI9)="","✓",INDEX('RAW DATA'!$L:$L,'Row Index'!AI9)))</f>
        <v>✓</v>
      </c>
      <c r="AJ9" s="84" t="str">
        <f aca="false">IF('Row Index'!AJ9="","✗",IF(INDEX('RAW DATA'!$L:$L,'Row Index'!AJ9)="","✓",INDEX('RAW DATA'!$L:$L,'Row Index'!AJ9)))</f>
        <v>⇲</v>
      </c>
      <c r="AK9" s="81" t="str">
        <f aca="false">IF('Row Index'!AK9="","✗",IF(INDEX('RAW DATA'!$L:$L,'Row Index'!AK9)="","✓",INDEX('RAW DATA'!$L:$L,'Row Index'!AK9)))</f>
        <v>✓</v>
      </c>
      <c r="AL9" s="81" t="str">
        <f aca="false">IF('Row Index'!AL9="","✗",IF(INDEX('RAW DATA'!$L:$L,'Row Index'!AL9)="","✓",INDEX('RAW DATA'!$L:$L,'Row Index'!AL9)))</f>
        <v>✓</v>
      </c>
      <c r="AM9" s="81" t="str">
        <f aca="false">IF('Row Index'!AM9="","✗",IF(INDEX('RAW DATA'!$L:$L,'Row Index'!AM9)="","✓",INDEX('RAW DATA'!$L:$L,'Row Index'!AM9)))</f>
        <v>✓</v>
      </c>
      <c r="AN9" s="81" t="str">
        <f aca="false">IF('Row Index'!AN9="","✗",IF(INDEX('RAW DATA'!$L:$L,'Row Index'!AN9)="","✓",INDEX('RAW DATA'!$L:$L,'Row Index'!AN9)))</f>
        <v>✓</v>
      </c>
      <c r="AO9" s="83" t="str">
        <f aca="false">IF('Row Index'!AO9="","✗",IF(INDEX('RAW DATA'!$L:$L,'Row Index'!AO9)="","✓",INDEX('RAW DATA'!$L:$L,'Row Index'!AO9)))</f>
        <v>⌧◐</v>
      </c>
      <c r="AP9" s="81" t="str">
        <f aca="false">IF('Row Index'!AP9="","✗",IF(INDEX('RAW DATA'!$L:$L,'Row Index'!AP9)="","✓",INDEX('RAW DATA'!$L:$L,'Row Index'!AP9)))</f>
        <v>✓</v>
      </c>
      <c r="AQ9" s="84" t="str">
        <f aca="false">IF('Row Index'!AQ9="","✗",IF(INDEX('RAW DATA'!$L:$L,'Row Index'!AQ9)="","✓",INDEX('RAW DATA'!$L:$L,'Row Index'!AQ9)))</f>
        <v>⇲⌧◐</v>
      </c>
    </row>
    <row r="10" customFormat="false" ht="15" hidden="false" customHeight="false" outlineLevel="0" collapsed="false">
      <c r="A10" s="15" t="s">
        <v>176</v>
      </c>
      <c r="B10" s="16" t="s">
        <v>5694</v>
      </c>
      <c r="C10" s="81" t="str">
        <f aca="false">IF('Row Index'!C10="","✗",IF(INDEX('RAW DATA'!$L:$L,'Row Index'!C10)="","✓",INDEX('RAW DATA'!$L:$L,'Row Index'!C10)))</f>
        <v>✓</v>
      </c>
      <c r="D10" s="81" t="str">
        <f aca="false">IF('Row Index'!D10="","✗",IF(INDEX('RAW DATA'!$L:$L,'Row Index'!D10)="","✓",INDEX('RAW DATA'!$L:$L,'Row Index'!D10)))</f>
        <v>✓</v>
      </c>
      <c r="E10" s="81" t="str">
        <f aca="false">IF('Row Index'!E10="","✗",IF(INDEX('RAW DATA'!$L:$L,'Row Index'!E10)="","✓",INDEX('RAW DATA'!$L:$L,'Row Index'!E10)))</f>
        <v>✓</v>
      </c>
      <c r="F10" s="81" t="str">
        <f aca="false">IF('Row Index'!F10="","✗",IF(INDEX('RAW DATA'!$L:$L,'Row Index'!F10)="","✓",INDEX('RAW DATA'!$L:$L,'Row Index'!F10)))</f>
        <v>✓</v>
      </c>
      <c r="G10" s="81" t="str">
        <f aca="false">IF('Row Index'!G10="","✗",IF(INDEX('RAW DATA'!$L:$L,'Row Index'!G10)="","✓",INDEX('RAW DATA'!$L:$L,'Row Index'!G10)))</f>
        <v>✓</v>
      </c>
      <c r="H10" s="81" t="str">
        <f aca="false">IF('Row Index'!H10="","✗",IF(INDEX('RAW DATA'!$L:$L,'Row Index'!H10)="","✓",INDEX('RAW DATA'!$L:$L,'Row Index'!H10)))</f>
        <v>✓</v>
      </c>
      <c r="I10" s="81" t="str">
        <f aca="false">IF('Row Index'!I10="","✗",IF(INDEX('RAW DATA'!$L:$L,'Row Index'!I10)="","✓",INDEX('RAW DATA'!$L:$L,'Row Index'!I10)))</f>
        <v>✓</v>
      </c>
      <c r="J10" s="83" t="str">
        <f aca="false">IF('Row Index'!J10="","✗",IF(INDEX('RAW DATA'!$L:$L,'Row Index'!J10)="","✓",INDEX('RAW DATA'!$L:$L,'Row Index'!J10)))</f>
        <v>⌧◐</v>
      </c>
      <c r="K10" s="81" t="str">
        <f aca="false">IF('Row Index'!K10="","✗",IF(INDEX('RAW DATA'!$L:$L,'Row Index'!K10)="","✓",INDEX('RAW DATA'!$L:$L,'Row Index'!K10)))</f>
        <v>✓</v>
      </c>
      <c r="L10" s="81" t="str">
        <f aca="false">IF('Row Index'!L10="","✗",IF(INDEX('RAW DATA'!$L:$L,'Row Index'!L10)="","✓",INDEX('RAW DATA'!$L:$L,'Row Index'!L10)))</f>
        <v>✓</v>
      </c>
      <c r="M10" s="81" t="str">
        <f aca="false">IF('Row Index'!M10="","✗",IF(INDEX('RAW DATA'!$L:$L,'Row Index'!M10)="","✓",INDEX('RAW DATA'!$L:$L,'Row Index'!M10)))</f>
        <v>✓</v>
      </c>
      <c r="N10" s="81" t="str">
        <f aca="false">IF('Row Index'!N10="","✗",IF(INDEX('RAW DATA'!$L:$L,'Row Index'!N10)="","✓",INDEX('RAW DATA'!$L:$L,'Row Index'!N10)))</f>
        <v>✓</v>
      </c>
      <c r="O10" s="81" t="str">
        <f aca="false">IF('Row Index'!O10="","✗",IF(INDEX('RAW DATA'!$L:$L,'Row Index'!O10)="","✓",INDEX('RAW DATA'!$L:$L,'Row Index'!O10)))</f>
        <v>✓</v>
      </c>
      <c r="P10" s="81" t="str">
        <f aca="false">IF('Row Index'!P10="","✗",IF(INDEX('RAW DATA'!$L:$L,'Row Index'!P10)="","✓",INDEX('RAW DATA'!$L:$L,'Row Index'!P10)))</f>
        <v>✓</v>
      </c>
      <c r="Q10" s="81" t="str">
        <f aca="false">IF('Row Index'!Q10="","✗",IF(INDEX('RAW DATA'!$L:$L,'Row Index'!Q10)="","✓",INDEX('RAW DATA'!$L:$L,'Row Index'!Q10)))</f>
        <v>✓</v>
      </c>
      <c r="R10" s="81" t="str">
        <f aca="false">IF('Row Index'!R10="","✗",IF(INDEX('RAW DATA'!$L:$L,'Row Index'!R10)="","✓",INDEX('RAW DATA'!$L:$L,'Row Index'!R10)))</f>
        <v>✓</v>
      </c>
      <c r="S10" s="81" t="str">
        <f aca="false">IF('Row Index'!S10="","✗",IF(INDEX('RAW DATA'!$L:$L,'Row Index'!S10)="","✓",INDEX('RAW DATA'!$L:$L,'Row Index'!S10)))</f>
        <v>✓</v>
      </c>
      <c r="T10" s="81" t="str">
        <f aca="false">IF('Row Index'!T10="","✗",IF(INDEX('RAW DATA'!$L:$L,'Row Index'!T10)="","✓",INDEX('RAW DATA'!$L:$L,'Row Index'!T10)))</f>
        <v>✓</v>
      </c>
      <c r="U10" s="81" t="str">
        <f aca="false">IF('Row Index'!U10="","✗",IF(INDEX('RAW DATA'!$L:$L,'Row Index'!U10)="","✓",INDEX('RAW DATA'!$L:$L,'Row Index'!U10)))</f>
        <v>✓</v>
      </c>
      <c r="V10" s="81" t="str">
        <f aca="false">IF('Row Index'!V10="","✗",IF(INDEX('RAW DATA'!$L:$L,'Row Index'!V10)="","✓",INDEX('RAW DATA'!$L:$L,'Row Index'!V10)))</f>
        <v>✓</v>
      </c>
      <c r="W10" s="84" t="str">
        <f aca="false">IF('Row Index'!W10="","✗",IF(INDEX('RAW DATA'!$L:$L,'Row Index'!W10)="","✓",INDEX('RAW DATA'!$L:$L,'Row Index'!W10)))</f>
        <v>⇲⌧◐</v>
      </c>
      <c r="X10" s="81" t="str">
        <f aca="false">IF('Row Index'!X10="","✗",IF(INDEX('RAW DATA'!$L:$L,'Row Index'!X10)="","✓",INDEX('RAW DATA'!$L:$L,'Row Index'!X10)))</f>
        <v>✓</v>
      </c>
      <c r="Y10" s="81" t="str">
        <f aca="false">IF('Row Index'!Y10="","✗",IF(INDEX('RAW DATA'!$L:$L,'Row Index'!Y10)="","✓",INDEX('RAW DATA'!$L:$L,'Row Index'!Y10)))</f>
        <v>✓</v>
      </c>
      <c r="Z10" s="82" t="str">
        <f aca="false">IF('Row Index'!Z10="","✗",IF(INDEX('RAW DATA'!$L:$L,'Row Index'!Z10)="","✓",INDEX('RAW DATA'!$L:$L,'Row Index'!Z10)))</f>
        <v>!⇲◐</v>
      </c>
      <c r="AA10" s="19" t="str">
        <f aca="false">IF('Row Index'!AA10="","⏳",IF(INDEX('RAW DATA'!$L:$L,'Row Index'!AA10)="","✓",INDEX('RAW DATA'!$L:$L,'Row Index'!AA10)))</f>
        <v>⏳</v>
      </c>
      <c r="AB10" s="81" t="str">
        <f aca="false">IF('Row Index'!AB10="","✗",IF(INDEX('RAW DATA'!$L:$L,'Row Index'!AB10)="","✓",INDEX('RAW DATA'!$L:$L,'Row Index'!AB10)))</f>
        <v>✓</v>
      </c>
      <c r="AC10" s="81" t="str">
        <f aca="false">IF('Row Index'!AC10="","✗",IF(INDEX('RAW DATA'!$L:$L,'Row Index'!AC10)="","✓",INDEX('RAW DATA'!$L:$L,'Row Index'!AC10)))</f>
        <v>✓</v>
      </c>
      <c r="AD10" s="81" t="str">
        <f aca="false">IF('Row Index'!AD10="","✗",IF(INDEX('RAW DATA'!$L:$L,'Row Index'!AD10)="","✓",INDEX('RAW DATA'!$L:$L,'Row Index'!AD10)))</f>
        <v>✓</v>
      </c>
      <c r="AE10" s="81" t="str">
        <f aca="false">IF('Row Index'!AE10="","✗",IF(INDEX('RAW DATA'!$L:$L,'Row Index'!AE10)="","✓",INDEX('RAW DATA'!$L:$L,'Row Index'!AE10)))</f>
        <v>✓</v>
      </c>
      <c r="AF10" s="81" t="str">
        <f aca="false">IF('Row Index'!AF10="","✗",IF(INDEX('RAW DATA'!$L:$L,'Row Index'!AF10)="","✓",INDEX('RAW DATA'!$L:$L,'Row Index'!AF10)))</f>
        <v>✓</v>
      </c>
      <c r="AG10" s="81" t="str">
        <f aca="false">IF('Row Index'!AG10="","✗",IF(INDEX('RAW DATA'!$L:$L,'Row Index'!AG10)="","✓",INDEX('RAW DATA'!$L:$L,'Row Index'!AG10)))</f>
        <v>✓</v>
      </c>
      <c r="AH10" s="81" t="str">
        <f aca="false">IF('Row Index'!AH10="","✗",IF(INDEX('RAW DATA'!$L:$L,'Row Index'!AH10)="","✓",INDEX('RAW DATA'!$L:$L,'Row Index'!AH10)))</f>
        <v>✓</v>
      </c>
      <c r="AI10" s="81" t="str">
        <f aca="false">IF('Row Index'!AI10="","✗",IF(INDEX('RAW DATA'!$L:$L,'Row Index'!AI10)="","✓",INDEX('RAW DATA'!$L:$L,'Row Index'!AI10)))</f>
        <v>✓</v>
      </c>
      <c r="AJ10" s="81" t="str">
        <f aca="false">IF('Row Index'!AJ10="","✗",IF(INDEX('RAW DATA'!$L:$L,'Row Index'!AJ10)="","✓",INDEX('RAW DATA'!$L:$L,'Row Index'!AJ10)))</f>
        <v>✓</v>
      </c>
      <c r="AK10" s="81" t="str">
        <f aca="false">IF('Row Index'!AK10="","✗",IF(INDEX('RAW DATA'!$L:$L,'Row Index'!AK10)="","✓",INDEX('RAW DATA'!$L:$L,'Row Index'!AK10)))</f>
        <v>✓</v>
      </c>
      <c r="AL10" s="81" t="str">
        <f aca="false">IF('Row Index'!AL10="","✗",IF(INDEX('RAW DATA'!$L:$L,'Row Index'!AL10)="","✓",INDEX('RAW DATA'!$L:$L,'Row Index'!AL10)))</f>
        <v>✓</v>
      </c>
      <c r="AM10" s="81" t="str">
        <f aca="false">IF('Row Index'!AM10="","✗",IF(INDEX('RAW DATA'!$L:$L,'Row Index'!AM10)="","✓",INDEX('RAW DATA'!$L:$L,'Row Index'!AM10)))</f>
        <v>✓</v>
      </c>
      <c r="AN10" s="81" t="str">
        <f aca="false">IF('Row Index'!AN10="","✗",IF(INDEX('RAW DATA'!$L:$L,'Row Index'!AN10)="","✓",INDEX('RAW DATA'!$L:$L,'Row Index'!AN10)))</f>
        <v>✓</v>
      </c>
      <c r="AO10" s="81" t="str">
        <f aca="false">IF('Row Index'!AO10="","✗",IF(INDEX('RAW DATA'!$L:$L,'Row Index'!AO10)="","✓",INDEX('RAW DATA'!$L:$L,'Row Index'!AO10)))</f>
        <v>✓</v>
      </c>
      <c r="AP10" s="81" t="str">
        <f aca="false">IF('Row Index'!AP10="","✗",IF(INDEX('RAW DATA'!$L:$L,'Row Index'!AP10)="","✓",INDEX('RAW DATA'!$L:$L,'Row Index'!AP10)))</f>
        <v>✓</v>
      </c>
      <c r="AQ10" s="84" t="str">
        <f aca="false">IF('Row Index'!AQ10="","✗",IF(INDEX('RAW DATA'!$L:$L,'Row Index'!AQ10)="","✓",INDEX('RAW DATA'!$L:$L,'Row Index'!AQ10)))</f>
        <v>⇲⌧◐</v>
      </c>
    </row>
    <row r="11" customFormat="false" ht="15" hidden="false" customHeight="false" outlineLevel="0" collapsed="false">
      <c r="A11" s="15" t="s">
        <v>179</v>
      </c>
      <c r="B11" s="16" t="s">
        <v>5694</v>
      </c>
      <c r="C11" s="81" t="str">
        <f aca="false">IF('Row Index'!C11="","✗",IF(INDEX('RAW DATA'!$L:$L,'Row Index'!C11)="","✓",INDEX('RAW DATA'!$L:$L,'Row Index'!C11)))</f>
        <v>✓</v>
      </c>
      <c r="D11" s="81" t="str">
        <f aca="false">IF('Row Index'!D11="","✗",IF(INDEX('RAW DATA'!$L:$L,'Row Index'!D11)="","✓",INDEX('RAW DATA'!$L:$L,'Row Index'!D11)))</f>
        <v>✓</v>
      </c>
      <c r="E11" s="81" t="str">
        <f aca="false">IF('Row Index'!E11="","✗",IF(INDEX('RAW DATA'!$L:$L,'Row Index'!E11)="","✓",INDEX('RAW DATA'!$L:$L,'Row Index'!E11)))</f>
        <v>✓</v>
      </c>
      <c r="F11" s="81" t="str">
        <f aca="false">IF('Row Index'!F11="","✗",IF(INDEX('RAW DATA'!$L:$L,'Row Index'!F11)="","✓",INDEX('RAW DATA'!$L:$L,'Row Index'!F11)))</f>
        <v>✓</v>
      </c>
      <c r="G11" s="81" t="str">
        <f aca="false">IF('Row Index'!G11="","✗",IF(INDEX('RAW DATA'!$L:$L,'Row Index'!G11)="","✓",INDEX('RAW DATA'!$L:$L,'Row Index'!G11)))</f>
        <v>✓</v>
      </c>
      <c r="H11" s="81" t="str">
        <f aca="false">IF('Row Index'!H11="","✗",IF(INDEX('RAW DATA'!$L:$L,'Row Index'!H11)="","✓",INDEX('RAW DATA'!$L:$L,'Row Index'!H11)))</f>
        <v>✓</v>
      </c>
      <c r="I11" s="81" t="str">
        <f aca="false">IF('Row Index'!I11="","✗",IF(INDEX('RAW DATA'!$L:$L,'Row Index'!I11)="","✓",INDEX('RAW DATA'!$L:$L,'Row Index'!I11)))</f>
        <v>✓</v>
      </c>
      <c r="J11" s="81" t="str">
        <f aca="false">IF('Row Index'!J11="","✗",IF(INDEX('RAW DATA'!$L:$L,'Row Index'!J11)="","✓",INDEX('RAW DATA'!$L:$L,'Row Index'!J11)))</f>
        <v>✓</v>
      </c>
      <c r="K11" s="81" t="str">
        <f aca="false">IF('Row Index'!K11="","✗",IF(INDEX('RAW DATA'!$L:$L,'Row Index'!K11)="","✓",INDEX('RAW DATA'!$L:$L,'Row Index'!K11)))</f>
        <v>✓</v>
      </c>
      <c r="L11" s="81" t="str">
        <f aca="false">IF('Row Index'!L11="","✗",IF(INDEX('RAW DATA'!$L:$L,'Row Index'!L11)="","✓",INDEX('RAW DATA'!$L:$L,'Row Index'!L11)))</f>
        <v>✓</v>
      </c>
      <c r="M11" s="36" t="str">
        <f aca="false">IF('Row Index'!M11="","✗",IF(INDEX('RAW DATA'!$L:$L,'Row Index'!M11)="","✓",INDEX('RAW DATA'!$L:$L,'Row Index'!M11)))</f>
        <v>◐</v>
      </c>
      <c r="N11" s="81" t="str">
        <f aca="false">IF('Row Index'!N11="","✗",IF(INDEX('RAW DATA'!$L:$L,'Row Index'!N11)="","✓",INDEX('RAW DATA'!$L:$L,'Row Index'!N11)))</f>
        <v>✓</v>
      </c>
      <c r="O11" s="81" t="str">
        <f aca="false">IF('Row Index'!O11="","✗",IF(INDEX('RAW DATA'!$L:$L,'Row Index'!O11)="","✓",INDEX('RAW DATA'!$L:$L,'Row Index'!O11)))</f>
        <v>✓</v>
      </c>
      <c r="P11" s="81" t="str">
        <f aca="false">IF('Row Index'!P11="","✗",IF(INDEX('RAW DATA'!$L:$L,'Row Index'!P11)="","✓",INDEX('RAW DATA'!$L:$L,'Row Index'!P11)))</f>
        <v>✓</v>
      </c>
      <c r="Q11" s="81" t="str">
        <f aca="false">IF('Row Index'!Q11="","✗",IF(INDEX('RAW DATA'!$L:$L,'Row Index'!Q11)="","✓",INDEX('RAW DATA'!$L:$L,'Row Index'!Q11)))</f>
        <v>✓</v>
      </c>
      <c r="R11" s="84" t="str">
        <f aca="false">IF('Row Index'!R11="","✗",IF(INDEX('RAW DATA'!$L:$L,'Row Index'!R11)="","✓",INDEX('RAW DATA'!$L:$L,'Row Index'!R11)))</f>
        <v>⇲◐</v>
      </c>
      <c r="S11" s="81" t="str">
        <f aca="false">IF('Row Index'!S11="","✗",IF(INDEX('RAW DATA'!$L:$L,'Row Index'!S11)="","✓",INDEX('RAW DATA'!$L:$L,'Row Index'!S11)))</f>
        <v>✓</v>
      </c>
      <c r="T11" s="81" t="str">
        <f aca="false">IF('Row Index'!T11="","✗",IF(INDEX('RAW DATA'!$L:$L,'Row Index'!T11)="","✓",INDEX('RAW DATA'!$L:$L,'Row Index'!T11)))</f>
        <v>✓</v>
      </c>
      <c r="U11" s="81" t="str">
        <f aca="false">IF('Row Index'!U11="","✗",IF(INDEX('RAW DATA'!$L:$L,'Row Index'!U11)="","✓",INDEX('RAW DATA'!$L:$L,'Row Index'!U11)))</f>
        <v>✓</v>
      </c>
      <c r="V11" s="81" t="str">
        <f aca="false">IF('Row Index'!V11="","✗",IF(INDEX('RAW DATA'!$L:$L,'Row Index'!V11)="","✓",INDEX('RAW DATA'!$L:$L,'Row Index'!V11)))</f>
        <v>✓</v>
      </c>
      <c r="W11" s="81" t="str">
        <f aca="false">IF('Row Index'!W11="","✗",IF(INDEX('RAW DATA'!$L:$L,'Row Index'!W11)="","✓",INDEX('RAW DATA'!$L:$L,'Row Index'!W11)))</f>
        <v>✓</v>
      </c>
      <c r="X11" s="84" t="str">
        <f aca="false">IF('Row Index'!X11="","✗",IF(INDEX('RAW DATA'!$L:$L,'Row Index'!X11)="","✓",INDEX('RAW DATA'!$L:$L,'Row Index'!X11)))</f>
        <v>⇲</v>
      </c>
      <c r="Y11" s="84" t="str">
        <f aca="false">IF('Row Index'!Y11="","✗",IF(INDEX('RAW DATA'!$L:$L,'Row Index'!Y11)="","✓",INDEX('RAW DATA'!$L:$L,'Row Index'!Y11)))</f>
        <v>⇲</v>
      </c>
      <c r="Z11" s="82" t="str">
        <f aca="false">IF('Row Index'!Z11="","✗",IF(INDEX('RAW DATA'!$L:$L,'Row Index'!Z11)="","✓",INDEX('RAW DATA'!$L:$L,'Row Index'!Z11)))</f>
        <v>!</v>
      </c>
      <c r="AA11" s="19" t="str">
        <f aca="false">IF('Row Index'!AA11="","⏳",IF(INDEX('RAW DATA'!$L:$L,'Row Index'!AA11)="","✓",INDEX('RAW DATA'!$L:$L,'Row Index'!AA11)))</f>
        <v>⏳</v>
      </c>
      <c r="AB11" s="36" t="str">
        <f aca="false">IF('Row Index'!AB11="","✗",IF(INDEX('RAW DATA'!$L:$L,'Row Index'!AB11)="","✓",INDEX('RAW DATA'!$L:$L,'Row Index'!AB11)))</f>
        <v>◐</v>
      </c>
      <c r="AC11" s="81" t="str">
        <f aca="false">IF('Row Index'!AC11="","✗",IF(INDEX('RAW DATA'!$L:$L,'Row Index'!AC11)="","✓",INDEX('RAW DATA'!$L:$L,'Row Index'!AC11)))</f>
        <v>✓</v>
      </c>
      <c r="AD11" s="81" t="str">
        <f aca="false">IF('Row Index'!AD11="","✗",IF(INDEX('RAW DATA'!$L:$L,'Row Index'!AD11)="","✓",INDEX('RAW DATA'!$L:$L,'Row Index'!AD11)))</f>
        <v>✓</v>
      </c>
      <c r="AE11" s="81" t="str">
        <f aca="false">IF('Row Index'!AE11="","✗",IF(INDEX('RAW DATA'!$L:$L,'Row Index'!AE11)="","✓",INDEX('RAW DATA'!$L:$L,'Row Index'!AE11)))</f>
        <v>✓</v>
      </c>
      <c r="AF11" s="81" t="str">
        <f aca="false">IF('Row Index'!AF11="","✗",IF(INDEX('RAW DATA'!$L:$L,'Row Index'!AF11)="","✓",INDEX('RAW DATA'!$L:$L,'Row Index'!AF11)))</f>
        <v>✓</v>
      </c>
      <c r="AG11" s="81" t="str">
        <f aca="false">IF('Row Index'!AG11="","✗",IF(INDEX('RAW DATA'!$L:$L,'Row Index'!AG11)="","✓",INDEX('RAW DATA'!$L:$L,'Row Index'!AG11)))</f>
        <v>✓</v>
      </c>
      <c r="AH11" s="81" t="str">
        <f aca="false">IF('Row Index'!AH11="","✗",IF(INDEX('RAW DATA'!$L:$L,'Row Index'!AH11)="","✓",INDEX('RAW DATA'!$L:$L,'Row Index'!AH11)))</f>
        <v>✓</v>
      </c>
      <c r="AI11" s="84" t="str">
        <f aca="false">IF('Row Index'!AI11="","✗",IF(INDEX('RAW DATA'!$L:$L,'Row Index'!AI11)="","✓",INDEX('RAW DATA'!$L:$L,'Row Index'!AI11)))</f>
        <v>⇲</v>
      </c>
      <c r="AJ11" s="84" t="str">
        <f aca="false">IF('Row Index'!AJ11="","✗",IF(INDEX('RAW DATA'!$L:$L,'Row Index'!AJ11)="","✓",INDEX('RAW DATA'!$L:$L,'Row Index'!AJ11)))</f>
        <v>⇲◐</v>
      </c>
      <c r="AK11" s="83" t="str">
        <f aca="false">IF('Row Index'!AK11="","✗",IF(INDEX('RAW DATA'!$L:$L,'Row Index'!AK11)="","✓",INDEX('RAW DATA'!$L:$L,'Row Index'!AK11)))</f>
        <v>⌧◐</v>
      </c>
      <c r="AL11" s="81" t="str">
        <f aca="false">IF('Row Index'!AL11="","✗",IF(INDEX('RAW DATA'!$L:$L,'Row Index'!AL11)="","✓",INDEX('RAW DATA'!$L:$L,'Row Index'!AL11)))</f>
        <v>✓</v>
      </c>
      <c r="AM11" s="81" t="str">
        <f aca="false">IF('Row Index'!AM11="","✗",IF(INDEX('RAW DATA'!$L:$L,'Row Index'!AM11)="","✓",INDEX('RAW DATA'!$L:$L,'Row Index'!AM11)))</f>
        <v>✓</v>
      </c>
      <c r="AN11" s="81" t="str">
        <f aca="false">IF('Row Index'!AN11="","✗",IF(INDEX('RAW DATA'!$L:$L,'Row Index'!AN11)="","✓",INDEX('RAW DATA'!$L:$L,'Row Index'!AN11)))</f>
        <v>✓</v>
      </c>
      <c r="AO11" s="81" t="str">
        <f aca="false">IF('Row Index'!AO11="","✗",IF(INDEX('RAW DATA'!$L:$L,'Row Index'!AO11)="","✓",INDEX('RAW DATA'!$L:$L,'Row Index'!AO11)))</f>
        <v>✓</v>
      </c>
      <c r="AP11" s="81" t="str">
        <f aca="false">IF('Row Index'!AP11="","✗",IF(INDEX('RAW DATA'!$L:$L,'Row Index'!AP11)="","✓",INDEX('RAW DATA'!$L:$L,'Row Index'!AP11)))</f>
        <v>✓</v>
      </c>
      <c r="AQ11" s="36" t="str">
        <f aca="false">IF('Row Index'!AQ11="","✗",IF(INDEX('RAW DATA'!$L:$L,'Row Index'!AQ11)="","✓",INDEX('RAW DATA'!$L:$L,'Row Index'!AQ11)))</f>
        <v>◐</v>
      </c>
    </row>
    <row r="12" customFormat="false" ht="15" hidden="false" customHeight="false" outlineLevel="0" collapsed="false">
      <c r="A12" s="15" t="s">
        <v>183</v>
      </c>
      <c r="B12" s="16" t="s">
        <v>5694</v>
      </c>
      <c r="C12" s="81" t="str">
        <f aca="false">IF('Row Index'!C12="","✗",IF(INDEX('RAW DATA'!$L:$L,'Row Index'!C12)="","✓",INDEX('RAW DATA'!$L:$L,'Row Index'!C12)))</f>
        <v>✓</v>
      </c>
      <c r="D12" s="84" t="str">
        <f aca="false">IF('Row Index'!D12="","✗",IF(INDEX('RAW DATA'!$L:$L,'Row Index'!D12)="","✓",INDEX('RAW DATA'!$L:$L,'Row Index'!D12)))</f>
        <v>⇲⌧◐</v>
      </c>
      <c r="E12" s="81" t="str">
        <f aca="false">IF('Row Index'!E12="","✗",IF(INDEX('RAW DATA'!$L:$L,'Row Index'!E12)="","✓",INDEX('RAW DATA'!$L:$L,'Row Index'!E12)))</f>
        <v>✓</v>
      </c>
      <c r="F12" s="81" t="str">
        <f aca="false">IF('Row Index'!F12="","✗",IF(INDEX('RAW DATA'!$L:$L,'Row Index'!F12)="","✓",INDEX('RAW DATA'!$L:$L,'Row Index'!F12)))</f>
        <v>✓</v>
      </c>
      <c r="G12" s="81" t="str">
        <f aca="false">IF('Row Index'!G12="","✗",IF(INDEX('RAW DATA'!$L:$L,'Row Index'!G12)="","✓",INDEX('RAW DATA'!$L:$L,'Row Index'!G12)))</f>
        <v>✓</v>
      </c>
      <c r="H12" s="81" t="str">
        <f aca="false">IF('Row Index'!H12="","✗",IF(INDEX('RAW DATA'!$L:$L,'Row Index'!H12)="","✓",INDEX('RAW DATA'!$L:$L,'Row Index'!H12)))</f>
        <v>✓</v>
      </c>
      <c r="I12" s="84" t="str">
        <f aca="false">IF('Row Index'!I12="","✗",IF(INDEX('RAW DATA'!$L:$L,'Row Index'!I12)="","✓",INDEX('RAW DATA'!$L:$L,'Row Index'!I12)))</f>
        <v>⇲⌧◐</v>
      </c>
      <c r="J12" s="81" t="str">
        <f aca="false">IF('Row Index'!J12="","✗",IF(INDEX('RAW DATA'!$L:$L,'Row Index'!J12)="","✓",INDEX('RAW DATA'!$L:$L,'Row Index'!J12)))</f>
        <v>✓</v>
      </c>
      <c r="K12" s="81" t="str">
        <f aca="false">IF('Row Index'!K12="","✗",IF(INDEX('RAW DATA'!$L:$L,'Row Index'!K12)="","✓",INDEX('RAW DATA'!$L:$L,'Row Index'!K12)))</f>
        <v>✓</v>
      </c>
      <c r="L12" s="84" t="str">
        <f aca="false">IF('Row Index'!L12="","✗",IF(INDEX('RAW DATA'!$L:$L,'Row Index'!L12)="","✓",INDEX('RAW DATA'!$L:$L,'Row Index'!L12)))</f>
        <v>⇲⌧◐</v>
      </c>
      <c r="M12" s="81" t="str">
        <f aca="false">IF('Row Index'!M12="","✗",IF(INDEX('RAW DATA'!$L:$L,'Row Index'!M12)="","✓",INDEX('RAW DATA'!$L:$L,'Row Index'!M12)))</f>
        <v>✓</v>
      </c>
      <c r="N12" s="81" t="str">
        <f aca="false">IF('Row Index'!N12="","✗",IF(INDEX('RAW DATA'!$L:$L,'Row Index'!N12)="","✓",INDEX('RAW DATA'!$L:$L,'Row Index'!N12)))</f>
        <v>✓</v>
      </c>
      <c r="O12" s="81" t="str">
        <f aca="false">IF('Row Index'!O12="","✗",IF(INDEX('RAW DATA'!$L:$L,'Row Index'!O12)="","✓",INDEX('RAW DATA'!$L:$L,'Row Index'!O12)))</f>
        <v>✓</v>
      </c>
      <c r="P12" s="81" t="str">
        <f aca="false">IF('Row Index'!P12="","✗",IF(INDEX('RAW DATA'!$L:$L,'Row Index'!P12)="","✓",INDEX('RAW DATA'!$L:$L,'Row Index'!P12)))</f>
        <v>✓</v>
      </c>
      <c r="Q12" s="81" t="str">
        <f aca="false">IF('Row Index'!Q12="","✗",IF(INDEX('RAW DATA'!$L:$L,'Row Index'!Q12)="","✓",INDEX('RAW DATA'!$L:$L,'Row Index'!Q12)))</f>
        <v>✓</v>
      </c>
      <c r="R12" s="81" t="str">
        <f aca="false">IF('Row Index'!R12="","✗",IF(INDEX('RAW DATA'!$L:$L,'Row Index'!R12)="","✓",INDEX('RAW DATA'!$L:$L,'Row Index'!R12)))</f>
        <v>✓</v>
      </c>
      <c r="S12" s="81" t="str">
        <f aca="false">IF('Row Index'!S12="","✗",IF(INDEX('RAW DATA'!$L:$L,'Row Index'!S12)="","✓",INDEX('RAW DATA'!$L:$L,'Row Index'!S12)))</f>
        <v>✓</v>
      </c>
      <c r="T12" s="83" t="str">
        <f aca="false">IF('Row Index'!T12="","✗",IF(INDEX('RAW DATA'!$L:$L,'Row Index'!T12)="","✓",INDEX('RAW DATA'!$L:$L,'Row Index'!T12)))</f>
        <v>⌧◐</v>
      </c>
      <c r="U12" s="81" t="str">
        <f aca="false">IF('Row Index'!U12="","✗",IF(INDEX('RAW DATA'!$L:$L,'Row Index'!U12)="","✓",INDEX('RAW DATA'!$L:$L,'Row Index'!U12)))</f>
        <v>✓</v>
      </c>
      <c r="V12" s="81" t="str">
        <f aca="false">IF('Row Index'!V12="","✗",IF(INDEX('RAW DATA'!$L:$L,'Row Index'!V12)="","✓",INDEX('RAW DATA'!$L:$L,'Row Index'!V12)))</f>
        <v>✓</v>
      </c>
      <c r="W12" s="81" t="str">
        <f aca="false">IF('Row Index'!W12="","✗",IF(INDEX('RAW DATA'!$L:$L,'Row Index'!W12)="","✓",INDEX('RAW DATA'!$L:$L,'Row Index'!W12)))</f>
        <v>✓</v>
      </c>
      <c r="X12" s="81" t="str">
        <f aca="false">IF('Row Index'!X12="","✗",IF(INDEX('RAW DATA'!$L:$L,'Row Index'!X12)="","✓",INDEX('RAW DATA'!$L:$L,'Row Index'!X12)))</f>
        <v>✓</v>
      </c>
      <c r="Y12" s="81" t="str">
        <f aca="false">IF('Row Index'!Y12="","✗",IF(INDEX('RAW DATA'!$L:$L,'Row Index'!Y12)="","✓",INDEX('RAW DATA'!$L:$L,'Row Index'!Y12)))</f>
        <v>✓</v>
      </c>
      <c r="Z12" s="82" t="str">
        <f aca="false">IF('Row Index'!Z12="","✗",IF(INDEX('RAW DATA'!$L:$L,'Row Index'!Z12)="","✓",INDEX('RAW DATA'!$L:$L,'Row Index'!Z12)))</f>
        <v>!</v>
      </c>
      <c r="AA12" s="19" t="str">
        <f aca="false">IF('Row Index'!AA12="","⏳",IF(INDEX('RAW DATA'!$L:$L,'Row Index'!AA12)="","✓",INDEX('RAW DATA'!$L:$L,'Row Index'!AA12)))</f>
        <v>⏳</v>
      </c>
      <c r="AB12" s="81" t="str">
        <f aca="false">IF('Row Index'!AB12="","✗",IF(INDEX('RAW DATA'!$L:$L,'Row Index'!AB12)="","✓",INDEX('RAW DATA'!$L:$L,'Row Index'!AB12)))</f>
        <v>✓</v>
      </c>
      <c r="AC12" s="81" t="str">
        <f aca="false">IF('Row Index'!AC12="","✗",IF(INDEX('RAW DATA'!$L:$L,'Row Index'!AC12)="","✓",INDEX('RAW DATA'!$L:$L,'Row Index'!AC12)))</f>
        <v>✓</v>
      </c>
      <c r="AD12" s="81" t="str">
        <f aca="false">IF('Row Index'!AD12="","✗",IF(INDEX('RAW DATA'!$L:$L,'Row Index'!AD12)="","✓",INDEX('RAW DATA'!$L:$L,'Row Index'!AD12)))</f>
        <v>✓</v>
      </c>
      <c r="AE12" s="81" t="str">
        <f aca="false">IF('Row Index'!AE12="","✗",IF(INDEX('RAW DATA'!$L:$L,'Row Index'!AE12)="","✓",INDEX('RAW DATA'!$L:$L,'Row Index'!AE12)))</f>
        <v>✓</v>
      </c>
      <c r="AF12" s="81" t="str">
        <f aca="false">IF('Row Index'!AF12="","✗",IF(INDEX('RAW DATA'!$L:$L,'Row Index'!AF12)="","✓",INDEX('RAW DATA'!$L:$L,'Row Index'!AF12)))</f>
        <v>✓</v>
      </c>
      <c r="AG12" s="81" t="str">
        <f aca="false">IF('Row Index'!AG12="","✗",IF(INDEX('RAW DATA'!$L:$L,'Row Index'!AG12)="","✓",INDEX('RAW DATA'!$L:$L,'Row Index'!AG12)))</f>
        <v>✓</v>
      </c>
      <c r="AH12" s="81" t="str">
        <f aca="false">IF('Row Index'!AH12="","✗",IF(INDEX('RAW DATA'!$L:$L,'Row Index'!AH12)="","✓",INDEX('RAW DATA'!$L:$L,'Row Index'!AH12)))</f>
        <v>✓</v>
      </c>
      <c r="AI12" s="81" t="str">
        <f aca="false">IF('Row Index'!AI12="","✗",IF(INDEX('RAW DATA'!$L:$L,'Row Index'!AI12)="","✓",INDEX('RAW DATA'!$L:$L,'Row Index'!AI12)))</f>
        <v>✓</v>
      </c>
      <c r="AJ12" s="81" t="str">
        <f aca="false">IF('Row Index'!AJ12="","✗",IF(INDEX('RAW DATA'!$L:$L,'Row Index'!AJ12)="","✓",INDEX('RAW DATA'!$L:$L,'Row Index'!AJ12)))</f>
        <v>✓</v>
      </c>
      <c r="AK12" s="36" t="str">
        <f aca="false">IF('Row Index'!AK12="","✗",IF(INDEX('RAW DATA'!$L:$L,'Row Index'!AK12)="","✓",INDEX('RAW DATA'!$L:$L,'Row Index'!AK12)))</f>
        <v>◐</v>
      </c>
      <c r="AL12" s="81" t="str">
        <f aca="false">IF('Row Index'!AL12="","✗",IF(INDEX('RAW DATA'!$L:$L,'Row Index'!AL12)="","✓",INDEX('RAW DATA'!$L:$L,'Row Index'!AL12)))</f>
        <v>✓</v>
      </c>
      <c r="AM12" s="81" t="str">
        <f aca="false">IF('Row Index'!AM12="","✗",IF(INDEX('RAW DATA'!$L:$L,'Row Index'!AM12)="","✓",INDEX('RAW DATA'!$L:$L,'Row Index'!AM12)))</f>
        <v>✓</v>
      </c>
      <c r="AN12" s="84" t="str">
        <f aca="false">IF('Row Index'!AN12="","✗",IF(INDEX('RAW DATA'!$L:$L,'Row Index'!AN12)="","✓",INDEX('RAW DATA'!$L:$L,'Row Index'!AN12)))</f>
        <v>⇲</v>
      </c>
      <c r="AO12" s="81" t="str">
        <f aca="false">IF('Row Index'!AO12="","✗",IF(INDEX('RAW DATA'!$L:$L,'Row Index'!AO12)="","✓",INDEX('RAW DATA'!$L:$L,'Row Index'!AO12)))</f>
        <v>✓</v>
      </c>
      <c r="AP12" s="81" t="str">
        <f aca="false">IF('Row Index'!AP12="","✗",IF(INDEX('RAW DATA'!$L:$L,'Row Index'!AP12)="","✓",INDEX('RAW DATA'!$L:$L,'Row Index'!AP12)))</f>
        <v>✓</v>
      </c>
      <c r="AQ12" s="81" t="str">
        <f aca="false">IF('Row Index'!AQ12="","✗",IF(INDEX('RAW DATA'!$L:$L,'Row Index'!AQ12)="","✓",INDEX('RAW DATA'!$L:$L,'Row Index'!AQ12)))</f>
        <v>✓</v>
      </c>
    </row>
    <row r="13" customFormat="false" ht="15" hidden="false" customHeight="false" outlineLevel="0" collapsed="false">
      <c r="A13" s="15" t="s">
        <v>186</v>
      </c>
      <c r="B13" s="16" t="s">
        <v>5694</v>
      </c>
      <c r="C13" s="81" t="str">
        <f aca="false">IF('Row Index'!C13="","✗",IF(INDEX('RAW DATA'!$L:$L,'Row Index'!C13)="","✓",INDEX('RAW DATA'!$L:$L,'Row Index'!C13)))</f>
        <v>✓</v>
      </c>
      <c r="D13" s="81" t="str">
        <f aca="false">IF('Row Index'!D13="","✗",IF(INDEX('RAW DATA'!$L:$L,'Row Index'!D13)="","✓",INDEX('RAW DATA'!$L:$L,'Row Index'!D13)))</f>
        <v>✓</v>
      </c>
      <c r="E13" s="81" t="str">
        <f aca="false">IF('Row Index'!E13="","✗",IF(INDEX('RAW DATA'!$L:$L,'Row Index'!E13)="","✓",INDEX('RAW DATA'!$L:$L,'Row Index'!E13)))</f>
        <v>✓</v>
      </c>
      <c r="F13" s="81" t="str">
        <f aca="false">IF('Row Index'!F13="","✗",IF(INDEX('RAW DATA'!$L:$L,'Row Index'!F13)="","✓",INDEX('RAW DATA'!$L:$L,'Row Index'!F13)))</f>
        <v>✓</v>
      </c>
      <c r="G13" s="81" t="str">
        <f aca="false">IF('Row Index'!G13="","✗",IF(INDEX('RAW DATA'!$L:$L,'Row Index'!G13)="","✓",INDEX('RAW DATA'!$L:$L,'Row Index'!G13)))</f>
        <v>✓</v>
      </c>
      <c r="H13" s="81" t="str">
        <f aca="false">IF('Row Index'!H13="","✗",IF(INDEX('RAW DATA'!$L:$L,'Row Index'!H13)="","✓",INDEX('RAW DATA'!$L:$L,'Row Index'!H13)))</f>
        <v>✓</v>
      </c>
      <c r="I13" s="81" t="str">
        <f aca="false">IF('Row Index'!I13="","✗",IF(INDEX('RAW DATA'!$L:$L,'Row Index'!I13)="","✓",INDEX('RAW DATA'!$L:$L,'Row Index'!I13)))</f>
        <v>✓</v>
      </c>
      <c r="J13" s="81" t="str">
        <f aca="false">IF('Row Index'!J13="","✗",IF(INDEX('RAW DATA'!$L:$L,'Row Index'!J13)="","✓",INDEX('RAW DATA'!$L:$L,'Row Index'!J13)))</f>
        <v>✓</v>
      </c>
      <c r="K13" s="81" t="str">
        <f aca="false">IF('Row Index'!K13="","✗",IF(INDEX('RAW DATA'!$L:$L,'Row Index'!K13)="","✓",INDEX('RAW DATA'!$L:$L,'Row Index'!K13)))</f>
        <v>✓</v>
      </c>
      <c r="L13" s="81" t="str">
        <f aca="false">IF('Row Index'!L13="","✗",IF(INDEX('RAW DATA'!$L:$L,'Row Index'!L13)="","✓",INDEX('RAW DATA'!$L:$L,'Row Index'!L13)))</f>
        <v>✓</v>
      </c>
      <c r="M13" s="81" t="str">
        <f aca="false">IF('Row Index'!M13="","✗",IF(INDEX('RAW DATA'!$L:$L,'Row Index'!M13)="","✓",INDEX('RAW DATA'!$L:$L,'Row Index'!M13)))</f>
        <v>✓</v>
      </c>
      <c r="N13" s="81" t="str">
        <f aca="false">IF('Row Index'!N13="","✗",IF(INDEX('RAW DATA'!$L:$L,'Row Index'!N13)="","✓",INDEX('RAW DATA'!$L:$L,'Row Index'!N13)))</f>
        <v>✓</v>
      </c>
      <c r="O13" s="81" t="str">
        <f aca="false">IF('Row Index'!O13="","✗",IF(INDEX('RAW DATA'!$L:$L,'Row Index'!O13)="","✓",INDEX('RAW DATA'!$L:$L,'Row Index'!O13)))</f>
        <v>✓</v>
      </c>
      <c r="P13" s="81" t="str">
        <f aca="false">IF('Row Index'!P13="","✗",IF(INDEX('RAW DATA'!$L:$L,'Row Index'!P13)="","✓",INDEX('RAW DATA'!$L:$L,'Row Index'!P13)))</f>
        <v>✓</v>
      </c>
      <c r="Q13" s="81" t="str">
        <f aca="false">IF('Row Index'!Q13="","✗",IF(INDEX('RAW DATA'!$L:$L,'Row Index'!Q13)="","✓",INDEX('RAW DATA'!$L:$L,'Row Index'!Q13)))</f>
        <v>✓</v>
      </c>
      <c r="R13" s="81" t="str">
        <f aca="false">IF('Row Index'!R13="","✗",IF(INDEX('RAW DATA'!$L:$L,'Row Index'!R13)="","✓",INDEX('RAW DATA'!$L:$L,'Row Index'!R13)))</f>
        <v>✓</v>
      </c>
      <c r="S13" s="81" t="str">
        <f aca="false">IF('Row Index'!S13="","✗",IF(INDEX('RAW DATA'!$L:$L,'Row Index'!S13)="","✓",INDEX('RAW DATA'!$L:$L,'Row Index'!S13)))</f>
        <v>✓</v>
      </c>
      <c r="T13" s="81" t="str">
        <f aca="false">IF('Row Index'!T13="","✗",IF(INDEX('RAW DATA'!$L:$L,'Row Index'!T13)="","✓",INDEX('RAW DATA'!$L:$L,'Row Index'!T13)))</f>
        <v>✓</v>
      </c>
      <c r="U13" s="81" t="str">
        <f aca="false">IF('Row Index'!U13="","✗",IF(INDEX('RAW DATA'!$L:$L,'Row Index'!U13)="","✓",INDEX('RAW DATA'!$L:$L,'Row Index'!U13)))</f>
        <v>✓</v>
      </c>
      <c r="V13" s="81" t="str">
        <f aca="false">IF('Row Index'!V13="","✗",IF(INDEX('RAW DATA'!$L:$L,'Row Index'!V13)="","✓",INDEX('RAW DATA'!$L:$L,'Row Index'!V13)))</f>
        <v>✓</v>
      </c>
      <c r="W13" s="81" t="str">
        <f aca="false">IF('Row Index'!W13="","✗",IF(INDEX('RAW DATA'!$L:$L,'Row Index'!W13)="","✓",INDEX('RAW DATA'!$L:$L,'Row Index'!W13)))</f>
        <v>✓</v>
      </c>
      <c r="X13" s="81" t="str">
        <f aca="false">IF('Row Index'!X13="","✗",IF(INDEX('RAW DATA'!$L:$L,'Row Index'!X13)="","✓",INDEX('RAW DATA'!$L:$L,'Row Index'!X13)))</f>
        <v>✓</v>
      </c>
      <c r="Y13" s="81" t="str">
        <f aca="false">IF('Row Index'!Y13="","✗",IF(INDEX('RAW DATA'!$L:$L,'Row Index'!Y13)="","✓",INDEX('RAW DATA'!$L:$L,'Row Index'!Y13)))</f>
        <v>✓</v>
      </c>
      <c r="Z13" s="82" t="str">
        <f aca="false">IF('Row Index'!Z13="","✗",IF(INDEX('RAW DATA'!$L:$L,'Row Index'!Z13)="","✓",INDEX('RAW DATA'!$L:$L,'Row Index'!Z13)))</f>
        <v>!</v>
      </c>
      <c r="AA13" s="19" t="str">
        <f aca="false">IF('Row Index'!AA13="","⏳",IF(INDEX('RAW DATA'!$L:$L,'Row Index'!AA13)="","✓",INDEX('RAW DATA'!$L:$L,'Row Index'!AA13)))</f>
        <v>⏳</v>
      </c>
      <c r="AB13" s="81" t="str">
        <f aca="false">IF('Row Index'!AB13="","✗",IF(INDEX('RAW DATA'!$L:$L,'Row Index'!AB13)="","✓",INDEX('RAW DATA'!$L:$L,'Row Index'!AB13)))</f>
        <v>✓</v>
      </c>
      <c r="AC13" s="81" t="str">
        <f aca="false">IF('Row Index'!AC13="","✗",IF(INDEX('RAW DATA'!$L:$L,'Row Index'!AC13)="","✓",INDEX('RAW DATA'!$L:$L,'Row Index'!AC13)))</f>
        <v>✓</v>
      </c>
      <c r="AD13" s="81" t="str">
        <f aca="false">IF('Row Index'!AD13="","✗",IF(INDEX('RAW DATA'!$L:$L,'Row Index'!AD13)="","✓",INDEX('RAW DATA'!$L:$L,'Row Index'!AD13)))</f>
        <v>✓</v>
      </c>
      <c r="AE13" s="81" t="str">
        <f aca="false">IF('Row Index'!AE13="","✗",IF(INDEX('RAW DATA'!$L:$L,'Row Index'!AE13)="","✓",INDEX('RAW DATA'!$L:$L,'Row Index'!AE13)))</f>
        <v>✓</v>
      </c>
      <c r="AF13" s="81" t="str">
        <f aca="false">IF('Row Index'!AF13="","✗",IF(INDEX('RAW DATA'!$L:$L,'Row Index'!AF13)="","✓",INDEX('RAW DATA'!$L:$L,'Row Index'!AF13)))</f>
        <v>✓</v>
      </c>
      <c r="AG13" s="81" t="str">
        <f aca="false">IF('Row Index'!AG13="","✗",IF(INDEX('RAW DATA'!$L:$L,'Row Index'!AG13)="","✓",INDEX('RAW DATA'!$L:$L,'Row Index'!AG13)))</f>
        <v>✓</v>
      </c>
      <c r="AH13" s="81" t="str">
        <f aca="false">IF('Row Index'!AH13="","✗",IF(INDEX('RAW DATA'!$L:$L,'Row Index'!AH13)="","✓",INDEX('RAW DATA'!$L:$L,'Row Index'!AH13)))</f>
        <v>✓</v>
      </c>
      <c r="AI13" s="81" t="str">
        <f aca="false">IF('Row Index'!AI13="","✗",IF(INDEX('RAW DATA'!$L:$L,'Row Index'!AI13)="","✓",INDEX('RAW DATA'!$L:$L,'Row Index'!AI13)))</f>
        <v>✓</v>
      </c>
      <c r="AJ13" s="81" t="str">
        <f aca="false">IF('Row Index'!AJ13="","✗",IF(INDEX('RAW DATA'!$L:$L,'Row Index'!AJ13)="","✓",INDEX('RAW DATA'!$L:$L,'Row Index'!AJ13)))</f>
        <v>✓</v>
      </c>
      <c r="AK13" s="84" t="str">
        <f aca="false">IF('Row Index'!AK13="","✗",IF(INDEX('RAW DATA'!$L:$L,'Row Index'!AK13)="","✓",INDEX('RAW DATA'!$L:$L,'Row Index'!AK13)))</f>
        <v>⇲⌧◐</v>
      </c>
      <c r="AL13" s="81" t="str">
        <f aca="false">IF('Row Index'!AL13="","✗",IF(INDEX('RAW DATA'!$L:$L,'Row Index'!AL13)="","✓",INDEX('RAW DATA'!$L:$L,'Row Index'!AL13)))</f>
        <v>✓</v>
      </c>
      <c r="AM13" s="81" t="str">
        <f aca="false">IF('Row Index'!AM13="","✗",IF(INDEX('RAW DATA'!$L:$L,'Row Index'!AM13)="","✓",INDEX('RAW DATA'!$L:$L,'Row Index'!AM13)))</f>
        <v>✓</v>
      </c>
      <c r="AN13" s="84" t="str">
        <f aca="false">IF('Row Index'!AN13="","✗",IF(INDEX('RAW DATA'!$L:$L,'Row Index'!AN13)="","✓",INDEX('RAW DATA'!$L:$L,'Row Index'!AN13)))</f>
        <v>⇲◐</v>
      </c>
      <c r="AO13" s="81" t="str">
        <f aca="false">IF('Row Index'!AO13="","✗",IF(INDEX('RAW DATA'!$L:$L,'Row Index'!AO13)="","✓",INDEX('RAW DATA'!$L:$L,'Row Index'!AO13)))</f>
        <v>✓</v>
      </c>
      <c r="AP13" s="83" t="str">
        <f aca="false">IF('Row Index'!AP13="","✗",IF(INDEX('RAW DATA'!$L:$L,'Row Index'!AP13)="","✓",INDEX('RAW DATA'!$L:$L,'Row Index'!AP13)))</f>
        <v>⌧◐</v>
      </c>
      <c r="AQ13" s="81" t="str">
        <f aca="false">IF('Row Index'!AQ13="","✗",IF(INDEX('RAW DATA'!$L:$L,'Row Index'!AQ13)="","✓",INDEX('RAW DATA'!$L:$L,'Row Index'!AQ13)))</f>
        <v>✓</v>
      </c>
    </row>
    <row r="14" customFormat="false" ht="15" hidden="false" customHeight="false" outlineLevel="0" collapsed="false">
      <c r="A14" s="15" t="s">
        <v>189</v>
      </c>
      <c r="B14" s="16" t="s">
        <v>5694</v>
      </c>
      <c r="C14" s="81" t="str">
        <f aca="false">IF('Row Index'!C14="","✗",IF(INDEX('RAW DATA'!$L:$L,'Row Index'!C14)="","✓",INDEX('RAW DATA'!$L:$L,'Row Index'!C14)))</f>
        <v>✓</v>
      </c>
      <c r="D14" s="81" t="str">
        <f aca="false">IF('Row Index'!D14="","✗",IF(INDEX('RAW DATA'!$L:$L,'Row Index'!D14)="","✓",INDEX('RAW DATA'!$L:$L,'Row Index'!D14)))</f>
        <v>✓</v>
      </c>
      <c r="E14" s="81" t="str">
        <f aca="false">IF('Row Index'!E14="","✗",IF(INDEX('RAW DATA'!$L:$L,'Row Index'!E14)="","✓",INDEX('RAW DATA'!$L:$L,'Row Index'!E14)))</f>
        <v>✓</v>
      </c>
      <c r="F14" s="81" t="str">
        <f aca="false">IF('Row Index'!F14="","✗",IF(INDEX('RAW DATA'!$L:$L,'Row Index'!F14)="","✓",INDEX('RAW DATA'!$L:$L,'Row Index'!F14)))</f>
        <v>✓</v>
      </c>
      <c r="G14" s="81" t="str">
        <f aca="false">IF('Row Index'!G14="","✗",IF(INDEX('RAW DATA'!$L:$L,'Row Index'!G14)="","✓",INDEX('RAW DATA'!$L:$L,'Row Index'!G14)))</f>
        <v>✓</v>
      </c>
      <c r="H14" s="81" t="str">
        <f aca="false">IF('Row Index'!H14="","✗",IF(INDEX('RAW DATA'!$L:$L,'Row Index'!H14)="","✓",INDEX('RAW DATA'!$L:$L,'Row Index'!H14)))</f>
        <v>✓</v>
      </c>
      <c r="I14" s="81" t="str">
        <f aca="false">IF('Row Index'!I14="","✗",IF(INDEX('RAW DATA'!$L:$L,'Row Index'!I14)="","✓",INDEX('RAW DATA'!$L:$L,'Row Index'!I14)))</f>
        <v>✓</v>
      </c>
      <c r="J14" s="81" t="str">
        <f aca="false">IF('Row Index'!J14="","✗",IF(INDEX('RAW DATA'!$L:$L,'Row Index'!J14)="","✓",INDEX('RAW DATA'!$L:$L,'Row Index'!J14)))</f>
        <v>✓</v>
      </c>
      <c r="K14" s="83" t="str">
        <f aca="false">IF('Row Index'!K14="","✗",IF(INDEX('RAW DATA'!$L:$L,'Row Index'!K14)="","✓",INDEX('RAW DATA'!$L:$L,'Row Index'!K14)))</f>
        <v>⌧◐</v>
      </c>
      <c r="L14" s="81" t="str">
        <f aca="false">IF('Row Index'!L14="","✗",IF(INDEX('RAW DATA'!$L:$L,'Row Index'!L14)="","✓",INDEX('RAW DATA'!$L:$L,'Row Index'!L14)))</f>
        <v>✓</v>
      </c>
      <c r="M14" s="81" t="str">
        <f aca="false">IF('Row Index'!M14="","✗",IF(INDEX('RAW DATA'!$L:$L,'Row Index'!M14)="","✓",INDEX('RAW DATA'!$L:$L,'Row Index'!M14)))</f>
        <v>✓</v>
      </c>
      <c r="N14" s="84" t="str">
        <f aca="false">IF('Row Index'!N14="","✗",IF(INDEX('RAW DATA'!$L:$L,'Row Index'!N14)="","✓",INDEX('RAW DATA'!$L:$L,'Row Index'!N14)))</f>
        <v>⇲⌧◐</v>
      </c>
      <c r="O14" s="81" t="str">
        <f aca="false">IF('Row Index'!O14="","✗",IF(INDEX('RAW DATA'!$L:$L,'Row Index'!O14)="","✓",INDEX('RAW DATA'!$L:$L,'Row Index'!O14)))</f>
        <v>✓</v>
      </c>
      <c r="P14" s="81" t="str">
        <f aca="false">IF('Row Index'!P14="","✗",IF(INDEX('RAW DATA'!$L:$L,'Row Index'!P14)="","✓",INDEX('RAW DATA'!$L:$L,'Row Index'!P14)))</f>
        <v>✓</v>
      </c>
      <c r="Q14" s="81" t="str">
        <f aca="false">IF('Row Index'!Q14="","✗",IF(INDEX('RAW DATA'!$L:$L,'Row Index'!Q14)="","✓",INDEX('RAW DATA'!$L:$L,'Row Index'!Q14)))</f>
        <v>✓</v>
      </c>
      <c r="R14" s="81" t="str">
        <f aca="false">IF('Row Index'!R14="","✗",IF(INDEX('RAW DATA'!$L:$L,'Row Index'!R14)="","✓",INDEX('RAW DATA'!$L:$L,'Row Index'!R14)))</f>
        <v>✓</v>
      </c>
      <c r="S14" s="81" t="str">
        <f aca="false">IF('Row Index'!S14="","✗",IF(INDEX('RAW DATA'!$L:$L,'Row Index'!S14)="","✓",INDEX('RAW DATA'!$L:$L,'Row Index'!S14)))</f>
        <v>✓</v>
      </c>
      <c r="T14" s="81" t="str">
        <f aca="false">IF('Row Index'!T14="","✗",IF(INDEX('RAW DATA'!$L:$L,'Row Index'!T14)="","✓",INDEX('RAW DATA'!$L:$L,'Row Index'!T14)))</f>
        <v>✓</v>
      </c>
      <c r="U14" s="84" t="str">
        <f aca="false">IF('Row Index'!U14="","✗",IF(INDEX('RAW DATA'!$L:$L,'Row Index'!U14)="","✓",INDEX('RAW DATA'!$L:$L,'Row Index'!U14)))</f>
        <v>⇲◐</v>
      </c>
      <c r="V14" s="81" t="str">
        <f aca="false">IF('Row Index'!V14="","✗",IF(INDEX('RAW DATA'!$L:$L,'Row Index'!V14)="","✓",INDEX('RAW DATA'!$L:$L,'Row Index'!V14)))</f>
        <v>✓</v>
      </c>
      <c r="W14" s="84" t="str">
        <f aca="false">IF('Row Index'!W14="","✗",IF(INDEX('RAW DATA'!$L:$L,'Row Index'!W14)="","✓",INDEX('RAW DATA'!$L:$L,'Row Index'!W14)))</f>
        <v>⇲⌧◐</v>
      </c>
      <c r="X14" s="81" t="str">
        <f aca="false">IF('Row Index'!X14="","✗",IF(INDEX('RAW DATA'!$L:$L,'Row Index'!X14)="","✓",INDEX('RAW DATA'!$L:$L,'Row Index'!X14)))</f>
        <v>✓</v>
      </c>
      <c r="Y14" s="81" t="str">
        <f aca="false">IF('Row Index'!Y14="","✗",IF(INDEX('RAW DATA'!$L:$L,'Row Index'!Y14)="","✓",INDEX('RAW DATA'!$L:$L,'Row Index'!Y14)))</f>
        <v>✓</v>
      </c>
      <c r="Z14" s="82" t="str">
        <f aca="false">IF('Row Index'!Z14="","✗",IF(INDEX('RAW DATA'!$L:$L,'Row Index'!Z14)="","✓",INDEX('RAW DATA'!$L:$L,'Row Index'!Z14)))</f>
        <v>!</v>
      </c>
      <c r="AA14" s="19" t="str">
        <f aca="false">IF('Row Index'!AA14="","⏳",IF(INDEX('RAW DATA'!$L:$L,'Row Index'!AA14)="","✓",INDEX('RAW DATA'!$L:$L,'Row Index'!AA14)))</f>
        <v>⏳</v>
      </c>
      <c r="AB14" s="81" t="str">
        <f aca="false">IF('Row Index'!AB14="","✗",IF(INDEX('RAW DATA'!$L:$L,'Row Index'!AB14)="","✓",INDEX('RAW DATA'!$L:$L,'Row Index'!AB14)))</f>
        <v>✓</v>
      </c>
      <c r="AC14" s="81" t="str">
        <f aca="false">IF('Row Index'!AC14="","✗",IF(INDEX('RAW DATA'!$L:$L,'Row Index'!AC14)="","✓",INDEX('RAW DATA'!$L:$L,'Row Index'!AC14)))</f>
        <v>✓</v>
      </c>
      <c r="AD14" s="81" t="str">
        <f aca="false">IF('Row Index'!AD14="","✗",IF(INDEX('RAW DATA'!$L:$L,'Row Index'!AD14)="","✓",INDEX('RAW DATA'!$L:$L,'Row Index'!AD14)))</f>
        <v>✓</v>
      </c>
      <c r="AE14" s="81" t="str">
        <f aca="false">IF('Row Index'!AE14="","✗",IF(INDEX('RAW DATA'!$L:$L,'Row Index'!AE14)="","✓",INDEX('RAW DATA'!$L:$L,'Row Index'!AE14)))</f>
        <v>✓</v>
      </c>
      <c r="AF14" s="81" t="str">
        <f aca="false">IF('Row Index'!AF14="","✗",IF(INDEX('RAW DATA'!$L:$L,'Row Index'!AF14)="","✓",INDEX('RAW DATA'!$L:$L,'Row Index'!AF14)))</f>
        <v>✓</v>
      </c>
      <c r="AG14" s="84" t="str">
        <f aca="false">IF('Row Index'!AG14="","✗",IF(INDEX('RAW DATA'!$L:$L,'Row Index'!AG14)="","✓",INDEX('RAW DATA'!$L:$L,'Row Index'!AG14)))</f>
        <v>⇲</v>
      </c>
      <c r="AH14" s="81" t="str">
        <f aca="false">IF('Row Index'!AH14="","✗",IF(INDEX('RAW DATA'!$L:$L,'Row Index'!AH14)="","✓",INDEX('RAW DATA'!$L:$L,'Row Index'!AH14)))</f>
        <v>✓</v>
      </c>
      <c r="AI14" s="36" t="str">
        <f aca="false">IF('Row Index'!AI14="","✗",IF(INDEX('RAW DATA'!$L:$L,'Row Index'!AI14)="","✓",INDEX('RAW DATA'!$L:$L,'Row Index'!AI14)))</f>
        <v>◐</v>
      </c>
      <c r="AJ14" s="81" t="str">
        <f aca="false">IF('Row Index'!AJ14="","✗",IF(INDEX('RAW DATA'!$L:$L,'Row Index'!AJ14)="","✓",INDEX('RAW DATA'!$L:$L,'Row Index'!AJ14)))</f>
        <v>✓</v>
      </c>
      <c r="AK14" s="36" t="str">
        <f aca="false">IF('Row Index'!AK14="","✗",IF(INDEX('RAW DATA'!$L:$L,'Row Index'!AK14)="","✓",INDEX('RAW DATA'!$L:$L,'Row Index'!AK14)))</f>
        <v>◐</v>
      </c>
      <c r="AL14" s="81" t="str">
        <f aca="false">IF('Row Index'!AL14="","✗",IF(INDEX('RAW DATA'!$L:$L,'Row Index'!AL14)="","✓",INDEX('RAW DATA'!$L:$L,'Row Index'!AL14)))</f>
        <v>✓</v>
      </c>
      <c r="AM14" s="81" t="str">
        <f aca="false">IF('Row Index'!AM14="","✗",IF(INDEX('RAW DATA'!$L:$L,'Row Index'!AM14)="","✓",INDEX('RAW DATA'!$L:$L,'Row Index'!AM14)))</f>
        <v>✓</v>
      </c>
      <c r="AN14" s="81" t="str">
        <f aca="false">IF('Row Index'!AN14="","✗",IF(INDEX('RAW DATA'!$L:$L,'Row Index'!AN14)="","✓",INDEX('RAW DATA'!$L:$L,'Row Index'!AN14)))</f>
        <v>✓</v>
      </c>
      <c r="AO14" s="81" t="str">
        <f aca="false">IF('Row Index'!AO14="","✗",IF(INDEX('RAW DATA'!$L:$L,'Row Index'!AO14)="","✓",INDEX('RAW DATA'!$L:$L,'Row Index'!AO14)))</f>
        <v>✓</v>
      </c>
      <c r="AP14" s="81" t="str">
        <f aca="false">IF('Row Index'!AP14="","✗",IF(INDEX('RAW DATA'!$L:$L,'Row Index'!AP14)="","✓",INDEX('RAW DATA'!$L:$L,'Row Index'!AP14)))</f>
        <v>✓</v>
      </c>
      <c r="AQ14" s="81" t="str">
        <f aca="false">IF('Row Index'!AQ14="","✗",IF(INDEX('RAW DATA'!$L:$L,'Row Index'!AQ14)="","✓",INDEX('RAW DATA'!$L:$L,'Row Index'!AQ14)))</f>
        <v>✓</v>
      </c>
    </row>
    <row r="15" customFormat="false" ht="15" hidden="false" customHeight="false" outlineLevel="0" collapsed="false">
      <c r="A15" s="15" t="s">
        <v>192</v>
      </c>
      <c r="B15" s="16" t="s">
        <v>5694</v>
      </c>
      <c r="C15" s="81" t="str">
        <f aca="false">IF('Row Index'!C15="","✗",IF(INDEX('RAW DATA'!$L:$L,'Row Index'!C15)="","✓",INDEX('RAW DATA'!$L:$L,'Row Index'!C15)))</f>
        <v>✓</v>
      </c>
      <c r="D15" s="81" t="str">
        <f aca="false">IF('Row Index'!D15="","✗",IF(INDEX('RAW DATA'!$L:$L,'Row Index'!D15)="","✓",INDEX('RAW DATA'!$L:$L,'Row Index'!D15)))</f>
        <v>✓</v>
      </c>
      <c r="E15" s="81" t="str">
        <f aca="false">IF('Row Index'!E15="","✗",IF(INDEX('RAW DATA'!$L:$L,'Row Index'!E15)="","✓",INDEX('RAW DATA'!$L:$L,'Row Index'!E15)))</f>
        <v>✓</v>
      </c>
      <c r="F15" s="81" t="str">
        <f aca="false">IF('Row Index'!F15="","✗",IF(INDEX('RAW DATA'!$L:$L,'Row Index'!F15)="","✓",INDEX('RAW DATA'!$L:$L,'Row Index'!F15)))</f>
        <v>✓</v>
      </c>
      <c r="G15" s="81" t="str">
        <f aca="false">IF('Row Index'!G15="","✗",IF(INDEX('RAW DATA'!$L:$L,'Row Index'!G15)="","✓",INDEX('RAW DATA'!$L:$L,'Row Index'!G15)))</f>
        <v>✓</v>
      </c>
      <c r="H15" s="81" t="str">
        <f aca="false">IF('Row Index'!H15="","✗",IF(INDEX('RAW DATA'!$L:$L,'Row Index'!H15)="","✓",INDEX('RAW DATA'!$L:$L,'Row Index'!H15)))</f>
        <v>✓</v>
      </c>
      <c r="I15" s="81" t="str">
        <f aca="false">IF('Row Index'!I15="","✗",IF(INDEX('RAW DATA'!$L:$L,'Row Index'!I15)="","✓",INDEX('RAW DATA'!$L:$L,'Row Index'!I15)))</f>
        <v>✓</v>
      </c>
      <c r="J15" s="83" t="str">
        <f aca="false">IF('Row Index'!J15="","✗",IF(INDEX('RAW DATA'!$L:$L,'Row Index'!J15)="","✓",INDEX('RAW DATA'!$L:$L,'Row Index'!J15)))</f>
        <v>⌧◐</v>
      </c>
      <c r="K15" s="36" t="str">
        <f aca="false">IF('Row Index'!K15="","✗",IF(INDEX('RAW DATA'!$L:$L,'Row Index'!K15)="","✓",INDEX('RAW DATA'!$L:$L,'Row Index'!K15)))</f>
        <v>◐</v>
      </c>
      <c r="L15" s="81" t="str">
        <f aca="false">IF('Row Index'!L15="","✗",IF(INDEX('RAW DATA'!$L:$L,'Row Index'!L15)="","✓",INDEX('RAW DATA'!$L:$L,'Row Index'!L15)))</f>
        <v>✓</v>
      </c>
      <c r="M15" s="81" t="str">
        <f aca="false">IF('Row Index'!M15="","✗",IF(INDEX('RAW DATA'!$L:$L,'Row Index'!M15)="","✓",INDEX('RAW DATA'!$L:$L,'Row Index'!M15)))</f>
        <v>✓</v>
      </c>
      <c r="N15" s="81" t="str">
        <f aca="false">IF('Row Index'!N15="","✗",IF(INDEX('RAW DATA'!$L:$L,'Row Index'!N15)="","✓",INDEX('RAW DATA'!$L:$L,'Row Index'!N15)))</f>
        <v>✓</v>
      </c>
      <c r="O15" s="81" t="str">
        <f aca="false">IF('Row Index'!O15="","✗",IF(INDEX('RAW DATA'!$L:$L,'Row Index'!O15)="","✓",INDEX('RAW DATA'!$L:$L,'Row Index'!O15)))</f>
        <v>✓</v>
      </c>
      <c r="P15" s="81" t="str">
        <f aca="false">IF('Row Index'!P15="","✗",IF(INDEX('RAW DATA'!$L:$L,'Row Index'!P15)="","✓",INDEX('RAW DATA'!$L:$L,'Row Index'!P15)))</f>
        <v>✓</v>
      </c>
      <c r="Q15" s="81" t="str">
        <f aca="false">IF('Row Index'!Q15="","✗",IF(INDEX('RAW DATA'!$L:$L,'Row Index'!Q15)="","✓",INDEX('RAW DATA'!$L:$L,'Row Index'!Q15)))</f>
        <v>✓</v>
      </c>
      <c r="R15" s="81" t="str">
        <f aca="false">IF('Row Index'!R15="","✗",IF(INDEX('RAW DATA'!$L:$L,'Row Index'!R15)="","✓",INDEX('RAW DATA'!$L:$L,'Row Index'!R15)))</f>
        <v>✓</v>
      </c>
      <c r="S15" s="81" t="str">
        <f aca="false">IF('Row Index'!S15="","✗",IF(INDEX('RAW DATA'!$L:$L,'Row Index'!S15)="","✓",INDEX('RAW DATA'!$L:$L,'Row Index'!S15)))</f>
        <v>✓</v>
      </c>
      <c r="T15" s="81" t="str">
        <f aca="false">IF('Row Index'!T15="","✗",IF(INDEX('RAW DATA'!$L:$L,'Row Index'!T15)="","✓",INDEX('RAW DATA'!$L:$L,'Row Index'!T15)))</f>
        <v>✓</v>
      </c>
      <c r="U15" s="81" t="str">
        <f aca="false">IF('Row Index'!U15="","✗",IF(INDEX('RAW DATA'!$L:$L,'Row Index'!U15)="","✓",INDEX('RAW DATA'!$L:$L,'Row Index'!U15)))</f>
        <v>✓</v>
      </c>
      <c r="V15" s="81" t="str">
        <f aca="false">IF('Row Index'!V15="","✗",IF(INDEX('RAW DATA'!$L:$L,'Row Index'!V15)="","✓",INDEX('RAW DATA'!$L:$L,'Row Index'!V15)))</f>
        <v>✓</v>
      </c>
      <c r="W15" s="81" t="str">
        <f aca="false">IF('Row Index'!W15="","✗",IF(INDEX('RAW DATA'!$L:$L,'Row Index'!W15)="","✓",INDEX('RAW DATA'!$L:$L,'Row Index'!W15)))</f>
        <v>✓</v>
      </c>
      <c r="X15" s="81" t="str">
        <f aca="false">IF('Row Index'!X15="","✗",IF(INDEX('RAW DATA'!$L:$L,'Row Index'!X15)="","✓",INDEX('RAW DATA'!$L:$L,'Row Index'!X15)))</f>
        <v>✓</v>
      </c>
      <c r="Y15" s="81" t="str">
        <f aca="false">IF('Row Index'!Y15="","✗",IF(INDEX('RAW DATA'!$L:$L,'Row Index'!Y15)="","✓",INDEX('RAW DATA'!$L:$L,'Row Index'!Y15)))</f>
        <v>✓</v>
      </c>
      <c r="Z15" s="82" t="str">
        <f aca="false">IF('Row Index'!Z15="","✗",IF(INDEX('RAW DATA'!$L:$L,'Row Index'!Z15)="","✓",INDEX('RAW DATA'!$L:$L,'Row Index'!Z15)))</f>
        <v>!</v>
      </c>
      <c r="AA15" s="19" t="str">
        <f aca="false">IF('Row Index'!AA15="","⏳",IF(INDEX('RAW DATA'!$L:$L,'Row Index'!AA15)="","✓",INDEX('RAW DATA'!$L:$L,'Row Index'!AA15)))</f>
        <v>⏳</v>
      </c>
      <c r="AB15" s="81" t="str">
        <f aca="false">IF('Row Index'!AB15="","✗",IF(INDEX('RAW DATA'!$L:$L,'Row Index'!AB15)="","✓",INDEX('RAW DATA'!$L:$L,'Row Index'!AB15)))</f>
        <v>✓</v>
      </c>
      <c r="AC15" s="81" t="str">
        <f aca="false">IF('Row Index'!AC15="","✗",IF(INDEX('RAW DATA'!$L:$L,'Row Index'!AC15)="","✓",INDEX('RAW DATA'!$L:$L,'Row Index'!AC15)))</f>
        <v>✓</v>
      </c>
      <c r="AD15" s="81" t="str">
        <f aca="false">IF('Row Index'!AD15="","✗",IF(INDEX('RAW DATA'!$L:$L,'Row Index'!AD15)="","✓",INDEX('RAW DATA'!$L:$L,'Row Index'!AD15)))</f>
        <v>✓</v>
      </c>
      <c r="AE15" s="81" t="str">
        <f aca="false">IF('Row Index'!AE15="","✗",IF(INDEX('RAW DATA'!$L:$L,'Row Index'!AE15)="","✓",INDEX('RAW DATA'!$L:$L,'Row Index'!AE15)))</f>
        <v>✓</v>
      </c>
      <c r="AF15" s="81" t="str">
        <f aca="false">IF('Row Index'!AF15="","✗",IF(INDEX('RAW DATA'!$L:$L,'Row Index'!AF15)="","✓",INDEX('RAW DATA'!$L:$L,'Row Index'!AF15)))</f>
        <v>✓</v>
      </c>
      <c r="AG15" s="81" t="str">
        <f aca="false">IF('Row Index'!AG15="","✗",IF(INDEX('RAW DATA'!$L:$L,'Row Index'!AG15)="","✓",INDEX('RAW DATA'!$L:$L,'Row Index'!AG15)))</f>
        <v>✓</v>
      </c>
      <c r="AH15" s="81" t="str">
        <f aca="false">IF('Row Index'!AH15="","✗",IF(INDEX('RAW DATA'!$L:$L,'Row Index'!AH15)="","✓",INDEX('RAW DATA'!$L:$L,'Row Index'!AH15)))</f>
        <v>✓</v>
      </c>
      <c r="AI15" s="81" t="str">
        <f aca="false">IF('Row Index'!AI15="","✗",IF(INDEX('RAW DATA'!$L:$L,'Row Index'!AI15)="","✓",INDEX('RAW DATA'!$L:$L,'Row Index'!AI15)))</f>
        <v>✓</v>
      </c>
      <c r="AJ15" s="81" t="str">
        <f aca="false">IF('Row Index'!AJ15="","✗",IF(INDEX('RAW DATA'!$L:$L,'Row Index'!AJ15)="","✓",INDEX('RAW DATA'!$L:$L,'Row Index'!AJ15)))</f>
        <v>✓</v>
      </c>
      <c r="AK15" s="81" t="str">
        <f aca="false">IF('Row Index'!AK15="","✗",IF(INDEX('RAW DATA'!$L:$L,'Row Index'!AK15)="","✓",INDEX('RAW DATA'!$L:$L,'Row Index'!AK15)))</f>
        <v>✓</v>
      </c>
      <c r="AL15" s="81" t="str">
        <f aca="false">IF('Row Index'!AL15="","✗",IF(INDEX('RAW DATA'!$L:$L,'Row Index'!AL15)="","✓",INDEX('RAW DATA'!$L:$L,'Row Index'!AL15)))</f>
        <v>✓</v>
      </c>
      <c r="AM15" s="81" t="str">
        <f aca="false">IF('Row Index'!AM15="","✗",IF(INDEX('RAW DATA'!$L:$L,'Row Index'!AM15)="","✓",INDEX('RAW DATA'!$L:$L,'Row Index'!AM15)))</f>
        <v>✓</v>
      </c>
      <c r="AN15" s="81" t="str">
        <f aca="false">IF('Row Index'!AN15="","✗",IF(INDEX('RAW DATA'!$L:$L,'Row Index'!AN15)="","✓",INDEX('RAW DATA'!$L:$L,'Row Index'!AN15)))</f>
        <v>✓</v>
      </c>
      <c r="AO15" s="81" t="str">
        <f aca="false">IF('Row Index'!AO15="","✗",IF(INDEX('RAW DATA'!$L:$L,'Row Index'!AO15)="","✓",INDEX('RAW DATA'!$L:$L,'Row Index'!AO15)))</f>
        <v>✓</v>
      </c>
      <c r="AP15" s="81" t="str">
        <f aca="false">IF('Row Index'!AP15="","✗",IF(INDEX('RAW DATA'!$L:$L,'Row Index'!AP15)="","✓",INDEX('RAW DATA'!$L:$L,'Row Index'!AP15)))</f>
        <v>✓</v>
      </c>
      <c r="AQ15" s="81" t="str">
        <f aca="false">IF('Row Index'!AQ15="","✗",IF(INDEX('RAW DATA'!$L:$L,'Row Index'!AQ15)="","✓",INDEX('RAW DATA'!$L:$L,'Row Index'!AQ15)))</f>
        <v>✓</v>
      </c>
    </row>
    <row r="16" customFormat="false" ht="15" hidden="false" customHeight="false" outlineLevel="0" collapsed="false">
      <c r="A16" s="15" t="s">
        <v>195</v>
      </c>
      <c r="B16" s="16" t="s">
        <v>5694</v>
      </c>
      <c r="C16" s="81" t="str">
        <f aca="false">IF('Row Index'!C16="","✗",IF(INDEX('RAW DATA'!$L:$L,'Row Index'!C16)="","✓",INDEX('RAW DATA'!$L:$L,'Row Index'!C16)))</f>
        <v>✓</v>
      </c>
      <c r="D16" s="81" t="str">
        <f aca="false">IF('Row Index'!D16="","✗",IF(INDEX('RAW DATA'!$L:$L,'Row Index'!D16)="","✓",INDEX('RAW DATA'!$L:$L,'Row Index'!D16)))</f>
        <v>✓</v>
      </c>
      <c r="E16" s="81" t="str">
        <f aca="false">IF('Row Index'!E16="","✗",IF(INDEX('RAW DATA'!$L:$L,'Row Index'!E16)="","✓",INDEX('RAW DATA'!$L:$L,'Row Index'!E16)))</f>
        <v>✓</v>
      </c>
      <c r="F16" s="36" t="str">
        <f aca="false">IF('Row Index'!F16="","✗",IF(INDEX('RAW DATA'!$L:$L,'Row Index'!F16)="","✓",INDEX('RAW DATA'!$L:$L,'Row Index'!F16)))</f>
        <v>◐</v>
      </c>
      <c r="G16" s="81" t="str">
        <f aca="false">IF('Row Index'!G16="","✗",IF(INDEX('RAW DATA'!$L:$L,'Row Index'!G16)="","✓",INDEX('RAW DATA'!$L:$L,'Row Index'!G16)))</f>
        <v>✓</v>
      </c>
      <c r="H16" s="83" t="str">
        <f aca="false">IF('Row Index'!H16="","✗",IF(INDEX('RAW DATA'!$L:$L,'Row Index'!H16)="","✓",INDEX('RAW DATA'!$L:$L,'Row Index'!H16)))</f>
        <v>⌧◐</v>
      </c>
      <c r="I16" s="81" t="str">
        <f aca="false">IF('Row Index'!I16="","✗",IF(INDEX('RAW DATA'!$L:$L,'Row Index'!I16)="","✓",INDEX('RAW DATA'!$L:$L,'Row Index'!I16)))</f>
        <v>✓</v>
      </c>
      <c r="J16" s="81" t="str">
        <f aca="false">IF('Row Index'!J16="","✗",IF(INDEX('RAW DATA'!$L:$L,'Row Index'!J16)="","✓",INDEX('RAW DATA'!$L:$L,'Row Index'!J16)))</f>
        <v>✓</v>
      </c>
      <c r="K16" s="83" t="str">
        <f aca="false">IF('Row Index'!K16="","✗",IF(INDEX('RAW DATA'!$L:$L,'Row Index'!K16)="","✓",INDEX('RAW DATA'!$L:$L,'Row Index'!K16)))</f>
        <v>⌧◐</v>
      </c>
      <c r="L16" s="81" t="str">
        <f aca="false">IF('Row Index'!L16="","✗",IF(INDEX('RAW DATA'!$L:$L,'Row Index'!L16)="","✓",INDEX('RAW DATA'!$L:$L,'Row Index'!L16)))</f>
        <v>✓</v>
      </c>
      <c r="M16" s="81" t="str">
        <f aca="false">IF('Row Index'!M16="","✗",IF(INDEX('RAW DATA'!$L:$L,'Row Index'!M16)="","✓",INDEX('RAW DATA'!$L:$L,'Row Index'!M16)))</f>
        <v>✓</v>
      </c>
      <c r="N16" s="81" t="str">
        <f aca="false">IF('Row Index'!N16="","✗",IF(INDEX('RAW DATA'!$L:$L,'Row Index'!N16)="","✓",INDEX('RAW DATA'!$L:$L,'Row Index'!N16)))</f>
        <v>✓</v>
      </c>
      <c r="O16" s="81" t="str">
        <f aca="false">IF('Row Index'!O16="","✗",IF(INDEX('RAW DATA'!$L:$L,'Row Index'!O16)="","✓",INDEX('RAW DATA'!$L:$L,'Row Index'!O16)))</f>
        <v>✓</v>
      </c>
      <c r="P16" s="81" t="str">
        <f aca="false">IF('Row Index'!P16="","✗",IF(INDEX('RAW DATA'!$L:$L,'Row Index'!P16)="","✓",INDEX('RAW DATA'!$L:$L,'Row Index'!P16)))</f>
        <v>✓</v>
      </c>
      <c r="Q16" s="81" t="str">
        <f aca="false">IF('Row Index'!Q16="","✗",IF(INDEX('RAW DATA'!$L:$L,'Row Index'!Q16)="","✓",INDEX('RAW DATA'!$L:$L,'Row Index'!Q16)))</f>
        <v>✓</v>
      </c>
      <c r="R16" s="81" t="str">
        <f aca="false">IF('Row Index'!R16="","✗",IF(INDEX('RAW DATA'!$L:$L,'Row Index'!R16)="","✓",INDEX('RAW DATA'!$L:$L,'Row Index'!R16)))</f>
        <v>✓</v>
      </c>
      <c r="S16" s="81" t="str">
        <f aca="false">IF('Row Index'!S16="","✗",IF(INDEX('RAW DATA'!$L:$L,'Row Index'!S16)="","✓",INDEX('RAW DATA'!$L:$L,'Row Index'!S16)))</f>
        <v>✓</v>
      </c>
      <c r="T16" s="81" t="str">
        <f aca="false">IF('Row Index'!T16="","✗",IF(INDEX('RAW DATA'!$L:$L,'Row Index'!T16)="","✓",INDEX('RAW DATA'!$L:$L,'Row Index'!T16)))</f>
        <v>✓</v>
      </c>
      <c r="U16" s="81" t="str">
        <f aca="false">IF('Row Index'!U16="","✗",IF(INDEX('RAW DATA'!$L:$L,'Row Index'!U16)="","✓",INDEX('RAW DATA'!$L:$L,'Row Index'!U16)))</f>
        <v>✓</v>
      </c>
      <c r="V16" s="81" t="str">
        <f aca="false">IF('Row Index'!V16="","✗",IF(INDEX('RAW DATA'!$L:$L,'Row Index'!V16)="","✓",INDEX('RAW DATA'!$L:$L,'Row Index'!V16)))</f>
        <v>✓</v>
      </c>
      <c r="W16" s="83" t="str">
        <f aca="false">IF('Row Index'!W16="","✗",IF(INDEX('RAW DATA'!$L:$L,'Row Index'!W16)="","✓",INDEX('RAW DATA'!$L:$L,'Row Index'!W16)))</f>
        <v>⌧◐</v>
      </c>
      <c r="X16" s="81" t="str">
        <f aca="false">IF('Row Index'!X16="","✗",IF(INDEX('RAW DATA'!$L:$L,'Row Index'!X16)="","✓",INDEX('RAW DATA'!$L:$L,'Row Index'!X16)))</f>
        <v>✓</v>
      </c>
      <c r="Y16" s="81" t="str">
        <f aca="false">IF('Row Index'!Y16="","✗",IF(INDEX('RAW DATA'!$L:$L,'Row Index'!Y16)="","✓",INDEX('RAW DATA'!$L:$L,'Row Index'!Y16)))</f>
        <v>✓</v>
      </c>
      <c r="Z16" s="82" t="str">
        <f aca="false">IF('Row Index'!Z16="","✗",IF(INDEX('RAW DATA'!$L:$L,'Row Index'!Z16)="","✓",INDEX('RAW DATA'!$L:$L,'Row Index'!Z16)))</f>
        <v>!</v>
      </c>
      <c r="AA16" s="19" t="str">
        <f aca="false">IF('Row Index'!AA16="","⏳",IF(INDEX('RAW DATA'!$L:$L,'Row Index'!AA16)="","✓",INDEX('RAW DATA'!$L:$L,'Row Index'!AA16)))</f>
        <v>⏳</v>
      </c>
      <c r="AB16" s="81" t="str">
        <f aca="false">IF('Row Index'!AB16="","✗",IF(INDEX('RAW DATA'!$L:$L,'Row Index'!AB16)="","✓",INDEX('RAW DATA'!$L:$L,'Row Index'!AB16)))</f>
        <v>✓</v>
      </c>
      <c r="AC16" s="81" t="str">
        <f aca="false">IF('Row Index'!AC16="","✗",IF(INDEX('RAW DATA'!$L:$L,'Row Index'!AC16)="","✓",INDEX('RAW DATA'!$L:$L,'Row Index'!AC16)))</f>
        <v>✓</v>
      </c>
      <c r="AD16" s="81" t="str">
        <f aca="false">IF('Row Index'!AD16="","✗",IF(INDEX('RAW DATA'!$L:$L,'Row Index'!AD16)="","✓",INDEX('RAW DATA'!$L:$L,'Row Index'!AD16)))</f>
        <v>✓</v>
      </c>
      <c r="AE16" s="81" t="str">
        <f aca="false">IF('Row Index'!AE16="","✗",IF(INDEX('RAW DATA'!$L:$L,'Row Index'!AE16)="","✓",INDEX('RAW DATA'!$L:$L,'Row Index'!AE16)))</f>
        <v>✓</v>
      </c>
      <c r="AF16" s="81" t="str">
        <f aca="false">IF('Row Index'!AF16="","✗",IF(INDEX('RAW DATA'!$L:$L,'Row Index'!AF16)="","✓",INDEX('RAW DATA'!$L:$L,'Row Index'!AF16)))</f>
        <v>✓</v>
      </c>
      <c r="AG16" s="81" t="str">
        <f aca="false">IF('Row Index'!AG16="","✗",IF(INDEX('RAW DATA'!$L:$L,'Row Index'!AG16)="","✓",INDEX('RAW DATA'!$L:$L,'Row Index'!AG16)))</f>
        <v>✓</v>
      </c>
      <c r="AH16" s="81" t="str">
        <f aca="false">IF('Row Index'!AH16="","✗",IF(INDEX('RAW DATA'!$L:$L,'Row Index'!AH16)="","✓",INDEX('RAW DATA'!$L:$L,'Row Index'!AH16)))</f>
        <v>✓</v>
      </c>
      <c r="AI16" s="81" t="str">
        <f aca="false">IF('Row Index'!AI16="","✗",IF(INDEX('RAW DATA'!$L:$L,'Row Index'!AI16)="","✓",INDEX('RAW DATA'!$L:$L,'Row Index'!AI16)))</f>
        <v>✓</v>
      </c>
      <c r="AJ16" s="81" t="str">
        <f aca="false">IF('Row Index'!AJ16="","✗",IF(INDEX('RAW DATA'!$L:$L,'Row Index'!AJ16)="","✓",INDEX('RAW DATA'!$L:$L,'Row Index'!AJ16)))</f>
        <v>✓</v>
      </c>
      <c r="AK16" s="81" t="str">
        <f aca="false">IF('Row Index'!AK16="","✗",IF(INDEX('RAW DATA'!$L:$L,'Row Index'!AK16)="","✓",INDEX('RAW DATA'!$L:$L,'Row Index'!AK16)))</f>
        <v>✓</v>
      </c>
      <c r="AL16" s="81" t="str">
        <f aca="false">IF('Row Index'!AL16="","✗",IF(INDEX('RAW DATA'!$L:$L,'Row Index'!AL16)="","✓",INDEX('RAW DATA'!$L:$L,'Row Index'!AL16)))</f>
        <v>✓</v>
      </c>
      <c r="AM16" s="81" t="str">
        <f aca="false">IF('Row Index'!AM16="","✗",IF(INDEX('RAW DATA'!$L:$L,'Row Index'!AM16)="","✓",INDEX('RAW DATA'!$L:$L,'Row Index'!AM16)))</f>
        <v>✓</v>
      </c>
      <c r="AN16" s="81" t="str">
        <f aca="false">IF('Row Index'!AN16="","✗",IF(INDEX('RAW DATA'!$L:$L,'Row Index'!AN16)="","✓",INDEX('RAW DATA'!$L:$L,'Row Index'!AN16)))</f>
        <v>✓</v>
      </c>
      <c r="AO16" s="81" t="str">
        <f aca="false">IF('Row Index'!AO16="","✗",IF(INDEX('RAW DATA'!$L:$L,'Row Index'!AO16)="","✓",INDEX('RAW DATA'!$L:$L,'Row Index'!AO16)))</f>
        <v>✓</v>
      </c>
      <c r="AP16" s="81" t="str">
        <f aca="false">IF('Row Index'!AP16="","✗",IF(INDEX('RAW DATA'!$L:$L,'Row Index'!AP16)="","✓",INDEX('RAW DATA'!$L:$L,'Row Index'!AP16)))</f>
        <v>✓</v>
      </c>
      <c r="AQ16" s="81" t="str">
        <f aca="false">IF('Row Index'!AQ16="","✗",IF(INDEX('RAW DATA'!$L:$L,'Row Index'!AQ16)="","✓",INDEX('RAW DATA'!$L:$L,'Row Index'!AQ16)))</f>
        <v>✓</v>
      </c>
    </row>
    <row r="17" customFormat="false" ht="15" hidden="false" customHeight="false" outlineLevel="0" collapsed="false">
      <c r="A17" s="15" t="s">
        <v>198</v>
      </c>
      <c r="B17" s="16" t="s">
        <v>5694</v>
      </c>
      <c r="C17" s="81" t="str">
        <f aca="false">IF('Row Index'!C17="","✗",IF(INDEX('RAW DATA'!$L:$L,'Row Index'!C17)="","✓",INDEX('RAW DATA'!$L:$L,'Row Index'!C17)))</f>
        <v>✓</v>
      </c>
      <c r="D17" s="81" t="str">
        <f aca="false">IF('Row Index'!D17="","✗",IF(INDEX('RAW DATA'!$L:$L,'Row Index'!D17)="","✓",INDEX('RAW DATA'!$L:$L,'Row Index'!D17)))</f>
        <v>✓</v>
      </c>
      <c r="E17" s="81" t="str">
        <f aca="false">IF('Row Index'!E17="","✗",IF(INDEX('RAW DATA'!$L:$L,'Row Index'!E17)="","✓",INDEX('RAW DATA'!$L:$L,'Row Index'!E17)))</f>
        <v>✓</v>
      </c>
      <c r="F17" s="81" t="str">
        <f aca="false">IF('Row Index'!F17="","✗",IF(INDEX('RAW DATA'!$L:$L,'Row Index'!F17)="","✓",INDEX('RAW DATA'!$L:$L,'Row Index'!F17)))</f>
        <v>✓</v>
      </c>
      <c r="G17" s="36" t="str">
        <f aca="false">IF('Row Index'!G17="","✗",IF(INDEX('RAW DATA'!$L:$L,'Row Index'!G17)="","✓",INDEX('RAW DATA'!$L:$L,'Row Index'!G17)))</f>
        <v>◐</v>
      </c>
      <c r="H17" s="83" t="str">
        <f aca="false">IF('Row Index'!H17="","✗",IF(INDEX('RAW DATA'!$L:$L,'Row Index'!H17)="","✓",INDEX('RAW DATA'!$L:$L,'Row Index'!H17)))</f>
        <v>⌧◐</v>
      </c>
      <c r="I17" s="81" t="str">
        <f aca="false">IF('Row Index'!I17="","✗",IF(INDEX('RAW DATA'!$L:$L,'Row Index'!I17)="","✓",INDEX('RAW DATA'!$L:$L,'Row Index'!I17)))</f>
        <v>✓</v>
      </c>
      <c r="J17" s="81" t="str">
        <f aca="false">IF('Row Index'!J17="","✗",IF(INDEX('RAW DATA'!$L:$L,'Row Index'!J17)="","✓",INDEX('RAW DATA'!$L:$L,'Row Index'!J17)))</f>
        <v>✓</v>
      </c>
      <c r="K17" s="81" t="str">
        <f aca="false">IF('Row Index'!K17="","✗",IF(INDEX('RAW DATA'!$L:$L,'Row Index'!K17)="","✓",INDEX('RAW DATA'!$L:$L,'Row Index'!K17)))</f>
        <v>✓</v>
      </c>
      <c r="L17" s="81" t="str">
        <f aca="false">IF('Row Index'!L17="","✗",IF(INDEX('RAW DATA'!$L:$L,'Row Index'!L17)="","✓",INDEX('RAW DATA'!$L:$L,'Row Index'!L17)))</f>
        <v>✓</v>
      </c>
      <c r="M17" s="81" t="str">
        <f aca="false">IF('Row Index'!M17="","✗",IF(INDEX('RAW DATA'!$L:$L,'Row Index'!M17)="","✓",INDEX('RAW DATA'!$L:$L,'Row Index'!M17)))</f>
        <v>✓</v>
      </c>
      <c r="N17" s="84" t="str">
        <f aca="false">IF('Row Index'!N17="","✗",IF(INDEX('RAW DATA'!$L:$L,'Row Index'!N17)="","✓",INDEX('RAW DATA'!$L:$L,'Row Index'!N17)))</f>
        <v>⇲◐</v>
      </c>
      <c r="O17" s="81" t="str">
        <f aca="false">IF('Row Index'!O17="","✗",IF(INDEX('RAW DATA'!$L:$L,'Row Index'!O17)="","✓",INDEX('RAW DATA'!$L:$L,'Row Index'!O17)))</f>
        <v>✓</v>
      </c>
      <c r="P17" s="84" t="str">
        <f aca="false">IF('Row Index'!P17="","✗",IF(INDEX('RAW DATA'!$L:$L,'Row Index'!P17)="","✓",INDEX('RAW DATA'!$L:$L,'Row Index'!P17)))</f>
        <v>⇲</v>
      </c>
      <c r="Q17" s="81" t="str">
        <f aca="false">IF('Row Index'!Q17="","✗",IF(INDEX('RAW DATA'!$L:$L,'Row Index'!Q17)="","✓",INDEX('RAW DATA'!$L:$L,'Row Index'!Q17)))</f>
        <v>✓</v>
      </c>
      <c r="R17" s="81" t="str">
        <f aca="false">IF('Row Index'!R17="","✗",IF(INDEX('RAW DATA'!$L:$L,'Row Index'!R17)="","✓",INDEX('RAW DATA'!$L:$L,'Row Index'!R17)))</f>
        <v>✓</v>
      </c>
      <c r="S17" s="81" t="str">
        <f aca="false">IF('Row Index'!S17="","✗",IF(INDEX('RAW DATA'!$L:$L,'Row Index'!S17)="","✓",INDEX('RAW DATA'!$L:$L,'Row Index'!S17)))</f>
        <v>✓</v>
      </c>
      <c r="T17" s="81" t="str">
        <f aca="false">IF('Row Index'!T17="","✗",IF(INDEX('RAW DATA'!$L:$L,'Row Index'!T17)="","✓",INDEX('RAW DATA'!$L:$L,'Row Index'!T17)))</f>
        <v>✓</v>
      </c>
      <c r="U17" s="81" t="str">
        <f aca="false">IF('Row Index'!U17="","✗",IF(INDEX('RAW DATA'!$L:$L,'Row Index'!U17)="","✓",INDEX('RAW DATA'!$L:$L,'Row Index'!U17)))</f>
        <v>✓</v>
      </c>
      <c r="V17" s="82" t="str">
        <f aca="false">IF('Row Index'!V17="","✗",IF(INDEX('RAW DATA'!$L:$L,'Row Index'!V17)="","✓",INDEX('RAW DATA'!$L:$L,'Row Index'!V17)))</f>
        <v>!</v>
      </c>
      <c r="W17" s="36" t="str">
        <f aca="false">IF('Row Index'!W17="","✗",IF(INDEX('RAW DATA'!$L:$L,'Row Index'!W17)="","✓",INDEX('RAW DATA'!$L:$L,'Row Index'!W17)))</f>
        <v>◐</v>
      </c>
      <c r="X17" s="81" t="str">
        <f aca="false">IF('Row Index'!X17="","✗",IF(INDEX('RAW DATA'!$L:$L,'Row Index'!X17)="","✓",INDEX('RAW DATA'!$L:$L,'Row Index'!X17)))</f>
        <v>✓</v>
      </c>
      <c r="Y17" s="81" t="str">
        <f aca="false">IF('Row Index'!Y17="","✗",IF(INDEX('RAW DATA'!$L:$L,'Row Index'!Y17)="","✓",INDEX('RAW DATA'!$L:$L,'Row Index'!Y17)))</f>
        <v>✓</v>
      </c>
      <c r="Z17" s="82" t="str">
        <f aca="false">IF('Row Index'!Z17="","✗",IF(INDEX('RAW DATA'!$L:$L,'Row Index'!Z17)="","✓",INDEX('RAW DATA'!$L:$L,'Row Index'!Z17)))</f>
        <v>!</v>
      </c>
      <c r="AA17" s="19" t="str">
        <f aca="false">IF('Row Index'!AA17="","⏳",IF(INDEX('RAW DATA'!$L:$L,'Row Index'!AA17)="","✓",INDEX('RAW DATA'!$L:$L,'Row Index'!AA17)))</f>
        <v>⏳</v>
      </c>
      <c r="AB17" s="81" t="str">
        <f aca="false">IF('Row Index'!AB17="","✗",IF(INDEX('RAW DATA'!$L:$L,'Row Index'!AB17)="","✓",INDEX('RAW DATA'!$L:$L,'Row Index'!AB17)))</f>
        <v>✓</v>
      </c>
      <c r="AC17" s="81" t="str">
        <f aca="false">IF('Row Index'!AC17="","✗",IF(INDEX('RAW DATA'!$L:$L,'Row Index'!AC17)="","✓",INDEX('RAW DATA'!$L:$L,'Row Index'!AC17)))</f>
        <v>✓</v>
      </c>
      <c r="AD17" s="81" t="str">
        <f aca="false">IF('Row Index'!AD17="","✗",IF(INDEX('RAW DATA'!$L:$L,'Row Index'!AD17)="","✓",INDEX('RAW DATA'!$L:$L,'Row Index'!AD17)))</f>
        <v>✓</v>
      </c>
      <c r="AE17" s="81" t="str">
        <f aca="false">IF('Row Index'!AE17="","✗",IF(INDEX('RAW DATA'!$L:$L,'Row Index'!AE17)="","✓",INDEX('RAW DATA'!$L:$L,'Row Index'!AE17)))</f>
        <v>✓</v>
      </c>
      <c r="AF17" s="81" t="str">
        <f aca="false">IF('Row Index'!AF17="","✗",IF(INDEX('RAW DATA'!$L:$L,'Row Index'!AF17)="","✓",INDEX('RAW DATA'!$L:$L,'Row Index'!AF17)))</f>
        <v>✓</v>
      </c>
      <c r="AG17" s="81" t="str">
        <f aca="false">IF('Row Index'!AG17="","✗",IF(INDEX('RAW DATA'!$L:$L,'Row Index'!AG17)="","✓",INDEX('RAW DATA'!$L:$L,'Row Index'!AG17)))</f>
        <v>✓</v>
      </c>
      <c r="AH17" s="81" t="str">
        <f aca="false">IF('Row Index'!AH17="","✗",IF(INDEX('RAW DATA'!$L:$L,'Row Index'!AH17)="","✓",INDEX('RAW DATA'!$L:$L,'Row Index'!AH17)))</f>
        <v>✓</v>
      </c>
      <c r="AI17" s="36" t="str">
        <f aca="false">IF('Row Index'!AI17="","✗",IF(INDEX('RAW DATA'!$L:$L,'Row Index'!AI17)="","✓",INDEX('RAW DATA'!$L:$L,'Row Index'!AI17)))</f>
        <v>◐</v>
      </c>
      <c r="AJ17" s="84" t="str">
        <f aca="false">IF('Row Index'!AJ17="","✗",IF(INDEX('RAW DATA'!$L:$L,'Row Index'!AJ17)="","✓",INDEX('RAW DATA'!$L:$L,'Row Index'!AJ17)))</f>
        <v>⇲</v>
      </c>
      <c r="AK17" s="81" t="str">
        <f aca="false">IF('Row Index'!AK17="","✗",IF(INDEX('RAW DATA'!$L:$L,'Row Index'!AK17)="","✓",INDEX('RAW DATA'!$L:$L,'Row Index'!AK17)))</f>
        <v>✓</v>
      </c>
      <c r="AL17" s="84" t="str">
        <f aca="false">IF('Row Index'!AL17="","✗",IF(INDEX('RAW DATA'!$L:$L,'Row Index'!AL17)="","✓",INDEX('RAW DATA'!$L:$L,'Row Index'!AL17)))</f>
        <v>⇲⌧◐</v>
      </c>
      <c r="AM17" s="81" t="str">
        <f aca="false">IF('Row Index'!AM17="","✗",IF(INDEX('RAW DATA'!$L:$L,'Row Index'!AM17)="","✓",INDEX('RAW DATA'!$L:$L,'Row Index'!AM17)))</f>
        <v>✓</v>
      </c>
      <c r="AN17" s="81" t="str">
        <f aca="false">IF('Row Index'!AN17="","✗",IF(INDEX('RAW DATA'!$L:$L,'Row Index'!AN17)="","✓",INDEX('RAW DATA'!$L:$L,'Row Index'!AN17)))</f>
        <v>✓</v>
      </c>
      <c r="AO17" s="81" t="str">
        <f aca="false">IF('Row Index'!AO17="","✗",IF(INDEX('RAW DATA'!$L:$L,'Row Index'!AO17)="","✓",INDEX('RAW DATA'!$L:$L,'Row Index'!AO17)))</f>
        <v>✓</v>
      </c>
      <c r="AP17" s="81" t="str">
        <f aca="false">IF('Row Index'!AP17="","✗",IF(INDEX('RAW DATA'!$L:$L,'Row Index'!AP17)="","✓",INDEX('RAW DATA'!$L:$L,'Row Index'!AP17)))</f>
        <v>✓</v>
      </c>
      <c r="AQ17" s="81" t="str">
        <f aca="false">IF('Row Index'!AQ17="","✗",IF(INDEX('RAW DATA'!$L:$L,'Row Index'!AQ17)="","✓",INDEX('RAW DATA'!$L:$L,'Row Index'!AQ17)))</f>
        <v>✓</v>
      </c>
    </row>
    <row r="18" customFormat="false" ht="15" hidden="false" customHeight="false" outlineLevel="0" collapsed="false">
      <c r="A18" s="15" t="s">
        <v>201</v>
      </c>
      <c r="B18" s="16" t="s">
        <v>5694</v>
      </c>
      <c r="C18" s="81" t="str">
        <f aca="false">IF('Row Index'!C18="","✗",IF(INDEX('RAW DATA'!$L:$L,'Row Index'!C18)="","✓",INDEX('RAW DATA'!$L:$L,'Row Index'!C18)))</f>
        <v>✓</v>
      </c>
      <c r="D18" s="36" t="str">
        <f aca="false">IF('Row Index'!D18="","✗",IF(INDEX('RAW DATA'!$L:$L,'Row Index'!D18)="","✓",INDEX('RAW DATA'!$L:$L,'Row Index'!D18)))</f>
        <v>◐</v>
      </c>
      <c r="E18" s="84" t="str">
        <f aca="false">IF('Row Index'!E18="","✗",IF(INDEX('RAW DATA'!$L:$L,'Row Index'!E18)="","✓",INDEX('RAW DATA'!$L:$L,'Row Index'!E18)))</f>
        <v>⇲⌧◐</v>
      </c>
      <c r="F18" s="81" t="str">
        <f aca="false">IF('Row Index'!F18="","✗",IF(INDEX('RAW DATA'!$L:$L,'Row Index'!F18)="","✓",INDEX('RAW DATA'!$L:$L,'Row Index'!F18)))</f>
        <v>✓</v>
      </c>
      <c r="G18" s="84" t="str">
        <f aca="false">IF('Row Index'!G18="","✗",IF(INDEX('RAW DATA'!$L:$L,'Row Index'!G18)="","✓",INDEX('RAW DATA'!$L:$L,'Row Index'!G18)))</f>
        <v>⇲</v>
      </c>
      <c r="H18" s="36" t="str">
        <f aca="false">IF('Row Index'!H18="","✗",IF(INDEX('RAW DATA'!$L:$L,'Row Index'!H18)="","✓",INDEX('RAW DATA'!$L:$L,'Row Index'!H18)))</f>
        <v>◐</v>
      </c>
      <c r="I18" s="81" t="str">
        <f aca="false">IF('Row Index'!I18="","✗",IF(INDEX('RAW DATA'!$L:$L,'Row Index'!I18)="","✓",INDEX('RAW DATA'!$L:$L,'Row Index'!I18)))</f>
        <v>✓</v>
      </c>
      <c r="J18" s="83" t="str">
        <f aca="false">IF('Row Index'!J18="","✗",IF(INDEX('RAW DATA'!$L:$L,'Row Index'!J18)="","✓",INDEX('RAW DATA'!$L:$L,'Row Index'!J18)))</f>
        <v>⌧◐</v>
      </c>
      <c r="K18" s="81" t="str">
        <f aca="false">IF('Row Index'!K18="","✗",IF(INDEX('RAW DATA'!$L:$L,'Row Index'!K18)="","✓",INDEX('RAW DATA'!$L:$L,'Row Index'!K18)))</f>
        <v>✓</v>
      </c>
      <c r="L18" s="81" t="str">
        <f aca="false">IF('Row Index'!L18="","✗",IF(INDEX('RAW DATA'!$L:$L,'Row Index'!L18)="","✓",INDEX('RAW DATA'!$L:$L,'Row Index'!L18)))</f>
        <v>✓</v>
      </c>
      <c r="M18" s="81" t="str">
        <f aca="false">IF('Row Index'!M18="","✗",IF(INDEX('RAW DATA'!$L:$L,'Row Index'!M18)="","✓",INDEX('RAW DATA'!$L:$L,'Row Index'!M18)))</f>
        <v>✓</v>
      </c>
      <c r="N18" s="84" t="str">
        <f aca="false">IF('Row Index'!N18="","✗",IF(INDEX('RAW DATA'!$L:$L,'Row Index'!N18)="","✓",INDEX('RAW DATA'!$L:$L,'Row Index'!N18)))</f>
        <v>⇲⌧◐</v>
      </c>
      <c r="O18" s="81" t="str">
        <f aca="false">IF('Row Index'!O18="","✗",IF(INDEX('RAW DATA'!$L:$L,'Row Index'!O18)="","✓",INDEX('RAW DATA'!$L:$L,'Row Index'!O18)))</f>
        <v>✓</v>
      </c>
      <c r="P18" s="81" t="str">
        <f aca="false">IF('Row Index'!P18="","✗",IF(INDEX('RAW DATA'!$L:$L,'Row Index'!P18)="","✓",INDEX('RAW DATA'!$L:$L,'Row Index'!P18)))</f>
        <v>✓</v>
      </c>
      <c r="Q18" s="81" t="str">
        <f aca="false">IF('Row Index'!Q18="","✗",IF(INDEX('RAW DATA'!$L:$L,'Row Index'!Q18)="","✓",INDEX('RAW DATA'!$L:$L,'Row Index'!Q18)))</f>
        <v>✓</v>
      </c>
      <c r="R18" s="81" t="str">
        <f aca="false">IF('Row Index'!R18="","✗",IF(INDEX('RAW DATA'!$L:$L,'Row Index'!R18)="","✓",INDEX('RAW DATA'!$L:$L,'Row Index'!R18)))</f>
        <v>✓</v>
      </c>
      <c r="S18" s="81" t="str">
        <f aca="false">IF('Row Index'!S18="","✗",IF(INDEX('RAW DATA'!$L:$L,'Row Index'!S18)="","✓",INDEX('RAW DATA'!$L:$L,'Row Index'!S18)))</f>
        <v>✓</v>
      </c>
      <c r="T18" s="36" t="str">
        <f aca="false">IF('Row Index'!T18="","✗",IF(INDEX('RAW DATA'!$L:$L,'Row Index'!T18)="","✓",INDEX('RAW DATA'!$L:$L,'Row Index'!T18)))</f>
        <v>◐</v>
      </c>
      <c r="U18" s="81" t="str">
        <f aca="false">IF('Row Index'!U18="","✗",IF(INDEX('RAW DATA'!$L:$L,'Row Index'!U18)="","✓",INDEX('RAW DATA'!$L:$L,'Row Index'!U18)))</f>
        <v>✓</v>
      </c>
      <c r="V18" s="82" t="str">
        <f aca="false">IF('Row Index'!V18="","✗",IF(INDEX('RAW DATA'!$L:$L,'Row Index'!V18)="","✓",INDEX('RAW DATA'!$L:$L,'Row Index'!V18)))</f>
        <v>!</v>
      </c>
      <c r="W18" s="84" t="str">
        <f aca="false">IF('Row Index'!W18="","✗",IF(INDEX('RAW DATA'!$L:$L,'Row Index'!W18)="","✓",INDEX('RAW DATA'!$L:$L,'Row Index'!W18)))</f>
        <v>⇲⌧◐</v>
      </c>
      <c r="X18" s="81" t="str">
        <f aca="false">IF('Row Index'!X18="","✗",IF(INDEX('RAW DATA'!$L:$L,'Row Index'!X18)="","✓",INDEX('RAW DATA'!$L:$L,'Row Index'!X18)))</f>
        <v>✓</v>
      </c>
      <c r="Y18" s="81" t="str">
        <f aca="false">IF('Row Index'!Y18="","✗",IF(INDEX('RAW DATA'!$L:$L,'Row Index'!Y18)="","✓",INDEX('RAW DATA'!$L:$L,'Row Index'!Y18)))</f>
        <v>✓</v>
      </c>
      <c r="Z18" s="82" t="str">
        <f aca="false">IF('Row Index'!Z18="","✗",IF(INDEX('RAW DATA'!$L:$L,'Row Index'!Z18)="","✓",INDEX('RAW DATA'!$L:$L,'Row Index'!Z18)))</f>
        <v>!</v>
      </c>
      <c r="AA18" s="19" t="str">
        <f aca="false">IF('Row Index'!AA18="","⏳",IF(INDEX('RAW DATA'!$L:$L,'Row Index'!AA18)="","✓",INDEX('RAW DATA'!$L:$L,'Row Index'!AA18)))</f>
        <v>⏳</v>
      </c>
      <c r="AB18" s="81" t="str">
        <f aca="false">IF('Row Index'!AB18="","✗",IF(INDEX('RAW DATA'!$L:$L,'Row Index'!AB18)="","✓",INDEX('RAW DATA'!$L:$L,'Row Index'!AB18)))</f>
        <v>✓</v>
      </c>
      <c r="AC18" s="81" t="str">
        <f aca="false">IF('Row Index'!AC18="","✗",IF(INDEX('RAW DATA'!$L:$L,'Row Index'!AC18)="","✓",INDEX('RAW DATA'!$L:$L,'Row Index'!AC18)))</f>
        <v>✓</v>
      </c>
      <c r="AD18" s="81" t="str">
        <f aca="false">IF('Row Index'!AD18="","✗",IF(INDEX('RAW DATA'!$L:$L,'Row Index'!AD18)="","✓",INDEX('RAW DATA'!$L:$L,'Row Index'!AD18)))</f>
        <v>✓</v>
      </c>
      <c r="AE18" s="81" t="str">
        <f aca="false">IF('Row Index'!AE18="","✗",IF(INDEX('RAW DATA'!$L:$L,'Row Index'!AE18)="","✓",INDEX('RAW DATA'!$L:$L,'Row Index'!AE18)))</f>
        <v>✓</v>
      </c>
      <c r="AF18" s="81" t="str">
        <f aca="false">IF('Row Index'!AF18="","✗",IF(INDEX('RAW DATA'!$L:$L,'Row Index'!AF18)="","✓",INDEX('RAW DATA'!$L:$L,'Row Index'!AF18)))</f>
        <v>✓</v>
      </c>
      <c r="AG18" s="81" t="str">
        <f aca="false">IF('Row Index'!AG18="","✗",IF(INDEX('RAW DATA'!$L:$L,'Row Index'!AG18)="","✓",INDEX('RAW DATA'!$L:$L,'Row Index'!AG18)))</f>
        <v>✓</v>
      </c>
      <c r="AH18" s="81" t="str">
        <f aca="false">IF('Row Index'!AH18="","✗",IF(INDEX('RAW DATA'!$L:$L,'Row Index'!AH18)="","✓",INDEX('RAW DATA'!$L:$L,'Row Index'!AH18)))</f>
        <v>✓</v>
      </c>
      <c r="AI18" s="81" t="str">
        <f aca="false">IF('Row Index'!AI18="","✗",IF(INDEX('RAW DATA'!$L:$L,'Row Index'!AI18)="","✓",INDEX('RAW DATA'!$L:$L,'Row Index'!AI18)))</f>
        <v>✓</v>
      </c>
      <c r="AJ18" s="81" t="str">
        <f aca="false">IF('Row Index'!AJ18="","✗",IF(INDEX('RAW DATA'!$L:$L,'Row Index'!AJ18)="","✓",INDEX('RAW DATA'!$L:$L,'Row Index'!AJ18)))</f>
        <v>✓</v>
      </c>
      <c r="AK18" s="81" t="str">
        <f aca="false">IF('Row Index'!AK18="","✗",IF(INDEX('RAW DATA'!$L:$L,'Row Index'!AK18)="","✓",INDEX('RAW DATA'!$L:$L,'Row Index'!AK18)))</f>
        <v>✓</v>
      </c>
      <c r="AL18" s="81" t="str">
        <f aca="false">IF('Row Index'!AL18="","✗",IF(INDEX('RAW DATA'!$L:$L,'Row Index'!AL18)="","✓",INDEX('RAW DATA'!$L:$L,'Row Index'!AL18)))</f>
        <v>✓</v>
      </c>
      <c r="AM18" s="81" t="str">
        <f aca="false">IF('Row Index'!AM18="","✗",IF(INDEX('RAW DATA'!$L:$L,'Row Index'!AM18)="","✓",INDEX('RAW DATA'!$L:$L,'Row Index'!AM18)))</f>
        <v>✓</v>
      </c>
      <c r="AN18" s="81" t="str">
        <f aca="false">IF('Row Index'!AN18="","✗",IF(INDEX('RAW DATA'!$L:$L,'Row Index'!AN18)="","✓",INDEX('RAW DATA'!$L:$L,'Row Index'!AN18)))</f>
        <v>✓</v>
      </c>
      <c r="AO18" s="81" t="str">
        <f aca="false">IF('Row Index'!AO18="","✗",IF(INDEX('RAW DATA'!$L:$L,'Row Index'!AO18)="","✓",INDEX('RAW DATA'!$L:$L,'Row Index'!AO18)))</f>
        <v>✓</v>
      </c>
      <c r="AP18" s="81" t="str">
        <f aca="false">IF('Row Index'!AP18="","✗",IF(INDEX('RAW DATA'!$L:$L,'Row Index'!AP18)="","✓",INDEX('RAW DATA'!$L:$L,'Row Index'!AP18)))</f>
        <v>✓</v>
      </c>
      <c r="AQ18" s="81" t="str">
        <f aca="false">IF('Row Index'!AQ18="","✗",IF(INDEX('RAW DATA'!$L:$L,'Row Index'!AQ18)="","✓",INDEX('RAW DATA'!$L:$L,'Row Index'!AQ18)))</f>
        <v>✓</v>
      </c>
    </row>
    <row r="19" customFormat="false" ht="15" hidden="false" customHeight="false" outlineLevel="0" collapsed="false">
      <c r="A19" s="15" t="s">
        <v>204</v>
      </c>
      <c r="B19" s="16" t="s">
        <v>5694</v>
      </c>
      <c r="C19" s="81" t="str">
        <f aca="false">IF('Row Index'!C19="","✗",IF(INDEX('RAW DATA'!$L:$L,'Row Index'!C19)="","✓",INDEX('RAW DATA'!$L:$L,'Row Index'!C19)))</f>
        <v>✓</v>
      </c>
      <c r="D19" s="81" t="str">
        <f aca="false">IF('Row Index'!D19="","✗",IF(INDEX('RAW DATA'!$L:$L,'Row Index'!D19)="","✓",INDEX('RAW DATA'!$L:$L,'Row Index'!D19)))</f>
        <v>✓</v>
      </c>
      <c r="E19" s="81" t="str">
        <f aca="false">IF('Row Index'!E19="","✗",IF(INDEX('RAW DATA'!$L:$L,'Row Index'!E19)="","✓",INDEX('RAW DATA'!$L:$L,'Row Index'!E19)))</f>
        <v>✓</v>
      </c>
      <c r="F19" s="81" t="str">
        <f aca="false">IF('Row Index'!F19="","✗",IF(INDEX('RAW DATA'!$L:$L,'Row Index'!F19)="","✓",INDEX('RAW DATA'!$L:$L,'Row Index'!F19)))</f>
        <v>✓</v>
      </c>
      <c r="G19" s="81" t="str">
        <f aca="false">IF('Row Index'!G19="","✗",IF(INDEX('RAW DATA'!$L:$L,'Row Index'!G19)="","✓",INDEX('RAW DATA'!$L:$L,'Row Index'!G19)))</f>
        <v>✓</v>
      </c>
      <c r="H19" s="81" t="str">
        <f aca="false">IF('Row Index'!H19="","✗",IF(INDEX('RAW DATA'!$L:$L,'Row Index'!H19)="","✓",INDEX('RAW DATA'!$L:$L,'Row Index'!H19)))</f>
        <v>✓</v>
      </c>
      <c r="I19" s="81" t="str">
        <f aca="false">IF('Row Index'!I19="","✗",IF(INDEX('RAW DATA'!$L:$L,'Row Index'!I19)="","✓",INDEX('RAW DATA'!$L:$L,'Row Index'!I19)))</f>
        <v>✓</v>
      </c>
      <c r="J19" s="81" t="str">
        <f aca="false">IF('Row Index'!J19="","✗",IF(INDEX('RAW DATA'!$L:$L,'Row Index'!J19)="","✓",INDEX('RAW DATA'!$L:$L,'Row Index'!J19)))</f>
        <v>✓</v>
      </c>
      <c r="K19" s="83" t="str">
        <f aca="false">IF('Row Index'!K19="","✗",IF(INDEX('RAW DATA'!$L:$L,'Row Index'!K19)="","✓",INDEX('RAW DATA'!$L:$L,'Row Index'!K19)))</f>
        <v>⌧◐</v>
      </c>
      <c r="L19" s="81" t="str">
        <f aca="false">IF('Row Index'!L19="","✗",IF(INDEX('RAW DATA'!$L:$L,'Row Index'!L19)="","✓",INDEX('RAW DATA'!$L:$L,'Row Index'!L19)))</f>
        <v>✓</v>
      </c>
      <c r="M19" s="81" t="str">
        <f aca="false">IF('Row Index'!M19="","✗",IF(INDEX('RAW DATA'!$L:$L,'Row Index'!M19)="","✓",INDEX('RAW DATA'!$L:$L,'Row Index'!M19)))</f>
        <v>✓</v>
      </c>
      <c r="N19" s="81" t="str">
        <f aca="false">IF('Row Index'!N19="","✗",IF(INDEX('RAW DATA'!$L:$L,'Row Index'!N19)="","✓",INDEX('RAW DATA'!$L:$L,'Row Index'!N19)))</f>
        <v>✓</v>
      </c>
      <c r="O19" s="81" t="str">
        <f aca="false">IF('Row Index'!O19="","✗",IF(INDEX('RAW DATA'!$L:$L,'Row Index'!O19)="","✓",INDEX('RAW DATA'!$L:$L,'Row Index'!O19)))</f>
        <v>✓</v>
      </c>
      <c r="P19" s="81" t="str">
        <f aca="false">IF('Row Index'!P19="","✗",IF(INDEX('RAW DATA'!$L:$L,'Row Index'!P19)="","✓",INDEX('RAW DATA'!$L:$L,'Row Index'!P19)))</f>
        <v>✓</v>
      </c>
      <c r="Q19" s="81" t="str">
        <f aca="false">IF('Row Index'!Q19="","✗",IF(INDEX('RAW DATA'!$L:$L,'Row Index'!Q19)="","✓",INDEX('RAW DATA'!$L:$L,'Row Index'!Q19)))</f>
        <v>✓</v>
      </c>
      <c r="R19" s="84" t="str">
        <f aca="false">IF('Row Index'!R19="","✗",IF(INDEX('RAW DATA'!$L:$L,'Row Index'!R19)="","✓",INDEX('RAW DATA'!$L:$L,'Row Index'!R19)))</f>
        <v>⇲</v>
      </c>
      <c r="S19" s="81" t="str">
        <f aca="false">IF('Row Index'!S19="","✗",IF(INDEX('RAW DATA'!$L:$L,'Row Index'!S19)="","✓",INDEX('RAW DATA'!$L:$L,'Row Index'!S19)))</f>
        <v>✓</v>
      </c>
      <c r="T19" s="81" t="str">
        <f aca="false">IF('Row Index'!T19="","✗",IF(INDEX('RAW DATA'!$L:$L,'Row Index'!T19)="","✓",INDEX('RAW DATA'!$L:$L,'Row Index'!T19)))</f>
        <v>✓</v>
      </c>
      <c r="U19" s="81" t="str">
        <f aca="false">IF('Row Index'!U19="","✗",IF(INDEX('RAW DATA'!$L:$L,'Row Index'!U19)="","✓",INDEX('RAW DATA'!$L:$L,'Row Index'!U19)))</f>
        <v>✓</v>
      </c>
      <c r="V19" s="26" t="str">
        <f aca="false">IF('Row Index'!V19="","✗",IF(INDEX('RAW DATA'!$L:$L,'Row Index'!V19)="","✓",INDEX('RAW DATA'!$L:$L,'Row Index'!V19)))</f>
        <v>✗</v>
      </c>
      <c r="W19" s="81" t="str">
        <f aca="false">IF('Row Index'!W19="","✗",IF(INDEX('RAW DATA'!$L:$L,'Row Index'!W19)="","✓",INDEX('RAW DATA'!$L:$L,'Row Index'!W19)))</f>
        <v>✓</v>
      </c>
      <c r="X19" s="81" t="str">
        <f aca="false">IF('Row Index'!X19="","✗",IF(INDEX('RAW DATA'!$L:$L,'Row Index'!X19)="","✓",INDEX('RAW DATA'!$L:$L,'Row Index'!X19)))</f>
        <v>✓</v>
      </c>
      <c r="Y19" s="81" t="str">
        <f aca="false">IF('Row Index'!Y19="","✗",IF(INDEX('RAW DATA'!$L:$L,'Row Index'!Y19)="","✓",INDEX('RAW DATA'!$L:$L,'Row Index'!Y19)))</f>
        <v>✓</v>
      </c>
      <c r="Z19" s="82" t="str">
        <f aca="false">IF('Row Index'!Z19="","✗",IF(INDEX('RAW DATA'!$L:$L,'Row Index'!Z19)="","✓",INDEX('RAW DATA'!$L:$L,'Row Index'!Z19)))</f>
        <v>!</v>
      </c>
      <c r="AA19" s="19" t="str">
        <f aca="false">IF('Row Index'!AA19="","⏳",IF(INDEX('RAW DATA'!$L:$L,'Row Index'!AA19)="","✓",INDEX('RAW DATA'!$L:$L,'Row Index'!AA19)))</f>
        <v>⏳</v>
      </c>
      <c r="AB19" s="81" t="str">
        <f aca="false">IF('Row Index'!AB19="","✗",IF(INDEX('RAW DATA'!$L:$L,'Row Index'!AB19)="","✓",INDEX('RAW DATA'!$L:$L,'Row Index'!AB19)))</f>
        <v>✓</v>
      </c>
      <c r="AC19" s="81" t="str">
        <f aca="false">IF('Row Index'!AC19="","✗",IF(INDEX('RAW DATA'!$L:$L,'Row Index'!AC19)="","✓",INDEX('RAW DATA'!$L:$L,'Row Index'!AC19)))</f>
        <v>✓</v>
      </c>
      <c r="AD19" s="81" t="str">
        <f aca="false">IF('Row Index'!AD19="","✗",IF(INDEX('RAW DATA'!$L:$L,'Row Index'!AD19)="","✓",INDEX('RAW DATA'!$L:$L,'Row Index'!AD19)))</f>
        <v>✓</v>
      </c>
      <c r="AE19" s="81" t="str">
        <f aca="false">IF('Row Index'!AE19="","✗",IF(INDEX('RAW DATA'!$L:$L,'Row Index'!AE19)="","✓",INDEX('RAW DATA'!$L:$L,'Row Index'!AE19)))</f>
        <v>✓</v>
      </c>
      <c r="AF19" s="81" t="str">
        <f aca="false">IF('Row Index'!AF19="","✗",IF(INDEX('RAW DATA'!$L:$L,'Row Index'!AF19)="","✓",INDEX('RAW DATA'!$L:$L,'Row Index'!AF19)))</f>
        <v>✓</v>
      </c>
      <c r="AG19" s="84" t="str">
        <f aca="false">IF('Row Index'!AG19="","✗",IF(INDEX('RAW DATA'!$L:$L,'Row Index'!AG19)="","✓",INDEX('RAW DATA'!$L:$L,'Row Index'!AG19)))</f>
        <v>⇲</v>
      </c>
      <c r="AH19" s="81" t="str">
        <f aca="false">IF('Row Index'!AH19="","✗",IF(INDEX('RAW DATA'!$L:$L,'Row Index'!AH19)="","✓",INDEX('RAW DATA'!$L:$L,'Row Index'!AH19)))</f>
        <v>✓</v>
      </c>
      <c r="AI19" s="81" t="str">
        <f aca="false">IF('Row Index'!AI19="","✗",IF(INDEX('RAW DATA'!$L:$L,'Row Index'!AI19)="","✓",INDEX('RAW DATA'!$L:$L,'Row Index'!AI19)))</f>
        <v>✓</v>
      </c>
      <c r="AJ19" s="81" t="str">
        <f aca="false">IF('Row Index'!AJ19="","✗",IF(INDEX('RAW DATA'!$L:$L,'Row Index'!AJ19)="","✓",INDEX('RAW DATA'!$L:$L,'Row Index'!AJ19)))</f>
        <v>✓</v>
      </c>
      <c r="AK19" s="81" t="str">
        <f aca="false">IF('Row Index'!AK19="","✗",IF(INDEX('RAW DATA'!$L:$L,'Row Index'!AK19)="","✓",INDEX('RAW DATA'!$L:$L,'Row Index'!AK19)))</f>
        <v>✓</v>
      </c>
      <c r="AL19" s="83" t="str">
        <f aca="false">IF('Row Index'!AL19="","✗",IF(INDEX('RAW DATA'!$L:$L,'Row Index'!AL19)="","✓",INDEX('RAW DATA'!$L:$L,'Row Index'!AL19)))</f>
        <v>⌧◐</v>
      </c>
      <c r="AM19" s="81" t="str">
        <f aca="false">IF('Row Index'!AM19="","✗",IF(INDEX('RAW DATA'!$L:$L,'Row Index'!AM19)="","✓",INDEX('RAW DATA'!$L:$L,'Row Index'!AM19)))</f>
        <v>✓</v>
      </c>
      <c r="AN19" s="81" t="str">
        <f aca="false">IF('Row Index'!AN19="","✗",IF(INDEX('RAW DATA'!$L:$L,'Row Index'!AN19)="","✓",INDEX('RAW DATA'!$L:$L,'Row Index'!AN19)))</f>
        <v>✓</v>
      </c>
      <c r="AO19" s="81" t="str">
        <f aca="false">IF('Row Index'!AO19="","✗",IF(INDEX('RAW DATA'!$L:$L,'Row Index'!AO19)="","✓",INDEX('RAW DATA'!$L:$L,'Row Index'!AO19)))</f>
        <v>✓</v>
      </c>
      <c r="AP19" s="81" t="str">
        <f aca="false">IF('Row Index'!AP19="","✗",IF(INDEX('RAW DATA'!$L:$L,'Row Index'!AP19)="","✓",INDEX('RAW DATA'!$L:$L,'Row Index'!AP19)))</f>
        <v>✓</v>
      </c>
      <c r="AQ19" s="81" t="str">
        <f aca="false">IF('Row Index'!AQ19="","✗",IF(INDEX('RAW DATA'!$L:$L,'Row Index'!AQ19)="","✓",INDEX('RAW DATA'!$L:$L,'Row Index'!AQ19)))</f>
        <v>✓</v>
      </c>
    </row>
    <row r="20" customFormat="false" ht="15" hidden="false" customHeight="false" outlineLevel="0" collapsed="false">
      <c r="A20" s="15" t="s">
        <v>207</v>
      </c>
      <c r="B20" s="16" t="s">
        <v>5694</v>
      </c>
      <c r="C20" s="81" t="str">
        <f aca="false">IF('Row Index'!C20="","✗",IF(INDEX('RAW DATA'!$L:$L,'Row Index'!C20)="","✓",INDEX('RAW DATA'!$L:$L,'Row Index'!C20)))</f>
        <v>✓</v>
      </c>
      <c r="D20" s="81" t="str">
        <f aca="false">IF('Row Index'!D20="","✗",IF(INDEX('RAW DATA'!$L:$L,'Row Index'!D20)="","✓",INDEX('RAW DATA'!$L:$L,'Row Index'!D20)))</f>
        <v>✓</v>
      </c>
      <c r="E20" s="81" t="str">
        <f aca="false">IF('Row Index'!E20="","✗",IF(INDEX('RAW DATA'!$L:$L,'Row Index'!E20)="","✓",INDEX('RAW DATA'!$L:$L,'Row Index'!E20)))</f>
        <v>✓</v>
      </c>
      <c r="F20" s="81" t="str">
        <f aca="false">IF('Row Index'!F20="","✗",IF(INDEX('RAW DATA'!$L:$L,'Row Index'!F20)="","✓",INDEX('RAW DATA'!$L:$L,'Row Index'!F20)))</f>
        <v>✓</v>
      </c>
      <c r="G20" s="81" t="str">
        <f aca="false">IF('Row Index'!G20="","✗",IF(INDEX('RAW DATA'!$L:$L,'Row Index'!G20)="","✓",INDEX('RAW DATA'!$L:$L,'Row Index'!G20)))</f>
        <v>✓</v>
      </c>
      <c r="H20" s="81" t="str">
        <f aca="false">IF('Row Index'!H20="","✗",IF(INDEX('RAW DATA'!$L:$L,'Row Index'!H20)="","✓",INDEX('RAW DATA'!$L:$L,'Row Index'!H20)))</f>
        <v>✓</v>
      </c>
      <c r="I20" s="81" t="str">
        <f aca="false">IF('Row Index'!I20="","✗",IF(INDEX('RAW DATA'!$L:$L,'Row Index'!I20)="","✓",INDEX('RAW DATA'!$L:$L,'Row Index'!I20)))</f>
        <v>✓</v>
      </c>
      <c r="J20" s="81" t="str">
        <f aca="false">IF('Row Index'!J20="","✗",IF(INDEX('RAW DATA'!$L:$L,'Row Index'!J20)="","✓",INDEX('RAW DATA'!$L:$L,'Row Index'!J20)))</f>
        <v>✓</v>
      </c>
      <c r="K20" s="83" t="str">
        <f aca="false">IF('Row Index'!K20="","✗",IF(INDEX('RAW DATA'!$L:$L,'Row Index'!K20)="","✓",INDEX('RAW DATA'!$L:$L,'Row Index'!K20)))</f>
        <v>⌧◐</v>
      </c>
      <c r="L20" s="81" t="str">
        <f aca="false">IF('Row Index'!L20="","✗",IF(INDEX('RAW DATA'!$L:$L,'Row Index'!L20)="","✓",INDEX('RAW DATA'!$L:$L,'Row Index'!L20)))</f>
        <v>✓</v>
      </c>
      <c r="M20" s="81" t="str">
        <f aca="false">IF('Row Index'!M20="","✗",IF(INDEX('RAW DATA'!$L:$L,'Row Index'!M20)="","✓",INDEX('RAW DATA'!$L:$L,'Row Index'!M20)))</f>
        <v>✓</v>
      </c>
      <c r="N20" s="81" t="str">
        <f aca="false">IF('Row Index'!N20="","✗",IF(INDEX('RAW DATA'!$L:$L,'Row Index'!N20)="","✓",INDEX('RAW DATA'!$L:$L,'Row Index'!N20)))</f>
        <v>✓</v>
      </c>
      <c r="O20" s="81" t="str">
        <f aca="false">IF('Row Index'!O20="","✗",IF(INDEX('RAW DATA'!$L:$L,'Row Index'!O20)="","✓",INDEX('RAW DATA'!$L:$L,'Row Index'!O20)))</f>
        <v>✓</v>
      </c>
      <c r="P20" s="81" t="str">
        <f aca="false">IF('Row Index'!P20="","✗",IF(INDEX('RAW DATA'!$L:$L,'Row Index'!P20)="","✓",INDEX('RAW DATA'!$L:$L,'Row Index'!P20)))</f>
        <v>✓</v>
      </c>
      <c r="Q20" s="84" t="str">
        <f aca="false">IF('Row Index'!Q20="","✗",IF(INDEX('RAW DATA'!$L:$L,'Row Index'!Q20)="","✓",INDEX('RAW DATA'!$L:$L,'Row Index'!Q20)))</f>
        <v>⇲◐</v>
      </c>
      <c r="R20" s="26" t="str">
        <f aca="false">IF('Row Index'!R20="","✗",IF(INDEX('RAW DATA'!$L:$L,'Row Index'!R20)="","✓",INDEX('RAW DATA'!$L:$L,'Row Index'!R20)))</f>
        <v>✗⇲</v>
      </c>
      <c r="S20" s="81" t="str">
        <f aca="false">IF('Row Index'!S20="","✗",IF(INDEX('RAW DATA'!$L:$L,'Row Index'!S20)="","✓",INDEX('RAW DATA'!$L:$L,'Row Index'!S20)))</f>
        <v>✓</v>
      </c>
      <c r="T20" s="81" t="str">
        <f aca="false">IF('Row Index'!T20="","✗",IF(INDEX('RAW DATA'!$L:$L,'Row Index'!T20)="","✓",INDEX('RAW DATA'!$L:$L,'Row Index'!T20)))</f>
        <v>✓</v>
      </c>
      <c r="U20" s="81" t="str">
        <f aca="false">IF('Row Index'!U20="","✗",IF(INDEX('RAW DATA'!$L:$L,'Row Index'!U20)="","✓",INDEX('RAW DATA'!$L:$L,'Row Index'!U20)))</f>
        <v>✓</v>
      </c>
      <c r="V20" s="82" t="str">
        <f aca="false">IF('Row Index'!V20="","✗",IF(INDEX('RAW DATA'!$L:$L,'Row Index'!V20)="","✓",INDEX('RAW DATA'!$L:$L,'Row Index'!V20)))</f>
        <v>!</v>
      </c>
      <c r="W20" s="81" t="str">
        <f aca="false">IF('Row Index'!W20="","✗",IF(INDEX('RAW DATA'!$L:$L,'Row Index'!W20)="","✓",INDEX('RAW DATA'!$L:$L,'Row Index'!W20)))</f>
        <v>✓</v>
      </c>
      <c r="X20" s="84" t="str">
        <f aca="false">IF('Row Index'!X20="","✗",IF(INDEX('RAW DATA'!$L:$L,'Row Index'!X20)="","✓",INDEX('RAW DATA'!$L:$L,'Row Index'!X20)))</f>
        <v>⇲</v>
      </c>
      <c r="Y20" s="81" t="str">
        <f aca="false">IF('Row Index'!Y20="","✗",IF(INDEX('RAW DATA'!$L:$L,'Row Index'!Y20)="","✓",INDEX('RAW DATA'!$L:$L,'Row Index'!Y20)))</f>
        <v>✓</v>
      </c>
      <c r="Z20" s="82" t="str">
        <f aca="false">IF('Row Index'!Z20="","✗",IF(INDEX('RAW DATA'!$L:$L,'Row Index'!Z20)="","✓",INDEX('RAW DATA'!$L:$L,'Row Index'!Z20)))</f>
        <v>!</v>
      </c>
      <c r="AA20" s="19" t="str">
        <f aca="false">IF('Row Index'!AA20="","⏳",IF(INDEX('RAW DATA'!$L:$L,'Row Index'!AA20)="","✓",INDEX('RAW DATA'!$L:$L,'Row Index'!AA20)))</f>
        <v>⏳</v>
      </c>
      <c r="AB20" s="81" t="str">
        <f aca="false">IF('Row Index'!AB20="","✗",IF(INDEX('RAW DATA'!$L:$L,'Row Index'!AB20)="","✓",INDEX('RAW DATA'!$L:$L,'Row Index'!AB20)))</f>
        <v>✓</v>
      </c>
      <c r="AC20" s="81" t="str">
        <f aca="false">IF('Row Index'!AC20="","✗",IF(INDEX('RAW DATA'!$L:$L,'Row Index'!AC20)="","✓",INDEX('RAW DATA'!$L:$L,'Row Index'!AC20)))</f>
        <v>✓</v>
      </c>
      <c r="AD20" s="81" t="str">
        <f aca="false">IF('Row Index'!AD20="","✗",IF(INDEX('RAW DATA'!$L:$L,'Row Index'!AD20)="","✓",INDEX('RAW DATA'!$L:$L,'Row Index'!AD20)))</f>
        <v>✓</v>
      </c>
      <c r="AE20" s="81" t="str">
        <f aca="false">IF('Row Index'!AE20="","✗",IF(INDEX('RAW DATA'!$L:$L,'Row Index'!AE20)="","✓",INDEX('RAW DATA'!$L:$L,'Row Index'!AE20)))</f>
        <v>✓</v>
      </c>
      <c r="AF20" s="81" t="str">
        <f aca="false">IF('Row Index'!AF20="","✗",IF(INDEX('RAW DATA'!$L:$L,'Row Index'!AF20)="","✓",INDEX('RAW DATA'!$L:$L,'Row Index'!AF20)))</f>
        <v>✓</v>
      </c>
      <c r="AG20" s="81" t="str">
        <f aca="false">IF('Row Index'!AG20="","✗",IF(INDEX('RAW DATA'!$L:$L,'Row Index'!AG20)="","✓",INDEX('RAW DATA'!$L:$L,'Row Index'!AG20)))</f>
        <v>✓</v>
      </c>
      <c r="AH20" s="81" t="str">
        <f aca="false">IF('Row Index'!AH20="","✗",IF(INDEX('RAW DATA'!$L:$L,'Row Index'!AH20)="","✓",INDEX('RAW DATA'!$L:$L,'Row Index'!AH20)))</f>
        <v>✓</v>
      </c>
      <c r="AI20" s="81" t="str">
        <f aca="false">IF('Row Index'!AI20="","✗",IF(INDEX('RAW DATA'!$L:$L,'Row Index'!AI20)="","✓",INDEX('RAW DATA'!$L:$L,'Row Index'!AI20)))</f>
        <v>✓</v>
      </c>
      <c r="AJ20" s="81" t="str">
        <f aca="false">IF('Row Index'!AJ20="","✗",IF(INDEX('RAW DATA'!$L:$L,'Row Index'!AJ20)="","✓",INDEX('RAW DATA'!$L:$L,'Row Index'!AJ20)))</f>
        <v>✓</v>
      </c>
      <c r="AK20" s="81" t="str">
        <f aca="false">IF('Row Index'!AK20="","✗",IF(INDEX('RAW DATA'!$L:$L,'Row Index'!AK20)="","✓",INDEX('RAW DATA'!$L:$L,'Row Index'!AK20)))</f>
        <v>✓</v>
      </c>
      <c r="AL20" s="81" t="str">
        <f aca="false">IF('Row Index'!AL20="","✗",IF(INDEX('RAW DATA'!$L:$L,'Row Index'!AL20)="","✓",INDEX('RAW DATA'!$L:$L,'Row Index'!AL20)))</f>
        <v>✓</v>
      </c>
      <c r="AM20" s="81" t="str">
        <f aca="false">IF('Row Index'!AM20="","✗",IF(INDEX('RAW DATA'!$L:$L,'Row Index'!AM20)="","✓",INDEX('RAW DATA'!$L:$L,'Row Index'!AM20)))</f>
        <v>✓</v>
      </c>
      <c r="AN20" s="81" t="str">
        <f aca="false">IF('Row Index'!AN20="","✗",IF(INDEX('RAW DATA'!$L:$L,'Row Index'!AN20)="","✓",INDEX('RAW DATA'!$L:$L,'Row Index'!AN20)))</f>
        <v>✓</v>
      </c>
      <c r="AO20" s="81" t="str">
        <f aca="false">IF('Row Index'!AO20="","✗",IF(INDEX('RAW DATA'!$L:$L,'Row Index'!AO20)="","✓",INDEX('RAW DATA'!$L:$L,'Row Index'!AO20)))</f>
        <v>✓</v>
      </c>
      <c r="AP20" s="81" t="str">
        <f aca="false">IF('Row Index'!AP20="","✗",IF(INDEX('RAW DATA'!$L:$L,'Row Index'!AP20)="","✓",INDEX('RAW DATA'!$L:$L,'Row Index'!AP20)))</f>
        <v>✓</v>
      </c>
      <c r="AQ20" s="81" t="str">
        <f aca="false">IF('Row Index'!AQ20="","✗",IF(INDEX('RAW DATA'!$L:$L,'Row Index'!AQ20)="","✓",INDEX('RAW DATA'!$L:$L,'Row Index'!AQ20)))</f>
        <v>✓</v>
      </c>
    </row>
    <row r="21" customFormat="false" ht="15" hidden="false" customHeight="false" outlineLevel="0" collapsed="false">
      <c r="A21" s="15" t="s">
        <v>210</v>
      </c>
      <c r="B21" s="16" t="s">
        <v>5694</v>
      </c>
      <c r="C21" s="81" t="str">
        <f aca="false">IF('Row Index'!C21="","✗",IF(INDEX('RAW DATA'!$L:$L,'Row Index'!C21)="","✓",INDEX('RAW DATA'!$L:$L,'Row Index'!C21)))</f>
        <v>✓</v>
      </c>
      <c r="D21" s="81" t="str">
        <f aca="false">IF('Row Index'!D21="","✗",IF(INDEX('RAW DATA'!$L:$L,'Row Index'!D21)="","✓",INDEX('RAW DATA'!$L:$L,'Row Index'!D21)))</f>
        <v>✓</v>
      </c>
      <c r="E21" s="81" t="str">
        <f aca="false">IF('Row Index'!E21="","✗",IF(INDEX('RAW DATA'!$L:$L,'Row Index'!E21)="","✓",INDEX('RAW DATA'!$L:$L,'Row Index'!E21)))</f>
        <v>✓</v>
      </c>
      <c r="F21" s="81" t="str">
        <f aca="false">IF('Row Index'!F21="","✗",IF(INDEX('RAW DATA'!$L:$L,'Row Index'!F21)="","✓",INDEX('RAW DATA'!$L:$L,'Row Index'!F21)))</f>
        <v>✓</v>
      </c>
      <c r="G21" s="81" t="str">
        <f aca="false">IF('Row Index'!G21="","✗",IF(INDEX('RAW DATA'!$L:$L,'Row Index'!G21)="","✓",INDEX('RAW DATA'!$L:$L,'Row Index'!G21)))</f>
        <v>✓</v>
      </c>
      <c r="H21" s="81" t="str">
        <f aca="false">IF('Row Index'!H21="","✗",IF(INDEX('RAW DATA'!$L:$L,'Row Index'!H21)="","✓",INDEX('RAW DATA'!$L:$L,'Row Index'!H21)))</f>
        <v>✓</v>
      </c>
      <c r="I21" s="81" t="str">
        <f aca="false">IF('Row Index'!I21="","✗",IF(INDEX('RAW DATA'!$L:$L,'Row Index'!I21)="","✓",INDEX('RAW DATA'!$L:$L,'Row Index'!I21)))</f>
        <v>✓</v>
      </c>
      <c r="J21" s="84" t="str">
        <f aca="false">IF('Row Index'!J21="","✗",IF(INDEX('RAW DATA'!$L:$L,'Row Index'!J21)="","✓",INDEX('RAW DATA'!$L:$L,'Row Index'!J21)))</f>
        <v>⇲⌧◐</v>
      </c>
      <c r="K21" s="81" t="str">
        <f aca="false">IF('Row Index'!K21="","✗",IF(INDEX('RAW DATA'!$L:$L,'Row Index'!K21)="","✓",INDEX('RAW DATA'!$L:$L,'Row Index'!K21)))</f>
        <v>✓</v>
      </c>
      <c r="L21" s="83" t="str">
        <f aca="false">IF('Row Index'!L21="","✗",IF(INDEX('RAW DATA'!$L:$L,'Row Index'!L21)="","✓",INDEX('RAW DATA'!$L:$L,'Row Index'!L21)))</f>
        <v>⌧◐</v>
      </c>
      <c r="M21" s="81" t="str">
        <f aca="false">IF('Row Index'!M21="","✗",IF(INDEX('RAW DATA'!$L:$L,'Row Index'!M21)="","✓",INDEX('RAW DATA'!$L:$L,'Row Index'!M21)))</f>
        <v>✓</v>
      </c>
      <c r="N21" s="36" t="str">
        <f aca="false">IF('Row Index'!N21="","✗",IF(INDEX('RAW DATA'!$L:$L,'Row Index'!N21)="","✓",INDEX('RAW DATA'!$L:$L,'Row Index'!N21)))</f>
        <v>◐</v>
      </c>
      <c r="O21" s="81" t="str">
        <f aca="false">IF('Row Index'!O21="","✗",IF(INDEX('RAW DATA'!$L:$L,'Row Index'!O21)="","✓",INDEX('RAW DATA'!$L:$L,'Row Index'!O21)))</f>
        <v>✓</v>
      </c>
      <c r="P21" s="81" t="str">
        <f aca="false">IF('Row Index'!P21="","✗",IF(INDEX('RAW DATA'!$L:$L,'Row Index'!P21)="","✓",INDEX('RAW DATA'!$L:$L,'Row Index'!P21)))</f>
        <v>✓</v>
      </c>
      <c r="Q21" s="81" t="str">
        <f aca="false">IF('Row Index'!Q21="","✗",IF(INDEX('RAW DATA'!$L:$L,'Row Index'!Q21)="","✓",INDEX('RAW DATA'!$L:$L,'Row Index'!Q21)))</f>
        <v>✓</v>
      </c>
      <c r="R21" s="81" t="str">
        <f aca="false">IF('Row Index'!R21="","✗",IF(INDEX('RAW DATA'!$L:$L,'Row Index'!R21)="","✓",INDEX('RAW DATA'!$L:$L,'Row Index'!R21)))</f>
        <v>✓</v>
      </c>
      <c r="S21" s="84" t="str">
        <f aca="false">IF('Row Index'!S21="","✗",IF(INDEX('RAW DATA'!$L:$L,'Row Index'!S21)="","✓",INDEX('RAW DATA'!$L:$L,'Row Index'!S21)))</f>
        <v>⇲</v>
      </c>
      <c r="T21" s="81" t="str">
        <f aca="false">IF('Row Index'!T21="","✗",IF(INDEX('RAW DATA'!$L:$L,'Row Index'!T21)="","✓",INDEX('RAW DATA'!$L:$L,'Row Index'!T21)))</f>
        <v>✓</v>
      </c>
      <c r="U21" s="81" t="str">
        <f aca="false">IF('Row Index'!U21="","✗",IF(INDEX('RAW DATA'!$L:$L,'Row Index'!U21)="","✓",INDEX('RAW DATA'!$L:$L,'Row Index'!U21)))</f>
        <v>✓</v>
      </c>
      <c r="V21" s="82" t="str">
        <f aca="false">IF('Row Index'!V21="","✗",IF(INDEX('RAW DATA'!$L:$L,'Row Index'!V21)="","✓",INDEX('RAW DATA'!$L:$L,'Row Index'!V21)))</f>
        <v>!</v>
      </c>
      <c r="W21" s="81" t="str">
        <f aca="false">IF('Row Index'!W21="","✗",IF(INDEX('RAW DATA'!$L:$L,'Row Index'!W21)="","✓",INDEX('RAW DATA'!$L:$L,'Row Index'!W21)))</f>
        <v>✓</v>
      </c>
      <c r="X21" s="84" t="str">
        <f aca="false">IF('Row Index'!X21="","✗",IF(INDEX('RAW DATA'!$L:$L,'Row Index'!X21)="","✓",INDEX('RAW DATA'!$L:$L,'Row Index'!X21)))</f>
        <v>⇲</v>
      </c>
      <c r="Y21" s="81" t="str">
        <f aca="false">IF('Row Index'!Y21="","✗",IF(INDEX('RAW DATA'!$L:$L,'Row Index'!Y21)="","✓",INDEX('RAW DATA'!$L:$L,'Row Index'!Y21)))</f>
        <v>✓</v>
      </c>
      <c r="Z21" s="82" t="str">
        <f aca="false">IF('Row Index'!Z21="","✗",IF(INDEX('RAW DATA'!$L:$L,'Row Index'!Z21)="","✓",INDEX('RAW DATA'!$L:$L,'Row Index'!Z21)))</f>
        <v>!</v>
      </c>
      <c r="AA21" s="19" t="str">
        <f aca="false">IF('Row Index'!AA21="","⏳",IF(INDEX('RAW DATA'!$L:$L,'Row Index'!AA21)="","✓",INDEX('RAW DATA'!$L:$L,'Row Index'!AA21)))</f>
        <v>⏳</v>
      </c>
      <c r="AB21" s="81" t="str">
        <f aca="false">IF('Row Index'!AB21="","✗",IF(INDEX('RAW DATA'!$L:$L,'Row Index'!AB21)="","✓",INDEX('RAW DATA'!$L:$L,'Row Index'!AB21)))</f>
        <v>✓</v>
      </c>
      <c r="AC21" s="81" t="str">
        <f aca="false">IF('Row Index'!AC21="","✗",IF(INDEX('RAW DATA'!$L:$L,'Row Index'!AC21)="","✓",INDEX('RAW DATA'!$L:$L,'Row Index'!AC21)))</f>
        <v>✓</v>
      </c>
      <c r="AD21" s="81" t="str">
        <f aca="false">IF('Row Index'!AD21="","✗",IF(INDEX('RAW DATA'!$L:$L,'Row Index'!AD21)="","✓",INDEX('RAW DATA'!$L:$L,'Row Index'!AD21)))</f>
        <v>✓</v>
      </c>
      <c r="AE21" s="81" t="str">
        <f aca="false">IF('Row Index'!AE21="","✗",IF(INDEX('RAW DATA'!$L:$L,'Row Index'!AE21)="","✓",INDEX('RAW DATA'!$L:$L,'Row Index'!AE21)))</f>
        <v>✓</v>
      </c>
      <c r="AF21" s="26" t="str">
        <f aca="false">IF('Row Index'!AF21="","✗",IF(INDEX('RAW DATA'!$L:$L,'Row Index'!AF21)="","✓",INDEX('RAW DATA'!$L:$L,'Row Index'!AF21)))</f>
        <v>✗</v>
      </c>
      <c r="AG21" s="81" t="str">
        <f aca="false">IF('Row Index'!AG21="","✗",IF(INDEX('RAW DATA'!$L:$L,'Row Index'!AG21)="","✓",INDEX('RAW DATA'!$L:$L,'Row Index'!AG21)))</f>
        <v>✓</v>
      </c>
      <c r="AH21" s="81" t="str">
        <f aca="false">IF('Row Index'!AH21="","✗",IF(INDEX('RAW DATA'!$L:$L,'Row Index'!AH21)="","✓",INDEX('RAW DATA'!$L:$L,'Row Index'!AH21)))</f>
        <v>✓</v>
      </c>
      <c r="AI21" s="36" t="str">
        <f aca="false">IF('Row Index'!AI21="","✗",IF(INDEX('RAW DATA'!$L:$L,'Row Index'!AI21)="","✓",INDEX('RAW DATA'!$L:$L,'Row Index'!AI21)))</f>
        <v>◐</v>
      </c>
      <c r="AJ21" s="81" t="str">
        <f aca="false">IF('Row Index'!AJ21="","✗",IF(INDEX('RAW DATA'!$L:$L,'Row Index'!AJ21)="","✓",INDEX('RAW DATA'!$L:$L,'Row Index'!AJ21)))</f>
        <v>✓</v>
      </c>
      <c r="AK21" s="81" t="str">
        <f aca="false">IF('Row Index'!AK21="","✗",IF(INDEX('RAW DATA'!$L:$L,'Row Index'!AK21)="","✓",INDEX('RAW DATA'!$L:$L,'Row Index'!AK21)))</f>
        <v>✓</v>
      </c>
      <c r="AL21" s="84" t="str">
        <f aca="false">IF('Row Index'!AL21="","✗",IF(INDEX('RAW DATA'!$L:$L,'Row Index'!AL21)="","✓",INDEX('RAW DATA'!$L:$L,'Row Index'!AL21)))</f>
        <v>⇲⌧◐</v>
      </c>
      <c r="AM21" s="81" t="str">
        <f aca="false">IF('Row Index'!AM21="","✗",IF(INDEX('RAW DATA'!$L:$L,'Row Index'!AM21)="","✓",INDEX('RAW DATA'!$L:$L,'Row Index'!AM21)))</f>
        <v>✓</v>
      </c>
      <c r="AN21" s="36" t="str">
        <f aca="false">IF('Row Index'!AN21="","✗",IF(INDEX('RAW DATA'!$L:$L,'Row Index'!AN21)="","✓",INDEX('RAW DATA'!$L:$L,'Row Index'!AN21)))</f>
        <v>◐</v>
      </c>
      <c r="AO21" s="84" t="str">
        <f aca="false">IF('Row Index'!AO21="","✗",IF(INDEX('RAW DATA'!$L:$L,'Row Index'!AO21)="","✓",INDEX('RAW DATA'!$L:$L,'Row Index'!AO21)))</f>
        <v>⇲⌧◐</v>
      </c>
      <c r="AP21" s="81" t="str">
        <f aca="false">IF('Row Index'!AP21="","✗",IF(INDEX('RAW DATA'!$L:$L,'Row Index'!AP21)="","✓",INDEX('RAW DATA'!$L:$L,'Row Index'!AP21)))</f>
        <v>✓</v>
      </c>
      <c r="AQ21" s="81" t="str">
        <f aca="false">IF('Row Index'!AQ21="","✗",IF(INDEX('RAW DATA'!$L:$L,'Row Index'!AQ21)="","✓",INDEX('RAW DATA'!$L:$L,'Row Index'!AQ21)))</f>
        <v>✓</v>
      </c>
    </row>
    <row r="22" customFormat="false" ht="15" hidden="false" customHeight="false" outlineLevel="0" collapsed="false">
      <c r="A22" s="15" t="s">
        <v>213</v>
      </c>
      <c r="B22" s="16" t="s">
        <v>5694</v>
      </c>
      <c r="C22" s="81" t="str">
        <f aca="false">IF('Row Index'!C22="","✗",IF(INDEX('RAW DATA'!$L:$L,'Row Index'!C22)="","✓",INDEX('RAW DATA'!$L:$L,'Row Index'!C22)))</f>
        <v>✓</v>
      </c>
      <c r="D22" s="81" t="str">
        <f aca="false">IF('Row Index'!D22="","✗",IF(INDEX('RAW DATA'!$L:$L,'Row Index'!D22)="","✓",INDEX('RAW DATA'!$L:$L,'Row Index'!D22)))</f>
        <v>✓</v>
      </c>
      <c r="E22" s="81" t="str">
        <f aca="false">IF('Row Index'!E22="","✗",IF(INDEX('RAW DATA'!$L:$L,'Row Index'!E22)="","✓",INDEX('RAW DATA'!$L:$L,'Row Index'!E22)))</f>
        <v>✓</v>
      </c>
      <c r="F22" s="81" t="str">
        <f aca="false">IF('Row Index'!F22="","✗",IF(INDEX('RAW DATA'!$L:$L,'Row Index'!F22)="","✓",INDEX('RAW DATA'!$L:$L,'Row Index'!F22)))</f>
        <v>✓</v>
      </c>
      <c r="G22" s="84" t="str">
        <f aca="false">IF('Row Index'!G22="","✗",IF(INDEX('RAW DATA'!$L:$L,'Row Index'!G22)="","✓",INDEX('RAW DATA'!$L:$L,'Row Index'!G22)))</f>
        <v>⇲⌧◐</v>
      </c>
      <c r="H22" s="81" t="str">
        <f aca="false">IF('Row Index'!H22="","✗",IF(INDEX('RAW DATA'!$L:$L,'Row Index'!H22)="","✓",INDEX('RAW DATA'!$L:$L,'Row Index'!H22)))</f>
        <v>✓</v>
      </c>
      <c r="I22" s="81" t="str">
        <f aca="false">IF('Row Index'!I22="","✗",IF(INDEX('RAW DATA'!$L:$L,'Row Index'!I22)="","✓",INDEX('RAW DATA'!$L:$L,'Row Index'!I22)))</f>
        <v>✓</v>
      </c>
      <c r="J22" s="81" t="str">
        <f aca="false">IF('Row Index'!J22="","✗",IF(INDEX('RAW DATA'!$L:$L,'Row Index'!J22)="","✓",INDEX('RAW DATA'!$L:$L,'Row Index'!J22)))</f>
        <v>✓</v>
      </c>
      <c r="K22" s="81" t="str">
        <f aca="false">IF('Row Index'!K22="","✗",IF(INDEX('RAW DATA'!$L:$L,'Row Index'!K22)="","✓",INDEX('RAW DATA'!$L:$L,'Row Index'!K22)))</f>
        <v>✓</v>
      </c>
      <c r="L22" s="81" t="str">
        <f aca="false">IF('Row Index'!L22="","✗",IF(INDEX('RAW DATA'!$L:$L,'Row Index'!L22)="","✓",INDEX('RAW DATA'!$L:$L,'Row Index'!L22)))</f>
        <v>✓</v>
      </c>
      <c r="M22" s="81" t="str">
        <f aca="false">IF('Row Index'!M22="","✗",IF(INDEX('RAW DATA'!$L:$L,'Row Index'!M22)="","✓",INDEX('RAW DATA'!$L:$L,'Row Index'!M22)))</f>
        <v>✓</v>
      </c>
      <c r="N22" s="81" t="str">
        <f aca="false">IF('Row Index'!N22="","✗",IF(INDEX('RAW DATA'!$L:$L,'Row Index'!N22)="","✓",INDEX('RAW DATA'!$L:$L,'Row Index'!N22)))</f>
        <v>✓</v>
      </c>
      <c r="O22" s="81" t="str">
        <f aca="false">IF('Row Index'!O22="","✗",IF(INDEX('RAW DATA'!$L:$L,'Row Index'!O22)="","✓",INDEX('RAW DATA'!$L:$L,'Row Index'!O22)))</f>
        <v>✓</v>
      </c>
      <c r="P22" s="81" t="str">
        <f aca="false">IF('Row Index'!P22="","✗",IF(INDEX('RAW DATA'!$L:$L,'Row Index'!P22)="","✓",INDEX('RAW DATA'!$L:$L,'Row Index'!P22)))</f>
        <v>✓</v>
      </c>
      <c r="Q22" s="81" t="str">
        <f aca="false">IF('Row Index'!Q22="","✗",IF(INDEX('RAW DATA'!$L:$L,'Row Index'!Q22)="","✓",INDEX('RAW DATA'!$L:$L,'Row Index'!Q22)))</f>
        <v>✓</v>
      </c>
      <c r="R22" s="81" t="str">
        <f aca="false">IF('Row Index'!R22="","✗",IF(INDEX('RAW DATA'!$L:$L,'Row Index'!R22)="","✓",INDEX('RAW DATA'!$L:$L,'Row Index'!R22)))</f>
        <v>✓</v>
      </c>
      <c r="S22" s="81" t="str">
        <f aca="false">IF('Row Index'!S22="","✗",IF(INDEX('RAW DATA'!$L:$L,'Row Index'!S22)="","✓",INDEX('RAW DATA'!$L:$L,'Row Index'!S22)))</f>
        <v>✓</v>
      </c>
      <c r="T22" s="81" t="str">
        <f aca="false">IF('Row Index'!T22="","✗",IF(INDEX('RAW DATA'!$L:$L,'Row Index'!T22)="","✓",INDEX('RAW DATA'!$L:$L,'Row Index'!T22)))</f>
        <v>✓</v>
      </c>
      <c r="U22" s="81" t="str">
        <f aca="false">IF('Row Index'!U22="","✗",IF(INDEX('RAW DATA'!$L:$L,'Row Index'!U22)="","✓",INDEX('RAW DATA'!$L:$L,'Row Index'!U22)))</f>
        <v>✓</v>
      </c>
      <c r="V22" s="82" t="str">
        <f aca="false">IF('Row Index'!V22="","✗",IF(INDEX('RAW DATA'!$L:$L,'Row Index'!V22)="","✓",INDEX('RAW DATA'!$L:$L,'Row Index'!V22)))</f>
        <v>!</v>
      </c>
      <c r="W22" s="81" t="str">
        <f aca="false">IF('Row Index'!W22="","✗",IF(INDEX('RAW DATA'!$L:$L,'Row Index'!W22)="","✓",INDEX('RAW DATA'!$L:$L,'Row Index'!W22)))</f>
        <v>✓</v>
      </c>
      <c r="X22" s="81" t="str">
        <f aca="false">IF('Row Index'!X22="","✗",IF(INDEX('RAW DATA'!$L:$L,'Row Index'!X22)="","✓",INDEX('RAW DATA'!$L:$L,'Row Index'!X22)))</f>
        <v>✓</v>
      </c>
      <c r="Y22" s="81" t="str">
        <f aca="false">IF('Row Index'!Y22="","✗",IF(INDEX('RAW DATA'!$L:$L,'Row Index'!Y22)="","✓",INDEX('RAW DATA'!$L:$L,'Row Index'!Y22)))</f>
        <v>✓</v>
      </c>
      <c r="Z22" s="82" t="str">
        <f aca="false">IF('Row Index'!Z22="","✗",IF(INDEX('RAW DATA'!$L:$L,'Row Index'!Z22)="","✓",INDEX('RAW DATA'!$L:$L,'Row Index'!Z22)))</f>
        <v>!</v>
      </c>
      <c r="AA22" s="19" t="str">
        <f aca="false">IF('Row Index'!AA22="","⏳",IF(INDEX('RAW DATA'!$L:$L,'Row Index'!AA22)="","✓",INDEX('RAW DATA'!$L:$L,'Row Index'!AA22)))</f>
        <v>⏳</v>
      </c>
      <c r="AB22" s="81" t="str">
        <f aca="false">IF('Row Index'!AB22="","✗",IF(INDEX('RAW DATA'!$L:$L,'Row Index'!AB22)="","✓",INDEX('RAW DATA'!$L:$L,'Row Index'!AB22)))</f>
        <v>✓</v>
      </c>
      <c r="AC22" s="81" t="str">
        <f aca="false">IF('Row Index'!AC22="","✗",IF(INDEX('RAW DATA'!$L:$L,'Row Index'!AC22)="","✓",INDEX('RAW DATA'!$L:$L,'Row Index'!AC22)))</f>
        <v>✓</v>
      </c>
      <c r="AD22" s="81" t="str">
        <f aca="false">IF('Row Index'!AD22="","✗",IF(INDEX('RAW DATA'!$L:$L,'Row Index'!AD22)="","✓",INDEX('RAW DATA'!$L:$L,'Row Index'!AD22)))</f>
        <v>✓</v>
      </c>
      <c r="AE22" s="81" t="str">
        <f aca="false">IF('Row Index'!AE22="","✗",IF(INDEX('RAW DATA'!$L:$L,'Row Index'!AE22)="","✓",INDEX('RAW DATA'!$L:$L,'Row Index'!AE22)))</f>
        <v>✓</v>
      </c>
      <c r="AF22" s="81" t="str">
        <f aca="false">IF('Row Index'!AF22="","✗",IF(INDEX('RAW DATA'!$L:$L,'Row Index'!AF22)="","✓",INDEX('RAW DATA'!$L:$L,'Row Index'!AF22)))</f>
        <v>✓</v>
      </c>
      <c r="AG22" s="81" t="str">
        <f aca="false">IF('Row Index'!AG22="","✗",IF(INDEX('RAW DATA'!$L:$L,'Row Index'!AG22)="","✓",INDEX('RAW DATA'!$L:$L,'Row Index'!AG22)))</f>
        <v>✓</v>
      </c>
      <c r="AH22" s="81" t="str">
        <f aca="false">IF('Row Index'!AH22="","✗",IF(INDEX('RAW DATA'!$L:$L,'Row Index'!AH22)="","✓",INDEX('RAW DATA'!$L:$L,'Row Index'!AH22)))</f>
        <v>✓</v>
      </c>
      <c r="AI22" s="81" t="str">
        <f aca="false">IF('Row Index'!AI22="","✗",IF(INDEX('RAW DATA'!$L:$L,'Row Index'!AI22)="","✓",INDEX('RAW DATA'!$L:$L,'Row Index'!AI22)))</f>
        <v>✓</v>
      </c>
      <c r="AJ22" s="83" t="str">
        <f aca="false">IF('Row Index'!AJ22="","✗",IF(INDEX('RAW DATA'!$L:$L,'Row Index'!AJ22)="","✓",INDEX('RAW DATA'!$L:$L,'Row Index'!AJ22)))</f>
        <v>⌧◐</v>
      </c>
      <c r="AK22" s="81" t="str">
        <f aca="false">IF('Row Index'!AK22="","✗",IF(INDEX('RAW DATA'!$L:$L,'Row Index'!AK22)="","✓",INDEX('RAW DATA'!$L:$L,'Row Index'!AK22)))</f>
        <v>✓</v>
      </c>
      <c r="AL22" s="81" t="str">
        <f aca="false">IF('Row Index'!AL22="","✗",IF(INDEX('RAW DATA'!$L:$L,'Row Index'!AL22)="","✓",INDEX('RAW DATA'!$L:$L,'Row Index'!AL22)))</f>
        <v>✓</v>
      </c>
      <c r="AM22" s="81" t="str">
        <f aca="false">IF('Row Index'!AM22="","✗",IF(INDEX('RAW DATA'!$L:$L,'Row Index'!AM22)="","✓",INDEX('RAW DATA'!$L:$L,'Row Index'!AM22)))</f>
        <v>✓</v>
      </c>
      <c r="AN22" s="84" t="str">
        <f aca="false">IF('Row Index'!AN22="","✗",IF(INDEX('RAW DATA'!$L:$L,'Row Index'!AN22)="","✓",INDEX('RAW DATA'!$L:$L,'Row Index'!AN22)))</f>
        <v>⇲⌧◐</v>
      </c>
      <c r="AO22" s="81" t="str">
        <f aca="false">IF('Row Index'!AO22="","✗",IF(INDEX('RAW DATA'!$L:$L,'Row Index'!AO22)="","✓",INDEX('RAW DATA'!$L:$L,'Row Index'!AO22)))</f>
        <v>✓</v>
      </c>
      <c r="AP22" s="81" t="str">
        <f aca="false">IF('Row Index'!AP22="","✗",IF(INDEX('RAW DATA'!$L:$L,'Row Index'!AP22)="","✓",INDEX('RAW DATA'!$L:$L,'Row Index'!AP22)))</f>
        <v>✓</v>
      </c>
      <c r="AQ22" s="81" t="str">
        <f aca="false">IF('Row Index'!AQ22="","✗",IF(INDEX('RAW DATA'!$L:$L,'Row Index'!AQ22)="","✓",INDEX('RAW DATA'!$L:$L,'Row Index'!AQ22)))</f>
        <v>✓</v>
      </c>
    </row>
    <row r="23" customFormat="false" ht="15" hidden="false" customHeight="false" outlineLevel="0" collapsed="false">
      <c r="A23" s="15" t="s">
        <v>216</v>
      </c>
      <c r="B23" s="16" t="s">
        <v>5694</v>
      </c>
      <c r="C23" s="81" t="str">
        <f aca="false">IF('Row Index'!C23="","✗",IF(INDEX('RAW DATA'!$L:$L,'Row Index'!C23)="","✓",INDEX('RAW DATA'!$L:$L,'Row Index'!C23)))</f>
        <v>✓</v>
      </c>
      <c r="D23" s="81" t="str">
        <f aca="false">IF('Row Index'!D23="","✗",IF(INDEX('RAW DATA'!$L:$L,'Row Index'!D23)="","✓",INDEX('RAW DATA'!$L:$L,'Row Index'!D23)))</f>
        <v>✓</v>
      </c>
      <c r="E23" s="84" t="str">
        <f aca="false">IF('Row Index'!E23="","✗",IF(INDEX('RAW DATA'!$L:$L,'Row Index'!E23)="","✓",INDEX('RAW DATA'!$L:$L,'Row Index'!E23)))</f>
        <v>⇲⌧◐</v>
      </c>
      <c r="F23" s="81" t="str">
        <f aca="false">IF('Row Index'!F23="","✗",IF(INDEX('RAW DATA'!$L:$L,'Row Index'!F23)="","✓",INDEX('RAW DATA'!$L:$L,'Row Index'!F23)))</f>
        <v>✓</v>
      </c>
      <c r="G23" s="82" t="str">
        <f aca="false">IF('Row Index'!G23="","✗",IF(INDEX('RAW DATA'!$L:$L,'Row Index'!G23)="","✓",INDEX('RAW DATA'!$L:$L,'Row Index'!G23)))</f>
        <v>!⇲⌧◐</v>
      </c>
      <c r="H23" s="81" t="str">
        <f aca="false">IF('Row Index'!H23="","✗",IF(INDEX('RAW DATA'!$L:$L,'Row Index'!H23)="","✓",INDEX('RAW DATA'!$L:$L,'Row Index'!H23)))</f>
        <v>✓</v>
      </c>
      <c r="I23" s="81" t="str">
        <f aca="false">IF('Row Index'!I23="","✗",IF(INDEX('RAW DATA'!$L:$L,'Row Index'!I23)="","✓",INDEX('RAW DATA'!$L:$L,'Row Index'!I23)))</f>
        <v>✓</v>
      </c>
      <c r="J23" s="81" t="str">
        <f aca="false">IF('Row Index'!J23="","✗",IF(INDEX('RAW DATA'!$L:$L,'Row Index'!J23)="","✓",INDEX('RAW DATA'!$L:$L,'Row Index'!J23)))</f>
        <v>✓</v>
      </c>
      <c r="K23" s="81" t="str">
        <f aca="false">IF('Row Index'!K23="","✗",IF(INDEX('RAW DATA'!$L:$L,'Row Index'!K23)="","✓",INDEX('RAW DATA'!$L:$L,'Row Index'!K23)))</f>
        <v>✓</v>
      </c>
      <c r="L23" s="81" t="str">
        <f aca="false">IF('Row Index'!L23="","✗",IF(INDEX('RAW DATA'!$L:$L,'Row Index'!L23)="","✓",INDEX('RAW DATA'!$L:$L,'Row Index'!L23)))</f>
        <v>✓</v>
      </c>
      <c r="M23" s="81" t="str">
        <f aca="false">IF('Row Index'!M23="","✗",IF(INDEX('RAW DATA'!$L:$L,'Row Index'!M23)="","✓",INDEX('RAW DATA'!$L:$L,'Row Index'!M23)))</f>
        <v>✓</v>
      </c>
      <c r="N23" s="81" t="str">
        <f aca="false">IF('Row Index'!N23="","✗",IF(INDEX('RAW DATA'!$L:$L,'Row Index'!N23)="","✓",INDEX('RAW DATA'!$L:$L,'Row Index'!N23)))</f>
        <v>✓</v>
      </c>
      <c r="O23" s="81" t="str">
        <f aca="false">IF('Row Index'!O23="","✗",IF(INDEX('RAW DATA'!$L:$L,'Row Index'!O23)="","✓",INDEX('RAW DATA'!$L:$L,'Row Index'!O23)))</f>
        <v>✓</v>
      </c>
      <c r="P23" s="81" t="str">
        <f aca="false">IF('Row Index'!P23="","✗",IF(INDEX('RAW DATA'!$L:$L,'Row Index'!P23)="","✓",INDEX('RAW DATA'!$L:$L,'Row Index'!P23)))</f>
        <v>✓</v>
      </c>
      <c r="Q23" s="81" t="str">
        <f aca="false">IF('Row Index'!Q23="","✗",IF(INDEX('RAW DATA'!$L:$L,'Row Index'!Q23)="","✓",INDEX('RAW DATA'!$L:$L,'Row Index'!Q23)))</f>
        <v>✓</v>
      </c>
      <c r="R23" s="81" t="str">
        <f aca="false">IF('Row Index'!R23="","✗",IF(INDEX('RAW DATA'!$L:$L,'Row Index'!R23)="","✓",INDEX('RAW DATA'!$L:$L,'Row Index'!R23)))</f>
        <v>✓</v>
      </c>
      <c r="S23" s="81" t="str">
        <f aca="false">IF('Row Index'!S23="","✗",IF(INDEX('RAW DATA'!$L:$L,'Row Index'!S23)="","✓",INDEX('RAW DATA'!$L:$L,'Row Index'!S23)))</f>
        <v>✓</v>
      </c>
      <c r="T23" s="81" t="str">
        <f aca="false">IF('Row Index'!T23="","✗",IF(INDEX('RAW DATA'!$L:$L,'Row Index'!T23)="","✓",INDEX('RAW DATA'!$L:$L,'Row Index'!T23)))</f>
        <v>✓</v>
      </c>
      <c r="U23" s="81" t="str">
        <f aca="false">IF('Row Index'!U23="","✗",IF(INDEX('RAW DATA'!$L:$L,'Row Index'!U23)="","✓",INDEX('RAW DATA'!$L:$L,'Row Index'!U23)))</f>
        <v>✓</v>
      </c>
      <c r="V23" s="82" t="str">
        <f aca="false">IF('Row Index'!V23="","✗",IF(INDEX('RAW DATA'!$L:$L,'Row Index'!V23)="","✓",INDEX('RAW DATA'!$L:$L,'Row Index'!V23)))</f>
        <v>!</v>
      </c>
      <c r="W23" s="81" t="str">
        <f aca="false">IF('Row Index'!W23="","✗",IF(INDEX('RAW DATA'!$L:$L,'Row Index'!W23)="","✓",INDEX('RAW DATA'!$L:$L,'Row Index'!W23)))</f>
        <v>✓</v>
      </c>
      <c r="X23" s="81" t="str">
        <f aca="false">IF('Row Index'!X23="","✗",IF(INDEX('RAW DATA'!$L:$L,'Row Index'!X23)="","✓",INDEX('RAW DATA'!$L:$L,'Row Index'!X23)))</f>
        <v>✓</v>
      </c>
      <c r="Y23" s="81" t="str">
        <f aca="false">IF('Row Index'!Y23="","✗",IF(INDEX('RAW DATA'!$L:$L,'Row Index'!Y23)="","✓",INDEX('RAW DATA'!$L:$L,'Row Index'!Y23)))</f>
        <v>✓</v>
      </c>
      <c r="Z23" s="82" t="str">
        <f aca="false">IF('Row Index'!Z23="","✗",IF(INDEX('RAW DATA'!$L:$L,'Row Index'!Z23)="","✓",INDEX('RAW DATA'!$L:$L,'Row Index'!Z23)))</f>
        <v>!</v>
      </c>
      <c r="AA23" s="19" t="str">
        <f aca="false">IF('Row Index'!AA23="","⏳",IF(INDEX('RAW DATA'!$L:$L,'Row Index'!AA23)="","✓",INDEX('RAW DATA'!$L:$L,'Row Index'!AA23)))</f>
        <v>⏳</v>
      </c>
      <c r="AB23" s="81" t="str">
        <f aca="false">IF('Row Index'!AB23="","✗",IF(INDEX('RAW DATA'!$L:$L,'Row Index'!AB23)="","✓",INDEX('RAW DATA'!$L:$L,'Row Index'!AB23)))</f>
        <v>✓</v>
      </c>
      <c r="AC23" s="81" t="str">
        <f aca="false">IF('Row Index'!AC23="","✗",IF(INDEX('RAW DATA'!$L:$L,'Row Index'!AC23)="","✓",INDEX('RAW DATA'!$L:$L,'Row Index'!AC23)))</f>
        <v>✓</v>
      </c>
      <c r="AD23" s="81" t="str">
        <f aca="false">IF('Row Index'!AD23="","✗",IF(INDEX('RAW DATA'!$L:$L,'Row Index'!AD23)="","✓",INDEX('RAW DATA'!$L:$L,'Row Index'!AD23)))</f>
        <v>✓</v>
      </c>
      <c r="AE23" s="81" t="str">
        <f aca="false">IF('Row Index'!AE23="","✗",IF(INDEX('RAW DATA'!$L:$L,'Row Index'!AE23)="","✓",INDEX('RAW DATA'!$L:$L,'Row Index'!AE23)))</f>
        <v>✓</v>
      </c>
      <c r="AF23" s="81" t="str">
        <f aca="false">IF('Row Index'!AF23="","✗",IF(INDEX('RAW DATA'!$L:$L,'Row Index'!AF23)="","✓",INDEX('RAW DATA'!$L:$L,'Row Index'!AF23)))</f>
        <v>✓</v>
      </c>
      <c r="AG23" s="81" t="str">
        <f aca="false">IF('Row Index'!AG23="","✗",IF(INDEX('RAW DATA'!$L:$L,'Row Index'!AG23)="","✓",INDEX('RAW DATA'!$L:$L,'Row Index'!AG23)))</f>
        <v>✓</v>
      </c>
      <c r="AH23" s="81" t="str">
        <f aca="false">IF('Row Index'!AH23="","✗",IF(INDEX('RAW DATA'!$L:$L,'Row Index'!AH23)="","✓",INDEX('RAW DATA'!$L:$L,'Row Index'!AH23)))</f>
        <v>✓</v>
      </c>
      <c r="AI23" s="81" t="str">
        <f aca="false">IF('Row Index'!AI23="","✗",IF(INDEX('RAW DATA'!$L:$L,'Row Index'!AI23)="","✓",INDEX('RAW DATA'!$L:$L,'Row Index'!AI23)))</f>
        <v>✓</v>
      </c>
      <c r="AJ23" s="81" t="str">
        <f aca="false">IF('Row Index'!AJ23="","✗",IF(INDEX('RAW DATA'!$L:$L,'Row Index'!AJ23)="","✓",INDEX('RAW DATA'!$L:$L,'Row Index'!AJ23)))</f>
        <v>✓</v>
      </c>
      <c r="AK23" s="81" t="str">
        <f aca="false">IF('Row Index'!AK23="","✗",IF(INDEX('RAW DATA'!$L:$L,'Row Index'!AK23)="","✓",INDEX('RAW DATA'!$L:$L,'Row Index'!AK23)))</f>
        <v>✓</v>
      </c>
      <c r="AL23" s="84" t="str">
        <f aca="false">IF('Row Index'!AL23="","✗",IF(INDEX('RAW DATA'!$L:$L,'Row Index'!AL23)="","✓",INDEX('RAW DATA'!$L:$L,'Row Index'!AL23)))</f>
        <v>⇲◐</v>
      </c>
      <c r="AM23" s="81" t="str">
        <f aca="false">IF('Row Index'!AM23="","✗",IF(INDEX('RAW DATA'!$L:$L,'Row Index'!AM23)="","✓",INDEX('RAW DATA'!$L:$L,'Row Index'!AM23)))</f>
        <v>✓</v>
      </c>
      <c r="AN23" s="36" t="str">
        <f aca="false">IF('Row Index'!AN23="","✗",IF(INDEX('RAW DATA'!$L:$L,'Row Index'!AN23)="","✓",INDEX('RAW DATA'!$L:$L,'Row Index'!AN23)))</f>
        <v>◐</v>
      </c>
      <c r="AO23" s="81" t="str">
        <f aca="false">IF('Row Index'!AO23="","✗",IF(INDEX('RAW DATA'!$L:$L,'Row Index'!AO23)="","✓",INDEX('RAW DATA'!$L:$L,'Row Index'!AO23)))</f>
        <v>✓</v>
      </c>
      <c r="AP23" s="81" t="str">
        <f aca="false">IF('Row Index'!AP23="","✗",IF(INDEX('RAW DATA'!$L:$L,'Row Index'!AP23)="","✓",INDEX('RAW DATA'!$L:$L,'Row Index'!AP23)))</f>
        <v>✓</v>
      </c>
      <c r="AQ23" s="81" t="str">
        <f aca="false">IF('Row Index'!AQ23="","✗",IF(INDEX('RAW DATA'!$L:$L,'Row Index'!AQ23)="","✓",INDEX('RAW DATA'!$L:$L,'Row Index'!AQ23)))</f>
        <v>✓</v>
      </c>
    </row>
    <row r="24" customFormat="false" ht="15" hidden="false" customHeight="false" outlineLevel="0" collapsed="false">
      <c r="A24" s="15" t="s">
        <v>219</v>
      </c>
      <c r="B24" s="16" t="s">
        <v>5694</v>
      </c>
      <c r="C24" s="81" t="str">
        <f aca="false">IF('Row Index'!C24="","✗",IF(INDEX('RAW DATA'!$L:$L,'Row Index'!C24)="","✓",INDEX('RAW DATA'!$L:$L,'Row Index'!C24)))</f>
        <v>✓</v>
      </c>
      <c r="D24" s="81" t="str">
        <f aca="false">IF('Row Index'!D24="","✗",IF(INDEX('RAW DATA'!$L:$L,'Row Index'!D24)="","✓",INDEX('RAW DATA'!$L:$L,'Row Index'!D24)))</f>
        <v>✓</v>
      </c>
      <c r="E24" s="81" t="str">
        <f aca="false">IF('Row Index'!E24="","✗",IF(INDEX('RAW DATA'!$L:$L,'Row Index'!E24)="","✓",INDEX('RAW DATA'!$L:$L,'Row Index'!E24)))</f>
        <v>✓</v>
      </c>
      <c r="F24" s="81" t="str">
        <f aca="false">IF('Row Index'!F24="","✗",IF(INDEX('RAW DATA'!$L:$L,'Row Index'!F24)="","✓",INDEX('RAW DATA'!$L:$L,'Row Index'!F24)))</f>
        <v>✓</v>
      </c>
      <c r="G24" s="26" t="str">
        <f aca="false">IF('Row Index'!G24="","✗",IF(INDEX('RAW DATA'!$L:$L,'Row Index'!G24)="","✓",INDEX('RAW DATA'!$L:$L,'Row Index'!G24)))</f>
        <v>✗</v>
      </c>
      <c r="H24" s="81" t="str">
        <f aca="false">IF('Row Index'!H24="","✗",IF(INDEX('RAW DATA'!$L:$L,'Row Index'!H24)="","✓",INDEX('RAW DATA'!$L:$L,'Row Index'!H24)))</f>
        <v>✓</v>
      </c>
      <c r="I24" s="83" t="str">
        <f aca="false">IF('Row Index'!I24="","✗",IF(INDEX('RAW DATA'!$L:$L,'Row Index'!I24)="","✓",INDEX('RAW DATA'!$L:$L,'Row Index'!I24)))</f>
        <v>⌧◐</v>
      </c>
      <c r="J24" s="36" t="str">
        <f aca="false">IF('Row Index'!J24="","✗",IF(INDEX('RAW DATA'!$L:$L,'Row Index'!J24)="","✓",INDEX('RAW DATA'!$L:$L,'Row Index'!J24)))</f>
        <v>◐</v>
      </c>
      <c r="K24" s="81" t="str">
        <f aca="false">IF('Row Index'!K24="","✗",IF(INDEX('RAW DATA'!$L:$L,'Row Index'!K24)="","✓",INDEX('RAW DATA'!$L:$L,'Row Index'!K24)))</f>
        <v>✓</v>
      </c>
      <c r="L24" s="81" t="str">
        <f aca="false">IF('Row Index'!L24="","✗",IF(INDEX('RAW DATA'!$L:$L,'Row Index'!L24)="","✓",INDEX('RAW DATA'!$L:$L,'Row Index'!L24)))</f>
        <v>✓</v>
      </c>
      <c r="M24" s="81" t="str">
        <f aca="false">IF('Row Index'!M24="","✗",IF(INDEX('RAW DATA'!$L:$L,'Row Index'!M24)="","✓",INDEX('RAW DATA'!$L:$L,'Row Index'!M24)))</f>
        <v>✓</v>
      </c>
      <c r="N24" s="81" t="str">
        <f aca="false">IF('Row Index'!N24="","✗",IF(INDEX('RAW DATA'!$L:$L,'Row Index'!N24)="","✓",INDEX('RAW DATA'!$L:$L,'Row Index'!N24)))</f>
        <v>✓</v>
      </c>
      <c r="O24" s="81" t="str">
        <f aca="false">IF('Row Index'!O24="","✗",IF(INDEX('RAW DATA'!$L:$L,'Row Index'!O24)="","✓",INDEX('RAW DATA'!$L:$L,'Row Index'!O24)))</f>
        <v>✓</v>
      </c>
      <c r="P24" s="81" t="str">
        <f aca="false">IF('Row Index'!P24="","✗",IF(INDEX('RAW DATA'!$L:$L,'Row Index'!P24)="","✓",INDEX('RAW DATA'!$L:$L,'Row Index'!P24)))</f>
        <v>✓</v>
      </c>
      <c r="Q24" s="81" t="str">
        <f aca="false">IF('Row Index'!Q24="","✗",IF(INDEX('RAW DATA'!$L:$L,'Row Index'!Q24)="","✓",INDEX('RAW DATA'!$L:$L,'Row Index'!Q24)))</f>
        <v>✓</v>
      </c>
      <c r="R24" s="81" t="str">
        <f aca="false">IF('Row Index'!R24="","✗",IF(INDEX('RAW DATA'!$L:$L,'Row Index'!R24)="","✓",INDEX('RAW DATA'!$L:$L,'Row Index'!R24)))</f>
        <v>✓</v>
      </c>
      <c r="S24" s="81" t="str">
        <f aca="false">IF('Row Index'!S24="","✗",IF(INDEX('RAW DATA'!$L:$L,'Row Index'!S24)="","✓",INDEX('RAW DATA'!$L:$L,'Row Index'!S24)))</f>
        <v>✓</v>
      </c>
      <c r="T24" s="81" t="str">
        <f aca="false">IF('Row Index'!T24="","✗",IF(INDEX('RAW DATA'!$L:$L,'Row Index'!T24)="","✓",INDEX('RAW DATA'!$L:$L,'Row Index'!T24)))</f>
        <v>✓</v>
      </c>
      <c r="U24" s="81" t="str">
        <f aca="false">IF('Row Index'!U24="","✗",IF(INDEX('RAW DATA'!$L:$L,'Row Index'!U24)="","✓",INDEX('RAW DATA'!$L:$L,'Row Index'!U24)))</f>
        <v>✓</v>
      </c>
      <c r="V24" s="82" t="str">
        <f aca="false">IF('Row Index'!V24="","✗",IF(INDEX('RAW DATA'!$L:$L,'Row Index'!V24)="","✓",INDEX('RAW DATA'!$L:$L,'Row Index'!V24)))</f>
        <v>!</v>
      </c>
      <c r="W24" s="81" t="str">
        <f aca="false">IF('Row Index'!W24="","✗",IF(INDEX('RAW DATA'!$L:$L,'Row Index'!W24)="","✓",INDEX('RAW DATA'!$L:$L,'Row Index'!W24)))</f>
        <v>✓</v>
      </c>
      <c r="X24" s="81" t="str">
        <f aca="false">IF('Row Index'!X24="","✗",IF(INDEX('RAW DATA'!$L:$L,'Row Index'!X24)="","✓",INDEX('RAW DATA'!$L:$L,'Row Index'!X24)))</f>
        <v>✓</v>
      </c>
      <c r="Y24" s="81" t="str">
        <f aca="false">IF('Row Index'!Y24="","✗",IF(INDEX('RAW DATA'!$L:$L,'Row Index'!Y24)="","✓",INDEX('RAW DATA'!$L:$L,'Row Index'!Y24)))</f>
        <v>✓</v>
      </c>
      <c r="Z24" s="82" t="str">
        <f aca="false">IF('Row Index'!Z24="","✗",IF(INDEX('RAW DATA'!$L:$L,'Row Index'!Z24)="","✓",INDEX('RAW DATA'!$L:$L,'Row Index'!Z24)))</f>
        <v>!</v>
      </c>
      <c r="AA24" s="19" t="str">
        <f aca="false">IF('Row Index'!AA24="","⏳",IF(INDEX('RAW DATA'!$L:$L,'Row Index'!AA24)="","✓",INDEX('RAW DATA'!$L:$L,'Row Index'!AA24)))</f>
        <v>⏳</v>
      </c>
      <c r="AB24" s="81" t="str">
        <f aca="false">IF('Row Index'!AB24="","✗",IF(INDEX('RAW DATA'!$L:$L,'Row Index'!AB24)="","✓",INDEX('RAW DATA'!$L:$L,'Row Index'!AB24)))</f>
        <v>✓</v>
      </c>
      <c r="AC24" s="81" t="str">
        <f aca="false">IF('Row Index'!AC24="","✗",IF(INDEX('RAW DATA'!$L:$L,'Row Index'!AC24)="","✓",INDEX('RAW DATA'!$L:$L,'Row Index'!AC24)))</f>
        <v>✓</v>
      </c>
      <c r="AD24" s="81" t="str">
        <f aca="false">IF('Row Index'!AD24="","✗",IF(INDEX('RAW DATA'!$L:$L,'Row Index'!AD24)="","✓",INDEX('RAW DATA'!$L:$L,'Row Index'!AD24)))</f>
        <v>✓</v>
      </c>
      <c r="AE24" s="81" t="str">
        <f aca="false">IF('Row Index'!AE24="","✗",IF(INDEX('RAW DATA'!$L:$L,'Row Index'!AE24)="","✓",INDEX('RAW DATA'!$L:$L,'Row Index'!AE24)))</f>
        <v>✓</v>
      </c>
      <c r="AF24" s="81" t="str">
        <f aca="false">IF('Row Index'!AF24="","✗",IF(INDEX('RAW DATA'!$L:$L,'Row Index'!AF24)="","✓",INDEX('RAW DATA'!$L:$L,'Row Index'!AF24)))</f>
        <v>✓</v>
      </c>
      <c r="AG24" s="81" t="str">
        <f aca="false">IF('Row Index'!AG24="","✗",IF(INDEX('RAW DATA'!$L:$L,'Row Index'!AG24)="","✓",INDEX('RAW DATA'!$L:$L,'Row Index'!AG24)))</f>
        <v>✓</v>
      </c>
      <c r="AH24" s="81" t="str">
        <f aca="false">IF('Row Index'!AH24="","✗",IF(INDEX('RAW DATA'!$L:$L,'Row Index'!AH24)="","✓",INDEX('RAW DATA'!$L:$L,'Row Index'!AH24)))</f>
        <v>✓</v>
      </c>
      <c r="AI24" s="81" t="str">
        <f aca="false">IF('Row Index'!AI24="","✗",IF(INDEX('RAW DATA'!$L:$L,'Row Index'!AI24)="","✓",INDEX('RAW DATA'!$L:$L,'Row Index'!AI24)))</f>
        <v>✓</v>
      </c>
      <c r="AJ24" s="81" t="str">
        <f aca="false">IF('Row Index'!AJ24="","✗",IF(INDEX('RAW DATA'!$L:$L,'Row Index'!AJ24)="","✓",INDEX('RAW DATA'!$L:$L,'Row Index'!AJ24)))</f>
        <v>✓</v>
      </c>
      <c r="AK24" s="81" t="str">
        <f aca="false">IF('Row Index'!AK24="","✗",IF(INDEX('RAW DATA'!$L:$L,'Row Index'!AK24)="","✓",INDEX('RAW DATA'!$L:$L,'Row Index'!AK24)))</f>
        <v>✓</v>
      </c>
      <c r="AL24" s="81" t="str">
        <f aca="false">IF('Row Index'!AL24="","✗",IF(INDEX('RAW DATA'!$L:$L,'Row Index'!AL24)="","✓",INDEX('RAW DATA'!$L:$L,'Row Index'!AL24)))</f>
        <v>✓</v>
      </c>
      <c r="AM24" s="81" t="str">
        <f aca="false">IF('Row Index'!AM24="","✗",IF(INDEX('RAW DATA'!$L:$L,'Row Index'!AM24)="","✓",INDEX('RAW DATA'!$L:$L,'Row Index'!AM24)))</f>
        <v>✓</v>
      </c>
      <c r="AN24" s="81" t="str">
        <f aca="false">IF('Row Index'!AN24="","✗",IF(INDEX('RAW DATA'!$L:$L,'Row Index'!AN24)="","✓",INDEX('RAW DATA'!$L:$L,'Row Index'!AN24)))</f>
        <v>✓</v>
      </c>
      <c r="AO24" s="81" t="str">
        <f aca="false">IF('Row Index'!AO24="","✗",IF(INDEX('RAW DATA'!$L:$L,'Row Index'!AO24)="","✓",INDEX('RAW DATA'!$L:$L,'Row Index'!AO24)))</f>
        <v>✓</v>
      </c>
      <c r="AP24" s="81" t="str">
        <f aca="false">IF('Row Index'!AP24="","✗",IF(INDEX('RAW DATA'!$L:$L,'Row Index'!AP24)="","✓",INDEX('RAW DATA'!$L:$L,'Row Index'!AP24)))</f>
        <v>✓</v>
      </c>
      <c r="AQ24" s="81" t="str">
        <f aca="false">IF('Row Index'!AQ24="","✗",IF(INDEX('RAW DATA'!$L:$L,'Row Index'!AQ24)="","✓",INDEX('RAW DATA'!$L:$L,'Row Index'!AQ24)))</f>
        <v>✓</v>
      </c>
    </row>
    <row r="25" customFormat="false" ht="15" hidden="false" customHeight="false" outlineLevel="0" collapsed="false">
      <c r="A25" s="15" t="s">
        <v>222</v>
      </c>
      <c r="B25" s="16" t="s">
        <v>5694</v>
      </c>
      <c r="C25" s="81" t="str">
        <f aca="false">IF('Row Index'!C25="","✗",IF(INDEX('RAW DATA'!$L:$L,'Row Index'!C25)="","✓",INDEX('RAW DATA'!$L:$L,'Row Index'!C25)))</f>
        <v>✓</v>
      </c>
      <c r="D25" s="81" t="str">
        <f aca="false">IF('Row Index'!D25="","✗",IF(INDEX('RAW DATA'!$L:$L,'Row Index'!D25)="","✓",INDEX('RAW DATA'!$L:$L,'Row Index'!D25)))</f>
        <v>✓</v>
      </c>
      <c r="E25" s="81" t="str">
        <f aca="false">IF('Row Index'!E25="","✗",IF(INDEX('RAW DATA'!$L:$L,'Row Index'!E25)="","✓",INDEX('RAW DATA'!$L:$L,'Row Index'!E25)))</f>
        <v>✓</v>
      </c>
      <c r="F25" s="81" t="str">
        <f aca="false">IF('Row Index'!F25="","✗",IF(INDEX('RAW DATA'!$L:$L,'Row Index'!F25)="","✓",INDEX('RAW DATA'!$L:$L,'Row Index'!F25)))</f>
        <v>✓</v>
      </c>
      <c r="G25" s="82" t="str">
        <f aca="false">IF('Row Index'!G25="","✗",IF(INDEX('RAW DATA'!$L:$L,'Row Index'!G25)="","✓",INDEX('RAW DATA'!$L:$L,'Row Index'!G25)))</f>
        <v>!</v>
      </c>
      <c r="H25" s="81" t="str">
        <f aca="false">IF('Row Index'!H25="","✗",IF(INDEX('RAW DATA'!$L:$L,'Row Index'!H25)="","✓",INDEX('RAW DATA'!$L:$L,'Row Index'!H25)))</f>
        <v>✓</v>
      </c>
      <c r="I25" s="83" t="str">
        <f aca="false">IF('Row Index'!I25="","✗",IF(INDEX('RAW DATA'!$L:$L,'Row Index'!I25)="","✓",INDEX('RAW DATA'!$L:$L,'Row Index'!I25)))</f>
        <v>⌧◐</v>
      </c>
      <c r="J25" s="81" t="str">
        <f aca="false">IF('Row Index'!J25="","✗",IF(INDEX('RAW DATA'!$L:$L,'Row Index'!J25)="","✓",INDEX('RAW DATA'!$L:$L,'Row Index'!J25)))</f>
        <v>✓</v>
      </c>
      <c r="K25" s="81" t="str">
        <f aca="false">IF('Row Index'!K25="","✗",IF(INDEX('RAW DATA'!$L:$L,'Row Index'!K25)="","✓",INDEX('RAW DATA'!$L:$L,'Row Index'!K25)))</f>
        <v>✓</v>
      </c>
      <c r="L25" s="81" t="str">
        <f aca="false">IF('Row Index'!L25="","✗",IF(INDEX('RAW DATA'!$L:$L,'Row Index'!L25)="","✓",INDEX('RAW DATA'!$L:$L,'Row Index'!L25)))</f>
        <v>✓</v>
      </c>
      <c r="M25" s="81" t="str">
        <f aca="false">IF('Row Index'!M25="","✗",IF(INDEX('RAW DATA'!$L:$L,'Row Index'!M25)="","✓",INDEX('RAW DATA'!$L:$L,'Row Index'!M25)))</f>
        <v>✓</v>
      </c>
      <c r="N25" s="81" t="str">
        <f aca="false">IF('Row Index'!N25="","✗",IF(INDEX('RAW DATA'!$L:$L,'Row Index'!N25)="","✓",INDEX('RAW DATA'!$L:$L,'Row Index'!N25)))</f>
        <v>✓</v>
      </c>
      <c r="O25" s="81" t="str">
        <f aca="false">IF('Row Index'!O25="","✗",IF(INDEX('RAW DATA'!$L:$L,'Row Index'!O25)="","✓",INDEX('RAW DATA'!$L:$L,'Row Index'!O25)))</f>
        <v>✓</v>
      </c>
      <c r="P25" s="81" t="str">
        <f aca="false">IF('Row Index'!P25="","✗",IF(INDEX('RAW DATA'!$L:$L,'Row Index'!P25)="","✓",INDEX('RAW DATA'!$L:$L,'Row Index'!P25)))</f>
        <v>✓</v>
      </c>
      <c r="Q25" s="81" t="str">
        <f aca="false">IF('Row Index'!Q25="","✗",IF(INDEX('RAW DATA'!$L:$L,'Row Index'!Q25)="","✓",INDEX('RAW DATA'!$L:$L,'Row Index'!Q25)))</f>
        <v>✓</v>
      </c>
      <c r="R25" s="81" t="str">
        <f aca="false">IF('Row Index'!R25="","✗",IF(INDEX('RAW DATA'!$L:$L,'Row Index'!R25)="","✓",INDEX('RAW DATA'!$L:$L,'Row Index'!R25)))</f>
        <v>✓</v>
      </c>
      <c r="S25" s="81" t="str">
        <f aca="false">IF('Row Index'!S25="","✗",IF(INDEX('RAW DATA'!$L:$L,'Row Index'!S25)="","✓",INDEX('RAW DATA'!$L:$L,'Row Index'!S25)))</f>
        <v>✓</v>
      </c>
      <c r="T25" s="81" t="str">
        <f aca="false">IF('Row Index'!T25="","✗",IF(INDEX('RAW DATA'!$L:$L,'Row Index'!T25)="","✓",INDEX('RAW DATA'!$L:$L,'Row Index'!T25)))</f>
        <v>✓</v>
      </c>
      <c r="U25" s="81" t="str">
        <f aca="false">IF('Row Index'!U25="","✗",IF(INDEX('RAW DATA'!$L:$L,'Row Index'!U25)="","✓",INDEX('RAW DATA'!$L:$L,'Row Index'!U25)))</f>
        <v>✓</v>
      </c>
      <c r="V25" s="82" t="str">
        <f aca="false">IF('Row Index'!V25="","✗",IF(INDEX('RAW DATA'!$L:$L,'Row Index'!V25)="","✓",INDEX('RAW DATA'!$L:$L,'Row Index'!V25)))</f>
        <v>!</v>
      </c>
      <c r="W25" s="81" t="str">
        <f aca="false">IF('Row Index'!W25="","✗",IF(INDEX('RAW DATA'!$L:$L,'Row Index'!W25)="","✓",INDEX('RAW DATA'!$L:$L,'Row Index'!W25)))</f>
        <v>✓</v>
      </c>
      <c r="X25" s="81" t="str">
        <f aca="false">IF('Row Index'!X25="","✗",IF(INDEX('RAW DATA'!$L:$L,'Row Index'!X25)="","✓",INDEX('RAW DATA'!$L:$L,'Row Index'!X25)))</f>
        <v>✓</v>
      </c>
      <c r="Y25" s="81" t="str">
        <f aca="false">IF('Row Index'!Y25="","✗",IF(INDEX('RAW DATA'!$L:$L,'Row Index'!Y25)="","✓",INDEX('RAW DATA'!$L:$L,'Row Index'!Y25)))</f>
        <v>✓</v>
      </c>
      <c r="Z25" s="82" t="str">
        <f aca="false">IF('Row Index'!Z25="","✗",IF(INDEX('RAW DATA'!$L:$L,'Row Index'!Z25)="","✓",INDEX('RAW DATA'!$L:$L,'Row Index'!Z25)))</f>
        <v>!</v>
      </c>
      <c r="AA25" s="19" t="str">
        <f aca="false">IF('Row Index'!AA25="","⏳",IF(INDEX('RAW DATA'!$L:$L,'Row Index'!AA25)="","✓",INDEX('RAW DATA'!$L:$L,'Row Index'!AA25)))</f>
        <v>⏳</v>
      </c>
      <c r="AB25" s="81" t="str">
        <f aca="false">IF('Row Index'!AB25="","✗",IF(INDEX('RAW DATA'!$L:$L,'Row Index'!AB25)="","✓",INDEX('RAW DATA'!$L:$L,'Row Index'!AB25)))</f>
        <v>✓</v>
      </c>
      <c r="AC25" s="81" t="str">
        <f aca="false">IF('Row Index'!AC25="","✗",IF(INDEX('RAW DATA'!$L:$L,'Row Index'!AC25)="","✓",INDEX('RAW DATA'!$L:$L,'Row Index'!AC25)))</f>
        <v>✓</v>
      </c>
      <c r="AD25" s="81" t="str">
        <f aca="false">IF('Row Index'!AD25="","✗",IF(INDEX('RAW DATA'!$L:$L,'Row Index'!AD25)="","✓",INDEX('RAW DATA'!$L:$L,'Row Index'!AD25)))</f>
        <v>✓</v>
      </c>
      <c r="AE25" s="81" t="str">
        <f aca="false">IF('Row Index'!AE25="","✗",IF(INDEX('RAW DATA'!$L:$L,'Row Index'!AE25)="","✓",INDEX('RAW DATA'!$L:$L,'Row Index'!AE25)))</f>
        <v>✓</v>
      </c>
      <c r="AF25" s="81" t="str">
        <f aca="false">IF('Row Index'!AF25="","✗",IF(INDEX('RAW DATA'!$L:$L,'Row Index'!AF25)="","✓",INDEX('RAW DATA'!$L:$L,'Row Index'!AF25)))</f>
        <v>✓</v>
      </c>
      <c r="AG25" s="81" t="str">
        <f aca="false">IF('Row Index'!AG25="","✗",IF(INDEX('RAW DATA'!$L:$L,'Row Index'!AG25)="","✓",INDEX('RAW DATA'!$L:$L,'Row Index'!AG25)))</f>
        <v>✓</v>
      </c>
      <c r="AH25" s="81" t="str">
        <f aca="false">IF('Row Index'!AH25="","✗",IF(INDEX('RAW DATA'!$L:$L,'Row Index'!AH25)="","✓",INDEX('RAW DATA'!$L:$L,'Row Index'!AH25)))</f>
        <v>✓</v>
      </c>
      <c r="AI25" s="81" t="str">
        <f aca="false">IF('Row Index'!AI25="","✗",IF(INDEX('RAW DATA'!$L:$L,'Row Index'!AI25)="","✓",INDEX('RAW DATA'!$L:$L,'Row Index'!AI25)))</f>
        <v>✓</v>
      </c>
      <c r="AJ25" s="81" t="str">
        <f aca="false">IF('Row Index'!AJ25="","✗",IF(INDEX('RAW DATA'!$L:$L,'Row Index'!AJ25)="","✓",INDEX('RAW DATA'!$L:$L,'Row Index'!AJ25)))</f>
        <v>✓</v>
      </c>
      <c r="AK25" s="81" t="str">
        <f aca="false">IF('Row Index'!AK25="","✗",IF(INDEX('RAW DATA'!$L:$L,'Row Index'!AK25)="","✓",INDEX('RAW DATA'!$L:$L,'Row Index'!AK25)))</f>
        <v>✓</v>
      </c>
      <c r="AL25" s="81" t="str">
        <f aca="false">IF('Row Index'!AL25="","✗",IF(INDEX('RAW DATA'!$L:$L,'Row Index'!AL25)="","✓",INDEX('RAW DATA'!$L:$L,'Row Index'!AL25)))</f>
        <v>✓</v>
      </c>
      <c r="AM25" s="81" t="str">
        <f aca="false">IF('Row Index'!AM25="","✗",IF(INDEX('RAW DATA'!$L:$L,'Row Index'!AM25)="","✓",INDEX('RAW DATA'!$L:$L,'Row Index'!AM25)))</f>
        <v>✓</v>
      </c>
      <c r="AN25" s="81" t="str">
        <f aca="false">IF('Row Index'!AN25="","✗",IF(INDEX('RAW DATA'!$L:$L,'Row Index'!AN25)="","✓",INDEX('RAW DATA'!$L:$L,'Row Index'!AN25)))</f>
        <v>✓</v>
      </c>
      <c r="AO25" s="81" t="str">
        <f aca="false">IF('Row Index'!AO25="","✗",IF(INDEX('RAW DATA'!$L:$L,'Row Index'!AO25)="","✓",INDEX('RAW DATA'!$L:$L,'Row Index'!AO25)))</f>
        <v>✓</v>
      </c>
      <c r="AP25" s="81" t="str">
        <f aca="false">IF('Row Index'!AP25="","✗",IF(INDEX('RAW DATA'!$L:$L,'Row Index'!AP25)="","✓",INDEX('RAW DATA'!$L:$L,'Row Index'!AP25)))</f>
        <v>✓</v>
      </c>
      <c r="AQ25" s="81" t="str">
        <f aca="false">IF('Row Index'!AQ25="","✗",IF(INDEX('RAW DATA'!$L:$L,'Row Index'!AQ25)="","✓",INDEX('RAW DATA'!$L:$L,'Row Index'!AQ25)))</f>
        <v>✓</v>
      </c>
    </row>
    <row r="26" customFormat="false" ht="15" hidden="false" customHeight="false" outlineLevel="0" collapsed="false">
      <c r="A26" s="15" t="s">
        <v>225</v>
      </c>
      <c r="B26" s="16" t="s">
        <v>5694</v>
      </c>
      <c r="C26" s="81" t="str">
        <f aca="false">IF('Row Index'!C26="","✗",IF(INDEX('RAW DATA'!$L:$L,'Row Index'!C26)="","✓",INDEX('RAW DATA'!$L:$L,'Row Index'!C26)))</f>
        <v>✓</v>
      </c>
      <c r="D26" s="81" t="str">
        <f aca="false">IF('Row Index'!D26="","✗",IF(INDEX('RAW DATA'!$L:$L,'Row Index'!D26)="","✓",INDEX('RAW DATA'!$L:$L,'Row Index'!D26)))</f>
        <v>✓</v>
      </c>
      <c r="E26" s="81" t="str">
        <f aca="false">IF('Row Index'!E26="","✗",IF(INDEX('RAW DATA'!$L:$L,'Row Index'!E26)="","✓",INDEX('RAW DATA'!$L:$L,'Row Index'!E26)))</f>
        <v>✓</v>
      </c>
      <c r="F26" s="36" t="str">
        <f aca="false">IF('Row Index'!F26="","✗",IF(INDEX('RAW DATA'!$L:$L,'Row Index'!F26)="","✓",INDEX('RAW DATA'!$L:$L,'Row Index'!F26)))</f>
        <v>◐</v>
      </c>
      <c r="G26" s="82" t="str">
        <f aca="false">IF('Row Index'!G26="","✗",IF(INDEX('RAW DATA'!$L:$L,'Row Index'!G26)="","✓",INDEX('RAW DATA'!$L:$L,'Row Index'!G26)))</f>
        <v>!</v>
      </c>
      <c r="H26" s="83" t="str">
        <f aca="false">IF('Row Index'!H26="","✗",IF(INDEX('RAW DATA'!$L:$L,'Row Index'!H26)="","✓",INDEX('RAW DATA'!$L:$L,'Row Index'!H26)))</f>
        <v>⌧◐</v>
      </c>
      <c r="I26" s="81" t="str">
        <f aca="false">IF('Row Index'!I26="","✗",IF(INDEX('RAW DATA'!$L:$L,'Row Index'!I26)="","✓",INDEX('RAW DATA'!$L:$L,'Row Index'!I26)))</f>
        <v>✓</v>
      </c>
      <c r="J26" s="81" t="str">
        <f aca="false">IF('Row Index'!J26="","✗",IF(INDEX('RAW DATA'!$L:$L,'Row Index'!J26)="","✓",INDEX('RAW DATA'!$L:$L,'Row Index'!J26)))</f>
        <v>✓</v>
      </c>
      <c r="K26" s="83" t="str">
        <f aca="false">IF('Row Index'!K26="","✗",IF(INDEX('RAW DATA'!$L:$L,'Row Index'!K26)="","✓",INDEX('RAW DATA'!$L:$L,'Row Index'!K26)))</f>
        <v>⌧◐</v>
      </c>
      <c r="L26" s="81" t="str">
        <f aca="false">IF('Row Index'!L26="","✗",IF(INDEX('RAW DATA'!$L:$L,'Row Index'!L26)="","✓",INDEX('RAW DATA'!$L:$L,'Row Index'!L26)))</f>
        <v>✓</v>
      </c>
      <c r="M26" s="81" t="str">
        <f aca="false">IF('Row Index'!M26="","✗",IF(INDEX('RAW DATA'!$L:$L,'Row Index'!M26)="","✓",INDEX('RAW DATA'!$L:$L,'Row Index'!M26)))</f>
        <v>✓</v>
      </c>
      <c r="N26" s="81" t="str">
        <f aca="false">IF('Row Index'!N26="","✗",IF(INDEX('RAW DATA'!$L:$L,'Row Index'!N26)="","✓",INDEX('RAW DATA'!$L:$L,'Row Index'!N26)))</f>
        <v>✓</v>
      </c>
      <c r="O26" s="81" t="str">
        <f aca="false">IF('Row Index'!O26="","✗",IF(INDEX('RAW DATA'!$L:$L,'Row Index'!O26)="","✓",INDEX('RAW DATA'!$L:$L,'Row Index'!O26)))</f>
        <v>✓</v>
      </c>
      <c r="P26" s="81" t="str">
        <f aca="false">IF('Row Index'!P26="","✗",IF(INDEX('RAW DATA'!$L:$L,'Row Index'!P26)="","✓",INDEX('RAW DATA'!$L:$L,'Row Index'!P26)))</f>
        <v>✓</v>
      </c>
      <c r="Q26" s="81" t="str">
        <f aca="false">IF('Row Index'!Q26="","✗",IF(INDEX('RAW DATA'!$L:$L,'Row Index'!Q26)="","✓",INDEX('RAW DATA'!$L:$L,'Row Index'!Q26)))</f>
        <v>✓</v>
      </c>
      <c r="R26" s="81" t="str">
        <f aca="false">IF('Row Index'!R26="","✗",IF(INDEX('RAW DATA'!$L:$L,'Row Index'!R26)="","✓",INDEX('RAW DATA'!$L:$L,'Row Index'!R26)))</f>
        <v>✓</v>
      </c>
      <c r="S26" s="81" t="str">
        <f aca="false">IF('Row Index'!S26="","✗",IF(INDEX('RAW DATA'!$L:$L,'Row Index'!S26)="","✓",INDEX('RAW DATA'!$L:$L,'Row Index'!S26)))</f>
        <v>✓</v>
      </c>
      <c r="T26" s="81" t="str">
        <f aca="false">IF('Row Index'!T26="","✗",IF(INDEX('RAW DATA'!$L:$L,'Row Index'!T26)="","✓",INDEX('RAW DATA'!$L:$L,'Row Index'!T26)))</f>
        <v>✓</v>
      </c>
      <c r="U26" s="81" t="str">
        <f aca="false">IF('Row Index'!U26="","✗",IF(INDEX('RAW DATA'!$L:$L,'Row Index'!U26)="","✓",INDEX('RAW DATA'!$L:$L,'Row Index'!U26)))</f>
        <v>✓</v>
      </c>
      <c r="V26" s="82" t="str">
        <f aca="false">IF('Row Index'!V26="","✗",IF(INDEX('RAW DATA'!$L:$L,'Row Index'!V26)="","✓",INDEX('RAW DATA'!$L:$L,'Row Index'!V26)))</f>
        <v>!</v>
      </c>
      <c r="W26" s="81" t="str">
        <f aca="false">IF('Row Index'!W26="","✗",IF(INDEX('RAW DATA'!$L:$L,'Row Index'!W26)="","✓",INDEX('RAW DATA'!$L:$L,'Row Index'!W26)))</f>
        <v>✓</v>
      </c>
      <c r="X26" s="81" t="str">
        <f aca="false">IF('Row Index'!X26="","✗",IF(INDEX('RAW DATA'!$L:$L,'Row Index'!X26)="","✓",INDEX('RAW DATA'!$L:$L,'Row Index'!X26)))</f>
        <v>✓</v>
      </c>
      <c r="Y26" s="81" t="str">
        <f aca="false">IF('Row Index'!Y26="","✗",IF(INDEX('RAW DATA'!$L:$L,'Row Index'!Y26)="","✓",INDEX('RAW DATA'!$L:$L,'Row Index'!Y26)))</f>
        <v>✓</v>
      </c>
      <c r="Z26" s="82" t="str">
        <f aca="false">IF('Row Index'!Z26="","✗",IF(INDEX('RAW DATA'!$L:$L,'Row Index'!Z26)="","✓",INDEX('RAW DATA'!$L:$L,'Row Index'!Z26)))</f>
        <v>!</v>
      </c>
      <c r="AA26" s="19" t="str">
        <f aca="false">IF('Row Index'!AA26="","⏳",IF(INDEX('RAW DATA'!$L:$L,'Row Index'!AA26)="","✓",INDEX('RAW DATA'!$L:$L,'Row Index'!AA26)))</f>
        <v>⏳</v>
      </c>
      <c r="AB26" s="81" t="str">
        <f aca="false">IF('Row Index'!AB26="","✗",IF(INDEX('RAW DATA'!$L:$L,'Row Index'!AB26)="","✓",INDEX('RAW DATA'!$L:$L,'Row Index'!AB26)))</f>
        <v>✓</v>
      </c>
      <c r="AC26" s="81" t="str">
        <f aca="false">IF('Row Index'!AC26="","✗",IF(INDEX('RAW DATA'!$L:$L,'Row Index'!AC26)="","✓",INDEX('RAW DATA'!$L:$L,'Row Index'!AC26)))</f>
        <v>✓</v>
      </c>
      <c r="AD26" s="83" t="str">
        <f aca="false">IF('Row Index'!AD26="","✗",IF(INDEX('RAW DATA'!$L:$L,'Row Index'!AD26)="","✓",INDEX('RAW DATA'!$L:$L,'Row Index'!AD26)))</f>
        <v>⌧◐</v>
      </c>
      <c r="AE26" s="81" t="str">
        <f aca="false">IF('Row Index'!AE26="","✗",IF(INDEX('RAW DATA'!$L:$L,'Row Index'!AE26)="","✓",INDEX('RAW DATA'!$L:$L,'Row Index'!AE26)))</f>
        <v>✓</v>
      </c>
      <c r="AF26" s="83" t="str">
        <f aca="false">IF('Row Index'!AF26="","✗",IF(INDEX('RAW DATA'!$L:$L,'Row Index'!AF26)="","✓",INDEX('RAW DATA'!$L:$L,'Row Index'!AF26)))</f>
        <v>⌧◐</v>
      </c>
      <c r="AG26" s="81" t="str">
        <f aca="false">IF('Row Index'!AG26="","✗",IF(INDEX('RAW DATA'!$L:$L,'Row Index'!AG26)="","✓",INDEX('RAW DATA'!$L:$L,'Row Index'!AG26)))</f>
        <v>✓</v>
      </c>
      <c r="AH26" s="81" t="str">
        <f aca="false">IF('Row Index'!AH26="","✗",IF(INDEX('RAW DATA'!$L:$L,'Row Index'!AH26)="","✓",INDEX('RAW DATA'!$L:$L,'Row Index'!AH26)))</f>
        <v>✓</v>
      </c>
      <c r="AI26" s="81" t="str">
        <f aca="false">IF('Row Index'!AI26="","✗",IF(INDEX('RAW DATA'!$L:$L,'Row Index'!AI26)="","✓",INDEX('RAW DATA'!$L:$L,'Row Index'!AI26)))</f>
        <v>✓</v>
      </c>
      <c r="AJ26" s="81" t="str">
        <f aca="false">IF('Row Index'!AJ26="","✗",IF(INDEX('RAW DATA'!$L:$L,'Row Index'!AJ26)="","✓",INDEX('RAW DATA'!$L:$L,'Row Index'!AJ26)))</f>
        <v>✓</v>
      </c>
      <c r="AK26" s="81" t="str">
        <f aca="false">IF('Row Index'!AK26="","✗",IF(INDEX('RAW DATA'!$L:$L,'Row Index'!AK26)="","✓",INDEX('RAW DATA'!$L:$L,'Row Index'!AK26)))</f>
        <v>✓</v>
      </c>
      <c r="AL26" s="81" t="str">
        <f aca="false">IF('Row Index'!AL26="","✗",IF(INDEX('RAW DATA'!$L:$L,'Row Index'!AL26)="","✓",INDEX('RAW DATA'!$L:$L,'Row Index'!AL26)))</f>
        <v>✓</v>
      </c>
      <c r="AM26" s="81" t="str">
        <f aca="false">IF('Row Index'!AM26="","✗",IF(INDEX('RAW DATA'!$L:$L,'Row Index'!AM26)="","✓",INDEX('RAW DATA'!$L:$L,'Row Index'!AM26)))</f>
        <v>✓</v>
      </c>
      <c r="AN26" s="81" t="str">
        <f aca="false">IF('Row Index'!AN26="","✗",IF(INDEX('RAW DATA'!$L:$L,'Row Index'!AN26)="","✓",INDEX('RAW DATA'!$L:$L,'Row Index'!AN26)))</f>
        <v>✓</v>
      </c>
      <c r="AO26" s="81" t="str">
        <f aca="false">IF('Row Index'!AO26="","✗",IF(INDEX('RAW DATA'!$L:$L,'Row Index'!AO26)="","✓",INDEX('RAW DATA'!$L:$L,'Row Index'!AO26)))</f>
        <v>✓</v>
      </c>
      <c r="AP26" s="81" t="str">
        <f aca="false">IF('Row Index'!AP26="","✗",IF(INDEX('RAW DATA'!$L:$L,'Row Index'!AP26)="","✓",INDEX('RAW DATA'!$L:$L,'Row Index'!AP26)))</f>
        <v>✓</v>
      </c>
      <c r="AQ26" s="81" t="str">
        <f aca="false">IF('Row Index'!AQ26="","✗",IF(INDEX('RAW DATA'!$L:$L,'Row Index'!AQ26)="","✓",INDEX('RAW DATA'!$L:$L,'Row Index'!AQ26)))</f>
        <v>✓</v>
      </c>
    </row>
    <row r="27" customFormat="false" ht="15" hidden="false" customHeight="false" outlineLevel="0" collapsed="false">
      <c r="A27" s="15" t="s">
        <v>228</v>
      </c>
      <c r="B27" s="16" t="s">
        <v>5694</v>
      </c>
      <c r="C27" s="81" t="str">
        <f aca="false">IF('Row Index'!C27="","✗",IF(INDEX('RAW DATA'!$L:$L,'Row Index'!C27)="","✓",INDEX('RAW DATA'!$L:$L,'Row Index'!C27)))</f>
        <v>✓</v>
      </c>
      <c r="D27" s="81" t="str">
        <f aca="false">IF('Row Index'!D27="","✗",IF(INDEX('RAW DATA'!$L:$L,'Row Index'!D27)="","✓",INDEX('RAW DATA'!$L:$L,'Row Index'!D27)))</f>
        <v>✓</v>
      </c>
      <c r="E27" s="81" t="str">
        <f aca="false">IF('Row Index'!E27="","✗",IF(INDEX('RAW DATA'!$L:$L,'Row Index'!E27)="","✓",INDEX('RAW DATA'!$L:$L,'Row Index'!E27)))</f>
        <v>✓</v>
      </c>
      <c r="F27" s="81" t="str">
        <f aca="false">IF('Row Index'!F27="","✗",IF(INDEX('RAW DATA'!$L:$L,'Row Index'!F27)="","✓",INDEX('RAW DATA'!$L:$L,'Row Index'!F27)))</f>
        <v>✓</v>
      </c>
      <c r="G27" s="82" t="str">
        <f aca="false">IF('Row Index'!G27="","✗",IF(INDEX('RAW DATA'!$L:$L,'Row Index'!G27)="","✓",INDEX('RAW DATA'!$L:$L,'Row Index'!G27)))</f>
        <v>!</v>
      </c>
      <c r="H27" s="84" t="str">
        <f aca="false">IF('Row Index'!H27="","✗",IF(INDEX('RAW DATA'!$L:$L,'Row Index'!H27)="","✓",INDEX('RAW DATA'!$L:$L,'Row Index'!H27)))</f>
        <v>⇲⌧◐</v>
      </c>
      <c r="I27" s="81" t="str">
        <f aca="false">IF('Row Index'!I27="","✗",IF(INDEX('RAW DATA'!$L:$L,'Row Index'!I27)="","✓",INDEX('RAW DATA'!$L:$L,'Row Index'!I27)))</f>
        <v>✓</v>
      </c>
      <c r="J27" s="81" t="str">
        <f aca="false">IF('Row Index'!J27="","✗",IF(INDEX('RAW DATA'!$L:$L,'Row Index'!J27)="","✓",INDEX('RAW DATA'!$L:$L,'Row Index'!J27)))</f>
        <v>✓</v>
      </c>
      <c r="K27" s="81" t="str">
        <f aca="false">IF('Row Index'!K27="","✗",IF(INDEX('RAW DATA'!$L:$L,'Row Index'!K27)="","✓",INDEX('RAW DATA'!$L:$L,'Row Index'!K27)))</f>
        <v>✓</v>
      </c>
      <c r="L27" s="81" t="str">
        <f aca="false">IF('Row Index'!L27="","✗",IF(INDEX('RAW DATA'!$L:$L,'Row Index'!L27)="","✓",INDEX('RAW DATA'!$L:$L,'Row Index'!L27)))</f>
        <v>✓</v>
      </c>
      <c r="M27" s="81" t="str">
        <f aca="false">IF('Row Index'!M27="","✗",IF(INDEX('RAW DATA'!$L:$L,'Row Index'!M27)="","✓",INDEX('RAW DATA'!$L:$L,'Row Index'!M27)))</f>
        <v>✓</v>
      </c>
      <c r="N27" s="81" t="str">
        <f aca="false">IF('Row Index'!N27="","✗",IF(INDEX('RAW DATA'!$L:$L,'Row Index'!N27)="","✓",INDEX('RAW DATA'!$L:$L,'Row Index'!N27)))</f>
        <v>✓</v>
      </c>
      <c r="O27" s="81" t="str">
        <f aca="false">IF('Row Index'!O27="","✗",IF(INDEX('RAW DATA'!$L:$L,'Row Index'!O27)="","✓",INDEX('RAW DATA'!$L:$L,'Row Index'!O27)))</f>
        <v>✓</v>
      </c>
      <c r="P27" s="81" t="str">
        <f aca="false">IF('Row Index'!P27="","✗",IF(INDEX('RAW DATA'!$L:$L,'Row Index'!P27)="","✓",INDEX('RAW DATA'!$L:$L,'Row Index'!P27)))</f>
        <v>✓</v>
      </c>
      <c r="Q27" s="81" t="str">
        <f aca="false">IF('Row Index'!Q27="","✗",IF(INDEX('RAW DATA'!$L:$L,'Row Index'!Q27)="","✓",INDEX('RAW DATA'!$L:$L,'Row Index'!Q27)))</f>
        <v>✓</v>
      </c>
      <c r="R27" s="81" t="str">
        <f aca="false">IF('Row Index'!R27="","✗",IF(INDEX('RAW DATA'!$L:$L,'Row Index'!R27)="","✓",INDEX('RAW DATA'!$L:$L,'Row Index'!R27)))</f>
        <v>✓</v>
      </c>
      <c r="S27" s="81" t="str">
        <f aca="false">IF('Row Index'!S27="","✗",IF(INDEX('RAW DATA'!$L:$L,'Row Index'!S27)="","✓",INDEX('RAW DATA'!$L:$L,'Row Index'!S27)))</f>
        <v>✓</v>
      </c>
      <c r="T27" s="81" t="str">
        <f aca="false">IF('Row Index'!T27="","✗",IF(INDEX('RAW DATA'!$L:$L,'Row Index'!T27)="","✓",INDEX('RAW DATA'!$L:$L,'Row Index'!T27)))</f>
        <v>✓</v>
      </c>
      <c r="U27" s="81" t="str">
        <f aca="false">IF('Row Index'!U27="","✗",IF(INDEX('RAW DATA'!$L:$L,'Row Index'!U27)="","✓",INDEX('RAW DATA'!$L:$L,'Row Index'!U27)))</f>
        <v>✓</v>
      </c>
      <c r="V27" s="82" t="str">
        <f aca="false">IF('Row Index'!V27="","✗",IF(INDEX('RAW DATA'!$L:$L,'Row Index'!V27)="","✓",INDEX('RAW DATA'!$L:$L,'Row Index'!V27)))</f>
        <v>!</v>
      </c>
      <c r="W27" s="81" t="str">
        <f aca="false">IF('Row Index'!W27="","✗",IF(INDEX('RAW DATA'!$L:$L,'Row Index'!W27)="","✓",INDEX('RAW DATA'!$L:$L,'Row Index'!W27)))</f>
        <v>✓</v>
      </c>
      <c r="X27" s="81" t="str">
        <f aca="false">IF('Row Index'!X27="","✗",IF(INDEX('RAW DATA'!$L:$L,'Row Index'!X27)="","✓",INDEX('RAW DATA'!$L:$L,'Row Index'!X27)))</f>
        <v>✓</v>
      </c>
      <c r="Y27" s="81" t="str">
        <f aca="false">IF('Row Index'!Y27="","✗",IF(INDEX('RAW DATA'!$L:$L,'Row Index'!Y27)="","✓",INDEX('RAW DATA'!$L:$L,'Row Index'!Y27)))</f>
        <v>✓</v>
      </c>
      <c r="Z27" s="82" t="str">
        <f aca="false">IF('Row Index'!Z27="","✗",IF(INDEX('RAW DATA'!$L:$L,'Row Index'!Z27)="","✓",INDEX('RAW DATA'!$L:$L,'Row Index'!Z27)))</f>
        <v>!</v>
      </c>
      <c r="AA27" s="19" t="str">
        <f aca="false">IF('Row Index'!AA27="","⏳",IF(INDEX('RAW DATA'!$L:$L,'Row Index'!AA27)="","✓",INDEX('RAW DATA'!$L:$L,'Row Index'!AA27)))</f>
        <v>⏳</v>
      </c>
      <c r="AB27" s="81" t="str">
        <f aca="false">IF('Row Index'!AB27="","✗",IF(INDEX('RAW DATA'!$L:$L,'Row Index'!AB27)="","✓",INDEX('RAW DATA'!$L:$L,'Row Index'!AB27)))</f>
        <v>✓</v>
      </c>
      <c r="AC27" s="81" t="str">
        <f aca="false">IF('Row Index'!AC27="","✗",IF(INDEX('RAW DATA'!$L:$L,'Row Index'!AC27)="","✓",INDEX('RAW DATA'!$L:$L,'Row Index'!AC27)))</f>
        <v>✓</v>
      </c>
      <c r="AD27" s="81" t="str">
        <f aca="false">IF('Row Index'!AD27="","✗",IF(INDEX('RAW DATA'!$L:$L,'Row Index'!AD27)="","✓",INDEX('RAW DATA'!$L:$L,'Row Index'!AD27)))</f>
        <v>✓</v>
      </c>
      <c r="AE27" s="81" t="str">
        <f aca="false">IF('Row Index'!AE27="","✗",IF(INDEX('RAW DATA'!$L:$L,'Row Index'!AE27)="","✓",INDEX('RAW DATA'!$L:$L,'Row Index'!AE27)))</f>
        <v>✓</v>
      </c>
      <c r="AF27" s="81" t="str">
        <f aca="false">IF('Row Index'!AF27="","✗",IF(INDEX('RAW DATA'!$L:$L,'Row Index'!AF27)="","✓",INDEX('RAW DATA'!$L:$L,'Row Index'!AF27)))</f>
        <v>✓</v>
      </c>
      <c r="AG27" s="81" t="str">
        <f aca="false">IF('Row Index'!AG27="","✗",IF(INDEX('RAW DATA'!$L:$L,'Row Index'!AG27)="","✓",INDEX('RAW DATA'!$L:$L,'Row Index'!AG27)))</f>
        <v>✓</v>
      </c>
      <c r="AH27" s="81" t="str">
        <f aca="false">IF('Row Index'!AH27="","✗",IF(INDEX('RAW DATA'!$L:$L,'Row Index'!AH27)="","✓",INDEX('RAW DATA'!$L:$L,'Row Index'!AH27)))</f>
        <v>✓</v>
      </c>
      <c r="AI27" s="81" t="str">
        <f aca="false">IF('Row Index'!AI27="","✗",IF(INDEX('RAW DATA'!$L:$L,'Row Index'!AI27)="","✓",INDEX('RAW DATA'!$L:$L,'Row Index'!AI27)))</f>
        <v>✓</v>
      </c>
      <c r="AJ27" s="81" t="str">
        <f aca="false">IF('Row Index'!AJ27="","✗",IF(INDEX('RAW DATA'!$L:$L,'Row Index'!AJ27)="","✓",INDEX('RAW DATA'!$L:$L,'Row Index'!AJ27)))</f>
        <v>✓</v>
      </c>
      <c r="AK27" s="81" t="str">
        <f aca="false">IF('Row Index'!AK27="","✗",IF(INDEX('RAW DATA'!$L:$L,'Row Index'!AK27)="","✓",INDEX('RAW DATA'!$L:$L,'Row Index'!AK27)))</f>
        <v>✓</v>
      </c>
      <c r="AL27" s="81" t="str">
        <f aca="false">IF('Row Index'!AL27="","✗",IF(INDEX('RAW DATA'!$L:$L,'Row Index'!AL27)="","✓",INDEX('RAW DATA'!$L:$L,'Row Index'!AL27)))</f>
        <v>✓</v>
      </c>
      <c r="AM27" s="81" t="str">
        <f aca="false">IF('Row Index'!AM27="","✗",IF(INDEX('RAW DATA'!$L:$L,'Row Index'!AM27)="","✓",INDEX('RAW DATA'!$L:$L,'Row Index'!AM27)))</f>
        <v>✓</v>
      </c>
      <c r="AN27" s="81" t="str">
        <f aca="false">IF('Row Index'!AN27="","✗",IF(INDEX('RAW DATA'!$L:$L,'Row Index'!AN27)="","✓",INDEX('RAW DATA'!$L:$L,'Row Index'!AN27)))</f>
        <v>✓</v>
      </c>
      <c r="AO27" s="81" t="str">
        <f aca="false">IF('Row Index'!AO27="","✗",IF(INDEX('RAW DATA'!$L:$L,'Row Index'!AO27)="","✓",INDEX('RAW DATA'!$L:$L,'Row Index'!AO27)))</f>
        <v>✓</v>
      </c>
      <c r="AP27" s="81" t="str">
        <f aca="false">IF('Row Index'!AP27="","✗",IF(INDEX('RAW DATA'!$L:$L,'Row Index'!AP27)="","✓",INDEX('RAW DATA'!$L:$L,'Row Index'!AP27)))</f>
        <v>✓</v>
      </c>
      <c r="AQ27" s="81" t="str">
        <f aca="false">IF('Row Index'!AQ27="","✗",IF(INDEX('RAW DATA'!$L:$L,'Row Index'!AQ27)="","✓",INDEX('RAW DATA'!$L:$L,'Row Index'!AQ27)))</f>
        <v>✓</v>
      </c>
    </row>
    <row r="28" customFormat="false" ht="15" hidden="false" customHeight="false" outlineLevel="0" collapsed="false">
      <c r="A28" s="15" t="s">
        <v>231</v>
      </c>
      <c r="B28" s="16" t="s">
        <v>5694</v>
      </c>
      <c r="C28" s="81" t="str">
        <f aca="false">IF('Row Index'!C28="","✗",IF(INDEX('RAW DATA'!$L:$L,'Row Index'!C28)="","✓",INDEX('RAW DATA'!$L:$L,'Row Index'!C28)))</f>
        <v>✓</v>
      </c>
      <c r="D28" s="36" t="str">
        <f aca="false">IF('Row Index'!D28="","✗",IF(INDEX('RAW DATA'!$L:$L,'Row Index'!D28)="","✓",INDEX('RAW DATA'!$L:$L,'Row Index'!D28)))</f>
        <v>◐</v>
      </c>
      <c r="E28" s="83" t="str">
        <f aca="false">IF('Row Index'!E28="","✗",IF(INDEX('RAW DATA'!$L:$L,'Row Index'!E28)="","✓",INDEX('RAW DATA'!$L:$L,'Row Index'!E28)))</f>
        <v>⌧◐</v>
      </c>
      <c r="F28" s="81" t="str">
        <f aca="false">IF('Row Index'!F28="","✗",IF(INDEX('RAW DATA'!$L:$L,'Row Index'!F28)="","✓",INDEX('RAW DATA'!$L:$L,'Row Index'!F28)))</f>
        <v>✓</v>
      </c>
      <c r="G28" s="82" t="str">
        <f aca="false">IF('Row Index'!G28="","✗",IF(INDEX('RAW DATA'!$L:$L,'Row Index'!G28)="","✓",INDEX('RAW DATA'!$L:$L,'Row Index'!G28)))</f>
        <v>!</v>
      </c>
      <c r="H28" s="81" t="str">
        <f aca="false">IF('Row Index'!H28="","✗",IF(INDEX('RAW DATA'!$L:$L,'Row Index'!H28)="","✓",INDEX('RAW DATA'!$L:$L,'Row Index'!H28)))</f>
        <v>✓</v>
      </c>
      <c r="I28" s="81" t="str">
        <f aca="false">IF('Row Index'!I28="","✗",IF(INDEX('RAW DATA'!$L:$L,'Row Index'!I28)="","✓",INDEX('RAW DATA'!$L:$L,'Row Index'!I28)))</f>
        <v>✓</v>
      </c>
      <c r="J28" s="81" t="str">
        <f aca="false">IF('Row Index'!J28="","✗",IF(INDEX('RAW DATA'!$L:$L,'Row Index'!J28)="","✓",INDEX('RAW DATA'!$L:$L,'Row Index'!J28)))</f>
        <v>✓</v>
      </c>
      <c r="K28" s="81" t="str">
        <f aca="false">IF('Row Index'!K28="","✗",IF(INDEX('RAW DATA'!$L:$L,'Row Index'!K28)="","✓",INDEX('RAW DATA'!$L:$L,'Row Index'!K28)))</f>
        <v>✓</v>
      </c>
      <c r="L28" s="81" t="str">
        <f aca="false">IF('Row Index'!L28="","✗",IF(INDEX('RAW DATA'!$L:$L,'Row Index'!L28)="","✓",INDEX('RAW DATA'!$L:$L,'Row Index'!L28)))</f>
        <v>✓</v>
      </c>
      <c r="M28" s="81" t="str">
        <f aca="false">IF('Row Index'!M28="","✗",IF(INDEX('RAW DATA'!$L:$L,'Row Index'!M28)="","✓",INDEX('RAW DATA'!$L:$L,'Row Index'!M28)))</f>
        <v>✓</v>
      </c>
      <c r="N28" s="81" t="str">
        <f aca="false">IF('Row Index'!N28="","✗",IF(INDEX('RAW DATA'!$L:$L,'Row Index'!N28)="","✓",INDEX('RAW DATA'!$L:$L,'Row Index'!N28)))</f>
        <v>✓</v>
      </c>
      <c r="O28" s="81" t="str">
        <f aca="false">IF('Row Index'!O28="","✗",IF(INDEX('RAW DATA'!$L:$L,'Row Index'!O28)="","✓",INDEX('RAW DATA'!$L:$L,'Row Index'!O28)))</f>
        <v>✓</v>
      </c>
      <c r="P28" s="81" t="str">
        <f aca="false">IF('Row Index'!P28="","✗",IF(INDEX('RAW DATA'!$L:$L,'Row Index'!P28)="","✓",INDEX('RAW DATA'!$L:$L,'Row Index'!P28)))</f>
        <v>✓</v>
      </c>
      <c r="Q28" s="81" t="str">
        <f aca="false">IF('Row Index'!Q28="","✗",IF(INDEX('RAW DATA'!$L:$L,'Row Index'!Q28)="","✓",INDEX('RAW DATA'!$L:$L,'Row Index'!Q28)))</f>
        <v>✓</v>
      </c>
      <c r="R28" s="81" t="str">
        <f aca="false">IF('Row Index'!R28="","✗",IF(INDEX('RAW DATA'!$L:$L,'Row Index'!R28)="","✓",INDEX('RAW DATA'!$L:$L,'Row Index'!R28)))</f>
        <v>✓</v>
      </c>
      <c r="S28" s="81" t="str">
        <f aca="false">IF('Row Index'!S28="","✗",IF(INDEX('RAW DATA'!$L:$L,'Row Index'!S28)="","✓",INDEX('RAW DATA'!$L:$L,'Row Index'!S28)))</f>
        <v>✓</v>
      </c>
      <c r="T28" s="81" t="str">
        <f aca="false">IF('Row Index'!T28="","✗",IF(INDEX('RAW DATA'!$L:$L,'Row Index'!T28)="","✓",INDEX('RAW DATA'!$L:$L,'Row Index'!T28)))</f>
        <v>✓</v>
      </c>
      <c r="U28" s="81" t="str">
        <f aca="false">IF('Row Index'!U28="","✗",IF(INDEX('RAW DATA'!$L:$L,'Row Index'!U28)="","✓",INDEX('RAW DATA'!$L:$L,'Row Index'!U28)))</f>
        <v>✓</v>
      </c>
      <c r="V28" s="82" t="str">
        <f aca="false">IF('Row Index'!V28="","✗",IF(INDEX('RAW DATA'!$L:$L,'Row Index'!V28)="","✓",INDEX('RAW DATA'!$L:$L,'Row Index'!V28)))</f>
        <v>!</v>
      </c>
      <c r="W28" s="81" t="str">
        <f aca="false">IF('Row Index'!W28="","✗",IF(INDEX('RAW DATA'!$L:$L,'Row Index'!W28)="","✓",INDEX('RAW DATA'!$L:$L,'Row Index'!W28)))</f>
        <v>✓</v>
      </c>
      <c r="X28" s="81" t="str">
        <f aca="false">IF('Row Index'!X28="","✗",IF(INDEX('RAW DATA'!$L:$L,'Row Index'!X28)="","✓",INDEX('RAW DATA'!$L:$L,'Row Index'!X28)))</f>
        <v>✓</v>
      </c>
      <c r="Y28" s="81" t="str">
        <f aca="false">IF('Row Index'!Y28="","✗",IF(INDEX('RAW DATA'!$L:$L,'Row Index'!Y28)="","✓",INDEX('RAW DATA'!$L:$L,'Row Index'!Y28)))</f>
        <v>✓</v>
      </c>
      <c r="Z28" s="82" t="str">
        <f aca="false">IF('Row Index'!Z28="","✗",IF(INDEX('RAW DATA'!$L:$L,'Row Index'!Z28)="","✓",INDEX('RAW DATA'!$L:$L,'Row Index'!Z28)))</f>
        <v>!</v>
      </c>
      <c r="AA28" s="19" t="str">
        <f aca="false">IF('Row Index'!AA28="","⏳",IF(INDEX('RAW DATA'!$L:$L,'Row Index'!AA28)="","✓",INDEX('RAW DATA'!$L:$L,'Row Index'!AA28)))</f>
        <v>⏳</v>
      </c>
      <c r="AB28" s="81" t="str">
        <f aca="false">IF('Row Index'!AB28="","✗",IF(INDEX('RAW DATA'!$L:$L,'Row Index'!AB28)="","✓",INDEX('RAW DATA'!$L:$L,'Row Index'!AB28)))</f>
        <v>✓</v>
      </c>
      <c r="AC28" s="81" t="str">
        <f aca="false">IF('Row Index'!AC28="","✗",IF(INDEX('RAW DATA'!$L:$L,'Row Index'!AC28)="","✓",INDEX('RAW DATA'!$L:$L,'Row Index'!AC28)))</f>
        <v>✓</v>
      </c>
      <c r="AD28" s="81" t="str">
        <f aca="false">IF('Row Index'!AD28="","✗",IF(INDEX('RAW DATA'!$L:$L,'Row Index'!AD28)="","✓",INDEX('RAW DATA'!$L:$L,'Row Index'!AD28)))</f>
        <v>✓</v>
      </c>
      <c r="AE28" s="84" t="str">
        <f aca="false">IF('Row Index'!AE28="","✗",IF(INDEX('RAW DATA'!$L:$L,'Row Index'!AE28)="","✓",INDEX('RAW DATA'!$L:$L,'Row Index'!AE28)))</f>
        <v>⇲⌧◐</v>
      </c>
      <c r="AF28" s="81" t="str">
        <f aca="false">IF('Row Index'!AF28="","✗",IF(INDEX('RAW DATA'!$L:$L,'Row Index'!AF28)="","✓",INDEX('RAW DATA'!$L:$L,'Row Index'!AF28)))</f>
        <v>✓</v>
      </c>
      <c r="AG28" s="81" t="str">
        <f aca="false">IF('Row Index'!AG28="","✗",IF(INDEX('RAW DATA'!$L:$L,'Row Index'!AG28)="","✓",INDEX('RAW DATA'!$L:$L,'Row Index'!AG28)))</f>
        <v>✓</v>
      </c>
      <c r="AH28" s="81" t="str">
        <f aca="false">IF('Row Index'!AH28="","✗",IF(INDEX('RAW DATA'!$L:$L,'Row Index'!AH28)="","✓",INDEX('RAW DATA'!$L:$L,'Row Index'!AH28)))</f>
        <v>✓</v>
      </c>
      <c r="AI28" s="81" t="str">
        <f aca="false">IF('Row Index'!AI28="","✗",IF(INDEX('RAW DATA'!$L:$L,'Row Index'!AI28)="","✓",INDEX('RAW DATA'!$L:$L,'Row Index'!AI28)))</f>
        <v>✓</v>
      </c>
      <c r="AJ28" s="81" t="str">
        <f aca="false">IF('Row Index'!AJ28="","✗",IF(INDEX('RAW DATA'!$L:$L,'Row Index'!AJ28)="","✓",INDEX('RAW DATA'!$L:$L,'Row Index'!AJ28)))</f>
        <v>✓</v>
      </c>
      <c r="AK28" s="81" t="str">
        <f aca="false">IF('Row Index'!AK28="","✗",IF(INDEX('RAW DATA'!$L:$L,'Row Index'!AK28)="","✓",INDEX('RAW DATA'!$L:$L,'Row Index'!AK28)))</f>
        <v>✓</v>
      </c>
      <c r="AL28" s="81" t="str">
        <f aca="false">IF('Row Index'!AL28="","✗",IF(INDEX('RAW DATA'!$L:$L,'Row Index'!AL28)="","✓",INDEX('RAW DATA'!$L:$L,'Row Index'!AL28)))</f>
        <v>✓</v>
      </c>
      <c r="AM28" s="81" t="str">
        <f aca="false">IF('Row Index'!AM28="","✗",IF(INDEX('RAW DATA'!$L:$L,'Row Index'!AM28)="","✓",INDEX('RAW DATA'!$L:$L,'Row Index'!AM28)))</f>
        <v>✓</v>
      </c>
      <c r="AN28" s="81" t="str">
        <f aca="false">IF('Row Index'!AN28="","✗",IF(INDEX('RAW DATA'!$L:$L,'Row Index'!AN28)="","✓",INDEX('RAW DATA'!$L:$L,'Row Index'!AN28)))</f>
        <v>✓</v>
      </c>
      <c r="AO28" s="81" t="str">
        <f aca="false">IF('Row Index'!AO28="","✗",IF(INDEX('RAW DATA'!$L:$L,'Row Index'!AO28)="","✓",INDEX('RAW DATA'!$L:$L,'Row Index'!AO28)))</f>
        <v>✓</v>
      </c>
      <c r="AP28" s="81" t="str">
        <f aca="false">IF('Row Index'!AP28="","✗",IF(INDEX('RAW DATA'!$L:$L,'Row Index'!AP28)="","✓",INDEX('RAW DATA'!$L:$L,'Row Index'!AP28)))</f>
        <v>✓</v>
      </c>
      <c r="AQ28" s="81" t="str">
        <f aca="false">IF('Row Index'!AQ28="","✗",IF(INDEX('RAW DATA'!$L:$L,'Row Index'!AQ28)="","✓",INDEX('RAW DATA'!$L:$L,'Row Index'!AQ28)))</f>
        <v>✓</v>
      </c>
    </row>
    <row r="29" customFormat="false" ht="15" hidden="false" customHeight="false" outlineLevel="0" collapsed="false">
      <c r="A29" s="15" t="s">
        <v>234</v>
      </c>
      <c r="B29" s="16" t="s">
        <v>5694</v>
      </c>
      <c r="C29" s="81" t="str">
        <f aca="false">IF('Row Index'!C29="","✗",IF(INDEX('RAW DATA'!$L:$L,'Row Index'!C29)="","✓",INDEX('RAW DATA'!$L:$L,'Row Index'!C29)))</f>
        <v>✓</v>
      </c>
      <c r="D29" s="81" t="str">
        <f aca="false">IF('Row Index'!D29="","✗",IF(INDEX('RAW DATA'!$L:$L,'Row Index'!D29)="","✓",INDEX('RAW DATA'!$L:$L,'Row Index'!D29)))</f>
        <v>✓</v>
      </c>
      <c r="E29" s="81" t="str">
        <f aca="false">IF('Row Index'!E29="","✗",IF(INDEX('RAW DATA'!$L:$L,'Row Index'!E29)="","✓",INDEX('RAW DATA'!$L:$L,'Row Index'!E29)))</f>
        <v>✓</v>
      </c>
      <c r="F29" s="81" t="str">
        <f aca="false">IF('Row Index'!F29="","✗",IF(INDEX('RAW DATA'!$L:$L,'Row Index'!F29)="","✓",INDEX('RAW DATA'!$L:$L,'Row Index'!F29)))</f>
        <v>✓</v>
      </c>
      <c r="G29" s="82" t="str">
        <f aca="false">IF('Row Index'!G29="","✗",IF(INDEX('RAW DATA'!$L:$L,'Row Index'!G29)="","✓",INDEX('RAW DATA'!$L:$L,'Row Index'!G29)))</f>
        <v>!⌧◐</v>
      </c>
      <c r="H29" s="81" t="str">
        <f aca="false">IF('Row Index'!H29="","✗",IF(INDEX('RAW DATA'!$L:$L,'Row Index'!H29)="","✓",INDEX('RAW DATA'!$L:$L,'Row Index'!H29)))</f>
        <v>✓</v>
      </c>
      <c r="I29" s="81" t="str">
        <f aca="false">IF('Row Index'!I29="","✗",IF(INDEX('RAW DATA'!$L:$L,'Row Index'!I29)="","✓",INDEX('RAW DATA'!$L:$L,'Row Index'!I29)))</f>
        <v>✓</v>
      </c>
      <c r="J29" s="81" t="str">
        <f aca="false">IF('Row Index'!J29="","✗",IF(INDEX('RAW DATA'!$L:$L,'Row Index'!J29)="","✓",INDEX('RAW DATA'!$L:$L,'Row Index'!J29)))</f>
        <v>✓</v>
      </c>
      <c r="K29" s="81" t="str">
        <f aca="false">IF('Row Index'!K29="","✗",IF(INDEX('RAW DATA'!$L:$L,'Row Index'!K29)="","✓",INDEX('RAW DATA'!$L:$L,'Row Index'!K29)))</f>
        <v>✓</v>
      </c>
      <c r="L29" s="26" t="str">
        <f aca="false">IF('Row Index'!L29="","✗",IF(INDEX('RAW DATA'!$L:$L,'Row Index'!L29)="","✓",INDEX('RAW DATA'!$L:$L,'Row Index'!L29)))</f>
        <v>✗⇲</v>
      </c>
      <c r="M29" s="84" t="str">
        <f aca="false">IF('Row Index'!M29="","✗",IF(INDEX('RAW DATA'!$L:$L,'Row Index'!M29)="","✓",INDEX('RAW DATA'!$L:$L,'Row Index'!M29)))</f>
        <v>⇲</v>
      </c>
      <c r="N29" s="81" t="str">
        <f aca="false">IF('Row Index'!N29="","✗",IF(INDEX('RAW DATA'!$L:$L,'Row Index'!N29)="","✓",INDEX('RAW DATA'!$L:$L,'Row Index'!N29)))</f>
        <v>✓</v>
      </c>
      <c r="O29" s="81" t="str">
        <f aca="false">IF('Row Index'!O29="","✗",IF(INDEX('RAW DATA'!$L:$L,'Row Index'!O29)="","✓",INDEX('RAW DATA'!$L:$L,'Row Index'!O29)))</f>
        <v>✓</v>
      </c>
      <c r="P29" s="81" t="str">
        <f aca="false">IF('Row Index'!P29="","✗",IF(INDEX('RAW DATA'!$L:$L,'Row Index'!P29)="","✓",INDEX('RAW DATA'!$L:$L,'Row Index'!P29)))</f>
        <v>✓</v>
      </c>
      <c r="Q29" s="81" t="str">
        <f aca="false">IF('Row Index'!Q29="","✗",IF(INDEX('RAW DATA'!$L:$L,'Row Index'!Q29)="","✓",INDEX('RAW DATA'!$L:$L,'Row Index'!Q29)))</f>
        <v>✓</v>
      </c>
      <c r="R29" s="81" t="str">
        <f aca="false">IF('Row Index'!R29="","✗",IF(INDEX('RAW DATA'!$L:$L,'Row Index'!R29)="","✓",INDEX('RAW DATA'!$L:$L,'Row Index'!R29)))</f>
        <v>✓</v>
      </c>
      <c r="S29" s="81" t="str">
        <f aca="false">IF('Row Index'!S29="","✗",IF(INDEX('RAW DATA'!$L:$L,'Row Index'!S29)="","✓",INDEX('RAW DATA'!$L:$L,'Row Index'!S29)))</f>
        <v>✓</v>
      </c>
      <c r="T29" s="83" t="str">
        <f aca="false">IF('Row Index'!T29="","✗",IF(INDEX('RAW DATA'!$L:$L,'Row Index'!T29)="","✓",INDEX('RAW DATA'!$L:$L,'Row Index'!T29)))</f>
        <v>⌧</v>
      </c>
      <c r="U29" s="84" t="str">
        <f aca="false">IF('Row Index'!U29="","✗",IF(INDEX('RAW DATA'!$L:$L,'Row Index'!U29)="","✓",INDEX('RAW DATA'!$L:$L,'Row Index'!U29)))</f>
        <v>⇲⌧◐</v>
      </c>
      <c r="V29" s="82" t="str">
        <f aca="false">IF('Row Index'!V29="","✗",IF(INDEX('RAW DATA'!$L:$L,'Row Index'!V29)="","✓",INDEX('RAW DATA'!$L:$L,'Row Index'!V29)))</f>
        <v>!</v>
      </c>
      <c r="W29" s="81" t="str">
        <f aca="false">IF('Row Index'!W29="","✗",IF(INDEX('RAW DATA'!$L:$L,'Row Index'!W29)="","✓",INDEX('RAW DATA'!$L:$L,'Row Index'!W29)))</f>
        <v>✓</v>
      </c>
      <c r="X29" s="81" t="str">
        <f aca="false">IF('Row Index'!X29="","✗",IF(INDEX('RAW DATA'!$L:$L,'Row Index'!X29)="","✓",INDEX('RAW DATA'!$L:$L,'Row Index'!X29)))</f>
        <v>✓</v>
      </c>
      <c r="Y29" s="81" t="str">
        <f aca="false">IF('Row Index'!Y29="","✗",IF(INDEX('RAW DATA'!$L:$L,'Row Index'!Y29)="","✓",INDEX('RAW DATA'!$L:$L,'Row Index'!Y29)))</f>
        <v>✓</v>
      </c>
      <c r="Z29" s="82" t="str">
        <f aca="false">IF('Row Index'!Z29="","✗",IF(INDEX('RAW DATA'!$L:$L,'Row Index'!Z29)="","✓",INDEX('RAW DATA'!$L:$L,'Row Index'!Z29)))</f>
        <v>!⇲⌧◐</v>
      </c>
      <c r="AA29" s="19" t="str">
        <f aca="false">IF('Row Index'!AA29="","⏳",IF(INDEX('RAW DATA'!$L:$L,'Row Index'!AA29)="","✓",INDEX('RAW DATA'!$L:$L,'Row Index'!AA29)))</f>
        <v>⏳</v>
      </c>
      <c r="AB29" s="81" t="str">
        <f aca="false">IF('Row Index'!AB29="","✗",IF(INDEX('RAW DATA'!$L:$L,'Row Index'!AB29)="","✓",INDEX('RAW DATA'!$L:$L,'Row Index'!AB29)))</f>
        <v>✓</v>
      </c>
      <c r="AC29" s="81" t="str">
        <f aca="false">IF('Row Index'!AC29="","✗",IF(INDEX('RAW DATA'!$L:$L,'Row Index'!AC29)="","✓",INDEX('RAW DATA'!$L:$L,'Row Index'!AC29)))</f>
        <v>✓</v>
      </c>
      <c r="AD29" s="81" t="str">
        <f aca="false">IF('Row Index'!AD29="","✗",IF(INDEX('RAW DATA'!$L:$L,'Row Index'!AD29)="","✓",INDEX('RAW DATA'!$L:$L,'Row Index'!AD29)))</f>
        <v>✓</v>
      </c>
      <c r="AE29" s="81" t="str">
        <f aca="false">IF('Row Index'!AE29="","✗",IF(INDEX('RAW DATA'!$L:$L,'Row Index'!AE29)="","✓",INDEX('RAW DATA'!$L:$L,'Row Index'!AE29)))</f>
        <v>✓</v>
      </c>
      <c r="AF29" s="81" t="str">
        <f aca="false">IF('Row Index'!AF29="","✗",IF(INDEX('RAW DATA'!$L:$L,'Row Index'!AF29)="","✓",INDEX('RAW DATA'!$L:$L,'Row Index'!AF29)))</f>
        <v>✓</v>
      </c>
      <c r="AG29" s="81" t="str">
        <f aca="false">IF('Row Index'!AG29="","✗",IF(INDEX('RAW DATA'!$L:$L,'Row Index'!AG29)="","✓",INDEX('RAW DATA'!$L:$L,'Row Index'!AG29)))</f>
        <v>✓</v>
      </c>
      <c r="AH29" s="81" t="str">
        <f aca="false">IF('Row Index'!AH29="","✗",IF(INDEX('RAW DATA'!$L:$L,'Row Index'!AH29)="","✓",INDEX('RAW DATA'!$L:$L,'Row Index'!AH29)))</f>
        <v>✓</v>
      </c>
      <c r="AI29" s="81" t="str">
        <f aca="false">IF('Row Index'!AI29="","✗",IF(INDEX('RAW DATA'!$L:$L,'Row Index'!AI29)="","✓",INDEX('RAW DATA'!$L:$L,'Row Index'!AI29)))</f>
        <v>✓</v>
      </c>
      <c r="AJ29" s="81" t="str">
        <f aca="false">IF('Row Index'!AJ29="","✗",IF(INDEX('RAW DATA'!$L:$L,'Row Index'!AJ29)="","✓",INDEX('RAW DATA'!$L:$L,'Row Index'!AJ29)))</f>
        <v>✓</v>
      </c>
      <c r="AK29" s="81" t="str">
        <f aca="false">IF('Row Index'!AK29="","✗",IF(INDEX('RAW DATA'!$L:$L,'Row Index'!AK29)="","✓",INDEX('RAW DATA'!$L:$L,'Row Index'!AK29)))</f>
        <v>✓</v>
      </c>
      <c r="AL29" s="81" t="str">
        <f aca="false">IF('Row Index'!AL29="","✗",IF(INDEX('RAW DATA'!$L:$L,'Row Index'!AL29)="","✓",INDEX('RAW DATA'!$L:$L,'Row Index'!AL29)))</f>
        <v>✓</v>
      </c>
      <c r="AM29" s="81" t="str">
        <f aca="false">IF('Row Index'!AM29="","✗",IF(INDEX('RAW DATA'!$L:$L,'Row Index'!AM29)="","✓",INDEX('RAW DATA'!$L:$L,'Row Index'!AM29)))</f>
        <v>✓</v>
      </c>
      <c r="AN29" s="81" t="str">
        <f aca="false">IF('Row Index'!AN29="","✗",IF(INDEX('RAW DATA'!$L:$L,'Row Index'!AN29)="","✓",INDEX('RAW DATA'!$L:$L,'Row Index'!AN29)))</f>
        <v>✓</v>
      </c>
      <c r="AO29" s="36" t="str">
        <f aca="false">IF('Row Index'!AO29="","✗",IF(INDEX('RAW DATA'!$L:$L,'Row Index'!AO29)="","✓",INDEX('RAW DATA'!$L:$L,'Row Index'!AO29)))</f>
        <v>◐</v>
      </c>
      <c r="AP29" s="81" t="str">
        <f aca="false">IF('Row Index'!AP29="","✗",IF(INDEX('RAW DATA'!$L:$L,'Row Index'!AP29)="","✓",INDEX('RAW DATA'!$L:$L,'Row Index'!AP29)))</f>
        <v>✓</v>
      </c>
      <c r="AQ29" s="81" t="str">
        <f aca="false">IF('Row Index'!AQ29="","✗",IF(INDEX('RAW DATA'!$L:$L,'Row Index'!AQ29)="","✓",INDEX('RAW DATA'!$L:$L,'Row Index'!AQ29)))</f>
        <v>✓</v>
      </c>
    </row>
    <row r="30" customFormat="false" ht="15" hidden="false" customHeight="false" outlineLevel="0" collapsed="false">
      <c r="A30" s="15" t="s">
        <v>237</v>
      </c>
      <c r="B30" s="16" t="s">
        <v>5694</v>
      </c>
      <c r="C30" s="81" t="str">
        <f aca="false">IF('Row Index'!C30="","✗",IF(INDEX('RAW DATA'!$L:$L,'Row Index'!C30)="","✓",INDEX('RAW DATA'!$L:$L,'Row Index'!C30)))</f>
        <v>✓</v>
      </c>
      <c r="D30" s="81" t="str">
        <f aca="false">IF('Row Index'!D30="","✗",IF(INDEX('RAW DATA'!$L:$L,'Row Index'!D30)="","✓",INDEX('RAW DATA'!$L:$L,'Row Index'!D30)))</f>
        <v>✓</v>
      </c>
      <c r="E30" s="84" t="str">
        <f aca="false">IF('Row Index'!E30="","✗",IF(INDEX('RAW DATA'!$L:$L,'Row Index'!E30)="","✓",INDEX('RAW DATA'!$L:$L,'Row Index'!E30)))</f>
        <v>⇲⌧◐</v>
      </c>
      <c r="F30" s="81" t="str">
        <f aca="false">IF('Row Index'!F30="","✗",IF(INDEX('RAW DATA'!$L:$L,'Row Index'!F30)="","✓",INDEX('RAW DATA'!$L:$L,'Row Index'!F30)))</f>
        <v>✓</v>
      </c>
      <c r="G30" s="82" t="str">
        <f aca="false">IF('Row Index'!G30="","✗",IF(INDEX('RAW DATA'!$L:$L,'Row Index'!G30)="","✓",INDEX('RAW DATA'!$L:$L,'Row Index'!G30)))</f>
        <v>!</v>
      </c>
      <c r="H30" s="81" t="str">
        <f aca="false">IF('Row Index'!H30="","✗",IF(INDEX('RAW DATA'!$L:$L,'Row Index'!H30)="","✓",INDEX('RAW DATA'!$L:$L,'Row Index'!H30)))</f>
        <v>✓</v>
      </c>
      <c r="I30" s="81" t="str">
        <f aca="false">IF('Row Index'!I30="","✗",IF(INDEX('RAW DATA'!$L:$L,'Row Index'!I30)="","✓",INDEX('RAW DATA'!$L:$L,'Row Index'!I30)))</f>
        <v>✓</v>
      </c>
      <c r="J30" s="81" t="str">
        <f aca="false">IF('Row Index'!J30="","✗",IF(INDEX('RAW DATA'!$L:$L,'Row Index'!J30)="","✓",INDEX('RAW DATA'!$L:$L,'Row Index'!J30)))</f>
        <v>✓</v>
      </c>
      <c r="K30" s="81" t="str">
        <f aca="false">IF('Row Index'!K30="","✗",IF(INDEX('RAW DATA'!$L:$L,'Row Index'!K30)="","✓",INDEX('RAW DATA'!$L:$L,'Row Index'!K30)))</f>
        <v>✓</v>
      </c>
      <c r="L30" s="81" t="str">
        <f aca="false">IF('Row Index'!L30="","✗",IF(INDEX('RAW DATA'!$L:$L,'Row Index'!L30)="","✓",INDEX('RAW DATA'!$L:$L,'Row Index'!L30)))</f>
        <v>✓</v>
      </c>
      <c r="M30" s="81" t="str">
        <f aca="false">IF('Row Index'!M30="","✗",IF(INDEX('RAW DATA'!$L:$L,'Row Index'!M30)="","✓",INDEX('RAW DATA'!$L:$L,'Row Index'!M30)))</f>
        <v>✓</v>
      </c>
      <c r="N30" s="81" t="str">
        <f aca="false">IF('Row Index'!N30="","✗",IF(INDEX('RAW DATA'!$L:$L,'Row Index'!N30)="","✓",INDEX('RAW DATA'!$L:$L,'Row Index'!N30)))</f>
        <v>✓</v>
      </c>
      <c r="O30" s="81" t="str">
        <f aca="false">IF('Row Index'!O30="","✗",IF(INDEX('RAW DATA'!$L:$L,'Row Index'!O30)="","✓",INDEX('RAW DATA'!$L:$L,'Row Index'!O30)))</f>
        <v>✓</v>
      </c>
      <c r="P30" s="81" t="str">
        <f aca="false">IF('Row Index'!P30="","✗",IF(INDEX('RAW DATA'!$L:$L,'Row Index'!P30)="","✓",INDEX('RAW DATA'!$L:$L,'Row Index'!P30)))</f>
        <v>✓</v>
      </c>
      <c r="Q30" s="81" t="str">
        <f aca="false">IF('Row Index'!Q30="","✗",IF(INDEX('RAW DATA'!$L:$L,'Row Index'!Q30)="","✓",INDEX('RAW DATA'!$L:$L,'Row Index'!Q30)))</f>
        <v>✓</v>
      </c>
      <c r="R30" s="81" t="str">
        <f aca="false">IF('Row Index'!R30="","✗",IF(INDEX('RAW DATA'!$L:$L,'Row Index'!R30)="","✓",INDEX('RAW DATA'!$L:$L,'Row Index'!R30)))</f>
        <v>✓</v>
      </c>
      <c r="S30" s="81" t="str">
        <f aca="false">IF('Row Index'!S30="","✗",IF(INDEX('RAW DATA'!$L:$L,'Row Index'!S30)="","✓",INDEX('RAW DATA'!$L:$L,'Row Index'!S30)))</f>
        <v>✓</v>
      </c>
      <c r="T30" s="81" t="str">
        <f aca="false">IF('Row Index'!T30="","✗",IF(INDEX('RAW DATA'!$L:$L,'Row Index'!T30)="","✓",INDEX('RAW DATA'!$L:$L,'Row Index'!T30)))</f>
        <v>✓</v>
      </c>
      <c r="U30" s="81" t="str">
        <f aca="false">IF('Row Index'!U30="","✗",IF(INDEX('RAW DATA'!$L:$L,'Row Index'!U30)="","✓",INDEX('RAW DATA'!$L:$L,'Row Index'!U30)))</f>
        <v>✓</v>
      </c>
      <c r="V30" s="82" t="str">
        <f aca="false">IF('Row Index'!V30="","✗",IF(INDEX('RAW DATA'!$L:$L,'Row Index'!V30)="","✓",INDEX('RAW DATA'!$L:$L,'Row Index'!V30)))</f>
        <v>!◐</v>
      </c>
      <c r="W30" s="81" t="str">
        <f aca="false">IF('Row Index'!W30="","✗",IF(INDEX('RAW DATA'!$L:$L,'Row Index'!W30)="","✓",INDEX('RAW DATA'!$L:$L,'Row Index'!W30)))</f>
        <v>✓</v>
      </c>
      <c r="X30" s="81" t="str">
        <f aca="false">IF('Row Index'!X30="","✗",IF(INDEX('RAW DATA'!$L:$L,'Row Index'!X30)="","✓",INDEX('RAW DATA'!$L:$L,'Row Index'!X30)))</f>
        <v>✓</v>
      </c>
      <c r="Y30" s="81" t="str">
        <f aca="false">IF('Row Index'!Y30="","✗",IF(INDEX('RAW DATA'!$L:$L,'Row Index'!Y30)="","✓",INDEX('RAW DATA'!$L:$L,'Row Index'!Y30)))</f>
        <v>✓</v>
      </c>
      <c r="Z30" s="82" t="str">
        <f aca="false">IF('Row Index'!Z30="","✗",IF(INDEX('RAW DATA'!$L:$L,'Row Index'!Z30)="","✓",INDEX('RAW DATA'!$L:$L,'Row Index'!Z30)))</f>
        <v>!⇲</v>
      </c>
      <c r="AA30" s="19" t="str">
        <f aca="false">IF('Row Index'!AA30="","⏳",IF(INDEX('RAW DATA'!$L:$L,'Row Index'!AA30)="","✓",INDEX('RAW DATA'!$L:$L,'Row Index'!AA30)))</f>
        <v>⏳</v>
      </c>
      <c r="AB30" s="81" t="str">
        <f aca="false">IF('Row Index'!AB30="","✗",IF(INDEX('RAW DATA'!$L:$L,'Row Index'!AB30)="","✓",INDEX('RAW DATA'!$L:$L,'Row Index'!AB30)))</f>
        <v>✓</v>
      </c>
      <c r="AC30" s="81" t="str">
        <f aca="false">IF('Row Index'!AC30="","✗",IF(INDEX('RAW DATA'!$L:$L,'Row Index'!AC30)="","✓",INDEX('RAW DATA'!$L:$L,'Row Index'!AC30)))</f>
        <v>✓</v>
      </c>
      <c r="AD30" s="81" t="str">
        <f aca="false">IF('Row Index'!AD30="","✗",IF(INDEX('RAW DATA'!$L:$L,'Row Index'!AD30)="","✓",INDEX('RAW DATA'!$L:$L,'Row Index'!AD30)))</f>
        <v>✓</v>
      </c>
      <c r="AE30" s="81" t="str">
        <f aca="false">IF('Row Index'!AE30="","✗",IF(INDEX('RAW DATA'!$L:$L,'Row Index'!AE30)="","✓",INDEX('RAW DATA'!$L:$L,'Row Index'!AE30)))</f>
        <v>✓</v>
      </c>
      <c r="AF30" s="36" t="str">
        <f aca="false">IF('Row Index'!AF30="","✗",IF(INDEX('RAW DATA'!$L:$L,'Row Index'!AF30)="","✓",INDEX('RAW DATA'!$L:$L,'Row Index'!AF30)))</f>
        <v>◐</v>
      </c>
      <c r="AG30" s="81" t="str">
        <f aca="false">IF('Row Index'!AG30="","✗",IF(INDEX('RAW DATA'!$L:$L,'Row Index'!AG30)="","✓",INDEX('RAW DATA'!$L:$L,'Row Index'!AG30)))</f>
        <v>✓</v>
      </c>
      <c r="AH30" s="81" t="str">
        <f aca="false">IF('Row Index'!AH30="","✗",IF(INDEX('RAW DATA'!$L:$L,'Row Index'!AH30)="","✓",INDEX('RAW DATA'!$L:$L,'Row Index'!AH30)))</f>
        <v>✓</v>
      </c>
      <c r="AI30" s="81" t="str">
        <f aca="false">IF('Row Index'!AI30="","✗",IF(INDEX('RAW DATA'!$L:$L,'Row Index'!AI30)="","✓",INDEX('RAW DATA'!$L:$L,'Row Index'!AI30)))</f>
        <v>✓</v>
      </c>
      <c r="AJ30" s="81" t="str">
        <f aca="false">IF('Row Index'!AJ30="","✗",IF(INDEX('RAW DATA'!$L:$L,'Row Index'!AJ30)="","✓",INDEX('RAW DATA'!$L:$L,'Row Index'!AJ30)))</f>
        <v>✓</v>
      </c>
      <c r="AK30" s="81" t="str">
        <f aca="false">IF('Row Index'!AK30="","✗",IF(INDEX('RAW DATA'!$L:$L,'Row Index'!AK30)="","✓",INDEX('RAW DATA'!$L:$L,'Row Index'!AK30)))</f>
        <v>✓</v>
      </c>
      <c r="AL30" s="81" t="str">
        <f aca="false">IF('Row Index'!AL30="","✗",IF(INDEX('RAW DATA'!$L:$L,'Row Index'!AL30)="","✓",INDEX('RAW DATA'!$L:$L,'Row Index'!AL30)))</f>
        <v>✓</v>
      </c>
      <c r="AM30" s="84" t="str">
        <f aca="false">IF('Row Index'!AM30="","✗",IF(INDEX('RAW DATA'!$L:$L,'Row Index'!AM30)="","✓",INDEX('RAW DATA'!$L:$L,'Row Index'!AM30)))</f>
        <v>⇲⌧◐</v>
      </c>
      <c r="AN30" s="81" t="str">
        <f aca="false">IF('Row Index'!AN30="","✗",IF(INDEX('RAW DATA'!$L:$L,'Row Index'!AN30)="","✓",INDEX('RAW DATA'!$L:$L,'Row Index'!AN30)))</f>
        <v>✓</v>
      </c>
      <c r="AO30" s="81" t="str">
        <f aca="false">IF('Row Index'!AO30="","✗",IF(INDEX('RAW DATA'!$L:$L,'Row Index'!AO30)="","✓",INDEX('RAW DATA'!$L:$L,'Row Index'!AO30)))</f>
        <v>✓</v>
      </c>
      <c r="AP30" s="81" t="str">
        <f aca="false">IF('Row Index'!AP30="","✗",IF(INDEX('RAW DATA'!$L:$L,'Row Index'!AP30)="","✓",INDEX('RAW DATA'!$L:$L,'Row Index'!AP30)))</f>
        <v>✓</v>
      </c>
      <c r="AQ30" s="81" t="str">
        <f aca="false">IF('Row Index'!AQ30="","✗",IF(INDEX('RAW DATA'!$L:$L,'Row Index'!AQ30)="","✓",INDEX('RAW DATA'!$L:$L,'Row Index'!AQ30)))</f>
        <v>✓</v>
      </c>
    </row>
    <row r="31" customFormat="false" ht="15" hidden="false" customHeight="false" outlineLevel="0" collapsed="false">
      <c r="A31" s="15" t="s">
        <v>240</v>
      </c>
      <c r="B31" s="16" t="s">
        <v>5694</v>
      </c>
      <c r="C31" s="81" t="str">
        <f aca="false">IF('Row Index'!C31="","✗",IF(INDEX('RAW DATA'!$L:$L,'Row Index'!C31)="","✓",INDEX('RAW DATA'!$L:$L,'Row Index'!C31)))</f>
        <v>✓</v>
      </c>
      <c r="D31" s="81" t="str">
        <f aca="false">IF('Row Index'!D31="","✗",IF(INDEX('RAW DATA'!$L:$L,'Row Index'!D31)="","✓",INDEX('RAW DATA'!$L:$L,'Row Index'!D31)))</f>
        <v>✓</v>
      </c>
      <c r="E31" s="81" t="str">
        <f aca="false">IF('Row Index'!E31="","✗",IF(INDEX('RAW DATA'!$L:$L,'Row Index'!E31)="","✓",INDEX('RAW DATA'!$L:$L,'Row Index'!E31)))</f>
        <v>✓</v>
      </c>
      <c r="F31" s="81" t="str">
        <f aca="false">IF('Row Index'!F31="","✗",IF(INDEX('RAW DATA'!$L:$L,'Row Index'!F31)="","✓",INDEX('RAW DATA'!$L:$L,'Row Index'!F31)))</f>
        <v>✓</v>
      </c>
      <c r="G31" s="82" t="str">
        <f aca="false">IF('Row Index'!G31="","✗",IF(INDEX('RAW DATA'!$L:$L,'Row Index'!G31)="","✓",INDEX('RAW DATA'!$L:$L,'Row Index'!G31)))</f>
        <v>!◐</v>
      </c>
      <c r="H31" s="81" t="str">
        <f aca="false">IF('Row Index'!H31="","✗",IF(INDEX('RAW DATA'!$L:$L,'Row Index'!H31)="","✓",INDEX('RAW DATA'!$L:$L,'Row Index'!H31)))</f>
        <v>✓</v>
      </c>
      <c r="I31" s="81" t="str">
        <f aca="false">IF('Row Index'!I31="","✗",IF(INDEX('RAW DATA'!$L:$L,'Row Index'!I31)="","✓",INDEX('RAW DATA'!$L:$L,'Row Index'!I31)))</f>
        <v>✓</v>
      </c>
      <c r="J31" s="81" t="str">
        <f aca="false">IF('Row Index'!J31="","✗",IF(INDEX('RAW DATA'!$L:$L,'Row Index'!J31)="","✓",INDEX('RAW DATA'!$L:$L,'Row Index'!J31)))</f>
        <v>✓</v>
      </c>
      <c r="K31" s="81" t="str">
        <f aca="false">IF('Row Index'!K31="","✗",IF(INDEX('RAW DATA'!$L:$L,'Row Index'!K31)="","✓",INDEX('RAW DATA'!$L:$L,'Row Index'!K31)))</f>
        <v>✓</v>
      </c>
      <c r="L31" s="81" t="str">
        <f aca="false">IF('Row Index'!L31="","✗",IF(INDEX('RAW DATA'!$L:$L,'Row Index'!L31)="","✓",INDEX('RAW DATA'!$L:$L,'Row Index'!L31)))</f>
        <v>✓</v>
      </c>
      <c r="M31" s="81" t="str">
        <f aca="false">IF('Row Index'!M31="","✗",IF(INDEX('RAW DATA'!$L:$L,'Row Index'!M31)="","✓",INDEX('RAW DATA'!$L:$L,'Row Index'!M31)))</f>
        <v>✓</v>
      </c>
      <c r="N31" s="81" t="str">
        <f aca="false">IF('Row Index'!N31="","✗",IF(INDEX('RAW DATA'!$L:$L,'Row Index'!N31)="","✓",INDEX('RAW DATA'!$L:$L,'Row Index'!N31)))</f>
        <v>✓</v>
      </c>
      <c r="O31" s="81" t="str">
        <f aca="false">IF('Row Index'!O31="","✗",IF(INDEX('RAW DATA'!$L:$L,'Row Index'!O31)="","✓",INDEX('RAW DATA'!$L:$L,'Row Index'!O31)))</f>
        <v>✓</v>
      </c>
      <c r="P31" s="81" t="str">
        <f aca="false">IF('Row Index'!P31="","✗",IF(INDEX('RAW DATA'!$L:$L,'Row Index'!P31)="","✓",INDEX('RAW DATA'!$L:$L,'Row Index'!P31)))</f>
        <v>✓</v>
      </c>
      <c r="Q31" s="81" t="str">
        <f aca="false">IF('Row Index'!Q31="","✗",IF(INDEX('RAW DATA'!$L:$L,'Row Index'!Q31)="","✓",INDEX('RAW DATA'!$L:$L,'Row Index'!Q31)))</f>
        <v>✓</v>
      </c>
      <c r="R31" s="81" t="str">
        <f aca="false">IF('Row Index'!R31="","✗",IF(INDEX('RAW DATA'!$L:$L,'Row Index'!R31)="","✓",INDEX('RAW DATA'!$L:$L,'Row Index'!R31)))</f>
        <v>✓</v>
      </c>
      <c r="S31" s="81" t="str">
        <f aca="false">IF('Row Index'!S31="","✗",IF(INDEX('RAW DATA'!$L:$L,'Row Index'!S31)="","✓",INDEX('RAW DATA'!$L:$L,'Row Index'!S31)))</f>
        <v>✓</v>
      </c>
      <c r="T31" s="81" t="str">
        <f aca="false">IF('Row Index'!T31="","✗",IF(INDEX('RAW DATA'!$L:$L,'Row Index'!T31)="","✓",INDEX('RAW DATA'!$L:$L,'Row Index'!T31)))</f>
        <v>✓</v>
      </c>
      <c r="U31" s="81" t="str">
        <f aca="false">IF('Row Index'!U31="","✗",IF(INDEX('RAW DATA'!$L:$L,'Row Index'!U31)="","✓",INDEX('RAW DATA'!$L:$L,'Row Index'!U31)))</f>
        <v>✓</v>
      </c>
      <c r="V31" s="82" t="str">
        <f aca="false">IF('Row Index'!V31="","✗",IF(INDEX('RAW DATA'!$L:$L,'Row Index'!V31)="","✓",INDEX('RAW DATA'!$L:$L,'Row Index'!V31)))</f>
        <v>!</v>
      </c>
      <c r="W31" s="81" t="str">
        <f aca="false">IF('Row Index'!W31="","✗",IF(INDEX('RAW DATA'!$L:$L,'Row Index'!W31)="","✓",INDEX('RAW DATA'!$L:$L,'Row Index'!W31)))</f>
        <v>✓</v>
      </c>
      <c r="X31" s="81" t="str">
        <f aca="false">IF('Row Index'!X31="","✗",IF(INDEX('RAW DATA'!$L:$L,'Row Index'!X31)="","✓",INDEX('RAW DATA'!$L:$L,'Row Index'!X31)))</f>
        <v>✓</v>
      </c>
      <c r="Y31" s="81" t="str">
        <f aca="false">IF('Row Index'!Y31="","✗",IF(INDEX('RAW DATA'!$L:$L,'Row Index'!Y31)="","✓",INDEX('RAW DATA'!$L:$L,'Row Index'!Y31)))</f>
        <v>✓</v>
      </c>
      <c r="Z31" s="82" t="str">
        <f aca="false">IF('Row Index'!Z31="","✗",IF(INDEX('RAW DATA'!$L:$L,'Row Index'!Z31)="","✓",INDEX('RAW DATA'!$L:$L,'Row Index'!Z31)))</f>
        <v>!</v>
      </c>
      <c r="AA31" s="19" t="str">
        <f aca="false">IF('Row Index'!AA31="","⏳",IF(INDEX('RAW DATA'!$L:$L,'Row Index'!AA31)="","✓",INDEX('RAW DATA'!$L:$L,'Row Index'!AA31)))</f>
        <v>⏳</v>
      </c>
      <c r="AB31" s="81" t="str">
        <f aca="false">IF('Row Index'!AB31="","✗",IF(INDEX('RAW DATA'!$L:$L,'Row Index'!AB31)="","✓",INDEX('RAW DATA'!$L:$L,'Row Index'!AB31)))</f>
        <v>✓</v>
      </c>
      <c r="AC31" s="81" t="str">
        <f aca="false">IF('Row Index'!AC31="","✗",IF(INDEX('RAW DATA'!$L:$L,'Row Index'!AC31)="","✓",INDEX('RAW DATA'!$L:$L,'Row Index'!AC31)))</f>
        <v>✓</v>
      </c>
      <c r="AD31" s="81" t="str">
        <f aca="false">IF('Row Index'!AD31="","✗",IF(INDEX('RAW DATA'!$L:$L,'Row Index'!AD31)="","✓",INDEX('RAW DATA'!$L:$L,'Row Index'!AD31)))</f>
        <v>✓</v>
      </c>
      <c r="AE31" s="81" t="str">
        <f aca="false">IF('Row Index'!AE31="","✗",IF(INDEX('RAW DATA'!$L:$L,'Row Index'!AE31)="","✓",INDEX('RAW DATA'!$L:$L,'Row Index'!AE31)))</f>
        <v>✓</v>
      </c>
      <c r="AF31" s="81" t="str">
        <f aca="false">IF('Row Index'!AF31="","✗",IF(INDEX('RAW DATA'!$L:$L,'Row Index'!AF31)="","✓",INDEX('RAW DATA'!$L:$L,'Row Index'!AF31)))</f>
        <v>✓</v>
      </c>
      <c r="AG31" s="81" t="str">
        <f aca="false">IF('Row Index'!AG31="","✗",IF(INDEX('RAW DATA'!$L:$L,'Row Index'!AG31)="","✓",INDEX('RAW DATA'!$L:$L,'Row Index'!AG31)))</f>
        <v>✓</v>
      </c>
      <c r="AH31" s="81" t="str">
        <f aca="false">IF('Row Index'!AH31="","✗",IF(INDEX('RAW DATA'!$L:$L,'Row Index'!AH31)="","✓",INDEX('RAW DATA'!$L:$L,'Row Index'!AH31)))</f>
        <v>✓</v>
      </c>
      <c r="AI31" s="81" t="str">
        <f aca="false">IF('Row Index'!AI31="","✗",IF(INDEX('RAW DATA'!$L:$L,'Row Index'!AI31)="","✓",INDEX('RAW DATA'!$L:$L,'Row Index'!AI31)))</f>
        <v>✓</v>
      </c>
      <c r="AJ31" s="81" t="str">
        <f aca="false">IF('Row Index'!AJ31="","✗",IF(INDEX('RAW DATA'!$L:$L,'Row Index'!AJ31)="","✓",INDEX('RAW DATA'!$L:$L,'Row Index'!AJ31)))</f>
        <v>✓</v>
      </c>
      <c r="AK31" s="81" t="str">
        <f aca="false">IF('Row Index'!AK31="","✗",IF(INDEX('RAW DATA'!$L:$L,'Row Index'!AK31)="","✓",INDEX('RAW DATA'!$L:$L,'Row Index'!AK31)))</f>
        <v>✓</v>
      </c>
      <c r="AL31" s="81" t="str">
        <f aca="false">IF('Row Index'!AL31="","✗",IF(INDEX('RAW DATA'!$L:$L,'Row Index'!AL31)="","✓",INDEX('RAW DATA'!$L:$L,'Row Index'!AL31)))</f>
        <v>✓</v>
      </c>
      <c r="AM31" s="81" t="str">
        <f aca="false">IF('Row Index'!AM31="","✗",IF(INDEX('RAW DATA'!$L:$L,'Row Index'!AM31)="","✓",INDEX('RAW DATA'!$L:$L,'Row Index'!AM31)))</f>
        <v>✓</v>
      </c>
      <c r="AN31" s="81" t="str">
        <f aca="false">IF('Row Index'!AN31="","✗",IF(INDEX('RAW DATA'!$L:$L,'Row Index'!AN31)="","✓",INDEX('RAW DATA'!$L:$L,'Row Index'!AN31)))</f>
        <v>✓</v>
      </c>
      <c r="AO31" s="81" t="str">
        <f aca="false">IF('Row Index'!AO31="","✗",IF(INDEX('RAW DATA'!$L:$L,'Row Index'!AO31)="","✓",INDEX('RAW DATA'!$L:$L,'Row Index'!AO31)))</f>
        <v>✓</v>
      </c>
      <c r="AP31" s="81" t="str">
        <f aca="false">IF('Row Index'!AP31="","✗",IF(INDEX('RAW DATA'!$L:$L,'Row Index'!AP31)="","✓",INDEX('RAW DATA'!$L:$L,'Row Index'!AP31)))</f>
        <v>✓</v>
      </c>
      <c r="AQ31" s="81" t="str">
        <f aca="false">IF('Row Index'!AQ31="","✗",IF(INDEX('RAW DATA'!$L:$L,'Row Index'!AQ31)="","✓",INDEX('RAW DATA'!$L:$L,'Row Index'!AQ31)))</f>
        <v>✓</v>
      </c>
    </row>
    <row r="32" customFormat="false" ht="15" hidden="false" customHeight="false" outlineLevel="0" collapsed="false">
      <c r="A32" s="32" t="s">
        <v>247</v>
      </c>
      <c r="B32" s="33" t="s">
        <v>5695</v>
      </c>
      <c r="C32" s="81" t="str">
        <f aca="false">IF('Row Index'!C32="","✗",IF(INDEX('RAW DATA'!$L:$L,'Row Index'!C32)="","✓",INDEX('RAW DATA'!$L:$L,'Row Index'!C32)))</f>
        <v>✓</v>
      </c>
      <c r="D32" s="81" t="str">
        <f aca="false">IF('Row Index'!D32="","✗",IF(INDEX('RAW DATA'!$L:$L,'Row Index'!D32)="","✓",INDEX('RAW DATA'!$L:$L,'Row Index'!D32)))</f>
        <v>✓</v>
      </c>
      <c r="E32" s="81" t="str">
        <f aca="false">IF('Row Index'!E32="","✗",IF(INDEX('RAW DATA'!$L:$L,'Row Index'!E32)="","✓",INDEX('RAW DATA'!$L:$L,'Row Index'!E32)))</f>
        <v>✓</v>
      </c>
      <c r="F32" s="81" t="str">
        <f aca="false">IF('Row Index'!F32="","✗",IF(INDEX('RAW DATA'!$L:$L,'Row Index'!F32)="","✓",INDEX('RAW DATA'!$L:$L,'Row Index'!F32)))</f>
        <v>✓</v>
      </c>
      <c r="G32" s="82" t="str">
        <f aca="false">IF('Row Index'!G32="","✗",IF(INDEX('RAW DATA'!$L:$L,'Row Index'!G32)="","✓",INDEX('RAW DATA'!$L:$L,'Row Index'!G32)))</f>
        <v>!</v>
      </c>
      <c r="H32" s="81" t="str">
        <f aca="false">IF('Row Index'!H32="","✗",IF(INDEX('RAW DATA'!$L:$L,'Row Index'!H32)="","✓",INDEX('RAW DATA'!$L:$L,'Row Index'!H32)))</f>
        <v>✓</v>
      </c>
      <c r="I32" s="81" t="str">
        <f aca="false">IF('Row Index'!I32="","✗",IF(INDEX('RAW DATA'!$L:$L,'Row Index'!I32)="","✓",INDEX('RAW DATA'!$L:$L,'Row Index'!I32)))</f>
        <v>✓</v>
      </c>
      <c r="J32" s="81" t="str">
        <f aca="false">IF('Row Index'!J32="","✗",IF(INDEX('RAW DATA'!$L:$L,'Row Index'!J32)="","✓",INDEX('RAW DATA'!$L:$L,'Row Index'!J32)))</f>
        <v>✓</v>
      </c>
      <c r="K32" s="81" t="str">
        <f aca="false">IF('Row Index'!K32="","✗",IF(INDEX('RAW DATA'!$L:$L,'Row Index'!K32)="","✓",INDEX('RAW DATA'!$L:$L,'Row Index'!K32)))</f>
        <v>✓</v>
      </c>
      <c r="L32" s="81" t="str">
        <f aca="false">IF('Row Index'!L32="","✗",IF(INDEX('RAW DATA'!$L:$L,'Row Index'!L32)="","✓",INDEX('RAW DATA'!$L:$L,'Row Index'!L32)))</f>
        <v>✓</v>
      </c>
      <c r="M32" s="81" t="str">
        <f aca="false">IF('Row Index'!M32="","✗",IF(INDEX('RAW DATA'!$L:$L,'Row Index'!M32)="","✓",INDEX('RAW DATA'!$L:$L,'Row Index'!M32)))</f>
        <v>✓</v>
      </c>
      <c r="N32" s="81" t="str">
        <f aca="false">IF('Row Index'!N32="","✗",IF(INDEX('RAW DATA'!$L:$L,'Row Index'!N32)="","✓",INDEX('RAW DATA'!$L:$L,'Row Index'!N32)))</f>
        <v>✓</v>
      </c>
      <c r="O32" s="81" t="str">
        <f aca="false">IF('Row Index'!O32="","✗",IF(INDEX('RAW DATA'!$L:$L,'Row Index'!O32)="","✓",INDEX('RAW DATA'!$L:$L,'Row Index'!O32)))</f>
        <v>✓</v>
      </c>
      <c r="P32" s="81" t="str">
        <f aca="false">IF('Row Index'!P32="","✗",IF(INDEX('RAW DATA'!$L:$L,'Row Index'!P32)="","✓",INDEX('RAW DATA'!$L:$L,'Row Index'!P32)))</f>
        <v>✓</v>
      </c>
      <c r="Q32" s="83" t="str">
        <f aca="false">IF('Row Index'!Q32="","✗",IF(INDEX('RAW DATA'!$L:$L,'Row Index'!Q32)="","✓",INDEX('RAW DATA'!$L:$L,'Row Index'!Q32)))</f>
        <v>⌧◐</v>
      </c>
      <c r="R32" s="81" t="str">
        <f aca="false">IF('Row Index'!R32="","✗",IF(INDEX('RAW DATA'!$L:$L,'Row Index'!R32)="","✓",INDEX('RAW DATA'!$L:$L,'Row Index'!R32)))</f>
        <v>✓</v>
      </c>
      <c r="S32" s="81" t="str">
        <f aca="false">IF('Row Index'!S32="","✗",IF(INDEX('RAW DATA'!$L:$L,'Row Index'!S32)="","✓",INDEX('RAW DATA'!$L:$L,'Row Index'!S32)))</f>
        <v>✓</v>
      </c>
      <c r="T32" s="81" t="str">
        <f aca="false">IF('Row Index'!T32="","✗",IF(INDEX('RAW DATA'!$L:$L,'Row Index'!T32)="","✓",INDEX('RAW DATA'!$L:$L,'Row Index'!T32)))</f>
        <v>✓</v>
      </c>
      <c r="U32" s="81" t="str">
        <f aca="false">IF('Row Index'!U32="","✗",IF(INDEX('RAW DATA'!$L:$L,'Row Index'!U32)="","✓",INDEX('RAW DATA'!$L:$L,'Row Index'!U32)))</f>
        <v>✓</v>
      </c>
      <c r="V32" s="81" t="str">
        <f aca="false">IF('Row Index'!V32="","✗",IF(INDEX('RAW DATA'!$L:$L,'Row Index'!V32)="","✓",INDEX('RAW DATA'!$L:$L,'Row Index'!V32)))</f>
        <v>✓</v>
      </c>
      <c r="W32" s="81" t="str">
        <f aca="false">IF('Row Index'!W32="","✗",IF(INDEX('RAW DATA'!$L:$L,'Row Index'!W32)="","✓",INDEX('RAW DATA'!$L:$L,'Row Index'!W32)))</f>
        <v>✓</v>
      </c>
      <c r="X32" s="82" t="str">
        <f aca="false">IF('Row Index'!X32="","✗",IF(INDEX('RAW DATA'!$L:$L,'Row Index'!X32)="","✓",INDEX('RAW DATA'!$L:$L,'Row Index'!X32)))</f>
        <v>!</v>
      </c>
      <c r="Y32" s="81" t="str">
        <f aca="false">IF('Row Index'!Y32="","✗",IF(INDEX('RAW DATA'!$L:$L,'Row Index'!Y32)="","✓",INDEX('RAW DATA'!$L:$L,'Row Index'!Y32)))</f>
        <v>✓</v>
      </c>
      <c r="Z32" s="82" t="str">
        <f aca="false">IF('Row Index'!Z32="","✗",IF(INDEX('RAW DATA'!$L:$L,'Row Index'!Z32)="","✓",INDEX('RAW DATA'!$L:$L,'Row Index'!Z32)))</f>
        <v>!</v>
      </c>
      <c r="AA32" s="19" t="str">
        <f aca="false">IF('Row Index'!AA32="","⏳",IF(INDEX('RAW DATA'!$L:$L,'Row Index'!AA32)="","✓",INDEX('RAW DATA'!$L:$L,'Row Index'!AA32)))</f>
        <v>⏳</v>
      </c>
      <c r="AB32" s="81" t="str">
        <f aca="false">IF('Row Index'!AB32="","✗",IF(INDEX('RAW DATA'!$L:$L,'Row Index'!AB32)="","✓",INDEX('RAW DATA'!$L:$L,'Row Index'!AB32)))</f>
        <v>✓</v>
      </c>
      <c r="AC32" s="81" t="str">
        <f aca="false">IF('Row Index'!AC32="","✗",IF(INDEX('RAW DATA'!$L:$L,'Row Index'!AC32)="","✓",INDEX('RAW DATA'!$L:$L,'Row Index'!AC32)))</f>
        <v>✓</v>
      </c>
      <c r="AD32" s="81" t="str">
        <f aca="false">IF('Row Index'!AD32="","✗",IF(INDEX('RAW DATA'!$L:$L,'Row Index'!AD32)="","✓",INDEX('RAW DATA'!$L:$L,'Row Index'!AD32)))</f>
        <v>✓</v>
      </c>
      <c r="AE32" s="81" t="str">
        <f aca="false">IF('Row Index'!AE32="","✗",IF(INDEX('RAW DATA'!$L:$L,'Row Index'!AE32)="","✓",INDEX('RAW DATA'!$L:$L,'Row Index'!AE32)))</f>
        <v>✓</v>
      </c>
      <c r="AF32" s="81" t="str">
        <f aca="false">IF('Row Index'!AF32="","✗",IF(INDEX('RAW DATA'!$L:$L,'Row Index'!AF32)="","✓",INDEX('RAW DATA'!$L:$L,'Row Index'!AF32)))</f>
        <v>✓</v>
      </c>
      <c r="AG32" s="84" t="str">
        <f aca="false">IF('Row Index'!AG32="","✗",IF(INDEX('RAW DATA'!$L:$L,'Row Index'!AG32)="","✓",INDEX('RAW DATA'!$L:$L,'Row Index'!AG32)))</f>
        <v>⇲◐</v>
      </c>
      <c r="AH32" s="81" t="str">
        <f aca="false">IF('Row Index'!AH32="","✗",IF(INDEX('RAW DATA'!$L:$L,'Row Index'!AH32)="","✓",INDEX('RAW DATA'!$L:$L,'Row Index'!AH32)))</f>
        <v>✓</v>
      </c>
      <c r="AI32" s="81" t="str">
        <f aca="false">IF('Row Index'!AI32="","✗",IF(INDEX('RAW DATA'!$L:$L,'Row Index'!AI32)="","✓",INDEX('RAW DATA'!$L:$L,'Row Index'!AI32)))</f>
        <v>✓</v>
      </c>
      <c r="AJ32" s="81" t="str">
        <f aca="false">IF('Row Index'!AJ32="","✗",IF(INDEX('RAW DATA'!$L:$L,'Row Index'!AJ32)="","✓",INDEX('RAW DATA'!$L:$L,'Row Index'!AJ32)))</f>
        <v>✓</v>
      </c>
      <c r="AK32" s="81" t="str">
        <f aca="false">IF('Row Index'!AK32="","✗",IF(INDEX('RAW DATA'!$L:$L,'Row Index'!AK32)="","✓",INDEX('RAW DATA'!$L:$L,'Row Index'!AK32)))</f>
        <v>✓</v>
      </c>
      <c r="AL32" s="81" t="str">
        <f aca="false">IF('Row Index'!AL32="","✗",IF(INDEX('RAW DATA'!$L:$L,'Row Index'!AL32)="","✓",INDEX('RAW DATA'!$L:$L,'Row Index'!AL32)))</f>
        <v>✓</v>
      </c>
      <c r="AM32" s="81" t="str">
        <f aca="false">IF('Row Index'!AM32="","✗",IF(INDEX('RAW DATA'!$L:$L,'Row Index'!AM32)="","✓",INDEX('RAW DATA'!$L:$L,'Row Index'!AM32)))</f>
        <v>✓</v>
      </c>
      <c r="AN32" s="81" t="str">
        <f aca="false">IF('Row Index'!AN32="","✗",IF(INDEX('RAW DATA'!$L:$L,'Row Index'!AN32)="","✓",INDEX('RAW DATA'!$L:$L,'Row Index'!AN32)))</f>
        <v>✓</v>
      </c>
      <c r="AO32" s="81" t="str">
        <f aca="false">IF('Row Index'!AO32="","✗",IF(INDEX('RAW DATA'!$L:$L,'Row Index'!AO32)="","✓",INDEX('RAW DATA'!$L:$L,'Row Index'!AO32)))</f>
        <v>✓</v>
      </c>
      <c r="AP32" s="81" t="str">
        <f aca="false">IF('Row Index'!AP32="","✗",IF(INDEX('RAW DATA'!$L:$L,'Row Index'!AP32)="","✓",INDEX('RAW DATA'!$L:$L,'Row Index'!AP32)))</f>
        <v>✓</v>
      </c>
      <c r="AQ32" s="81" t="str">
        <f aca="false">IF('Row Index'!AQ32="","✗",IF(INDEX('RAW DATA'!$L:$L,'Row Index'!AQ32)="","✓",INDEX('RAW DATA'!$L:$L,'Row Index'!AQ32)))</f>
        <v>✓</v>
      </c>
    </row>
    <row r="33" customFormat="false" ht="15" hidden="false" customHeight="false" outlineLevel="0" collapsed="false">
      <c r="A33" s="32" t="s">
        <v>251</v>
      </c>
      <c r="B33" s="33" t="s">
        <v>5695</v>
      </c>
      <c r="C33" s="81" t="str">
        <f aca="false">IF('Row Index'!C33="","✗",IF(INDEX('RAW DATA'!$L:$L,'Row Index'!C33)="","✓",INDEX('RAW DATA'!$L:$L,'Row Index'!C33)))</f>
        <v>✓</v>
      </c>
      <c r="D33" s="84" t="str">
        <f aca="false">IF('Row Index'!D33="","✗",IF(INDEX('RAW DATA'!$L:$L,'Row Index'!D33)="","✓",INDEX('RAW DATA'!$L:$L,'Row Index'!D33)))</f>
        <v>⇲</v>
      </c>
      <c r="E33" s="36" t="str">
        <f aca="false">IF('Row Index'!E33="","✗",IF(INDEX('RAW DATA'!$L:$L,'Row Index'!E33)="","✓",INDEX('RAW DATA'!$L:$L,'Row Index'!E33)))</f>
        <v>◐</v>
      </c>
      <c r="F33" s="84" t="str">
        <f aca="false">IF('Row Index'!F33="","✗",IF(INDEX('RAW DATA'!$L:$L,'Row Index'!F33)="","✓",INDEX('RAW DATA'!$L:$L,'Row Index'!F33)))</f>
        <v>⇲⌧◐</v>
      </c>
      <c r="G33" s="82" t="str">
        <f aca="false">IF('Row Index'!G33="","✗",IF(INDEX('RAW DATA'!$L:$L,'Row Index'!G33)="","✓",INDEX('RAW DATA'!$L:$L,'Row Index'!G33)))</f>
        <v>!◐</v>
      </c>
      <c r="H33" s="81" t="str">
        <f aca="false">IF('Row Index'!H33="","✗",IF(INDEX('RAW DATA'!$L:$L,'Row Index'!H33)="","✓",INDEX('RAW DATA'!$L:$L,'Row Index'!H33)))</f>
        <v>✓</v>
      </c>
      <c r="I33" s="81" t="str">
        <f aca="false">IF('Row Index'!I33="","✗",IF(INDEX('RAW DATA'!$L:$L,'Row Index'!I33)="","✓",INDEX('RAW DATA'!$L:$L,'Row Index'!I33)))</f>
        <v>✓</v>
      </c>
      <c r="J33" s="81" t="str">
        <f aca="false">IF('Row Index'!J33="","✗",IF(INDEX('RAW DATA'!$L:$L,'Row Index'!J33)="","✓",INDEX('RAW DATA'!$L:$L,'Row Index'!J33)))</f>
        <v>✓</v>
      </c>
      <c r="K33" s="81" t="str">
        <f aca="false">IF('Row Index'!K33="","✗",IF(INDEX('RAW DATA'!$L:$L,'Row Index'!K33)="","✓",INDEX('RAW DATA'!$L:$L,'Row Index'!K33)))</f>
        <v>✓</v>
      </c>
      <c r="L33" s="81" t="str">
        <f aca="false">IF('Row Index'!L33="","✗",IF(INDEX('RAW DATA'!$L:$L,'Row Index'!L33)="","✓",INDEX('RAW DATA'!$L:$L,'Row Index'!L33)))</f>
        <v>✓</v>
      </c>
      <c r="M33" s="81" t="str">
        <f aca="false">IF('Row Index'!M33="","✗",IF(INDEX('RAW DATA'!$L:$L,'Row Index'!M33)="","✓",INDEX('RAW DATA'!$L:$L,'Row Index'!M33)))</f>
        <v>✓</v>
      </c>
      <c r="N33" s="81" t="str">
        <f aca="false">IF('Row Index'!N33="","✗",IF(INDEX('RAW DATA'!$L:$L,'Row Index'!N33)="","✓",INDEX('RAW DATA'!$L:$L,'Row Index'!N33)))</f>
        <v>✓</v>
      </c>
      <c r="O33" s="81" t="str">
        <f aca="false">IF('Row Index'!O33="","✗",IF(INDEX('RAW DATA'!$L:$L,'Row Index'!O33)="","✓",INDEX('RAW DATA'!$L:$L,'Row Index'!O33)))</f>
        <v>✓</v>
      </c>
      <c r="P33" s="81" t="str">
        <f aca="false">IF('Row Index'!P33="","✗",IF(INDEX('RAW DATA'!$L:$L,'Row Index'!P33)="","✓",INDEX('RAW DATA'!$L:$L,'Row Index'!P33)))</f>
        <v>✓</v>
      </c>
      <c r="Q33" s="81" t="str">
        <f aca="false">IF('Row Index'!Q33="","✗",IF(INDEX('RAW DATA'!$L:$L,'Row Index'!Q33)="","✓",INDEX('RAW DATA'!$L:$L,'Row Index'!Q33)))</f>
        <v>✓</v>
      </c>
      <c r="R33" s="81" t="str">
        <f aca="false">IF('Row Index'!R33="","✗",IF(INDEX('RAW DATA'!$L:$L,'Row Index'!R33)="","✓",INDEX('RAW DATA'!$L:$L,'Row Index'!R33)))</f>
        <v>✓</v>
      </c>
      <c r="S33" s="36" t="str">
        <f aca="false">IF('Row Index'!S33="","✗",IF(INDEX('RAW DATA'!$L:$L,'Row Index'!S33)="","✓",INDEX('RAW DATA'!$L:$L,'Row Index'!S33)))</f>
        <v>◐</v>
      </c>
      <c r="T33" s="81" t="str">
        <f aca="false">IF('Row Index'!T33="","✗",IF(INDEX('RAW DATA'!$L:$L,'Row Index'!T33)="","✓",INDEX('RAW DATA'!$L:$L,'Row Index'!T33)))</f>
        <v>✓</v>
      </c>
      <c r="U33" s="81" t="str">
        <f aca="false">IF('Row Index'!U33="","✗",IF(INDEX('RAW DATA'!$L:$L,'Row Index'!U33)="","✓",INDEX('RAW DATA'!$L:$L,'Row Index'!U33)))</f>
        <v>✓</v>
      </c>
      <c r="V33" s="36" t="str">
        <f aca="false">IF('Row Index'!V33="","✗",IF(INDEX('RAW DATA'!$L:$L,'Row Index'!V33)="","✓",INDEX('RAW DATA'!$L:$L,'Row Index'!V33)))</f>
        <v>◐</v>
      </c>
      <c r="W33" s="84" t="str">
        <f aca="false">IF('Row Index'!W33="","✗",IF(INDEX('RAW DATA'!$L:$L,'Row Index'!W33)="","✓",INDEX('RAW DATA'!$L:$L,'Row Index'!W33)))</f>
        <v>⇲</v>
      </c>
      <c r="X33" s="82" t="str">
        <f aca="false">IF('Row Index'!X33="","✗",IF(INDEX('RAW DATA'!$L:$L,'Row Index'!X33)="","✓",INDEX('RAW DATA'!$L:$L,'Row Index'!X33)))</f>
        <v>!</v>
      </c>
      <c r="Y33" s="81" t="str">
        <f aca="false">IF('Row Index'!Y33="","✗",IF(INDEX('RAW DATA'!$L:$L,'Row Index'!Y33)="","✓",INDEX('RAW DATA'!$L:$L,'Row Index'!Y33)))</f>
        <v>✓</v>
      </c>
      <c r="Z33" s="82" t="str">
        <f aca="false">IF('Row Index'!Z33="","✗",IF(INDEX('RAW DATA'!$L:$L,'Row Index'!Z33)="","✓",INDEX('RAW DATA'!$L:$L,'Row Index'!Z33)))</f>
        <v>!◐</v>
      </c>
      <c r="AA33" s="19" t="str">
        <f aca="false">IF('Row Index'!AA33="","⏳",IF(INDEX('RAW DATA'!$L:$L,'Row Index'!AA33)="","✓",INDEX('RAW DATA'!$L:$L,'Row Index'!AA33)))</f>
        <v>⏳</v>
      </c>
      <c r="AB33" s="81" t="str">
        <f aca="false">IF('Row Index'!AB33="","✗",IF(INDEX('RAW DATA'!$L:$L,'Row Index'!AB33)="","✓",INDEX('RAW DATA'!$L:$L,'Row Index'!AB33)))</f>
        <v>✓</v>
      </c>
      <c r="AC33" s="81" t="str">
        <f aca="false">IF('Row Index'!AC33="","✗",IF(INDEX('RAW DATA'!$L:$L,'Row Index'!AC33)="","✓",INDEX('RAW DATA'!$L:$L,'Row Index'!AC33)))</f>
        <v>✓</v>
      </c>
      <c r="AD33" s="81" t="str">
        <f aca="false">IF('Row Index'!AD33="","✗",IF(INDEX('RAW DATA'!$L:$L,'Row Index'!AD33)="","✓",INDEX('RAW DATA'!$L:$L,'Row Index'!AD33)))</f>
        <v>✓</v>
      </c>
      <c r="AE33" s="81" t="str">
        <f aca="false">IF('Row Index'!AE33="","✗",IF(INDEX('RAW DATA'!$L:$L,'Row Index'!AE33)="","✓",INDEX('RAW DATA'!$L:$L,'Row Index'!AE33)))</f>
        <v>✓</v>
      </c>
      <c r="AF33" s="81" t="str">
        <f aca="false">IF('Row Index'!AF33="","✗",IF(INDEX('RAW DATA'!$L:$L,'Row Index'!AF33)="","✓",INDEX('RAW DATA'!$L:$L,'Row Index'!AF33)))</f>
        <v>✓</v>
      </c>
      <c r="AG33" s="81" t="str">
        <f aca="false">IF('Row Index'!AG33="","✗",IF(INDEX('RAW DATA'!$L:$L,'Row Index'!AG33)="","✓",INDEX('RAW DATA'!$L:$L,'Row Index'!AG33)))</f>
        <v>✓</v>
      </c>
      <c r="AH33" s="81" t="str">
        <f aca="false">IF('Row Index'!AH33="","✗",IF(INDEX('RAW DATA'!$L:$L,'Row Index'!AH33)="","✓",INDEX('RAW DATA'!$L:$L,'Row Index'!AH33)))</f>
        <v>✓</v>
      </c>
      <c r="AI33" s="81" t="str">
        <f aca="false">IF('Row Index'!AI33="","✗",IF(INDEX('RAW DATA'!$L:$L,'Row Index'!AI33)="","✓",INDEX('RAW DATA'!$L:$L,'Row Index'!AI33)))</f>
        <v>✓</v>
      </c>
      <c r="AJ33" s="81" t="str">
        <f aca="false">IF('Row Index'!AJ33="","✗",IF(INDEX('RAW DATA'!$L:$L,'Row Index'!AJ33)="","✓",INDEX('RAW DATA'!$L:$L,'Row Index'!AJ33)))</f>
        <v>✓</v>
      </c>
      <c r="AK33" s="81" t="str">
        <f aca="false">IF('Row Index'!AK33="","✗",IF(INDEX('RAW DATA'!$L:$L,'Row Index'!AK33)="","✓",INDEX('RAW DATA'!$L:$L,'Row Index'!AK33)))</f>
        <v>✓</v>
      </c>
      <c r="AL33" s="83" t="str">
        <f aca="false">IF('Row Index'!AL33="","✗",IF(INDEX('RAW DATA'!$L:$L,'Row Index'!AL33)="","✓",INDEX('RAW DATA'!$L:$L,'Row Index'!AL33)))</f>
        <v>⌧◐</v>
      </c>
      <c r="AM33" s="81" t="str">
        <f aca="false">IF('Row Index'!AM33="","✗",IF(INDEX('RAW DATA'!$L:$L,'Row Index'!AM33)="","✓",INDEX('RAW DATA'!$L:$L,'Row Index'!AM33)))</f>
        <v>✓</v>
      </c>
      <c r="AN33" s="81" t="str">
        <f aca="false">IF('Row Index'!AN33="","✗",IF(INDEX('RAW DATA'!$L:$L,'Row Index'!AN33)="","✓",INDEX('RAW DATA'!$L:$L,'Row Index'!AN33)))</f>
        <v>✓</v>
      </c>
      <c r="AO33" s="81" t="str">
        <f aca="false">IF('Row Index'!AO33="","✗",IF(INDEX('RAW DATA'!$L:$L,'Row Index'!AO33)="","✓",INDEX('RAW DATA'!$L:$L,'Row Index'!AO33)))</f>
        <v>✓</v>
      </c>
      <c r="AP33" s="81" t="str">
        <f aca="false">IF('Row Index'!AP33="","✗",IF(INDEX('RAW DATA'!$L:$L,'Row Index'!AP33)="","✓",INDEX('RAW DATA'!$L:$L,'Row Index'!AP33)))</f>
        <v>✓</v>
      </c>
      <c r="AQ33" s="81" t="str">
        <f aca="false">IF('Row Index'!AQ33="","✗",IF(INDEX('RAW DATA'!$L:$L,'Row Index'!AQ33)="","✓",INDEX('RAW DATA'!$L:$L,'Row Index'!AQ33)))</f>
        <v>✓</v>
      </c>
    </row>
    <row r="34" customFormat="false" ht="15" hidden="false" customHeight="false" outlineLevel="0" collapsed="false">
      <c r="A34" s="32" t="s">
        <v>254</v>
      </c>
      <c r="B34" s="33" t="s">
        <v>5695</v>
      </c>
      <c r="C34" s="81" t="str">
        <f aca="false">IF('Row Index'!C34="","✗",IF(INDEX('RAW DATA'!$L:$L,'Row Index'!C34)="","✓",INDEX('RAW DATA'!$L:$L,'Row Index'!C34)))</f>
        <v>✓</v>
      </c>
      <c r="D34" s="81" t="str">
        <f aca="false">IF('Row Index'!D34="","✗",IF(INDEX('RAW DATA'!$L:$L,'Row Index'!D34)="","✓",INDEX('RAW DATA'!$L:$L,'Row Index'!D34)))</f>
        <v>✓</v>
      </c>
      <c r="E34" s="36" t="str">
        <f aca="false">IF('Row Index'!E34="","✗",IF(INDEX('RAW DATA'!$L:$L,'Row Index'!E34)="","✓",INDEX('RAW DATA'!$L:$L,'Row Index'!E34)))</f>
        <v>◐</v>
      </c>
      <c r="F34" s="81" t="str">
        <f aca="false">IF('Row Index'!F34="","✗",IF(INDEX('RAW DATA'!$L:$L,'Row Index'!F34)="","✓",INDEX('RAW DATA'!$L:$L,'Row Index'!F34)))</f>
        <v>✓</v>
      </c>
      <c r="G34" s="82" t="str">
        <f aca="false">IF('Row Index'!G34="","✗",IF(INDEX('RAW DATA'!$L:$L,'Row Index'!G34)="","✓",INDEX('RAW DATA'!$L:$L,'Row Index'!G34)))</f>
        <v>!</v>
      </c>
      <c r="H34" s="36" t="str">
        <f aca="false">IF('Row Index'!H34="","✗",IF(INDEX('RAW DATA'!$L:$L,'Row Index'!H34)="","✓",INDEX('RAW DATA'!$L:$L,'Row Index'!H34)))</f>
        <v>◐</v>
      </c>
      <c r="I34" s="81" t="str">
        <f aca="false">IF('Row Index'!I34="","✗",IF(INDEX('RAW DATA'!$L:$L,'Row Index'!I34)="","✓",INDEX('RAW DATA'!$L:$L,'Row Index'!I34)))</f>
        <v>✓</v>
      </c>
      <c r="J34" s="81" t="str">
        <f aca="false">IF('Row Index'!J34="","✗",IF(INDEX('RAW DATA'!$L:$L,'Row Index'!J34)="","✓",INDEX('RAW DATA'!$L:$L,'Row Index'!J34)))</f>
        <v>✓</v>
      </c>
      <c r="K34" s="81" t="str">
        <f aca="false">IF('Row Index'!K34="","✗",IF(INDEX('RAW DATA'!$L:$L,'Row Index'!K34)="","✓",INDEX('RAW DATA'!$L:$L,'Row Index'!K34)))</f>
        <v>✓</v>
      </c>
      <c r="L34" s="84" t="str">
        <f aca="false">IF('Row Index'!L34="","✗",IF(INDEX('RAW DATA'!$L:$L,'Row Index'!L34)="","✓",INDEX('RAW DATA'!$L:$L,'Row Index'!L34)))</f>
        <v>⇲⌧◐</v>
      </c>
      <c r="M34" s="81" t="str">
        <f aca="false">IF('Row Index'!M34="","✗",IF(INDEX('RAW DATA'!$L:$L,'Row Index'!M34)="","✓",INDEX('RAW DATA'!$L:$L,'Row Index'!M34)))</f>
        <v>✓</v>
      </c>
      <c r="N34" s="81" t="str">
        <f aca="false">IF('Row Index'!N34="","✗",IF(INDEX('RAW DATA'!$L:$L,'Row Index'!N34)="","✓",INDEX('RAW DATA'!$L:$L,'Row Index'!N34)))</f>
        <v>✓</v>
      </c>
      <c r="O34" s="83" t="str">
        <f aca="false">IF('Row Index'!O34="","✗",IF(INDEX('RAW DATA'!$L:$L,'Row Index'!O34)="","✓",INDEX('RAW DATA'!$L:$L,'Row Index'!O34)))</f>
        <v>⌧◐</v>
      </c>
      <c r="P34" s="81" t="str">
        <f aca="false">IF('Row Index'!P34="","✗",IF(INDEX('RAW DATA'!$L:$L,'Row Index'!P34)="","✓",INDEX('RAW DATA'!$L:$L,'Row Index'!P34)))</f>
        <v>✓</v>
      </c>
      <c r="Q34" s="81" t="str">
        <f aca="false">IF('Row Index'!Q34="","✗",IF(INDEX('RAW DATA'!$L:$L,'Row Index'!Q34)="","✓",INDEX('RAW DATA'!$L:$L,'Row Index'!Q34)))</f>
        <v>✓</v>
      </c>
      <c r="R34" s="81" t="str">
        <f aca="false">IF('Row Index'!R34="","✗",IF(INDEX('RAW DATA'!$L:$L,'Row Index'!R34)="","✓",INDEX('RAW DATA'!$L:$L,'Row Index'!R34)))</f>
        <v>✓</v>
      </c>
      <c r="S34" s="81" t="str">
        <f aca="false">IF('Row Index'!S34="","✗",IF(INDEX('RAW DATA'!$L:$L,'Row Index'!S34)="","✓",INDEX('RAW DATA'!$L:$L,'Row Index'!S34)))</f>
        <v>✓</v>
      </c>
      <c r="T34" s="84" t="str">
        <f aca="false">IF('Row Index'!T34="","✗",IF(INDEX('RAW DATA'!$L:$L,'Row Index'!T34)="","✓",INDEX('RAW DATA'!$L:$L,'Row Index'!T34)))</f>
        <v>⇲</v>
      </c>
      <c r="U34" s="81" t="str">
        <f aca="false">IF('Row Index'!U34="","✗",IF(INDEX('RAW DATA'!$L:$L,'Row Index'!U34)="","✓",INDEX('RAW DATA'!$L:$L,'Row Index'!U34)))</f>
        <v>✓</v>
      </c>
      <c r="V34" s="83" t="str">
        <f aca="false">IF('Row Index'!V34="","✗",IF(INDEX('RAW DATA'!$L:$L,'Row Index'!V34)="","✓",INDEX('RAW DATA'!$L:$L,'Row Index'!V34)))</f>
        <v>⌧◐</v>
      </c>
      <c r="W34" s="81" t="str">
        <f aca="false">IF('Row Index'!W34="","✗",IF(INDEX('RAW DATA'!$L:$L,'Row Index'!W34)="","✓",INDEX('RAW DATA'!$L:$L,'Row Index'!W34)))</f>
        <v>✓</v>
      </c>
      <c r="X34" s="82" t="str">
        <f aca="false">IF('Row Index'!X34="","✗",IF(INDEX('RAW DATA'!$L:$L,'Row Index'!X34)="","✓",INDEX('RAW DATA'!$L:$L,'Row Index'!X34)))</f>
        <v>!</v>
      </c>
      <c r="Y34" s="81" t="str">
        <f aca="false">IF('Row Index'!Y34="","✗",IF(INDEX('RAW DATA'!$L:$L,'Row Index'!Y34)="","✓",INDEX('RAW DATA'!$L:$L,'Row Index'!Y34)))</f>
        <v>✓</v>
      </c>
      <c r="Z34" s="82" t="str">
        <f aca="false">IF('Row Index'!Z34="","✗",IF(INDEX('RAW DATA'!$L:$L,'Row Index'!Z34)="","✓",INDEX('RAW DATA'!$L:$L,'Row Index'!Z34)))</f>
        <v>!</v>
      </c>
      <c r="AA34" s="19" t="str">
        <f aca="false">IF('Row Index'!AA34="","⏳",IF(INDEX('RAW DATA'!$L:$L,'Row Index'!AA34)="","✓",INDEX('RAW DATA'!$L:$L,'Row Index'!AA34)))</f>
        <v>⏳</v>
      </c>
      <c r="AB34" s="81" t="str">
        <f aca="false">IF('Row Index'!AB34="","✗",IF(INDEX('RAW DATA'!$L:$L,'Row Index'!AB34)="","✓",INDEX('RAW DATA'!$L:$L,'Row Index'!AB34)))</f>
        <v>✓</v>
      </c>
      <c r="AC34" s="81" t="str">
        <f aca="false">IF('Row Index'!AC34="","✗",IF(INDEX('RAW DATA'!$L:$L,'Row Index'!AC34)="","✓",INDEX('RAW DATA'!$L:$L,'Row Index'!AC34)))</f>
        <v>✓</v>
      </c>
      <c r="AD34" s="81" t="str">
        <f aca="false">IF('Row Index'!AD34="","✗",IF(INDEX('RAW DATA'!$L:$L,'Row Index'!AD34)="","✓",INDEX('RAW DATA'!$L:$L,'Row Index'!AD34)))</f>
        <v>✓</v>
      </c>
      <c r="AE34" s="81" t="str">
        <f aca="false">IF('Row Index'!AE34="","✗",IF(INDEX('RAW DATA'!$L:$L,'Row Index'!AE34)="","✓",INDEX('RAW DATA'!$L:$L,'Row Index'!AE34)))</f>
        <v>✓</v>
      </c>
      <c r="AF34" s="81" t="str">
        <f aca="false">IF('Row Index'!AF34="","✗",IF(INDEX('RAW DATA'!$L:$L,'Row Index'!AF34)="","✓",INDEX('RAW DATA'!$L:$L,'Row Index'!AF34)))</f>
        <v>✓</v>
      </c>
      <c r="AG34" s="36" t="str">
        <f aca="false">IF('Row Index'!AG34="","✗",IF(INDEX('RAW DATA'!$L:$L,'Row Index'!AG34)="","✓",INDEX('RAW DATA'!$L:$L,'Row Index'!AG34)))</f>
        <v>◐</v>
      </c>
      <c r="AH34" s="81" t="str">
        <f aca="false">IF('Row Index'!AH34="","✗",IF(INDEX('RAW DATA'!$L:$L,'Row Index'!AH34)="","✓",INDEX('RAW DATA'!$L:$L,'Row Index'!AH34)))</f>
        <v>✓</v>
      </c>
      <c r="AI34" s="81" t="str">
        <f aca="false">IF('Row Index'!AI34="","✗",IF(INDEX('RAW DATA'!$L:$L,'Row Index'!AI34)="","✓",INDEX('RAW DATA'!$L:$L,'Row Index'!AI34)))</f>
        <v>✓</v>
      </c>
      <c r="AJ34" s="81" t="str">
        <f aca="false">IF('Row Index'!AJ34="","✗",IF(INDEX('RAW DATA'!$L:$L,'Row Index'!AJ34)="","✓",INDEX('RAW DATA'!$L:$L,'Row Index'!AJ34)))</f>
        <v>✓</v>
      </c>
      <c r="AK34" s="81" t="str">
        <f aca="false">IF('Row Index'!AK34="","✗",IF(INDEX('RAW DATA'!$L:$L,'Row Index'!AK34)="","✓",INDEX('RAW DATA'!$L:$L,'Row Index'!AK34)))</f>
        <v>✓</v>
      </c>
      <c r="AL34" s="81" t="str">
        <f aca="false">IF('Row Index'!AL34="","✗",IF(INDEX('RAW DATA'!$L:$L,'Row Index'!AL34)="","✓",INDEX('RAW DATA'!$L:$L,'Row Index'!AL34)))</f>
        <v>✓</v>
      </c>
      <c r="AM34" s="81" t="str">
        <f aca="false">IF('Row Index'!AM34="","✗",IF(INDEX('RAW DATA'!$L:$L,'Row Index'!AM34)="","✓",INDEX('RAW DATA'!$L:$L,'Row Index'!AM34)))</f>
        <v>✓</v>
      </c>
      <c r="AN34" s="81" t="str">
        <f aca="false">IF('Row Index'!AN34="","✗",IF(INDEX('RAW DATA'!$L:$L,'Row Index'!AN34)="","✓",INDEX('RAW DATA'!$L:$L,'Row Index'!AN34)))</f>
        <v>✓</v>
      </c>
      <c r="AO34" s="81" t="str">
        <f aca="false">IF('Row Index'!AO34="","✗",IF(INDEX('RAW DATA'!$L:$L,'Row Index'!AO34)="","✓",INDEX('RAW DATA'!$L:$L,'Row Index'!AO34)))</f>
        <v>✓</v>
      </c>
      <c r="AP34" s="81" t="str">
        <f aca="false">IF('Row Index'!AP34="","✗",IF(INDEX('RAW DATA'!$L:$L,'Row Index'!AP34)="","✓",INDEX('RAW DATA'!$L:$L,'Row Index'!AP34)))</f>
        <v>✓</v>
      </c>
      <c r="AQ34" s="81" t="str">
        <f aca="false">IF('Row Index'!AQ34="","✗",IF(INDEX('RAW DATA'!$L:$L,'Row Index'!AQ34)="","✓",INDEX('RAW DATA'!$L:$L,'Row Index'!AQ34)))</f>
        <v>✓</v>
      </c>
    </row>
    <row r="35" customFormat="false" ht="15" hidden="false" customHeight="false" outlineLevel="0" collapsed="false">
      <c r="A35" s="32" t="s">
        <v>257</v>
      </c>
      <c r="B35" s="33" t="s">
        <v>5695</v>
      </c>
      <c r="C35" s="81" t="str">
        <f aca="false">IF('Row Index'!C35="","✗",IF(INDEX('RAW DATA'!$L:$L,'Row Index'!C35)="","✓",INDEX('RAW DATA'!$L:$L,'Row Index'!C35)))</f>
        <v>✓</v>
      </c>
      <c r="D35" s="81" t="str">
        <f aca="false">IF('Row Index'!D35="","✗",IF(INDEX('RAW DATA'!$L:$L,'Row Index'!D35)="","✓",INDEX('RAW DATA'!$L:$L,'Row Index'!D35)))</f>
        <v>✓</v>
      </c>
      <c r="E35" s="81" t="str">
        <f aca="false">IF('Row Index'!E35="","✗",IF(INDEX('RAW DATA'!$L:$L,'Row Index'!E35)="","✓",INDEX('RAW DATA'!$L:$L,'Row Index'!E35)))</f>
        <v>✓</v>
      </c>
      <c r="F35" s="81" t="str">
        <f aca="false">IF('Row Index'!F35="","✗",IF(INDEX('RAW DATA'!$L:$L,'Row Index'!F35)="","✓",INDEX('RAW DATA'!$L:$L,'Row Index'!F35)))</f>
        <v>✓</v>
      </c>
      <c r="G35" s="82" t="str">
        <f aca="false">IF('Row Index'!G35="","✗",IF(INDEX('RAW DATA'!$L:$L,'Row Index'!G35)="","✓",INDEX('RAW DATA'!$L:$L,'Row Index'!G35)))</f>
        <v>!⇲⌧◐</v>
      </c>
      <c r="H35" s="81" t="str">
        <f aca="false">IF('Row Index'!H35="","✗",IF(INDEX('RAW DATA'!$L:$L,'Row Index'!H35)="","✓",INDEX('RAW DATA'!$L:$L,'Row Index'!H35)))</f>
        <v>✓</v>
      </c>
      <c r="I35" s="81" t="str">
        <f aca="false">IF('Row Index'!I35="","✗",IF(INDEX('RAW DATA'!$L:$L,'Row Index'!I35)="","✓",INDEX('RAW DATA'!$L:$L,'Row Index'!I35)))</f>
        <v>✓</v>
      </c>
      <c r="J35" s="36" t="str">
        <f aca="false">IF('Row Index'!J35="","✗",IF(INDEX('RAW DATA'!$L:$L,'Row Index'!J35)="","✓",INDEX('RAW DATA'!$L:$L,'Row Index'!J35)))</f>
        <v>◐</v>
      </c>
      <c r="K35" s="81" t="str">
        <f aca="false">IF('Row Index'!K35="","✗",IF(INDEX('RAW DATA'!$L:$L,'Row Index'!K35)="","✓",INDEX('RAW DATA'!$L:$L,'Row Index'!K35)))</f>
        <v>✓</v>
      </c>
      <c r="L35" s="81" t="str">
        <f aca="false">IF('Row Index'!L35="","✗",IF(INDEX('RAW DATA'!$L:$L,'Row Index'!L35)="","✓",INDEX('RAW DATA'!$L:$L,'Row Index'!L35)))</f>
        <v>✓</v>
      </c>
      <c r="M35" s="81" t="str">
        <f aca="false">IF('Row Index'!M35="","✗",IF(INDEX('RAW DATA'!$L:$L,'Row Index'!M35)="","✓",INDEX('RAW DATA'!$L:$L,'Row Index'!M35)))</f>
        <v>✓</v>
      </c>
      <c r="N35" s="81" t="str">
        <f aca="false">IF('Row Index'!N35="","✗",IF(INDEX('RAW DATA'!$L:$L,'Row Index'!N35)="","✓",INDEX('RAW DATA'!$L:$L,'Row Index'!N35)))</f>
        <v>✓</v>
      </c>
      <c r="O35" s="81" t="str">
        <f aca="false">IF('Row Index'!O35="","✗",IF(INDEX('RAW DATA'!$L:$L,'Row Index'!O35)="","✓",INDEX('RAW DATA'!$L:$L,'Row Index'!O35)))</f>
        <v>✓</v>
      </c>
      <c r="P35" s="81" t="str">
        <f aca="false">IF('Row Index'!P35="","✗",IF(INDEX('RAW DATA'!$L:$L,'Row Index'!P35)="","✓",INDEX('RAW DATA'!$L:$L,'Row Index'!P35)))</f>
        <v>✓</v>
      </c>
      <c r="Q35" s="81" t="str">
        <f aca="false">IF('Row Index'!Q35="","✗",IF(INDEX('RAW DATA'!$L:$L,'Row Index'!Q35)="","✓",INDEX('RAW DATA'!$L:$L,'Row Index'!Q35)))</f>
        <v>✓</v>
      </c>
      <c r="R35" s="81" t="str">
        <f aca="false">IF('Row Index'!R35="","✗",IF(INDEX('RAW DATA'!$L:$L,'Row Index'!R35)="","✓",INDEX('RAW DATA'!$L:$L,'Row Index'!R35)))</f>
        <v>✓</v>
      </c>
      <c r="S35" s="81" t="str">
        <f aca="false">IF('Row Index'!S35="","✗",IF(INDEX('RAW DATA'!$L:$L,'Row Index'!S35)="","✓",INDEX('RAW DATA'!$L:$L,'Row Index'!S35)))</f>
        <v>✓</v>
      </c>
      <c r="T35" s="81" t="str">
        <f aca="false">IF('Row Index'!T35="","✗",IF(INDEX('RAW DATA'!$L:$L,'Row Index'!T35)="","✓",INDEX('RAW DATA'!$L:$L,'Row Index'!T35)))</f>
        <v>✓</v>
      </c>
      <c r="U35" s="81" t="str">
        <f aca="false">IF('Row Index'!U35="","✗",IF(INDEX('RAW DATA'!$L:$L,'Row Index'!U35)="","✓",INDEX('RAW DATA'!$L:$L,'Row Index'!U35)))</f>
        <v>✓</v>
      </c>
      <c r="V35" s="81" t="str">
        <f aca="false">IF('Row Index'!V35="","✗",IF(INDEX('RAW DATA'!$L:$L,'Row Index'!V35)="","✓",INDEX('RAW DATA'!$L:$L,'Row Index'!V35)))</f>
        <v>✓</v>
      </c>
      <c r="W35" s="81" t="str">
        <f aca="false">IF('Row Index'!W35="","✗",IF(INDEX('RAW DATA'!$L:$L,'Row Index'!W35)="","✓",INDEX('RAW DATA'!$L:$L,'Row Index'!W35)))</f>
        <v>✓</v>
      </c>
      <c r="X35" s="82" t="str">
        <f aca="false">IF('Row Index'!X35="","✗",IF(INDEX('RAW DATA'!$L:$L,'Row Index'!X35)="","✓",INDEX('RAW DATA'!$L:$L,'Row Index'!X35)))</f>
        <v>!</v>
      </c>
      <c r="Y35" s="81" t="str">
        <f aca="false">IF('Row Index'!Y35="","✗",IF(INDEX('RAW DATA'!$L:$L,'Row Index'!Y35)="","✓",INDEX('RAW DATA'!$L:$L,'Row Index'!Y35)))</f>
        <v>✓</v>
      </c>
      <c r="Z35" s="82" t="str">
        <f aca="false">IF('Row Index'!Z35="","✗",IF(INDEX('RAW DATA'!$L:$L,'Row Index'!Z35)="","✓",INDEX('RAW DATA'!$L:$L,'Row Index'!Z35)))</f>
        <v>!</v>
      </c>
      <c r="AA35" s="19" t="str">
        <f aca="false">IF('Row Index'!AA35="","⏳",IF(INDEX('RAW DATA'!$L:$L,'Row Index'!AA35)="","✓",INDEX('RAW DATA'!$L:$L,'Row Index'!AA35)))</f>
        <v>⏳</v>
      </c>
      <c r="AB35" s="81" t="str">
        <f aca="false">IF('Row Index'!AB35="","✗",IF(INDEX('RAW DATA'!$L:$L,'Row Index'!AB35)="","✓",INDEX('RAW DATA'!$L:$L,'Row Index'!AB35)))</f>
        <v>✓</v>
      </c>
      <c r="AC35" s="81" t="str">
        <f aca="false">IF('Row Index'!AC35="","✗",IF(INDEX('RAW DATA'!$L:$L,'Row Index'!AC35)="","✓",INDEX('RAW DATA'!$L:$L,'Row Index'!AC35)))</f>
        <v>✓</v>
      </c>
      <c r="AD35" s="81" t="str">
        <f aca="false">IF('Row Index'!AD35="","✗",IF(INDEX('RAW DATA'!$L:$L,'Row Index'!AD35)="","✓",INDEX('RAW DATA'!$L:$L,'Row Index'!AD35)))</f>
        <v>✓</v>
      </c>
      <c r="AE35" s="81" t="str">
        <f aca="false">IF('Row Index'!AE35="","✗",IF(INDEX('RAW DATA'!$L:$L,'Row Index'!AE35)="","✓",INDEX('RAW DATA'!$L:$L,'Row Index'!AE35)))</f>
        <v>✓</v>
      </c>
      <c r="AF35" s="81" t="str">
        <f aca="false">IF('Row Index'!AF35="","✗",IF(INDEX('RAW DATA'!$L:$L,'Row Index'!AF35)="","✓",INDEX('RAW DATA'!$L:$L,'Row Index'!AF35)))</f>
        <v>✓</v>
      </c>
      <c r="AG35" s="36" t="str">
        <f aca="false">IF('Row Index'!AG35="","✗",IF(INDEX('RAW DATA'!$L:$L,'Row Index'!AG35)="","✓",INDEX('RAW DATA'!$L:$L,'Row Index'!AG35)))</f>
        <v>◐</v>
      </c>
      <c r="AH35" s="81" t="str">
        <f aca="false">IF('Row Index'!AH35="","✗",IF(INDEX('RAW DATA'!$L:$L,'Row Index'!AH35)="","✓",INDEX('RAW DATA'!$L:$L,'Row Index'!AH35)))</f>
        <v>✓</v>
      </c>
      <c r="AI35" s="81" t="str">
        <f aca="false">IF('Row Index'!AI35="","✗",IF(INDEX('RAW DATA'!$L:$L,'Row Index'!AI35)="","✓",INDEX('RAW DATA'!$L:$L,'Row Index'!AI35)))</f>
        <v>✓</v>
      </c>
      <c r="AJ35" s="81" t="str">
        <f aca="false">IF('Row Index'!AJ35="","✗",IF(INDEX('RAW DATA'!$L:$L,'Row Index'!AJ35)="","✓",INDEX('RAW DATA'!$L:$L,'Row Index'!AJ35)))</f>
        <v>✓</v>
      </c>
      <c r="AK35" s="81" t="str">
        <f aca="false">IF('Row Index'!AK35="","✗",IF(INDEX('RAW DATA'!$L:$L,'Row Index'!AK35)="","✓",INDEX('RAW DATA'!$L:$L,'Row Index'!AK35)))</f>
        <v>✓</v>
      </c>
      <c r="AL35" s="81" t="str">
        <f aca="false">IF('Row Index'!AL35="","✗",IF(INDEX('RAW DATA'!$L:$L,'Row Index'!AL35)="","✓",INDEX('RAW DATA'!$L:$L,'Row Index'!AL35)))</f>
        <v>✓</v>
      </c>
      <c r="AM35" s="81" t="str">
        <f aca="false">IF('Row Index'!AM35="","✗",IF(INDEX('RAW DATA'!$L:$L,'Row Index'!AM35)="","✓",INDEX('RAW DATA'!$L:$L,'Row Index'!AM35)))</f>
        <v>✓</v>
      </c>
      <c r="AN35" s="81" t="str">
        <f aca="false">IF('Row Index'!AN35="","✗",IF(INDEX('RAW DATA'!$L:$L,'Row Index'!AN35)="","✓",INDEX('RAW DATA'!$L:$L,'Row Index'!AN35)))</f>
        <v>✓</v>
      </c>
      <c r="AO35" s="81" t="str">
        <f aca="false">IF('Row Index'!AO35="","✗",IF(INDEX('RAW DATA'!$L:$L,'Row Index'!AO35)="","✓",INDEX('RAW DATA'!$L:$L,'Row Index'!AO35)))</f>
        <v>✓</v>
      </c>
      <c r="AP35" s="81" t="str">
        <f aca="false">IF('Row Index'!AP35="","✗",IF(INDEX('RAW DATA'!$L:$L,'Row Index'!AP35)="","✓",INDEX('RAW DATA'!$L:$L,'Row Index'!AP35)))</f>
        <v>✓</v>
      </c>
      <c r="AQ35" s="81" t="str">
        <f aca="false">IF('Row Index'!AQ35="","✗",IF(INDEX('RAW DATA'!$L:$L,'Row Index'!AQ35)="","✓",INDEX('RAW DATA'!$L:$L,'Row Index'!AQ35)))</f>
        <v>✓</v>
      </c>
    </row>
    <row r="36" customFormat="false" ht="15" hidden="false" customHeight="false" outlineLevel="0" collapsed="false">
      <c r="A36" s="32" t="s">
        <v>260</v>
      </c>
      <c r="B36" s="33" t="s">
        <v>5695</v>
      </c>
      <c r="C36" s="84" t="str">
        <f aca="false">IF('Row Index'!C36="","✗",IF(INDEX('RAW DATA'!$L:$L,'Row Index'!C36)="","✓",INDEX('RAW DATA'!$L:$L,'Row Index'!C36)))</f>
        <v>⇲◐</v>
      </c>
      <c r="D36" s="81" t="str">
        <f aca="false">IF('Row Index'!D36="","✗",IF(INDEX('RAW DATA'!$L:$L,'Row Index'!D36)="","✓",INDEX('RAW DATA'!$L:$L,'Row Index'!D36)))</f>
        <v>✓</v>
      </c>
      <c r="E36" s="81" t="str">
        <f aca="false">IF('Row Index'!E36="","✗",IF(INDEX('RAW DATA'!$L:$L,'Row Index'!E36)="","✓",INDEX('RAW DATA'!$L:$L,'Row Index'!E36)))</f>
        <v>✓</v>
      </c>
      <c r="F36" s="81" t="str">
        <f aca="false">IF('Row Index'!F36="","✗",IF(INDEX('RAW DATA'!$L:$L,'Row Index'!F36)="","✓",INDEX('RAW DATA'!$L:$L,'Row Index'!F36)))</f>
        <v>✓</v>
      </c>
      <c r="G36" s="82" t="str">
        <f aca="false">IF('Row Index'!G36="","✗",IF(INDEX('RAW DATA'!$L:$L,'Row Index'!G36)="","✓",INDEX('RAW DATA'!$L:$L,'Row Index'!G36)))</f>
        <v>!⌧◐</v>
      </c>
      <c r="H36" s="84" t="str">
        <f aca="false">IF('Row Index'!H36="","✗",IF(INDEX('RAW DATA'!$L:$L,'Row Index'!H36)="","✓",INDEX('RAW DATA'!$L:$L,'Row Index'!H36)))</f>
        <v>⇲⌧◐</v>
      </c>
      <c r="I36" s="81" t="str">
        <f aca="false">IF('Row Index'!I36="","✗",IF(INDEX('RAW DATA'!$L:$L,'Row Index'!I36)="","✓",INDEX('RAW DATA'!$L:$L,'Row Index'!I36)))</f>
        <v>✓</v>
      </c>
      <c r="J36" s="36" t="str">
        <f aca="false">IF('Row Index'!J36="","✗",IF(INDEX('RAW DATA'!$L:$L,'Row Index'!J36)="","✓",INDEX('RAW DATA'!$L:$L,'Row Index'!J36)))</f>
        <v>◐</v>
      </c>
      <c r="K36" s="81" t="str">
        <f aca="false">IF('Row Index'!K36="","✗",IF(INDEX('RAW DATA'!$L:$L,'Row Index'!K36)="","✓",INDEX('RAW DATA'!$L:$L,'Row Index'!K36)))</f>
        <v>✓</v>
      </c>
      <c r="L36" s="81" t="str">
        <f aca="false">IF('Row Index'!L36="","✗",IF(INDEX('RAW DATA'!$L:$L,'Row Index'!L36)="","✓",INDEX('RAW DATA'!$L:$L,'Row Index'!L36)))</f>
        <v>✓</v>
      </c>
      <c r="M36" s="36" t="str">
        <f aca="false">IF('Row Index'!M36="","✗",IF(INDEX('RAW DATA'!$L:$L,'Row Index'!M36)="","✓",INDEX('RAW DATA'!$L:$L,'Row Index'!M36)))</f>
        <v>◐</v>
      </c>
      <c r="N36" s="81" t="str">
        <f aca="false">IF('Row Index'!N36="","✗",IF(INDEX('RAW DATA'!$L:$L,'Row Index'!N36)="","✓",INDEX('RAW DATA'!$L:$L,'Row Index'!N36)))</f>
        <v>✓</v>
      </c>
      <c r="O36" s="81" t="str">
        <f aca="false">IF('Row Index'!O36="","✗",IF(INDEX('RAW DATA'!$L:$L,'Row Index'!O36)="","✓",INDEX('RAW DATA'!$L:$L,'Row Index'!O36)))</f>
        <v>✓</v>
      </c>
      <c r="P36" s="81" t="str">
        <f aca="false">IF('Row Index'!P36="","✗",IF(INDEX('RAW DATA'!$L:$L,'Row Index'!P36)="","✓",INDEX('RAW DATA'!$L:$L,'Row Index'!P36)))</f>
        <v>✓</v>
      </c>
      <c r="Q36" s="81" t="str">
        <f aca="false">IF('Row Index'!Q36="","✗",IF(INDEX('RAW DATA'!$L:$L,'Row Index'!Q36)="","✓",INDEX('RAW DATA'!$L:$L,'Row Index'!Q36)))</f>
        <v>✓</v>
      </c>
      <c r="R36" s="81" t="str">
        <f aca="false">IF('Row Index'!R36="","✗",IF(INDEX('RAW DATA'!$L:$L,'Row Index'!R36)="","✓",INDEX('RAW DATA'!$L:$L,'Row Index'!R36)))</f>
        <v>✓</v>
      </c>
      <c r="S36" s="81" t="str">
        <f aca="false">IF('Row Index'!S36="","✗",IF(INDEX('RAW DATA'!$L:$L,'Row Index'!S36)="","✓",INDEX('RAW DATA'!$L:$L,'Row Index'!S36)))</f>
        <v>✓</v>
      </c>
      <c r="T36" s="84" t="str">
        <f aca="false">IF('Row Index'!T36="","✗",IF(INDEX('RAW DATA'!$L:$L,'Row Index'!T36)="","✓",INDEX('RAW DATA'!$L:$L,'Row Index'!T36)))</f>
        <v>⇲◐</v>
      </c>
      <c r="U36" s="81" t="str">
        <f aca="false">IF('Row Index'!U36="","✗",IF(INDEX('RAW DATA'!$L:$L,'Row Index'!U36)="","✓",INDEX('RAW DATA'!$L:$L,'Row Index'!U36)))</f>
        <v>✓</v>
      </c>
      <c r="V36" s="81" t="str">
        <f aca="false">IF('Row Index'!V36="","✗",IF(INDEX('RAW DATA'!$L:$L,'Row Index'!V36)="","✓",INDEX('RAW DATA'!$L:$L,'Row Index'!V36)))</f>
        <v>✓</v>
      </c>
      <c r="W36" s="81" t="str">
        <f aca="false">IF('Row Index'!W36="","✗",IF(INDEX('RAW DATA'!$L:$L,'Row Index'!W36)="","✓",INDEX('RAW DATA'!$L:$L,'Row Index'!W36)))</f>
        <v>✓</v>
      </c>
      <c r="X36" s="82" t="str">
        <f aca="false">IF('Row Index'!X36="","✗",IF(INDEX('RAW DATA'!$L:$L,'Row Index'!X36)="","✓",INDEX('RAW DATA'!$L:$L,'Row Index'!X36)))</f>
        <v>!</v>
      </c>
      <c r="Y36" s="81" t="str">
        <f aca="false">IF('Row Index'!Y36="","✗",IF(INDEX('RAW DATA'!$L:$L,'Row Index'!Y36)="","✓",INDEX('RAW DATA'!$L:$L,'Row Index'!Y36)))</f>
        <v>✓</v>
      </c>
      <c r="Z36" s="82" t="str">
        <f aca="false">IF('Row Index'!Z36="","✗",IF(INDEX('RAW DATA'!$L:$L,'Row Index'!Z36)="","✓",INDEX('RAW DATA'!$L:$L,'Row Index'!Z36)))</f>
        <v>!◐</v>
      </c>
      <c r="AA36" s="19" t="str">
        <f aca="false">IF('Row Index'!AA36="","⏳",IF(INDEX('RAW DATA'!$L:$L,'Row Index'!AA36)="","✓",INDEX('RAW DATA'!$L:$L,'Row Index'!AA36)))</f>
        <v>⏳</v>
      </c>
      <c r="AB36" s="81" t="str">
        <f aca="false">IF('Row Index'!AB36="","✗",IF(INDEX('RAW DATA'!$L:$L,'Row Index'!AB36)="","✓",INDEX('RAW DATA'!$L:$L,'Row Index'!AB36)))</f>
        <v>✓</v>
      </c>
      <c r="AC36" s="81" t="str">
        <f aca="false">IF('Row Index'!AC36="","✗",IF(INDEX('RAW DATA'!$L:$L,'Row Index'!AC36)="","✓",INDEX('RAW DATA'!$L:$L,'Row Index'!AC36)))</f>
        <v>✓</v>
      </c>
      <c r="AD36" s="81" t="str">
        <f aca="false">IF('Row Index'!AD36="","✗",IF(INDEX('RAW DATA'!$L:$L,'Row Index'!AD36)="","✓",INDEX('RAW DATA'!$L:$L,'Row Index'!AD36)))</f>
        <v>✓</v>
      </c>
      <c r="AE36" s="36" t="str">
        <f aca="false">IF('Row Index'!AE36="","✗",IF(INDEX('RAW DATA'!$L:$L,'Row Index'!AE36)="","✓",INDEX('RAW DATA'!$L:$L,'Row Index'!AE36)))</f>
        <v>◐</v>
      </c>
      <c r="AF36" s="81" t="str">
        <f aca="false">IF('Row Index'!AF36="","✗",IF(INDEX('RAW DATA'!$L:$L,'Row Index'!AF36)="","✓",INDEX('RAW DATA'!$L:$L,'Row Index'!AF36)))</f>
        <v>✓</v>
      </c>
      <c r="AG36" s="81" t="str">
        <f aca="false">IF('Row Index'!AG36="","✗",IF(INDEX('RAW DATA'!$L:$L,'Row Index'!AG36)="","✓",INDEX('RAW DATA'!$L:$L,'Row Index'!AG36)))</f>
        <v>✓</v>
      </c>
      <c r="AH36" s="81" t="str">
        <f aca="false">IF('Row Index'!AH36="","✗",IF(INDEX('RAW DATA'!$L:$L,'Row Index'!AH36)="","✓",INDEX('RAW DATA'!$L:$L,'Row Index'!AH36)))</f>
        <v>✓</v>
      </c>
      <c r="AI36" s="81" t="str">
        <f aca="false">IF('Row Index'!AI36="","✗",IF(INDEX('RAW DATA'!$L:$L,'Row Index'!AI36)="","✓",INDEX('RAW DATA'!$L:$L,'Row Index'!AI36)))</f>
        <v>✓</v>
      </c>
      <c r="AJ36" s="81" t="str">
        <f aca="false">IF('Row Index'!AJ36="","✗",IF(INDEX('RAW DATA'!$L:$L,'Row Index'!AJ36)="","✓",INDEX('RAW DATA'!$L:$L,'Row Index'!AJ36)))</f>
        <v>✓</v>
      </c>
      <c r="AK36" s="81" t="str">
        <f aca="false">IF('Row Index'!AK36="","✗",IF(INDEX('RAW DATA'!$L:$L,'Row Index'!AK36)="","✓",INDEX('RAW DATA'!$L:$L,'Row Index'!AK36)))</f>
        <v>✓</v>
      </c>
      <c r="AL36" s="81" t="str">
        <f aca="false">IF('Row Index'!AL36="","✗",IF(INDEX('RAW DATA'!$L:$L,'Row Index'!AL36)="","✓",INDEX('RAW DATA'!$L:$L,'Row Index'!AL36)))</f>
        <v>✓</v>
      </c>
      <c r="AM36" s="81" t="str">
        <f aca="false">IF('Row Index'!AM36="","✗",IF(INDEX('RAW DATA'!$L:$L,'Row Index'!AM36)="","✓",INDEX('RAW DATA'!$L:$L,'Row Index'!AM36)))</f>
        <v>✓</v>
      </c>
      <c r="AN36" s="81" t="str">
        <f aca="false">IF('Row Index'!AN36="","✗",IF(INDEX('RAW DATA'!$L:$L,'Row Index'!AN36)="","✓",INDEX('RAW DATA'!$L:$L,'Row Index'!AN36)))</f>
        <v>✓</v>
      </c>
      <c r="AO36" s="81" t="str">
        <f aca="false">IF('Row Index'!AO36="","✗",IF(INDEX('RAW DATA'!$L:$L,'Row Index'!AO36)="","✓",INDEX('RAW DATA'!$L:$L,'Row Index'!AO36)))</f>
        <v>✓</v>
      </c>
      <c r="AP36" s="81" t="str">
        <f aca="false">IF('Row Index'!AP36="","✗",IF(INDEX('RAW DATA'!$L:$L,'Row Index'!AP36)="","✓",INDEX('RAW DATA'!$L:$L,'Row Index'!AP36)))</f>
        <v>✓</v>
      </c>
      <c r="AQ36" s="81" t="str">
        <f aca="false">IF('Row Index'!AQ36="","✗",IF(INDEX('RAW DATA'!$L:$L,'Row Index'!AQ36)="","✓",INDEX('RAW DATA'!$L:$L,'Row Index'!AQ36)))</f>
        <v>✓</v>
      </c>
    </row>
    <row r="37" customFormat="false" ht="15" hidden="false" customHeight="false" outlineLevel="0" collapsed="false">
      <c r="A37" s="32" t="s">
        <v>267</v>
      </c>
      <c r="B37" s="33" t="s">
        <v>5695</v>
      </c>
      <c r="C37" s="84" t="str">
        <f aca="false">IF('Row Index'!C37="","✗",IF(INDEX('RAW DATA'!$L:$L,'Row Index'!C37)="","✓",INDEX('RAW DATA'!$L:$L,'Row Index'!C37)))</f>
        <v>⇲◐</v>
      </c>
      <c r="D37" s="81" t="str">
        <f aca="false">IF('Row Index'!D37="","✗",IF(INDEX('RAW DATA'!$L:$L,'Row Index'!D37)="","✓",INDEX('RAW DATA'!$L:$L,'Row Index'!D37)))</f>
        <v>✓</v>
      </c>
      <c r="E37" s="81" t="str">
        <f aca="false">IF('Row Index'!E37="","✗",IF(INDEX('RAW DATA'!$L:$L,'Row Index'!E37)="","✓",INDEX('RAW DATA'!$L:$L,'Row Index'!E37)))</f>
        <v>✓</v>
      </c>
      <c r="F37" s="81" t="str">
        <f aca="false">IF('Row Index'!F37="","✗",IF(INDEX('RAW DATA'!$L:$L,'Row Index'!F37)="","✓",INDEX('RAW DATA'!$L:$L,'Row Index'!F37)))</f>
        <v>✓</v>
      </c>
      <c r="G37" s="82" t="str">
        <f aca="false">IF('Row Index'!G37="","✗",IF(INDEX('RAW DATA'!$L:$L,'Row Index'!G37)="","✓",INDEX('RAW DATA'!$L:$L,'Row Index'!G37)))</f>
        <v>!</v>
      </c>
      <c r="H37" s="36" t="str">
        <f aca="false">IF('Row Index'!H37="","✗",IF(INDEX('RAW DATA'!$L:$L,'Row Index'!H37)="","✓",INDEX('RAW DATA'!$L:$L,'Row Index'!H37)))</f>
        <v>◐</v>
      </c>
      <c r="I37" s="81" t="str">
        <f aca="false">IF('Row Index'!I37="","✗",IF(INDEX('RAW DATA'!$L:$L,'Row Index'!I37)="","✓",INDEX('RAW DATA'!$L:$L,'Row Index'!I37)))</f>
        <v>✓</v>
      </c>
      <c r="J37" s="81" t="str">
        <f aca="false">IF('Row Index'!J37="","✗",IF(INDEX('RAW DATA'!$L:$L,'Row Index'!J37)="","✓",INDEX('RAW DATA'!$L:$L,'Row Index'!J37)))</f>
        <v>✓</v>
      </c>
      <c r="K37" s="26" t="str">
        <f aca="false">IF('Row Index'!K37="","✗",IF(INDEX('RAW DATA'!$L:$L,'Row Index'!K37)="","✓",INDEX('RAW DATA'!$L:$L,'Row Index'!K37)))</f>
        <v>✗⇲</v>
      </c>
      <c r="L37" s="81" t="str">
        <f aca="false">IF('Row Index'!L37="","✗",IF(INDEX('RAW DATA'!$L:$L,'Row Index'!L37)="","✓",INDEX('RAW DATA'!$L:$L,'Row Index'!L37)))</f>
        <v>✓</v>
      </c>
      <c r="M37" s="81" t="str">
        <f aca="false">IF('Row Index'!M37="","✗",IF(INDEX('RAW DATA'!$L:$L,'Row Index'!M37)="","✓",INDEX('RAW DATA'!$L:$L,'Row Index'!M37)))</f>
        <v>✓</v>
      </c>
      <c r="N37" s="84" t="str">
        <f aca="false">IF('Row Index'!N37="","✗",IF(INDEX('RAW DATA'!$L:$L,'Row Index'!N37)="","✓",INDEX('RAW DATA'!$L:$L,'Row Index'!N37)))</f>
        <v>⇲⌧◐</v>
      </c>
      <c r="O37" s="83" t="str">
        <f aca="false">IF('Row Index'!O37="","✗",IF(INDEX('RAW DATA'!$L:$L,'Row Index'!O37)="","✓",INDEX('RAW DATA'!$L:$L,'Row Index'!O37)))</f>
        <v>⌧◐</v>
      </c>
      <c r="P37" s="81" t="str">
        <f aca="false">IF('Row Index'!P37="","✗",IF(INDEX('RAW DATA'!$L:$L,'Row Index'!P37)="","✓",INDEX('RAW DATA'!$L:$L,'Row Index'!P37)))</f>
        <v>✓</v>
      </c>
      <c r="Q37" s="81" t="str">
        <f aca="false">IF('Row Index'!Q37="","✗",IF(INDEX('RAW DATA'!$L:$L,'Row Index'!Q37)="","✓",INDEX('RAW DATA'!$L:$L,'Row Index'!Q37)))</f>
        <v>✓</v>
      </c>
      <c r="R37" s="81" t="str">
        <f aca="false">IF('Row Index'!R37="","✗",IF(INDEX('RAW DATA'!$L:$L,'Row Index'!R37)="","✓",INDEX('RAW DATA'!$L:$L,'Row Index'!R37)))</f>
        <v>✓</v>
      </c>
      <c r="S37" s="81" t="str">
        <f aca="false">IF('Row Index'!S37="","✗",IF(INDEX('RAW DATA'!$L:$L,'Row Index'!S37)="","✓",INDEX('RAW DATA'!$L:$L,'Row Index'!S37)))</f>
        <v>✓</v>
      </c>
      <c r="T37" s="81" t="str">
        <f aca="false">IF('Row Index'!T37="","✗",IF(INDEX('RAW DATA'!$L:$L,'Row Index'!T37)="","✓",INDEX('RAW DATA'!$L:$L,'Row Index'!T37)))</f>
        <v>✓</v>
      </c>
      <c r="U37" s="81" t="str">
        <f aca="false">IF('Row Index'!U37="","✗",IF(INDEX('RAW DATA'!$L:$L,'Row Index'!U37)="","✓",INDEX('RAW DATA'!$L:$L,'Row Index'!U37)))</f>
        <v>✓</v>
      </c>
      <c r="V37" s="84" t="str">
        <f aca="false">IF('Row Index'!V37="","✗",IF(INDEX('RAW DATA'!$L:$L,'Row Index'!V37)="","✓",INDEX('RAW DATA'!$L:$L,'Row Index'!V37)))</f>
        <v>⇲⌧◐</v>
      </c>
      <c r="W37" s="81" t="str">
        <f aca="false">IF('Row Index'!W37="","✗",IF(INDEX('RAW DATA'!$L:$L,'Row Index'!W37)="","✓",INDEX('RAW DATA'!$L:$L,'Row Index'!W37)))</f>
        <v>✓</v>
      </c>
      <c r="X37" s="82" t="str">
        <f aca="false">IF('Row Index'!X37="","✗",IF(INDEX('RAW DATA'!$L:$L,'Row Index'!X37)="","✓",INDEX('RAW DATA'!$L:$L,'Row Index'!X37)))</f>
        <v>!⇲⌧◐</v>
      </c>
      <c r="Y37" s="81" t="str">
        <f aca="false">IF('Row Index'!Y37="","✗",IF(INDEX('RAW DATA'!$L:$L,'Row Index'!Y37)="","✓",INDEX('RAW DATA'!$L:$L,'Row Index'!Y37)))</f>
        <v>✓</v>
      </c>
      <c r="Z37" s="82" t="str">
        <f aca="false">IF('Row Index'!Z37="","✗",IF(INDEX('RAW DATA'!$L:$L,'Row Index'!Z37)="","✓",INDEX('RAW DATA'!$L:$L,'Row Index'!Z37)))</f>
        <v>!⌧◐</v>
      </c>
      <c r="AA37" s="19" t="str">
        <f aca="false">IF('Row Index'!AA37="","⏳",IF(INDEX('RAW DATA'!$L:$L,'Row Index'!AA37)="","✓",INDEX('RAW DATA'!$L:$L,'Row Index'!AA37)))</f>
        <v>⏳</v>
      </c>
      <c r="AB37" s="81" t="str">
        <f aca="false">IF('Row Index'!AB37="","✗",IF(INDEX('RAW DATA'!$L:$L,'Row Index'!AB37)="","✓",INDEX('RAW DATA'!$L:$L,'Row Index'!AB37)))</f>
        <v>✓</v>
      </c>
      <c r="AC37" s="81" t="str">
        <f aca="false">IF('Row Index'!AC37="","✗",IF(INDEX('RAW DATA'!$L:$L,'Row Index'!AC37)="","✓",INDEX('RAW DATA'!$L:$L,'Row Index'!AC37)))</f>
        <v>✓</v>
      </c>
      <c r="AD37" s="81" t="str">
        <f aca="false">IF('Row Index'!AD37="","✗",IF(INDEX('RAW DATA'!$L:$L,'Row Index'!AD37)="","✓",INDEX('RAW DATA'!$L:$L,'Row Index'!AD37)))</f>
        <v>✓</v>
      </c>
      <c r="AE37" s="84" t="str">
        <f aca="false">IF('Row Index'!AE37="","✗",IF(INDEX('RAW DATA'!$L:$L,'Row Index'!AE37)="","✓",INDEX('RAW DATA'!$L:$L,'Row Index'!AE37)))</f>
        <v>⇲⌧◐</v>
      </c>
      <c r="AF37" s="83" t="str">
        <f aca="false">IF('Row Index'!AF37="","✗",IF(INDEX('RAW DATA'!$L:$L,'Row Index'!AF37)="","✓",INDEX('RAW DATA'!$L:$L,'Row Index'!AF37)))</f>
        <v>⌧◐</v>
      </c>
      <c r="AG37" s="83" t="str">
        <f aca="false">IF('Row Index'!AG37="","✗",IF(INDEX('RAW DATA'!$L:$L,'Row Index'!AG37)="","✓",INDEX('RAW DATA'!$L:$L,'Row Index'!AG37)))</f>
        <v>⌧◐</v>
      </c>
      <c r="AH37" s="81" t="str">
        <f aca="false">IF('Row Index'!AH37="","✗",IF(INDEX('RAW DATA'!$L:$L,'Row Index'!AH37)="","✓",INDEX('RAW DATA'!$L:$L,'Row Index'!AH37)))</f>
        <v>✓</v>
      </c>
      <c r="AI37" s="81" t="str">
        <f aca="false">IF('Row Index'!AI37="","✗",IF(INDEX('RAW DATA'!$L:$L,'Row Index'!AI37)="","✓",INDEX('RAW DATA'!$L:$L,'Row Index'!AI37)))</f>
        <v>✓</v>
      </c>
      <c r="AJ37" s="84" t="str">
        <f aca="false">IF('Row Index'!AJ37="","✗",IF(INDEX('RAW DATA'!$L:$L,'Row Index'!AJ37)="","✓",INDEX('RAW DATA'!$L:$L,'Row Index'!AJ37)))</f>
        <v>⇲⌧◐</v>
      </c>
      <c r="AK37" s="81" t="str">
        <f aca="false">IF('Row Index'!AK37="","✗",IF(INDEX('RAW DATA'!$L:$L,'Row Index'!AK37)="","✓",INDEX('RAW DATA'!$L:$L,'Row Index'!AK37)))</f>
        <v>✓</v>
      </c>
      <c r="AL37" s="36" t="str">
        <f aca="false">IF('Row Index'!AL37="","✗",IF(INDEX('RAW DATA'!$L:$L,'Row Index'!AL37)="","✓",INDEX('RAW DATA'!$L:$L,'Row Index'!AL37)))</f>
        <v>◐</v>
      </c>
      <c r="AM37" s="81" t="str">
        <f aca="false">IF('Row Index'!AM37="","✗",IF(INDEX('RAW DATA'!$L:$L,'Row Index'!AM37)="","✓",INDEX('RAW DATA'!$L:$L,'Row Index'!AM37)))</f>
        <v>✓</v>
      </c>
      <c r="AN37" s="81" t="str">
        <f aca="false">IF('Row Index'!AN37="","✗",IF(INDEX('RAW DATA'!$L:$L,'Row Index'!AN37)="","✓",INDEX('RAW DATA'!$L:$L,'Row Index'!AN37)))</f>
        <v>✓</v>
      </c>
      <c r="AO37" s="81" t="str">
        <f aca="false">IF('Row Index'!AO37="","✗",IF(INDEX('RAW DATA'!$L:$L,'Row Index'!AO37)="","✓",INDEX('RAW DATA'!$L:$L,'Row Index'!AO37)))</f>
        <v>✓</v>
      </c>
      <c r="AP37" s="83" t="str">
        <f aca="false">IF('Row Index'!AP37="","✗",IF(INDEX('RAW DATA'!$L:$L,'Row Index'!AP37)="","✓",INDEX('RAW DATA'!$L:$L,'Row Index'!AP37)))</f>
        <v>⌧◐</v>
      </c>
      <c r="AQ37" s="81" t="str">
        <f aca="false">IF('Row Index'!AQ37="","✗",IF(INDEX('RAW DATA'!$L:$L,'Row Index'!AQ37)="","✓",INDEX('RAW DATA'!$L:$L,'Row Index'!AQ37)))</f>
        <v>✓</v>
      </c>
    </row>
    <row r="38" customFormat="false" ht="15" hidden="false" customHeight="false" outlineLevel="0" collapsed="false">
      <c r="A38" s="32" t="s">
        <v>271</v>
      </c>
      <c r="B38" s="33" t="s">
        <v>5695</v>
      </c>
      <c r="C38" s="81" t="str">
        <f aca="false">IF('Row Index'!C38="","✗",IF(INDEX('RAW DATA'!$L:$L,'Row Index'!C38)="","✓",INDEX('RAW DATA'!$L:$L,'Row Index'!C38)))</f>
        <v>✓</v>
      </c>
      <c r="D38" s="81" t="str">
        <f aca="false">IF('Row Index'!D38="","✗",IF(INDEX('RAW DATA'!$L:$L,'Row Index'!D38)="","✓",INDEX('RAW DATA'!$L:$L,'Row Index'!D38)))</f>
        <v>✓</v>
      </c>
      <c r="E38" s="81" t="str">
        <f aca="false">IF('Row Index'!E38="","✗",IF(INDEX('RAW DATA'!$L:$L,'Row Index'!E38)="","✓",INDEX('RAW DATA'!$L:$L,'Row Index'!E38)))</f>
        <v>✓</v>
      </c>
      <c r="F38" s="81" t="str">
        <f aca="false">IF('Row Index'!F38="","✗",IF(INDEX('RAW DATA'!$L:$L,'Row Index'!F38)="","✓",INDEX('RAW DATA'!$L:$L,'Row Index'!F38)))</f>
        <v>✓</v>
      </c>
      <c r="G38" s="82" t="str">
        <f aca="false">IF('Row Index'!G38="","✗",IF(INDEX('RAW DATA'!$L:$L,'Row Index'!G38)="","✓",INDEX('RAW DATA'!$L:$L,'Row Index'!G38)))</f>
        <v>!◐</v>
      </c>
      <c r="H38" s="81" t="str">
        <f aca="false">IF('Row Index'!H38="","✗",IF(INDEX('RAW DATA'!$L:$L,'Row Index'!H38)="","✓",INDEX('RAW DATA'!$L:$L,'Row Index'!H38)))</f>
        <v>✓</v>
      </c>
      <c r="I38" s="81" t="str">
        <f aca="false">IF('Row Index'!I38="","✗",IF(INDEX('RAW DATA'!$L:$L,'Row Index'!I38)="","✓",INDEX('RAW DATA'!$L:$L,'Row Index'!I38)))</f>
        <v>✓</v>
      </c>
      <c r="J38" s="81" t="str">
        <f aca="false">IF('Row Index'!J38="","✗",IF(INDEX('RAW DATA'!$L:$L,'Row Index'!J38)="","✓",INDEX('RAW DATA'!$L:$L,'Row Index'!J38)))</f>
        <v>✓</v>
      </c>
      <c r="K38" s="81" t="str">
        <f aca="false">IF('Row Index'!K38="","✗",IF(INDEX('RAW DATA'!$L:$L,'Row Index'!K38)="","✓",INDEX('RAW DATA'!$L:$L,'Row Index'!K38)))</f>
        <v>✓</v>
      </c>
      <c r="L38" s="81" t="str">
        <f aca="false">IF('Row Index'!L38="","✗",IF(INDEX('RAW DATA'!$L:$L,'Row Index'!L38)="","✓",INDEX('RAW DATA'!$L:$L,'Row Index'!L38)))</f>
        <v>✓</v>
      </c>
      <c r="M38" s="81" t="str">
        <f aca="false">IF('Row Index'!M38="","✗",IF(INDEX('RAW DATA'!$L:$L,'Row Index'!M38)="","✓",INDEX('RAW DATA'!$L:$L,'Row Index'!M38)))</f>
        <v>✓</v>
      </c>
      <c r="N38" s="81" t="str">
        <f aca="false">IF('Row Index'!N38="","✗",IF(INDEX('RAW DATA'!$L:$L,'Row Index'!N38)="","✓",INDEX('RAW DATA'!$L:$L,'Row Index'!N38)))</f>
        <v>✓</v>
      </c>
      <c r="O38" s="81" t="str">
        <f aca="false">IF('Row Index'!O38="","✗",IF(INDEX('RAW DATA'!$L:$L,'Row Index'!O38)="","✓",INDEX('RAW DATA'!$L:$L,'Row Index'!O38)))</f>
        <v>✓</v>
      </c>
      <c r="P38" s="81" t="str">
        <f aca="false">IF('Row Index'!P38="","✗",IF(INDEX('RAW DATA'!$L:$L,'Row Index'!P38)="","✓",INDEX('RAW DATA'!$L:$L,'Row Index'!P38)))</f>
        <v>✓</v>
      </c>
      <c r="Q38" s="81" t="str">
        <f aca="false">IF('Row Index'!Q38="","✗",IF(INDEX('RAW DATA'!$L:$L,'Row Index'!Q38)="","✓",INDEX('RAW DATA'!$L:$L,'Row Index'!Q38)))</f>
        <v>✓</v>
      </c>
      <c r="R38" s="81" t="str">
        <f aca="false">IF('Row Index'!R38="","✗",IF(INDEX('RAW DATA'!$L:$L,'Row Index'!R38)="","✓",INDEX('RAW DATA'!$L:$L,'Row Index'!R38)))</f>
        <v>✓</v>
      </c>
      <c r="S38" s="81" t="str">
        <f aca="false">IF('Row Index'!S38="","✗",IF(INDEX('RAW DATA'!$L:$L,'Row Index'!S38)="","✓",INDEX('RAW DATA'!$L:$L,'Row Index'!S38)))</f>
        <v>✓</v>
      </c>
      <c r="T38" s="81" t="str">
        <f aca="false">IF('Row Index'!T38="","✗",IF(INDEX('RAW DATA'!$L:$L,'Row Index'!T38)="","✓",INDEX('RAW DATA'!$L:$L,'Row Index'!T38)))</f>
        <v>✓</v>
      </c>
      <c r="U38" s="81" t="str">
        <f aca="false">IF('Row Index'!U38="","✗",IF(INDEX('RAW DATA'!$L:$L,'Row Index'!U38)="","✓",INDEX('RAW DATA'!$L:$L,'Row Index'!U38)))</f>
        <v>✓</v>
      </c>
      <c r="V38" s="81" t="str">
        <f aca="false">IF('Row Index'!V38="","✗",IF(INDEX('RAW DATA'!$L:$L,'Row Index'!V38)="","✓",INDEX('RAW DATA'!$L:$L,'Row Index'!V38)))</f>
        <v>✓</v>
      </c>
      <c r="W38" s="81" t="str">
        <f aca="false">IF('Row Index'!W38="","✗",IF(INDEX('RAW DATA'!$L:$L,'Row Index'!W38)="","✓",INDEX('RAW DATA'!$L:$L,'Row Index'!W38)))</f>
        <v>✓</v>
      </c>
      <c r="X38" s="82" t="str">
        <f aca="false">IF('Row Index'!X38="","✗",IF(INDEX('RAW DATA'!$L:$L,'Row Index'!X38)="","✓",INDEX('RAW DATA'!$L:$L,'Row Index'!X38)))</f>
        <v>!</v>
      </c>
      <c r="Y38" s="81" t="str">
        <f aca="false">IF('Row Index'!Y38="","✗",IF(INDEX('RAW DATA'!$L:$L,'Row Index'!Y38)="","✓",INDEX('RAW DATA'!$L:$L,'Row Index'!Y38)))</f>
        <v>✓</v>
      </c>
      <c r="Z38" s="82" t="str">
        <f aca="false">IF('Row Index'!Z38="","✗",IF(INDEX('RAW DATA'!$L:$L,'Row Index'!Z38)="","✓",INDEX('RAW DATA'!$L:$L,'Row Index'!Z38)))</f>
        <v>!</v>
      </c>
      <c r="AA38" s="19" t="str">
        <f aca="false">IF('Row Index'!AA38="","⏳",IF(INDEX('RAW DATA'!$L:$L,'Row Index'!AA38)="","✓",INDEX('RAW DATA'!$L:$L,'Row Index'!AA38)))</f>
        <v>⏳</v>
      </c>
      <c r="AB38" s="81" t="str">
        <f aca="false">IF('Row Index'!AB38="","✗",IF(INDEX('RAW DATA'!$L:$L,'Row Index'!AB38)="","✓",INDEX('RAW DATA'!$L:$L,'Row Index'!AB38)))</f>
        <v>✓</v>
      </c>
      <c r="AC38" s="81" t="str">
        <f aca="false">IF('Row Index'!AC38="","✗",IF(INDEX('RAW DATA'!$L:$L,'Row Index'!AC38)="","✓",INDEX('RAW DATA'!$L:$L,'Row Index'!AC38)))</f>
        <v>✓</v>
      </c>
      <c r="AD38" s="81" t="str">
        <f aca="false">IF('Row Index'!AD38="","✗",IF(INDEX('RAW DATA'!$L:$L,'Row Index'!AD38)="","✓",INDEX('RAW DATA'!$L:$L,'Row Index'!AD38)))</f>
        <v>✓</v>
      </c>
      <c r="AE38" s="81" t="str">
        <f aca="false">IF('Row Index'!AE38="","✗",IF(INDEX('RAW DATA'!$L:$L,'Row Index'!AE38)="","✓",INDEX('RAW DATA'!$L:$L,'Row Index'!AE38)))</f>
        <v>✓</v>
      </c>
      <c r="AF38" s="81" t="str">
        <f aca="false">IF('Row Index'!AF38="","✗",IF(INDEX('RAW DATA'!$L:$L,'Row Index'!AF38)="","✓",INDEX('RAW DATA'!$L:$L,'Row Index'!AF38)))</f>
        <v>✓</v>
      </c>
      <c r="AG38" s="81" t="str">
        <f aca="false">IF('Row Index'!AG38="","✗",IF(INDEX('RAW DATA'!$L:$L,'Row Index'!AG38)="","✓",INDEX('RAW DATA'!$L:$L,'Row Index'!AG38)))</f>
        <v>✓</v>
      </c>
      <c r="AH38" s="81" t="str">
        <f aca="false">IF('Row Index'!AH38="","✗",IF(INDEX('RAW DATA'!$L:$L,'Row Index'!AH38)="","✓",INDEX('RAW DATA'!$L:$L,'Row Index'!AH38)))</f>
        <v>✓</v>
      </c>
      <c r="AI38" s="81" t="str">
        <f aca="false">IF('Row Index'!AI38="","✗",IF(INDEX('RAW DATA'!$L:$L,'Row Index'!AI38)="","✓",INDEX('RAW DATA'!$L:$L,'Row Index'!AI38)))</f>
        <v>✓</v>
      </c>
      <c r="AJ38" s="81" t="str">
        <f aca="false">IF('Row Index'!AJ38="","✗",IF(INDEX('RAW DATA'!$L:$L,'Row Index'!AJ38)="","✓",INDEX('RAW DATA'!$L:$L,'Row Index'!AJ38)))</f>
        <v>✓</v>
      </c>
      <c r="AK38" s="81" t="str">
        <f aca="false">IF('Row Index'!AK38="","✗",IF(INDEX('RAW DATA'!$L:$L,'Row Index'!AK38)="","✓",INDEX('RAW DATA'!$L:$L,'Row Index'!AK38)))</f>
        <v>✓</v>
      </c>
      <c r="AL38" s="81" t="str">
        <f aca="false">IF('Row Index'!AL38="","✗",IF(INDEX('RAW DATA'!$L:$L,'Row Index'!AL38)="","✓",INDEX('RAW DATA'!$L:$L,'Row Index'!AL38)))</f>
        <v>✓</v>
      </c>
      <c r="AM38" s="81" t="str">
        <f aca="false">IF('Row Index'!AM38="","✗",IF(INDEX('RAW DATA'!$L:$L,'Row Index'!AM38)="","✓",INDEX('RAW DATA'!$L:$L,'Row Index'!AM38)))</f>
        <v>✓</v>
      </c>
      <c r="AN38" s="81" t="str">
        <f aca="false">IF('Row Index'!AN38="","✗",IF(INDEX('RAW DATA'!$L:$L,'Row Index'!AN38)="","✓",INDEX('RAW DATA'!$L:$L,'Row Index'!AN38)))</f>
        <v>✓</v>
      </c>
      <c r="AO38" s="81" t="str">
        <f aca="false">IF('Row Index'!AO38="","✗",IF(INDEX('RAW DATA'!$L:$L,'Row Index'!AO38)="","✓",INDEX('RAW DATA'!$L:$L,'Row Index'!AO38)))</f>
        <v>✓</v>
      </c>
      <c r="AP38" s="83" t="str">
        <f aca="false">IF('Row Index'!AP38="","✗",IF(INDEX('RAW DATA'!$L:$L,'Row Index'!AP38)="","✓",INDEX('RAW DATA'!$L:$L,'Row Index'!AP38)))</f>
        <v>⌧◐</v>
      </c>
      <c r="AQ38" s="81" t="str">
        <f aca="false">IF('Row Index'!AQ38="","✗",IF(INDEX('RAW DATA'!$L:$L,'Row Index'!AQ38)="","✓",INDEX('RAW DATA'!$L:$L,'Row Index'!AQ38)))</f>
        <v>✓</v>
      </c>
    </row>
    <row r="39" customFormat="false" ht="15" hidden="false" customHeight="false" outlineLevel="0" collapsed="false">
      <c r="A39" s="32" t="s">
        <v>274</v>
      </c>
      <c r="B39" s="33" t="s">
        <v>5695</v>
      </c>
      <c r="C39" s="81" t="str">
        <f aca="false">IF('Row Index'!C39="","✗",IF(INDEX('RAW DATA'!$L:$L,'Row Index'!C39)="","✓",INDEX('RAW DATA'!$L:$L,'Row Index'!C39)))</f>
        <v>✓</v>
      </c>
      <c r="D39" s="81" t="str">
        <f aca="false">IF('Row Index'!D39="","✗",IF(INDEX('RAW DATA'!$L:$L,'Row Index'!D39)="","✓",INDEX('RAW DATA'!$L:$L,'Row Index'!D39)))</f>
        <v>✓</v>
      </c>
      <c r="E39" s="81" t="str">
        <f aca="false">IF('Row Index'!E39="","✗",IF(INDEX('RAW DATA'!$L:$L,'Row Index'!E39)="","✓",INDEX('RAW DATA'!$L:$L,'Row Index'!E39)))</f>
        <v>✓</v>
      </c>
      <c r="F39" s="81" t="str">
        <f aca="false">IF('Row Index'!F39="","✗",IF(INDEX('RAW DATA'!$L:$L,'Row Index'!F39)="","✓",INDEX('RAW DATA'!$L:$L,'Row Index'!F39)))</f>
        <v>✓</v>
      </c>
      <c r="G39" s="82" t="str">
        <f aca="false">IF('Row Index'!G39="","✗",IF(INDEX('RAW DATA'!$L:$L,'Row Index'!G39)="","✓",INDEX('RAW DATA'!$L:$L,'Row Index'!G39)))</f>
        <v>!</v>
      </c>
      <c r="H39" s="81" t="str">
        <f aca="false">IF('Row Index'!H39="","✗",IF(INDEX('RAW DATA'!$L:$L,'Row Index'!H39)="","✓",INDEX('RAW DATA'!$L:$L,'Row Index'!H39)))</f>
        <v>✓</v>
      </c>
      <c r="I39" s="81" t="str">
        <f aca="false">IF('Row Index'!I39="","✗",IF(INDEX('RAW DATA'!$L:$L,'Row Index'!I39)="","✓",INDEX('RAW DATA'!$L:$L,'Row Index'!I39)))</f>
        <v>✓</v>
      </c>
      <c r="J39" s="36" t="str">
        <f aca="false">IF('Row Index'!J39="","✗",IF(INDEX('RAW DATA'!$L:$L,'Row Index'!J39)="","✓",INDEX('RAW DATA'!$L:$L,'Row Index'!J39)))</f>
        <v>◐</v>
      </c>
      <c r="K39" s="81" t="str">
        <f aca="false">IF('Row Index'!K39="","✗",IF(INDEX('RAW DATA'!$L:$L,'Row Index'!K39)="","✓",INDEX('RAW DATA'!$L:$L,'Row Index'!K39)))</f>
        <v>✓</v>
      </c>
      <c r="L39" s="81" t="str">
        <f aca="false">IF('Row Index'!L39="","✗",IF(INDEX('RAW DATA'!$L:$L,'Row Index'!L39)="","✓",INDEX('RAW DATA'!$L:$L,'Row Index'!L39)))</f>
        <v>✓</v>
      </c>
      <c r="M39" s="81" t="str">
        <f aca="false">IF('Row Index'!M39="","✗",IF(INDEX('RAW DATA'!$L:$L,'Row Index'!M39)="","✓",INDEX('RAW DATA'!$L:$L,'Row Index'!M39)))</f>
        <v>✓</v>
      </c>
      <c r="N39" s="81" t="str">
        <f aca="false">IF('Row Index'!N39="","✗",IF(INDEX('RAW DATA'!$L:$L,'Row Index'!N39)="","✓",INDEX('RAW DATA'!$L:$L,'Row Index'!N39)))</f>
        <v>✓</v>
      </c>
      <c r="O39" s="81" t="str">
        <f aca="false">IF('Row Index'!O39="","✗",IF(INDEX('RAW DATA'!$L:$L,'Row Index'!O39)="","✓",INDEX('RAW DATA'!$L:$L,'Row Index'!O39)))</f>
        <v>✓</v>
      </c>
      <c r="P39" s="81" t="str">
        <f aca="false">IF('Row Index'!P39="","✗",IF(INDEX('RAW DATA'!$L:$L,'Row Index'!P39)="","✓",INDEX('RAW DATA'!$L:$L,'Row Index'!P39)))</f>
        <v>✓</v>
      </c>
      <c r="Q39" s="81" t="str">
        <f aca="false">IF('Row Index'!Q39="","✗",IF(INDEX('RAW DATA'!$L:$L,'Row Index'!Q39)="","✓",INDEX('RAW DATA'!$L:$L,'Row Index'!Q39)))</f>
        <v>✓</v>
      </c>
      <c r="R39" s="81" t="str">
        <f aca="false">IF('Row Index'!R39="","✗",IF(INDEX('RAW DATA'!$L:$L,'Row Index'!R39)="","✓",INDEX('RAW DATA'!$L:$L,'Row Index'!R39)))</f>
        <v>✓</v>
      </c>
      <c r="S39" s="81" t="str">
        <f aca="false">IF('Row Index'!S39="","✗",IF(INDEX('RAW DATA'!$L:$L,'Row Index'!S39)="","✓",INDEX('RAW DATA'!$L:$L,'Row Index'!S39)))</f>
        <v>✓</v>
      </c>
      <c r="T39" s="81" t="str">
        <f aca="false">IF('Row Index'!T39="","✗",IF(INDEX('RAW DATA'!$L:$L,'Row Index'!T39)="","✓",INDEX('RAW DATA'!$L:$L,'Row Index'!T39)))</f>
        <v>✓</v>
      </c>
      <c r="U39" s="81" t="str">
        <f aca="false">IF('Row Index'!U39="","✗",IF(INDEX('RAW DATA'!$L:$L,'Row Index'!U39)="","✓",INDEX('RAW DATA'!$L:$L,'Row Index'!U39)))</f>
        <v>✓</v>
      </c>
      <c r="V39" s="81" t="str">
        <f aca="false">IF('Row Index'!V39="","✗",IF(INDEX('RAW DATA'!$L:$L,'Row Index'!V39)="","✓",INDEX('RAW DATA'!$L:$L,'Row Index'!V39)))</f>
        <v>✓</v>
      </c>
      <c r="W39" s="81" t="str">
        <f aca="false">IF('Row Index'!W39="","✗",IF(INDEX('RAW DATA'!$L:$L,'Row Index'!W39)="","✓",INDEX('RAW DATA'!$L:$L,'Row Index'!W39)))</f>
        <v>✓</v>
      </c>
      <c r="X39" s="82" t="str">
        <f aca="false">IF('Row Index'!X39="","✗",IF(INDEX('RAW DATA'!$L:$L,'Row Index'!X39)="","✓",INDEX('RAW DATA'!$L:$L,'Row Index'!X39)))</f>
        <v>!</v>
      </c>
      <c r="Y39" s="81" t="str">
        <f aca="false">IF('Row Index'!Y39="","✗",IF(INDEX('RAW DATA'!$L:$L,'Row Index'!Y39)="","✓",INDEX('RAW DATA'!$L:$L,'Row Index'!Y39)))</f>
        <v>✓</v>
      </c>
      <c r="Z39" s="82" t="str">
        <f aca="false">IF('Row Index'!Z39="","✗",IF(INDEX('RAW DATA'!$L:$L,'Row Index'!Z39)="","✓",INDEX('RAW DATA'!$L:$L,'Row Index'!Z39)))</f>
        <v>!</v>
      </c>
      <c r="AA39" s="19" t="str">
        <f aca="false">IF('Row Index'!AA39="","⏳",IF(INDEX('RAW DATA'!$L:$L,'Row Index'!AA39)="","✓",INDEX('RAW DATA'!$L:$L,'Row Index'!AA39)))</f>
        <v>⏳</v>
      </c>
      <c r="AB39" s="81" t="str">
        <f aca="false">IF('Row Index'!AB39="","✗",IF(INDEX('RAW DATA'!$L:$L,'Row Index'!AB39)="","✓",INDEX('RAW DATA'!$L:$L,'Row Index'!AB39)))</f>
        <v>✓</v>
      </c>
      <c r="AC39" s="81" t="str">
        <f aca="false">IF('Row Index'!AC39="","✗",IF(INDEX('RAW DATA'!$L:$L,'Row Index'!AC39)="","✓",INDEX('RAW DATA'!$L:$L,'Row Index'!AC39)))</f>
        <v>✓</v>
      </c>
      <c r="AD39" s="81" t="str">
        <f aca="false">IF('Row Index'!AD39="","✗",IF(INDEX('RAW DATA'!$L:$L,'Row Index'!AD39)="","✓",INDEX('RAW DATA'!$L:$L,'Row Index'!AD39)))</f>
        <v>✓</v>
      </c>
      <c r="AE39" s="81" t="str">
        <f aca="false">IF('Row Index'!AE39="","✗",IF(INDEX('RAW DATA'!$L:$L,'Row Index'!AE39)="","✓",INDEX('RAW DATA'!$L:$L,'Row Index'!AE39)))</f>
        <v>✓</v>
      </c>
      <c r="AF39" s="81" t="str">
        <f aca="false">IF('Row Index'!AF39="","✗",IF(INDEX('RAW DATA'!$L:$L,'Row Index'!AF39)="","✓",INDEX('RAW DATA'!$L:$L,'Row Index'!AF39)))</f>
        <v>✓</v>
      </c>
      <c r="AG39" s="81" t="str">
        <f aca="false">IF('Row Index'!AG39="","✗",IF(INDEX('RAW DATA'!$L:$L,'Row Index'!AG39)="","✓",INDEX('RAW DATA'!$L:$L,'Row Index'!AG39)))</f>
        <v>✓</v>
      </c>
      <c r="AH39" s="81" t="str">
        <f aca="false">IF('Row Index'!AH39="","✗",IF(INDEX('RAW DATA'!$L:$L,'Row Index'!AH39)="","✓",INDEX('RAW DATA'!$L:$L,'Row Index'!AH39)))</f>
        <v>✓</v>
      </c>
      <c r="AI39" s="81" t="str">
        <f aca="false">IF('Row Index'!AI39="","✗",IF(INDEX('RAW DATA'!$L:$L,'Row Index'!AI39)="","✓",INDEX('RAW DATA'!$L:$L,'Row Index'!AI39)))</f>
        <v>✓</v>
      </c>
      <c r="AJ39" s="81" t="str">
        <f aca="false">IF('Row Index'!AJ39="","✗",IF(INDEX('RAW DATA'!$L:$L,'Row Index'!AJ39)="","✓",INDEX('RAW DATA'!$L:$L,'Row Index'!AJ39)))</f>
        <v>✓</v>
      </c>
      <c r="AK39" s="81" t="str">
        <f aca="false">IF('Row Index'!AK39="","✗",IF(INDEX('RAW DATA'!$L:$L,'Row Index'!AK39)="","✓",INDEX('RAW DATA'!$L:$L,'Row Index'!AK39)))</f>
        <v>✓</v>
      </c>
      <c r="AL39" s="83" t="str">
        <f aca="false">IF('Row Index'!AL39="","✗",IF(INDEX('RAW DATA'!$L:$L,'Row Index'!AL39)="","✓",INDEX('RAW DATA'!$L:$L,'Row Index'!AL39)))</f>
        <v>⌧◐</v>
      </c>
      <c r="AM39" s="81" t="str">
        <f aca="false">IF('Row Index'!AM39="","✗",IF(INDEX('RAW DATA'!$L:$L,'Row Index'!AM39)="","✓",INDEX('RAW DATA'!$L:$L,'Row Index'!AM39)))</f>
        <v>✓</v>
      </c>
      <c r="AN39" s="81" t="str">
        <f aca="false">IF('Row Index'!AN39="","✗",IF(INDEX('RAW DATA'!$L:$L,'Row Index'!AN39)="","✓",INDEX('RAW DATA'!$L:$L,'Row Index'!AN39)))</f>
        <v>✓</v>
      </c>
      <c r="AO39" s="81" t="str">
        <f aca="false">IF('Row Index'!AO39="","✗",IF(INDEX('RAW DATA'!$L:$L,'Row Index'!AO39)="","✓",INDEX('RAW DATA'!$L:$L,'Row Index'!AO39)))</f>
        <v>✓</v>
      </c>
      <c r="AP39" s="81" t="str">
        <f aca="false">IF('Row Index'!AP39="","✗",IF(INDEX('RAW DATA'!$L:$L,'Row Index'!AP39)="","✓",INDEX('RAW DATA'!$L:$L,'Row Index'!AP39)))</f>
        <v>✓</v>
      </c>
      <c r="AQ39" s="81" t="str">
        <f aca="false">IF('Row Index'!AQ39="","✗",IF(INDEX('RAW DATA'!$L:$L,'Row Index'!AQ39)="","✓",INDEX('RAW DATA'!$L:$L,'Row Index'!AQ39)))</f>
        <v>✓</v>
      </c>
    </row>
    <row r="40" customFormat="false" ht="15" hidden="false" customHeight="false" outlineLevel="0" collapsed="false">
      <c r="A40" s="32" t="s">
        <v>277</v>
      </c>
      <c r="B40" s="33" t="s">
        <v>5695</v>
      </c>
      <c r="C40" s="81" t="str">
        <f aca="false">IF('Row Index'!C40="","✗",IF(INDEX('RAW DATA'!$L:$L,'Row Index'!C40)="","✓",INDEX('RAW DATA'!$L:$L,'Row Index'!C40)))</f>
        <v>✓</v>
      </c>
      <c r="D40" s="81" t="str">
        <f aca="false">IF('Row Index'!D40="","✗",IF(INDEX('RAW DATA'!$L:$L,'Row Index'!D40)="","✓",INDEX('RAW DATA'!$L:$L,'Row Index'!D40)))</f>
        <v>✓</v>
      </c>
      <c r="E40" s="81" t="str">
        <f aca="false">IF('Row Index'!E40="","✗",IF(INDEX('RAW DATA'!$L:$L,'Row Index'!E40)="","✓",INDEX('RAW DATA'!$L:$L,'Row Index'!E40)))</f>
        <v>✓</v>
      </c>
      <c r="F40" s="84" t="str">
        <f aca="false">IF('Row Index'!F40="","✗",IF(INDEX('RAW DATA'!$L:$L,'Row Index'!F40)="","✓",INDEX('RAW DATA'!$L:$L,'Row Index'!F40)))</f>
        <v>⇲⌧◐</v>
      </c>
      <c r="G40" s="82" t="str">
        <f aca="false">IF('Row Index'!G40="","✗",IF(INDEX('RAW DATA'!$L:$L,'Row Index'!G40)="","✓",INDEX('RAW DATA'!$L:$L,'Row Index'!G40)))</f>
        <v>!◐</v>
      </c>
      <c r="H40" s="81" t="str">
        <f aca="false">IF('Row Index'!H40="","✗",IF(INDEX('RAW DATA'!$L:$L,'Row Index'!H40)="","✓",INDEX('RAW DATA'!$L:$L,'Row Index'!H40)))</f>
        <v>✓</v>
      </c>
      <c r="I40" s="81" t="str">
        <f aca="false">IF('Row Index'!I40="","✗",IF(INDEX('RAW DATA'!$L:$L,'Row Index'!I40)="","✓",INDEX('RAW DATA'!$L:$L,'Row Index'!I40)))</f>
        <v>✓</v>
      </c>
      <c r="J40" s="36" t="str">
        <f aca="false">IF('Row Index'!J40="","✗",IF(INDEX('RAW DATA'!$L:$L,'Row Index'!J40)="","✓",INDEX('RAW DATA'!$L:$L,'Row Index'!J40)))</f>
        <v>◐</v>
      </c>
      <c r="K40" s="81" t="str">
        <f aca="false">IF('Row Index'!K40="","✗",IF(INDEX('RAW DATA'!$L:$L,'Row Index'!K40)="","✓",INDEX('RAW DATA'!$L:$L,'Row Index'!K40)))</f>
        <v>✓</v>
      </c>
      <c r="L40" s="81" t="str">
        <f aca="false">IF('Row Index'!L40="","✗",IF(INDEX('RAW DATA'!$L:$L,'Row Index'!L40)="","✓",INDEX('RAW DATA'!$L:$L,'Row Index'!L40)))</f>
        <v>✓</v>
      </c>
      <c r="M40" s="81" t="str">
        <f aca="false">IF('Row Index'!M40="","✗",IF(INDEX('RAW DATA'!$L:$L,'Row Index'!M40)="","✓",INDEX('RAW DATA'!$L:$L,'Row Index'!M40)))</f>
        <v>✓</v>
      </c>
      <c r="N40" s="81" t="str">
        <f aca="false">IF('Row Index'!N40="","✗",IF(INDEX('RAW DATA'!$L:$L,'Row Index'!N40)="","✓",INDEX('RAW DATA'!$L:$L,'Row Index'!N40)))</f>
        <v>✓</v>
      </c>
      <c r="O40" s="84" t="str">
        <f aca="false">IF('Row Index'!O40="","✗",IF(INDEX('RAW DATA'!$L:$L,'Row Index'!O40)="","✓",INDEX('RAW DATA'!$L:$L,'Row Index'!O40)))</f>
        <v>⇲⌧◐</v>
      </c>
      <c r="P40" s="36" t="str">
        <f aca="false">IF('Row Index'!P40="","✗",IF(INDEX('RAW DATA'!$L:$L,'Row Index'!P40)="","✓",INDEX('RAW DATA'!$L:$L,'Row Index'!P40)))</f>
        <v>◐</v>
      </c>
      <c r="Q40" s="81" t="str">
        <f aca="false">IF('Row Index'!Q40="","✗",IF(INDEX('RAW DATA'!$L:$L,'Row Index'!Q40)="","✓",INDEX('RAW DATA'!$L:$L,'Row Index'!Q40)))</f>
        <v>✓</v>
      </c>
      <c r="R40" s="81" t="str">
        <f aca="false">IF('Row Index'!R40="","✗",IF(INDEX('RAW DATA'!$L:$L,'Row Index'!R40)="","✓",INDEX('RAW DATA'!$L:$L,'Row Index'!R40)))</f>
        <v>✓</v>
      </c>
      <c r="S40" s="81" t="str">
        <f aca="false">IF('Row Index'!S40="","✗",IF(INDEX('RAW DATA'!$L:$L,'Row Index'!S40)="","✓",INDEX('RAW DATA'!$L:$L,'Row Index'!S40)))</f>
        <v>✓</v>
      </c>
      <c r="T40" s="81" t="str">
        <f aca="false">IF('Row Index'!T40="","✗",IF(INDEX('RAW DATA'!$L:$L,'Row Index'!T40)="","✓",INDEX('RAW DATA'!$L:$L,'Row Index'!T40)))</f>
        <v>✓</v>
      </c>
      <c r="U40" s="36" t="str">
        <f aca="false">IF('Row Index'!U40="","✗",IF(INDEX('RAW DATA'!$L:$L,'Row Index'!U40)="","✓",INDEX('RAW DATA'!$L:$L,'Row Index'!U40)))</f>
        <v>◐</v>
      </c>
      <c r="V40" s="81" t="str">
        <f aca="false">IF('Row Index'!V40="","✗",IF(INDEX('RAW DATA'!$L:$L,'Row Index'!V40)="","✓",INDEX('RAW DATA'!$L:$L,'Row Index'!V40)))</f>
        <v>✓</v>
      </c>
      <c r="W40" s="81" t="str">
        <f aca="false">IF('Row Index'!W40="","✗",IF(INDEX('RAW DATA'!$L:$L,'Row Index'!W40)="","✓",INDEX('RAW DATA'!$L:$L,'Row Index'!W40)))</f>
        <v>✓</v>
      </c>
      <c r="X40" s="82" t="str">
        <f aca="false">IF('Row Index'!X40="","✗",IF(INDEX('RAW DATA'!$L:$L,'Row Index'!X40)="","✓",INDEX('RAW DATA'!$L:$L,'Row Index'!X40)))</f>
        <v>!</v>
      </c>
      <c r="Y40" s="83" t="str">
        <f aca="false">IF('Row Index'!Y40="","✗",IF(INDEX('RAW DATA'!$L:$L,'Row Index'!Y40)="","✓",INDEX('RAW DATA'!$L:$L,'Row Index'!Y40)))</f>
        <v>⌧◐</v>
      </c>
      <c r="Z40" s="82" t="str">
        <f aca="false">IF('Row Index'!Z40="","✗",IF(INDEX('RAW DATA'!$L:$L,'Row Index'!Z40)="","✓",INDEX('RAW DATA'!$L:$L,'Row Index'!Z40)))</f>
        <v>!</v>
      </c>
      <c r="AA40" s="19" t="str">
        <f aca="false">IF('Row Index'!AA40="","⏳",IF(INDEX('RAW DATA'!$L:$L,'Row Index'!AA40)="","✓",INDEX('RAW DATA'!$L:$L,'Row Index'!AA40)))</f>
        <v>⏳</v>
      </c>
      <c r="AB40" s="81" t="str">
        <f aca="false">IF('Row Index'!AB40="","✗",IF(INDEX('RAW DATA'!$L:$L,'Row Index'!AB40)="","✓",INDEX('RAW DATA'!$L:$L,'Row Index'!AB40)))</f>
        <v>✓</v>
      </c>
      <c r="AC40" s="81" t="str">
        <f aca="false">IF('Row Index'!AC40="","✗",IF(INDEX('RAW DATA'!$L:$L,'Row Index'!AC40)="","✓",INDEX('RAW DATA'!$L:$L,'Row Index'!AC40)))</f>
        <v>✓</v>
      </c>
      <c r="AD40" s="81" t="str">
        <f aca="false">IF('Row Index'!AD40="","✗",IF(INDEX('RAW DATA'!$L:$L,'Row Index'!AD40)="","✓",INDEX('RAW DATA'!$L:$L,'Row Index'!AD40)))</f>
        <v>✓</v>
      </c>
      <c r="AE40" s="81" t="str">
        <f aca="false">IF('Row Index'!AE40="","✗",IF(INDEX('RAW DATA'!$L:$L,'Row Index'!AE40)="","✓",INDEX('RAW DATA'!$L:$L,'Row Index'!AE40)))</f>
        <v>✓</v>
      </c>
      <c r="AF40" s="81" t="str">
        <f aca="false">IF('Row Index'!AF40="","✗",IF(INDEX('RAW DATA'!$L:$L,'Row Index'!AF40)="","✓",INDEX('RAW DATA'!$L:$L,'Row Index'!AF40)))</f>
        <v>✓</v>
      </c>
      <c r="AG40" s="81" t="str">
        <f aca="false">IF('Row Index'!AG40="","✗",IF(INDEX('RAW DATA'!$L:$L,'Row Index'!AG40)="","✓",INDEX('RAW DATA'!$L:$L,'Row Index'!AG40)))</f>
        <v>✓</v>
      </c>
      <c r="AH40" s="81" t="str">
        <f aca="false">IF('Row Index'!AH40="","✗",IF(INDEX('RAW DATA'!$L:$L,'Row Index'!AH40)="","✓",INDEX('RAW DATA'!$L:$L,'Row Index'!AH40)))</f>
        <v>✓</v>
      </c>
      <c r="AI40" s="83" t="str">
        <f aca="false">IF('Row Index'!AI40="","✗",IF(INDEX('RAW DATA'!$L:$L,'Row Index'!AI40)="","✓",INDEX('RAW DATA'!$L:$L,'Row Index'!AI40)))</f>
        <v>⌧◐</v>
      </c>
      <c r="AJ40" s="81" t="str">
        <f aca="false">IF('Row Index'!AJ40="","✗",IF(INDEX('RAW DATA'!$L:$L,'Row Index'!AJ40)="","✓",INDEX('RAW DATA'!$L:$L,'Row Index'!AJ40)))</f>
        <v>✓</v>
      </c>
      <c r="AK40" s="81" t="str">
        <f aca="false">IF('Row Index'!AK40="","✗",IF(INDEX('RAW DATA'!$L:$L,'Row Index'!AK40)="","✓",INDEX('RAW DATA'!$L:$L,'Row Index'!AK40)))</f>
        <v>✓</v>
      </c>
      <c r="AL40" s="81" t="str">
        <f aca="false">IF('Row Index'!AL40="","✗",IF(INDEX('RAW DATA'!$L:$L,'Row Index'!AL40)="","✓",INDEX('RAW DATA'!$L:$L,'Row Index'!AL40)))</f>
        <v>✓</v>
      </c>
      <c r="AM40" s="81" t="str">
        <f aca="false">IF('Row Index'!AM40="","✗",IF(INDEX('RAW DATA'!$L:$L,'Row Index'!AM40)="","✓",INDEX('RAW DATA'!$L:$L,'Row Index'!AM40)))</f>
        <v>✓</v>
      </c>
      <c r="AN40" s="81" t="str">
        <f aca="false">IF('Row Index'!AN40="","✗",IF(INDEX('RAW DATA'!$L:$L,'Row Index'!AN40)="","✓",INDEX('RAW DATA'!$L:$L,'Row Index'!AN40)))</f>
        <v>✓</v>
      </c>
      <c r="AO40" s="81" t="str">
        <f aca="false">IF('Row Index'!AO40="","✗",IF(INDEX('RAW DATA'!$L:$L,'Row Index'!AO40)="","✓",INDEX('RAW DATA'!$L:$L,'Row Index'!AO40)))</f>
        <v>✓</v>
      </c>
      <c r="AP40" s="81" t="str">
        <f aca="false">IF('Row Index'!AP40="","✗",IF(INDEX('RAW DATA'!$L:$L,'Row Index'!AP40)="","✓",INDEX('RAW DATA'!$L:$L,'Row Index'!AP40)))</f>
        <v>✓</v>
      </c>
      <c r="AQ40" s="81" t="str">
        <f aca="false">IF('Row Index'!AQ40="","✗",IF(INDEX('RAW DATA'!$L:$L,'Row Index'!AQ40)="","✓",INDEX('RAW DATA'!$L:$L,'Row Index'!AQ40)))</f>
        <v>✓</v>
      </c>
    </row>
    <row r="41" customFormat="false" ht="15" hidden="false" customHeight="false" outlineLevel="0" collapsed="false">
      <c r="A41" s="32" t="s">
        <v>280</v>
      </c>
      <c r="B41" s="33" t="s">
        <v>5695</v>
      </c>
      <c r="C41" s="81" t="str">
        <f aca="false">IF('Row Index'!C41="","✗",IF(INDEX('RAW DATA'!$L:$L,'Row Index'!C41)="","✓",INDEX('RAW DATA'!$L:$L,'Row Index'!C41)))</f>
        <v>✓</v>
      </c>
      <c r="D41" s="81" t="str">
        <f aca="false">IF('Row Index'!D41="","✗",IF(INDEX('RAW DATA'!$L:$L,'Row Index'!D41)="","✓",INDEX('RAW DATA'!$L:$L,'Row Index'!D41)))</f>
        <v>✓</v>
      </c>
      <c r="E41" s="81" t="str">
        <f aca="false">IF('Row Index'!E41="","✗",IF(INDEX('RAW DATA'!$L:$L,'Row Index'!E41)="","✓",INDEX('RAW DATA'!$L:$L,'Row Index'!E41)))</f>
        <v>✓</v>
      </c>
      <c r="F41" s="81" t="str">
        <f aca="false">IF('Row Index'!F41="","✗",IF(INDEX('RAW DATA'!$L:$L,'Row Index'!F41)="","✓",INDEX('RAW DATA'!$L:$L,'Row Index'!F41)))</f>
        <v>✓</v>
      </c>
      <c r="G41" s="82" t="str">
        <f aca="false">IF('Row Index'!G41="","✗",IF(INDEX('RAW DATA'!$L:$L,'Row Index'!G41)="","✓",INDEX('RAW DATA'!$L:$L,'Row Index'!G41)))</f>
        <v>!</v>
      </c>
      <c r="H41" s="81" t="str">
        <f aca="false">IF('Row Index'!H41="","✗",IF(INDEX('RAW DATA'!$L:$L,'Row Index'!H41)="","✓",INDEX('RAW DATA'!$L:$L,'Row Index'!H41)))</f>
        <v>✓</v>
      </c>
      <c r="I41" s="81" t="str">
        <f aca="false">IF('Row Index'!I41="","✗",IF(INDEX('RAW DATA'!$L:$L,'Row Index'!I41)="","✓",INDEX('RAW DATA'!$L:$L,'Row Index'!I41)))</f>
        <v>✓</v>
      </c>
      <c r="J41" s="84" t="str">
        <f aca="false">IF('Row Index'!J41="","✗",IF(INDEX('RAW DATA'!$L:$L,'Row Index'!J41)="","✓",INDEX('RAW DATA'!$L:$L,'Row Index'!J41)))</f>
        <v>⇲⌧◐</v>
      </c>
      <c r="K41" s="81" t="str">
        <f aca="false">IF('Row Index'!K41="","✗",IF(INDEX('RAW DATA'!$L:$L,'Row Index'!K41)="","✓",INDEX('RAW DATA'!$L:$L,'Row Index'!K41)))</f>
        <v>✓</v>
      </c>
      <c r="L41" s="81" t="str">
        <f aca="false">IF('Row Index'!L41="","✗",IF(INDEX('RAW DATA'!$L:$L,'Row Index'!L41)="","✓",INDEX('RAW DATA'!$L:$L,'Row Index'!L41)))</f>
        <v>✓</v>
      </c>
      <c r="M41" s="36" t="str">
        <f aca="false">IF('Row Index'!M41="","✗",IF(INDEX('RAW DATA'!$L:$L,'Row Index'!M41)="","✓",INDEX('RAW DATA'!$L:$L,'Row Index'!M41)))</f>
        <v>◐</v>
      </c>
      <c r="N41" s="81" t="str">
        <f aca="false">IF('Row Index'!N41="","✗",IF(INDEX('RAW DATA'!$L:$L,'Row Index'!N41)="","✓",INDEX('RAW DATA'!$L:$L,'Row Index'!N41)))</f>
        <v>✓</v>
      </c>
      <c r="O41" s="81" t="str">
        <f aca="false">IF('Row Index'!O41="","✗",IF(INDEX('RAW DATA'!$L:$L,'Row Index'!O41)="","✓",INDEX('RAW DATA'!$L:$L,'Row Index'!O41)))</f>
        <v>✓</v>
      </c>
      <c r="P41" s="81" t="str">
        <f aca="false">IF('Row Index'!P41="","✗",IF(INDEX('RAW DATA'!$L:$L,'Row Index'!P41)="","✓",INDEX('RAW DATA'!$L:$L,'Row Index'!P41)))</f>
        <v>✓</v>
      </c>
      <c r="Q41" s="81" t="str">
        <f aca="false">IF('Row Index'!Q41="","✗",IF(INDEX('RAW DATA'!$L:$L,'Row Index'!Q41)="","✓",INDEX('RAW DATA'!$L:$L,'Row Index'!Q41)))</f>
        <v>✓</v>
      </c>
      <c r="R41" s="81" t="str">
        <f aca="false">IF('Row Index'!R41="","✗",IF(INDEX('RAW DATA'!$L:$L,'Row Index'!R41)="","✓",INDEX('RAW DATA'!$L:$L,'Row Index'!R41)))</f>
        <v>✓</v>
      </c>
      <c r="S41" s="81" t="str">
        <f aca="false">IF('Row Index'!S41="","✗",IF(INDEX('RAW DATA'!$L:$L,'Row Index'!S41)="","✓",INDEX('RAW DATA'!$L:$L,'Row Index'!S41)))</f>
        <v>✓</v>
      </c>
      <c r="T41" s="81" t="str">
        <f aca="false">IF('Row Index'!T41="","✗",IF(INDEX('RAW DATA'!$L:$L,'Row Index'!T41)="","✓",INDEX('RAW DATA'!$L:$L,'Row Index'!T41)))</f>
        <v>✓</v>
      </c>
      <c r="U41" s="84" t="str">
        <f aca="false">IF('Row Index'!U41="","✗",IF(INDEX('RAW DATA'!$L:$L,'Row Index'!U41)="","✓",INDEX('RAW DATA'!$L:$L,'Row Index'!U41)))</f>
        <v>⇲⌧◐</v>
      </c>
      <c r="V41" s="81" t="str">
        <f aca="false">IF('Row Index'!V41="","✗",IF(INDEX('RAW DATA'!$L:$L,'Row Index'!V41)="","✓",INDEX('RAW DATA'!$L:$L,'Row Index'!V41)))</f>
        <v>✓</v>
      </c>
      <c r="W41" s="81" t="str">
        <f aca="false">IF('Row Index'!W41="","✗",IF(INDEX('RAW DATA'!$L:$L,'Row Index'!W41)="","✓",INDEX('RAW DATA'!$L:$L,'Row Index'!W41)))</f>
        <v>✓</v>
      </c>
      <c r="X41" s="82" t="str">
        <f aca="false">IF('Row Index'!X41="","✗",IF(INDEX('RAW DATA'!$L:$L,'Row Index'!X41)="","✓",INDEX('RAW DATA'!$L:$L,'Row Index'!X41)))</f>
        <v>!</v>
      </c>
      <c r="Y41" s="36" t="str">
        <f aca="false">IF('Row Index'!Y41="","✗",IF(INDEX('RAW DATA'!$L:$L,'Row Index'!Y41)="","✓",INDEX('RAW DATA'!$L:$L,'Row Index'!Y41)))</f>
        <v>◐</v>
      </c>
      <c r="Z41" s="82" t="str">
        <f aca="false">IF('Row Index'!Z41="","✗",IF(INDEX('RAW DATA'!$L:$L,'Row Index'!Z41)="","✓",INDEX('RAW DATA'!$L:$L,'Row Index'!Z41)))</f>
        <v>!</v>
      </c>
      <c r="AA41" s="19" t="str">
        <f aca="false">IF('Row Index'!AA41="","⏳",IF(INDEX('RAW DATA'!$L:$L,'Row Index'!AA41)="","✓",INDEX('RAW DATA'!$L:$L,'Row Index'!AA41)))</f>
        <v>⏳</v>
      </c>
      <c r="AB41" s="81" t="str">
        <f aca="false">IF('Row Index'!AB41="","✗",IF(INDEX('RAW DATA'!$L:$L,'Row Index'!AB41)="","✓",INDEX('RAW DATA'!$L:$L,'Row Index'!AB41)))</f>
        <v>✓</v>
      </c>
      <c r="AC41" s="81" t="str">
        <f aca="false">IF('Row Index'!AC41="","✗",IF(INDEX('RAW DATA'!$L:$L,'Row Index'!AC41)="","✓",INDEX('RAW DATA'!$L:$L,'Row Index'!AC41)))</f>
        <v>✓</v>
      </c>
      <c r="AD41" s="81" t="str">
        <f aca="false">IF('Row Index'!AD41="","✗",IF(INDEX('RAW DATA'!$L:$L,'Row Index'!AD41)="","✓",INDEX('RAW DATA'!$L:$L,'Row Index'!AD41)))</f>
        <v>✓</v>
      </c>
      <c r="AE41" s="84" t="str">
        <f aca="false">IF('Row Index'!AE41="","✗",IF(INDEX('RAW DATA'!$L:$L,'Row Index'!AE41)="","✓",INDEX('RAW DATA'!$L:$L,'Row Index'!AE41)))</f>
        <v>⇲⌧◐</v>
      </c>
      <c r="AF41" s="81" t="str">
        <f aca="false">IF('Row Index'!AF41="","✗",IF(INDEX('RAW DATA'!$L:$L,'Row Index'!AF41)="","✓",INDEX('RAW DATA'!$L:$L,'Row Index'!AF41)))</f>
        <v>✓</v>
      </c>
      <c r="AG41" s="81" t="str">
        <f aca="false">IF('Row Index'!AG41="","✗",IF(INDEX('RAW DATA'!$L:$L,'Row Index'!AG41)="","✓",INDEX('RAW DATA'!$L:$L,'Row Index'!AG41)))</f>
        <v>✓</v>
      </c>
      <c r="AH41" s="81" t="str">
        <f aca="false">IF('Row Index'!AH41="","✗",IF(INDEX('RAW DATA'!$L:$L,'Row Index'!AH41)="","✓",INDEX('RAW DATA'!$L:$L,'Row Index'!AH41)))</f>
        <v>✓</v>
      </c>
      <c r="AI41" s="81" t="str">
        <f aca="false">IF('Row Index'!AI41="","✗",IF(INDEX('RAW DATA'!$L:$L,'Row Index'!AI41)="","✓",INDEX('RAW DATA'!$L:$L,'Row Index'!AI41)))</f>
        <v>✓</v>
      </c>
      <c r="AJ41" s="81" t="str">
        <f aca="false">IF('Row Index'!AJ41="","✗",IF(INDEX('RAW DATA'!$L:$L,'Row Index'!AJ41)="","✓",INDEX('RAW DATA'!$L:$L,'Row Index'!AJ41)))</f>
        <v>✓</v>
      </c>
      <c r="AK41" s="81" t="str">
        <f aca="false">IF('Row Index'!AK41="","✗",IF(INDEX('RAW DATA'!$L:$L,'Row Index'!AK41)="","✓",INDEX('RAW DATA'!$L:$L,'Row Index'!AK41)))</f>
        <v>✓</v>
      </c>
      <c r="AL41" s="81" t="str">
        <f aca="false">IF('Row Index'!AL41="","✗",IF(INDEX('RAW DATA'!$L:$L,'Row Index'!AL41)="","✓",INDEX('RAW DATA'!$L:$L,'Row Index'!AL41)))</f>
        <v>✓</v>
      </c>
      <c r="AM41" s="81" t="str">
        <f aca="false">IF('Row Index'!AM41="","✗",IF(INDEX('RAW DATA'!$L:$L,'Row Index'!AM41)="","✓",INDEX('RAW DATA'!$L:$L,'Row Index'!AM41)))</f>
        <v>✓</v>
      </c>
      <c r="AN41" s="81" t="str">
        <f aca="false">IF('Row Index'!AN41="","✗",IF(INDEX('RAW DATA'!$L:$L,'Row Index'!AN41)="","✓",INDEX('RAW DATA'!$L:$L,'Row Index'!AN41)))</f>
        <v>✓</v>
      </c>
      <c r="AO41" s="81" t="str">
        <f aca="false">IF('Row Index'!AO41="","✗",IF(INDEX('RAW DATA'!$L:$L,'Row Index'!AO41)="","✓",INDEX('RAW DATA'!$L:$L,'Row Index'!AO41)))</f>
        <v>✓</v>
      </c>
      <c r="AP41" s="81" t="str">
        <f aca="false">IF('Row Index'!AP41="","✗",IF(INDEX('RAW DATA'!$L:$L,'Row Index'!AP41)="","✓",INDEX('RAW DATA'!$L:$L,'Row Index'!AP41)))</f>
        <v>✓</v>
      </c>
      <c r="AQ41" s="82" t="str">
        <f aca="false">IF('Row Index'!AQ41="","✗",IF(INDEX('RAW DATA'!$L:$L,'Row Index'!AQ41)="","✓",INDEX('RAW DATA'!$L:$L,'Row Index'!AQ41)))</f>
        <v>!</v>
      </c>
    </row>
    <row r="42" customFormat="false" ht="15" hidden="false" customHeight="false" outlineLevel="0" collapsed="false">
      <c r="A42" s="32" t="s">
        <v>283</v>
      </c>
      <c r="B42" s="33" t="s">
        <v>5695</v>
      </c>
      <c r="C42" s="81" t="str">
        <f aca="false">IF('Row Index'!C42="","✗",IF(INDEX('RAW DATA'!$L:$L,'Row Index'!C42)="","✓",INDEX('RAW DATA'!$L:$L,'Row Index'!C42)))</f>
        <v>✓</v>
      </c>
      <c r="D42" s="81" t="str">
        <f aca="false">IF('Row Index'!D42="","✗",IF(INDEX('RAW DATA'!$L:$L,'Row Index'!D42)="","✓",INDEX('RAW DATA'!$L:$L,'Row Index'!D42)))</f>
        <v>✓</v>
      </c>
      <c r="E42" s="84" t="str">
        <f aca="false">IF('Row Index'!E42="","✗",IF(INDEX('RAW DATA'!$L:$L,'Row Index'!E42)="","✓",INDEX('RAW DATA'!$L:$L,'Row Index'!E42)))</f>
        <v>⇲⌧◐</v>
      </c>
      <c r="F42" s="81" t="str">
        <f aca="false">IF('Row Index'!F42="","✗",IF(INDEX('RAW DATA'!$L:$L,'Row Index'!F42)="","✓",INDEX('RAW DATA'!$L:$L,'Row Index'!F42)))</f>
        <v>✓</v>
      </c>
      <c r="G42" s="82" t="str">
        <f aca="false">IF('Row Index'!G42="","✗",IF(INDEX('RAW DATA'!$L:$L,'Row Index'!G42)="","✓",INDEX('RAW DATA'!$L:$L,'Row Index'!G42)))</f>
        <v>!</v>
      </c>
      <c r="H42" s="81" t="str">
        <f aca="false">IF('Row Index'!H42="","✗",IF(INDEX('RAW DATA'!$L:$L,'Row Index'!H42)="","✓",INDEX('RAW DATA'!$L:$L,'Row Index'!H42)))</f>
        <v>✓</v>
      </c>
      <c r="I42" s="81" t="str">
        <f aca="false">IF('Row Index'!I42="","✗",IF(INDEX('RAW DATA'!$L:$L,'Row Index'!I42)="","✓",INDEX('RAW DATA'!$L:$L,'Row Index'!I42)))</f>
        <v>✓</v>
      </c>
      <c r="J42" s="36" t="str">
        <f aca="false">IF('Row Index'!J42="","✗",IF(INDEX('RAW DATA'!$L:$L,'Row Index'!J42)="","✓",INDEX('RAW DATA'!$L:$L,'Row Index'!J42)))</f>
        <v>◐</v>
      </c>
      <c r="K42" s="81" t="str">
        <f aca="false">IF('Row Index'!K42="","✗",IF(INDEX('RAW DATA'!$L:$L,'Row Index'!K42)="","✓",INDEX('RAW DATA'!$L:$L,'Row Index'!K42)))</f>
        <v>✓</v>
      </c>
      <c r="L42" s="26" t="str">
        <f aca="false">IF('Row Index'!L42="","✗",IF(INDEX('RAW DATA'!$L:$L,'Row Index'!L42)="","✓",INDEX('RAW DATA'!$L:$L,'Row Index'!L42)))</f>
        <v>✗⇲</v>
      </c>
      <c r="M42" s="84" t="str">
        <f aca="false">IF('Row Index'!M42="","✗",IF(INDEX('RAW DATA'!$L:$L,'Row Index'!M42)="","✓",INDEX('RAW DATA'!$L:$L,'Row Index'!M42)))</f>
        <v>⇲⌧◐</v>
      </c>
      <c r="N42" s="84" t="str">
        <f aca="false">IF('Row Index'!N42="","✗",IF(INDEX('RAW DATA'!$L:$L,'Row Index'!N42)="","✓",INDEX('RAW DATA'!$L:$L,'Row Index'!N42)))</f>
        <v>⇲⌧◐</v>
      </c>
      <c r="O42" s="84" t="str">
        <f aca="false">IF('Row Index'!O42="","✗",IF(INDEX('RAW DATA'!$L:$L,'Row Index'!O42)="","✓",INDEX('RAW DATA'!$L:$L,'Row Index'!O42)))</f>
        <v>⇲⌧◐</v>
      </c>
      <c r="P42" s="83" t="str">
        <f aca="false">IF('Row Index'!P42="","✗",IF(INDEX('RAW DATA'!$L:$L,'Row Index'!P42)="","✓",INDEX('RAW DATA'!$L:$L,'Row Index'!P42)))</f>
        <v>⌧◐</v>
      </c>
      <c r="Q42" s="81" t="str">
        <f aca="false">IF('Row Index'!Q42="","✗",IF(INDEX('RAW DATA'!$L:$L,'Row Index'!Q42)="","✓",INDEX('RAW DATA'!$L:$L,'Row Index'!Q42)))</f>
        <v>✓</v>
      </c>
      <c r="R42" s="81" t="str">
        <f aca="false">IF('Row Index'!R42="","✗",IF(INDEX('RAW DATA'!$L:$L,'Row Index'!R42)="","✓",INDEX('RAW DATA'!$L:$L,'Row Index'!R42)))</f>
        <v>✓</v>
      </c>
      <c r="S42" s="81" t="str">
        <f aca="false">IF('Row Index'!S42="","✗",IF(INDEX('RAW DATA'!$L:$L,'Row Index'!S42)="","✓",INDEX('RAW DATA'!$L:$L,'Row Index'!S42)))</f>
        <v>✓</v>
      </c>
      <c r="T42" s="81" t="str">
        <f aca="false">IF('Row Index'!T42="","✗",IF(INDEX('RAW DATA'!$L:$L,'Row Index'!T42)="","✓",INDEX('RAW DATA'!$L:$L,'Row Index'!T42)))</f>
        <v>✓</v>
      </c>
      <c r="U42" s="81" t="str">
        <f aca="false">IF('Row Index'!U42="","✗",IF(INDEX('RAW DATA'!$L:$L,'Row Index'!U42)="","✓",INDEX('RAW DATA'!$L:$L,'Row Index'!U42)))</f>
        <v>✓</v>
      </c>
      <c r="V42" s="81" t="str">
        <f aca="false">IF('Row Index'!V42="","✗",IF(INDEX('RAW DATA'!$L:$L,'Row Index'!V42)="","✓",INDEX('RAW DATA'!$L:$L,'Row Index'!V42)))</f>
        <v>✓</v>
      </c>
      <c r="W42" s="81" t="str">
        <f aca="false">IF('Row Index'!W42="","✗",IF(INDEX('RAW DATA'!$L:$L,'Row Index'!W42)="","✓",INDEX('RAW DATA'!$L:$L,'Row Index'!W42)))</f>
        <v>✓</v>
      </c>
      <c r="X42" s="82" t="str">
        <f aca="false">IF('Row Index'!X42="","✗",IF(INDEX('RAW DATA'!$L:$L,'Row Index'!X42)="","✓",INDEX('RAW DATA'!$L:$L,'Row Index'!X42)))</f>
        <v>!⌧◐</v>
      </c>
      <c r="Y42" s="81" t="str">
        <f aca="false">IF('Row Index'!Y42="","✗",IF(INDEX('RAW DATA'!$L:$L,'Row Index'!Y42)="","✓",INDEX('RAW DATA'!$L:$L,'Row Index'!Y42)))</f>
        <v>✓</v>
      </c>
      <c r="Z42" s="82" t="str">
        <f aca="false">IF('Row Index'!Z42="","✗",IF(INDEX('RAW DATA'!$L:$L,'Row Index'!Z42)="","✓",INDEX('RAW DATA'!$L:$L,'Row Index'!Z42)))</f>
        <v>!</v>
      </c>
      <c r="AA42" s="19" t="str">
        <f aca="false">IF('Row Index'!AA42="","⏳",IF(INDEX('RAW DATA'!$L:$L,'Row Index'!AA42)="","✓",INDEX('RAW DATA'!$L:$L,'Row Index'!AA42)))</f>
        <v>⏳</v>
      </c>
      <c r="AB42" s="81" t="str">
        <f aca="false">IF('Row Index'!AB42="","✗",IF(INDEX('RAW DATA'!$L:$L,'Row Index'!AB42)="","✓",INDEX('RAW DATA'!$L:$L,'Row Index'!AB42)))</f>
        <v>✓</v>
      </c>
      <c r="AC42" s="81" t="str">
        <f aca="false">IF('Row Index'!AC42="","✗",IF(INDEX('RAW DATA'!$L:$L,'Row Index'!AC42)="","✓",INDEX('RAW DATA'!$L:$L,'Row Index'!AC42)))</f>
        <v>✓</v>
      </c>
      <c r="AD42" s="81" t="str">
        <f aca="false">IF('Row Index'!AD42="","✗",IF(INDEX('RAW DATA'!$L:$L,'Row Index'!AD42)="","✓",INDEX('RAW DATA'!$L:$L,'Row Index'!AD42)))</f>
        <v>✓</v>
      </c>
      <c r="AE42" s="83" t="str">
        <f aca="false">IF('Row Index'!AE42="","✗",IF(INDEX('RAW DATA'!$L:$L,'Row Index'!AE42)="","✓",INDEX('RAW DATA'!$L:$L,'Row Index'!AE42)))</f>
        <v>⌧◐</v>
      </c>
      <c r="AF42" s="81" t="str">
        <f aca="false">IF('Row Index'!AF42="","✗",IF(INDEX('RAW DATA'!$L:$L,'Row Index'!AF42)="","✓",INDEX('RAW DATA'!$L:$L,'Row Index'!AF42)))</f>
        <v>✓</v>
      </c>
      <c r="AG42" s="81" t="str">
        <f aca="false">IF('Row Index'!AG42="","✗",IF(INDEX('RAW DATA'!$L:$L,'Row Index'!AG42)="","✓",INDEX('RAW DATA'!$L:$L,'Row Index'!AG42)))</f>
        <v>✓</v>
      </c>
      <c r="AH42" s="81" t="str">
        <f aca="false">IF('Row Index'!AH42="","✗",IF(INDEX('RAW DATA'!$L:$L,'Row Index'!AH42)="","✓",INDEX('RAW DATA'!$L:$L,'Row Index'!AH42)))</f>
        <v>✓</v>
      </c>
      <c r="AI42" s="81" t="str">
        <f aca="false">IF('Row Index'!AI42="","✗",IF(INDEX('RAW DATA'!$L:$L,'Row Index'!AI42)="","✓",INDEX('RAW DATA'!$L:$L,'Row Index'!AI42)))</f>
        <v>✓</v>
      </c>
      <c r="AJ42" s="81" t="str">
        <f aca="false">IF('Row Index'!AJ42="","✗",IF(INDEX('RAW DATA'!$L:$L,'Row Index'!AJ42)="","✓",INDEX('RAW DATA'!$L:$L,'Row Index'!AJ42)))</f>
        <v>✓</v>
      </c>
      <c r="AK42" s="81" t="str">
        <f aca="false">IF('Row Index'!AK42="","✗",IF(INDEX('RAW DATA'!$L:$L,'Row Index'!AK42)="","✓",INDEX('RAW DATA'!$L:$L,'Row Index'!AK42)))</f>
        <v>✓</v>
      </c>
      <c r="AL42" s="81" t="str">
        <f aca="false">IF('Row Index'!AL42="","✗",IF(INDEX('RAW DATA'!$L:$L,'Row Index'!AL42)="","✓",INDEX('RAW DATA'!$L:$L,'Row Index'!AL42)))</f>
        <v>✓</v>
      </c>
      <c r="AM42" s="81" t="str">
        <f aca="false">IF('Row Index'!AM42="","✗",IF(INDEX('RAW DATA'!$L:$L,'Row Index'!AM42)="","✓",INDEX('RAW DATA'!$L:$L,'Row Index'!AM42)))</f>
        <v>✓</v>
      </c>
      <c r="AN42" s="81" t="str">
        <f aca="false">IF('Row Index'!AN42="","✗",IF(INDEX('RAW DATA'!$L:$L,'Row Index'!AN42)="","✓",INDEX('RAW DATA'!$L:$L,'Row Index'!AN42)))</f>
        <v>✓</v>
      </c>
      <c r="AO42" s="81" t="str">
        <f aca="false">IF('Row Index'!AO42="","✗",IF(INDEX('RAW DATA'!$L:$L,'Row Index'!AO42)="","✓",INDEX('RAW DATA'!$L:$L,'Row Index'!AO42)))</f>
        <v>✓</v>
      </c>
      <c r="AP42" s="84" t="str">
        <f aca="false">IF('Row Index'!AP42="","✗",IF(INDEX('RAW DATA'!$L:$L,'Row Index'!AP42)="","✓",INDEX('RAW DATA'!$L:$L,'Row Index'!AP42)))</f>
        <v>⇲⌧◐</v>
      </c>
      <c r="AQ42" s="81" t="str">
        <f aca="false">IF('Row Index'!AQ42="","✗",IF(INDEX('RAW DATA'!$L:$L,'Row Index'!AQ42)="","✓",INDEX('RAW DATA'!$L:$L,'Row Index'!AQ42)))</f>
        <v>✓</v>
      </c>
    </row>
    <row r="43" customFormat="false" ht="15" hidden="false" customHeight="false" outlineLevel="0" collapsed="false">
      <c r="A43" s="32" t="s">
        <v>286</v>
      </c>
      <c r="B43" s="33" t="s">
        <v>5695</v>
      </c>
      <c r="C43" s="81" t="str">
        <f aca="false">IF('Row Index'!C43="","✗",IF(INDEX('RAW DATA'!$L:$L,'Row Index'!C43)="","✓",INDEX('RAW DATA'!$L:$L,'Row Index'!C43)))</f>
        <v>✓</v>
      </c>
      <c r="D43" s="81" t="str">
        <f aca="false">IF('Row Index'!D43="","✗",IF(INDEX('RAW DATA'!$L:$L,'Row Index'!D43)="","✓",INDEX('RAW DATA'!$L:$L,'Row Index'!D43)))</f>
        <v>✓</v>
      </c>
      <c r="E43" s="81" t="str">
        <f aca="false">IF('Row Index'!E43="","✗",IF(INDEX('RAW DATA'!$L:$L,'Row Index'!E43)="","✓",INDEX('RAW DATA'!$L:$L,'Row Index'!E43)))</f>
        <v>✓</v>
      </c>
      <c r="F43" s="81" t="str">
        <f aca="false">IF('Row Index'!F43="","✗",IF(INDEX('RAW DATA'!$L:$L,'Row Index'!F43)="","✓",INDEX('RAW DATA'!$L:$L,'Row Index'!F43)))</f>
        <v>✓</v>
      </c>
      <c r="G43" s="82" t="str">
        <f aca="false">IF('Row Index'!G43="","✗",IF(INDEX('RAW DATA'!$L:$L,'Row Index'!G43)="","✓",INDEX('RAW DATA'!$L:$L,'Row Index'!G43)))</f>
        <v>!</v>
      </c>
      <c r="H43" s="81" t="str">
        <f aca="false">IF('Row Index'!H43="","✗",IF(INDEX('RAW DATA'!$L:$L,'Row Index'!H43)="","✓",INDEX('RAW DATA'!$L:$L,'Row Index'!H43)))</f>
        <v>✓</v>
      </c>
      <c r="I43" s="81" t="str">
        <f aca="false">IF('Row Index'!I43="","✗",IF(INDEX('RAW DATA'!$L:$L,'Row Index'!I43)="","✓",INDEX('RAW DATA'!$L:$L,'Row Index'!I43)))</f>
        <v>✓</v>
      </c>
      <c r="J43" s="83" t="str">
        <f aca="false">IF('Row Index'!J43="","✗",IF(INDEX('RAW DATA'!$L:$L,'Row Index'!J43)="","✓",INDEX('RAW DATA'!$L:$L,'Row Index'!J43)))</f>
        <v>⌧◐</v>
      </c>
      <c r="K43" s="81" t="str">
        <f aca="false">IF('Row Index'!K43="","✗",IF(INDEX('RAW DATA'!$L:$L,'Row Index'!K43)="","✓",INDEX('RAW DATA'!$L:$L,'Row Index'!K43)))</f>
        <v>✓</v>
      </c>
      <c r="L43" s="81" t="str">
        <f aca="false">IF('Row Index'!L43="","✗",IF(INDEX('RAW DATA'!$L:$L,'Row Index'!L43)="","✓",INDEX('RAW DATA'!$L:$L,'Row Index'!L43)))</f>
        <v>✓</v>
      </c>
      <c r="M43" s="81" t="str">
        <f aca="false">IF('Row Index'!M43="","✗",IF(INDEX('RAW DATA'!$L:$L,'Row Index'!M43)="","✓",INDEX('RAW DATA'!$L:$L,'Row Index'!M43)))</f>
        <v>✓</v>
      </c>
      <c r="N43" s="81" t="str">
        <f aca="false">IF('Row Index'!N43="","✗",IF(INDEX('RAW DATA'!$L:$L,'Row Index'!N43)="","✓",INDEX('RAW DATA'!$L:$L,'Row Index'!N43)))</f>
        <v>✓</v>
      </c>
      <c r="O43" s="81" t="str">
        <f aca="false">IF('Row Index'!O43="","✗",IF(INDEX('RAW DATA'!$L:$L,'Row Index'!O43)="","✓",INDEX('RAW DATA'!$L:$L,'Row Index'!O43)))</f>
        <v>✓</v>
      </c>
      <c r="P43" s="81" t="str">
        <f aca="false">IF('Row Index'!P43="","✗",IF(INDEX('RAW DATA'!$L:$L,'Row Index'!P43)="","✓",INDEX('RAW DATA'!$L:$L,'Row Index'!P43)))</f>
        <v>✓</v>
      </c>
      <c r="Q43" s="81" t="str">
        <f aca="false">IF('Row Index'!Q43="","✗",IF(INDEX('RAW DATA'!$L:$L,'Row Index'!Q43)="","✓",INDEX('RAW DATA'!$L:$L,'Row Index'!Q43)))</f>
        <v>✓</v>
      </c>
      <c r="R43" s="81" t="str">
        <f aca="false">IF('Row Index'!R43="","✗",IF(INDEX('RAW DATA'!$L:$L,'Row Index'!R43)="","✓",INDEX('RAW DATA'!$L:$L,'Row Index'!R43)))</f>
        <v>✓</v>
      </c>
      <c r="S43" s="81" t="str">
        <f aca="false">IF('Row Index'!S43="","✗",IF(INDEX('RAW DATA'!$L:$L,'Row Index'!S43)="","✓",INDEX('RAW DATA'!$L:$L,'Row Index'!S43)))</f>
        <v>✓</v>
      </c>
      <c r="T43" s="81" t="str">
        <f aca="false">IF('Row Index'!T43="","✗",IF(INDEX('RAW DATA'!$L:$L,'Row Index'!T43)="","✓",INDEX('RAW DATA'!$L:$L,'Row Index'!T43)))</f>
        <v>✓</v>
      </c>
      <c r="U43" s="81" t="str">
        <f aca="false">IF('Row Index'!U43="","✗",IF(INDEX('RAW DATA'!$L:$L,'Row Index'!U43)="","✓",INDEX('RAW DATA'!$L:$L,'Row Index'!U43)))</f>
        <v>✓</v>
      </c>
      <c r="V43" s="81" t="str">
        <f aca="false">IF('Row Index'!V43="","✗",IF(INDEX('RAW DATA'!$L:$L,'Row Index'!V43)="","✓",INDEX('RAW DATA'!$L:$L,'Row Index'!V43)))</f>
        <v>✓</v>
      </c>
      <c r="W43" s="81" t="str">
        <f aca="false">IF('Row Index'!W43="","✗",IF(INDEX('RAW DATA'!$L:$L,'Row Index'!W43)="","✓",INDEX('RAW DATA'!$L:$L,'Row Index'!W43)))</f>
        <v>✓</v>
      </c>
      <c r="X43" s="81" t="str">
        <f aca="false">IF('Row Index'!X43="","✗",IF(INDEX('RAW DATA'!$L:$L,'Row Index'!X43)="","✓",INDEX('RAW DATA'!$L:$L,'Row Index'!X43)))</f>
        <v>✓</v>
      </c>
      <c r="Y43" s="81" t="str">
        <f aca="false">IF('Row Index'!Y43="","✗",IF(INDEX('RAW DATA'!$L:$L,'Row Index'!Y43)="","✓",INDEX('RAW DATA'!$L:$L,'Row Index'!Y43)))</f>
        <v>✓</v>
      </c>
      <c r="Z43" s="82" t="str">
        <f aca="false">IF('Row Index'!Z43="","✗",IF(INDEX('RAW DATA'!$L:$L,'Row Index'!Z43)="","✓",INDEX('RAW DATA'!$L:$L,'Row Index'!Z43)))</f>
        <v>!</v>
      </c>
      <c r="AA43" s="19" t="str">
        <f aca="false">IF('Row Index'!AA43="","⏳",IF(INDEX('RAW DATA'!$L:$L,'Row Index'!AA43)="","✓",INDEX('RAW DATA'!$L:$L,'Row Index'!AA43)))</f>
        <v>⏳</v>
      </c>
      <c r="AB43" s="81" t="str">
        <f aca="false">IF('Row Index'!AB43="","✗",IF(INDEX('RAW DATA'!$L:$L,'Row Index'!AB43)="","✓",INDEX('RAW DATA'!$L:$L,'Row Index'!AB43)))</f>
        <v>✓</v>
      </c>
      <c r="AC43" s="81" t="str">
        <f aca="false">IF('Row Index'!AC43="","✗",IF(INDEX('RAW DATA'!$L:$L,'Row Index'!AC43)="","✓",INDEX('RAW DATA'!$L:$L,'Row Index'!AC43)))</f>
        <v>✓</v>
      </c>
      <c r="AD43" s="81" t="str">
        <f aca="false">IF('Row Index'!AD43="","✗",IF(INDEX('RAW DATA'!$L:$L,'Row Index'!AD43)="","✓",INDEX('RAW DATA'!$L:$L,'Row Index'!AD43)))</f>
        <v>✓</v>
      </c>
      <c r="AE43" s="81" t="str">
        <f aca="false">IF('Row Index'!AE43="","✗",IF(INDEX('RAW DATA'!$L:$L,'Row Index'!AE43)="","✓",INDEX('RAW DATA'!$L:$L,'Row Index'!AE43)))</f>
        <v>✓</v>
      </c>
      <c r="AF43" s="81" t="str">
        <f aca="false">IF('Row Index'!AF43="","✗",IF(INDEX('RAW DATA'!$L:$L,'Row Index'!AF43)="","✓",INDEX('RAW DATA'!$L:$L,'Row Index'!AF43)))</f>
        <v>✓</v>
      </c>
      <c r="AG43" s="81" t="str">
        <f aca="false">IF('Row Index'!AG43="","✗",IF(INDEX('RAW DATA'!$L:$L,'Row Index'!AG43)="","✓",INDEX('RAW DATA'!$L:$L,'Row Index'!AG43)))</f>
        <v>✓</v>
      </c>
      <c r="AH43" s="81" t="str">
        <f aca="false">IF('Row Index'!AH43="","✗",IF(INDEX('RAW DATA'!$L:$L,'Row Index'!AH43)="","✓",INDEX('RAW DATA'!$L:$L,'Row Index'!AH43)))</f>
        <v>✓</v>
      </c>
      <c r="AI43" s="81" t="str">
        <f aca="false">IF('Row Index'!AI43="","✗",IF(INDEX('RAW DATA'!$L:$L,'Row Index'!AI43)="","✓",INDEX('RAW DATA'!$L:$L,'Row Index'!AI43)))</f>
        <v>✓</v>
      </c>
      <c r="AJ43" s="81" t="str">
        <f aca="false">IF('Row Index'!AJ43="","✗",IF(INDEX('RAW DATA'!$L:$L,'Row Index'!AJ43)="","✓",INDEX('RAW DATA'!$L:$L,'Row Index'!AJ43)))</f>
        <v>✓</v>
      </c>
      <c r="AK43" s="81" t="str">
        <f aca="false">IF('Row Index'!AK43="","✗",IF(INDEX('RAW DATA'!$L:$L,'Row Index'!AK43)="","✓",INDEX('RAW DATA'!$L:$L,'Row Index'!AK43)))</f>
        <v>✓</v>
      </c>
      <c r="AL43" s="81" t="str">
        <f aca="false">IF('Row Index'!AL43="","✗",IF(INDEX('RAW DATA'!$L:$L,'Row Index'!AL43)="","✓",INDEX('RAW DATA'!$L:$L,'Row Index'!AL43)))</f>
        <v>✓</v>
      </c>
      <c r="AM43" s="81" t="str">
        <f aca="false">IF('Row Index'!AM43="","✗",IF(INDEX('RAW DATA'!$L:$L,'Row Index'!AM43)="","✓",INDEX('RAW DATA'!$L:$L,'Row Index'!AM43)))</f>
        <v>✓</v>
      </c>
      <c r="AN43" s="81" t="str">
        <f aca="false">IF('Row Index'!AN43="","✗",IF(INDEX('RAW DATA'!$L:$L,'Row Index'!AN43)="","✓",INDEX('RAW DATA'!$L:$L,'Row Index'!AN43)))</f>
        <v>✓</v>
      </c>
      <c r="AO43" s="81" t="str">
        <f aca="false">IF('Row Index'!AO43="","✗",IF(INDEX('RAW DATA'!$L:$L,'Row Index'!AO43)="","✓",INDEX('RAW DATA'!$L:$L,'Row Index'!AO43)))</f>
        <v>✓</v>
      </c>
      <c r="AP43" s="81" t="str">
        <f aca="false">IF('Row Index'!AP43="","✗",IF(INDEX('RAW DATA'!$L:$L,'Row Index'!AP43)="","✓",INDEX('RAW DATA'!$L:$L,'Row Index'!AP43)))</f>
        <v>✓</v>
      </c>
      <c r="AQ43" s="81" t="str">
        <f aca="false">IF('Row Index'!AQ43="","✗",IF(INDEX('RAW DATA'!$L:$L,'Row Index'!AQ43)="","✓",INDEX('RAW DATA'!$L:$L,'Row Index'!AQ43)))</f>
        <v>✓</v>
      </c>
    </row>
    <row r="44" customFormat="false" ht="15" hidden="false" customHeight="false" outlineLevel="0" collapsed="false">
      <c r="A44" s="32" t="s">
        <v>289</v>
      </c>
      <c r="B44" s="33" t="s">
        <v>5695</v>
      </c>
      <c r="C44" s="81" t="str">
        <f aca="false">IF('Row Index'!C44="","✗",IF(INDEX('RAW DATA'!$L:$L,'Row Index'!C44)="","✓",INDEX('RAW DATA'!$L:$L,'Row Index'!C44)))</f>
        <v>✓</v>
      </c>
      <c r="D44" s="81" t="str">
        <f aca="false">IF('Row Index'!D44="","✗",IF(INDEX('RAW DATA'!$L:$L,'Row Index'!D44)="","✓",INDEX('RAW DATA'!$L:$L,'Row Index'!D44)))</f>
        <v>✓</v>
      </c>
      <c r="E44" s="81" t="str">
        <f aca="false">IF('Row Index'!E44="","✗",IF(INDEX('RAW DATA'!$L:$L,'Row Index'!E44)="","✓",INDEX('RAW DATA'!$L:$L,'Row Index'!E44)))</f>
        <v>✓</v>
      </c>
      <c r="F44" s="81" t="str">
        <f aca="false">IF('Row Index'!F44="","✗",IF(INDEX('RAW DATA'!$L:$L,'Row Index'!F44)="","✓",INDEX('RAW DATA'!$L:$L,'Row Index'!F44)))</f>
        <v>✓</v>
      </c>
      <c r="G44" s="82" t="str">
        <f aca="false">IF('Row Index'!G44="","✗",IF(INDEX('RAW DATA'!$L:$L,'Row Index'!G44)="","✓",INDEX('RAW DATA'!$L:$L,'Row Index'!G44)))</f>
        <v>!</v>
      </c>
      <c r="H44" s="81" t="str">
        <f aca="false">IF('Row Index'!H44="","✗",IF(INDEX('RAW DATA'!$L:$L,'Row Index'!H44)="","✓",INDEX('RAW DATA'!$L:$L,'Row Index'!H44)))</f>
        <v>✓</v>
      </c>
      <c r="I44" s="81" t="str">
        <f aca="false">IF('Row Index'!I44="","✗",IF(INDEX('RAW DATA'!$L:$L,'Row Index'!I44)="","✓",INDEX('RAW DATA'!$L:$L,'Row Index'!I44)))</f>
        <v>✓</v>
      </c>
      <c r="J44" s="81" t="str">
        <f aca="false">IF('Row Index'!J44="","✗",IF(INDEX('RAW DATA'!$L:$L,'Row Index'!J44)="","✓",INDEX('RAW DATA'!$L:$L,'Row Index'!J44)))</f>
        <v>✓</v>
      </c>
      <c r="K44" s="81" t="str">
        <f aca="false">IF('Row Index'!K44="","✗",IF(INDEX('RAW DATA'!$L:$L,'Row Index'!K44)="","✓",INDEX('RAW DATA'!$L:$L,'Row Index'!K44)))</f>
        <v>✓</v>
      </c>
      <c r="L44" s="81" t="str">
        <f aca="false">IF('Row Index'!L44="","✗",IF(INDEX('RAW DATA'!$L:$L,'Row Index'!L44)="","✓",INDEX('RAW DATA'!$L:$L,'Row Index'!L44)))</f>
        <v>✓</v>
      </c>
      <c r="M44" s="81" t="str">
        <f aca="false">IF('Row Index'!M44="","✗",IF(INDEX('RAW DATA'!$L:$L,'Row Index'!M44)="","✓",INDEX('RAW DATA'!$L:$L,'Row Index'!M44)))</f>
        <v>✓</v>
      </c>
      <c r="N44" s="81" t="str">
        <f aca="false">IF('Row Index'!N44="","✗",IF(INDEX('RAW DATA'!$L:$L,'Row Index'!N44)="","✓",INDEX('RAW DATA'!$L:$L,'Row Index'!N44)))</f>
        <v>✓</v>
      </c>
      <c r="O44" s="81" t="str">
        <f aca="false">IF('Row Index'!O44="","✗",IF(INDEX('RAW DATA'!$L:$L,'Row Index'!O44)="","✓",INDEX('RAW DATA'!$L:$L,'Row Index'!O44)))</f>
        <v>✓</v>
      </c>
      <c r="P44" s="81" t="str">
        <f aca="false">IF('Row Index'!P44="","✗",IF(INDEX('RAW DATA'!$L:$L,'Row Index'!P44)="","✓",INDEX('RAW DATA'!$L:$L,'Row Index'!P44)))</f>
        <v>✓</v>
      </c>
      <c r="Q44" s="81" t="str">
        <f aca="false">IF('Row Index'!Q44="","✗",IF(INDEX('RAW DATA'!$L:$L,'Row Index'!Q44)="","✓",INDEX('RAW DATA'!$L:$L,'Row Index'!Q44)))</f>
        <v>✓</v>
      </c>
      <c r="R44" s="81" t="str">
        <f aca="false">IF('Row Index'!R44="","✗",IF(INDEX('RAW DATA'!$L:$L,'Row Index'!R44)="","✓",INDEX('RAW DATA'!$L:$L,'Row Index'!R44)))</f>
        <v>✓</v>
      </c>
      <c r="S44" s="81" t="str">
        <f aca="false">IF('Row Index'!S44="","✗",IF(INDEX('RAW DATA'!$L:$L,'Row Index'!S44)="","✓",INDEX('RAW DATA'!$L:$L,'Row Index'!S44)))</f>
        <v>✓</v>
      </c>
      <c r="T44" s="81" t="str">
        <f aca="false">IF('Row Index'!T44="","✗",IF(INDEX('RAW DATA'!$L:$L,'Row Index'!T44)="","✓",INDEX('RAW DATA'!$L:$L,'Row Index'!T44)))</f>
        <v>✓</v>
      </c>
      <c r="U44" s="81" t="str">
        <f aca="false">IF('Row Index'!U44="","✗",IF(INDEX('RAW DATA'!$L:$L,'Row Index'!U44)="","✓",INDEX('RAW DATA'!$L:$L,'Row Index'!U44)))</f>
        <v>✓</v>
      </c>
      <c r="V44" s="81" t="str">
        <f aca="false">IF('Row Index'!V44="","✗",IF(INDEX('RAW DATA'!$L:$L,'Row Index'!V44)="","✓",INDEX('RAW DATA'!$L:$L,'Row Index'!V44)))</f>
        <v>✓</v>
      </c>
      <c r="W44" s="81" t="str">
        <f aca="false">IF('Row Index'!W44="","✗",IF(INDEX('RAW DATA'!$L:$L,'Row Index'!W44)="","✓",INDEX('RAW DATA'!$L:$L,'Row Index'!W44)))</f>
        <v>✓</v>
      </c>
      <c r="X44" s="81" t="str">
        <f aca="false">IF('Row Index'!X44="","✗",IF(INDEX('RAW DATA'!$L:$L,'Row Index'!X44)="","✓",INDEX('RAW DATA'!$L:$L,'Row Index'!X44)))</f>
        <v>✓</v>
      </c>
      <c r="Y44" s="81" t="str">
        <f aca="false">IF('Row Index'!Y44="","✗",IF(INDEX('RAW DATA'!$L:$L,'Row Index'!Y44)="","✓",INDEX('RAW DATA'!$L:$L,'Row Index'!Y44)))</f>
        <v>✓</v>
      </c>
      <c r="Z44" s="82" t="str">
        <f aca="false">IF('Row Index'!Z44="","✗",IF(INDEX('RAW DATA'!$L:$L,'Row Index'!Z44)="","✓",INDEX('RAW DATA'!$L:$L,'Row Index'!Z44)))</f>
        <v>!</v>
      </c>
      <c r="AA44" s="19" t="str">
        <f aca="false">IF('Row Index'!AA44="","⏳",IF(INDEX('RAW DATA'!$L:$L,'Row Index'!AA44)="","✓",INDEX('RAW DATA'!$L:$L,'Row Index'!AA44)))</f>
        <v>⏳</v>
      </c>
      <c r="AB44" s="81" t="str">
        <f aca="false">IF('Row Index'!AB44="","✗",IF(INDEX('RAW DATA'!$L:$L,'Row Index'!AB44)="","✓",INDEX('RAW DATA'!$L:$L,'Row Index'!AB44)))</f>
        <v>✓</v>
      </c>
      <c r="AC44" s="81" t="str">
        <f aca="false">IF('Row Index'!AC44="","✗",IF(INDEX('RAW DATA'!$L:$L,'Row Index'!AC44)="","✓",INDEX('RAW DATA'!$L:$L,'Row Index'!AC44)))</f>
        <v>✓</v>
      </c>
      <c r="AD44" s="81" t="str">
        <f aca="false">IF('Row Index'!AD44="","✗",IF(INDEX('RAW DATA'!$L:$L,'Row Index'!AD44)="","✓",INDEX('RAW DATA'!$L:$L,'Row Index'!AD44)))</f>
        <v>✓</v>
      </c>
      <c r="AE44" s="81" t="str">
        <f aca="false">IF('Row Index'!AE44="","✗",IF(INDEX('RAW DATA'!$L:$L,'Row Index'!AE44)="","✓",INDEX('RAW DATA'!$L:$L,'Row Index'!AE44)))</f>
        <v>✓</v>
      </c>
      <c r="AF44" s="81" t="str">
        <f aca="false">IF('Row Index'!AF44="","✗",IF(INDEX('RAW DATA'!$L:$L,'Row Index'!AF44)="","✓",INDEX('RAW DATA'!$L:$L,'Row Index'!AF44)))</f>
        <v>✓</v>
      </c>
      <c r="AG44" s="81" t="str">
        <f aca="false">IF('Row Index'!AG44="","✗",IF(INDEX('RAW DATA'!$L:$L,'Row Index'!AG44)="","✓",INDEX('RAW DATA'!$L:$L,'Row Index'!AG44)))</f>
        <v>✓</v>
      </c>
      <c r="AH44" s="81" t="str">
        <f aca="false">IF('Row Index'!AH44="","✗",IF(INDEX('RAW DATA'!$L:$L,'Row Index'!AH44)="","✓",INDEX('RAW DATA'!$L:$L,'Row Index'!AH44)))</f>
        <v>✓</v>
      </c>
      <c r="AI44" s="81" t="str">
        <f aca="false">IF('Row Index'!AI44="","✗",IF(INDEX('RAW DATA'!$L:$L,'Row Index'!AI44)="","✓",INDEX('RAW DATA'!$L:$L,'Row Index'!AI44)))</f>
        <v>✓</v>
      </c>
      <c r="AJ44" s="81" t="str">
        <f aca="false">IF('Row Index'!AJ44="","✗",IF(INDEX('RAW DATA'!$L:$L,'Row Index'!AJ44)="","✓",INDEX('RAW DATA'!$L:$L,'Row Index'!AJ44)))</f>
        <v>✓</v>
      </c>
      <c r="AK44" s="81" t="str">
        <f aca="false">IF('Row Index'!AK44="","✗",IF(INDEX('RAW DATA'!$L:$L,'Row Index'!AK44)="","✓",INDEX('RAW DATA'!$L:$L,'Row Index'!AK44)))</f>
        <v>✓</v>
      </c>
      <c r="AL44" s="84" t="str">
        <f aca="false">IF('Row Index'!AL44="","✗",IF(INDEX('RAW DATA'!$L:$L,'Row Index'!AL44)="","✓",INDEX('RAW DATA'!$L:$L,'Row Index'!AL44)))</f>
        <v>⇲⌧◐</v>
      </c>
      <c r="AM44" s="81" t="str">
        <f aca="false">IF('Row Index'!AM44="","✗",IF(INDEX('RAW DATA'!$L:$L,'Row Index'!AM44)="","✓",INDEX('RAW DATA'!$L:$L,'Row Index'!AM44)))</f>
        <v>✓</v>
      </c>
      <c r="AN44" s="81" t="str">
        <f aca="false">IF('Row Index'!AN44="","✗",IF(INDEX('RAW DATA'!$L:$L,'Row Index'!AN44)="","✓",INDEX('RAW DATA'!$L:$L,'Row Index'!AN44)))</f>
        <v>✓</v>
      </c>
      <c r="AO44" s="81" t="str">
        <f aca="false">IF('Row Index'!AO44="","✗",IF(INDEX('RAW DATA'!$L:$L,'Row Index'!AO44)="","✓",INDEX('RAW DATA'!$L:$L,'Row Index'!AO44)))</f>
        <v>✓</v>
      </c>
      <c r="AP44" s="81" t="str">
        <f aca="false">IF('Row Index'!AP44="","✗",IF(INDEX('RAW DATA'!$L:$L,'Row Index'!AP44)="","✓",INDEX('RAW DATA'!$L:$L,'Row Index'!AP44)))</f>
        <v>✓</v>
      </c>
      <c r="AQ44" s="81" t="str">
        <f aca="false">IF('Row Index'!AQ44="","✗",IF(INDEX('RAW DATA'!$L:$L,'Row Index'!AQ44)="","✓",INDEX('RAW DATA'!$L:$L,'Row Index'!AQ44)))</f>
        <v>✓</v>
      </c>
    </row>
    <row r="45" customFormat="false" ht="15" hidden="false" customHeight="false" outlineLevel="0" collapsed="false">
      <c r="A45" s="32" t="s">
        <v>292</v>
      </c>
      <c r="B45" s="33" t="s">
        <v>5695</v>
      </c>
      <c r="C45" s="81" t="str">
        <f aca="false">IF('Row Index'!C45="","✗",IF(INDEX('RAW DATA'!$L:$L,'Row Index'!C45)="","✓",INDEX('RAW DATA'!$L:$L,'Row Index'!C45)))</f>
        <v>✓</v>
      </c>
      <c r="D45" s="81" t="str">
        <f aca="false">IF('Row Index'!D45="","✗",IF(INDEX('RAW DATA'!$L:$L,'Row Index'!D45)="","✓",INDEX('RAW DATA'!$L:$L,'Row Index'!D45)))</f>
        <v>✓</v>
      </c>
      <c r="E45" s="81" t="str">
        <f aca="false">IF('Row Index'!E45="","✗",IF(INDEX('RAW DATA'!$L:$L,'Row Index'!E45)="","✓",INDEX('RAW DATA'!$L:$L,'Row Index'!E45)))</f>
        <v>✓</v>
      </c>
      <c r="F45" s="81" t="str">
        <f aca="false">IF('Row Index'!F45="","✗",IF(INDEX('RAW DATA'!$L:$L,'Row Index'!F45)="","✓",INDEX('RAW DATA'!$L:$L,'Row Index'!F45)))</f>
        <v>✓</v>
      </c>
      <c r="G45" s="82" t="str">
        <f aca="false">IF('Row Index'!G45="","✗",IF(INDEX('RAW DATA'!$L:$L,'Row Index'!G45)="","✓",INDEX('RAW DATA'!$L:$L,'Row Index'!G45)))</f>
        <v>!</v>
      </c>
      <c r="H45" s="81" t="str">
        <f aca="false">IF('Row Index'!H45="","✗",IF(INDEX('RAW DATA'!$L:$L,'Row Index'!H45)="","✓",INDEX('RAW DATA'!$L:$L,'Row Index'!H45)))</f>
        <v>✓</v>
      </c>
      <c r="I45" s="81" t="str">
        <f aca="false">IF('Row Index'!I45="","✗",IF(INDEX('RAW DATA'!$L:$L,'Row Index'!I45)="","✓",INDEX('RAW DATA'!$L:$L,'Row Index'!I45)))</f>
        <v>✓</v>
      </c>
      <c r="J45" s="81" t="str">
        <f aca="false">IF('Row Index'!J45="","✗",IF(INDEX('RAW DATA'!$L:$L,'Row Index'!J45)="","✓",INDEX('RAW DATA'!$L:$L,'Row Index'!J45)))</f>
        <v>✓</v>
      </c>
      <c r="K45" s="81" t="str">
        <f aca="false">IF('Row Index'!K45="","✗",IF(INDEX('RAW DATA'!$L:$L,'Row Index'!K45)="","✓",INDEX('RAW DATA'!$L:$L,'Row Index'!K45)))</f>
        <v>✓</v>
      </c>
      <c r="L45" s="81" t="str">
        <f aca="false">IF('Row Index'!L45="","✗",IF(INDEX('RAW DATA'!$L:$L,'Row Index'!L45)="","✓",INDEX('RAW DATA'!$L:$L,'Row Index'!L45)))</f>
        <v>✓</v>
      </c>
      <c r="M45" s="81" t="str">
        <f aca="false">IF('Row Index'!M45="","✗",IF(INDEX('RAW DATA'!$L:$L,'Row Index'!M45)="","✓",INDEX('RAW DATA'!$L:$L,'Row Index'!M45)))</f>
        <v>✓</v>
      </c>
      <c r="N45" s="81" t="str">
        <f aca="false">IF('Row Index'!N45="","✗",IF(INDEX('RAW DATA'!$L:$L,'Row Index'!N45)="","✓",INDEX('RAW DATA'!$L:$L,'Row Index'!N45)))</f>
        <v>✓</v>
      </c>
      <c r="O45" s="81" t="str">
        <f aca="false">IF('Row Index'!O45="","✗",IF(INDEX('RAW DATA'!$L:$L,'Row Index'!O45)="","✓",INDEX('RAW DATA'!$L:$L,'Row Index'!O45)))</f>
        <v>✓</v>
      </c>
      <c r="P45" s="81" t="str">
        <f aca="false">IF('Row Index'!P45="","✗",IF(INDEX('RAW DATA'!$L:$L,'Row Index'!P45)="","✓",INDEX('RAW DATA'!$L:$L,'Row Index'!P45)))</f>
        <v>✓</v>
      </c>
      <c r="Q45" s="81" t="str">
        <f aca="false">IF('Row Index'!Q45="","✗",IF(INDEX('RAW DATA'!$L:$L,'Row Index'!Q45)="","✓",INDEX('RAW DATA'!$L:$L,'Row Index'!Q45)))</f>
        <v>✓</v>
      </c>
      <c r="R45" s="81" t="str">
        <f aca="false">IF('Row Index'!R45="","✗",IF(INDEX('RAW DATA'!$L:$L,'Row Index'!R45)="","✓",INDEX('RAW DATA'!$L:$L,'Row Index'!R45)))</f>
        <v>✓</v>
      </c>
      <c r="S45" s="81" t="str">
        <f aca="false">IF('Row Index'!S45="","✗",IF(INDEX('RAW DATA'!$L:$L,'Row Index'!S45)="","✓",INDEX('RAW DATA'!$L:$L,'Row Index'!S45)))</f>
        <v>✓</v>
      </c>
      <c r="T45" s="81" t="str">
        <f aca="false">IF('Row Index'!T45="","✗",IF(INDEX('RAW DATA'!$L:$L,'Row Index'!T45)="","✓",INDEX('RAW DATA'!$L:$L,'Row Index'!T45)))</f>
        <v>✓</v>
      </c>
      <c r="U45" s="81" t="str">
        <f aca="false">IF('Row Index'!U45="","✗",IF(INDEX('RAW DATA'!$L:$L,'Row Index'!U45)="","✓",INDEX('RAW DATA'!$L:$L,'Row Index'!U45)))</f>
        <v>✓</v>
      </c>
      <c r="V45" s="81" t="str">
        <f aca="false">IF('Row Index'!V45="","✗",IF(INDEX('RAW DATA'!$L:$L,'Row Index'!V45)="","✓",INDEX('RAW DATA'!$L:$L,'Row Index'!V45)))</f>
        <v>✓</v>
      </c>
      <c r="W45" s="81" t="str">
        <f aca="false">IF('Row Index'!W45="","✗",IF(INDEX('RAW DATA'!$L:$L,'Row Index'!W45)="","✓",INDEX('RAW DATA'!$L:$L,'Row Index'!W45)))</f>
        <v>✓</v>
      </c>
      <c r="X45" s="81" t="str">
        <f aca="false">IF('Row Index'!X45="","✗",IF(INDEX('RAW DATA'!$L:$L,'Row Index'!X45)="","✓",INDEX('RAW DATA'!$L:$L,'Row Index'!X45)))</f>
        <v>✓</v>
      </c>
      <c r="Y45" s="81" t="str">
        <f aca="false">IF('Row Index'!Y45="","✗",IF(INDEX('RAW DATA'!$L:$L,'Row Index'!Y45)="","✓",INDEX('RAW DATA'!$L:$L,'Row Index'!Y45)))</f>
        <v>✓</v>
      </c>
      <c r="Z45" s="82" t="str">
        <f aca="false">IF('Row Index'!Z45="","✗",IF(INDEX('RAW DATA'!$L:$L,'Row Index'!Z45)="","✓",INDEX('RAW DATA'!$L:$L,'Row Index'!Z45)))</f>
        <v>!</v>
      </c>
      <c r="AA45" s="19" t="str">
        <f aca="false">IF('Row Index'!AA45="","⏳",IF(INDEX('RAW DATA'!$L:$L,'Row Index'!AA45)="","✓",INDEX('RAW DATA'!$L:$L,'Row Index'!AA45)))</f>
        <v>⏳</v>
      </c>
      <c r="AB45" s="81" t="str">
        <f aca="false">IF('Row Index'!AB45="","✗",IF(INDEX('RAW DATA'!$L:$L,'Row Index'!AB45)="","✓",INDEX('RAW DATA'!$L:$L,'Row Index'!AB45)))</f>
        <v>✓</v>
      </c>
      <c r="AC45" s="81" t="str">
        <f aca="false">IF('Row Index'!AC45="","✗",IF(INDEX('RAW DATA'!$L:$L,'Row Index'!AC45)="","✓",INDEX('RAW DATA'!$L:$L,'Row Index'!AC45)))</f>
        <v>✓</v>
      </c>
      <c r="AD45" s="81" t="str">
        <f aca="false">IF('Row Index'!AD45="","✗",IF(INDEX('RAW DATA'!$L:$L,'Row Index'!AD45)="","✓",INDEX('RAW DATA'!$L:$L,'Row Index'!AD45)))</f>
        <v>✓</v>
      </c>
      <c r="AE45" s="81" t="str">
        <f aca="false">IF('Row Index'!AE45="","✗",IF(INDEX('RAW DATA'!$L:$L,'Row Index'!AE45)="","✓",INDEX('RAW DATA'!$L:$L,'Row Index'!AE45)))</f>
        <v>✓</v>
      </c>
      <c r="AF45" s="36" t="str">
        <f aca="false">IF('Row Index'!AF45="","✗",IF(INDEX('RAW DATA'!$L:$L,'Row Index'!AF45)="","✓",INDEX('RAW DATA'!$L:$L,'Row Index'!AF45)))</f>
        <v>◐</v>
      </c>
      <c r="AG45" s="81" t="str">
        <f aca="false">IF('Row Index'!AG45="","✗",IF(INDEX('RAW DATA'!$L:$L,'Row Index'!AG45)="","✓",INDEX('RAW DATA'!$L:$L,'Row Index'!AG45)))</f>
        <v>✓</v>
      </c>
      <c r="AH45" s="81" t="str">
        <f aca="false">IF('Row Index'!AH45="","✗",IF(INDEX('RAW DATA'!$L:$L,'Row Index'!AH45)="","✓",INDEX('RAW DATA'!$L:$L,'Row Index'!AH45)))</f>
        <v>✓</v>
      </c>
      <c r="AI45" s="81" t="str">
        <f aca="false">IF('Row Index'!AI45="","✗",IF(INDEX('RAW DATA'!$L:$L,'Row Index'!AI45)="","✓",INDEX('RAW DATA'!$L:$L,'Row Index'!AI45)))</f>
        <v>✓</v>
      </c>
      <c r="AJ45" s="81" t="str">
        <f aca="false">IF('Row Index'!AJ45="","✗",IF(INDEX('RAW DATA'!$L:$L,'Row Index'!AJ45)="","✓",INDEX('RAW DATA'!$L:$L,'Row Index'!AJ45)))</f>
        <v>✓</v>
      </c>
      <c r="AK45" s="81" t="str">
        <f aca="false">IF('Row Index'!AK45="","✗",IF(INDEX('RAW DATA'!$L:$L,'Row Index'!AK45)="","✓",INDEX('RAW DATA'!$L:$L,'Row Index'!AK45)))</f>
        <v>✓</v>
      </c>
      <c r="AL45" s="81" t="str">
        <f aca="false">IF('Row Index'!AL45="","✗",IF(INDEX('RAW DATA'!$L:$L,'Row Index'!AL45)="","✓",INDEX('RAW DATA'!$L:$L,'Row Index'!AL45)))</f>
        <v>✓</v>
      </c>
      <c r="AM45" s="81" t="str">
        <f aca="false">IF('Row Index'!AM45="","✗",IF(INDEX('RAW DATA'!$L:$L,'Row Index'!AM45)="","✓",INDEX('RAW DATA'!$L:$L,'Row Index'!AM45)))</f>
        <v>✓</v>
      </c>
      <c r="AN45" s="81" t="str">
        <f aca="false">IF('Row Index'!AN45="","✗",IF(INDEX('RAW DATA'!$L:$L,'Row Index'!AN45)="","✓",INDEX('RAW DATA'!$L:$L,'Row Index'!AN45)))</f>
        <v>✓</v>
      </c>
      <c r="AO45" s="81" t="str">
        <f aca="false">IF('Row Index'!AO45="","✗",IF(INDEX('RAW DATA'!$L:$L,'Row Index'!AO45)="","✓",INDEX('RAW DATA'!$L:$L,'Row Index'!AO45)))</f>
        <v>✓</v>
      </c>
      <c r="AP45" s="81" t="str">
        <f aca="false">IF('Row Index'!AP45="","✗",IF(INDEX('RAW DATA'!$L:$L,'Row Index'!AP45)="","✓",INDEX('RAW DATA'!$L:$L,'Row Index'!AP45)))</f>
        <v>✓</v>
      </c>
      <c r="AQ45" s="81" t="str">
        <f aca="false">IF('Row Index'!AQ45="","✗",IF(INDEX('RAW DATA'!$L:$L,'Row Index'!AQ45)="","✓",INDEX('RAW DATA'!$L:$L,'Row Index'!AQ45)))</f>
        <v>✓</v>
      </c>
    </row>
    <row r="46" customFormat="false" ht="15" hidden="false" customHeight="false" outlineLevel="0" collapsed="false">
      <c r="A46" s="32" t="s">
        <v>295</v>
      </c>
      <c r="B46" s="33" t="s">
        <v>5695</v>
      </c>
      <c r="C46" s="81" t="str">
        <f aca="false">IF('Row Index'!C46="","✗",IF(INDEX('RAW DATA'!$L:$L,'Row Index'!C46)="","✓",INDEX('RAW DATA'!$L:$L,'Row Index'!C46)))</f>
        <v>✓</v>
      </c>
      <c r="D46" s="81" t="str">
        <f aca="false">IF('Row Index'!D46="","✗",IF(INDEX('RAW DATA'!$L:$L,'Row Index'!D46)="","✓",INDEX('RAW DATA'!$L:$L,'Row Index'!D46)))</f>
        <v>✓</v>
      </c>
      <c r="E46" s="81" t="str">
        <f aca="false">IF('Row Index'!E46="","✗",IF(INDEX('RAW DATA'!$L:$L,'Row Index'!E46)="","✓",INDEX('RAW DATA'!$L:$L,'Row Index'!E46)))</f>
        <v>✓</v>
      </c>
      <c r="F46" s="81" t="str">
        <f aca="false">IF('Row Index'!F46="","✗",IF(INDEX('RAW DATA'!$L:$L,'Row Index'!F46)="","✓",INDEX('RAW DATA'!$L:$L,'Row Index'!F46)))</f>
        <v>✓</v>
      </c>
      <c r="G46" s="82" t="str">
        <f aca="false">IF('Row Index'!G46="","✗",IF(INDEX('RAW DATA'!$L:$L,'Row Index'!G46)="","✓",INDEX('RAW DATA'!$L:$L,'Row Index'!G46)))</f>
        <v>!</v>
      </c>
      <c r="H46" s="81" t="str">
        <f aca="false">IF('Row Index'!H46="","✗",IF(INDEX('RAW DATA'!$L:$L,'Row Index'!H46)="","✓",INDEX('RAW DATA'!$L:$L,'Row Index'!H46)))</f>
        <v>✓</v>
      </c>
      <c r="I46" s="81" t="str">
        <f aca="false">IF('Row Index'!I46="","✗",IF(INDEX('RAW DATA'!$L:$L,'Row Index'!I46)="","✓",INDEX('RAW DATA'!$L:$L,'Row Index'!I46)))</f>
        <v>✓</v>
      </c>
      <c r="J46" s="81" t="str">
        <f aca="false">IF('Row Index'!J46="","✗",IF(INDEX('RAW DATA'!$L:$L,'Row Index'!J46)="","✓",INDEX('RAW DATA'!$L:$L,'Row Index'!J46)))</f>
        <v>✓</v>
      </c>
      <c r="K46" s="81" t="str">
        <f aca="false">IF('Row Index'!K46="","✗",IF(INDEX('RAW DATA'!$L:$L,'Row Index'!K46)="","✓",INDEX('RAW DATA'!$L:$L,'Row Index'!K46)))</f>
        <v>✓</v>
      </c>
      <c r="L46" s="81" t="str">
        <f aca="false">IF('Row Index'!L46="","✗",IF(INDEX('RAW DATA'!$L:$L,'Row Index'!L46)="","✓",INDEX('RAW DATA'!$L:$L,'Row Index'!L46)))</f>
        <v>✓</v>
      </c>
      <c r="M46" s="81" t="str">
        <f aca="false">IF('Row Index'!M46="","✗",IF(INDEX('RAW DATA'!$L:$L,'Row Index'!M46)="","✓",INDEX('RAW DATA'!$L:$L,'Row Index'!M46)))</f>
        <v>✓</v>
      </c>
      <c r="N46" s="81" t="str">
        <f aca="false">IF('Row Index'!N46="","✗",IF(INDEX('RAW DATA'!$L:$L,'Row Index'!N46)="","✓",INDEX('RAW DATA'!$L:$L,'Row Index'!N46)))</f>
        <v>✓</v>
      </c>
      <c r="O46" s="81" t="str">
        <f aca="false">IF('Row Index'!O46="","✗",IF(INDEX('RAW DATA'!$L:$L,'Row Index'!O46)="","✓",INDEX('RAW DATA'!$L:$L,'Row Index'!O46)))</f>
        <v>✓</v>
      </c>
      <c r="P46" s="81" t="str">
        <f aca="false">IF('Row Index'!P46="","✗",IF(INDEX('RAW DATA'!$L:$L,'Row Index'!P46)="","✓",INDEX('RAW DATA'!$L:$L,'Row Index'!P46)))</f>
        <v>✓</v>
      </c>
      <c r="Q46" s="81" t="str">
        <f aca="false">IF('Row Index'!Q46="","✗",IF(INDEX('RAW DATA'!$L:$L,'Row Index'!Q46)="","✓",INDEX('RAW DATA'!$L:$L,'Row Index'!Q46)))</f>
        <v>✓</v>
      </c>
      <c r="R46" s="81" t="str">
        <f aca="false">IF('Row Index'!R46="","✗",IF(INDEX('RAW DATA'!$L:$L,'Row Index'!R46)="","✓",INDEX('RAW DATA'!$L:$L,'Row Index'!R46)))</f>
        <v>✓</v>
      </c>
      <c r="S46" s="81" t="str">
        <f aca="false">IF('Row Index'!S46="","✗",IF(INDEX('RAW DATA'!$L:$L,'Row Index'!S46)="","✓",INDEX('RAW DATA'!$L:$L,'Row Index'!S46)))</f>
        <v>✓</v>
      </c>
      <c r="T46" s="81" t="str">
        <f aca="false">IF('Row Index'!T46="","✗",IF(INDEX('RAW DATA'!$L:$L,'Row Index'!T46)="","✓",INDEX('RAW DATA'!$L:$L,'Row Index'!T46)))</f>
        <v>✓</v>
      </c>
      <c r="U46" s="81" t="str">
        <f aca="false">IF('Row Index'!U46="","✗",IF(INDEX('RAW DATA'!$L:$L,'Row Index'!U46)="","✓",INDEX('RAW DATA'!$L:$L,'Row Index'!U46)))</f>
        <v>✓</v>
      </c>
      <c r="V46" s="81" t="str">
        <f aca="false">IF('Row Index'!V46="","✗",IF(INDEX('RAW DATA'!$L:$L,'Row Index'!V46)="","✓",INDEX('RAW DATA'!$L:$L,'Row Index'!V46)))</f>
        <v>✓</v>
      </c>
      <c r="W46" s="81" t="str">
        <f aca="false">IF('Row Index'!W46="","✗",IF(INDEX('RAW DATA'!$L:$L,'Row Index'!W46)="","✓",INDEX('RAW DATA'!$L:$L,'Row Index'!W46)))</f>
        <v>✓</v>
      </c>
      <c r="X46" s="81" t="str">
        <f aca="false">IF('Row Index'!X46="","✗",IF(INDEX('RAW DATA'!$L:$L,'Row Index'!X46)="","✓",INDEX('RAW DATA'!$L:$L,'Row Index'!X46)))</f>
        <v>✓</v>
      </c>
      <c r="Y46" s="81" t="str">
        <f aca="false">IF('Row Index'!Y46="","✗",IF(INDEX('RAW DATA'!$L:$L,'Row Index'!Y46)="","✓",INDEX('RAW DATA'!$L:$L,'Row Index'!Y46)))</f>
        <v>✓</v>
      </c>
      <c r="Z46" s="82" t="str">
        <f aca="false">IF('Row Index'!Z46="","✗",IF(INDEX('RAW DATA'!$L:$L,'Row Index'!Z46)="","✓",INDEX('RAW DATA'!$L:$L,'Row Index'!Z46)))</f>
        <v>!</v>
      </c>
      <c r="AA46" s="19" t="str">
        <f aca="false">IF('Row Index'!AA46="","⏳",IF(INDEX('RAW DATA'!$L:$L,'Row Index'!AA46)="","✓",INDEX('RAW DATA'!$L:$L,'Row Index'!AA46)))</f>
        <v>⏳</v>
      </c>
      <c r="AB46" s="81" t="str">
        <f aca="false">IF('Row Index'!AB46="","✗",IF(INDEX('RAW DATA'!$L:$L,'Row Index'!AB46)="","✓",INDEX('RAW DATA'!$L:$L,'Row Index'!AB46)))</f>
        <v>✓</v>
      </c>
      <c r="AC46" s="81" t="str">
        <f aca="false">IF('Row Index'!AC46="","✗",IF(INDEX('RAW DATA'!$L:$L,'Row Index'!AC46)="","✓",INDEX('RAW DATA'!$L:$L,'Row Index'!AC46)))</f>
        <v>✓</v>
      </c>
      <c r="AD46" s="81" t="str">
        <f aca="false">IF('Row Index'!AD46="","✗",IF(INDEX('RAW DATA'!$L:$L,'Row Index'!AD46)="","✓",INDEX('RAW DATA'!$L:$L,'Row Index'!AD46)))</f>
        <v>✓</v>
      </c>
      <c r="AE46" s="81" t="str">
        <f aca="false">IF('Row Index'!AE46="","✗",IF(INDEX('RAW DATA'!$L:$L,'Row Index'!AE46)="","✓",INDEX('RAW DATA'!$L:$L,'Row Index'!AE46)))</f>
        <v>✓</v>
      </c>
      <c r="AF46" s="81" t="str">
        <f aca="false">IF('Row Index'!AF46="","✗",IF(INDEX('RAW DATA'!$L:$L,'Row Index'!AF46)="","✓",INDEX('RAW DATA'!$L:$L,'Row Index'!AF46)))</f>
        <v>✓</v>
      </c>
      <c r="AG46" s="81" t="str">
        <f aca="false">IF('Row Index'!AG46="","✗",IF(INDEX('RAW DATA'!$L:$L,'Row Index'!AG46)="","✓",INDEX('RAW DATA'!$L:$L,'Row Index'!AG46)))</f>
        <v>✓</v>
      </c>
      <c r="AH46" s="81" t="str">
        <f aca="false">IF('Row Index'!AH46="","✗",IF(INDEX('RAW DATA'!$L:$L,'Row Index'!AH46)="","✓",INDEX('RAW DATA'!$L:$L,'Row Index'!AH46)))</f>
        <v>✓</v>
      </c>
      <c r="AI46" s="81" t="str">
        <f aca="false">IF('Row Index'!AI46="","✗",IF(INDEX('RAW DATA'!$L:$L,'Row Index'!AI46)="","✓",INDEX('RAW DATA'!$L:$L,'Row Index'!AI46)))</f>
        <v>✓</v>
      </c>
      <c r="AJ46" s="81" t="str">
        <f aca="false">IF('Row Index'!AJ46="","✗",IF(INDEX('RAW DATA'!$L:$L,'Row Index'!AJ46)="","✓",INDEX('RAW DATA'!$L:$L,'Row Index'!AJ46)))</f>
        <v>✓</v>
      </c>
      <c r="AK46" s="81" t="str">
        <f aca="false">IF('Row Index'!AK46="","✗",IF(INDEX('RAW DATA'!$L:$L,'Row Index'!AK46)="","✓",INDEX('RAW DATA'!$L:$L,'Row Index'!AK46)))</f>
        <v>✓</v>
      </c>
      <c r="AL46" s="81" t="str">
        <f aca="false">IF('Row Index'!AL46="","✗",IF(INDEX('RAW DATA'!$L:$L,'Row Index'!AL46)="","✓",INDEX('RAW DATA'!$L:$L,'Row Index'!AL46)))</f>
        <v>✓</v>
      </c>
      <c r="AM46" s="81" t="str">
        <f aca="false">IF('Row Index'!AM46="","✗",IF(INDEX('RAW DATA'!$L:$L,'Row Index'!AM46)="","✓",INDEX('RAW DATA'!$L:$L,'Row Index'!AM46)))</f>
        <v>✓</v>
      </c>
      <c r="AN46" s="81" t="str">
        <f aca="false">IF('Row Index'!AN46="","✗",IF(INDEX('RAW DATA'!$L:$L,'Row Index'!AN46)="","✓",INDEX('RAW DATA'!$L:$L,'Row Index'!AN46)))</f>
        <v>✓</v>
      </c>
      <c r="AO46" s="82" t="str">
        <f aca="false">IF('Row Index'!AO46="","✗",IF(INDEX('RAW DATA'!$L:$L,'Row Index'!AO46)="","✓",INDEX('RAW DATA'!$L:$L,'Row Index'!AO46)))</f>
        <v>!</v>
      </c>
      <c r="AP46" s="81" t="str">
        <f aca="false">IF('Row Index'!AP46="","✗",IF(INDEX('RAW DATA'!$L:$L,'Row Index'!AP46)="","✓",INDEX('RAW DATA'!$L:$L,'Row Index'!AP46)))</f>
        <v>✓</v>
      </c>
      <c r="AQ46" s="81" t="str">
        <f aca="false">IF('Row Index'!AQ46="","✗",IF(INDEX('RAW DATA'!$L:$L,'Row Index'!AQ46)="","✓",INDEX('RAW DATA'!$L:$L,'Row Index'!AQ46)))</f>
        <v>✓</v>
      </c>
    </row>
    <row r="47" customFormat="false" ht="15" hidden="false" customHeight="false" outlineLevel="0" collapsed="false">
      <c r="A47" s="32" t="s">
        <v>298</v>
      </c>
      <c r="B47" s="33" t="s">
        <v>5695</v>
      </c>
      <c r="C47" s="81" t="str">
        <f aca="false">IF('Row Index'!C47="","✗",IF(INDEX('RAW DATA'!$L:$L,'Row Index'!C47)="","✓",INDEX('RAW DATA'!$L:$L,'Row Index'!C47)))</f>
        <v>✓</v>
      </c>
      <c r="D47" s="83" t="str">
        <f aca="false">IF('Row Index'!D47="","✗",IF(INDEX('RAW DATA'!$L:$L,'Row Index'!D47)="","✓",INDEX('RAW DATA'!$L:$L,'Row Index'!D47)))</f>
        <v>⌧◐</v>
      </c>
      <c r="E47" s="81" t="str">
        <f aca="false">IF('Row Index'!E47="","✗",IF(INDEX('RAW DATA'!$L:$L,'Row Index'!E47)="","✓",INDEX('RAW DATA'!$L:$L,'Row Index'!E47)))</f>
        <v>✓</v>
      </c>
      <c r="F47" s="81" t="str">
        <f aca="false">IF('Row Index'!F47="","✗",IF(INDEX('RAW DATA'!$L:$L,'Row Index'!F47)="","✓",INDEX('RAW DATA'!$L:$L,'Row Index'!F47)))</f>
        <v>✓</v>
      </c>
      <c r="G47" s="82" t="str">
        <f aca="false">IF('Row Index'!G47="","✗",IF(INDEX('RAW DATA'!$L:$L,'Row Index'!G47)="","✓",INDEX('RAW DATA'!$L:$L,'Row Index'!G47)))</f>
        <v>!</v>
      </c>
      <c r="H47" s="81" t="str">
        <f aca="false">IF('Row Index'!H47="","✗",IF(INDEX('RAW DATA'!$L:$L,'Row Index'!H47)="","✓",INDEX('RAW DATA'!$L:$L,'Row Index'!H47)))</f>
        <v>✓</v>
      </c>
      <c r="I47" s="81" t="str">
        <f aca="false">IF('Row Index'!I47="","✗",IF(INDEX('RAW DATA'!$L:$L,'Row Index'!I47)="","✓",INDEX('RAW DATA'!$L:$L,'Row Index'!I47)))</f>
        <v>✓</v>
      </c>
      <c r="J47" s="81" t="str">
        <f aca="false">IF('Row Index'!J47="","✗",IF(INDEX('RAW DATA'!$L:$L,'Row Index'!J47)="","✓",INDEX('RAW DATA'!$L:$L,'Row Index'!J47)))</f>
        <v>✓</v>
      </c>
      <c r="K47" s="81" t="str">
        <f aca="false">IF('Row Index'!K47="","✗",IF(INDEX('RAW DATA'!$L:$L,'Row Index'!K47)="","✓",INDEX('RAW DATA'!$L:$L,'Row Index'!K47)))</f>
        <v>✓</v>
      </c>
      <c r="L47" s="81" t="str">
        <f aca="false">IF('Row Index'!L47="","✗",IF(INDEX('RAW DATA'!$L:$L,'Row Index'!L47)="","✓",INDEX('RAW DATA'!$L:$L,'Row Index'!L47)))</f>
        <v>✓</v>
      </c>
      <c r="M47" s="81" t="str">
        <f aca="false">IF('Row Index'!M47="","✗",IF(INDEX('RAW DATA'!$L:$L,'Row Index'!M47)="","✓",INDEX('RAW DATA'!$L:$L,'Row Index'!M47)))</f>
        <v>✓</v>
      </c>
      <c r="N47" s="81" t="str">
        <f aca="false">IF('Row Index'!N47="","✗",IF(INDEX('RAW DATA'!$L:$L,'Row Index'!N47)="","✓",INDEX('RAW DATA'!$L:$L,'Row Index'!N47)))</f>
        <v>✓</v>
      </c>
      <c r="O47" s="81" t="str">
        <f aca="false">IF('Row Index'!O47="","✗",IF(INDEX('RAW DATA'!$L:$L,'Row Index'!O47)="","✓",INDEX('RAW DATA'!$L:$L,'Row Index'!O47)))</f>
        <v>✓</v>
      </c>
      <c r="P47" s="81" t="str">
        <f aca="false">IF('Row Index'!P47="","✗",IF(INDEX('RAW DATA'!$L:$L,'Row Index'!P47)="","✓",INDEX('RAW DATA'!$L:$L,'Row Index'!P47)))</f>
        <v>✓</v>
      </c>
      <c r="Q47" s="81" t="str">
        <f aca="false">IF('Row Index'!Q47="","✗",IF(INDEX('RAW DATA'!$L:$L,'Row Index'!Q47)="","✓",INDEX('RAW DATA'!$L:$L,'Row Index'!Q47)))</f>
        <v>✓</v>
      </c>
      <c r="R47" s="81" t="str">
        <f aca="false">IF('Row Index'!R47="","✗",IF(INDEX('RAW DATA'!$L:$L,'Row Index'!R47)="","✓",INDEX('RAW DATA'!$L:$L,'Row Index'!R47)))</f>
        <v>✓</v>
      </c>
      <c r="S47" s="81" t="str">
        <f aca="false">IF('Row Index'!S47="","✗",IF(INDEX('RAW DATA'!$L:$L,'Row Index'!S47)="","✓",INDEX('RAW DATA'!$L:$L,'Row Index'!S47)))</f>
        <v>✓</v>
      </c>
      <c r="T47" s="81" t="str">
        <f aca="false">IF('Row Index'!T47="","✗",IF(INDEX('RAW DATA'!$L:$L,'Row Index'!T47)="","✓",INDEX('RAW DATA'!$L:$L,'Row Index'!T47)))</f>
        <v>✓</v>
      </c>
      <c r="U47" s="81" t="str">
        <f aca="false">IF('Row Index'!U47="","✗",IF(INDEX('RAW DATA'!$L:$L,'Row Index'!U47)="","✓",INDEX('RAW DATA'!$L:$L,'Row Index'!U47)))</f>
        <v>✓</v>
      </c>
      <c r="V47" s="81" t="str">
        <f aca="false">IF('Row Index'!V47="","✗",IF(INDEX('RAW DATA'!$L:$L,'Row Index'!V47)="","✓",INDEX('RAW DATA'!$L:$L,'Row Index'!V47)))</f>
        <v>✓</v>
      </c>
      <c r="W47" s="81" t="str">
        <f aca="false">IF('Row Index'!W47="","✗",IF(INDEX('RAW DATA'!$L:$L,'Row Index'!W47)="","✓",INDEX('RAW DATA'!$L:$L,'Row Index'!W47)))</f>
        <v>✓</v>
      </c>
      <c r="X47" s="81" t="str">
        <f aca="false">IF('Row Index'!X47="","✗",IF(INDEX('RAW DATA'!$L:$L,'Row Index'!X47)="","✓",INDEX('RAW DATA'!$L:$L,'Row Index'!X47)))</f>
        <v>✓</v>
      </c>
      <c r="Y47" s="81" t="str">
        <f aca="false">IF('Row Index'!Y47="","✗",IF(INDEX('RAW DATA'!$L:$L,'Row Index'!Y47)="","✓",INDEX('RAW DATA'!$L:$L,'Row Index'!Y47)))</f>
        <v>✓</v>
      </c>
      <c r="Z47" s="82" t="str">
        <f aca="false">IF('Row Index'!Z47="","✗",IF(INDEX('RAW DATA'!$L:$L,'Row Index'!Z47)="","✓",INDEX('RAW DATA'!$L:$L,'Row Index'!Z47)))</f>
        <v>!</v>
      </c>
      <c r="AA47" s="19" t="str">
        <f aca="false">IF('Row Index'!AA47="","⏳",IF(INDEX('RAW DATA'!$L:$L,'Row Index'!AA47)="","✓",INDEX('RAW DATA'!$L:$L,'Row Index'!AA47)))</f>
        <v>⏳</v>
      </c>
      <c r="AB47" s="81" t="str">
        <f aca="false">IF('Row Index'!AB47="","✗",IF(INDEX('RAW DATA'!$L:$L,'Row Index'!AB47)="","✓",INDEX('RAW DATA'!$L:$L,'Row Index'!AB47)))</f>
        <v>✓</v>
      </c>
      <c r="AC47" s="81" t="str">
        <f aca="false">IF('Row Index'!AC47="","✗",IF(INDEX('RAW DATA'!$L:$L,'Row Index'!AC47)="","✓",INDEX('RAW DATA'!$L:$L,'Row Index'!AC47)))</f>
        <v>✓</v>
      </c>
      <c r="AD47" s="81" t="str">
        <f aca="false">IF('Row Index'!AD47="","✗",IF(INDEX('RAW DATA'!$L:$L,'Row Index'!AD47)="","✓",INDEX('RAW DATA'!$L:$L,'Row Index'!AD47)))</f>
        <v>✓</v>
      </c>
      <c r="AE47" s="81" t="str">
        <f aca="false">IF('Row Index'!AE47="","✗",IF(INDEX('RAW DATA'!$L:$L,'Row Index'!AE47)="","✓",INDEX('RAW DATA'!$L:$L,'Row Index'!AE47)))</f>
        <v>✓</v>
      </c>
      <c r="AF47" s="83" t="str">
        <f aca="false">IF('Row Index'!AF47="","✗",IF(INDEX('RAW DATA'!$L:$L,'Row Index'!AF47)="","✓",INDEX('RAW DATA'!$L:$L,'Row Index'!AF47)))</f>
        <v>⌧◐</v>
      </c>
      <c r="AG47" s="81" t="str">
        <f aca="false">IF('Row Index'!AG47="","✗",IF(INDEX('RAW DATA'!$L:$L,'Row Index'!AG47)="","✓",INDEX('RAW DATA'!$L:$L,'Row Index'!AG47)))</f>
        <v>✓</v>
      </c>
      <c r="AH47" s="81" t="str">
        <f aca="false">IF('Row Index'!AH47="","✗",IF(INDEX('RAW DATA'!$L:$L,'Row Index'!AH47)="","✓",INDEX('RAW DATA'!$L:$L,'Row Index'!AH47)))</f>
        <v>✓</v>
      </c>
      <c r="AI47" s="81" t="str">
        <f aca="false">IF('Row Index'!AI47="","✗",IF(INDEX('RAW DATA'!$L:$L,'Row Index'!AI47)="","✓",INDEX('RAW DATA'!$L:$L,'Row Index'!AI47)))</f>
        <v>✓</v>
      </c>
      <c r="AJ47" s="36" t="str">
        <f aca="false">IF('Row Index'!AJ47="","✗",IF(INDEX('RAW DATA'!$L:$L,'Row Index'!AJ47)="","✓",INDEX('RAW DATA'!$L:$L,'Row Index'!AJ47)))</f>
        <v>◐</v>
      </c>
      <c r="AK47" s="81" t="str">
        <f aca="false">IF('Row Index'!AK47="","✗",IF(INDEX('RAW DATA'!$L:$L,'Row Index'!AK47)="","✓",INDEX('RAW DATA'!$L:$L,'Row Index'!AK47)))</f>
        <v>✓</v>
      </c>
      <c r="AL47" s="81" t="str">
        <f aca="false">IF('Row Index'!AL47="","✗",IF(INDEX('RAW DATA'!$L:$L,'Row Index'!AL47)="","✓",INDEX('RAW DATA'!$L:$L,'Row Index'!AL47)))</f>
        <v>✓</v>
      </c>
      <c r="AM47" s="81" t="str">
        <f aca="false">IF('Row Index'!AM47="","✗",IF(INDEX('RAW DATA'!$L:$L,'Row Index'!AM47)="","✓",INDEX('RAW DATA'!$L:$L,'Row Index'!AM47)))</f>
        <v>✓</v>
      </c>
      <c r="AN47" s="81" t="str">
        <f aca="false">IF('Row Index'!AN47="","✗",IF(INDEX('RAW DATA'!$L:$L,'Row Index'!AN47)="","✓",INDEX('RAW DATA'!$L:$L,'Row Index'!AN47)))</f>
        <v>✓</v>
      </c>
      <c r="AO47" s="81" t="str">
        <f aca="false">IF('Row Index'!AO47="","✗",IF(INDEX('RAW DATA'!$L:$L,'Row Index'!AO47)="","✓",INDEX('RAW DATA'!$L:$L,'Row Index'!AO47)))</f>
        <v>✓</v>
      </c>
      <c r="AP47" s="81" t="str">
        <f aca="false">IF('Row Index'!AP47="","✗",IF(INDEX('RAW DATA'!$L:$L,'Row Index'!AP47)="","✓",INDEX('RAW DATA'!$L:$L,'Row Index'!AP47)))</f>
        <v>✓</v>
      </c>
      <c r="AQ47" s="81" t="str">
        <f aca="false">IF('Row Index'!AQ47="","✗",IF(INDEX('RAW DATA'!$L:$L,'Row Index'!AQ47)="","✓",INDEX('RAW DATA'!$L:$L,'Row Index'!AQ47)))</f>
        <v>✓</v>
      </c>
    </row>
    <row r="48" customFormat="false" ht="15" hidden="false" customHeight="false" outlineLevel="0" collapsed="false">
      <c r="A48" s="32" t="s">
        <v>301</v>
      </c>
      <c r="B48" s="33" t="s">
        <v>5695</v>
      </c>
      <c r="C48" s="81" t="str">
        <f aca="false">IF('Row Index'!C48="","✗",IF(INDEX('RAW DATA'!$L:$L,'Row Index'!C48)="","✓",INDEX('RAW DATA'!$L:$L,'Row Index'!C48)))</f>
        <v>✓</v>
      </c>
      <c r="D48" s="81" t="str">
        <f aca="false">IF('Row Index'!D48="","✗",IF(INDEX('RAW DATA'!$L:$L,'Row Index'!D48)="","✓",INDEX('RAW DATA'!$L:$L,'Row Index'!D48)))</f>
        <v>✓</v>
      </c>
      <c r="E48" s="81" t="str">
        <f aca="false">IF('Row Index'!E48="","✗",IF(INDEX('RAW DATA'!$L:$L,'Row Index'!E48)="","✓",INDEX('RAW DATA'!$L:$L,'Row Index'!E48)))</f>
        <v>✓</v>
      </c>
      <c r="F48" s="81" t="str">
        <f aca="false">IF('Row Index'!F48="","✗",IF(INDEX('RAW DATA'!$L:$L,'Row Index'!F48)="","✓",INDEX('RAW DATA'!$L:$L,'Row Index'!F48)))</f>
        <v>✓</v>
      </c>
      <c r="G48" s="82" t="str">
        <f aca="false">IF('Row Index'!G48="","✗",IF(INDEX('RAW DATA'!$L:$L,'Row Index'!G48)="","✓",INDEX('RAW DATA'!$L:$L,'Row Index'!G48)))</f>
        <v>!</v>
      </c>
      <c r="H48" s="81" t="str">
        <f aca="false">IF('Row Index'!H48="","✗",IF(INDEX('RAW DATA'!$L:$L,'Row Index'!H48)="","✓",INDEX('RAW DATA'!$L:$L,'Row Index'!H48)))</f>
        <v>✓</v>
      </c>
      <c r="I48" s="81" t="str">
        <f aca="false">IF('Row Index'!I48="","✗",IF(INDEX('RAW DATA'!$L:$L,'Row Index'!I48)="","✓",INDEX('RAW DATA'!$L:$L,'Row Index'!I48)))</f>
        <v>✓</v>
      </c>
      <c r="J48" s="81" t="str">
        <f aca="false">IF('Row Index'!J48="","✗",IF(INDEX('RAW DATA'!$L:$L,'Row Index'!J48)="","✓",INDEX('RAW DATA'!$L:$L,'Row Index'!J48)))</f>
        <v>✓</v>
      </c>
      <c r="K48" s="81" t="str">
        <f aca="false">IF('Row Index'!K48="","✗",IF(INDEX('RAW DATA'!$L:$L,'Row Index'!K48)="","✓",INDEX('RAW DATA'!$L:$L,'Row Index'!K48)))</f>
        <v>✓</v>
      </c>
      <c r="L48" s="81" t="str">
        <f aca="false">IF('Row Index'!L48="","✗",IF(INDEX('RAW DATA'!$L:$L,'Row Index'!L48)="","✓",INDEX('RAW DATA'!$L:$L,'Row Index'!L48)))</f>
        <v>✓</v>
      </c>
      <c r="M48" s="81" t="str">
        <f aca="false">IF('Row Index'!M48="","✗",IF(INDEX('RAW DATA'!$L:$L,'Row Index'!M48)="","✓",INDEX('RAW DATA'!$L:$L,'Row Index'!M48)))</f>
        <v>✓</v>
      </c>
      <c r="N48" s="84" t="str">
        <f aca="false">IF('Row Index'!N48="","✗",IF(INDEX('RAW DATA'!$L:$L,'Row Index'!N48)="","✓",INDEX('RAW DATA'!$L:$L,'Row Index'!N48)))</f>
        <v>⇲⌧</v>
      </c>
      <c r="O48" s="81" t="str">
        <f aca="false">IF('Row Index'!O48="","✗",IF(INDEX('RAW DATA'!$L:$L,'Row Index'!O48)="","✓",INDEX('RAW DATA'!$L:$L,'Row Index'!O48)))</f>
        <v>✓</v>
      </c>
      <c r="P48" s="81" t="str">
        <f aca="false">IF('Row Index'!P48="","✗",IF(INDEX('RAW DATA'!$L:$L,'Row Index'!P48)="","✓",INDEX('RAW DATA'!$L:$L,'Row Index'!P48)))</f>
        <v>✓</v>
      </c>
      <c r="Q48" s="81" t="str">
        <f aca="false">IF('Row Index'!Q48="","✗",IF(INDEX('RAW DATA'!$L:$L,'Row Index'!Q48)="","✓",INDEX('RAW DATA'!$L:$L,'Row Index'!Q48)))</f>
        <v>✓</v>
      </c>
      <c r="R48" s="26" t="str">
        <f aca="false">IF('Row Index'!R48="","✗",IF(INDEX('RAW DATA'!$L:$L,'Row Index'!R48)="","✓",INDEX('RAW DATA'!$L:$L,'Row Index'!R48)))</f>
        <v>✗⇲</v>
      </c>
      <c r="S48" s="81" t="str">
        <f aca="false">IF('Row Index'!S48="","✗",IF(INDEX('RAW DATA'!$L:$L,'Row Index'!S48)="","✓",INDEX('RAW DATA'!$L:$L,'Row Index'!S48)))</f>
        <v>✓</v>
      </c>
      <c r="T48" s="81" t="str">
        <f aca="false">IF('Row Index'!T48="","✗",IF(INDEX('RAW DATA'!$L:$L,'Row Index'!T48)="","✓",INDEX('RAW DATA'!$L:$L,'Row Index'!T48)))</f>
        <v>✓</v>
      </c>
      <c r="U48" s="81" t="str">
        <f aca="false">IF('Row Index'!U48="","✗",IF(INDEX('RAW DATA'!$L:$L,'Row Index'!U48)="","✓",INDEX('RAW DATA'!$L:$L,'Row Index'!U48)))</f>
        <v>✓</v>
      </c>
      <c r="V48" s="81" t="str">
        <f aca="false">IF('Row Index'!V48="","✗",IF(INDEX('RAW DATA'!$L:$L,'Row Index'!V48)="","✓",INDEX('RAW DATA'!$L:$L,'Row Index'!V48)))</f>
        <v>✓</v>
      </c>
      <c r="W48" s="81" t="str">
        <f aca="false">IF('Row Index'!W48="","✗",IF(INDEX('RAW DATA'!$L:$L,'Row Index'!W48)="","✓",INDEX('RAW DATA'!$L:$L,'Row Index'!W48)))</f>
        <v>✓</v>
      </c>
      <c r="X48" s="81" t="str">
        <f aca="false">IF('Row Index'!X48="","✗",IF(INDEX('RAW DATA'!$L:$L,'Row Index'!X48)="","✓",INDEX('RAW DATA'!$L:$L,'Row Index'!X48)))</f>
        <v>✓</v>
      </c>
      <c r="Y48" s="84" t="str">
        <f aca="false">IF('Row Index'!Y48="","✗",IF(INDEX('RAW DATA'!$L:$L,'Row Index'!Y48)="","✓",INDEX('RAW DATA'!$L:$L,'Row Index'!Y48)))</f>
        <v>⇲</v>
      </c>
      <c r="Z48" s="82" t="str">
        <f aca="false">IF('Row Index'!Z48="","✗",IF(INDEX('RAW DATA'!$L:$L,'Row Index'!Z48)="","✓",INDEX('RAW DATA'!$L:$L,'Row Index'!Z48)))</f>
        <v>!</v>
      </c>
      <c r="AA48" s="19" t="str">
        <f aca="false">IF('Row Index'!AA48="","⏳",IF(INDEX('RAW DATA'!$L:$L,'Row Index'!AA48)="","✓",INDEX('RAW DATA'!$L:$L,'Row Index'!AA48)))</f>
        <v>⏳</v>
      </c>
      <c r="AB48" s="81" t="str">
        <f aca="false">IF('Row Index'!AB48="","✗",IF(INDEX('RAW DATA'!$L:$L,'Row Index'!AB48)="","✓",INDEX('RAW DATA'!$L:$L,'Row Index'!AB48)))</f>
        <v>✓</v>
      </c>
      <c r="AC48" s="81" t="str">
        <f aca="false">IF('Row Index'!AC48="","✗",IF(INDEX('RAW DATA'!$L:$L,'Row Index'!AC48)="","✓",INDEX('RAW DATA'!$L:$L,'Row Index'!AC48)))</f>
        <v>✓</v>
      </c>
      <c r="AD48" s="81" t="str">
        <f aca="false">IF('Row Index'!AD48="","✗",IF(INDEX('RAW DATA'!$L:$L,'Row Index'!AD48)="","✓",INDEX('RAW DATA'!$L:$L,'Row Index'!AD48)))</f>
        <v>✓</v>
      </c>
      <c r="AE48" s="81" t="str">
        <f aca="false">IF('Row Index'!AE48="","✗",IF(INDEX('RAW DATA'!$L:$L,'Row Index'!AE48)="","✓",INDEX('RAW DATA'!$L:$L,'Row Index'!AE48)))</f>
        <v>✓</v>
      </c>
      <c r="AF48" s="81" t="str">
        <f aca="false">IF('Row Index'!AF48="","✗",IF(INDEX('RAW DATA'!$L:$L,'Row Index'!AF48)="","✓",INDEX('RAW DATA'!$L:$L,'Row Index'!AF48)))</f>
        <v>✓</v>
      </c>
      <c r="AG48" s="81" t="str">
        <f aca="false">IF('Row Index'!AG48="","✗",IF(INDEX('RAW DATA'!$L:$L,'Row Index'!AG48)="","✓",INDEX('RAW DATA'!$L:$L,'Row Index'!AG48)))</f>
        <v>✓</v>
      </c>
      <c r="AH48" s="81" t="str">
        <f aca="false">IF('Row Index'!AH48="","✗",IF(INDEX('RAW DATA'!$L:$L,'Row Index'!AH48)="","✓",INDEX('RAW DATA'!$L:$L,'Row Index'!AH48)))</f>
        <v>✓</v>
      </c>
      <c r="AI48" s="81" t="str">
        <f aca="false">IF('Row Index'!AI48="","✗",IF(INDEX('RAW DATA'!$L:$L,'Row Index'!AI48)="","✓",INDEX('RAW DATA'!$L:$L,'Row Index'!AI48)))</f>
        <v>✓</v>
      </c>
      <c r="AJ48" s="81" t="str">
        <f aca="false">IF('Row Index'!AJ48="","✗",IF(INDEX('RAW DATA'!$L:$L,'Row Index'!AJ48)="","✓",INDEX('RAW DATA'!$L:$L,'Row Index'!AJ48)))</f>
        <v>✓</v>
      </c>
      <c r="AK48" s="81" t="str">
        <f aca="false">IF('Row Index'!AK48="","✗",IF(INDEX('RAW DATA'!$L:$L,'Row Index'!AK48)="","✓",INDEX('RAW DATA'!$L:$L,'Row Index'!AK48)))</f>
        <v>✓</v>
      </c>
      <c r="AL48" s="81" t="str">
        <f aca="false">IF('Row Index'!AL48="","✗",IF(INDEX('RAW DATA'!$L:$L,'Row Index'!AL48)="","✓",INDEX('RAW DATA'!$L:$L,'Row Index'!AL48)))</f>
        <v>✓</v>
      </c>
      <c r="AM48" s="81" t="str">
        <f aca="false">IF('Row Index'!AM48="","✗",IF(INDEX('RAW DATA'!$L:$L,'Row Index'!AM48)="","✓",INDEX('RAW DATA'!$L:$L,'Row Index'!AM48)))</f>
        <v>✓</v>
      </c>
      <c r="AN48" s="84" t="str">
        <f aca="false">IF('Row Index'!AN48="","✗",IF(INDEX('RAW DATA'!$L:$L,'Row Index'!AN48)="","✓",INDEX('RAW DATA'!$L:$L,'Row Index'!AN48)))</f>
        <v>⇲◐</v>
      </c>
      <c r="AO48" s="81" t="str">
        <f aca="false">IF('Row Index'!AO48="","✗",IF(INDEX('RAW DATA'!$L:$L,'Row Index'!AO48)="","✓",INDEX('RAW DATA'!$L:$L,'Row Index'!AO48)))</f>
        <v>✓</v>
      </c>
      <c r="AP48" s="81" t="str">
        <f aca="false">IF('Row Index'!AP48="","✗",IF(INDEX('RAW DATA'!$L:$L,'Row Index'!AP48)="","✓",INDEX('RAW DATA'!$L:$L,'Row Index'!AP48)))</f>
        <v>✓</v>
      </c>
      <c r="AQ48" s="81" t="str">
        <f aca="false">IF('Row Index'!AQ48="","✗",IF(INDEX('RAW DATA'!$L:$L,'Row Index'!AQ48)="","✓",INDEX('RAW DATA'!$L:$L,'Row Index'!AQ48)))</f>
        <v>✓</v>
      </c>
    </row>
    <row r="49" customFormat="false" ht="15" hidden="false" customHeight="false" outlineLevel="0" collapsed="false">
      <c r="A49" s="32" t="s">
        <v>304</v>
      </c>
      <c r="B49" s="33" t="s">
        <v>5695</v>
      </c>
      <c r="C49" s="81" t="str">
        <f aca="false">IF('Row Index'!C49="","✗",IF(INDEX('RAW DATA'!$L:$L,'Row Index'!C49)="","✓",INDEX('RAW DATA'!$L:$L,'Row Index'!C49)))</f>
        <v>✓</v>
      </c>
      <c r="D49" s="81" t="str">
        <f aca="false">IF('Row Index'!D49="","✗",IF(INDEX('RAW DATA'!$L:$L,'Row Index'!D49)="","✓",INDEX('RAW DATA'!$L:$L,'Row Index'!D49)))</f>
        <v>✓</v>
      </c>
      <c r="E49" s="81" t="str">
        <f aca="false">IF('Row Index'!E49="","✗",IF(INDEX('RAW DATA'!$L:$L,'Row Index'!E49)="","✓",INDEX('RAW DATA'!$L:$L,'Row Index'!E49)))</f>
        <v>✓</v>
      </c>
      <c r="F49" s="81" t="str">
        <f aca="false">IF('Row Index'!F49="","✗",IF(INDEX('RAW DATA'!$L:$L,'Row Index'!F49)="","✓",INDEX('RAW DATA'!$L:$L,'Row Index'!F49)))</f>
        <v>✓</v>
      </c>
      <c r="G49" s="82" t="str">
        <f aca="false">IF('Row Index'!G49="","✗",IF(INDEX('RAW DATA'!$L:$L,'Row Index'!G49)="","✓",INDEX('RAW DATA'!$L:$L,'Row Index'!G49)))</f>
        <v>!</v>
      </c>
      <c r="H49" s="81" t="str">
        <f aca="false">IF('Row Index'!H49="","✗",IF(INDEX('RAW DATA'!$L:$L,'Row Index'!H49)="","✓",INDEX('RAW DATA'!$L:$L,'Row Index'!H49)))</f>
        <v>✓</v>
      </c>
      <c r="I49" s="81" t="str">
        <f aca="false">IF('Row Index'!I49="","✗",IF(INDEX('RAW DATA'!$L:$L,'Row Index'!I49)="","✓",INDEX('RAW DATA'!$L:$L,'Row Index'!I49)))</f>
        <v>✓</v>
      </c>
      <c r="J49" s="81" t="str">
        <f aca="false">IF('Row Index'!J49="","✗",IF(INDEX('RAW DATA'!$L:$L,'Row Index'!J49)="","✓",INDEX('RAW DATA'!$L:$L,'Row Index'!J49)))</f>
        <v>✓</v>
      </c>
      <c r="K49" s="81" t="str">
        <f aca="false">IF('Row Index'!K49="","✗",IF(INDEX('RAW DATA'!$L:$L,'Row Index'!K49)="","✓",INDEX('RAW DATA'!$L:$L,'Row Index'!K49)))</f>
        <v>✓</v>
      </c>
      <c r="L49" s="81" t="str">
        <f aca="false">IF('Row Index'!L49="","✗",IF(INDEX('RAW DATA'!$L:$L,'Row Index'!L49)="","✓",INDEX('RAW DATA'!$L:$L,'Row Index'!L49)))</f>
        <v>✓</v>
      </c>
      <c r="M49" s="81" t="str">
        <f aca="false">IF('Row Index'!M49="","✗",IF(INDEX('RAW DATA'!$L:$L,'Row Index'!M49)="","✓",INDEX('RAW DATA'!$L:$L,'Row Index'!M49)))</f>
        <v>✓</v>
      </c>
      <c r="N49" s="81" t="str">
        <f aca="false">IF('Row Index'!N49="","✗",IF(INDEX('RAW DATA'!$L:$L,'Row Index'!N49)="","✓",INDEX('RAW DATA'!$L:$L,'Row Index'!N49)))</f>
        <v>✓</v>
      </c>
      <c r="O49" s="81" t="str">
        <f aca="false">IF('Row Index'!O49="","✗",IF(INDEX('RAW DATA'!$L:$L,'Row Index'!O49)="","✓",INDEX('RAW DATA'!$L:$L,'Row Index'!O49)))</f>
        <v>✓</v>
      </c>
      <c r="P49" s="81" t="str">
        <f aca="false">IF('Row Index'!P49="","✗",IF(INDEX('RAW DATA'!$L:$L,'Row Index'!P49)="","✓",INDEX('RAW DATA'!$L:$L,'Row Index'!P49)))</f>
        <v>✓</v>
      </c>
      <c r="Q49" s="81" t="str">
        <f aca="false">IF('Row Index'!Q49="","✗",IF(INDEX('RAW DATA'!$L:$L,'Row Index'!Q49)="","✓",INDEX('RAW DATA'!$L:$L,'Row Index'!Q49)))</f>
        <v>✓</v>
      </c>
      <c r="R49" s="81" t="str">
        <f aca="false">IF('Row Index'!R49="","✗",IF(INDEX('RAW DATA'!$L:$L,'Row Index'!R49)="","✓",INDEX('RAW DATA'!$L:$L,'Row Index'!R49)))</f>
        <v>✓</v>
      </c>
      <c r="S49" s="81" t="str">
        <f aca="false">IF('Row Index'!S49="","✗",IF(INDEX('RAW DATA'!$L:$L,'Row Index'!S49)="","✓",INDEX('RAW DATA'!$L:$L,'Row Index'!S49)))</f>
        <v>✓</v>
      </c>
      <c r="T49" s="81" t="str">
        <f aca="false">IF('Row Index'!T49="","✗",IF(INDEX('RAW DATA'!$L:$L,'Row Index'!T49)="","✓",INDEX('RAW DATA'!$L:$L,'Row Index'!T49)))</f>
        <v>✓</v>
      </c>
      <c r="U49" s="81" t="str">
        <f aca="false">IF('Row Index'!U49="","✗",IF(INDEX('RAW DATA'!$L:$L,'Row Index'!U49)="","✓",INDEX('RAW DATA'!$L:$L,'Row Index'!U49)))</f>
        <v>✓</v>
      </c>
      <c r="V49" s="81" t="str">
        <f aca="false">IF('Row Index'!V49="","✗",IF(INDEX('RAW DATA'!$L:$L,'Row Index'!V49)="","✓",INDEX('RAW DATA'!$L:$L,'Row Index'!V49)))</f>
        <v>✓</v>
      </c>
      <c r="W49" s="81" t="str">
        <f aca="false">IF('Row Index'!W49="","✗",IF(INDEX('RAW DATA'!$L:$L,'Row Index'!W49)="","✓",INDEX('RAW DATA'!$L:$L,'Row Index'!W49)))</f>
        <v>✓</v>
      </c>
      <c r="X49" s="81" t="str">
        <f aca="false">IF('Row Index'!X49="","✗",IF(INDEX('RAW DATA'!$L:$L,'Row Index'!X49)="","✓",INDEX('RAW DATA'!$L:$L,'Row Index'!X49)))</f>
        <v>✓</v>
      </c>
      <c r="Y49" s="81" t="str">
        <f aca="false">IF('Row Index'!Y49="","✗",IF(INDEX('RAW DATA'!$L:$L,'Row Index'!Y49)="","✓",INDEX('RAW DATA'!$L:$L,'Row Index'!Y49)))</f>
        <v>✓</v>
      </c>
      <c r="Z49" s="82" t="str">
        <f aca="false">IF('Row Index'!Z49="","✗",IF(INDEX('RAW DATA'!$L:$L,'Row Index'!Z49)="","✓",INDEX('RAW DATA'!$L:$L,'Row Index'!Z49)))</f>
        <v>!</v>
      </c>
      <c r="AA49" s="19" t="str">
        <f aca="false">IF('Row Index'!AA49="","⏳",IF(INDEX('RAW DATA'!$L:$L,'Row Index'!AA49)="","✓",INDEX('RAW DATA'!$L:$L,'Row Index'!AA49)))</f>
        <v>⏳</v>
      </c>
      <c r="AB49" s="81" t="str">
        <f aca="false">IF('Row Index'!AB49="","✗",IF(INDEX('RAW DATA'!$L:$L,'Row Index'!AB49)="","✓",INDEX('RAW DATA'!$L:$L,'Row Index'!AB49)))</f>
        <v>✓</v>
      </c>
      <c r="AC49" s="81" t="str">
        <f aca="false">IF('Row Index'!AC49="","✗",IF(INDEX('RAW DATA'!$L:$L,'Row Index'!AC49)="","✓",INDEX('RAW DATA'!$L:$L,'Row Index'!AC49)))</f>
        <v>✓</v>
      </c>
      <c r="AD49" s="81" t="str">
        <f aca="false">IF('Row Index'!AD49="","✗",IF(INDEX('RAW DATA'!$L:$L,'Row Index'!AD49)="","✓",INDEX('RAW DATA'!$L:$L,'Row Index'!AD49)))</f>
        <v>✓</v>
      </c>
      <c r="AE49" s="81" t="str">
        <f aca="false">IF('Row Index'!AE49="","✗",IF(INDEX('RAW DATA'!$L:$L,'Row Index'!AE49)="","✓",INDEX('RAW DATA'!$L:$L,'Row Index'!AE49)))</f>
        <v>✓</v>
      </c>
      <c r="AF49" s="81" t="str">
        <f aca="false">IF('Row Index'!AF49="","✗",IF(INDEX('RAW DATA'!$L:$L,'Row Index'!AF49)="","✓",INDEX('RAW DATA'!$L:$L,'Row Index'!AF49)))</f>
        <v>✓</v>
      </c>
      <c r="AG49" s="81" t="str">
        <f aca="false">IF('Row Index'!AG49="","✗",IF(INDEX('RAW DATA'!$L:$L,'Row Index'!AG49)="","✓",INDEX('RAW DATA'!$L:$L,'Row Index'!AG49)))</f>
        <v>✓</v>
      </c>
      <c r="AH49" s="81" t="str">
        <f aca="false">IF('Row Index'!AH49="","✗",IF(INDEX('RAW DATA'!$L:$L,'Row Index'!AH49)="","✓",INDEX('RAW DATA'!$L:$L,'Row Index'!AH49)))</f>
        <v>✓</v>
      </c>
      <c r="AI49" s="81" t="str">
        <f aca="false">IF('Row Index'!AI49="","✗",IF(INDEX('RAW DATA'!$L:$L,'Row Index'!AI49)="","✓",INDEX('RAW DATA'!$L:$L,'Row Index'!AI49)))</f>
        <v>✓</v>
      </c>
      <c r="AJ49" s="81" t="str">
        <f aca="false">IF('Row Index'!AJ49="","✗",IF(INDEX('RAW DATA'!$L:$L,'Row Index'!AJ49)="","✓",INDEX('RAW DATA'!$L:$L,'Row Index'!AJ49)))</f>
        <v>✓</v>
      </c>
      <c r="AK49" s="81" t="str">
        <f aca="false">IF('Row Index'!AK49="","✗",IF(INDEX('RAW DATA'!$L:$L,'Row Index'!AK49)="","✓",INDEX('RAW DATA'!$L:$L,'Row Index'!AK49)))</f>
        <v>✓</v>
      </c>
      <c r="AL49" s="84" t="str">
        <f aca="false">IF('Row Index'!AL49="","✗",IF(INDEX('RAW DATA'!$L:$L,'Row Index'!AL49)="","✓",INDEX('RAW DATA'!$L:$L,'Row Index'!AL49)))</f>
        <v>⇲</v>
      </c>
      <c r="AM49" s="81" t="str">
        <f aca="false">IF('Row Index'!AM49="","✗",IF(INDEX('RAW DATA'!$L:$L,'Row Index'!AM49)="","✓",INDEX('RAW DATA'!$L:$L,'Row Index'!AM49)))</f>
        <v>✓</v>
      </c>
      <c r="AN49" s="81" t="str">
        <f aca="false">IF('Row Index'!AN49="","✗",IF(INDEX('RAW DATA'!$L:$L,'Row Index'!AN49)="","✓",INDEX('RAW DATA'!$L:$L,'Row Index'!AN49)))</f>
        <v>✓</v>
      </c>
      <c r="AO49" s="81" t="str">
        <f aca="false">IF('Row Index'!AO49="","✗",IF(INDEX('RAW DATA'!$L:$L,'Row Index'!AO49)="","✓",INDEX('RAW DATA'!$L:$L,'Row Index'!AO49)))</f>
        <v>✓</v>
      </c>
      <c r="AP49" s="81" t="str">
        <f aca="false">IF('Row Index'!AP49="","✗",IF(INDEX('RAW DATA'!$L:$L,'Row Index'!AP49)="","✓",INDEX('RAW DATA'!$L:$L,'Row Index'!AP49)))</f>
        <v>✓</v>
      </c>
      <c r="AQ49" s="81" t="str">
        <f aca="false">IF('Row Index'!AQ49="","✗",IF(INDEX('RAW DATA'!$L:$L,'Row Index'!AQ49)="","✓",INDEX('RAW DATA'!$L:$L,'Row Index'!AQ49)))</f>
        <v>✓</v>
      </c>
    </row>
    <row r="50" customFormat="false" ht="15" hidden="false" customHeight="false" outlineLevel="0" collapsed="false">
      <c r="A50" s="32" t="s">
        <v>307</v>
      </c>
      <c r="B50" s="33" t="s">
        <v>5695</v>
      </c>
      <c r="C50" s="81" t="str">
        <f aca="false">IF('Row Index'!C50="","✗",IF(INDEX('RAW DATA'!$L:$L,'Row Index'!C50)="","✓",INDEX('RAW DATA'!$L:$L,'Row Index'!C50)))</f>
        <v>✓</v>
      </c>
      <c r="D50" s="81" t="str">
        <f aca="false">IF('Row Index'!D50="","✗",IF(INDEX('RAW DATA'!$L:$L,'Row Index'!D50)="","✓",INDEX('RAW DATA'!$L:$L,'Row Index'!D50)))</f>
        <v>✓</v>
      </c>
      <c r="E50" s="81" t="str">
        <f aca="false">IF('Row Index'!E50="","✗",IF(INDEX('RAW DATA'!$L:$L,'Row Index'!E50)="","✓",INDEX('RAW DATA'!$L:$L,'Row Index'!E50)))</f>
        <v>✓</v>
      </c>
      <c r="F50" s="81" t="str">
        <f aca="false">IF('Row Index'!F50="","✗",IF(INDEX('RAW DATA'!$L:$L,'Row Index'!F50)="","✓",INDEX('RAW DATA'!$L:$L,'Row Index'!F50)))</f>
        <v>✓</v>
      </c>
      <c r="G50" s="82" t="str">
        <f aca="false">IF('Row Index'!G50="","✗",IF(INDEX('RAW DATA'!$L:$L,'Row Index'!G50)="","✓",INDEX('RAW DATA'!$L:$L,'Row Index'!G50)))</f>
        <v>!</v>
      </c>
      <c r="H50" s="81" t="str">
        <f aca="false">IF('Row Index'!H50="","✗",IF(INDEX('RAW DATA'!$L:$L,'Row Index'!H50)="","✓",INDEX('RAW DATA'!$L:$L,'Row Index'!H50)))</f>
        <v>✓</v>
      </c>
      <c r="I50" s="81" t="str">
        <f aca="false">IF('Row Index'!I50="","✗",IF(INDEX('RAW DATA'!$L:$L,'Row Index'!I50)="","✓",INDEX('RAW DATA'!$L:$L,'Row Index'!I50)))</f>
        <v>✓</v>
      </c>
      <c r="J50" s="81" t="str">
        <f aca="false">IF('Row Index'!J50="","✗",IF(INDEX('RAW DATA'!$L:$L,'Row Index'!J50)="","✓",INDEX('RAW DATA'!$L:$L,'Row Index'!J50)))</f>
        <v>✓</v>
      </c>
      <c r="K50" s="81" t="str">
        <f aca="false">IF('Row Index'!K50="","✗",IF(INDEX('RAW DATA'!$L:$L,'Row Index'!K50)="","✓",INDEX('RAW DATA'!$L:$L,'Row Index'!K50)))</f>
        <v>✓</v>
      </c>
      <c r="L50" s="81" t="str">
        <f aca="false">IF('Row Index'!L50="","✗",IF(INDEX('RAW DATA'!$L:$L,'Row Index'!L50)="","✓",INDEX('RAW DATA'!$L:$L,'Row Index'!L50)))</f>
        <v>✓</v>
      </c>
      <c r="M50" s="81" t="str">
        <f aca="false">IF('Row Index'!M50="","✗",IF(INDEX('RAW DATA'!$L:$L,'Row Index'!M50)="","✓",INDEX('RAW DATA'!$L:$L,'Row Index'!M50)))</f>
        <v>✓</v>
      </c>
      <c r="N50" s="81" t="str">
        <f aca="false">IF('Row Index'!N50="","✗",IF(INDEX('RAW DATA'!$L:$L,'Row Index'!N50)="","✓",INDEX('RAW DATA'!$L:$L,'Row Index'!N50)))</f>
        <v>✓</v>
      </c>
      <c r="O50" s="81" t="str">
        <f aca="false">IF('Row Index'!O50="","✗",IF(INDEX('RAW DATA'!$L:$L,'Row Index'!O50)="","✓",INDEX('RAW DATA'!$L:$L,'Row Index'!O50)))</f>
        <v>✓</v>
      </c>
      <c r="P50" s="81" t="str">
        <f aca="false">IF('Row Index'!P50="","✗",IF(INDEX('RAW DATA'!$L:$L,'Row Index'!P50)="","✓",INDEX('RAW DATA'!$L:$L,'Row Index'!P50)))</f>
        <v>✓</v>
      </c>
      <c r="Q50" s="81" t="str">
        <f aca="false">IF('Row Index'!Q50="","✗",IF(INDEX('RAW DATA'!$L:$L,'Row Index'!Q50)="","✓",INDEX('RAW DATA'!$L:$L,'Row Index'!Q50)))</f>
        <v>✓</v>
      </c>
      <c r="R50" s="81" t="str">
        <f aca="false">IF('Row Index'!R50="","✗",IF(INDEX('RAW DATA'!$L:$L,'Row Index'!R50)="","✓",INDEX('RAW DATA'!$L:$L,'Row Index'!R50)))</f>
        <v>✓</v>
      </c>
      <c r="S50" s="81" t="str">
        <f aca="false">IF('Row Index'!S50="","✗",IF(INDEX('RAW DATA'!$L:$L,'Row Index'!S50)="","✓",INDEX('RAW DATA'!$L:$L,'Row Index'!S50)))</f>
        <v>✓</v>
      </c>
      <c r="T50" s="81" t="str">
        <f aca="false">IF('Row Index'!T50="","✗",IF(INDEX('RAW DATA'!$L:$L,'Row Index'!T50)="","✓",INDEX('RAW DATA'!$L:$L,'Row Index'!T50)))</f>
        <v>✓</v>
      </c>
      <c r="U50" s="81" t="str">
        <f aca="false">IF('Row Index'!U50="","✗",IF(INDEX('RAW DATA'!$L:$L,'Row Index'!U50)="","✓",INDEX('RAW DATA'!$L:$L,'Row Index'!U50)))</f>
        <v>✓</v>
      </c>
      <c r="V50" s="81" t="str">
        <f aca="false">IF('Row Index'!V50="","✗",IF(INDEX('RAW DATA'!$L:$L,'Row Index'!V50)="","✓",INDEX('RAW DATA'!$L:$L,'Row Index'!V50)))</f>
        <v>✓</v>
      </c>
      <c r="W50" s="81" t="str">
        <f aca="false">IF('Row Index'!W50="","✗",IF(INDEX('RAW DATA'!$L:$L,'Row Index'!W50)="","✓",INDEX('RAW DATA'!$L:$L,'Row Index'!W50)))</f>
        <v>✓</v>
      </c>
      <c r="X50" s="81" t="str">
        <f aca="false">IF('Row Index'!X50="","✗",IF(INDEX('RAW DATA'!$L:$L,'Row Index'!X50)="","✓",INDEX('RAW DATA'!$L:$L,'Row Index'!X50)))</f>
        <v>✓</v>
      </c>
      <c r="Y50" s="81" t="str">
        <f aca="false">IF('Row Index'!Y50="","✗",IF(INDEX('RAW DATA'!$L:$L,'Row Index'!Y50)="","✓",INDEX('RAW DATA'!$L:$L,'Row Index'!Y50)))</f>
        <v>✓</v>
      </c>
      <c r="Z50" s="82" t="str">
        <f aca="false">IF('Row Index'!Z50="","✗",IF(INDEX('RAW DATA'!$L:$L,'Row Index'!Z50)="","✓",INDEX('RAW DATA'!$L:$L,'Row Index'!Z50)))</f>
        <v>!</v>
      </c>
      <c r="AA50" s="19" t="str">
        <f aca="false">IF('Row Index'!AA50="","⏳",IF(INDEX('RAW DATA'!$L:$L,'Row Index'!AA50)="","✓",INDEX('RAW DATA'!$L:$L,'Row Index'!AA50)))</f>
        <v>⏳</v>
      </c>
      <c r="AB50" s="81" t="str">
        <f aca="false">IF('Row Index'!AB50="","✗",IF(INDEX('RAW DATA'!$L:$L,'Row Index'!AB50)="","✓",INDEX('RAW DATA'!$L:$L,'Row Index'!AB50)))</f>
        <v>✓</v>
      </c>
      <c r="AC50" s="81" t="str">
        <f aca="false">IF('Row Index'!AC50="","✗",IF(INDEX('RAW DATA'!$L:$L,'Row Index'!AC50)="","✓",INDEX('RAW DATA'!$L:$L,'Row Index'!AC50)))</f>
        <v>✓</v>
      </c>
      <c r="AD50" s="81" t="str">
        <f aca="false">IF('Row Index'!AD50="","✗",IF(INDEX('RAW DATA'!$L:$L,'Row Index'!AD50)="","✓",INDEX('RAW DATA'!$L:$L,'Row Index'!AD50)))</f>
        <v>✓</v>
      </c>
      <c r="AE50" s="81" t="str">
        <f aca="false">IF('Row Index'!AE50="","✗",IF(INDEX('RAW DATA'!$L:$L,'Row Index'!AE50)="","✓",INDEX('RAW DATA'!$L:$L,'Row Index'!AE50)))</f>
        <v>✓</v>
      </c>
      <c r="AF50" s="81" t="str">
        <f aca="false">IF('Row Index'!AF50="","✗",IF(INDEX('RAW DATA'!$L:$L,'Row Index'!AF50)="","✓",INDEX('RAW DATA'!$L:$L,'Row Index'!AF50)))</f>
        <v>✓</v>
      </c>
      <c r="AG50" s="81" t="str">
        <f aca="false">IF('Row Index'!AG50="","✗",IF(INDEX('RAW DATA'!$L:$L,'Row Index'!AG50)="","✓",INDEX('RAW DATA'!$L:$L,'Row Index'!AG50)))</f>
        <v>✓</v>
      </c>
      <c r="AH50" s="81" t="str">
        <f aca="false">IF('Row Index'!AH50="","✗",IF(INDEX('RAW DATA'!$L:$L,'Row Index'!AH50)="","✓",INDEX('RAW DATA'!$L:$L,'Row Index'!AH50)))</f>
        <v>✓</v>
      </c>
      <c r="AI50" s="81" t="str">
        <f aca="false">IF('Row Index'!AI50="","✗",IF(INDEX('RAW DATA'!$L:$L,'Row Index'!AI50)="","✓",INDEX('RAW DATA'!$L:$L,'Row Index'!AI50)))</f>
        <v>✓</v>
      </c>
      <c r="AJ50" s="83" t="str">
        <f aca="false">IF('Row Index'!AJ50="","✗",IF(INDEX('RAW DATA'!$L:$L,'Row Index'!AJ50)="","✓",INDEX('RAW DATA'!$L:$L,'Row Index'!AJ50)))</f>
        <v>⌧◐</v>
      </c>
      <c r="AK50" s="81" t="str">
        <f aca="false">IF('Row Index'!AK50="","✗",IF(INDEX('RAW DATA'!$L:$L,'Row Index'!AK50)="","✓",INDEX('RAW DATA'!$L:$L,'Row Index'!AK50)))</f>
        <v>✓</v>
      </c>
      <c r="AL50" s="84" t="str">
        <f aca="false">IF('Row Index'!AL50="","✗",IF(INDEX('RAW DATA'!$L:$L,'Row Index'!AL50)="","✓",INDEX('RAW DATA'!$L:$L,'Row Index'!AL50)))</f>
        <v>⇲</v>
      </c>
      <c r="AM50" s="81" t="str">
        <f aca="false">IF('Row Index'!AM50="","✗",IF(INDEX('RAW DATA'!$L:$L,'Row Index'!AM50)="","✓",INDEX('RAW DATA'!$L:$L,'Row Index'!AM50)))</f>
        <v>✓</v>
      </c>
      <c r="AN50" s="81" t="str">
        <f aca="false">IF('Row Index'!AN50="","✗",IF(INDEX('RAW DATA'!$L:$L,'Row Index'!AN50)="","✓",INDEX('RAW DATA'!$L:$L,'Row Index'!AN50)))</f>
        <v>✓</v>
      </c>
      <c r="AO50" s="81" t="str">
        <f aca="false">IF('Row Index'!AO50="","✗",IF(INDEX('RAW DATA'!$L:$L,'Row Index'!AO50)="","✓",INDEX('RAW DATA'!$L:$L,'Row Index'!AO50)))</f>
        <v>✓</v>
      </c>
      <c r="AP50" s="81" t="str">
        <f aca="false">IF('Row Index'!AP50="","✗",IF(INDEX('RAW DATA'!$L:$L,'Row Index'!AP50)="","✓",INDEX('RAW DATA'!$L:$L,'Row Index'!AP50)))</f>
        <v>✓</v>
      </c>
      <c r="AQ50" s="81" t="str">
        <f aca="false">IF('Row Index'!AQ50="","✗",IF(INDEX('RAW DATA'!$L:$L,'Row Index'!AQ50)="","✓",INDEX('RAW DATA'!$L:$L,'Row Index'!AQ50)))</f>
        <v>✓</v>
      </c>
    </row>
    <row r="51" customFormat="false" ht="15" hidden="false" customHeight="false" outlineLevel="0" collapsed="false">
      <c r="A51" s="32" t="s">
        <v>310</v>
      </c>
      <c r="B51" s="33" t="s">
        <v>5695</v>
      </c>
      <c r="C51" s="81" t="str">
        <f aca="false">IF('Row Index'!C51="","✗",IF(INDEX('RAW DATA'!$L:$L,'Row Index'!C51)="","✓",INDEX('RAW DATA'!$L:$L,'Row Index'!C51)))</f>
        <v>✓</v>
      </c>
      <c r="D51" s="81" t="str">
        <f aca="false">IF('Row Index'!D51="","✗",IF(INDEX('RAW DATA'!$L:$L,'Row Index'!D51)="","✓",INDEX('RAW DATA'!$L:$L,'Row Index'!D51)))</f>
        <v>✓</v>
      </c>
      <c r="E51" s="81" t="str">
        <f aca="false">IF('Row Index'!E51="","✗",IF(INDEX('RAW DATA'!$L:$L,'Row Index'!E51)="","✓",INDEX('RAW DATA'!$L:$L,'Row Index'!E51)))</f>
        <v>✓</v>
      </c>
      <c r="F51" s="81" t="str">
        <f aca="false">IF('Row Index'!F51="","✗",IF(INDEX('RAW DATA'!$L:$L,'Row Index'!F51)="","✓",INDEX('RAW DATA'!$L:$L,'Row Index'!F51)))</f>
        <v>✓</v>
      </c>
      <c r="G51" s="82" t="str">
        <f aca="false">IF('Row Index'!G51="","✗",IF(INDEX('RAW DATA'!$L:$L,'Row Index'!G51)="","✓",INDEX('RAW DATA'!$L:$L,'Row Index'!G51)))</f>
        <v>!</v>
      </c>
      <c r="H51" s="36" t="str">
        <f aca="false">IF('Row Index'!H51="","✗",IF(INDEX('RAW DATA'!$L:$L,'Row Index'!H51)="","✓",INDEX('RAW DATA'!$L:$L,'Row Index'!H51)))</f>
        <v>◐</v>
      </c>
      <c r="I51" s="81" t="str">
        <f aca="false">IF('Row Index'!I51="","✗",IF(INDEX('RAW DATA'!$L:$L,'Row Index'!I51)="","✓",INDEX('RAW DATA'!$L:$L,'Row Index'!I51)))</f>
        <v>✓</v>
      </c>
      <c r="J51" s="81" t="str">
        <f aca="false">IF('Row Index'!J51="","✗",IF(INDEX('RAW DATA'!$L:$L,'Row Index'!J51)="","✓",INDEX('RAW DATA'!$L:$L,'Row Index'!J51)))</f>
        <v>✓</v>
      </c>
      <c r="K51" s="81" t="str">
        <f aca="false">IF('Row Index'!K51="","✗",IF(INDEX('RAW DATA'!$L:$L,'Row Index'!K51)="","✓",INDEX('RAW DATA'!$L:$L,'Row Index'!K51)))</f>
        <v>✓</v>
      </c>
      <c r="L51" s="81" t="str">
        <f aca="false">IF('Row Index'!L51="","✗",IF(INDEX('RAW DATA'!$L:$L,'Row Index'!L51)="","✓",INDEX('RAW DATA'!$L:$L,'Row Index'!L51)))</f>
        <v>✓</v>
      </c>
      <c r="M51" s="81" t="str">
        <f aca="false">IF('Row Index'!M51="","✗",IF(INDEX('RAW DATA'!$L:$L,'Row Index'!M51)="","✓",INDEX('RAW DATA'!$L:$L,'Row Index'!M51)))</f>
        <v>✓</v>
      </c>
      <c r="N51" s="81" t="str">
        <f aca="false">IF('Row Index'!N51="","✗",IF(INDEX('RAW DATA'!$L:$L,'Row Index'!N51)="","✓",INDEX('RAW DATA'!$L:$L,'Row Index'!N51)))</f>
        <v>✓</v>
      </c>
      <c r="O51" s="81" t="str">
        <f aca="false">IF('Row Index'!O51="","✗",IF(INDEX('RAW DATA'!$L:$L,'Row Index'!O51)="","✓",INDEX('RAW DATA'!$L:$L,'Row Index'!O51)))</f>
        <v>✓</v>
      </c>
      <c r="P51" s="81" t="str">
        <f aca="false">IF('Row Index'!P51="","✗",IF(INDEX('RAW DATA'!$L:$L,'Row Index'!P51)="","✓",INDEX('RAW DATA'!$L:$L,'Row Index'!P51)))</f>
        <v>✓</v>
      </c>
      <c r="Q51" s="81" t="str">
        <f aca="false">IF('Row Index'!Q51="","✗",IF(INDEX('RAW DATA'!$L:$L,'Row Index'!Q51)="","✓",INDEX('RAW DATA'!$L:$L,'Row Index'!Q51)))</f>
        <v>✓</v>
      </c>
      <c r="R51" s="81" t="str">
        <f aca="false">IF('Row Index'!R51="","✗",IF(INDEX('RAW DATA'!$L:$L,'Row Index'!R51)="","✓",INDEX('RAW DATA'!$L:$L,'Row Index'!R51)))</f>
        <v>✓</v>
      </c>
      <c r="S51" s="81" t="str">
        <f aca="false">IF('Row Index'!S51="","✗",IF(INDEX('RAW DATA'!$L:$L,'Row Index'!S51)="","✓",INDEX('RAW DATA'!$L:$L,'Row Index'!S51)))</f>
        <v>✓</v>
      </c>
      <c r="T51" s="81" t="str">
        <f aca="false">IF('Row Index'!T51="","✗",IF(INDEX('RAW DATA'!$L:$L,'Row Index'!T51)="","✓",INDEX('RAW DATA'!$L:$L,'Row Index'!T51)))</f>
        <v>✓</v>
      </c>
      <c r="U51" s="81" t="str">
        <f aca="false">IF('Row Index'!U51="","✗",IF(INDEX('RAW DATA'!$L:$L,'Row Index'!U51)="","✓",INDEX('RAW DATA'!$L:$L,'Row Index'!U51)))</f>
        <v>✓</v>
      </c>
      <c r="V51" s="81" t="str">
        <f aca="false">IF('Row Index'!V51="","✗",IF(INDEX('RAW DATA'!$L:$L,'Row Index'!V51)="","✓",INDEX('RAW DATA'!$L:$L,'Row Index'!V51)))</f>
        <v>✓</v>
      </c>
      <c r="W51" s="81" t="str">
        <f aca="false">IF('Row Index'!W51="","✗",IF(INDEX('RAW DATA'!$L:$L,'Row Index'!W51)="","✓",INDEX('RAW DATA'!$L:$L,'Row Index'!W51)))</f>
        <v>✓</v>
      </c>
      <c r="X51" s="81" t="str">
        <f aca="false">IF('Row Index'!X51="","✗",IF(INDEX('RAW DATA'!$L:$L,'Row Index'!X51)="","✓",INDEX('RAW DATA'!$L:$L,'Row Index'!X51)))</f>
        <v>✓</v>
      </c>
      <c r="Y51" s="81" t="str">
        <f aca="false">IF('Row Index'!Y51="","✗",IF(INDEX('RAW DATA'!$L:$L,'Row Index'!Y51)="","✓",INDEX('RAW DATA'!$L:$L,'Row Index'!Y51)))</f>
        <v>✓</v>
      </c>
      <c r="Z51" s="82" t="str">
        <f aca="false">IF('Row Index'!Z51="","✗",IF(INDEX('RAW DATA'!$L:$L,'Row Index'!Z51)="","✓",INDEX('RAW DATA'!$L:$L,'Row Index'!Z51)))</f>
        <v>!</v>
      </c>
      <c r="AA51" s="19" t="str">
        <f aca="false">IF('Row Index'!AA51="","⏳",IF(INDEX('RAW DATA'!$L:$L,'Row Index'!AA51)="","✓",INDEX('RAW DATA'!$L:$L,'Row Index'!AA51)))</f>
        <v>⏳</v>
      </c>
      <c r="AB51" s="81" t="str">
        <f aca="false">IF('Row Index'!AB51="","✗",IF(INDEX('RAW DATA'!$L:$L,'Row Index'!AB51)="","✓",INDEX('RAW DATA'!$L:$L,'Row Index'!AB51)))</f>
        <v>✓</v>
      </c>
      <c r="AC51" s="81" t="str">
        <f aca="false">IF('Row Index'!AC51="","✗",IF(INDEX('RAW DATA'!$L:$L,'Row Index'!AC51)="","✓",INDEX('RAW DATA'!$L:$L,'Row Index'!AC51)))</f>
        <v>✓</v>
      </c>
      <c r="AD51" s="81" t="str">
        <f aca="false">IF('Row Index'!AD51="","✗",IF(INDEX('RAW DATA'!$L:$L,'Row Index'!AD51)="","✓",INDEX('RAW DATA'!$L:$L,'Row Index'!AD51)))</f>
        <v>✓</v>
      </c>
      <c r="AE51" s="81" t="str">
        <f aca="false">IF('Row Index'!AE51="","✗",IF(INDEX('RAW DATA'!$L:$L,'Row Index'!AE51)="","✓",INDEX('RAW DATA'!$L:$L,'Row Index'!AE51)))</f>
        <v>✓</v>
      </c>
      <c r="AF51" s="81" t="str">
        <f aca="false">IF('Row Index'!AF51="","✗",IF(INDEX('RAW DATA'!$L:$L,'Row Index'!AF51)="","✓",INDEX('RAW DATA'!$L:$L,'Row Index'!AF51)))</f>
        <v>✓</v>
      </c>
      <c r="AG51" s="81" t="str">
        <f aca="false">IF('Row Index'!AG51="","✗",IF(INDEX('RAW DATA'!$L:$L,'Row Index'!AG51)="","✓",INDEX('RAW DATA'!$L:$L,'Row Index'!AG51)))</f>
        <v>✓</v>
      </c>
      <c r="AH51" s="81" t="str">
        <f aca="false">IF('Row Index'!AH51="","✗",IF(INDEX('RAW DATA'!$L:$L,'Row Index'!AH51)="","✓",INDEX('RAW DATA'!$L:$L,'Row Index'!AH51)))</f>
        <v>✓</v>
      </c>
      <c r="AI51" s="81" t="str">
        <f aca="false">IF('Row Index'!AI51="","✗",IF(INDEX('RAW DATA'!$L:$L,'Row Index'!AI51)="","✓",INDEX('RAW DATA'!$L:$L,'Row Index'!AI51)))</f>
        <v>✓</v>
      </c>
      <c r="AJ51" s="81" t="str">
        <f aca="false">IF('Row Index'!AJ51="","✗",IF(INDEX('RAW DATA'!$L:$L,'Row Index'!AJ51)="","✓",INDEX('RAW DATA'!$L:$L,'Row Index'!AJ51)))</f>
        <v>✓</v>
      </c>
      <c r="AK51" s="81" t="str">
        <f aca="false">IF('Row Index'!AK51="","✗",IF(INDEX('RAW DATA'!$L:$L,'Row Index'!AK51)="","✓",INDEX('RAW DATA'!$L:$L,'Row Index'!AK51)))</f>
        <v>✓</v>
      </c>
      <c r="AL51" s="81" t="str">
        <f aca="false">IF('Row Index'!AL51="","✗",IF(INDEX('RAW DATA'!$L:$L,'Row Index'!AL51)="","✓",INDEX('RAW DATA'!$L:$L,'Row Index'!AL51)))</f>
        <v>✓</v>
      </c>
      <c r="AM51" s="81" t="str">
        <f aca="false">IF('Row Index'!AM51="","✗",IF(INDEX('RAW DATA'!$L:$L,'Row Index'!AM51)="","✓",INDEX('RAW DATA'!$L:$L,'Row Index'!AM51)))</f>
        <v>✓</v>
      </c>
      <c r="AN51" s="81" t="str">
        <f aca="false">IF('Row Index'!AN51="","✗",IF(INDEX('RAW DATA'!$L:$L,'Row Index'!AN51)="","✓",INDEX('RAW DATA'!$L:$L,'Row Index'!AN51)))</f>
        <v>✓</v>
      </c>
      <c r="AO51" s="81" t="str">
        <f aca="false">IF('Row Index'!AO51="","✗",IF(INDEX('RAW DATA'!$L:$L,'Row Index'!AO51)="","✓",INDEX('RAW DATA'!$L:$L,'Row Index'!AO51)))</f>
        <v>✓</v>
      </c>
      <c r="AP51" s="81" t="str">
        <f aca="false">IF('Row Index'!AP51="","✗",IF(INDEX('RAW DATA'!$L:$L,'Row Index'!AP51)="","✓",INDEX('RAW DATA'!$L:$L,'Row Index'!AP51)))</f>
        <v>✓</v>
      </c>
      <c r="AQ51" s="81" t="str">
        <f aca="false">IF('Row Index'!AQ51="","✗",IF(INDEX('RAW DATA'!$L:$L,'Row Index'!AQ51)="","✓",INDEX('RAW DATA'!$L:$L,'Row Index'!AQ51)))</f>
        <v>✓</v>
      </c>
    </row>
    <row r="52" customFormat="false" ht="15" hidden="false" customHeight="false" outlineLevel="0" collapsed="false">
      <c r="A52" s="32" t="s">
        <v>313</v>
      </c>
      <c r="B52" s="33" t="s">
        <v>5695</v>
      </c>
      <c r="C52" s="81" t="str">
        <f aca="false">IF('Row Index'!C52="","✗",IF(INDEX('RAW DATA'!$L:$L,'Row Index'!C52)="","✓",INDEX('RAW DATA'!$L:$L,'Row Index'!C52)))</f>
        <v>✓</v>
      </c>
      <c r="D52" s="81" t="str">
        <f aca="false">IF('Row Index'!D52="","✗",IF(INDEX('RAW DATA'!$L:$L,'Row Index'!D52)="","✓",INDEX('RAW DATA'!$L:$L,'Row Index'!D52)))</f>
        <v>✓</v>
      </c>
      <c r="E52" s="81" t="str">
        <f aca="false">IF('Row Index'!E52="","✗",IF(INDEX('RAW DATA'!$L:$L,'Row Index'!E52)="","✓",INDEX('RAW DATA'!$L:$L,'Row Index'!E52)))</f>
        <v>✓</v>
      </c>
      <c r="F52" s="81" t="str">
        <f aca="false">IF('Row Index'!F52="","✗",IF(INDEX('RAW DATA'!$L:$L,'Row Index'!F52)="","✓",INDEX('RAW DATA'!$L:$L,'Row Index'!F52)))</f>
        <v>✓</v>
      </c>
      <c r="G52" s="82" t="str">
        <f aca="false">IF('Row Index'!G52="","✗",IF(INDEX('RAW DATA'!$L:$L,'Row Index'!G52)="","✓",INDEX('RAW DATA'!$L:$L,'Row Index'!G52)))</f>
        <v>!</v>
      </c>
      <c r="H52" s="81" t="str">
        <f aca="false">IF('Row Index'!H52="","✗",IF(INDEX('RAW DATA'!$L:$L,'Row Index'!H52)="","✓",INDEX('RAW DATA'!$L:$L,'Row Index'!H52)))</f>
        <v>✓</v>
      </c>
      <c r="I52" s="81" t="str">
        <f aca="false">IF('Row Index'!I52="","✗",IF(INDEX('RAW DATA'!$L:$L,'Row Index'!I52)="","✓",INDEX('RAW DATA'!$L:$L,'Row Index'!I52)))</f>
        <v>✓</v>
      </c>
      <c r="J52" s="81" t="str">
        <f aca="false">IF('Row Index'!J52="","✗",IF(INDEX('RAW DATA'!$L:$L,'Row Index'!J52)="","✓",INDEX('RAW DATA'!$L:$L,'Row Index'!J52)))</f>
        <v>✓</v>
      </c>
      <c r="K52" s="81" t="str">
        <f aca="false">IF('Row Index'!K52="","✗",IF(INDEX('RAW DATA'!$L:$L,'Row Index'!K52)="","✓",INDEX('RAW DATA'!$L:$L,'Row Index'!K52)))</f>
        <v>✓</v>
      </c>
      <c r="L52" s="81" t="str">
        <f aca="false">IF('Row Index'!L52="","✗",IF(INDEX('RAW DATA'!$L:$L,'Row Index'!L52)="","✓",INDEX('RAW DATA'!$L:$L,'Row Index'!L52)))</f>
        <v>✓</v>
      </c>
      <c r="M52" s="81" t="str">
        <f aca="false">IF('Row Index'!M52="","✗",IF(INDEX('RAW DATA'!$L:$L,'Row Index'!M52)="","✓",INDEX('RAW DATA'!$L:$L,'Row Index'!M52)))</f>
        <v>✓</v>
      </c>
      <c r="N52" s="81" t="str">
        <f aca="false">IF('Row Index'!N52="","✗",IF(INDEX('RAW DATA'!$L:$L,'Row Index'!N52)="","✓",INDEX('RAW DATA'!$L:$L,'Row Index'!N52)))</f>
        <v>✓</v>
      </c>
      <c r="O52" s="81" t="str">
        <f aca="false">IF('Row Index'!O52="","✗",IF(INDEX('RAW DATA'!$L:$L,'Row Index'!O52)="","✓",INDEX('RAW DATA'!$L:$L,'Row Index'!O52)))</f>
        <v>✓</v>
      </c>
      <c r="P52" s="81" t="str">
        <f aca="false">IF('Row Index'!P52="","✗",IF(INDEX('RAW DATA'!$L:$L,'Row Index'!P52)="","✓",INDEX('RAW DATA'!$L:$L,'Row Index'!P52)))</f>
        <v>✓</v>
      </c>
      <c r="Q52" s="81" t="str">
        <f aca="false">IF('Row Index'!Q52="","✗",IF(INDEX('RAW DATA'!$L:$L,'Row Index'!Q52)="","✓",INDEX('RAW DATA'!$L:$L,'Row Index'!Q52)))</f>
        <v>✓</v>
      </c>
      <c r="R52" s="81" t="str">
        <f aca="false">IF('Row Index'!R52="","✗",IF(INDEX('RAW DATA'!$L:$L,'Row Index'!R52)="","✓",INDEX('RAW DATA'!$L:$L,'Row Index'!R52)))</f>
        <v>✓</v>
      </c>
      <c r="S52" s="81" t="str">
        <f aca="false">IF('Row Index'!S52="","✗",IF(INDEX('RAW DATA'!$L:$L,'Row Index'!S52)="","✓",INDEX('RAW DATA'!$L:$L,'Row Index'!S52)))</f>
        <v>✓</v>
      </c>
      <c r="T52" s="81" t="str">
        <f aca="false">IF('Row Index'!T52="","✗",IF(INDEX('RAW DATA'!$L:$L,'Row Index'!T52)="","✓",INDEX('RAW DATA'!$L:$L,'Row Index'!T52)))</f>
        <v>✓</v>
      </c>
      <c r="U52" s="81" t="str">
        <f aca="false">IF('Row Index'!U52="","✗",IF(INDEX('RAW DATA'!$L:$L,'Row Index'!U52)="","✓",INDEX('RAW DATA'!$L:$L,'Row Index'!U52)))</f>
        <v>✓</v>
      </c>
      <c r="V52" s="81" t="str">
        <f aca="false">IF('Row Index'!V52="","✗",IF(INDEX('RAW DATA'!$L:$L,'Row Index'!V52)="","✓",INDEX('RAW DATA'!$L:$L,'Row Index'!V52)))</f>
        <v>✓</v>
      </c>
      <c r="W52" s="83" t="str">
        <f aca="false">IF('Row Index'!W52="","✗",IF(INDEX('RAW DATA'!$L:$L,'Row Index'!W52)="","✓",INDEX('RAW DATA'!$L:$L,'Row Index'!W52)))</f>
        <v>⌧</v>
      </c>
      <c r="X52" s="36" t="str">
        <f aca="false">IF('Row Index'!X52="","✗",IF(INDEX('RAW DATA'!$L:$L,'Row Index'!X52)="","✓",INDEX('RAW DATA'!$L:$L,'Row Index'!X52)))</f>
        <v>◐</v>
      </c>
      <c r="Y52" s="81" t="str">
        <f aca="false">IF('Row Index'!Y52="","✗",IF(INDEX('RAW DATA'!$L:$L,'Row Index'!Y52)="","✓",INDEX('RAW DATA'!$L:$L,'Row Index'!Y52)))</f>
        <v>✓</v>
      </c>
      <c r="Z52" s="82" t="str">
        <f aca="false">IF('Row Index'!Z52="","✗",IF(INDEX('RAW DATA'!$L:$L,'Row Index'!Z52)="","✓",INDEX('RAW DATA'!$L:$L,'Row Index'!Z52)))</f>
        <v>!</v>
      </c>
      <c r="AA52" s="19" t="str">
        <f aca="false">IF('Row Index'!AA52="","⏳",IF(INDEX('RAW DATA'!$L:$L,'Row Index'!AA52)="","✓",INDEX('RAW DATA'!$L:$L,'Row Index'!AA52)))</f>
        <v>⏳</v>
      </c>
      <c r="AB52" s="81" t="str">
        <f aca="false">IF('Row Index'!AB52="","✗",IF(INDEX('RAW DATA'!$L:$L,'Row Index'!AB52)="","✓",INDEX('RAW DATA'!$L:$L,'Row Index'!AB52)))</f>
        <v>✓</v>
      </c>
      <c r="AC52" s="81" t="str">
        <f aca="false">IF('Row Index'!AC52="","✗",IF(INDEX('RAW DATA'!$L:$L,'Row Index'!AC52)="","✓",INDEX('RAW DATA'!$L:$L,'Row Index'!AC52)))</f>
        <v>✓</v>
      </c>
      <c r="AD52" s="81" t="str">
        <f aca="false">IF('Row Index'!AD52="","✗",IF(INDEX('RAW DATA'!$L:$L,'Row Index'!AD52)="","✓",INDEX('RAW DATA'!$L:$L,'Row Index'!AD52)))</f>
        <v>✓</v>
      </c>
      <c r="AE52" s="81" t="str">
        <f aca="false">IF('Row Index'!AE52="","✗",IF(INDEX('RAW DATA'!$L:$L,'Row Index'!AE52)="","✓",INDEX('RAW DATA'!$L:$L,'Row Index'!AE52)))</f>
        <v>✓</v>
      </c>
      <c r="AF52" s="81" t="str">
        <f aca="false">IF('Row Index'!AF52="","✗",IF(INDEX('RAW DATA'!$L:$L,'Row Index'!AF52)="","✓",INDEX('RAW DATA'!$L:$L,'Row Index'!AF52)))</f>
        <v>✓</v>
      </c>
      <c r="AG52" s="81" t="str">
        <f aca="false">IF('Row Index'!AG52="","✗",IF(INDEX('RAW DATA'!$L:$L,'Row Index'!AG52)="","✓",INDEX('RAW DATA'!$L:$L,'Row Index'!AG52)))</f>
        <v>✓</v>
      </c>
      <c r="AH52" s="81" t="str">
        <f aca="false">IF('Row Index'!AH52="","✗",IF(INDEX('RAW DATA'!$L:$L,'Row Index'!AH52)="","✓",INDEX('RAW DATA'!$L:$L,'Row Index'!AH52)))</f>
        <v>✓</v>
      </c>
      <c r="AI52" s="81" t="str">
        <f aca="false">IF('Row Index'!AI52="","✗",IF(INDEX('RAW DATA'!$L:$L,'Row Index'!AI52)="","✓",INDEX('RAW DATA'!$L:$L,'Row Index'!AI52)))</f>
        <v>✓</v>
      </c>
      <c r="AJ52" s="81" t="str">
        <f aca="false">IF('Row Index'!AJ52="","✗",IF(INDEX('RAW DATA'!$L:$L,'Row Index'!AJ52)="","✓",INDEX('RAW DATA'!$L:$L,'Row Index'!AJ52)))</f>
        <v>✓</v>
      </c>
      <c r="AK52" s="81" t="str">
        <f aca="false">IF('Row Index'!AK52="","✗",IF(INDEX('RAW DATA'!$L:$L,'Row Index'!AK52)="","✓",INDEX('RAW DATA'!$L:$L,'Row Index'!AK52)))</f>
        <v>✓</v>
      </c>
      <c r="AL52" s="81" t="str">
        <f aca="false">IF('Row Index'!AL52="","✗",IF(INDEX('RAW DATA'!$L:$L,'Row Index'!AL52)="","✓",INDEX('RAW DATA'!$L:$L,'Row Index'!AL52)))</f>
        <v>✓</v>
      </c>
      <c r="AM52" s="81" t="str">
        <f aca="false">IF('Row Index'!AM52="","✗",IF(INDEX('RAW DATA'!$L:$L,'Row Index'!AM52)="","✓",INDEX('RAW DATA'!$L:$L,'Row Index'!AM52)))</f>
        <v>✓</v>
      </c>
      <c r="AN52" s="81" t="str">
        <f aca="false">IF('Row Index'!AN52="","✗",IF(INDEX('RAW DATA'!$L:$L,'Row Index'!AN52)="","✓",INDEX('RAW DATA'!$L:$L,'Row Index'!AN52)))</f>
        <v>✓</v>
      </c>
      <c r="AO52" s="81" t="str">
        <f aca="false">IF('Row Index'!AO52="","✗",IF(INDEX('RAW DATA'!$L:$L,'Row Index'!AO52)="","✓",INDEX('RAW DATA'!$L:$L,'Row Index'!AO52)))</f>
        <v>✓</v>
      </c>
      <c r="AP52" s="81" t="str">
        <f aca="false">IF('Row Index'!AP52="","✗",IF(INDEX('RAW DATA'!$L:$L,'Row Index'!AP52)="","✓",INDEX('RAW DATA'!$L:$L,'Row Index'!AP52)))</f>
        <v>✓</v>
      </c>
      <c r="AQ52" s="81" t="str">
        <f aca="false">IF('Row Index'!AQ52="","✗",IF(INDEX('RAW DATA'!$L:$L,'Row Index'!AQ52)="","✓",INDEX('RAW DATA'!$L:$L,'Row Index'!AQ52)))</f>
        <v>✓</v>
      </c>
    </row>
    <row r="53" customFormat="false" ht="15" hidden="false" customHeight="false" outlineLevel="0" collapsed="false">
      <c r="A53" s="32" t="s">
        <v>316</v>
      </c>
      <c r="B53" s="33" t="s">
        <v>5695</v>
      </c>
      <c r="C53" s="81" t="str">
        <f aca="false">IF('Row Index'!C53="","✗",IF(INDEX('RAW DATA'!$L:$L,'Row Index'!C53)="","✓",INDEX('RAW DATA'!$L:$L,'Row Index'!C53)))</f>
        <v>✓</v>
      </c>
      <c r="D53" s="81" t="str">
        <f aca="false">IF('Row Index'!D53="","✗",IF(INDEX('RAW DATA'!$L:$L,'Row Index'!D53)="","✓",INDEX('RAW DATA'!$L:$L,'Row Index'!D53)))</f>
        <v>✓</v>
      </c>
      <c r="E53" s="81" t="str">
        <f aca="false">IF('Row Index'!E53="","✗",IF(INDEX('RAW DATA'!$L:$L,'Row Index'!E53)="","✓",INDEX('RAW DATA'!$L:$L,'Row Index'!E53)))</f>
        <v>✓</v>
      </c>
      <c r="F53" s="81" t="str">
        <f aca="false">IF('Row Index'!F53="","✗",IF(INDEX('RAW DATA'!$L:$L,'Row Index'!F53)="","✓",INDEX('RAW DATA'!$L:$L,'Row Index'!F53)))</f>
        <v>✓</v>
      </c>
      <c r="G53" s="82" t="str">
        <f aca="false">IF('Row Index'!G53="","✗",IF(INDEX('RAW DATA'!$L:$L,'Row Index'!G53)="","✓",INDEX('RAW DATA'!$L:$L,'Row Index'!G53)))</f>
        <v>!⇲⌧</v>
      </c>
      <c r="H53" s="81" t="str">
        <f aca="false">IF('Row Index'!H53="","✗",IF(INDEX('RAW DATA'!$L:$L,'Row Index'!H53)="","✓",INDEX('RAW DATA'!$L:$L,'Row Index'!H53)))</f>
        <v>✓</v>
      </c>
      <c r="I53" s="81" t="str">
        <f aca="false">IF('Row Index'!I53="","✗",IF(INDEX('RAW DATA'!$L:$L,'Row Index'!I53)="","✓",INDEX('RAW DATA'!$L:$L,'Row Index'!I53)))</f>
        <v>✓</v>
      </c>
      <c r="J53" s="81" t="str">
        <f aca="false">IF('Row Index'!J53="","✗",IF(INDEX('RAW DATA'!$L:$L,'Row Index'!J53)="","✓",INDEX('RAW DATA'!$L:$L,'Row Index'!J53)))</f>
        <v>✓</v>
      </c>
      <c r="K53" s="81" t="str">
        <f aca="false">IF('Row Index'!K53="","✗",IF(INDEX('RAW DATA'!$L:$L,'Row Index'!K53)="","✓",INDEX('RAW DATA'!$L:$L,'Row Index'!K53)))</f>
        <v>✓</v>
      </c>
      <c r="L53" s="81" t="str">
        <f aca="false">IF('Row Index'!L53="","✗",IF(INDEX('RAW DATA'!$L:$L,'Row Index'!L53)="","✓",INDEX('RAW DATA'!$L:$L,'Row Index'!L53)))</f>
        <v>✓</v>
      </c>
      <c r="M53" s="81" t="str">
        <f aca="false">IF('Row Index'!M53="","✗",IF(INDEX('RAW DATA'!$L:$L,'Row Index'!M53)="","✓",INDEX('RAW DATA'!$L:$L,'Row Index'!M53)))</f>
        <v>✓</v>
      </c>
      <c r="N53" s="81" t="str">
        <f aca="false">IF('Row Index'!N53="","✗",IF(INDEX('RAW DATA'!$L:$L,'Row Index'!N53)="","✓",INDEX('RAW DATA'!$L:$L,'Row Index'!N53)))</f>
        <v>✓</v>
      </c>
      <c r="O53" s="81" t="str">
        <f aca="false">IF('Row Index'!O53="","✗",IF(INDEX('RAW DATA'!$L:$L,'Row Index'!O53)="","✓",INDEX('RAW DATA'!$L:$L,'Row Index'!O53)))</f>
        <v>✓</v>
      </c>
      <c r="P53" s="81" t="str">
        <f aca="false">IF('Row Index'!P53="","✗",IF(INDEX('RAW DATA'!$L:$L,'Row Index'!P53)="","✓",INDEX('RAW DATA'!$L:$L,'Row Index'!P53)))</f>
        <v>✓</v>
      </c>
      <c r="Q53" s="81" t="str">
        <f aca="false">IF('Row Index'!Q53="","✗",IF(INDEX('RAW DATA'!$L:$L,'Row Index'!Q53)="","✓",INDEX('RAW DATA'!$L:$L,'Row Index'!Q53)))</f>
        <v>✓</v>
      </c>
      <c r="R53" s="81" t="str">
        <f aca="false">IF('Row Index'!R53="","✗",IF(INDEX('RAW DATA'!$L:$L,'Row Index'!R53)="","✓",INDEX('RAW DATA'!$L:$L,'Row Index'!R53)))</f>
        <v>✓</v>
      </c>
      <c r="S53" s="81" t="str">
        <f aca="false">IF('Row Index'!S53="","✗",IF(INDEX('RAW DATA'!$L:$L,'Row Index'!S53)="","✓",INDEX('RAW DATA'!$L:$L,'Row Index'!S53)))</f>
        <v>✓</v>
      </c>
      <c r="T53" s="81" t="str">
        <f aca="false">IF('Row Index'!T53="","✗",IF(INDEX('RAW DATA'!$L:$L,'Row Index'!T53)="","✓",INDEX('RAW DATA'!$L:$L,'Row Index'!T53)))</f>
        <v>✓</v>
      </c>
      <c r="U53" s="81" t="str">
        <f aca="false">IF('Row Index'!U53="","✗",IF(INDEX('RAW DATA'!$L:$L,'Row Index'!U53)="","✓",INDEX('RAW DATA'!$L:$L,'Row Index'!U53)))</f>
        <v>✓</v>
      </c>
      <c r="V53" s="81" t="str">
        <f aca="false">IF('Row Index'!V53="","✗",IF(INDEX('RAW DATA'!$L:$L,'Row Index'!V53)="","✓",INDEX('RAW DATA'!$L:$L,'Row Index'!V53)))</f>
        <v>✓</v>
      </c>
      <c r="W53" s="83" t="str">
        <f aca="false">IF('Row Index'!W53="","✗",IF(INDEX('RAW DATA'!$L:$L,'Row Index'!W53)="","✓",INDEX('RAW DATA'!$L:$L,'Row Index'!W53)))</f>
        <v>⌧◐</v>
      </c>
      <c r="X53" s="81" t="str">
        <f aca="false">IF('Row Index'!X53="","✗",IF(INDEX('RAW DATA'!$L:$L,'Row Index'!X53)="","✓",INDEX('RAW DATA'!$L:$L,'Row Index'!X53)))</f>
        <v>✓</v>
      </c>
      <c r="Y53" s="81" t="str">
        <f aca="false">IF('Row Index'!Y53="","✗",IF(INDEX('RAW DATA'!$L:$L,'Row Index'!Y53)="","✓",INDEX('RAW DATA'!$L:$L,'Row Index'!Y53)))</f>
        <v>✓</v>
      </c>
      <c r="Z53" s="82" t="str">
        <f aca="false">IF('Row Index'!Z53="","✗",IF(INDEX('RAW DATA'!$L:$L,'Row Index'!Z53)="","✓",INDEX('RAW DATA'!$L:$L,'Row Index'!Z53)))</f>
        <v>!</v>
      </c>
      <c r="AA53" s="19" t="str">
        <f aca="false">IF('Row Index'!AA53="","⏳",IF(INDEX('RAW DATA'!$L:$L,'Row Index'!AA53)="","✓",INDEX('RAW DATA'!$L:$L,'Row Index'!AA53)))</f>
        <v>⏳</v>
      </c>
      <c r="AB53" s="81" t="str">
        <f aca="false">IF('Row Index'!AB53="","✗",IF(INDEX('RAW DATA'!$L:$L,'Row Index'!AB53)="","✓",INDEX('RAW DATA'!$L:$L,'Row Index'!AB53)))</f>
        <v>✓</v>
      </c>
      <c r="AC53" s="81" t="str">
        <f aca="false">IF('Row Index'!AC53="","✗",IF(INDEX('RAW DATA'!$L:$L,'Row Index'!AC53)="","✓",INDEX('RAW DATA'!$L:$L,'Row Index'!AC53)))</f>
        <v>✓</v>
      </c>
      <c r="AD53" s="81" t="str">
        <f aca="false">IF('Row Index'!AD53="","✗",IF(INDEX('RAW DATA'!$L:$L,'Row Index'!AD53)="","✓",INDEX('RAW DATA'!$L:$L,'Row Index'!AD53)))</f>
        <v>✓</v>
      </c>
      <c r="AE53" s="81" t="str">
        <f aca="false">IF('Row Index'!AE53="","✗",IF(INDEX('RAW DATA'!$L:$L,'Row Index'!AE53)="","✓",INDEX('RAW DATA'!$L:$L,'Row Index'!AE53)))</f>
        <v>✓</v>
      </c>
      <c r="AF53" s="81" t="str">
        <f aca="false">IF('Row Index'!AF53="","✗",IF(INDEX('RAW DATA'!$L:$L,'Row Index'!AF53)="","✓",INDEX('RAW DATA'!$L:$L,'Row Index'!AF53)))</f>
        <v>✓</v>
      </c>
      <c r="AG53" s="81" t="str">
        <f aca="false">IF('Row Index'!AG53="","✗",IF(INDEX('RAW DATA'!$L:$L,'Row Index'!AG53)="","✓",INDEX('RAW DATA'!$L:$L,'Row Index'!AG53)))</f>
        <v>✓</v>
      </c>
      <c r="AH53" s="81" t="str">
        <f aca="false">IF('Row Index'!AH53="","✗",IF(INDEX('RAW DATA'!$L:$L,'Row Index'!AH53)="","✓",INDEX('RAW DATA'!$L:$L,'Row Index'!AH53)))</f>
        <v>✓</v>
      </c>
      <c r="AI53" s="81" t="str">
        <f aca="false">IF('Row Index'!AI53="","✗",IF(INDEX('RAW DATA'!$L:$L,'Row Index'!AI53)="","✓",INDEX('RAW DATA'!$L:$L,'Row Index'!AI53)))</f>
        <v>✓</v>
      </c>
      <c r="AJ53" s="81" t="str">
        <f aca="false">IF('Row Index'!AJ53="","✗",IF(INDEX('RAW DATA'!$L:$L,'Row Index'!AJ53)="","✓",INDEX('RAW DATA'!$L:$L,'Row Index'!AJ53)))</f>
        <v>✓</v>
      </c>
      <c r="AK53" s="81" t="str">
        <f aca="false">IF('Row Index'!AK53="","✗",IF(INDEX('RAW DATA'!$L:$L,'Row Index'!AK53)="","✓",INDEX('RAW DATA'!$L:$L,'Row Index'!AK53)))</f>
        <v>✓</v>
      </c>
      <c r="AL53" s="81" t="str">
        <f aca="false">IF('Row Index'!AL53="","✗",IF(INDEX('RAW DATA'!$L:$L,'Row Index'!AL53)="","✓",INDEX('RAW DATA'!$L:$L,'Row Index'!AL53)))</f>
        <v>✓</v>
      </c>
      <c r="AM53" s="81" t="str">
        <f aca="false">IF('Row Index'!AM53="","✗",IF(INDEX('RAW DATA'!$L:$L,'Row Index'!AM53)="","✓",INDEX('RAW DATA'!$L:$L,'Row Index'!AM53)))</f>
        <v>✓</v>
      </c>
      <c r="AN53" s="81" t="str">
        <f aca="false">IF('Row Index'!AN53="","✗",IF(INDEX('RAW DATA'!$L:$L,'Row Index'!AN53)="","✓",INDEX('RAW DATA'!$L:$L,'Row Index'!AN53)))</f>
        <v>✓</v>
      </c>
      <c r="AO53" s="81" t="str">
        <f aca="false">IF('Row Index'!AO53="","✗",IF(INDEX('RAW DATA'!$L:$L,'Row Index'!AO53)="","✓",INDEX('RAW DATA'!$L:$L,'Row Index'!AO53)))</f>
        <v>✓</v>
      </c>
      <c r="AP53" s="81" t="str">
        <f aca="false">IF('Row Index'!AP53="","✗",IF(INDEX('RAW DATA'!$L:$L,'Row Index'!AP53)="","✓",INDEX('RAW DATA'!$L:$L,'Row Index'!AP53)))</f>
        <v>✓</v>
      </c>
      <c r="AQ53" s="81" t="str">
        <f aca="false">IF('Row Index'!AQ53="","✗",IF(INDEX('RAW DATA'!$L:$L,'Row Index'!AQ53)="","✓",INDEX('RAW DATA'!$L:$L,'Row Index'!AQ53)))</f>
        <v>✓</v>
      </c>
    </row>
    <row r="54" customFormat="false" ht="15" hidden="false" customHeight="false" outlineLevel="0" collapsed="false">
      <c r="A54" s="32" t="s">
        <v>319</v>
      </c>
      <c r="B54" s="33" t="s">
        <v>5695</v>
      </c>
      <c r="C54" s="81" t="str">
        <f aca="false">IF('Row Index'!C54="","✗",IF(INDEX('RAW DATA'!$L:$L,'Row Index'!C54)="","✓",INDEX('RAW DATA'!$L:$L,'Row Index'!C54)))</f>
        <v>✓</v>
      </c>
      <c r="D54" s="81" t="str">
        <f aca="false">IF('Row Index'!D54="","✗",IF(INDEX('RAW DATA'!$L:$L,'Row Index'!D54)="","✓",INDEX('RAW DATA'!$L:$L,'Row Index'!D54)))</f>
        <v>✓</v>
      </c>
      <c r="E54" s="81" t="str">
        <f aca="false">IF('Row Index'!E54="","✗",IF(INDEX('RAW DATA'!$L:$L,'Row Index'!E54)="","✓",INDEX('RAW DATA'!$L:$L,'Row Index'!E54)))</f>
        <v>✓</v>
      </c>
      <c r="F54" s="81" t="str">
        <f aca="false">IF('Row Index'!F54="","✗",IF(INDEX('RAW DATA'!$L:$L,'Row Index'!F54)="","✓",INDEX('RAW DATA'!$L:$L,'Row Index'!F54)))</f>
        <v>✓</v>
      </c>
      <c r="G54" s="26" t="str">
        <f aca="false">IF('Row Index'!G54="","✗",IF(INDEX('RAW DATA'!$L:$L,'Row Index'!G54)="","✓",INDEX('RAW DATA'!$L:$L,'Row Index'!G54)))</f>
        <v>✗</v>
      </c>
      <c r="H54" s="81" t="str">
        <f aca="false">IF('Row Index'!H54="","✗",IF(INDEX('RAW DATA'!$L:$L,'Row Index'!H54)="","✓",INDEX('RAW DATA'!$L:$L,'Row Index'!H54)))</f>
        <v>✓</v>
      </c>
      <c r="I54" s="81" t="str">
        <f aca="false">IF('Row Index'!I54="","✗",IF(INDEX('RAW DATA'!$L:$L,'Row Index'!I54)="","✓",INDEX('RAW DATA'!$L:$L,'Row Index'!I54)))</f>
        <v>✓</v>
      </c>
      <c r="J54" s="81" t="str">
        <f aca="false">IF('Row Index'!J54="","✗",IF(INDEX('RAW DATA'!$L:$L,'Row Index'!J54)="","✓",INDEX('RAW DATA'!$L:$L,'Row Index'!J54)))</f>
        <v>✓</v>
      </c>
      <c r="K54" s="84" t="str">
        <f aca="false">IF('Row Index'!K54="","✗",IF(INDEX('RAW DATA'!$L:$L,'Row Index'!K54)="","✓",INDEX('RAW DATA'!$L:$L,'Row Index'!K54)))</f>
        <v>⇲⌧◐</v>
      </c>
      <c r="L54" s="81" t="str">
        <f aca="false">IF('Row Index'!L54="","✗",IF(INDEX('RAW DATA'!$L:$L,'Row Index'!L54)="","✓",INDEX('RAW DATA'!$L:$L,'Row Index'!L54)))</f>
        <v>✓</v>
      </c>
      <c r="M54" s="81" t="str">
        <f aca="false">IF('Row Index'!M54="","✗",IF(INDEX('RAW DATA'!$L:$L,'Row Index'!M54)="","✓",INDEX('RAW DATA'!$L:$L,'Row Index'!M54)))</f>
        <v>✓</v>
      </c>
      <c r="N54" s="81" t="str">
        <f aca="false">IF('Row Index'!N54="","✗",IF(INDEX('RAW DATA'!$L:$L,'Row Index'!N54)="","✓",INDEX('RAW DATA'!$L:$L,'Row Index'!N54)))</f>
        <v>✓</v>
      </c>
      <c r="O54" s="81" t="str">
        <f aca="false">IF('Row Index'!O54="","✗",IF(INDEX('RAW DATA'!$L:$L,'Row Index'!O54)="","✓",INDEX('RAW DATA'!$L:$L,'Row Index'!O54)))</f>
        <v>✓</v>
      </c>
      <c r="P54" s="81" t="str">
        <f aca="false">IF('Row Index'!P54="","✗",IF(INDEX('RAW DATA'!$L:$L,'Row Index'!P54)="","✓",INDEX('RAW DATA'!$L:$L,'Row Index'!P54)))</f>
        <v>✓</v>
      </c>
      <c r="Q54" s="81" t="str">
        <f aca="false">IF('Row Index'!Q54="","✗",IF(INDEX('RAW DATA'!$L:$L,'Row Index'!Q54)="","✓",INDEX('RAW DATA'!$L:$L,'Row Index'!Q54)))</f>
        <v>✓</v>
      </c>
      <c r="R54" s="81" t="str">
        <f aca="false">IF('Row Index'!R54="","✗",IF(INDEX('RAW DATA'!$L:$L,'Row Index'!R54)="","✓",INDEX('RAW DATA'!$L:$L,'Row Index'!R54)))</f>
        <v>✓</v>
      </c>
      <c r="S54" s="81" t="str">
        <f aca="false">IF('Row Index'!S54="","✗",IF(INDEX('RAW DATA'!$L:$L,'Row Index'!S54)="","✓",INDEX('RAW DATA'!$L:$L,'Row Index'!S54)))</f>
        <v>✓</v>
      </c>
      <c r="T54" s="81" t="str">
        <f aca="false">IF('Row Index'!T54="","✗",IF(INDEX('RAW DATA'!$L:$L,'Row Index'!T54)="","✓",INDEX('RAW DATA'!$L:$L,'Row Index'!T54)))</f>
        <v>✓</v>
      </c>
      <c r="U54" s="81" t="str">
        <f aca="false">IF('Row Index'!U54="","✗",IF(INDEX('RAW DATA'!$L:$L,'Row Index'!U54)="","✓",INDEX('RAW DATA'!$L:$L,'Row Index'!U54)))</f>
        <v>✓</v>
      </c>
      <c r="V54" s="81" t="str">
        <f aca="false">IF('Row Index'!V54="","✗",IF(INDEX('RAW DATA'!$L:$L,'Row Index'!V54)="","✓",INDEX('RAW DATA'!$L:$L,'Row Index'!V54)))</f>
        <v>✓</v>
      </c>
      <c r="W54" s="81" t="str">
        <f aca="false">IF('Row Index'!W54="","✗",IF(INDEX('RAW DATA'!$L:$L,'Row Index'!W54)="","✓",INDEX('RAW DATA'!$L:$L,'Row Index'!W54)))</f>
        <v>✓</v>
      </c>
      <c r="X54" s="84" t="str">
        <f aca="false">IF('Row Index'!X54="","✗",IF(INDEX('RAW DATA'!$L:$L,'Row Index'!X54)="","✓",INDEX('RAW DATA'!$L:$L,'Row Index'!X54)))</f>
        <v>⇲⌧◐</v>
      </c>
      <c r="Y54" s="81" t="str">
        <f aca="false">IF('Row Index'!Y54="","✗",IF(INDEX('RAW DATA'!$L:$L,'Row Index'!Y54)="","✓",INDEX('RAW DATA'!$L:$L,'Row Index'!Y54)))</f>
        <v>✓</v>
      </c>
      <c r="Z54" s="82" t="str">
        <f aca="false">IF('Row Index'!Z54="","✗",IF(INDEX('RAW DATA'!$L:$L,'Row Index'!Z54)="","✓",INDEX('RAW DATA'!$L:$L,'Row Index'!Z54)))</f>
        <v>!</v>
      </c>
      <c r="AA54" s="19" t="str">
        <f aca="false">IF('Row Index'!AA54="","⏳",IF(INDEX('RAW DATA'!$L:$L,'Row Index'!AA54)="","✓",INDEX('RAW DATA'!$L:$L,'Row Index'!AA54)))</f>
        <v>⏳</v>
      </c>
      <c r="AB54" s="81" t="str">
        <f aca="false">IF('Row Index'!AB54="","✗",IF(INDEX('RAW DATA'!$L:$L,'Row Index'!AB54)="","✓",INDEX('RAW DATA'!$L:$L,'Row Index'!AB54)))</f>
        <v>✓</v>
      </c>
      <c r="AC54" s="81" t="str">
        <f aca="false">IF('Row Index'!AC54="","✗",IF(INDEX('RAW DATA'!$L:$L,'Row Index'!AC54)="","✓",INDEX('RAW DATA'!$L:$L,'Row Index'!AC54)))</f>
        <v>✓</v>
      </c>
      <c r="AD54" s="81" t="str">
        <f aca="false">IF('Row Index'!AD54="","✗",IF(INDEX('RAW DATA'!$L:$L,'Row Index'!AD54)="","✓",INDEX('RAW DATA'!$L:$L,'Row Index'!AD54)))</f>
        <v>✓</v>
      </c>
      <c r="AE54" s="81" t="str">
        <f aca="false">IF('Row Index'!AE54="","✗",IF(INDEX('RAW DATA'!$L:$L,'Row Index'!AE54)="","✓",INDEX('RAW DATA'!$L:$L,'Row Index'!AE54)))</f>
        <v>✓</v>
      </c>
      <c r="AF54" s="81" t="str">
        <f aca="false">IF('Row Index'!AF54="","✗",IF(INDEX('RAW DATA'!$L:$L,'Row Index'!AF54)="","✓",INDEX('RAW DATA'!$L:$L,'Row Index'!AF54)))</f>
        <v>✓</v>
      </c>
      <c r="AG54" s="81" t="str">
        <f aca="false">IF('Row Index'!AG54="","✗",IF(INDEX('RAW DATA'!$L:$L,'Row Index'!AG54)="","✓",INDEX('RAW DATA'!$L:$L,'Row Index'!AG54)))</f>
        <v>✓</v>
      </c>
      <c r="AH54" s="81" t="str">
        <f aca="false">IF('Row Index'!AH54="","✗",IF(INDEX('RAW DATA'!$L:$L,'Row Index'!AH54)="","✓",INDEX('RAW DATA'!$L:$L,'Row Index'!AH54)))</f>
        <v>✓</v>
      </c>
      <c r="AI54" s="81" t="str">
        <f aca="false">IF('Row Index'!AI54="","✗",IF(INDEX('RAW DATA'!$L:$L,'Row Index'!AI54)="","✓",INDEX('RAW DATA'!$L:$L,'Row Index'!AI54)))</f>
        <v>✓</v>
      </c>
      <c r="AJ54" s="81" t="str">
        <f aca="false">IF('Row Index'!AJ54="","✗",IF(INDEX('RAW DATA'!$L:$L,'Row Index'!AJ54)="","✓",INDEX('RAW DATA'!$L:$L,'Row Index'!AJ54)))</f>
        <v>✓</v>
      </c>
      <c r="AK54" s="81" t="str">
        <f aca="false">IF('Row Index'!AK54="","✗",IF(INDEX('RAW DATA'!$L:$L,'Row Index'!AK54)="","✓",INDEX('RAW DATA'!$L:$L,'Row Index'!AK54)))</f>
        <v>✓</v>
      </c>
      <c r="AL54" s="81" t="str">
        <f aca="false">IF('Row Index'!AL54="","✗",IF(INDEX('RAW DATA'!$L:$L,'Row Index'!AL54)="","✓",INDEX('RAW DATA'!$L:$L,'Row Index'!AL54)))</f>
        <v>✓</v>
      </c>
      <c r="AM54" s="81" t="str">
        <f aca="false">IF('Row Index'!AM54="","✗",IF(INDEX('RAW DATA'!$L:$L,'Row Index'!AM54)="","✓",INDEX('RAW DATA'!$L:$L,'Row Index'!AM54)))</f>
        <v>✓</v>
      </c>
      <c r="AN54" s="81" t="str">
        <f aca="false">IF('Row Index'!AN54="","✗",IF(INDEX('RAW DATA'!$L:$L,'Row Index'!AN54)="","✓",INDEX('RAW DATA'!$L:$L,'Row Index'!AN54)))</f>
        <v>✓</v>
      </c>
      <c r="AO54" s="81" t="str">
        <f aca="false">IF('Row Index'!AO54="","✗",IF(INDEX('RAW DATA'!$L:$L,'Row Index'!AO54)="","✓",INDEX('RAW DATA'!$L:$L,'Row Index'!AO54)))</f>
        <v>✓</v>
      </c>
      <c r="AP54" s="81" t="str">
        <f aca="false">IF('Row Index'!AP54="","✗",IF(INDEX('RAW DATA'!$L:$L,'Row Index'!AP54)="","✓",INDEX('RAW DATA'!$L:$L,'Row Index'!AP54)))</f>
        <v>✓</v>
      </c>
      <c r="AQ54" s="84" t="str">
        <f aca="false">IF('Row Index'!AQ54="","✗",IF(INDEX('RAW DATA'!$L:$L,'Row Index'!AQ54)="","✓",INDEX('RAW DATA'!$L:$L,'Row Index'!AQ54)))</f>
        <v>⇲</v>
      </c>
    </row>
    <row r="55" customFormat="false" ht="15" hidden="false" customHeight="false" outlineLevel="0" collapsed="false">
      <c r="A55" s="32" t="s">
        <v>322</v>
      </c>
      <c r="B55" s="33" t="s">
        <v>5696</v>
      </c>
      <c r="C55" s="81" t="str">
        <f aca="false">IF('Row Index'!C55="","✗",IF(INDEX('RAW DATA'!$L:$L,'Row Index'!C55)="","✓",INDEX('RAW DATA'!$L:$L,'Row Index'!C55)))</f>
        <v>✓</v>
      </c>
      <c r="D55" s="81" t="str">
        <f aca="false">IF('Row Index'!D55="","✗",IF(INDEX('RAW DATA'!$L:$L,'Row Index'!D55)="","✓",INDEX('RAW DATA'!$L:$L,'Row Index'!D55)))</f>
        <v>✓</v>
      </c>
      <c r="E55" s="81" t="str">
        <f aca="false">IF('Row Index'!E55="","✗",IF(INDEX('RAW DATA'!$L:$L,'Row Index'!E55)="","✓",INDEX('RAW DATA'!$L:$L,'Row Index'!E55)))</f>
        <v>✓</v>
      </c>
      <c r="F55" s="81" t="str">
        <f aca="false">IF('Row Index'!F55="","✗",IF(INDEX('RAW DATA'!$L:$L,'Row Index'!F55)="","✓",INDEX('RAW DATA'!$L:$L,'Row Index'!F55)))</f>
        <v>✓</v>
      </c>
      <c r="G55" s="81" t="str">
        <f aca="false">IF('Row Index'!G55="","✗",IF(INDEX('RAW DATA'!$L:$L,'Row Index'!G55)="","✓",INDEX('RAW DATA'!$L:$L,'Row Index'!G55)))</f>
        <v>✓</v>
      </c>
      <c r="H55" s="81" t="str">
        <f aca="false">IF('Row Index'!H55="","✗",IF(INDEX('RAW DATA'!$L:$L,'Row Index'!H55)="","✓",INDEX('RAW DATA'!$L:$L,'Row Index'!H55)))</f>
        <v>✓</v>
      </c>
      <c r="I55" s="26" t="str">
        <f aca="false">IF('Row Index'!I55="","✗",IF(INDEX('RAW DATA'!$L:$L,'Row Index'!I55)="","✓",INDEX('RAW DATA'!$L:$L,'Row Index'!I55)))</f>
        <v>✗</v>
      </c>
      <c r="J55" s="81" t="str">
        <f aca="false">IF('Row Index'!J55="","✗",IF(INDEX('RAW DATA'!$L:$L,'Row Index'!J55)="","✓",INDEX('RAW DATA'!$L:$L,'Row Index'!J55)))</f>
        <v>✓</v>
      </c>
      <c r="K55" s="81" t="str">
        <f aca="false">IF('Row Index'!K55="","✗",IF(INDEX('RAW DATA'!$L:$L,'Row Index'!K55)="","✓",INDEX('RAW DATA'!$L:$L,'Row Index'!K55)))</f>
        <v>✓</v>
      </c>
      <c r="L55" s="81" t="str">
        <f aca="false">IF('Row Index'!L55="","✗",IF(INDEX('RAW DATA'!$L:$L,'Row Index'!L55)="","✓",INDEX('RAW DATA'!$L:$L,'Row Index'!L55)))</f>
        <v>✓</v>
      </c>
      <c r="M55" s="81" t="str">
        <f aca="false">IF('Row Index'!M55="","✗",IF(INDEX('RAW DATA'!$L:$L,'Row Index'!M55)="","✓",INDEX('RAW DATA'!$L:$L,'Row Index'!M55)))</f>
        <v>✓</v>
      </c>
      <c r="N55" s="81" t="str">
        <f aca="false">IF('Row Index'!N55="","✗",IF(INDEX('RAW DATA'!$L:$L,'Row Index'!N55)="","✓",INDEX('RAW DATA'!$L:$L,'Row Index'!N55)))</f>
        <v>✓</v>
      </c>
      <c r="O55" s="82" t="str">
        <f aca="false">IF('Row Index'!O55="","✗",IF(INDEX('RAW DATA'!$L:$L,'Row Index'!O55)="","✓",INDEX('RAW DATA'!$L:$L,'Row Index'!O55)))</f>
        <v>!</v>
      </c>
      <c r="P55" s="81" t="str">
        <f aca="false">IF('Row Index'!P55="","✗",IF(INDEX('RAW DATA'!$L:$L,'Row Index'!P55)="","✓",INDEX('RAW DATA'!$L:$L,'Row Index'!P55)))</f>
        <v>✓</v>
      </c>
      <c r="Q55" s="81" t="str">
        <f aca="false">IF('Row Index'!Q55="","✗",IF(INDEX('RAW DATA'!$L:$L,'Row Index'!Q55)="","✓",INDEX('RAW DATA'!$L:$L,'Row Index'!Q55)))</f>
        <v>✓</v>
      </c>
      <c r="R55" s="81" t="str">
        <f aca="false">IF('Row Index'!R55="","✗",IF(INDEX('RAW DATA'!$L:$L,'Row Index'!R55)="","✓",INDEX('RAW DATA'!$L:$L,'Row Index'!R55)))</f>
        <v>✓</v>
      </c>
      <c r="S55" s="81" t="str">
        <f aca="false">IF('Row Index'!S55="","✗",IF(INDEX('RAW DATA'!$L:$L,'Row Index'!S55)="","✓",INDEX('RAW DATA'!$L:$L,'Row Index'!S55)))</f>
        <v>✓</v>
      </c>
      <c r="T55" s="81" t="str">
        <f aca="false">IF('Row Index'!T55="","✗",IF(INDEX('RAW DATA'!$L:$L,'Row Index'!T55)="","✓",INDEX('RAW DATA'!$L:$L,'Row Index'!T55)))</f>
        <v>✓</v>
      </c>
      <c r="U55" s="81" t="str">
        <f aca="false">IF('Row Index'!U55="","✗",IF(INDEX('RAW DATA'!$L:$L,'Row Index'!U55)="","✓",INDEX('RAW DATA'!$L:$L,'Row Index'!U55)))</f>
        <v>✓</v>
      </c>
      <c r="V55" s="81" t="str">
        <f aca="false">IF('Row Index'!V55="","✗",IF(INDEX('RAW DATA'!$L:$L,'Row Index'!V55)="","✓",INDEX('RAW DATA'!$L:$L,'Row Index'!V55)))</f>
        <v>✓</v>
      </c>
      <c r="W55" s="81" t="str">
        <f aca="false">IF('Row Index'!W55="","✗",IF(INDEX('RAW DATA'!$L:$L,'Row Index'!W55)="","✓",INDEX('RAW DATA'!$L:$L,'Row Index'!W55)))</f>
        <v>✓</v>
      </c>
      <c r="X55" s="81" t="str">
        <f aca="false">IF('Row Index'!X55="","✗",IF(INDEX('RAW DATA'!$L:$L,'Row Index'!X55)="","✓",INDEX('RAW DATA'!$L:$L,'Row Index'!X55)))</f>
        <v>✓</v>
      </c>
      <c r="Y55" s="81" t="str">
        <f aca="false">IF('Row Index'!Y55="","✗",IF(INDEX('RAW DATA'!$L:$L,'Row Index'!Y55)="","✓",INDEX('RAW DATA'!$L:$L,'Row Index'!Y55)))</f>
        <v>✓</v>
      </c>
      <c r="Z55" s="82" t="str">
        <f aca="false">IF('Row Index'!Z55="","✗",IF(INDEX('RAW DATA'!$L:$L,'Row Index'!Z55)="","✓",INDEX('RAW DATA'!$L:$L,'Row Index'!Z55)))</f>
        <v>!</v>
      </c>
      <c r="AA55" s="19" t="str">
        <f aca="false">IF('Row Index'!AA55="","⏳",IF(INDEX('RAW DATA'!$L:$L,'Row Index'!AA55)="","✓",INDEX('RAW DATA'!$L:$L,'Row Index'!AA55)))</f>
        <v>⏳</v>
      </c>
      <c r="AB55" s="81" t="str">
        <f aca="false">IF('Row Index'!AB55="","✗",IF(INDEX('RAW DATA'!$L:$L,'Row Index'!AB55)="","✓",INDEX('RAW DATA'!$L:$L,'Row Index'!AB55)))</f>
        <v>✓</v>
      </c>
      <c r="AC55" s="81" t="str">
        <f aca="false">IF('Row Index'!AC55="","✗",IF(INDEX('RAW DATA'!$L:$L,'Row Index'!AC55)="","✓",INDEX('RAW DATA'!$L:$L,'Row Index'!AC55)))</f>
        <v>✓</v>
      </c>
      <c r="AD55" s="81" t="str">
        <f aca="false">IF('Row Index'!AD55="","✗",IF(INDEX('RAW DATA'!$L:$L,'Row Index'!AD55)="","✓",INDEX('RAW DATA'!$L:$L,'Row Index'!AD55)))</f>
        <v>✓</v>
      </c>
      <c r="AE55" s="81" t="str">
        <f aca="false">IF('Row Index'!AE55="","✗",IF(INDEX('RAW DATA'!$L:$L,'Row Index'!AE55)="","✓",INDEX('RAW DATA'!$L:$L,'Row Index'!AE55)))</f>
        <v>✓</v>
      </c>
      <c r="AF55" s="81" t="str">
        <f aca="false">IF('Row Index'!AF55="","✗",IF(INDEX('RAW DATA'!$L:$L,'Row Index'!AF55)="","✓",INDEX('RAW DATA'!$L:$L,'Row Index'!AF55)))</f>
        <v>✓</v>
      </c>
      <c r="AG55" s="81" t="str">
        <f aca="false">IF('Row Index'!AG55="","✗",IF(INDEX('RAW DATA'!$L:$L,'Row Index'!AG55)="","✓",INDEX('RAW DATA'!$L:$L,'Row Index'!AG55)))</f>
        <v>✓</v>
      </c>
      <c r="AH55" s="81" t="str">
        <f aca="false">IF('Row Index'!AH55="","✗",IF(INDEX('RAW DATA'!$L:$L,'Row Index'!AH55)="","✓",INDEX('RAW DATA'!$L:$L,'Row Index'!AH55)))</f>
        <v>✓</v>
      </c>
      <c r="AI55" s="81" t="str">
        <f aca="false">IF('Row Index'!AI55="","✗",IF(INDEX('RAW DATA'!$L:$L,'Row Index'!AI55)="","✓",INDEX('RAW DATA'!$L:$L,'Row Index'!AI55)))</f>
        <v>✓</v>
      </c>
      <c r="AJ55" s="81" t="str">
        <f aca="false">IF('Row Index'!AJ55="","✗",IF(INDEX('RAW DATA'!$L:$L,'Row Index'!AJ55)="","✓",INDEX('RAW DATA'!$L:$L,'Row Index'!AJ55)))</f>
        <v>✓</v>
      </c>
      <c r="AK55" s="81" t="str">
        <f aca="false">IF('Row Index'!AK55="","✗",IF(INDEX('RAW DATA'!$L:$L,'Row Index'!AK55)="","✓",INDEX('RAW DATA'!$L:$L,'Row Index'!AK55)))</f>
        <v>✓</v>
      </c>
      <c r="AL55" s="76" t="str">
        <f aca="false">IF('Row Index'!AL55="","–",IF(INDEX('RAW DATA'!$L:$L,'Row Index'!AL55)="","✓",INDEX('RAW DATA'!$L:$L,'Row Index'!AL55)))</f>
        <v>–</v>
      </c>
      <c r="AM55" s="76" t="str">
        <f aca="false">IF('Row Index'!AM55="","–",IF(INDEX('RAW DATA'!$L:$L,'Row Index'!AM55)="","✓",INDEX('RAW DATA'!$L:$L,'Row Index'!AM55)))</f>
        <v>–</v>
      </c>
      <c r="AN55" s="76" t="str">
        <f aca="false">IF('Row Index'!AN55="","–",IF(INDEX('RAW DATA'!$L:$L,'Row Index'!AN55)="","✓",INDEX('RAW DATA'!$L:$L,'Row Index'!AN55)))</f>
        <v>–</v>
      </c>
      <c r="AO55" s="76" t="str">
        <f aca="false">IF('Row Index'!AO55="","–",IF(INDEX('RAW DATA'!$L:$L,'Row Index'!AO55)="","✓",INDEX('RAW DATA'!$L:$L,'Row Index'!AO55)))</f>
        <v>–</v>
      </c>
      <c r="AP55" s="76" t="str">
        <f aca="false">IF('Row Index'!AP55="","–",IF(INDEX('RAW DATA'!$L:$L,'Row Index'!AP55)="","✓",INDEX('RAW DATA'!$L:$L,'Row Index'!AP55)))</f>
        <v>–</v>
      </c>
      <c r="AQ55" s="76" t="str">
        <f aca="false">IF('Row Index'!AQ55="","–",IF(INDEX('RAW DATA'!$L:$L,'Row Index'!AQ55)="","✓",INDEX('RAW DATA'!$L:$L,'Row Index'!AQ55)))</f>
        <v>–</v>
      </c>
    </row>
    <row r="56" customFormat="false" ht="15" hidden="false" customHeight="false" outlineLevel="0" collapsed="false">
      <c r="A56" s="32" t="s">
        <v>326</v>
      </c>
      <c r="B56" s="33" t="s">
        <v>5696</v>
      </c>
      <c r="C56" s="81" t="str">
        <f aca="false">IF('Row Index'!C56="","✗",IF(INDEX('RAW DATA'!$L:$L,'Row Index'!C56)="","✓",INDEX('RAW DATA'!$L:$L,'Row Index'!C56)))</f>
        <v>✓</v>
      </c>
      <c r="D56" s="36" t="str">
        <f aca="false">IF('Row Index'!D56="","✗",IF(INDEX('RAW DATA'!$L:$L,'Row Index'!D56)="","✓",INDEX('RAW DATA'!$L:$L,'Row Index'!D56)))</f>
        <v>◐</v>
      </c>
      <c r="E56" s="81" t="str">
        <f aca="false">IF('Row Index'!E56="","✗",IF(INDEX('RAW DATA'!$L:$L,'Row Index'!E56)="","✓",INDEX('RAW DATA'!$L:$L,'Row Index'!E56)))</f>
        <v>✓</v>
      </c>
      <c r="F56" s="81" t="str">
        <f aca="false">IF('Row Index'!F56="","✗",IF(INDEX('RAW DATA'!$L:$L,'Row Index'!F56)="","✓",INDEX('RAW DATA'!$L:$L,'Row Index'!F56)))</f>
        <v>✓</v>
      </c>
      <c r="G56" s="81" t="str">
        <f aca="false">IF('Row Index'!G56="","✗",IF(INDEX('RAW DATA'!$L:$L,'Row Index'!G56)="","✓",INDEX('RAW DATA'!$L:$L,'Row Index'!G56)))</f>
        <v>✓</v>
      </c>
      <c r="H56" s="81" t="str">
        <f aca="false">IF('Row Index'!H56="","✗",IF(INDEX('RAW DATA'!$L:$L,'Row Index'!H56)="","✓",INDEX('RAW DATA'!$L:$L,'Row Index'!H56)))</f>
        <v>✓</v>
      </c>
      <c r="I56" s="26" t="str">
        <f aca="false">IF('Row Index'!I56="","✗",IF(INDEX('RAW DATA'!$L:$L,'Row Index'!I56)="","✓",INDEX('RAW DATA'!$L:$L,'Row Index'!I56)))</f>
        <v>✗</v>
      </c>
      <c r="J56" s="81" t="str">
        <f aca="false">IF('Row Index'!J56="","✗",IF(INDEX('RAW DATA'!$L:$L,'Row Index'!J56)="","✓",INDEX('RAW DATA'!$L:$L,'Row Index'!J56)))</f>
        <v>✓</v>
      </c>
      <c r="K56" s="81" t="str">
        <f aca="false">IF('Row Index'!K56="","✗",IF(INDEX('RAW DATA'!$L:$L,'Row Index'!K56)="","✓",INDEX('RAW DATA'!$L:$L,'Row Index'!K56)))</f>
        <v>✓</v>
      </c>
      <c r="L56" s="81" t="str">
        <f aca="false">IF('Row Index'!L56="","✗",IF(INDEX('RAW DATA'!$L:$L,'Row Index'!L56)="","✓",INDEX('RAW DATA'!$L:$L,'Row Index'!L56)))</f>
        <v>✓</v>
      </c>
      <c r="M56" s="81" t="str">
        <f aca="false">IF('Row Index'!M56="","✗",IF(INDEX('RAW DATA'!$L:$L,'Row Index'!M56)="","✓",INDEX('RAW DATA'!$L:$L,'Row Index'!M56)))</f>
        <v>✓</v>
      </c>
      <c r="N56" s="81" t="str">
        <f aca="false">IF('Row Index'!N56="","✗",IF(INDEX('RAW DATA'!$L:$L,'Row Index'!N56)="","✓",INDEX('RAW DATA'!$L:$L,'Row Index'!N56)))</f>
        <v>✓</v>
      </c>
      <c r="O56" s="81" t="str">
        <f aca="false">IF('Row Index'!O56="","✗",IF(INDEX('RAW DATA'!$L:$L,'Row Index'!O56)="","✓",INDEX('RAW DATA'!$L:$L,'Row Index'!O56)))</f>
        <v>✓</v>
      </c>
      <c r="P56" s="81" t="str">
        <f aca="false">IF('Row Index'!P56="","✗",IF(INDEX('RAW DATA'!$L:$L,'Row Index'!P56)="","✓",INDEX('RAW DATA'!$L:$L,'Row Index'!P56)))</f>
        <v>✓</v>
      </c>
      <c r="Q56" s="81" t="str">
        <f aca="false">IF('Row Index'!Q56="","✗",IF(INDEX('RAW DATA'!$L:$L,'Row Index'!Q56)="","✓",INDEX('RAW DATA'!$L:$L,'Row Index'!Q56)))</f>
        <v>✓</v>
      </c>
      <c r="R56" s="81" t="str">
        <f aca="false">IF('Row Index'!R56="","✗",IF(INDEX('RAW DATA'!$L:$L,'Row Index'!R56)="","✓",INDEX('RAW DATA'!$L:$L,'Row Index'!R56)))</f>
        <v>✓</v>
      </c>
      <c r="S56" s="81" t="str">
        <f aca="false">IF('Row Index'!S56="","✗",IF(INDEX('RAW DATA'!$L:$L,'Row Index'!S56)="","✓",INDEX('RAW DATA'!$L:$L,'Row Index'!S56)))</f>
        <v>✓</v>
      </c>
      <c r="T56" s="81" t="str">
        <f aca="false">IF('Row Index'!T56="","✗",IF(INDEX('RAW DATA'!$L:$L,'Row Index'!T56)="","✓",INDEX('RAW DATA'!$L:$L,'Row Index'!T56)))</f>
        <v>✓</v>
      </c>
      <c r="U56" s="26" t="str">
        <f aca="false">IF('Row Index'!U56="","✗",IF(INDEX('RAW DATA'!$L:$L,'Row Index'!U56)="","✓",INDEX('RAW DATA'!$L:$L,'Row Index'!U56)))</f>
        <v>✗</v>
      </c>
      <c r="V56" s="81" t="str">
        <f aca="false">IF('Row Index'!V56="","✗",IF(INDEX('RAW DATA'!$L:$L,'Row Index'!V56)="","✓",INDEX('RAW DATA'!$L:$L,'Row Index'!V56)))</f>
        <v>✓</v>
      </c>
      <c r="W56" s="81" t="str">
        <f aca="false">IF('Row Index'!W56="","✗",IF(INDEX('RAW DATA'!$L:$L,'Row Index'!W56)="","✓",INDEX('RAW DATA'!$L:$L,'Row Index'!W56)))</f>
        <v>✓</v>
      </c>
      <c r="X56" s="81" t="str">
        <f aca="false">IF('Row Index'!X56="","✗",IF(INDEX('RAW DATA'!$L:$L,'Row Index'!X56)="","✓",INDEX('RAW DATA'!$L:$L,'Row Index'!X56)))</f>
        <v>✓</v>
      </c>
      <c r="Y56" s="81" t="str">
        <f aca="false">IF('Row Index'!Y56="","✗",IF(INDEX('RAW DATA'!$L:$L,'Row Index'!Y56)="","✓",INDEX('RAW DATA'!$L:$L,'Row Index'!Y56)))</f>
        <v>✓</v>
      </c>
      <c r="Z56" s="82" t="str">
        <f aca="false">IF('Row Index'!Z56="","✗",IF(INDEX('RAW DATA'!$L:$L,'Row Index'!Z56)="","✓",INDEX('RAW DATA'!$L:$L,'Row Index'!Z56)))</f>
        <v>!</v>
      </c>
      <c r="AA56" s="19" t="str">
        <f aca="false">IF('Row Index'!AA56="","⏳",IF(INDEX('RAW DATA'!$L:$L,'Row Index'!AA56)="","✓",INDEX('RAW DATA'!$L:$L,'Row Index'!AA56)))</f>
        <v>⏳</v>
      </c>
      <c r="AB56" s="81" t="str">
        <f aca="false">IF('Row Index'!AB56="","✗",IF(INDEX('RAW DATA'!$L:$L,'Row Index'!AB56)="","✓",INDEX('RAW DATA'!$L:$L,'Row Index'!AB56)))</f>
        <v>✓</v>
      </c>
      <c r="AC56" s="36" t="str">
        <f aca="false">IF('Row Index'!AC56="","✗",IF(INDEX('RAW DATA'!$L:$L,'Row Index'!AC56)="","✓",INDEX('RAW DATA'!$L:$L,'Row Index'!AC56)))</f>
        <v>◐</v>
      </c>
      <c r="AD56" s="81" t="str">
        <f aca="false">IF('Row Index'!AD56="","✗",IF(INDEX('RAW DATA'!$L:$L,'Row Index'!AD56)="","✓",INDEX('RAW DATA'!$L:$L,'Row Index'!AD56)))</f>
        <v>✓</v>
      </c>
      <c r="AE56" s="81" t="str">
        <f aca="false">IF('Row Index'!AE56="","✗",IF(INDEX('RAW DATA'!$L:$L,'Row Index'!AE56)="","✓",INDEX('RAW DATA'!$L:$L,'Row Index'!AE56)))</f>
        <v>✓</v>
      </c>
      <c r="AF56" s="81" t="str">
        <f aca="false">IF('Row Index'!AF56="","✗",IF(INDEX('RAW DATA'!$L:$L,'Row Index'!AF56)="","✓",INDEX('RAW DATA'!$L:$L,'Row Index'!AF56)))</f>
        <v>✓</v>
      </c>
      <c r="AG56" s="81" t="str">
        <f aca="false">IF('Row Index'!AG56="","✗",IF(INDEX('RAW DATA'!$L:$L,'Row Index'!AG56)="","✓",INDEX('RAW DATA'!$L:$L,'Row Index'!AG56)))</f>
        <v>✓</v>
      </c>
      <c r="AH56" s="81" t="str">
        <f aca="false">IF('Row Index'!AH56="","✗",IF(INDEX('RAW DATA'!$L:$L,'Row Index'!AH56)="","✓",INDEX('RAW DATA'!$L:$L,'Row Index'!AH56)))</f>
        <v>✓</v>
      </c>
      <c r="AI56" s="81" t="str">
        <f aca="false">IF('Row Index'!AI56="","✗",IF(INDEX('RAW DATA'!$L:$L,'Row Index'!AI56)="","✓",INDEX('RAW DATA'!$L:$L,'Row Index'!AI56)))</f>
        <v>✓</v>
      </c>
      <c r="AJ56" s="81" t="str">
        <f aca="false">IF('Row Index'!AJ56="","✗",IF(INDEX('RAW DATA'!$L:$L,'Row Index'!AJ56)="","✓",INDEX('RAW DATA'!$L:$L,'Row Index'!AJ56)))</f>
        <v>✓</v>
      </c>
      <c r="AK56" s="81" t="str">
        <f aca="false">IF('Row Index'!AK56="","✗",IF(INDEX('RAW DATA'!$L:$L,'Row Index'!AK56)="","✓",INDEX('RAW DATA'!$L:$L,'Row Index'!AK56)))</f>
        <v>✓</v>
      </c>
      <c r="AL56" s="76" t="str">
        <f aca="false">IF('Row Index'!AL56="","–",IF(INDEX('RAW DATA'!$L:$L,'Row Index'!AL56)="","✓",INDEX('RAW DATA'!$L:$L,'Row Index'!AL56)))</f>
        <v>–</v>
      </c>
      <c r="AM56" s="76" t="str">
        <f aca="false">IF('Row Index'!AM56="","–",IF(INDEX('RAW DATA'!$L:$L,'Row Index'!AM56)="","✓",INDEX('RAW DATA'!$L:$L,'Row Index'!AM56)))</f>
        <v>–</v>
      </c>
      <c r="AN56" s="76" t="str">
        <f aca="false">IF('Row Index'!AN56="","–",IF(INDEX('RAW DATA'!$L:$L,'Row Index'!AN56)="","✓",INDEX('RAW DATA'!$L:$L,'Row Index'!AN56)))</f>
        <v>–</v>
      </c>
      <c r="AO56" s="76" t="str">
        <f aca="false">IF('Row Index'!AO56="","–",IF(INDEX('RAW DATA'!$L:$L,'Row Index'!AO56)="","✓",INDEX('RAW DATA'!$L:$L,'Row Index'!AO56)))</f>
        <v>–</v>
      </c>
      <c r="AP56" s="76" t="str">
        <f aca="false">IF('Row Index'!AP56="","–",IF(INDEX('RAW DATA'!$L:$L,'Row Index'!AP56)="","✓",INDEX('RAW DATA'!$L:$L,'Row Index'!AP56)))</f>
        <v>–</v>
      </c>
      <c r="AQ56" s="76" t="str">
        <f aca="false">IF('Row Index'!AQ56="","–",IF(INDEX('RAW DATA'!$L:$L,'Row Index'!AQ56)="","✓",INDEX('RAW DATA'!$L:$L,'Row Index'!AQ56)))</f>
        <v>–</v>
      </c>
    </row>
    <row r="57" customFormat="false" ht="15" hidden="false" customHeight="false" outlineLevel="0" collapsed="false">
      <c r="A57" s="32" t="s">
        <v>329</v>
      </c>
      <c r="B57" s="33" t="s">
        <v>5696</v>
      </c>
      <c r="C57" s="81" t="str">
        <f aca="false">IF('Row Index'!C57="","✗",IF(INDEX('RAW DATA'!$L:$L,'Row Index'!C57)="","✓",INDEX('RAW DATA'!$L:$L,'Row Index'!C57)))</f>
        <v>✓</v>
      </c>
      <c r="D57" s="81" t="str">
        <f aca="false">IF('Row Index'!D57="","✗",IF(INDEX('RAW DATA'!$L:$L,'Row Index'!D57)="","✓",INDEX('RAW DATA'!$L:$L,'Row Index'!D57)))</f>
        <v>✓</v>
      </c>
      <c r="E57" s="81" t="str">
        <f aca="false">IF('Row Index'!E57="","✗",IF(INDEX('RAW DATA'!$L:$L,'Row Index'!E57)="","✓",INDEX('RAW DATA'!$L:$L,'Row Index'!E57)))</f>
        <v>✓</v>
      </c>
      <c r="F57" s="81" t="str">
        <f aca="false">IF('Row Index'!F57="","✗",IF(INDEX('RAW DATA'!$L:$L,'Row Index'!F57)="","✓",INDEX('RAW DATA'!$L:$L,'Row Index'!F57)))</f>
        <v>✓</v>
      </c>
      <c r="G57" s="81" t="str">
        <f aca="false">IF('Row Index'!G57="","✗",IF(INDEX('RAW DATA'!$L:$L,'Row Index'!G57)="","✓",INDEX('RAW DATA'!$L:$L,'Row Index'!G57)))</f>
        <v>✓</v>
      </c>
      <c r="H57" s="81" t="str">
        <f aca="false">IF('Row Index'!H57="","✗",IF(INDEX('RAW DATA'!$L:$L,'Row Index'!H57)="","✓",INDEX('RAW DATA'!$L:$L,'Row Index'!H57)))</f>
        <v>✓</v>
      </c>
      <c r="I57" s="26" t="str">
        <f aca="false">IF('Row Index'!I57="","✗",IF(INDEX('RAW DATA'!$L:$L,'Row Index'!I57)="","✓",INDEX('RAW DATA'!$L:$L,'Row Index'!I57)))</f>
        <v>✗</v>
      </c>
      <c r="J57" s="81" t="str">
        <f aca="false">IF('Row Index'!J57="","✗",IF(INDEX('RAW DATA'!$L:$L,'Row Index'!J57)="","✓",INDEX('RAW DATA'!$L:$L,'Row Index'!J57)))</f>
        <v>✓</v>
      </c>
      <c r="K57" s="83" t="str">
        <f aca="false">IF('Row Index'!K57="","✗",IF(INDEX('RAW DATA'!$L:$L,'Row Index'!K57)="","✓",INDEX('RAW DATA'!$L:$L,'Row Index'!K57)))</f>
        <v>⌧◐</v>
      </c>
      <c r="L57" s="81" t="str">
        <f aca="false">IF('Row Index'!L57="","✗",IF(INDEX('RAW DATA'!$L:$L,'Row Index'!L57)="","✓",INDEX('RAW DATA'!$L:$L,'Row Index'!L57)))</f>
        <v>✓</v>
      </c>
      <c r="M57" s="81" t="str">
        <f aca="false">IF('Row Index'!M57="","✗",IF(INDEX('RAW DATA'!$L:$L,'Row Index'!M57)="","✓",INDEX('RAW DATA'!$L:$L,'Row Index'!M57)))</f>
        <v>✓</v>
      </c>
      <c r="N57" s="81" t="str">
        <f aca="false">IF('Row Index'!N57="","✗",IF(INDEX('RAW DATA'!$L:$L,'Row Index'!N57)="","✓",INDEX('RAW DATA'!$L:$L,'Row Index'!N57)))</f>
        <v>✓</v>
      </c>
      <c r="O57" s="26" t="str">
        <f aca="false">IF('Row Index'!O57="","✗",IF(INDEX('RAW DATA'!$L:$L,'Row Index'!O57)="","✓",INDEX('RAW DATA'!$L:$L,'Row Index'!O57)))</f>
        <v>✗⇲</v>
      </c>
      <c r="P57" s="81" t="str">
        <f aca="false">IF('Row Index'!P57="","✗",IF(INDEX('RAW DATA'!$L:$L,'Row Index'!P57)="","✓",INDEX('RAW DATA'!$L:$L,'Row Index'!P57)))</f>
        <v>✓</v>
      </c>
      <c r="Q57" s="26" t="str">
        <f aca="false">IF('Row Index'!Q57="","✗",IF(INDEX('RAW DATA'!$L:$L,'Row Index'!Q57)="","✓",INDEX('RAW DATA'!$L:$L,'Row Index'!Q57)))</f>
        <v>✗⇲</v>
      </c>
      <c r="R57" s="81" t="str">
        <f aca="false">IF('Row Index'!R57="","✗",IF(INDEX('RAW DATA'!$L:$L,'Row Index'!R57)="","✓",INDEX('RAW DATA'!$L:$L,'Row Index'!R57)))</f>
        <v>✓</v>
      </c>
      <c r="S57" s="84" t="str">
        <f aca="false">IF('Row Index'!S57="","✗",IF(INDEX('RAW DATA'!$L:$L,'Row Index'!S57)="","✓",INDEX('RAW DATA'!$L:$L,'Row Index'!S57)))</f>
        <v>⇲⌧◐</v>
      </c>
      <c r="T57" s="81" t="str">
        <f aca="false">IF('Row Index'!T57="","✗",IF(INDEX('RAW DATA'!$L:$L,'Row Index'!T57)="","✓",INDEX('RAW DATA'!$L:$L,'Row Index'!T57)))</f>
        <v>✓</v>
      </c>
      <c r="U57" s="81" t="str">
        <f aca="false">IF('Row Index'!U57="","✗",IF(INDEX('RAW DATA'!$L:$L,'Row Index'!U57)="","✓",INDEX('RAW DATA'!$L:$L,'Row Index'!U57)))</f>
        <v>✓</v>
      </c>
      <c r="V57" s="81" t="str">
        <f aca="false">IF('Row Index'!V57="","✗",IF(INDEX('RAW DATA'!$L:$L,'Row Index'!V57)="","✓",INDEX('RAW DATA'!$L:$L,'Row Index'!V57)))</f>
        <v>✓</v>
      </c>
      <c r="W57" s="81" t="str">
        <f aca="false">IF('Row Index'!W57="","✗",IF(INDEX('RAW DATA'!$L:$L,'Row Index'!W57)="","✓",INDEX('RAW DATA'!$L:$L,'Row Index'!W57)))</f>
        <v>✓</v>
      </c>
      <c r="X57" s="81" t="str">
        <f aca="false">IF('Row Index'!X57="","✗",IF(INDEX('RAW DATA'!$L:$L,'Row Index'!X57)="","✓",INDEX('RAW DATA'!$L:$L,'Row Index'!X57)))</f>
        <v>✓</v>
      </c>
      <c r="Y57" s="81" t="str">
        <f aca="false">IF('Row Index'!Y57="","✗",IF(INDEX('RAW DATA'!$L:$L,'Row Index'!Y57)="","✓",INDEX('RAW DATA'!$L:$L,'Row Index'!Y57)))</f>
        <v>✓</v>
      </c>
      <c r="Z57" s="82" t="str">
        <f aca="false">IF('Row Index'!Z57="","✗",IF(INDEX('RAW DATA'!$L:$L,'Row Index'!Z57)="","✓",INDEX('RAW DATA'!$L:$L,'Row Index'!Z57)))</f>
        <v>!</v>
      </c>
      <c r="AA57" s="19" t="str">
        <f aca="false">IF('Row Index'!AA57="","⏳",IF(INDEX('RAW DATA'!$L:$L,'Row Index'!AA57)="","✓",INDEX('RAW DATA'!$L:$L,'Row Index'!AA57)))</f>
        <v>⏳</v>
      </c>
      <c r="AB57" s="81" t="str">
        <f aca="false">IF('Row Index'!AB57="","✗",IF(INDEX('RAW DATA'!$L:$L,'Row Index'!AB57)="","✓",INDEX('RAW DATA'!$L:$L,'Row Index'!AB57)))</f>
        <v>✓</v>
      </c>
      <c r="AC57" s="81" t="str">
        <f aca="false">IF('Row Index'!AC57="","✗",IF(INDEX('RAW DATA'!$L:$L,'Row Index'!AC57)="","✓",INDEX('RAW DATA'!$L:$L,'Row Index'!AC57)))</f>
        <v>✓</v>
      </c>
      <c r="AD57" s="81" t="str">
        <f aca="false">IF('Row Index'!AD57="","✗",IF(INDEX('RAW DATA'!$L:$L,'Row Index'!AD57)="","✓",INDEX('RAW DATA'!$L:$L,'Row Index'!AD57)))</f>
        <v>✓</v>
      </c>
      <c r="AE57" s="81" t="str">
        <f aca="false">IF('Row Index'!AE57="","✗",IF(INDEX('RAW DATA'!$L:$L,'Row Index'!AE57)="","✓",INDEX('RAW DATA'!$L:$L,'Row Index'!AE57)))</f>
        <v>✓</v>
      </c>
      <c r="AF57" s="81" t="str">
        <f aca="false">IF('Row Index'!AF57="","✗",IF(INDEX('RAW DATA'!$L:$L,'Row Index'!AF57)="","✓",INDEX('RAW DATA'!$L:$L,'Row Index'!AF57)))</f>
        <v>✓</v>
      </c>
      <c r="AG57" s="81" t="str">
        <f aca="false">IF('Row Index'!AG57="","✗",IF(INDEX('RAW DATA'!$L:$L,'Row Index'!AG57)="","✓",INDEX('RAW DATA'!$L:$L,'Row Index'!AG57)))</f>
        <v>✓</v>
      </c>
      <c r="AH57" s="81" t="str">
        <f aca="false">IF('Row Index'!AH57="","✗",IF(INDEX('RAW DATA'!$L:$L,'Row Index'!AH57)="","✓",INDEX('RAW DATA'!$L:$L,'Row Index'!AH57)))</f>
        <v>✓</v>
      </c>
      <c r="AI57" s="81" t="str">
        <f aca="false">IF('Row Index'!AI57="","✗",IF(INDEX('RAW DATA'!$L:$L,'Row Index'!AI57)="","✓",INDEX('RAW DATA'!$L:$L,'Row Index'!AI57)))</f>
        <v>✓</v>
      </c>
      <c r="AJ57" s="81" t="str">
        <f aca="false">IF('Row Index'!AJ57="","✗",IF(INDEX('RAW DATA'!$L:$L,'Row Index'!AJ57)="","✓",INDEX('RAW DATA'!$L:$L,'Row Index'!AJ57)))</f>
        <v>✓</v>
      </c>
      <c r="AK57" s="81" t="str">
        <f aca="false">IF('Row Index'!AK57="","✗",IF(INDEX('RAW DATA'!$L:$L,'Row Index'!AK57)="","✓",INDEX('RAW DATA'!$L:$L,'Row Index'!AK57)))</f>
        <v>✓</v>
      </c>
      <c r="AL57" s="76" t="str">
        <f aca="false">IF('Row Index'!AL57="","–",IF(INDEX('RAW DATA'!$L:$L,'Row Index'!AL57)="","✓",INDEX('RAW DATA'!$L:$L,'Row Index'!AL57)))</f>
        <v>–</v>
      </c>
      <c r="AM57" s="76" t="str">
        <f aca="false">IF('Row Index'!AM57="","–",IF(INDEX('RAW DATA'!$L:$L,'Row Index'!AM57)="","✓",INDEX('RAW DATA'!$L:$L,'Row Index'!AM57)))</f>
        <v>–</v>
      </c>
      <c r="AN57" s="76" t="str">
        <f aca="false">IF('Row Index'!AN57="","–",IF(INDEX('RAW DATA'!$L:$L,'Row Index'!AN57)="","✓",INDEX('RAW DATA'!$L:$L,'Row Index'!AN57)))</f>
        <v>–</v>
      </c>
      <c r="AO57" s="76" t="str">
        <f aca="false">IF('Row Index'!AO57="","–",IF(INDEX('RAW DATA'!$L:$L,'Row Index'!AO57)="","✓",INDEX('RAW DATA'!$L:$L,'Row Index'!AO57)))</f>
        <v>–</v>
      </c>
      <c r="AP57" s="76" t="str">
        <f aca="false">IF('Row Index'!AP57="","–",IF(INDEX('RAW DATA'!$L:$L,'Row Index'!AP57)="","✓",INDEX('RAW DATA'!$L:$L,'Row Index'!AP57)))</f>
        <v>–</v>
      </c>
      <c r="AQ57" s="76" t="str">
        <f aca="false">IF('Row Index'!AQ57="","–",IF(INDEX('RAW DATA'!$L:$L,'Row Index'!AQ57)="","✓",INDEX('RAW DATA'!$L:$L,'Row Index'!AQ57)))</f>
        <v>–</v>
      </c>
    </row>
    <row r="58" customFormat="false" ht="15" hidden="false" customHeight="false" outlineLevel="0" collapsed="false">
      <c r="A58" s="32" t="s">
        <v>332</v>
      </c>
      <c r="B58" s="33" t="s">
        <v>5696</v>
      </c>
      <c r="C58" s="81" t="str">
        <f aca="false">IF('Row Index'!C58="","✗",IF(INDEX('RAW DATA'!$L:$L,'Row Index'!C58)="","✓",INDEX('RAW DATA'!$L:$L,'Row Index'!C58)))</f>
        <v>✓</v>
      </c>
      <c r="D58" s="81" t="str">
        <f aca="false">IF('Row Index'!D58="","✗",IF(INDEX('RAW DATA'!$L:$L,'Row Index'!D58)="","✓",INDEX('RAW DATA'!$L:$L,'Row Index'!D58)))</f>
        <v>✓</v>
      </c>
      <c r="E58" s="81" t="str">
        <f aca="false">IF('Row Index'!E58="","✗",IF(INDEX('RAW DATA'!$L:$L,'Row Index'!E58)="","✓",INDEX('RAW DATA'!$L:$L,'Row Index'!E58)))</f>
        <v>✓</v>
      </c>
      <c r="F58" s="81" t="str">
        <f aca="false">IF('Row Index'!F58="","✗",IF(INDEX('RAW DATA'!$L:$L,'Row Index'!F58)="","✓",INDEX('RAW DATA'!$L:$L,'Row Index'!F58)))</f>
        <v>✓</v>
      </c>
      <c r="G58" s="81" t="str">
        <f aca="false">IF('Row Index'!G58="","✗",IF(INDEX('RAW DATA'!$L:$L,'Row Index'!G58)="","✓",INDEX('RAW DATA'!$L:$L,'Row Index'!G58)))</f>
        <v>✓</v>
      </c>
      <c r="H58" s="81" t="str">
        <f aca="false">IF('Row Index'!H58="","✗",IF(INDEX('RAW DATA'!$L:$L,'Row Index'!H58)="","✓",INDEX('RAW DATA'!$L:$L,'Row Index'!H58)))</f>
        <v>✓</v>
      </c>
      <c r="I58" s="26" t="str">
        <f aca="false">IF('Row Index'!I58="","✗",IF(INDEX('RAW DATA'!$L:$L,'Row Index'!I58)="","✓",INDEX('RAW DATA'!$L:$L,'Row Index'!I58)))</f>
        <v>✗</v>
      </c>
      <c r="J58" s="81" t="str">
        <f aca="false">IF('Row Index'!J58="","✗",IF(INDEX('RAW DATA'!$L:$L,'Row Index'!J58)="","✓",INDEX('RAW DATA'!$L:$L,'Row Index'!J58)))</f>
        <v>✓</v>
      </c>
      <c r="K58" s="36" t="str">
        <f aca="false">IF('Row Index'!K58="","✗",IF(INDEX('RAW DATA'!$L:$L,'Row Index'!K58)="","✓",INDEX('RAW DATA'!$L:$L,'Row Index'!K58)))</f>
        <v>◐</v>
      </c>
      <c r="L58" s="84" t="str">
        <f aca="false">IF('Row Index'!L58="","✗",IF(INDEX('RAW DATA'!$L:$L,'Row Index'!L58)="","✓",INDEX('RAW DATA'!$L:$L,'Row Index'!L58)))</f>
        <v>⇲⌧◐</v>
      </c>
      <c r="M58" s="81" t="str">
        <f aca="false">IF('Row Index'!M58="","✗",IF(INDEX('RAW DATA'!$L:$L,'Row Index'!M58)="","✓",INDEX('RAW DATA'!$L:$L,'Row Index'!M58)))</f>
        <v>✓</v>
      </c>
      <c r="N58" s="84" t="str">
        <f aca="false">IF('Row Index'!N58="","✗",IF(INDEX('RAW DATA'!$L:$L,'Row Index'!N58)="","✓",INDEX('RAW DATA'!$L:$L,'Row Index'!N58)))</f>
        <v>⇲⌧◐</v>
      </c>
      <c r="O58" s="84" t="str">
        <f aca="false">IF('Row Index'!O58="","✗",IF(INDEX('RAW DATA'!$L:$L,'Row Index'!O58)="","✓",INDEX('RAW DATA'!$L:$L,'Row Index'!O58)))</f>
        <v>⇲⌧◐</v>
      </c>
      <c r="P58" s="81" t="str">
        <f aca="false">IF('Row Index'!P58="","✗",IF(INDEX('RAW DATA'!$L:$L,'Row Index'!P58)="","✓",INDEX('RAW DATA'!$L:$L,'Row Index'!P58)))</f>
        <v>✓</v>
      </c>
      <c r="Q58" s="81" t="str">
        <f aca="false">IF('Row Index'!Q58="","✗",IF(INDEX('RAW DATA'!$L:$L,'Row Index'!Q58)="","✓",INDEX('RAW DATA'!$L:$L,'Row Index'!Q58)))</f>
        <v>✓</v>
      </c>
      <c r="R58" s="81" t="str">
        <f aca="false">IF('Row Index'!R58="","✗",IF(INDEX('RAW DATA'!$L:$L,'Row Index'!R58)="","✓",INDEX('RAW DATA'!$L:$L,'Row Index'!R58)))</f>
        <v>✓</v>
      </c>
      <c r="S58" s="81" t="str">
        <f aca="false">IF('Row Index'!S58="","✗",IF(INDEX('RAW DATA'!$L:$L,'Row Index'!S58)="","✓",INDEX('RAW DATA'!$L:$L,'Row Index'!S58)))</f>
        <v>✓</v>
      </c>
      <c r="T58" s="81" t="str">
        <f aca="false">IF('Row Index'!T58="","✗",IF(INDEX('RAW DATA'!$L:$L,'Row Index'!T58)="","✓",INDEX('RAW DATA'!$L:$L,'Row Index'!T58)))</f>
        <v>✓</v>
      </c>
      <c r="U58" s="81" t="str">
        <f aca="false">IF('Row Index'!U58="","✗",IF(INDEX('RAW DATA'!$L:$L,'Row Index'!U58)="","✓",INDEX('RAW DATA'!$L:$L,'Row Index'!U58)))</f>
        <v>✓</v>
      </c>
      <c r="V58" s="81" t="str">
        <f aca="false">IF('Row Index'!V58="","✗",IF(INDEX('RAW DATA'!$L:$L,'Row Index'!V58)="","✓",INDEX('RAW DATA'!$L:$L,'Row Index'!V58)))</f>
        <v>✓</v>
      </c>
      <c r="W58" s="36" t="str">
        <f aca="false">IF('Row Index'!W58="","✗",IF(INDEX('RAW DATA'!$L:$L,'Row Index'!W58)="","✓",INDEX('RAW DATA'!$L:$L,'Row Index'!W58)))</f>
        <v>◐</v>
      </c>
      <c r="X58" s="81" t="str">
        <f aca="false">IF('Row Index'!X58="","✗",IF(INDEX('RAW DATA'!$L:$L,'Row Index'!X58)="","✓",INDEX('RAW DATA'!$L:$L,'Row Index'!X58)))</f>
        <v>✓</v>
      </c>
      <c r="Y58" s="81" t="str">
        <f aca="false">IF('Row Index'!Y58="","✗",IF(INDEX('RAW DATA'!$L:$L,'Row Index'!Y58)="","✓",INDEX('RAW DATA'!$L:$L,'Row Index'!Y58)))</f>
        <v>✓</v>
      </c>
      <c r="Z58" s="82" t="str">
        <f aca="false">IF('Row Index'!Z58="","✗",IF(INDEX('RAW DATA'!$L:$L,'Row Index'!Z58)="","✓",INDEX('RAW DATA'!$L:$L,'Row Index'!Z58)))</f>
        <v>!</v>
      </c>
      <c r="AA58" s="19" t="str">
        <f aca="false">IF('Row Index'!AA58="","⏳",IF(INDEX('RAW DATA'!$L:$L,'Row Index'!AA58)="","✓",INDEX('RAW DATA'!$L:$L,'Row Index'!AA58)))</f>
        <v>⏳</v>
      </c>
      <c r="AB58" s="81" t="str">
        <f aca="false">IF('Row Index'!AB58="","✗",IF(INDEX('RAW DATA'!$L:$L,'Row Index'!AB58)="","✓",INDEX('RAW DATA'!$L:$L,'Row Index'!AB58)))</f>
        <v>✓</v>
      </c>
      <c r="AC58" s="81" t="str">
        <f aca="false">IF('Row Index'!AC58="","✗",IF(INDEX('RAW DATA'!$L:$L,'Row Index'!AC58)="","✓",INDEX('RAW DATA'!$L:$L,'Row Index'!AC58)))</f>
        <v>✓</v>
      </c>
      <c r="AD58" s="81" t="str">
        <f aca="false">IF('Row Index'!AD58="","✗",IF(INDEX('RAW DATA'!$L:$L,'Row Index'!AD58)="","✓",INDEX('RAW DATA'!$L:$L,'Row Index'!AD58)))</f>
        <v>✓</v>
      </c>
      <c r="AE58" s="81" t="str">
        <f aca="false">IF('Row Index'!AE58="","✗",IF(INDEX('RAW DATA'!$L:$L,'Row Index'!AE58)="","✓",INDEX('RAW DATA'!$L:$L,'Row Index'!AE58)))</f>
        <v>✓</v>
      </c>
      <c r="AF58" s="81" t="str">
        <f aca="false">IF('Row Index'!AF58="","✗",IF(INDEX('RAW DATA'!$L:$L,'Row Index'!AF58)="","✓",INDEX('RAW DATA'!$L:$L,'Row Index'!AF58)))</f>
        <v>✓</v>
      </c>
      <c r="AG58" s="81" t="str">
        <f aca="false">IF('Row Index'!AG58="","✗",IF(INDEX('RAW DATA'!$L:$L,'Row Index'!AG58)="","✓",INDEX('RAW DATA'!$L:$L,'Row Index'!AG58)))</f>
        <v>✓</v>
      </c>
      <c r="AH58" s="81" t="str">
        <f aca="false">IF('Row Index'!AH58="","✗",IF(INDEX('RAW DATA'!$L:$L,'Row Index'!AH58)="","✓",INDEX('RAW DATA'!$L:$L,'Row Index'!AH58)))</f>
        <v>✓</v>
      </c>
      <c r="AI58" s="81" t="str">
        <f aca="false">IF('Row Index'!AI58="","✗",IF(INDEX('RAW DATA'!$L:$L,'Row Index'!AI58)="","✓",INDEX('RAW DATA'!$L:$L,'Row Index'!AI58)))</f>
        <v>✓</v>
      </c>
      <c r="AJ58" s="81" t="str">
        <f aca="false">IF('Row Index'!AJ58="","✗",IF(INDEX('RAW DATA'!$L:$L,'Row Index'!AJ58)="","✓",INDEX('RAW DATA'!$L:$L,'Row Index'!AJ58)))</f>
        <v>✓</v>
      </c>
      <c r="AK58" s="81" t="str">
        <f aca="false">IF('Row Index'!AK58="","✗",IF(INDEX('RAW DATA'!$L:$L,'Row Index'!AK58)="","✓",INDEX('RAW DATA'!$L:$L,'Row Index'!AK58)))</f>
        <v>✓</v>
      </c>
      <c r="AL58" s="76" t="str">
        <f aca="false">IF('Row Index'!AL58="","–",IF(INDEX('RAW DATA'!$L:$L,'Row Index'!AL58)="","✓",INDEX('RAW DATA'!$L:$L,'Row Index'!AL58)))</f>
        <v>–</v>
      </c>
      <c r="AM58" s="76" t="str">
        <f aca="false">IF('Row Index'!AM58="","–",IF(INDEX('RAW DATA'!$L:$L,'Row Index'!AM58)="","✓",INDEX('RAW DATA'!$L:$L,'Row Index'!AM58)))</f>
        <v>–</v>
      </c>
      <c r="AN58" s="76" t="str">
        <f aca="false">IF('Row Index'!AN58="","–",IF(INDEX('RAW DATA'!$L:$L,'Row Index'!AN58)="","✓",INDEX('RAW DATA'!$L:$L,'Row Index'!AN58)))</f>
        <v>–</v>
      </c>
      <c r="AO58" s="76" t="str">
        <f aca="false">IF('Row Index'!AO58="","–",IF(INDEX('RAW DATA'!$L:$L,'Row Index'!AO58)="","✓",INDEX('RAW DATA'!$L:$L,'Row Index'!AO58)))</f>
        <v>–</v>
      </c>
      <c r="AP58" s="76" t="str">
        <f aca="false">IF('Row Index'!AP58="","–",IF(INDEX('RAW DATA'!$L:$L,'Row Index'!AP58)="","✓",INDEX('RAW DATA'!$L:$L,'Row Index'!AP58)))</f>
        <v>–</v>
      </c>
      <c r="AQ58" s="76" t="str">
        <f aca="false">IF('Row Index'!AQ58="","–",IF(INDEX('RAW DATA'!$L:$L,'Row Index'!AQ58)="","✓",INDEX('RAW DATA'!$L:$L,'Row Index'!AQ58)))</f>
        <v>–</v>
      </c>
    </row>
    <row r="59" customFormat="false" ht="15" hidden="false" customHeight="false" outlineLevel="0" collapsed="false">
      <c r="A59" s="15" t="s">
        <v>336</v>
      </c>
      <c r="B59" s="16" t="s">
        <v>5697</v>
      </c>
      <c r="C59" s="81" t="str">
        <f aca="false">IF('Row Index'!C59="","✗",IF(INDEX('RAW DATA'!$L:$L,'Row Index'!C59)="","✓",INDEX('RAW DATA'!$L:$L,'Row Index'!C59)))</f>
        <v>✓</v>
      </c>
      <c r="D59" s="81" t="str">
        <f aca="false">IF('Row Index'!D59="","✗",IF(INDEX('RAW DATA'!$L:$L,'Row Index'!D59)="","✓",INDEX('RAW DATA'!$L:$L,'Row Index'!D59)))</f>
        <v>✓</v>
      </c>
      <c r="E59" s="81" t="str">
        <f aca="false">IF('Row Index'!E59="","✗",IF(INDEX('RAW DATA'!$L:$L,'Row Index'!E59)="","✓",INDEX('RAW DATA'!$L:$L,'Row Index'!E59)))</f>
        <v>✓</v>
      </c>
      <c r="F59" s="81" t="str">
        <f aca="false">IF('Row Index'!F59="","✗",IF(INDEX('RAW DATA'!$L:$L,'Row Index'!F59)="","✓",INDEX('RAW DATA'!$L:$L,'Row Index'!F59)))</f>
        <v>✓</v>
      </c>
      <c r="G59" s="81" t="str">
        <f aca="false">IF('Row Index'!G59="","✗",IF(INDEX('RAW DATA'!$L:$L,'Row Index'!G59)="","✓",INDEX('RAW DATA'!$L:$L,'Row Index'!G59)))</f>
        <v>✓</v>
      </c>
      <c r="H59" s="83" t="str">
        <f aca="false">IF('Row Index'!H59="","✗",IF(INDEX('RAW DATA'!$L:$L,'Row Index'!H59)="","✓",INDEX('RAW DATA'!$L:$L,'Row Index'!H59)))</f>
        <v>⌧◐</v>
      </c>
      <c r="I59" s="26" t="str">
        <f aca="false">IF('Row Index'!I59="","✗",IF(INDEX('RAW DATA'!$L:$L,'Row Index'!I59)="","✓",INDEX('RAW DATA'!$L:$L,'Row Index'!I59)))</f>
        <v>✗</v>
      </c>
      <c r="J59" s="81" t="str">
        <f aca="false">IF('Row Index'!J59="","✗",IF(INDEX('RAW DATA'!$L:$L,'Row Index'!J59)="","✓",INDEX('RAW DATA'!$L:$L,'Row Index'!J59)))</f>
        <v>✓</v>
      </c>
      <c r="K59" s="81" t="str">
        <f aca="false">IF('Row Index'!K59="","✗",IF(INDEX('RAW DATA'!$L:$L,'Row Index'!K59)="","✓",INDEX('RAW DATA'!$L:$L,'Row Index'!K59)))</f>
        <v>✓</v>
      </c>
      <c r="L59" s="81" t="str">
        <f aca="false">IF('Row Index'!L59="","✗",IF(INDEX('RAW DATA'!$L:$L,'Row Index'!L59)="","✓",INDEX('RAW DATA'!$L:$L,'Row Index'!L59)))</f>
        <v>✓</v>
      </c>
      <c r="M59" s="84" t="str">
        <f aca="false">IF('Row Index'!M59="","✗",IF(INDEX('RAW DATA'!$L:$L,'Row Index'!M59)="","✓",INDEX('RAW DATA'!$L:$L,'Row Index'!M59)))</f>
        <v>⇲</v>
      </c>
      <c r="N59" s="36" t="str">
        <f aca="false">IF('Row Index'!N59="","✗",IF(INDEX('RAW DATA'!$L:$L,'Row Index'!N59)="","✓",INDEX('RAW DATA'!$L:$L,'Row Index'!N59)))</f>
        <v>◐</v>
      </c>
      <c r="O59" s="81" t="str">
        <f aca="false">IF('Row Index'!O59="","✗",IF(INDEX('RAW DATA'!$L:$L,'Row Index'!O59)="","✓",INDEX('RAW DATA'!$L:$L,'Row Index'!O59)))</f>
        <v>✓</v>
      </c>
      <c r="P59" s="81" t="str">
        <f aca="false">IF('Row Index'!P59="","✗",IF(INDEX('RAW DATA'!$L:$L,'Row Index'!P59)="","✓",INDEX('RAW DATA'!$L:$L,'Row Index'!P59)))</f>
        <v>✓</v>
      </c>
      <c r="Q59" s="81" t="str">
        <f aca="false">IF('Row Index'!Q59="","✗",IF(INDEX('RAW DATA'!$L:$L,'Row Index'!Q59)="","✓",INDEX('RAW DATA'!$L:$L,'Row Index'!Q59)))</f>
        <v>✓</v>
      </c>
      <c r="R59" s="82" t="str">
        <f aca="false">IF('Row Index'!R59="","✗",IF(INDEX('RAW DATA'!$L:$L,'Row Index'!R59)="","✓",INDEX('RAW DATA'!$L:$L,'Row Index'!R59)))</f>
        <v>!</v>
      </c>
      <c r="S59" s="81" t="str">
        <f aca="false">IF('Row Index'!S59="","✗",IF(INDEX('RAW DATA'!$L:$L,'Row Index'!S59)="","✓",INDEX('RAW DATA'!$L:$L,'Row Index'!S59)))</f>
        <v>✓</v>
      </c>
      <c r="T59" s="81" t="str">
        <f aca="false">IF('Row Index'!T59="","✗",IF(INDEX('RAW DATA'!$L:$L,'Row Index'!T59)="","✓",INDEX('RAW DATA'!$L:$L,'Row Index'!T59)))</f>
        <v>✓</v>
      </c>
      <c r="U59" s="81" t="str">
        <f aca="false">IF('Row Index'!U59="","✗",IF(INDEX('RAW DATA'!$L:$L,'Row Index'!U59)="","✓",INDEX('RAW DATA'!$L:$L,'Row Index'!U59)))</f>
        <v>✓</v>
      </c>
      <c r="V59" s="81" t="str">
        <f aca="false">IF('Row Index'!V59="","✗",IF(INDEX('RAW DATA'!$L:$L,'Row Index'!V59)="","✓",INDEX('RAW DATA'!$L:$L,'Row Index'!V59)))</f>
        <v>✓</v>
      </c>
      <c r="W59" s="81" t="str">
        <f aca="false">IF('Row Index'!W59="","✗",IF(INDEX('RAW DATA'!$L:$L,'Row Index'!W59)="","✓",INDEX('RAW DATA'!$L:$L,'Row Index'!W59)))</f>
        <v>✓</v>
      </c>
      <c r="X59" s="81" t="str">
        <f aca="false">IF('Row Index'!X59="","✗",IF(INDEX('RAW DATA'!$L:$L,'Row Index'!X59)="","✓",INDEX('RAW DATA'!$L:$L,'Row Index'!X59)))</f>
        <v>✓</v>
      </c>
      <c r="Y59" s="81" t="str">
        <f aca="false">IF('Row Index'!Y59="","✗",IF(INDEX('RAW DATA'!$L:$L,'Row Index'!Y59)="","✓",INDEX('RAW DATA'!$L:$L,'Row Index'!Y59)))</f>
        <v>✓</v>
      </c>
      <c r="Z59" s="82" t="str">
        <f aca="false">IF('Row Index'!Z59="","✗",IF(INDEX('RAW DATA'!$L:$L,'Row Index'!Z59)="","✓",INDEX('RAW DATA'!$L:$L,'Row Index'!Z59)))</f>
        <v>!</v>
      </c>
      <c r="AA59" s="19" t="str">
        <f aca="false">IF('Row Index'!AA59="","⏳",IF(INDEX('RAW DATA'!$L:$L,'Row Index'!AA59)="","✓",INDEX('RAW DATA'!$L:$L,'Row Index'!AA59)))</f>
        <v>⏳</v>
      </c>
      <c r="AB59" s="81" t="str">
        <f aca="false">IF('Row Index'!AB59="","✗",IF(INDEX('RAW DATA'!$L:$L,'Row Index'!AB59)="","✓",INDEX('RAW DATA'!$L:$L,'Row Index'!AB59)))</f>
        <v>✓</v>
      </c>
      <c r="AC59" s="81" t="str">
        <f aca="false">IF('Row Index'!AC59="","✗",IF(INDEX('RAW DATA'!$L:$L,'Row Index'!AC59)="","✓",INDEX('RAW DATA'!$L:$L,'Row Index'!AC59)))</f>
        <v>✓</v>
      </c>
      <c r="AD59" s="81" t="str">
        <f aca="false">IF('Row Index'!AD59="","✗",IF(INDEX('RAW DATA'!$L:$L,'Row Index'!AD59)="","✓",INDEX('RAW DATA'!$L:$L,'Row Index'!AD59)))</f>
        <v>✓</v>
      </c>
      <c r="AE59" s="81" t="str">
        <f aca="false">IF('Row Index'!AE59="","✗",IF(INDEX('RAW DATA'!$L:$L,'Row Index'!AE59)="","✓",INDEX('RAW DATA'!$L:$L,'Row Index'!AE59)))</f>
        <v>✓</v>
      </c>
      <c r="AF59" s="81" t="str">
        <f aca="false">IF('Row Index'!AF59="","✗",IF(INDEX('RAW DATA'!$L:$L,'Row Index'!AF59)="","✓",INDEX('RAW DATA'!$L:$L,'Row Index'!AF59)))</f>
        <v>✓</v>
      </c>
      <c r="AG59" s="81" t="str">
        <f aca="false">IF('Row Index'!AG59="","✗",IF(INDEX('RAW DATA'!$L:$L,'Row Index'!AG59)="","✓",INDEX('RAW DATA'!$L:$L,'Row Index'!AG59)))</f>
        <v>✓</v>
      </c>
      <c r="AH59" s="81" t="str">
        <f aca="false">IF('Row Index'!AH59="","✗",IF(INDEX('RAW DATA'!$L:$L,'Row Index'!AH59)="","✓",INDEX('RAW DATA'!$L:$L,'Row Index'!AH59)))</f>
        <v>✓</v>
      </c>
      <c r="AI59" s="81" t="str">
        <f aca="false">IF('Row Index'!AI59="","✗",IF(INDEX('RAW DATA'!$L:$L,'Row Index'!AI59)="","✓",INDEX('RAW DATA'!$L:$L,'Row Index'!AI59)))</f>
        <v>✓</v>
      </c>
      <c r="AJ59" s="81" t="str">
        <f aca="false">IF('Row Index'!AJ59="","✗",IF(INDEX('RAW DATA'!$L:$L,'Row Index'!AJ59)="","✓",INDEX('RAW DATA'!$L:$L,'Row Index'!AJ59)))</f>
        <v>✓</v>
      </c>
      <c r="AK59" s="81" t="str">
        <f aca="false">IF('Row Index'!AK59="","✗",IF(INDEX('RAW DATA'!$L:$L,'Row Index'!AK59)="","✓",INDEX('RAW DATA'!$L:$L,'Row Index'!AK59)))</f>
        <v>✓</v>
      </c>
      <c r="AL59" s="76" t="str">
        <f aca="false">IF('Row Index'!AL59="","–",IF(INDEX('RAW DATA'!$L:$L,'Row Index'!AL59)="","✓",INDEX('RAW DATA'!$L:$L,'Row Index'!AL59)))</f>
        <v>–</v>
      </c>
      <c r="AM59" s="76" t="str">
        <f aca="false">IF('Row Index'!AM59="","–",IF(INDEX('RAW DATA'!$L:$L,'Row Index'!AM59)="","✓",INDEX('RAW DATA'!$L:$L,'Row Index'!AM59)))</f>
        <v>–</v>
      </c>
      <c r="AN59" s="76" t="str">
        <f aca="false">IF('Row Index'!AN59="","–",IF(INDEX('RAW DATA'!$L:$L,'Row Index'!AN59)="","✓",INDEX('RAW DATA'!$L:$L,'Row Index'!AN59)))</f>
        <v>–</v>
      </c>
      <c r="AO59" s="76" t="str">
        <f aca="false">IF('Row Index'!AO59="","–",IF(INDEX('RAW DATA'!$L:$L,'Row Index'!AO59)="","✓",INDEX('RAW DATA'!$L:$L,'Row Index'!AO59)))</f>
        <v>–</v>
      </c>
      <c r="AP59" s="76" t="str">
        <f aca="false">IF('Row Index'!AP59="","–",IF(INDEX('RAW DATA'!$L:$L,'Row Index'!AP59)="","✓",INDEX('RAW DATA'!$L:$L,'Row Index'!AP59)))</f>
        <v>–</v>
      </c>
      <c r="AQ59" s="76" t="str">
        <f aca="false">IF('Row Index'!AQ59="","–",IF(INDEX('RAW DATA'!$L:$L,'Row Index'!AQ59)="","✓",INDEX('RAW DATA'!$L:$L,'Row Index'!AQ59)))</f>
        <v>–</v>
      </c>
    </row>
    <row r="60" customFormat="false" ht="15" hidden="false" customHeight="false" outlineLevel="0" collapsed="false">
      <c r="A60" s="15" t="s">
        <v>339</v>
      </c>
      <c r="B60" s="16" t="s">
        <v>5697</v>
      </c>
      <c r="C60" s="81" t="str">
        <f aca="false">IF('Row Index'!C60="","✗",IF(INDEX('RAW DATA'!$L:$L,'Row Index'!C60)="","✓",INDEX('RAW DATA'!$L:$L,'Row Index'!C60)))</f>
        <v>✓</v>
      </c>
      <c r="D60" s="81" t="str">
        <f aca="false">IF('Row Index'!D60="","✗",IF(INDEX('RAW DATA'!$L:$L,'Row Index'!D60)="","✓",INDEX('RAW DATA'!$L:$L,'Row Index'!D60)))</f>
        <v>✓</v>
      </c>
      <c r="E60" s="81" t="str">
        <f aca="false">IF('Row Index'!E60="","✗",IF(INDEX('RAW DATA'!$L:$L,'Row Index'!E60)="","✓",INDEX('RAW DATA'!$L:$L,'Row Index'!E60)))</f>
        <v>✓</v>
      </c>
      <c r="F60" s="81" t="str">
        <f aca="false">IF('Row Index'!F60="","✗",IF(INDEX('RAW DATA'!$L:$L,'Row Index'!F60)="","✓",INDEX('RAW DATA'!$L:$L,'Row Index'!F60)))</f>
        <v>✓</v>
      </c>
      <c r="G60" s="81" t="str">
        <f aca="false">IF('Row Index'!G60="","✗",IF(INDEX('RAW DATA'!$L:$L,'Row Index'!G60)="","✓",INDEX('RAW DATA'!$L:$L,'Row Index'!G60)))</f>
        <v>✓</v>
      </c>
      <c r="H60" s="81" t="str">
        <f aca="false">IF('Row Index'!H60="","✗",IF(INDEX('RAW DATA'!$L:$L,'Row Index'!H60)="","✓",INDEX('RAW DATA'!$L:$L,'Row Index'!H60)))</f>
        <v>✓</v>
      </c>
      <c r="I60" s="26" t="str">
        <f aca="false">IF('Row Index'!I60="","✗",IF(INDEX('RAW DATA'!$L:$L,'Row Index'!I60)="","✓",INDEX('RAW DATA'!$L:$L,'Row Index'!I60)))</f>
        <v>✗</v>
      </c>
      <c r="J60" s="81" t="str">
        <f aca="false">IF('Row Index'!J60="","✗",IF(INDEX('RAW DATA'!$L:$L,'Row Index'!J60)="","✓",INDEX('RAW DATA'!$L:$L,'Row Index'!J60)))</f>
        <v>✓</v>
      </c>
      <c r="K60" s="81" t="str">
        <f aca="false">IF('Row Index'!K60="","✗",IF(INDEX('RAW DATA'!$L:$L,'Row Index'!K60)="","✓",INDEX('RAW DATA'!$L:$L,'Row Index'!K60)))</f>
        <v>✓</v>
      </c>
      <c r="L60" s="81" t="str">
        <f aca="false">IF('Row Index'!L60="","✗",IF(INDEX('RAW DATA'!$L:$L,'Row Index'!L60)="","✓",INDEX('RAW DATA'!$L:$L,'Row Index'!L60)))</f>
        <v>✓</v>
      </c>
      <c r="M60" s="81" t="str">
        <f aca="false">IF('Row Index'!M60="","✗",IF(INDEX('RAW DATA'!$L:$L,'Row Index'!M60)="","✓",INDEX('RAW DATA'!$L:$L,'Row Index'!M60)))</f>
        <v>✓</v>
      </c>
      <c r="N60" s="81" t="str">
        <f aca="false">IF('Row Index'!N60="","✗",IF(INDEX('RAW DATA'!$L:$L,'Row Index'!N60)="","✓",INDEX('RAW DATA'!$L:$L,'Row Index'!N60)))</f>
        <v>✓</v>
      </c>
      <c r="O60" s="81" t="str">
        <f aca="false">IF('Row Index'!O60="","✗",IF(INDEX('RAW DATA'!$L:$L,'Row Index'!O60)="","✓",INDEX('RAW DATA'!$L:$L,'Row Index'!O60)))</f>
        <v>✓</v>
      </c>
      <c r="P60" s="81" t="str">
        <f aca="false">IF('Row Index'!P60="","✗",IF(INDEX('RAW DATA'!$L:$L,'Row Index'!P60)="","✓",INDEX('RAW DATA'!$L:$L,'Row Index'!P60)))</f>
        <v>✓</v>
      </c>
      <c r="Q60" s="81" t="str">
        <f aca="false">IF('Row Index'!Q60="","✗",IF(INDEX('RAW DATA'!$L:$L,'Row Index'!Q60)="","✓",INDEX('RAW DATA'!$L:$L,'Row Index'!Q60)))</f>
        <v>✓</v>
      </c>
      <c r="R60" s="82" t="str">
        <f aca="false">IF('Row Index'!R60="","✗",IF(INDEX('RAW DATA'!$L:$L,'Row Index'!R60)="","✓",INDEX('RAW DATA'!$L:$L,'Row Index'!R60)))</f>
        <v>!</v>
      </c>
      <c r="S60" s="81" t="str">
        <f aca="false">IF('Row Index'!S60="","✗",IF(INDEX('RAW DATA'!$L:$L,'Row Index'!S60)="","✓",INDEX('RAW DATA'!$L:$L,'Row Index'!S60)))</f>
        <v>✓</v>
      </c>
      <c r="T60" s="81" t="str">
        <f aca="false">IF('Row Index'!T60="","✗",IF(INDEX('RAW DATA'!$L:$L,'Row Index'!T60)="","✓",INDEX('RAW DATA'!$L:$L,'Row Index'!T60)))</f>
        <v>✓</v>
      </c>
      <c r="U60" s="81" t="str">
        <f aca="false">IF('Row Index'!U60="","✗",IF(INDEX('RAW DATA'!$L:$L,'Row Index'!U60)="","✓",INDEX('RAW DATA'!$L:$L,'Row Index'!U60)))</f>
        <v>✓</v>
      </c>
      <c r="V60" s="81" t="str">
        <f aca="false">IF('Row Index'!V60="","✗",IF(INDEX('RAW DATA'!$L:$L,'Row Index'!V60)="","✓",INDEX('RAW DATA'!$L:$L,'Row Index'!V60)))</f>
        <v>✓</v>
      </c>
      <c r="W60" s="81" t="str">
        <f aca="false">IF('Row Index'!W60="","✗",IF(INDEX('RAW DATA'!$L:$L,'Row Index'!W60)="","✓",INDEX('RAW DATA'!$L:$L,'Row Index'!W60)))</f>
        <v>✓</v>
      </c>
      <c r="X60" s="81" t="str">
        <f aca="false">IF('Row Index'!X60="","✗",IF(INDEX('RAW DATA'!$L:$L,'Row Index'!X60)="","✓",INDEX('RAW DATA'!$L:$L,'Row Index'!X60)))</f>
        <v>✓</v>
      </c>
      <c r="Y60" s="81" t="str">
        <f aca="false">IF('Row Index'!Y60="","✗",IF(INDEX('RAW DATA'!$L:$L,'Row Index'!Y60)="","✓",INDEX('RAW DATA'!$L:$L,'Row Index'!Y60)))</f>
        <v>✓</v>
      </c>
      <c r="Z60" s="82" t="str">
        <f aca="false">IF('Row Index'!Z60="","✗",IF(INDEX('RAW DATA'!$L:$L,'Row Index'!Z60)="","✓",INDEX('RAW DATA'!$L:$L,'Row Index'!Z60)))</f>
        <v>!</v>
      </c>
      <c r="AA60" s="19" t="str">
        <f aca="false">IF('Row Index'!AA60="","⏳",IF(INDEX('RAW DATA'!$L:$L,'Row Index'!AA60)="","✓",INDEX('RAW DATA'!$L:$L,'Row Index'!AA60)))</f>
        <v>⏳</v>
      </c>
      <c r="AB60" s="81" t="str">
        <f aca="false">IF('Row Index'!AB60="","✗",IF(INDEX('RAW DATA'!$L:$L,'Row Index'!AB60)="","✓",INDEX('RAW DATA'!$L:$L,'Row Index'!AB60)))</f>
        <v>✓</v>
      </c>
      <c r="AC60" s="81" t="str">
        <f aca="false">IF('Row Index'!AC60="","✗",IF(INDEX('RAW DATA'!$L:$L,'Row Index'!AC60)="","✓",INDEX('RAW DATA'!$L:$L,'Row Index'!AC60)))</f>
        <v>✓</v>
      </c>
      <c r="AD60" s="81" t="str">
        <f aca="false">IF('Row Index'!AD60="","✗",IF(INDEX('RAW DATA'!$L:$L,'Row Index'!AD60)="","✓",INDEX('RAW DATA'!$L:$L,'Row Index'!AD60)))</f>
        <v>✓</v>
      </c>
      <c r="AE60" s="81" t="str">
        <f aca="false">IF('Row Index'!AE60="","✗",IF(INDEX('RAW DATA'!$L:$L,'Row Index'!AE60)="","✓",INDEX('RAW DATA'!$L:$L,'Row Index'!AE60)))</f>
        <v>✓</v>
      </c>
      <c r="AF60" s="81" t="str">
        <f aca="false">IF('Row Index'!AF60="","✗",IF(INDEX('RAW DATA'!$L:$L,'Row Index'!AF60)="","✓",INDEX('RAW DATA'!$L:$L,'Row Index'!AF60)))</f>
        <v>✓</v>
      </c>
      <c r="AG60" s="81" t="str">
        <f aca="false">IF('Row Index'!AG60="","✗",IF(INDEX('RAW DATA'!$L:$L,'Row Index'!AG60)="","✓",INDEX('RAW DATA'!$L:$L,'Row Index'!AG60)))</f>
        <v>✓</v>
      </c>
      <c r="AH60" s="81" t="str">
        <f aca="false">IF('Row Index'!AH60="","✗",IF(INDEX('RAW DATA'!$L:$L,'Row Index'!AH60)="","✓",INDEX('RAW DATA'!$L:$L,'Row Index'!AH60)))</f>
        <v>✓</v>
      </c>
      <c r="AI60" s="81" t="str">
        <f aca="false">IF('Row Index'!AI60="","✗",IF(INDEX('RAW DATA'!$L:$L,'Row Index'!AI60)="","✓",INDEX('RAW DATA'!$L:$L,'Row Index'!AI60)))</f>
        <v>✓</v>
      </c>
      <c r="AJ60" s="81" t="str">
        <f aca="false">IF('Row Index'!AJ60="","✗",IF(INDEX('RAW DATA'!$L:$L,'Row Index'!AJ60)="","✓",INDEX('RAW DATA'!$L:$L,'Row Index'!AJ60)))</f>
        <v>✓</v>
      </c>
      <c r="AK60" s="81" t="str">
        <f aca="false">IF('Row Index'!AK60="","✗",IF(INDEX('RAW DATA'!$L:$L,'Row Index'!AK60)="","✓",INDEX('RAW DATA'!$L:$L,'Row Index'!AK60)))</f>
        <v>✓</v>
      </c>
      <c r="AL60" s="76" t="str">
        <f aca="false">IF('Row Index'!AL60="","–",IF(INDEX('RAW DATA'!$L:$L,'Row Index'!AL60)="","✓",INDEX('RAW DATA'!$L:$L,'Row Index'!AL60)))</f>
        <v>–</v>
      </c>
      <c r="AM60" s="76" t="str">
        <f aca="false">IF('Row Index'!AM60="","–",IF(INDEX('RAW DATA'!$L:$L,'Row Index'!AM60)="","✓",INDEX('RAW DATA'!$L:$L,'Row Index'!AM60)))</f>
        <v>–</v>
      </c>
      <c r="AN60" s="76" t="str">
        <f aca="false">IF('Row Index'!AN60="","–",IF(INDEX('RAW DATA'!$L:$L,'Row Index'!AN60)="","✓",INDEX('RAW DATA'!$L:$L,'Row Index'!AN60)))</f>
        <v>–</v>
      </c>
      <c r="AO60" s="76" t="str">
        <f aca="false">IF('Row Index'!AO60="","–",IF(INDEX('RAW DATA'!$L:$L,'Row Index'!AO60)="","✓",INDEX('RAW DATA'!$L:$L,'Row Index'!AO60)))</f>
        <v>–</v>
      </c>
      <c r="AP60" s="76" t="str">
        <f aca="false">IF('Row Index'!AP60="","–",IF(INDEX('RAW DATA'!$L:$L,'Row Index'!AP60)="","✓",INDEX('RAW DATA'!$L:$L,'Row Index'!AP60)))</f>
        <v>–</v>
      </c>
      <c r="AQ60" s="76" t="str">
        <f aca="false">IF('Row Index'!AQ60="","–",IF(INDEX('RAW DATA'!$L:$L,'Row Index'!AQ60)="","✓",INDEX('RAW DATA'!$L:$L,'Row Index'!AQ60)))</f>
        <v>–</v>
      </c>
    </row>
    <row r="61" customFormat="false" ht="15" hidden="false" customHeight="false" outlineLevel="0" collapsed="false">
      <c r="A61" s="15" t="s">
        <v>342</v>
      </c>
      <c r="B61" s="16" t="s">
        <v>5697</v>
      </c>
      <c r="C61" s="84" t="str">
        <f aca="false">IF('Row Index'!C61="","✗",IF(INDEX('RAW DATA'!$L:$L,'Row Index'!C61)="","✓",INDEX('RAW DATA'!$L:$L,'Row Index'!C61)))</f>
        <v>⇲◐</v>
      </c>
      <c r="D61" s="81" t="str">
        <f aca="false">IF('Row Index'!D61="","✗",IF(INDEX('RAW DATA'!$L:$L,'Row Index'!D61)="","✓",INDEX('RAW DATA'!$L:$L,'Row Index'!D61)))</f>
        <v>✓</v>
      </c>
      <c r="E61" s="81" t="str">
        <f aca="false">IF('Row Index'!E61="","✗",IF(INDEX('RAW DATA'!$L:$L,'Row Index'!E61)="","✓",INDEX('RAW DATA'!$L:$L,'Row Index'!E61)))</f>
        <v>✓</v>
      </c>
      <c r="F61" s="84" t="str">
        <f aca="false">IF('Row Index'!F61="","✗",IF(INDEX('RAW DATA'!$L:$L,'Row Index'!F61)="","✓",INDEX('RAW DATA'!$L:$L,'Row Index'!F61)))</f>
        <v>⇲⌧◐</v>
      </c>
      <c r="G61" s="84" t="str">
        <f aca="false">IF('Row Index'!G61="","✗",IF(INDEX('RAW DATA'!$L:$L,'Row Index'!G61)="","✓",INDEX('RAW DATA'!$L:$L,'Row Index'!G61)))</f>
        <v>⇲◐</v>
      </c>
      <c r="H61" s="81" t="str">
        <f aca="false">IF('Row Index'!H61="","✗",IF(INDEX('RAW DATA'!$L:$L,'Row Index'!H61)="","✓",INDEX('RAW DATA'!$L:$L,'Row Index'!H61)))</f>
        <v>✓</v>
      </c>
      <c r="I61" s="26" t="str">
        <f aca="false">IF('Row Index'!I61="","✗",IF(INDEX('RAW DATA'!$L:$L,'Row Index'!I61)="","✓",INDEX('RAW DATA'!$L:$L,'Row Index'!I61)))</f>
        <v>✗</v>
      </c>
      <c r="J61" s="81" t="str">
        <f aca="false">IF('Row Index'!J61="","✗",IF(INDEX('RAW DATA'!$L:$L,'Row Index'!J61)="","✓",INDEX('RAW DATA'!$L:$L,'Row Index'!J61)))</f>
        <v>✓</v>
      </c>
      <c r="K61" s="81" t="str">
        <f aca="false">IF('Row Index'!K61="","✗",IF(INDEX('RAW DATA'!$L:$L,'Row Index'!K61)="","✓",INDEX('RAW DATA'!$L:$L,'Row Index'!K61)))</f>
        <v>✓</v>
      </c>
      <c r="L61" s="81" t="str">
        <f aca="false">IF('Row Index'!L61="","✗",IF(INDEX('RAW DATA'!$L:$L,'Row Index'!L61)="","✓",INDEX('RAW DATA'!$L:$L,'Row Index'!L61)))</f>
        <v>✓</v>
      </c>
      <c r="M61" s="81" t="str">
        <f aca="false">IF('Row Index'!M61="","✗",IF(INDEX('RAW DATA'!$L:$L,'Row Index'!M61)="","✓",INDEX('RAW DATA'!$L:$L,'Row Index'!M61)))</f>
        <v>✓</v>
      </c>
      <c r="N61" s="81" t="str">
        <f aca="false">IF('Row Index'!N61="","✗",IF(INDEX('RAW DATA'!$L:$L,'Row Index'!N61)="","✓",INDEX('RAW DATA'!$L:$L,'Row Index'!N61)))</f>
        <v>✓</v>
      </c>
      <c r="O61" s="81" t="str">
        <f aca="false">IF('Row Index'!O61="","✗",IF(INDEX('RAW DATA'!$L:$L,'Row Index'!O61)="","✓",INDEX('RAW DATA'!$L:$L,'Row Index'!O61)))</f>
        <v>✓</v>
      </c>
      <c r="P61" s="81" t="str">
        <f aca="false">IF('Row Index'!P61="","✗",IF(INDEX('RAW DATA'!$L:$L,'Row Index'!P61)="","✓",INDEX('RAW DATA'!$L:$L,'Row Index'!P61)))</f>
        <v>✓</v>
      </c>
      <c r="Q61" s="81" t="str">
        <f aca="false">IF('Row Index'!Q61="","✗",IF(INDEX('RAW DATA'!$L:$L,'Row Index'!Q61)="","✓",INDEX('RAW DATA'!$L:$L,'Row Index'!Q61)))</f>
        <v>✓</v>
      </c>
      <c r="R61" s="82" t="str">
        <f aca="false">IF('Row Index'!R61="","✗",IF(INDEX('RAW DATA'!$L:$L,'Row Index'!R61)="","✓",INDEX('RAW DATA'!$L:$L,'Row Index'!R61)))</f>
        <v>!</v>
      </c>
      <c r="S61" s="81" t="str">
        <f aca="false">IF('Row Index'!S61="","✗",IF(INDEX('RAW DATA'!$L:$L,'Row Index'!S61)="","✓",INDEX('RAW DATA'!$L:$L,'Row Index'!S61)))</f>
        <v>✓</v>
      </c>
      <c r="T61" s="81" t="str">
        <f aca="false">IF('Row Index'!T61="","✗",IF(INDEX('RAW DATA'!$L:$L,'Row Index'!T61)="","✓",INDEX('RAW DATA'!$L:$L,'Row Index'!T61)))</f>
        <v>✓</v>
      </c>
      <c r="U61" s="81" t="str">
        <f aca="false">IF('Row Index'!U61="","✗",IF(INDEX('RAW DATA'!$L:$L,'Row Index'!U61)="","✓",INDEX('RAW DATA'!$L:$L,'Row Index'!U61)))</f>
        <v>✓</v>
      </c>
      <c r="V61" s="81" t="str">
        <f aca="false">IF('Row Index'!V61="","✗",IF(INDEX('RAW DATA'!$L:$L,'Row Index'!V61)="","✓",INDEX('RAW DATA'!$L:$L,'Row Index'!V61)))</f>
        <v>✓</v>
      </c>
      <c r="W61" s="81" t="str">
        <f aca="false">IF('Row Index'!W61="","✗",IF(INDEX('RAW DATA'!$L:$L,'Row Index'!W61)="","✓",INDEX('RAW DATA'!$L:$L,'Row Index'!W61)))</f>
        <v>✓</v>
      </c>
      <c r="X61" s="81" t="str">
        <f aca="false">IF('Row Index'!X61="","✗",IF(INDEX('RAW DATA'!$L:$L,'Row Index'!X61)="","✓",INDEX('RAW DATA'!$L:$L,'Row Index'!X61)))</f>
        <v>✓</v>
      </c>
      <c r="Y61" s="81" t="str">
        <f aca="false">IF('Row Index'!Y61="","✗",IF(INDEX('RAW DATA'!$L:$L,'Row Index'!Y61)="","✓",INDEX('RAW DATA'!$L:$L,'Row Index'!Y61)))</f>
        <v>✓</v>
      </c>
      <c r="Z61" s="82" t="str">
        <f aca="false">IF('Row Index'!Z61="","✗",IF(INDEX('RAW DATA'!$L:$L,'Row Index'!Z61)="","✓",INDEX('RAW DATA'!$L:$L,'Row Index'!Z61)))</f>
        <v>!</v>
      </c>
      <c r="AA61" s="19" t="str">
        <f aca="false">IF('Row Index'!AA61="","⏳",IF(INDEX('RAW DATA'!$L:$L,'Row Index'!AA61)="","✓",INDEX('RAW DATA'!$L:$L,'Row Index'!AA61)))</f>
        <v>⏳</v>
      </c>
      <c r="AB61" s="81" t="str">
        <f aca="false">IF('Row Index'!AB61="","✗",IF(INDEX('RAW DATA'!$L:$L,'Row Index'!AB61)="","✓",INDEX('RAW DATA'!$L:$L,'Row Index'!AB61)))</f>
        <v>✓</v>
      </c>
      <c r="AC61" s="81" t="str">
        <f aca="false">IF('Row Index'!AC61="","✗",IF(INDEX('RAW DATA'!$L:$L,'Row Index'!AC61)="","✓",INDEX('RAW DATA'!$L:$L,'Row Index'!AC61)))</f>
        <v>✓</v>
      </c>
      <c r="AD61" s="81" t="str">
        <f aca="false">IF('Row Index'!AD61="","✗",IF(INDEX('RAW DATA'!$L:$L,'Row Index'!AD61)="","✓",INDEX('RAW DATA'!$L:$L,'Row Index'!AD61)))</f>
        <v>✓</v>
      </c>
      <c r="AE61" s="81" t="str">
        <f aca="false">IF('Row Index'!AE61="","✗",IF(INDEX('RAW DATA'!$L:$L,'Row Index'!AE61)="","✓",INDEX('RAW DATA'!$L:$L,'Row Index'!AE61)))</f>
        <v>✓</v>
      </c>
      <c r="AF61" s="81" t="str">
        <f aca="false">IF('Row Index'!AF61="","✗",IF(INDEX('RAW DATA'!$L:$L,'Row Index'!AF61)="","✓",INDEX('RAW DATA'!$L:$L,'Row Index'!AF61)))</f>
        <v>✓</v>
      </c>
      <c r="AG61" s="81" t="str">
        <f aca="false">IF('Row Index'!AG61="","✗",IF(INDEX('RAW DATA'!$L:$L,'Row Index'!AG61)="","✓",INDEX('RAW DATA'!$L:$L,'Row Index'!AG61)))</f>
        <v>✓</v>
      </c>
      <c r="AH61" s="81" t="str">
        <f aca="false">IF('Row Index'!AH61="","✗",IF(INDEX('RAW DATA'!$L:$L,'Row Index'!AH61)="","✓",INDEX('RAW DATA'!$L:$L,'Row Index'!AH61)))</f>
        <v>✓</v>
      </c>
      <c r="AI61" s="81" t="str">
        <f aca="false">IF('Row Index'!AI61="","✗",IF(INDEX('RAW DATA'!$L:$L,'Row Index'!AI61)="","✓",INDEX('RAW DATA'!$L:$L,'Row Index'!AI61)))</f>
        <v>✓</v>
      </c>
      <c r="AJ61" s="81" t="str">
        <f aca="false">IF('Row Index'!AJ61="","✗",IF(INDEX('RAW DATA'!$L:$L,'Row Index'!AJ61)="","✓",INDEX('RAW DATA'!$L:$L,'Row Index'!AJ61)))</f>
        <v>✓</v>
      </c>
      <c r="AK61" s="81" t="str">
        <f aca="false">IF('Row Index'!AK61="","✗",IF(INDEX('RAW DATA'!$L:$L,'Row Index'!AK61)="","✓",INDEX('RAW DATA'!$L:$L,'Row Index'!AK61)))</f>
        <v>✓</v>
      </c>
      <c r="AL61" s="76" t="str">
        <f aca="false">IF('Row Index'!AL61="","–",IF(INDEX('RAW DATA'!$L:$L,'Row Index'!AL61)="","✓",INDEX('RAW DATA'!$L:$L,'Row Index'!AL61)))</f>
        <v>–</v>
      </c>
      <c r="AM61" s="76" t="str">
        <f aca="false">IF('Row Index'!AM61="","–",IF(INDEX('RAW DATA'!$L:$L,'Row Index'!AM61)="","✓",INDEX('RAW DATA'!$L:$L,'Row Index'!AM61)))</f>
        <v>–</v>
      </c>
      <c r="AN61" s="76" t="str">
        <f aca="false">IF('Row Index'!AN61="","–",IF(INDEX('RAW DATA'!$L:$L,'Row Index'!AN61)="","✓",INDEX('RAW DATA'!$L:$L,'Row Index'!AN61)))</f>
        <v>–</v>
      </c>
      <c r="AO61" s="76" t="str">
        <f aca="false">IF('Row Index'!AO61="","–",IF(INDEX('RAW DATA'!$L:$L,'Row Index'!AO61)="","✓",INDEX('RAW DATA'!$L:$L,'Row Index'!AO61)))</f>
        <v>–</v>
      </c>
      <c r="AP61" s="76" t="str">
        <f aca="false">IF('Row Index'!AP61="","–",IF(INDEX('RAW DATA'!$L:$L,'Row Index'!AP61)="","✓",INDEX('RAW DATA'!$L:$L,'Row Index'!AP61)))</f>
        <v>–</v>
      </c>
      <c r="AQ61" s="76" t="str">
        <f aca="false">IF('Row Index'!AQ61="","–",IF(INDEX('RAW DATA'!$L:$L,'Row Index'!AQ61)="","✓",INDEX('RAW DATA'!$L:$L,'Row Index'!AQ61)))</f>
        <v>–</v>
      </c>
    </row>
    <row r="62" customFormat="false" ht="15" hidden="false" customHeight="false" outlineLevel="0" collapsed="false">
      <c r="A62" s="15" t="s">
        <v>345</v>
      </c>
      <c r="B62" s="16" t="s">
        <v>5697</v>
      </c>
      <c r="C62" s="83" t="str">
        <f aca="false">IF('Row Index'!C62="","✗",IF(INDEX('RAW DATA'!$L:$L,'Row Index'!C62)="","✓",INDEX('RAW DATA'!$L:$L,'Row Index'!C62)))</f>
        <v>⌧◐</v>
      </c>
      <c r="D62" s="81" t="str">
        <f aca="false">IF('Row Index'!D62="","✗",IF(INDEX('RAW DATA'!$L:$L,'Row Index'!D62)="","✓",INDEX('RAW DATA'!$L:$L,'Row Index'!D62)))</f>
        <v>✓</v>
      </c>
      <c r="E62" s="81" t="str">
        <f aca="false">IF('Row Index'!E62="","✗",IF(INDEX('RAW DATA'!$L:$L,'Row Index'!E62)="","✓",INDEX('RAW DATA'!$L:$L,'Row Index'!E62)))</f>
        <v>✓</v>
      </c>
      <c r="F62" s="81" t="str">
        <f aca="false">IF('Row Index'!F62="","✗",IF(INDEX('RAW DATA'!$L:$L,'Row Index'!F62)="","✓",INDEX('RAW DATA'!$L:$L,'Row Index'!F62)))</f>
        <v>✓</v>
      </c>
      <c r="G62" s="81" t="str">
        <f aca="false">IF('Row Index'!G62="","✗",IF(INDEX('RAW DATA'!$L:$L,'Row Index'!G62)="","✓",INDEX('RAW DATA'!$L:$L,'Row Index'!G62)))</f>
        <v>✓</v>
      </c>
      <c r="H62" s="81" t="str">
        <f aca="false">IF('Row Index'!H62="","✗",IF(INDEX('RAW DATA'!$L:$L,'Row Index'!H62)="","✓",INDEX('RAW DATA'!$L:$L,'Row Index'!H62)))</f>
        <v>✓</v>
      </c>
      <c r="I62" s="26" t="str">
        <f aca="false">IF('Row Index'!I62="","✗",IF(INDEX('RAW DATA'!$L:$L,'Row Index'!I62)="","✓",INDEX('RAW DATA'!$L:$L,'Row Index'!I62)))</f>
        <v>✗</v>
      </c>
      <c r="J62" s="81" t="str">
        <f aca="false">IF('Row Index'!J62="","✗",IF(INDEX('RAW DATA'!$L:$L,'Row Index'!J62)="","✓",INDEX('RAW DATA'!$L:$L,'Row Index'!J62)))</f>
        <v>✓</v>
      </c>
      <c r="K62" s="81" t="str">
        <f aca="false">IF('Row Index'!K62="","✗",IF(INDEX('RAW DATA'!$L:$L,'Row Index'!K62)="","✓",INDEX('RAW DATA'!$L:$L,'Row Index'!K62)))</f>
        <v>✓</v>
      </c>
      <c r="L62" s="81" t="str">
        <f aca="false">IF('Row Index'!L62="","✗",IF(INDEX('RAW DATA'!$L:$L,'Row Index'!L62)="","✓",INDEX('RAW DATA'!$L:$L,'Row Index'!L62)))</f>
        <v>✓</v>
      </c>
      <c r="M62" s="81" t="str">
        <f aca="false">IF('Row Index'!M62="","✗",IF(INDEX('RAW DATA'!$L:$L,'Row Index'!M62)="","✓",INDEX('RAW DATA'!$L:$L,'Row Index'!M62)))</f>
        <v>✓</v>
      </c>
      <c r="N62" s="84" t="str">
        <f aca="false">IF('Row Index'!N62="","✗",IF(INDEX('RAW DATA'!$L:$L,'Row Index'!N62)="","✓",INDEX('RAW DATA'!$L:$L,'Row Index'!N62)))</f>
        <v>⇲⌧◐</v>
      </c>
      <c r="O62" s="81" t="str">
        <f aca="false">IF('Row Index'!O62="","✗",IF(INDEX('RAW DATA'!$L:$L,'Row Index'!O62)="","✓",INDEX('RAW DATA'!$L:$L,'Row Index'!O62)))</f>
        <v>✓</v>
      </c>
      <c r="P62" s="81" t="str">
        <f aca="false">IF('Row Index'!P62="","✗",IF(INDEX('RAW DATA'!$L:$L,'Row Index'!P62)="","✓",INDEX('RAW DATA'!$L:$L,'Row Index'!P62)))</f>
        <v>✓</v>
      </c>
      <c r="Q62" s="81" t="str">
        <f aca="false">IF('Row Index'!Q62="","✗",IF(INDEX('RAW DATA'!$L:$L,'Row Index'!Q62)="","✓",INDEX('RAW DATA'!$L:$L,'Row Index'!Q62)))</f>
        <v>✓</v>
      </c>
      <c r="R62" s="82" t="str">
        <f aca="false">IF('Row Index'!R62="","✗",IF(INDEX('RAW DATA'!$L:$L,'Row Index'!R62)="","✓",INDEX('RAW DATA'!$L:$L,'Row Index'!R62)))</f>
        <v>!</v>
      </c>
      <c r="S62" s="81" t="str">
        <f aca="false">IF('Row Index'!S62="","✗",IF(INDEX('RAW DATA'!$L:$L,'Row Index'!S62)="","✓",INDEX('RAW DATA'!$L:$L,'Row Index'!S62)))</f>
        <v>✓</v>
      </c>
      <c r="T62" s="84" t="str">
        <f aca="false">IF('Row Index'!T62="","✗",IF(INDEX('RAW DATA'!$L:$L,'Row Index'!T62)="","✓",INDEX('RAW DATA'!$L:$L,'Row Index'!T62)))</f>
        <v>⇲⌧◐</v>
      </c>
      <c r="U62" s="81" t="str">
        <f aca="false">IF('Row Index'!U62="","✗",IF(INDEX('RAW DATA'!$L:$L,'Row Index'!U62)="","✓",INDEX('RAW DATA'!$L:$L,'Row Index'!U62)))</f>
        <v>✓</v>
      </c>
      <c r="V62" s="81" t="str">
        <f aca="false">IF('Row Index'!V62="","✗",IF(INDEX('RAW DATA'!$L:$L,'Row Index'!V62)="","✓",INDEX('RAW DATA'!$L:$L,'Row Index'!V62)))</f>
        <v>✓</v>
      </c>
      <c r="W62" s="81" t="str">
        <f aca="false">IF('Row Index'!W62="","✗",IF(INDEX('RAW DATA'!$L:$L,'Row Index'!W62)="","✓",INDEX('RAW DATA'!$L:$L,'Row Index'!W62)))</f>
        <v>✓</v>
      </c>
      <c r="X62" s="81" t="str">
        <f aca="false">IF('Row Index'!X62="","✗",IF(INDEX('RAW DATA'!$L:$L,'Row Index'!X62)="","✓",INDEX('RAW DATA'!$L:$L,'Row Index'!X62)))</f>
        <v>✓</v>
      </c>
      <c r="Y62" s="81" t="str">
        <f aca="false">IF('Row Index'!Y62="","✗",IF(INDEX('RAW DATA'!$L:$L,'Row Index'!Y62)="","✓",INDEX('RAW DATA'!$L:$L,'Row Index'!Y62)))</f>
        <v>✓</v>
      </c>
      <c r="Z62" s="82" t="str">
        <f aca="false">IF('Row Index'!Z62="","✗",IF(INDEX('RAW DATA'!$L:$L,'Row Index'!Z62)="","✓",INDEX('RAW DATA'!$L:$L,'Row Index'!Z62)))</f>
        <v>!</v>
      </c>
      <c r="AA62" s="19" t="str">
        <f aca="false">IF('Row Index'!AA62="","⏳",IF(INDEX('RAW DATA'!$L:$L,'Row Index'!AA62)="","✓",INDEX('RAW DATA'!$L:$L,'Row Index'!AA62)))</f>
        <v>⏳</v>
      </c>
      <c r="AB62" s="81" t="str">
        <f aca="false">IF('Row Index'!AB62="","✗",IF(INDEX('RAW DATA'!$L:$L,'Row Index'!AB62)="","✓",INDEX('RAW DATA'!$L:$L,'Row Index'!AB62)))</f>
        <v>✓</v>
      </c>
      <c r="AC62" s="81" t="str">
        <f aca="false">IF('Row Index'!AC62="","✗",IF(INDEX('RAW DATA'!$L:$L,'Row Index'!AC62)="","✓",INDEX('RAW DATA'!$L:$L,'Row Index'!AC62)))</f>
        <v>✓</v>
      </c>
      <c r="AD62" s="81" t="str">
        <f aca="false">IF('Row Index'!AD62="","✗",IF(INDEX('RAW DATA'!$L:$L,'Row Index'!AD62)="","✓",INDEX('RAW DATA'!$L:$L,'Row Index'!AD62)))</f>
        <v>✓</v>
      </c>
      <c r="AE62" s="81" t="str">
        <f aca="false">IF('Row Index'!AE62="","✗",IF(INDEX('RAW DATA'!$L:$L,'Row Index'!AE62)="","✓",INDEX('RAW DATA'!$L:$L,'Row Index'!AE62)))</f>
        <v>✓</v>
      </c>
      <c r="AF62" s="81" t="str">
        <f aca="false">IF('Row Index'!AF62="","✗",IF(INDEX('RAW DATA'!$L:$L,'Row Index'!AF62)="","✓",INDEX('RAW DATA'!$L:$L,'Row Index'!AF62)))</f>
        <v>✓</v>
      </c>
      <c r="AG62" s="84" t="str">
        <f aca="false">IF('Row Index'!AG62="","✗",IF(INDEX('RAW DATA'!$L:$L,'Row Index'!AG62)="","✓",INDEX('RAW DATA'!$L:$L,'Row Index'!AG62)))</f>
        <v>⇲⌧◐</v>
      </c>
      <c r="AH62" s="81" t="str">
        <f aca="false">IF('Row Index'!AH62="","✗",IF(INDEX('RAW DATA'!$L:$L,'Row Index'!AH62)="","✓",INDEX('RAW DATA'!$L:$L,'Row Index'!AH62)))</f>
        <v>✓</v>
      </c>
      <c r="AI62" s="81" t="str">
        <f aca="false">IF('Row Index'!AI62="","✗",IF(INDEX('RAW DATA'!$L:$L,'Row Index'!AI62)="","✓",INDEX('RAW DATA'!$L:$L,'Row Index'!AI62)))</f>
        <v>✓</v>
      </c>
      <c r="AJ62" s="81" t="str">
        <f aca="false">IF('Row Index'!AJ62="","✗",IF(INDEX('RAW DATA'!$L:$L,'Row Index'!AJ62)="","✓",INDEX('RAW DATA'!$L:$L,'Row Index'!AJ62)))</f>
        <v>✓</v>
      </c>
      <c r="AK62" s="84" t="str">
        <f aca="false">IF('Row Index'!AK62="","✗",IF(INDEX('RAW DATA'!$L:$L,'Row Index'!AK62)="","✓",INDEX('RAW DATA'!$L:$L,'Row Index'!AK62)))</f>
        <v>⇲⌧◐</v>
      </c>
      <c r="AL62" s="76" t="str">
        <f aca="false">IF('Row Index'!AL62="","–",IF(INDEX('RAW DATA'!$L:$L,'Row Index'!AL62)="","✓",INDEX('RAW DATA'!$L:$L,'Row Index'!AL62)))</f>
        <v>–</v>
      </c>
      <c r="AM62" s="76" t="str">
        <f aca="false">IF('Row Index'!AM62="","–",IF(INDEX('RAW DATA'!$L:$L,'Row Index'!AM62)="","✓",INDEX('RAW DATA'!$L:$L,'Row Index'!AM62)))</f>
        <v>–</v>
      </c>
      <c r="AN62" s="76" t="str">
        <f aca="false">IF('Row Index'!AN62="","–",IF(INDEX('RAW DATA'!$L:$L,'Row Index'!AN62)="","✓",INDEX('RAW DATA'!$L:$L,'Row Index'!AN62)))</f>
        <v>–</v>
      </c>
      <c r="AO62" s="76" t="str">
        <f aca="false">IF('Row Index'!AO62="","–",IF(INDEX('RAW DATA'!$L:$L,'Row Index'!AO62)="","✓",INDEX('RAW DATA'!$L:$L,'Row Index'!AO62)))</f>
        <v>–</v>
      </c>
      <c r="AP62" s="76" t="str">
        <f aca="false">IF('Row Index'!AP62="","–",IF(INDEX('RAW DATA'!$L:$L,'Row Index'!AP62)="","✓",INDEX('RAW DATA'!$L:$L,'Row Index'!AP62)))</f>
        <v>–</v>
      </c>
      <c r="AQ62" s="76" t="str">
        <f aca="false">IF('Row Index'!AQ62="","–",IF(INDEX('RAW DATA'!$L:$L,'Row Index'!AQ62)="","✓",INDEX('RAW DATA'!$L:$L,'Row Index'!AQ62)))</f>
        <v>–</v>
      </c>
    </row>
    <row r="63" customFormat="false" ht="15" hidden="false" customHeight="false" outlineLevel="0" collapsed="false">
      <c r="A63" s="15" t="s">
        <v>351</v>
      </c>
      <c r="B63" s="16" t="s">
        <v>5697</v>
      </c>
      <c r="C63" s="81" t="str">
        <f aca="false">IF('Row Index'!C63="","✗",IF(INDEX('RAW DATA'!$L:$L,'Row Index'!C63)="","✓",INDEX('RAW DATA'!$L:$L,'Row Index'!C63)))</f>
        <v>✓</v>
      </c>
      <c r="D63" s="81" t="str">
        <f aca="false">IF('Row Index'!D63="","✗",IF(INDEX('RAW DATA'!$L:$L,'Row Index'!D63)="","✓",INDEX('RAW DATA'!$L:$L,'Row Index'!D63)))</f>
        <v>✓</v>
      </c>
      <c r="E63" s="81" t="str">
        <f aca="false">IF('Row Index'!E63="","✗",IF(INDEX('RAW DATA'!$L:$L,'Row Index'!E63)="","✓",INDEX('RAW DATA'!$L:$L,'Row Index'!E63)))</f>
        <v>✓</v>
      </c>
      <c r="F63" s="83" t="str">
        <f aca="false">IF('Row Index'!F63="","✗",IF(INDEX('RAW DATA'!$L:$L,'Row Index'!F63)="","✓",INDEX('RAW DATA'!$L:$L,'Row Index'!F63)))</f>
        <v>⌧◐</v>
      </c>
      <c r="G63" s="81" t="str">
        <f aca="false">IF('Row Index'!G63="","✗",IF(INDEX('RAW DATA'!$L:$L,'Row Index'!G63)="","✓",INDEX('RAW DATA'!$L:$L,'Row Index'!G63)))</f>
        <v>✓</v>
      </c>
      <c r="H63" s="81" t="str">
        <f aca="false">IF('Row Index'!H63="","✗",IF(INDEX('RAW DATA'!$L:$L,'Row Index'!H63)="","✓",INDEX('RAW DATA'!$L:$L,'Row Index'!H63)))</f>
        <v>✓</v>
      </c>
      <c r="I63" s="26" t="str">
        <f aca="false">IF('Row Index'!I63="","✗",IF(INDEX('RAW DATA'!$L:$L,'Row Index'!I63)="","✓",INDEX('RAW DATA'!$L:$L,'Row Index'!I63)))</f>
        <v>✗</v>
      </c>
      <c r="J63" s="81" t="str">
        <f aca="false">IF('Row Index'!J63="","✗",IF(INDEX('RAW DATA'!$L:$L,'Row Index'!J63)="","✓",INDEX('RAW DATA'!$L:$L,'Row Index'!J63)))</f>
        <v>✓</v>
      </c>
      <c r="K63" s="81" t="str">
        <f aca="false">IF('Row Index'!K63="","✗",IF(INDEX('RAW DATA'!$L:$L,'Row Index'!K63)="","✓",INDEX('RAW DATA'!$L:$L,'Row Index'!K63)))</f>
        <v>✓</v>
      </c>
      <c r="L63" s="81" t="str">
        <f aca="false">IF('Row Index'!L63="","✗",IF(INDEX('RAW DATA'!$L:$L,'Row Index'!L63)="","✓",INDEX('RAW DATA'!$L:$L,'Row Index'!L63)))</f>
        <v>✓</v>
      </c>
      <c r="M63" s="81" t="str">
        <f aca="false">IF('Row Index'!M63="","✗",IF(INDEX('RAW DATA'!$L:$L,'Row Index'!M63)="","✓",INDEX('RAW DATA'!$L:$L,'Row Index'!M63)))</f>
        <v>✓</v>
      </c>
      <c r="N63" s="26" t="str">
        <f aca="false">IF('Row Index'!N63="","✗",IF(INDEX('RAW DATA'!$L:$L,'Row Index'!N63)="","✓",INDEX('RAW DATA'!$L:$L,'Row Index'!N63)))</f>
        <v>✗</v>
      </c>
      <c r="O63" s="81" t="str">
        <f aca="false">IF('Row Index'!O63="","✗",IF(INDEX('RAW DATA'!$L:$L,'Row Index'!O63)="","✓",INDEX('RAW DATA'!$L:$L,'Row Index'!O63)))</f>
        <v>✓</v>
      </c>
      <c r="P63" s="81" t="str">
        <f aca="false">IF('Row Index'!P63="","✗",IF(INDEX('RAW DATA'!$L:$L,'Row Index'!P63)="","✓",INDEX('RAW DATA'!$L:$L,'Row Index'!P63)))</f>
        <v>✓</v>
      </c>
      <c r="Q63" s="81" t="str">
        <f aca="false">IF('Row Index'!Q63="","✗",IF(INDEX('RAW DATA'!$L:$L,'Row Index'!Q63)="","✓",INDEX('RAW DATA'!$L:$L,'Row Index'!Q63)))</f>
        <v>✓</v>
      </c>
      <c r="R63" s="26" t="str">
        <f aca="false">IF('Row Index'!R63="","✗",IF(INDEX('RAW DATA'!$L:$L,'Row Index'!R63)="","✓",INDEX('RAW DATA'!$L:$L,'Row Index'!R63)))</f>
        <v>✗</v>
      </c>
      <c r="S63" s="84" t="str">
        <f aca="false">IF('Row Index'!S63="","✗",IF(INDEX('RAW DATA'!$L:$L,'Row Index'!S63)="","✓",INDEX('RAW DATA'!$L:$L,'Row Index'!S63)))</f>
        <v>⇲⌧◐</v>
      </c>
      <c r="T63" s="84" t="str">
        <f aca="false">IF('Row Index'!T63="","✗",IF(INDEX('RAW DATA'!$L:$L,'Row Index'!T63)="","✓",INDEX('RAW DATA'!$L:$L,'Row Index'!T63)))</f>
        <v>⇲⌧◐</v>
      </c>
      <c r="U63" s="81" t="str">
        <f aca="false">IF('Row Index'!U63="","✗",IF(INDEX('RAW DATA'!$L:$L,'Row Index'!U63)="","✓",INDEX('RAW DATA'!$L:$L,'Row Index'!U63)))</f>
        <v>✓</v>
      </c>
      <c r="V63" s="81" t="str">
        <f aca="false">IF('Row Index'!V63="","✗",IF(INDEX('RAW DATA'!$L:$L,'Row Index'!V63)="","✓",INDEX('RAW DATA'!$L:$L,'Row Index'!V63)))</f>
        <v>✓</v>
      </c>
      <c r="W63" s="81" t="str">
        <f aca="false">IF('Row Index'!W63="","✗",IF(INDEX('RAW DATA'!$L:$L,'Row Index'!W63)="","✓",INDEX('RAW DATA'!$L:$L,'Row Index'!W63)))</f>
        <v>✓</v>
      </c>
      <c r="X63" s="81" t="str">
        <f aca="false">IF('Row Index'!X63="","✗",IF(INDEX('RAW DATA'!$L:$L,'Row Index'!X63)="","✓",INDEX('RAW DATA'!$L:$L,'Row Index'!X63)))</f>
        <v>✓</v>
      </c>
      <c r="Y63" s="81" t="str">
        <f aca="false">IF('Row Index'!Y63="","✗",IF(INDEX('RAW DATA'!$L:$L,'Row Index'!Y63)="","✓",INDEX('RAW DATA'!$L:$L,'Row Index'!Y63)))</f>
        <v>✓</v>
      </c>
      <c r="Z63" s="82" t="str">
        <f aca="false">IF('Row Index'!Z63="","✗",IF(INDEX('RAW DATA'!$L:$L,'Row Index'!Z63)="","✓",INDEX('RAW DATA'!$L:$L,'Row Index'!Z63)))</f>
        <v>!</v>
      </c>
      <c r="AA63" s="19" t="str">
        <f aca="false">IF('Row Index'!AA63="","⏳",IF(INDEX('RAW DATA'!$L:$L,'Row Index'!AA63)="","✓",INDEX('RAW DATA'!$L:$L,'Row Index'!AA63)))</f>
        <v>⏳</v>
      </c>
      <c r="AB63" s="81" t="str">
        <f aca="false">IF('Row Index'!AB63="","✗",IF(INDEX('RAW DATA'!$L:$L,'Row Index'!AB63)="","✓",INDEX('RAW DATA'!$L:$L,'Row Index'!AB63)))</f>
        <v>✓</v>
      </c>
      <c r="AC63" s="81" t="str">
        <f aca="false">IF('Row Index'!AC63="","✗",IF(INDEX('RAW DATA'!$L:$L,'Row Index'!AC63)="","✓",INDEX('RAW DATA'!$L:$L,'Row Index'!AC63)))</f>
        <v>✓</v>
      </c>
      <c r="AD63" s="81" t="str">
        <f aca="false">IF('Row Index'!AD63="","✗",IF(INDEX('RAW DATA'!$L:$L,'Row Index'!AD63)="","✓",INDEX('RAW DATA'!$L:$L,'Row Index'!AD63)))</f>
        <v>✓</v>
      </c>
      <c r="AE63" s="81" t="str">
        <f aca="false">IF('Row Index'!AE63="","✗",IF(INDEX('RAW DATA'!$L:$L,'Row Index'!AE63)="","✓",INDEX('RAW DATA'!$L:$L,'Row Index'!AE63)))</f>
        <v>✓</v>
      </c>
      <c r="AF63" s="84" t="str">
        <f aca="false">IF('Row Index'!AF63="","✗",IF(INDEX('RAW DATA'!$L:$L,'Row Index'!AF63)="","✓",INDEX('RAW DATA'!$L:$L,'Row Index'!AF63)))</f>
        <v>⇲</v>
      </c>
      <c r="AG63" s="83" t="str">
        <f aca="false">IF('Row Index'!AG63="","✗",IF(INDEX('RAW DATA'!$L:$L,'Row Index'!AG63)="","✓",INDEX('RAW DATA'!$L:$L,'Row Index'!AG63)))</f>
        <v>⌧◐</v>
      </c>
      <c r="AH63" s="83" t="str">
        <f aca="false">IF('Row Index'!AH63="","✗",IF(INDEX('RAW DATA'!$L:$L,'Row Index'!AH63)="","✓",INDEX('RAW DATA'!$L:$L,'Row Index'!AH63)))</f>
        <v>⌧◐</v>
      </c>
      <c r="AI63" s="81" t="str">
        <f aca="false">IF('Row Index'!AI63="","✗",IF(INDEX('RAW DATA'!$L:$L,'Row Index'!AI63)="","✓",INDEX('RAW DATA'!$L:$L,'Row Index'!AI63)))</f>
        <v>✓</v>
      </c>
      <c r="AJ63" s="81" t="str">
        <f aca="false">IF('Row Index'!AJ63="","✗",IF(INDEX('RAW DATA'!$L:$L,'Row Index'!AJ63)="","✓",INDEX('RAW DATA'!$L:$L,'Row Index'!AJ63)))</f>
        <v>✓</v>
      </c>
      <c r="AK63" s="81" t="str">
        <f aca="false">IF('Row Index'!AK63="","✗",IF(INDEX('RAW DATA'!$L:$L,'Row Index'!AK63)="","✓",INDEX('RAW DATA'!$L:$L,'Row Index'!AK63)))</f>
        <v>✓</v>
      </c>
      <c r="AL63" s="76" t="str">
        <f aca="false">IF('Row Index'!AL63="","–",IF(INDEX('RAW DATA'!$L:$L,'Row Index'!AL63)="","✓",INDEX('RAW DATA'!$L:$L,'Row Index'!AL63)))</f>
        <v>–</v>
      </c>
      <c r="AM63" s="76" t="str">
        <f aca="false">IF('Row Index'!AM63="","–",IF(INDEX('RAW DATA'!$L:$L,'Row Index'!AM63)="","✓",INDEX('RAW DATA'!$L:$L,'Row Index'!AM63)))</f>
        <v>–</v>
      </c>
      <c r="AN63" s="76" t="str">
        <f aca="false">IF('Row Index'!AN63="","–",IF(INDEX('RAW DATA'!$L:$L,'Row Index'!AN63)="","✓",INDEX('RAW DATA'!$L:$L,'Row Index'!AN63)))</f>
        <v>–</v>
      </c>
      <c r="AO63" s="76" t="str">
        <f aca="false">IF('Row Index'!AO63="","–",IF(INDEX('RAW DATA'!$L:$L,'Row Index'!AO63)="","✓",INDEX('RAW DATA'!$L:$L,'Row Index'!AO63)))</f>
        <v>–</v>
      </c>
      <c r="AP63" s="76" t="str">
        <f aca="false">IF('Row Index'!AP63="","–",IF(INDEX('RAW DATA'!$L:$L,'Row Index'!AP63)="","✓",INDEX('RAW DATA'!$L:$L,'Row Index'!AP63)))</f>
        <v>–</v>
      </c>
      <c r="AQ63" s="76" t="str">
        <f aca="false">IF('Row Index'!AQ63="","–",IF(INDEX('RAW DATA'!$L:$L,'Row Index'!AQ63)="","✓",INDEX('RAW DATA'!$L:$L,'Row Index'!AQ63)))</f>
        <v>–</v>
      </c>
    </row>
    <row r="64" customFormat="false" ht="15" hidden="false" customHeight="false" outlineLevel="0" collapsed="false">
      <c r="A64" s="15" t="s">
        <v>354</v>
      </c>
      <c r="B64" s="16" t="s">
        <v>5697</v>
      </c>
      <c r="C64" s="81" t="str">
        <f aca="false">IF('Row Index'!C64="","✗",IF(INDEX('RAW DATA'!$L:$L,'Row Index'!C64)="","✓",INDEX('RAW DATA'!$L:$L,'Row Index'!C64)))</f>
        <v>✓</v>
      </c>
      <c r="D64" s="81" t="str">
        <f aca="false">IF('Row Index'!D64="","✗",IF(INDEX('RAW DATA'!$L:$L,'Row Index'!D64)="","✓",INDEX('RAW DATA'!$L:$L,'Row Index'!D64)))</f>
        <v>✓</v>
      </c>
      <c r="E64" s="81" t="str">
        <f aca="false">IF('Row Index'!E64="","✗",IF(INDEX('RAW DATA'!$L:$L,'Row Index'!E64)="","✓",INDEX('RAW DATA'!$L:$L,'Row Index'!E64)))</f>
        <v>✓</v>
      </c>
      <c r="F64" s="84" t="str">
        <f aca="false">IF('Row Index'!F64="","✗",IF(INDEX('RAW DATA'!$L:$L,'Row Index'!F64)="","✓",INDEX('RAW DATA'!$L:$L,'Row Index'!F64)))</f>
        <v>⇲⌧◐</v>
      </c>
      <c r="G64" s="84" t="str">
        <f aca="false">IF('Row Index'!G64="","✗",IF(INDEX('RAW DATA'!$L:$L,'Row Index'!G64)="","✓",INDEX('RAW DATA'!$L:$L,'Row Index'!G64)))</f>
        <v>⇲⌧◐</v>
      </c>
      <c r="H64" s="81" t="str">
        <f aca="false">IF('Row Index'!H64="","✗",IF(INDEX('RAW DATA'!$L:$L,'Row Index'!H64)="","✓",INDEX('RAW DATA'!$L:$L,'Row Index'!H64)))</f>
        <v>✓</v>
      </c>
      <c r="I64" s="26" t="str">
        <f aca="false">IF('Row Index'!I64="","✗",IF(INDEX('RAW DATA'!$L:$L,'Row Index'!I64)="","✓",INDEX('RAW DATA'!$L:$L,'Row Index'!I64)))</f>
        <v>✗</v>
      </c>
      <c r="J64" s="81" t="str">
        <f aca="false">IF('Row Index'!J64="","✗",IF(INDEX('RAW DATA'!$L:$L,'Row Index'!J64)="","✓",INDEX('RAW DATA'!$L:$L,'Row Index'!J64)))</f>
        <v>✓</v>
      </c>
      <c r="K64" s="84" t="str">
        <f aca="false">IF('Row Index'!K64="","✗",IF(INDEX('RAW DATA'!$L:$L,'Row Index'!K64)="","✓",INDEX('RAW DATA'!$L:$L,'Row Index'!K64)))</f>
        <v>⇲⌧</v>
      </c>
      <c r="L64" s="81" t="str">
        <f aca="false">IF('Row Index'!L64="","✗",IF(INDEX('RAW DATA'!$L:$L,'Row Index'!L64)="","✓",INDEX('RAW DATA'!$L:$L,'Row Index'!L64)))</f>
        <v>✓</v>
      </c>
      <c r="M64" s="36" t="str">
        <f aca="false">IF('Row Index'!M64="","✗",IF(INDEX('RAW DATA'!$L:$L,'Row Index'!M64)="","✓",INDEX('RAW DATA'!$L:$L,'Row Index'!M64)))</f>
        <v>◐</v>
      </c>
      <c r="N64" s="81" t="str">
        <f aca="false">IF('Row Index'!N64="","✗",IF(INDEX('RAW DATA'!$L:$L,'Row Index'!N64)="","✓",INDEX('RAW DATA'!$L:$L,'Row Index'!N64)))</f>
        <v>✓</v>
      </c>
      <c r="O64" s="81" t="str">
        <f aca="false">IF('Row Index'!O64="","✗",IF(INDEX('RAW DATA'!$L:$L,'Row Index'!O64)="","✓",INDEX('RAW DATA'!$L:$L,'Row Index'!O64)))</f>
        <v>✓</v>
      </c>
      <c r="P64" s="81" t="str">
        <f aca="false">IF('Row Index'!P64="","✗",IF(INDEX('RAW DATA'!$L:$L,'Row Index'!P64)="","✓",INDEX('RAW DATA'!$L:$L,'Row Index'!P64)))</f>
        <v>✓</v>
      </c>
      <c r="Q64" s="81" t="str">
        <f aca="false">IF('Row Index'!Q64="","✗",IF(INDEX('RAW DATA'!$L:$L,'Row Index'!Q64)="","✓",INDEX('RAW DATA'!$L:$L,'Row Index'!Q64)))</f>
        <v>✓</v>
      </c>
      <c r="R64" s="82" t="str">
        <f aca="false">IF('Row Index'!R64="","✗",IF(INDEX('RAW DATA'!$L:$L,'Row Index'!R64)="","✓",INDEX('RAW DATA'!$L:$L,'Row Index'!R64)))</f>
        <v>!</v>
      </c>
      <c r="S64" s="81" t="str">
        <f aca="false">IF('Row Index'!S64="","✗",IF(INDEX('RAW DATA'!$L:$L,'Row Index'!S64)="","✓",INDEX('RAW DATA'!$L:$L,'Row Index'!S64)))</f>
        <v>✓</v>
      </c>
      <c r="T64" s="84" t="str">
        <f aca="false">IF('Row Index'!T64="","✗",IF(INDEX('RAW DATA'!$L:$L,'Row Index'!T64)="","✓",INDEX('RAW DATA'!$L:$L,'Row Index'!T64)))</f>
        <v>⇲⌧</v>
      </c>
      <c r="U64" s="81" t="str">
        <f aca="false">IF('Row Index'!U64="","✗",IF(INDEX('RAW DATA'!$L:$L,'Row Index'!U64)="","✓",INDEX('RAW DATA'!$L:$L,'Row Index'!U64)))</f>
        <v>✓</v>
      </c>
      <c r="V64" s="81" t="str">
        <f aca="false">IF('Row Index'!V64="","✗",IF(INDEX('RAW DATA'!$L:$L,'Row Index'!V64)="","✓",INDEX('RAW DATA'!$L:$L,'Row Index'!V64)))</f>
        <v>✓</v>
      </c>
      <c r="W64" s="81" t="str">
        <f aca="false">IF('Row Index'!W64="","✗",IF(INDEX('RAW DATA'!$L:$L,'Row Index'!W64)="","✓",INDEX('RAW DATA'!$L:$L,'Row Index'!W64)))</f>
        <v>✓</v>
      </c>
      <c r="X64" s="81" t="str">
        <f aca="false">IF('Row Index'!X64="","✗",IF(INDEX('RAW DATA'!$L:$L,'Row Index'!X64)="","✓",INDEX('RAW DATA'!$L:$L,'Row Index'!X64)))</f>
        <v>✓</v>
      </c>
      <c r="Y64" s="81" t="str">
        <f aca="false">IF('Row Index'!Y64="","✗",IF(INDEX('RAW DATA'!$L:$L,'Row Index'!Y64)="","✓",INDEX('RAW DATA'!$L:$L,'Row Index'!Y64)))</f>
        <v>✓</v>
      </c>
      <c r="Z64" s="82" t="str">
        <f aca="false">IF('Row Index'!Z64="","✗",IF(INDEX('RAW DATA'!$L:$L,'Row Index'!Z64)="","✓",INDEX('RAW DATA'!$L:$L,'Row Index'!Z64)))</f>
        <v>!</v>
      </c>
      <c r="AA64" s="19" t="str">
        <f aca="false">IF('Row Index'!AA64="","⏳",IF(INDEX('RAW DATA'!$L:$L,'Row Index'!AA64)="","✓",INDEX('RAW DATA'!$L:$L,'Row Index'!AA64)))</f>
        <v>⏳</v>
      </c>
      <c r="AB64" s="84" t="str">
        <f aca="false">IF('Row Index'!AB64="","✗",IF(INDEX('RAW DATA'!$L:$L,'Row Index'!AB64)="","✓",INDEX('RAW DATA'!$L:$L,'Row Index'!AB64)))</f>
        <v>⇲⌧◐</v>
      </c>
      <c r="AC64" s="81" t="str">
        <f aca="false">IF('Row Index'!AC64="","✗",IF(INDEX('RAW DATA'!$L:$L,'Row Index'!AC64)="","✓",INDEX('RAW DATA'!$L:$L,'Row Index'!AC64)))</f>
        <v>✓</v>
      </c>
      <c r="AD64" s="81" t="str">
        <f aca="false">IF('Row Index'!AD64="","✗",IF(INDEX('RAW DATA'!$L:$L,'Row Index'!AD64)="","✓",INDEX('RAW DATA'!$L:$L,'Row Index'!AD64)))</f>
        <v>✓</v>
      </c>
      <c r="AE64" s="81" t="str">
        <f aca="false">IF('Row Index'!AE64="","✗",IF(INDEX('RAW DATA'!$L:$L,'Row Index'!AE64)="","✓",INDEX('RAW DATA'!$L:$L,'Row Index'!AE64)))</f>
        <v>✓</v>
      </c>
      <c r="AF64" s="81" t="str">
        <f aca="false">IF('Row Index'!AF64="","✗",IF(INDEX('RAW DATA'!$L:$L,'Row Index'!AF64)="","✓",INDEX('RAW DATA'!$L:$L,'Row Index'!AF64)))</f>
        <v>✓</v>
      </c>
      <c r="AG64" s="81" t="str">
        <f aca="false">IF('Row Index'!AG64="","✗",IF(INDEX('RAW DATA'!$L:$L,'Row Index'!AG64)="","✓",INDEX('RAW DATA'!$L:$L,'Row Index'!AG64)))</f>
        <v>✓</v>
      </c>
      <c r="AH64" s="81" t="str">
        <f aca="false">IF('Row Index'!AH64="","✗",IF(INDEX('RAW DATA'!$L:$L,'Row Index'!AH64)="","✓",INDEX('RAW DATA'!$L:$L,'Row Index'!AH64)))</f>
        <v>✓</v>
      </c>
      <c r="AI64" s="81" t="str">
        <f aca="false">IF('Row Index'!AI64="","✗",IF(INDEX('RAW DATA'!$L:$L,'Row Index'!AI64)="","✓",INDEX('RAW DATA'!$L:$L,'Row Index'!AI64)))</f>
        <v>✓</v>
      </c>
      <c r="AJ64" s="81" t="str">
        <f aca="false">IF('Row Index'!AJ64="","✗",IF(INDEX('RAW DATA'!$L:$L,'Row Index'!AJ64)="","✓",INDEX('RAW DATA'!$L:$L,'Row Index'!AJ64)))</f>
        <v>✓</v>
      </c>
      <c r="AK64" s="81" t="str">
        <f aca="false">IF('Row Index'!AK64="","✗",IF(INDEX('RAW DATA'!$L:$L,'Row Index'!AK64)="","✓",INDEX('RAW DATA'!$L:$L,'Row Index'!AK64)))</f>
        <v>✓</v>
      </c>
      <c r="AL64" s="76" t="str">
        <f aca="false">IF('Row Index'!AL64="","–",IF(INDEX('RAW DATA'!$L:$L,'Row Index'!AL64)="","✓",INDEX('RAW DATA'!$L:$L,'Row Index'!AL64)))</f>
        <v>–</v>
      </c>
      <c r="AM64" s="76" t="str">
        <f aca="false">IF('Row Index'!AM64="","–",IF(INDEX('RAW DATA'!$L:$L,'Row Index'!AM64)="","✓",INDEX('RAW DATA'!$L:$L,'Row Index'!AM64)))</f>
        <v>–</v>
      </c>
      <c r="AN64" s="76" t="str">
        <f aca="false">IF('Row Index'!AN64="","–",IF(INDEX('RAW DATA'!$L:$L,'Row Index'!AN64)="","✓",INDEX('RAW DATA'!$L:$L,'Row Index'!AN64)))</f>
        <v>–</v>
      </c>
      <c r="AO64" s="76" t="str">
        <f aca="false">IF('Row Index'!AO64="","–",IF(INDEX('RAW DATA'!$L:$L,'Row Index'!AO64)="","✓",INDEX('RAW DATA'!$L:$L,'Row Index'!AO64)))</f>
        <v>–</v>
      </c>
      <c r="AP64" s="76" t="str">
        <f aca="false">IF('Row Index'!AP64="","–",IF(INDEX('RAW DATA'!$L:$L,'Row Index'!AP64)="","✓",INDEX('RAW DATA'!$L:$L,'Row Index'!AP64)))</f>
        <v>–</v>
      </c>
      <c r="AQ64" s="76" t="str">
        <f aca="false">IF('Row Index'!AQ64="","–",IF(INDEX('RAW DATA'!$L:$L,'Row Index'!AQ64)="","✓",INDEX('RAW DATA'!$L:$L,'Row Index'!AQ64)))</f>
        <v>–</v>
      </c>
    </row>
    <row r="65" customFormat="false" ht="15" hidden="false" customHeight="false" outlineLevel="0" collapsed="false">
      <c r="A65" s="32" t="s">
        <v>357</v>
      </c>
      <c r="B65" s="33" t="s">
        <v>5698</v>
      </c>
      <c r="C65" s="81" t="str">
        <f aca="false">IF('Row Index'!C65="","✗",IF(INDEX('RAW DATA'!$L:$L,'Row Index'!C65)="","✓",INDEX('RAW DATA'!$L:$L,'Row Index'!C65)))</f>
        <v>✓</v>
      </c>
      <c r="D65" s="81" t="str">
        <f aca="false">IF('Row Index'!D65="","✗",IF(INDEX('RAW DATA'!$L:$L,'Row Index'!D65)="","✓",INDEX('RAW DATA'!$L:$L,'Row Index'!D65)))</f>
        <v>✓</v>
      </c>
      <c r="E65" s="81" t="str">
        <f aca="false">IF('Row Index'!E65="","✗",IF(INDEX('RAW DATA'!$L:$L,'Row Index'!E65)="","✓",INDEX('RAW DATA'!$L:$L,'Row Index'!E65)))</f>
        <v>✓</v>
      </c>
      <c r="F65" s="81" t="str">
        <f aca="false">IF('Row Index'!F65="","✗",IF(INDEX('RAW DATA'!$L:$L,'Row Index'!F65)="","✓",INDEX('RAW DATA'!$L:$L,'Row Index'!F65)))</f>
        <v>✓</v>
      </c>
      <c r="G65" s="81" t="str">
        <f aca="false">IF('Row Index'!G65="","✗",IF(INDEX('RAW DATA'!$L:$L,'Row Index'!G65)="","✓",INDEX('RAW DATA'!$L:$L,'Row Index'!G65)))</f>
        <v>✓</v>
      </c>
      <c r="H65" s="81" t="str">
        <f aca="false">IF('Row Index'!H65="","✗",IF(INDEX('RAW DATA'!$L:$L,'Row Index'!H65)="","✓",INDEX('RAW DATA'!$L:$L,'Row Index'!H65)))</f>
        <v>✓</v>
      </c>
      <c r="I65" s="26" t="str">
        <f aca="false">IF('Row Index'!I65="","✗",IF(INDEX('RAW DATA'!$L:$L,'Row Index'!I65)="","✓",INDEX('RAW DATA'!$L:$L,'Row Index'!I65)))</f>
        <v>✗</v>
      </c>
      <c r="J65" s="81" t="str">
        <f aca="false">IF('Row Index'!J65="","✗",IF(INDEX('RAW DATA'!$L:$L,'Row Index'!J65)="","✓",INDEX('RAW DATA'!$L:$L,'Row Index'!J65)))</f>
        <v>✓</v>
      </c>
      <c r="K65" s="81" t="str">
        <f aca="false">IF('Row Index'!K65="","✗",IF(INDEX('RAW DATA'!$L:$L,'Row Index'!K65)="","✓",INDEX('RAW DATA'!$L:$L,'Row Index'!K65)))</f>
        <v>✓</v>
      </c>
      <c r="L65" s="81" t="str">
        <f aca="false">IF('Row Index'!L65="","✗",IF(INDEX('RAW DATA'!$L:$L,'Row Index'!L65)="","✓",INDEX('RAW DATA'!$L:$L,'Row Index'!L65)))</f>
        <v>✓</v>
      </c>
      <c r="M65" s="81" t="str">
        <f aca="false">IF('Row Index'!M65="","✗",IF(INDEX('RAW DATA'!$L:$L,'Row Index'!M65)="","✓",INDEX('RAW DATA'!$L:$L,'Row Index'!M65)))</f>
        <v>✓</v>
      </c>
      <c r="N65" s="81" t="str">
        <f aca="false">IF('Row Index'!N65="","✗",IF(INDEX('RAW DATA'!$L:$L,'Row Index'!N65)="","✓",INDEX('RAW DATA'!$L:$L,'Row Index'!N65)))</f>
        <v>✓</v>
      </c>
      <c r="O65" s="81" t="str">
        <f aca="false">IF('Row Index'!O65="","✗",IF(INDEX('RAW DATA'!$L:$L,'Row Index'!O65)="","✓",INDEX('RAW DATA'!$L:$L,'Row Index'!O65)))</f>
        <v>✓</v>
      </c>
      <c r="P65" s="81" t="str">
        <f aca="false">IF('Row Index'!P65="","✗",IF(INDEX('RAW DATA'!$L:$L,'Row Index'!P65)="","✓",INDEX('RAW DATA'!$L:$L,'Row Index'!P65)))</f>
        <v>✓</v>
      </c>
      <c r="Q65" s="81" t="str">
        <f aca="false">IF('Row Index'!Q65="","✗",IF(INDEX('RAW DATA'!$L:$L,'Row Index'!Q65)="","✓",INDEX('RAW DATA'!$L:$L,'Row Index'!Q65)))</f>
        <v>✓</v>
      </c>
      <c r="R65" s="81" t="str">
        <f aca="false">IF('Row Index'!R65="","✗",IF(INDEX('RAW DATA'!$L:$L,'Row Index'!R65)="","✓",INDEX('RAW DATA'!$L:$L,'Row Index'!R65)))</f>
        <v>✓</v>
      </c>
      <c r="S65" s="81" t="str">
        <f aca="false">IF('Row Index'!S65="","✗",IF(INDEX('RAW DATA'!$L:$L,'Row Index'!S65)="","✓",INDEX('RAW DATA'!$L:$L,'Row Index'!S65)))</f>
        <v>✓</v>
      </c>
      <c r="T65" s="81" t="str">
        <f aca="false">IF('Row Index'!T65="","✗",IF(INDEX('RAW DATA'!$L:$L,'Row Index'!T65)="","✓",INDEX('RAW DATA'!$L:$L,'Row Index'!T65)))</f>
        <v>✓</v>
      </c>
      <c r="U65" s="81" t="str">
        <f aca="false">IF('Row Index'!U65="","✗",IF(INDEX('RAW DATA'!$L:$L,'Row Index'!U65)="","✓",INDEX('RAW DATA'!$L:$L,'Row Index'!U65)))</f>
        <v>✓</v>
      </c>
      <c r="V65" s="81" t="str">
        <f aca="false">IF('Row Index'!V65="","✗",IF(INDEX('RAW DATA'!$L:$L,'Row Index'!V65)="","✓",INDEX('RAW DATA'!$L:$L,'Row Index'!V65)))</f>
        <v>✓</v>
      </c>
      <c r="W65" s="81" t="str">
        <f aca="false">IF('Row Index'!W65="","✗",IF(INDEX('RAW DATA'!$L:$L,'Row Index'!W65)="","✓",INDEX('RAW DATA'!$L:$L,'Row Index'!W65)))</f>
        <v>✓</v>
      </c>
      <c r="X65" s="81" t="str">
        <f aca="false">IF('Row Index'!X65="","✗",IF(INDEX('RAW DATA'!$L:$L,'Row Index'!X65)="","✓",INDEX('RAW DATA'!$L:$L,'Row Index'!X65)))</f>
        <v>✓</v>
      </c>
      <c r="Y65" s="84" t="str">
        <f aca="false">IF('Row Index'!Y65="","✗",IF(INDEX('RAW DATA'!$L:$L,'Row Index'!Y65)="","✓",INDEX('RAW DATA'!$L:$L,'Row Index'!Y65)))</f>
        <v>⇲</v>
      </c>
      <c r="Z65" s="82" t="str">
        <f aca="false">IF('Row Index'!Z65="","✗",IF(INDEX('RAW DATA'!$L:$L,'Row Index'!Z65)="","✓",INDEX('RAW DATA'!$L:$L,'Row Index'!Z65)))</f>
        <v>!</v>
      </c>
      <c r="AA65" s="19" t="str">
        <f aca="false">IF('Row Index'!AA65="","⏳",IF(INDEX('RAW DATA'!$L:$L,'Row Index'!AA65)="","✓",INDEX('RAW DATA'!$L:$L,'Row Index'!AA65)))</f>
        <v>⏳</v>
      </c>
      <c r="AB65" s="81" t="str">
        <f aca="false">IF('Row Index'!AB65="","✗",IF(INDEX('RAW DATA'!$L:$L,'Row Index'!AB65)="","✓",INDEX('RAW DATA'!$L:$L,'Row Index'!AB65)))</f>
        <v>✓</v>
      </c>
      <c r="AC65" s="84" t="str">
        <f aca="false">IF('Row Index'!AC65="","✗",IF(INDEX('RAW DATA'!$L:$L,'Row Index'!AC65)="","✓",INDEX('RAW DATA'!$L:$L,'Row Index'!AC65)))</f>
        <v>⇲⌧◐</v>
      </c>
      <c r="AD65" s="81" t="str">
        <f aca="false">IF('Row Index'!AD65="","✗",IF(INDEX('RAW DATA'!$L:$L,'Row Index'!AD65)="","✓",INDEX('RAW DATA'!$L:$L,'Row Index'!AD65)))</f>
        <v>✓</v>
      </c>
      <c r="AE65" s="81" t="str">
        <f aca="false">IF('Row Index'!AE65="","✗",IF(INDEX('RAW DATA'!$L:$L,'Row Index'!AE65)="","✓",INDEX('RAW DATA'!$L:$L,'Row Index'!AE65)))</f>
        <v>✓</v>
      </c>
      <c r="AF65" s="81" t="str">
        <f aca="false">IF('Row Index'!AF65="","✗",IF(INDEX('RAW DATA'!$L:$L,'Row Index'!AF65)="","✓",INDEX('RAW DATA'!$L:$L,'Row Index'!AF65)))</f>
        <v>✓</v>
      </c>
      <c r="AG65" s="81" t="str">
        <f aca="false">IF('Row Index'!AG65="","✗",IF(INDEX('RAW DATA'!$L:$L,'Row Index'!AG65)="","✓",INDEX('RAW DATA'!$L:$L,'Row Index'!AG65)))</f>
        <v>✓</v>
      </c>
      <c r="AH65" s="81" t="str">
        <f aca="false">IF('Row Index'!AH65="","✗",IF(INDEX('RAW DATA'!$L:$L,'Row Index'!AH65)="","✓",INDEX('RAW DATA'!$L:$L,'Row Index'!AH65)))</f>
        <v>✓</v>
      </c>
      <c r="AI65" s="81" t="str">
        <f aca="false">IF('Row Index'!AI65="","✗",IF(INDEX('RAW DATA'!$L:$L,'Row Index'!AI65)="","✓",INDEX('RAW DATA'!$L:$L,'Row Index'!AI65)))</f>
        <v>✓</v>
      </c>
      <c r="AJ65" s="81" t="str">
        <f aca="false">IF('Row Index'!AJ65="","✗",IF(INDEX('RAW DATA'!$L:$L,'Row Index'!AJ65)="","✓",INDEX('RAW DATA'!$L:$L,'Row Index'!AJ65)))</f>
        <v>✓</v>
      </c>
      <c r="AK65" s="81" t="str">
        <f aca="false">IF('Row Index'!AK65="","✗",IF(INDEX('RAW DATA'!$L:$L,'Row Index'!AK65)="","✓",INDEX('RAW DATA'!$L:$L,'Row Index'!AK65)))</f>
        <v>✓</v>
      </c>
      <c r="AL65" s="83" t="str">
        <f aca="false">IF('Row Index'!AL65="","✗",IF(INDEX('RAW DATA'!$L:$L,'Row Index'!AL65)="","✓",INDEX('RAW DATA'!$L:$L,'Row Index'!AL65)))</f>
        <v>⌧◐</v>
      </c>
      <c r="AM65" s="81" t="str">
        <f aca="false">IF('Row Index'!AM65="","✗",IF(INDEX('RAW DATA'!$L:$L,'Row Index'!AM65)="","✓",INDEX('RAW DATA'!$L:$L,'Row Index'!AM65)))</f>
        <v>✓</v>
      </c>
      <c r="AN65" s="81" t="str">
        <f aca="false">IF('Row Index'!AN65="","✗",IF(INDEX('RAW DATA'!$L:$L,'Row Index'!AN65)="","✓",INDEX('RAW DATA'!$L:$L,'Row Index'!AN65)))</f>
        <v>✓</v>
      </c>
      <c r="AO65" s="81" t="str">
        <f aca="false">IF('Row Index'!AO65="","✗",IF(INDEX('RAW DATA'!$L:$L,'Row Index'!AO65)="","✓",INDEX('RAW DATA'!$L:$L,'Row Index'!AO65)))</f>
        <v>✓</v>
      </c>
      <c r="AP65" s="81" t="str">
        <f aca="false">IF('Row Index'!AP65="","✗",IF(INDEX('RAW DATA'!$L:$L,'Row Index'!AP65)="","✓",INDEX('RAW DATA'!$L:$L,'Row Index'!AP65)))</f>
        <v>✓</v>
      </c>
      <c r="AQ65" s="81" t="str">
        <f aca="false">IF('Row Index'!AQ65="","✗",IF(INDEX('RAW DATA'!$L:$L,'Row Index'!AQ65)="","✓",INDEX('RAW DATA'!$L:$L,'Row Index'!AQ65)))</f>
        <v>✓</v>
      </c>
    </row>
    <row r="66" customFormat="false" ht="15" hidden="false" customHeight="false" outlineLevel="0" collapsed="false">
      <c r="A66" s="15" t="s">
        <v>361</v>
      </c>
      <c r="B66" s="16" t="s">
        <v>5699</v>
      </c>
      <c r="C66" s="36" t="str">
        <f aca="false">IF('Row Index'!C66="","✗",IF(INDEX('RAW DATA'!$L:$L,'Row Index'!C66)="","✓",INDEX('RAW DATA'!$L:$L,'Row Index'!C66)))</f>
        <v>◐</v>
      </c>
      <c r="D66" s="81" t="str">
        <f aca="false">IF('Row Index'!D66="","✗",IF(INDEX('RAW DATA'!$L:$L,'Row Index'!D66)="","✓",INDEX('RAW DATA'!$L:$L,'Row Index'!D66)))</f>
        <v>✓</v>
      </c>
      <c r="E66" s="81" t="str">
        <f aca="false">IF('Row Index'!E66="","✗",IF(INDEX('RAW DATA'!$L:$L,'Row Index'!E66)="","✓",INDEX('RAW DATA'!$L:$L,'Row Index'!E66)))</f>
        <v>✓</v>
      </c>
      <c r="F66" s="81" t="str">
        <f aca="false">IF('Row Index'!F66="","✗",IF(INDEX('RAW DATA'!$L:$L,'Row Index'!F66)="","✓",INDEX('RAW DATA'!$L:$L,'Row Index'!F66)))</f>
        <v>✓</v>
      </c>
      <c r="G66" s="81" t="str">
        <f aca="false">IF('Row Index'!G66="","✗",IF(INDEX('RAW DATA'!$L:$L,'Row Index'!G66)="","✓",INDEX('RAW DATA'!$L:$L,'Row Index'!G66)))</f>
        <v>✓</v>
      </c>
      <c r="H66" s="81" t="str">
        <f aca="false">IF('Row Index'!H66="","✗",IF(INDEX('RAW DATA'!$L:$L,'Row Index'!H66)="","✓",INDEX('RAW DATA'!$L:$L,'Row Index'!H66)))</f>
        <v>✓</v>
      </c>
      <c r="I66" s="26" t="str">
        <f aca="false">IF('Row Index'!I66="","✗",IF(INDEX('RAW DATA'!$L:$L,'Row Index'!I66)="","✓",INDEX('RAW DATA'!$L:$L,'Row Index'!I66)))</f>
        <v>✗</v>
      </c>
      <c r="J66" s="81" t="str">
        <f aca="false">IF('Row Index'!J66="","✗",IF(INDEX('RAW DATA'!$L:$L,'Row Index'!J66)="","✓",INDEX('RAW DATA'!$L:$L,'Row Index'!J66)))</f>
        <v>✓</v>
      </c>
      <c r="K66" s="81" t="str">
        <f aca="false">IF('Row Index'!K66="","✗",IF(INDEX('RAW DATA'!$L:$L,'Row Index'!K66)="","✓",INDEX('RAW DATA'!$L:$L,'Row Index'!K66)))</f>
        <v>✓</v>
      </c>
      <c r="L66" s="81" t="str">
        <f aca="false">IF('Row Index'!L66="","✗",IF(INDEX('RAW DATA'!$L:$L,'Row Index'!L66)="","✓",INDEX('RAW DATA'!$L:$L,'Row Index'!L66)))</f>
        <v>✓</v>
      </c>
      <c r="M66" s="81" t="str">
        <f aca="false">IF('Row Index'!M66="","✗",IF(INDEX('RAW DATA'!$L:$L,'Row Index'!M66)="","✓",INDEX('RAW DATA'!$L:$L,'Row Index'!M66)))</f>
        <v>✓</v>
      </c>
      <c r="N66" s="81" t="str">
        <f aca="false">IF('Row Index'!N66="","✗",IF(INDEX('RAW DATA'!$L:$L,'Row Index'!N66)="","✓",INDEX('RAW DATA'!$L:$L,'Row Index'!N66)))</f>
        <v>✓</v>
      </c>
      <c r="O66" s="81" t="str">
        <f aca="false">IF('Row Index'!O66="","✗",IF(INDEX('RAW DATA'!$L:$L,'Row Index'!O66)="","✓",INDEX('RAW DATA'!$L:$L,'Row Index'!O66)))</f>
        <v>✓</v>
      </c>
      <c r="P66" s="81" t="str">
        <f aca="false">IF('Row Index'!P66="","✗",IF(INDEX('RAW DATA'!$L:$L,'Row Index'!P66)="","✓",INDEX('RAW DATA'!$L:$L,'Row Index'!P66)))</f>
        <v>✓</v>
      </c>
      <c r="Q66" s="81" t="str">
        <f aca="false">IF('Row Index'!Q66="","✗",IF(INDEX('RAW DATA'!$L:$L,'Row Index'!Q66)="","✓",INDEX('RAW DATA'!$L:$L,'Row Index'!Q66)))</f>
        <v>✓</v>
      </c>
      <c r="R66" s="81" t="str">
        <f aca="false">IF('Row Index'!R66="","✗",IF(INDEX('RAW DATA'!$L:$L,'Row Index'!R66)="","✓",INDEX('RAW DATA'!$L:$L,'Row Index'!R66)))</f>
        <v>✓</v>
      </c>
      <c r="S66" s="81" t="str">
        <f aca="false">IF('Row Index'!S66="","✗",IF(INDEX('RAW DATA'!$L:$L,'Row Index'!S66)="","✓",INDEX('RAW DATA'!$L:$L,'Row Index'!S66)))</f>
        <v>✓</v>
      </c>
      <c r="T66" s="81" t="str">
        <f aca="false">IF('Row Index'!T66="","✗",IF(INDEX('RAW DATA'!$L:$L,'Row Index'!T66)="","✓",INDEX('RAW DATA'!$L:$L,'Row Index'!T66)))</f>
        <v>✓</v>
      </c>
      <c r="U66" s="81" t="str">
        <f aca="false">IF('Row Index'!U66="","✗",IF(INDEX('RAW DATA'!$L:$L,'Row Index'!U66)="","✓",INDEX('RAW DATA'!$L:$L,'Row Index'!U66)))</f>
        <v>✓</v>
      </c>
      <c r="V66" s="81" t="str">
        <f aca="false">IF('Row Index'!V66="","✗",IF(INDEX('RAW DATA'!$L:$L,'Row Index'!V66)="","✓",INDEX('RAW DATA'!$L:$L,'Row Index'!V66)))</f>
        <v>✓</v>
      </c>
      <c r="W66" s="81" t="str">
        <f aca="false">IF('Row Index'!W66="","✗",IF(INDEX('RAW DATA'!$L:$L,'Row Index'!W66)="","✓",INDEX('RAW DATA'!$L:$L,'Row Index'!W66)))</f>
        <v>✓</v>
      </c>
      <c r="X66" s="81" t="str">
        <f aca="false">IF('Row Index'!X66="","✗",IF(INDEX('RAW DATA'!$L:$L,'Row Index'!X66)="","✓",INDEX('RAW DATA'!$L:$L,'Row Index'!X66)))</f>
        <v>✓</v>
      </c>
      <c r="Y66" s="81" t="str">
        <f aca="false">IF('Row Index'!Y66="","✗",IF(INDEX('RAW DATA'!$L:$L,'Row Index'!Y66)="","✓",INDEX('RAW DATA'!$L:$L,'Row Index'!Y66)))</f>
        <v>✓</v>
      </c>
      <c r="Z66" s="82" t="str">
        <f aca="false">IF('Row Index'!Z66="","✗",IF(INDEX('RAW DATA'!$L:$L,'Row Index'!Z66)="","✓",INDEX('RAW DATA'!$L:$L,'Row Index'!Z66)))</f>
        <v>!</v>
      </c>
      <c r="AA66" s="19" t="str">
        <f aca="false">IF('Row Index'!AA66="","⏳",IF(INDEX('RAW DATA'!$L:$L,'Row Index'!AA66)="","✓",INDEX('RAW DATA'!$L:$L,'Row Index'!AA66)))</f>
        <v>⏳</v>
      </c>
      <c r="AB66" s="81" t="str">
        <f aca="false">IF('Row Index'!AB66="","✗",IF(INDEX('RAW DATA'!$L:$L,'Row Index'!AB66)="","✓",INDEX('RAW DATA'!$L:$L,'Row Index'!AB66)))</f>
        <v>✓</v>
      </c>
      <c r="AC66" s="81" t="str">
        <f aca="false">IF('Row Index'!AC66="","✗",IF(INDEX('RAW DATA'!$L:$L,'Row Index'!AC66)="","✓",INDEX('RAW DATA'!$L:$L,'Row Index'!AC66)))</f>
        <v>✓</v>
      </c>
      <c r="AD66" s="81" t="str">
        <f aca="false">IF('Row Index'!AD66="","✗",IF(INDEX('RAW DATA'!$L:$L,'Row Index'!AD66)="","✓",INDEX('RAW DATA'!$L:$L,'Row Index'!AD66)))</f>
        <v>✓</v>
      </c>
      <c r="AE66" s="81" t="str">
        <f aca="false">IF('Row Index'!AE66="","✗",IF(INDEX('RAW DATA'!$L:$L,'Row Index'!AE66)="","✓",INDEX('RAW DATA'!$L:$L,'Row Index'!AE66)))</f>
        <v>✓</v>
      </c>
      <c r="AF66" s="81" t="str">
        <f aca="false">IF('Row Index'!AF66="","✗",IF(INDEX('RAW DATA'!$L:$L,'Row Index'!AF66)="","✓",INDEX('RAW DATA'!$L:$L,'Row Index'!AF66)))</f>
        <v>✓</v>
      </c>
      <c r="AG66" s="81" t="str">
        <f aca="false">IF('Row Index'!AG66="","✗",IF(INDEX('RAW DATA'!$L:$L,'Row Index'!AG66)="","✓",INDEX('RAW DATA'!$L:$L,'Row Index'!AG66)))</f>
        <v>✓</v>
      </c>
      <c r="AH66" s="81" t="str">
        <f aca="false">IF('Row Index'!AH66="","✗",IF(INDEX('RAW DATA'!$L:$L,'Row Index'!AH66)="","✓",INDEX('RAW DATA'!$L:$L,'Row Index'!AH66)))</f>
        <v>✓</v>
      </c>
      <c r="AI66" s="81" t="str">
        <f aca="false">IF('Row Index'!AI66="","✗",IF(INDEX('RAW DATA'!$L:$L,'Row Index'!AI66)="","✓",INDEX('RAW DATA'!$L:$L,'Row Index'!AI66)))</f>
        <v>✓</v>
      </c>
      <c r="AJ66" s="81" t="str">
        <f aca="false">IF('Row Index'!AJ66="","✗",IF(INDEX('RAW DATA'!$L:$L,'Row Index'!AJ66)="","✓",INDEX('RAW DATA'!$L:$L,'Row Index'!AJ66)))</f>
        <v>✓</v>
      </c>
      <c r="AK66" s="81" t="str">
        <f aca="false">IF('Row Index'!AK66="","✗",IF(INDEX('RAW DATA'!$L:$L,'Row Index'!AK66)="","✓",INDEX('RAW DATA'!$L:$L,'Row Index'!AK66)))</f>
        <v>✓</v>
      </c>
      <c r="AL66" s="81" t="str">
        <f aca="false">IF('Row Index'!AL66="","✗",IF(INDEX('RAW DATA'!$L:$L,'Row Index'!AL66)="","✓",INDEX('RAW DATA'!$L:$L,'Row Index'!AL66)))</f>
        <v>✓</v>
      </c>
      <c r="AM66" s="81" t="str">
        <f aca="false">IF('Row Index'!AM66="","✗",IF(INDEX('RAW DATA'!$L:$L,'Row Index'!AM66)="","✓",INDEX('RAW DATA'!$L:$L,'Row Index'!AM66)))</f>
        <v>✓</v>
      </c>
      <c r="AN66" s="81" t="str">
        <f aca="false">IF('Row Index'!AN66="","✗",IF(INDEX('RAW DATA'!$L:$L,'Row Index'!AN66)="","✓",INDEX('RAW DATA'!$L:$L,'Row Index'!AN66)))</f>
        <v>✓</v>
      </c>
      <c r="AO66" s="81" t="str">
        <f aca="false">IF('Row Index'!AO66="","✗",IF(INDEX('RAW DATA'!$L:$L,'Row Index'!AO66)="","✓",INDEX('RAW DATA'!$L:$L,'Row Index'!AO66)))</f>
        <v>✓</v>
      </c>
      <c r="AP66" s="84" t="str">
        <f aca="false">IF('Row Index'!AP66="","✗",IF(INDEX('RAW DATA'!$L:$L,'Row Index'!AP66)="","✓",INDEX('RAW DATA'!$L:$L,'Row Index'!AP66)))</f>
        <v>⇲◐</v>
      </c>
      <c r="AQ66" s="81" t="str">
        <f aca="false">IF('Row Index'!AQ66="","✗",IF(INDEX('RAW DATA'!$L:$L,'Row Index'!AQ66)="","✓",INDEX('RAW DATA'!$L:$L,'Row Index'!AQ66)))</f>
        <v>✓</v>
      </c>
    </row>
    <row r="68" customFormat="false" ht="15" hidden="false" customHeight="false" outlineLevel="0" collapsed="false">
      <c r="A68" s="85" t="s">
        <v>5700</v>
      </c>
    </row>
    <row r="69" customFormat="false" ht="15" hidden="false" customHeight="false" outlineLevel="0" collapsed="false">
      <c r="A69" s="45" t="s">
        <v>5701</v>
      </c>
      <c r="C69" s="64" t="n">
        <f aca="false">COUNTIF(C5:C66,"✓")+SUMPRODUCT(--ISNUMBER(SEARCH("◐",C5:C66)))+SUMPRODUCT(--NOT(ISNUMBER(SEARCH("✗",C5:C66))),--NOT(ISNUMBER(SEARCH("◐",C5:C66))),--(C5:C66&lt;&gt;"✓"),--(C5:C66&lt;&gt;"⏳"),--(C5:C66&lt;&gt;"–"))</f>
        <v>62</v>
      </c>
      <c r="D69" s="64" t="n">
        <f aca="false">COUNTIF(D5:D66,"✓")+SUMPRODUCT(--ISNUMBER(SEARCH("◐",D5:D66)))+SUMPRODUCT(--NOT(ISNUMBER(SEARCH("✗",D5:D66))),--NOT(ISNUMBER(SEARCH("◐",D5:D66))),--(D5:D66&lt;&gt;"✓"),--(D5:D66&lt;&gt;"⏳"),--(D5:D66&lt;&gt;"–"))</f>
        <v>62</v>
      </c>
      <c r="E69" s="64" t="n">
        <f aca="false">COUNTIF(E5:E66,"✓")+SUMPRODUCT(--ISNUMBER(SEARCH("◐",E5:E66)))+SUMPRODUCT(--NOT(ISNUMBER(SEARCH("✗",E5:E66))),--NOT(ISNUMBER(SEARCH("◐",E5:E66))),--(E5:E66&lt;&gt;"✓"),--(E5:E66&lt;&gt;"⏳"),--(E5:E66&lt;&gt;"–"))</f>
        <v>62</v>
      </c>
      <c r="F69" s="64" t="n">
        <f aca="false">COUNTIF(F5:F66,"✓")+SUMPRODUCT(--ISNUMBER(SEARCH("◐",F5:F66)))+SUMPRODUCT(--NOT(ISNUMBER(SEARCH("✗",F5:F66))),--NOT(ISNUMBER(SEARCH("◐",F5:F66))),--(F5:F66&lt;&gt;"✓"),--(F5:F66&lt;&gt;"⏳"),--(F5:F66&lt;&gt;"–"))</f>
        <v>62</v>
      </c>
      <c r="G69" s="64" t="n">
        <f aca="false">COUNTIF(G5:G66,"✓")+SUMPRODUCT(--ISNUMBER(SEARCH("◐",G5:G66)))+SUMPRODUCT(--NOT(ISNUMBER(SEARCH("✗",G5:G66))),--NOT(ISNUMBER(SEARCH("◐",G5:G66))),--(G5:G66&lt;&gt;"✓"),--(G5:G66&lt;&gt;"⏳"),--(G5:G66&lt;&gt;"–"))</f>
        <v>60</v>
      </c>
      <c r="H69" s="64" t="n">
        <f aca="false">COUNTIF(H5:H66,"✓")+SUMPRODUCT(--ISNUMBER(SEARCH("◐",H5:H66)))+SUMPRODUCT(--NOT(ISNUMBER(SEARCH("✗",H5:H66))),--NOT(ISNUMBER(SEARCH("◐",H5:H66))),--(H5:H66&lt;&gt;"✓"),--(H5:H66&lt;&gt;"⏳"),--(H5:H66&lt;&gt;"–"))</f>
        <v>62</v>
      </c>
      <c r="I69" s="64" t="n">
        <f aca="false">COUNTIF(I5:I66,"✓")+SUMPRODUCT(--ISNUMBER(SEARCH("◐",I5:I66)))+SUMPRODUCT(--NOT(ISNUMBER(SEARCH("✗",I5:I66))),--NOT(ISNUMBER(SEARCH("◐",I5:I66))),--(I5:I66&lt;&gt;"✓"),--(I5:I66&lt;&gt;"⏳"),--(I5:I66&lt;&gt;"–"))</f>
        <v>50</v>
      </c>
      <c r="J69" s="64" t="n">
        <f aca="false">COUNTIF(J5:J66,"✓")+SUMPRODUCT(--ISNUMBER(SEARCH("◐",J5:J66)))+SUMPRODUCT(--NOT(ISNUMBER(SEARCH("✗",J5:J66))),--NOT(ISNUMBER(SEARCH("◐",J5:J66))),--(J5:J66&lt;&gt;"✓"),--(J5:J66&lt;&gt;"⏳"),--(J5:J66&lt;&gt;"–"))</f>
        <v>62</v>
      </c>
      <c r="K69" s="64" t="n">
        <f aca="false">COUNTIF(K5:K66,"✓")+SUMPRODUCT(--ISNUMBER(SEARCH("◐",K5:K66)))+SUMPRODUCT(--NOT(ISNUMBER(SEARCH("✗",K5:K66))),--NOT(ISNUMBER(SEARCH("◐",K5:K66))),--(K5:K66&lt;&gt;"✓"),--(K5:K66&lt;&gt;"⏳"),--(K5:K66&lt;&gt;"–"))</f>
        <v>61</v>
      </c>
      <c r="L69" s="64" t="n">
        <f aca="false">COUNTIF(L5:L66,"✓")+SUMPRODUCT(--ISNUMBER(SEARCH("◐",L5:L66)))+SUMPRODUCT(--NOT(ISNUMBER(SEARCH("✗",L5:L66))),--NOT(ISNUMBER(SEARCH("◐",L5:L66))),--(L5:L66&lt;&gt;"✓"),--(L5:L66&lt;&gt;"⏳"),--(L5:L66&lt;&gt;"–"))</f>
        <v>60</v>
      </c>
      <c r="M69" s="64" t="n">
        <f aca="false">COUNTIF(M5:M66,"✓")+SUMPRODUCT(--ISNUMBER(SEARCH("◐",M5:M66)))+SUMPRODUCT(--NOT(ISNUMBER(SEARCH("✗",M5:M66))),--NOT(ISNUMBER(SEARCH("◐",M5:M66))),--(M5:M66&lt;&gt;"✓"),--(M5:M66&lt;&gt;"⏳"),--(M5:M66&lt;&gt;"–"))</f>
        <v>62</v>
      </c>
      <c r="N69" s="64" t="n">
        <f aca="false">COUNTIF(N5:N66,"✓")+SUMPRODUCT(--ISNUMBER(SEARCH("◐",N5:N66)))+SUMPRODUCT(--NOT(ISNUMBER(SEARCH("✗",N5:N66))),--NOT(ISNUMBER(SEARCH("◐",N5:N66))),--(N5:N66&lt;&gt;"✓"),--(N5:N66&lt;&gt;"⏳"),--(N5:N66&lt;&gt;"–"))</f>
        <v>61</v>
      </c>
      <c r="O69" s="64" t="n">
        <f aca="false">COUNTIF(O5:O66,"✓")+SUMPRODUCT(--ISNUMBER(SEARCH("◐",O5:O66)))+SUMPRODUCT(--NOT(ISNUMBER(SEARCH("✗",O5:O66))),--NOT(ISNUMBER(SEARCH("◐",O5:O66))),--(O5:O66&lt;&gt;"✓"),--(O5:O66&lt;&gt;"⏳"),--(O5:O66&lt;&gt;"–"))</f>
        <v>61</v>
      </c>
      <c r="P69" s="64" t="n">
        <f aca="false">COUNTIF(P5:P66,"✓")+SUMPRODUCT(--ISNUMBER(SEARCH("◐",P5:P66)))+SUMPRODUCT(--NOT(ISNUMBER(SEARCH("✗",P5:P66))),--NOT(ISNUMBER(SEARCH("◐",P5:P66))),--(P5:P66&lt;&gt;"✓"),--(P5:P66&lt;&gt;"⏳"),--(P5:P66&lt;&gt;"–"))</f>
        <v>62</v>
      </c>
      <c r="Q69" s="64" t="n">
        <f aca="false">COUNTIF(Q5:Q66,"✓")+SUMPRODUCT(--ISNUMBER(SEARCH("◐",Q5:Q66)))+SUMPRODUCT(--NOT(ISNUMBER(SEARCH("✗",Q5:Q66))),--NOT(ISNUMBER(SEARCH("◐",Q5:Q66))),--(Q5:Q66&lt;&gt;"✓"),--(Q5:Q66&lt;&gt;"⏳"),--(Q5:Q66&lt;&gt;"–"))</f>
        <v>61</v>
      </c>
      <c r="R69" s="64" t="n">
        <f aca="false">COUNTIF(R5:R66,"✓")+SUMPRODUCT(--ISNUMBER(SEARCH("◐",R5:R66)))+SUMPRODUCT(--NOT(ISNUMBER(SEARCH("✗",R5:R66))),--NOT(ISNUMBER(SEARCH("◐",R5:R66))),--(R5:R66&lt;&gt;"✓"),--(R5:R66&lt;&gt;"⏳"),--(R5:R66&lt;&gt;"–"))</f>
        <v>59</v>
      </c>
      <c r="S69" s="64" t="n">
        <f aca="false">COUNTIF(S5:S66,"✓")+SUMPRODUCT(--ISNUMBER(SEARCH("◐",S5:S66)))+SUMPRODUCT(--NOT(ISNUMBER(SEARCH("✗",S5:S66))),--NOT(ISNUMBER(SEARCH("◐",S5:S66))),--(S5:S66&lt;&gt;"✓"),--(S5:S66&lt;&gt;"⏳"),--(S5:S66&lt;&gt;"–"))</f>
        <v>62</v>
      </c>
      <c r="T69" s="64" t="n">
        <f aca="false">COUNTIF(T5:T66,"✓")+SUMPRODUCT(--ISNUMBER(SEARCH("◐",T5:T66)))+SUMPRODUCT(--NOT(ISNUMBER(SEARCH("✗",T5:T66))),--NOT(ISNUMBER(SEARCH("◐",T5:T66))),--(T5:T66&lt;&gt;"✓"),--(T5:T66&lt;&gt;"⏳"),--(T5:T66&lt;&gt;"–"))</f>
        <v>62</v>
      </c>
      <c r="U69" s="64" t="n">
        <f aca="false">COUNTIF(U5:U66,"✓")+SUMPRODUCT(--ISNUMBER(SEARCH("◐",U5:U66)))+SUMPRODUCT(--NOT(ISNUMBER(SEARCH("✗",U5:U66))),--NOT(ISNUMBER(SEARCH("◐",U5:U66))),--(U5:U66&lt;&gt;"✓"),--(U5:U66&lt;&gt;"⏳"),--(U5:U66&lt;&gt;"–"))</f>
        <v>61</v>
      </c>
      <c r="V69" s="64" t="n">
        <f aca="false">COUNTIF(V5:V66,"✓")+SUMPRODUCT(--ISNUMBER(SEARCH("◐",V5:V66)))+SUMPRODUCT(--NOT(ISNUMBER(SEARCH("✗",V5:V66))),--NOT(ISNUMBER(SEARCH("◐",V5:V66))),--(V5:V66&lt;&gt;"✓"),--(V5:V66&lt;&gt;"⏳"),--(V5:V66&lt;&gt;"–"))</f>
        <v>61</v>
      </c>
      <c r="W69" s="64" t="n">
        <f aca="false">COUNTIF(W5:W66,"✓")+SUMPRODUCT(--ISNUMBER(SEARCH("◐",W5:W66)))+SUMPRODUCT(--NOT(ISNUMBER(SEARCH("✗",W5:W66))),--NOT(ISNUMBER(SEARCH("◐",W5:W66))),--(W5:W66&lt;&gt;"✓"),--(W5:W66&lt;&gt;"⏳"),--(W5:W66&lt;&gt;"–"))</f>
        <v>62</v>
      </c>
      <c r="X69" s="64" t="n">
        <f aca="false">COUNTIF(X5:X66,"✓")+SUMPRODUCT(--ISNUMBER(SEARCH("◐",X5:X66)))+SUMPRODUCT(--NOT(ISNUMBER(SEARCH("✗",X5:X66))),--NOT(ISNUMBER(SEARCH("◐",X5:X66))),--(X5:X66&lt;&gt;"✓"),--(X5:X66&lt;&gt;"⏳"),--(X5:X66&lt;&gt;"–"))</f>
        <v>62</v>
      </c>
      <c r="Y69" s="64" t="n">
        <f aca="false">COUNTIF(Y5:Y66,"✓")+SUMPRODUCT(--ISNUMBER(SEARCH("◐",Y5:Y66)))+SUMPRODUCT(--NOT(ISNUMBER(SEARCH("✗",Y5:Y66))),--NOT(ISNUMBER(SEARCH("◐",Y5:Y66))),--(Y5:Y66&lt;&gt;"✓"),--(Y5:Y66&lt;&gt;"⏳"),--(Y5:Y66&lt;&gt;"–"))</f>
        <v>62</v>
      </c>
      <c r="Z69" s="64" t="n">
        <f aca="false">COUNTIF(Z5:Z66,"✓")+SUMPRODUCT(--ISNUMBER(SEARCH("◐",Z5:Z66)))+SUMPRODUCT(--NOT(ISNUMBER(SEARCH("✗",Z5:Z66))),--NOT(ISNUMBER(SEARCH("◐",Z5:Z66))),--(Z5:Z66&lt;&gt;"✓"),--(Z5:Z66&lt;&gt;"⏳"),--(Z5:Z66&lt;&gt;"–"))</f>
        <v>62</v>
      </c>
      <c r="AA69" s="64" t="n">
        <f aca="false">COUNTIF(AA5:AA66,"✓")+SUMPRODUCT(--ISNUMBER(SEARCH("◐",AA5:AA66)))+SUMPRODUCT(--NOT(ISNUMBER(SEARCH("✗",AA5:AA66))),--NOT(ISNUMBER(SEARCH("◐",AA5:AA66))),--(AA5:AA66&lt;&gt;"✓"),--(AA5:AA66&lt;&gt;"⏳"),--(AA5:AA66&lt;&gt;"–"))</f>
        <v>0</v>
      </c>
      <c r="AB69" s="64" t="n">
        <f aca="false">COUNTIF(AB5:AB66,"✓")+SUMPRODUCT(--ISNUMBER(SEARCH("◐",AB5:AB66)))+SUMPRODUCT(--NOT(ISNUMBER(SEARCH("✗",AB5:AB66))),--NOT(ISNUMBER(SEARCH("◐",AB5:AB66))),--(AB5:AB66&lt;&gt;"✓"),--(AB5:AB66&lt;&gt;"⏳"),--(AB5:AB66&lt;&gt;"–"))</f>
        <v>62</v>
      </c>
      <c r="AC69" s="64" t="n">
        <f aca="false">COUNTIF(AC5:AC66,"✓")+SUMPRODUCT(--ISNUMBER(SEARCH("◐",AC5:AC66)))+SUMPRODUCT(--NOT(ISNUMBER(SEARCH("✗",AC5:AC66))),--NOT(ISNUMBER(SEARCH("◐",AC5:AC66))),--(AC5:AC66&lt;&gt;"✓"),--(AC5:AC66&lt;&gt;"⏳"),--(AC5:AC66&lt;&gt;"–"))</f>
        <v>62</v>
      </c>
      <c r="AD69" s="64" t="n">
        <f aca="false">COUNTIF(AD5:AD66,"✓")+SUMPRODUCT(--ISNUMBER(SEARCH("◐",AD5:AD66)))+SUMPRODUCT(--NOT(ISNUMBER(SEARCH("✗",AD5:AD66))),--NOT(ISNUMBER(SEARCH("◐",AD5:AD66))),--(AD5:AD66&lt;&gt;"✓"),--(AD5:AD66&lt;&gt;"⏳"),--(AD5:AD66&lt;&gt;"–"))</f>
        <v>62</v>
      </c>
      <c r="AE69" s="64" t="n">
        <f aca="false">COUNTIF(AE5:AE66,"✓")+SUMPRODUCT(--ISNUMBER(SEARCH("◐",AE5:AE66)))+SUMPRODUCT(--NOT(ISNUMBER(SEARCH("✗",AE5:AE66))),--NOT(ISNUMBER(SEARCH("◐",AE5:AE66))),--(AE5:AE66&lt;&gt;"✓"),--(AE5:AE66&lt;&gt;"⏳"),--(AE5:AE66&lt;&gt;"–"))</f>
        <v>62</v>
      </c>
      <c r="AF69" s="64" t="n">
        <f aca="false">COUNTIF(AF5:AF66,"✓")+SUMPRODUCT(--ISNUMBER(SEARCH("◐",AF5:AF66)))+SUMPRODUCT(--NOT(ISNUMBER(SEARCH("✗",AF5:AF66))),--NOT(ISNUMBER(SEARCH("◐",AF5:AF66))),--(AF5:AF66&lt;&gt;"✓"),--(AF5:AF66&lt;&gt;"⏳"),--(AF5:AF66&lt;&gt;"–"))</f>
        <v>61</v>
      </c>
      <c r="AG69" s="64" t="n">
        <f aca="false">COUNTIF(AG5:AG66,"✓")+SUMPRODUCT(--ISNUMBER(SEARCH("◐",AG5:AG66)))+SUMPRODUCT(--NOT(ISNUMBER(SEARCH("✗",AG5:AG66))),--NOT(ISNUMBER(SEARCH("◐",AG5:AG66))),--(AG5:AG66&lt;&gt;"✓"),--(AG5:AG66&lt;&gt;"⏳"),--(AG5:AG66&lt;&gt;"–"))</f>
        <v>62</v>
      </c>
      <c r="AH69" s="64" t="n">
        <f aca="false">COUNTIF(AH5:AH66,"✓")+SUMPRODUCT(--ISNUMBER(SEARCH("◐",AH5:AH66)))+SUMPRODUCT(--NOT(ISNUMBER(SEARCH("✗",AH5:AH66))),--NOT(ISNUMBER(SEARCH("◐",AH5:AH66))),--(AH5:AH66&lt;&gt;"✓"),--(AH5:AH66&lt;&gt;"⏳"),--(AH5:AH66&lt;&gt;"–"))</f>
        <v>62</v>
      </c>
      <c r="AI69" s="64" t="n">
        <f aca="false">COUNTIF(AI5:AI66,"✓")+SUMPRODUCT(--ISNUMBER(SEARCH("◐",AI5:AI66)))+SUMPRODUCT(--NOT(ISNUMBER(SEARCH("✗",AI5:AI66))),--NOT(ISNUMBER(SEARCH("◐",AI5:AI66))),--(AI5:AI66&lt;&gt;"✓"),--(AI5:AI66&lt;&gt;"⏳"),--(AI5:AI66&lt;&gt;"–"))</f>
        <v>62</v>
      </c>
      <c r="AJ69" s="64" t="n">
        <f aca="false">COUNTIF(AJ5:AJ66,"✓")+SUMPRODUCT(--ISNUMBER(SEARCH("◐",AJ5:AJ66)))+SUMPRODUCT(--NOT(ISNUMBER(SEARCH("✗",AJ5:AJ66))),--NOT(ISNUMBER(SEARCH("◐",AJ5:AJ66))),--(AJ5:AJ66&lt;&gt;"✓"),--(AJ5:AJ66&lt;&gt;"⏳"),--(AJ5:AJ66&lt;&gt;"–"))</f>
        <v>62</v>
      </c>
      <c r="AK69" s="64" t="n">
        <f aca="false">COUNTIF(AK5:AK66,"✓")+SUMPRODUCT(--ISNUMBER(SEARCH("◐",AK5:AK66)))+SUMPRODUCT(--NOT(ISNUMBER(SEARCH("✗",AK5:AK66))),--NOT(ISNUMBER(SEARCH("◐",AK5:AK66))),--(AK5:AK66&lt;&gt;"✓"),--(AK5:AK66&lt;&gt;"⏳"),--(AK5:AK66&lt;&gt;"–"))</f>
        <v>62</v>
      </c>
      <c r="AL69" s="64" t="n">
        <f aca="false">COUNTIF(AL5:AL66,"✓")+SUMPRODUCT(--ISNUMBER(SEARCH("◐",AL5:AL66)))+SUMPRODUCT(--NOT(ISNUMBER(SEARCH("✗",AL5:AL66))),--NOT(ISNUMBER(SEARCH("◐",AL5:AL66))),--(AL5:AL66&lt;&gt;"✓"),--(AL5:AL66&lt;&gt;"⏳"),--(AL5:AL66&lt;&gt;"–"))</f>
        <v>52</v>
      </c>
      <c r="AM69" s="64" t="n">
        <f aca="false">COUNTIF(AM5:AM66,"✓")+SUMPRODUCT(--ISNUMBER(SEARCH("◐",AM5:AM66)))+SUMPRODUCT(--NOT(ISNUMBER(SEARCH("✗",AM5:AM66))),--NOT(ISNUMBER(SEARCH("◐",AM5:AM66))),--(AM5:AM66&lt;&gt;"✓"),--(AM5:AM66&lt;&gt;"⏳"),--(AM5:AM66&lt;&gt;"–"))</f>
        <v>52</v>
      </c>
      <c r="AN69" s="64" t="n">
        <f aca="false">COUNTIF(AN5:AN66,"✓")+SUMPRODUCT(--ISNUMBER(SEARCH("◐",AN5:AN66)))+SUMPRODUCT(--NOT(ISNUMBER(SEARCH("✗",AN5:AN66))),--NOT(ISNUMBER(SEARCH("◐",AN5:AN66))),--(AN5:AN66&lt;&gt;"✓"),--(AN5:AN66&lt;&gt;"⏳"),--(AN5:AN66&lt;&gt;"–"))</f>
        <v>52</v>
      </c>
      <c r="AO69" s="64" t="n">
        <f aca="false">COUNTIF(AO5:AO66,"✓")+SUMPRODUCT(--ISNUMBER(SEARCH("◐",AO5:AO66)))+SUMPRODUCT(--NOT(ISNUMBER(SEARCH("✗",AO5:AO66))),--NOT(ISNUMBER(SEARCH("◐",AO5:AO66))),--(AO5:AO66&lt;&gt;"✓"),--(AO5:AO66&lt;&gt;"⏳"),--(AO5:AO66&lt;&gt;"–"))</f>
        <v>52</v>
      </c>
      <c r="AP69" s="64" t="n">
        <f aca="false">COUNTIF(AP5:AP66,"✓")+SUMPRODUCT(--ISNUMBER(SEARCH("◐",AP5:AP66)))+SUMPRODUCT(--NOT(ISNUMBER(SEARCH("✗",AP5:AP66))),--NOT(ISNUMBER(SEARCH("◐",AP5:AP66))),--(AP5:AP66&lt;&gt;"✓"),--(AP5:AP66&lt;&gt;"⏳"),--(AP5:AP66&lt;&gt;"–"))</f>
        <v>52</v>
      </c>
      <c r="AQ69" s="64" t="n">
        <f aca="false">COUNTIF(AQ5:AQ66,"✓")+SUMPRODUCT(--ISNUMBER(SEARCH("◐",AQ5:AQ66)))+SUMPRODUCT(--NOT(ISNUMBER(SEARCH("✗",AQ5:AQ66))),--NOT(ISNUMBER(SEARCH("◐",AQ5:AQ66))),--(AQ5:AQ66&lt;&gt;"✓"),--(AQ5:AQ66&lt;&gt;"⏳"),--(AQ5:AQ66&lt;&gt;"–"))</f>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5" min="2" style="0" width="14"/>
    <col collapsed="false" customWidth="true" hidden="false" outlineLevel="0" max="12" min="6" style="0" width="11"/>
  </cols>
  <sheetData>
    <row r="1" customFormat="false" ht="17.35" hidden="false" customHeight="false" outlineLevel="0" collapsed="false">
      <c r="A1" s="7" t="s">
        <v>5702</v>
      </c>
    </row>
    <row r="2" customFormat="false" ht="15" hidden="false" customHeight="false" outlineLevel="0" collapsed="false">
      <c r="A2" s="8" t="s">
        <v>5703</v>
      </c>
    </row>
    <row r="4" customFormat="false" ht="15" hidden="false" customHeight="false" outlineLevel="0" collapsed="false">
      <c r="A4" s="44" t="s">
        <v>5704</v>
      </c>
    </row>
    <row r="6" customFormat="false" ht="15" hidden="false" customHeight="false" outlineLevel="0" collapsed="false">
      <c r="A6" s="46" t="s">
        <v>5705</v>
      </c>
      <c r="B6" s="55" t="n">
        <f aca="false">SUMPRODUCT(ISNUMBER('RAW DATA'!$AL$4:$AL$2466)*ISNUMBER('RAW DATA'!$AK$4:$AK$2466))</f>
        <v>2434</v>
      </c>
    </row>
    <row r="7" customFormat="false" ht="15" hidden="false" customHeight="false" outlineLevel="0" collapsed="false">
      <c r="A7" s="46" t="s">
        <v>5706</v>
      </c>
      <c r="B7" s="47" t="n">
        <f aca="false" t="array" ref="B7:B7">MEDIAN(IF(ISNUMBER('RAW DATA'!$AL$4:$AL$2466)*ISNUMBER('RAW DATA'!$AK$4:$AK$2466),'RAW DATA'!$AL$4:$AL$2466-'RAW DATA'!$AK$4:$AK$2466))</f>
        <v>0.00364338279647924</v>
      </c>
    </row>
    <row r="8" customFormat="false" ht="15" hidden="false" customHeight="false" outlineLevel="0" collapsed="false">
      <c r="A8" s="46" t="s">
        <v>5707</v>
      </c>
      <c r="B8" s="47" t="n">
        <f aca="false">SUMPRODUCT(ISNUMBER('RAW DATA'!$AL$4:$AL$2466)*ISNUMBER('RAW DATA'!$AK$4:$AK$2466),'RAW DATA'!$AL$4:$AL$2466-'RAW DATA'!$AK$4:$AK$2466)/B6</f>
        <v>-0.241433093127638</v>
      </c>
    </row>
    <row r="9" customFormat="false" ht="15" hidden="false" customHeight="false" outlineLevel="0" collapsed="false">
      <c r="A9" s="46" t="s">
        <v>5708</v>
      </c>
      <c r="B9" s="47" t="n">
        <f aca="false" t="array" ref="B9:B9">PERCENTILE(IF(ISNUMBER('RAW DATA'!$AL$4:$AL$2466)*ISNUMBER('RAW DATA'!$AK$4:$AK$2466),'RAW DATA'!$AL$4:$AL$2466-'RAW DATA'!$AK$4:$AK$2466),0.25)</f>
        <v>-0.51881662111067</v>
      </c>
    </row>
    <row r="10" customFormat="false" ht="15" hidden="false" customHeight="false" outlineLevel="0" collapsed="false">
      <c r="A10" s="46" t="s">
        <v>5709</v>
      </c>
      <c r="B10" s="47" t="n">
        <f aca="false" t="array" ref="B10:B10">PERCENTILE(IF(ISNUMBER('RAW DATA'!$AL$4:$AL$2466)*ISNUMBER('RAW DATA'!$AK$4:$AK$2466),'RAW DATA'!$AL$4:$AL$2466-'RAW DATA'!$AK$4:$AK$2466),0.75)</f>
        <v>0.401458707932925</v>
      </c>
    </row>
    <row r="11" customFormat="false" ht="15" hidden="false" customHeight="false" outlineLevel="0" collapsed="false">
      <c r="A11" s="46" t="s">
        <v>5710</v>
      </c>
      <c r="B11" s="61" t="n">
        <f aca="false">SUMPRODUCT(ISNUMBER('RAW DATA'!$AL$4:$AL$2466)*ISNUMBER('RAW DATA'!$AK$4:$AK$2466)*(ABS('RAW DATA'!$AL$4:$AL$2466-'RAW DATA'!$AK$4:$AK$2466)&lt;=1))/B6</f>
        <v>0.78923582580115</v>
      </c>
    </row>
    <row r="12" customFormat="false" ht="15" hidden="false" customHeight="false" outlineLevel="0" collapsed="false">
      <c r="A12" s="46" t="s">
        <v>5711</v>
      </c>
      <c r="B12" s="61" t="n">
        <f aca="false">SUMPRODUCT(ISNUMBER('RAW DATA'!$AL$4:$AL$2466)*ISNUMBER('RAW DATA'!$AK$4:$AK$2466)*(ABS('RAW DATA'!$AL$4:$AL$2466-'RAW DATA'!$AK$4:$AK$2466)&lt;=2))/B6</f>
        <v>0.916598192276089</v>
      </c>
    </row>
    <row r="14" customFormat="false" ht="15" hidden="false" customHeight="false" outlineLevel="0" collapsed="false">
      <c r="A14" s="8" t="s">
        <v>5712</v>
      </c>
    </row>
    <row r="16" customFormat="false" ht="15" hidden="false" customHeight="false" outlineLevel="0" collapsed="false">
      <c r="A16" s="44" t="s">
        <v>5713</v>
      </c>
    </row>
    <row r="17" customFormat="false" ht="15" hidden="false" customHeight="false" outlineLevel="0" collapsed="false">
      <c r="A17" s="46" t="s">
        <v>5714</v>
      </c>
      <c r="B17" s="86" t="n">
        <v>2436</v>
      </c>
    </row>
    <row r="18" customFormat="false" ht="15" hidden="false" customHeight="false" outlineLevel="0" collapsed="false">
      <c r="A18" s="46" t="s">
        <v>5715</v>
      </c>
      <c r="B18" s="87" t="n">
        <v>0.7</v>
      </c>
    </row>
    <row r="19" customFormat="false" ht="15" hidden="false" customHeight="false" outlineLevel="0" collapsed="false">
      <c r="A19" s="46" t="s">
        <v>5716</v>
      </c>
      <c r="B19" s="47" t="n">
        <f aca="false">B18/2</f>
        <v>0.35</v>
      </c>
    </row>
    <row r="20" customFormat="false" ht="15" hidden="false" customHeight="false" outlineLevel="0" collapsed="false">
      <c r="A20" s="46" t="s">
        <v>5717</v>
      </c>
      <c r="B20" s="87" t="n">
        <v>0.05</v>
      </c>
    </row>
    <row r="21" customFormat="false" ht="15" hidden="false" customHeight="false" outlineLevel="0" collapsed="false">
      <c r="A21" s="8" t="s">
        <v>5718</v>
      </c>
    </row>
    <row r="23" customFormat="false" ht="15" hidden="false" customHeight="false" outlineLevel="0" collapsed="false">
      <c r="A23" s="44" t="s">
        <v>5719</v>
      </c>
    </row>
    <row r="24" customFormat="false" ht="35.05" hidden="false" customHeight="false" outlineLevel="0" collapsed="false">
      <c r="A24" s="9" t="s">
        <v>5404</v>
      </c>
      <c r="B24" s="9" t="s">
        <v>5720</v>
      </c>
      <c r="C24" s="9" t="s">
        <v>5721</v>
      </c>
      <c r="D24" s="9" t="s">
        <v>5722</v>
      </c>
      <c r="E24" s="9" t="s">
        <v>5723</v>
      </c>
      <c r="F24" s="9" t="s">
        <v>5724</v>
      </c>
      <c r="G24" s="9" t="s">
        <v>5725</v>
      </c>
      <c r="H24" s="9" t="s">
        <v>5726</v>
      </c>
      <c r="I24" s="9" t="s">
        <v>5727</v>
      </c>
      <c r="J24" s="9" t="s">
        <v>5728</v>
      </c>
      <c r="K24" s="9" t="s">
        <v>5729</v>
      </c>
      <c r="L24" s="9" t="s">
        <v>5730</v>
      </c>
    </row>
    <row r="25" customFormat="false" ht="15" hidden="false" customHeight="false" outlineLevel="0" collapsed="false">
      <c r="A25" s="45" t="s">
        <v>361</v>
      </c>
      <c r="B25" s="47" t="n">
        <f aca="false">INDEX('RAW DATA'!$M$4:$M$2466,MATCH("7:30pm/01LC/normal",'RAW DATA'!$A$4:$A$2466,0))</f>
        <v>37.8950981939997</v>
      </c>
      <c r="C25" s="88" t="n">
        <v>38.0228914739126</v>
      </c>
      <c r="D25" s="47" t="n">
        <f aca="false">B25-C25</f>
        <v>-0.127793279912922</v>
      </c>
      <c r="E25" s="47" t="n">
        <f aca="false">INDEX('RAW DATA'!$O$4:$O$2466,MATCH("7:30pm/01LC/normal",'RAW DATA'!$A$4:$A$2466,0))</f>
        <v>35.6236068196155</v>
      </c>
      <c r="F25" s="88" t="n">
        <v>35.984199856898</v>
      </c>
      <c r="G25" s="47" t="n">
        <f aca="false">E25-F25</f>
        <v>-0.360593037282513</v>
      </c>
      <c r="H25" s="88" t="n">
        <v>4.3729206737019</v>
      </c>
      <c r="I25" s="88" t="n">
        <v>-1.09943197362201</v>
      </c>
      <c r="J25" s="88" t="n">
        <v>0.152430029247263</v>
      </c>
      <c r="K25" s="88" t="n">
        <v>-0.324835816981597</v>
      </c>
      <c r="L25" s="88" t="n">
        <v>0.154504811526557</v>
      </c>
    </row>
    <row r="26" customFormat="false" ht="15" hidden="false" customHeight="false" outlineLevel="0" collapsed="false">
      <c r="A26" s="45" t="s">
        <v>357</v>
      </c>
      <c r="B26" s="47" t="n">
        <f aca="false">INDEX('RAW DATA'!$M$4:$M$2466,MATCH("7:30pm/01LD/normal",'RAW DATA'!$A$4:$A$2466,0))</f>
        <v>36.3627594448838</v>
      </c>
      <c r="C26" s="88" t="n">
        <v>36.4256464770467</v>
      </c>
      <c r="D26" s="47" t="n">
        <f aca="false">B26-C26</f>
        <v>-0.0628870321629336</v>
      </c>
      <c r="E26" s="47" t="n">
        <f aca="false">INDEX('RAW DATA'!$O$4:$O$2466,MATCH("7:30pm/01LD/normal",'RAW DATA'!$A$4:$A$2466,0))</f>
        <v>35.4164342684863</v>
      </c>
      <c r="F26" s="88" t="n">
        <v>35.4066169964193</v>
      </c>
      <c r="G26" s="47" t="n">
        <f aca="false">E26-F26</f>
        <v>0.00981727206700356</v>
      </c>
      <c r="H26" s="88" t="n">
        <v>0.0933940348313129</v>
      </c>
      <c r="I26" s="88" t="n">
        <v>-0.723132503573986</v>
      </c>
      <c r="J26" s="88" t="n">
        <v>-0.543967015854122</v>
      </c>
      <c r="K26" s="88" t="n">
        <v>-0.600099986607994</v>
      </c>
      <c r="L26" s="88" t="n">
        <v>0.10908266587623</v>
      </c>
    </row>
    <row r="27" customFormat="false" ht="15" hidden="false" customHeight="false" outlineLevel="0" collapsed="false">
      <c r="A27" s="45" t="s">
        <v>151</v>
      </c>
      <c r="B27" s="47" t="n">
        <f aca="false">INDEX('RAW DATA'!$M$4:$M$2466,MATCH("7:30pm/01MC/normal",'RAW DATA'!$A$4:$A$2466,0))</f>
        <v>48.8032699056218</v>
      </c>
      <c r="C27" s="88" t="n">
        <v>48.7624454781695</v>
      </c>
      <c r="D27" s="47" t="n">
        <f aca="false">B27-C27</f>
        <v>0.0408244274523</v>
      </c>
      <c r="E27" s="47" t="n">
        <f aca="false">INDEX('RAW DATA'!$O$4:$O$2466,MATCH("7:30pm/01MC/normal",'RAW DATA'!$A$4:$A$2466,0))</f>
        <v>47.1662406053007</v>
      </c>
      <c r="F27" s="88" t="n">
        <v>47.1375839205896</v>
      </c>
      <c r="G27" s="47" t="n">
        <f aca="false">E27-F27</f>
        <v>0.0286566847110308</v>
      </c>
      <c r="H27" s="88" t="n">
        <v>0.334459083425749</v>
      </c>
      <c r="I27" s="88" t="n">
        <v>-0.0627570875066255</v>
      </c>
      <c r="J27" s="88" t="n">
        <v>0.110318879423737</v>
      </c>
      <c r="K27" s="88" t="n">
        <v>-0.0914271024953806</v>
      </c>
      <c r="L27" s="88" t="n">
        <v>-0.0100203462623476</v>
      </c>
    </row>
    <row r="28" customFormat="false" ht="15" hidden="false" customHeight="false" outlineLevel="0" collapsed="false">
      <c r="A28" s="45" t="s">
        <v>160</v>
      </c>
      <c r="B28" s="47" t="n">
        <f aca="false">INDEX('RAW DATA'!$M$4:$M$2466,MATCH("7:30pm/02MC/normal",'RAW DATA'!$A$4:$A$2466,0))</f>
        <v>47.3720060631531</v>
      </c>
      <c r="C28" s="88" t="n">
        <v>47.3708166517978</v>
      </c>
      <c r="D28" s="47" t="n">
        <f aca="false">B28-C28</f>
        <v>0.00118941135529127</v>
      </c>
      <c r="E28" s="47" t="n">
        <f aca="false">INDEX('RAW DATA'!$O$4:$O$2466,MATCH("7:30pm/02MC/normal",'RAW DATA'!$A$4:$A$2466,0))</f>
        <v>45.7051061263367</v>
      </c>
      <c r="F28" s="88" t="n">
        <v>45.7347248364759</v>
      </c>
      <c r="G28" s="47" t="n">
        <f aca="false">E28-F28</f>
        <v>-0.0296187101391254</v>
      </c>
      <c r="H28" s="88" t="n">
        <v>0.175978889801577</v>
      </c>
      <c r="I28" s="88" t="n">
        <v>-0.299227235408729</v>
      </c>
      <c r="J28" s="88" t="n">
        <v>-0.417203545312042</v>
      </c>
      <c r="K28" s="88" t="n">
        <v>0.529748885303242</v>
      </c>
      <c r="L28" s="88" t="n">
        <v>0.429713699905975</v>
      </c>
    </row>
    <row r="29" customFormat="false" ht="15" hidden="false" customHeight="false" outlineLevel="0" collapsed="false">
      <c r="A29" s="45" t="s">
        <v>166</v>
      </c>
      <c r="B29" s="47" t="n">
        <f aca="false">INDEX('RAW DATA'!$M$4:$M$2466,MATCH("7:30pm/03MC/normal",'RAW DATA'!$A$4:$A$2466,0))</f>
        <v>48.3100030448654</v>
      </c>
      <c r="C29" s="88" t="n">
        <v>47.5931456754333</v>
      </c>
      <c r="D29" s="47" t="n">
        <f aca="false">B29-C29</f>
        <v>0.716857369432077</v>
      </c>
      <c r="E29" s="47" t="n">
        <f aca="false">INDEX('RAW DATA'!$O$4:$O$2466,MATCH("7:30pm/03MC/normal",'RAW DATA'!$A$4:$A$2466,0))</f>
        <v>46.5077993418661</v>
      </c>
      <c r="F29" s="88" t="n">
        <v>45.7708779633113</v>
      </c>
      <c r="G29" s="47" t="n">
        <f aca="false">E29-F29</f>
        <v>0.736921378554833</v>
      </c>
      <c r="H29" s="88" t="n">
        <v>2.10593562375077</v>
      </c>
      <c r="I29" s="88" t="n">
        <v>-0.115269113117627</v>
      </c>
      <c r="J29" s="88" t="n">
        <v>0.309850836419571</v>
      </c>
      <c r="K29" s="88" t="n">
        <v>0.278489620870168</v>
      </c>
      <c r="L29" s="88" t="n">
        <v>-1.23300933297865</v>
      </c>
    </row>
    <row r="30" customFormat="false" ht="15" hidden="false" customHeight="false" outlineLevel="0" collapsed="false">
      <c r="A30" s="45" t="s">
        <v>169</v>
      </c>
      <c r="B30" s="47" t="n">
        <f aca="false">INDEX('RAW DATA'!$M$4:$M$2466,MATCH("7:30pm/04MC/normal",'RAW DATA'!$A$4:$A$2466,0))</f>
        <v>46.7024255969218</v>
      </c>
      <c r="C30" s="88" t="n">
        <v>46.3724437874761</v>
      </c>
      <c r="D30" s="47" t="n">
        <f aca="false">B30-C30</f>
        <v>0.329981809445734</v>
      </c>
      <c r="E30" s="47" t="n">
        <f aca="false">INDEX('RAW DATA'!$O$4:$O$2466,MATCH("7:30pm/04MC/normal",'RAW DATA'!$A$4:$A$2466,0))</f>
        <v>45.0892996527957</v>
      </c>
      <c r="F30" s="88" t="n">
        <v>44.7653484578581</v>
      </c>
      <c r="G30" s="47" t="n">
        <f aca="false">E30-F30</f>
        <v>0.32395119493755</v>
      </c>
      <c r="H30" s="88" t="n">
        <v>0.810204456430796</v>
      </c>
      <c r="I30" s="88" t="n">
        <v>0.118705595408024</v>
      </c>
      <c r="J30" s="88" t="n">
        <v>0.292719177601263</v>
      </c>
      <c r="K30" s="88" t="n">
        <v>0.38739825292604</v>
      </c>
      <c r="L30" s="88" t="n">
        <v>-0.780761237084885</v>
      </c>
    </row>
    <row r="31" customFormat="false" ht="15" hidden="false" customHeight="false" outlineLevel="0" collapsed="false">
      <c r="A31" s="45" t="s">
        <v>173</v>
      </c>
      <c r="B31" s="47" t="n">
        <f aca="false">INDEX('RAW DATA'!$M$4:$M$2466,MATCH("7:30pm/05MC/normal",'RAW DATA'!$A$4:$A$2466,0))</f>
        <v>49.1884199857932</v>
      </c>
      <c r="C31" s="88" t="n">
        <v>49.049584654385</v>
      </c>
      <c r="D31" s="47" t="n">
        <f aca="false">B31-C31</f>
        <v>0.138835331408146</v>
      </c>
      <c r="E31" s="47" t="n">
        <f aca="false">INDEX('RAW DATA'!$O$4:$O$2466,MATCH("7:30pm/05MC/normal",'RAW DATA'!$A$4:$A$2466,0))</f>
        <v>47.7656784990259</v>
      </c>
      <c r="F31" s="88" t="n">
        <v>47.7912086664096</v>
      </c>
      <c r="G31" s="47" t="n">
        <f aca="false">E31-F31</f>
        <v>-0.0255301673837351</v>
      </c>
      <c r="H31" s="88" t="n">
        <v>1.08653656738086</v>
      </c>
      <c r="I31" s="88" t="n">
        <v>-0.1695412794232</v>
      </c>
      <c r="J31" s="88" t="n">
        <v>0.260238400704857</v>
      </c>
      <c r="K31" s="88" t="n">
        <v>1.35620246300221</v>
      </c>
      <c r="L31" s="88" t="n">
        <v>-0.00958305188002839</v>
      </c>
    </row>
    <row r="32" customFormat="false" ht="15" hidden="false" customHeight="false" outlineLevel="0" collapsed="false">
      <c r="A32" s="45" t="s">
        <v>176</v>
      </c>
      <c r="B32" s="47" t="n">
        <f aca="false">INDEX('RAW DATA'!$M$4:$M$2466,MATCH("7:30pm/06MC/normal",'RAW DATA'!$A$4:$A$2466,0))</f>
        <v>48.8603443699985</v>
      </c>
      <c r="C32" s="88" t="n">
        <v>48.6422545884892</v>
      </c>
      <c r="D32" s="47" t="n">
        <f aca="false">B32-C32</f>
        <v>0.218089781509335</v>
      </c>
      <c r="E32" s="47" t="n">
        <f aca="false">INDEX('RAW DATA'!$O$4:$O$2466,MATCH("7:30pm/06MC/normal",'RAW DATA'!$A$4:$A$2466,0))</f>
        <v>47.4519344075702</v>
      </c>
      <c r="F32" s="88" t="n">
        <v>47.2792434815843</v>
      </c>
      <c r="G32" s="47" t="n">
        <f aca="false">E32-F32</f>
        <v>0.172690925985947</v>
      </c>
      <c r="H32" s="88" t="n">
        <v>0.506039971596628</v>
      </c>
      <c r="I32" s="88" t="n">
        <v>0.464495725340647</v>
      </c>
      <c r="J32" s="88" t="n">
        <v>-0.0444241241481578</v>
      </c>
      <c r="K32" s="88" t="n">
        <v>0.917912718254087</v>
      </c>
      <c r="L32" s="88" t="n">
        <v>-0.596968900370754</v>
      </c>
    </row>
    <row r="33" customFormat="false" ht="15" hidden="false" customHeight="false" outlineLevel="0" collapsed="false">
      <c r="A33" s="45" t="s">
        <v>179</v>
      </c>
      <c r="B33" s="47" t="n">
        <f aca="false">INDEX('RAW DATA'!$M$4:$M$2466,MATCH("7:30pm/07MC/normal",'RAW DATA'!$A$4:$A$2466,0))</f>
        <v>50.4670715440999</v>
      </c>
      <c r="C33" s="88" t="n">
        <v>50.3145266543148</v>
      </c>
      <c r="D33" s="47" t="n">
        <f aca="false">B33-C33</f>
        <v>0.152544889785133</v>
      </c>
      <c r="E33" s="47" t="n">
        <f aca="false">INDEX('RAW DATA'!$O$4:$O$2466,MATCH("7:30pm/07MC/normal",'RAW DATA'!$A$4:$A$2466,0))</f>
        <v>48.8153195408363</v>
      </c>
      <c r="F33" s="88" t="n">
        <v>48.6966120206315</v>
      </c>
      <c r="G33" s="47" t="n">
        <f aca="false">E33-F33</f>
        <v>0.118707520204786</v>
      </c>
      <c r="H33" s="88" t="n">
        <v>1.32207914552103</v>
      </c>
      <c r="I33" s="88" t="n">
        <v>-0.206689430975146</v>
      </c>
      <c r="J33" s="88" t="n">
        <v>0.0406060225057416</v>
      </c>
      <c r="K33" s="88" t="n">
        <v>0.0575270518494406</v>
      </c>
      <c r="L33" s="88" t="n">
        <v>-0.0277911410776461</v>
      </c>
    </row>
    <row r="34" customFormat="false" ht="15" hidden="false" customHeight="false" outlineLevel="0" collapsed="false">
      <c r="A34" s="45" t="s">
        <v>183</v>
      </c>
      <c r="B34" s="47" t="n">
        <f aca="false">INDEX('RAW DATA'!$M$4:$M$2466,MATCH("7:30pm/08MC/normal",'RAW DATA'!$A$4:$A$2466,0))</f>
        <v>46.2395664260423</v>
      </c>
      <c r="C34" s="88" t="n">
        <v>46.1257020305382</v>
      </c>
      <c r="D34" s="47" t="n">
        <f aca="false">B34-C34</f>
        <v>0.113864395504059</v>
      </c>
      <c r="E34" s="47" t="n">
        <f aca="false">INDEX('RAW DATA'!$O$4:$O$2466,MATCH("7:30pm/08MC/normal",'RAW DATA'!$A$4:$A$2466,0))</f>
        <v>44.6366521796122</v>
      </c>
      <c r="F34" s="88" t="n">
        <v>44.5555258494595</v>
      </c>
      <c r="G34" s="47" t="n">
        <f aca="false">E34-F34</f>
        <v>0.0811263301526424</v>
      </c>
      <c r="H34" s="88" t="n">
        <v>0.486652522290392</v>
      </c>
      <c r="I34" s="88" t="n">
        <v>0.368298593252028</v>
      </c>
      <c r="J34" s="88" t="n">
        <v>0.253022242366647</v>
      </c>
      <c r="K34" s="88" t="n">
        <v>-0.114464048772632</v>
      </c>
      <c r="L34" s="88" t="n">
        <v>-0.287140055828278</v>
      </c>
    </row>
    <row r="35" customFormat="false" ht="15" hidden="false" customHeight="false" outlineLevel="0" collapsed="false">
      <c r="A35" s="45" t="s">
        <v>186</v>
      </c>
      <c r="B35" s="47" t="n">
        <f aca="false">INDEX('RAW DATA'!$M$4:$M$2466,MATCH("7:30pm/09MC/normal",'RAW DATA'!$A$4:$A$2466,0))</f>
        <v>43.6588546598479</v>
      </c>
      <c r="C35" s="88" t="n">
        <v>42.9434478555681</v>
      </c>
      <c r="D35" s="47" t="n">
        <f aca="false">B35-C35</f>
        <v>0.715406804279795</v>
      </c>
      <c r="E35" s="47" t="n">
        <f aca="false">INDEX('RAW DATA'!$O$4:$O$2466,MATCH("7:30pm/09MC/normal",'RAW DATA'!$A$4:$A$2466,0))</f>
        <v>42.3961334534428</v>
      </c>
      <c r="F35" s="88" t="n">
        <v>41.9228710448415</v>
      </c>
      <c r="G35" s="47" t="n">
        <f aca="false">E35-F35</f>
        <v>0.473262408601265</v>
      </c>
      <c r="H35" s="88" t="n">
        <v>2.64526698617914</v>
      </c>
      <c r="I35" s="88" t="n">
        <v>0.661886240225222</v>
      </c>
      <c r="J35" s="88" t="n">
        <v>1.27679261425804</v>
      </c>
      <c r="K35" s="88" t="n">
        <v>1.89078470347474</v>
      </c>
      <c r="L35" s="88" t="n">
        <v>-2.08380815462265</v>
      </c>
    </row>
    <row r="36" customFormat="false" ht="15" hidden="false" customHeight="false" outlineLevel="0" collapsed="false">
      <c r="A36" s="45" t="s">
        <v>189</v>
      </c>
      <c r="B36" s="47" t="n">
        <f aca="false">INDEX('RAW DATA'!$M$4:$M$2466,MATCH("7:30pm/10MC/normal",'RAW DATA'!$A$4:$A$2466,0))</f>
        <v>46.4834957132025</v>
      </c>
      <c r="C36" s="88" t="n">
        <v>46.2523775215311</v>
      </c>
      <c r="D36" s="47" t="n">
        <f aca="false">B36-C36</f>
        <v>0.23111819167142</v>
      </c>
      <c r="E36" s="47" t="n">
        <f aca="false">INDEX('RAW DATA'!$O$4:$O$2466,MATCH("7:30pm/10MC/normal",'RAW DATA'!$A$4:$A$2466,0))</f>
        <v>45.2856541729446</v>
      </c>
      <c r="F36" s="88" t="n">
        <v>45.266916922751</v>
      </c>
      <c r="G36" s="47" t="n">
        <f aca="false">E36-F36</f>
        <v>0.0187372501936594</v>
      </c>
      <c r="H36" s="88" t="n">
        <v>0.826222863080609</v>
      </c>
      <c r="I36" s="88" t="n">
        <v>0.962171192656406</v>
      </c>
      <c r="J36" s="88" t="n">
        <v>0.0673511614046802</v>
      </c>
      <c r="K36" s="88" t="n">
        <v>3.09397320214548</v>
      </c>
      <c r="L36" s="88" t="n">
        <v>-0.461217293663522</v>
      </c>
    </row>
    <row r="37" customFormat="false" ht="15" hidden="false" customHeight="false" outlineLevel="0" collapsed="false">
      <c r="A37" s="45" t="s">
        <v>192</v>
      </c>
      <c r="B37" s="47" t="n">
        <f aca="false">INDEX('RAW DATA'!$M$4:$M$2466,MATCH("7:30pm/11MC/normal",'RAW DATA'!$A$4:$A$2466,0))</f>
        <v>46.0873886031216</v>
      </c>
      <c r="C37" s="88" t="n">
        <v>46.0870998028383</v>
      </c>
      <c r="D37" s="47" t="n">
        <f aca="false">B37-C37</f>
        <v>0.000288800283300361</v>
      </c>
      <c r="E37" s="47" t="n">
        <f aca="false">INDEX('RAW DATA'!$O$4:$O$2466,MATCH("7:30pm/11MC/normal",'RAW DATA'!$A$4:$A$2466,0))</f>
        <v>45.3620224327023</v>
      </c>
      <c r="F37" s="88" t="n">
        <v>45.3687973669528</v>
      </c>
      <c r="G37" s="47" t="n">
        <f aca="false">E37-F37</f>
        <v>-0.00677493425050812</v>
      </c>
      <c r="H37" s="88" t="n">
        <v>0.378606125902415</v>
      </c>
      <c r="I37" s="88" t="n">
        <v>-0.215949000558766</v>
      </c>
      <c r="J37" s="88" t="n">
        <v>-0.264621328387648</v>
      </c>
      <c r="K37" s="88" t="n">
        <v>-0.641952384776587</v>
      </c>
      <c r="L37" s="88" t="n">
        <v>-0.115074648768918</v>
      </c>
    </row>
    <row r="38" customFormat="false" ht="15" hidden="false" customHeight="false" outlineLevel="0" collapsed="false">
      <c r="A38" s="45" t="s">
        <v>195</v>
      </c>
      <c r="B38" s="47" t="n">
        <f aca="false">INDEX('RAW DATA'!$M$4:$M$2466,MATCH("7:30pm/12MC/normal",'RAW DATA'!$A$4:$A$2466,0))</f>
        <v>36.2983055595822</v>
      </c>
      <c r="C38" s="88" t="n">
        <v>36.0586890694254</v>
      </c>
      <c r="D38" s="47" t="n">
        <f aca="false">B38-C38</f>
        <v>0.23961649015682</v>
      </c>
      <c r="E38" s="47" t="n">
        <f aca="false">INDEX('RAW DATA'!$O$4:$O$2466,MATCH("7:30pm/12MC/normal",'RAW DATA'!$A$4:$A$2466,0))</f>
        <v>35.2234853695554</v>
      </c>
      <c r="F38" s="88" t="n">
        <v>35.1342341495984</v>
      </c>
      <c r="G38" s="47" t="n">
        <f aca="false">E38-F38</f>
        <v>0.0892512199569566</v>
      </c>
      <c r="H38" s="88" t="n">
        <v>0.907870325901456</v>
      </c>
      <c r="I38" s="88" t="n">
        <v>0.570753568907414</v>
      </c>
      <c r="J38" s="88" t="n">
        <v>0.370471968716913</v>
      </c>
      <c r="K38" s="88" t="n">
        <v>2.43629330371699</v>
      </c>
      <c r="L38" s="88" t="n">
        <v>-1.07583390532374</v>
      </c>
    </row>
    <row r="39" customFormat="false" ht="15" hidden="false" customHeight="false" outlineLevel="0" collapsed="false">
      <c r="A39" s="45" t="s">
        <v>198</v>
      </c>
      <c r="B39" s="47" t="n">
        <f aca="false">INDEX('RAW DATA'!$M$4:$M$2466,MATCH("7:30pm/13MC/normal",'RAW DATA'!$A$4:$A$2466,0))</f>
        <v>39.4152825727038</v>
      </c>
      <c r="C39" s="88" t="n">
        <v>39.1071069871278</v>
      </c>
      <c r="D39" s="47" t="n">
        <f aca="false">B39-C39</f>
        <v>0.308175585575988</v>
      </c>
      <c r="E39" s="47" t="n">
        <f aca="false">INDEX('RAW DATA'!$O$4:$O$2466,MATCH("7:30pm/13MC/normal",'RAW DATA'!$A$4:$A$2466,0))</f>
        <v>37.6429121122482</v>
      </c>
      <c r="F39" s="88" t="n">
        <v>37.4376531468014</v>
      </c>
      <c r="G39" s="47" t="n">
        <f aca="false">E39-F39</f>
        <v>0.205258965446866</v>
      </c>
      <c r="H39" s="88" t="n">
        <v>0.362413465800131</v>
      </c>
      <c r="I39" s="88" t="n">
        <v>0.627568102026338</v>
      </c>
      <c r="J39" s="88" t="n">
        <v>1.02322291205417</v>
      </c>
      <c r="K39" s="88" t="n">
        <v>0.548680549637503</v>
      </c>
      <c r="L39" s="88" t="n">
        <v>-1.40399908559053</v>
      </c>
    </row>
    <row r="40" customFormat="false" ht="15" hidden="false" customHeight="false" outlineLevel="0" collapsed="false">
      <c r="A40" s="45" t="s">
        <v>201</v>
      </c>
      <c r="B40" s="47" t="n">
        <f aca="false">INDEX('RAW DATA'!$M$4:$M$2466,MATCH("7:30pm/14MC/normal",'RAW DATA'!$A$4:$A$2466,0))</f>
        <v>38.8288195254308</v>
      </c>
      <c r="C40" s="88" t="n">
        <v>38.6213447931545</v>
      </c>
      <c r="D40" s="47" t="n">
        <f aca="false">B40-C40</f>
        <v>0.207474732276275</v>
      </c>
      <c r="E40" s="47" t="n">
        <f aca="false">INDEX('RAW DATA'!$O$4:$O$2466,MATCH("7:30pm/14MC/normal",'RAW DATA'!$A$4:$A$2466,0))</f>
        <v>37.8167310790327</v>
      </c>
      <c r="F40" s="88" t="n">
        <v>37.648900070859</v>
      </c>
      <c r="G40" s="47" t="n">
        <f aca="false">E40-F40</f>
        <v>0.167831008173764</v>
      </c>
      <c r="H40" s="88" t="n">
        <v>0.49315817610745</v>
      </c>
      <c r="I40" s="88" t="n">
        <v>0.514893050670288</v>
      </c>
      <c r="J40" s="88" t="n">
        <v>0.496934512163378</v>
      </c>
      <c r="K40" s="88" t="n">
        <v>0.385516801791674</v>
      </c>
      <c r="L40" s="88" t="n">
        <v>-1.07974311977883</v>
      </c>
    </row>
    <row r="41" customFormat="false" ht="15" hidden="false" customHeight="false" outlineLevel="0" collapsed="false">
      <c r="A41" s="45" t="s">
        <v>204</v>
      </c>
      <c r="B41" s="47" t="n">
        <f aca="false">INDEX('RAW DATA'!$M$4:$M$2466,MATCH("7:30pm/15MC/normal",'RAW DATA'!$A$4:$A$2466,0))</f>
        <v>39.870847623407</v>
      </c>
      <c r="C41" s="88" t="n">
        <v>39.6896238218592</v>
      </c>
      <c r="D41" s="47" t="n">
        <f aca="false">B41-C41</f>
        <v>0.181223801547759</v>
      </c>
      <c r="E41" s="47" t="n">
        <f aca="false">INDEX('RAW DATA'!$O$4:$O$2466,MATCH("7:30pm/15MC/normal",'RAW DATA'!$A$4:$A$2466,0))</f>
        <v>38.2788015470032</v>
      </c>
      <c r="F41" s="88" t="n">
        <v>38.1480546422734</v>
      </c>
      <c r="G41" s="47" t="n">
        <f aca="false">E41-F41</f>
        <v>0.130746904729797</v>
      </c>
      <c r="H41" s="88" t="n">
        <v>1.62362266309262</v>
      </c>
      <c r="I41" s="88" t="n">
        <v>0.147279394629862</v>
      </c>
      <c r="J41" s="88" t="n">
        <v>-0.727692211272704</v>
      </c>
      <c r="K41" s="88" t="n">
        <v>-0.0456688699861374</v>
      </c>
      <c r="L41" s="88" t="n">
        <v>-0.668861190698387</v>
      </c>
    </row>
    <row r="42" customFormat="false" ht="15" hidden="false" customHeight="false" outlineLevel="0" collapsed="false">
      <c r="A42" s="45" t="s">
        <v>207</v>
      </c>
      <c r="B42" s="47" t="n">
        <f aca="false">INDEX('RAW DATA'!$M$4:$M$2466,MATCH("7:30pm/16MC/normal",'RAW DATA'!$A$4:$A$2466,0))</f>
        <v>42.0804542195643</v>
      </c>
      <c r="C42" s="88" t="n">
        <v>41.6933144215775</v>
      </c>
      <c r="D42" s="47" t="n">
        <f aca="false">B42-C42</f>
        <v>0.387139797986769</v>
      </c>
      <c r="E42" s="47" t="n">
        <f aca="false">INDEX('RAW DATA'!$O$4:$O$2466,MATCH("7:30pm/16MC/normal",'RAW DATA'!$A$4:$A$2466,0))</f>
        <v>40.2466408516501</v>
      </c>
      <c r="F42" s="88" t="n">
        <v>39.8857881218476</v>
      </c>
      <c r="G42" s="47" t="n">
        <f aca="false">E42-F42</f>
        <v>0.360852729802488</v>
      </c>
      <c r="H42" s="88" t="n">
        <v>1.78966786707749</v>
      </c>
      <c r="I42" s="88" t="n">
        <v>0.183306279350212</v>
      </c>
      <c r="J42" s="88" t="n">
        <v>0.403312520932055</v>
      </c>
      <c r="K42" s="88" t="n">
        <v>0.432060283608429</v>
      </c>
      <c r="L42" s="88" t="n">
        <v>-0.971973754865836</v>
      </c>
    </row>
    <row r="43" customFormat="false" ht="15" hidden="false" customHeight="false" outlineLevel="0" collapsed="false">
      <c r="A43" s="45" t="s">
        <v>210</v>
      </c>
      <c r="B43" s="47" t="n">
        <f aca="false">INDEX('RAW DATA'!$M$4:$M$2466,MATCH("7:30pm/17MC/normal",'RAW DATA'!$A$4:$A$2466,0))</f>
        <v>49.4591172760789</v>
      </c>
      <c r="C43" s="88" t="n">
        <v>49.4614307144929</v>
      </c>
      <c r="D43" s="47" t="n">
        <f aca="false">B43-C43</f>
        <v>-0.00231343841402065</v>
      </c>
      <c r="E43" s="47" t="n">
        <f aca="false">INDEX('RAW DATA'!$O$4:$O$2466,MATCH("7:30pm/17MC/normal",'RAW DATA'!$A$4:$A$2466,0))</f>
        <v>48.4577867105474</v>
      </c>
      <c r="F43" s="88" t="n">
        <v>48.5272783612328</v>
      </c>
      <c r="G43" s="47" t="n">
        <f aca="false">E43-F43</f>
        <v>-0.0694916506854071</v>
      </c>
      <c r="H43" s="88" t="n">
        <v>1.2856220991689</v>
      </c>
      <c r="I43" s="88" t="n">
        <v>-0.218824326322874</v>
      </c>
      <c r="J43" s="88" t="n">
        <v>0.426918769677961</v>
      </c>
      <c r="K43" s="88" t="n">
        <v>0.0380218331219311</v>
      </c>
      <c r="L43" s="88" t="n">
        <v>0.556815588382079</v>
      </c>
    </row>
    <row r="44" customFormat="false" ht="15" hidden="false" customHeight="false" outlineLevel="0" collapsed="false">
      <c r="A44" s="45" t="s">
        <v>213</v>
      </c>
      <c r="B44" s="47" t="n">
        <f aca="false">INDEX('RAW DATA'!$M$4:$M$2466,MATCH("7:30pm/18MC/normal",'RAW DATA'!$A$4:$A$2466,0))</f>
        <v>43.4173305901742</v>
      </c>
      <c r="C44" s="88" t="n">
        <v>43.4764350649199</v>
      </c>
      <c r="D44" s="47" t="n">
        <f aca="false">B44-C44</f>
        <v>-0.0591044747457445</v>
      </c>
      <c r="E44" s="47" t="n">
        <f aca="false">INDEX('RAW DATA'!$O$4:$O$2466,MATCH("7:30pm/18MC/normal",'RAW DATA'!$A$4:$A$2466,0))</f>
        <v>41.3732350589685</v>
      </c>
      <c r="F44" s="88" t="n">
        <v>41.3848129082959</v>
      </c>
      <c r="G44" s="47" t="n">
        <f aca="false">E44-F44</f>
        <v>-0.011577849327459</v>
      </c>
      <c r="H44" s="88" t="n">
        <v>2.21682702101057</v>
      </c>
      <c r="I44" s="88" t="n">
        <v>-0.0455676295501633</v>
      </c>
      <c r="J44" s="88" t="n">
        <v>-0.970778369388434</v>
      </c>
      <c r="K44" s="88" t="n">
        <v>-1.49410375855376</v>
      </c>
      <c r="L44" s="88" t="n">
        <v>0.51457691999936</v>
      </c>
    </row>
    <row r="45" customFormat="false" ht="15" hidden="false" customHeight="false" outlineLevel="0" collapsed="false">
      <c r="A45" s="45" t="s">
        <v>216</v>
      </c>
      <c r="B45" s="47" t="n">
        <f aca="false">INDEX('RAW DATA'!$M$4:$M$2466,MATCH("7:30pm/19MC/normal",'RAW DATA'!$A$4:$A$2466,0))</f>
        <v>41.0771102296706</v>
      </c>
      <c r="C45" s="88" t="n">
        <v>41.1939483411106</v>
      </c>
      <c r="D45" s="47" t="n">
        <f aca="false">B45-C45</f>
        <v>-0.116838111439996</v>
      </c>
      <c r="E45" s="47" t="n">
        <f aca="false">INDEX('RAW DATA'!$O$4:$O$2466,MATCH("7:30pm/19MC/normal",'RAW DATA'!$A$4:$A$2466,0))</f>
        <v>39.3011697395643</v>
      </c>
      <c r="F45" s="88" t="n">
        <v>39.4356493496834</v>
      </c>
      <c r="G45" s="47" t="n">
        <f aca="false">E45-F45</f>
        <v>-0.134479610119115</v>
      </c>
      <c r="H45" s="88" t="n">
        <v>1.28988277265433</v>
      </c>
      <c r="I45" s="88" t="n">
        <v>-0.347922371414086</v>
      </c>
      <c r="J45" s="88" t="n">
        <v>-0.384882913129736</v>
      </c>
      <c r="K45" s="88" t="n">
        <v>-0.89300872222087</v>
      </c>
      <c r="L45" s="88" t="n">
        <v>0.310208282457861</v>
      </c>
    </row>
    <row r="46" customFormat="false" ht="15" hidden="false" customHeight="false" outlineLevel="0" collapsed="false">
      <c r="A46" s="45" t="s">
        <v>219</v>
      </c>
      <c r="B46" s="47" t="n">
        <f aca="false">INDEX('RAW DATA'!$M$4:$M$2466,MATCH("7:30pm/20MC/normal",'RAW DATA'!$A$4:$A$2466,0))</f>
        <v>42.46321390872</v>
      </c>
      <c r="C46" s="88" t="n">
        <v>42.3515016787547</v>
      </c>
      <c r="D46" s="47" t="n">
        <f aca="false">B46-C46</f>
        <v>0.111712229965256</v>
      </c>
      <c r="E46" s="47" t="n">
        <f aca="false">INDEX('RAW DATA'!$O$4:$O$2466,MATCH("7:30pm/20MC/normal",'RAW DATA'!$A$4:$A$2466,0))</f>
        <v>40.7079449265478</v>
      </c>
      <c r="F46" s="88" t="n">
        <v>40.6586276074322</v>
      </c>
      <c r="G46" s="47" t="n">
        <f aca="false">E46-F46</f>
        <v>0.0493173191156444</v>
      </c>
      <c r="H46" s="88" t="n">
        <v>1.65343314494271</v>
      </c>
      <c r="I46" s="88" t="n">
        <v>-0.0736684781378685</v>
      </c>
      <c r="J46" s="88" t="n">
        <v>-0.0359749020521178</v>
      </c>
      <c r="K46" s="88" t="n">
        <v>-0.00416246290954803</v>
      </c>
      <c r="L46" s="88" t="n">
        <v>-0.0341321422683052</v>
      </c>
    </row>
    <row r="47" customFormat="false" ht="15" hidden="false" customHeight="false" outlineLevel="0" collapsed="false">
      <c r="A47" s="45" t="s">
        <v>222</v>
      </c>
      <c r="B47" s="47" t="n">
        <f aca="false">INDEX('RAW DATA'!$M$4:$M$2466,MATCH("7:30pm/21MC/normal",'RAW DATA'!$A$4:$A$2466,0))</f>
        <v>43.1242167225558</v>
      </c>
      <c r="C47" s="88" t="n">
        <v>42.9938079824072</v>
      </c>
      <c r="D47" s="47" t="n">
        <f aca="false">B47-C47</f>
        <v>0.130408740148589</v>
      </c>
      <c r="E47" s="47" t="n">
        <f aca="false">INDEX('RAW DATA'!$O$4:$O$2466,MATCH("7:30pm/21MC/normal",'RAW DATA'!$A$4:$A$2466,0))</f>
        <v>41.6975258310478</v>
      </c>
      <c r="F47" s="88" t="n">
        <v>41.6177997994176</v>
      </c>
      <c r="G47" s="47" t="n">
        <f aca="false">E47-F47</f>
        <v>0.0797260316301873</v>
      </c>
      <c r="H47" s="88" t="n">
        <v>1.05669079214884</v>
      </c>
      <c r="I47" s="88" t="n">
        <v>0.24302761184267</v>
      </c>
      <c r="J47" s="88" t="n">
        <v>0.0648098474871546</v>
      </c>
      <c r="K47" s="88" t="n">
        <v>0.0436679100363762</v>
      </c>
      <c r="L47" s="88" t="n">
        <v>-0.158047227895686</v>
      </c>
    </row>
    <row r="48" customFormat="false" ht="15" hidden="false" customHeight="false" outlineLevel="0" collapsed="false">
      <c r="A48" s="45" t="s">
        <v>225</v>
      </c>
      <c r="B48" s="47" t="n">
        <f aca="false">INDEX('RAW DATA'!$M$4:$M$2466,MATCH("7:30pm/22MC/normal",'RAW DATA'!$A$4:$A$2466,0))</f>
        <v>40.3039762244835</v>
      </c>
      <c r="C48" s="88" t="n">
        <v>40.1716372749925</v>
      </c>
      <c r="D48" s="47" t="n">
        <f aca="false">B48-C48</f>
        <v>0.132338949491</v>
      </c>
      <c r="E48" s="47" t="n">
        <f aca="false">INDEX('RAW DATA'!$O$4:$O$2466,MATCH("7:30pm/22MC/normal",'RAW DATA'!$A$4:$A$2466,0))</f>
        <v>38.7973793853087</v>
      </c>
      <c r="F48" s="88" t="n">
        <v>38.6980880661423</v>
      </c>
      <c r="G48" s="47" t="n">
        <f aca="false">E48-F48</f>
        <v>0.0992913191663831</v>
      </c>
      <c r="H48" s="88" t="n">
        <v>1.48158758669492</v>
      </c>
      <c r="I48" s="88" t="n">
        <v>-0.117643479157856</v>
      </c>
      <c r="J48" s="88" t="n">
        <v>0.00651195437231422</v>
      </c>
      <c r="K48" s="88" t="n">
        <v>-0.0923351042101785</v>
      </c>
      <c r="L48" s="88" t="n">
        <v>-0.32763245494343</v>
      </c>
    </row>
    <row r="49" customFormat="false" ht="15" hidden="false" customHeight="false" outlineLevel="0" collapsed="false">
      <c r="A49" s="45" t="s">
        <v>228</v>
      </c>
      <c r="B49" s="47" t="n">
        <f aca="false">INDEX('RAW DATA'!$M$4:$M$2466,MATCH("7:30pm/23MC/normal",'RAW DATA'!$A$4:$A$2466,0))</f>
        <v>38.5215972737179</v>
      </c>
      <c r="C49" s="88" t="n">
        <v>38.4054196232348</v>
      </c>
      <c r="D49" s="47" t="n">
        <f aca="false">B49-C49</f>
        <v>0.116177650483117</v>
      </c>
      <c r="E49" s="47" t="n">
        <f aca="false">INDEX('RAW DATA'!$O$4:$O$2466,MATCH("7:30pm/23MC/normal",'RAW DATA'!$A$4:$A$2466,0))</f>
        <v>36.7870514574814</v>
      </c>
      <c r="F49" s="88" t="n">
        <v>36.625396999779</v>
      </c>
      <c r="G49" s="47" t="n">
        <f aca="false">E49-F49</f>
        <v>0.161654457702355</v>
      </c>
      <c r="H49" s="88" t="n">
        <v>0.12954669115318</v>
      </c>
      <c r="I49" s="88" t="n">
        <v>0.414612086079004</v>
      </c>
      <c r="J49" s="88" t="n">
        <v>-1.06623008908198</v>
      </c>
      <c r="K49" s="88" t="n">
        <v>0.393734404590433</v>
      </c>
      <c r="L49" s="88" t="n">
        <v>-0.55181551719091</v>
      </c>
    </row>
    <row r="50" customFormat="false" ht="15" hidden="false" customHeight="false" outlineLevel="0" collapsed="false">
      <c r="A50" s="45" t="s">
        <v>231</v>
      </c>
      <c r="B50" s="47" t="n">
        <f aca="false">INDEX('RAW DATA'!$M$4:$M$2466,MATCH("7:30pm/24MC/normal",'RAW DATA'!$A$4:$A$2466,0))</f>
        <v>40.0422871353352</v>
      </c>
      <c r="C50" s="88" t="n">
        <v>39.7312409475945</v>
      </c>
      <c r="D50" s="47" t="n">
        <f aca="false">B50-C50</f>
        <v>0.311046187740743</v>
      </c>
      <c r="E50" s="47" t="n">
        <f aca="false">INDEX('RAW DATA'!$O$4:$O$2466,MATCH("7:30pm/24MC/normal",'RAW DATA'!$A$4:$A$2466,0))</f>
        <v>37.7728097311463</v>
      </c>
      <c r="F50" s="88" t="n">
        <v>37.5394981098049</v>
      </c>
      <c r="G50" s="47" t="n">
        <f aca="false">E50-F50</f>
        <v>0.23331162134145</v>
      </c>
      <c r="H50" s="88" t="n">
        <v>1.91848208783447</v>
      </c>
      <c r="I50" s="88" t="n">
        <v>0.496680292161024</v>
      </c>
      <c r="J50" s="88" t="n">
        <v>0.354699131728651</v>
      </c>
      <c r="K50" s="88" t="n">
        <v>-0.0982478729607479</v>
      </c>
      <c r="L50" s="88" t="n">
        <v>-0.734578296610984</v>
      </c>
    </row>
    <row r="51" customFormat="false" ht="15" hidden="false" customHeight="false" outlineLevel="0" collapsed="false">
      <c r="A51" s="45" t="s">
        <v>234</v>
      </c>
      <c r="B51" s="47" t="n">
        <f aca="false">INDEX('RAW DATA'!$M$4:$M$2466,MATCH("7:30pm/25MC/normal",'RAW DATA'!$A$4:$A$2466,0))</f>
        <v>45.5808219967577</v>
      </c>
      <c r="C51" s="88" t="n">
        <v>45.3160699826174</v>
      </c>
      <c r="D51" s="47" t="n">
        <f aca="false">B51-C51</f>
        <v>0.264752014140299</v>
      </c>
      <c r="E51" s="47" t="n">
        <f aca="false">INDEX('RAW DATA'!$O$4:$O$2466,MATCH("7:30pm/25MC/normal",'RAW DATA'!$A$4:$A$2466,0))</f>
        <v>44.220877344843</v>
      </c>
      <c r="F51" s="88" t="n">
        <v>44.0703682918619</v>
      </c>
      <c r="G51" s="47" t="n">
        <f aca="false">E51-F51</f>
        <v>0.150509052981064</v>
      </c>
      <c r="H51" s="88" t="n">
        <v>2.32050470194675</v>
      </c>
      <c r="I51" s="88" t="n">
        <v>0.248556231680226</v>
      </c>
      <c r="J51" s="88" t="n">
        <v>0.584294947586876</v>
      </c>
      <c r="K51" s="88" t="n">
        <v>0.00072940882370176</v>
      </c>
      <c r="L51" s="88" t="n">
        <v>-0.365949922392842</v>
      </c>
    </row>
    <row r="52" customFormat="false" ht="15" hidden="false" customHeight="false" outlineLevel="0" collapsed="false">
      <c r="A52" s="45" t="s">
        <v>237</v>
      </c>
      <c r="B52" s="47" t="n">
        <f aca="false">INDEX('RAW DATA'!$M$4:$M$2466,MATCH("7:30pm/26MC/normal",'RAW DATA'!$A$4:$A$2466,0))</f>
        <v>44.4778051671427</v>
      </c>
      <c r="C52" s="88" t="n">
        <v>44.4830166213979</v>
      </c>
      <c r="D52" s="47" t="n">
        <f aca="false">B52-C52</f>
        <v>-0.00521145425523883</v>
      </c>
      <c r="E52" s="47" t="n">
        <f aca="false">INDEX('RAW DATA'!$O$4:$O$2466,MATCH("7:30pm/26MC/normal",'RAW DATA'!$A$4:$A$2466,0))</f>
        <v>43.0613692001223</v>
      </c>
      <c r="F52" s="88" t="n">
        <v>43.0195077210312</v>
      </c>
      <c r="G52" s="47" t="n">
        <f aca="false">E52-F52</f>
        <v>0.041861479091196</v>
      </c>
      <c r="H52" s="88" t="n">
        <v>-0.793872702545691</v>
      </c>
      <c r="I52" s="88" t="n">
        <v>0.702220582173382</v>
      </c>
      <c r="J52" s="88" t="n">
        <v>-0.097322151177643</v>
      </c>
      <c r="K52" s="88" t="n">
        <v>-0.568434494594548</v>
      </c>
      <c r="L52" s="88" t="n">
        <v>-0.321519963554323</v>
      </c>
    </row>
    <row r="53" customFormat="false" ht="15" hidden="false" customHeight="false" outlineLevel="0" collapsed="false">
      <c r="A53" s="45" t="s">
        <v>240</v>
      </c>
      <c r="B53" s="47" t="n">
        <f aca="false">INDEX('RAW DATA'!$M$4:$M$2466,MATCH("7:30pm/27MC/normal",'RAW DATA'!$A$4:$A$2466,0))</f>
        <v>46.1373643926009</v>
      </c>
      <c r="C53" s="88" t="n">
        <v>46.3353103434921</v>
      </c>
      <c r="D53" s="47" t="n">
        <f aca="false">B53-C53</f>
        <v>-0.197945950891182</v>
      </c>
      <c r="E53" s="47" t="n">
        <f aca="false">INDEX('RAW DATA'!$O$4:$O$2466,MATCH("7:30pm/27MC/normal",'RAW DATA'!$A$4:$A$2466,0))</f>
        <v>45.3611325541812</v>
      </c>
      <c r="F53" s="88" t="n">
        <v>45.6579267665009</v>
      </c>
      <c r="G53" s="47" t="n">
        <f aca="false">E53-F53</f>
        <v>-0.296794212319718</v>
      </c>
      <c r="H53" s="88" t="n">
        <v>-0.0474247054522081</v>
      </c>
      <c r="I53" s="88" t="n">
        <v>-0.503809368954407</v>
      </c>
      <c r="J53" s="88" t="n">
        <v>0.476251192700872</v>
      </c>
      <c r="K53" s="88" t="n">
        <v>0.246967968181032</v>
      </c>
      <c r="L53" s="88" t="n">
        <v>0.561956733229648</v>
      </c>
    </row>
    <row r="54" customFormat="false" ht="15" hidden="false" customHeight="false" outlineLevel="0" collapsed="false">
      <c r="A54" s="45" t="s">
        <v>247</v>
      </c>
      <c r="B54" s="47" t="n">
        <f aca="false">INDEX('RAW DATA'!$M$4:$M$2466,MATCH("7:30pm/01MD/normal",'RAW DATA'!$A$4:$A$2466,0))</f>
        <v>41.040753711946</v>
      </c>
      <c r="C54" s="88" t="n">
        <v>41.0378172393054</v>
      </c>
      <c r="D54" s="47" t="n">
        <f aca="false">B54-C54</f>
        <v>0.00293647264060581</v>
      </c>
      <c r="E54" s="47" t="n">
        <f aca="false">INDEX('RAW DATA'!$O$4:$O$2466,MATCH("7:30pm/01MD/normal",'RAW DATA'!$A$4:$A$2466,0))</f>
        <v>40.1338282300236</v>
      </c>
      <c r="F54" s="88" t="n">
        <v>40.1101629847141</v>
      </c>
      <c r="G54" s="47" t="n">
        <f aca="false">E54-F54</f>
        <v>0.0236652453094592</v>
      </c>
      <c r="H54" s="88" t="n">
        <v>0.112378835981268</v>
      </c>
      <c r="I54" s="88" t="n">
        <v>-0.0342293864236893</v>
      </c>
      <c r="J54" s="88" t="n">
        <v>-0.152835460423006</v>
      </c>
      <c r="K54" s="88" t="n">
        <v>-0.369677124859024</v>
      </c>
      <c r="L54" s="88" t="n">
        <v>0.0152918652305374</v>
      </c>
    </row>
    <row r="55" customFormat="false" ht="15" hidden="false" customHeight="false" outlineLevel="0" collapsed="false">
      <c r="A55" s="45" t="s">
        <v>251</v>
      </c>
      <c r="B55" s="47" t="n">
        <f aca="false">INDEX('RAW DATA'!$M$4:$M$2466,MATCH("7:30pm/02MD/normal",'RAW DATA'!$A$4:$A$2466,0))</f>
        <v>37.6997602756871</v>
      </c>
      <c r="C55" s="88" t="n">
        <v>37.74480924723</v>
      </c>
      <c r="D55" s="47" t="n">
        <f aca="false">B55-C55</f>
        <v>-0.0450489715428759</v>
      </c>
      <c r="E55" s="47" t="n">
        <f aca="false">INDEX('RAW DATA'!$O$4:$O$2466,MATCH("7:30pm/02MD/normal",'RAW DATA'!$A$4:$A$2466,0))</f>
        <v>36.5990603636135</v>
      </c>
      <c r="F55" s="88" t="n">
        <v>36.6254666522488</v>
      </c>
      <c r="G55" s="47" t="n">
        <f aca="false">E55-F55</f>
        <v>-0.02640628863535</v>
      </c>
      <c r="H55" s="88" t="n">
        <v>-0.311516075294861</v>
      </c>
      <c r="I55" s="88" t="n">
        <v>-0.377399454595576</v>
      </c>
      <c r="J55" s="88" t="n">
        <v>-0.146449852768257</v>
      </c>
      <c r="K55" s="88" t="n">
        <v>0.150249646083225</v>
      </c>
      <c r="L55" s="88" t="n">
        <v>0.0944755829339599</v>
      </c>
    </row>
    <row r="56" customFormat="false" ht="15" hidden="false" customHeight="false" outlineLevel="0" collapsed="false">
      <c r="A56" s="45" t="s">
        <v>254</v>
      </c>
      <c r="B56" s="47" t="n">
        <f aca="false">INDEX('RAW DATA'!$M$4:$M$2466,MATCH("7:30pm/03MD/normal",'RAW DATA'!$A$4:$A$2466,0))</f>
        <v>40.1588380627803</v>
      </c>
      <c r="C56" s="88" t="n">
        <v>40.315136466654</v>
      </c>
      <c r="D56" s="47" t="n">
        <f aca="false">B56-C56</f>
        <v>-0.156298403873684</v>
      </c>
      <c r="E56" s="47" t="n">
        <f aca="false">INDEX('RAW DATA'!$O$4:$O$2466,MATCH("7:30pm/03MD/normal",'RAW DATA'!$A$4:$A$2466,0))</f>
        <v>39.2277741149289</v>
      </c>
      <c r="F56" s="88" t="n">
        <v>39.370127122212</v>
      </c>
      <c r="G56" s="47" t="n">
        <f aca="false">E56-F56</f>
        <v>-0.142353007283042</v>
      </c>
      <c r="H56" s="88" t="n">
        <v>-0.311193829822678</v>
      </c>
      <c r="I56" s="88" t="n">
        <v>0.289984533866061</v>
      </c>
      <c r="J56" s="88" t="n">
        <v>-1.00117157222508</v>
      </c>
      <c r="K56" s="88" t="n">
        <v>0.0948838617662489</v>
      </c>
      <c r="L56" s="88" t="n">
        <v>0.469436820746076</v>
      </c>
    </row>
    <row r="57" customFormat="false" ht="15" hidden="false" customHeight="false" outlineLevel="0" collapsed="false">
      <c r="A57" s="45" t="s">
        <v>257</v>
      </c>
      <c r="B57" s="47" t="n">
        <f aca="false">INDEX('RAW DATA'!$M$4:$M$2466,MATCH("7:30pm/04MD/normal",'RAW DATA'!$A$4:$A$2466,0))</f>
        <v>38.6862267785312</v>
      </c>
      <c r="C57" s="88" t="n">
        <v>38.8002067519963</v>
      </c>
      <c r="D57" s="47" t="n">
        <f aca="false">B57-C57</f>
        <v>-0.113979973465085</v>
      </c>
      <c r="E57" s="47" t="n">
        <f aca="false">INDEX('RAW DATA'!$O$4:$O$2466,MATCH("7:30pm/04MD/normal",'RAW DATA'!$A$4:$A$2466,0))</f>
        <v>37.3529195341659</v>
      </c>
      <c r="F57" s="88" t="n">
        <v>37.4228745416342</v>
      </c>
      <c r="G57" s="47" t="n">
        <f aca="false">E57-F57</f>
        <v>-0.0699550074682733</v>
      </c>
      <c r="H57" s="88" t="n">
        <v>-0.337681596564451</v>
      </c>
      <c r="I57" s="88" t="n">
        <v>-0.621208876877439</v>
      </c>
      <c r="J57" s="88" t="n">
        <v>-0.588773758731648</v>
      </c>
      <c r="K57" s="88" t="n">
        <v>0.167255865525888</v>
      </c>
      <c r="L57" s="88" t="n">
        <v>0.301800224753102</v>
      </c>
    </row>
    <row r="58" customFormat="false" ht="15" hidden="false" customHeight="false" outlineLevel="0" collapsed="false">
      <c r="A58" s="45" t="s">
        <v>260</v>
      </c>
      <c r="B58" s="47" t="n">
        <f aca="false">INDEX('RAW DATA'!$M$4:$M$2466,MATCH("7:30pm/05MD/normal",'RAW DATA'!$A$4:$A$2466,0))</f>
        <v>40.6139883563318</v>
      </c>
      <c r="C58" s="88" t="n">
        <v>40.4545761144605</v>
      </c>
      <c r="D58" s="47" t="n">
        <f aca="false">B58-C58</f>
        <v>0.159412241871301</v>
      </c>
      <c r="E58" s="47" t="n">
        <f aca="false">INDEX('RAW DATA'!$O$4:$O$2466,MATCH("7:30pm/05MD/normal",'RAW DATA'!$A$4:$A$2466,0))</f>
        <v>39.3056178665397</v>
      </c>
      <c r="F58" s="88" t="n">
        <v>39.2341359675797</v>
      </c>
      <c r="G58" s="47" t="n">
        <f aca="false">E58-F58</f>
        <v>0.0714818989599806</v>
      </c>
      <c r="H58" s="88" t="n">
        <v>-0.155208961628034</v>
      </c>
      <c r="I58" s="88" t="n">
        <v>1.00411751654267</v>
      </c>
      <c r="J58" s="88" t="n">
        <v>0.167847331949915</v>
      </c>
      <c r="K58" s="88" t="n">
        <v>1.34044947198965</v>
      </c>
      <c r="L58" s="88" t="n">
        <v>-1.7107742112598</v>
      </c>
    </row>
    <row r="59" customFormat="false" ht="15" hidden="false" customHeight="false" outlineLevel="0" collapsed="false">
      <c r="A59" s="45" t="s">
        <v>267</v>
      </c>
      <c r="B59" s="47" t="n">
        <f aca="false">INDEX('RAW DATA'!$M$4:$M$2466,MATCH("7:30pm/06MD/normal",'RAW DATA'!$A$4:$A$2466,0))</f>
        <v>39.2190082460695</v>
      </c>
      <c r="C59" s="88" t="n">
        <v>39.2329319842838</v>
      </c>
      <c r="D59" s="47" t="n">
        <f aca="false">B59-C59</f>
        <v>-0.0139237382143591</v>
      </c>
      <c r="E59" s="47" t="n">
        <f aca="false">INDEX('RAW DATA'!$O$4:$O$2466,MATCH("7:30pm/06MD/normal",'RAW DATA'!$A$4:$A$2466,0))</f>
        <v>37.6448559860266</v>
      </c>
      <c r="F59" s="88" t="n">
        <v>37.6718403354593</v>
      </c>
      <c r="G59" s="47" t="n">
        <f aca="false">E59-F59</f>
        <v>-0.026984349432631</v>
      </c>
      <c r="H59" s="88" t="n">
        <v>0.0531785473395345</v>
      </c>
      <c r="I59" s="88" t="n">
        <v>0.0474139998633305</v>
      </c>
      <c r="J59" s="88" t="n">
        <v>0.0976305463926224</v>
      </c>
      <c r="K59" s="88" t="n">
        <v>-0.148933013095522</v>
      </c>
      <c r="L59" s="88" t="n">
        <v>0.176865862437982</v>
      </c>
    </row>
    <row r="60" customFormat="false" ht="15" hidden="false" customHeight="false" outlineLevel="0" collapsed="false">
      <c r="A60" s="45" t="s">
        <v>271</v>
      </c>
      <c r="B60" s="47" t="n">
        <f aca="false">INDEX('RAW DATA'!$M$4:$M$2466,MATCH("7:30pm/07MD/normal",'RAW DATA'!$A$4:$A$2466,0))</f>
        <v>37.2597797381264</v>
      </c>
      <c r="C60" s="88" t="n">
        <v>37.2302374313647</v>
      </c>
      <c r="D60" s="47" t="n">
        <f aca="false">B60-C60</f>
        <v>0.0295423067617122</v>
      </c>
      <c r="E60" s="47" t="n">
        <f aca="false">INDEX('RAW DATA'!$O$4:$O$2466,MATCH("7:30pm/07MD/normal",'RAW DATA'!$A$4:$A$2466,0))</f>
        <v>36.5246363941275</v>
      </c>
      <c r="F60" s="88" t="n">
        <v>36.5256193981554</v>
      </c>
      <c r="G60" s="47" t="n">
        <f aca="false">E60-F60</f>
        <v>-0.000983004027965251</v>
      </c>
      <c r="H60" s="88" t="n">
        <v>-0.12201692942552</v>
      </c>
      <c r="I60" s="88" t="n">
        <v>0.761855868641675</v>
      </c>
      <c r="J60" s="88" t="n">
        <v>0.347696520132296</v>
      </c>
      <c r="K60" s="88" t="n">
        <v>-0.405440114737097</v>
      </c>
      <c r="L60" s="88" t="n">
        <v>-0.337871557103711</v>
      </c>
    </row>
    <row r="61" customFormat="false" ht="15" hidden="false" customHeight="false" outlineLevel="0" collapsed="false">
      <c r="A61" s="45" t="s">
        <v>274</v>
      </c>
      <c r="B61" s="47" t="n">
        <f aca="false">INDEX('RAW DATA'!$M$4:$M$2466,MATCH("7:30pm/08MD/normal",'RAW DATA'!$A$4:$A$2466,0))</f>
        <v>35.8193065132441</v>
      </c>
      <c r="C61" s="88" t="n">
        <v>35.9320001309041</v>
      </c>
      <c r="D61" s="47" t="n">
        <f aca="false">B61-C61</f>
        <v>-0.112693617660057</v>
      </c>
      <c r="E61" s="47" t="n">
        <f aca="false">INDEX('RAW DATA'!$O$4:$O$2466,MATCH("7:30pm/08MD/normal",'RAW DATA'!$A$4:$A$2466,0))</f>
        <v>35.0508542886727</v>
      </c>
      <c r="F61" s="88" t="n">
        <v>35.1625192438792</v>
      </c>
      <c r="G61" s="47" t="n">
        <f aca="false">E61-F61</f>
        <v>-0.111664955206443</v>
      </c>
      <c r="H61" s="88" t="n">
        <v>-0.796487370206563</v>
      </c>
      <c r="I61" s="88" t="n">
        <v>0.179374402474636</v>
      </c>
      <c r="J61" s="88" t="n">
        <v>0.204594488003693</v>
      </c>
      <c r="K61" s="88" t="n">
        <v>-0.0239107540355761</v>
      </c>
      <c r="L61" s="88" t="n">
        <v>0.267683967522384</v>
      </c>
    </row>
    <row r="62" customFormat="false" ht="15" hidden="false" customHeight="false" outlineLevel="0" collapsed="false">
      <c r="A62" s="45" t="s">
        <v>277</v>
      </c>
      <c r="B62" s="47" t="n">
        <f aca="false">INDEX('RAW DATA'!$M$4:$M$2466,MATCH("7:30pm/09MD/normal",'RAW DATA'!$A$4:$A$2466,0))</f>
        <v>37.5348992675766</v>
      </c>
      <c r="C62" s="88" t="n">
        <v>37.5189848397441</v>
      </c>
      <c r="D62" s="47" t="n">
        <f aca="false">B62-C62</f>
        <v>0.0159144278324206</v>
      </c>
      <c r="E62" s="47" t="n">
        <f aca="false">INDEX('RAW DATA'!$O$4:$O$2466,MATCH("7:30pm/09MD/normal",'RAW DATA'!$A$4:$A$2466,0))</f>
        <v>36.9605243975687</v>
      </c>
      <c r="F62" s="88" t="n">
        <v>36.988905339609</v>
      </c>
      <c r="G62" s="47" t="n">
        <f aca="false">E62-F62</f>
        <v>-0.0283809420402648</v>
      </c>
      <c r="H62" s="88" t="n">
        <v>-0.239436100565335</v>
      </c>
      <c r="I62" s="88"/>
      <c r="J62" s="88" t="n">
        <v>0.480005671131607</v>
      </c>
      <c r="K62" s="88" t="n">
        <v>0.363349109950654</v>
      </c>
      <c r="L62" s="88" t="n">
        <v>-0.469272340009461</v>
      </c>
    </row>
    <row r="63" customFormat="false" ht="15" hidden="false" customHeight="false" outlineLevel="0" collapsed="false">
      <c r="A63" s="45" t="s">
        <v>280</v>
      </c>
      <c r="B63" s="47" t="n">
        <f aca="false">INDEX('RAW DATA'!$M$4:$M$2466,MATCH("7:30pm/10MD/normal",'RAW DATA'!$A$4:$A$2466,0))</f>
        <v>36.8463681448717</v>
      </c>
      <c r="C63" s="88" t="n">
        <v>36.8456081780585</v>
      </c>
      <c r="D63" s="47" t="n">
        <f aca="false">B63-C63</f>
        <v>0.000759966813234314</v>
      </c>
      <c r="E63" s="47" t="n">
        <f aca="false">INDEX('RAW DATA'!$O$4:$O$2466,MATCH("7:30pm/10MD/normal",'RAW DATA'!$A$4:$A$2466,0))</f>
        <v>36.0121127094565</v>
      </c>
      <c r="F63" s="88" t="n">
        <v>36.0126573519663</v>
      </c>
      <c r="G63" s="47" t="n">
        <f aca="false">E63-F63</f>
        <v>-0.000544642509872517</v>
      </c>
      <c r="H63" s="88" t="n">
        <v>0.0764191705737929</v>
      </c>
      <c r="I63" s="88" t="n">
        <v>-0.0349930592883183</v>
      </c>
      <c r="J63" s="88" t="n">
        <v>-0.0930817465513982</v>
      </c>
      <c r="K63" s="88" t="n">
        <v>0.0115391566996195</v>
      </c>
      <c r="L63" s="88" t="n">
        <v>0.168048397787267</v>
      </c>
    </row>
    <row r="64" customFormat="false" ht="15" hidden="false" customHeight="false" outlineLevel="0" collapsed="false">
      <c r="A64" s="45" t="s">
        <v>283</v>
      </c>
      <c r="B64" s="47" t="n">
        <f aca="false">INDEX('RAW DATA'!$M$4:$M$2466,MATCH("7:30pm/11MD/normal",'RAW DATA'!$A$4:$A$2466,0))</f>
        <v>37.8520058754432</v>
      </c>
      <c r="C64" s="88" t="n">
        <v>37.7589408167779</v>
      </c>
      <c r="D64" s="47" t="n">
        <f aca="false">B64-C64</f>
        <v>0.0930650586653599</v>
      </c>
      <c r="E64" s="47" t="n">
        <f aca="false">INDEX('RAW DATA'!$O$4:$O$2466,MATCH("7:30pm/11MD/normal",'RAW DATA'!$A$4:$A$2466,0))</f>
        <v>36.6765327131222</v>
      </c>
      <c r="F64" s="88" t="n">
        <v>36.6241334778807</v>
      </c>
      <c r="G64" s="47" t="n">
        <f aca="false">E64-F64</f>
        <v>0.0523992352414808</v>
      </c>
      <c r="H64" s="88" t="n">
        <v>0.000214100023761432</v>
      </c>
      <c r="I64" s="88"/>
      <c r="J64" s="88" t="n">
        <v>-0.434973814980346</v>
      </c>
      <c r="K64" s="88" t="n">
        <v>1.26411378822102</v>
      </c>
      <c r="L64" s="88" t="n">
        <v>-0.52123902280265</v>
      </c>
    </row>
    <row r="65" customFormat="false" ht="15" hidden="false" customHeight="false" outlineLevel="0" collapsed="false">
      <c r="A65" s="45" t="s">
        <v>286</v>
      </c>
      <c r="B65" s="47" t="n">
        <f aca="false">INDEX('RAW DATA'!$M$4:$M$2466,MATCH("7:30pm/12MD/normal",'RAW DATA'!$A$4:$A$2466,0))</f>
        <v>37.8964773886124</v>
      </c>
      <c r="C65" s="88" t="n">
        <v>38.2117512517527</v>
      </c>
      <c r="D65" s="47" t="n">
        <f aca="false">B65-C65</f>
        <v>-0.315273863140341</v>
      </c>
      <c r="E65" s="47" t="n">
        <f aca="false">INDEX('RAW DATA'!$O$4:$O$2466,MATCH("7:30pm/12MD/normal",'RAW DATA'!$A$4:$A$2466,0))</f>
        <v>37.1433786262246</v>
      </c>
      <c r="F65" s="88" t="n">
        <v>37.2651001127802</v>
      </c>
      <c r="G65" s="47" t="n">
        <f aca="false">E65-F65</f>
        <v>-0.121721486555622</v>
      </c>
      <c r="H65" s="88" t="n">
        <v>-2.748025768622</v>
      </c>
      <c r="I65" s="88" t="n">
        <v>0.248261674532536</v>
      </c>
      <c r="J65" s="88" t="n">
        <v>-0.0158670629705142</v>
      </c>
      <c r="K65" s="88" t="n">
        <v>-1.99627538932826</v>
      </c>
      <c r="L65" s="88" t="n">
        <v>1.38583327973105</v>
      </c>
    </row>
    <row r="66" customFormat="false" ht="15" hidden="false" customHeight="false" outlineLevel="0" collapsed="false">
      <c r="A66" s="45" t="s">
        <v>289</v>
      </c>
      <c r="B66" s="47" t="n">
        <f aca="false">INDEX('RAW DATA'!$M$4:$M$2466,MATCH("7:30pm/13MD/normal",'RAW DATA'!$A$4:$A$2466,0))</f>
        <v>37.4364849891928</v>
      </c>
      <c r="C66" s="88" t="n">
        <v>37.6783924660174</v>
      </c>
      <c r="D66" s="47" t="n">
        <f aca="false">B66-C66</f>
        <v>-0.241907476824565</v>
      </c>
      <c r="E66" s="47" t="n">
        <f aca="false">INDEX('RAW DATA'!$O$4:$O$2466,MATCH("7:30pm/13MD/normal",'RAW DATA'!$A$4:$A$2466,0))</f>
        <v>36.8803279002019</v>
      </c>
      <c r="F66" s="88" t="n">
        <v>36.9270632414328</v>
      </c>
      <c r="G66" s="47" t="n">
        <f aca="false">E66-F66</f>
        <v>-0.0467353412309706</v>
      </c>
      <c r="H66" s="88" t="n">
        <v>-1.58027394643727</v>
      </c>
      <c r="I66" s="88" t="n">
        <v>-0.31479986964829</v>
      </c>
      <c r="J66" s="88" t="n">
        <v>-1.00560526849259</v>
      </c>
      <c r="K66" s="88" t="n">
        <v>-1.42136503315088</v>
      </c>
      <c r="L66" s="88" t="n">
        <v>1.98937003735187</v>
      </c>
    </row>
    <row r="67" customFormat="false" ht="15" hidden="false" customHeight="false" outlineLevel="0" collapsed="false">
      <c r="A67" s="45" t="s">
        <v>292</v>
      </c>
      <c r="B67" s="47" t="n">
        <f aca="false">INDEX('RAW DATA'!$M$4:$M$2466,MATCH("7:30pm/14MD/normal",'RAW DATA'!$A$4:$A$2466,0))</f>
        <v>38.557728093873</v>
      </c>
      <c r="C67" s="88" t="n">
        <v>38.5500536998544</v>
      </c>
      <c r="D67" s="47" t="n">
        <f aca="false">B67-C67</f>
        <v>0.00767439401864323</v>
      </c>
      <c r="E67" s="47" t="n">
        <f aca="false">INDEX('RAW DATA'!$O$4:$O$2466,MATCH("7:30pm/14MD/normal",'RAW DATA'!$A$4:$A$2466,0))</f>
        <v>37.7812809206835</v>
      </c>
      <c r="F67" s="88" t="n">
        <v>37.7376972062438</v>
      </c>
      <c r="G67" s="47" t="n">
        <f aca="false">E67-F67</f>
        <v>0.0435837144397553</v>
      </c>
      <c r="H67" s="88" t="n">
        <v>1.24367863046725</v>
      </c>
      <c r="I67" s="88" t="n">
        <v>0.0309399266855195</v>
      </c>
      <c r="J67" s="88" t="n">
        <v>-1.51901214257627</v>
      </c>
      <c r="K67" s="88" t="n">
        <v>-0.408460507673084</v>
      </c>
      <c r="L67" s="88" t="n">
        <v>-0.138377027857928</v>
      </c>
    </row>
    <row r="68" customFormat="false" ht="15" hidden="false" customHeight="false" outlineLevel="0" collapsed="false">
      <c r="A68" s="45" t="s">
        <v>295</v>
      </c>
      <c r="B68" s="47" t="n">
        <f aca="false">INDEX('RAW DATA'!$M$4:$M$2466,MATCH("7:30pm/15MD/normal",'RAW DATA'!$A$4:$A$2466,0))</f>
        <v>37.8254321774273</v>
      </c>
      <c r="C68" s="88" t="n">
        <v>37.5348953256927</v>
      </c>
      <c r="D68" s="47" t="n">
        <f aca="false">B68-C68</f>
        <v>0.290536851734608</v>
      </c>
      <c r="E68" s="47" t="n">
        <f aca="false">INDEX('RAW DATA'!$O$4:$O$2466,MATCH("7:30pm/15MD/normal",'RAW DATA'!$A$4:$A$2466,0))</f>
        <v>36.7397574793115</v>
      </c>
      <c r="F68" s="88" t="n">
        <v>36.6244437138558</v>
      </c>
      <c r="G68" s="47" t="n">
        <f aca="false">E68-F68</f>
        <v>0.115313765455745</v>
      </c>
      <c r="H68" s="88" t="n">
        <v>1.09952920803939</v>
      </c>
      <c r="I68" s="88" t="n">
        <v>1.26294329523726</v>
      </c>
      <c r="J68" s="88" t="n">
        <v>0.615250740069307</v>
      </c>
      <c r="K68" s="88" t="n">
        <v>1.61805976719827</v>
      </c>
      <c r="L68" s="88" t="n">
        <v>-1.44679043385829</v>
      </c>
    </row>
    <row r="69" customFormat="false" ht="15" hidden="false" customHeight="false" outlineLevel="0" collapsed="false">
      <c r="A69" s="45" t="s">
        <v>298</v>
      </c>
      <c r="B69" s="47" t="n">
        <f aca="false">INDEX('RAW DATA'!$M$4:$M$2466,MATCH("7:30pm/16MD/normal",'RAW DATA'!$A$4:$A$2466,0))</f>
        <v>39.7195266841317</v>
      </c>
      <c r="C69" s="88" t="n">
        <v>39.6800139443944</v>
      </c>
      <c r="D69" s="47" t="n">
        <f aca="false">B69-C69</f>
        <v>0.0395127397372903</v>
      </c>
      <c r="E69" s="47" t="n">
        <f aca="false">INDEX('RAW DATA'!$O$4:$O$2466,MATCH("7:30pm/16MD/normal",'RAW DATA'!$A$4:$A$2466,0))</f>
        <v>38.5305675656697</v>
      </c>
      <c r="F69" s="88" t="n">
        <v>38.4821906505839</v>
      </c>
      <c r="G69" s="47" t="n">
        <f aca="false">E69-F69</f>
        <v>0.0483769150858393</v>
      </c>
      <c r="H69" s="88" t="n">
        <v>0.370813400072287</v>
      </c>
      <c r="I69" s="88" t="n">
        <v>0.117638441476196</v>
      </c>
      <c r="J69" s="88" t="n">
        <v>0.140870553348591</v>
      </c>
      <c r="K69" s="88" t="n">
        <v>-0.769805708292687</v>
      </c>
      <c r="L69" s="88" t="n">
        <v>11.3433809535143</v>
      </c>
    </row>
    <row r="70" customFormat="false" ht="15" hidden="false" customHeight="false" outlineLevel="0" collapsed="false">
      <c r="A70" s="45" t="s">
        <v>301</v>
      </c>
      <c r="B70" s="47" t="n">
        <f aca="false">INDEX('RAW DATA'!$M$4:$M$2466,MATCH("7:30pm/17MD/normal",'RAW DATA'!$A$4:$A$2466,0))</f>
        <v>38.8195937022082</v>
      </c>
      <c r="C70" s="88" t="n">
        <v>38.8679687238133</v>
      </c>
      <c r="D70" s="47" t="n">
        <f aca="false">B70-C70</f>
        <v>-0.0483750216051391</v>
      </c>
      <c r="E70" s="47" t="n">
        <f aca="false">INDEX('RAW DATA'!$O$4:$O$2466,MATCH("7:30pm/17MD/normal",'RAW DATA'!$A$4:$A$2466,0))</f>
        <v>37.8022614528669</v>
      </c>
      <c r="F70" s="88" t="n">
        <v>37.8769729478061</v>
      </c>
      <c r="G70" s="47" t="n">
        <f aca="false">E70-F70</f>
        <v>-0.0747114949392227</v>
      </c>
      <c r="H70" s="88" t="n">
        <v>-1.6654737202142</v>
      </c>
      <c r="I70" s="88" t="n">
        <v>0.202297625601879</v>
      </c>
      <c r="J70" s="88" t="n">
        <v>0.68084035029991</v>
      </c>
      <c r="K70" s="88" t="n">
        <v>0.451747719558973</v>
      </c>
      <c r="L70" s="88" t="n">
        <v>0.12118823643663</v>
      </c>
    </row>
    <row r="71" customFormat="false" ht="15" hidden="false" customHeight="false" outlineLevel="0" collapsed="false">
      <c r="A71" s="45" t="s">
        <v>304</v>
      </c>
      <c r="B71" s="47" t="n">
        <f aca="false">INDEX('RAW DATA'!$M$4:$M$2466,MATCH("7:30pm/18MD/normal",'RAW DATA'!$A$4:$A$2466,0))</f>
        <v>44.558293033923</v>
      </c>
      <c r="C71" s="88" t="n">
        <v>44.4264377437547</v>
      </c>
      <c r="D71" s="47" t="n">
        <f aca="false">B71-C71</f>
        <v>0.131855290168289</v>
      </c>
      <c r="E71" s="47" t="n">
        <f aca="false">INDEX('RAW DATA'!$O$4:$O$2466,MATCH("7:30pm/18MD/normal",'RAW DATA'!$A$4:$A$2466,0))</f>
        <v>42.9877591756762</v>
      </c>
      <c r="F71" s="88" t="n">
        <v>42.8855572734129</v>
      </c>
      <c r="G71" s="47" t="n">
        <f aca="false">E71-F71</f>
        <v>0.102201902263339</v>
      </c>
      <c r="H71" s="88" t="n">
        <v>-0.961977164186465</v>
      </c>
      <c r="I71" s="88" t="n">
        <v>1.31646202221021</v>
      </c>
      <c r="J71" s="88" t="n">
        <v>0.0167709233029498</v>
      </c>
      <c r="K71" s="88" t="n">
        <v>0.70908477532064</v>
      </c>
      <c r="L71" s="88" t="n">
        <v>-0.403710538236222</v>
      </c>
    </row>
    <row r="72" customFormat="false" ht="15" hidden="false" customHeight="false" outlineLevel="0" collapsed="false">
      <c r="A72" s="45" t="s">
        <v>307</v>
      </c>
      <c r="B72" s="47" t="n">
        <f aca="false">INDEX('RAW DATA'!$M$4:$M$2466,MATCH("7:30pm/19MD/normal",'RAW DATA'!$A$4:$A$2466,0))</f>
        <v>42.4083886830125</v>
      </c>
      <c r="C72" s="88" t="n">
        <v>41.8488538041376</v>
      </c>
      <c r="D72" s="47" t="n">
        <f aca="false">B72-C72</f>
        <v>0.559534878874928</v>
      </c>
      <c r="E72" s="47" t="n">
        <f aca="false">INDEX('RAW DATA'!$O$4:$O$2466,MATCH("7:30pm/19MD/normal",'RAW DATA'!$A$4:$A$2466,0))</f>
        <v>40.6237455232168</v>
      </c>
      <c r="F72" s="88" t="n">
        <v>40.2396500023314</v>
      </c>
      <c r="G72" s="47" t="n">
        <f aca="false">E72-F72</f>
        <v>0.38409552088546</v>
      </c>
      <c r="H72" s="88" t="n">
        <v>1.54770114077866</v>
      </c>
      <c r="I72" s="88" t="n">
        <v>2.29818463439931</v>
      </c>
      <c r="J72" s="88" t="n">
        <v>0.0159734869863542</v>
      </c>
      <c r="K72" s="88" t="n">
        <v>2.71930190342826</v>
      </c>
      <c r="L72" s="88" t="n">
        <v>-0.68666531012391</v>
      </c>
    </row>
    <row r="73" customFormat="false" ht="15" hidden="false" customHeight="false" outlineLevel="0" collapsed="false">
      <c r="A73" s="45" t="s">
        <v>310</v>
      </c>
      <c r="B73" s="47" t="n">
        <f aca="false">INDEX('RAW DATA'!$M$4:$M$2466,MATCH("7:30pm/20MD/normal",'RAW DATA'!$A$4:$A$2466,0))</f>
        <v>40.0026437622773</v>
      </c>
      <c r="C73" s="88" t="n">
        <v>40.0075035555356</v>
      </c>
      <c r="D73" s="47" t="n">
        <f aca="false">B73-C73</f>
        <v>-0.0048597932583192</v>
      </c>
      <c r="E73" s="47" t="n">
        <f aca="false">INDEX('RAW DATA'!$O$4:$O$2466,MATCH("7:30pm/20MD/normal",'RAW DATA'!$A$4:$A$2466,0))</f>
        <v>38.6163584406532</v>
      </c>
      <c r="F73" s="88" t="n">
        <v>38.5966606746556</v>
      </c>
      <c r="G73" s="47" t="n">
        <f aca="false">E73-F73</f>
        <v>0.0196977659976483</v>
      </c>
      <c r="H73" s="88" t="n">
        <v>-0.331387560798049</v>
      </c>
      <c r="I73" s="88" t="n">
        <v>0.820252499840564</v>
      </c>
      <c r="J73" s="88" t="n">
        <v>-0.144518278077598</v>
      </c>
      <c r="K73" s="88" t="n">
        <v>-0.127209139288766</v>
      </c>
      <c r="L73" s="88" t="n">
        <v>0.136069435484288</v>
      </c>
    </row>
    <row r="74" customFormat="false" ht="15" hidden="false" customHeight="false" outlineLevel="0" collapsed="false">
      <c r="A74" s="45" t="s">
        <v>313</v>
      </c>
      <c r="B74" s="47" t="n">
        <f aca="false">INDEX('RAW DATA'!$M$4:$M$2466,MATCH("7:30pm/21MD/normal",'RAW DATA'!$A$4:$A$2466,0))</f>
        <v>37.9019039681068</v>
      </c>
      <c r="C74" s="88" t="n">
        <v>37.7827985153255</v>
      </c>
      <c r="D74" s="47" t="n">
        <f aca="false">B74-C74</f>
        <v>0.119105452781284</v>
      </c>
      <c r="E74" s="47" t="n">
        <f aca="false">INDEX('RAW DATA'!$O$4:$O$2466,MATCH("7:30pm/21MD/normal",'RAW DATA'!$A$4:$A$2466,0))</f>
        <v>36.2252391807374</v>
      </c>
      <c r="F74" s="88" t="n">
        <v>36.1509074531772</v>
      </c>
      <c r="G74" s="47" t="n">
        <f aca="false">E74-F74</f>
        <v>0.0743317275602067</v>
      </c>
      <c r="H74" s="88" t="n">
        <v>1.39224936228449</v>
      </c>
      <c r="I74" s="88" t="n">
        <v>0.0414363705819483</v>
      </c>
      <c r="J74" s="88" t="n">
        <v>0.00159898522371549</v>
      </c>
      <c r="K74" s="88" t="n">
        <v>0.0434840918058015</v>
      </c>
      <c r="L74" s="88" t="n">
        <v>-0.258081594398803</v>
      </c>
    </row>
    <row r="75" customFormat="false" ht="15" hidden="false" customHeight="false" outlineLevel="0" collapsed="false">
      <c r="A75" s="45" t="s">
        <v>316</v>
      </c>
      <c r="B75" s="47" t="n">
        <f aca="false">INDEX('RAW DATA'!$M$4:$M$2466,MATCH("7:30pm/22MD/normal",'RAW DATA'!$A$4:$A$2466,0))</f>
        <v>38.9904238889991</v>
      </c>
      <c r="C75" s="88" t="n">
        <v>38.7542399083609</v>
      </c>
      <c r="D75" s="47" t="n">
        <f aca="false">B75-C75</f>
        <v>0.236183980638209</v>
      </c>
      <c r="E75" s="47" t="n">
        <f aca="false">INDEX('RAW DATA'!$O$4:$O$2466,MATCH("7:30pm/22MD/normal",'RAW DATA'!$A$4:$A$2466,0))</f>
        <v>37.5277351080552</v>
      </c>
      <c r="F75" s="88" t="n">
        <v>37.3795449371369</v>
      </c>
      <c r="G75" s="47" t="n">
        <f aca="false">E75-F75</f>
        <v>0.148190170918319</v>
      </c>
      <c r="H75" s="88" t="n">
        <v>0.496676156981195</v>
      </c>
      <c r="I75" s="88" t="n">
        <v>1.22329857409719</v>
      </c>
      <c r="J75" s="88" t="n">
        <v>0.208783065792659</v>
      </c>
      <c r="K75" s="88" t="n">
        <v>0.1694679708717</v>
      </c>
      <c r="L75" s="88" t="n">
        <v>-0.918786838587053</v>
      </c>
    </row>
    <row r="76" customFormat="false" ht="15" hidden="false" customHeight="false" outlineLevel="0" collapsed="false">
      <c r="A76" s="45" t="s">
        <v>319</v>
      </c>
      <c r="B76" s="47" t="n">
        <f aca="false">INDEX('RAW DATA'!$M$4:$M$2466,MATCH("7:30pm/23MD/normal",'RAW DATA'!$A$4:$A$2466,0))</f>
        <v>41.3493643011898</v>
      </c>
      <c r="C76" s="88" t="n">
        <v>41.2723256249392</v>
      </c>
      <c r="D76" s="47" t="n">
        <f aca="false">B76-C76</f>
        <v>0.0770386762506732</v>
      </c>
      <c r="E76" s="47" t="n">
        <f aca="false">INDEX('RAW DATA'!$O$4:$O$2466,MATCH("7:30pm/23MD/normal",'RAW DATA'!$A$4:$A$2466,0))</f>
        <v>39.8277457930738</v>
      </c>
      <c r="F76" s="88" t="n">
        <v>39.7498897764961</v>
      </c>
      <c r="G76" s="47" t="n">
        <f aca="false">E76-F76</f>
        <v>0.0778560165776838</v>
      </c>
      <c r="H76" s="88" t="n">
        <v>-0.477167722391187</v>
      </c>
      <c r="I76" s="88" t="n">
        <v>0.673659373417401</v>
      </c>
      <c r="J76" s="88" t="n">
        <v>0.268909687861573</v>
      </c>
      <c r="K76" s="88" t="n">
        <v>0.220983382390791</v>
      </c>
      <c r="L76" s="88" t="n">
        <v>-0.453209420706443</v>
      </c>
    </row>
    <row r="77" customFormat="false" ht="15" hidden="false" customHeight="false" outlineLevel="0" collapsed="false">
      <c r="A77" s="45" t="s">
        <v>336</v>
      </c>
      <c r="B77" s="47" t="n">
        <f aca="false">INDEX('RAW DATA'!$M$4:$M$2466,MATCH("7:30pm/01SC/normal",'RAW DATA'!$A$4:$A$2466,0))</f>
        <v>47.5994621310657</v>
      </c>
      <c r="C77" s="88" t="n">
        <v>47.7212028903575</v>
      </c>
      <c r="D77" s="47" t="n">
        <f aca="false">B77-C77</f>
        <v>-0.121740759291875</v>
      </c>
      <c r="E77" s="47" t="n">
        <f aca="false">INDEX('RAW DATA'!$O$4:$O$2466,MATCH("7:30pm/01SC/normal",'RAW DATA'!$A$4:$A$2466,0))</f>
        <v>45.9550981204261</v>
      </c>
      <c r="F77" s="88" t="n">
        <v>46.0926432222485</v>
      </c>
      <c r="G77" s="47" t="n">
        <f aca="false">E77-F77</f>
        <v>-0.13754510182234</v>
      </c>
      <c r="H77" s="88" t="n">
        <v>-0.0902782780181823</v>
      </c>
      <c r="I77" s="88" t="n">
        <v>-0.303197928308947</v>
      </c>
      <c r="J77" s="88" t="n">
        <v>0.163059624180228</v>
      </c>
      <c r="K77" s="88" t="n">
        <v>-0.174523921380484</v>
      </c>
      <c r="L77" s="88" t="n">
        <v>0.122186853902456</v>
      </c>
    </row>
    <row r="78" customFormat="false" ht="15" hidden="false" customHeight="false" outlineLevel="0" collapsed="false">
      <c r="A78" s="45" t="s">
        <v>339</v>
      </c>
      <c r="B78" s="47" t="n">
        <f aca="false">INDEX('RAW DATA'!$M$4:$M$2466,MATCH("7:30pm/02SC/normal",'RAW DATA'!$A$4:$A$2466,0))</f>
        <v>43.7273848025793</v>
      </c>
      <c r="C78" s="88" t="n">
        <v>43.9127813683727</v>
      </c>
      <c r="D78" s="47" t="n">
        <f aca="false">B78-C78</f>
        <v>-0.185396565793432</v>
      </c>
      <c r="E78" s="47" t="n">
        <f aca="false">INDEX('RAW DATA'!$O$4:$O$2466,MATCH("7:30pm/02SC/normal",'RAW DATA'!$A$4:$A$2466,0))</f>
        <v>42.003570632555</v>
      </c>
      <c r="F78" s="88" t="n">
        <v>42.2212308894674</v>
      </c>
      <c r="G78" s="47" t="n">
        <f aca="false">E78-F78</f>
        <v>-0.217660256912382</v>
      </c>
      <c r="H78" s="88" t="n">
        <v>-0.518419912589913</v>
      </c>
      <c r="I78" s="88" t="n">
        <v>-0.010673954798115</v>
      </c>
      <c r="J78" s="88" t="n">
        <v>0.136413978198199</v>
      </c>
      <c r="K78" s="88" t="n">
        <v>-0.0724223135878006</v>
      </c>
      <c r="L78" s="88" t="n">
        <v>0.286753073404764</v>
      </c>
    </row>
    <row r="79" customFormat="false" ht="15" hidden="false" customHeight="false" outlineLevel="0" collapsed="false">
      <c r="A79" s="45" t="s">
        <v>342</v>
      </c>
      <c r="B79" s="47" t="n">
        <f aca="false">INDEX('RAW DATA'!$M$4:$M$2466,MATCH("7:30pm/03SC/normal",'RAW DATA'!$A$4:$A$2466,0))</f>
        <v>43.7779026402605</v>
      </c>
      <c r="C79" s="88" t="n">
        <v>43.8945097937072</v>
      </c>
      <c r="D79" s="47" t="n">
        <f aca="false">B79-C79</f>
        <v>-0.116607153446672</v>
      </c>
      <c r="E79" s="47" t="n">
        <f aca="false">INDEX('RAW DATA'!$O$4:$O$2466,MATCH("7:30pm/03SC/normal",'RAW DATA'!$A$4:$A$2466,0))</f>
        <v>42.6269819381656</v>
      </c>
      <c r="F79" s="88" t="n">
        <v>42.734775352621</v>
      </c>
      <c r="G79" s="47" t="n">
        <f aca="false">E79-F79</f>
        <v>-0.107793414455358</v>
      </c>
      <c r="H79" s="88" t="n">
        <v>-0.0110875222745364</v>
      </c>
      <c r="I79" s="88" t="n">
        <v>-0.428131285134292</v>
      </c>
      <c r="J79" s="88" t="n">
        <v>-0.183858986252332</v>
      </c>
      <c r="K79" s="88" t="n">
        <v>-0.0826383392094954</v>
      </c>
      <c r="L79" s="88" t="n">
        <v>0.478305035058078</v>
      </c>
    </row>
    <row r="80" customFormat="false" ht="15" hidden="false" customHeight="false" outlineLevel="0" collapsed="false">
      <c r="A80" s="45" t="s">
        <v>345</v>
      </c>
      <c r="B80" s="47" t="n">
        <f aca="false">INDEX('RAW DATA'!$M$4:$M$2466,MATCH("7:30pm/04SC/normal",'RAW DATA'!$A$4:$A$2466,0))</f>
        <v>43.8561611108185</v>
      </c>
      <c r="C80" s="88" t="n">
        <v>44.2723980994862</v>
      </c>
      <c r="D80" s="47" t="n">
        <f aca="false">B80-C80</f>
        <v>-0.416236988667656</v>
      </c>
      <c r="E80" s="47" t="n">
        <f aca="false">INDEX('RAW DATA'!$O$4:$O$2466,MATCH("7:30pm/04SC/normal",'RAW DATA'!$A$4:$A$2466,0))</f>
        <v>42.8167926793863</v>
      </c>
      <c r="F80" s="88" t="n">
        <v>43.3831507337957</v>
      </c>
      <c r="G80" s="47" t="n">
        <f aca="false">E80-F80</f>
        <v>-0.566358054409392</v>
      </c>
      <c r="H80" s="88" t="n">
        <v>-0.728605137727989</v>
      </c>
      <c r="I80" s="88" t="n">
        <v>-0.299985747033169</v>
      </c>
      <c r="J80" s="88" t="n">
        <v>1.39256121034419</v>
      </c>
      <c r="K80" s="88" t="n">
        <v>0.0711968135985046</v>
      </c>
      <c r="L80" s="88" t="n">
        <v>0.888892300745702</v>
      </c>
    </row>
    <row r="81" customFormat="false" ht="15" hidden="false" customHeight="false" outlineLevel="0" collapsed="false">
      <c r="A81" s="45" t="s">
        <v>351</v>
      </c>
      <c r="B81" s="47" t="n">
        <f aca="false">INDEX('RAW DATA'!$M$4:$M$2466,MATCH("7:30pm/05SC/normal",'RAW DATA'!$A$4:$A$2466,0))</f>
        <v>45.6512902014935</v>
      </c>
      <c r="C81" s="88" t="n">
        <v>44.8592506843956</v>
      </c>
      <c r="D81" s="47" t="n">
        <f aca="false">B81-C81</f>
        <v>0.792039517097862</v>
      </c>
      <c r="E81" s="47" t="n">
        <f aca="false">INDEX('RAW DATA'!$O$4:$O$2466,MATCH("7:30pm/05SC/normal",'RAW DATA'!$A$4:$A$2466,0))</f>
        <v>44.3534822215901</v>
      </c>
      <c r="F81" s="88" t="n">
        <v>43.6069657664951</v>
      </c>
      <c r="G81" s="47" t="n">
        <f aca="false">E81-F81</f>
        <v>0.746516455094962</v>
      </c>
      <c r="H81" s="88" t="n">
        <v>2.95167625707314</v>
      </c>
      <c r="I81" s="88" t="n">
        <v>0.00108971374769595</v>
      </c>
      <c r="J81" s="88" t="n">
        <v>0.441922762018798</v>
      </c>
      <c r="K81" s="88" t="n">
        <v>0.410946391381181</v>
      </c>
      <c r="L81" s="88" t="n">
        <v>9.58081085101863</v>
      </c>
    </row>
    <row r="82" customFormat="false" ht="15" hidden="false" customHeight="false" outlineLevel="0" collapsed="false">
      <c r="A82" s="45" t="s">
        <v>354</v>
      </c>
      <c r="B82" s="47" t="n">
        <f aca="false">INDEX('RAW DATA'!$M$4:$M$2466,MATCH("7:30pm/06SC/normal",'RAW DATA'!$A$4:$A$2466,0))</f>
        <v>42.7822681813852</v>
      </c>
      <c r="C82" s="88" t="n">
        <v>42.7226752139477</v>
      </c>
      <c r="D82" s="47" t="n">
        <f aca="false">B82-C82</f>
        <v>0.059592967437446</v>
      </c>
      <c r="E82" s="47" t="n">
        <f aca="false">INDEX('RAW DATA'!$O$4:$O$2466,MATCH("7:30pm/06SC/normal",'RAW DATA'!$A$4:$A$2466,0))</f>
        <v>41.9473253435102</v>
      </c>
      <c r="F82" s="88" t="n">
        <v>41.9501849964192</v>
      </c>
      <c r="G82" s="47" t="n">
        <f aca="false">E82-F82</f>
        <v>-0.00285965290899526</v>
      </c>
      <c r="H82" s="88" t="n">
        <v>0.130723307696393</v>
      </c>
      <c r="I82" s="88" t="n">
        <v>0.0850388931487416</v>
      </c>
      <c r="J82" s="88" t="n">
        <v>0.550555640293716</v>
      </c>
      <c r="K82" s="88" t="n">
        <v>0.101706459366184</v>
      </c>
      <c r="L82" s="88" t="n">
        <v>-0.121204248121023</v>
      </c>
    </row>
    <row r="83" customFormat="false" ht="15" hidden="false" customHeight="false" outlineLevel="0" collapsed="false">
      <c r="A83" s="45" t="s">
        <v>322</v>
      </c>
      <c r="B83" s="47" t="n">
        <f aca="false">INDEX('RAW DATA'!$M$4:$M$2466,MATCH("7:30pm/01SD/normal",'RAW DATA'!$A$4:$A$2466,0))</f>
        <v>46.9761831662343</v>
      </c>
      <c r="C83" s="88" t="n">
        <v>48.0834693815851</v>
      </c>
      <c r="D83" s="47" t="n">
        <f aca="false">B83-C83</f>
        <v>-1.10728621535078</v>
      </c>
      <c r="E83" s="47" t="n">
        <f aca="false">INDEX('RAW DATA'!$O$4:$O$2466,MATCH("7:30pm/01SD/normal",'RAW DATA'!$A$4:$A$2466,0))</f>
        <v>45.3586482283668</v>
      </c>
      <c r="F83" s="88" t="n">
        <v>46.2186224340267</v>
      </c>
      <c r="G83" s="47" t="n">
        <f aca="false">E83-F83</f>
        <v>-0.859974205659974</v>
      </c>
      <c r="H83" s="88" t="n">
        <v>-2.52034492017668</v>
      </c>
      <c r="I83" s="88" t="n">
        <v>-2.74608266517291</v>
      </c>
      <c r="J83" s="88" t="n">
        <v>-1.20870194486662</v>
      </c>
      <c r="K83" s="88" t="n">
        <v>-0.98445435929137</v>
      </c>
      <c r="L83" s="88" t="n">
        <v>-11.1196483401905</v>
      </c>
    </row>
    <row r="84" customFormat="false" ht="15" hidden="false" customHeight="false" outlineLevel="0" collapsed="false">
      <c r="A84" s="45" t="s">
        <v>326</v>
      </c>
      <c r="B84" s="47" t="n">
        <f aca="false">INDEX('RAW DATA'!$M$4:$M$2466,MATCH("7:30pm/02SD/normal",'RAW DATA'!$A$4:$A$2466,0))</f>
        <v>46.0547179913568</v>
      </c>
      <c r="C84" s="88" t="n">
        <v>46.5444842705946</v>
      </c>
      <c r="D84" s="47" t="n">
        <f aca="false">B84-C84</f>
        <v>-0.489766279237806</v>
      </c>
      <c r="E84" s="47" t="n">
        <f aca="false">INDEX('RAW DATA'!$O$4:$O$2466,MATCH("7:30pm/02SD/normal",'RAW DATA'!$A$4:$A$2466,0))</f>
        <v>44.3885904251059</v>
      </c>
      <c r="F84" s="88" t="n">
        <v>44.9403542004676</v>
      </c>
      <c r="G84" s="47" t="n">
        <f aca="false">E84-F84</f>
        <v>-0.5517637753617</v>
      </c>
      <c r="H84" s="88" t="n">
        <v>-1.0758592033185</v>
      </c>
      <c r="I84" s="88" t="n">
        <v>-0.0483626781610411</v>
      </c>
      <c r="J84" s="88" t="n">
        <v>-0.144911025790599</v>
      </c>
      <c r="K84" s="88" t="n">
        <v>-0.488714222570451</v>
      </c>
      <c r="L84" s="88" t="n">
        <v>0.722208649313586</v>
      </c>
    </row>
    <row r="85" customFormat="false" ht="15" hidden="false" customHeight="false" outlineLevel="0" collapsed="false">
      <c r="A85" s="45" t="s">
        <v>329</v>
      </c>
      <c r="B85" s="47" t="n">
        <f aca="false">INDEX('RAW DATA'!$M$4:$M$2466,MATCH("7:30pm/03SD/normal",'RAW DATA'!$A$4:$A$2466,0))</f>
        <v>44.6120465761815</v>
      </c>
      <c r="C85" s="88" t="n">
        <v>45.6463918593621</v>
      </c>
      <c r="D85" s="47" t="n">
        <f aca="false">B85-C85</f>
        <v>-1.03434528318066</v>
      </c>
      <c r="E85" s="47" t="n">
        <f aca="false">INDEX('RAW DATA'!$O$4:$O$2466,MATCH("7:30pm/03SD/normal",'RAW DATA'!$A$4:$A$2466,0))</f>
        <v>42.902336540989</v>
      </c>
      <c r="F85" s="88" t="n">
        <v>43.917489401942</v>
      </c>
      <c r="G85" s="47" t="n">
        <f aca="false">E85-F85</f>
        <v>-1.01515286095299</v>
      </c>
      <c r="H85" s="88" t="n">
        <v>-3.46210478004502</v>
      </c>
      <c r="I85" s="88" t="n">
        <v>-0.142036521037909</v>
      </c>
      <c r="J85" s="88" t="n">
        <v>-1.09604387373499</v>
      </c>
      <c r="K85" s="88" t="n">
        <v>-0.0285398166613433</v>
      </c>
      <c r="L85" s="88" t="n">
        <v>1.23054118872594</v>
      </c>
    </row>
    <row r="86" customFormat="false" ht="15" hidden="false" customHeight="false" outlineLevel="0" collapsed="false">
      <c r="A86" s="45" t="s">
        <v>332</v>
      </c>
      <c r="B86" s="47" t="n">
        <f aca="false">INDEX('RAW DATA'!$M$4:$M$2466,MATCH("7:30pm/04SD/normal",'RAW DATA'!$A$4:$A$2466,0))</f>
        <v>42.3789208768502</v>
      </c>
      <c r="C86" s="88" t="n">
        <v>42.5431518126561</v>
      </c>
      <c r="D86" s="47" t="n">
        <f aca="false">B86-C86</f>
        <v>-0.164230935805961</v>
      </c>
      <c r="E86" s="47" t="n">
        <f aca="false">INDEX('RAW DATA'!$O$4:$O$2466,MATCH("7:30pm/04SD/normal",'RAW DATA'!$A$4:$A$2466,0))</f>
        <v>40.7596978688315</v>
      </c>
      <c r="F86" s="88" t="n">
        <v>40.9790798255071</v>
      </c>
      <c r="G86" s="47" t="n">
        <f aca="false">E86-F86</f>
        <v>-0.21938195667564</v>
      </c>
      <c r="H86" s="88" t="n">
        <v>-1.51593012161759</v>
      </c>
      <c r="I86" s="88" t="n">
        <v>2.18740592634705</v>
      </c>
      <c r="J86" s="88" t="n">
        <v>-0.170201968565458</v>
      </c>
      <c r="K86" s="88" t="n">
        <v>-0.790767605809037</v>
      </c>
      <c r="L86" s="88" t="n">
        <v>0.420429672758957</v>
      </c>
    </row>
    <row r="87" customFormat="false" ht="15" hidden="false" customHeight="false" outlineLevel="0" collapsed="false">
      <c r="A87" s="59" t="s">
        <v>5731</v>
      </c>
      <c r="D87" s="89" t="n">
        <f aca="false">STDEV(D25:D86)</f>
        <v>0.314971654777196</v>
      </c>
      <c r="G87" s="89" t="n">
        <f aca="false">STDEV(G25:G86)</f>
        <v>0.282619708120529</v>
      </c>
      <c r="H87" s="89" t="n">
        <f aca="false">STDEV(H25:H86)</f>
        <v>1.35824581414215</v>
      </c>
      <c r="I87" s="89" t="n">
        <f aca="false">STDEV(I25:I86)</f>
        <v>0.724397826893495</v>
      </c>
      <c r="J87" s="89" t="n">
        <f aca="false">STDEV(J25:J86)</f>
        <v>0.563007599243363</v>
      </c>
      <c r="K87" s="89" t="n">
        <f aca="false">STDEV(K25:K86)</f>
        <v>0.900306381621169</v>
      </c>
      <c r="L87" s="89" t="n">
        <f aca="false">STDEV(L25:L86)</f>
        <v>2.48419643798278</v>
      </c>
    </row>
    <row r="88" customFormat="false" ht="15" hidden="false" customHeight="false" outlineLevel="0" collapsed="false">
      <c r="A88" s="59" t="s">
        <v>5732</v>
      </c>
      <c r="D88" s="89" t="n">
        <f aca="false">D87/SQRT(2)</f>
        <v>0.222718592974504</v>
      </c>
      <c r="G88" s="89" t="n">
        <f aca="false">G87/SQRT(2)</f>
        <v>0.199842312108989</v>
      </c>
      <c r="H88" s="89" t="n">
        <f aca="false">H87/SQRT(2)</f>
        <v>0.960424825698155</v>
      </c>
      <c r="I88" s="89" t="n">
        <f aca="false">I87/SQRT(2)</f>
        <v>0.512226615673189</v>
      </c>
      <c r="J88" s="89" t="n">
        <f aca="false">J87/SQRT(2)</f>
        <v>0.39810649128454</v>
      </c>
      <c r="K88" s="89" t="n">
        <f aca="false">K87/SQRT(2)</f>
        <v>0.636612747589852</v>
      </c>
      <c r="L88" s="89" t="n">
        <f aca="false">L87/SQRT(2)</f>
        <v>1.75659214709709</v>
      </c>
    </row>
    <row r="89" customFormat="false" ht="15" hidden="false" customHeight="false" outlineLevel="0" collapsed="false">
      <c r="A89" s="8" t="s">
        <v>5733</v>
      </c>
    </row>
    <row r="91" customFormat="false" ht="15" hidden="false" customHeight="false" outlineLevel="0" collapsed="false">
      <c r="A91" s="44" t="s">
        <v>5734</v>
      </c>
    </row>
    <row r="92" customFormat="false" ht="23.85" hidden="false" customHeight="false" outlineLevel="0" collapsed="false">
      <c r="A92" s="9" t="s">
        <v>5735</v>
      </c>
      <c r="B92" s="9" t="s">
        <v>5736</v>
      </c>
      <c r="C92" s="9" t="s">
        <v>5737</v>
      </c>
      <c r="D92" s="9" t="s">
        <v>5738</v>
      </c>
      <c r="E92" s="9" t="s">
        <v>5739</v>
      </c>
    </row>
    <row r="93" customFormat="false" ht="15" hidden="false" customHeight="false" outlineLevel="0" collapsed="false">
      <c r="A93" s="45" t="s">
        <v>5740</v>
      </c>
      <c r="B93" s="47" t="n">
        <f aca="false">D88</f>
        <v>0.222718592974504</v>
      </c>
      <c r="C93" s="47" t="n">
        <f aca="false">B19</f>
        <v>0.35</v>
      </c>
      <c r="D93" s="47" t="n">
        <f aca="false">B20</f>
        <v>0.05</v>
      </c>
      <c r="E93" s="90" t="n">
        <f aca="false">SQRT((1.96*B93)^2+C93^2+D93^2)</f>
        <v>0.56174467587666</v>
      </c>
    </row>
    <row r="94" customFormat="false" ht="15" hidden="false" customHeight="false" outlineLevel="0" collapsed="false">
      <c r="A94" s="45" t="s">
        <v>5741</v>
      </c>
      <c r="B94" s="47" t="n">
        <f aca="false">G88</f>
        <v>0.199842312108989</v>
      </c>
      <c r="C94" s="47" t="n">
        <f aca="false">B19</f>
        <v>0.35</v>
      </c>
      <c r="D94" s="47" t="n">
        <f aca="false">B20</f>
        <v>0.05</v>
      </c>
      <c r="E94" s="90" t="n">
        <f aca="false">SQRT((1.96*B94)^2+C94^2+D94^2)</f>
        <v>0.527656882834243</v>
      </c>
    </row>
    <row r="95" customFormat="false" ht="15" hidden="false" customHeight="false" outlineLevel="0" collapsed="false">
      <c r="A95" s="45" t="s">
        <v>5742</v>
      </c>
      <c r="B95" s="47" t="n">
        <f aca="false">H88</f>
        <v>0.960424825698155</v>
      </c>
      <c r="C95" s="47" t="n">
        <f aca="false">B19</f>
        <v>0.35</v>
      </c>
      <c r="D95" s="47" t="n">
        <f aca="false">B20</f>
        <v>0.05</v>
      </c>
      <c r="E95" s="90" t="n">
        <f aca="false">SQRT((1.96*B95)^2+C95^2+D95^2)</f>
        <v>1.91534663006252</v>
      </c>
    </row>
    <row r="96" customFormat="false" ht="15" hidden="false" customHeight="false" outlineLevel="0" collapsed="false">
      <c r="A96" s="45" t="s">
        <v>5743</v>
      </c>
      <c r="B96" s="47" t="n">
        <f aca="false">I88</f>
        <v>0.512226615673189</v>
      </c>
      <c r="C96" s="47" t="n">
        <f aca="false">B19</f>
        <v>0.35</v>
      </c>
      <c r="D96" s="47" t="n">
        <f aca="false">B20</f>
        <v>0.05</v>
      </c>
      <c r="E96" s="90" t="n">
        <f aca="false">SQRT((1.96*B96)^2+C96^2+D96^2)</f>
        <v>1.0643984442194</v>
      </c>
    </row>
    <row r="97" customFormat="false" ht="15" hidden="false" customHeight="false" outlineLevel="0" collapsed="false">
      <c r="A97" s="45" t="s">
        <v>5744</v>
      </c>
      <c r="B97" s="47" t="n">
        <f aca="false">J88</f>
        <v>0.39810649128454</v>
      </c>
      <c r="C97" s="47" t="n">
        <f aca="false">B19</f>
        <v>0.35</v>
      </c>
      <c r="D97" s="47" t="n">
        <f aca="false">B20</f>
        <v>0.05</v>
      </c>
      <c r="E97" s="90" t="n">
        <f aca="false">SQRT((1.96*B97)^2+C97^2+D97^2)</f>
        <v>0.856650740449416</v>
      </c>
    </row>
    <row r="98" customFormat="false" ht="15" hidden="false" customHeight="false" outlineLevel="0" collapsed="false">
      <c r="A98" s="45" t="s">
        <v>5745</v>
      </c>
      <c r="B98" s="47" t="n">
        <f aca="false">K88</f>
        <v>0.636612747589852</v>
      </c>
      <c r="C98" s="47" t="n">
        <f aca="false">B19</f>
        <v>0.35</v>
      </c>
      <c r="D98" s="47" t="n">
        <f aca="false">B20</f>
        <v>0.05</v>
      </c>
      <c r="E98" s="90" t="n">
        <f aca="false">SQRT((1.96*B98)^2+C98^2+D98^2)</f>
        <v>1.2968837559231</v>
      </c>
    </row>
    <row r="99" customFormat="false" ht="15" hidden="false" customHeight="false" outlineLevel="0" collapsed="false">
      <c r="A99" s="45" t="s">
        <v>5746</v>
      </c>
      <c r="B99" s="47" t="n">
        <f aca="false">L88</f>
        <v>1.75659214709709</v>
      </c>
      <c r="E99" s="91" t="n">
        <f aca="false">1.96*B99</f>
        <v>3.44292060831029</v>
      </c>
    </row>
    <row r="101" customFormat="false" ht="15" hidden="false" customHeight="false" outlineLevel="0" collapsed="false">
      <c r="A101" s="8" t="s">
        <v>5747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7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2"/>
    <col collapsed="false" customWidth="true" hidden="false" outlineLevel="0" max="3" min="3" style="0" width="14"/>
    <col collapsed="false" customWidth="true" hidden="false" outlineLevel="0" max="4" min="4" style="0" width="26"/>
    <col collapsed="false" customWidth="true" hidden="false" outlineLevel="0" max="5" min="5" style="0" width="12"/>
    <col collapsed="false" customWidth="true" hidden="false" outlineLevel="0" max="6" min="6" style="0" width="110"/>
  </cols>
  <sheetData>
    <row r="1" customFormat="false" ht="17.35" hidden="false" customHeight="false" outlineLevel="0" collapsed="false">
      <c r="A1" s="7" t="s">
        <v>5748</v>
      </c>
    </row>
    <row r="3" customFormat="false" ht="15" hidden="false" customHeight="false" outlineLevel="0" collapsed="false">
      <c r="A3" s="92" t="s">
        <v>107</v>
      </c>
      <c r="B3" s="92" t="s">
        <v>111</v>
      </c>
      <c r="C3" s="92" t="s">
        <v>5419</v>
      </c>
      <c r="D3" s="92" t="s">
        <v>5749</v>
      </c>
      <c r="E3" s="92" t="s">
        <v>5750</v>
      </c>
      <c r="F3" s="92" t="s">
        <v>145</v>
      </c>
    </row>
    <row r="4" customFormat="false" ht="15" hidden="false" customHeight="false" outlineLevel="0" collapsed="false">
      <c r="A4" s="6" t="s">
        <v>147</v>
      </c>
      <c r="B4" s="6" t="s">
        <v>147</v>
      </c>
      <c r="C4" s="6" t="s">
        <v>5433</v>
      </c>
      <c r="D4" s="6" t="s">
        <v>5751</v>
      </c>
      <c r="E4" s="6" t="n">
        <v>62</v>
      </c>
      <c r="F4" s="6" t="s">
        <v>5752</v>
      </c>
    </row>
    <row r="5" customFormat="false" ht="15" hidden="false" customHeight="false" outlineLevel="0" collapsed="false">
      <c r="A5" s="6" t="s">
        <v>365</v>
      </c>
      <c r="B5" s="6" t="s">
        <v>367</v>
      </c>
      <c r="C5" s="6" t="s">
        <v>5434</v>
      </c>
      <c r="D5" s="6" t="s">
        <v>5751</v>
      </c>
      <c r="E5" s="6" t="n">
        <v>62</v>
      </c>
      <c r="F5" s="6"/>
    </row>
    <row r="6" customFormat="false" ht="15" hidden="false" customHeight="false" outlineLevel="0" collapsed="false">
      <c r="A6" s="6" t="s">
        <v>497</v>
      </c>
      <c r="B6" s="6" t="s">
        <v>499</v>
      </c>
      <c r="C6" s="6" t="s">
        <v>5435</v>
      </c>
      <c r="D6" s="6" t="s">
        <v>5751</v>
      </c>
      <c r="E6" s="6" t="n">
        <v>62</v>
      </c>
      <c r="F6" s="6"/>
    </row>
    <row r="7" customFormat="false" ht="15" hidden="false" customHeight="false" outlineLevel="0" collapsed="false">
      <c r="A7" s="6" t="s">
        <v>628</v>
      </c>
      <c r="B7" s="6" t="s">
        <v>630</v>
      </c>
      <c r="C7" s="6" t="s">
        <v>5436</v>
      </c>
      <c r="D7" s="6" t="s">
        <v>5751</v>
      </c>
      <c r="E7" s="6" t="n">
        <v>62</v>
      </c>
      <c r="F7" s="6"/>
    </row>
    <row r="8" customFormat="false" ht="23.85" hidden="false" customHeight="false" outlineLevel="0" collapsed="false">
      <c r="A8" s="6" t="s">
        <v>763</v>
      </c>
      <c r="B8" s="6" t="s">
        <v>763</v>
      </c>
      <c r="C8" s="6" t="s">
        <v>5437</v>
      </c>
      <c r="D8" s="6" t="s">
        <v>5751</v>
      </c>
      <c r="E8" s="6" t="n">
        <v>60</v>
      </c>
      <c r="F8" s="6" t="s">
        <v>5753</v>
      </c>
    </row>
    <row r="9" customFormat="false" ht="15" hidden="false" customHeight="false" outlineLevel="0" collapsed="false">
      <c r="A9" s="6" t="s">
        <v>902</v>
      </c>
      <c r="B9" s="6" t="s">
        <v>904</v>
      </c>
      <c r="C9" s="6" t="s">
        <v>5438</v>
      </c>
      <c r="D9" s="6" t="s">
        <v>5751</v>
      </c>
      <c r="E9" s="6" t="n">
        <v>62</v>
      </c>
      <c r="F9" s="6"/>
    </row>
    <row r="10" customFormat="false" ht="15" hidden="false" customHeight="false" outlineLevel="0" collapsed="false">
      <c r="A10" s="6" t="s">
        <v>1037</v>
      </c>
      <c r="B10" s="6" t="s">
        <v>1039</v>
      </c>
      <c r="C10" s="6" t="s">
        <v>5439</v>
      </c>
      <c r="D10" s="6" t="s">
        <v>5751</v>
      </c>
      <c r="E10" s="6" t="n">
        <v>50</v>
      </c>
      <c r="F10" s="6" t="s">
        <v>5754</v>
      </c>
    </row>
    <row r="11" customFormat="false" ht="15" hidden="false" customHeight="false" outlineLevel="0" collapsed="false">
      <c r="A11" s="6" t="s">
        <v>1143</v>
      </c>
      <c r="B11" s="6" t="s">
        <v>1143</v>
      </c>
      <c r="C11" s="6" t="s">
        <v>5440</v>
      </c>
      <c r="D11" s="6" t="s">
        <v>5751</v>
      </c>
      <c r="E11" s="6" t="n">
        <v>62</v>
      </c>
      <c r="F11" s="6" t="s">
        <v>5755</v>
      </c>
    </row>
    <row r="12" customFormat="false" ht="15" hidden="false" customHeight="false" outlineLevel="0" collapsed="false">
      <c r="A12" s="6" t="s">
        <v>1275</v>
      </c>
      <c r="B12" s="6" t="s">
        <v>1277</v>
      </c>
      <c r="C12" s="6" t="s">
        <v>5441</v>
      </c>
      <c r="D12" s="6" t="s">
        <v>5751</v>
      </c>
      <c r="E12" s="6" t="n">
        <v>61</v>
      </c>
      <c r="F12" s="6" t="s">
        <v>5756</v>
      </c>
    </row>
    <row r="13" customFormat="false" ht="23.85" hidden="false" customHeight="false" outlineLevel="0" collapsed="false">
      <c r="A13" s="6" t="s">
        <v>1411</v>
      </c>
      <c r="B13" s="6" t="s">
        <v>1413</v>
      </c>
      <c r="C13" s="6" t="s">
        <v>5442</v>
      </c>
      <c r="D13" s="6" t="s">
        <v>5751</v>
      </c>
      <c r="E13" s="6" t="n">
        <v>60</v>
      </c>
      <c r="F13" s="6" t="s">
        <v>5757</v>
      </c>
    </row>
    <row r="14" customFormat="false" ht="15" hidden="false" customHeight="false" outlineLevel="0" collapsed="false">
      <c r="A14" s="6" t="s">
        <v>1628</v>
      </c>
      <c r="B14" s="6" t="s">
        <v>1630</v>
      </c>
      <c r="C14" s="6" t="s">
        <v>5443</v>
      </c>
      <c r="D14" s="6" t="s">
        <v>5751</v>
      </c>
      <c r="E14" s="6" t="n">
        <v>62</v>
      </c>
      <c r="F14" s="6" t="s">
        <v>5758</v>
      </c>
    </row>
    <row r="15" customFormat="false" ht="15" hidden="false" customHeight="false" outlineLevel="0" collapsed="false">
      <c r="A15" s="6" t="s">
        <v>1760</v>
      </c>
      <c r="B15" s="6" t="s">
        <v>1760</v>
      </c>
      <c r="C15" s="6" t="s">
        <v>5444</v>
      </c>
      <c r="D15" s="6" t="s">
        <v>5751</v>
      </c>
      <c r="E15" s="6" t="n">
        <v>61</v>
      </c>
      <c r="F15" s="6" t="s">
        <v>5759</v>
      </c>
    </row>
    <row r="16" customFormat="false" ht="15" hidden="false" customHeight="false" outlineLevel="0" collapsed="false">
      <c r="A16" s="6" t="s">
        <v>1895</v>
      </c>
      <c r="B16" s="6" t="s">
        <v>1897</v>
      </c>
      <c r="C16" s="6" t="s">
        <v>5445</v>
      </c>
      <c r="D16" s="6" t="s">
        <v>5751</v>
      </c>
      <c r="E16" s="6" t="n">
        <v>61</v>
      </c>
      <c r="F16" s="6"/>
    </row>
    <row r="17" customFormat="false" ht="15" hidden="false" customHeight="false" outlineLevel="0" collapsed="false">
      <c r="A17" s="6" t="s">
        <v>2027</v>
      </c>
      <c r="B17" s="6" t="s">
        <v>2029</v>
      </c>
      <c r="C17" s="6" t="s">
        <v>5446</v>
      </c>
      <c r="D17" s="6" t="s">
        <v>5751</v>
      </c>
      <c r="E17" s="6" t="n">
        <v>62</v>
      </c>
      <c r="F17" s="6"/>
    </row>
    <row r="18" customFormat="false" ht="15" hidden="false" customHeight="false" outlineLevel="0" collapsed="false">
      <c r="A18" s="6" t="s">
        <v>2154</v>
      </c>
      <c r="B18" s="6" t="s">
        <v>2156</v>
      </c>
      <c r="C18" s="6" t="s">
        <v>5447</v>
      </c>
      <c r="D18" s="6" t="s">
        <v>5751</v>
      </c>
      <c r="E18" s="6" t="n">
        <v>61</v>
      </c>
      <c r="F18" s="6"/>
    </row>
    <row r="19" customFormat="false" ht="15" hidden="false" customHeight="false" outlineLevel="0" collapsed="false">
      <c r="A19" s="6" t="s">
        <v>2285</v>
      </c>
      <c r="B19" s="6" t="s">
        <v>2285</v>
      </c>
      <c r="C19" s="6" t="s">
        <v>5448</v>
      </c>
      <c r="D19" s="6" t="s">
        <v>5751</v>
      </c>
      <c r="E19" s="6" t="n">
        <v>59</v>
      </c>
      <c r="F19" s="6" t="s">
        <v>5760</v>
      </c>
    </row>
    <row r="20" customFormat="false" ht="15" hidden="false" customHeight="false" outlineLevel="0" collapsed="false">
      <c r="A20" s="6" t="s">
        <v>2413</v>
      </c>
      <c r="B20" s="6" t="s">
        <v>2415</v>
      </c>
      <c r="C20" s="6" t="s">
        <v>5449</v>
      </c>
      <c r="D20" s="6" t="s">
        <v>5751</v>
      </c>
      <c r="E20" s="6" t="n">
        <v>62</v>
      </c>
      <c r="F20" s="6"/>
    </row>
    <row r="21" customFormat="false" ht="15" hidden="false" customHeight="false" outlineLevel="0" collapsed="false">
      <c r="A21" s="6" t="s">
        <v>2544</v>
      </c>
      <c r="B21" s="6" t="s">
        <v>2546</v>
      </c>
      <c r="C21" s="6" t="s">
        <v>5450</v>
      </c>
      <c r="D21" s="6" t="s">
        <v>5751</v>
      </c>
      <c r="E21" s="6" t="n">
        <v>62</v>
      </c>
      <c r="F21" s="6"/>
    </row>
    <row r="22" customFormat="false" ht="15" hidden="false" customHeight="false" outlineLevel="0" collapsed="false">
      <c r="A22" s="6" t="s">
        <v>2676</v>
      </c>
      <c r="B22" s="6" t="s">
        <v>2678</v>
      </c>
      <c r="C22" s="6" t="s">
        <v>5451</v>
      </c>
      <c r="D22" s="6" t="s">
        <v>5751</v>
      </c>
      <c r="E22" s="6" t="n">
        <v>61</v>
      </c>
      <c r="F22" s="6" t="s">
        <v>5761</v>
      </c>
    </row>
    <row r="23" customFormat="false" ht="15" hidden="false" customHeight="false" outlineLevel="0" collapsed="false">
      <c r="A23" s="6" t="s">
        <v>2806</v>
      </c>
      <c r="B23" s="6" t="s">
        <v>2806</v>
      </c>
      <c r="C23" s="6" t="s">
        <v>5452</v>
      </c>
      <c r="D23" s="6" t="s">
        <v>5751</v>
      </c>
      <c r="E23" s="6" t="n">
        <v>61</v>
      </c>
      <c r="F23" s="6" t="s">
        <v>5762</v>
      </c>
    </row>
    <row r="24" customFormat="false" ht="15" hidden="false" customHeight="false" outlineLevel="0" collapsed="false">
      <c r="A24" s="6" t="s">
        <v>2933</v>
      </c>
      <c r="B24" s="6" t="s">
        <v>2935</v>
      </c>
      <c r="C24" s="6" t="s">
        <v>5453</v>
      </c>
      <c r="D24" s="6" t="s">
        <v>5751</v>
      </c>
      <c r="E24" s="6" t="n">
        <v>62</v>
      </c>
      <c r="F24" s="6"/>
    </row>
    <row r="25" customFormat="false" ht="23.85" hidden="false" customHeight="false" outlineLevel="0" collapsed="false">
      <c r="A25" s="6" t="s">
        <v>3066</v>
      </c>
      <c r="B25" s="6" t="s">
        <v>3068</v>
      </c>
      <c r="C25" s="6" t="s">
        <v>5454</v>
      </c>
      <c r="D25" s="6" t="s">
        <v>5751</v>
      </c>
      <c r="E25" s="6" t="n">
        <v>62</v>
      </c>
      <c r="F25" s="6" t="s">
        <v>5763</v>
      </c>
    </row>
    <row r="26" customFormat="false" ht="15" hidden="false" customHeight="false" outlineLevel="0" collapsed="false">
      <c r="A26" s="6" t="s">
        <v>3201</v>
      </c>
      <c r="B26" s="6" t="s">
        <v>3203</v>
      </c>
      <c r="C26" s="6" t="s">
        <v>5455</v>
      </c>
      <c r="D26" s="6" t="s">
        <v>5751</v>
      </c>
      <c r="E26" s="6" t="n">
        <v>62</v>
      </c>
      <c r="F26" s="6" t="s">
        <v>5764</v>
      </c>
    </row>
    <row r="27" customFormat="false" ht="15" hidden="false" customHeight="false" outlineLevel="0" collapsed="false">
      <c r="A27" s="6" t="s">
        <v>3330</v>
      </c>
      <c r="B27" s="6" t="s">
        <v>3332</v>
      </c>
      <c r="C27" s="6" t="s">
        <v>5456</v>
      </c>
      <c r="D27" s="6" t="s">
        <v>5751</v>
      </c>
      <c r="E27" s="6" t="n">
        <v>62</v>
      </c>
      <c r="F27" s="6" t="s">
        <v>5765</v>
      </c>
    </row>
    <row r="28" customFormat="false" ht="15" hidden="false" customHeight="false" outlineLevel="0" collapsed="false">
      <c r="A28" s="6" t="s">
        <v>5405</v>
      </c>
      <c r="B28" s="6" t="s">
        <v>5766</v>
      </c>
      <c r="C28" s="6"/>
      <c r="D28" s="6" t="s">
        <v>5767</v>
      </c>
      <c r="E28" s="6"/>
      <c r="F28" s="6" t="s">
        <v>5768</v>
      </c>
    </row>
    <row r="29" customFormat="false" ht="15" hidden="false" customHeight="false" outlineLevel="0" collapsed="false">
      <c r="A29" s="6" t="s">
        <v>3465</v>
      </c>
      <c r="B29" s="6" t="s">
        <v>3467</v>
      </c>
      <c r="C29" s="6" t="s">
        <v>5458</v>
      </c>
      <c r="D29" s="6" t="s">
        <v>5751</v>
      </c>
      <c r="E29" s="6" t="n">
        <v>62</v>
      </c>
      <c r="F29" s="6"/>
    </row>
    <row r="30" customFormat="false" ht="15" hidden="false" customHeight="false" outlineLevel="0" collapsed="false">
      <c r="A30" s="6" t="s">
        <v>3592</v>
      </c>
      <c r="B30" s="6" t="s">
        <v>3592</v>
      </c>
      <c r="C30" s="6" t="s">
        <v>5459</v>
      </c>
      <c r="D30" s="6" t="s">
        <v>5751</v>
      </c>
      <c r="E30" s="6" t="n">
        <v>62</v>
      </c>
      <c r="F30" s="6"/>
    </row>
    <row r="31" customFormat="false" ht="15" hidden="false" customHeight="false" outlineLevel="0" collapsed="false">
      <c r="A31" s="6" t="s">
        <v>3719</v>
      </c>
      <c r="B31" s="6" t="s">
        <v>3721</v>
      </c>
      <c r="C31" s="6" t="s">
        <v>5460</v>
      </c>
      <c r="D31" s="6" t="s">
        <v>5751</v>
      </c>
      <c r="E31" s="6" t="n">
        <v>62</v>
      </c>
      <c r="F31" s="6"/>
    </row>
    <row r="32" customFormat="false" ht="15" hidden="false" customHeight="false" outlineLevel="0" collapsed="false">
      <c r="A32" s="6" t="s">
        <v>3846</v>
      </c>
      <c r="B32" s="6" t="s">
        <v>3848</v>
      </c>
      <c r="C32" s="6" t="s">
        <v>5461</v>
      </c>
      <c r="D32" s="6" t="s">
        <v>5751</v>
      </c>
      <c r="E32" s="6" t="n">
        <v>62</v>
      </c>
      <c r="F32" s="6"/>
    </row>
    <row r="33" customFormat="false" ht="15" hidden="false" customHeight="false" outlineLevel="0" collapsed="false">
      <c r="A33" s="6" t="s">
        <v>3975</v>
      </c>
      <c r="B33" s="6" t="s">
        <v>3977</v>
      </c>
      <c r="C33" s="6" t="s">
        <v>5462</v>
      </c>
      <c r="D33" s="6" t="s">
        <v>5751</v>
      </c>
      <c r="E33" s="6" t="n">
        <v>61</v>
      </c>
      <c r="F33" s="6" t="s">
        <v>5769</v>
      </c>
    </row>
    <row r="34" customFormat="false" ht="15" hidden="false" customHeight="false" outlineLevel="0" collapsed="false">
      <c r="A34" s="6" t="s">
        <v>4103</v>
      </c>
      <c r="B34" s="6" t="s">
        <v>4103</v>
      </c>
      <c r="C34" s="6" t="s">
        <v>5463</v>
      </c>
      <c r="D34" s="6" t="s">
        <v>5751</v>
      </c>
      <c r="E34" s="6" t="n">
        <v>62</v>
      </c>
      <c r="F34" s="6"/>
    </row>
    <row r="35" customFormat="false" ht="15" hidden="false" customHeight="false" outlineLevel="0" collapsed="false">
      <c r="A35" s="6" t="s">
        <v>4233</v>
      </c>
      <c r="B35" s="6" t="s">
        <v>4235</v>
      </c>
      <c r="C35" s="6" t="s">
        <v>5464</v>
      </c>
      <c r="D35" s="6" t="s">
        <v>5751</v>
      </c>
      <c r="E35" s="6" t="n">
        <v>62</v>
      </c>
      <c r="F35" s="6" t="s">
        <v>5770</v>
      </c>
    </row>
    <row r="36" customFormat="false" ht="15" hidden="false" customHeight="false" outlineLevel="0" collapsed="false">
      <c r="A36" s="6" t="s">
        <v>4360</v>
      </c>
      <c r="B36" s="6" t="s">
        <v>4362</v>
      </c>
      <c r="C36" s="6" t="s">
        <v>5465</v>
      </c>
      <c r="D36" s="6" t="s">
        <v>5751</v>
      </c>
      <c r="E36" s="6" t="n">
        <v>62</v>
      </c>
      <c r="F36" s="6"/>
    </row>
    <row r="37" customFormat="false" ht="15" hidden="false" customHeight="false" outlineLevel="0" collapsed="false">
      <c r="A37" s="6" t="s">
        <v>4488</v>
      </c>
      <c r="B37" s="6" t="s">
        <v>4490</v>
      </c>
      <c r="C37" s="6" t="s">
        <v>5466</v>
      </c>
      <c r="D37" s="6" t="s">
        <v>5751</v>
      </c>
      <c r="E37" s="6" t="n">
        <v>62</v>
      </c>
      <c r="F37" s="6" t="s">
        <v>5771</v>
      </c>
    </row>
    <row r="38" customFormat="false" ht="15" hidden="false" customHeight="false" outlineLevel="0" collapsed="false">
      <c r="A38" s="6" t="s">
        <v>4617</v>
      </c>
      <c r="B38" s="6" t="s">
        <v>4619</v>
      </c>
      <c r="C38" s="6" t="s">
        <v>5467</v>
      </c>
      <c r="D38" s="6" t="s">
        <v>5751</v>
      </c>
      <c r="E38" s="6" t="n">
        <v>62</v>
      </c>
      <c r="F38" s="6"/>
    </row>
    <row r="39" customFormat="false" ht="15" hidden="false" customHeight="false" outlineLevel="0" collapsed="false">
      <c r="A39" s="6" t="s">
        <v>4746</v>
      </c>
      <c r="B39" s="6" t="s">
        <v>4746</v>
      </c>
      <c r="C39" s="6" t="s">
        <v>5468</v>
      </c>
      <c r="D39" s="6" t="s">
        <v>5751</v>
      </c>
      <c r="E39" s="6" t="n">
        <v>52</v>
      </c>
      <c r="F39" s="6" t="s">
        <v>5772</v>
      </c>
    </row>
    <row r="40" customFormat="false" ht="15" hidden="false" customHeight="false" outlineLevel="0" collapsed="false">
      <c r="A40" s="6" t="s">
        <v>4855</v>
      </c>
      <c r="B40" s="6" t="s">
        <v>4857</v>
      </c>
      <c r="C40" s="6" t="s">
        <v>5469</v>
      </c>
      <c r="D40" s="6" t="s">
        <v>5751</v>
      </c>
      <c r="E40" s="6" t="n">
        <v>52</v>
      </c>
      <c r="F40" s="6"/>
    </row>
    <row r="41" customFormat="false" ht="15" hidden="false" customHeight="false" outlineLevel="0" collapsed="false">
      <c r="A41" s="6" t="s">
        <v>4963</v>
      </c>
      <c r="B41" s="6" t="s">
        <v>4965</v>
      </c>
      <c r="C41" s="6" t="s">
        <v>5470</v>
      </c>
      <c r="D41" s="6" t="s">
        <v>5751</v>
      </c>
      <c r="E41" s="6" t="n">
        <v>52</v>
      </c>
      <c r="F41" s="6"/>
    </row>
    <row r="42" customFormat="false" ht="23.85" hidden="false" customHeight="false" outlineLevel="0" collapsed="false">
      <c r="A42" s="6" t="s">
        <v>5072</v>
      </c>
      <c r="B42" s="6" t="s">
        <v>5074</v>
      </c>
      <c r="C42" s="6" t="s">
        <v>5471</v>
      </c>
      <c r="D42" s="6" t="s">
        <v>5751</v>
      </c>
      <c r="E42" s="6" t="n">
        <v>52</v>
      </c>
      <c r="F42" s="6" t="s">
        <v>5773</v>
      </c>
    </row>
    <row r="43" customFormat="false" ht="15" hidden="false" customHeight="false" outlineLevel="0" collapsed="false">
      <c r="A43" s="6" t="s">
        <v>5184</v>
      </c>
      <c r="B43" s="6" t="s">
        <v>5186</v>
      </c>
      <c r="C43" s="6" t="s">
        <v>5472</v>
      </c>
      <c r="D43" s="6" t="s">
        <v>5751</v>
      </c>
      <c r="E43" s="6" t="n">
        <v>52</v>
      </c>
      <c r="F43" s="6"/>
    </row>
    <row r="44" customFormat="false" ht="15" hidden="false" customHeight="false" outlineLevel="0" collapsed="false">
      <c r="A44" s="6" t="s">
        <v>5293</v>
      </c>
      <c r="B44" s="6" t="s">
        <v>5293</v>
      </c>
      <c r="C44" s="6" t="s">
        <v>5473</v>
      </c>
      <c r="D44" s="6" t="s">
        <v>5751</v>
      </c>
      <c r="E44" s="6" t="n">
        <v>52</v>
      </c>
      <c r="F44" s="6" t="s">
        <v>5774</v>
      </c>
    </row>
    <row r="46" customFormat="false" ht="15" hidden="false" customHeight="false" outlineLevel="0" collapsed="false">
      <c r="A46" s="44" t="s">
        <v>5775</v>
      </c>
    </row>
    <row r="47" customFormat="false" ht="15" hidden="false" customHeight="false" outlineLevel="0" collapsed="false">
      <c r="A47" s="10" t="s">
        <v>5776</v>
      </c>
    </row>
    <row r="48" customFormat="false" ht="15" hidden="false" customHeight="false" outlineLevel="0" collapsed="false">
      <c r="A48" s="10" t="s">
        <v>5777</v>
      </c>
    </row>
    <row r="49" customFormat="false" ht="15" hidden="false" customHeight="false" outlineLevel="0" collapsed="false">
      <c r="A49" s="10" t="s">
        <v>5778</v>
      </c>
    </row>
    <row r="50" customFormat="false" ht="15" hidden="false" customHeight="false" outlineLevel="0" collapsed="false">
      <c r="A50" s="10" t="s">
        <v>5779</v>
      </c>
    </row>
    <row r="52" customFormat="false" ht="15" hidden="false" customHeight="false" outlineLevel="0" collapsed="false">
      <c r="A52" s="44" t="s">
        <v>5780</v>
      </c>
    </row>
    <row r="53" customFormat="false" ht="15" hidden="false" customHeight="false" outlineLevel="0" collapsed="false">
      <c r="A53" s="85" t="s">
        <v>107</v>
      </c>
      <c r="B53" s="85" t="s">
        <v>5404</v>
      </c>
      <c r="C53" s="85" t="s">
        <v>5781</v>
      </c>
      <c r="D53" s="85" t="s">
        <v>42</v>
      </c>
      <c r="E53" s="85"/>
      <c r="F53" s="85" t="s">
        <v>5782</v>
      </c>
    </row>
    <row r="54" customFormat="false" ht="15" hidden="false" customHeight="false" outlineLevel="0" collapsed="false">
      <c r="A54" s="6" t="s">
        <v>1275</v>
      </c>
      <c r="B54" s="6" t="s">
        <v>267</v>
      </c>
      <c r="C54" s="6" t="s">
        <v>5783</v>
      </c>
      <c r="D54" s="6" t="s">
        <v>1344</v>
      </c>
      <c r="E54" s="6"/>
      <c r="F54" s="6" t="s">
        <v>1345</v>
      </c>
    </row>
    <row r="55" customFormat="false" ht="15" hidden="false" customHeight="false" outlineLevel="0" collapsed="false">
      <c r="A55" s="6" t="s">
        <v>1411</v>
      </c>
      <c r="B55" s="6" t="s">
        <v>234</v>
      </c>
      <c r="C55" s="6" t="s">
        <v>5784</v>
      </c>
      <c r="D55" s="6" t="s">
        <v>1344</v>
      </c>
      <c r="E55" s="6"/>
      <c r="F55" s="6" t="s">
        <v>1465</v>
      </c>
    </row>
    <row r="56" customFormat="false" ht="15" hidden="false" customHeight="false" outlineLevel="0" collapsed="false">
      <c r="A56" s="6" t="s">
        <v>1411</v>
      </c>
      <c r="B56" s="6" t="s">
        <v>283</v>
      </c>
      <c r="C56" s="6" t="s">
        <v>5785</v>
      </c>
      <c r="D56" s="6" t="s">
        <v>1344</v>
      </c>
      <c r="E56" s="6"/>
      <c r="F56" s="6" t="s">
        <v>1493</v>
      </c>
    </row>
    <row r="57" customFormat="false" ht="15" hidden="false" customHeight="false" outlineLevel="0" collapsed="false">
      <c r="A57" s="6" t="s">
        <v>1760</v>
      </c>
      <c r="B57" s="6" t="s">
        <v>351</v>
      </c>
      <c r="C57" s="6" t="s">
        <v>5786</v>
      </c>
      <c r="D57" s="6" t="s">
        <v>1886</v>
      </c>
      <c r="E57" s="6"/>
      <c r="F57" s="6" t="s">
        <v>1887</v>
      </c>
    </row>
    <row r="58" customFormat="false" ht="15" hidden="false" customHeight="false" outlineLevel="0" collapsed="false">
      <c r="A58" s="6" t="s">
        <v>1895</v>
      </c>
      <c r="B58" s="6" t="s">
        <v>329</v>
      </c>
      <c r="C58" s="6" t="s">
        <v>5787</v>
      </c>
      <c r="D58" s="6" t="s">
        <v>1344</v>
      </c>
      <c r="E58" s="6"/>
      <c r="F58" s="6" t="s">
        <v>2006</v>
      </c>
    </row>
    <row r="59" customFormat="false" ht="15" hidden="false" customHeight="false" outlineLevel="0" collapsed="false">
      <c r="A59" s="6" t="s">
        <v>2154</v>
      </c>
      <c r="B59" s="6" t="s">
        <v>329</v>
      </c>
      <c r="C59" s="6" t="s">
        <v>5788</v>
      </c>
      <c r="D59" s="6" t="s">
        <v>1344</v>
      </c>
      <c r="E59" s="6"/>
      <c r="F59" s="6" t="s">
        <v>2265</v>
      </c>
    </row>
    <row r="60" customFormat="false" ht="15" hidden="false" customHeight="false" outlineLevel="0" collapsed="false">
      <c r="A60" s="6" t="s">
        <v>2285</v>
      </c>
      <c r="B60" s="6" t="s">
        <v>207</v>
      </c>
      <c r="C60" s="6" t="s">
        <v>5789</v>
      </c>
      <c r="D60" s="6" t="s">
        <v>1344</v>
      </c>
      <c r="E60" s="6"/>
      <c r="F60" s="6" t="s">
        <v>2006</v>
      </c>
    </row>
    <row r="61" customFormat="false" ht="15" hidden="false" customHeight="false" outlineLevel="0" collapsed="false">
      <c r="A61" s="6" t="s">
        <v>2285</v>
      </c>
      <c r="B61" s="6" t="s">
        <v>301</v>
      </c>
      <c r="C61" s="6" t="s">
        <v>5790</v>
      </c>
      <c r="D61" s="6" t="s">
        <v>1344</v>
      </c>
      <c r="E61" s="6"/>
      <c r="F61" s="6" t="s">
        <v>2375</v>
      </c>
    </row>
    <row r="62" customFormat="false" ht="15" hidden="false" customHeight="false" outlineLevel="0" collapsed="false">
      <c r="A62" s="6" t="s">
        <v>2676</v>
      </c>
      <c r="B62" s="6" t="s">
        <v>326</v>
      </c>
      <c r="C62" s="6" t="s">
        <v>5791</v>
      </c>
      <c r="D62" s="6" t="s">
        <v>1886</v>
      </c>
      <c r="E62" s="6"/>
      <c r="F62" s="6" t="s">
        <v>2784</v>
      </c>
    </row>
    <row r="64" customFormat="false" ht="15" hidden="false" customHeight="false" outlineLevel="0" collapsed="false">
      <c r="A64" s="44" t="s">
        <v>5792</v>
      </c>
    </row>
    <row r="65" customFormat="false" ht="15" hidden="false" customHeight="false" outlineLevel="0" collapsed="false">
      <c r="A65" s="6" t="s">
        <v>2285</v>
      </c>
      <c r="B65" s="6" t="s">
        <v>301</v>
      </c>
      <c r="C65" s="6" t="s">
        <v>5790</v>
      </c>
      <c r="D65" s="6" t="s">
        <v>1344</v>
      </c>
      <c r="E65" s="6" t="s">
        <v>5793</v>
      </c>
      <c r="F65" s="6" t="s">
        <v>2375</v>
      </c>
    </row>
    <row r="66" customFormat="false" ht="15" hidden="false" customHeight="false" outlineLevel="0" collapsed="false">
      <c r="A66" s="6" t="s">
        <v>1275</v>
      </c>
      <c r="B66" s="6" t="s">
        <v>267</v>
      </c>
      <c r="C66" s="6" t="s">
        <v>5783</v>
      </c>
      <c r="D66" s="6" t="s">
        <v>1344</v>
      </c>
      <c r="E66" s="6" t="s">
        <v>5793</v>
      </c>
      <c r="F66" s="6" t="s">
        <v>1345</v>
      </c>
    </row>
    <row r="67" customFormat="false" ht="15" hidden="false" customHeight="false" outlineLevel="0" collapsed="false">
      <c r="A67" s="6" t="s">
        <v>1411</v>
      </c>
      <c r="B67" s="6" t="s">
        <v>234</v>
      </c>
      <c r="C67" s="6" t="s">
        <v>5784</v>
      </c>
      <c r="D67" s="6" t="s">
        <v>1344</v>
      </c>
      <c r="E67" s="6" t="s">
        <v>5793</v>
      </c>
      <c r="F67" s="6" t="s">
        <v>1465</v>
      </c>
    </row>
    <row r="68" customFormat="false" ht="15" hidden="false" customHeight="false" outlineLevel="0" collapsed="false">
      <c r="A68" s="6" t="s">
        <v>1411</v>
      </c>
      <c r="B68" s="6" t="s">
        <v>283</v>
      </c>
      <c r="C68" s="6" t="s">
        <v>5785</v>
      </c>
      <c r="D68" s="6" t="s">
        <v>1344</v>
      </c>
      <c r="E68" s="6" t="s">
        <v>5793</v>
      </c>
      <c r="F68" s="6" t="s">
        <v>1493</v>
      </c>
    </row>
    <row r="69" customFormat="false" ht="15" hidden="false" customHeight="false" outlineLevel="0" collapsed="false">
      <c r="A69" s="6" t="s">
        <v>1037</v>
      </c>
      <c r="B69" s="6" t="s">
        <v>183</v>
      </c>
      <c r="C69" s="6" t="s">
        <v>5794</v>
      </c>
      <c r="D69" s="6" t="s">
        <v>383</v>
      </c>
      <c r="E69" s="6" t="s">
        <v>5795</v>
      </c>
      <c r="F69" s="6" t="s">
        <v>5796</v>
      </c>
    </row>
    <row r="70" customFormat="false" ht="15" hidden="false" customHeight="false" outlineLevel="0" collapsed="false">
      <c r="A70" s="6" t="s">
        <v>1411</v>
      </c>
      <c r="B70" s="6" t="s">
        <v>332</v>
      </c>
      <c r="C70" s="6" t="s">
        <v>5797</v>
      </c>
      <c r="D70" s="6" t="s">
        <v>383</v>
      </c>
      <c r="E70" s="6" t="s">
        <v>5795</v>
      </c>
      <c r="F70" s="6" t="s">
        <v>5798</v>
      </c>
    </row>
    <row r="71" customFormat="false" ht="15" hidden="false" customHeight="false" outlineLevel="0" collapsed="false">
      <c r="A71" s="6" t="s">
        <v>1895</v>
      </c>
      <c r="B71" s="6" t="s">
        <v>322</v>
      </c>
      <c r="C71" s="6" t="s">
        <v>5799</v>
      </c>
      <c r="D71" s="6" t="s">
        <v>807</v>
      </c>
      <c r="E71" s="6" t="s">
        <v>5800</v>
      </c>
      <c r="F71" s="6" t="s">
        <v>2001</v>
      </c>
    </row>
    <row r="73" customFormat="false" ht="15" hidden="false" customHeight="false" outlineLevel="0" collapsed="false">
      <c r="A73" s="44" t="s">
        <v>5801</v>
      </c>
    </row>
    <row r="74" customFormat="false" ht="15" hidden="false" customHeight="false" outlineLevel="0" collapsed="false">
      <c r="A74" s="85" t="s">
        <v>5802</v>
      </c>
      <c r="B74" s="10" t="n">
        <v>2</v>
      </c>
      <c r="F74" s="10" t="s">
        <v>5803</v>
      </c>
    </row>
    <row r="75" customFormat="false" ht="15" hidden="false" customHeight="false" outlineLevel="0" collapsed="false">
      <c r="A75" s="85" t="s">
        <v>5804</v>
      </c>
      <c r="B75" s="10" t="n">
        <v>50</v>
      </c>
      <c r="F75" s="10" t="s">
        <v>5805</v>
      </c>
    </row>
    <row r="76" customFormat="false" ht="15" hidden="false" customHeight="false" outlineLevel="0" collapsed="false">
      <c r="A76" s="85" t="s">
        <v>5806</v>
      </c>
      <c r="B76" s="10" t="n">
        <v>158</v>
      </c>
      <c r="F76" s="10" t="s">
        <v>5807</v>
      </c>
    </row>
    <row r="77" customFormat="false" ht="15" hidden="false" customHeight="false" outlineLevel="0" collapsed="false">
      <c r="A77" s="85" t="s">
        <v>5808</v>
      </c>
      <c r="B77" s="10" t="n">
        <v>4</v>
      </c>
      <c r="F77" s="10" t="s">
        <v>5809</v>
      </c>
    </row>
    <row r="78" customFormat="false" ht="15" hidden="false" customHeight="false" outlineLevel="0" collapsed="false">
      <c r="A78" s="85" t="s">
        <v>5810</v>
      </c>
      <c r="B78" s="10" t="n">
        <v>12</v>
      </c>
      <c r="F78" s="10" t="s">
        <v>5811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6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7"/>
    <col collapsed="false" customWidth="true" hidden="false" outlineLevel="0" max="43" min="3" style="0" width="9"/>
  </cols>
  <sheetData>
    <row r="1" customFormat="false" ht="17.35" hidden="false" customHeight="false" outlineLevel="0" collapsed="false">
      <c r="A1" s="7" t="s">
        <v>5812</v>
      </c>
    </row>
    <row r="2" customFormat="false" ht="15" hidden="false" customHeight="false" outlineLevel="0" collapsed="false">
      <c r="A2" s="8" t="s">
        <v>5813</v>
      </c>
    </row>
    <row r="3" customFormat="false" ht="15" hidden="false" customHeight="false" outlineLevel="0" collapsed="false">
      <c r="C3" s="9" t="n">
        <v>1</v>
      </c>
      <c r="D3" s="9" t="n">
        <v>2</v>
      </c>
      <c r="E3" s="9" t="n">
        <v>3</v>
      </c>
      <c r="F3" s="9" t="n">
        <v>4</v>
      </c>
      <c r="G3" s="9" t="n">
        <v>5</v>
      </c>
      <c r="H3" s="9" t="n">
        <v>6</v>
      </c>
      <c r="I3" s="9" t="n">
        <v>7</v>
      </c>
      <c r="J3" s="9" t="n">
        <v>8</v>
      </c>
      <c r="K3" s="9" t="n">
        <v>9</v>
      </c>
      <c r="L3" s="9" t="n">
        <v>10</v>
      </c>
      <c r="M3" s="9" t="n">
        <v>11</v>
      </c>
      <c r="N3" s="9" t="n">
        <v>12</v>
      </c>
      <c r="O3" s="9" t="n">
        <v>13</v>
      </c>
      <c r="P3" s="9" t="n">
        <v>14</v>
      </c>
      <c r="Q3" s="9" t="n">
        <v>15</v>
      </c>
      <c r="R3" s="9" t="n">
        <v>16</v>
      </c>
      <c r="S3" s="9" t="n">
        <v>17</v>
      </c>
      <c r="T3" s="9" t="n">
        <v>18</v>
      </c>
      <c r="U3" s="9" t="n">
        <v>19</v>
      </c>
      <c r="V3" s="9" t="n">
        <v>20</v>
      </c>
      <c r="W3" s="9" t="n">
        <v>21</v>
      </c>
      <c r="X3" s="9" t="n">
        <v>22</v>
      </c>
      <c r="Y3" s="9" t="n">
        <v>23</v>
      </c>
      <c r="Z3" s="9" t="n">
        <v>24</v>
      </c>
      <c r="AA3" s="9" t="n">
        <v>25</v>
      </c>
      <c r="AB3" s="9" t="n">
        <v>26</v>
      </c>
      <c r="AC3" s="9" t="n">
        <v>27</v>
      </c>
      <c r="AD3" s="9" t="n">
        <v>28</v>
      </c>
      <c r="AE3" s="9" t="n">
        <v>29</v>
      </c>
      <c r="AF3" s="9" t="n">
        <v>30</v>
      </c>
      <c r="AG3" s="9" t="n">
        <v>31</v>
      </c>
      <c r="AH3" s="9" t="n">
        <v>32</v>
      </c>
      <c r="AI3" s="9" t="n">
        <v>33</v>
      </c>
      <c r="AJ3" s="9" t="n">
        <v>34</v>
      </c>
      <c r="AK3" s="9" t="n">
        <v>35</v>
      </c>
      <c r="AL3" s="9" t="n">
        <v>36</v>
      </c>
      <c r="AM3" s="9" t="n">
        <v>37</v>
      </c>
      <c r="AN3" s="9" t="n">
        <v>38</v>
      </c>
      <c r="AO3" s="9" t="n">
        <v>39</v>
      </c>
      <c r="AP3" s="9" t="n">
        <v>40</v>
      </c>
      <c r="AQ3" s="9" t="n">
        <v>41</v>
      </c>
    </row>
    <row r="4" customFormat="false" ht="23.85" hidden="false" customHeight="false" outlineLevel="0" collapsed="false">
      <c r="A4" s="9" t="s">
        <v>5404</v>
      </c>
      <c r="B4" s="9" t="s">
        <v>5402</v>
      </c>
      <c r="C4" s="9" t="s">
        <v>147</v>
      </c>
      <c r="D4" s="9" t="s">
        <v>365</v>
      </c>
      <c r="E4" s="9" t="s">
        <v>497</v>
      </c>
      <c r="F4" s="9" t="s">
        <v>628</v>
      </c>
      <c r="G4" s="9" t="s">
        <v>763</v>
      </c>
      <c r="H4" s="9" t="s">
        <v>902</v>
      </c>
      <c r="I4" s="9" t="s">
        <v>1037</v>
      </c>
      <c r="J4" s="9" t="s">
        <v>1143</v>
      </c>
      <c r="K4" s="9" t="s">
        <v>1275</v>
      </c>
      <c r="L4" s="9" t="s">
        <v>1411</v>
      </c>
      <c r="M4" s="9" t="s">
        <v>1628</v>
      </c>
      <c r="N4" s="9" t="s">
        <v>1760</v>
      </c>
      <c r="O4" s="9" t="s">
        <v>1895</v>
      </c>
      <c r="P4" s="9" t="s">
        <v>2027</v>
      </c>
      <c r="Q4" s="9" t="s">
        <v>2154</v>
      </c>
      <c r="R4" s="9" t="s">
        <v>2285</v>
      </c>
      <c r="S4" s="9" t="s">
        <v>2413</v>
      </c>
      <c r="T4" s="9" t="s">
        <v>2544</v>
      </c>
      <c r="U4" s="9" t="s">
        <v>2676</v>
      </c>
      <c r="V4" s="9" t="s">
        <v>2806</v>
      </c>
      <c r="W4" s="9" t="s">
        <v>2933</v>
      </c>
      <c r="X4" s="9" t="s">
        <v>3066</v>
      </c>
      <c r="Y4" s="9" t="s">
        <v>3201</v>
      </c>
      <c r="Z4" s="9" t="s">
        <v>3330</v>
      </c>
      <c r="AA4" s="9" t="s">
        <v>5405</v>
      </c>
      <c r="AB4" s="9" t="s">
        <v>3465</v>
      </c>
      <c r="AC4" s="9" t="s">
        <v>3592</v>
      </c>
      <c r="AD4" s="9" t="s">
        <v>3719</v>
      </c>
      <c r="AE4" s="9" t="s">
        <v>3846</v>
      </c>
      <c r="AF4" s="9" t="s">
        <v>3975</v>
      </c>
      <c r="AG4" s="9" t="s">
        <v>4103</v>
      </c>
      <c r="AH4" s="9" t="s">
        <v>5406</v>
      </c>
      <c r="AI4" s="9" t="s">
        <v>4360</v>
      </c>
      <c r="AJ4" s="9" t="s">
        <v>4488</v>
      </c>
      <c r="AK4" s="9" t="s">
        <v>4617</v>
      </c>
      <c r="AL4" s="9" t="s">
        <v>4746</v>
      </c>
      <c r="AM4" s="9" t="s">
        <v>4855</v>
      </c>
      <c r="AN4" s="9" t="s">
        <v>4963</v>
      </c>
      <c r="AO4" s="9" t="s">
        <v>5072</v>
      </c>
      <c r="AP4" s="9" t="s">
        <v>5184</v>
      </c>
      <c r="AQ4" s="9" t="s">
        <v>5293</v>
      </c>
    </row>
    <row r="5" customFormat="false" ht="15" hidden="false" customHeight="false" outlineLevel="0" collapsed="false">
      <c r="A5" s="45" t="s">
        <v>151</v>
      </c>
      <c r="C5" s="93" t="n">
        <f aca="false">IFERROR(MATCH("4pm/"&amp;$A5&amp;"/normal",'RAW DATA'!$A$4:$A$2466,0)+3,"")</f>
        <v>4</v>
      </c>
      <c r="D5" s="93" t="n">
        <f aca="false">IFERROR(MATCH("4:15pm/"&amp;$A5&amp;"/normal",'RAW DATA'!$A$4:$A$2466,0)+3,"")</f>
        <v>68</v>
      </c>
      <c r="E5" s="93" t="n">
        <f aca="false">IFERROR(MATCH("4:30pm/"&amp;$A5&amp;"/normal",'RAW DATA'!$A$4:$A$2466,0)+3,"")</f>
        <v>130</v>
      </c>
      <c r="F5" s="93" t="n">
        <f aca="false">IFERROR(MATCH("4:45pm/"&amp;$A5&amp;"/normal",'RAW DATA'!$A$4:$A$2466,0)+3,"")</f>
        <v>192</v>
      </c>
      <c r="G5" s="93" t="n">
        <f aca="false">IFERROR(MATCH("5pm/"&amp;$A5&amp;"/normal",'RAW DATA'!$A$4:$A$2466,0)+3,"")</f>
        <v>255</v>
      </c>
      <c r="H5" s="93" t="n">
        <f aca="false">IFERROR(MATCH("5:21pm/"&amp;$A5&amp;"/normal",'RAW DATA'!$A$4:$A$2466,0)+3,"")</f>
        <v>316</v>
      </c>
      <c r="I5" s="93" t="n">
        <f aca="false">IFERROR(MATCH("5:46pm/"&amp;$A5&amp;"/normal",'RAW DATA'!$A$4:$A$2466,0)+3,"")</f>
        <v>380</v>
      </c>
      <c r="J5" s="93" t="n">
        <f aca="false">IFERROR(MATCH("6pm/"&amp;$A5&amp;"/normal",'RAW DATA'!$A$4:$A$2466,0)+3,"")</f>
        <v>432</v>
      </c>
      <c r="K5" s="93" t="n">
        <f aca="false">IFERROR(MATCH("6:15pm/"&amp;$A5&amp;"/normal",'RAW DATA'!$A$4:$A$2466,0)+3,"")</f>
        <v>495</v>
      </c>
      <c r="L5" s="93" t="n">
        <f aca="false">IFERROR(MATCH("6:30pm/"&amp;$A5&amp;"/normal",'RAW DATA'!$A$4:$A$2466,0)+3,"")</f>
        <v>558</v>
      </c>
      <c r="M5" s="93" t="n">
        <f aca="false">IFERROR(MATCH("6:45pm/"&amp;$A5&amp;"/normal",'RAW DATA'!$A$4:$A$2466,0)+3,"")</f>
        <v>663</v>
      </c>
      <c r="N5" s="93" t="n">
        <f aca="false">IFERROR(MATCH("7pm/"&amp;$A5&amp;"/normal",'RAW DATA'!$A$4:$A$2466,0)+3,"")</f>
        <v>725</v>
      </c>
      <c r="O5" s="93" t="n">
        <f aca="false">IFERROR(MATCH("7:15pm/"&amp;$A5&amp;"/normal",'RAW DATA'!$A$4:$A$2466,0)+3,"")</f>
        <v>787</v>
      </c>
      <c r="P5" s="93" t="n">
        <f aca="false">IFERROR(MATCH("7:30pm/"&amp;$A5&amp;"/normal",'RAW DATA'!$A$4:$A$2466,0)+3,"")</f>
        <v>849</v>
      </c>
      <c r="Q5" s="93" t="n">
        <f aca="false">IFERROR(MATCH("7:45pm/"&amp;$A5&amp;"/normal",'RAW DATA'!$A$4:$A$2466,0)+3,"")</f>
        <v>911</v>
      </c>
      <c r="R5" s="93" t="n">
        <f aca="false">IFERROR(MATCH("8pm/"&amp;$A5&amp;"/normal",'RAW DATA'!$A$4:$A$2466,0)+3,"")</f>
        <v>974</v>
      </c>
      <c r="S5" s="93" t="n">
        <f aca="false">IFERROR(MATCH("8:15pm/"&amp;$A5&amp;"/normal",'RAW DATA'!$A$4:$A$2466,0)+3,"")</f>
        <v>1035</v>
      </c>
      <c r="T5" s="93" t="n">
        <f aca="false">IFERROR(MATCH("8:30pm/"&amp;$A5&amp;"/normal",'RAW DATA'!$A$4:$A$2466,0)+3,"")</f>
        <v>1098</v>
      </c>
      <c r="U5" s="93" t="n">
        <f aca="false">IFERROR(MATCH("8:45pm/"&amp;$A5&amp;"/normal",'RAW DATA'!$A$4:$A$2466,0)+3,"")</f>
        <v>1161</v>
      </c>
      <c r="V5" s="93" t="n">
        <f aca="false">IFERROR(MATCH("9pm/"&amp;$A5&amp;"/normal",'RAW DATA'!$A$4:$A$2466,0)+3,"")</f>
        <v>1223</v>
      </c>
      <c r="W5" s="93" t="n">
        <f aca="false">IFERROR(MATCH("9:15pm/"&amp;$A5&amp;"/normal",'RAW DATA'!$A$4:$A$2466,0)+3,"")</f>
        <v>1284</v>
      </c>
      <c r="X5" s="93" t="n">
        <f aca="false">IFERROR(MATCH("9:30pm/"&amp;$A5&amp;"/normal",'RAW DATA'!$A$4:$A$2466,0)+3,"")</f>
        <v>1347</v>
      </c>
      <c r="Y5" s="93" t="n">
        <f aca="false">IFERROR(MATCH("9:45pm/"&amp;$A5&amp;"/normal",'RAW DATA'!$A$4:$A$2466,0)+3,"")</f>
        <v>1410</v>
      </c>
      <c r="Z5" s="93" t="n">
        <f aca="false">IFERROR(MATCH("10:15pm/"&amp;$A5&amp;"/normal",'RAW DATA'!$A$4:$A$2466,0)+3,"")</f>
        <v>1473</v>
      </c>
      <c r="AB5" s="93" t="n">
        <f aca="false">IFERROR(MATCH("10:45pm/"&amp;$A5&amp;"/normal",'RAW DATA'!$A$4:$A$2466,0)+3,"")</f>
        <v>1535</v>
      </c>
      <c r="AC5" s="93" t="n">
        <f aca="false">IFERROR(MATCH("11pm/"&amp;$A5&amp;"/normal",'RAW DATA'!$A$4:$A$2466,0)+3,"")</f>
        <v>1597</v>
      </c>
      <c r="AD5" s="93" t="n">
        <f aca="false">IFERROR(MATCH("11:15pm/"&amp;$A5&amp;"/normal",'RAW DATA'!$A$4:$A$2466,0)+3,"")</f>
        <v>1659</v>
      </c>
      <c r="AE5" s="93" t="n">
        <f aca="false">IFERROR(MATCH("11:30pm/"&amp;$A5&amp;"/normal",'RAW DATA'!$A$4:$A$2466,0)+3,"")</f>
        <v>1721</v>
      </c>
      <c r="AF5" s="93" t="n">
        <f aca="false">IFERROR(MATCH("11:45pm/"&amp;$A5&amp;"/normal",'RAW DATA'!$A$4:$A$2466,0)+3,"")</f>
        <v>1783</v>
      </c>
      <c r="AG5" s="93" t="n">
        <f aca="false">IFERROR(MATCH("12am/"&amp;$A5&amp;"/normal",'RAW DATA'!$A$4:$A$2466,0)+3,"")</f>
        <v>1844</v>
      </c>
      <c r="AH5" s="93" t="n">
        <f aca="false">IFERROR(MATCH("12:22am/"&amp;$A5&amp;"/normal",'RAW DATA'!$A$4:$A$2466,0)+3,"")</f>
        <v>1906</v>
      </c>
      <c r="AI5" s="93" t="n">
        <f aca="false">IFERROR(MATCH("12:45am/"&amp;$A5&amp;"/normal",'RAW DATA'!$A$4:$A$2466,0)+3,"")</f>
        <v>1968</v>
      </c>
      <c r="AJ5" s="93" t="n">
        <f aca="false">IFERROR(MATCH("1:15am/"&amp;$A5&amp;"/normal",'RAW DATA'!$A$4:$A$2466,0)+3,"")</f>
        <v>2030</v>
      </c>
      <c r="AK5" s="93" t="n">
        <f aca="false">IFERROR(MATCH("1:30am/"&amp;$A5&amp;"/normal",'RAW DATA'!$A$4:$A$2466,0)+3,"")</f>
        <v>2092</v>
      </c>
      <c r="AL5" s="93" t="n">
        <f aca="false">IFERROR(MATCH("2am/"&amp;$A5&amp;"/normal",'RAW DATA'!$A$4:$A$2466,0)+3,"")</f>
        <v>2154</v>
      </c>
      <c r="AM5" s="93" t="n">
        <f aca="false">IFERROR(MATCH("2:30am/"&amp;$A5&amp;"/normal",'RAW DATA'!$A$4:$A$2466,0)+3,"")</f>
        <v>2208</v>
      </c>
      <c r="AN5" s="93" t="n">
        <f aca="false">IFERROR(MATCH("3am/"&amp;$A5&amp;"/normal",'RAW DATA'!$A$4:$A$2466,0)+3,"")</f>
        <v>2258</v>
      </c>
      <c r="AO5" s="93" t="n">
        <f aca="false">IFERROR(MATCH("3:30am/"&amp;$A5&amp;"/normal",'RAW DATA'!$A$4:$A$2466,0)+3,"")</f>
        <v>2312</v>
      </c>
      <c r="AP5" s="93" t="n">
        <f aca="false">IFERROR(MATCH("4:30am/"&amp;$A5&amp;"/normal",'RAW DATA'!$A$4:$A$2466,0)+3,"")</f>
        <v>2365</v>
      </c>
      <c r="AQ5" s="93" t="n">
        <f aca="false">IFERROR(MATCH("5am/"&amp;$A5&amp;"/normal",'RAW DATA'!$A$4:$A$2466,0)+3,"")</f>
        <v>2417</v>
      </c>
    </row>
    <row r="6" customFormat="false" ht="15" hidden="false" customHeight="false" outlineLevel="0" collapsed="false">
      <c r="A6" s="45" t="s">
        <v>160</v>
      </c>
      <c r="C6" s="93" t="n">
        <f aca="false">IFERROR(MATCH("4pm/"&amp;$A6&amp;"/normal",'RAW DATA'!$A$4:$A$2466,0)+3,"")</f>
        <v>5</v>
      </c>
      <c r="D6" s="93" t="n">
        <f aca="false">IFERROR(MATCH("4:15pm/"&amp;$A6&amp;"/normal",'RAW DATA'!$A$4:$A$2466,0)+3,"")</f>
        <v>69</v>
      </c>
      <c r="E6" s="93" t="n">
        <f aca="false">IFERROR(MATCH("4:30pm/"&amp;$A6&amp;"/normal",'RAW DATA'!$A$4:$A$2466,0)+3,"")</f>
        <v>131</v>
      </c>
      <c r="F6" s="93" t="n">
        <f aca="false">IFERROR(MATCH("4:45pm/"&amp;$A6&amp;"/normal",'RAW DATA'!$A$4:$A$2466,0)+3,"")</f>
        <v>193</v>
      </c>
      <c r="G6" s="93" t="n">
        <f aca="false">IFERROR(MATCH("5pm/"&amp;$A6&amp;"/normal",'RAW DATA'!$A$4:$A$2466,0)+3,"")</f>
        <v>256</v>
      </c>
      <c r="H6" s="93" t="n">
        <f aca="false">IFERROR(MATCH("5:21pm/"&amp;$A6&amp;"/normal",'RAW DATA'!$A$4:$A$2466,0)+3,"")</f>
        <v>317</v>
      </c>
      <c r="I6" s="93" t="n">
        <f aca="false">IFERROR(MATCH("5:46pm/"&amp;$A6&amp;"/normal",'RAW DATA'!$A$4:$A$2466,0)+3,"")</f>
        <v>381</v>
      </c>
      <c r="J6" s="93" t="n">
        <f aca="false">IFERROR(MATCH("6pm/"&amp;$A6&amp;"/normal",'RAW DATA'!$A$4:$A$2466,0)+3,"")</f>
        <v>433</v>
      </c>
      <c r="K6" s="93" t="n">
        <f aca="false">IFERROR(MATCH("6:15pm/"&amp;$A6&amp;"/normal",'RAW DATA'!$A$4:$A$2466,0)+3,"")</f>
        <v>496</v>
      </c>
      <c r="L6" s="93" t="n">
        <f aca="false">IFERROR(MATCH("6:30pm/"&amp;$A6&amp;"/normal",'RAW DATA'!$A$4:$A$2466,0)+3,"")</f>
        <v>559</v>
      </c>
      <c r="M6" s="93" t="n">
        <f aca="false">IFERROR(MATCH("6:45pm/"&amp;$A6&amp;"/normal",'RAW DATA'!$A$4:$A$2466,0)+3,"")</f>
        <v>664</v>
      </c>
      <c r="N6" s="93" t="n">
        <f aca="false">IFERROR(MATCH("7pm/"&amp;$A6&amp;"/normal",'RAW DATA'!$A$4:$A$2466,0)+3,"")</f>
        <v>726</v>
      </c>
      <c r="O6" s="93" t="n">
        <f aca="false">IFERROR(MATCH("7:15pm/"&amp;$A6&amp;"/normal",'RAW DATA'!$A$4:$A$2466,0)+3,"")</f>
        <v>788</v>
      </c>
      <c r="P6" s="93" t="n">
        <f aca="false">IFERROR(MATCH("7:30pm/"&amp;$A6&amp;"/normal",'RAW DATA'!$A$4:$A$2466,0)+3,"")</f>
        <v>850</v>
      </c>
      <c r="Q6" s="93" t="n">
        <f aca="false">IFERROR(MATCH("7:45pm/"&amp;$A6&amp;"/normal",'RAW DATA'!$A$4:$A$2466,0)+3,"")</f>
        <v>912</v>
      </c>
      <c r="R6" s="93" t="n">
        <f aca="false">IFERROR(MATCH("8pm/"&amp;$A6&amp;"/normal",'RAW DATA'!$A$4:$A$2466,0)+3,"")</f>
        <v>975</v>
      </c>
      <c r="S6" s="93" t="n">
        <f aca="false">IFERROR(MATCH("8:15pm/"&amp;$A6&amp;"/normal",'RAW DATA'!$A$4:$A$2466,0)+3,"")</f>
        <v>1036</v>
      </c>
      <c r="T6" s="93" t="n">
        <f aca="false">IFERROR(MATCH("8:30pm/"&amp;$A6&amp;"/normal",'RAW DATA'!$A$4:$A$2466,0)+3,"")</f>
        <v>1099</v>
      </c>
      <c r="U6" s="93" t="n">
        <f aca="false">IFERROR(MATCH("8:45pm/"&amp;$A6&amp;"/normal",'RAW DATA'!$A$4:$A$2466,0)+3,"")</f>
        <v>1162</v>
      </c>
      <c r="V6" s="93" t="n">
        <f aca="false">IFERROR(MATCH("9pm/"&amp;$A6&amp;"/normal",'RAW DATA'!$A$4:$A$2466,0)+3,"")</f>
        <v>1224</v>
      </c>
      <c r="W6" s="93" t="n">
        <f aca="false">IFERROR(MATCH("9:15pm/"&amp;$A6&amp;"/normal",'RAW DATA'!$A$4:$A$2466,0)+3,"")</f>
        <v>1285</v>
      </c>
      <c r="X6" s="93" t="n">
        <f aca="false">IFERROR(MATCH("9:30pm/"&amp;$A6&amp;"/normal",'RAW DATA'!$A$4:$A$2466,0)+3,"")</f>
        <v>1348</v>
      </c>
      <c r="Y6" s="93" t="n">
        <f aca="false">IFERROR(MATCH("9:45pm/"&amp;$A6&amp;"/normal",'RAW DATA'!$A$4:$A$2466,0)+3,"")</f>
        <v>1411</v>
      </c>
      <c r="Z6" s="93" t="n">
        <f aca="false">IFERROR(MATCH("10:15pm/"&amp;$A6&amp;"/normal",'RAW DATA'!$A$4:$A$2466,0)+3,"")</f>
        <v>1474</v>
      </c>
      <c r="AB6" s="93" t="n">
        <f aca="false">IFERROR(MATCH("10:45pm/"&amp;$A6&amp;"/normal",'RAW DATA'!$A$4:$A$2466,0)+3,"")</f>
        <v>1536</v>
      </c>
      <c r="AC6" s="93" t="n">
        <f aca="false">IFERROR(MATCH("11pm/"&amp;$A6&amp;"/normal",'RAW DATA'!$A$4:$A$2466,0)+3,"")</f>
        <v>1598</v>
      </c>
      <c r="AD6" s="93" t="n">
        <f aca="false">IFERROR(MATCH("11:15pm/"&amp;$A6&amp;"/normal",'RAW DATA'!$A$4:$A$2466,0)+3,"")</f>
        <v>1660</v>
      </c>
      <c r="AE6" s="93" t="n">
        <f aca="false">IFERROR(MATCH("11:30pm/"&amp;$A6&amp;"/normal",'RAW DATA'!$A$4:$A$2466,0)+3,"")</f>
        <v>1722</v>
      </c>
      <c r="AF6" s="93" t="n">
        <f aca="false">IFERROR(MATCH("11:45pm/"&amp;$A6&amp;"/normal",'RAW DATA'!$A$4:$A$2466,0)+3,"")</f>
        <v>1784</v>
      </c>
      <c r="AG6" s="93" t="n">
        <f aca="false">IFERROR(MATCH("12am/"&amp;$A6&amp;"/normal",'RAW DATA'!$A$4:$A$2466,0)+3,"")</f>
        <v>1845</v>
      </c>
      <c r="AH6" s="93" t="n">
        <f aca="false">IFERROR(MATCH("12:22am/"&amp;$A6&amp;"/normal",'RAW DATA'!$A$4:$A$2466,0)+3,"")</f>
        <v>1907</v>
      </c>
      <c r="AI6" s="93" t="n">
        <f aca="false">IFERROR(MATCH("12:45am/"&amp;$A6&amp;"/normal",'RAW DATA'!$A$4:$A$2466,0)+3,"")</f>
        <v>1969</v>
      </c>
      <c r="AJ6" s="93" t="n">
        <f aca="false">IFERROR(MATCH("1:15am/"&amp;$A6&amp;"/normal",'RAW DATA'!$A$4:$A$2466,0)+3,"")</f>
        <v>2031</v>
      </c>
      <c r="AK6" s="93" t="n">
        <f aca="false">IFERROR(MATCH("1:30am/"&amp;$A6&amp;"/normal",'RAW DATA'!$A$4:$A$2466,0)+3,"")</f>
        <v>2093</v>
      </c>
      <c r="AL6" s="93" t="n">
        <f aca="false">IFERROR(MATCH("2am/"&amp;$A6&amp;"/normal",'RAW DATA'!$A$4:$A$2466,0)+3,"")</f>
        <v>2155</v>
      </c>
      <c r="AM6" s="93" t="n">
        <f aca="false">IFERROR(MATCH("2:30am/"&amp;$A6&amp;"/normal",'RAW DATA'!$A$4:$A$2466,0)+3,"")</f>
        <v>2209</v>
      </c>
      <c r="AN6" s="93" t="n">
        <f aca="false">IFERROR(MATCH("3am/"&amp;$A6&amp;"/normal",'RAW DATA'!$A$4:$A$2466,0)+3,"")</f>
        <v>2259</v>
      </c>
      <c r="AO6" s="93" t="n">
        <f aca="false">IFERROR(MATCH("3:30am/"&amp;$A6&amp;"/normal",'RAW DATA'!$A$4:$A$2466,0)+3,"")</f>
        <v>2313</v>
      </c>
      <c r="AP6" s="93" t="n">
        <f aca="false">IFERROR(MATCH("4:30am/"&amp;$A6&amp;"/normal",'RAW DATA'!$A$4:$A$2466,0)+3,"")</f>
        <v>2366</v>
      </c>
      <c r="AQ6" s="93" t="n">
        <f aca="false">IFERROR(MATCH("5am/"&amp;$A6&amp;"/normal",'RAW DATA'!$A$4:$A$2466,0)+3,"")</f>
        <v>2418</v>
      </c>
    </row>
    <row r="7" customFormat="false" ht="15" hidden="false" customHeight="false" outlineLevel="0" collapsed="false">
      <c r="A7" s="45" t="s">
        <v>166</v>
      </c>
      <c r="C7" s="93" t="n">
        <f aca="false">IFERROR(MATCH("4pm/"&amp;$A7&amp;"/normal",'RAW DATA'!$A$4:$A$2466,0)+3,"")</f>
        <v>6</v>
      </c>
      <c r="D7" s="93" t="n">
        <f aca="false">IFERROR(MATCH("4:15pm/"&amp;$A7&amp;"/normal",'RAW DATA'!$A$4:$A$2466,0)+3,"")</f>
        <v>70</v>
      </c>
      <c r="E7" s="93" t="n">
        <f aca="false">IFERROR(MATCH("4:30pm/"&amp;$A7&amp;"/normal",'RAW DATA'!$A$4:$A$2466,0)+3,"")</f>
        <v>132</v>
      </c>
      <c r="F7" s="93" t="n">
        <f aca="false">IFERROR(MATCH("4:45pm/"&amp;$A7&amp;"/normal",'RAW DATA'!$A$4:$A$2466,0)+3,"")</f>
        <v>194</v>
      </c>
      <c r="G7" s="93" t="n">
        <f aca="false">IFERROR(MATCH("5pm/"&amp;$A7&amp;"/normal",'RAW DATA'!$A$4:$A$2466,0)+3,"")</f>
        <v>257</v>
      </c>
      <c r="H7" s="93" t="n">
        <f aca="false">IFERROR(MATCH("5:21pm/"&amp;$A7&amp;"/normal",'RAW DATA'!$A$4:$A$2466,0)+3,"")</f>
        <v>318</v>
      </c>
      <c r="I7" s="93" t="n">
        <f aca="false">IFERROR(MATCH("5:46pm/"&amp;$A7&amp;"/normal",'RAW DATA'!$A$4:$A$2466,0)+3,"")</f>
        <v>382</v>
      </c>
      <c r="J7" s="93" t="n">
        <f aca="false">IFERROR(MATCH("6pm/"&amp;$A7&amp;"/normal",'RAW DATA'!$A$4:$A$2466,0)+3,"")</f>
        <v>434</v>
      </c>
      <c r="K7" s="93" t="n">
        <f aca="false">IFERROR(MATCH("6:15pm/"&amp;$A7&amp;"/normal",'RAW DATA'!$A$4:$A$2466,0)+3,"")</f>
        <v>497</v>
      </c>
      <c r="L7" s="93" t="n">
        <f aca="false">IFERROR(MATCH("6:30pm/"&amp;$A7&amp;"/normal",'RAW DATA'!$A$4:$A$2466,0)+3,"")</f>
        <v>560</v>
      </c>
      <c r="M7" s="93" t="n">
        <f aca="false">IFERROR(MATCH("6:45pm/"&amp;$A7&amp;"/normal",'RAW DATA'!$A$4:$A$2466,0)+3,"")</f>
        <v>665</v>
      </c>
      <c r="N7" s="93" t="n">
        <f aca="false">IFERROR(MATCH("7pm/"&amp;$A7&amp;"/normal",'RAW DATA'!$A$4:$A$2466,0)+3,"")</f>
        <v>727</v>
      </c>
      <c r="O7" s="93" t="n">
        <f aca="false">IFERROR(MATCH("7:15pm/"&amp;$A7&amp;"/normal",'RAW DATA'!$A$4:$A$2466,0)+3,"")</f>
        <v>789</v>
      </c>
      <c r="P7" s="93" t="n">
        <f aca="false">IFERROR(MATCH("7:30pm/"&amp;$A7&amp;"/normal",'RAW DATA'!$A$4:$A$2466,0)+3,"")</f>
        <v>851</v>
      </c>
      <c r="Q7" s="93" t="n">
        <f aca="false">IFERROR(MATCH("7:45pm/"&amp;$A7&amp;"/normal",'RAW DATA'!$A$4:$A$2466,0)+3,"")</f>
        <v>913</v>
      </c>
      <c r="R7" s="93" t="n">
        <f aca="false">IFERROR(MATCH("8pm/"&amp;$A7&amp;"/normal",'RAW DATA'!$A$4:$A$2466,0)+3,"")</f>
        <v>976</v>
      </c>
      <c r="S7" s="93" t="n">
        <f aca="false">IFERROR(MATCH("8:15pm/"&amp;$A7&amp;"/normal",'RAW DATA'!$A$4:$A$2466,0)+3,"")</f>
        <v>1037</v>
      </c>
      <c r="T7" s="93" t="n">
        <f aca="false">IFERROR(MATCH("8:30pm/"&amp;$A7&amp;"/normal",'RAW DATA'!$A$4:$A$2466,0)+3,"")</f>
        <v>1100</v>
      </c>
      <c r="U7" s="93" t="n">
        <f aca="false">IFERROR(MATCH("8:45pm/"&amp;$A7&amp;"/normal",'RAW DATA'!$A$4:$A$2466,0)+3,"")</f>
        <v>1163</v>
      </c>
      <c r="V7" s="93" t="n">
        <f aca="false">IFERROR(MATCH("9pm/"&amp;$A7&amp;"/normal",'RAW DATA'!$A$4:$A$2466,0)+3,"")</f>
        <v>1225</v>
      </c>
      <c r="W7" s="93" t="n">
        <f aca="false">IFERROR(MATCH("9:15pm/"&amp;$A7&amp;"/normal",'RAW DATA'!$A$4:$A$2466,0)+3,"")</f>
        <v>1286</v>
      </c>
      <c r="X7" s="93" t="n">
        <f aca="false">IFERROR(MATCH("9:30pm/"&amp;$A7&amp;"/normal",'RAW DATA'!$A$4:$A$2466,0)+3,"")</f>
        <v>1349</v>
      </c>
      <c r="Y7" s="93" t="n">
        <f aca="false">IFERROR(MATCH("9:45pm/"&amp;$A7&amp;"/normal",'RAW DATA'!$A$4:$A$2466,0)+3,"")</f>
        <v>1412</v>
      </c>
      <c r="Z7" s="93" t="n">
        <f aca="false">IFERROR(MATCH("10:15pm/"&amp;$A7&amp;"/normal",'RAW DATA'!$A$4:$A$2466,0)+3,"")</f>
        <v>1475</v>
      </c>
      <c r="AB7" s="93" t="n">
        <f aca="false">IFERROR(MATCH("10:45pm/"&amp;$A7&amp;"/normal",'RAW DATA'!$A$4:$A$2466,0)+3,"")</f>
        <v>1537</v>
      </c>
      <c r="AC7" s="93" t="n">
        <f aca="false">IFERROR(MATCH("11pm/"&amp;$A7&amp;"/normal",'RAW DATA'!$A$4:$A$2466,0)+3,"")</f>
        <v>1599</v>
      </c>
      <c r="AD7" s="93" t="n">
        <f aca="false">IFERROR(MATCH("11:15pm/"&amp;$A7&amp;"/normal",'RAW DATA'!$A$4:$A$2466,0)+3,"")</f>
        <v>1661</v>
      </c>
      <c r="AE7" s="93" t="n">
        <f aca="false">IFERROR(MATCH("11:30pm/"&amp;$A7&amp;"/normal",'RAW DATA'!$A$4:$A$2466,0)+3,"")</f>
        <v>1723</v>
      </c>
      <c r="AF7" s="93" t="n">
        <f aca="false">IFERROR(MATCH("11:45pm/"&amp;$A7&amp;"/normal",'RAW DATA'!$A$4:$A$2466,0)+3,"")</f>
        <v>1785</v>
      </c>
      <c r="AG7" s="93" t="n">
        <f aca="false">IFERROR(MATCH("12am/"&amp;$A7&amp;"/normal",'RAW DATA'!$A$4:$A$2466,0)+3,"")</f>
        <v>1846</v>
      </c>
      <c r="AH7" s="93" t="n">
        <f aca="false">IFERROR(MATCH("12:22am/"&amp;$A7&amp;"/normal",'RAW DATA'!$A$4:$A$2466,0)+3,"")</f>
        <v>1908</v>
      </c>
      <c r="AI7" s="93" t="n">
        <f aca="false">IFERROR(MATCH("12:45am/"&amp;$A7&amp;"/normal",'RAW DATA'!$A$4:$A$2466,0)+3,"")</f>
        <v>1970</v>
      </c>
      <c r="AJ7" s="93" t="n">
        <f aca="false">IFERROR(MATCH("1:15am/"&amp;$A7&amp;"/normal",'RAW DATA'!$A$4:$A$2466,0)+3,"")</f>
        <v>2032</v>
      </c>
      <c r="AK7" s="93" t="n">
        <f aca="false">IFERROR(MATCH("1:30am/"&amp;$A7&amp;"/normal",'RAW DATA'!$A$4:$A$2466,0)+3,"")</f>
        <v>2094</v>
      </c>
      <c r="AL7" s="93" t="n">
        <f aca="false">IFERROR(MATCH("2am/"&amp;$A7&amp;"/normal",'RAW DATA'!$A$4:$A$2466,0)+3,"")</f>
        <v>2156</v>
      </c>
      <c r="AM7" s="93" t="n">
        <f aca="false">IFERROR(MATCH("2:30am/"&amp;$A7&amp;"/normal",'RAW DATA'!$A$4:$A$2466,0)+3,"")</f>
        <v>2210</v>
      </c>
      <c r="AN7" s="93" t="n">
        <f aca="false">IFERROR(MATCH("3am/"&amp;$A7&amp;"/normal",'RAW DATA'!$A$4:$A$2466,0)+3,"")</f>
        <v>2260</v>
      </c>
      <c r="AO7" s="93" t="n">
        <f aca="false">IFERROR(MATCH("3:30am/"&amp;$A7&amp;"/normal",'RAW DATA'!$A$4:$A$2466,0)+3,"")</f>
        <v>2314</v>
      </c>
      <c r="AP7" s="93" t="n">
        <f aca="false">IFERROR(MATCH("4:30am/"&amp;$A7&amp;"/normal",'RAW DATA'!$A$4:$A$2466,0)+3,"")</f>
        <v>2367</v>
      </c>
      <c r="AQ7" s="93" t="n">
        <f aca="false">IFERROR(MATCH("5am/"&amp;$A7&amp;"/normal",'RAW DATA'!$A$4:$A$2466,0)+3,"")</f>
        <v>2419</v>
      </c>
    </row>
    <row r="8" customFormat="false" ht="15" hidden="false" customHeight="false" outlineLevel="0" collapsed="false">
      <c r="A8" s="45" t="s">
        <v>169</v>
      </c>
      <c r="C8" s="93" t="n">
        <f aca="false">IFERROR(MATCH("4pm/"&amp;$A8&amp;"/normal",'RAW DATA'!$A$4:$A$2466,0)+3,"")</f>
        <v>7</v>
      </c>
      <c r="D8" s="93" t="n">
        <f aca="false">IFERROR(MATCH("4:15pm/"&amp;$A8&amp;"/normal",'RAW DATA'!$A$4:$A$2466,0)+3,"")</f>
        <v>71</v>
      </c>
      <c r="E8" s="93" t="n">
        <f aca="false">IFERROR(MATCH("4:30pm/"&amp;$A8&amp;"/normal",'RAW DATA'!$A$4:$A$2466,0)+3,"")</f>
        <v>133</v>
      </c>
      <c r="F8" s="93" t="n">
        <f aca="false">IFERROR(MATCH("4:45pm/"&amp;$A8&amp;"/normal",'RAW DATA'!$A$4:$A$2466,0)+3,"")</f>
        <v>195</v>
      </c>
      <c r="G8" s="93" t="n">
        <f aca="false">IFERROR(MATCH("5pm/"&amp;$A8&amp;"/normal",'RAW DATA'!$A$4:$A$2466,0)+3,"")</f>
        <v>258</v>
      </c>
      <c r="H8" s="93" t="n">
        <f aca="false">IFERROR(MATCH("5:21pm/"&amp;$A8&amp;"/normal",'RAW DATA'!$A$4:$A$2466,0)+3,"")</f>
        <v>319</v>
      </c>
      <c r="I8" s="93" t="n">
        <f aca="false">IFERROR(MATCH("5:46pm/"&amp;$A8&amp;"/normal",'RAW DATA'!$A$4:$A$2466,0)+3,"")</f>
        <v>383</v>
      </c>
      <c r="J8" s="93" t="n">
        <f aca="false">IFERROR(MATCH("6pm/"&amp;$A8&amp;"/normal",'RAW DATA'!$A$4:$A$2466,0)+3,"")</f>
        <v>435</v>
      </c>
      <c r="K8" s="93" t="n">
        <f aca="false">IFERROR(MATCH("6:15pm/"&amp;$A8&amp;"/normal",'RAW DATA'!$A$4:$A$2466,0)+3,"")</f>
        <v>498</v>
      </c>
      <c r="L8" s="93" t="n">
        <f aca="false">IFERROR(MATCH("6:30pm/"&amp;$A8&amp;"/normal",'RAW DATA'!$A$4:$A$2466,0)+3,"")</f>
        <v>561</v>
      </c>
      <c r="M8" s="93" t="n">
        <f aca="false">IFERROR(MATCH("6:45pm/"&amp;$A8&amp;"/normal",'RAW DATA'!$A$4:$A$2466,0)+3,"")</f>
        <v>666</v>
      </c>
      <c r="N8" s="93" t="n">
        <f aca="false">IFERROR(MATCH("7pm/"&amp;$A8&amp;"/normal",'RAW DATA'!$A$4:$A$2466,0)+3,"")</f>
        <v>728</v>
      </c>
      <c r="O8" s="93" t="n">
        <f aca="false">IFERROR(MATCH("7:15pm/"&amp;$A8&amp;"/normal",'RAW DATA'!$A$4:$A$2466,0)+3,"")</f>
        <v>790</v>
      </c>
      <c r="P8" s="93" t="n">
        <f aca="false">IFERROR(MATCH("7:30pm/"&amp;$A8&amp;"/normal",'RAW DATA'!$A$4:$A$2466,0)+3,"")</f>
        <v>852</v>
      </c>
      <c r="Q8" s="93" t="n">
        <f aca="false">IFERROR(MATCH("7:45pm/"&amp;$A8&amp;"/normal",'RAW DATA'!$A$4:$A$2466,0)+3,"")</f>
        <v>914</v>
      </c>
      <c r="R8" s="93" t="n">
        <f aca="false">IFERROR(MATCH("8pm/"&amp;$A8&amp;"/normal",'RAW DATA'!$A$4:$A$2466,0)+3,"")</f>
        <v>977</v>
      </c>
      <c r="S8" s="93" t="n">
        <f aca="false">IFERROR(MATCH("8:15pm/"&amp;$A8&amp;"/normal",'RAW DATA'!$A$4:$A$2466,0)+3,"")</f>
        <v>1038</v>
      </c>
      <c r="T8" s="93" t="n">
        <f aca="false">IFERROR(MATCH("8:30pm/"&amp;$A8&amp;"/normal",'RAW DATA'!$A$4:$A$2466,0)+3,"")</f>
        <v>1101</v>
      </c>
      <c r="U8" s="93" t="n">
        <f aca="false">IFERROR(MATCH("8:45pm/"&amp;$A8&amp;"/normal",'RAW DATA'!$A$4:$A$2466,0)+3,"")</f>
        <v>1164</v>
      </c>
      <c r="V8" s="93" t="n">
        <f aca="false">IFERROR(MATCH("9pm/"&amp;$A8&amp;"/normal",'RAW DATA'!$A$4:$A$2466,0)+3,"")</f>
        <v>1226</v>
      </c>
      <c r="W8" s="93" t="n">
        <f aca="false">IFERROR(MATCH("9:15pm/"&amp;$A8&amp;"/normal",'RAW DATA'!$A$4:$A$2466,0)+3,"")</f>
        <v>1287</v>
      </c>
      <c r="X8" s="93" t="n">
        <f aca="false">IFERROR(MATCH("9:30pm/"&amp;$A8&amp;"/normal",'RAW DATA'!$A$4:$A$2466,0)+3,"")</f>
        <v>1350</v>
      </c>
      <c r="Y8" s="93" t="n">
        <f aca="false">IFERROR(MATCH("9:45pm/"&amp;$A8&amp;"/normal",'RAW DATA'!$A$4:$A$2466,0)+3,"")</f>
        <v>1413</v>
      </c>
      <c r="Z8" s="93" t="n">
        <f aca="false">IFERROR(MATCH("10:15pm/"&amp;$A8&amp;"/normal",'RAW DATA'!$A$4:$A$2466,0)+3,"")</f>
        <v>1476</v>
      </c>
      <c r="AB8" s="93" t="n">
        <f aca="false">IFERROR(MATCH("10:45pm/"&amp;$A8&amp;"/normal",'RAW DATA'!$A$4:$A$2466,0)+3,"")</f>
        <v>1538</v>
      </c>
      <c r="AC8" s="93" t="n">
        <f aca="false">IFERROR(MATCH("11pm/"&amp;$A8&amp;"/normal",'RAW DATA'!$A$4:$A$2466,0)+3,"")</f>
        <v>1600</v>
      </c>
      <c r="AD8" s="93" t="n">
        <f aca="false">IFERROR(MATCH("11:15pm/"&amp;$A8&amp;"/normal",'RAW DATA'!$A$4:$A$2466,0)+3,"")</f>
        <v>1662</v>
      </c>
      <c r="AE8" s="93" t="n">
        <f aca="false">IFERROR(MATCH("11:30pm/"&amp;$A8&amp;"/normal",'RAW DATA'!$A$4:$A$2466,0)+3,"")</f>
        <v>1724</v>
      </c>
      <c r="AF8" s="93" t="n">
        <f aca="false">IFERROR(MATCH("11:45pm/"&amp;$A8&amp;"/normal",'RAW DATA'!$A$4:$A$2466,0)+3,"")</f>
        <v>1786</v>
      </c>
      <c r="AG8" s="93" t="n">
        <f aca="false">IFERROR(MATCH("12am/"&amp;$A8&amp;"/normal",'RAW DATA'!$A$4:$A$2466,0)+3,"")</f>
        <v>1847</v>
      </c>
      <c r="AH8" s="93" t="n">
        <f aca="false">IFERROR(MATCH("12:22am/"&amp;$A8&amp;"/normal",'RAW DATA'!$A$4:$A$2466,0)+3,"")</f>
        <v>1909</v>
      </c>
      <c r="AI8" s="93" t="n">
        <f aca="false">IFERROR(MATCH("12:45am/"&amp;$A8&amp;"/normal",'RAW DATA'!$A$4:$A$2466,0)+3,"")</f>
        <v>1971</v>
      </c>
      <c r="AJ8" s="93" t="n">
        <f aca="false">IFERROR(MATCH("1:15am/"&amp;$A8&amp;"/normal",'RAW DATA'!$A$4:$A$2466,0)+3,"")</f>
        <v>2033</v>
      </c>
      <c r="AK8" s="93" t="n">
        <f aca="false">IFERROR(MATCH("1:30am/"&amp;$A8&amp;"/normal",'RAW DATA'!$A$4:$A$2466,0)+3,"")</f>
        <v>2095</v>
      </c>
      <c r="AL8" s="93" t="n">
        <f aca="false">IFERROR(MATCH("2am/"&amp;$A8&amp;"/normal",'RAW DATA'!$A$4:$A$2466,0)+3,"")</f>
        <v>2157</v>
      </c>
      <c r="AM8" s="93" t="n">
        <f aca="false">IFERROR(MATCH("2:30am/"&amp;$A8&amp;"/normal",'RAW DATA'!$A$4:$A$2466,0)+3,"")</f>
        <v>2211</v>
      </c>
      <c r="AN8" s="93" t="n">
        <f aca="false">IFERROR(MATCH("3am/"&amp;$A8&amp;"/normal",'RAW DATA'!$A$4:$A$2466,0)+3,"")</f>
        <v>2261</v>
      </c>
      <c r="AO8" s="93" t="n">
        <f aca="false">IFERROR(MATCH("3:30am/"&amp;$A8&amp;"/normal",'RAW DATA'!$A$4:$A$2466,0)+3,"")</f>
        <v>2315</v>
      </c>
      <c r="AP8" s="93" t="n">
        <f aca="false">IFERROR(MATCH("4:30am/"&amp;$A8&amp;"/normal",'RAW DATA'!$A$4:$A$2466,0)+3,"")</f>
        <v>2368</v>
      </c>
      <c r="AQ8" s="93" t="n">
        <f aca="false">IFERROR(MATCH("5am/"&amp;$A8&amp;"/normal",'RAW DATA'!$A$4:$A$2466,0)+3,"")</f>
        <v>2420</v>
      </c>
    </row>
    <row r="9" customFormat="false" ht="15" hidden="false" customHeight="false" outlineLevel="0" collapsed="false">
      <c r="A9" s="45" t="s">
        <v>173</v>
      </c>
      <c r="C9" s="93" t="n">
        <f aca="false">IFERROR(MATCH("4pm/"&amp;$A9&amp;"/normal",'RAW DATA'!$A$4:$A$2466,0)+3,"")</f>
        <v>8</v>
      </c>
      <c r="D9" s="93" t="n">
        <f aca="false">IFERROR(MATCH("4:15pm/"&amp;$A9&amp;"/normal",'RAW DATA'!$A$4:$A$2466,0)+3,"")</f>
        <v>72</v>
      </c>
      <c r="E9" s="93" t="n">
        <f aca="false">IFERROR(MATCH("4:30pm/"&amp;$A9&amp;"/normal",'RAW DATA'!$A$4:$A$2466,0)+3,"")</f>
        <v>134</v>
      </c>
      <c r="F9" s="93" t="n">
        <f aca="false">IFERROR(MATCH("4:45pm/"&amp;$A9&amp;"/normal",'RAW DATA'!$A$4:$A$2466,0)+3,"")</f>
        <v>196</v>
      </c>
      <c r="G9" s="93" t="n">
        <f aca="false">IFERROR(MATCH("5pm/"&amp;$A9&amp;"/normal",'RAW DATA'!$A$4:$A$2466,0)+3,"")</f>
        <v>259</v>
      </c>
      <c r="H9" s="93" t="n">
        <f aca="false">IFERROR(MATCH("5:21pm/"&amp;$A9&amp;"/normal",'RAW DATA'!$A$4:$A$2466,0)+3,"")</f>
        <v>320</v>
      </c>
      <c r="I9" s="93" t="n">
        <f aca="false">IFERROR(MATCH("5:46pm/"&amp;$A9&amp;"/normal",'RAW DATA'!$A$4:$A$2466,0)+3,"")</f>
        <v>384</v>
      </c>
      <c r="J9" s="93" t="n">
        <f aca="false">IFERROR(MATCH("6pm/"&amp;$A9&amp;"/normal",'RAW DATA'!$A$4:$A$2466,0)+3,"")</f>
        <v>436</v>
      </c>
      <c r="K9" s="93" t="n">
        <f aca="false">IFERROR(MATCH("6:15pm/"&amp;$A9&amp;"/normal",'RAW DATA'!$A$4:$A$2466,0)+3,"")</f>
        <v>499</v>
      </c>
      <c r="L9" s="93" t="n">
        <f aca="false">IFERROR(MATCH("6:30pm/"&amp;$A9&amp;"/normal",'RAW DATA'!$A$4:$A$2466,0)+3,"")</f>
        <v>562</v>
      </c>
      <c r="M9" s="93" t="n">
        <f aca="false">IFERROR(MATCH("6:45pm/"&amp;$A9&amp;"/normal",'RAW DATA'!$A$4:$A$2466,0)+3,"")</f>
        <v>667</v>
      </c>
      <c r="N9" s="93" t="n">
        <f aca="false">IFERROR(MATCH("7pm/"&amp;$A9&amp;"/normal",'RAW DATA'!$A$4:$A$2466,0)+3,"")</f>
        <v>729</v>
      </c>
      <c r="O9" s="93" t="n">
        <f aca="false">IFERROR(MATCH("7:15pm/"&amp;$A9&amp;"/normal",'RAW DATA'!$A$4:$A$2466,0)+3,"")</f>
        <v>791</v>
      </c>
      <c r="P9" s="93" t="n">
        <f aca="false">IFERROR(MATCH("7:30pm/"&amp;$A9&amp;"/normal",'RAW DATA'!$A$4:$A$2466,0)+3,"")</f>
        <v>853</v>
      </c>
      <c r="Q9" s="93" t="n">
        <f aca="false">IFERROR(MATCH("7:45pm/"&amp;$A9&amp;"/normal",'RAW DATA'!$A$4:$A$2466,0)+3,"")</f>
        <v>915</v>
      </c>
      <c r="R9" s="93" t="n">
        <f aca="false">IFERROR(MATCH("8pm/"&amp;$A9&amp;"/normal",'RAW DATA'!$A$4:$A$2466,0)+3,"")</f>
        <v>978</v>
      </c>
      <c r="S9" s="93" t="n">
        <f aca="false">IFERROR(MATCH("8:15pm/"&amp;$A9&amp;"/normal",'RAW DATA'!$A$4:$A$2466,0)+3,"")</f>
        <v>1039</v>
      </c>
      <c r="T9" s="93" t="n">
        <f aca="false">IFERROR(MATCH("8:30pm/"&amp;$A9&amp;"/normal",'RAW DATA'!$A$4:$A$2466,0)+3,"")</f>
        <v>1102</v>
      </c>
      <c r="U9" s="93" t="n">
        <f aca="false">IFERROR(MATCH("8:45pm/"&amp;$A9&amp;"/normal",'RAW DATA'!$A$4:$A$2466,0)+3,"")</f>
        <v>1165</v>
      </c>
      <c r="V9" s="93" t="n">
        <f aca="false">IFERROR(MATCH("9pm/"&amp;$A9&amp;"/normal",'RAW DATA'!$A$4:$A$2466,0)+3,"")</f>
        <v>1227</v>
      </c>
      <c r="W9" s="93" t="n">
        <f aca="false">IFERROR(MATCH("9:15pm/"&amp;$A9&amp;"/normal",'RAW DATA'!$A$4:$A$2466,0)+3,"")</f>
        <v>1288</v>
      </c>
      <c r="X9" s="93" t="n">
        <f aca="false">IFERROR(MATCH("9:30pm/"&amp;$A9&amp;"/normal",'RAW DATA'!$A$4:$A$2466,0)+3,"")</f>
        <v>1351</v>
      </c>
      <c r="Y9" s="93" t="n">
        <f aca="false">IFERROR(MATCH("9:45pm/"&amp;$A9&amp;"/normal",'RAW DATA'!$A$4:$A$2466,0)+3,"")</f>
        <v>1414</v>
      </c>
      <c r="Z9" s="93" t="n">
        <f aca="false">IFERROR(MATCH("10:15pm/"&amp;$A9&amp;"/normal",'RAW DATA'!$A$4:$A$2466,0)+3,"")</f>
        <v>1477</v>
      </c>
      <c r="AB9" s="93" t="n">
        <f aca="false">IFERROR(MATCH("10:45pm/"&amp;$A9&amp;"/normal",'RAW DATA'!$A$4:$A$2466,0)+3,"")</f>
        <v>1539</v>
      </c>
      <c r="AC9" s="93" t="n">
        <f aca="false">IFERROR(MATCH("11pm/"&amp;$A9&amp;"/normal",'RAW DATA'!$A$4:$A$2466,0)+3,"")</f>
        <v>1601</v>
      </c>
      <c r="AD9" s="93" t="n">
        <f aca="false">IFERROR(MATCH("11:15pm/"&amp;$A9&amp;"/normal",'RAW DATA'!$A$4:$A$2466,0)+3,"")</f>
        <v>1663</v>
      </c>
      <c r="AE9" s="93" t="n">
        <f aca="false">IFERROR(MATCH("11:30pm/"&amp;$A9&amp;"/normal",'RAW DATA'!$A$4:$A$2466,0)+3,"")</f>
        <v>1725</v>
      </c>
      <c r="AF9" s="93" t="n">
        <f aca="false">IFERROR(MATCH("11:45pm/"&amp;$A9&amp;"/normal",'RAW DATA'!$A$4:$A$2466,0)+3,"")</f>
        <v>1787</v>
      </c>
      <c r="AG9" s="93" t="n">
        <f aca="false">IFERROR(MATCH("12am/"&amp;$A9&amp;"/normal",'RAW DATA'!$A$4:$A$2466,0)+3,"")</f>
        <v>1848</v>
      </c>
      <c r="AH9" s="93" t="n">
        <f aca="false">IFERROR(MATCH("12:22am/"&amp;$A9&amp;"/normal",'RAW DATA'!$A$4:$A$2466,0)+3,"")</f>
        <v>1910</v>
      </c>
      <c r="AI9" s="93" t="n">
        <f aca="false">IFERROR(MATCH("12:45am/"&amp;$A9&amp;"/normal",'RAW DATA'!$A$4:$A$2466,0)+3,"")</f>
        <v>1972</v>
      </c>
      <c r="AJ9" s="93" t="n">
        <f aca="false">IFERROR(MATCH("1:15am/"&amp;$A9&amp;"/normal",'RAW DATA'!$A$4:$A$2466,0)+3,"")</f>
        <v>2034</v>
      </c>
      <c r="AK9" s="93" t="n">
        <f aca="false">IFERROR(MATCH("1:30am/"&amp;$A9&amp;"/normal",'RAW DATA'!$A$4:$A$2466,0)+3,"")</f>
        <v>2096</v>
      </c>
      <c r="AL9" s="93" t="n">
        <f aca="false">IFERROR(MATCH("2am/"&amp;$A9&amp;"/normal",'RAW DATA'!$A$4:$A$2466,0)+3,"")</f>
        <v>2158</v>
      </c>
      <c r="AM9" s="93" t="n">
        <f aca="false">IFERROR(MATCH("2:30am/"&amp;$A9&amp;"/normal",'RAW DATA'!$A$4:$A$2466,0)+3,"")</f>
        <v>2212</v>
      </c>
      <c r="AN9" s="93" t="n">
        <f aca="false">IFERROR(MATCH("3am/"&amp;$A9&amp;"/normal",'RAW DATA'!$A$4:$A$2466,0)+3,"")</f>
        <v>2262</v>
      </c>
      <c r="AO9" s="93" t="n">
        <f aca="false">IFERROR(MATCH("3:30am/"&amp;$A9&amp;"/normal",'RAW DATA'!$A$4:$A$2466,0)+3,"")</f>
        <v>2316</v>
      </c>
      <c r="AP9" s="93" t="n">
        <f aca="false">IFERROR(MATCH("4:30am/"&amp;$A9&amp;"/normal",'RAW DATA'!$A$4:$A$2466,0)+3,"")</f>
        <v>2369</v>
      </c>
      <c r="AQ9" s="93" t="n">
        <f aca="false">IFERROR(MATCH("5am/"&amp;$A9&amp;"/normal",'RAW DATA'!$A$4:$A$2466,0)+3,"")</f>
        <v>2421</v>
      </c>
    </row>
    <row r="10" customFormat="false" ht="15" hidden="false" customHeight="false" outlineLevel="0" collapsed="false">
      <c r="A10" s="45" t="s">
        <v>176</v>
      </c>
      <c r="C10" s="93" t="n">
        <f aca="false">IFERROR(MATCH("4pm/"&amp;$A10&amp;"/normal",'RAW DATA'!$A$4:$A$2466,0)+3,"")</f>
        <v>9</v>
      </c>
      <c r="D10" s="93" t="n">
        <f aca="false">IFERROR(MATCH("4:15pm/"&amp;$A10&amp;"/normal",'RAW DATA'!$A$4:$A$2466,0)+3,"")</f>
        <v>73</v>
      </c>
      <c r="E10" s="93" t="n">
        <f aca="false">IFERROR(MATCH("4:30pm/"&amp;$A10&amp;"/normal",'RAW DATA'!$A$4:$A$2466,0)+3,"")</f>
        <v>135</v>
      </c>
      <c r="F10" s="93" t="n">
        <f aca="false">IFERROR(MATCH("4:45pm/"&amp;$A10&amp;"/normal",'RAW DATA'!$A$4:$A$2466,0)+3,"")</f>
        <v>197</v>
      </c>
      <c r="G10" s="93" t="n">
        <f aca="false">IFERROR(MATCH("5pm/"&amp;$A10&amp;"/normal",'RAW DATA'!$A$4:$A$2466,0)+3,"")</f>
        <v>260</v>
      </c>
      <c r="H10" s="93" t="n">
        <f aca="false">IFERROR(MATCH("5:21pm/"&amp;$A10&amp;"/normal",'RAW DATA'!$A$4:$A$2466,0)+3,"")</f>
        <v>321</v>
      </c>
      <c r="I10" s="93" t="n">
        <f aca="false">IFERROR(MATCH("5:46pm/"&amp;$A10&amp;"/normal",'RAW DATA'!$A$4:$A$2466,0)+3,"")</f>
        <v>385</v>
      </c>
      <c r="J10" s="93" t="n">
        <f aca="false">IFERROR(MATCH("6pm/"&amp;$A10&amp;"/normal",'RAW DATA'!$A$4:$A$2466,0)+3,"")</f>
        <v>437</v>
      </c>
      <c r="K10" s="93" t="n">
        <f aca="false">IFERROR(MATCH("6:15pm/"&amp;$A10&amp;"/normal",'RAW DATA'!$A$4:$A$2466,0)+3,"")</f>
        <v>500</v>
      </c>
      <c r="L10" s="93" t="n">
        <f aca="false">IFERROR(MATCH("6:30pm/"&amp;$A10&amp;"/normal",'RAW DATA'!$A$4:$A$2466,0)+3,"")</f>
        <v>563</v>
      </c>
      <c r="M10" s="93" t="n">
        <f aca="false">IFERROR(MATCH("6:45pm/"&amp;$A10&amp;"/normal",'RAW DATA'!$A$4:$A$2466,0)+3,"")</f>
        <v>668</v>
      </c>
      <c r="N10" s="93" t="n">
        <f aca="false">IFERROR(MATCH("7pm/"&amp;$A10&amp;"/normal",'RAW DATA'!$A$4:$A$2466,0)+3,"")</f>
        <v>730</v>
      </c>
      <c r="O10" s="93" t="n">
        <f aca="false">IFERROR(MATCH("7:15pm/"&amp;$A10&amp;"/normal",'RAW DATA'!$A$4:$A$2466,0)+3,"")</f>
        <v>792</v>
      </c>
      <c r="P10" s="93" t="n">
        <f aca="false">IFERROR(MATCH("7:30pm/"&amp;$A10&amp;"/normal",'RAW DATA'!$A$4:$A$2466,0)+3,"")</f>
        <v>854</v>
      </c>
      <c r="Q10" s="93" t="n">
        <f aca="false">IFERROR(MATCH("7:45pm/"&amp;$A10&amp;"/normal",'RAW DATA'!$A$4:$A$2466,0)+3,"")</f>
        <v>916</v>
      </c>
      <c r="R10" s="93" t="n">
        <f aca="false">IFERROR(MATCH("8pm/"&amp;$A10&amp;"/normal",'RAW DATA'!$A$4:$A$2466,0)+3,"")</f>
        <v>979</v>
      </c>
      <c r="S10" s="93" t="n">
        <f aca="false">IFERROR(MATCH("8:15pm/"&amp;$A10&amp;"/normal",'RAW DATA'!$A$4:$A$2466,0)+3,"")</f>
        <v>1040</v>
      </c>
      <c r="T10" s="93" t="n">
        <f aca="false">IFERROR(MATCH("8:30pm/"&amp;$A10&amp;"/normal",'RAW DATA'!$A$4:$A$2466,0)+3,"")</f>
        <v>1103</v>
      </c>
      <c r="U10" s="93" t="n">
        <f aca="false">IFERROR(MATCH("8:45pm/"&amp;$A10&amp;"/normal",'RAW DATA'!$A$4:$A$2466,0)+3,"")</f>
        <v>1166</v>
      </c>
      <c r="V10" s="93" t="n">
        <f aca="false">IFERROR(MATCH("9pm/"&amp;$A10&amp;"/normal",'RAW DATA'!$A$4:$A$2466,0)+3,"")</f>
        <v>1228</v>
      </c>
      <c r="W10" s="93" t="n">
        <f aca="false">IFERROR(MATCH("9:15pm/"&amp;$A10&amp;"/normal",'RAW DATA'!$A$4:$A$2466,0)+3,"")</f>
        <v>1289</v>
      </c>
      <c r="X10" s="93" t="n">
        <f aca="false">IFERROR(MATCH("9:30pm/"&amp;$A10&amp;"/normal",'RAW DATA'!$A$4:$A$2466,0)+3,"")</f>
        <v>1352</v>
      </c>
      <c r="Y10" s="93" t="n">
        <f aca="false">IFERROR(MATCH("9:45pm/"&amp;$A10&amp;"/normal",'RAW DATA'!$A$4:$A$2466,0)+3,"")</f>
        <v>1415</v>
      </c>
      <c r="Z10" s="93" t="n">
        <f aca="false">IFERROR(MATCH("10:15pm/"&amp;$A10&amp;"/normal",'RAW DATA'!$A$4:$A$2466,0)+3,"")</f>
        <v>1478</v>
      </c>
      <c r="AB10" s="93" t="n">
        <f aca="false">IFERROR(MATCH("10:45pm/"&amp;$A10&amp;"/normal",'RAW DATA'!$A$4:$A$2466,0)+3,"")</f>
        <v>1540</v>
      </c>
      <c r="AC10" s="93" t="n">
        <f aca="false">IFERROR(MATCH("11pm/"&amp;$A10&amp;"/normal",'RAW DATA'!$A$4:$A$2466,0)+3,"")</f>
        <v>1602</v>
      </c>
      <c r="AD10" s="93" t="n">
        <f aca="false">IFERROR(MATCH("11:15pm/"&amp;$A10&amp;"/normal",'RAW DATA'!$A$4:$A$2466,0)+3,"")</f>
        <v>1664</v>
      </c>
      <c r="AE10" s="93" t="n">
        <f aca="false">IFERROR(MATCH("11:30pm/"&amp;$A10&amp;"/normal",'RAW DATA'!$A$4:$A$2466,0)+3,"")</f>
        <v>1726</v>
      </c>
      <c r="AF10" s="93" t="n">
        <f aca="false">IFERROR(MATCH("11:45pm/"&amp;$A10&amp;"/normal",'RAW DATA'!$A$4:$A$2466,0)+3,"")</f>
        <v>1788</v>
      </c>
      <c r="AG10" s="93" t="n">
        <f aca="false">IFERROR(MATCH("12am/"&amp;$A10&amp;"/normal",'RAW DATA'!$A$4:$A$2466,0)+3,"")</f>
        <v>1849</v>
      </c>
      <c r="AH10" s="93" t="n">
        <f aca="false">IFERROR(MATCH("12:22am/"&amp;$A10&amp;"/normal",'RAW DATA'!$A$4:$A$2466,0)+3,"")</f>
        <v>1911</v>
      </c>
      <c r="AI10" s="93" t="n">
        <f aca="false">IFERROR(MATCH("12:45am/"&amp;$A10&amp;"/normal",'RAW DATA'!$A$4:$A$2466,0)+3,"")</f>
        <v>1973</v>
      </c>
      <c r="AJ10" s="93" t="n">
        <f aca="false">IFERROR(MATCH("1:15am/"&amp;$A10&amp;"/normal",'RAW DATA'!$A$4:$A$2466,0)+3,"")</f>
        <v>2035</v>
      </c>
      <c r="AK10" s="93" t="n">
        <f aca="false">IFERROR(MATCH("1:30am/"&amp;$A10&amp;"/normal",'RAW DATA'!$A$4:$A$2466,0)+3,"")</f>
        <v>2097</v>
      </c>
      <c r="AL10" s="93" t="n">
        <f aca="false">IFERROR(MATCH("2am/"&amp;$A10&amp;"/normal",'RAW DATA'!$A$4:$A$2466,0)+3,"")</f>
        <v>2159</v>
      </c>
      <c r="AM10" s="93" t="n">
        <f aca="false">IFERROR(MATCH("2:30am/"&amp;$A10&amp;"/normal",'RAW DATA'!$A$4:$A$2466,0)+3,"")</f>
        <v>2213</v>
      </c>
      <c r="AN10" s="93" t="n">
        <f aca="false">IFERROR(MATCH("3am/"&amp;$A10&amp;"/normal",'RAW DATA'!$A$4:$A$2466,0)+3,"")</f>
        <v>2263</v>
      </c>
      <c r="AO10" s="93" t="n">
        <f aca="false">IFERROR(MATCH("3:30am/"&amp;$A10&amp;"/normal",'RAW DATA'!$A$4:$A$2466,0)+3,"")</f>
        <v>2317</v>
      </c>
      <c r="AP10" s="93" t="n">
        <f aca="false">IFERROR(MATCH("4:30am/"&amp;$A10&amp;"/normal",'RAW DATA'!$A$4:$A$2466,0)+3,"")</f>
        <v>2370</v>
      </c>
      <c r="AQ10" s="93" t="n">
        <f aca="false">IFERROR(MATCH("5am/"&amp;$A10&amp;"/normal",'RAW DATA'!$A$4:$A$2466,0)+3,"")</f>
        <v>2422</v>
      </c>
    </row>
    <row r="11" customFormat="false" ht="15" hidden="false" customHeight="false" outlineLevel="0" collapsed="false">
      <c r="A11" s="45" t="s">
        <v>179</v>
      </c>
      <c r="C11" s="93" t="n">
        <f aca="false">IFERROR(MATCH("4pm/"&amp;$A11&amp;"/normal",'RAW DATA'!$A$4:$A$2466,0)+3,"")</f>
        <v>10</v>
      </c>
      <c r="D11" s="93" t="n">
        <f aca="false">IFERROR(MATCH("4:15pm/"&amp;$A11&amp;"/normal",'RAW DATA'!$A$4:$A$2466,0)+3,"")</f>
        <v>74</v>
      </c>
      <c r="E11" s="93" t="n">
        <f aca="false">IFERROR(MATCH("4:30pm/"&amp;$A11&amp;"/normal",'RAW DATA'!$A$4:$A$2466,0)+3,"")</f>
        <v>136</v>
      </c>
      <c r="F11" s="93" t="n">
        <f aca="false">IFERROR(MATCH("4:45pm/"&amp;$A11&amp;"/normal",'RAW DATA'!$A$4:$A$2466,0)+3,"")</f>
        <v>198</v>
      </c>
      <c r="G11" s="93" t="n">
        <f aca="false">IFERROR(MATCH("5pm/"&amp;$A11&amp;"/normal",'RAW DATA'!$A$4:$A$2466,0)+3,"")</f>
        <v>261</v>
      </c>
      <c r="H11" s="93" t="n">
        <f aca="false">IFERROR(MATCH("5:21pm/"&amp;$A11&amp;"/normal",'RAW DATA'!$A$4:$A$2466,0)+3,"")</f>
        <v>322</v>
      </c>
      <c r="I11" s="93" t="n">
        <f aca="false">IFERROR(MATCH("5:46pm/"&amp;$A11&amp;"/normal",'RAW DATA'!$A$4:$A$2466,0)+3,"")</f>
        <v>386</v>
      </c>
      <c r="J11" s="93" t="n">
        <f aca="false">IFERROR(MATCH("6pm/"&amp;$A11&amp;"/normal",'RAW DATA'!$A$4:$A$2466,0)+3,"")</f>
        <v>438</v>
      </c>
      <c r="K11" s="93" t="n">
        <f aca="false">IFERROR(MATCH("6:15pm/"&amp;$A11&amp;"/normal",'RAW DATA'!$A$4:$A$2466,0)+3,"")</f>
        <v>501</v>
      </c>
      <c r="L11" s="93" t="n">
        <f aca="false">IFERROR(MATCH("6:30pm/"&amp;$A11&amp;"/normal",'RAW DATA'!$A$4:$A$2466,0)+3,"")</f>
        <v>564</v>
      </c>
      <c r="M11" s="93" t="n">
        <f aca="false">IFERROR(MATCH("6:45pm/"&amp;$A11&amp;"/normal",'RAW DATA'!$A$4:$A$2466,0)+3,"")</f>
        <v>669</v>
      </c>
      <c r="N11" s="93" t="n">
        <f aca="false">IFERROR(MATCH("7pm/"&amp;$A11&amp;"/normal",'RAW DATA'!$A$4:$A$2466,0)+3,"")</f>
        <v>731</v>
      </c>
      <c r="O11" s="93" t="n">
        <f aca="false">IFERROR(MATCH("7:15pm/"&amp;$A11&amp;"/normal",'RAW DATA'!$A$4:$A$2466,0)+3,"")</f>
        <v>793</v>
      </c>
      <c r="P11" s="93" t="n">
        <f aca="false">IFERROR(MATCH("7:30pm/"&amp;$A11&amp;"/normal",'RAW DATA'!$A$4:$A$2466,0)+3,"")</f>
        <v>855</v>
      </c>
      <c r="Q11" s="93" t="n">
        <f aca="false">IFERROR(MATCH("7:45pm/"&amp;$A11&amp;"/normal",'RAW DATA'!$A$4:$A$2466,0)+3,"")</f>
        <v>917</v>
      </c>
      <c r="R11" s="93" t="n">
        <f aca="false">IFERROR(MATCH("8pm/"&amp;$A11&amp;"/normal",'RAW DATA'!$A$4:$A$2466,0)+3,"")</f>
        <v>980</v>
      </c>
      <c r="S11" s="93" t="n">
        <f aca="false">IFERROR(MATCH("8:15pm/"&amp;$A11&amp;"/normal",'RAW DATA'!$A$4:$A$2466,0)+3,"")</f>
        <v>1041</v>
      </c>
      <c r="T11" s="93" t="n">
        <f aca="false">IFERROR(MATCH("8:30pm/"&amp;$A11&amp;"/normal",'RAW DATA'!$A$4:$A$2466,0)+3,"")</f>
        <v>1104</v>
      </c>
      <c r="U11" s="93" t="n">
        <f aca="false">IFERROR(MATCH("8:45pm/"&amp;$A11&amp;"/normal",'RAW DATA'!$A$4:$A$2466,0)+3,"")</f>
        <v>1167</v>
      </c>
      <c r="V11" s="93" t="n">
        <f aca="false">IFERROR(MATCH("9pm/"&amp;$A11&amp;"/normal",'RAW DATA'!$A$4:$A$2466,0)+3,"")</f>
        <v>1229</v>
      </c>
      <c r="W11" s="93" t="n">
        <f aca="false">IFERROR(MATCH("9:15pm/"&amp;$A11&amp;"/normal",'RAW DATA'!$A$4:$A$2466,0)+3,"")</f>
        <v>1290</v>
      </c>
      <c r="X11" s="93" t="n">
        <f aca="false">IFERROR(MATCH("9:30pm/"&amp;$A11&amp;"/normal",'RAW DATA'!$A$4:$A$2466,0)+3,"")</f>
        <v>1353</v>
      </c>
      <c r="Y11" s="93" t="n">
        <f aca="false">IFERROR(MATCH("9:45pm/"&amp;$A11&amp;"/normal",'RAW DATA'!$A$4:$A$2466,0)+3,"")</f>
        <v>1416</v>
      </c>
      <c r="Z11" s="93" t="n">
        <f aca="false">IFERROR(MATCH("10:15pm/"&amp;$A11&amp;"/normal",'RAW DATA'!$A$4:$A$2466,0)+3,"")</f>
        <v>1479</v>
      </c>
      <c r="AB11" s="93" t="n">
        <f aca="false">IFERROR(MATCH("10:45pm/"&amp;$A11&amp;"/normal",'RAW DATA'!$A$4:$A$2466,0)+3,"")</f>
        <v>1541</v>
      </c>
      <c r="AC11" s="93" t="n">
        <f aca="false">IFERROR(MATCH("11pm/"&amp;$A11&amp;"/normal",'RAW DATA'!$A$4:$A$2466,0)+3,"")</f>
        <v>1603</v>
      </c>
      <c r="AD11" s="93" t="n">
        <f aca="false">IFERROR(MATCH("11:15pm/"&amp;$A11&amp;"/normal",'RAW DATA'!$A$4:$A$2466,0)+3,"")</f>
        <v>1665</v>
      </c>
      <c r="AE11" s="93" t="n">
        <f aca="false">IFERROR(MATCH("11:30pm/"&amp;$A11&amp;"/normal",'RAW DATA'!$A$4:$A$2466,0)+3,"")</f>
        <v>1727</v>
      </c>
      <c r="AF11" s="93" t="n">
        <f aca="false">IFERROR(MATCH("11:45pm/"&amp;$A11&amp;"/normal",'RAW DATA'!$A$4:$A$2466,0)+3,"")</f>
        <v>1789</v>
      </c>
      <c r="AG11" s="93" t="n">
        <f aca="false">IFERROR(MATCH("12am/"&amp;$A11&amp;"/normal",'RAW DATA'!$A$4:$A$2466,0)+3,"")</f>
        <v>1850</v>
      </c>
      <c r="AH11" s="93" t="n">
        <f aca="false">IFERROR(MATCH("12:22am/"&amp;$A11&amp;"/normal",'RAW DATA'!$A$4:$A$2466,0)+3,"")</f>
        <v>1912</v>
      </c>
      <c r="AI11" s="93" t="n">
        <f aca="false">IFERROR(MATCH("12:45am/"&amp;$A11&amp;"/normal",'RAW DATA'!$A$4:$A$2466,0)+3,"")</f>
        <v>1974</v>
      </c>
      <c r="AJ11" s="93" t="n">
        <f aca="false">IFERROR(MATCH("1:15am/"&amp;$A11&amp;"/normal",'RAW DATA'!$A$4:$A$2466,0)+3,"")</f>
        <v>2036</v>
      </c>
      <c r="AK11" s="93" t="n">
        <f aca="false">IFERROR(MATCH("1:30am/"&amp;$A11&amp;"/normal",'RAW DATA'!$A$4:$A$2466,0)+3,"")</f>
        <v>2098</v>
      </c>
      <c r="AL11" s="93" t="n">
        <f aca="false">IFERROR(MATCH("2am/"&amp;$A11&amp;"/normal",'RAW DATA'!$A$4:$A$2466,0)+3,"")</f>
        <v>2160</v>
      </c>
      <c r="AM11" s="93" t="n">
        <f aca="false">IFERROR(MATCH("2:30am/"&amp;$A11&amp;"/normal",'RAW DATA'!$A$4:$A$2466,0)+3,"")</f>
        <v>2214</v>
      </c>
      <c r="AN11" s="93" t="n">
        <f aca="false">IFERROR(MATCH("3am/"&amp;$A11&amp;"/normal",'RAW DATA'!$A$4:$A$2466,0)+3,"")</f>
        <v>2264</v>
      </c>
      <c r="AO11" s="93" t="n">
        <f aca="false">IFERROR(MATCH("3:30am/"&amp;$A11&amp;"/normal",'RAW DATA'!$A$4:$A$2466,0)+3,"")</f>
        <v>2318</v>
      </c>
      <c r="AP11" s="93" t="n">
        <f aca="false">IFERROR(MATCH("4:30am/"&amp;$A11&amp;"/normal",'RAW DATA'!$A$4:$A$2466,0)+3,"")</f>
        <v>2371</v>
      </c>
      <c r="AQ11" s="93" t="n">
        <f aca="false">IFERROR(MATCH("5am/"&amp;$A11&amp;"/normal",'RAW DATA'!$A$4:$A$2466,0)+3,"")</f>
        <v>2423</v>
      </c>
    </row>
    <row r="12" customFormat="false" ht="15" hidden="false" customHeight="false" outlineLevel="0" collapsed="false">
      <c r="A12" s="45" t="s">
        <v>183</v>
      </c>
      <c r="C12" s="93" t="n">
        <f aca="false">IFERROR(MATCH("4pm/"&amp;$A12&amp;"/normal",'RAW DATA'!$A$4:$A$2466,0)+3,"")</f>
        <v>11</v>
      </c>
      <c r="D12" s="93" t="n">
        <f aca="false">IFERROR(MATCH("4:15pm/"&amp;$A12&amp;"/normal",'RAW DATA'!$A$4:$A$2466,0)+3,"")</f>
        <v>75</v>
      </c>
      <c r="E12" s="93" t="n">
        <f aca="false">IFERROR(MATCH("4:30pm/"&amp;$A12&amp;"/normal",'RAW DATA'!$A$4:$A$2466,0)+3,"")</f>
        <v>137</v>
      </c>
      <c r="F12" s="93" t="n">
        <f aca="false">IFERROR(MATCH("4:45pm/"&amp;$A12&amp;"/normal",'RAW DATA'!$A$4:$A$2466,0)+3,"")</f>
        <v>199</v>
      </c>
      <c r="G12" s="93" t="n">
        <f aca="false">IFERROR(MATCH("5pm/"&amp;$A12&amp;"/normal",'RAW DATA'!$A$4:$A$2466,0)+3,"")</f>
        <v>262</v>
      </c>
      <c r="H12" s="93" t="n">
        <f aca="false">IFERROR(MATCH("5:21pm/"&amp;$A12&amp;"/normal",'RAW DATA'!$A$4:$A$2466,0)+3,"")</f>
        <v>323</v>
      </c>
      <c r="I12" s="93" t="n">
        <f aca="false">IFERROR(MATCH("5:46pm/"&amp;$A12&amp;"/normal",'RAW DATA'!$A$4:$A$2466,0)+3,"")</f>
        <v>387</v>
      </c>
      <c r="J12" s="93" t="n">
        <f aca="false">IFERROR(MATCH("6pm/"&amp;$A12&amp;"/normal",'RAW DATA'!$A$4:$A$2466,0)+3,"")</f>
        <v>439</v>
      </c>
      <c r="K12" s="93" t="n">
        <f aca="false">IFERROR(MATCH("6:15pm/"&amp;$A12&amp;"/normal",'RAW DATA'!$A$4:$A$2466,0)+3,"")</f>
        <v>502</v>
      </c>
      <c r="L12" s="93" t="n">
        <f aca="false">IFERROR(MATCH("6:30pm/"&amp;$A12&amp;"/normal",'RAW DATA'!$A$4:$A$2466,0)+3,"")</f>
        <v>565</v>
      </c>
      <c r="M12" s="93" t="n">
        <f aca="false">IFERROR(MATCH("6:45pm/"&amp;$A12&amp;"/normal",'RAW DATA'!$A$4:$A$2466,0)+3,"")</f>
        <v>670</v>
      </c>
      <c r="N12" s="93" t="n">
        <f aca="false">IFERROR(MATCH("7pm/"&amp;$A12&amp;"/normal",'RAW DATA'!$A$4:$A$2466,0)+3,"")</f>
        <v>732</v>
      </c>
      <c r="O12" s="93" t="n">
        <f aca="false">IFERROR(MATCH("7:15pm/"&amp;$A12&amp;"/normal",'RAW DATA'!$A$4:$A$2466,0)+3,"")</f>
        <v>794</v>
      </c>
      <c r="P12" s="93" t="n">
        <f aca="false">IFERROR(MATCH("7:30pm/"&amp;$A12&amp;"/normal",'RAW DATA'!$A$4:$A$2466,0)+3,"")</f>
        <v>856</v>
      </c>
      <c r="Q12" s="93" t="n">
        <f aca="false">IFERROR(MATCH("7:45pm/"&amp;$A12&amp;"/normal",'RAW DATA'!$A$4:$A$2466,0)+3,"")</f>
        <v>918</v>
      </c>
      <c r="R12" s="93" t="n">
        <f aca="false">IFERROR(MATCH("8pm/"&amp;$A12&amp;"/normal",'RAW DATA'!$A$4:$A$2466,0)+3,"")</f>
        <v>981</v>
      </c>
      <c r="S12" s="93" t="n">
        <f aca="false">IFERROR(MATCH("8:15pm/"&amp;$A12&amp;"/normal",'RAW DATA'!$A$4:$A$2466,0)+3,"")</f>
        <v>1042</v>
      </c>
      <c r="T12" s="93" t="n">
        <f aca="false">IFERROR(MATCH("8:30pm/"&amp;$A12&amp;"/normal",'RAW DATA'!$A$4:$A$2466,0)+3,"")</f>
        <v>1105</v>
      </c>
      <c r="U12" s="93" t="n">
        <f aca="false">IFERROR(MATCH("8:45pm/"&amp;$A12&amp;"/normal",'RAW DATA'!$A$4:$A$2466,0)+3,"")</f>
        <v>1168</v>
      </c>
      <c r="V12" s="93" t="n">
        <f aca="false">IFERROR(MATCH("9pm/"&amp;$A12&amp;"/normal",'RAW DATA'!$A$4:$A$2466,0)+3,"")</f>
        <v>1230</v>
      </c>
      <c r="W12" s="93" t="n">
        <f aca="false">IFERROR(MATCH("9:15pm/"&amp;$A12&amp;"/normal",'RAW DATA'!$A$4:$A$2466,0)+3,"")</f>
        <v>1291</v>
      </c>
      <c r="X12" s="93" t="n">
        <f aca="false">IFERROR(MATCH("9:30pm/"&amp;$A12&amp;"/normal",'RAW DATA'!$A$4:$A$2466,0)+3,"")</f>
        <v>1354</v>
      </c>
      <c r="Y12" s="93" t="n">
        <f aca="false">IFERROR(MATCH("9:45pm/"&amp;$A12&amp;"/normal",'RAW DATA'!$A$4:$A$2466,0)+3,"")</f>
        <v>1417</v>
      </c>
      <c r="Z12" s="93" t="n">
        <f aca="false">IFERROR(MATCH("10:15pm/"&amp;$A12&amp;"/normal",'RAW DATA'!$A$4:$A$2466,0)+3,"")</f>
        <v>1480</v>
      </c>
      <c r="AB12" s="93" t="n">
        <f aca="false">IFERROR(MATCH("10:45pm/"&amp;$A12&amp;"/normal",'RAW DATA'!$A$4:$A$2466,0)+3,"")</f>
        <v>1542</v>
      </c>
      <c r="AC12" s="93" t="n">
        <f aca="false">IFERROR(MATCH("11pm/"&amp;$A12&amp;"/normal",'RAW DATA'!$A$4:$A$2466,0)+3,"")</f>
        <v>1604</v>
      </c>
      <c r="AD12" s="93" t="n">
        <f aca="false">IFERROR(MATCH("11:15pm/"&amp;$A12&amp;"/normal",'RAW DATA'!$A$4:$A$2466,0)+3,"")</f>
        <v>1666</v>
      </c>
      <c r="AE12" s="93" t="n">
        <f aca="false">IFERROR(MATCH("11:30pm/"&amp;$A12&amp;"/normal",'RAW DATA'!$A$4:$A$2466,0)+3,"")</f>
        <v>1728</v>
      </c>
      <c r="AF12" s="93" t="n">
        <f aca="false">IFERROR(MATCH("11:45pm/"&amp;$A12&amp;"/normal",'RAW DATA'!$A$4:$A$2466,0)+3,"")</f>
        <v>1790</v>
      </c>
      <c r="AG12" s="93" t="n">
        <f aca="false">IFERROR(MATCH("12am/"&amp;$A12&amp;"/normal",'RAW DATA'!$A$4:$A$2466,0)+3,"")</f>
        <v>1851</v>
      </c>
      <c r="AH12" s="93" t="n">
        <f aca="false">IFERROR(MATCH("12:22am/"&amp;$A12&amp;"/normal",'RAW DATA'!$A$4:$A$2466,0)+3,"")</f>
        <v>1913</v>
      </c>
      <c r="AI12" s="93" t="n">
        <f aca="false">IFERROR(MATCH("12:45am/"&amp;$A12&amp;"/normal",'RAW DATA'!$A$4:$A$2466,0)+3,"")</f>
        <v>1975</v>
      </c>
      <c r="AJ12" s="93" t="n">
        <f aca="false">IFERROR(MATCH("1:15am/"&amp;$A12&amp;"/normal",'RAW DATA'!$A$4:$A$2466,0)+3,"")</f>
        <v>2037</v>
      </c>
      <c r="AK12" s="93" t="n">
        <f aca="false">IFERROR(MATCH("1:30am/"&amp;$A12&amp;"/normal",'RAW DATA'!$A$4:$A$2466,0)+3,"")</f>
        <v>2099</v>
      </c>
      <c r="AL12" s="93" t="n">
        <f aca="false">IFERROR(MATCH("2am/"&amp;$A12&amp;"/normal",'RAW DATA'!$A$4:$A$2466,0)+3,"")</f>
        <v>2161</v>
      </c>
      <c r="AM12" s="93" t="n">
        <f aca="false">IFERROR(MATCH("2:30am/"&amp;$A12&amp;"/normal",'RAW DATA'!$A$4:$A$2466,0)+3,"")</f>
        <v>2215</v>
      </c>
      <c r="AN12" s="93" t="n">
        <f aca="false">IFERROR(MATCH("3am/"&amp;$A12&amp;"/normal",'RAW DATA'!$A$4:$A$2466,0)+3,"")</f>
        <v>2265</v>
      </c>
      <c r="AO12" s="93" t="n">
        <f aca="false">IFERROR(MATCH("3:30am/"&amp;$A12&amp;"/normal",'RAW DATA'!$A$4:$A$2466,0)+3,"")</f>
        <v>2319</v>
      </c>
      <c r="AP12" s="93" t="n">
        <f aca="false">IFERROR(MATCH("4:30am/"&amp;$A12&amp;"/normal",'RAW DATA'!$A$4:$A$2466,0)+3,"")</f>
        <v>2372</v>
      </c>
      <c r="AQ12" s="93" t="n">
        <f aca="false">IFERROR(MATCH("5am/"&amp;$A12&amp;"/normal",'RAW DATA'!$A$4:$A$2466,0)+3,"")</f>
        <v>2424</v>
      </c>
    </row>
    <row r="13" customFormat="false" ht="15" hidden="false" customHeight="false" outlineLevel="0" collapsed="false">
      <c r="A13" s="45" t="s">
        <v>186</v>
      </c>
      <c r="C13" s="93" t="n">
        <f aca="false">IFERROR(MATCH("4pm/"&amp;$A13&amp;"/normal",'RAW DATA'!$A$4:$A$2466,0)+3,"")</f>
        <v>12</v>
      </c>
      <c r="D13" s="93" t="n">
        <f aca="false">IFERROR(MATCH("4:15pm/"&amp;$A13&amp;"/normal",'RAW DATA'!$A$4:$A$2466,0)+3,"")</f>
        <v>76</v>
      </c>
      <c r="E13" s="93" t="n">
        <f aca="false">IFERROR(MATCH("4:30pm/"&amp;$A13&amp;"/normal",'RAW DATA'!$A$4:$A$2466,0)+3,"")</f>
        <v>138</v>
      </c>
      <c r="F13" s="93" t="n">
        <f aca="false">IFERROR(MATCH("4:45pm/"&amp;$A13&amp;"/normal",'RAW DATA'!$A$4:$A$2466,0)+3,"")</f>
        <v>200</v>
      </c>
      <c r="G13" s="93" t="n">
        <f aca="false">IFERROR(MATCH("5pm/"&amp;$A13&amp;"/normal",'RAW DATA'!$A$4:$A$2466,0)+3,"")</f>
        <v>263</v>
      </c>
      <c r="H13" s="93" t="n">
        <f aca="false">IFERROR(MATCH("5:21pm/"&amp;$A13&amp;"/normal",'RAW DATA'!$A$4:$A$2466,0)+3,"")</f>
        <v>324</v>
      </c>
      <c r="I13" s="93" t="n">
        <f aca="false">IFERROR(MATCH("5:46pm/"&amp;$A13&amp;"/normal",'RAW DATA'!$A$4:$A$2466,0)+3,"")</f>
        <v>388</v>
      </c>
      <c r="J13" s="93" t="n">
        <f aca="false">IFERROR(MATCH("6pm/"&amp;$A13&amp;"/normal",'RAW DATA'!$A$4:$A$2466,0)+3,"")</f>
        <v>440</v>
      </c>
      <c r="K13" s="93" t="n">
        <f aca="false">IFERROR(MATCH("6:15pm/"&amp;$A13&amp;"/normal",'RAW DATA'!$A$4:$A$2466,0)+3,"")</f>
        <v>503</v>
      </c>
      <c r="L13" s="93" t="n">
        <f aca="false">IFERROR(MATCH("6:30pm/"&amp;$A13&amp;"/normal",'RAW DATA'!$A$4:$A$2466,0)+3,"")</f>
        <v>566</v>
      </c>
      <c r="M13" s="93" t="n">
        <f aca="false">IFERROR(MATCH("6:45pm/"&amp;$A13&amp;"/normal",'RAW DATA'!$A$4:$A$2466,0)+3,"")</f>
        <v>671</v>
      </c>
      <c r="N13" s="93" t="n">
        <f aca="false">IFERROR(MATCH("7pm/"&amp;$A13&amp;"/normal",'RAW DATA'!$A$4:$A$2466,0)+3,"")</f>
        <v>733</v>
      </c>
      <c r="O13" s="93" t="n">
        <f aca="false">IFERROR(MATCH("7:15pm/"&amp;$A13&amp;"/normal",'RAW DATA'!$A$4:$A$2466,0)+3,"")</f>
        <v>795</v>
      </c>
      <c r="P13" s="93" t="n">
        <f aca="false">IFERROR(MATCH("7:30pm/"&amp;$A13&amp;"/normal",'RAW DATA'!$A$4:$A$2466,0)+3,"")</f>
        <v>857</v>
      </c>
      <c r="Q13" s="93" t="n">
        <f aca="false">IFERROR(MATCH("7:45pm/"&amp;$A13&amp;"/normal",'RAW DATA'!$A$4:$A$2466,0)+3,"")</f>
        <v>919</v>
      </c>
      <c r="R13" s="93" t="n">
        <f aca="false">IFERROR(MATCH("8pm/"&amp;$A13&amp;"/normal",'RAW DATA'!$A$4:$A$2466,0)+3,"")</f>
        <v>982</v>
      </c>
      <c r="S13" s="93" t="n">
        <f aca="false">IFERROR(MATCH("8:15pm/"&amp;$A13&amp;"/normal",'RAW DATA'!$A$4:$A$2466,0)+3,"")</f>
        <v>1043</v>
      </c>
      <c r="T13" s="93" t="n">
        <f aca="false">IFERROR(MATCH("8:30pm/"&amp;$A13&amp;"/normal",'RAW DATA'!$A$4:$A$2466,0)+3,"")</f>
        <v>1106</v>
      </c>
      <c r="U13" s="93" t="n">
        <f aca="false">IFERROR(MATCH("8:45pm/"&amp;$A13&amp;"/normal",'RAW DATA'!$A$4:$A$2466,0)+3,"")</f>
        <v>1169</v>
      </c>
      <c r="V13" s="93" t="n">
        <f aca="false">IFERROR(MATCH("9pm/"&amp;$A13&amp;"/normal",'RAW DATA'!$A$4:$A$2466,0)+3,"")</f>
        <v>1231</v>
      </c>
      <c r="W13" s="93" t="n">
        <f aca="false">IFERROR(MATCH("9:15pm/"&amp;$A13&amp;"/normal",'RAW DATA'!$A$4:$A$2466,0)+3,"")</f>
        <v>1292</v>
      </c>
      <c r="X13" s="93" t="n">
        <f aca="false">IFERROR(MATCH("9:30pm/"&amp;$A13&amp;"/normal",'RAW DATA'!$A$4:$A$2466,0)+3,"")</f>
        <v>1355</v>
      </c>
      <c r="Y13" s="93" t="n">
        <f aca="false">IFERROR(MATCH("9:45pm/"&amp;$A13&amp;"/normal",'RAW DATA'!$A$4:$A$2466,0)+3,"")</f>
        <v>1418</v>
      </c>
      <c r="Z13" s="93" t="n">
        <f aca="false">IFERROR(MATCH("10:15pm/"&amp;$A13&amp;"/normal",'RAW DATA'!$A$4:$A$2466,0)+3,"")</f>
        <v>1481</v>
      </c>
      <c r="AB13" s="93" t="n">
        <f aca="false">IFERROR(MATCH("10:45pm/"&amp;$A13&amp;"/normal",'RAW DATA'!$A$4:$A$2466,0)+3,"")</f>
        <v>1543</v>
      </c>
      <c r="AC13" s="93" t="n">
        <f aca="false">IFERROR(MATCH("11pm/"&amp;$A13&amp;"/normal",'RAW DATA'!$A$4:$A$2466,0)+3,"")</f>
        <v>1605</v>
      </c>
      <c r="AD13" s="93" t="n">
        <f aca="false">IFERROR(MATCH("11:15pm/"&amp;$A13&amp;"/normal",'RAW DATA'!$A$4:$A$2466,0)+3,"")</f>
        <v>1667</v>
      </c>
      <c r="AE13" s="93" t="n">
        <f aca="false">IFERROR(MATCH("11:30pm/"&amp;$A13&amp;"/normal",'RAW DATA'!$A$4:$A$2466,0)+3,"")</f>
        <v>1729</v>
      </c>
      <c r="AF13" s="93" t="n">
        <f aca="false">IFERROR(MATCH("11:45pm/"&amp;$A13&amp;"/normal",'RAW DATA'!$A$4:$A$2466,0)+3,"")</f>
        <v>1791</v>
      </c>
      <c r="AG13" s="93" t="n">
        <f aca="false">IFERROR(MATCH("12am/"&amp;$A13&amp;"/normal",'RAW DATA'!$A$4:$A$2466,0)+3,"")</f>
        <v>1852</v>
      </c>
      <c r="AH13" s="93" t="n">
        <f aca="false">IFERROR(MATCH("12:22am/"&amp;$A13&amp;"/normal",'RAW DATA'!$A$4:$A$2466,0)+3,"")</f>
        <v>1914</v>
      </c>
      <c r="AI13" s="93" t="n">
        <f aca="false">IFERROR(MATCH("12:45am/"&amp;$A13&amp;"/normal",'RAW DATA'!$A$4:$A$2466,0)+3,"")</f>
        <v>1976</v>
      </c>
      <c r="AJ13" s="93" t="n">
        <f aca="false">IFERROR(MATCH("1:15am/"&amp;$A13&amp;"/normal",'RAW DATA'!$A$4:$A$2466,0)+3,"")</f>
        <v>2038</v>
      </c>
      <c r="AK13" s="93" t="n">
        <f aca="false">IFERROR(MATCH("1:30am/"&amp;$A13&amp;"/normal",'RAW DATA'!$A$4:$A$2466,0)+3,"")</f>
        <v>2100</v>
      </c>
      <c r="AL13" s="93" t="n">
        <f aca="false">IFERROR(MATCH("2am/"&amp;$A13&amp;"/normal",'RAW DATA'!$A$4:$A$2466,0)+3,"")</f>
        <v>2162</v>
      </c>
      <c r="AM13" s="93" t="n">
        <f aca="false">IFERROR(MATCH("2:30am/"&amp;$A13&amp;"/normal",'RAW DATA'!$A$4:$A$2466,0)+3,"")</f>
        <v>2216</v>
      </c>
      <c r="AN13" s="93" t="n">
        <f aca="false">IFERROR(MATCH("3am/"&amp;$A13&amp;"/normal",'RAW DATA'!$A$4:$A$2466,0)+3,"")</f>
        <v>2266</v>
      </c>
      <c r="AO13" s="93" t="n">
        <f aca="false">IFERROR(MATCH("3:30am/"&amp;$A13&amp;"/normal",'RAW DATA'!$A$4:$A$2466,0)+3,"")</f>
        <v>2320</v>
      </c>
      <c r="AP13" s="93" t="n">
        <f aca="false">IFERROR(MATCH("4:30am/"&amp;$A13&amp;"/normal",'RAW DATA'!$A$4:$A$2466,0)+3,"")</f>
        <v>2373</v>
      </c>
      <c r="AQ13" s="93" t="n">
        <f aca="false">IFERROR(MATCH("5am/"&amp;$A13&amp;"/normal",'RAW DATA'!$A$4:$A$2466,0)+3,"")</f>
        <v>2425</v>
      </c>
    </row>
    <row r="14" customFormat="false" ht="15" hidden="false" customHeight="false" outlineLevel="0" collapsed="false">
      <c r="A14" s="45" t="s">
        <v>189</v>
      </c>
      <c r="C14" s="93" t="n">
        <f aca="false">IFERROR(MATCH("4pm/"&amp;$A14&amp;"/normal",'RAW DATA'!$A$4:$A$2466,0)+3,"")</f>
        <v>13</v>
      </c>
      <c r="D14" s="93" t="n">
        <f aca="false">IFERROR(MATCH("4:15pm/"&amp;$A14&amp;"/normal",'RAW DATA'!$A$4:$A$2466,0)+3,"")</f>
        <v>77</v>
      </c>
      <c r="E14" s="93" t="n">
        <f aca="false">IFERROR(MATCH("4:30pm/"&amp;$A14&amp;"/normal",'RAW DATA'!$A$4:$A$2466,0)+3,"")</f>
        <v>139</v>
      </c>
      <c r="F14" s="93" t="n">
        <f aca="false">IFERROR(MATCH("4:45pm/"&amp;$A14&amp;"/normal",'RAW DATA'!$A$4:$A$2466,0)+3,"")</f>
        <v>201</v>
      </c>
      <c r="G14" s="93" t="n">
        <f aca="false">IFERROR(MATCH("5pm/"&amp;$A14&amp;"/normal",'RAW DATA'!$A$4:$A$2466,0)+3,"")</f>
        <v>264</v>
      </c>
      <c r="H14" s="93" t="n">
        <f aca="false">IFERROR(MATCH("5:21pm/"&amp;$A14&amp;"/normal",'RAW DATA'!$A$4:$A$2466,0)+3,"")</f>
        <v>325</v>
      </c>
      <c r="I14" s="93" t="n">
        <f aca="false">IFERROR(MATCH("5:46pm/"&amp;$A14&amp;"/normal",'RAW DATA'!$A$4:$A$2466,0)+3,"")</f>
        <v>389</v>
      </c>
      <c r="J14" s="93" t="n">
        <f aca="false">IFERROR(MATCH("6pm/"&amp;$A14&amp;"/normal",'RAW DATA'!$A$4:$A$2466,0)+3,"")</f>
        <v>441</v>
      </c>
      <c r="K14" s="93" t="n">
        <f aca="false">IFERROR(MATCH("6:15pm/"&amp;$A14&amp;"/normal",'RAW DATA'!$A$4:$A$2466,0)+3,"")</f>
        <v>504</v>
      </c>
      <c r="L14" s="93" t="n">
        <f aca="false">IFERROR(MATCH("6:30pm/"&amp;$A14&amp;"/normal",'RAW DATA'!$A$4:$A$2466,0)+3,"")</f>
        <v>567</v>
      </c>
      <c r="M14" s="93" t="n">
        <f aca="false">IFERROR(MATCH("6:45pm/"&amp;$A14&amp;"/normal",'RAW DATA'!$A$4:$A$2466,0)+3,"")</f>
        <v>672</v>
      </c>
      <c r="N14" s="93" t="n">
        <f aca="false">IFERROR(MATCH("7pm/"&amp;$A14&amp;"/normal",'RAW DATA'!$A$4:$A$2466,0)+3,"")</f>
        <v>734</v>
      </c>
      <c r="O14" s="93" t="n">
        <f aca="false">IFERROR(MATCH("7:15pm/"&amp;$A14&amp;"/normal",'RAW DATA'!$A$4:$A$2466,0)+3,"")</f>
        <v>796</v>
      </c>
      <c r="P14" s="93" t="n">
        <f aca="false">IFERROR(MATCH("7:30pm/"&amp;$A14&amp;"/normal",'RAW DATA'!$A$4:$A$2466,0)+3,"")</f>
        <v>858</v>
      </c>
      <c r="Q14" s="93" t="n">
        <f aca="false">IFERROR(MATCH("7:45pm/"&amp;$A14&amp;"/normal",'RAW DATA'!$A$4:$A$2466,0)+3,"")</f>
        <v>920</v>
      </c>
      <c r="R14" s="93" t="n">
        <f aca="false">IFERROR(MATCH("8pm/"&amp;$A14&amp;"/normal",'RAW DATA'!$A$4:$A$2466,0)+3,"")</f>
        <v>983</v>
      </c>
      <c r="S14" s="93" t="n">
        <f aca="false">IFERROR(MATCH("8:15pm/"&amp;$A14&amp;"/normal",'RAW DATA'!$A$4:$A$2466,0)+3,"")</f>
        <v>1044</v>
      </c>
      <c r="T14" s="93" t="n">
        <f aca="false">IFERROR(MATCH("8:30pm/"&amp;$A14&amp;"/normal",'RAW DATA'!$A$4:$A$2466,0)+3,"")</f>
        <v>1107</v>
      </c>
      <c r="U14" s="93" t="n">
        <f aca="false">IFERROR(MATCH("8:45pm/"&amp;$A14&amp;"/normal",'RAW DATA'!$A$4:$A$2466,0)+3,"")</f>
        <v>1170</v>
      </c>
      <c r="V14" s="93" t="n">
        <f aca="false">IFERROR(MATCH("9pm/"&amp;$A14&amp;"/normal",'RAW DATA'!$A$4:$A$2466,0)+3,"")</f>
        <v>1232</v>
      </c>
      <c r="W14" s="93" t="n">
        <f aca="false">IFERROR(MATCH("9:15pm/"&amp;$A14&amp;"/normal",'RAW DATA'!$A$4:$A$2466,0)+3,"")</f>
        <v>1293</v>
      </c>
      <c r="X14" s="93" t="n">
        <f aca="false">IFERROR(MATCH("9:30pm/"&amp;$A14&amp;"/normal",'RAW DATA'!$A$4:$A$2466,0)+3,"")</f>
        <v>1356</v>
      </c>
      <c r="Y14" s="93" t="n">
        <f aca="false">IFERROR(MATCH("9:45pm/"&amp;$A14&amp;"/normal",'RAW DATA'!$A$4:$A$2466,0)+3,"")</f>
        <v>1419</v>
      </c>
      <c r="Z14" s="93" t="n">
        <f aca="false">IFERROR(MATCH("10:15pm/"&amp;$A14&amp;"/normal",'RAW DATA'!$A$4:$A$2466,0)+3,"")</f>
        <v>1482</v>
      </c>
      <c r="AB14" s="93" t="n">
        <f aca="false">IFERROR(MATCH("10:45pm/"&amp;$A14&amp;"/normal",'RAW DATA'!$A$4:$A$2466,0)+3,"")</f>
        <v>1544</v>
      </c>
      <c r="AC14" s="93" t="n">
        <f aca="false">IFERROR(MATCH("11pm/"&amp;$A14&amp;"/normal",'RAW DATA'!$A$4:$A$2466,0)+3,"")</f>
        <v>1606</v>
      </c>
      <c r="AD14" s="93" t="n">
        <f aca="false">IFERROR(MATCH("11:15pm/"&amp;$A14&amp;"/normal",'RAW DATA'!$A$4:$A$2466,0)+3,"")</f>
        <v>1668</v>
      </c>
      <c r="AE14" s="93" t="n">
        <f aca="false">IFERROR(MATCH("11:30pm/"&amp;$A14&amp;"/normal",'RAW DATA'!$A$4:$A$2466,0)+3,"")</f>
        <v>1730</v>
      </c>
      <c r="AF14" s="93" t="n">
        <f aca="false">IFERROR(MATCH("11:45pm/"&amp;$A14&amp;"/normal",'RAW DATA'!$A$4:$A$2466,0)+3,"")</f>
        <v>1792</v>
      </c>
      <c r="AG14" s="93" t="n">
        <f aca="false">IFERROR(MATCH("12am/"&amp;$A14&amp;"/normal",'RAW DATA'!$A$4:$A$2466,0)+3,"")</f>
        <v>1853</v>
      </c>
      <c r="AH14" s="93" t="n">
        <f aca="false">IFERROR(MATCH("12:22am/"&amp;$A14&amp;"/normal",'RAW DATA'!$A$4:$A$2466,0)+3,"")</f>
        <v>1915</v>
      </c>
      <c r="AI14" s="93" t="n">
        <f aca="false">IFERROR(MATCH("12:45am/"&amp;$A14&amp;"/normal",'RAW DATA'!$A$4:$A$2466,0)+3,"")</f>
        <v>1977</v>
      </c>
      <c r="AJ14" s="93" t="n">
        <f aca="false">IFERROR(MATCH("1:15am/"&amp;$A14&amp;"/normal",'RAW DATA'!$A$4:$A$2466,0)+3,"")</f>
        <v>2039</v>
      </c>
      <c r="AK14" s="93" t="n">
        <f aca="false">IFERROR(MATCH("1:30am/"&amp;$A14&amp;"/normal",'RAW DATA'!$A$4:$A$2466,0)+3,"")</f>
        <v>2101</v>
      </c>
      <c r="AL14" s="93" t="n">
        <f aca="false">IFERROR(MATCH("2am/"&amp;$A14&amp;"/normal",'RAW DATA'!$A$4:$A$2466,0)+3,"")</f>
        <v>2163</v>
      </c>
      <c r="AM14" s="93" t="n">
        <f aca="false">IFERROR(MATCH("2:30am/"&amp;$A14&amp;"/normal",'RAW DATA'!$A$4:$A$2466,0)+3,"")</f>
        <v>2217</v>
      </c>
      <c r="AN14" s="93" t="n">
        <f aca="false">IFERROR(MATCH("3am/"&amp;$A14&amp;"/normal",'RAW DATA'!$A$4:$A$2466,0)+3,"")</f>
        <v>2267</v>
      </c>
      <c r="AO14" s="93" t="n">
        <f aca="false">IFERROR(MATCH("3:30am/"&amp;$A14&amp;"/normal",'RAW DATA'!$A$4:$A$2466,0)+3,"")</f>
        <v>2321</v>
      </c>
      <c r="AP14" s="93" t="n">
        <f aca="false">IFERROR(MATCH("4:30am/"&amp;$A14&amp;"/normal",'RAW DATA'!$A$4:$A$2466,0)+3,"")</f>
        <v>2374</v>
      </c>
      <c r="AQ14" s="93" t="n">
        <f aca="false">IFERROR(MATCH("5am/"&amp;$A14&amp;"/normal",'RAW DATA'!$A$4:$A$2466,0)+3,"")</f>
        <v>2426</v>
      </c>
    </row>
    <row r="15" customFormat="false" ht="15" hidden="false" customHeight="false" outlineLevel="0" collapsed="false">
      <c r="A15" s="45" t="s">
        <v>192</v>
      </c>
      <c r="C15" s="93" t="n">
        <f aca="false">IFERROR(MATCH("4pm/"&amp;$A15&amp;"/normal",'RAW DATA'!$A$4:$A$2466,0)+3,"")</f>
        <v>14</v>
      </c>
      <c r="D15" s="93" t="n">
        <f aca="false">IFERROR(MATCH("4:15pm/"&amp;$A15&amp;"/normal",'RAW DATA'!$A$4:$A$2466,0)+3,"")</f>
        <v>78</v>
      </c>
      <c r="E15" s="93" t="n">
        <f aca="false">IFERROR(MATCH("4:30pm/"&amp;$A15&amp;"/normal",'RAW DATA'!$A$4:$A$2466,0)+3,"")</f>
        <v>140</v>
      </c>
      <c r="F15" s="93" t="n">
        <f aca="false">IFERROR(MATCH("4:45pm/"&amp;$A15&amp;"/normal",'RAW DATA'!$A$4:$A$2466,0)+3,"")</f>
        <v>202</v>
      </c>
      <c r="G15" s="93" t="n">
        <f aca="false">IFERROR(MATCH("5pm/"&amp;$A15&amp;"/normal",'RAW DATA'!$A$4:$A$2466,0)+3,"")</f>
        <v>265</v>
      </c>
      <c r="H15" s="93" t="n">
        <f aca="false">IFERROR(MATCH("5:21pm/"&amp;$A15&amp;"/normal",'RAW DATA'!$A$4:$A$2466,0)+3,"")</f>
        <v>326</v>
      </c>
      <c r="I15" s="93" t="n">
        <f aca="false">IFERROR(MATCH("5:46pm/"&amp;$A15&amp;"/normal",'RAW DATA'!$A$4:$A$2466,0)+3,"")</f>
        <v>390</v>
      </c>
      <c r="J15" s="93" t="n">
        <f aca="false">IFERROR(MATCH("6pm/"&amp;$A15&amp;"/normal",'RAW DATA'!$A$4:$A$2466,0)+3,"")</f>
        <v>442</v>
      </c>
      <c r="K15" s="93" t="n">
        <f aca="false">IFERROR(MATCH("6:15pm/"&amp;$A15&amp;"/normal",'RAW DATA'!$A$4:$A$2466,0)+3,"")</f>
        <v>505</v>
      </c>
      <c r="L15" s="93" t="n">
        <f aca="false">IFERROR(MATCH("6:30pm/"&amp;$A15&amp;"/normal",'RAW DATA'!$A$4:$A$2466,0)+3,"")</f>
        <v>568</v>
      </c>
      <c r="M15" s="93" t="n">
        <f aca="false">IFERROR(MATCH("6:45pm/"&amp;$A15&amp;"/normal",'RAW DATA'!$A$4:$A$2466,0)+3,"")</f>
        <v>673</v>
      </c>
      <c r="N15" s="93" t="n">
        <f aca="false">IFERROR(MATCH("7pm/"&amp;$A15&amp;"/normal",'RAW DATA'!$A$4:$A$2466,0)+3,"")</f>
        <v>735</v>
      </c>
      <c r="O15" s="93" t="n">
        <f aca="false">IFERROR(MATCH("7:15pm/"&amp;$A15&amp;"/normal",'RAW DATA'!$A$4:$A$2466,0)+3,"")</f>
        <v>797</v>
      </c>
      <c r="P15" s="93" t="n">
        <f aca="false">IFERROR(MATCH("7:30pm/"&amp;$A15&amp;"/normal",'RAW DATA'!$A$4:$A$2466,0)+3,"")</f>
        <v>859</v>
      </c>
      <c r="Q15" s="93" t="n">
        <f aca="false">IFERROR(MATCH("7:45pm/"&amp;$A15&amp;"/normal",'RAW DATA'!$A$4:$A$2466,0)+3,"")</f>
        <v>921</v>
      </c>
      <c r="R15" s="93" t="n">
        <f aca="false">IFERROR(MATCH("8pm/"&amp;$A15&amp;"/normal",'RAW DATA'!$A$4:$A$2466,0)+3,"")</f>
        <v>984</v>
      </c>
      <c r="S15" s="93" t="n">
        <f aca="false">IFERROR(MATCH("8:15pm/"&amp;$A15&amp;"/normal",'RAW DATA'!$A$4:$A$2466,0)+3,"")</f>
        <v>1045</v>
      </c>
      <c r="T15" s="93" t="n">
        <f aca="false">IFERROR(MATCH("8:30pm/"&amp;$A15&amp;"/normal",'RAW DATA'!$A$4:$A$2466,0)+3,"")</f>
        <v>1108</v>
      </c>
      <c r="U15" s="93" t="n">
        <f aca="false">IFERROR(MATCH("8:45pm/"&amp;$A15&amp;"/normal",'RAW DATA'!$A$4:$A$2466,0)+3,"")</f>
        <v>1171</v>
      </c>
      <c r="V15" s="93" t="n">
        <f aca="false">IFERROR(MATCH("9pm/"&amp;$A15&amp;"/normal",'RAW DATA'!$A$4:$A$2466,0)+3,"")</f>
        <v>1233</v>
      </c>
      <c r="W15" s="93" t="n">
        <f aca="false">IFERROR(MATCH("9:15pm/"&amp;$A15&amp;"/normal",'RAW DATA'!$A$4:$A$2466,0)+3,"")</f>
        <v>1294</v>
      </c>
      <c r="X15" s="93" t="n">
        <f aca="false">IFERROR(MATCH("9:30pm/"&amp;$A15&amp;"/normal",'RAW DATA'!$A$4:$A$2466,0)+3,"")</f>
        <v>1357</v>
      </c>
      <c r="Y15" s="93" t="n">
        <f aca="false">IFERROR(MATCH("9:45pm/"&amp;$A15&amp;"/normal",'RAW DATA'!$A$4:$A$2466,0)+3,"")</f>
        <v>1420</v>
      </c>
      <c r="Z15" s="93" t="n">
        <f aca="false">IFERROR(MATCH("10:15pm/"&amp;$A15&amp;"/normal",'RAW DATA'!$A$4:$A$2466,0)+3,"")</f>
        <v>1483</v>
      </c>
      <c r="AB15" s="93" t="n">
        <f aca="false">IFERROR(MATCH("10:45pm/"&amp;$A15&amp;"/normal",'RAW DATA'!$A$4:$A$2466,0)+3,"")</f>
        <v>1545</v>
      </c>
      <c r="AC15" s="93" t="n">
        <f aca="false">IFERROR(MATCH("11pm/"&amp;$A15&amp;"/normal",'RAW DATA'!$A$4:$A$2466,0)+3,"")</f>
        <v>1607</v>
      </c>
      <c r="AD15" s="93" t="n">
        <f aca="false">IFERROR(MATCH("11:15pm/"&amp;$A15&amp;"/normal",'RAW DATA'!$A$4:$A$2466,0)+3,"")</f>
        <v>1669</v>
      </c>
      <c r="AE15" s="93" t="n">
        <f aca="false">IFERROR(MATCH("11:30pm/"&amp;$A15&amp;"/normal",'RAW DATA'!$A$4:$A$2466,0)+3,"")</f>
        <v>1731</v>
      </c>
      <c r="AF15" s="93" t="n">
        <f aca="false">IFERROR(MATCH("11:45pm/"&amp;$A15&amp;"/normal",'RAW DATA'!$A$4:$A$2466,0)+3,"")</f>
        <v>1793</v>
      </c>
      <c r="AG15" s="93" t="n">
        <f aca="false">IFERROR(MATCH("12am/"&amp;$A15&amp;"/normal",'RAW DATA'!$A$4:$A$2466,0)+3,"")</f>
        <v>1854</v>
      </c>
      <c r="AH15" s="93" t="n">
        <f aca="false">IFERROR(MATCH("12:22am/"&amp;$A15&amp;"/normal",'RAW DATA'!$A$4:$A$2466,0)+3,"")</f>
        <v>1916</v>
      </c>
      <c r="AI15" s="93" t="n">
        <f aca="false">IFERROR(MATCH("12:45am/"&amp;$A15&amp;"/normal",'RAW DATA'!$A$4:$A$2466,0)+3,"")</f>
        <v>1978</v>
      </c>
      <c r="AJ15" s="93" t="n">
        <f aca="false">IFERROR(MATCH("1:15am/"&amp;$A15&amp;"/normal",'RAW DATA'!$A$4:$A$2466,0)+3,"")</f>
        <v>2040</v>
      </c>
      <c r="AK15" s="93" t="n">
        <f aca="false">IFERROR(MATCH("1:30am/"&amp;$A15&amp;"/normal",'RAW DATA'!$A$4:$A$2466,0)+3,"")</f>
        <v>2102</v>
      </c>
      <c r="AL15" s="93" t="n">
        <f aca="false">IFERROR(MATCH("2am/"&amp;$A15&amp;"/normal",'RAW DATA'!$A$4:$A$2466,0)+3,"")</f>
        <v>2164</v>
      </c>
      <c r="AM15" s="93" t="n">
        <f aca="false">IFERROR(MATCH("2:30am/"&amp;$A15&amp;"/normal",'RAW DATA'!$A$4:$A$2466,0)+3,"")</f>
        <v>2218</v>
      </c>
      <c r="AN15" s="93" t="n">
        <f aca="false">IFERROR(MATCH("3am/"&amp;$A15&amp;"/normal",'RAW DATA'!$A$4:$A$2466,0)+3,"")</f>
        <v>2268</v>
      </c>
      <c r="AO15" s="93" t="n">
        <f aca="false">IFERROR(MATCH("3:30am/"&amp;$A15&amp;"/normal",'RAW DATA'!$A$4:$A$2466,0)+3,"")</f>
        <v>2322</v>
      </c>
      <c r="AP15" s="93" t="n">
        <f aca="false">IFERROR(MATCH("4:30am/"&amp;$A15&amp;"/normal",'RAW DATA'!$A$4:$A$2466,0)+3,"")</f>
        <v>2375</v>
      </c>
      <c r="AQ15" s="93" t="n">
        <f aca="false">IFERROR(MATCH("5am/"&amp;$A15&amp;"/normal",'RAW DATA'!$A$4:$A$2466,0)+3,"")</f>
        <v>2427</v>
      </c>
    </row>
    <row r="16" customFormat="false" ht="15" hidden="false" customHeight="false" outlineLevel="0" collapsed="false">
      <c r="A16" s="45" t="s">
        <v>195</v>
      </c>
      <c r="C16" s="93" t="n">
        <f aca="false">IFERROR(MATCH("4pm/"&amp;$A16&amp;"/normal",'RAW DATA'!$A$4:$A$2466,0)+3,"")</f>
        <v>15</v>
      </c>
      <c r="D16" s="93" t="n">
        <f aca="false">IFERROR(MATCH("4:15pm/"&amp;$A16&amp;"/normal",'RAW DATA'!$A$4:$A$2466,0)+3,"")</f>
        <v>79</v>
      </c>
      <c r="E16" s="93" t="n">
        <f aca="false">IFERROR(MATCH("4:30pm/"&amp;$A16&amp;"/normal",'RAW DATA'!$A$4:$A$2466,0)+3,"")</f>
        <v>141</v>
      </c>
      <c r="F16" s="93" t="n">
        <f aca="false">IFERROR(MATCH("4:45pm/"&amp;$A16&amp;"/normal",'RAW DATA'!$A$4:$A$2466,0)+3,"")</f>
        <v>203</v>
      </c>
      <c r="G16" s="93" t="n">
        <f aca="false">IFERROR(MATCH("5pm/"&amp;$A16&amp;"/normal",'RAW DATA'!$A$4:$A$2466,0)+3,"")</f>
        <v>266</v>
      </c>
      <c r="H16" s="93" t="n">
        <f aca="false">IFERROR(MATCH("5:21pm/"&amp;$A16&amp;"/normal",'RAW DATA'!$A$4:$A$2466,0)+3,"")</f>
        <v>327</v>
      </c>
      <c r="I16" s="93" t="n">
        <f aca="false">IFERROR(MATCH("5:46pm/"&amp;$A16&amp;"/normal",'RAW DATA'!$A$4:$A$2466,0)+3,"")</f>
        <v>391</v>
      </c>
      <c r="J16" s="93" t="n">
        <f aca="false">IFERROR(MATCH("6pm/"&amp;$A16&amp;"/normal",'RAW DATA'!$A$4:$A$2466,0)+3,"")</f>
        <v>443</v>
      </c>
      <c r="K16" s="93" t="n">
        <f aca="false">IFERROR(MATCH("6:15pm/"&amp;$A16&amp;"/normal",'RAW DATA'!$A$4:$A$2466,0)+3,"")</f>
        <v>506</v>
      </c>
      <c r="L16" s="93" t="n">
        <f aca="false">IFERROR(MATCH("6:30pm/"&amp;$A16&amp;"/normal",'RAW DATA'!$A$4:$A$2466,0)+3,"")</f>
        <v>569</v>
      </c>
      <c r="M16" s="93" t="n">
        <f aca="false">IFERROR(MATCH("6:45pm/"&amp;$A16&amp;"/normal",'RAW DATA'!$A$4:$A$2466,0)+3,"")</f>
        <v>674</v>
      </c>
      <c r="N16" s="93" t="n">
        <f aca="false">IFERROR(MATCH("7pm/"&amp;$A16&amp;"/normal",'RAW DATA'!$A$4:$A$2466,0)+3,"")</f>
        <v>736</v>
      </c>
      <c r="O16" s="93" t="n">
        <f aca="false">IFERROR(MATCH("7:15pm/"&amp;$A16&amp;"/normal",'RAW DATA'!$A$4:$A$2466,0)+3,"")</f>
        <v>798</v>
      </c>
      <c r="P16" s="93" t="n">
        <f aca="false">IFERROR(MATCH("7:30pm/"&amp;$A16&amp;"/normal",'RAW DATA'!$A$4:$A$2466,0)+3,"")</f>
        <v>860</v>
      </c>
      <c r="Q16" s="93" t="n">
        <f aca="false">IFERROR(MATCH("7:45pm/"&amp;$A16&amp;"/normal",'RAW DATA'!$A$4:$A$2466,0)+3,"")</f>
        <v>922</v>
      </c>
      <c r="R16" s="93" t="n">
        <f aca="false">IFERROR(MATCH("8pm/"&amp;$A16&amp;"/normal",'RAW DATA'!$A$4:$A$2466,0)+3,"")</f>
        <v>985</v>
      </c>
      <c r="S16" s="93" t="n">
        <f aca="false">IFERROR(MATCH("8:15pm/"&amp;$A16&amp;"/normal",'RAW DATA'!$A$4:$A$2466,0)+3,"")</f>
        <v>1046</v>
      </c>
      <c r="T16" s="93" t="n">
        <f aca="false">IFERROR(MATCH("8:30pm/"&amp;$A16&amp;"/normal",'RAW DATA'!$A$4:$A$2466,0)+3,"")</f>
        <v>1109</v>
      </c>
      <c r="U16" s="93" t="n">
        <f aca="false">IFERROR(MATCH("8:45pm/"&amp;$A16&amp;"/normal",'RAW DATA'!$A$4:$A$2466,0)+3,"")</f>
        <v>1172</v>
      </c>
      <c r="V16" s="93" t="n">
        <f aca="false">IFERROR(MATCH("9pm/"&amp;$A16&amp;"/normal",'RAW DATA'!$A$4:$A$2466,0)+3,"")</f>
        <v>1234</v>
      </c>
      <c r="W16" s="93" t="n">
        <f aca="false">IFERROR(MATCH("9:15pm/"&amp;$A16&amp;"/normal",'RAW DATA'!$A$4:$A$2466,0)+3,"")</f>
        <v>1295</v>
      </c>
      <c r="X16" s="93" t="n">
        <f aca="false">IFERROR(MATCH("9:30pm/"&amp;$A16&amp;"/normal",'RAW DATA'!$A$4:$A$2466,0)+3,"")</f>
        <v>1358</v>
      </c>
      <c r="Y16" s="93" t="n">
        <f aca="false">IFERROR(MATCH("9:45pm/"&amp;$A16&amp;"/normal",'RAW DATA'!$A$4:$A$2466,0)+3,"")</f>
        <v>1421</v>
      </c>
      <c r="Z16" s="93" t="n">
        <f aca="false">IFERROR(MATCH("10:15pm/"&amp;$A16&amp;"/normal",'RAW DATA'!$A$4:$A$2466,0)+3,"")</f>
        <v>1484</v>
      </c>
      <c r="AB16" s="93" t="n">
        <f aca="false">IFERROR(MATCH("10:45pm/"&amp;$A16&amp;"/normal",'RAW DATA'!$A$4:$A$2466,0)+3,"")</f>
        <v>1546</v>
      </c>
      <c r="AC16" s="93" t="n">
        <f aca="false">IFERROR(MATCH("11pm/"&amp;$A16&amp;"/normal",'RAW DATA'!$A$4:$A$2466,0)+3,"")</f>
        <v>1608</v>
      </c>
      <c r="AD16" s="93" t="n">
        <f aca="false">IFERROR(MATCH("11:15pm/"&amp;$A16&amp;"/normal",'RAW DATA'!$A$4:$A$2466,0)+3,"")</f>
        <v>1670</v>
      </c>
      <c r="AE16" s="93" t="n">
        <f aca="false">IFERROR(MATCH("11:30pm/"&amp;$A16&amp;"/normal",'RAW DATA'!$A$4:$A$2466,0)+3,"")</f>
        <v>1732</v>
      </c>
      <c r="AF16" s="93" t="n">
        <f aca="false">IFERROR(MATCH("11:45pm/"&amp;$A16&amp;"/normal",'RAW DATA'!$A$4:$A$2466,0)+3,"")</f>
        <v>1794</v>
      </c>
      <c r="AG16" s="93" t="n">
        <f aca="false">IFERROR(MATCH("12am/"&amp;$A16&amp;"/normal",'RAW DATA'!$A$4:$A$2466,0)+3,"")</f>
        <v>1855</v>
      </c>
      <c r="AH16" s="93" t="n">
        <f aca="false">IFERROR(MATCH("12:22am/"&amp;$A16&amp;"/normal",'RAW DATA'!$A$4:$A$2466,0)+3,"")</f>
        <v>1917</v>
      </c>
      <c r="AI16" s="93" t="n">
        <f aca="false">IFERROR(MATCH("12:45am/"&amp;$A16&amp;"/normal",'RAW DATA'!$A$4:$A$2466,0)+3,"")</f>
        <v>1979</v>
      </c>
      <c r="AJ16" s="93" t="n">
        <f aca="false">IFERROR(MATCH("1:15am/"&amp;$A16&amp;"/normal",'RAW DATA'!$A$4:$A$2466,0)+3,"")</f>
        <v>2041</v>
      </c>
      <c r="AK16" s="93" t="n">
        <f aca="false">IFERROR(MATCH("1:30am/"&amp;$A16&amp;"/normal",'RAW DATA'!$A$4:$A$2466,0)+3,"")</f>
        <v>2103</v>
      </c>
      <c r="AL16" s="93" t="n">
        <f aca="false">IFERROR(MATCH("2am/"&amp;$A16&amp;"/normal",'RAW DATA'!$A$4:$A$2466,0)+3,"")</f>
        <v>2165</v>
      </c>
      <c r="AM16" s="93" t="n">
        <f aca="false">IFERROR(MATCH("2:30am/"&amp;$A16&amp;"/normal",'RAW DATA'!$A$4:$A$2466,0)+3,"")</f>
        <v>2219</v>
      </c>
      <c r="AN16" s="93" t="n">
        <f aca="false">IFERROR(MATCH("3am/"&amp;$A16&amp;"/normal",'RAW DATA'!$A$4:$A$2466,0)+3,"")</f>
        <v>2269</v>
      </c>
      <c r="AO16" s="93" t="n">
        <f aca="false">IFERROR(MATCH("3:30am/"&amp;$A16&amp;"/normal",'RAW DATA'!$A$4:$A$2466,0)+3,"")</f>
        <v>2323</v>
      </c>
      <c r="AP16" s="93" t="n">
        <f aca="false">IFERROR(MATCH("4:30am/"&amp;$A16&amp;"/normal",'RAW DATA'!$A$4:$A$2466,0)+3,"")</f>
        <v>2376</v>
      </c>
      <c r="AQ16" s="93" t="n">
        <f aca="false">IFERROR(MATCH("5am/"&amp;$A16&amp;"/normal",'RAW DATA'!$A$4:$A$2466,0)+3,"")</f>
        <v>2428</v>
      </c>
    </row>
    <row r="17" customFormat="false" ht="15" hidden="false" customHeight="false" outlineLevel="0" collapsed="false">
      <c r="A17" s="45" t="s">
        <v>198</v>
      </c>
      <c r="C17" s="93" t="n">
        <f aca="false">IFERROR(MATCH("4pm/"&amp;$A17&amp;"/normal",'RAW DATA'!$A$4:$A$2466,0)+3,"")</f>
        <v>16</v>
      </c>
      <c r="D17" s="93" t="n">
        <f aca="false">IFERROR(MATCH("4:15pm/"&amp;$A17&amp;"/normal",'RAW DATA'!$A$4:$A$2466,0)+3,"")</f>
        <v>80</v>
      </c>
      <c r="E17" s="93" t="n">
        <f aca="false">IFERROR(MATCH("4:30pm/"&amp;$A17&amp;"/normal",'RAW DATA'!$A$4:$A$2466,0)+3,"")</f>
        <v>142</v>
      </c>
      <c r="F17" s="93" t="n">
        <f aca="false">IFERROR(MATCH("4:45pm/"&amp;$A17&amp;"/normal",'RAW DATA'!$A$4:$A$2466,0)+3,"")</f>
        <v>204</v>
      </c>
      <c r="G17" s="93" t="n">
        <f aca="false">IFERROR(MATCH("5pm/"&amp;$A17&amp;"/normal",'RAW DATA'!$A$4:$A$2466,0)+3,"")</f>
        <v>267</v>
      </c>
      <c r="H17" s="93" t="n">
        <f aca="false">IFERROR(MATCH("5:21pm/"&amp;$A17&amp;"/normal",'RAW DATA'!$A$4:$A$2466,0)+3,"")</f>
        <v>328</v>
      </c>
      <c r="I17" s="93" t="n">
        <f aca="false">IFERROR(MATCH("5:46pm/"&amp;$A17&amp;"/normal",'RAW DATA'!$A$4:$A$2466,0)+3,"")</f>
        <v>392</v>
      </c>
      <c r="J17" s="93" t="n">
        <f aca="false">IFERROR(MATCH("6pm/"&amp;$A17&amp;"/normal",'RAW DATA'!$A$4:$A$2466,0)+3,"")</f>
        <v>444</v>
      </c>
      <c r="K17" s="93" t="n">
        <f aca="false">IFERROR(MATCH("6:15pm/"&amp;$A17&amp;"/normal",'RAW DATA'!$A$4:$A$2466,0)+3,"")</f>
        <v>507</v>
      </c>
      <c r="L17" s="93" t="n">
        <f aca="false">IFERROR(MATCH("6:30pm/"&amp;$A17&amp;"/normal",'RAW DATA'!$A$4:$A$2466,0)+3,"")</f>
        <v>570</v>
      </c>
      <c r="M17" s="93" t="n">
        <f aca="false">IFERROR(MATCH("6:45pm/"&amp;$A17&amp;"/normal",'RAW DATA'!$A$4:$A$2466,0)+3,"")</f>
        <v>675</v>
      </c>
      <c r="N17" s="93" t="n">
        <f aca="false">IFERROR(MATCH("7pm/"&amp;$A17&amp;"/normal",'RAW DATA'!$A$4:$A$2466,0)+3,"")</f>
        <v>737</v>
      </c>
      <c r="O17" s="93" t="n">
        <f aca="false">IFERROR(MATCH("7:15pm/"&amp;$A17&amp;"/normal",'RAW DATA'!$A$4:$A$2466,0)+3,"")</f>
        <v>799</v>
      </c>
      <c r="P17" s="93" t="n">
        <f aca="false">IFERROR(MATCH("7:30pm/"&amp;$A17&amp;"/normal",'RAW DATA'!$A$4:$A$2466,0)+3,"")</f>
        <v>861</v>
      </c>
      <c r="Q17" s="93" t="n">
        <f aca="false">IFERROR(MATCH("7:45pm/"&amp;$A17&amp;"/normal",'RAW DATA'!$A$4:$A$2466,0)+3,"")</f>
        <v>923</v>
      </c>
      <c r="R17" s="93" t="n">
        <f aca="false">IFERROR(MATCH("8pm/"&amp;$A17&amp;"/normal",'RAW DATA'!$A$4:$A$2466,0)+3,"")</f>
        <v>986</v>
      </c>
      <c r="S17" s="93" t="n">
        <f aca="false">IFERROR(MATCH("8:15pm/"&amp;$A17&amp;"/normal",'RAW DATA'!$A$4:$A$2466,0)+3,"")</f>
        <v>1047</v>
      </c>
      <c r="T17" s="93" t="n">
        <f aca="false">IFERROR(MATCH("8:30pm/"&amp;$A17&amp;"/normal",'RAW DATA'!$A$4:$A$2466,0)+3,"")</f>
        <v>1110</v>
      </c>
      <c r="U17" s="93" t="n">
        <f aca="false">IFERROR(MATCH("8:45pm/"&amp;$A17&amp;"/normal",'RAW DATA'!$A$4:$A$2466,0)+3,"")</f>
        <v>1173</v>
      </c>
      <c r="V17" s="93" t="n">
        <f aca="false">IFERROR(MATCH("9pm/"&amp;$A17&amp;"/normal",'RAW DATA'!$A$4:$A$2466,0)+3,"")</f>
        <v>1235</v>
      </c>
      <c r="W17" s="93" t="n">
        <f aca="false">IFERROR(MATCH("9:15pm/"&amp;$A17&amp;"/normal",'RAW DATA'!$A$4:$A$2466,0)+3,"")</f>
        <v>1296</v>
      </c>
      <c r="X17" s="93" t="n">
        <f aca="false">IFERROR(MATCH("9:30pm/"&amp;$A17&amp;"/normal",'RAW DATA'!$A$4:$A$2466,0)+3,"")</f>
        <v>1359</v>
      </c>
      <c r="Y17" s="93" t="n">
        <f aca="false">IFERROR(MATCH("9:45pm/"&amp;$A17&amp;"/normal",'RAW DATA'!$A$4:$A$2466,0)+3,"")</f>
        <v>1422</v>
      </c>
      <c r="Z17" s="93" t="n">
        <f aca="false">IFERROR(MATCH("10:15pm/"&amp;$A17&amp;"/normal",'RAW DATA'!$A$4:$A$2466,0)+3,"")</f>
        <v>1485</v>
      </c>
      <c r="AB17" s="93" t="n">
        <f aca="false">IFERROR(MATCH("10:45pm/"&amp;$A17&amp;"/normal",'RAW DATA'!$A$4:$A$2466,0)+3,"")</f>
        <v>1547</v>
      </c>
      <c r="AC17" s="93" t="n">
        <f aca="false">IFERROR(MATCH("11pm/"&amp;$A17&amp;"/normal",'RAW DATA'!$A$4:$A$2466,0)+3,"")</f>
        <v>1609</v>
      </c>
      <c r="AD17" s="93" t="n">
        <f aca="false">IFERROR(MATCH("11:15pm/"&amp;$A17&amp;"/normal",'RAW DATA'!$A$4:$A$2466,0)+3,"")</f>
        <v>1671</v>
      </c>
      <c r="AE17" s="93" t="n">
        <f aca="false">IFERROR(MATCH("11:30pm/"&amp;$A17&amp;"/normal",'RAW DATA'!$A$4:$A$2466,0)+3,"")</f>
        <v>1733</v>
      </c>
      <c r="AF17" s="93" t="n">
        <f aca="false">IFERROR(MATCH("11:45pm/"&amp;$A17&amp;"/normal",'RAW DATA'!$A$4:$A$2466,0)+3,"")</f>
        <v>1795</v>
      </c>
      <c r="AG17" s="93" t="n">
        <f aca="false">IFERROR(MATCH("12am/"&amp;$A17&amp;"/normal",'RAW DATA'!$A$4:$A$2466,0)+3,"")</f>
        <v>1856</v>
      </c>
      <c r="AH17" s="93" t="n">
        <f aca="false">IFERROR(MATCH("12:22am/"&amp;$A17&amp;"/normal",'RAW DATA'!$A$4:$A$2466,0)+3,"")</f>
        <v>1918</v>
      </c>
      <c r="AI17" s="93" t="n">
        <f aca="false">IFERROR(MATCH("12:45am/"&amp;$A17&amp;"/normal",'RAW DATA'!$A$4:$A$2466,0)+3,"")</f>
        <v>1980</v>
      </c>
      <c r="AJ17" s="93" t="n">
        <f aca="false">IFERROR(MATCH("1:15am/"&amp;$A17&amp;"/normal",'RAW DATA'!$A$4:$A$2466,0)+3,"")</f>
        <v>2042</v>
      </c>
      <c r="AK17" s="93" t="n">
        <f aca="false">IFERROR(MATCH("1:30am/"&amp;$A17&amp;"/normal",'RAW DATA'!$A$4:$A$2466,0)+3,"")</f>
        <v>2104</v>
      </c>
      <c r="AL17" s="93" t="n">
        <f aca="false">IFERROR(MATCH("2am/"&amp;$A17&amp;"/normal",'RAW DATA'!$A$4:$A$2466,0)+3,"")</f>
        <v>2166</v>
      </c>
      <c r="AM17" s="93" t="n">
        <f aca="false">IFERROR(MATCH("2:30am/"&amp;$A17&amp;"/normal",'RAW DATA'!$A$4:$A$2466,0)+3,"")</f>
        <v>2220</v>
      </c>
      <c r="AN17" s="93" t="n">
        <f aca="false">IFERROR(MATCH("3am/"&amp;$A17&amp;"/normal",'RAW DATA'!$A$4:$A$2466,0)+3,"")</f>
        <v>2270</v>
      </c>
      <c r="AO17" s="93" t="n">
        <f aca="false">IFERROR(MATCH("3:30am/"&amp;$A17&amp;"/normal",'RAW DATA'!$A$4:$A$2466,0)+3,"")</f>
        <v>2324</v>
      </c>
      <c r="AP17" s="93" t="n">
        <f aca="false">IFERROR(MATCH("4:30am/"&amp;$A17&amp;"/normal",'RAW DATA'!$A$4:$A$2466,0)+3,"")</f>
        <v>2377</v>
      </c>
      <c r="AQ17" s="93" t="n">
        <f aca="false">IFERROR(MATCH("5am/"&amp;$A17&amp;"/normal",'RAW DATA'!$A$4:$A$2466,0)+3,"")</f>
        <v>2429</v>
      </c>
    </row>
    <row r="18" customFormat="false" ht="15" hidden="false" customHeight="false" outlineLevel="0" collapsed="false">
      <c r="A18" s="45" t="s">
        <v>201</v>
      </c>
      <c r="C18" s="93" t="n">
        <f aca="false">IFERROR(MATCH("4pm/"&amp;$A18&amp;"/normal",'RAW DATA'!$A$4:$A$2466,0)+3,"")</f>
        <v>17</v>
      </c>
      <c r="D18" s="93" t="n">
        <f aca="false">IFERROR(MATCH("4:15pm/"&amp;$A18&amp;"/normal",'RAW DATA'!$A$4:$A$2466,0)+3,"")</f>
        <v>81</v>
      </c>
      <c r="E18" s="93" t="n">
        <f aca="false">IFERROR(MATCH("4:30pm/"&amp;$A18&amp;"/normal",'RAW DATA'!$A$4:$A$2466,0)+3,"")</f>
        <v>143</v>
      </c>
      <c r="F18" s="93" t="n">
        <f aca="false">IFERROR(MATCH("4:45pm/"&amp;$A18&amp;"/normal",'RAW DATA'!$A$4:$A$2466,0)+3,"")</f>
        <v>205</v>
      </c>
      <c r="G18" s="93" t="n">
        <f aca="false">IFERROR(MATCH("5pm/"&amp;$A18&amp;"/normal",'RAW DATA'!$A$4:$A$2466,0)+3,"")</f>
        <v>268</v>
      </c>
      <c r="H18" s="93" t="n">
        <f aca="false">IFERROR(MATCH("5:21pm/"&amp;$A18&amp;"/normal",'RAW DATA'!$A$4:$A$2466,0)+3,"")</f>
        <v>329</v>
      </c>
      <c r="I18" s="93" t="n">
        <f aca="false">IFERROR(MATCH("5:46pm/"&amp;$A18&amp;"/normal",'RAW DATA'!$A$4:$A$2466,0)+3,"")</f>
        <v>393</v>
      </c>
      <c r="J18" s="93" t="n">
        <f aca="false">IFERROR(MATCH("6pm/"&amp;$A18&amp;"/normal",'RAW DATA'!$A$4:$A$2466,0)+3,"")</f>
        <v>445</v>
      </c>
      <c r="K18" s="93" t="n">
        <f aca="false">IFERROR(MATCH("6:15pm/"&amp;$A18&amp;"/normal",'RAW DATA'!$A$4:$A$2466,0)+3,"")</f>
        <v>508</v>
      </c>
      <c r="L18" s="93" t="n">
        <f aca="false">IFERROR(MATCH("6:30pm/"&amp;$A18&amp;"/normal",'RAW DATA'!$A$4:$A$2466,0)+3,"")</f>
        <v>571</v>
      </c>
      <c r="M18" s="93" t="n">
        <f aca="false">IFERROR(MATCH("6:45pm/"&amp;$A18&amp;"/normal",'RAW DATA'!$A$4:$A$2466,0)+3,"")</f>
        <v>676</v>
      </c>
      <c r="N18" s="93" t="n">
        <f aca="false">IFERROR(MATCH("7pm/"&amp;$A18&amp;"/normal",'RAW DATA'!$A$4:$A$2466,0)+3,"")</f>
        <v>738</v>
      </c>
      <c r="O18" s="93" t="n">
        <f aca="false">IFERROR(MATCH("7:15pm/"&amp;$A18&amp;"/normal",'RAW DATA'!$A$4:$A$2466,0)+3,"")</f>
        <v>800</v>
      </c>
      <c r="P18" s="93" t="n">
        <f aca="false">IFERROR(MATCH("7:30pm/"&amp;$A18&amp;"/normal",'RAW DATA'!$A$4:$A$2466,0)+3,"")</f>
        <v>862</v>
      </c>
      <c r="Q18" s="93" t="n">
        <f aca="false">IFERROR(MATCH("7:45pm/"&amp;$A18&amp;"/normal",'RAW DATA'!$A$4:$A$2466,0)+3,"")</f>
        <v>924</v>
      </c>
      <c r="R18" s="93" t="n">
        <f aca="false">IFERROR(MATCH("8pm/"&amp;$A18&amp;"/normal",'RAW DATA'!$A$4:$A$2466,0)+3,"")</f>
        <v>987</v>
      </c>
      <c r="S18" s="93" t="n">
        <f aca="false">IFERROR(MATCH("8:15pm/"&amp;$A18&amp;"/normal",'RAW DATA'!$A$4:$A$2466,0)+3,"")</f>
        <v>1048</v>
      </c>
      <c r="T18" s="93" t="n">
        <f aca="false">IFERROR(MATCH("8:30pm/"&amp;$A18&amp;"/normal",'RAW DATA'!$A$4:$A$2466,0)+3,"")</f>
        <v>1111</v>
      </c>
      <c r="U18" s="93" t="n">
        <f aca="false">IFERROR(MATCH("8:45pm/"&amp;$A18&amp;"/normal",'RAW DATA'!$A$4:$A$2466,0)+3,"")</f>
        <v>1174</v>
      </c>
      <c r="V18" s="93" t="n">
        <f aca="false">IFERROR(MATCH("9pm/"&amp;$A18&amp;"/normal",'RAW DATA'!$A$4:$A$2466,0)+3,"")</f>
        <v>1236</v>
      </c>
      <c r="W18" s="93" t="n">
        <f aca="false">IFERROR(MATCH("9:15pm/"&amp;$A18&amp;"/normal",'RAW DATA'!$A$4:$A$2466,0)+3,"")</f>
        <v>1297</v>
      </c>
      <c r="X18" s="93" t="n">
        <f aca="false">IFERROR(MATCH("9:30pm/"&amp;$A18&amp;"/normal",'RAW DATA'!$A$4:$A$2466,0)+3,"")</f>
        <v>1360</v>
      </c>
      <c r="Y18" s="93" t="n">
        <f aca="false">IFERROR(MATCH("9:45pm/"&amp;$A18&amp;"/normal",'RAW DATA'!$A$4:$A$2466,0)+3,"")</f>
        <v>1423</v>
      </c>
      <c r="Z18" s="93" t="n">
        <f aca="false">IFERROR(MATCH("10:15pm/"&amp;$A18&amp;"/normal",'RAW DATA'!$A$4:$A$2466,0)+3,"")</f>
        <v>1486</v>
      </c>
      <c r="AB18" s="93" t="n">
        <f aca="false">IFERROR(MATCH("10:45pm/"&amp;$A18&amp;"/normal",'RAW DATA'!$A$4:$A$2466,0)+3,"")</f>
        <v>1548</v>
      </c>
      <c r="AC18" s="93" t="n">
        <f aca="false">IFERROR(MATCH("11pm/"&amp;$A18&amp;"/normal",'RAW DATA'!$A$4:$A$2466,0)+3,"")</f>
        <v>1610</v>
      </c>
      <c r="AD18" s="93" t="n">
        <f aca="false">IFERROR(MATCH("11:15pm/"&amp;$A18&amp;"/normal",'RAW DATA'!$A$4:$A$2466,0)+3,"")</f>
        <v>1672</v>
      </c>
      <c r="AE18" s="93" t="n">
        <f aca="false">IFERROR(MATCH("11:30pm/"&amp;$A18&amp;"/normal",'RAW DATA'!$A$4:$A$2466,0)+3,"")</f>
        <v>1734</v>
      </c>
      <c r="AF18" s="93" t="n">
        <f aca="false">IFERROR(MATCH("11:45pm/"&amp;$A18&amp;"/normal",'RAW DATA'!$A$4:$A$2466,0)+3,"")</f>
        <v>1796</v>
      </c>
      <c r="AG18" s="93" t="n">
        <f aca="false">IFERROR(MATCH("12am/"&amp;$A18&amp;"/normal",'RAW DATA'!$A$4:$A$2466,0)+3,"")</f>
        <v>1857</v>
      </c>
      <c r="AH18" s="93" t="n">
        <f aca="false">IFERROR(MATCH("12:22am/"&amp;$A18&amp;"/normal",'RAW DATA'!$A$4:$A$2466,0)+3,"")</f>
        <v>1919</v>
      </c>
      <c r="AI18" s="93" t="n">
        <f aca="false">IFERROR(MATCH("12:45am/"&amp;$A18&amp;"/normal",'RAW DATA'!$A$4:$A$2466,0)+3,"")</f>
        <v>1981</v>
      </c>
      <c r="AJ18" s="93" t="n">
        <f aca="false">IFERROR(MATCH("1:15am/"&amp;$A18&amp;"/normal",'RAW DATA'!$A$4:$A$2466,0)+3,"")</f>
        <v>2043</v>
      </c>
      <c r="AK18" s="93" t="n">
        <f aca="false">IFERROR(MATCH("1:30am/"&amp;$A18&amp;"/normal",'RAW DATA'!$A$4:$A$2466,0)+3,"")</f>
        <v>2105</v>
      </c>
      <c r="AL18" s="93" t="n">
        <f aca="false">IFERROR(MATCH("2am/"&amp;$A18&amp;"/normal",'RAW DATA'!$A$4:$A$2466,0)+3,"")</f>
        <v>2167</v>
      </c>
      <c r="AM18" s="93" t="n">
        <f aca="false">IFERROR(MATCH("2:30am/"&amp;$A18&amp;"/normal",'RAW DATA'!$A$4:$A$2466,0)+3,"")</f>
        <v>2221</v>
      </c>
      <c r="AN18" s="93" t="n">
        <f aca="false">IFERROR(MATCH("3am/"&amp;$A18&amp;"/normal",'RAW DATA'!$A$4:$A$2466,0)+3,"")</f>
        <v>2271</v>
      </c>
      <c r="AO18" s="93" t="n">
        <f aca="false">IFERROR(MATCH("3:30am/"&amp;$A18&amp;"/normal",'RAW DATA'!$A$4:$A$2466,0)+3,"")</f>
        <v>2325</v>
      </c>
      <c r="AP18" s="93" t="n">
        <f aca="false">IFERROR(MATCH("4:30am/"&amp;$A18&amp;"/normal",'RAW DATA'!$A$4:$A$2466,0)+3,"")</f>
        <v>2378</v>
      </c>
      <c r="AQ18" s="93" t="n">
        <f aca="false">IFERROR(MATCH("5am/"&amp;$A18&amp;"/normal",'RAW DATA'!$A$4:$A$2466,0)+3,"")</f>
        <v>2430</v>
      </c>
    </row>
    <row r="19" customFormat="false" ht="15" hidden="false" customHeight="false" outlineLevel="0" collapsed="false">
      <c r="A19" s="45" t="s">
        <v>204</v>
      </c>
      <c r="C19" s="93" t="n">
        <f aca="false">IFERROR(MATCH("4pm/"&amp;$A19&amp;"/normal",'RAW DATA'!$A$4:$A$2466,0)+3,"")</f>
        <v>18</v>
      </c>
      <c r="D19" s="93" t="n">
        <f aca="false">IFERROR(MATCH("4:15pm/"&amp;$A19&amp;"/normal",'RAW DATA'!$A$4:$A$2466,0)+3,"")</f>
        <v>82</v>
      </c>
      <c r="E19" s="93" t="n">
        <f aca="false">IFERROR(MATCH("4:30pm/"&amp;$A19&amp;"/normal",'RAW DATA'!$A$4:$A$2466,0)+3,"")</f>
        <v>144</v>
      </c>
      <c r="F19" s="93" t="n">
        <f aca="false">IFERROR(MATCH("4:45pm/"&amp;$A19&amp;"/normal",'RAW DATA'!$A$4:$A$2466,0)+3,"")</f>
        <v>206</v>
      </c>
      <c r="G19" s="93" t="n">
        <f aca="false">IFERROR(MATCH("5pm/"&amp;$A19&amp;"/normal",'RAW DATA'!$A$4:$A$2466,0)+3,"")</f>
        <v>269</v>
      </c>
      <c r="H19" s="93" t="n">
        <f aca="false">IFERROR(MATCH("5:21pm/"&amp;$A19&amp;"/normal",'RAW DATA'!$A$4:$A$2466,0)+3,"")</f>
        <v>330</v>
      </c>
      <c r="I19" s="93" t="n">
        <f aca="false">IFERROR(MATCH("5:46pm/"&amp;$A19&amp;"/normal",'RAW DATA'!$A$4:$A$2466,0)+3,"")</f>
        <v>394</v>
      </c>
      <c r="J19" s="93" t="n">
        <f aca="false">IFERROR(MATCH("6pm/"&amp;$A19&amp;"/normal",'RAW DATA'!$A$4:$A$2466,0)+3,"")</f>
        <v>446</v>
      </c>
      <c r="K19" s="93" t="n">
        <f aca="false">IFERROR(MATCH("6:15pm/"&amp;$A19&amp;"/normal",'RAW DATA'!$A$4:$A$2466,0)+3,"")</f>
        <v>509</v>
      </c>
      <c r="L19" s="93" t="n">
        <f aca="false">IFERROR(MATCH("6:30pm/"&amp;$A19&amp;"/normal",'RAW DATA'!$A$4:$A$2466,0)+3,"")</f>
        <v>572</v>
      </c>
      <c r="M19" s="93" t="n">
        <f aca="false">IFERROR(MATCH("6:45pm/"&amp;$A19&amp;"/normal",'RAW DATA'!$A$4:$A$2466,0)+3,"")</f>
        <v>677</v>
      </c>
      <c r="N19" s="93" t="n">
        <f aca="false">IFERROR(MATCH("7pm/"&amp;$A19&amp;"/normal",'RAW DATA'!$A$4:$A$2466,0)+3,"")</f>
        <v>739</v>
      </c>
      <c r="O19" s="93" t="n">
        <f aca="false">IFERROR(MATCH("7:15pm/"&amp;$A19&amp;"/normal",'RAW DATA'!$A$4:$A$2466,0)+3,"")</f>
        <v>801</v>
      </c>
      <c r="P19" s="93" t="n">
        <f aca="false">IFERROR(MATCH("7:30pm/"&amp;$A19&amp;"/normal",'RAW DATA'!$A$4:$A$2466,0)+3,"")</f>
        <v>863</v>
      </c>
      <c r="Q19" s="93" t="n">
        <f aca="false">IFERROR(MATCH("7:45pm/"&amp;$A19&amp;"/normal",'RAW DATA'!$A$4:$A$2466,0)+3,"")</f>
        <v>925</v>
      </c>
      <c r="R19" s="93" t="n">
        <f aca="false">IFERROR(MATCH("8pm/"&amp;$A19&amp;"/normal",'RAW DATA'!$A$4:$A$2466,0)+3,"")</f>
        <v>988</v>
      </c>
      <c r="S19" s="93" t="n">
        <f aca="false">IFERROR(MATCH("8:15pm/"&amp;$A19&amp;"/normal",'RAW DATA'!$A$4:$A$2466,0)+3,"")</f>
        <v>1049</v>
      </c>
      <c r="T19" s="93" t="n">
        <f aca="false">IFERROR(MATCH("8:30pm/"&amp;$A19&amp;"/normal",'RAW DATA'!$A$4:$A$2466,0)+3,"")</f>
        <v>1112</v>
      </c>
      <c r="U19" s="93" t="n">
        <f aca="false">IFERROR(MATCH("8:45pm/"&amp;$A19&amp;"/normal",'RAW DATA'!$A$4:$A$2466,0)+3,"")</f>
        <v>1175</v>
      </c>
      <c r="V19" s="93" t="str">
        <f aca="false">IFERROR(MATCH("9pm/"&amp;$A19&amp;"/normal",'RAW DATA'!$A$4:$A$2466,0)+3,"")</f>
        <v/>
      </c>
      <c r="W19" s="93" t="n">
        <f aca="false">IFERROR(MATCH("9:15pm/"&amp;$A19&amp;"/normal",'RAW DATA'!$A$4:$A$2466,0)+3,"")</f>
        <v>1298</v>
      </c>
      <c r="X19" s="93" t="n">
        <f aca="false">IFERROR(MATCH("9:30pm/"&amp;$A19&amp;"/normal",'RAW DATA'!$A$4:$A$2466,0)+3,"")</f>
        <v>1361</v>
      </c>
      <c r="Y19" s="93" t="n">
        <f aca="false">IFERROR(MATCH("9:45pm/"&amp;$A19&amp;"/normal",'RAW DATA'!$A$4:$A$2466,0)+3,"")</f>
        <v>1424</v>
      </c>
      <c r="Z19" s="93" t="n">
        <f aca="false">IFERROR(MATCH("10:15pm/"&amp;$A19&amp;"/normal",'RAW DATA'!$A$4:$A$2466,0)+3,"")</f>
        <v>1487</v>
      </c>
      <c r="AB19" s="93" t="n">
        <f aca="false">IFERROR(MATCH("10:45pm/"&amp;$A19&amp;"/normal",'RAW DATA'!$A$4:$A$2466,0)+3,"")</f>
        <v>1549</v>
      </c>
      <c r="AC19" s="93" t="n">
        <f aca="false">IFERROR(MATCH("11pm/"&amp;$A19&amp;"/normal",'RAW DATA'!$A$4:$A$2466,0)+3,"")</f>
        <v>1611</v>
      </c>
      <c r="AD19" s="93" t="n">
        <f aca="false">IFERROR(MATCH("11:15pm/"&amp;$A19&amp;"/normal",'RAW DATA'!$A$4:$A$2466,0)+3,"")</f>
        <v>1673</v>
      </c>
      <c r="AE19" s="93" t="n">
        <f aca="false">IFERROR(MATCH("11:30pm/"&amp;$A19&amp;"/normal",'RAW DATA'!$A$4:$A$2466,0)+3,"")</f>
        <v>1735</v>
      </c>
      <c r="AF19" s="93" t="n">
        <f aca="false">IFERROR(MATCH("11:45pm/"&amp;$A19&amp;"/normal",'RAW DATA'!$A$4:$A$2466,0)+3,"")</f>
        <v>1797</v>
      </c>
      <c r="AG19" s="93" t="n">
        <f aca="false">IFERROR(MATCH("12am/"&amp;$A19&amp;"/normal",'RAW DATA'!$A$4:$A$2466,0)+3,"")</f>
        <v>1858</v>
      </c>
      <c r="AH19" s="93" t="n">
        <f aca="false">IFERROR(MATCH("12:22am/"&amp;$A19&amp;"/normal",'RAW DATA'!$A$4:$A$2466,0)+3,"")</f>
        <v>1920</v>
      </c>
      <c r="AI19" s="93" t="n">
        <f aca="false">IFERROR(MATCH("12:45am/"&amp;$A19&amp;"/normal",'RAW DATA'!$A$4:$A$2466,0)+3,"")</f>
        <v>1982</v>
      </c>
      <c r="AJ19" s="93" t="n">
        <f aca="false">IFERROR(MATCH("1:15am/"&amp;$A19&amp;"/normal",'RAW DATA'!$A$4:$A$2466,0)+3,"")</f>
        <v>2044</v>
      </c>
      <c r="AK19" s="93" t="n">
        <f aca="false">IFERROR(MATCH("1:30am/"&amp;$A19&amp;"/normal",'RAW DATA'!$A$4:$A$2466,0)+3,"")</f>
        <v>2106</v>
      </c>
      <c r="AL19" s="93" t="n">
        <f aca="false">IFERROR(MATCH("2am/"&amp;$A19&amp;"/normal",'RAW DATA'!$A$4:$A$2466,0)+3,"")</f>
        <v>2168</v>
      </c>
      <c r="AM19" s="93" t="n">
        <f aca="false">IFERROR(MATCH("2:30am/"&amp;$A19&amp;"/normal",'RAW DATA'!$A$4:$A$2466,0)+3,"")</f>
        <v>2222</v>
      </c>
      <c r="AN19" s="93" t="n">
        <f aca="false">IFERROR(MATCH("3am/"&amp;$A19&amp;"/normal",'RAW DATA'!$A$4:$A$2466,0)+3,"")</f>
        <v>2272</v>
      </c>
      <c r="AO19" s="93" t="n">
        <f aca="false">IFERROR(MATCH("3:30am/"&amp;$A19&amp;"/normal",'RAW DATA'!$A$4:$A$2466,0)+3,"")</f>
        <v>2326</v>
      </c>
      <c r="AP19" s="93" t="n">
        <f aca="false">IFERROR(MATCH("4:30am/"&amp;$A19&amp;"/normal",'RAW DATA'!$A$4:$A$2466,0)+3,"")</f>
        <v>2379</v>
      </c>
      <c r="AQ19" s="93" t="n">
        <f aca="false">IFERROR(MATCH("5am/"&amp;$A19&amp;"/normal",'RAW DATA'!$A$4:$A$2466,0)+3,"")</f>
        <v>2431</v>
      </c>
    </row>
    <row r="20" customFormat="false" ht="15" hidden="false" customHeight="false" outlineLevel="0" collapsed="false">
      <c r="A20" s="45" t="s">
        <v>207</v>
      </c>
      <c r="C20" s="93" t="n">
        <f aca="false">IFERROR(MATCH("4pm/"&amp;$A20&amp;"/normal",'RAW DATA'!$A$4:$A$2466,0)+3,"")</f>
        <v>19</v>
      </c>
      <c r="D20" s="93" t="n">
        <f aca="false">IFERROR(MATCH("4:15pm/"&amp;$A20&amp;"/normal",'RAW DATA'!$A$4:$A$2466,0)+3,"")</f>
        <v>83</v>
      </c>
      <c r="E20" s="93" t="n">
        <f aca="false">IFERROR(MATCH("4:30pm/"&amp;$A20&amp;"/normal",'RAW DATA'!$A$4:$A$2466,0)+3,"")</f>
        <v>145</v>
      </c>
      <c r="F20" s="93" t="n">
        <f aca="false">IFERROR(MATCH("4:45pm/"&amp;$A20&amp;"/normal",'RAW DATA'!$A$4:$A$2466,0)+3,"")</f>
        <v>207</v>
      </c>
      <c r="G20" s="93" t="n">
        <f aca="false">IFERROR(MATCH("5pm/"&amp;$A20&amp;"/normal",'RAW DATA'!$A$4:$A$2466,0)+3,"")</f>
        <v>270</v>
      </c>
      <c r="H20" s="93" t="n">
        <f aca="false">IFERROR(MATCH("5:21pm/"&amp;$A20&amp;"/normal",'RAW DATA'!$A$4:$A$2466,0)+3,"")</f>
        <v>331</v>
      </c>
      <c r="I20" s="93" t="n">
        <f aca="false">IFERROR(MATCH("5:46pm/"&amp;$A20&amp;"/normal",'RAW DATA'!$A$4:$A$2466,0)+3,"")</f>
        <v>395</v>
      </c>
      <c r="J20" s="93" t="n">
        <f aca="false">IFERROR(MATCH("6pm/"&amp;$A20&amp;"/normal",'RAW DATA'!$A$4:$A$2466,0)+3,"")</f>
        <v>447</v>
      </c>
      <c r="K20" s="93" t="n">
        <f aca="false">IFERROR(MATCH("6:15pm/"&amp;$A20&amp;"/normal",'RAW DATA'!$A$4:$A$2466,0)+3,"")</f>
        <v>510</v>
      </c>
      <c r="L20" s="93" t="n">
        <f aca="false">IFERROR(MATCH("6:30pm/"&amp;$A20&amp;"/normal",'RAW DATA'!$A$4:$A$2466,0)+3,"")</f>
        <v>573</v>
      </c>
      <c r="M20" s="93" t="n">
        <f aca="false">IFERROR(MATCH("6:45pm/"&amp;$A20&amp;"/normal",'RAW DATA'!$A$4:$A$2466,0)+3,"")</f>
        <v>678</v>
      </c>
      <c r="N20" s="93" t="n">
        <f aca="false">IFERROR(MATCH("7pm/"&amp;$A20&amp;"/normal",'RAW DATA'!$A$4:$A$2466,0)+3,"")</f>
        <v>740</v>
      </c>
      <c r="O20" s="93" t="n">
        <f aca="false">IFERROR(MATCH("7:15pm/"&amp;$A20&amp;"/normal",'RAW DATA'!$A$4:$A$2466,0)+3,"")</f>
        <v>802</v>
      </c>
      <c r="P20" s="93" t="n">
        <f aca="false">IFERROR(MATCH("7:30pm/"&amp;$A20&amp;"/normal",'RAW DATA'!$A$4:$A$2466,0)+3,"")</f>
        <v>864</v>
      </c>
      <c r="Q20" s="93" t="n">
        <f aca="false">IFERROR(MATCH("7:45pm/"&amp;$A20&amp;"/normal",'RAW DATA'!$A$4:$A$2466,0)+3,"")</f>
        <v>926</v>
      </c>
      <c r="R20" s="93" t="n">
        <f aca="false">IFERROR(MATCH("8pm/"&amp;$A20&amp;"/normal",'RAW DATA'!$A$4:$A$2466,0)+3,"")</f>
        <v>989</v>
      </c>
      <c r="S20" s="93" t="n">
        <f aca="false">IFERROR(MATCH("8:15pm/"&amp;$A20&amp;"/normal",'RAW DATA'!$A$4:$A$2466,0)+3,"")</f>
        <v>1050</v>
      </c>
      <c r="T20" s="93" t="n">
        <f aca="false">IFERROR(MATCH("8:30pm/"&amp;$A20&amp;"/normal",'RAW DATA'!$A$4:$A$2466,0)+3,"")</f>
        <v>1113</v>
      </c>
      <c r="U20" s="93" t="n">
        <f aca="false">IFERROR(MATCH("8:45pm/"&amp;$A20&amp;"/normal",'RAW DATA'!$A$4:$A$2466,0)+3,"")</f>
        <v>1176</v>
      </c>
      <c r="V20" s="93" t="n">
        <f aca="false">IFERROR(MATCH("9pm/"&amp;$A20&amp;"/normal",'RAW DATA'!$A$4:$A$2466,0)+3,"")</f>
        <v>1237</v>
      </c>
      <c r="W20" s="93" t="n">
        <f aca="false">IFERROR(MATCH("9:15pm/"&amp;$A20&amp;"/normal",'RAW DATA'!$A$4:$A$2466,0)+3,"")</f>
        <v>1299</v>
      </c>
      <c r="X20" s="93" t="n">
        <f aca="false">IFERROR(MATCH("9:30pm/"&amp;$A20&amp;"/normal",'RAW DATA'!$A$4:$A$2466,0)+3,"")</f>
        <v>1362</v>
      </c>
      <c r="Y20" s="93" t="n">
        <f aca="false">IFERROR(MATCH("9:45pm/"&amp;$A20&amp;"/normal",'RAW DATA'!$A$4:$A$2466,0)+3,"")</f>
        <v>1425</v>
      </c>
      <c r="Z20" s="93" t="n">
        <f aca="false">IFERROR(MATCH("10:15pm/"&amp;$A20&amp;"/normal",'RAW DATA'!$A$4:$A$2466,0)+3,"")</f>
        <v>1488</v>
      </c>
      <c r="AB20" s="93" t="n">
        <f aca="false">IFERROR(MATCH("10:45pm/"&amp;$A20&amp;"/normal",'RAW DATA'!$A$4:$A$2466,0)+3,"")</f>
        <v>1550</v>
      </c>
      <c r="AC20" s="93" t="n">
        <f aca="false">IFERROR(MATCH("11pm/"&amp;$A20&amp;"/normal",'RAW DATA'!$A$4:$A$2466,0)+3,"")</f>
        <v>1612</v>
      </c>
      <c r="AD20" s="93" t="n">
        <f aca="false">IFERROR(MATCH("11:15pm/"&amp;$A20&amp;"/normal",'RAW DATA'!$A$4:$A$2466,0)+3,"")</f>
        <v>1674</v>
      </c>
      <c r="AE20" s="93" t="n">
        <f aca="false">IFERROR(MATCH("11:30pm/"&amp;$A20&amp;"/normal",'RAW DATA'!$A$4:$A$2466,0)+3,"")</f>
        <v>1736</v>
      </c>
      <c r="AF20" s="93" t="n">
        <f aca="false">IFERROR(MATCH("11:45pm/"&amp;$A20&amp;"/normal",'RAW DATA'!$A$4:$A$2466,0)+3,"")</f>
        <v>1798</v>
      </c>
      <c r="AG20" s="93" t="n">
        <f aca="false">IFERROR(MATCH("12am/"&amp;$A20&amp;"/normal",'RAW DATA'!$A$4:$A$2466,0)+3,"")</f>
        <v>1859</v>
      </c>
      <c r="AH20" s="93" t="n">
        <f aca="false">IFERROR(MATCH("12:22am/"&amp;$A20&amp;"/normal",'RAW DATA'!$A$4:$A$2466,0)+3,"")</f>
        <v>1921</v>
      </c>
      <c r="AI20" s="93" t="n">
        <f aca="false">IFERROR(MATCH("12:45am/"&amp;$A20&amp;"/normal",'RAW DATA'!$A$4:$A$2466,0)+3,"")</f>
        <v>1983</v>
      </c>
      <c r="AJ20" s="93" t="n">
        <f aca="false">IFERROR(MATCH("1:15am/"&amp;$A20&amp;"/normal",'RAW DATA'!$A$4:$A$2466,0)+3,"")</f>
        <v>2045</v>
      </c>
      <c r="AK20" s="93" t="n">
        <f aca="false">IFERROR(MATCH("1:30am/"&amp;$A20&amp;"/normal",'RAW DATA'!$A$4:$A$2466,0)+3,"")</f>
        <v>2107</v>
      </c>
      <c r="AL20" s="93" t="n">
        <f aca="false">IFERROR(MATCH("2am/"&amp;$A20&amp;"/normal",'RAW DATA'!$A$4:$A$2466,0)+3,"")</f>
        <v>2169</v>
      </c>
      <c r="AM20" s="93" t="n">
        <f aca="false">IFERROR(MATCH("2:30am/"&amp;$A20&amp;"/normal",'RAW DATA'!$A$4:$A$2466,0)+3,"")</f>
        <v>2223</v>
      </c>
      <c r="AN20" s="93" t="n">
        <f aca="false">IFERROR(MATCH("3am/"&amp;$A20&amp;"/normal",'RAW DATA'!$A$4:$A$2466,0)+3,"")</f>
        <v>2273</v>
      </c>
      <c r="AO20" s="93" t="n">
        <f aca="false">IFERROR(MATCH("3:30am/"&amp;$A20&amp;"/normal",'RAW DATA'!$A$4:$A$2466,0)+3,"")</f>
        <v>2327</v>
      </c>
      <c r="AP20" s="93" t="n">
        <f aca="false">IFERROR(MATCH("4:30am/"&amp;$A20&amp;"/normal",'RAW DATA'!$A$4:$A$2466,0)+3,"")</f>
        <v>2380</v>
      </c>
      <c r="AQ20" s="93" t="n">
        <f aca="false">IFERROR(MATCH("5am/"&amp;$A20&amp;"/normal",'RAW DATA'!$A$4:$A$2466,0)+3,"")</f>
        <v>2432</v>
      </c>
    </row>
    <row r="21" customFormat="false" ht="15" hidden="false" customHeight="false" outlineLevel="0" collapsed="false">
      <c r="A21" s="45" t="s">
        <v>210</v>
      </c>
      <c r="C21" s="93" t="n">
        <f aca="false">IFERROR(MATCH("4pm/"&amp;$A21&amp;"/normal",'RAW DATA'!$A$4:$A$2466,0)+3,"")</f>
        <v>20</v>
      </c>
      <c r="D21" s="93" t="n">
        <f aca="false">IFERROR(MATCH("4:15pm/"&amp;$A21&amp;"/normal",'RAW DATA'!$A$4:$A$2466,0)+3,"")</f>
        <v>84</v>
      </c>
      <c r="E21" s="93" t="n">
        <f aca="false">IFERROR(MATCH("4:30pm/"&amp;$A21&amp;"/normal",'RAW DATA'!$A$4:$A$2466,0)+3,"")</f>
        <v>146</v>
      </c>
      <c r="F21" s="93" t="n">
        <f aca="false">IFERROR(MATCH("4:45pm/"&amp;$A21&amp;"/normal",'RAW DATA'!$A$4:$A$2466,0)+3,"")</f>
        <v>208</v>
      </c>
      <c r="G21" s="93" t="n">
        <f aca="false">IFERROR(MATCH("5pm/"&amp;$A21&amp;"/normal",'RAW DATA'!$A$4:$A$2466,0)+3,"")</f>
        <v>271</v>
      </c>
      <c r="H21" s="93" t="n">
        <f aca="false">IFERROR(MATCH("5:21pm/"&amp;$A21&amp;"/normal",'RAW DATA'!$A$4:$A$2466,0)+3,"")</f>
        <v>332</v>
      </c>
      <c r="I21" s="93" t="n">
        <f aca="false">IFERROR(MATCH("5:46pm/"&amp;$A21&amp;"/normal",'RAW DATA'!$A$4:$A$2466,0)+3,"")</f>
        <v>396</v>
      </c>
      <c r="J21" s="93" t="n">
        <f aca="false">IFERROR(MATCH("6pm/"&amp;$A21&amp;"/normal",'RAW DATA'!$A$4:$A$2466,0)+3,"")</f>
        <v>448</v>
      </c>
      <c r="K21" s="93" t="n">
        <f aca="false">IFERROR(MATCH("6:15pm/"&amp;$A21&amp;"/normal",'RAW DATA'!$A$4:$A$2466,0)+3,"")</f>
        <v>511</v>
      </c>
      <c r="L21" s="93" t="n">
        <f aca="false">IFERROR(MATCH("6:30pm/"&amp;$A21&amp;"/normal",'RAW DATA'!$A$4:$A$2466,0)+3,"")</f>
        <v>574</v>
      </c>
      <c r="M21" s="93" t="n">
        <f aca="false">IFERROR(MATCH("6:45pm/"&amp;$A21&amp;"/normal",'RAW DATA'!$A$4:$A$2466,0)+3,"")</f>
        <v>679</v>
      </c>
      <c r="N21" s="93" t="n">
        <f aca="false">IFERROR(MATCH("7pm/"&amp;$A21&amp;"/normal",'RAW DATA'!$A$4:$A$2466,0)+3,"")</f>
        <v>741</v>
      </c>
      <c r="O21" s="93" t="n">
        <f aca="false">IFERROR(MATCH("7:15pm/"&amp;$A21&amp;"/normal",'RAW DATA'!$A$4:$A$2466,0)+3,"")</f>
        <v>803</v>
      </c>
      <c r="P21" s="93" t="n">
        <f aca="false">IFERROR(MATCH("7:30pm/"&amp;$A21&amp;"/normal",'RAW DATA'!$A$4:$A$2466,0)+3,"")</f>
        <v>865</v>
      </c>
      <c r="Q21" s="93" t="n">
        <f aca="false">IFERROR(MATCH("7:45pm/"&amp;$A21&amp;"/normal",'RAW DATA'!$A$4:$A$2466,0)+3,"")</f>
        <v>927</v>
      </c>
      <c r="R21" s="93" t="n">
        <f aca="false">IFERROR(MATCH("8pm/"&amp;$A21&amp;"/normal",'RAW DATA'!$A$4:$A$2466,0)+3,"")</f>
        <v>990</v>
      </c>
      <c r="S21" s="93" t="n">
        <f aca="false">IFERROR(MATCH("8:15pm/"&amp;$A21&amp;"/normal",'RAW DATA'!$A$4:$A$2466,0)+3,"")</f>
        <v>1051</v>
      </c>
      <c r="T21" s="93" t="n">
        <f aca="false">IFERROR(MATCH("8:30pm/"&amp;$A21&amp;"/normal",'RAW DATA'!$A$4:$A$2466,0)+3,"")</f>
        <v>1114</v>
      </c>
      <c r="U21" s="93" t="n">
        <f aca="false">IFERROR(MATCH("8:45pm/"&amp;$A21&amp;"/normal",'RAW DATA'!$A$4:$A$2466,0)+3,"")</f>
        <v>1177</v>
      </c>
      <c r="V21" s="93" t="n">
        <f aca="false">IFERROR(MATCH("9pm/"&amp;$A21&amp;"/normal",'RAW DATA'!$A$4:$A$2466,0)+3,"")</f>
        <v>1238</v>
      </c>
      <c r="W21" s="93" t="n">
        <f aca="false">IFERROR(MATCH("9:15pm/"&amp;$A21&amp;"/normal",'RAW DATA'!$A$4:$A$2466,0)+3,"")</f>
        <v>1300</v>
      </c>
      <c r="X21" s="93" t="n">
        <f aca="false">IFERROR(MATCH("9:30pm/"&amp;$A21&amp;"/normal",'RAW DATA'!$A$4:$A$2466,0)+3,"")</f>
        <v>1363</v>
      </c>
      <c r="Y21" s="93" t="n">
        <f aca="false">IFERROR(MATCH("9:45pm/"&amp;$A21&amp;"/normal",'RAW DATA'!$A$4:$A$2466,0)+3,"")</f>
        <v>1426</v>
      </c>
      <c r="Z21" s="93" t="n">
        <f aca="false">IFERROR(MATCH("10:15pm/"&amp;$A21&amp;"/normal",'RAW DATA'!$A$4:$A$2466,0)+3,"")</f>
        <v>1489</v>
      </c>
      <c r="AB21" s="93" t="n">
        <f aca="false">IFERROR(MATCH("10:45pm/"&amp;$A21&amp;"/normal",'RAW DATA'!$A$4:$A$2466,0)+3,"")</f>
        <v>1551</v>
      </c>
      <c r="AC21" s="93" t="n">
        <f aca="false">IFERROR(MATCH("11pm/"&amp;$A21&amp;"/normal",'RAW DATA'!$A$4:$A$2466,0)+3,"")</f>
        <v>1613</v>
      </c>
      <c r="AD21" s="93" t="n">
        <f aca="false">IFERROR(MATCH("11:15pm/"&amp;$A21&amp;"/normal",'RAW DATA'!$A$4:$A$2466,0)+3,"")</f>
        <v>1675</v>
      </c>
      <c r="AE21" s="93" t="n">
        <f aca="false">IFERROR(MATCH("11:30pm/"&amp;$A21&amp;"/normal",'RAW DATA'!$A$4:$A$2466,0)+3,"")</f>
        <v>1737</v>
      </c>
      <c r="AF21" s="93" t="str">
        <f aca="false">IFERROR(MATCH("11:45pm/"&amp;$A21&amp;"/normal",'RAW DATA'!$A$4:$A$2466,0)+3,"")</f>
        <v/>
      </c>
      <c r="AG21" s="93" t="n">
        <f aca="false">IFERROR(MATCH("12am/"&amp;$A21&amp;"/normal",'RAW DATA'!$A$4:$A$2466,0)+3,"")</f>
        <v>1860</v>
      </c>
      <c r="AH21" s="93" t="n">
        <f aca="false">IFERROR(MATCH("12:22am/"&amp;$A21&amp;"/normal",'RAW DATA'!$A$4:$A$2466,0)+3,"")</f>
        <v>1922</v>
      </c>
      <c r="AI21" s="93" t="n">
        <f aca="false">IFERROR(MATCH("12:45am/"&amp;$A21&amp;"/normal",'RAW DATA'!$A$4:$A$2466,0)+3,"")</f>
        <v>1984</v>
      </c>
      <c r="AJ21" s="93" t="n">
        <f aca="false">IFERROR(MATCH("1:15am/"&amp;$A21&amp;"/normal",'RAW DATA'!$A$4:$A$2466,0)+3,"")</f>
        <v>2046</v>
      </c>
      <c r="AK21" s="93" t="n">
        <f aca="false">IFERROR(MATCH("1:30am/"&amp;$A21&amp;"/normal",'RAW DATA'!$A$4:$A$2466,0)+3,"")</f>
        <v>2108</v>
      </c>
      <c r="AL21" s="93" t="n">
        <f aca="false">IFERROR(MATCH("2am/"&amp;$A21&amp;"/normal",'RAW DATA'!$A$4:$A$2466,0)+3,"")</f>
        <v>2170</v>
      </c>
      <c r="AM21" s="93" t="n">
        <f aca="false">IFERROR(MATCH("2:30am/"&amp;$A21&amp;"/normal",'RAW DATA'!$A$4:$A$2466,0)+3,"")</f>
        <v>2224</v>
      </c>
      <c r="AN21" s="93" t="n">
        <f aca="false">IFERROR(MATCH("3am/"&amp;$A21&amp;"/normal",'RAW DATA'!$A$4:$A$2466,0)+3,"")</f>
        <v>2274</v>
      </c>
      <c r="AO21" s="93" t="n">
        <f aca="false">IFERROR(MATCH("3:30am/"&amp;$A21&amp;"/normal",'RAW DATA'!$A$4:$A$2466,0)+3,"")</f>
        <v>2328</v>
      </c>
      <c r="AP21" s="93" t="n">
        <f aca="false">IFERROR(MATCH("4:30am/"&amp;$A21&amp;"/normal",'RAW DATA'!$A$4:$A$2466,0)+3,"")</f>
        <v>2381</v>
      </c>
      <c r="AQ21" s="93" t="n">
        <f aca="false">IFERROR(MATCH("5am/"&amp;$A21&amp;"/normal",'RAW DATA'!$A$4:$A$2466,0)+3,"")</f>
        <v>2433</v>
      </c>
    </row>
    <row r="22" customFormat="false" ht="15" hidden="false" customHeight="false" outlineLevel="0" collapsed="false">
      <c r="A22" s="45" t="s">
        <v>213</v>
      </c>
      <c r="C22" s="93" t="n">
        <f aca="false">IFERROR(MATCH("4pm/"&amp;$A22&amp;"/normal",'RAW DATA'!$A$4:$A$2466,0)+3,"")</f>
        <v>21</v>
      </c>
      <c r="D22" s="93" t="n">
        <f aca="false">IFERROR(MATCH("4:15pm/"&amp;$A22&amp;"/normal",'RAW DATA'!$A$4:$A$2466,0)+3,"")</f>
        <v>85</v>
      </c>
      <c r="E22" s="93" t="n">
        <f aca="false">IFERROR(MATCH("4:30pm/"&amp;$A22&amp;"/normal",'RAW DATA'!$A$4:$A$2466,0)+3,"")</f>
        <v>147</v>
      </c>
      <c r="F22" s="93" t="n">
        <f aca="false">IFERROR(MATCH("4:45pm/"&amp;$A22&amp;"/normal",'RAW DATA'!$A$4:$A$2466,0)+3,"")</f>
        <v>209</v>
      </c>
      <c r="G22" s="93" t="n">
        <f aca="false">IFERROR(MATCH("5pm/"&amp;$A22&amp;"/normal",'RAW DATA'!$A$4:$A$2466,0)+3,"")</f>
        <v>272</v>
      </c>
      <c r="H22" s="93" t="n">
        <f aca="false">IFERROR(MATCH("5:21pm/"&amp;$A22&amp;"/normal",'RAW DATA'!$A$4:$A$2466,0)+3,"")</f>
        <v>333</v>
      </c>
      <c r="I22" s="93" t="n">
        <f aca="false">IFERROR(MATCH("5:46pm/"&amp;$A22&amp;"/normal",'RAW DATA'!$A$4:$A$2466,0)+3,"")</f>
        <v>397</v>
      </c>
      <c r="J22" s="93" t="n">
        <f aca="false">IFERROR(MATCH("6pm/"&amp;$A22&amp;"/normal",'RAW DATA'!$A$4:$A$2466,0)+3,"")</f>
        <v>449</v>
      </c>
      <c r="K22" s="93" t="n">
        <f aca="false">IFERROR(MATCH("6:15pm/"&amp;$A22&amp;"/normal",'RAW DATA'!$A$4:$A$2466,0)+3,"")</f>
        <v>512</v>
      </c>
      <c r="L22" s="93" t="n">
        <f aca="false">IFERROR(MATCH("6:30pm/"&amp;$A22&amp;"/normal",'RAW DATA'!$A$4:$A$2466,0)+3,"")</f>
        <v>575</v>
      </c>
      <c r="M22" s="93" t="n">
        <f aca="false">IFERROR(MATCH("6:45pm/"&amp;$A22&amp;"/normal",'RAW DATA'!$A$4:$A$2466,0)+3,"")</f>
        <v>680</v>
      </c>
      <c r="N22" s="93" t="n">
        <f aca="false">IFERROR(MATCH("7pm/"&amp;$A22&amp;"/normal",'RAW DATA'!$A$4:$A$2466,0)+3,"")</f>
        <v>742</v>
      </c>
      <c r="O22" s="93" t="n">
        <f aca="false">IFERROR(MATCH("7:15pm/"&amp;$A22&amp;"/normal",'RAW DATA'!$A$4:$A$2466,0)+3,"")</f>
        <v>804</v>
      </c>
      <c r="P22" s="93" t="n">
        <f aca="false">IFERROR(MATCH("7:30pm/"&amp;$A22&amp;"/normal",'RAW DATA'!$A$4:$A$2466,0)+3,"")</f>
        <v>866</v>
      </c>
      <c r="Q22" s="93" t="n">
        <f aca="false">IFERROR(MATCH("7:45pm/"&amp;$A22&amp;"/normal",'RAW DATA'!$A$4:$A$2466,0)+3,"")</f>
        <v>928</v>
      </c>
      <c r="R22" s="93" t="n">
        <f aca="false">IFERROR(MATCH("8pm/"&amp;$A22&amp;"/normal",'RAW DATA'!$A$4:$A$2466,0)+3,"")</f>
        <v>991</v>
      </c>
      <c r="S22" s="93" t="n">
        <f aca="false">IFERROR(MATCH("8:15pm/"&amp;$A22&amp;"/normal",'RAW DATA'!$A$4:$A$2466,0)+3,"")</f>
        <v>1052</v>
      </c>
      <c r="T22" s="93" t="n">
        <f aca="false">IFERROR(MATCH("8:30pm/"&amp;$A22&amp;"/normal",'RAW DATA'!$A$4:$A$2466,0)+3,"")</f>
        <v>1115</v>
      </c>
      <c r="U22" s="93" t="n">
        <f aca="false">IFERROR(MATCH("8:45pm/"&amp;$A22&amp;"/normal",'RAW DATA'!$A$4:$A$2466,0)+3,"")</f>
        <v>1178</v>
      </c>
      <c r="V22" s="93" t="n">
        <f aca="false">IFERROR(MATCH("9pm/"&amp;$A22&amp;"/normal",'RAW DATA'!$A$4:$A$2466,0)+3,"")</f>
        <v>1239</v>
      </c>
      <c r="W22" s="93" t="n">
        <f aca="false">IFERROR(MATCH("9:15pm/"&amp;$A22&amp;"/normal",'RAW DATA'!$A$4:$A$2466,0)+3,"")</f>
        <v>1301</v>
      </c>
      <c r="X22" s="93" t="n">
        <f aca="false">IFERROR(MATCH("9:30pm/"&amp;$A22&amp;"/normal",'RAW DATA'!$A$4:$A$2466,0)+3,"")</f>
        <v>1364</v>
      </c>
      <c r="Y22" s="93" t="n">
        <f aca="false">IFERROR(MATCH("9:45pm/"&amp;$A22&amp;"/normal",'RAW DATA'!$A$4:$A$2466,0)+3,"")</f>
        <v>1427</v>
      </c>
      <c r="Z22" s="93" t="n">
        <f aca="false">IFERROR(MATCH("10:15pm/"&amp;$A22&amp;"/normal",'RAW DATA'!$A$4:$A$2466,0)+3,"")</f>
        <v>1490</v>
      </c>
      <c r="AB22" s="93" t="n">
        <f aca="false">IFERROR(MATCH("10:45pm/"&amp;$A22&amp;"/normal",'RAW DATA'!$A$4:$A$2466,0)+3,"")</f>
        <v>1552</v>
      </c>
      <c r="AC22" s="93" t="n">
        <f aca="false">IFERROR(MATCH("11pm/"&amp;$A22&amp;"/normal",'RAW DATA'!$A$4:$A$2466,0)+3,"")</f>
        <v>1614</v>
      </c>
      <c r="AD22" s="93" t="n">
        <f aca="false">IFERROR(MATCH("11:15pm/"&amp;$A22&amp;"/normal",'RAW DATA'!$A$4:$A$2466,0)+3,"")</f>
        <v>1676</v>
      </c>
      <c r="AE22" s="93" t="n">
        <f aca="false">IFERROR(MATCH("11:30pm/"&amp;$A22&amp;"/normal",'RAW DATA'!$A$4:$A$2466,0)+3,"")</f>
        <v>1738</v>
      </c>
      <c r="AF22" s="93" t="n">
        <f aca="false">IFERROR(MATCH("11:45pm/"&amp;$A22&amp;"/normal",'RAW DATA'!$A$4:$A$2466,0)+3,"")</f>
        <v>1799</v>
      </c>
      <c r="AG22" s="93" t="n">
        <f aca="false">IFERROR(MATCH("12am/"&amp;$A22&amp;"/normal",'RAW DATA'!$A$4:$A$2466,0)+3,"")</f>
        <v>1861</v>
      </c>
      <c r="AH22" s="93" t="n">
        <f aca="false">IFERROR(MATCH("12:22am/"&amp;$A22&amp;"/normal",'RAW DATA'!$A$4:$A$2466,0)+3,"")</f>
        <v>1923</v>
      </c>
      <c r="AI22" s="93" t="n">
        <f aca="false">IFERROR(MATCH("12:45am/"&amp;$A22&amp;"/normal",'RAW DATA'!$A$4:$A$2466,0)+3,"")</f>
        <v>1985</v>
      </c>
      <c r="AJ22" s="93" t="n">
        <f aca="false">IFERROR(MATCH("1:15am/"&amp;$A22&amp;"/normal",'RAW DATA'!$A$4:$A$2466,0)+3,"")</f>
        <v>2047</v>
      </c>
      <c r="AK22" s="93" t="n">
        <f aca="false">IFERROR(MATCH("1:30am/"&amp;$A22&amp;"/normal",'RAW DATA'!$A$4:$A$2466,0)+3,"")</f>
        <v>2109</v>
      </c>
      <c r="AL22" s="93" t="n">
        <f aca="false">IFERROR(MATCH("2am/"&amp;$A22&amp;"/normal",'RAW DATA'!$A$4:$A$2466,0)+3,"")</f>
        <v>2171</v>
      </c>
      <c r="AM22" s="93" t="n">
        <f aca="false">IFERROR(MATCH("2:30am/"&amp;$A22&amp;"/normal",'RAW DATA'!$A$4:$A$2466,0)+3,"")</f>
        <v>2225</v>
      </c>
      <c r="AN22" s="93" t="n">
        <f aca="false">IFERROR(MATCH("3am/"&amp;$A22&amp;"/normal",'RAW DATA'!$A$4:$A$2466,0)+3,"")</f>
        <v>2275</v>
      </c>
      <c r="AO22" s="93" t="n">
        <f aca="false">IFERROR(MATCH("3:30am/"&amp;$A22&amp;"/normal",'RAW DATA'!$A$4:$A$2466,0)+3,"")</f>
        <v>2329</v>
      </c>
      <c r="AP22" s="93" t="n">
        <f aca="false">IFERROR(MATCH("4:30am/"&amp;$A22&amp;"/normal",'RAW DATA'!$A$4:$A$2466,0)+3,"")</f>
        <v>2382</v>
      </c>
      <c r="AQ22" s="93" t="n">
        <f aca="false">IFERROR(MATCH("5am/"&amp;$A22&amp;"/normal",'RAW DATA'!$A$4:$A$2466,0)+3,"")</f>
        <v>2434</v>
      </c>
    </row>
    <row r="23" customFormat="false" ht="15" hidden="false" customHeight="false" outlineLevel="0" collapsed="false">
      <c r="A23" s="45" t="s">
        <v>216</v>
      </c>
      <c r="C23" s="93" t="n">
        <f aca="false">IFERROR(MATCH("4pm/"&amp;$A23&amp;"/normal",'RAW DATA'!$A$4:$A$2466,0)+3,"")</f>
        <v>22</v>
      </c>
      <c r="D23" s="93" t="n">
        <f aca="false">IFERROR(MATCH("4:15pm/"&amp;$A23&amp;"/normal",'RAW DATA'!$A$4:$A$2466,0)+3,"")</f>
        <v>86</v>
      </c>
      <c r="E23" s="93" t="n">
        <f aca="false">IFERROR(MATCH("4:30pm/"&amp;$A23&amp;"/normal",'RAW DATA'!$A$4:$A$2466,0)+3,"")</f>
        <v>148</v>
      </c>
      <c r="F23" s="93" t="n">
        <f aca="false">IFERROR(MATCH("4:45pm/"&amp;$A23&amp;"/normal",'RAW DATA'!$A$4:$A$2466,0)+3,"")</f>
        <v>210</v>
      </c>
      <c r="G23" s="93" t="n">
        <f aca="false">IFERROR(MATCH("5pm/"&amp;$A23&amp;"/normal",'RAW DATA'!$A$4:$A$2466,0)+3,"")</f>
        <v>273</v>
      </c>
      <c r="H23" s="93" t="n">
        <f aca="false">IFERROR(MATCH("5:21pm/"&amp;$A23&amp;"/normal",'RAW DATA'!$A$4:$A$2466,0)+3,"")</f>
        <v>334</v>
      </c>
      <c r="I23" s="93" t="n">
        <f aca="false">IFERROR(MATCH("5:46pm/"&amp;$A23&amp;"/normal",'RAW DATA'!$A$4:$A$2466,0)+3,"")</f>
        <v>398</v>
      </c>
      <c r="J23" s="93" t="n">
        <f aca="false">IFERROR(MATCH("6pm/"&amp;$A23&amp;"/normal",'RAW DATA'!$A$4:$A$2466,0)+3,"")</f>
        <v>450</v>
      </c>
      <c r="K23" s="93" t="n">
        <f aca="false">IFERROR(MATCH("6:15pm/"&amp;$A23&amp;"/normal",'RAW DATA'!$A$4:$A$2466,0)+3,"")</f>
        <v>513</v>
      </c>
      <c r="L23" s="93" t="n">
        <f aca="false">IFERROR(MATCH("6:30pm/"&amp;$A23&amp;"/normal",'RAW DATA'!$A$4:$A$2466,0)+3,"")</f>
        <v>576</v>
      </c>
      <c r="M23" s="93" t="n">
        <f aca="false">IFERROR(MATCH("6:45pm/"&amp;$A23&amp;"/normal",'RAW DATA'!$A$4:$A$2466,0)+3,"")</f>
        <v>681</v>
      </c>
      <c r="N23" s="93" t="n">
        <f aca="false">IFERROR(MATCH("7pm/"&amp;$A23&amp;"/normal",'RAW DATA'!$A$4:$A$2466,0)+3,"")</f>
        <v>743</v>
      </c>
      <c r="O23" s="93" t="n">
        <f aca="false">IFERROR(MATCH("7:15pm/"&amp;$A23&amp;"/normal",'RAW DATA'!$A$4:$A$2466,0)+3,"")</f>
        <v>805</v>
      </c>
      <c r="P23" s="93" t="n">
        <f aca="false">IFERROR(MATCH("7:30pm/"&amp;$A23&amp;"/normal",'RAW DATA'!$A$4:$A$2466,0)+3,"")</f>
        <v>867</v>
      </c>
      <c r="Q23" s="93" t="n">
        <f aca="false">IFERROR(MATCH("7:45pm/"&amp;$A23&amp;"/normal",'RAW DATA'!$A$4:$A$2466,0)+3,"")</f>
        <v>929</v>
      </c>
      <c r="R23" s="93" t="n">
        <f aca="false">IFERROR(MATCH("8pm/"&amp;$A23&amp;"/normal",'RAW DATA'!$A$4:$A$2466,0)+3,"")</f>
        <v>992</v>
      </c>
      <c r="S23" s="93" t="n">
        <f aca="false">IFERROR(MATCH("8:15pm/"&amp;$A23&amp;"/normal",'RAW DATA'!$A$4:$A$2466,0)+3,"")</f>
        <v>1053</v>
      </c>
      <c r="T23" s="93" t="n">
        <f aca="false">IFERROR(MATCH("8:30pm/"&amp;$A23&amp;"/normal",'RAW DATA'!$A$4:$A$2466,0)+3,"")</f>
        <v>1116</v>
      </c>
      <c r="U23" s="93" t="n">
        <f aca="false">IFERROR(MATCH("8:45pm/"&amp;$A23&amp;"/normal",'RAW DATA'!$A$4:$A$2466,0)+3,"")</f>
        <v>1179</v>
      </c>
      <c r="V23" s="93" t="n">
        <f aca="false">IFERROR(MATCH("9pm/"&amp;$A23&amp;"/normal",'RAW DATA'!$A$4:$A$2466,0)+3,"")</f>
        <v>1240</v>
      </c>
      <c r="W23" s="93" t="n">
        <f aca="false">IFERROR(MATCH("9:15pm/"&amp;$A23&amp;"/normal",'RAW DATA'!$A$4:$A$2466,0)+3,"")</f>
        <v>1302</v>
      </c>
      <c r="X23" s="93" t="n">
        <f aca="false">IFERROR(MATCH("9:30pm/"&amp;$A23&amp;"/normal",'RAW DATA'!$A$4:$A$2466,0)+3,"")</f>
        <v>1365</v>
      </c>
      <c r="Y23" s="93" t="n">
        <f aca="false">IFERROR(MATCH("9:45pm/"&amp;$A23&amp;"/normal",'RAW DATA'!$A$4:$A$2466,0)+3,"")</f>
        <v>1428</v>
      </c>
      <c r="Z23" s="93" t="n">
        <f aca="false">IFERROR(MATCH("10:15pm/"&amp;$A23&amp;"/normal",'RAW DATA'!$A$4:$A$2466,0)+3,"")</f>
        <v>1491</v>
      </c>
      <c r="AB23" s="93" t="n">
        <f aca="false">IFERROR(MATCH("10:45pm/"&amp;$A23&amp;"/normal",'RAW DATA'!$A$4:$A$2466,0)+3,"")</f>
        <v>1553</v>
      </c>
      <c r="AC23" s="93" t="n">
        <f aca="false">IFERROR(MATCH("11pm/"&amp;$A23&amp;"/normal",'RAW DATA'!$A$4:$A$2466,0)+3,"")</f>
        <v>1615</v>
      </c>
      <c r="AD23" s="93" t="n">
        <f aca="false">IFERROR(MATCH("11:15pm/"&amp;$A23&amp;"/normal",'RAW DATA'!$A$4:$A$2466,0)+3,"")</f>
        <v>1677</v>
      </c>
      <c r="AE23" s="93" t="n">
        <f aca="false">IFERROR(MATCH("11:30pm/"&amp;$A23&amp;"/normal",'RAW DATA'!$A$4:$A$2466,0)+3,"")</f>
        <v>1739</v>
      </c>
      <c r="AF23" s="93" t="n">
        <f aca="false">IFERROR(MATCH("11:45pm/"&amp;$A23&amp;"/normal",'RAW DATA'!$A$4:$A$2466,0)+3,"")</f>
        <v>1800</v>
      </c>
      <c r="AG23" s="93" t="n">
        <f aca="false">IFERROR(MATCH("12am/"&amp;$A23&amp;"/normal",'RAW DATA'!$A$4:$A$2466,0)+3,"")</f>
        <v>1862</v>
      </c>
      <c r="AH23" s="93" t="n">
        <f aca="false">IFERROR(MATCH("12:22am/"&amp;$A23&amp;"/normal",'RAW DATA'!$A$4:$A$2466,0)+3,"")</f>
        <v>1924</v>
      </c>
      <c r="AI23" s="93" t="n">
        <f aca="false">IFERROR(MATCH("12:45am/"&amp;$A23&amp;"/normal",'RAW DATA'!$A$4:$A$2466,0)+3,"")</f>
        <v>1986</v>
      </c>
      <c r="AJ23" s="93" t="n">
        <f aca="false">IFERROR(MATCH("1:15am/"&amp;$A23&amp;"/normal",'RAW DATA'!$A$4:$A$2466,0)+3,"")</f>
        <v>2048</v>
      </c>
      <c r="AK23" s="93" t="n">
        <f aca="false">IFERROR(MATCH("1:30am/"&amp;$A23&amp;"/normal",'RAW DATA'!$A$4:$A$2466,0)+3,"")</f>
        <v>2110</v>
      </c>
      <c r="AL23" s="93" t="n">
        <f aca="false">IFERROR(MATCH("2am/"&amp;$A23&amp;"/normal",'RAW DATA'!$A$4:$A$2466,0)+3,"")</f>
        <v>2172</v>
      </c>
      <c r="AM23" s="93" t="n">
        <f aca="false">IFERROR(MATCH("2:30am/"&amp;$A23&amp;"/normal",'RAW DATA'!$A$4:$A$2466,0)+3,"")</f>
        <v>2226</v>
      </c>
      <c r="AN23" s="93" t="n">
        <f aca="false">IFERROR(MATCH("3am/"&amp;$A23&amp;"/normal",'RAW DATA'!$A$4:$A$2466,0)+3,"")</f>
        <v>2276</v>
      </c>
      <c r="AO23" s="93" t="n">
        <f aca="false">IFERROR(MATCH("3:30am/"&amp;$A23&amp;"/normal",'RAW DATA'!$A$4:$A$2466,0)+3,"")</f>
        <v>2330</v>
      </c>
      <c r="AP23" s="93" t="n">
        <f aca="false">IFERROR(MATCH("4:30am/"&amp;$A23&amp;"/normal",'RAW DATA'!$A$4:$A$2466,0)+3,"")</f>
        <v>2383</v>
      </c>
      <c r="AQ23" s="93" t="n">
        <f aca="false">IFERROR(MATCH("5am/"&amp;$A23&amp;"/normal",'RAW DATA'!$A$4:$A$2466,0)+3,"")</f>
        <v>2435</v>
      </c>
    </row>
    <row r="24" customFormat="false" ht="15" hidden="false" customHeight="false" outlineLevel="0" collapsed="false">
      <c r="A24" s="45" t="s">
        <v>219</v>
      </c>
      <c r="C24" s="93" t="n">
        <f aca="false">IFERROR(MATCH("4pm/"&amp;$A24&amp;"/normal",'RAW DATA'!$A$4:$A$2466,0)+3,"")</f>
        <v>23</v>
      </c>
      <c r="D24" s="93" t="n">
        <f aca="false">IFERROR(MATCH("4:15pm/"&amp;$A24&amp;"/normal",'RAW DATA'!$A$4:$A$2466,0)+3,"")</f>
        <v>87</v>
      </c>
      <c r="E24" s="93" t="n">
        <f aca="false">IFERROR(MATCH("4:30pm/"&amp;$A24&amp;"/normal",'RAW DATA'!$A$4:$A$2466,0)+3,"")</f>
        <v>149</v>
      </c>
      <c r="F24" s="93" t="n">
        <f aca="false">IFERROR(MATCH("4:45pm/"&amp;$A24&amp;"/normal",'RAW DATA'!$A$4:$A$2466,0)+3,"")</f>
        <v>211</v>
      </c>
      <c r="G24" s="93" t="str">
        <f aca="false">IFERROR(MATCH("5pm/"&amp;$A24&amp;"/normal",'RAW DATA'!$A$4:$A$2466,0)+3,"")</f>
        <v/>
      </c>
      <c r="H24" s="93" t="n">
        <f aca="false">IFERROR(MATCH("5:21pm/"&amp;$A24&amp;"/normal",'RAW DATA'!$A$4:$A$2466,0)+3,"")</f>
        <v>335</v>
      </c>
      <c r="I24" s="93" t="n">
        <f aca="false">IFERROR(MATCH("5:46pm/"&amp;$A24&amp;"/normal",'RAW DATA'!$A$4:$A$2466,0)+3,"")</f>
        <v>399</v>
      </c>
      <c r="J24" s="93" t="n">
        <f aca="false">IFERROR(MATCH("6pm/"&amp;$A24&amp;"/normal",'RAW DATA'!$A$4:$A$2466,0)+3,"")</f>
        <v>451</v>
      </c>
      <c r="K24" s="93" t="n">
        <f aca="false">IFERROR(MATCH("6:15pm/"&amp;$A24&amp;"/normal",'RAW DATA'!$A$4:$A$2466,0)+3,"")</f>
        <v>514</v>
      </c>
      <c r="L24" s="93" t="n">
        <f aca="false">IFERROR(MATCH("6:30pm/"&amp;$A24&amp;"/normal",'RAW DATA'!$A$4:$A$2466,0)+3,"")</f>
        <v>577</v>
      </c>
      <c r="M24" s="93" t="n">
        <f aca="false">IFERROR(MATCH("6:45pm/"&amp;$A24&amp;"/normal",'RAW DATA'!$A$4:$A$2466,0)+3,"")</f>
        <v>682</v>
      </c>
      <c r="N24" s="93" t="n">
        <f aca="false">IFERROR(MATCH("7pm/"&amp;$A24&amp;"/normal",'RAW DATA'!$A$4:$A$2466,0)+3,"")</f>
        <v>744</v>
      </c>
      <c r="O24" s="93" t="n">
        <f aca="false">IFERROR(MATCH("7:15pm/"&amp;$A24&amp;"/normal",'RAW DATA'!$A$4:$A$2466,0)+3,"")</f>
        <v>806</v>
      </c>
      <c r="P24" s="93" t="n">
        <f aca="false">IFERROR(MATCH("7:30pm/"&amp;$A24&amp;"/normal",'RAW DATA'!$A$4:$A$2466,0)+3,"")</f>
        <v>868</v>
      </c>
      <c r="Q24" s="93" t="n">
        <f aca="false">IFERROR(MATCH("7:45pm/"&amp;$A24&amp;"/normal",'RAW DATA'!$A$4:$A$2466,0)+3,"")</f>
        <v>930</v>
      </c>
      <c r="R24" s="93" t="n">
        <f aca="false">IFERROR(MATCH("8pm/"&amp;$A24&amp;"/normal",'RAW DATA'!$A$4:$A$2466,0)+3,"")</f>
        <v>993</v>
      </c>
      <c r="S24" s="93" t="n">
        <f aca="false">IFERROR(MATCH("8:15pm/"&amp;$A24&amp;"/normal",'RAW DATA'!$A$4:$A$2466,0)+3,"")</f>
        <v>1054</v>
      </c>
      <c r="T24" s="93" t="n">
        <f aca="false">IFERROR(MATCH("8:30pm/"&amp;$A24&amp;"/normal",'RAW DATA'!$A$4:$A$2466,0)+3,"")</f>
        <v>1117</v>
      </c>
      <c r="U24" s="93" t="n">
        <f aca="false">IFERROR(MATCH("8:45pm/"&amp;$A24&amp;"/normal",'RAW DATA'!$A$4:$A$2466,0)+3,"")</f>
        <v>1180</v>
      </c>
      <c r="V24" s="93" t="n">
        <f aca="false">IFERROR(MATCH("9pm/"&amp;$A24&amp;"/normal",'RAW DATA'!$A$4:$A$2466,0)+3,"")</f>
        <v>1241</v>
      </c>
      <c r="W24" s="93" t="n">
        <f aca="false">IFERROR(MATCH("9:15pm/"&amp;$A24&amp;"/normal",'RAW DATA'!$A$4:$A$2466,0)+3,"")</f>
        <v>1303</v>
      </c>
      <c r="X24" s="93" t="n">
        <f aca="false">IFERROR(MATCH("9:30pm/"&amp;$A24&amp;"/normal",'RAW DATA'!$A$4:$A$2466,0)+3,"")</f>
        <v>1366</v>
      </c>
      <c r="Y24" s="93" t="n">
        <f aca="false">IFERROR(MATCH("9:45pm/"&amp;$A24&amp;"/normal",'RAW DATA'!$A$4:$A$2466,0)+3,"")</f>
        <v>1429</v>
      </c>
      <c r="Z24" s="93" t="n">
        <f aca="false">IFERROR(MATCH("10:15pm/"&amp;$A24&amp;"/normal",'RAW DATA'!$A$4:$A$2466,0)+3,"")</f>
        <v>1492</v>
      </c>
      <c r="AB24" s="93" t="n">
        <f aca="false">IFERROR(MATCH("10:45pm/"&amp;$A24&amp;"/normal",'RAW DATA'!$A$4:$A$2466,0)+3,"")</f>
        <v>1554</v>
      </c>
      <c r="AC24" s="93" t="n">
        <f aca="false">IFERROR(MATCH("11pm/"&amp;$A24&amp;"/normal",'RAW DATA'!$A$4:$A$2466,0)+3,"")</f>
        <v>1616</v>
      </c>
      <c r="AD24" s="93" t="n">
        <f aca="false">IFERROR(MATCH("11:15pm/"&amp;$A24&amp;"/normal",'RAW DATA'!$A$4:$A$2466,0)+3,"")</f>
        <v>1678</v>
      </c>
      <c r="AE24" s="93" t="n">
        <f aca="false">IFERROR(MATCH("11:30pm/"&amp;$A24&amp;"/normal",'RAW DATA'!$A$4:$A$2466,0)+3,"")</f>
        <v>1740</v>
      </c>
      <c r="AF24" s="93" t="n">
        <f aca="false">IFERROR(MATCH("11:45pm/"&amp;$A24&amp;"/normal",'RAW DATA'!$A$4:$A$2466,0)+3,"")</f>
        <v>1801</v>
      </c>
      <c r="AG24" s="93" t="n">
        <f aca="false">IFERROR(MATCH("12am/"&amp;$A24&amp;"/normal",'RAW DATA'!$A$4:$A$2466,0)+3,"")</f>
        <v>1863</v>
      </c>
      <c r="AH24" s="93" t="n">
        <f aca="false">IFERROR(MATCH("12:22am/"&amp;$A24&amp;"/normal",'RAW DATA'!$A$4:$A$2466,0)+3,"")</f>
        <v>1925</v>
      </c>
      <c r="AI24" s="93" t="n">
        <f aca="false">IFERROR(MATCH("12:45am/"&amp;$A24&amp;"/normal",'RAW DATA'!$A$4:$A$2466,0)+3,"")</f>
        <v>1987</v>
      </c>
      <c r="AJ24" s="93" t="n">
        <f aca="false">IFERROR(MATCH("1:15am/"&amp;$A24&amp;"/normal",'RAW DATA'!$A$4:$A$2466,0)+3,"")</f>
        <v>2049</v>
      </c>
      <c r="AK24" s="93" t="n">
        <f aca="false">IFERROR(MATCH("1:30am/"&amp;$A24&amp;"/normal",'RAW DATA'!$A$4:$A$2466,0)+3,"")</f>
        <v>2111</v>
      </c>
      <c r="AL24" s="93" t="n">
        <f aca="false">IFERROR(MATCH("2am/"&amp;$A24&amp;"/normal",'RAW DATA'!$A$4:$A$2466,0)+3,"")</f>
        <v>2173</v>
      </c>
      <c r="AM24" s="93" t="n">
        <f aca="false">IFERROR(MATCH("2:30am/"&amp;$A24&amp;"/normal",'RAW DATA'!$A$4:$A$2466,0)+3,"")</f>
        <v>2227</v>
      </c>
      <c r="AN24" s="93" t="n">
        <f aca="false">IFERROR(MATCH("3am/"&amp;$A24&amp;"/normal",'RAW DATA'!$A$4:$A$2466,0)+3,"")</f>
        <v>2277</v>
      </c>
      <c r="AO24" s="93" t="n">
        <f aca="false">IFERROR(MATCH("3:30am/"&amp;$A24&amp;"/normal",'RAW DATA'!$A$4:$A$2466,0)+3,"")</f>
        <v>2331</v>
      </c>
      <c r="AP24" s="93" t="n">
        <f aca="false">IFERROR(MATCH("4:30am/"&amp;$A24&amp;"/normal",'RAW DATA'!$A$4:$A$2466,0)+3,"")</f>
        <v>2384</v>
      </c>
      <c r="AQ24" s="93" t="n">
        <f aca="false">IFERROR(MATCH("5am/"&amp;$A24&amp;"/normal",'RAW DATA'!$A$4:$A$2466,0)+3,"")</f>
        <v>2436</v>
      </c>
    </row>
    <row r="25" customFormat="false" ht="15" hidden="false" customHeight="false" outlineLevel="0" collapsed="false">
      <c r="A25" s="45" t="s">
        <v>222</v>
      </c>
      <c r="C25" s="93" t="n">
        <f aca="false">IFERROR(MATCH("4pm/"&amp;$A25&amp;"/normal",'RAW DATA'!$A$4:$A$2466,0)+3,"")</f>
        <v>24</v>
      </c>
      <c r="D25" s="93" t="n">
        <f aca="false">IFERROR(MATCH("4:15pm/"&amp;$A25&amp;"/normal",'RAW DATA'!$A$4:$A$2466,0)+3,"")</f>
        <v>88</v>
      </c>
      <c r="E25" s="93" t="n">
        <f aca="false">IFERROR(MATCH("4:30pm/"&amp;$A25&amp;"/normal",'RAW DATA'!$A$4:$A$2466,0)+3,"")</f>
        <v>150</v>
      </c>
      <c r="F25" s="93" t="n">
        <f aca="false">IFERROR(MATCH("4:45pm/"&amp;$A25&amp;"/normal",'RAW DATA'!$A$4:$A$2466,0)+3,"")</f>
        <v>212</v>
      </c>
      <c r="G25" s="93" t="n">
        <f aca="false">IFERROR(MATCH("5pm/"&amp;$A25&amp;"/normal",'RAW DATA'!$A$4:$A$2466,0)+3,"")</f>
        <v>274</v>
      </c>
      <c r="H25" s="93" t="n">
        <f aca="false">IFERROR(MATCH("5:21pm/"&amp;$A25&amp;"/normal",'RAW DATA'!$A$4:$A$2466,0)+3,"")</f>
        <v>336</v>
      </c>
      <c r="I25" s="93" t="n">
        <f aca="false">IFERROR(MATCH("5:46pm/"&amp;$A25&amp;"/normal",'RAW DATA'!$A$4:$A$2466,0)+3,"")</f>
        <v>400</v>
      </c>
      <c r="J25" s="93" t="n">
        <f aca="false">IFERROR(MATCH("6pm/"&amp;$A25&amp;"/normal",'RAW DATA'!$A$4:$A$2466,0)+3,"")</f>
        <v>452</v>
      </c>
      <c r="K25" s="93" t="n">
        <f aca="false">IFERROR(MATCH("6:15pm/"&amp;$A25&amp;"/normal",'RAW DATA'!$A$4:$A$2466,0)+3,"")</f>
        <v>515</v>
      </c>
      <c r="L25" s="93" t="n">
        <f aca="false">IFERROR(MATCH("6:30pm/"&amp;$A25&amp;"/normal",'RAW DATA'!$A$4:$A$2466,0)+3,"")</f>
        <v>578</v>
      </c>
      <c r="M25" s="93" t="n">
        <f aca="false">IFERROR(MATCH("6:45pm/"&amp;$A25&amp;"/normal",'RAW DATA'!$A$4:$A$2466,0)+3,"")</f>
        <v>683</v>
      </c>
      <c r="N25" s="93" t="n">
        <f aca="false">IFERROR(MATCH("7pm/"&amp;$A25&amp;"/normal",'RAW DATA'!$A$4:$A$2466,0)+3,"")</f>
        <v>745</v>
      </c>
      <c r="O25" s="93" t="n">
        <f aca="false">IFERROR(MATCH("7:15pm/"&amp;$A25&amp;"/normal",'RAW DATA'!$A$4:$A$2466,0)+3,"")</f>
        <v>807</v>
      </c>
      <c r="P25" s="93" t="n">
        <f aca="false">IFERROR(MATCH("7:30pm/"&amp;$A25&amp;"/normal",'RAW DATA'!$A$4:$A$2466,0)+3,"")</f>
        <v>869</v>
      </c>
      <c r="Q25" s="93" t="n">
        <f aca="false">IFERROR(MATCH("7:45pm/"&amp;$A25&amp;"/normal",'RAW DATA'!$A$4:$A$2466,0)+3,"")</f>
        <v>931</v>
      </c>
      <c r="R25" s="93" t="n">
        <f aca="false">IFERROR(MATCH("8pm/"&amp;$A25&amp;"/normal",'RAW DATA'!$A$4:$A$2466,0)+3,"")</f>
        <v>994</v>
      </c>
      <c r="S25" s="93" t="n">
        <f aca="false">IFERROR(MATCH("8:15pm/"&amp;$A25&amp;"/normal",'RAW DATA'!$A$4:$A$2466,0)+3,"")</f>
        <v>1055</v>
      </c>
      <c r="T25" s="93" t="n">
        <f aca="false">IFERROR(MATCH("8:30pm/"&amp;$A25&amp;"/normal",'RAW DATA'!$A$4:$A$2466,0)+3,"")</f>
        <v>1118</v>
      </c>
      <c r="U25" s="93" t="n">
        <f aca="false">IFERROR(MATCH("8:45pm/"&amp;$A25&amp;"/normal",'RAW DATA'!$A$4:$A$2466,0)+3,"")</f>
        <v>1181</v>
      </c>
      <c r="V25" s="93" t="n">
        <f aca="false">IFERROR(MATCH("9pm/"&amp;$A25&amp;"/normal",'RAW DATA'!$A$4:$A$2466,0)+3,"")</f>
        <v>1242</v>
      </c>
      <c r="W25" s="93" t="n">
        <f aca="false">IFERROR(MATCH("9:15pm/"&amp;$A25&amp;"/normal",'RAW DATA'!$A$4:$A$2466,0)+3,"")</f>
        <v>1304</v>
      </c>
      <c r="X25" s="93" t="n">
        <f aca="false">IFERROR(MATCH("9:30pm/"&amp;$A25&amp;"/normal",'RAW DATA'!$A$4:$A$2466,0)+3,"")</f>
        <v>1367</v>
      </c>
      <c r="Y25" s="93" t="n">
        <f aca="false">IFERROR(MATCH("9:45pm/"&amp;$A25&amp;"/normal",'RAW DATA'!$A$4:$A$2466,0)+3,"")</f>
        <v>1430</v>
      </c>
      <c r="Z25" s="93" t="n">
        <f aca="false">IFERROR(MATCH("10:15pm/"&amp;$A25&amp;"/normal",'RAW DATA'!$A$4:$A$2466,0)+3,"")</f>
        <v>1493</v>
      </c>
      <c r="AB25" s="93" t="n">
        <f aca="false">IFERROR(MATCH("10:45pm/"&amp;$A25&amp;"/normal",'RAW DATA'!$A$4:$A$2466,0)+3,"")</f>
        <v>1555</v>
      </c>
      <c r="AC25" s="93" t="n">
        <f aca="false">IFERROR(MATCH("11pm/"&amp;$A25&amp;"/normal",'RAW DATA'!$A$4:$A$2466,0)+3,"")</f>
        <v>1617</v>
      </c>
      <c r="AD25" s="93" t="n">
        <f aca="false">IFERROR(MATCH("11:15pm/"&amp;$A25&amp;"/normal",'RAW DATA'!$A$4:$A$2466,0)+3,"")</f>
        <v>1679</v>
      </c>
      <c r="AE25" s="93" t="n">
        <f aca="false">IFERROR(MATCH("11:30pm/"&amp;$A25&amp;"/normal",'RAW DATA'!$A$4:$A$2466,0)+3,"")</f>
        <v>1741</v>
      </c>
      <c r="AF25" s="93" t="n">
        <f aca="false">IFERROR(MATCH("11:45pm/"&amp;$A25&amp;"/normal",'RAW DATA'!$A$4:$A$2466,0)+3,"")</f>
        <v>1802</v>
      </c>
      <c r="AG25" s="93" t="n">
        <f aca="false">IFERROR(MATCH("12am/"&amp;$A25&amp;"/normal",'RAW DATA'!$A$4:$A$2466,0)+3,"")</f>
        <v>1864</v>
      </c>
      <c r="AH25" s="93" t="n">
        <f aca="false">IFERROR(MATCH("12:22am/"&amp;$A25&amp;"/normal",'RAW DATA'!$A$4:$A$2466,0)+3,"")</f>
        <v>1926</v>
      </c>
      <c r="AI25" s="93" t="n">
        <f aca="false">IFERROR(MATCH("12:45am/"&amp;$A25&amp;"/normal",'RAW DATA'!$A$4:$A$2466,0)+3,"")</f>
        <v>1988</v>
      </c>
      <c r="AJ25" s="93" t="n">
        <f aca="false">IFERROR(MATCH("1:15am/"&amp;$A25&amp;"/normal",'RAW DATA'!$A$4:$A$2466,0)+3,"")</f>
        <v>2050</v>
      </c>
      <c r="AK25" s="93" t="n">
        <f aca="false">IFERROR(MATCH("1:30am/"&amp;$A25&amp;"/normal",'RAW DATA'!$A$4:$A$2466,0)+3,"")</f>
        <v>2112</v>
      </c>
      <c r="AL25" s="93" t="n">
        <f aca="false">IFERROR(MATCH("2am/"&amp;$A25&amp;"/normal",'RAW DATA'!$A$4:$A$2466,0)+3,"")</f>
        <v>2174</v>
      </c>
      <c r="AM25" s="93" t="n">
        <f aca="false">IFERROR(MATCH("2:30am/"&amp;$A25&amp;"/normal",'RAW DATA'!$A$4:$A$2466,0)+3,"")</f>
        <v>2228</v>
      </c>
      <c r="AN25" s="93" t="n">
        <f aca="false">IFERROR(MATCH("3am/"&amp;$A25&amp;"/normal",'RAW DATA'!$A$4:$A$2466,0)+3,"")</f>
        <v>2278</v>
      </c>
      <c r="AO25" s="93" t="n">
        <f aca="false">IFERROR(MATCH("3:30am/"&amp;$A25&amp;"/normal",'RAW DATA'!$A$4:$A$2466,0)+3,"")</f>
        <v>2332</v>
      </c>
      <c r="AP25" s="93" t="n">
        <f aca="false">IFERROR(MATCH("4:30am/"&amp;$A25&amp;"/normal",'RAW DATA'!$A$4:$A$2466,0)+3,"")</f>
        <v>2385</v>
      </c>
      <c r="AQ25" s="93" t="n">
        <f aca="false">IFERROR(MATCH("5am/"&amp;$A25&amp;"/normal",'RAW DATA'!$A$4:$A$2466,0)+3,"")</f>
        <v>2437</v>
      </c>
    </row>
    <row r="26" customFormat="false" ht="15" hidden="false" customHeight="false" outlineLevel="0" collapsed="false">
      <c r="A26" s="45" t="s">
        <v>225</v>
      </c>
      <c r="C26" s="93" t="n">
        <f aca="false">IFERROR(MATCH("4pm/"&amp;$A26&amp;"/normal",'RAW DATA'!$A$4:$A$2466,0)+3,"")</f>
        <v>25</v>
      </c>
      <c r="D26" s="93" t="n">
        <f aca="false">IFERROR(MATCH("4:15pm/"&amp;$A26&amp;"/normal",'RAW DATA'!$A$4:$A$2466,0)+3,"")</f>
        <v>89</v>
      </c>
      <c r="E26" s="93" t="n">
        <f aca="false">IFERROR(MATCH("4:30pm/"&amp;$A26&amp;"/normal",'RAW DATA'!$A$4:$A$2466,0)+3,"")</f>
        <v>151</v>
      </c>
      <c r="F26" s="93" t="n">
        <f aca="false">IFERROR(MATCH("4:45pm/"&amp;$A26&amp;"/normal",'RAW DATA'!$A$4:$A$2466,0)+3,"")</f>
        <v>213</v>
      </c>
      <c r="G26" s="93" t="n">
        <f aca="false">IFERROR(MATCH("5pm/"&amp;$A26&amp;"/normal",'RAW DATA'!$A$4:$A$2466,0)+3,"")</f>
        <v>275</v>
      </c>
      <c r="H26" s="93" t="n">
        <f aca="false">IFERROR(MATCH("5:21pm/"&amp;$A26&amp;"/normal",'RAW DATA'!$A$4:$A$2466,0)+3,"")</f>
        <v>337</v>
      </c>
      <c r="I26" s="93" t="n">
        <f aca="false">IFERROR(MATCH("5:46pm/"&amp;$A26&amp;"/normal",'RAW DATA'!$A$4:$A$2466,0)+3,"")</f>
        <v>401</v>
      </c>
      <c r="J26" s="93" t="n">
        <f aca="false">IFERROR(MATCH("6pm/"&amp;$A26&amp;"/normal",'RAW DATA'!$A$4:$A$2466,0)+3,"")</f>
        <v>453</v>
      </c>
      <c r="K26" s="93" t="n">
        <f aca="false">IFERROR(MATCH("6:15pm/"&amp;$A26&amp;"/normal",'RAW DATA'!$A$4:$A$2466,0)+3,"")</f>
        <v>516</v>
      </c>
      <c r="L26" s="93" t="n">
        <f aca="false">IFERROR(MATCH("6:30pm/"&amp;$A26&amp;"/normal",'RAW DATA'!$A$4:$A$2466,0)+3,"")</f>
        <v>579</v>
      </c>
      <c r="M26" s="93" t="n">
        <f aca="false">IFERROR(MATCH("6:45pm/"&amp;$A26&amp;"/normal",'RAW DATA'!$A$4:$A$2466,0)+3,"")</f>
        <v>684</v>
      </c>
      <c r="N26" s="93" t="n">
        <f aca="false">IFERROR(MATCH("7pm/"&amp;$A26&amp;"/normal",'RAW DATA'!$A$4:$A$2466,0)+3,"")</f>
        <v>746</v>
      </c>
      <c r="O26" s="93" t="n">
        <f aca="false">IFERROR(MATCH("7:15pm/"&amp;$A26&amp;"/normal",'RAW DATA'!$A$4:$A$2466,0)+3,"")</f>
        <v>808</v>
      </c>
      <c r="P26" s="93" t="n">
        <f aca="false">IFERROR(MATCH("7:30pm/"&amp;$A26&amp;"/normal",'RAW DATA'!$A$4:$A$2466,0)+3,"")</f>
        <v>870</v>
      </c>
      <c r="Q26" s="93" t="n">
        <f aca="false">IFERROR(MATCH("7:45pm/"&amp;$A26&amp;"/normal",'RAW DATA'!$A$4:$A$2466,0)+3,"")</f>
        <v>932</v>
      </c>
      <c r="R26" s="93" t="n">
        <f aca="false">IFERROR(MATCH("8pm/"&amp;$A26&amp;"/normal",'RAW DATA'!$A$4:$A$2466,0)+3,"")</f>
        <v>995</v>
      </c>
      <c r="S26" s="93" t="n">
        <f aca="false">IFERROR(MATCH("8:15pm/"&amp;$A26&amp;"/normal",'RAW DATA'!$A$4:$A$2466,0)+3,"")</f>
        <v>1056</v>
      </c>
      <c r="T26" s="93" t="n">
        <f aca="false">IFERROR(MATCH("8:30pm/"&amp;$A26&amp;"/normal",'RAW DATA'!$A$4:$A$2466,0)+3,"")</f>
        <v>1119</v>
      </c>
      <c r="U26" s="93" t="n">
        <f aca="false">IFERROR(MATCH("8:45pm/"&amp;$A26&amp;"/normal",'RAW DATA'!$A$4:$A$2466,0)+3,"")</f>
        <v>1182</v>
      </c>
      <c r="V26" s="93" t="n">
        <f aca="false">IFERROR(MATCH("9pm/"&amp;$A26&amp;"/normal",'RAW DATA'!$A$4:$A$2466,0)+3,"")</f>
        <v>1243</v>
      </c>
      <c r="W26" s="93" t="n">
        <f aca="false">IFERROR(MATCH("9:15pm/"&amp;$A26&amp;"/normal",'RAW DATA'!$A$4:$A$2466,0)+3,"")</f>
        <v>1305</v>
      </c>
      <c r="X26" s="93" t="n">
        <f aca="false">IFERROR(MATCH("9:30pm/"&amp;$A26&amp;"/normal",'RAW DATA'!$A$4:$A$2466,0)+3,"")</f>
        <v>1368</v>
      </c>
      <c r="Y26" s="93" t="n">
        <f aca="false">IFERROR(MATCH("9:45pm/"&amp;$A26&amp;"/normal",'RAW DATA'!$A$4:$A$2466,0)+3,"")</f>
        <v>1431</v>
      </c>
      <c r="Z26" s="93" t="n">
        <f aca="false">IFERROR(MATCH("10:15pm/"&amp;$A26&amp;"/normal",'RAW DATA'!$A$4:$A$2466,0)+3,"")</f>
        <v>1494</v>
      </c>
      <c r="AB26" s="93" t="n">
        <f aca="false">IFERROR(MATCH("10:45pm/"&amp;$A26&amp;"/normal",'RAW DATA'!$A$4:$A$2466,0)+3,"")</f>
        <v>1556</v>
      </c>
      <c r="AC26" s="93" t="n">
        <f aca="false">IFERROR(MATCH("11pm/"&amp;$A26&amp;"/normal",'RAW DATA'!$A$4:$A$2466,0)+3,"")</f>
        <v>1618</v>
      </c>
      <c r="AD26" s="93" t="n">
        <f aca="false">IFERROR(MATCH("11:15pm/"&amp;$A26&amp;"/normal",'RAW DATA'!$A$4:$A$2466,0)+3,"")</f>
        <v>1680</v>
      </c>
      <c r="AE26" s="93" t="n">
        <f aca="false">IFERROR(MATCH("11:30pm/"&amp;$A26&amp;"/normal",'RAW DATA'!$A$4:$A$2466,0)+3,"")</f>
        <v>1742</v>
      </c>
      <c r="AF26" s="93" t="n">
        <f aca="false">IFERROR(MATCH("11:45pm/"&amp;$A26&amp;"/normal",'RAW DATA'!$A$4:$A$2466,0)+3,"")</f>
        <v>1803</v>
      </c>
      <c r="AG26" s="93" t="n">
        <f aca="false">IFERROR(MATCH("12am/"&amp;$A26&amp;"/normal",'RAW DATA'!$A$4:$A$2466,0)+3,"")</f>
        <v>1865</v>
      </c>
      <c r="AH26" s="93" t="n">
        <f aca="false">IFERROR(MATCH("12:22am/"&amp;$A26&amp;"/normal",'RAW DATA'!$A$4:$A$2466,0)+3,"")</f>
        <v>1927</v>
      </c>
      <c r="AI26" s="93" t="n">
        <f aca="false">IFERROR(MATCH("12:45am/"&amp;$A26&amp;"/normal",'RAW DATA'!$A$4:$A$2466,0)+3,"")</f>
        <v>1989</v>
      </c>
      <c r="AJ26" s="93" t="n">
        <f aca="false">IFERROR(MATCH("1:15am/"&amp;$A26&amp;"/normal",'RAW DATA'!$A$4:$A$2466,0)+3,"")</f>
        <v>2051</v>
      </c>
      <c r="AK26" s="93" t="n">
        <f aca="false">IFERROR(MATCH("1:30am/"&amp;$A26&amp;"/normal",'RAW DATA'!$A$4:$A$2466,0)+3,"")</f>
        <v>2113</v>
      </c>
      <c r="AL26" s="93" t="n">
        <f aca="false">IFERROR(MATCH("2am/"&amp;$A26&amp;"/normal",'RAW DATA'!$A$4:$A$2466,0)+3,"")</f>
        <v>2175</v>
      </c>
      <c r="AM26" s="93" t="n">
        <f aca="false">IFERROR(MATCH("2:30am/"&amp;$A26&amp;"/normal",'RAW DATA'!$A$4:$A$2466,0)+3,"")</f>
        <v>2229</v>
      </c>
      <c r="AN26" s="93" t="n">
        <f aca="false">IFERROR(MATCH("3am/"&amp;$A26&amp;"/normal",'RAW DATA'!$A$4:$A$2466,0)+3,"")</f>
        <v>2279</v>
      </c>
      <c r="AO26" s="93" t="n">
        <f aca="false">IFERROR(MATCH("3:30am/"&amp;$A26&amp;"/normal",'RAW DATA'!$A$4:$A$2466,0)+3,"")</f>
        <v>2333</v>
      </c>
      <c r="AP26" s="93" t="n">
        <f aca="false">IFERROR(MATCH("4:30am/"&amp;$A26&amp;"/normal",'RAW DATA'!$A$4:$A$2466,0)+3,"")</f>
        <v>2386</v>
      </c>
      <c r="AQ26" s="93" t="n">
        <f aca="false">IFERROR(MATCH("5am/"&amp;$A26&amp;"/normal",'RAW DATA'!$A$4:$A$2466,0)+3,"")</f>
        <v>2438</v>
      </c>
    </row>
    <row r="27" customFormat="false" ht="15" hidden="false" customHeight="false" outlineLevel="0" collapsed="false">
      <c r="A27" s="45" t="s">
        <v>228</v>
      </c>
      <c r="C27" s="93" t="n">
        <f aca="false">IFERROR(MATCH("4pm/"&amp;$A27&amp;"/normal",'RAW DATA'!$A$4:$A$2466,0)+3,"")</f>
        <v>26</v>
      </c>
      <c r="D27" s="93" t="n">
        <f aca="false">IFERROR(MATCH("4:15pm/"&amp;$A27&amp;"/normal",'RAW DATA'!$A$4:$A$2466,0)+3,"")</f>
        <v>90</v>
      </c>
      <c r="E27" s="93" t="n">
        <f aca="false">IFERROR(MATCH("4:30pm/"&amp;$A27&amp;"/normal",'RAW DATA'!$A$4:$A$2466,0)+3,"")</f>
        <v>152</v>
      </c>
      <c r="F27" s="93" t="n">
        <f aca="false">IFERROR(MATCH("4:45pm/"&amp;$A27&amp;"/normal",'RAW DATA'!$A$4:$A$2466,0)+3,"")</f>
        <v>214</v>
      </c>
      <c r="G27" s="93" t="n">
        <f aca="false">IFERROR(MATCH("5pm/"&amp;$A27&amp;"/normal",'RAW DATA'!$A$4:$A$2466,0)+3,"")</f>
        <v>276</v>
      </c>
      <c r="H27" s="93" t="n">
        <f aca="false">IFERROR(MATCH("5:21pm/"&amp;$A27&amp;"/normal",'RAW DATA'!$A$4:$A$2466,0)+3,"")</f>
        <v>338</v>
      </c>
      <c r="I27" s="93" t="n">
        <f aca="false">IFERROR(MATCH("5:46pm/"&amp;$A27&amp;"/normal",'RAW DATA'!$A$4:$A$2466,0)+3,"")</f>
        <v>402</v>
      </c>
      <c r="J27" s="93" t="n">
        <f aca="false">IFERROR(MATCH("6pm/"&amp;$A27&amp;"/normal",'RAW DATA'!$A$4:$A$2466,0)+3,"")</f>
        <v>454</v>
      </c>
      <c r="K27" s="93" t="n">
        <f aca="false">IFERROR(MATCH("6:15pm/"&amp;$A27&amp;"/normal",'RAW DATA'!$A$4:$A$2466,0)+3,"")</f>
        <v>517</v>
      </c>
      <c r="L27" s="93" t="n">
        <f aca="false">IFERROR(MATCH("6:30pm/"&amp;$A27&amp;"/normal",'RAW DATA'!$A$4:$A$2466,0)+3,"")</f>
        <v>581</v>
      </c>
      <c r="M27" s="93" t="n">
        <f aca="false">IFERROR(MATCH("6:45pm/"&amp;$A27&amp;"/normal",'RAW DATA'!$A$4:$A$2466,0)+3,"")</f>
        <v>685</v>
      </c>
      <c r="N27" s="93" t="n">
        <f aca="false">IFERROR(MATCH("7pm/"&amp;$A27&amp;"/normal",'RAW DATA'!$A$4:$A$2466,0)+3,"")</f>
        <v>747</v>
      </c>
      <c r="O27" s="93" t="n">
        <f aca="false">IFERROR(MATCH("7:15pm/"&amp;$A27&amp;"/normal",'RAW DATA'!$A$4:$A$2466,0)+3,"")</f>
        <v>809</v>
      </c>
      <c r="P27" s="93" t="n">
        <f aca="false">IFERROR(MATCH("7:30pm/"&amp;$A27&amp;"/normal",'RAW DATA'!$A$4:$A$2466,0)+3,"")</f>
        <v>871</v>
      </c>
      <c r="Q27" s="93" t="n">
        <f aca="false">IFERROR(MATCH("7:45pm/"&amp;$A27&amp;"/normal",'RAW DATA'!$A$4:$A$2466,0)+3,"")</f>
        <v>933</v>
      </c>
      <c r="R27" s="93" t="n">
        <f aca="false">IFERROR(MATCH("8pm/"&amp;$A27&amp;"/normal",'RAW DATA'!$A$4:$A$2466,0)+3,"")</f>
        <v>996</v>
      </c>
      <c r="S27" s="93" t="n">
        <f aca="false">IFERROR(MATCH("8:15pm/"&amp;$A27&amp;"/normal",'RAW DATA'!$A$4:$A$2466,0)+3,"")</f>
        <v>1057</v>
      </c>
      <c r="T27" s="93" t="n">
        <f aca="false">IFERROR(MATCH("8:30pm/"&amp;$A27&amp;"/normal",'RAW DATA'!$A$4:$A$2466,0)+3,"")</f>
        <v>1120</v>
      </c>
      <c r="U27" s="93" t="n">
        <f aca="false">IFERROR(MATCH("8:45pm/"&amp;$A27&amp;"/normal",'RAW DATA'!$A$4:$A$2466,0)+3,"")</f>
        <v>1183</v>
      </c>
      <c r="V27" s="93" t="n">
        <f aca="false">IFERROR(MATCH("9pm/"&amp;$A27&amp;"/normal",'RAW DATA'!$A$4:$A$2466,0)+3,"")</f>
        <v>1244</v>
      </c>
      <c r="W27" s="93" t="n">
        <f aca="false">IFERROR(MATCH("9:15pm/"&amp;$A27&amp;"/normal",'RAW DATA'!$A$4:$A$2466,0)+3,"")</f>
        <v>1306</v>
      </c>
      <c r="X27" s="93" t="n">
        <f aca="false">IFERROR(MATCH("9:30pm/"&amp;$A27&amp;"/normal",'RAW DATA'!$A$4:$A$2466,0)+3,"")</f>
        <v>1369</v>
      </c>
      <c r="Y27" s="93" t="n">
        <f aca="false">IFERROR(MATCH("9:45pm/"&amp;$A27&amp;"/normal",'RAW DATA'!$A$4:$A$2466,0)+3,"")</f>
        <v>1432</v>
      </c>
      <c r="Z27" s="93" t="n">
        <f aca="false">IFERROR(MATCH("10:15pm/"&amp;$A27&amp;"/normal",'RAW DATA'!$A$4:$A$2466,0)+3,"")</f>
        <v>1495</v>
      </c>
      <c r="AB27" s="93" t="n">
        <f aca="false">IFERROR(MATCH("10:45pm/"&amp;$A27&amp;"/normal",'RAW DATA'!$A$4:$A$2466,0)+3,"")</f>
        <v>1557</v>
      </c>
      <c r="AC27" s="93" t="n">
        <f aca="false">IFERROR(MATCH("11pm/"&amp;$A27&amp;"/normal",'RAW DATA'!$A$4:$A$2466,0)+3,"")</f>
        <v>1619</v>
      </c>
      <c r="AD27" s="93" t="n">
        <f aca="false">IFERROR(MATCH("11:15pm/"&amp;$A27&amp;"/normal",'RAW DATA'!$A$4:$A$2466,0)+3,"")</f>
        <v>1681</v>
      </c>
      <c r="AE27" s="93" t="n">
        <f aca="false">IFERROR(MATCH("11:30pm/"&amp;$A27&amp;"/normal",'RAW DATA'!$A$4:$A$2466,0)+3,"")</f>
        <v>1743</v>
      </c>
      <c r="AF27" s="93" t="n">
        <f aca="false">IFERROR(MATCH("11:45pm/"&amp;$A27&amp;"/normal",'RAW DATA'!$A$4:$A$2466,0)+3,"")</f>
        <v>1804</v>
      </c>
      <c r="AG27" s="93" t="n">
        <f aca="false">IFERROR(MATCH("12am/"&amp;$A27&amp;"/normal",'RAW DATA'!$A$4:$A$2466,0)+3,"")</f>
        <v>1866</v>
      </c>
      <c r="AH27" s="93" t="n">
        <f aca="false">IFERROR(MATCH("12:22am/"&amp;$A27&amp;"/normal",'RAW DATA'!$A$4:$A$2466,0)+3,"")</f>
        <v>1928</v>
      </c>
      <c r="AI27" s="93" t="n">
        <f aca="false">IFERROR(MATCH("12:45am/"&amp;$A27&amp;"/normal",'RAW DATA'!$A$4:$A$2466,0)+3,"")</f>
        <v>1990</v>
      </c>
      <c r="AJ27" s="93" t="n">
        <f aca="false">IFERROR(MATCH("1:15am/"&amp;$A27&amp;"/normal",'RAW DATA'!$A$4:$A$2466,0)+3,"")</f>
        <v>2052</v>
      </c>
      <c r="AK27" s="93" t="n">
        <f aca="false">IFERROR(MATCH("1:30am/"&amp;$A27&amp;"/normal",'RAW DATA'!$A$4:$A$2466,0)+3,"")</f>
        <v>2114</v>
      </c>
      <c r="AL27" s="93" t="n">
        <f aca="false">IFERROR(MATCH("2am/"&amp;$A27&amp;"/normal",'RAW DATA'!$A$4:$A$2466,0)+3,"")</f>
        <v>2176</v>
      </c>
      <c r="AM27" s="93" t="n">
        <f aca="false">IFERROR(MATCH("2:30am/"&amp;$A27&amp;"/normal",'RAW DATA'!$A$4:$A$2466,0)+3,"")</f>
        <v>2230</v>
      </c>
      <c r="AN27" s="93" t="n">
        <f aca="false">IFERROR(MATCH("3am/"&amp;$A27&amp;"/normal",'RAW DATA'!$A$4:$A$2466,0)+3,"")</f>
        <v>2280</v>
      </c>
      <c r="AO27" s="93" t="n">
        <f aca="false">IFERROR(MATCH("3:30am/"&amp;$A27&amp;"/normal",'RAW DATA'!$A$4:$A$2466,0)+3,"")</f>
        <v>2334</v>
      </c>
      <c r="AP27" s="93" t="n">
        <f aca="false">IFERROR(MATCH("4:30am/"&amp;$A27&amp;"/normal",'RAW DATA'!$A$4:$A$2466,0)+3,"")</f>
        <v>2387</v>
      </c>
      <c r="AQ27" s="93" t="n">
        <f aca="false">IFERROR(MATCH("5am/"&amp;$A27&amp;"/normal",'RAW DATA'!$A$4:$A$2466,0)+3,"")</f>
        <v>2439</v>
      </c>
    </row>
    <row r="28" customFormat="false" ht="15" hidden="false" customHeight="false" outlineLevel="0" collapsed="false">
      <c r="A28" s="45" t="s">
        <v>231</v>
      </c>
      <c r="C28" s="93" t="n">
        <f aca="false">IFERROR(MATCH("4pm/"&amp;$A28&amp;"/normal",'RAW DATA'!$A$4:$A$2466,0)+3,"")</f>
        <v>27</v>
      </c>
      <c r="D28" s="93" t="n">
        <f aca="false">IFERROR(MATCH("4:15pm/"&amp;$A28&amp;"/normal",'RAW DATA'!$A$4:$A$2466,0)+3,"")</f>
        <v>91</v>
      </c>
      <c r="E28" s="93" t="n">
        <f aca="false">IFERROR(MATCH("4:30pm/"&amp;$A28&amp;"/normal",'RAW DATA'!$A$4:$A$2466,0)+3,"")</f>
        <v>153</v>
      </c>
      <c r="F28" s="93" t="n">
        <f aca="false">IFERROR(MATCH("4:45pm/"&amp;$A28&amp;"/normal",'RAW DATA'!$A$4:$A$2466,0)+3,"")</f>
        <v>215</v>
      </c>
      <c r="G28" s="93" t="n">
        <f aca="false">IFERROR(MATCH("5pm/"&amp;$A28&amp;"/normal",'RAW DATA'!$A$4:$A$2466,0)+3,"")</f>
        <v>277</v>
      </c>
      <c r="H28" s="93" t="n">
        <f aca="false">IFERROR(MATCH("5:21pm/"&amp;$A28&amp;"/normal",'RAW DATA'!$A$4:$A$2466,0)+3,"")</f>
        <v>339</v>
      </c>
      <c r="I28" s="93" t="n">
        <f aca="false">IFERROR(MATCH("5:46pm/"&amp;$A28&amp;"/normal",'RAW DATA'!$A$4:$A$2466,0)+3,"")</f>
        <v>403</v>
      </c>
      <c r="J28" s="93" t="n">
        <f aca="false">IFERROR(MATCH("6pm/"&amp;$A28&amp;"/normal",'RAW DATA'!$A$4:$A$2466,0)+3,"")</f>
        <v>455</v>
      </c>
      <c r="K28" s="93" t="n">
        <f aca="false">IFERROR(MATCH("6:15pm/"&amp;$A28&amp;"/normal",'RAW DATA'!$A$4:$A$2466,0)+3,"")</f>
        <v>518</v>
      </c>
      <c r="L28" s="93" t="n">
        <f aca="false">IFERROR(MATCH("6:30pm/"&amp;$A28&amp;"/normal",'RAW DATA'!$A$4:$A$2466,0)+3,"")</f>
        <v>582</v>
      </c>
      <c r="M28" s="93" t="n">
        <f aca="false">IFERROR(MATCH("6:45pm/"&amp;$A28&amp;"/normal",'RAW DATA'!$A$4:$A$2466,0)+3,"")</f>
        <v>686</v>
      </c>
      <c r="N28" s="93" t="n">
        <f aca="false">IFERROR(MATCH("7pm/"&amp;$A28&amp;"/normal",'RAW DATA'!$A$4:$A$2466,0)+3,"")</f>
        <v>748</v>
      </c>
      <c r="O28" s="93" t="n">
        <f aca="false">IFERROR(MATCH("7:15pm/"&amp;$A28&amp;"/normal",'RAW DATA'!$A$4:$A$2466,0)+3,"")</f>
        <v>810</v>
      </c>
      <c r="P28" s="93" t="n">
        <f aca="false">IFERROR(MATCH("7:30pm/"&amp;$A28&amp;"/normal",'RAW DATA'!$A$4:$A$2466,0)+3,"")</f>
        <v>872</v>
      </c>
      <c r="Q28" s="93" t="n">
        <f aca="false">IFERROR(MATCH("7:45pm/"&amp;$A28&amp;"/normal",'RAW DATA'!$A$4:$A$2466,0)+3,"")</f>
        <v>934</v>
      </c>
      <c r="R28" s="93" t="n">
        <f aca="false">IFERROR(MATCH("8pm/"&amp;$A28&amp;"/normal",'RAW DATA'!$A$4:$A$2466,0)+3,"")</f>
        <v>997</v>
      </c>
      <c r="S28" s="93" t="n">
        <f aca="false">IFERROR(MATCH("8:15pm/"&amp;$A28&amp;"/normal",'RAW DATA'!$A$4:$A$2466,0)+3,"")</f>
        <v>1058</v>
      </c>
      <c r="T28" s="93" t="n">
        <f aca="false">IFERROR(MATCH("8:30pm/"&amp;$A28&amp;"/normal",'RAW DATA'!$A$4:$A$2466,0)+3,"")</f>
        <v>1121</v>
      </c>
      <c r="U28" s="93" t="n">
        <f aca="false">IFERROR(MATCH("8:45pm/"&amp;$A28&amp;"/normal",'RAW DATA'!$A$4:$A$2466,0)+3,"")</f>
        <v>1184</v>
      </c>
      <c r="V28" s="93" t="n">
        <f aca="false">IFERROR(MATCH("9pm/"&amp;$A28&amp;"/normal",'RAW DATA'!$A$4:$A$2466,0)+3,"")</f>
        <v>1245</v>
      </c>
      <c r="W28" s="93" t="n">
        <f aca="false">IFERROR(MATCH("9:15pm/"&amp;$A28&amp;"/normal",'RAW DATA'!$A$4:$A$2466,0)+3,"")</f>
        <v>1307</v>
      </c>
      <c r="X28" s="93" t="n">
        <f aca="false">IFERROR(MATCH("9:30pm/"&amp;$A28&amp;"/normal",'RAW DATA'!$A$4:$A$2466,0)+3,"")</f>
        <v>1370</v>
      </c>
      <c r="Y28" s="93" t="n">
        <f aca="false">IFERROR(MATCH("9:45pm/"&amp;$A28&amp;"/normal",'RAW DATA'!$A$4:$A$2466,0)+3,"")</f>
        <v>1433</v>
      </c>
      <c r="Z28" s="93" t="n">
        <f aca="false">IFERROR(MATCH("10:15pm/"&amp;$A28&amp;"/normal",'RAW DATA'!$A$4:$A$2466,0)+3,"")</f>
        <v>1496</v>
      </c>
      <c r="AB28" s="93" t="n">
        <f aca="false">IFERROR(MATCH("10:45pm/"&amp;$A28&amp;"/normal",'RAW DATA'!$A$4:$A$2466,0)+3,"")</f>
        <v>1558</v>
      </c>
      <c r="AC28" s="93" t="n">
        <f aca="false">IFERROR(MATCH("11pm/"&amp;$A28&amp;"/normal",'RAW DATA'!$A$4:$A$2466,0)+3,"")</f>
        <v>1620</v>
      </c>
      <c r="AD28" s="93" t="n">
        <f aca="false">IFERROR(MATCH("11:15pm/"&amp;$A28&amp;"/normal",'RAW DATA'!$A$4:$A$2466,0)+3,"")</f>
        <v>1682</v>
      </c>
      <c r="AE28" s="93" t="n">
        <f aca="false">IFERROR(MATCH("11:30pm/"&amp;$A28&amp;"/normal",'RAW DATA'!$A$4:$A$2466,0)+3,"")</f>
        <v>1744</v>
      </c>
      <c r="AF28" s="93" t="n">
        <f aca="false">IFERROR(MATCH("11:45pm/"&amp;$A28&amp;"/normal",'RAW DATA'!$A$4:$A$2466,0)+3,"")</f>
        <v>1805</v>
      </c>
      <c r="AG28" s="93" t="n">
        <f aca="false">IFERROR(MATCH("12am/"&amp;$A28&amp;"/normal",'RAW DATA'!$A$4:$A$2466,0)+3,"")</f>
        <v>1867</v>
      </c>
      <c r="AH28" s="93" t="n">
        <f aca="false">IFERROR(MATCH("12:22am/"&amp;$A28&amp;"/normal",'RAW DATA'!$A$4:$A$2466,0)+3,"")</f>
        <v>1929</v>
      </c>
      <c r="AI28" s="93" t="n">
        <f aca="false">IFERROR(MATCH("12:45am/"&amp;$A28&amp;"/normal",'RAW DATA'!$A$4:$A$2466,0)+3,"")</f>
        <v>1991</v>
      </c>
      <c r="AJ28" s="93" t="n">
        <f aca="false">IFERROR(MATCH("1:15am/"&amp;$A28&amp;"/normal",'RAW DATA'!$A$4:$A$2466,0)+3,"")</f>
        <v>2053</v>
      </c>
      <c r="AK28" s="93" t="n">
        <f aca="false">IFERROR(MATCH("1:30am/"&amp;$A28&amp;"/normal",'RAW DATA'!$A$4:$A$2466,0)+3,"")</f>
        <v>2115</v>
      </c>
      <c r="AL28" s="93" t="n">
        <f aca="false">IFERROR(MATCH("2am/"&amp;$A28&amp;"/normal",'RAW DATA'!$A$4:$A$2466,0)+3,"")</f>
        <v>2177</v>
      </c>
      <c r="AM28" s="93" t="n">
        <f aca="false">IFERROR(MATCH("2:30am/"&amp;$A28&amp;"/normal",'RAW DATA'!$A$4:$A$2466,0)+3,"")</f>
        <v>2231</v>
      </c>
      <c r="AN28" s="93" t="n">
        <f aca="false">IFERROR(MATCH("3am/"&amp;$A28&amp;"/normal",'RAW DATA'!$A$4:$A$2466,0)+3,"")</f>
        <v>2281</v>
      </c>
      <c r="AO28" s="93" t="n">
        <f aca="false">IFERROR(MATCH("3:30am/"&amp;$A28&amp;"/normal",'RAW DATA'!$A$4:$A$2466,0)+3,"")</f>
        <v>2335</v>
      </c>
      <c r="AP28" s="93" t="n">
        <f aca="false">IFERROR(MATCH("4:30am/"&amp;$A28&amp;"/normal",'RAW DATA'!$A$4:$A$2466,0)+3,"")</f>
        <v>2388</v>
      </c>
      <c r="AQ28" s="93" t="n">
        <f aca="false">IFERROR(MATCH("5am/"&amp;$A28&amp;"/normal",'RAW DATA'!$A$4:$A$2466,0)+3,"")</f>
        <v>2440</v>
      </c>
    </row>
    <row r="29" customFormat="false" ht="15" hidden="false" customHeight="false" outlineLevel="0" collapsed="false">
      <c r="A29" s="45" t="s">
        <v>234</v>
      </c>
      <c r="C29" s="93" t="n">
        <f aca="false">IFERROR(MATCH("4pm/"&amp;$A29&amp;"/normal",'RAW DATA'!$A$4:$A$2466,0)+3,"")</f>
        <v>28</v>
      </c>
      <c r="D29" s="93" t="n">
        <f aca="false">IFERROR(MATCH("4:15pm/"&amp;$A29&amp;"/normal",'RAW DATA'!$A$4:$A$2466,0)+3,"")</f>
        <v>92</v>
      </c>
      <c r="E29" s="93" t="n">
        <f aca="false">IFERROR(MATCH("4:30pm/"&amp;$A29&amp;"/normal",'RAW DATA'!$A$4:$A$2466,0)+3,"")</f>
        <v>154</v>
      </c>
      <c r="F29" s="93" t="n">
        <f aca="false">IFERROR(MATCH("4:45pm/"&amp;$A29&amp;"/normal",'RAW DATA'!$A$4:$A$2466,0)+3,"")</f>
        <v>216</v>
      </c>
      <c r="G29" s="93" t="n">
        <f aca="false">IFERROR(MATCH("5pm/"&amp;$A29&amp;"/normal",'RAW DATA'!$A$4:$A$2466,0)+3,"")</f>
        <v>278</v>
      </c>
      <c r="H29" s="93" t="n">
        <f aca="false">IFERROR(MATCH("5:21pm/"&amp;$A29&amp;"/normal",'RAW DATA'!$A$4:$A$2466,0)+3,"")</f>
        <v>340</v>
      </c>
      <c r="I29" s="93" t="n">
        <f aca="false">IFERROR(MATCH("5:46pm/"&amp;$A29&amp;"/normal",'RAW DATA'!$A$4:$A$2466,0)+3,"")</f>
        <v>404</v>
      </c>
      <c r="J29" s="93" t="n">
        <f aca="false">IFERROR(MATCH("6pm/"&amp;$A29&amp;"/normal",'RAW DATA'!$A$4:$A$2466,0)+3,"")</f>
        <v>456</v>
      </c>
      <c r="K29" s="93" t="n">
        <f aca="false">IFERROR(MATCH("6:15pm/"&amp;$A29&amp;"/normal",'RAW DATA'!$A$4:$A$2466,0)+3,"")</f>
        <v>519</v>
      </c>
      <c r="L29" s="93" t="n">
        <f aca="false">IFERROR(MATCH("6:30pm/"&amp;$A29&amp;"/normal",'RAW DATA'!$A$4:$A$2466,0)+3,"")</f>
        <v>583</v>
      </c>
      <c r="M29" s="93" t="n">
        <f aca="false">IFERROR(MATCH("6:45pm/"&amp;$A29&amp;"/normal",'RAW DATA'!$A$4:$A$2466,0)+3,"")</f>
        <v>687</v>
      </c>
      <c r="N29" s="93" t="n">
        <f aca="false">IFERROR(MATCH("7pm/"&amp;$A29&amp;"/normal",'RAW DATA'!$A$4:$A$2466,0)+3,"")</f>
        <v>749</v>
      </c>
      <c r="O29" s="93" t="n">
        <f aca="false">IFERROR(MATCH("7:15pm/"&amp;$A29&amp;"/normal",'RAW DATA'!$A$4:$A$2466,0)+3,"")</f>
        <v>811</v>
      </c>
      <c r="P29" s="93" t="n">
        <f aca="false">IFERROR(MATCH("7:30pm/"&amp;$A29&amp;"/normal",'RAW DATA'!$A$4:$A$2466,0)+3,"")</f>
        <v>873</v>
      </c>
      <c r="Q29" s="93" t="n">
        <f aca="false">IFERROR(MATCH("7:45pm/"&amp;$A29&amp;"/normal",'RAW DATA'!$A$4:$A$2466,0)+3,"")</f>
        <v>935</v>
      </c>
      <c r="R29" s="93" t="n">
        <f aca="false">IFERROR(MATCH("8pm/"&amp;$A29&amp;"/normal",'RAW DATA'!$A$4:$A$2466,0)+3,"")</f>
        <v>998</v>
      </c>
      <c r="S29" s="93" t="n">
        <f aca="false">IFERROR(MATCH("8:15pm/"&amp;$A29&amp;"/normal",'RAW DATA'!$A$4:$A$2466,0)+3,"")</f>
        <v>1059</v>
      </c>
      <c r="T29" s="93" t="n">
        <f aca="false">IFERROR(MATCH("8:30pm/"&amp;$A29&amp;"/normal",'RAW DATA'!$A$4:$A$2466,0)+3,"")</f>
        <v>1122</v>
      </c>
      <c r="U29" s="93" t="n">
        <f aca="false">IFERROR(MATCH("8:45pm/"&amp;$A29&amp;"/normal",'RAW DATA'!$A$4:$A$2466,0)+3,"")</f>
        <v>1185</v>
      </c>
      <c r="V29" s="93" t="n">
        <f aca="false">IFERROR(MATCH("9pm/"&amp;$A29&amp;"/normal",'RAW DATA'!$A$4:$A$2466,0)+3,"")</f>
        <v>1246</v>
      </c>
      <c r="W29" s="93" t="n">
        <f aca="false">IFERROR(MATCH("9:15pm/"&amp;$A29&amp;"/normal",'RAW DATA'!$A$4:$A$2466,0)+3,"")</f>
        <v>1308</v>
      </c>
      <c r="X29" s="93" t="n">
        <f aca="false">IFERROR(MATCH("9:30pm/"&amp;$A29&amp;"/normal",'RAW DATA'!$A$4:$A$2466,0)+3,"")</f>
        <v>1371</v>
      </c>
      <c r="Y29" s="93" t="n">
        <f aca="false">IFERROR(MATCH("9:45pm/"&amp;$A29&amp;"/normal",'RAW DATA'!$A$4:$A$2466,0)+3,"")</f>
        <v>1434</v>
      </c>
      <c r="Z29" s="93" t="n">
        <f aca="false">IFERROR(MATCH("10:15pm/"&amp;$A29&amp;"/normal",'RAW DATA'!$A$4:$A$2466,0)+3,"")</f>
        <v>1497</v>
      </c>
      <c r="AB29" s="93" t="n">
        <f aca="false">IFERROR(MATCH("10:45pm/"&amp;$A29&amp;"/normal",'RAW DATA'!$A$4:$A$2466,0)+3,"")</f>
        <v>1559</v>
      </c>
      <c r="AC29" s="93" t="n">
        <f aca="false">IFERROR(MATCH("11pm/"&amp;$A29&amp;"/normal",'RAW DATA'!$A$4:$A$2466,0)+3,"")</f>
        <v>1621</v>
      </c>
      <c r="AD29" s="93" t="n">
        <f aca="false">IFERROR(MATCH("11:15pm/"&amp;$A29&amp;"/normal",'RAW DATA'!$A$4:$A$2466,0)+3,"")</f>
        <v>1683</v>
      </c>
      <c r="AE29" s="93" t="n">
        <f aca="false">IFERROR(MATCH("11:30pm/"&amp;$A29&amp;"/normal",'RAW DATA'!$A$4:$A$2466,0)+3,"")</f>
        <v>1745</v>
      </c>
      <c r="AF29" s="93" t="n">
        <f aca="false">IFERROR(MATCH("11:45pm/"&amp;$A29&amp;"/normal",'RAW DATA'!$A$4:$A$2466,0)+3,"")</f>
        <v>1806</v>
      </c>
      <c r="AG29" s="93" t="n">
        <f aca="false">IFERROR(MATCH("12am/"&amp;$A29&amp;"/normal",'RAW DATA'!$A$4:$A$2466,0)+3,"")</f>
        <v>1868</v>
      </c>
      <c r="AH29" s="93" t="n">
        <f aca="false">IFERROR(MATCH("12:22am/"&amp;$A29&amp;"/normal",'RAW DATA'!$A$4:$A$2466,0)+3,"")</f>
        <v>1930</v>
      </c>
      <c r="AI29" s="93" t="n">
        <f aca="false">IFERROR(MATCH("12:45am/"&amp;$A29&amp;"/normal",'RAW DATA'!$A$4:$A$2466,0)+3,"")</f>
        <v>1992</v>
      </c>
      <c r="AJ29" s="93" t="n">
        <f aca="false">IFERROR(MATCH("1:15am/"&amp;$A29&amp;"/normal",'RAW DATA'!$A$4:$A$2466,0)+3,"")</f>
        <v>2054</v>
      </c>
      <c r="AK29" s="93" t="n">
        <f aca="false">IFERROR(MATCH("1:30am/"&amp;$A29&amp;"/normal",'RAW DATA'!$A$4:$A$2466,0)+3,"")</f>
        <v>2116</v>
      </c>
      <c r="AL29" s="93" t="n">
        <f aca="false">IFERROR(MATCH("2am/"&amp;$A29&amp;"/normal",'RAW DATA'!$A$4:$A$2466,0)+3,"")</f>
        <v>2178</v>
      </c>
      <c r="AM29" s="93" t="n">
        <f aca="false">IFERROR(MATCH("2:30am/"&amp;$A29&amp;"/normal",'RAW DATA'!$A$4:$A$2466,0)+3,"")</f>
        <v>2232</v>
      </c>
      <c r="AN29" s="93" t="n">
        <f aca="false">IFERROR(MATCH("3am/"&amp;$A29&amp;"/normal",'RAW DATA'!$A$4:$A$2466,0)+3,"")</f>
        <v>2282</v>
      </c>
      <c r="AO29" s="93" t="n">
        <f aca="false">IFERROR(MATCH("3:30am/"&amp;$A29&amp;"/normal",'RAW DATA'!$A$4:$A$2466,0)+3,"")</f>
        <v>2336</v>
      </c>
      <c r="AP29" s="93" t="n">
        <f aca="false">IFERROR(MATCH("4:30am/"&amp;$A29&amp;"/normal",'RAW DATA'!$A$4:$A$2466,0)+3,"")</f>
        <v>2389</v>
      </c>
      <c r="AQ29" s="93" t="n">
        <f aca="false">IFERROR(MATCH("5am/"&amp;$A29&amp;"/normal",'RAW DATA'!$A$4:$A$2466,0)+3,"")</f>
        <v>2441</v>
      </c>
    </row>
    <row r="30" customFormat="false" ht="15" hidden="false" customHeight="false" outlineLevel="0" collapsed="false">
      <c r="A30" s="45" t="s">
        <v>237</v>
      </c>
      <c r="C30" s="93" t="n">
        <f aca="false">IFERROR(MATCH("4pm/"&amp;$A30&amp;"/normal",'RAW DATA'!$A$4:$A$2466,0)+3,"")</f>
        <v>29</v>
      </c>
      <c r="D30" s="93" t="n">
        <f aca="false">IFERROR(MATCH("4:15pm/"&amp;$A30&amp;"/normal",'RAW DATA'!$A$4:$A$2466,0)+3,"")</f>
        <v>93</v>
      </c>
      <c r="E30" s="93" t="n">
        <f aca="false">IFERROR(MATCH("4:30pm/"&amp;$A30&amp;"/normal",'RAW DATA'!$A$4:$A$2466,0)+3,"")</f>
        <v>155</v>
      </c>
      <c r="F30" s="93" t="n">
        <f aca="false">IFERROR(MATCH("4:45pm/"&amp;$A30&amp;"/normal",'RAW DATA'!$A$4:$A$2466,0)+3,"")</f>
        <v>217</v>
      </c>
      <c r="G30" s="93" t="n">
        <f aca="false">IFERROR(MATCH("5pm/"&amp;$A30&amp;"/normal",'RAW DATA'!$A$4:$A$2466,0)+3,"")</f>
        <v>279</v>
      </c>
      <c r="H30" s="93" t="n">
        <f aca="false">IFERROR(MATCH("5:21pm/"&amp;$A30&amp;"/normal",'RAW DATA'!$A$4:$A$2466,0)+3,"")</f>
        <v>341</v>
      </c>
      <c r="I30" s="93" t="n">
        <f aca="false">IFERROR(MATCH("5:46pm/"&amp;$A30&amp;"/normal",'RAW DATA'!$A$4:$A$2466,0)+3,"")</f>
        <v>405</v>
      </c>
      <c r="J30" s="93" t="n">
        <f aca="false">IFERROR(MATCH("6pm/"&amp;$A30&amp;"/normal",'RAW DATA'!$A$4:$A$2466,0)+3,"")</f>
        <v>457</v>
      </c>
      <c r="K30" s="93" t="n">
        <f aca="false">IFERROR(MATCH("6:15pm/"&amp;$A30&amp;"/normal",'RAW DATA'!$A$4:$A$2466,0)+3,"")</f>
        <v>520</v>
      </c>
      <c r="L30" s="93" t="n">
        <f aca="false">IFERROR(MATCH("6:30pm/"&amp;$A30&amp;"/normal",'RAW DATA'!$A$4:$A$2466,0)+3,"")</f>
        <v>584</v>
      </c>
      <c r="M30" s="93" t="n">
        <f aca="false">IFERROR(MATCH("6:45pm/"&amp;$A30&amp;"/normal",'RAW DATA'!$A$4:$A$2466,0)+3,"")</f>
        <v>688</v>
      </c>
      <c r="N30" s="93" t="n">
        <f aca="false">IFERROR(MATCH("7pm/"&amp;$A30&amp;"/normal",'RAW DATA'!$A$4:$A$2466,0)+3,"")</f>
        <v>750</v>
      </c>
      <c r="O30" s="93" t="n">
        <f aca="false">IFERROR(MATCH("7:15pm/"&amp;$A30&amp;"/normal",'RAW DATA'!$A$4:$A$2466,0)+3,"")</f>
        <v>812</v>
      </c>
      <c r="P30" s="93" t="n">
        <f aca="false">IFERROR(MATCH("7:30pm/"&amp;$A30&amp;"/normal",'RAW DATA'!$A$4:$A$2466,0)+3,"")</f>
        <v>874</v>
      </c>
      <c r="Q30" s="93" t="n">
        <f aca="false">IFERROR(MATCH("7:45pm/"&amp;$A30&amp;"/normal",'RAW DATA'!$A$4:$A$2466,0)+3,"")</f>
        <v>936</v>
      </c>
      <c r="R30" s="93" t="n">
        <f aca="false">IFERROR(MATCH("8pm/"&amp;$A30&amp;"/normal",'RAW DATA'!$A$4:$A$2466,0)+3,"")</f>
        <v>999</v>
      </c>
      <c r="S30" s="93" t="n">
        <f aca="false">IFERROR(MATCH("8:15pm/"&amp;$A30&amp;"/normal",'RAW DATA'!$A$4:$A$2466,0)+3,"")</f>
        <v>1060</v>
      </c>
      <c r="T30" s="93" t="n">
        <f aca="false">IFERROR(MATCH("8:30pm/"&amp;$A30&amp;"/normal",'RAW DATA'!$A$4:$A$2466,0)+3,"")</f>
        <v>1123</v>
      </c>
      <c r="U30" s="93" t="n">
        <f aca="false">IFERROR(MATCH("8:45pm/"&amp;$A30&amp;"/normal",'RAW DATA'!$A$4:$A$2466,0)+3,"")</f>
        <v>1186</v>
      </c>
      <c r="V30" s="93" t="n">
        <f aca="false">IFERROR(MATCH("9pm/"&amp;$A30&amp;"/normal",'RAW DATA'!$A$4:$A$2466,0)+3,"")</f>
        <v>1247</v>
      </c>
      <c r="W30" s="93" t="n">
        <f aca="false">IFERROR(MATCH("9:15pm/"&amp;$A30&amp;"/normal",'RAW DATA'!$A$4:$A$2466,0)+3,"")</f>
        <v>1309</v>
      </c>
      <c r="X30" s="93" t="n">
        <f aca="false">IFERROR(MATCH("9:30pm/"&amp;$A30&amp;"/normal",'RAW DATA'!$A$4:$A$2466,0)+3,"")</f>
        <v>1372</v>
      </c>
      <c r="Y30" s="93" t="n">
        <f aca="false">IFERROR(MATCH("9:45pm/"&amp;$A30&amp;"/normal",'RAW DATA'!$A$4:$A$2466,0)+3,"")</f>
        <v>1435</v>
      </c>
      <c r="Z30" s="93" t="n">
        <f aca="false">IFERROR(MATCH("10:15pm/"&amp;$A30&amp;"/normal",'RAW DATA'!$A$4:$A$2466,0)+3,"")</f>
        <v>1498</v>
      </c>
      <c r="AB30" s="93" t="n">
        <f aca="false">IFERROR(MATCH("10:45pm/"&amp;$A30&amp;"/normal",'RAW DATA'!$A$4:$A$2466,0)+3,"")</f>
        <v>1560</v>
      </c>
      <c r="AC30" s="93" t="n">
        <f aca="false">IFERROR(MATCH("11pm/"&amp;$A30&amp;"/normal",'RAW DATA'!$A$4:$A$2466,0)+3,"")</f>
        <v>1622</v>
      </c>
      <c r="AD30" s="93" t="n">
        <f aca="false">IFERROR(MATCH("11:15pm/"&amp;$A30&amp;"/normal",'RAW DATA'!$A$4:$A$2466,0)+3,"")</f>
        <v>1684</v>
      </c>
      <c r="AE30" s="93" t="n">
        <f aca="false">IFERROR(MATCH("11:30pm/"&amp;$A30&amp;"/normal",'RAW DATA'!$A$4:$A$2466,0)+3,"")</f>
        <v>1746</v>
      </c>
      <c r="AF30" s="93" t="n">
        <f aca="false">IFERROR(MATCH("11:45pm/"&amp;$A30&amp;"/normal",'RAW DATA'!$A$4:$A$2466,0)+3,"")</f>
        <v>1807</v>
      </c>
      <c r="AG30" s="93" t="n">
        <f aca="false">IFERROR(MATCH("12am/"&amp;$A30&amp;"/normal",'RAW DATA'!$A$4:$A$2466,0)+3,"")</f>
        <v>1869</v>
      </c>
      <c r="AH30" s="93" t="n">
        <f aca="false">IFERROR(MATCH("12:22am/"&amp;$A30&amp;"/normal",'RAW DATA'!$A$4:$A$2466,0)+3,"")</f>
        <v>1931</v>
      </c>
      <c r="AI30" s="93" t="n">
        <f aca="false">IFERROR(MATCH("12:45am/"&amp;$A30&amp;"/normal",'RAW DATA'!$A$4:$A$2466,0)+3,"")</f>
        <v>1993</v>
      </c>
      <c r="AJ30" s="93" t="n">
        <f aca="false">IFERROR(MATCH("1:15am/"&amp;$A30&amp;"/normal",'RAW DATA'!$A$4:$A$2466,0)+3,"")</f>
        <v>2055</v>
      </c>
      <c r="AK30" s="93" t="n">
        <f aca="false">IFERROR(MATCH("1:30am/"&amp;$A30&amp;"/normal",'RAW DATA'!$A$4:$A$2466,0)+3,"")</f>
        <v>2117</v>
      </c>
      <c r="AL30" s="93" t="n">
        <f aca="false">IFERROR(MATCH("2am/"&amp;$A30&amp;"/normal",'RAW DATA'!$A$4:$A$2466,0)+3,"")</f>
        <v>2179</v>
      </c>
      <c r="AM30" s="93" t="n">
        <f aca="false">IFERROR(MATCH("2:30am/"&amp;$A30&amp;"/normal",'RAW DATA'!$A$4:$A$2466,0)+3,"")</f>
        <v>2233</v>
      </c>
      <c r="AN30" s="93" t="n">
        <f aca="false">IFERROR(MATCH("3am/"&amp;$A30&amp;"/normal",'RAW DATA'!$A$4:$A$2466,0)+3,"")</f>
        <v>2283</v>
      </c>
      <c r="AO30" s="93" t="n">
        <f aca="false">IFERROR(MATCH("3:30am/"&amp;$A30&amp;"/normal",'RAW DATA'!$A$4:$A$2466,0)+3,"")</f>
        <v>2337</v>
      </c>
      <c r="AP30" s="93" t="n">
        <f aca="false">IFERROR(MATCH("4:30am/"&amp;$A30&amp;"/normal",'RAW DATA'!$A$4:$A$2466,0)+3,"")</f>
        <v>2390</v>
      </c>
      <c r="AQ30" s="93" t="n">
        <f aca="false">IFERROR(MATCH("5am/"&amp;$A30&amp;"/normal",'RAW DATA'!$A$4:$A$2466,0)+3,"")</f>
        <v>2442</v>
      </c>
    </row>
    <row r="31" customFormat="false" ht="15" hidden="false" customHeight="false" outlineLevel="0" collapsed="false">
      <c r="A31" s="45" t="s">
        <v>240</v>
      </c>
      <c r="C31" s="93" t="n">
        <f aca="false">IFERROR(MATCH("4pm/"&amp;$A31&amp;"/normal",'RAW DATA'!$A$4:$A$2466,0)+3,"")</f>
        <v>30</v>
      </c>
      <c r="D31" s="93" t="n">
        <f aca="false">IFERROR(MATCH("4:15pm/"&amp;$A31&amp;"/normal",'RAW DATA'!$A$4:$A$2466,0)+3,"")</f>
        <v>94</v>
      </c>
      <c r="E31" s="93" t="n">
        <f aca="false">IFERROR(MATCH("4:30pm/"&amp;$A31&amp;"/normal",'RAW DATA'!$A$4:$A$2466,0)+3,"")</f>
        <v>156</v>
      </c>
      <c r="F31" s="93" t="n">
        <f aca="false">IFERROR(MATCH("4:45pm/"&amp;$A31&amp;"/normal",'RAW DATA'!$A$4:$A$2466,0)+3,"")</f>
        <v>218</v>
      </c>
      <c r="G31" s="93" t="n">
        <f aca="false">IFERROR(MATCH("5pm/"&amp;$A31&amp;"/normal",'RAW DATA'!$A$4:$A$2466,0)+3,"")</f>
        <v>280</v>
      </c>
      <c r="H31" s="93" t="n">
        <f aca="false">IFERROR(MATCH("5:21pm/"&amp;$A31&amp;"/normal",'RAW DATA'!$A$4:$A$2466,0)+3,"")</f>
        <v>342</v>
      </c>
      <c r="I31" s="93" t="n">
        <f aca="false">IFERROR(MATCH("5:46pm/"&amp;$A31&amp;"/normal",'RAW DATA'!$A$4:$A$2466,0)+3,"")</f>
        <v>406</v>
      </c>
      <c r="J31" s="93" t="n">
        <f aca="false">IFERROR(MATCH("6pm/"&amp;$A31&amp;"/normal",'RAW DATA'!$A$4:$A$2466,0)+3,"")</f>
        <v>458</v>
      </c>
      <c r="K31" s="93" t="n">
        <f aca="false">IFERROR(MATCH("6:15pm/"&amp;$A31&amp;"/normal",'RAW DATA'!$A$4:$A$2466,0)+3,"")</f>
        <v>521</v>
      </c>
      <c r="L31" s="93" t="n">
        <f aca="false">IFERROR(MATCH("6:30pm/"&amp;$A31&amp;"/normal",'RAW DATA'!$A$4:$A$2466,0)+3,"")</f>
        <v>585</v>
      </c>
      <c r="M31" s="93" t="n">
        <f aca="false">IFERROR(MATCH("6:45pm/"&amp;$A31&amp;"/normal",'RAW DATA'!$A$4:$A$2466,0)+3,"")</f>
        <v>689</v>
      </c>
      <c r="N31" s="93" t="n">
        <f aca="false">IFERROR(MATCH("7pm/"&amp;$A31&amp;"/normal",'RAW DATA'!$A$4:$A$2466,0)+3,"")</f>
        <v>751</v>
      </c>
      <c r="O31" s="93" t="n">
        <f aca="false">IFERROR(MATCH("7:15pm/"&amp;$A31&amp;"/normal",'RAW DATA'!$A$4:$A$2466,0)+3,"")</f>
        <v>813</v>
      </c>
      <c r="P31" s="93" t="n">
        <f aca="false">IFERROR(MATCH("7:30pm/"&amp;$A31&amp;"/normal",'RAW DATA'!$A$4:$A$2466,0)+3,"")</f>
        <v>875</v>
      </c>
      <c r="Q31" s="93" t="n">
        <f aca="false">IFERROR(MATCH("7:45pm/"&amp;$A31&amp;"/normal",'RAW DATA'!$A$4:$A$2466,0)+3,"")</f>
        <v>937</v>
      </c>
      <c r="R31" s="93" t="n">
        <f aca="false">IFERROR(MATCH("8pm/"&amp;$A31&amp;"/normal",'RAW DATA'!$A$4:$A$2466,0)+3,"")</f>
        <v>1000</v>
      </c>
      <c r="S31" s="93" t="n">
        <f aca="false">IFERROR(MATCH("8:15pm/"&amp;$A31&amp;"/normal",'RAW DATA'!$A$4:$A$2466,0)+3,"")</f>
        <v>1061</v>
      </c>
      <c r="T31" s="93" t="n">
        <f aca="false">IFERROR(MATCH("8:30pm/"&amp;$A31&amp;"/normal",'RAW DATA'!$A$4:$A$2466,0)+3,"")</f>
        <v>1124</v>
      </c>
      <c r="U31" s="93" t="n">
        <f aca="false">IFERROR(MATCH("8:45pm/"&amp;$A31&amp;"/normal",'RAW DATA'!$A$4:$A$2466,0)+3,"")</f>
        <v>1187</v>
      </c>
      <c r="V31" s="93" t="n">
        <f aca="false">IFERROR(MATCH("9pm/"&amp;$A31&amp;"/normal",'RAW DATA'!$A$4:$A$2466,0)+3,"")</f>
        <v>1248</v>
      </c>
      <c r="W31" s="93" t="n">
        <f aca="false">IFERROR(MATCH("9:15pm/"&amp;$A31&amp;"/normal",'RAW DATA'!$A$4:$A$2466,0)+3,"")</f>
        <v>1310</v>
      </c>
      <c r="X31" s="93" t="n">
        <f aca="false">IFERROR(MATCH("9:30pm/"&amp;$A31&amp;"/normal",'RAW DATA'!$A$4:$A$2466,0)+3,"")</f>
        <v>1373</v>
      </c>
      <c r="Y31" s="93" t="n">
        <f aca="false">IFERROR(MATCH("9:45pm/"&amp;$A31&amp;"/normal",'RAW DATA'!$A$4:$A$2466,0)+3,"")</f>
        <v>1436</v>
      </c>
      <c r="Z31" s="93" t="n">
        <f aca="false">IFERROR(MATCH("10:15pm/"&amp;$A31&amp;"/normal",'RAW DATA'!$A$4:$A$2466,0)+3,"")</f>
        <v>1499</v>
      </c>
      <c r="AB31" s="93" t="n">
        <f aca="false">IFERROR(MATCH("10:45pm/"&amp;$A31&amp;"/normal",'RAW DATA'!$A$4:$A$2466,0)+3,"")</f>
        <v>1561</v>
      </c>
      <c r="AC31" s="93" t="n">
        <f aca="false">IFERROR(MATCH("11pm/"&amp;$A31&amp;"/normal",'RAW DATA'!$A$4:$A$2466,0)+3,"")</f>
        <v>1623</v>
      </c>
      <c r="AD31" s="93" t="n">
        <f aca="false">IFERROR(MATCH("11:15pm/"&amp;$A31&amp;"/normal",'RAW DATA'!$A$4:$A$2466,0)+3,"")</f>
        <v>1685</v>
      </c>
      <c r="AE31" s="93" t="n">
        <f aca="false">IFERROR(MATCH("11:30pm/"&amp;$A31&amp;"/normal",'RAW DATA'!$A$4:$A$2466,0)+3,"")</f>
        <v>1747</v>
      </c>
      <c r="AF31" s="93" t="n">
        <f aca="false">IFERROR(MATCH("11:45pm/"&amp;$A31&amp;"/normal",'RAW DATA'!$A$4:$A$2466,0)+3,"")</f>
        <v>1808</v>
      </c>
      <c r="AG31" s="93" t="n">
        <f aca="false">IFERROR(MATCH("12am/"&amp;$A31&amp;"/normal",'RAW DATA'!$A$4:$A$2466,0)+3,"")</f>
        <v>1870</v>
      </c>
      <c r="AH31" s="93" t="n">
        <f aca="false">IFERROR(MATCH("12:22am/"&amp;$A31&amp;"/normal",'RAW DATA'!$A$4:$A$2466,0)+3,"")</f>
        <v>1932</v>
      </c>
      <c r="AI31" s="93" t="n">
        <f aca="false">IFERROR(MATCH("12:45am/"&amp;$A31&amp;"/normal",'RAW DATA'!$A$4:$A$2466,0)+3,"")</f>
        <v>1994</v>
      </c>
      <c r="AJ31" s="93" t="n">
        <f aca="false">IFERROR(MATCH("1:15am/"&amp;$A31&amp;"/normal",'RAW DATA'!$A$4:$A$2466,0)+3,"")</f>
        <v>2056</v>
      </c>
      <c r="AK31" s="93" t="n">
        <f aca="false">IFERROR(MATCH("1:30am/"&amp;$A31&amp;"/normal",'RAW DATA'!$A$4:$A$2466,0)+3,"")</f>
        <v>2118</v>
      </c>
      <c r="AL31" s="93" t="n">
        <f aca="false">IFERROR(MATCH("2am/"&amp;$A31&amp;"/normal",'RAW DATA'!$A$4:$A$2466,0)+3,"")</f>
        <v>2180</v>
      </c>
      <c r="AM31" s="93" t="n">
        <f aca="false">IFERROR(MATCH("2:30am/"&amp;$A31&amp;"/normal",'RAW DATA'!$A$4:$A$2466,0)+3,"")</f>
        <v>2234</v>
      </c>
      <c r="AN31" s="93" t="n">
        <f aca="false">IFERROR(MATCH("3am/"&amp;$A31&amp;"/normal",'RAW DATA'!$A$4:$A$2466,0)+3,"")</f>
        <v>2284</v>
      </c>
      <c r="AO31" s="93" t="n">
        <f aca="false">IFERROR(MATCH("3:30am/"&amp;$A31&amp;"/normal",'RAW DATA'!$A$4:$A$2466,0)+3,"")</f>
        <v>2338</v>
      </c>
      <c r="AP31" s="93" t="n">
        <f aca="false">IFERROR(MATCH("4:30am/"&amp;$A31&amp;"/normal",'RAW DATA'!$A$4:$A$2466,0)+3,"")</f>
        <v>2391</v>
      </c>
      <c r="AQ31" s="93" t="n">
        <f aca="false">IFERROR(MATCH("5am/"&amp;$A31&amp;"/normal",'RAW DATA'!$A$4:$A$2466,0)+3,"")</f>
        <v>2443</v>
      </c>
    </row>
    <row r="32" customFormat="false" ht="15" hidden="false" customHeight="false" outlineLevel="0" collapsed="false">
      <c r="A32" s="45" t="s">
        <v>247</v>
      </c>
      <c r="C32" s="93" t="n">
        <f aca="false">IFERROR(MATCH("4pm/"&amp;$A32&amp;"/normal",'RAW DATA'!$A$4:$A$2466,0)+3,"")</f>
        <v>32</v>
      </c>
      <c r="D32" s="93" t="n">
        <f aca="false">IFERROR(MATCH("4:15pm/"&amp;$A32&amp;"/normal",'RAW DATA'!$A$4:$A$2466,0)+3,"")</f>
        <v>95</v>
      </c>
      <c r="E32" s="93" t="n">
        <f aca="false">IFERROR(MATCH("4:30pm/"&amp;$A32&amp;"/normal",'RAW DATA'!$A$4:$A$2466,0)+3,"")</f>
        <v>157</v>
      </c>
      <c r="F32" s="93" t="n">
        <f aca="false">IFERROR(MATCH("4:45pm/"&amp;$A32&amp;"/normal",'RAW DATA'!$A$4:$A$2466,0)+3,"")</f>
        <v>220</v>
      </c>
      <c r="G32" s="93" t="n">
        <f aca="false">IFERROR(MATCH("5pm/"&amp;$A32&amp;"/normal",'RAW DATA'!$A$4:$A$2466,0)+3,"")</f>
        <v>282</v>
      </c>
      <c r="H32" s="93" t="n">
        <f aca="false">IFERROR(MATCH("5:21pm/"&amp;$A32&amp;"/normal",'RAW DATA'!$A$4:$A$2466,0)+3,"")</f>
        <v>344</v>
      </c>
      <c r="I32" s="93" t="n">
        <f aca="false">IFERROR(MATCH("5:46pm/"&amp;$A32&amp;"/normal",'RAW DATA'!$A$4:$A$2466,0)+3,"")</f>
        <v>408</v>
      </c>
      <c r="J32" s="93" t="n">
        <f aca="false">IFERROR(MATCH("6pm/"&amp;$A32&amp;"/normal",'RAW DATA'!$A$4:$A$2466,0)+3,"")</f>
        <v>459</v>
      </c>
      <c r="K32" s="93" t="n">
        <f aca="false">IFERROR(MATCH("6:15pm/"&amp;$A32&amp;"/normal",'RAW DATA'!$A$4:$A$2466,0)+3,"")</f>
        <v>522</v>
      </c>
      <c r="L32" s="93" t="n">
        <f aca="false">IFERROR(MATCH("6:30pm/"&amp;$A32&amp;"/normal",'RAW DATA'!$A$4:$A$2466,0)+3,"")</f>
        <v>587</v>
      </c>
      <c r="M32" s="93" t="n">
        <f aca="false">IFERROR(MATCH("6:45pm/"&amp;$A32&amp;"/normal",'RAW DATA'!$A$4:$A$2466,0)+3,"")</f>
        <v>712</v>
      </c>
      <c r="N32" s="93" t="n">
        <f aca="false">IFERROR(MATCH("7pm/"&amp;$A32&amp;"/normal",'RAW DATA'!$A$4:$A$2466,0)+3,"")</f>
        <v>752</v>
      </c>
      <c r="O32" s="93" t="n">
        <f aca="false">IFERROR(MATCH("7:15pm/"&amp;$A32&amp;"/normal",'RAW DATA'!$A$4:$A$2466,0)+3,"")</f>
        <v>814</v>
      </c>
      <c r="P32" s="93" t="n">
        <f aca="false">IFERROR(MATCH("7:30pm/"&amp;$A32&amp;"/normal",'RAW DATA'!$A$4:$A$2466,0)+3,"")</f>
        <v>876</v>
      </c>
      <c r="Q32" s="93" t="n">
        <f aca="false">IFERROR(MATCH("7:45pm/"&amp;$A32&amp;"/normal",'RAW DATA'!$A$4:$A$2466,0)+3,"")</f>
        <v>938</v>
      </c>
      <c r="R32" s="93" t="n">
        <f aca="false">IFERROR(MATCH("8pm/"&amp;$A32&amp;"/normal",'RAW DATA'!$A$4:$A$2466,0)+3,"")</f>
        <v>1001</v>
      </c>
      <c r="S32" s="93" t="n">
        <f aca="false">IFERROR(MATCH("8:15pm/"&amp;$A32&amp;"/normal",'RAW DATA'!$A$4:$A$2466,0)+3,"")</f>
        <v>1062</v>
      </c>
      <c r="T32" s="93" t="n">
        <f aca="false">IFERROR(MATCH("8:30pm/"&amp;$A32&amp;"/normal",'RAW DATA'!$A$4:$A$2466,0)+3,"")</f>
        <v>1126</v>
      </c>
      <c r="U32" s="93" t="n">
        <f aca="false">IFERROR(MATCH("8:45pm/"&amp;$A32&amp;"/normal",'RAW DATA'!$A$4:$A$2466,0)+3,"")</f>
        <v>1188</v>
      </c>
      <c r="V32" s="93" t="n">
        <f aca="false">IFERROR(MATCH("9pm/"&amp;$A32&amp;"/normal",'RAW DATA'!$A$4:$A$2466,0)+3,"")</f>
        <v>1249</v>
      </c>
      <c r="W32" s="93" t="n">
        <f aca="false">IFERROR(MATCH("9:15pm/"&amp;$A32&amp;"/normal",'RAW DATA'!$A$4:$A$2466,0)+3,"")</f>
        <v>1311</v>
      </c>
      <c r="X32" s="93" t="n">
        <f aca="false">IFERROR(MATCH("9:30pm/"&amp;$A32&amp;"/normal",'RAW DATA'!$A$4:$A$2466,0)+3,"")</f>
        <v>1374</v>
      </c>
      <c r="Y32" s="93" t="n">
        <f aca="false">IFERROR(MATCH("9:45pm/"&amp;$A32&amp;"/normal",'RAW DATA'!$A$4:$A$2466,0)+3,"")</f>
        <v>1437</v>
      </c>
      <c r="Z32" s="93" t="n">
        <f aca="false">IFERROR(MATCH("10:15pm/"&amp;$A32&amp;"/normal",'RAW DATA'!$A$4:$A$2466,0)+3,"")</f>
        <v>1500</v>
      </c>
      <c r="AB32" s="93" t="n">
        <f aca="false">IFERROR(MATCH("10:45pm/"&amp;$A32&amp;"/normal",'RAW DATA'!$A$4:$A$2466,0)+3,"")</f>
        <v>1562</v>
      </c>
      <c r="AC32" s="93" t="n">
        <f aca="false">IFERROR(MATCH("11pm/"&amp;$A32&amp;"/normal",'RAW DATA'!$A$4:$A$2466,0)+3,"")</f>
        <v>1624</v>
      </c>
      <c r="AD32" s="93" t="n">
        <f aca="false">IFERROR(MATCH("11:15pm/"&amp;$A32&amp;"/normal",'RAW DATA'!$A$4:$A$2466,0)+3,"")</f>
        <v>1686</v>
      </c>
      <c r="AE32" s="93" t="n">
        <f aca="false">IFERROR(MATCH("11:30pm/"&amp;$A32&amp;"/normal",'RAW DATA'!$A$4:$A$2466,0)+3,"")</f>
        <v>1748</v>
      </c>
      <c r="AF32" s="93" t="n">
        <f aca="false">IFERROR(MATCH("11:45pm/"&amp;$A32&amp;"/normal",'RAW DATA'!$A$4:$A$2466,0)+3,"")</f>
        <v>1809</v>
      </c>
      <c r="AG32" s="93" t="n">
        <f aca="false">IFERROR(MATCH("12am/"&amp;$A32&amp;"/normal",'RAW DATA'!$A$4:$A$2466,0)+3,"")</f>
        <v>1871</v>
      </c>
      <c r="AH32" s="93" t="n">
        <f aca="false">IFERROR(MATCH("12:22am/"&amp;$A32&amp;"/normal",'RAW DATA'!$A$4:$A$2466,0)+3,"")</f>
        <v>1933</v>
      </c>
      <c r="AI32" s="93" t="n">
        <f aca="false">IFERROR(MATCH("12:45am/"&amp;$A32&amp;"/normal",'RAW DATA'!$A$4:$A$2466,0)+3,"")</f>
        <v>1995</v>
      </c>
      <c r="AJ32" s="93" t="n">
        <f aca="false">IFERROR(MATCH("1:15am/"&amp;$A32&amp;"/normal",'RAW DATA'!$A$4:$A$2466,0)+3,"")</f>
        <v>2057</v>
      </c>
      <c r="AK32" s="93" t="n">
        <f aca="false">IFERROR(MATCH("1:30am/"&amp;$A32&amp;"/normal",'RAW DATA'!$A$4:$A$2466,0)+3,"")</f>
        <v>2119</v>
      </c>
      <c r="AL32" s="93" t="n">
        <f aca="false">IFERROR(MATCH("2am/"&amp;$A32&amp;"/normal",'RAW DATA'!$A$4:$A$2466,0)+3,"")</f>
        <v>2181</v>
      </c>
      <c r="AM32" s="93" t="n">
        <f aca="false">IFERROR(MATCH("2:30am/"&amp;$A32&amp;"/normal",'RAW DATA'!$A$4:$A$2466,0)+3,"")</f>
        <v>2235</v>
      </c>
      <c r="AN32" s="93" t="n">
        <f aca="false">IFERROR(MATCH("3am/"&amp;$A32&amp;"/normal",'RAW DATA'!$A$4:$A$2466,0)+3,"")</f>
        <v>2285</v>
      </c>
      <c r="AO32" s="93" t="n">
        <f aca="false">IFERROR(MATCH("3:30am/"&amp;$A32&amp;"/normal",'RAW DATA'!$A$4:$A$2466,0)+3,"")</f>
        <v>2339</v>
      </c>
      <c r="AP32" s="93" t="n">
        <f aca="false">IFERROR(MATCH("4:30am/"&amp;$A32&amp;"/normal",'RAW DATA'!$A$4:$A$2466,0)+3,"")</f>
        <v>2392</v>
      </c>
      <c r="AQ32" s="93" t="n">
        <f aca="false">IFERROR(MATCH("5am/"&amp;$A32&amp;"/normal",'RAW DATA'!$A$4:$A$2466,0)+3,"")</f>
        <v>2444</v>
      </c>
    </row>
    <row r="33" customFormat="false" ht="15" hidden="false" customHeight="false" outlineLevel="0" collapsed="false">
      <c r="A33" s="45" t="s">
        <v>251</v>
      </c>
      <c r="C33" s="93" t="n">
        <f aca="false">IFERROR(MATCH("4pm/"&amp;$A33&amp;"/normal",'RAW DATA'!$A$4:$A$2466,0)+3,"")</f>
        <v>33</v>
      </c>
      <c r="D33" s="93" t="n">
        <f aca="false">IFERROR(MATCH("4:15pm/"&amp;$A33&amp;"/normal",'RAW DATA'!$A$4:$A$2466,0)+3,"")</f>
        <v>96</v>
      </c>
      <c r="E33" s="93" t="n">
        <f aca="false">IFERROR(MATCH("4:30pm/"&amp;$A33&amp;"/normal",'RAW DATA'!$A$4:$A$2466,0)+3,"")</f>
        <v>158</v>
      </c>
      <c r="F33" s="93" t="n">
        <f aca="false">IFERROR(MATCH("4:45pm/"&amp;$A33&amp;"/normal",'RAW DATA'!$A$4:$A$2466,0)+3,"")</f>
        <v>221</v>
      </c>
      <c r="G33" s="93" t="n">
        <f aca="false">IFERROR(MATCH("5pm/"&amp;$A33&amp;"/normal",'RAW DATA'!$A$4:$A$2466,0)+3,"")</f>
        <v>283</v>
      </c>
      <c r="H33" s="93" t="n">
        <f aca="false">IFERROR(MATCH("5:21pm/"&amp;$A33&amp;"/normal",'RAW DATA'!$A$4:$A$2466,0)+3,"")</f>
        <v>345</v>
      </c>
      <c r="I33" s="93" t="n">
        <f aca="false">IFERROR(MATCH("5:46pm/"&amp;$A33&amp;"/normal",'RAW DATA'!$A$4:$A$2466,0)+3,"")</f>
        <v>409</v>
      </c>
      <c r="J33" s="93" t="n">
        <f aca="false">IFERROR(MATCH("6pm/"&amp;$A33&amp;"/normal",'RAW DATA'!$A$4:$A$2466,0)+3,"")</f>
        <v>460</v>
      </c>
      <c r="K33" s="93" t="n">
        <f aca="false">IFERROR(MATCH("6:15pm/"&amp;$A33&amp;"/normal",'RAW DATA'!$A$4:$A$2466,0)+3,"")</f>
        <v>523</v>
      </c>
      <c r="L33" s="93" t="n">
        <f aca="false">IFERROR(MATCH("6:30pm/"&amp;$A33&amp;"/normal",'RAW DATA'!$A$4:$A$2466,0)+3,"")</f>
        <v>588</v>
      </c>
      <c r="M33" s="93" t="n">
        <f aca="false">IFERROR(MATCH("6:45pm/"&amp;$A33&amp;"/normal",'RAW DATA'!$A$4:$A$2466,0)+3,"")</f>
        <v>690</v>
      </c>
      <c r="N33" s="93" t="n">
        <f aca="false">IFERROR(MATCH("7pm/"&amp;$A33&amp;"/normal",'RAW DATA'!$A$4:$A$2466,0)+3,"")</f>
        <v>753</v>
      </c>
      <c r="O33" s="93" t="n">
        <f aca="false">IFERROR(MATCH("7:15pm/"&amp;$A33&amp;"/normal",'RAW DATA'!$A$4:$A$2466,0)+3,"")</f>
        <v>815</v>
      </c>
      <c r="P33" s="93" t="n">
        <f aca="false">IFERROR(MATCH("7:30pm/"&amp;$A33&amp;"/normal",'RAW DATA'!$A$4:$A$2466,0)+3,"")</f>
        <v>877</v>
      </c>
      <c r="Q33" s="93" t="n">
        <f aca="false">IFERROR(MATCH("7:45pm/"&amp;$A33&amp;"/normal",'RAW DATA'!$A$4:$A$2466,0)+3,"")</f>
        <v>939</v>
      </c>
      <c r="R33" s="93" t="n">
        <f aca="false">IFERROR(MATCH("8pm/"&amp;$A33&amp;"/normal",'RAW DATA'!$A$4:$A$2466,0)+3,"")</f>
        <v>1002</v>
      </c>
      <c r="S33" s="93" t="n">
        <f aca="false">IFERROR(MATCH("8:15pm/"&amp;$A33&amp;"/normal",'RAW DATA'!$A$4:$A$2466,0)+3,"")</f>
        <v>1063</v>
      </c>
      <c r="T33" s="93" t="n">
        <f aca="false">IFERROR(MATCH("8:30pm/"&amp;$A33&amp;"/normal",'RAW DATA'!$A$4:$A$2466,0)+3,"")</f>
        <v>1127</v>
      </c>
      <c r="U33" s="93" t="n">
        <f aca="false">IFERROR(MATCH("8:45pm/"&amp;$A33&amp;"/normal",'RAW DATA'!$A$4:$A$2466,0)+3,"")</f>
        <v>1189</v>
      </c>
      <c r="V33" s="93" t="n">
        <f aca="false">IFERROR(MATCH("9pm/"&amp;$A33&amp;"/normal",'RAW DATA'!$A$4:$A$2466,0)+3,"")</f>
        <v>1250</v>
      </c>
      <c r="W33" s="93" t="n">
        <f aca="false">IFERROR(MATCH("9:15pm/"&amp;$A33&amp;"/normal",'RAW DATA'!$A$4:$A$2466,0)+3,"")</f>
        <v>1312</v>
      </c>
      <c r="X33" s="93" t="n">
        <f aca="false">IFERROR(MATCH("9:30pm/"&amp;$A33&amp;"/normal",'RAW DATA'!$A$4:$A$2466,0)+3,"")</f>
        <v>1375</v>
      </c>
      <c r="Y33" s="93" t="n">
        <f aca="false">IFERROR(MATCH("9:45pm/"&amp;$A33&amp;"/normal",'RAW DATA'!$A$4:$A$2466,0)+3,"")</f>
        <v>1438</v>
      </c>
      <c r="Z33" s="93" t="n">
        <f aca="false">IFERROR(MATCH("10:15pm/"&amp;$A33&amp;"/normal",'RAW DATA'!$A$4:$A$2466,0)+3,"")</f>
        <v>1501</v>
      </c>
      <c r="AB33" s="93" t="n">
        <f aca="false">IFERROR(MATCH("10:45pm/"&amp;$A33&amp;"/normal",'RAW DATA'!$A$4:$A$2466,0)+3,"")</f>
        <v>1563</v>
      </c>
      <c r="AC33" s="93" t="n">
        <f aca="false">IFERROR(MATCH("11pm/"&amp;$A33&amp;"/normal",'RAW DATA'!$A$4:$A$2466,0)+3,"")</f>
        <v>1625</v>
      </c>
      <c r="AD33" s="93" t="n">
        <f aca="false">IFERROR(MATCH("11:15pm/"&amp;$A33&amp;"/normal",'RAW DATA'!$A$4:$A$2466,0)+3,"")</f>
        <v>1687</v>
      </c>
      <c r="AE33" s="93" t="n">
        <f aca="false">IFERROR(MATCH("11:30pm/"&amp;$A33&amp;"/normal",'RAW DATA'!$A$4:$A$2466,0)+3,"")</f>
        <v>1749</v>
      </c>
      <c r="AF33" s="93" t="n">
        <f aca="false">IFERROR(MATCH("11:45pm/"&amp;$A33&amp;"/normal",'RAW DATA'!$A$4:$A$2466,0)+3,"")</f>
        <v>1810</v>
      </c>
      <c r="AG33" s="93" t="n">
        <f aca="false">IFERROR(MATCH("12am/"&amp;$A33&amp;"/normal",'RAW DATA'!$A$4:$A$2466,0)+3,"")</f>
        <v>1872</v>
      </c>
      <c r="AH33" s="93" t="n">
        <f aca="false">IFERROR(MATCH("12:22am/"&amp;$A33&amp;"/normal",'RAW DATA'!$A$4:$A$2466,0)+3,"")</f>
        <v>1934</v>
      </c>
      <c r="AI33" s="93" t="n">
        <f aca="false">IFERROR(MATCH("12:45am/"&amp;$A33&amp;"/normal",'RAW DATA'!$A$4:$A$2466,0)+3,"")</f>
        <v>1996</v>
      </c>
      <c r="AJ33" s="93" t="n">
        <f aca="false">IFERROR(MATCH("1:15am/"&amp;$A33&amp;"/normal",'RAW DATA'!$A$4:$A$2466,0)+3,"")</f>
        <v>2058</v>
      </c>
      <c r="AK33" s="93" t="n">
        <f aca="false">IFERROR(MATCH("1:30am/"&amp;$A33&amp;"/normal",'RAW DATA'!$A$4:$A$2466,0)+3,"")</f>
        <v>2120</v>
      </c>
      <c r="AL33" s="93" t="n">
        <f aca="false">IFERROR(MATCH("2am/"&amp;$A33&amp;"/normal",'RAW DATA'!$A$4:$A$2466,0)+3,"")</f>
        <v>2182</v>
      </c>
      <c r="AM33" s="93" t="n">
        <f aca="false">IFERROR(MATCH("2:30am/"&amp;$A33&amp;"/normal",'RAW DATA'!$A$4:$A$2466,0)+3,"")</f>
        <v>2236</v>
      </c>
      <c r="AN33" s="93" t="n">
        <f aca="false">IFERROR(MATCH("3am/"&amp;$A33&amp;"/normal",'RAW DATA'!$A$4:$A$2466,0)+3,"")</f>
        <v>2286</v>
      </c>
      <c r="AO33" s="93" t="n">
        <f aca="false">IFERROR(MATCH("3:30am/"&amp;$A33&amp;"/normal",'RAW DATA'!$A$4:$A$2466,0)+3,"")</f>
        <v>2340</v>
      </c>
      <c r="AP33" s="93" t="n">
        <f aca="false">IFERROR(MATCH("4:30am/"&amp;$A33&amp;"/normal",'RAW DATA'!$A$4:$A$2466,0)+3,"")</f>
        <v>2393</v>
      </c>
      <c r="AQ33" s="93" t="n">
        <f aca="false">IFERROR(MATCH("5am/"&amp;$A33&amp;"/normal",'RAW DATA'!$A$4:$A$2466,0)+3,"")</f>
        <v>2445</v>
      </c>
    </row>
    <row r="34" customFormat="false" ht="15" hidden="false" customHeight="false" outlineLevel="0" collapsed="false">
      <c r="A34" s="45" t="s">
        <v>254</v>
      </c>
      <c r="C34" s="93" t="n">
        <f aca="false">IFERROR(MATCH("4pm/"&amp;$A34&amp;"/normal",'RAW DATA'!$A$4:$A$2466,0)+3,"")</f>
        <v>34</v>
      </c>
      <c r="D34" s="93" t="n">
        <f aca="false">IFERROR(MATCH("4:15pm/"&amp;$A34&amp;"/normal",'RAW DATA'!$A$4:$A$2466,0)+3,"")</f>
        <v>97</v>
      </c>
      <c r="E34" s="93" t="n">
        <f aca="false">IFERROR(MATCH("4:30pm/"&amp;$A34&amp;"/normal",'RAW DATA'!$A$4:$A$2466,0)+3,"")</f>
        <v>159</v>
      </c>
      <c r="F34" s="93" t="n">
        <f aca="false">IFERROR(MATCH("4:45pm/"&amp;$A34&amp;"/normal",'RAW DATA'!$A$4:$A$2466,0)+3,"")</f>
        <v>222</v>
      </c>
      <c r="G34" s="93" t="n">
        <f aca="false">IFERROR(MATCH("5pm/"&amp;$A34&amp;"/normal",'RAW DATA'!$A$4:$A$2466,0)+3,"")</f>
        <v>284</v>
      </c>
      <c r="H34" s="93" t="n">
        <f aca="false">IFERROR(MATCH("5:21pm/"&amp;$A34&amp;"/normal",'RAW DATA'!$A$4:$A$2466,0)+3,"")</f>
        <v>346</v>
      </c>
      <c r="I34" s="93" t="n">
        <f aca="false">IFERROR(MATCH("5:46pm/"&amp;$A34&amp;"/normal",'RAW DATA'!$A$4:$A$2466,0)+3,"")</f>
        <v>410</v>
      </c>
      <c r="J34" s="93" t="n">
        <f aca="false">IFERROR(MATCH("6pm/"&amp;$A34&amp;"/normal",'RAW DATA'!$A$4:$A$2466,0)+3,"")</f>
        <v>461</v>
      </c>
      <c r="K34" s="93" t="n">
        <f aca="false">IFERROR(MATCH("6:15pm/"&amp;$A34&amp;"/normal",'RAW DATA'!$A$4:$A$2466,0)+3,"")</f>
        <v>524</v>
      </c>
      <c r="L34" s="93" t="n">
        <f aca="false">IFERROR(MATCH("6:30pm/"&amp;$A34&amp;"/normal",'RAW DATA'!$A$4:$A$2466,0)+3,"")</f>
        <v>589</v>
      </c>
      <c r="M34" s="93" t="n">
        <f aca="false">IFERROR(MATCH("6:45pm/"&amp;$A34&amp;"/normal",'RAW DATA'!$A$4:$A$2466,0)+3,"")</f>
        <v>691</v>
      </c>
      <c r="N34" s="93" t="n">
        <f aca="false">IFERROR(MATCH("7pm/"&amp;$A34&amp;"/normal",'RAW DATA'!$A$4:$A$2466,0)+3,"")</f>
        <v>754</v>
      </c>
      <c r="O34" s="93" t="n">
        <f aca="false">IFERROR(MATCH("7:15pm/"&amp;$A34&amp;"/normal",'RAW DATA'!$A$4:$A$2466,0)+3,"")</f>
        <v>816</v>
      </c>
      <c r="P34" s="93" t="n">
        <f aca="false">IFERROR(MATCH("7:30pm/"&amp;$A34&amp;"/normal",'RAW DATA'!$A$4:$A$2466,0)+3,"")</f>
        <v>878</v>
      </c>
      <c r="Q34" s="93" t="n">
        <f aca="false">IFERROR(MATCH("7:45pm/"&amp;$A34&amp;"/normal",'RAW DATA'!$A$4:$A$2466,0)+3,"")</f>
        <v>940</v>
      </c>
      <c r="R34" s="93" t="n">
        <f aca="false">IFERROR(MATCH("8pm/"&amp;$A34&amp;"/normal",'RAW DATA'!$A$4:$A$2466,0)+3,"")</f>
        <v>1003</v>
      </c>
      <c r="S34" s="93" t="n">
        <f aca="false">IFERROR(MATCH("8:15pm/"&amp;$A34&amp;"/normal",'RAW DATA'!$A$4:$A$2466,0)+3,"")</f>
        <v>1064</v>
      </c>
      <c r="T34" s="93" t="n">
        <f aca="false">IFERROR(MATCH("8:30pm/"&amp;$A34&amp;"/normal",'RAW DATA'!$A$4:$A$2466,0)+3,"")</f>
        <v>1128</v>
      </c>
      <c r="U34" s="93" t="n">
        <f aca="false">IFERROR(MATCH("8:45pm/"&amp;$A34&amp;"/normal",'RAW DATA'!$A$4:$A$2466,0)+3,"")</f>
        <v>1190</v>
      </c>
      <c r="V34" s="93" t="n">
        <f aca="false">IFERROR(MATCH("9pm/"&amp;$A34&amp;"/normal",'RAW DATA'!$A$4:$A$2466,0)+3,"")</f>
        <v>1251</v>
      </c>
      <c r="W34" s="93" t="n">
        <f aca="false">IFERROR(MATCH("9:15pm/"&amp;$A34&amp;"/normal",'RAW DATA'!$A$4:$A$2466,0)+3,"")</f>
        <v>1313</v>
      </c>
      <c r="X34" s="93" t="n">
        <f aca="false">IFERROR(MATCH("9:30pm/"&amp;$A34&amp;"/normal",'RAW DATA'!$A$4:$A$2466,0)+3,"")</f>
        <v>1376</v>
      </c>
      <c r="Y34" s="93" t="n">
        <f aca="false">IFERROR(MATCH("9:45pm/"&amp;$A34&amp;"/normal",'RAW DATA'!$A$4:$A$2466,0)+3,"")</f>
        <v>1439</v>
      </c>
      <c r="Z34" s="93" t="n">
        <f aca="false">IFERROR(MATCH("10:15pm/"&amp;$A34&amp;"/normal",'RAW DATA'!$A$4:$A$2466,0)+3,"")</f>
        <v>1502</v>
      </c>
      <c r="AB34" s="93" t="n">
        <f aca="false">IFERROR(MATCH("10:45pm/"&amp;$A34&amp;"/normal",'RAW DATA'!$A$4:$A$2466,0)+3,"")</f>
        <v>1564</v>
      </c>
      <c r="AC34" s="93" t="n">
        <f aca="false">IFERROR(MATCH("11pm/"&amp;$A34&amp;"/normal",'RAW DATA'!$A$4:$A$2466,0)+3,"")</f>
        <v>1626</v>
      </c>
      <c r="AD34" s="93" t="n">
        <f aca="false">IFERROR(MATCH("11:15pm/"&amp;$A34&amp;"/normal",'RAW DATA'!$A$4:$A$2466,0)+3,"")</f>
        <v>1688</v>
      </c>
      <c r="AE34" s="93" t="n">
        <f aca="false">IFERROR(MATCH("11:30pm/"&amp;$A34&amp;"/normal",'RAW DATA'!$A$4:$A$2466,0)+3,"")</f>
        <v>1750</v>
      </c>
      <c r="AF34" s="93" t="n">
        <f aca="false">IFERROR(MATCH("11:45pm/"&amp;$A34&amp;"/normal",'RAW DATA'!$A$4:$A$2466,0)+3,"")</f>
        <v>1811</v>
      </c>
      <c r="AG34" s="93" t="n">
        <f aca="false">IFERROR(MATCH("12am/"&amp;$A34&amp;"/normal",'RAW DATA'!$A$4:$A$2466,0)+3,"")</f>
        <v>1873</v>
      </c>
      <c r="AH34" s="93" t="n">
        <f aca="false">IFERROR(MATCH("12:22am/"&amp;$A34&amp;"/normal",'RAW DATA'!$A$4:$A$2466,0)+3,"")</f>
        <v>1935</v>
      </c>
      <c r="AI34" s="93" t="n">
        <f aca="false">IFERROR(MATCH("12:45am/"&amp;$A34&amp;"/normal",'RAW DATA'!$A$4:$A$2466,0)+3,"")</f>
        <v>1997</v>
      </c>
      <c r="AJ34" s="93" t="n">
        <f aca="false">IFERROR(MATCH("1:15am/"&amp;$A34&amp;"/normal",'RAW DATA'!$A$4:$A$2466,0)+3,"")</f>
        <v>2059</v>
      </c>
      <c r="AK34" s="93" t="n">
        <f aca="false">IFERROR(MATCH("1:30am/"&amp;$A34&amp;"/normal",'RAW DATA'!$A$4:$A$2466,0)+3,"")</f>
        <v>2121</v>
      </c>
      <c r="AL34" s="93" t="n">
        <f aca="false">IFERROR(MATCH("2am/"&amp;$A34&amp;"/normal",'RAW DATA'!$A$4:$A$2466,0)+3,"")</f>
        <v>2183</v>
      </c>
      <c r="AM34" s="93" t="n">
        <f aca="false">IFERROR(MATCH("2:30am/"&amp;$A34&amp;"/normal",'RAW DATA'!$A$4:$A$2466,0)+3,"")</f>
        <v>2237</v>
      </c>
      <c r="AN34" s="93" t="n">
        <f aca="false">IFERROR(MATCH("3am/"&amp;$A34&amp;"/normal",'RAW DATA'!$A$4:$A$2466,0)+3,"")</f>
        <v>2287</v>
      </c>
      <c r="AO34" s="93" t="n">
        <f aca="false">IFERROR(MATCH("3:30am/"&amp;$A34&amp;"/normal",'RAW DATA'!$A$4:$A$2466,0)+3,"")</f>
        <v>2341</v>
      </c>
      <c r="AP34" s="93" t="n">
        <f aca="false">IFERROR(MATCH("4:30am/"&amp;$A34&amp;"/normal",'RAW DATA'!$A$4:$A$2466,0)+3,"")</f>
        <v>2394</v>
      </c>
      <c r="AQ34" s="93" t="n">
        <f aca="false">IFERROR(MATCH("5am/"&amp;$A34&amp;"/normal",'RAW DATA'!$A$4:$A$2466,0)+3,"")</f>
        <v>2446</v>
      </c>
    </row>
    <row r="35" customFormat="false" ht="15" hidden="false" customHeight="false" outlineLevel="0" collapsed="false">
      <c r="A35" s="45" t="s">
        <v>257</v>
      </c>
      <c r="C35" s="93" t="n">
        <f aca="false">IFERROR(MATCH("4pm/"&amp;$A35&amp;"/normal",'RAW DATA'!$A$4:$A$2466,0)+3,"")</f>
        <v>35</v>
      </c>
      <c r="D35" s="93" t="n">
        <f aca="false">IFERROR(MATCH("4:15pm/"&amp;$A35&amp;"/normal",'RAW DATA'!$A$4:$A$2466,0)+3,"")</f>
        <v>98</v>
      </c>
      <c r="E35" s="93" t="n">
        <f aca="false">IFERROR(MATCH("4:30pm/"&amp;$A35&amp;"/normal",'RAW DATA'!$A$4:$A$2466,0)+3,"")</f>
        <v>160</v>
      </c>
      <c r="F35" s="93" t="n">
        <f aca="false">IFERROR(MATCH("4:45pm/"&amp;$A35&amp;"/normal",'RAW DATA'!$A$4:$A$2466,0)+3,"")</f>
        <v>223</v>
      </c>
      <c r="G35" s="93" t="n">
        <f aca="false">IFERROR(MATCH("5pm/"&amp;$A35&amp;"/normal",'RAW DATA'!$A$4:$A$2466,0)+3,"")</f>
        <v>285</v>
      </c>
      <c r="H35" s="93" t="n">
        <f aca="false">IFERROR(MATCH("5:21pm/"&amp;$A35&amp;"/normal",'RAW DATA'!$A$4:$A$2466,0)+3,"")</f>
        <v>347</v>
      </c>
      <c r="I35" s="93" t="n">
        <f aca="false">IFERROR(MATCH("5:46pm/"&amp;$A35&amp;"/normal",'RAW DATA'!$A$4:$A$2466,0)+3,"")</f>
        <v>411</v>
      </c>
      <c r="J35" s="93" t="n">
        <f aca="false">IFERROR(MATCH("6pm/"&amp;$A35&amp;"/normal",'RAW DATA'!$A$4:$A$2466,0)+3,"")</f>
        <v>462</v>
      </c>
      <c r="K35" s="93" t="n">
        <f aca="false">IFERROR(MATCH("6:15pm/"&amp;$A35&amp;"/normal",'RAW DATA'!$A$4:$A$2466,0)+3,"")</f>
        <v>525</v>
      </c>
      <c r="L35" s="93" t="n">
        <f aca="false">IFERROR(MATCH("6:30pm/"&amp;$A35&amp;"/normal",'RAW DATA'!$A$4:$A$2466,0)+3,"")</f>
        <v>590</v>
      </c>
      <c r="M35" s="93" t="n">
        <f aca="false">IFERROR(MATCH("6:45pm/"&amp;$A35&amp;"/normal",'RAW DATA'!$A$4:$A$2466,0)+3,"")</f>
        <v>692</v>
      </c>
      <c r="N35" s="93" t="n">
        <f aca="false">IFERROR(MATCH("7pm/"&amp;$A35&amp;"/normal",'RAW DATA'!$A$4:$A$2466,0)+3,"")</f>
        <v>755</v>
      </c>
      <c r="O35" s="93" t="n">
        <f aca="false">IFERROR(MATCH("7:15pm/"&amp;$A35&amp;"/normal",'RAW DATA'!$A$4:$A$2466,0)+3,"")</f>
        <v>817</v>
      </c>
      <c r="P35" s="93" t="n">
        <f aca="false">IFERROR(MATCH("7:30pm/"&amp;$A35&amp;"/normal",'RAW DATA'!$A$4:$A$2466,0)+3,"")</f>
        <v>879</v>
      </c>
      <c r="Q35" s="93" t="n">
        <f aca="false">IFERROR(MATCH("7:45pm/"&amp;$A35&amp;"/normal",'RAW DATA'!$A$4:$A$2466,0)+3,"")</f>
        <v>941</v>
      </c>
      <c r="R35" s="93" t="n">
        <f aca="false">IFERROR(MATCH("8pm/"&amp;$A35&amp;"/normal",'RAW DATA'!$A$4:$A$2466,0)+3,"")</f>
        <v>1004</v>
      </c>
      <c r="S35" s="93" t="n">
        <f aca="false">IFERROR(MATCH("8:15pm/"&amp;$A35&amp;"/normal",'RAW DATA'!$A$4:$A$2466,0)+3,"")</f>
        <v>1065</v>
      </c>
      <c r="T35" s="93" t="n">
        <f aca="false">IFERROR(MATCH("8:30pm/"&amp;$A35&amp;"/normal",'RAW DATA'!$A$4:$A$2466,0)+3,"")</f>
        <v>1129</v>
      </c>
      <c r="U35" s="93" t="n">
        <f aca="false">IFERROR(MATCH("8:45pm/"&amp;$A35&amp;"/normal",'RAW DATA'!$A$4:$A$2466,0)+3,"")</f>
        <v>1191</v>
      </c>
      <c r="V35" s="93" t="n">
        <f aca="false">IFERROR(MATCH("9pm/"&amp;$A35&amp;"/normal",'RAW DATA'!$A$4:$A$2466,0)+3,"")</f>
        <v>1252</v>
      </c>
      <c r="W35" s="93" t="n">
        <f aca="false">IFERROR(MATCH("9:15pm/"&amp;$A35&amp;"/normal",'RAW DATA'!$A$4:$A$2466,0)+3,"")</f>
        <v>1314</v>
      </c>
      <c r="X35" s="93" t="n">
        <f aca="false">IFERROR(MATCH("9:30pm/"&amp;$A35&amp;"/normal",'RAW DATA'!$A$4:$A$2466,0)+3,"")</f>
        <v>1377</v>
      </c>
      <c r="Y35" s="93" t="n">
        <f aca="false">IFERROR(MATCH("9:45pm/"&amp;$A35&amp;"/normal",'RAW DATA'!$A$4:$A$2466,0)+3,"")</f>
        <v>1440</v>
      </c>
      <c r="Z35" s="93" t="n">
        <f aca="false">IFERROR(MATCH("10:15pm/"&amp;$A35&amp;"/normal",'RAW DATA'!$A$4:$A$2466,0)+3,"")</f>
        <v>1503</v>
      </c>
      <c r="AB35" s="93" t="n">
        <f aca="false">IFERROR(MATCH("10:45pm/"&amp;$A35&amp;"/normal",'RAW DATA'!$A$4:$A$2466,0)+3,"")</f>
        <v>1565</v>
      </c>
      <c r="AC35" s="93" t="n">
        <f aca="false">IFERROR(MATCH("11pm/"&amp;$A35&amp;"/normal",'RAW DATA'!$A$4:$A$2466,0)+3,"")</f>
        <v>1627</v>
      </c>
      <c r="AD35" s="93" t="n">
        <f aca="false">IFERROR(MATCH("11:15pm/"&amp;$A35&amp;"/normal",'RAW DATA'!$A$4:$A$2466,0)+3,"")</f>
        <v>1689</v>
      </c>
      <c r="AE35" s="93" t="n">
        <f aca="false">IFERROR(MATCH("11:30pm/"&amp;$A35&amp;"/normal",'RAW DATA'!$A$4:$A$2466,0)+3,"")</f>
        <v>1751</v>
      </c>
      <c r="AF35" s="93" t="n">
        <f aca="false">IFERROR(MATCH("11:45pm/"&amp;$A35&amp;"/normal",'RAW DATA'!$A$4:$A$2466,0)+3,"")</f>
        <v>1812</v>
      </c>
      <c r="AG35" s="93" t="n">
        <f aca="false">IFERROR(MATCH("12am/"&amp;$A35&amp;"/normal",'RAW DATA'!$A$4:$A$2466,0)+3,"")</f>
        <v>1874</v>
      </c>
      <c r="AH35" s="93" t="n">
        <f aca="false">IFERROR(MATCH("12:22am/"&amp;$A35&amp;"/normal",'RAW DATA'!$A$4:$A$2466,0)+3,"")</f>
        <v>1936</v>
      </c>
      <c r="AI35" s="93" t="n">
        <f aca="false">IFERROR(MATCH("12:45am/"&amp;$A35&amp;"/normal",'RAW DATA'!$A$4:$A$2466,0)+3,"")</f>
        <v>1998</v>
      </c>
      <c r="AJ35" s="93" t="n">
        <f aca="false">IFERROR(MATCH("1:15am/"&amp;$A35&amp;"/normal",'RAW DATA'!$A$4:$A$2466,0)+3,"")</f>
        <v>2060</v>
      </c>
      <c r="AK35" s="93" t="n">
        <f aca="false">IFERROR(MATCH("1:30am/"&amp;$A35&amp;"/normal",'RAW DATA'!$A$4:$A$2466,0)+3,"")</f>
        <v>2122</v>
      </c>
      <c r="AL35" s="93" t="n">
        <f aca="false">IFERROR(MATCH("2am/"&amp;$A35&amp;"/normal",'RAW DATA'!$A$4:$A$2466,0)+3,"")</f>
        <v>2184</v>
      </c>
      <c r="AM35" s="93" t="n">
        <f aca="false">IFERROR(MATCH("2:30am/"&amp;$A35&amp;"/normal",'RAW DATA'!$A$4:$A$2466,0)+3,"")</f>
        <v>2238</v>
      </c>
      <c r="AN35" s="93" t="n">
        <f aca="false">IFERROR(MATCH("3am/"&amp;$A35&amp;"/normal",'RAW DATA'!$A$4:$A$2466,0)+3,"")</f>
        <v>2288</v>
      </c>
      <c r="AO35" s="93" t="n">
        <f aca="false">IFERROR(MATCH("3:30am/"&amp;$A35&amp;"/normal",'RAW DATA'!$A$4:$A$2466,0)+3,"")</f>
        <v>2342</v>
      </c>
      <c r="AP35" s="93" t="n">
        <f aca="false">IFERROR(MATCH("4:30am/"&amp;$A35&amp;"/normal",'RAW DATA'!$A$4:$A$2466,0)+3,"")</f>
        <v>2395</v>
      </c>
      <c r="AQ35" s="93" t="n">
        <f aca="false">IFERROR(MATCH("5am/"&amp;$A35&amp;"/normal",'RAW DATA'!$A$4:$A$2466,0)+3,"")</f>
        <v>2447</v>
      </c>
    </row>
    <row r="36" customFormat="false" ht="15" hidden="false" customHeight="false" outlineLevel="0" collapsed="false">
      <c r="A36" s="45" t="s">
        <v>260</v>
      </c>
      <c r="C36" s="93" t="n">
        <f aca="false">IFERROR(MATCH("4pm/"&amp;$A36&amp;"/normal",'RAW DATA'!$A$4:$A$2466,0)+3,"")</f>
        <v>36</v>
      </c>
      <c r="D36" s="93" t="n">
        <f aca="false">IFERROR(MATCH("4:15pm/"&amp;$A36&amp;"/normal",'RAW DATA'!$A$4:$A$2466,0)+3,"")</f>
        <v>99</v>
      </c>
      <c r="E36" s="93" t="n">
        <f aca="false">IFERROR(MATCH("4:30pm/"&amp;$A36&amp;"/normal",'RAW DATA'!$A$4:$A$2466,0)+3,"")</f>
        <v>161</v>
      </c>
      <c r="F36" s="93" t="n">
        <f aca="false">IFERROR(MATCH("4:45pm/"&amp;$A36&amp;"/normal",'RAW DATA'!$A$4:$A$2466,0)+3,"")</f>
        <v>224</v>
      </c>
      <c r="G36" s="93" t="n">
        <f aca="false">IFERROR(MATCH("5pm/"&amp;$A36&amp;"/normal",'RAW DATA'!$A$4:$A$2466,0)+3,"")</f>
        <v>286</v>
      </c>
      <c r="H36" s="93" t="n">
        <f aca="false">IFERROR(MATCH("5:21pm/"&amp;$A36&amp;"/normal",'RAW DATA'!$A$4:$A$2466,0)+3,"")</f>
        <v>348</v>
      </c>
      <c r="I36" s="93" t="n">
        <f aca="false">IFERROR(MATCH("5:46pm/"&amp;$A36&amp;"/normal",'RAW DATA'!$A$4:$A$2466,0)+3,"")</f>
        <v>412</v>
      </c>
      <c r="J36" s="93" t="n">
        <f aca="false">IFERROR(MATCH("6pm/"&amp;$A36&amp;"/normal",'RAW DATA'!$A$4:$A$2466,0)+3,"")</f>
        <v>463</v>
      </c>
      <c r="K36" s="93" t="n">
        <f aca="false">IFERROR(MATCH("6:15pm/"&amp;$A36&amp;"/normal",'RAW DATA'!$A$4:$A$2466,0)+3,"")</f>
        <v>526</v>
      </c>
      <c r="L36" s="93" t="n">
        <f aca="false">IFERROR(MATCH("6:30pm/"&amp;$A36&amp;"/normal",'RAW DATA'!$A$4:$A$2466,0)+3,"")</f>
        <v>591</v>
      </c>
      <c r="M36" s="93" t="n">
        <f aca="false">IFERROR(MATCH("6:45pm/"&amp;$A36&amp;"/normal",'RAW DATA'!$A$4:$A$2466,0)+3,"")</f>
        <v>693</v>
      </c>
      <c r="N36" s="93" t="n">
        <f aca="false">IFERROR(MATCH("7pm/"&amp;$A36&amp;"/normal",'RAW DATA'!$A$4:$A$2466,0)+3,"")</f>
        <v>756</v>
      </c>
      <c r="O36" s="93" t="n">
        <f aca="false">IFERROR(MATCH("7:15pm/"&amp;$A36&amp;"/normal",'RAW DATA'!$A$4:$A$2466,0)+3,"")</f>
        <v>818</v>
      </c>
      <c r="P36" s="93" t="n">
        <f aca="false">IFERROR(MATCH("7:30pm/"&amp;$A36&amp;"/normal",'RAW DATA'!$A$4:$A$2466,0)+3,"")</f>
        <v>880</v>
      </c>
      <c r="Q36" s="93" t="n">
        <f aca="false">IFERROR(MATCH("7:45pm/"&amp;$A36&amp;"/normal",'RAW DATA'!$A$4:$A$2466,0)+3,"")</f>
        <v>942</v>
      </c>
      <c r="R36" s="93" t="n">
        <f aca="false">IFERROR(MATCH("8pm/"&amp;$A36&amp;"/normal",'RAW DATA'!$A$4:$A$2466,0)+3,"")</f>
        <v>1005</v>
      </c>
      <c r="S36" s="93" t="n">
        <f aca="false">IFERROR(MATCH("8:15pm/"&amp;$A36&amp;"/normal",'RAW DATA'!$A$4:$A$2466,0)+3,"")</f>
        <v>1066</v>
      </c>
      <c r="T36" s="93" t="n">
        <f aca="false">IFERROR(MATCH("8:30pm/"&amp;$A36&amp;"/normal",'RAW DATA'!$A$4:$A$2466,0)+3,"")</f>
        <v>1130</v>
      </c>
      <c r="U36" s="93" t="n">
        <f aca="false">IFERROR(MATCH("8:45pm/"&amp;$A36&amp;"/normal",'RAW DATA'!$A$4:$A$2466,0)+3,"")</f>
        <v>1192</v>
      </c>
      <c r="V36" s="93" t="n">
        <f aca="false">IFERROR(MATCH("9pm/"&amp;$A36&amp;"/normal",'RAW DATA'!$A$4:$A$2466,0)+3,"")</f>
        <v>1253</v>
      </c>
      <c r="W36" s="93" t="n">
        <f aca="false">IFERROR(MATCH("9:15pm/"&amp;$A36&amp;"/normal",'RAW DATA'!$A$4:$A$2466,0)+3,"")</f>
        <v>1315</v>
      </c>
      <c r="X36" s="93" t="n">
        <f aca="false">IFERROR(MATCH("9:30pm/"&amp;$A36&amp;"/normal",'RAW DATA'!$A$4:$A$2466,0)+3,"")</f>
        <v>1378</v>
      </c>
      <c r="Y36" s="93" t="n">
        <f aca="false">IFERROR(MATCH("9:45pm/"&amp;$A36&amp;"/normal",'RAW DATA'!$A$4:$A$2466,0)+3,"")</f>
        <v>1441</v>
      </c>
      <c r="Z36" s="93" t="n">
        <f aca="false">IFERROR(MATCH("10:15pm/"&amp;$A36&amp;"/normal",'RAW DATA'!$A$4:$A$2466,0)+3,"")</f>
        <v>1504</v>
      </c>
      <c r="AB36" s="93" t="n">
        <f aca="false">IFERROR(MATCH("10:45pm/"&amp;$A36&amp;"/normal",'RAW DATA'!$A$4:$A$2466,0)+3,"")</f>
        <v>1566</v>
      </c>
      <c r="AC36" s="93" t="n">
        <f aca="false">IFERROR(MATCH("11pm/"&amp;$A36&amp;"/normal",'RAW DATA'!$A$4:$A$2466,0)+3,"")</f>
        <v>1628</v>
      </c>
      <c r="AD36" s="93" t="n">
        <f aca="false">IFERROR(MATCH("11:15pm/"&amp;$A36&amp;"/normal",'RAW DATA'!$A$4:$A$2466,0)+3,"")</f>
        <v>1690</v>
      </c>
      <c r="AE36" s="93" t="n">
        <f aca="false">IFERROR(MATCH("11:30pm/"&amp;$A36&amp;"/normal",'RAW DATA'!$A$4:$A$2466,0)+3,"")</f>
        <v>1752</v>
      </c>
      <c r="AF36" s="93" t="n">
        <f aca="false">IFERROR(MATCH("11:45pm/"&amp;$A36&amp;"/normal",'RAW DATA'!$A$4:$A$2466,0)+3,"")</f>
        <v>1813</v>
      </c>
      <c r="AG36" s="93" t="n">
        <f aca="false">IFERROR(MATCH("12am/"&amp;$A36&amp;"/normal",'RAW DATA'!$A$4:$A$2466,0)+3,"")</f>
        <v>1875</v>
      </c>
      <c r="AH36" s="93" t="n">
        <f aca="false">IFERROR(MATCH("12:22am/"&amp;$A36&amp;"/normal",'RAW DATA'!$A$4:$A$2466,0)+3,"")</f>
        <v>1937</v>
      </c>
      <c r="AI36" s="93" t="n">
        <f aca="false">IFERROR(MATCH("12:45am/"&amp;$A36&amp;"/normal",'RAW DATA'!$A$4:$A$2466,0)+3,"")</f>
        <v>1999</v>
      </c>
      <c r="AJ36" s="93" t="n">
        <f aca="false">IFERROR(MATCH("1:15am/"&amp;$A36&amp;"/normal",'RAW DATA'!$A$4:$A$2466,0)+3,"")</f>
        <v>2061</v>
      </c>
      <c r="AK36" s="93" t="n">
        <f aca="false">IFERROR(MATCH("1:30am/"&amp;$A36&amp;"/normal",'RAW DATA'!$A$4:$A$2466,0)+3,"")</f>
        <v>2123</v>
      </c>
      <c r="AL36" s="93" t="n">
        <f aca="false">IFERROR(MATCH("2am/"&amp;$A36&amp;"/normal",'RAW DATA'!$A$4:$A$2466,0)+3,"")</f>
        <v>2185</v>
      </c>
      <c r="AM36" s="93" t="n">
        <f aca="false">IFERROR(MATCH("2:30am/"&amp;$A36&amp;"/normal",'RAW DATA'!$A$4:$A$2466,0)+3,"")</f>
        <v>2239</v>
      </c>
      <c r="AN36" s="93" t="n">
        <f aca="false">IFERROR(MATCH("3am/"&amp;$A36&amp;"/normal",'RAW DATA'!$A$4:$A$2466,0)+3,"")</f>
        <v>2289</v>
      </c>
      <c r="AO36" s="93" t="n">
        <f aca="false">IFERROR(MATCH("3:30am/"&amp;$A36&amp;"/normal",'RAW DATA'!$A$4:$A$2466,0)+3,"")</f>
        <v>2343</v>
      </c>
      <c r="AP36" s="93" t="n">
        <f aca="false">IFERROR(MATCH("4:30am/"&amp;$A36&amp;"/normal",'RAW DATA'!$A$4:$A$2466,0)+3,"")</f>
        <v>2396</v>
      </c>
      <c r="AQ36" s="93" t="n">
        <f aca="false">IFERROR(MATCH("5am/"&amp;$A36&amp;"/normal",'RAW DATA'!$A$4:$A$2466,0)+3,"")</f>
        <v>2448</v>
      </c>
    </row>
    <row r="37" customFormat="false" ht="15" hidden="false" customHeight="false" outlineLevel="0" collapsed="false">
      <c r="A37" s="45" t="s">
        <v>267</v>
      </c>
      <c r="C37" s="93" t="n">
        <f aca="false">IFERROR(MATCH("4pm/"&amp;$A37&amp;"/normal",'RAW DATA'!$A$4:$A$2466,0)+3,"")</f>
        <v>37</v>
      </c>
      <c r="D37" s="93" t="n">
        <f aca="false">IFERROR(MATCH("4:15pm/"&amp;$A37&amp;"/normal",'RAW DATA'!$A$4:$A$2466,0)+3,"")</f>
        <v>100</v>
      </c>
      <c r="E37" s="93" t="n">
        <f aca="false">IFERROR(MATCH("4:30pm/"&amp;$A37&amp;"/normal",'RAW DATA'!$A$4:$A$2466,0)+3,"")</f>
        <v>162</v>
      </c>
      <c r="F37" s="93" t="n">
        <f aca="false">IFERROR(MATCH("4:45pm/"&amp;$A37&amp;"/normal",'RAW DATA'!$A$4:$A$2466,0)+3,"")</f>
        <v>225</v>
      </c>
      <c r="G37" s="93" t="n">
        <f aca="false">IFERROR(MATCH("5pm/"&amp;$A37&amp;"/normal",'RAW DATA'!$A$4:$A$2466,0)+3,"")</f>
        <v>287</v>
      </c>
      <c r="H37" s="93" t="n">
        <f aca="false">IFERROR(MATCH("5:21pm/"&amp;$A37&amp;"/normal",'RAW DATA'!$A$4:$A$2466,0)+3,"")</f>
        <v>349</v>
      </c>
      <c r="I37" s="93" t="n">
        <f aca="false">IFERROR(MATCH("5:46pm/"&amp;$A37&amp;"/normal",'RAW DATA'!$A$4:$A$2466,0)+3,"")</f>
        <v>413</v>
      </c>
      <c r="J37" s="93" t="n">
        <f aca="false">IFERROR(MATCH("6pm/"&amp;$A37&amp;"/normal",'RAW DATA'!$A$4:$A$2466,0)+3,"")</f>
        <v>464</v>
      </c>
      <c r="K37" s="93" t="n">
        <f aca="false">IFERROR(MATCH("6:15pm/"&amp;$A37&amp;"/normal",'RAW DATA'!$A$4:$A$2466,0)+3,"")</f>
        <v>527</v>
      </c>
      <c r="L37" s="93" t="n">
        <f aca="false">IFERROR(MATCH("6:30pm/"&amp;$A37&amp;"/normal",'RAW DATA'!$A$4:$A$2466,0)+3,"")</f>
        <v>592</v>
      </c>
      <c r="M37" s="93" t="n">
        <f aca="false">IFERROR(MATCH("6:45pm/"&amp;$A37&amp;"/normal",'RAW DATA'!$A$4:$A$2466,0)+3,"")</f>
        <v>694</v>
      </c>
      <c r="N37" s="93" t="n">
        <f aca="false">IFERROR(MATCH("7pm/"&amp;$A37&amp;"/normal",'RAW DATA'!$A$4:$A$2466,0)+3,"")</f>
        <v>757</v>
      </c>
      <c r="O37" s="93" t="n">
        <f aca="false">IFERROR(MATCH("7:15pm/"&amp;$A37&amp;"/normal",'RAW DATA'!$A$4:$A$2466,0)+3,"")</f>
        <v>819</v>
      </c>
      <c r="P37" s="93" t="n">
        <f aca="false">IFERROR(MATCH("7:30pm/"&amp;$A37&amp;"/normal",'RAW DATA'!$A$4:$A$2466,0)+3,"")</f>
        <v>881</v>
      </c>
      <c r="Q37" s="93" t="n">
        <f aca="false">IFERROR(MATCH("7:45pm/"&amp;$A37&amp;"/normal",'RAW DATA'!$A$4:$A$2466,0)+3,"")</f>
        <v>943</v>
      </c>
      <c r="R37" s="93" t="n">
        <f aca="false">IFERROR(MATCH("8pm/"&amp;$A37&amp;"/normal",'RAW DATA'!$A$4:$A$2466,0)+3,"")</f>
        <v>1006</v>
      </c>
      <c r="S37" s="93" t="n">
        <f aca="false">IFERROR(MATCH("8:15pm/"&amp;$A37&amp;"/normal",'RAW DATA'!$A$4:$A$2466,0)+3,"")</f>
        <v>1067</v>
      </c>
      <c r="T37" s="93" t="n">
        <f aca="false">IFERROR(MATCH("8:30pm/"&amp;$A37&amp;"/normal",'RAW DATA'!$A$4:$A$2466,0)+3,"")</f>
        <v>1131</v>
      </c>
      <c r="U37" s="93" t="n">
        <f aca="false">IFERROR(MATCH("8:45pm/"&amp;$A37&amp;"/normal",'RAW DATA'!$A$4:$A$2466,0)+3,"")</f>
        <v>1193</v>
      </c>
      <c r="V37" s="93" t="n">
        <f aca="false">IFERROR(MATCH("9pm/"&amp;$A37&amp;"/normal",'RAW DATA'!$A$4:$A$2466,0)+3,"")</f>
        <v>1254</v>
      </c>
      <c r="W37" s="93" t="n">
        <f aca="false">IFERROR(MATCH("9:15pm/"&amp;$A37&amp;"/normal",'RAW DATA'!$A$4:$A$2466,0)+3,"")</f>
        <v>1316</v>
      </c>
      <c r="X37" s="93" t="n">
        <f aca="false">IFERROR(MATCH("9:30pm/"&amp;$A37&amp;"/normal",'RAW DATA'!$A$4:$A$2466,0)+3,"")</f>
        <v>1379</v>
      </c>
      <c r="Y37" s="93" t="n">
        <f aca="false">IFERROR(MATCH("9:45pm/"&amp;$A37&amp;"/normal",'RAW DATA'!$A$4:$A$2466,0)+3,"")</f>
        <v>1442</v>
      </c>
      <c r="Z37" s="93" t="n">
        <f aca="false">IFERROR(MATCH("10:15pm/"&amp;$A37&amp;"/normal",'RAW DATA'!$A$4:$A$2466,0)+3,"")</f>
        <v>1505</v>
      </c>
      <c r="AB37" s="93" t="n">
        <f aca="false">IFERROR(MATCH("10:45pm/"&amp;$A37&amp;"/normal",'RAW DATA'!$A$4:$A$2466,0)+3,"")</f>
        <v>1567</v>
      </c>
      <c r="AC37" s="93" t="n">
        <f aca="false">IFERROR(MATCH("11pm/"&amp;$A37&amp;"/normal",'RAW DATA'!$A$4:$A$2466,0)+3,"")</f>
        <v>1629</v>
      </c>
      <c r="AD37" s="93" t="n">
        <f aca="false">IFERROR(MATCH("11:15pm/"&amp;$A37&amp;"/normal",'RAW DATA'!$A$4:$A$2466,0)+3,"")</f>
        <v>1691</v>
      </c>
      <c r="AE37" s="93" t="n">
        <f aca="false">IFERROR(MATCH("11:30pm/"&amp;$A37&amp;"/normal",'RAW DATA'!$A$4:$A$2466,0)+3,"")</f>
        <v>1753</v>
      </c>
      <c r="AF37" s="93" t="n">
        <f aca="false">IFERROR(MATCH("11:45pm/"&amp;$A37&amp;"/normal",'RAW DATA'!$A$4:$A$2466,0)+3,"")</f>
        <v>1814</v>
      </c>
      <c r="AG37" s="93" t="n">
        <f aca="false">IFERROR(MATCH("12am/"&amp;$A37&amp;"/normal",'RAW DATA'!$A$4:$A$2466,0)+3,"")</f>
        <v>1876</v>
      </c>
      <c r="AH37" s="93" t="n">
        <f aca="false">IFERROR(MATCH("12:22am/"&amp;$A37&amp;"/normal",'RAW DATA'!$A$4:$A$2466,0)+3,"")</f>
        <v>1938</v>
      </c>
      <c r="AI37" s="93" t="n">
        <f aca="false">IFERROR(MATCH("12:45am/"&amp;$A37&amp;"/normal",'RAW DATA'!$A$4:$A$2466,0)+3,"")</f>
        <v>2000</v>
      </c>
      <c r="AJ37" s="93" t="n">
        <f aca="false">IFERROR(MATCH("1:15am/"&amp;$A37&amp;"/normal",'RAW DATA'!$A$4:$A$2466,0)+3,"")</f>
        <v>2062</v>
      </c>
      <c r="AK37" s="93" t="n">
        <f aca="false">IFERROR(MATCH("1:30am/"&amp;$A37&amp;"/normal",'RAW DATA'!$A$4:$A$2466,0)+3,"")</f>
        <v>2124</v>
      </c>
      <c r="AL37" s="93" t="n">
        <f aca="false">IFERROR(MATCH("2am/"&amp;$A37&amp;"/normal",'RAW DATA'!$A$4:$A$2466,0)+3,"")</f>
        <v>2186</v>
      </c>
      <c r="AM37" s="93" t="n">
        <f aca="false">IFERROR(MATCH("2:30am/"&amp;$A37&amp;"/normal",'RAW DATA'!$A$4:$A$2466,0)+3,"")</f>
        <v>2240</v>
      </c>
      <c r="AN37" s="93" t="n">
        <f aca="false">IFERROR(MATCH("3am/"&amp;$A37&amp;"/normal",'RAW DATA'!$A$4:$A$2466,0)+3,"")</f>
        <v>2290</v>
      </c>
      <c r="AO37" s="93" t="n">
        <f aca="false">IFERROR(MATCH("3:30am/"&amp;$A37&amp;"/normal",'RAW DATA'!$A$4:$A$2466,0)+3,"")</f>
        <v>2344</v>
      </c>
      <c r="AP37" s="93" t="n">
        <f aca="false">IFERROR(MATCH("4:30am/"&amp;$A37&amp;"/normal",'RAW DATA'!$A$4:$A$2466,0)+3,"")</f>
        <v>2397</v>
      </c>
      <c r="AQ37" s="93" t="n">
        <f aca="false">IFERROR(MATCH("5am/"&amp;$A37&amp;"/normal",'RAW DATA'!$A$4:$A$2466,0)+3,"")</f>
        <v>2449</v>
      </c>
    </row>
    <row r="38" customFormat="false" ht="15" hidden="false" customHeight="false" outlineLevel="0" collapsed="false">
      <c r="A38" s="45" t="s">
        <v>271</v>
      </c>
      <c r="C38" s="93" t="n">
        <f aca="false">IFERROR(MATCH("4pm/"&amp;$A38&amp;"/normal",'RAW DATA'!$A$4:$A$2466,0)+3,"")</f>
        <v>38</v>
      </c>
      <c r="D38" s="93" t="n">
        <f aca="false">IFERROR(MATCH("4:15pm/"&amp;$A38&amp;"/normal",'RAW DATA'!$A$4:$A$2466,0)+3,"")</f>
        <v>101</v>
      </c>
      <c r="E38" s="93" t="n">
        <f aca="false">IFERROR(MATCH("4:30pm/"&amp;$A38&amp;"/normal",'RAW DATA'!$A$4:$A$2466,0)+3,"")</f>
        <v>163</v>
      </c>
      <c r="F38" s="93" t="n">
        <f aca="false">IFERROR(MATCH("4:45pm/"&amp;$A38&amp;"/normal",'RAW DATA'!$A$4:$A$2466,0)+3,"")</f>
        <v>226</v>
      </c>
      <c r="G38" s="93" t="n">
        <f aca="false">IFERROR(MATCH("5pm/"&amp;$A38&amp;"/normal",'RAW DATA'!$A$4:$A$2466,0)+3,"")</f>
        <v>288</v>
      </c>
      <c r="H38" s="93" t="n">
        <f aca="false">IFERROR(MATCH("5:21pm/"&amp;$A38&amp;"/normal",'RAW DATA'!$A$4:$A$2466,0)+3,"")</f>
        <v>350</v>
      </c>
      <c r="I38" s="93" t="n">
        <f aca="false">IFERROR(MATCH("5:46pm/"&amp;$A38&amp;"/normal",'RAW DATA'!$A$4:$A$2466,0)+3,"")</f>
        <v>414</v>
      </c>
      <c r="J38" s="93" t="n">
        <f aca="false">IFERROR(MATCH("6pm/"&amp;$A38&amp;"/normal",'RAW DATA'!$A$4:$A$2466,0)+3,"")</f>
        <v>465</v>
      </c>
      <c r="K38" s="93" t="n">
        <f aca="false">IFERROR(MATCH("6:15pm/"&amp;$A38&amp;"/normal",'RAW DATA'!$A$4:$A$2466,0)+3,"")</f>
        <v>528</v>
      </c>
      <c r="L38" s="93" t="n">
        <f aca="false">IFERROR(MATCH("6:30pm/"&amp;$A38&amp;"/normal",'RAW DATA'!$A$4:$A$2466,0)+3,"")</f>
        <v>593</v>
      </c>
      <c r="M38" s="93" t="n">
        <f aca="false">IFERROR(MATCH("6:45pm/"&amp;$A38&amp;"/normal",'RAW DATA'!$A$4:$A$2466,0)+3,"")</f>
        <v>695</v>
      </c>
      <c r="N38" s="93" t="n">
        <f aca="false">IFERROR(MATCH("7pm/"&amp;$A38&amp;"/normal",'RAW DATA'!$A$4:$A$2466,0)+3,"")</f>
        <v>758</v>
      </c>
      <c r="O38" s="93" t="n">
        <f aca="false">IFERROR(MATCH("7:15pm/"&amp;$A38&amp;"/normal",'RAW DATA'!$A$4:$A$2466,0)+3,"")</f>
        <v>820</v>
      </c>
      <c r="P38" s="93" t="n">
        <f aca="false">IFERROR(MATCH("7:30pm/"&amp;$A38&amp;"/normal",'RAW DATA'!$A$4:$A$2466,0)+3,"")</f>
        <v>882</v>
      </c>
      <c r="Q38" s="93" t="n">
        <f aca="false">IFERROR(MATCH("7:45pm/"&amp;$A38&amp;"/normal",'RAW DATA'!$A$4:$A$2466,0)+3,"")</f>
        <v>944</v>
      </c>
      <c r="R38" s="93" t="n">
        <f aca="false">IFERROR(MATCH("8pm/"&amp;$A38&amp;"/normal",'RAW DATA'!$A$4:$A$2466,0)+3,"")</f>
        <v>1007</v>
      </c>
      <c r="S38" s="93" t="n">
        <f aca="false">IFERROR(MATCH("8:15pm/"&amp;$A38&amp;"/normal",'RAW DATA'!$A$4:$A$2466,0)+3,"")</f>
        <v>1068</v>
      </c>
      <c r="T38" s="93" t="n">
        <f aca="false">IFERROR(MATCH("8:30pm/"&amp;$A38&amp;"/normal",'RAW DATA'!$A$4:$A$2466,0)+3,"")</f>
        <v>1132</v>
      </c>
      <c r="U38" s="93" t="n">
        <f aca="false">IFERROR(MATCH("8:45pm/"&amp;$A38&amp;"/normal",'RAW DATA'!$A$4:$A$2466,0)+3,"")</f>
        <v>1194</v>
      </c>
      <c r="V38" s="93" t="n">
        <f aca="false">IFERROR(MATCH("9pm/"&amp;$A38&amp;"/normal",'RAW DATA'!$A$4:$A$2466,0)+3,"")</f>
        <v>1255</v>
      </c>
      <c r="W38" s="93" t="n">
        <f aca="false">IFERROR(MATCH("9:15pm/"&amp;$A38&amp;"/normal",'RAW DATA'!$A$4:$A$2466,0)+3,"")</f>
        <v>1317</v>
      </c>
      <c r="X38" s="93" t="n">
        <f aca="false">IFERROR(MATCH("9:30pm/"&amp;$A38&amp;"/normal",'RAW DATA'!$A$4:$A$2466,0)+3,"")</f>
        <v>1380</v>
      </c>
      <c r="Y38" s="93" t="n">
        <f aca="false">IFERROR(MATCH("9:45pm/"&amp;$A38&amp;"/normal",'RAW DATA'!$A$4:$A$2466,0)+3,"")</f>
        <v>1443</v>
      </c>
      <c r="Z38" s="93" t="n">
        <f aca="false">IFERROR(MATCH("10:15pm/"&amp;$A38&amp;"/normal",'RAW DATA'!$A$4:$A$2466,0)+3,"")</f>
        <v>1506</v>
      </c>
      <c r="AB38" s="93" t="n">
        <f aca="false">IFERROR(MATCH("10:45pm/"&amp;$A38&amp;"/normal",'RAW DATA'!$A$4:$A$2466,0)+3,"")</f>
        <v>1568</v>
      </c>
      <c r="AC38" s="93" t="n">
        <f aca="false">IFERROR(MATCH("11pm/"&amp;$A38&amp;"/normal",'RAW DATA'!$A$4:$A$2466,0)+3,"")</f>
        <v>1630</v>
      </c>
      <c r="AD38" s="93" t="n">
        <f aca="false">IFERROR(MATCH("11:15pm/"&amp;$A38&amp;"/normal",'RAW DATA'!$A$4:$A$2466,0)+3,"")</f>
        <v>1692</v>
      </c>
      <c r="AE38" s="93" t="n">
        <f aca="false">IFERROR(MATCH("11:30pm/"&amp;$A38&amp;"/normal",'RAW DATA'!$A$4:$A$2466,0)+3,"")</f>
        <v>1754</v>
      </c>
      <c r="AF38" s="93" t="n">
        <f aca="false">IFERROR(MATCH("11:45pm/"&amp;$A38&amp;"/normal",'RAW DATA'!$A$4:$A$2466,0)+3,"")</f>
        <v>1815</v>
      </c>
      <c r="AG38" s="93" t="n">
        <f aca="false">IFERROR(MATCH("12am/"&amp;$A38&amp;"/normal",'RAW DATA'!$A$4:$A$2466,0)+3,"")</f>
        <v>1877</v>
      </c>
      <c r="AH38" s="93" t="n">
        <f aca="false">IFERROR(MATCH("12:22am/"&amp;$A38&amp;"/normal",'RAW DATA'!$A$4:$A$2466,0)+3,"")</f>
        <v>1939</v>
      </c>
      <c r="AI38" s="93" t="n">
        <f aca="false">IFERROR(MATCH("12:45am/"&amp;$A38&amp;"/normal",'RAW DATA'!$A$4:$A$2466,0)+3,"")</f>
        <v>2001</v>
      </c>
      <c r="AJ38" s="93" t="n">
        <f aca="false">IFERROR(MATCH("1:15am/"&amp;$A38&amp;"/normal",'RAW DATA'!$A$4:$A$2466,0)+3,"")</f>
        <v>2063</v>
      </c>
      <c r="AK38" s="93" t="n">
        <f aca="false">IFERROR(MATCH("1:30am/"&amp;$A38&amp;"/normal",'RAW DATA'!$A$4:$A$2466,0)+3,"")</f>
        <v>2125</v>
      </c>
      <c r="AL38" s="93" t="n">
        <f aca="false">IFERROR(MATCH("2am/"&amp;$A38&amp;"/normal",'RAW DATA'!$A$4:$A$2466,0)+3,"")</f>
        <v>2187</v>
      </c>
      <c r="AM38" s="93" t="n">
        <f aca="false">IFERROR(MATCH("2:30am/"&amp;$A38&amp;"/normal",'RAW DATA'!$A$4:$A$2466,0)+3,"")</f>
        <v>2241</v>
      </c>
      <c r="AN38" s="93" t="n">
        <f aca="false">IFERROR(MATCH("3am/"&amp;$A38&amp;"/normal",'RAW DATA'!$A$4:$A$2466,0)+3,"")</f>
        <v>2291</v>
      </c>
      <c r="AO38" s="93" t="n">
        <f aca="false">IFERROR(MATCH("3:30am/"&amp;$A38&amp;"/normal",'RAW DATA'!$A$4:$A$2466,0)+3,"")</f>
        <v>2345</v>
      </c>
      <c r="AP38" s="93" t="n">
        <f aca="false">IFERROR(MATCH("4:30am/"&amp;$A38&amp;"/normal",'RAW DATA'!$A$4:$A$2466,0)+3,"")</f>
        <v>2398</v>
      </c>
      <c r="AQ38" s="93" t="n">
        <f aca="false">IFERROR(MATCH("5am/"&amp;$A38&amp;"/normal",'RAW DATA'!$A$4:$A$2466,0)+3,"")</f>
        <v>2450</v>
      </c>
    </row>
    <row r="39" customFormat="false" ht="15" hidden="false" customHeight="false" outlineLevel="0" collapsed="false">
      <c r="A39" s="45" t="s">
        <v>274</v>
      </c>
      <c r="C39" s="93" t="n">
        <f aca="false">IFERROR(MATCH("4pm/"&amp;$A39&amp;"/normal",'RAW DATA'!$A$4:$A$2466,0)+3,"")</f>
        <v>39</v>
      </c>
      <c r="D39" s="93" t="n">
        <f aca="false">IFERROR(MATCH("4:15pm/"&amp;$A39&amp;"/normal",'RAW DATA'!$A$4:$A$2466,0)+3,"")</f>
        <v>102</v>
      </c>
      <c r="E39" s="93" t="n">
        <f aca="false">IFERROR(MATCH("4:30pm/"&amp;$A39&amp;"/normal",'RAW DATA'!$A$4:$A$2466,0)+3,"")</f>
        <v>164</v>
      </c>
      <c r="F39" s="93" t="n">
        <f aca="false">IFERROR(MATCH("4:45pm/"&amp;$A39&amp;"/normal",'RAW DATA'!$A$4:$A$2466,0)+3,"")</f>
        <v>227</v>
      </c>
      <c r="G39" s="93" t="n">
        <f aca="false">IFERROR(MATCH("5pm/"&amp;$A39&amp;"/normal",'RAW DATA'!$A$4:$A$2466,0)+3,"")</f>
        <v>289</v>
      </c>
      <c r="H39" s="93" t="n">
        <f aca="false">IFERROR(MATCH("5:21pm/"&amp;$A39&amp;"/normal",'RAW DATA'!$A$4:$A$2466,0)+3,"")</f>
        <v>351</v>
      </c>
      <c r="I39" s="93" t="n">
        <f aca="false">IFERROR(MATCH("5:46pm/"&amp;$A39&amp;"/normal",'RAW DATA'!$A$4:$A$2466,0)+3,"")</f>
        <v>415</v>
      </c>
      <c r="J39" s="93" t="n">
        <f aca="false">IFERROR(MATCH("6pm/"&amp;$A39&amp;"/normal",'RAW DATA'!$A$4:$A$2466,0)+3,"")</f>
        <v>466</v>
      </c>
      <c r="K39" s="93" t="n">
        <f aca="false">IFERROR(MATCH("6:15pm/"&amp;$A39&amp;"/normal",'RAW DATA'!$A$4:$A$2466,0)+3,"")</f>
        <v>529</v>
      </c>
      <c r="L39" s="93" t="n">
        <f aca="false">IFERROR(MATCH("6:30pm/"&amp;$A39&amp;"/normal",'RAW DATA'!$A$4:$A$2466,0)+3,"")</f>
        <v>594</v>
      </c>
      <c r="M39" s="93" t="n">
        <f aca="false">IFERROR(MATCH("6:45pm/"&amp;$A39&amp;"/normal",'RAW DATA'!$A$4:$A$2466,0)+3,"")</f>
        <v>696</v>
      </c>
      <c r="N39" s="93" t="n">
        <f aca="false">IFERROR(MATCH("7pm/"&amp;$A39&amp;"/normal",'RAW DATA'!$A$4:$A$2466,0)+3,"")</f>
        <v>759</v>
      </c>
      <c r="O39" s="93" t="n">
        <f aca="false">IFERROR(MATCH("7:15pm/"&amp;$A39&amp;"/normal",'RAW DATA'!$A$4:$A$2466,0)+3,"")</f>
        <v>821</v>
      </c>
      <c r="P39" s="93" t="n">
        <f aca="false">IFERROR(MATCH("7:30pm/"&amp;$A39&amp;"/normal",'RAW DATA'!$A$4:$A$2466,0)+3,"")</f>
        <v>883</v>
      </c>
      <c r="Q39" s="93" t="n">
        <f aca="false">IFERROR(MATCH("7:45pm/"&amp;$A39&amp;"/normal",'RAW DATA'!$A$4:$A$2466,0)+3,"")</f>
        <v>945</v>
      </c>
      <c r="R39" s="93" t="n">
        <f aca="false">IFERROR(MATCH("8pm/"&amp;$A39&amp;"/normal",'RAW DATA'!$A$4:$A$2466,0)+3,"")</f>
        <v>1008</v>
      </c>
      <c r="S39" s="93" t="n">
        <f aca="false">IFERROR(MATCH("8:15pm/"&amp;$A39&amp;"/normal",'RAW DATA'!$A$4:$A$2466,0)+3,"")</f>
        <v>1069</v>
      </c>
      <c r="T39" s="93" t="n">
        <f aca="false">IFERROR(MATCH("8:30pm/"&amp;$A39&amp;"/normal",'RAW DATA'!$A$4:$A$2466,0)+3,"")</f>
        <v>1133</v>
      </c>
      <c r="U39" s="93" t="n">
        <f aca="false">IFERROR(MATCH("8:45pm/"&amp;$A39&amp;"/normal",'RAW DATA'!$A$4:$A$2466,0)+3,"")</f>
        <v>1195</v>
      </c>
      <c r="V39" s="93" t="n">
        <f aca="false">IFERROR(MATCH("9pm/"&amp;$A39&amp;"/normal",'RAW DATA'!$A$4:$A$2466,0)+3,"")</f>
        <v>1256</v>
      </c>
      <c r="W39" s="93" t="n">
        <f aca="false">IFERROR(MATCH("9:15pm/"&amp;$A39&amp;"/normal",'RAW DATA'!$A$4:$A$2466,0)+3,"")</f>
        <v>1318</v>
      </c>
      <c r="X39" s="93" t="n">
        <f aca="false">IFERROR(MATCH("9:30pm/"&amp;$A39&amp;"/normal",'RAW DATA'!$A$4:$A$2466,0)+3,"")</f>
        <v>1381</v>
      </c>
      <c r="Y39" s="93" t="n">
        <f aca="false">IFERROR(MATCH("9:45pm/"&amp;$A39&amp;"/normal",'RAW DATA'!$A$4:$A$2466,0)+3,"")</f>
        <v>1444</v>
      </c>
      <c r="Z39" s="93" t="n">
        <f aca="false">IFERROR(MATCH("10:15pm/"&amp;$A39&amp;"/normal",'RAW DATA'!$A$4:$A$2466,0)+3,"")</f>
        <v>1507</v>
      </c>
      <c r="AB39" s="93" t="n">
        <f aca="false">IFERROR(MATCH("10:45pm/"&amp;$A39&amp;"/normal",'RAW DATA'!$A$4:$A$2466,0)+3,"")</f>
        <v>1569</v>
      </c>
      <c r="AC39" s="93" t="n">
        <f aca="false">IFERROR(MATCH("11pm/"&amp;$A39&amp;"/normal",'RAW DATA'!$A$4:$A$2466,0)+3,"")</f>
        <v>1631</v>
      </c>
      <c r="AD39" s="93" t="n">
        <f aca="false">IFERROR(MATCH("11:15pm/"&amp;$A39&amp;"/normal",'RAW DATA'!$A$4:$A$2466,0)+3,"")</f>
        <v>1693</v>
      </c>
      <c r="AE39" s="93" t="n">
        <f aca="false">IFERROR(MATCH("11:30pm/"&amp;$A39&amp;"/normal",'RAW DATA'!$A$4:$A$2466,0)+3,"")</f>
        <v>1755</v>
      </c>
      <c r="AF39" s="93" t="n">
        <f aca="false">IFERROR(MATCH("11:45pm/"&amp;$A39&amp;"/normal",'RAW DATA'!$A$4:$A$2466,0)+3,"")</f>
        <v>1816</v>
      </c>
      <c r="AG39" s="93" t="n">
        <f aca="false">IFERROR(MATCH("12am/"&amp;$A39&amp;"/normal",'RAW DATA'!$A$4:$A$2466,0)+3,"")</f>
        <v>1878</v>
      </c>
      <c r="AH39" s="93" t="n">
        <f aca="false">IFERROR(MATCH("12:22am/"&amp;$A39&amp;"/normal",'RAW DATA'!$A$4:$A$2466,0)+3,"")</f>
        <v>1940</v>
      </c>
      <c r="AI39" s="93" t="n">
        <f aca="false">IFERROR(MATCH("12:45am/"&amp;$A39&amp;"/normal",'RAW DATA'!$A$4:$A$2466,0)+3,"")</f>
        <v>2002</v>
      </c>
      <c r="AJ39" s="93" t="n">
        <f aca="false">IFERROR(MATCH("1:15am/"&amp;$A39&amp;"/normal",'RAW DATA'!$A$4:$A$2466,0)+3,"")</f>
        <v>2064</v>
      </c>
      <c r="AK39" s="93" t="n">
        <f aca="false">IFERROR(MATCH("1:30am/"&amp;$A39&amp;"/normal",'RAW DATA'!$A$4:$A$2466,0)+3,"")</f>
        <v>2126</v>
      </c>
      <c r="AL39" s="93" t="n">
        <f aca="false">IFERROR(MATCH("2am/"&amp;$A39&amp;"/normal",'RAW DATA'!$A$4:$A$2466,0)+3,"")</f>
        <v>2188</v>
      </c>
      <c r="AM39" s="93" t="n">
        <f aca="false">IFERROR(MATCH("2:30am/"&amp;$A39&amp;"/normal",'RAW DATA'!$A$4:$A$2466,0)+3,"")</f>
        <v>2242</v>
      </c>
      <c r="AN39" s="93" t="n">
        <f aca="false">IFERROR(MATCH("3am/"&amp;$A39&amp;"/normal",'RAW DATA'!$A$4:$A$2466,0)+3,"")</f>
        <v>2292</v>
      </c>
      <c r="AO39" s="93" t="n">
        <f aca="false">IFERROR(MATCH("3:30am/"&amp;$A39&amp;"/normal",'RAW DATA'!$A$4:$A$2466,0)+3,"")</f>
        <v>2346</v>
      </c>
      <c r="AP39" s="93" t="n">
        <f aca="false">IFERROR(MATCH("4:30am/"&amp;$A39&amp;"/normal",'RAW DATA'!$A$4:$A$2466,0)+3,"")</f>
        <v>2399</v>
      </c>
      <c r="AQ39" s="93" t="n">
        <f aca="false">IFERROR(MATCH("5am/"&amp;$A39&amp;"/normal",'RAW DATA'!$A$4:$A$2466,0)+3,"")</f>
        <v>2451</v>
      </c>
    </row>
    <row r="40" customFormat="false" ht="15" hidden="false" customHeight="false" outlineLevel="0" collapsed="false">
      <c r="A40" s="45" t="s">
        <v>277</v>
      </c>
      <c r="C40" s="93" t="n">
        <f aca="false">IFERROR(MATCH("4pm/"&amp;$A40&amp;"/normal",'RAW DATA'!$A$4:$A$2466,0)+3,"")</f>
        <v>40</v>
      </c>
      <c r="D40" s="93" t="n">
        <f aca="false">IFERROR(MATCH("4:15pm/"&amp;$A40&amp;"/normal",'RAW DATA'!$A$4:$A$2466,0)+3,"")</f>
        <v>103</v>
      </c>
      <c r="E40" s="93" t="n">
        <f aca="false">IFERROR(MATCH("4:30pm/"&amp;$A40&amp;"/normal",'RAW DATA'!$A$4:$A$2466,0)+3,"")</f>
        <v>165</v>
      </c>
      <c r="F40" s="93" t="n">
        <f aca="false">IFERROR(MATCH("4:45pm/"&amp;$A40&amp;"/normal",'RAW DATA'!$A$4:$A$2466,0)+3,"")</f>
        <v>228</v>
      </c>
      <c r="G40" s="93" t="n">
        <f aca="false">IFERROR(MATCH("5pm/"&amp;$A40&amp;"/normal",'RAW DATA'!$A$4:$A$2466,0)+3,"")</f>
        <v>290</v>
      </c>
      <c r="H40" s="93" t="n">
        <f aca="false">IFERROR(MATCH("5:21pm/"&amp;$A40&amp;"/normal",'RAW DATA'!$A$4:$A$2466,0)+3,"")</f>
        <v>352</v>
      </c>
      <c r="I40" s="93" t="n">
        <f aca="false">IFERROR(MATCH("5:46pm/"&amp;$A40&amp;"/normal",'RAW DATA'!$A$4:$A$2466,0)+3,"")</f>
        <v>416</v>
      </c>
      <c r="J40" s="93" t="n">
        <f aca="false">IFERROR(MATCH("6pm/"&amp;$A40&amp;"/normal",'RAW DATA'!$A$4:$A$2466,0)+3,"")</f>
        <v>467</v>
      </c>
      <c r="K40" s="93" t="n">
        <f aca="false">IFERROR(MATCH("6:15pm/"&amp;$A40&amp;"/normal",'RAW DATA'!$A$4:$A$2466,0)+3,"")</f>
        <v>530</v>
      </c>
      <c r="L40" s="93" t="n">
        <f aca="false">IFERROR(MATCH("6:30pm/"&amp;$A40&amp;"/normal",'RAW DATA'!$A$4:$A$2466,0)+3,"")</f>
        <v>595</v>
      </c>
      <c r="M40" s="93" t="n">
        <f aca="false">IFERROR(MATCH("6:45pm/"&amp;$A40&amp;"/normal",'RAW DATA'!$A$4:$A$2466,0)+3,"")</f>
        <v>697</v>
      </c>
      <c r="N40" s="93" t="n">
        <f aca="false">IFERROR(MATCH("7pm/"&amp;$A40&amp;"/normal",'RAW DATA'!$A$4:$A$2466,0)+3,"")</f>
        <v>760</v>
      </c>
      <c r="O40" s="93" t="n">
        <f aca="false">IFERROR(MATCH("7:15pm/"&amp;$A40&amp;"/normal",'RAW DATA'!$A$4:$A$2466,0)+3,"")</f>
        <v>822</v>
      </c>
      <c r="P40" s="93" t="n">
        <f aca="false">IFERROR(MATCH("7:30pm/"&amp;$A40&amp;"/normal",'RAW DATA'!$A$4:$A$2466,0)+3,"")</f>
        <v>884</v>
      </c>
      <c r="Q40" s="93" t="n">
        <f aca="false">IFERROR(MATCH("7:45pm/"&amp;$A40&amp;"/normal",'RAW DATA'!$A$4:$A$2466,0)+3,"")</f>
        <v>946</v>
      </c>
      <c r="R40" s="93" t="n">
        <f aca="false">IFERROR(MATCH("8pm/"&amp;$A40&amp;"/normal",'RAW DATA'!$A$4:$A$2466,0)+3,"")</f>
        <v>1009</v>
      </c>
      <c r="S40" s="93" t="n">
        <f aca="false">IFERROR(MATCH("8:15pm/"&amp;$A40&amp;"/normal",'RAW DATA'!$A$4:$A$2466,0)+3,"")</f>
        <v>1070</v>
      </c>
      <c r="T40" s="93" t="n">
        <f aca="false">IFERROR(MATCH("8:30pm/"&amp;$A40&amp;"/normal",'RAW DATA'!$A$4:$A$2466,0)+3,"")</f>
        <v>1134</v>
      </c>
      <c r="U40" s="93" t="n">
        <f aca="false">IFERROR(MATCH("8:45pm/"&amp;$A40&amp;"/normal",'RAW DATA'!$A$4:$A$2466,0)+3,"")</f>
        <v>1196</v>
      </c>
      <c r="V40" s="93" t="n">
        <f aca="false">IFERROR(MATCH("9pm/"&amp;$A40&amp;"/normal",'RAW DATA'!$A$4:$A$2466,0)+3,"")</f>
        <v>1257</v>
      </c>
      <c r="W40" s="93" t="n">
        <f aca="false">IFERROR(MATCH("9:15pm/"&amp;$A40&amp;"/normal",'RAW DATA'!$A$4:$A$2466,0)+3,"")</f>
        <v>1319</v>
      </c>
      <c r="X40" s="93" t="n">
        <f aca="false">IFERROR(MATCH("9:30pm/"&amp;$A40&amp;"/normal",'RAW DATA'!$A$4:$A$2466,0)+3,"")</f>
        <v>1382</v>
      </c>
      <c r="Y40" s="93" t="n">
        <f aca="false">IFERROR(MATCH("9:45pm/"&amp;$A40&amp;"/normal",'RAW DATA'!$A$4:$A$2466,0)+3,"")</f>
        <v>1445</v>
      </c>
      <c r="Z40" s="93" t="n">
        <f aca="false">IFERROR(MATCH("10:15pm/"&amp;$A40&amp;"/normal",'RAW DATA'!$A$4:$A$2466,0)+3,"")</f>
        <v>1508</v>
      </c>
      <c r="AB40" s="93" t="n">
        <f aca="false">IFERROR(MATCH("10:45pm/"&amp;$A40&amp;"/normal",'RAW DATA'!$A$4:$A$2466,0)+3,"")</f>
        <v>1570</v>
      </c>
      <c r="AC40" s="93" t="n">
        <f aca="false">IFERROR(MATCH("11pm/"&amp;$A40&amp;"/normal",'RAW DATA'!$A$4:$A$2466,0)+3,"")</f>
        <v>1632</v>
      </c>
      <c r="AD40" s="93" t="n">
        <f aca="false">IFERROR(MATCH("11:15pm/"&amp;$A40&amp;"/normal",'RAW DATA'!$A$4:$A$2466,0)+3,"")</f>
        <v>1694</v>
      </c>
      <c r="AE40" s="93" t="n">
        <f aca="false">IFERROR(MATCH("11:30pm/"&amp;$A40&amp;"/normal",'RAW DATA'!$A$4:$A$2466,0)+3,"")</f>
        <v>1756</v>
      </c>
      <c r="AF40" s="93" t="n">
        <f aca="false">IFERROR(MATCH("11:45pm/"&amp;$A40&amp;"/normal",'RAW DATA'!$A$4:$A$2466,0)+3,"")</f>
        <v>1817</v>
      </c>
      <c r="AG40" s="93" t="n">
        <f aca="false">IFERROR(MATCH("12am/"&amp;$A40&amp;"/normal",'RAW DATA'!$A$4:$A$2466,0)+3,"")</f>
        <v>1879</v>
      </c>
      <c r="AH40" s="93" t="n">
        <f aca="false">IFERROR(MATCH("12:22am/"&amp;$A40&amp;"/normal",'RAW DATA'!$A$4:$A$2466,0)+3,"")</f>
        <v>1941</v>
      </c>
      <c r="AI40" s="93" t="n">
        <f aca="false">IFERROR(MATCH("12:45am/"&amp;$A40&amp;"/normal",'RAW DATA'!$A$4:$A$2466,0)+3,"")</f>
        <v>2003</v>
      </c>
      <c r="AJ40" s="93" t="n">
        <f aca="false">IFERROR(MATCH("1:15am/"&amp;$A40&amp;"/normal",'RAW DATA'!$A$4:$A$2466,0)+3,"")</f>
        <v>2065</v>
      </c>
      <c r="AK40" s="93" t="n">
        <f aca="false">IFERROR(MATCH("1:30am/"&amp;$A40&amp;"/normal",'RAW DATA'!$A$4:$A$2466,0)+3,"")</f>
        <v>2127</v>
      </c>
      <c r="AL40" s="93" t="n">
        <f aca="false">IFERROR(MATCH("2am/"&amp;$A40&amp;"/normal",'RAW DATA'!$A$4:$A$2466,0)+3,"")</f>
        <v>2189</v>
      </c>
      <c r="AM40" s="93" t="n">
        <f aca="false">IFERROR(MATCH("2:30am/"&amp;$A40&amp;"/normal",'RAW DATA'!$A$4:$A$2466,0)+3,"")</f>
        <v>2243</v>
      </c>
      <c r="AN40" s="93" t="n">
        <f aca="false">IFERROR(MATCH("3am/"&amp;$A40&amp;"/normal",'RAW DATA'!$A$4:$A$2466,0)+3,"")</f>
        <v>2293</v>
      </c>
      <c r="AO40" s="93" t="n">
        <f aca="false">IFERROR(MATCH("3:30am/"&amp;$A40&amp;"/normal",'RAW DATA'!$A$4:$A$2466,0)+3,"")</f>
        <v>2347</v>
      </c>
      <c r="AP40" s="93" t="n">
        <f aca="false">IFERROR(MATCH("4:30am/"&amp;$A40&amp;"/normal",'RAW DATA'!$A$4:$A$2466,0)+3,"")</f>
        <v>2400</v>
      </c>
      <c r="AQ40" s="93" t="n">
        <f aca="false">IFERROR(MATCH("5am/"&amp;$A40&amp;"/normal",'RAW DATA'!$A$4:$A$2466,0)+3,"")</f>
        <v>2452</v>
      </c>
    </row>
    <row r="41" customFormat="false" ht="15" hidden="false" customHeight="false" outlineLevel="0" collapsed="false">
      <c r="A41" s="45" t="s">
        <v>280</v>
      </c>
      <c r="C41" s="93" t="n">
        <f aca="false">IFERROR(MATCH("4pm/"&amp;$A41&amp;"/normal",'RAW DATA'!$A$4:$A$2466,0)+3,"")</f>
        <v>41</v>
      </c>
      <c r="D41" s="93" t="n">
        <f aca="false">IFERROR(MATCH("4:15pm/"&amp;$A41&amp;"/normal",'RAW DATA'!$A$4:$A$2466,0)+3,"")</f>
        <v>104</v>
      </c>
      <c r="E41" s="93" t="n">
        <f aca="false">IFERROR(MATCH("4:30pm/"&amp;$A41&amp;"/normal",'RAW DATA'!$A$4:$A$2466,0)+3,"")</f>
        <v>166</v>
      </c>
      <c r="F41" s="93" t="n">
        <f aca="false">IFERROR(MATCH("4:45pm/"&amp;$A41&amp;"/normal",'RAW DATA'!$A$4:$A$2466,0)+3,"")</f>
        <v>229</v>
      </c>
      <c r="G41" s="93" t="n">
        <f aca="false">IFERROR(MATCH("5pm/"&amp;$A41&amp;"/normal",'RAW DATA'!$A$4:$A$2466,0)+3,"")</f>
        <v>291</v>
      </c>
      <c r="H41" s="93" t="n">
        <f aca="false">IFERROR(MATCH("5:21pm/"&amp;$A41&amp;"/normal",'RAW DATA'!$A$4:$A$2466,0)+3,"")</f>
        <v>353</v>
      </c>
      <c r="I41" s="93" t="n">
        <f aca="false">IFERROR(MATCH("5:46pm/"&amp;$A41&amp;"/normal",'RAW DATA'!$A$4:$A$2466,0)+3,"")</f>
        <v>417</v>
      </c>
      <c r="J41" s="93" t="n">
        <f aca="false">IFERROR(MATCH("6pm/"&amp;$A41&amp;"/normal",'RAW DATA'!$A$4:$A$2466,0)+3,"")</f>
        <v>468</v>
      </c>
      <c r="K41" s="93" t="n">
        <f aca="false">IFERROR(MATCH("6:15pm/"&amp;$A41&amp;"/normal",'RAW DATA'!$A$4:$A$2466,0)+3,"")</f>
        <v>531</v>
      </c>
      <c r="L41" s="93" t="n">
        <f aca="false">IFERROR(MATCH("6:30pm/"&amp;$A41&amp;"/normal",'RAW DATA'!$A$4:$A$2466,0)+3,"")</f>
        <v>596</v>
      </c>
      <c r="M41" s="93" t="n">
        <f aca="false">IFERROR(MATCH("6:45pm/"&amp;$A41&amp;"/normal",'RAW DATA'!$A$4:$A$2466,0)+3,"")</f>
        <v>698</v>
      </c>
      <c r="N41" s="93" t="n">
        <f aca="false">IFERROR(MATCH("7pm/"&amp;$A41&amp;"/normal",'RAW DATA'!$A$4:$A$2466,0)+3,"")</f>
        <v>761</v>
      </c>
      <c r="O41" s="93" t="n">
        <f aca="false">IFERROR(MATCH("7:15pm/"&amp;$A41&amp;"/normal",'RAW DATA'!$A$4:$A$2466,0)+3,"")</f>
        <v>823</v>
      </c>
      <c r="P41" s="93" t="n">
        <f aca="false">IFERROR(MATCH("7:30pm/"&amp;$A41&amp;"/normal",'RAW DATA'!$A$4:$A$2466,0)+3,"")</f>
        <v>885</v>
      </c>
      <c r="Q41" s="93" t="n">
        <f aca="false">IFERROR(MATCH("7:45pm/"&amp;$A41&amp;"/normal",'RAW DATA'!$A$4:$A$2466,0)+3,"")</f>
        <v>947</v>
      </c>
      <c r="R41" s="93" t="n">
        <f aca="false">IFERROR(MATCH("8pm/"&amp;$A41&amp;"/normal",'RAW DATA'!$A$4:$A$2466,0)+3,"")</f>
        <v>1010</v>
      </c>
      <c r="S41" s="93" t="n">
        <f aca="false">IFERROR(MATCH("8:15pm/"&amp;$A41&amp;"/normal",'RAW DATA'!$A$4:$A$2466,0)+3,"")</f>
        <v>1071</v>
      </c>
      <c r="T41" s="93" t="n">
        <f aca="false">IFERROR(MATCH("8:30pm/"&amp;$A41&amp;"/normal",'RAW DATA'!$A$4:$A$2466,0)+3,"")</f>
        <v>1135</v>
      </c>
      <c r="U41" s="93" t="n">
        <f aca="false">IFERROR(MATCH("8:45pm/"&amp;$A41&amp;"/normal",'RAW DATA'!$A$4:$A$2466,0)+3,"")</f>
        <v>1197</v>
      </c>
      <c r="V41" s="93" t="n">
        <f aca="false">IFERROR(MATCH("9pm/"&amp;$A41&amp;"/normal",'RAW DATA'!$A$4:$A$2466,0)+3,"")</f>
        <v>1258</v>
      </c>
      <c r="W41" s="93" t="n">
        <f aca="false">IFERROR(MATCH("9:15pm/"&amp;$A41&amp;"/normal",'RAW DATA'!$A$4:$A$2466,0)+3,"")</f>
        <v>1320</v>
      </c>
      <c r="X41" s="93" t="n">
        <f aca="false">IFERROR(MATCH("9:30pm/"&amp;$A41&amp;"/normal",'RAW DATA'!$A$4:$A$2466,0)+3,"")</f>
        <v>1383</v>
      </c>
      <c r="Y41" s="93" t="n">
        <f aca="false">IFERROR(MATCH("9:45pm/"&amp;$A41&amp;"/normal",'RAW DATA'!$A$4:$A$2466,0)+3,"")</f>
        <v>1446</v>
      </c>
      <c r="Z41" s="93" t="n">
        <f aca="false">IFERROR(MATCH("10:15pm/"&amp;$A41&amp;"/normal",'RAW DATA'!$A$4:$A$2466,0)+3,"")</f>
        <v>1509</v>
      </c>
      <c r="AB41" s="93" t="n">
        <f aca="false">IFERROR(MATCH("10:45pm/"&amp;$A41&amp;"/normal",'RAW DATA'!$A$4:$A$2466,0)+3,"")</f>
        <v>1571</v>
      </c>
      <c r="AC41" s="93" t="n">
        <f aca="false">IFERROR(MATCH("11pm/"&amp;$A41&amp;"/normal",'RAW DATA'!$A$4:$A$2466,0)+3,"")</f>
        <v>1633</v>
      </c>
      <c r="AD41" s="93" t="n">
        <f aca="false">IFERROR(MATCH("11:15pm/"&amp;$A41&amp;"/normal",'RAW DATA'!$A$4:$A$2466,0)+3,"")</f>
        <v>1695</v>
      </c>
      <c r="AE41" s="93" t="n">
        <f aca="false">IFERROR(MATCH("11:30pm/"&amp;$A41&amp;"/normal",'RAW DATA'!$A$4:$A$2466,0)+3,"")</f>
        <v>1757</v>
      </c>
      <c r="AF41" s="93" t="n">
        <f aca="false">IFERROR(MATCH("11:45pm/"&amp;$A41&amp;"/normal",'RAW DATA'!$A$4:$A$2466,0)+3,"")</f>
        <v>1818</v>
      </c>
      <c r="AG41" s="93" t="n">
        <f aca="false">IFERROR(MATCH("12am/"&amp;$A41&amp;"/normal",'RAW DATA'!$A$4:$A$2466,0)+3,"")</f>
        <v>1880</v>
      </c>
      <c r="AH41" s="93" t="n">
        <f aca="false">IFERROR(MATCH("12:22am/"&amp;$A41&amp;"/normal",'RAW DATA'!$A$4:$A$2466,0)+3,"")</f>
        <v>1942</v>
      </c>
      <c r="AI41" s="93" t="n">
        <f aca="false">IFERROR(MATCH("12:45am/"&amp;$A41&amp;"/normal",'RAW DATA'!$A$4:$A$2466,0)+3,"")</f>
        <v>2004</v>
      </c>
      <c r="AJ41" s="93" t="n">
        <f aca="false">IFERROR(MATCH("1:15am/"&amp;$A41&amp;"/normal",'RAW DATA'!$A$4:$A$2466,0)+3,"")</f>
        <v>2066</v>
      </c>
      <c r="AK41" s="93" t="n">
        <f aca="false">IFERROR(MATCH("1:30am/"&amp;$A41&amp;"/normal",'RAW DATA'!$A$4:$A$2466,0)+3,"")</f>
        <v>2128</v>
      </c>
      <c r="AL41" s="93" t="n">
        <f aca="false">IFERROR(MATCH("2am/"&amp;$A41&amp;"/normal",'RAW DATA'!$A$4:$A$2466,0)+3,"")</f>
        <v>2190</v>
      </c>
      <c r="AM41" s="93" t="n">
        <f aca="false">IFERROR(MATCH("2:30am/"&amp;$A41&amp;"/normal",'RAW DATA'!$A$4:$A$2466,0)+3,"")</f>
        <v>2244</v>
      </c>
      <c r="AN41" s="93" t="n">
        <f aca="false">IFERROR(MATCH("3am/"&amp;$A41&amp;"/normal",'RAW DATA'!$A$4:$A$2466,0)+3,"")</f>
        <v>2294</v>
      </c>
      <c r="AO41" s="93" t="n">
        <f aca="false">IFERROR(MATCH("3:30am/"&amp;$A41&amp;"/normal",'RAW DATA'!$A$4:$A$2466,0)+3,"")</f>
        <v>2348</v>
      </c>
      <c r="AP41" s="93" t="n">
        <f aca="false">IFERROR(MATCH("4:30am/"&amp;$A41&amp;"/normal",'RAW DATA'!$A$4:$A$2466,0)+3,"")</f>
        <v>2401</v>
      </c>
      <c r="AQ41" s="93" t="n">
        <f aca="false">IFERROR(MATCH("5am/"&amp;$A41&amp;"/normal",'RAW DATA'!$A$4:$A$2466,0)+3,"")</f>
        <v>2453</v>
      </c>
    </row>
    <row r="42" customFormat="false" ht="15" hidden="false" customHeight="false" outlineLevel="0" collapsed="false">
      <c r="A42" s="45" t="s">
        <v>283</v>
      </c>
      <c r="C42" s="93" t="n">
        <f aca="false">IFERROR(MATCH("4pm/"&amp;$A42&amp;"/normal",'RAW DATA'!$A$4:$A$2466,0)+3,"")</f>
        <v>42</v>
      </c>
      <c r="D42" s="93" t="n">
        <f aca="false">IFERROR(MATCH("4:15pm/"&amp;$A42&amp;"/normal",'RAW DATA'!$A$4:$A$2466,0)+3,"")</f>
        <v>105</v>
      </c>
      <c r="E42" s="93" t="n">
        <f aca="false">IFERROR(MATCH("4:30pm/"&amp;$A42&amp;"/normal",'RAW DATA'!$A$4:$A$2466,0)+3,"")</f>
        <v>167</v>
      </c>
      <c r="F42" s="93" t="n">
        <f aca="false">IFERROR(MATCH("4:45pm/"&amp;$A42&amp;"/normal",'RAW DATA'!$A$4:$A$2466,0)+3,"")</f>
        <v>230</v>
      </c>
      <c r="G42" s="93" t="n">
        <f aca="false">IFERROR(MATCH("5pm/"&amp;$A42&amp;"/normal",'RAW DATA'!$A$4:$A$2466,0)+3,"")</f>
        <v>292</v>
      </c>
      <c r="H42" s="93" t="n">
        <f aca="false">IFERROR(MATCH("5:21pm/"&amp;$A42&amp;"/normal",'RAW DATA'!$A$4:$A$2466,0)+3,"")</f>
        <v>354</v>
      </c>
      <c r="I42" s="93" t="n">
        <f aca="false">IFERROR(MATCH("5:46pm/"&amp;$A42&amp;"/normal",'RAW DATA'!$A$4:$A$2466,0)+3,"")</f>
        <v>418</v>
      </c>
      <c r="J42" s="93" t="n">
        <f aca="false">IFERROR(MATCH("6pm/"&amp;$A42&amp;"/normal",'RAW DATA'!$A$4:$A$2466,0)+3,"")</f>
        <v>469</v>
      </c>
      <c r="K42" s="93" t="n">
        <f aca="false">IFERROR(MATCH("6:15pm/"&amp;$A42&amp;"/normal",'RAW DATA'!$A$4:$A$2466,0)+3,"")</f>
        <v>532</v>
      </c>
      <c r="L42" s="93" t="n">
        <f aca="false">IFERROR(MATCH("6:30pm/"&amp;$A42&amp;"/normal",'RAW DATA'!$A$4:$A$2466,0)+3,"")</f>
        <v>597</v>
      </c>
      <c r="M42" s="93" t="n">
        <f aca="false">IFERROR(MATCH("6:45pm/"&amp;$A42&amp;"/normal",'RAW DATA'!$A$4:$A$2466,0)+3,"")</f>
        <v>699</v>
      </c>
      <c r="N42" s="93" t="n">
        <f aca="false">IFERROR(MATCH("7pm/"&amp;$A42&amp;"/normal",'RAW DATA'!$A$4:$A$2466,0)+3,"")</f>
        <v>762</v>
      </c>
      <c r="O42" s="93" t="n">
        <f aca="false">IFERROR(MATCH("7:15pm/"&amp;$A42&amp;"/normal",'RAW DATA'!$A$4:$A$2466,0)+3,"")</f>
        <v>824</v>
      </c>
      <c r="P42" s="93" t="n">
        <f aca="false">IFERROR(MATCH("7:30pm/"&amp;$A42&amp;"/normal",'RAW DATA'!$A$4:$A$2466,0)+3,"")</f>
        <v>886</v>
      </c>
      <c r="Q42" s="93" t="n">
        <f aca="false">IFERROR(MATCH("7:45pm/"&amp;$A42&amp;"/normal",'RAW DATA'!$A$4:$A$2466,0)+3,"")</f>
        <v>948</v>
      </c>
      <c r="R42" s="93" t="n">
        <f aca="false">IFERROR(MATCH("8pm/"&amp;$A42&amp;"/normal",'RAW DATA'!$A$4:$A$2466,0)+3,"")</f>
        <v>1011</v>
      </c>
      <c r="S42" s="93" t="n">
        <f aca="false">IFERROR(MATCH("8:15pm/"&amp;$A42&amp;"/normal",'RAW DATA'!$A$4:$A$2466,0)+3,"")</f>
        <v>1072</v>
      </c>
      <c r="T42" s="93" t="n">
        <f aca="false">IFERROR(MATCH("8:30pm/"&amp;$A42&amp;"/normal",'RAW DATA'!$A$4:$A$2466,0)+3,"")</f>
        <v>1136</v>
      </c>
      <c r="U42" s="93" t="n">
        <f aca="false">IFERROR(MATCH("8:45pm/"&amp;$A42&amp;"/normal",'RAW DATA'!$A$4:$A$2466,0)+3,"")</f>
        <v>1198</v>
      </c>
      <c r="V42" s="93" t="n">
        <f aca="false">IFERROR(MATCH("9pm/"&amp;$A42&amp;"/normal",'RAW DATA'!$A$4:$A$2466,0)+3,"")</f>
        <v>1259</v>
      </c>
      <c r="W42" s="93" t="n">
        <f aca="false">IFERROR(MATCH("9:15pm/"&amp;$A42&amp;"/normal",'RAW DATA'!$A$4:$A$2466,0)+3,"")</f>
        <v>1321</v>
      </c>
      <c r="X42" s="93" t="n">
        <f aca="false">IFERROR(MATCH("9:30pm/"&amp;$A42&amp;"/normal",'RAW DATA'!$A$4:$A$2466,0)+3,"")</f>
        <v>1384</v>
      </c>
      <c r="Y42" s="93" t="n">
        <f aca="false">IFERROR(MATCH("9:45pm/"&amp;$A42&amp;"/normal",'RAW DATA'!$A$4:$A$2466,0)+3,"")</f>
        <v>1447</v>
      </c>
      <c r="Z42" s="93" t="n">
        <f aca="false">IFERROR(MATCH("10:15pm/"&amp;$A42&amp;"/normal",'RAW DATA'!$A$4:$A$2466,0)+3,"")</f>
        <v>1510</v>
      </c>
      <c r="AB42" s="93" t="n">
        <f aca="false">IFERROR(MATCH("10:45pm/"&amp;$A42&amp;"/normal",'RAW DATA'!$A$4:$A$2466,0)+3,"")</f>
        <v>1572</v>
      </c>
      <c r="AC42" s="93" t="n">
        <f aca="false">IFERROR(MATCH("11pm/"&amp;$A42&amp;"/normal",'RAW DATA'!$A$4:$A$2466,0)+3,"")</f>
        <v>1634</v>
      </c>
      <c r="AD42" s="93" t="n">
        <f aca="false">IFERROR(MATCH("11:15pm/"&amp;$A42&amp;"/normal",'RAW DATA'!$A$4:$A$2466,0)+3,"")</f>
        <v>1696</v>
      </c>
      <c r="AE42" s="93" t="n">
        <f aca="false">IFERROR(MATCH("11:30pm/"&amp;$A42&amp;"/normal",'RAW DATA'!$A$4:$A$2466,0)+3,"")</f>
        <v>1758</v>
      </c>
      <c r="AF42" s="93" t="n">
        <f aca="false">IFERROR(MATCH("11:45pm/"&amp;$A42&amp;"/normal",'RAW DATA'!$A$4:$A$2466,0)+3,"")</f>
        <v>1819</v>
      </c>
      <c r="AG42" s="93" t="n">
        <f aca="false">IFERROR(MATCH("12am/"&amp;$A42&amp;"/normal",'RAW DATA'!$A$4:$A$2466,0)+3,"")</f>
        <v>1881</v>
      </c>
      <c r="AH42" s="93" t="n">
        <f aca="false">IFERROR(MATCH("12:22am/"&amp;$A42&amp;"/normal",'RAW DATA'!$A$4:$A$2466,0)+3,"")</f>
        <v>1943</v>
      </c>
      <c r="AI42" s="93" t="n">
        <f aca="false">IFERROR(MATCH("12:45am/"&amp;$A42&amp;"/normal",'RAW DATA'!$A$4:$A$2466,0)+3,"")</f>
        <v>2005</v>
      </c>
      <c r="AJ42" s="93" t="n">
        <f aca="false">IFERROR(MATCH("1:15am/"&amp;$A42&amp;"/normal",'RAW DATA'!$A$4:$A$2466,0)+3,"")</f>
        <v>2067</v>
      </c>
      <c r="AK42" s="93" t="n">
        <f aca="false">IFERROR(MATCH("1:30am/"&amp;$A42&amp;"/normal",'RAW DATA'!$A$4:$A$2466,0)+3,"")</f>
        <v>2129</v>
      </c>
      <c r="AL42" s="93" t="n">
        <f aca="false">IFERROR(MATCH("2am/"&amp;$A42&amp;"/normal",'RAW DATA'!$A$4:$A$2466,0)+3,"")</f>
        <v>2191</v>
      </c>
      <c r="AM42" s="93" t="n">
        <f aca="false">IFERROR(MATCH("2:30am/"&amp;$A42&amp;"/normal",'RAW DATA'!$A$4:$A$2466,0)+3,"")</f>
        <v>2245</v>
      </c>
      <c r="AN42" s="93" t="n">
        <f aca="false">IFERROR(MATCH("3am/"&amp;$A42&amp;"/normal",'RAW DATA'!$A$4:$A$2466,0)+3,"")</f>
        <v>2295</v>
      </c>
      <c r="AO42" s="93" t="n">
        <f aca="false">IFERROR(MATCH("3:30am/"&amp;$A42&amp;"/normal",'RAW DATA'!$A$4:$A$2466,0)+3,"")</f>
        <v>2349</v>
      </c>
      <c r="AP42" s="93" t="n">
        <f aca="false">IFERROR(MATCH("4:30am/"&amp;$A42&amp;"/normal",'RAW DATA'!$A$4:$A$2466,0)+3,"")</f>
        <v>2402</v>
      </c>
      <c r="AQ42" s="93" t="n">
        <f aca="false">IFERROR(MATCH("5am/"&amp;$A42&amp;"/normal",'RAW DATA'!$A$4:$A$2466,0)+3,"")</f>
        <v>2454</v>
      </c>
    </row>
    <row r="43" customFormat="false" ht="15" hidden="false" customHeight="false" outlineLevel="0" collapsed="false">
      <c r="A43" s="45" t="s">
        <v>286</v>
      </c>
      <c r="C43" s="93" t="n">
        <f aca="false">IFERROR(MATCH("4pm/"&amp;$A43&amp;"/normal",'RAW DATA'!$A$4:$A$2466,0)+3,"")</f>
        <v>43</v>
      </c>
      <c r="D43" s="93" t="n">
        <f aca="false">IFERROR(MATCH("4:15pm/"&amp;$A43&amp;"/normal",'RAW DATA'!$A$4:$A$2466,0)+3,"")</f>
        <v>106</v>
      </c>
      <c r="E43" s="93" t="n">
        <f aca="false">IFERROR(MATCH("4:30pm/"&amp;$A43&amp;"/normal",'RAW DATA'!$A$4:$A$2466,0)+3,"")</f>
        <v>168</v>
      </c>
      <c r="F43" s="93" t="n">
        <f aca="false">IFERROR(MATCH("4:45pm/"&amp;$A43&amp;"/normal",'RAW DATA'!$A$4:$A$2466,0)+3,"")</f>
        <v>231</v>
      </c>
      <c r="G43" s="93" t="n">
        <f aca="false">IFERROR(MATCH("5pm/"&amp;$A43&amp;"/normal",'RAW DATA'!$A$4:$A$2466,0)+3,"")</f>
        <v>293</v>
      </c>
      <c r="H43" s="93" t="n">
        <f aca="false">IFERROR(MATCH("5:21pm/"&amp;$A43&amp;"/normal",'RAW DATA'!$A$4:$A$2466,0)+3,"")</f>
        <v>355</v>
      </c>
      <c r="I43" s="93" t="n">
        <f aca="false">IFERROR(MATCH("5:46pm/"&amp;$A43&amp;"/normal",'RAW DATA'!$A$4:$A$2466,0)+3,"")</f>
        <v>419</v>
      </c>
      <c r="J43" s="93" t="n">
        <f aca="false">IFERROR(MATCH("6pm/"&amp;$A43&amp;"/normal",'RAW DATA'!$A$4:$A$2466,0)+3,"")</f>
        <v>470</v>
      </c>
      <c r="K43" s="93" t="n">
        <f aca="false">IFERROR(MATCH("6:15pm/"&amp;$A43&amp;"/normal",'RAW DATA'!$A$4:$A$2466,0)+3,"")</f>
        <v>533</v>
      </c>
      <c r="L43" s="93" t="n">
        <f aca="false">IFERROR(MATCH("6:30pm/"&amp;$A43&amp;"/normal",'RAW DATA'!$A$4:$A$2466,0)+3,"")</f>
        <v>598</v>
      </c>
      <c r="M43" s="93" t="n">
        <f aca="false">IFERROR(MATCH("6:45pm/"&amp;$A43&amp;"/normal",'RAW DATA'!$A$4:$A$2466,0)+3,"")</f>
        <v>700</v>
      </c>
      <c r="N43" s="93" t="n">
        <f aca="false">IFERROR(MATCH("7pm/"&amp;$A43&amp;"/normal",'RAW DATA'!$A$4:$A$2466,0)+3,"")</f>
        <v>763</v>
      </c>
      <c r="O43" s="93" t="n">
        <f aca="false">IFERROR(MATCH("7:15pm/"&amp;$A43&amp;"/normal",'RAW DATA'!$A$4:$A$2466,0)+3,"")</f>
        <v>825</v>
      </c>
      <c r="P43" s="93" t="n">
        <f aca="false">IFERROR(MATCH("7:30pm/"&amp;$A43&amp;"/normal",'RAW DATA'!$A$4:$A$2466,0)+3,"")</f>
        <v>887</v>
      </c>
      <c r="Q43" s="93" t="n">
        <f aca="false">IFERROR(MATCH("7:45pm/"&amp;$A43&amp;"/normal",'RAW DATA'!$A$4:$A$2466,0)+3,"")</f>
        <v>949</v>
      </c>
      <c r="R43" s="93" t="n">
        <f aca="false">IFERROR(MATCH("8pm/"&amp;$A43&amp;"/normal",'RAW DATA'!$A$4:$A$2466,0)+3,"")</f>
        <v>1012</v>
      </c>
      <c r="S43" s="93" t="n">
        <f aca="false">IFERROR(MATCH("8:15pm/"&amp;$A43&amp;"/normal",'RAW DATA'!$A$4:$A$2466,0)+3,"")</f>
        <v>1073</v>
      </c>
      <c r="T43" s="93" t="n">
        <f aca="false">IFERROR(MATCH("8:30pm/"&amp;$A43&amp;"/normal",'RAW DATA'!$A$4:$A$2466,0)+3,"")</f>
        <v>1137</v>
      </c>
      <c r="U43" s="93" t="n">
        <f aca="false">IFERROR(MATCH("8:45pm/"&amp;$A43&amp;"/normal",'RAW DATA'!$A$4:$A$2466,0)+3,"")</f>
        <v>1199</v>
      </c>
      <c r="V43" s="93" t="n">
        <f aca="false">IFERROR(MATCH("9pm/"&amp;$A43&amp;"/normal",'RAW DATA'!$A$4:$A$2466,0)+3,"")</f>
        <v>1260</v>
      </c>
      <c r="W43" s="93" t="n">
        <f aca="false">IFERROR(MATCH("9:15pm/"&amp;$A43&amp;"/normal",'RAW DATA'!$A$4:$A$2466,0)+3,"")</f>
        <v>1322</v>
      </c>
      <c r="X43" s="93" t="n">
        <f aca="false">IFERROR(MATCH("9:30pm/"&amp;$A43&amp;"/normal",'RAW DATA'!$A$4:$A$2466,0)+3,"")</f>
        <v>1386</v>
      </c>
      <c r="Y43" s="93" t="n">
        <f aca="false">IFERROR(MATCH("9:45pm/"&amp;$A43&amp;"/normal",'RAW DATA'!$A$4:$A$2466,0)+3,"")</f>
        <v>1448</v>
      </c>
      <c r="Z43" s="93" t="n">
        <f aca="false">IFERROR(MATCH("10:15pm/"&amp;$A43&amp;"/normal",'RAW DATA'!$A$4:$A$2466,0)+3,"")</f>
        <v>1511</v>
      </c>
      <c r="AB43" s="93" t="n">
        <f aca="false">IFERROR(MATCH("10:45pm/"&amp;$A43&amp;"/normal",'RAW DATA'!$A$4:$A$2466,0)+3,"")</f>
        <v>1573</v>
      </c>
      <c r="AC43" s="93" t="n">
        <f aca="false">IFERROR(MATCH("11pm/"&amp;$A43&amp;"/normal",'RAW DATA'!$A$4:$A$2466,0)+3,"")</f>
        <v>1635</v>
      </c>
      <c r="AD43" s="93" t="n">
        <f aca="false">IFERROR(MATCH("11:15pm/"&amp;$A43&amp;"/normal",'RAW DATA'!$A$4:$A$2466,0)+3,"")</f>
        <v>1697</v>
      </c>
      <c r="AE43" s="93" t="n">
        <f aca="false">IFERROR(MATCH("11:30pm/"&amp;$A43&amp;"/normal",'RAW DATA'!$A$4:$A$2466,0)+3,"")</f>
        <v>1759</v>
      </c>
      <c r="AF43" s="93" t="n">
        <f aca="false">IFERROR(MATCH("11:45pm/"&amp;$A43&amp;"/normal",'RAW DATA'!$A$4:$A$2466,0)+3,"")</f>
        <v>1820</v>
      </c>
      <c r="AG43" s="93" t="n">
        <f aca="false">IFERROR(MATCH("12am/"&amp;$A43&amp;"/normal",'RAW DATA'!$A$4:$A$2466,0)+3,"")</f>
        <v>1882</v>
      </c>
      <c r="AH43" s="93" t="n">
        <f aca="false">IFERROR(MATCH("12:22am/"&amp;$A43&amp;"/normal",'RAW DATA'!$A$4:$A$2466,0)+3,"")</f>
        <v>1944</v>
      </c>
      <c r="AI43" s="93" t="n">
        <f aca="false">IFERROR(MATCH("12:45am/"&amp;$A43&amp;"/normal",'RAW DATA'!$A$4:$A$2466,0)+3,"")</f>
        <v>2006</v>
      </c>
      <c r="AJ43" s="93" t="n">
        <f aca="false">IFERROR(MATCH("1:15am/"&amp;$A43&amp;"/normal",'RAW DATA'!$A$4:$A$2466,0)+3,"")</f>
        <v>2068</v>
      </c>
      <c r="AK43" s="93" t="n">
        <f aca="false">IFERROR(MATCH("1:30am/"&amp;$A43&amp;"/normal",'RAW DATA'!$A$4:$A$2466,0)+3,"")</f>
        <v>2130</v>
      </c>
      <c r="AL43" s="93" t="n">
        <f aca="false">IFERROR(MATCH("2am/"&amp;$A43&amp;"/normal",'RAW DATA'!$A$4:$A$2466,0)+3,"")</f>
        <v>2192</v>
      </c>
      <c r="AM43" s="93" t="n">
        <f aca="false">IFERROR(MATCH("2:30am/"&amp;$A43&amp;"/normal",'RAW DATA'!$A$4:$A$2466,0)+3,"")</f>
        <v>2246</v>
      </c>
      <c r="AN43" s="93" t="n">
        <f aca="false">IFERROR(MATCH("3am/"&amp;$A43&amp;"/normal",'RAW DATA'!$A$4:$A$2466,0)+3,"")</f>
        <v>2296</v>
      </c>
      <c r="AO43" s="93" t="n">
        <f aca="false">IFERROR(MATCH("3:30am/"&amp;$A43&amp;"/normal",'RAW DATA'!$A$4:$A$2466,0)+3,"")</f>
        <v>2351</v>
      </c>
      <c r="AP43" s="93" t="n">
        <f aca="false">IFERROR(MATCH("4:30am/"&amp;$A43&amp;"/normal",'RAW DATA'!$A$4:$A$2466,0)+3,"")</f>
        <v>2403</v>
      </c>
      <c r="AQ43" s="93" t="n">
        <f aca="false">IFERROR(MATCH("5am/"&amp;$A43&amp;"/normal",'RAW DATA'!$A$4:$A$2466,0)+3,"")</f>
        <v>2455</v>
      </c>
    </row>
    <row r="44" customFormat="false" ht="15" hidden="false" customHeight="false" outlineLevel="0" collapsed="false">
      <c r="A44" s="45" t="s">
        <v>289</v>
      </c>
      <c r="C44" s="93" t="n">
        <f aca="false">IFERROR(MATCH("4pm/"&amp;$A44&amp;"/normal",'RAW DATA'!$A$4:$A$2466,0)+3,"")</f>
        <v>44</v>
      </c>
      <c r="D44" s="93" t="n">
        <f aca="false">IFERROR(MATCH("4:15pm/"&amp;$A44&amp;"/normal",'RAW DATA'!$A$4:$A$2466,0)+3,"")</f>
        <v>107</v>
      </c>
      <c r="E44" s="93" t="n">
        <f aca="false">IFERROR(MATCH("4:30pm/"&amp;$A44&amp;"/normal",'RAW DATA'!$A$4:$A$2466,0)+3,"")</f>
        <v>169</v>
      </c>
      <c r="F44" s="93" t="n">
        <f aca="false">IFERROR(MATCH("4:45pm/"&amp;$A44&amp;"/normal",'RAW DATA'!$A$4:$A$2466,0)+3,"")</f>
        <v>232</v>
      </c>
      <c r="G44" s="93" t="n">
        <f aca="false">IFERROR(MATCH("5pm/"&amp;$A44&amp;"/normal",'RAW DATA'!$A$4:$A$2466,0)+3,"")</f>
        <v>294</v>
      </c>
      <c r="H44" s="93" t="n">
        <f aca="false">IFERROR(MATCH("5:21pm/"&amp;$A44&amp;"/normal",'RAW DATA'!$A$4:$A$2466,0)+3,"")</f>
        <v>356</v>
      </c>
      <c r="I44" s="93" t="n">
        <f aca="false">IFERROR(MATCH("5:46pm/"&amp;$A44&amp;"/normal",'RAW DATA'!$A$4:$A$2466,0)+3,"")</f>
        <v>420</v>
      </c>
      <c r="J44" s="93" t="n">
        <f aca="false">IFERROR(MATCH("6pm/"&amp;$A44&amp;"/normal",'RAW DATA'!$A$4:$A$2466,0)+3,"")</f>
        <v>471</v>
      </c>
      <c r="K44" s="93" t="n">
        <f aca="false">IFERROR(MATCH("6:15pm/"&amp;$A44&amp;"/normal",'RAW DATA'!$A$4:$A$2466,0)+3,"")</f>
        <v>534</v>
      </c>
      <c r="L44" s="93" t="n">
        <f aca="false">IFERROR(MATCH("6:30pm/"&amp;$A44&amp;"/normal",'RAW DATA'!$A$4:$A$2466,0)+3,"")</f>
        <v>599</v>
      </c>
      <c r="M44" s="93" t="n">
        <f aca="false">IFERROR(MATCH("6:45pm/"&amp;$A44&amp;"/normal",'RAW DATA'!$A$4:$A$2466,0)+3,"")</f>
        <v>701</v>
      </c>
      <c r="N44" s="93" t="n">
        <f aca="false">IFERROR(MATCH("7pm/"&amp;$A44&amp;"/normal",'RAW DATA'!$A$4:$A$2466,0)+3,"")</f>
        <v>764</v>
      </c>
      <c r="O44" s="93" t="n">
        <f aca="false">IFERROR(MATCH("7:15pm/"&amp;$A44&amp;"/normal",'RAW DATA'!$A$4:$A$2466,0)+3,"")</f>
        <v>826</v>
      </c>
      <c r="P44" s="93" t="n">
        <f aca="false">IFERROR(MATCH("7:30pm/"&amp;$A44&amp;"/normal",'RAW DATA'!$A$4:$A$2466,0)+3,"")</f>
        <v>888</v>
      </c>
      <c r="Q44" s="93" t="n">
        <f aca="false">IFERROR(MATCH("7:45pm/"&amp;$A44&amp;"/normal",'RAW DATA'!$A$4:$A$2466,0)+3,"")</f>
        <v>950</v>
      </c>
      <c r="R44" s="93" t="n">
        <f aca="false">IFERROR(MATCH("8pm/"&amp;$A44&amp;"/normal",'RAW DATA'!$A$4:$A$2466,0)+3,"")</f>
        <v>1013</v>
      </c>
      <c r="S44" s="93" t="n">
        <f aca="false">IFERROR(MATCH("8:15pm/"&amp;$A44&amp;"/normal",'RAW DATA'!$A$4:$A$2466,0)+3,"")</f>
        <v>1074</v>
      </c>
      <c r="T44" s="93" t="n">
        <f aca="false">IFERROR(MATCH("8:30pm/"&amp;$A44&amp;"/normal",'RAW DATA'!$A$4:$A$2466,0)+3,"")</f>
        <v>1138</v>
      </c>
      <c r="U44" s="93" t="n">
        <f aca="false">IFERROR(MATCH("8:45pm/"&amp;$A44&amp;"/normal",'RAW DATA'!$A$4:$A$2466,0)+3,"")</f>
        <v>1200</v>
      </c>
      <c r="V44" s="93" t="n">
        <f aca="false">IFERROR(MATCH("9pm/"&amp;$A44&amp;"/normal",'RAW DATA'!$A$4:$A$2466,0)+3,"")</f>
        <v>1261</v>
      </c>
      <c r="W44" s="93" t="n">
        <f aca="false">IFERROR(MATCH("9:15pm/"&amp;$A44&amp;"/normal",'RAW DATA'!$A$4:$A$2466,0)+3,"")</f>
        <v>1323</v>
      </c>
      <c r="X44" s="93" t="n">
        <f aca="false">IFERROR(MATCH("9:30pm/"&amp;$A44&amp;"/normal",'RAW DATA'!$A$4:$A$2466,0)+3,"")</f>
        <v>1387</v>
      </c>
      <c r="Y44" s="93" t="n">
        <f aca="false">IFERROR(MATCH("9:45pm/"&amp;$A44&amp;"/normal",'RAW DATA'!$A$4:$A$2466,0)+3,"")</f>
        <v>1449</v>
      </c>
      <c r="Z44" s="93" t="n">
        <f aca="false">IFERROR(MATCH("10:15pm/"&amp;$A44&amp;"/normal",'RAW DATA'!$A$4:$A$2466,0)+3,"")</f>
        <v>1512</v>
      </c>
      <c r="AB44" s="93" t="n">
        <f aca="false">IFERROR(MATCH("10:45pm/"&amp;$A44&amp;"/normal",'RAW DATA'!$A$4:$A$2466,0)+3,"")</f>
        <v>1574</v>
      </c>
      <c r="AC44" s="93" t="n">
        <f aca="false">IFERROR(MATCH("11pm/"&amp;$A44&amp;"/normal",'RAW DATA'!$A$4:$A$2466,0)+3,"")</f>
        <v>1636</v>
      </c>
      <c r="AD44" s="93" t="n">
        <f aca="false">IFERROR(MATCH("11:15pm/"&amp;$A44&amp;"/normal",'RAW DATA'!$A$4:$A$2466,0)+3,"")</f>
        <v>1698</v>
      </c>
      <c r="AE44" s="93" t="n">
        <f aca="false">IFERROR(MATCH("11:30pm/"&amp;$A44&amp;"/normal",'RAW DATA'!$A$4:$A$2466,0)+3,"")</f>
        <v>1760</v>
      </c>
      <c r="AF44" s="93" t="n">
        <f aca="false">IFERROR(MATCH("11:45pm/"&amp;$A44&amp;"/normal",'RAW DATA'!$A$4:$A$2466,0)+3,"")</f>
        <v>1821</v>
      </c>
      <c r="AG44" s="93" t="n">
        <f aca="false">IFERROR(MATCH("12am/"&amp;$A44&amp;"/normal",'RAW DATA'!$A$4:$A$2466,0)+3,"")</f>
        <v>1883</v>
      </c>
      <c r="AH44" s="93" t="n">
        <f aca="false">IFERROR(MATCH("12:22am/"&amp;$A44&amp;"/normal",'RAW DATA'!$A$4:$A$2466,0)+3,"")</f>
        <v>1945</v>
      </c>
      <c r="AI44" s="93" t="n">
        <f aca="false">IFERROR(MATCH("12:45am/"&amp;$A44&amp;"/normal",'RAW DATA'!$A$4:$A$2466,0)+3,"")</f>
        <v>2007</v>
      </c>
      <c r="AJ44" s="93" t="n">
        <f aca="false">IFERROR(MATCH("1:15am/"&amp;$A44&amp;"/normal",'RAW DATA'!$A$4:$A$2466,0)+3,"")</f>
        <v>2069</v>
      </c>
      <c r="AK44" s="93" t="n">
        <f aca="false">IFERROR(MATCH("1:30am/"&amp;$A44&amp;"/normal",'RAW DATA'!$A$4:$A$2466,0)+3,"")</f>
        <v>2131</v>
      </c>
      <c r="AL44" s="93" t="n">
        <f aca="false">IFERROR(MATCH("2am/"&amp;$A44&amp;"/normal",'RAW DATA'!$A$4:$A$2466,0)+3,"")</f>
        <v>2193</v>
      </c>
      <c r="AM44" s="93" t="n">
        <f aca="false">IFERROR(MATCH("2:30am/"&amp;$A44&amp;"/normal",'RAW DATA'!$A$4:$A$2466,0)+3,"")</f>
        <v>2247</v>
      </c>
      <c r="AN44" s="93" t="n">
        <f aca="false">IFERROR(MATCH("3am/"&amp;$A44&amp;"/normal",'RAW DATA'!$A$4:$A$2466,0)+3,"")</f>
        <v>2297</v>
      </c>
      <c r="AO44" s="93" t="n">
        <f aca="false">IFERROR(MATCH("3:30am/"&amp;$A44&amp;"/normal",'RAW DATA'!$A$4:$A$2466,0)+3,"")</f>
        <v>2352</v>
      </c>
      <c r="AP44" s="93" t="n">
        <f aca="false">IFERROR(MATCH("4:30am/"&amp;$A44&amp;"/normal",'RAW DATA'!$A$4:$A$2466,0)+3,"")</f>
        <v>2404</v>
      </c>
      <c r="AQ44" s="93" t="n">
        <f aca="false">IFERROR(MATCH("5am/"&amp;$A44&amp;"/normal",'RAW DATA'!$A$4:$A$2466,0)+3,"")</f>
        <v>2456</v>
      </c>
    </row>
    <row r="45" customFormat="false" ht="15" hidden="false" customHeight="false" outlineLevel="0" collapsed="false">
      <c r="A45" s="45" t="s">
        <v>292</v>
      </c>
      <c r="C45" s="93" t="n">
        <f aca="false">IFERROR(MATCH("4pm/"&amp;$A45&amp;"/normal",'RAW DATA'!$A$4:$A$2466,0)+3,"")</f>
        <v>45</v>
      </c>
      <c r="D45" s="93" t="n">
        <f aca="false">IFERROR(MATCH("4:15pm/"&amp;$A45&amp;"/normal",'RAW DATA'!$A$4:$A$2466,0)+3,"")</f>
        <v>108</v>
      </c>
      <c r="E45" s="93" t="n">
        <f aca="false">IFERROR(MATCH("4:30pm/"&amp;$A45&amp;"/normal",'RAW DATA'!$A$4:$A$2466,0)+3,"")</f>
        <v>170</v>
      </c>
      <c r="F45" s="93" t="n">
        <f aca="false">IFERROR(MATCH("4:45pm/"&amp;$A45&amp;"/normal",'RAW DATA'!$A$4:$A$2466,0)+3,"")</f>
        <v>233</v>
      </c>
      <c r="G45" s="93" t="n">
        <f aca="false">IFERROR(MATCH("5pm/"&amp;$A45&amp;"/normal",'RAW DATA'!$A$4:$A$2466,0)+3,"")</f>
        <v>295</v>
      </c>
      <c r="H45" s="93" t="n">
        <f aca="false">IFERROR(MATCH("5:21pm/"&amp;$A45&amp;"/normal",'RAW DATA'!$A$4:$A$2466,0)+3,"")</f>
        <v>357</v>
      </c>
      <c r="I45" s="93" t="n">
        <f aca="false">IFERROR(MATCH("5:46pm/"&amp;$A45&amp;"/normal",'RAW DATA'!$A$4:$A$2466,0)+3,"")</f>
        <v>421</v>
      </c>
      <c r="J45" s="93" t="n">
        <f aca="false">IFERROR(MATCH("6pm/"&amp;$A45&amp;"/normal",'RAW DATA'!$A$4:$A$2466,0)+3,"")</f>
        <v>472</v>
      </c>
      <c r="K45" s="93" t="n">
        <f aca="false">IFERROR(MATCH("6:15pm/"&amp;$A45&amp;"/normal",'RAW DATA'!$A$4:$A$2466,0)+3,"")</f>
        <v>535</v>
      </c>
      <c r="L45" s="93" t="n">
        <f aca="false">IFERROR(MATCH("6:30pm/"&amp;$A45&amp;"/normal",'RAW DATA'!$A$4:$A$2466,0)+3,"")</f>
        <v>600</v>
      </c>
      <c r="M45" s="93" t="n">
        <f aca="false">IFERROR(MATCH("6:45pm/"&amp;$A45&amp;"/normal",'RAW DATA'!$A$4:$A$2466,0)+3,"")</f>
        <v>702</v>
      </c>
      <c r="N45" s="93" t="n">
        <f aca="false">IFERROR(MATCH("7pm/"&amp;$A45&amp;"/normal",'RAW DATA'!$A$4:$A$2466,0)+3,"")</f>
        <v>765</v>
      </c>
      <c r="O45" s="93" t="n">
        <f aca="false">IFERROR(MATCH("7:15pm/"&amp;$A45&amp;"/normal",'RAW DATA'!$A$4:$A$2466,0)+3,"")</f>
        <v>827</v>
      </c>
      <c r="P45" s="93" t="n">
        <f aca="false">IFERROR(MATCH("7:30pm/"&amp;$A45&amp;"/normal",'RAW DATA'!$A$4:$A$2466,0)+3,"")</f>
        <v>889</v>
      </c>
      <c r="Q45" s="93" t="n">
        <f aca="false">IFERROR(MATCH("7:45pm/"&amp;$A45&amp;"/normal",'RAW DATA'!$A$4:$A$2466,0)+3,"")</f>
        <v>951</v>
      </c>
      <c r="R45" s="93" t="n">
        <f aca="false">IFERROR(MATCH("8pm/"&amp;$A45&amp;"/normal",'RAW DATA'!$A$4:$A$2466,0)+3,"")</f>
        <v>1014</v>
      </c>
      <c r="S45" s="93" t="n">
        <f aca="false">IFERROR(MATCH("8:15pm/"&amp;$A45&amp;"/normal",'RAW DATA'!$A$4:$A$2466,0)+3,"")</f>
        <v>1075</v>
      </c>
      <c r="T45" s="93" t="n">
        <f aca="false">IFERROR(MATCH("8:30pm/"&amp;$A45&amp;"/normal",'RAW DATA'!$A$4:$A$2466,0)+3,"")</f>
        <v>1139</v>
      </c>
      <c r="U45" s="93" t="n">
        <f aca="false">IFERROR(MATCH("8:45pm/"&amp;$A45&amp;"/normal",'RAW DATA'!$A$4:$A$2466,0)+3,"")</f>
        <v>1201</v>
      </c>
      <c r="V45" s="93" t="n">
        <f aca="false">IFERROR(MATCH("9pm/"&amp;$A45&amp;"/normal",'RAW DATA'!$A$4:$A$2466,0)+3,"")</f>
        <v>1262</v>
      </c>
      <c r="W45" s="93" t="n">
        <f aca="false">IFERROR(MATCH("9:15pm/"&amp;$A45&amp;"/normal",'RAW DATA'!$A$4:$A$2466,0)+3,"")</f>
        <v>1324</v>
      </c>
      <c r="X45" s="93" t="n">
        <f aca="false">IFERROR(MATCH("9:30pm/"&amp;$A45&amp;"/normal",'RAW DATA'!$A$4:$A$2466,0)+3,"")</f>
        <v>1388</v>
      </c>
      <c r="Y45" s="93" t="n">
        <f aca="false">IFERROR(MATCH("9:45pm/"&amp;$A45&amp;"/normal",'RAW DATA'!$A$4:$A$2466,0)+3,"")</f>
        <v>1450</v>
      </c>
      <c r="Z45" s="93" t="n">
        <f aca="false">IFERROR(MATCH("10:15pm/"&amp;$A45&amp;"/normal",'RAW DATA'!$A$4:$A$2466,0)+3,"")</f>
        <v>1513</v>
      </c>
      <c r="AB45" s="93" t="n">
        <f aca="false">IFERROR(MATCH("10:45pm/"&amp;$A45&amp;"/normal",'RAW DATA'!$A$4:$A$2466,0)+3,"")</f>
        <v>1575</v>
      </c>
      <c r="AC45" s="93" t="n">
        <f aca="false">IFERROR(MATCH("11pm/"&amp;$A45&amp;"/normal",'RAW DATA'!$A$4:$A$2466,0)+3,"")</f>
        <v>1637</v>
      </c>
      <c r="AD45" s="93" t="n">
        <f aca="false">IFERROR(MATCH("11:15pm/"&amp;$A45&amp;"/normal",'RAW DATA'!$A$4:$A$2466,0)+3,"")</f>
        <v>1699</v>
      </c>
      <c r="AE45" s="93" t="n">
        <f aca="false">IFERROR(MATCH("11:30pm/"&amp;$A45&amp;"/normal",'RAW DATA'!$A$4:$A$2466,0)+3,"")</f>
        <v>1761</v>
      </c>
      <c r="AF45" s="93" t="n">
        <f aca="false">IFERROR(MATCH("11:45pm/"&amp;$A45&amp;"/normal",'RAW DATA'!$A$4:$A$2466,0)+3,"")</f>
        <v>1822</v>
      </c>
      <c r="AG45" s="93" t="n">
        <f aca="false">IFERROR(MATCH("12am/"&amp;$A45&amp;"/normal",'RAW DATA'!$A$4:$A$2466,0)+3,"")</f>
        <v>1884</v>
      </c>
      <c r="AH45" s="93" t="n">
        <f aca="false">IFERROR(MATCH("12:22am/"&amp;$A45&amp;"/normal",'RAW DATA'!$A$4:$A$2466,0)+3,"")</f>
        <v>1946</v>
      </c>
      <c r="AI45" s="93" t="n">
        <f aca="false">IFERROR(MATCH("12:45am/"&amp;$A45&amp;"/normal",'RAW DATA'!$A$4:$A$2466,0)+3,"")</f>
        <v>2008</v>
      </c>
      <c r="AJ45" s="93" t="n">
        <f aca="false">IFERROR(MATCH("1:15am/"&amp;$A45&amp;"/normal",'RAW DATA'!$A$4:$A$2466,0)+3,"")</f>
        <v>2070</v>
      </c>
      <c r="AK45" s="93" t="n">
        <f aca="false">IFERROR(MATCH("1:30am/"&amp;$A45&amp;"/normal",'RAW DATA'!$A$4:$A$2466,0)+3,"")</f>
        <v>2132</v>
      </c>
      <c r="AL45" s="93" t="n">
        <f aca="false">IFERROR(MATCH("2am/"&amp;$A45&amp;"/normal",'RAW DATA'!$A$4:$A$2466,0)+3,"")</f>
        <v>2194</v>
      </c>
      <c r="AM45" s="93" t="n">
        <f aca="false">IFERROR(MATCH("2:30am/"&amp;$A45&amp;"/normal",'RAW DATA'!$A$4:$A$2466,0)+3,"")</f>
        <v>2248</v>
      </c>
      <c r="AN45" s="93" t="n">
        <f aca="false">IFERROR(MATCH("3am/"&amp;$A45&amp;"/normal",'RAW DATA'!$A$4:$A$2466,0)+3,"")</f>
        <v>2298</v>
      </c>
      <c r="AO45" s="93" t="n">
        <f aca="false">IFERROR(MATCH("3:30am/"&amp;$A45&amp;"/normal",'RAW DATA'!$A$4:$A$2466,0)+3,"")</f>
        <v>2353</v>
      </c>
      <c r="AP45" s="93" t="n">
        <f aca="false">IFERROR(MATCH("4:30am/"&amp;$A45&amp;"/normal",'RAW DATA'!$A$4:$A$2466,0)+3,"")</f>
        <v>2405</v>
      </c>
      <c r="AQ45" s="93" t="n">
        <f aca="false">IFERROR(MATCH("5am/"&amp;$A45&amp;"/normal",'RAW DATA'!$A$4:$A$2466,0)+3,"")</f>
        <v>2457</v>
      </c>
    </row>
    <row r="46" customFormat="false" ht="15" hidden="false" customHeight="false" outlineLevel="0" collapsed="false">
      <c r="A46" s="45" t="s">
        <v>295</v>
      </c>
      <c r="C46" s="93" t="n">
        <f aca="false">IFERROR(MATCH("4pm/"&amp;$A46&amp;"/normal",'RAW DATA'!$A$4:$A$2466,0)+3,"")</f>
        <v>46</v>
      </c>
      <c r="D46" s="93" t="n">
        <f aca="false">IFERROR(MATCH("4:15pm/"&amp;$A46&amp;"/normal",'RAW DATA'!$A$4:$A$2466,0)+3,"")</f>
        <v>109</v>
      </c>
      <c r="E46" s="93" t="n">
        <f aca="false">IFERROR(MATCH("4:30pm/"&amp;$A46&amp;"/normal",'RAW DATA'!$A$4:$A$2466,0)+3,"")</f>
        <v>171</v>
      </c>
      <c r="F46" s="93" t="n">
        <f aca="false">IFERROR(MATCH("4:45pm/"&amp;$A46&amp;"/normal",'RAW DATA'!$A$4:$A$2466,0)+3,"")</f>
        <v>234</v>
      </c>
      <c r="G46" s="93" t="n">
        <f aca="false">IFERROR(MATCH("5pm/"&amp;$A46&amp;"/normal",'RAW DATA'!$A$4:$A$2466,0)+3,"")</f>
        <v>296</v>
      </c>
      <c r="H46" s="93" t="n">
        <f aca="false">IFERROR(MATCH("5:21pm/"&amp;$A46&amp;"/normal",'RAW DATA'!$A$4:$A$2466,0)+3,"")</f>
        <v>358</v>
      </c>
      <c r="I46" s="93" t="n">
        <f aca="false">IFERROR(MATCH("5:46pm/"&amp;$A46&amp;"/normal",'RAW DATA'!$A$4:$A$2466,0)+3,"")</f>
        <v>422</v>
      </c>
      <c r="J46" s="93" t="n">
        <f aca="false">IFERROR(MATCH("6pm/"&amp;$A46&amp;"/normal",'RAW DATA'!$A$4:$A$2466,0)+3,"")</f>
        <v>473</v>
      </c>
      <c r="K46" s="93" t="n">
        <f aca="false">IFERROR(MATCH("6:15pm/"&amp;$A46&amp;"/normal",'RAW DATA'!$A$4:$A$2466,0)+3,"")</f>
        <v>536</v>
      </c>
      <c r="L46" s="93" t="n">
        <f aca="false">IFERROR(MATCH("6:30pm/"&amp;$A46&amp;"/normal",'RAW DATA'!$A$4:$A$2466,0)+3,"")</f>
        <v>601</v>
      </c>
      <c r="M46" s="93" t="n">
        <f aca="false">IFERROR(MATCH("6:45pm/"&amp;$A46&amp;"/normal",'RAW DATA'!$A$4:$A$2466,0)+3,"")</f>
        <v>703</v>
      </c>
      <c r="N46" s="93" t="n">
        <f aca="false">IFERROR(MATCH("7pm/"&amp;$A46&amp;"/normal",'RAW DATA'!$A$4:$A$2466,0)+3,"")</f>
        <v>766</v>
      </c>
      <c r="O46" s="93" t="n">
        <f aca="false">IFERROR(MATCH("7:15pm/"&amp;$A46&amp;"/normal",'RAW DATA'!$A$4:$A$2466,0)+3,"")</f>
        <v>828</v>
      </c>
      <c r="P46" s="93" t="n">
        <f aca="false">IFERROR(MATCH("7:30pm/"&amp;$A46&amp;"/normal",'RAW DATA'!$A$4:$A$2466,0)+3,"")</f>
        <v>890</v>
      </c>
      <c r="Q46" s="93" t="n">
        <f aca="false">IFERROR(MATCH("7:45pm/"&amp;$A46&amp;"/normal",'RAW DATA'!$A$4:$A$2466,0)+3,"")</f>
        <v>952</v>
      </c>
      <c r="R46" s="93" t="n">
        <f aca="false">IFERROR(MATCH("8pm/"&amp;$A46&amp;"/normal",'RAW DATA'!$A$4:$A$2466,0)+3,"")</f>
        <v>1015</v>
      </c>
      <c r="S46" s="93" t="n">
        <f aca="false">IFERROR(MATCH("8:15pm/"&amp;$A46&amp;"/normal",'RAW DATA'!$A$4:$A$2466,0)+3,"")</f>
        <v>1076</v>
      </c>
      <c r="T46" s="93" t="n">
        <f aca="false">IFERROR(MATCH("8:30pm/"&amp;$A46&amp;"/normal",'RAW DATA'!$A$4:$A$2466,0)+3,"")</f>
        <v>1140</v>
      </c>
      <c r="U46" s="93" t="n">
        <f aca="false">IFERROR(MATCH("8:45pm/"&amp;$A46&amp;"/normal",'RAW DATA'!$A$4:$A$2466,0)+3,"")</f>
        <v>1202</v>
      </c>
      <c r="V46" s="93" t="n">
        <f aca="false">IFERROR(MATCH("9pm/"&amp;$A46&amp;"/normal",'RAW DATA'!$A$4:$A$2466,0)+3,"")</f>
        <v>1263</v>
      </c>
      <c r="W46" s="93" t="n">
        <f aca="false">IFERROR(MATCH("9:15pm/"&amp;$A46&amp;"/normal",'RAW DATA'!$A$4:$A$2466,0)+3,"")</f>
        <v>1325</v>
      </c>
      <c r="X46" s="93" t="n">
        <f aca="false">IFERROR(MATCH("9:30pm/"&amp;$A46&amp;"/normal",'RAW DATA'!$A$4:$A$2466,0)+3,"")</f>
        <v>1389</v>
      </c>
      <c r="Y46" s="93" t="n">
        <f aca="false">IFERROR(MATCH("9:45pm/"&amp;$A46&amp;"/normal",'RAW DATA'!$A$4:$A$2466,0)+3,"")</f>
        <v>1451</v>
      </c>
      <c r="Z46" s="93" t="n">
        <f aca="false">IFERROR(MATCH("10:15pm/"&amp;$A46&amp;"/normal",'RAW DATA'!$A$4:$A$2466,0)+3,"")</f>
        <v>1514</v>
      </c>
      <c r="AB46" s="93" t="n">
        <f aca="false">IFERROR(MATCH("10:45pm/"&amp;$A46&amp;"/normal",'RAW DATA'!$A$4:$A$2466,0)+3,"")</f>
        <v>1576</v>
      </c>
      <c r="AC46" s="93" t="n">
        <f aca="false">IFERROR(MATCH("11pm/"&amp;$A46&amp;"/normal",'RAW DATA'!$A$4:$A$2466,0)+3,"")</f>
        <v>1638</v>
      </c>
      <c r="AD46" s="93" t="n">
        <f aca="false">IFERROR(MATCH("11:15pm/"&amp;$A46&amp;"/normal",'RAW DATA'!$A$4:$A$2466,0)+3,"")</f>
        <v>1700</v>
      </c>
      <c r="AE46" s="93" t="n">
        <f aca="false">IFERROR(MATCH("11:30pm/"&amp;$A46&amp;"/normal",'RAW DATA'!$A$4:$A$2466,0)+3,"")</f>
        <v>1762</v>
      </c>
      <c r="AF46" s="93" t="n">
        <f aca="false">IFERROR(MATCH("11:45pm/"&amp;$A46&amp;"/normal",'RAW DATA'!$A$4:$A$2466,0)+3,"")</f>
        <v>1823</v>
      </c>
      <c r="AG46" s="93" t="n">
        <f aca="false">IFERROR(MATCH("12am/"&amp;$A46&amp;"/normal",'RAW DATA'!$A$4:$A$2466,0)+3,"")</f>
        <v>1885</v>
      </c>
      <c r="AH46" s="93" t="n">
        <f aca="false">IFERROR(MATCH("12:22am/"&amp;$A46&amp;"/normal",'RAW DATA'!$A$4:$A$2466,0)+3,"")</f>
        <v>1947</v>
      </c>
      <c r="AI46" s="93" t="n">
        <f aca="false">IFERROR(MATCH("12:45am/"&amp;$A46&amp;"/normal",'RAW DATA'!$A$4:$A$2466,0)+3,"")</f>
        <v>2009</v>
      </c>
      <c r="AJ46" s="93" t="n">
        <f aca="false">IFERROR(MATCH("1:15am/"&amp;$A46&amp;"/normal",'RAW DATA'!$A$4:$A$2466,0)+3,"")</f>
        <v>2071</v>
      </c>
      <c r="AK46" s="93" t="n">
        <f aca="false">IFERROR(MATCH("1:30am/"&amp;$A46&amp;"/normal",'RAW DATA'!$A$4:$A$2466,0)+3,"")</f>
        <v>2133</v>
      </c>
      <c r="AL46" s="93" t="n">
        <f aca="false">IFERROR(MATCH("2am/"&amp;$A46&amp;"/normal",'RAW DATA'!$A$4:$A$2466,0)+3,"")</f>
        <v>2195</v>
      </c>
      <c r="AM46" s="93" t="n">
        <f aca="false">IFERROR(MATCH("2:30am/"&amp;$A46&amp;"/normal",'RAW DATA'!$A$4:$A$2466,0)+3,"")</f>
        <v>2249</v>
      </c>
      <c r="AN46" s="93" t="n">
        <f aca="false">IFERROR(MATCH("3am/"&amp;$A46&amp;"/normal",'RAW DATA'!$A$4:$A$2466,0)+3,"")</f>
        <v>2299</v>
      </c>
      <c r="AO46" s="93" t="n">
        <f aca="false">IFERROR(MATCH("3:30am/"&amp;$A46&amp;"/normal",'RAW DATA'!$A$4:$A$2466,0)+3,"")</f>
        <v>2354</v>
      </c>
      <c r="AP46" s="93" t="n">
        <f aca="false">IFERROR(MATCH("4:30am/"&amp;$A46&amp;"/normal",'RAW DATA'!$A$4:$A$2466,0)+3,"")</f>
        <v>2406</v>
      </c>
      <c r="AQ46" s="93" t="n">
        <f aca="false">IFERROR(MATCH("5am/"&amp;$A46&amp;"/normal",'RAW DATA'!$A$4:$A$2466,0)+3,"")</f>
        <v>2458</v>
      </c>
    </row>
    <row r="47" customFormat="false" ht="15" hidden="false" customHeight="false" outlineLevel="0" collapsed="false">
      <c r="A47" s="45" t="s">
        <v>298</v>
      </c>
      <c r="C47" s="93" t="n">
        <f aca="false">IFERROR(MATCH("4pm/"&amp;$A47&amp;"/normal",'RAW DATA'!$A$4:$A$2466,0)+3,"")</f>
        <v>47</v>
      </c>
      <c r="D47" s="93" t="n">
        <f aca="false">IFERROR(MATCH("4:15pm/"&amp;$A47&amp;"/normal",'RAW DATA'!$A$4:$A$2466,0)+3,"")</f>
        <v>110</v>
      </c>
      <c r="E47" s="93" t="n">
        <f aca="false">IFERROR(MATCH("4:30pm/"&amp;$A47&amp;"/normal",'RAW DATA'!$A$4:$A$2466,0)+3,"")</f>
        <v>172</v>
      </c>
      <c r="F47" s="93" t="n">
        <f aca="false">IFERROR(MATCH("4:45pm/"&amp;$A47&amp;"/normal",'RAW DATA'!$A$4:$A$2466,0)+3,"")</f>
        <v>235</v>
      </c>
      <c r="G47" s="93" t="n">
        <f aca="false">IFERROR(MATCH("5pm/"&amp;$A47&amp;"/normal",'RAW DATA'!$A$4:$A$2466,0)+3,"")</f>
        <v>297</v>
      </c>
      <c r="H47" s="93" t="n">
        <f aca="false">IFERROR(MATCH("5:21pm/"&amp;$A47&amp;"/normal",'RAW DATA'!$A$4:$A$2466,0)+3,"")</f>
        <v>359</v>
      </c>
      <c r="I47" s="93" t="n">
        <f aca="false">IFERROR(MATCH("5:46pm/"&amp;$A47&amp;"/normal",'RAW DATA'!$A$4:$A$2466,0)+3,"")</f>
        <v>423</v>
      </c>
      <c r="J47" s="93" t="n">
        <f aca="false">IFERROR(MATCH("6pm/"&amp;$A47&amp;"/normal",'RAW DATA'!$A$4:$A$2466,0)+3,"")</f>
        <v>474</v>
      </c>
      <c r="K47" s="93" t="n">
        <f aca="false">IFERROR(MATCH("6:15pm/"&amp;$A47&amp;"/normal",'RAW DATA'!$A$4:$A$2466,0)+3,"")</f>
        <v>537</v>
      </c>
      <c r="L47" s="93" t="n">
        <f aca="false">IFERROR(MATCH("6:30pm/"&amp;$A47&amp;"/normal",'RAW DATA'!$A$4:$A$2466,0)+3,"")</f>
        <v>602</v>
      </c>
      <c r="M47" s="93" t="n">
        <f aca="false">IFERROR(MATCH("6:45pm/"&amp;$A47&amp;"/normal",'RAW DATA'!$A$4:$A$2466,0)+3,"")</f>
        <v>704</v>
      </c>
      <c r="N47" s="93" t="n">
        <f aca="false">IFERROR(MATCH("7pm/"&amp;$A47&amp;"/normal",'RAW DATA'!$A$4:$A$2466,0)+3,"")</f>
        <v>767</v>
      </c>
      <c r="O47" s="93" t="n">
        <f aca="false">IFERROR(MATCH("7:15pm/"&amp;$A47&amp;"/normal",'RAW DATA'!$A$4:$A$2466,0)+3,"")</f>
        <v>829</v>
      </c>
      <c r="P47" s="93" t="n">
        <f aca="false">IFERROR(MATCH("7:30pm/"&amp;$A47&amp;"/normal",'RAW DATA'!$A$4:$A$2466,0)+3,"")</f>
        <v>891</v>
      </c>
      <c r="Q47" s="93" t="n">
        <f aca="false">IFERROR(MATCH("7:45pm/"&amp;$A47&amp;"/normal",'RAW DATA'!$A$4:$A$2466,0)+3,"")</f>
        <v>953</v>
      </c>
      <c r="R47" s="93" t="n">
        <f aca="false">IFERROR(MATCH("8pm/"&amp;$A47&amp;"/normal",'RAW DATA'!$A$4:$A$2466,0)+3,"")</f>
        <v>1016</v>
      </c>
      <c r="S47" s="93" t="n">
        <f aca="false">IFERROR(MATCH("8:15pm/"&amp;$A47&amp;"/normal",'RAW DATA'!$A$4:$A$2466,0)+3,"")</f>
        <v>1077</v>
      </c>
      <c r="T47" s="93" t="n">
        <f aca="false">IFERROR(MATCH("8:30pm/"&amp;$A47&amp;"/normal",'RAW DATA'!$A$4:$A$2466,0)+3,"")</f>
        <v>1141</v>
      </c>
      <c r="U47" s="93" t="n">
        <f aca="false">IFERROR(MATCH("8:45pm/"&amp;$A47&amp;"/normal",'RAW DATA'!$A$4:$A$2466,0)+3,"")</f>
        <v>1203</v>
      </c>
      <c r="V47" s="93" t="n">
        <f aca="false">IFERROR(MATCH("9pm/"&amp;$A47&amp;"/normal",'RAW DATA'!$A$4:$A$2466,0)+3,"")</f>
        <v>1264</v>
      </c>
      <c r="W47" s="93" t="n">
        <f aca="false">IFERROR(MATCH("9:15pm/"&amp;$A47&amp;"/normal",'RAW DATA'!$A$4:$A$2466,0)+3,"")</f>
        <v>1326</v>
      </c>
      <c r="X47" s="93" t="n">
        <f aca="false">IFERROR(MATCH("9:30pm/"&amp;$A47&amp;"/normal",'RAW DATA'!$A$4:$A$2466,0)+3,"")</f>
        <v>1390</v>
      </c>
      <c r="Y47" s="93" t="n">
        <f aca="false">IFERROR(MATCH("9:45pm/"&amp;$A47&amp;"/normal",'RAW DATA'!$A$4:$A$2466,0)+3,"")</f>
        <v>1452</v>
      </c>
      <c r="Z47" s="93" t="n">
        <f aca="false">IFERROR(MATCH("10:15pm/"&amp;$A47&amp;"/normal",'RAW DATA'!$A$4:$A$2466,0)+3,"")</f>
        <v>1515</v>
      </c>
      <c r="AB47" s="93" t="n">
        <f aca="false">IFERROR(MATCH("10:45pm/"&amp;$A47&amp;"/normal",'RAW DATA'!$A$4:$A$2466,0)+3,"")</f>
        <v>1577</v>
      </c>
      <c r="AC47" s="93" t="n">
        <f aca="false">IFERROR(MATCH("11pm/"&amp;$A47&amp;"/normal",'RAW DATA'!$A$4:$A$2466,0)+3,"")</f>
        <v>1639</v>
      </c>
      <c r="AD47" s="93" t="n">
        <f aca="false">IFERROR(MATCH("11:15pm/"&amp;$A47&amp;"/normal",'RAW DATA'!$A$4:$A$2466,0)+3,"")</f>
        <v>1701</v>
      </c>
      <c r="AE47" s="93" t="n">
        <f aca="false">IFERROR(MATCH("11:30pm/"&amp;$A47&amp;"/normal",'RAW DATA'!$A$4:$A$2466,0)+3,"")</f>
        <v>1763</v>
      </c>
      <c r="AF47" s="93" t="n">
        <f aca="false">IFERROR(MATCH("11:45pm/"&amp;$A47&amp;"/normal",'RAW DATA'!$A$4:$A$2466,0)+3,"")</f>
        <v>1824</v>
      </c>
      <c r="AG47" s="93" t="n">
        <f aca="false">IFERROR(MATCH("12am/"&amp;$A47&amp;"/normal",'RAW DATA'!$A$4:$A$2466,0)+3,"")</f>
        <v>1886</v>
      </c>
      <c r="AH47" s="93" t="n">
        <f aca="false">IFERROR(MATCH("12:22am/"&amp;$A47&amp;"/normal",'RAW DATA'!$A$4:$A$2466,0)+3,"")</f>
        <v>1948</v>
      </c>
      <c r="AI47" s="93" t="n">
        <f aca="false">IFERROR(MATCH("12:45am/"&amp;$A47&amp;"/normal",'RAW DATA'!$A$4:$A$2466,0)+3,"")</f>
        <v>2010</v>
      </c>
      <c r="AJ47" s="93" t="n">
        <f aca="false">IFERROR(MATCH("1:15am/"&amp;$A47&amp;"/normal",'RAW DATA'!$A$4:$A$2466,0)+3,"")</f>
        <v>2072</v>
      </c>
      <c r="AK47" s="93" t="n">
        <f aca="false">IFERROR(MATCH("1:30am/"&amp;$A47&amp;"/normal",'RAW DATA'!$A$4:$A$2466,0)+3,"")</f>
        <v>2134</v>
      </c>
      <c r="AL47" s="93" t="n">
        <f aca="false">IFERROR(MATCH("2am/"&amp;$A47&amp;"/normal",'RAW DATA'!$A$4:$A$2466,0)+3,"")</f>
        <v>2196</v>
      </c>
      <c r="AM47" s="93" t="n">
        <f aca="false">IFERROR(MATCH("2:30am/"&amp;$A47&amp;"/normal",'RAW DATA'!$A$4:$A$2466,0)+3,"")</f>
        <v>2250</v>
      </c>
      <c r="AN47" s="93" t="n">
        <f aca="false">IFERROR(MATCH("3am/"&amp;$A47&amp;"/normal",'RAW DATA'!$A$4:$A$2466,0)+3,"")</f>
        <v>2300</v>
      </c>
      <c r="AO47" s="93" t="n">
        <f aca="false">IFERROR(MATCH("3:30am/"&amp;$A47&amp;"/normal",'RAW DATA'!$A$4:$A$2466,0)+3,"")</f>
        <v>2355</v>
      </c>
      <c r="AP47" s="93" t="n">
        <f aca="false">IFERROR(MATCH("4:30am/"&amp;$A47&amp;"/normal",'RAW DATA'!$A$4:$A$2466,0)+3,"")</f>
        <v>2407</v>
      </c>
      <c r="AQ47" s="93" t="n">
        <f aca="false">IFERROR(MATCH("5am/"&amp;$A47&amp;"/normal",'RAW DATA'!$A$4:$A$2466,0)+3,"")</f>
        <v>2459</v>
      </c>
    </row>
    <row r="48" customFormat="false" ht="15" hidden="false" customHeight="false" outlineLevel="0" collapsed="false">
      <c r="A48" s="45" t="s">
        <v>301</v>
      </c>
      <c r="C48" s="93" t="n">
        <f aca="false">IFERROR(MATCH("4pm/"&amp;$A48&amp;"/normal",'RAW DATA'!$A$4:$A$2466,0)+3,"")</f>
        <v>48</v>
      </c>
      <c r="D48" s="93" t="n">
        <f aca="false">IFERROR(MATCH("4:15pm/"&amp;$A48&amp;"/normal",'RAW DATA'!$A$4:$A$2466,0)+3,"")</f>
        <v>111</v>
      </c>
      <c r="E48" s="93" t="n">
        <f aca="false">IFERROR(MATCH("4:30pm/"&amp;$A48&amp;"/normal",'RAW DATA'!$A$4:$A$2466,0)+3,"")</f>
        <v>173</v>
      </c>
      <c r="F48" s="93" t="n">
        <f aca="false">IFERROR(MATCH("4:45pm/"&amp;$A48&amp;"/normal",'RAW DATA'!$A$4:$A$2466,0)+3,"")</f>
        <v>236</v>
      </c>
      <c r="G48" s="93" t="n">
        <f aca="false">IFERROR(MATCH("5pm/"&amp;$A48&amp;"/normal",'RAW DATA'!$A$4:$A$2466,0)+3,"")</f>
        <v>298</v>
      </c>
      <c r="H48" s="93" t="n">
        <f aca="false">IFERROR(MATCH("5:21pm/"&amp;$A48&amp;"/normal",'RAW DATA'!$A$4:$A$2466,0)+3,"")</f>
        <v>360</v>
      </c>
      <c r="I48" s="93" t="n">
        <f aca="false">IFERROR(MATCH("5:46pm/"&amp;$A48&amp;"/normal",'RAW DATA'!$A$4:$A$2466,0)+3,"")</f>
        <v>424</v>
      </c>
      <c r="J48" s="93" t="n">
        <f aca="false">IFERROR(MATCH("6pm/"&amp;$A48&amp;"/normal",'RAW DATA'!$A$4:$A$2466,0)+3,"")</f>
        <v>475</v>
      </c>
      <c r="K48" s="93" t="n">
        <f aca="false">IFERROR(MATCH("6:15pm/"&amp;$A48&amp;"/normal",'RAW DATA'!$A$4:$A$2466,0)+3,"")</f>
        <v>538</v>
      </c>
      <c r="L48" s="93" t="n">
        <f aca="false">IFERROR(MATCH("6:30pm/"&amp;$A48&amp;"/normal",'RAW DATA'!$A$4:$A$2466,0)+3,"")</f>
        <v>603</v>
      </c>
      <c r="M48" s="93" t="n">
        <f aca="false">IFERROR(MATCH("6:45pm/"&amp;$A48&amp;"/normal",'RAW DATA'!$A$4:$A$2466,0)+3,"")</f>
        <v>705</v>
      </c>
      <c r="N48" s="93" t="n">
        <f aca="false">IFERROR(MATCH("7pm/"&amp;$A48&amp;"/normal",'RAW DATA'!$A$4:$A$2466,0)+3,"")</f>
        <v>768</v>
      </c>
      <c r="O48" s="93" t="n">
        <f aca="false">IFERROR(MATCH("7:15pm/"&amp;$A48&amp;"/normal",'RAW DATA'!$A$4:$A$2466,0)+3,"")</f>
        <v>830</v>
      </c>
      <c r="P48" s="93" t="n">
        <f aca="false">IFERROR(MATCH("7:30pm/"&amp;$A48&amp;"/normal",'RAW DATA'!$A$4:$A$2466,0)+3,"")</f>
        <v>892</v>
      </c>
      <c r="Q48" s="93" t="n">
        <f aca="false">IFERROR(MATCH("7:45pm/"&amp;$A48&amp;"/normal",'RAW DATA'!$A$4:$A$2466,0)+3,"")</f>
        <v>954</v>
      </c>
      <c r="R48" s="93" t="n">
        <f aca="false">IFERROR(MATCH("8pm/"&amp;$A48&amp;"/normal",'RAW DATA'!$A$4:$A$2466,0)+3,"")</f>
        <v>1017</v>
      </c>
      <c r="S48" s="93" t="n">
        <f aca="false">IFERROR(MATCH("8:15pm/"&amp;$A48&amp;"/normal",'RAW DATA'!$A$4:$A$2466,0)+3,"")</f>
        <v>1078</v>
      </c>
      <c r="T48" s="93" t="n">
        <f aca="false">IFERROR(MATCH("8:30pm/"&amp;$A48&amp;"/normal",'RAW DATA'!$A$4:$A$2466,0)+3,"")</f>
        <v>1142</v>
      </c>
      <c r="U48" s="93" t="n">
        <f aca="false">IFERROR(MATCH("8:45pm/"&amp;$A48&amp;"/normal",'RAW DATA'!$A$4:$A$2466,0)+3,"")</f>
        <v>1204</v>
      </c>
      <c r="V48" s="93" t="n">
        <f aca="false">IFERROR(MATCH("9pm/"&amp;$A48&amp;"/normal",'RAW DATA'!$A$4:$A$2466,0)+3,"")</f>
        <v>1265</v>
      </c>
      <c r="W48" s="93" t="n">
        <f aca="false">IFERROR(MATCH("9:15pm/"&amp;$A48&amp;"/normal",'RAW DATA'!$A$4:$A$2466,0)+3,"")</f>
        <v>1327</v>
      </c>
      <c r="X48" s="93" t="n">
        <f aca="false">IFERROR(MATCH("9:30pm/"&amp;$A48&amp;"/normal",'RAW DATA'!$A$4:$A$2466,0)+3,"")</f>
        <v>1391</v>
      </c>
      <c r="Y48" s="93" t="n">
        <f aca="false">IFERROR(MATCH("9:45pm/"&amp;$A48&amp;"/normal",'RAW DATA'!$A$4:$A$2466,0)+3,"")</f>
        <v>1453</v>
      </c>
      <c r="Z48" s="93" t="n">
        <f aca="false">IFERROR(MATCH("10:15pm/"&amp;$A48&amp;"/normal",'RAW DATA'!$A$4:$A$2466,0)+3,"")</f>
        <v>1516</v>
      </c>
      <c r="AB48" s="93" t="n">
        <f aca="false">IFERROR(MATCH("10:45pm/"&amp;$A48&amp;"/normal",'RAW DATA'!$A$4:$A$2466,0)+3,"")</f>
        <v>1578</v>
      </c>
      <c r="AC48" s="93" t="n">
        <f aca="false">IFERROR(MATCH("11pm/"&amp;$A48&amp;"/normal",'RAW DATA'!$A$4:$A$2466,0)+3,"")</f>
        <v>1640</v>
      </c>
      <c r="AD48" s="93" t="n">
        <f aca="false">IFERROR(MATCH("11:15pm/"&amp;$A48&amp;"/normal",'RAW DATA'!$A$4:$A$2466,0)+3,"")</f>
        <v>1702</v>
      </c>
      <c r="AE48" s="93" t="n">
        <f aca="false">IFERROR(MATCH("11:30pm/"&amp;$A48&amp;"/normal",'RAW DATA'!$A$4:$A$2466,0)+3,"")</f>
        <v>1764</v>
      </c>
      <c r="AF48" s="93" t="n">
        <f aca="false">IFERROR(MATCH("11:45pm/"&amp;$A48&amp;"/normal",'RAW DATA'!$A$4:$A$2466,0)+3,"")</f>
        <v>1825</v>
      </c>
      <c r="AG48" s="93" t="n">
        <f aca="false">IFERROR(MATCH("12am/"&amp;$A48&amp;"/normal",'RAW DATA'!$A$4:$A$2466,0)+3,"")</f>
        <v>1887</v>
      </c>
      <c r="AH48" s="93" t="n">
        <f aca="false">IFERROR(MATCH("12:22am/"&amp;$A48&amp;"/normal",'RAW DATA'!$A$4:$A$2466,0)+3,"")</f>
        <v>1949</v>
      </c>
      <c r="AI48" s="93" t="n">
        <f aca="false">IFERROR(MATCH("12:45am/"&amp;$A48&amp;"/normal",'RAW DATA'!$A$4:$A$2466,0)+3,"")</f>
        <v>2011</v>
      </c>
      <c r="AJ48" s="93" t="n">
        <f aca="false">IFERROR(MATCH("1:15am/"&amp;$A48&amp;"/normal",'RAW DATA'!$A$4:$A$2466,0)+3,"")</f>
        <v>2073</v>
      </c>
      <c r="AK48" s="93" t="n">
        <f aca="false">IFERROR(MATCH("1:30am/"&amp;$A48&amp;"/normal",'RAW DATA'!$A$4:$A$2466,0)+3,"")</f>
        <v>2135</v>
      </c>
      <c r="AL48" s="93" t="n">
        <f aca="false">IFERROR(MATCH("2am/"&amp;$A48&amp;"/normal",'RAW DATA'!$A$4:$A$2466,0)+3,"")</f>
        <v>2197</v>
      </c>
      <c r="AM48" s="93" t="n">
        <f aca="false">IFERROR(MATCH("2:30am/"&amp;$A48&amp;"/normal",'RAW DATA'!$A$4:$A$2466,0)+3,"")</f>
        <v>2251</v>
      </c>
      <c r="AN48" s="93" t="n">
        <f aca="false">IFERROR(MATCH("3am/"&amp;$A48&amp;"/normal",'RAW DATA'!$A$4:$A$2466,0)+3,"")</f>
        <v>2301</v>
      </c>
      <c r="AO48" s="93" t="n">
        <f aca="false">IFERROR(MATCH("3:30am/"&amp;$A48&amp;"/normal",'RAW DATA'!$A$4:$A$2466,0)+3,"")</f>
        <v>2356</v>
      </c>
      <c r="AP48" s="93" t="n">
        <f aca="false">IFERROR(MATCH("4:30am/"&amp;$A48&amp;"/normal",'RAW DATA'!$A$4:$A$2466,0)+3,"")</f>
        <v>2408</v>
      </c>
      <c r="AQ48" s="93" t="n">
        <f aca="false">IFERROR(MATCH("5am/"&amp;$A48&amp;"/normal",'RAW DATA'!$A$4:$A$2466,0)+3,"")</f>
        <v>2460</v>
      </c>
    </row>
    <row r="49" customFormat="false" ht="15" hidden="false" customHeight="false" outlineLevel="0" collapsed="false">
      <c r="A49" s="45" t="s">
        <v>304</v>
      </c>
      <c r="C49" s="93" t="n">
        <f aca="false">IFERROR(MATCH("4pm/"&amp;$A49&amp;"/normal",'RAW DATA'!$A$4:$A$2466,0)+3,"")</f>
        <v>49</v>
      </c>
      <c r="D49" s="93" t="n">
        <f aca="false">IFERROR(MATCH("4:15pm/"&amp;$A49&amp;"/normal",'RAW DATA'!$A$4:$A$2466,0)+3,"")</f>
        <v>112</v>
      </c>
      <c r="E49" s="93" t="n">
        <f aca="false">IFERROR(MATCH("4:30pm/"&amp;$A49&amp;"/normal",'RAW DATA'!$A$4:$A$2466,0)+3,"")</f>
        <v>174</v>
      </c>
      <c r="F49" s="93" t="n">
        <f aca="false">IFERROR(MATCH("4:45pm/"&amp;$A49&amp;"/normal",'RAW DATA'!$A$4:$A$2466,0)+3,"")</f>
        <v>237</v>
      </c>
      <c r="G49" s="93" t="n">
        <f aca="false">IFERROR(MATCH("5pm/"&amp;$A49&amp;"/normal",'RAW DATA'!$A$4:$A$2466,0)+3,"")</f>
        <v>299</v>
      </c>
      <c r="H49" s="93" t="n">
        <f aca="false">IFERROR(MATCH("5:21pm/"&amp;$A49&amp;"/normal",'RAW DATA'!$A$4:$A$2466,0)+3,"")</f>
        <v>361</v>
      </c>
      <c r="I49" s="93" t="n">
        <f aca="false">IFERROR(MATCH("5:46pm/"&amp;$A49&amp;"/normal",'RAW DATA'!$A$4:$A$2466,0)+3,"")</f>
        <v>425</v>
      </c>
      <c r="J49" s="93" t="n">
        <f aca="false">IFERROR(MATCH("6pm/"&amp;$A49&amp;"/normal",'RAW DATA'!$A$4:$A$2466,0)+3,"")</f>
        <v>476</v>
      </c>
      <c r="K49" s="93" t="n">
        <f aca="false">IFERROR(MATCH("6:15pm/"&amp;$A49&amp;"/normal",'RAW DATA'!$A$4:$A$2466,0)+3,"")</f>
        <v>539</v>
      </c>
      <c r="L49" s="93" t="n">
        <f aca="false">IFERROR(MATCH("6:30pm/"&amp;$A49&amp;"/normal",'RAW DATA'!$A$4:$A$2466,0)+3,"")</f>
        <v>604</v>
      </c>
      <c r="M49" s="93" t="n">
        <f aca="false">IFERROR(MATCH("6:45pm/"&amp;$A49&amp;"/normal",'RAW DATA'!$A$4:$A$2466,0)+3,"")</f>
        <v>706</v>
      </c>
      <c r="N49" s="93" t="n">
        <f aca="false">IFERROR(MATCH("7pm/"&amp;$A49&amp;"/normal",'RAW DATA'!$A$4:$A$2466,0)+3,"")</f>
        <v>769</v>
      </c>
      <c r="O49" s="93" t="n">
        <f aca="false">IFERROR(MATCH("7:15pm/"&amp;$A49&amp;"/normal",'RAW DATA'!$A$4:$A$2466,0)+3,"")</f>
        <v>831</v>
      </c>
      <c r="P49" s="93" t="n">
        <f aca="false">IFERROR(MATCH("7:30pm/"&amp;$A49&amp;"/normal",'RAW DATA'!$A$4:$A$2466,0)+3,"")</f>
        <v>893</v>
      </c>
      <c r="Q49" s="93" t="n">
        <f aca="false">IFERROR(MATCH("7:45pm/"&amp;$A49&amp;"/normal",'RAW DATA'!$A$4:$A$2466,0)+3,"")</f>
        <v>955</v>
      </c>
      <c r="R49" s="93" t="n">
        <f aca="false">IFERROR(MATCH("8pm/"&amp;$A49&amp;"/normal",'RAW DATA'!$A$4:$A$2466,0)+3,"")</f>
        <v>1018</v>
      </c>
      <c r="S49" s="93" t="n">
        <f aca="false">IFERROR(MATCH("8:15pm/"&amp;$A49&amp;"/normal",'RAW DATA'!$A$4:$A$2466,0)+3,"")</f>
        <v>1079</v>
      </c>
      <c r="T49" s="93" t="n">
        <f aca="false">IFERROR(MATCH("8:30pm/"&amp;$A49&amp;"/normal",'RAW DATA'!$A$4:$A$2466,0)+3,"")</f>
        <v>1143</v>
      </c>
      <c r="U49" s="93" t="n">
        <f aca="false">IFERROR(MATCH("8:45pm/"&amp;$A49&amp;"/normal",'RAW DATA'!$A$4:$A$2466,0)+3,"")</f>
        <v>1205</v>
      </c>
      <c r="V49" s="93" t="n">
        <f aca="false">IFERROR(MATCH("9pm/"&amp;$A49&amp;"/normal",'RAW DATA'!$A$4:$A$2466,0)+3,"")</f>
        <v>1266</v>
      </c>
      <c r="W49" s="93" t="n">
        <f aca="false">IFERROR(MATCH("9:15pm/"&amp;$A49&amp;"/normal",'RAW DATA'!$A$4:$A$2466,0)+3,"")</f>
        <v>1328</v>
      </c>
      <c r="X49" s="93" t="n">
        <f aca="false">IFERROR(MATCH("9:30pm/"&amp;$A49&amp;"/normal",'RAW DATA'!$A$4:$A$2466,0)+3,"")</f>
        <v>1392</v>
      </c>
      <c r="Y49" s="93" t="n">
        <f aca="false">IFERROR(MATCH("9:45pm/"&amp;$A49&amp;"/normal",'RAW DATA'!$A$4:$A$2466,0)+3,"")</f>
        <v>1454</v>
      </c>
      <c r="Z49" s="93" t="n">
        <f aca="false">IFERROR(MATCH("10:15pm/"&amp;$A49&amp;"/normal",'RAW DATA'!$A$4:$A$2466,0)+3,"")</f>
        <v>1517</v>
      </c>
      <c r="AB49" s="93" t="n">
        <f aca="false">IFERROR(MATCH("10:45pm/"&amp;$A49&amp;"/normal",'RAW DATA'!$A$4:$A$2466,0)+3,"")</f>
        <v>1579</v>
      </c>
      <c r="AC49" s="93" t="n">
        <f aca="false">IFERROR(MATCH("11pm/"&amp;$A49&amp;"/normal",'RAW DATA'!$A$4:$A$2466,0)+3,"")</f>
        <v>1641</v>
      </c>
      <c r="AD49" s="93" t="n">
        <f aca="false">IFERROR(MATCH("11:15pm/"&amp;$A49&amp;"/normal",'RAW DATA'!$A$4:$A$2466,0)+3,"")</f>
        <v>1703</v>
      </c>
      <c r="AE49" s="93" t="n">
        <f aca="false">IFERROR(MATCH("11:30pm/"&amp;$A49&amp;"/normal",'RAW DATA'!$A$4:$A$2466,0)+3,"")</f>
        <v>1765</v>
      </c>
      <c r="AF49" s="93" t="n">
        <f aca="false">IFERROR(MATCH("11:45pm/"&amp;$A49&amp;"/normal",'RAW DATA'!$A$4:$A$2466,0)+3,"")</f>
        <v>1826</v>
      </c>
      <c r="AG49" s="93" t="n">
        <f aca="false">IFERROR(MATCH("12am/"&amp;$A49&amp;"/normal",'RAW DATA'!$A$4:$A$2466,0)+3,"")</f>
        <v>1888</v>
      </c>
      <c r="AH49" s="93" t="n">
        <f aca="false">IFERROR(MATCH("12:22am/"&amp;$A49&amp;"/normal",'RAW DATA'!$A$4:$A$2466,0)+3,"")</f>
        <v>1950</v>
      </c>
      <c r="AI49" s="93" t="n">
        <f aca="false">IFERROR(MATCH("12:45am/"&amp;$A49&amp;"/normal",'RAW DATA'!$A$4:$A$2466,0)+3,"")</f>
        <v>2012</v>
      </c>
      <c r="AJ49" s="93" t="n">
        <f aca="false">IFERROR(MATCH("1:15am/"&amp;$A49&amp;"/normal",'RAW DATA'!$A$4:$A$2466,0)+3,"")</f>
        <v>2074</v>
      </c>
      <c r="AK49" s="93" t="n">
        <f aca="false">IFERROR(MATCH("1:30am/"&amp;$A49&amp;"/normal",'RAW DATA'!$A$4:$A$2466,0)+3,"")</f>
        <v>2136</v>
      </c>
      <c r="AL49" s="93" t="n">
        <f aca="false">IFERROR(MATCH("2am/"&amp;$A49&amp;"/normal",'RAW DATA'!$A$4:$A$2466,0)+3,"")</f>
        <v>2198</v>
      </c>
      <c r="AM49" s="93" t="n">
        <f aca="false">IFERROR(MATCH("2:30am/"&amp;$A49&amp;"/normal",'RAW DATA'!$A$4:$A$2466,0)+3,"")</f>
        <v>2252</v>
      </c>
      <c r="AN49" s="93" t="n">
        <f aca="false">IFERROR(MATCH("3am/"&amp;$A49&amp;"/normal",'RAW DATA'!$A$4:$A$2466,0)+3,"")</f>
        <v>2302</v>
      </c>
      <c r="AO49" s="93" t="n">
        <f aca="false">IFERROR(MATCH("3:30am/"&amp;$A49&amp;"/normal",'RAW DATA'!$A$4:$A$2466,0)+3,"")</f>
        <v>2357</v>
      </c>
      <c r="AP49" s="93" t="n">
        <f aca="false">IFERROR(MATCH("4:30am/"&amp;$A49&amp;"/normal",'RAW DATA'!$A$4:$A$2466,0)+3,"")</f>
        <v>2409</v>
      </c>
      <c r="AQ49" s="93" t="n">
        <f aca="false">IFERROR(MATCH("5am/"&amp;$A49&amp;"/normal",'RAW DATA'!$A$4:$A$2466,0)+3,"")</f>
        <v>2461</v>
      </c>
    </row>
    <row r="50" customFormat="false" ht="15" hidden="false" customHeight="false" outlineLevel="0" collapsed="false">
      <c r="A50" s="45" t="s">
        <v>307</v>
      </c>
      <c r="C50" s="93" t="n">
        <f aca="false">IFERROR(MATCH("4pm/"&amp;$A50&amp;"/normal",'RAW DATA'!$A$4:$A$2466,0)+3,"")</f>
        <v>50</v>
      </c>
      <c r="D50" s="93" t="n">
        <f aca="false">IFERROR(MATCH("4:15pm/"&amp;$A50&amp;"/normal",'RAW DATA'!$A$4:$A$2466,0)+3,"")</f>
        <v>113</v>
      </c>
      <c r="E50" s="93" t="n">
        <f aca="false">IFERROR(MATCH("4:30pm/"&amp;$A50&amp;"/normal",'RAW DATA'!$A$4:$A$2466,0)+3,"")</f>
        <v>175</v>
      </c>
      <c r="F50" s="93" t="n">
        <f aca="false">IFERROR(MATCH("4:45pm/"&amp;$A50&amp;"/normal",'RAW DATA'!$A$4:$A$2466,0)+3,"")</f>
        <v>238</v>
      </c>
      <c r="G50" s="93" t="n">
        <f aca="false">IFERROR(MATCH("5pm/"&amp;$A50&amp;"/normal",'RAW DATA'!$A$4:$A$2466,0)+3,"")</f>
        <v>300</v>
      </c>
      <c r="H50" s="93" t="n">
        <f aca="false">IFERROR(MATCH("5:21pm/"&amp;$A50&amp;"/normal",'RAW DATA'!$A$4:$A$2466,0)+3,"")</f>
        <v>362</v>
      </c>
      <c r="I50" s="93" t="n">
        <f aca="false">IFERROR(MATCH("5:46pm/"&amp;$A50&amp;"/normal",'RAW DATA'!$A$4:$A$2466,0)+3,"")</f>
        <v>426</v>
      </c>
      <c r="J50" s="93" t="n">
        <f aca="false">IFERROR(MATCH("6pm/"&amp;$A50&amp;"/normal",'RAW DATA'!$A$4:$A$2466,0)+3,"")</f>
        <v>477</v>
      </c>
      <c r="K50" s="93" t="n">
        <f aca="false">IFERROR(MATCH("6:15pm/"&amp;$A50&amp;"/normal",'RAW DATA'!$A$4:$A$2466,0)+3,"")</f>
        <v>540</v>
      </c>
      <c r="L50" s="93" t="n">
        <f aca="false">IFERROR(MATCH("6:30pm/"&amp;$A50&amp;"/normal",'RAW DATA'!$A$4:$A$2466,0)+3,"")</f>
        <v>605</v>
      </c>
      <c r="M50" s="93" t="n">
        <f aca="false">IFERROR(MATCH("6:45pm/"&amp;$A50&amp;"/normal",'RAW DATA'!$A$4:$A$2466,0)+3,"")</f>
        <v>707</v>
      </c>
      <c r="N50" s="93" t="n">
        <f aca="false">IFERROR(MATCH("7pm/"&amp;$A50&amp;"/normal",'RAW DATA'!$A$4:$A$2466,0)+3,"")</f>
        <v>770</v>
      </c>
      <c r="O50" s="93" t="n">
        <f aca="false">IFERROR(MATCH("7:15pm/"&amp;$A50&amp;"/normal",'RAW DATA'!$A$4:$A$2466,0)+3,"")</f>
        <v>832</v>
      </c>
      <c r="P50" s="93" t="n">
        <f aca="false">IFERROR(MATCH("7:30pm/"&amp;$A50&amp;"/normal",'RAW DATA'!$A$4:$A$2466,0)+3,"")</f>
        <v>894</v>
      </c>
      <c r="Q50" s="93" t="n">
        <f aca="false">IFERROR(MATCH("7:45pm/"&amp;$A50&amp;"/normal",'RAW DATA'!$A$4:$A$2466,0)+3,"")</f>
        <v>956</v>
      </c>
      <c r="R50" s="93" t="n">
        <f aca="false">IFERROR(MATCH("8pm/"&amp;$A50&amp;"/normal",'RAW DATA'!$A$4:$A$2466,0)+3,"")</f>
        <v>1019</v>
      </c>
      <c r="S50" s="93" t="n">
        <f aca="false">IFERROR(MATCH("8:15pm/"&amp;$A50&amp;"/normal",'RAW DATA'!$A$4:$A$2466,0)+3,"")</f>
        <v>1080</v>
      </c>
      <c r="T50" s="93" t="n">
        <f aca="false">IFERROR(MATCH("8:30pm/"&amp;$A50&amp;"/normal",'RAW DATA'!$A$4:$A$2466,0)+3,"")</f>
        <v>1144</v>
      </c>
      <c r="U50" s="93" t="n">
        <f aca="false">IFERROR(MATCH("8:45pm/"&amp;$A50&amp;"/normal",'RAW DATA'!$A$4:$A$2466,0)+3,"")</f>
        <v>1206</v>
      </c>
      <c r="V50" s="93" t="n">
        <f aca="false">IFERROR(MATCH("9pm/"&amp;$A50&amp;"/normal",'RAW DATA'!$A$4:$A$2466,0)+3,"")</f>
        <v>1267</v>
      </c>
      <c r="W50" s="93" t="n">
        <f aca="false">IFERROR(MATCH("9:15pm/"&amp;$A50&amp;"/normal",'RAW DATA'!$A$4:$A$2466,0)+3,"")</f>
        <v>1329</v>
      </c>
      <c r="X50" s="93" t="n">
        <f aca="false">IFERROR(MATCH("9:30pm/"&amp;$A50&amp;"/normal",'RAW DATA'!$A$4:$A$2466,0)+3,"")</f>
        <v>1393</v>
      </c>
      <c r="Y50" s="93" t="n">
        <f aca="false">IFERROR(MATCH("9:45pm/"&amp;$A50&amp;"/normal",'RAW DATA'!$A$4:$A$2466,0)+3,"")</f>
        <v>1455</v>
      </c>
      <c r="Z50" s="93" t="n">
        <f aca="false">IFERROR(MATCH("10:15pm/"&amp;$A50&amp;"/normal",'RAW DATA'!$A$4:$A$2466,0)+3,"")</f>
        <v>1518</v>
      </c>
      <c r="AB50" s="93" t="n">
        <f aca="false">IFERROR(MATCH("10:45pm/"&amp;$A50&amp;"/normal",'RAW DATA'!$A$4:$A$2466,0)+3,"")</f>
        <v>1580</v>
      </c>
      <c r="AC50" s="93" t="n">
        <f aca="false">IFERROR(MATCH("11pm/"&amp;$A50&amp;"/normal",'RAW DATA'!$A$4:$A$2466,0)+3,"")</f>
        <v>1642</v>
      </c>
      <c r="AD50" s="93" t="n">
        <f aca="false">IFERROR(MATCH("11:15pm/"&amp;$A50&amp;"/normal",'RAW DATA'!$A$4:$A$2466,0)+3,"")</f>
        <v>1704</v>
      </c>
      <c r="AE50" s="93" t="n">
        <f aca="false">IFERROR(MATCH("11:30pm/"&amp;$A50&amp;"/normal",'RAW DATA'!$A$4:$A$2466,0)+3,"")</f>
        <v>1766</v>
      </c>
      <c r="AF50" s="93" t="n">
        <f aca="false">IFERROR(MATCH("11:45pm/"&amp;$A50&amp;"/normal",'RAW DATA'!$A$4:$A$2466,0)+3,"")</f>
        <v>1827</v>
      </c>
      <c r="AG50" s="93" t="n">
        <f aca="false">IFERROR(MATCH("12am/"&amp;$A50&amp;"/normal",'RAW DATA'!$A$4:$A$2466,0)+3,"")</f>
        <v>1889</v>
      </c>
      <c r="AH50" s="93" t="n">
        <f aca="false">IFERROR(MATCH("12:22am/"&amp;$A50&amp;"/normal",'RAW DATA'!$A$4:$A$2466,0)+3,"")</f>
        <v>1951</v>
      </c>
      <c r="AI50" s="93" t="n">
        <f aca="false">IFERROR(MATCH("12:45am/"&amp;$A50&amp;"/normal",'RAW DATA'!$A$4:$A$2466,0)+3,"")</f>
        <v>2013</v>
      </c>
      <c r="AJ50" s="93" t="n">
        <f aca="false">IFERROR(MATCH("1:15am/"&amp;$A50&amp;"/normal",'RAW DATA'!$A$4:$A$2466,0)+3,"")</f>
        <v>2075</v>
      </c>
      <c r="AK50" s="93" t="n">
        <f aca="false">IFERROR(MATCH("1:30am/"&amp;$A50&amp;"/normal",'RAW DATA'!$A$4:$A$2466,0)+3,"")</f>
        <v>2137</v>
      </c>
      <c r="AL50" s="93" t="n">
        <f aca="false">IFERROR(MATCH("2am/"&amp;$A50&amp;"/normal",'RAW DATA'!$A$4:$A$2466,0)+3,"")</f>
        <v>2199</v>
      </c>
      <c r="AM50" s="93" t="n">
        <f aca="false">IFERROR(MATCH("2:30am/"&amp;$A50&amp;"/normal",'RAW DATA'!$A$4:$A$2466,0)+3,"")</f>
        <v>2253</v>
      </c>
      <c r="AN50" s="93" t="n">
        <f aca="false">IFERROR(MATCH("3am/"&amp;$A50&amp;"/normal",'RAW DATA'!$A$4:$A$2466,0)+3,"")</f>
        <v>2303</v>
      </c>
      <c r="AO50" s="93" t="n">
        <f aca="false">IFERROR(MATCH("3:30am/"&amp;$A50&amp;"/normal",'RAW DATA'!$A$4:$A$2466,0)+3,"")</f>
        <v>2358</v>
      </c>
      <c r="AP50" s="93" t="n">
        <f aca="false">IFERROR(MATCH("4:30am/"&amp;$A50&amp;"/normal",'RAW DATA'!$A$4:$A$2466,0)+3,"")</f>
        <v>2410</v>
      </c>
      <c r="AQ50" s="93" t="n">
        <f aca="false">IFERROR(MATCH("5am/"&amp;$A50&amp;"/normal",'RAW DATA'!$A$4:$A$2466,0)+3,"")</f>
        <v>2462</v>
      </c>
    </row>
    <row r="51" customFormat="false" ht="15" hidden="false" customHeight="false" outlineLevel="0" collapsed="false">
      <c r="A51" s="45" t="s">
        <v>310</v>
      </c>
      <c r="C51" s="93" t="n">
        <f aca="false">IFERROR(MATCH("4pm/"&amp;$A51&amp;"/normal",'RAW DATA'!$A$4:$A$2466,0)+3,"")</f>
        <v>51</v>
      </c>
      <c r="D51" s="93" t="n">
        <f aca="false">IFERROR(MATCH("4:15pm/"&amp;$A51&amp;"/normal",'RAW DATA'!$A$4:$A$2466,0)+3,"")</f>
        <v>114</v>
      </c>
      <c r="E51" s="93" t="n">
        <f aca="false">IFERROR(MATCH("4:30pm/"&amp;$A51&amp;"/normal",'RAW DATA'!$A$4:$A$2466,0)+3,"")</f>
        <v>176</v>
      </c>
      <c r="F51" s="93" t="n">
        <f aca="false">IFERROR(MATCH("4:45pm/"&amp;$A51&amp;"/normal",'RAW DATA'!$A$4:$A$2466,0)+3,"")</f>
        <v>239</v>
      </c>
      <c r="G51" s="93" t="n">
        <f aca="false">IFERROR(MATCH("5pm/"&amp;$A51&amp;"/normal",'RAW DATA'!$A$4:$A$2466,0)+3,"")</f>
        <v>301</v>
      </c>
      <c r="H51" s="93" t="n">
        <f aca="false">IFERROR(MATCH("5:21pm/"&amp;$A51&amp;"/normal",'RAW DATA'!$A$4:$A$2466,0)+3,"")</f>
        <v>363</v>
      </c>
      <c r="I51" s="93" t="n">
        <f aca="false">IFERROR(MATCH("5:46pm/"&amp;$A51&amp;"/normal",'RAW DATA'!$A$4:$A$2466,0)+3,"")</f>
        <v>427</v>
      </c>
      <c r="J51" s="93" t="n">
        <f aca="false">IFERROR(MATCH("6pm/"&amp;$A51&amp;"/normal",'RAW DATA'!$A$4:$A$2466,0)+3,"")</f>
        <v>478</v>
      </c>
      <c r="K51" s="93" t="n">
        <f aca="false">IFERROR(MATCH("6:15pm/"&amp;$A51&amp;"/normal",'RAW DATA'!$A$4:$A$2466,0)+3,"")</f>
        <v>541</v>
      </c>
      <c r="L51" s="93" t="n">
        <f aca="false">IFERROR(MATCH("6:30pm/"&amp;$A51&amp;"/normal",'RAW DATA'!$A$4:$A$2466,0)+3,"")</f>
        <v>606</v>
      </c>
      <c r="M51" s="93" t="n">
        <f aca="false">IFERROR(MATCH("6:45pm/"&amp;$A51&amp;"/normal",'RAW DATA'!$A$4:$A$2466,0)+3,"")</f>
        <v>708</v>
      </c>
      <c r="N51" s="93" t="n">
        <f aca="false">IFERROR(MATCH("7pm/"&amp;$A51&amp;"/normal",'RAW DATA'!$A$4:$A$2466,0)+3,"")</f>
        <v>771</v>
      </c>
      <c r="O51" s="93" t="n">
        <f aca="false">IFERROR(MATCH("7:15pm/"&amp;$A51&amp;"/normal",'RAW DATA'!$A$4:$A$2466,0)+3,"")</f>
        <v>833</v>
      </c>
      <c r="P51" s="93" t="n">
        <f aca="false">IFERROR(MATCH("7:30pm/"&amp;$A51&amp;"/normal",'RAW DATA'!$A$4:$A$2466,0)+3,"")</f>
        <v>895</v>
      </c>
      <c r="Q51" s="93" t="n">
        <f aca="false">IFERROR(MATCH("7:45pm/"&amp;$A51&amp;"/normal",'RAW DATA'!$A$4:$A$2466,0)+3,"")</f>
        <v>957</v>
      </c>
      <c r="R51" s="93" t="n">
        <f aca="false">IFERROR(MATCH("8pm/"&amp;$A51&amp;"/normal",'RAW DATA'!$A$4:$A$2466,0)+3,"")</f>
        <v>1020</v>
      </c>
      <c r="S51" s="93" t="n">
        <f aca="false">IFERROR(MATCH("8:15pm/"&amp;$A51&amp;"/normal",'RAW DATA'!$A$4:$A$2466,0)+3,"")</f>
        <v>1081</v>
      </c>
      <c r="T51" s="93" t="n">
        <f aca="false">IFERROR(MATCH("8:30pm/"&amp;$A51&amp;"/normal",'RAW DATA'!$A$4:$A$2466,0)+3,"")</f>
        <v>1145</v>
      </c>
      <c r="U51" s="93" t="n">
        <f aca="false">IFERROR(MATCH("8:45pm/"&amp;$A51&amp;"/normal",'RAW DATA'!$A$4:$A$2466,0)+3,"")</f>
        <v>1207</v>
      </c>
      <c r="V51" s="93" t="n">
        <f aca="false">IFERROR(MATCH("9pm/"&amp;$A51&amp;"/normal",'RAW DATA'!$A$4:$A$2466,0)+3,"")</f>
        <v>1268</v>
      </c>
      <c r="W51" s="93" t="n">
        <f aca="false">IFERROR(MATCH("9:15pm/"&amp;$A51&amp;"/normal",'RAW DATA'!$A$4:$A$2466,0)+3,"")</f>
        <v>1330</v>
      </c>
      <c r="X51" s="93" t="n">
        <f aca="false">IFERROR(MATCH("9:30pm/"&amp;$A51&amp;"/normal",'RAW DATA'!$A$4:$A$2466,0)+3,"")</f>
        <v>1394</v>
      </c>
      <c r="Y51" s="93" t="n">
        <f aca="false">IFERROR(MATCH("9:45pm/"&amp;$A51&amp;"/normal",'RAW DATA'!$A$4:$A$2466,0)+3,"")</f>
        <v>1456</v>
      </c>
      <c r="Z51" s="93" t="n">
        <f aca="false">IFERROR(MATCH("10:15pm/"&amp;$A51&amp;"/normal",'RAW DATA'!$A$4:$A$2466,0)+3,"")</f>
        <v>1519</v>
      </c>
      <c r="AB51" s="93" t="n">
        <f aca="false">IFERROR(MATCH("10:45pm/"&amp;$A51&amp;"/normal",'RAW DATA'!$A$4:$A$2466,0)+3,"")</f>
        <v>1581</v>
      </c>
      <c r="AC51" s="93" t="n">
        <f aca="false">IFERROR(MATCH("11pm/"&amp;$A51&amp;"/normal",'RAW DATA'!$A$4:$A$2466,0)+3,"")</f>
        <v>1643</v>
      </c>
      <c r="AD51" s="93" t="n">
        <f aca="false">IFERROR(MATCH("11:15pm/"&amp;$A51&amp;"/normal",'RAW DATA'!$A$4:$A$2466,0)+3,"")</f>
        <v>1705</v>
      </c>
      <c r="AE51" s="93" t="n">
        <f aca="false">IFERROR(MATCH("11:30pm/"&amp;$A51&amp;"/normal",'RAW DATA'!$A$4:$A$2466,0)+3,"")</f>
        <v>1767</v>
      </c>
      <c r="AF51" s="93" t="n">
        <f aca="false">IFERROR(MATCH("11:45pm/"&amp;$A51&amp;"/normal",'RAW DATA'!$A$4:$A$2466,0)+3,"")</f>
        <v>1828</v>
      </c>
      <c r="AG51" s="93" t="n">
        <f aca="false">IFERROR(MATCH("12am/"&amp;$A51&amp;"/normal",'RAW DATA'!$A$4:$A$2466,0)+3,"")</f>
        <v>1890</v>
      </c>
      <c r="AH51" s="93" t="n">
        <f aca="false">IFERROR(MATCH("12:22am/"&amp;$A51&amp;"/normal",'RAW DATA'!$A$4:$A$2466,0)+3,"")</f>
        <v>1952</v>
      </c>
      <c r="AI51" s="93" t="n">
        <f aca="false">IFERROR(MATCH("12:45am/"&amp;$A51&amp;"/normal",'RAW DATA'!$A$4:$A$2466,0)+3,"")</f>
        <v>2014</v>
      </c>
      <c r="AJ51" s="93" t="n">
        <f aca="false">IFERROR(MATCH("1:15am/"&amp;$A51&amp;"/normal",'RAW DATA'!$A$4:$A$2466,0)+3,"")</f>
        <v>2076</v>
      </c>
      <c r="AK51" s="93" t="n">
        <f aca="false">IFERROR(MATCH("1:30am/"&amp;$A51&amp;"/normal",'RAW DATA'!$A$4:$A$2466,0)+3,"")</f>
        <v>2138</v>
      </c>
      <c r="AL51" s="93" t="n">
        <f aca="false">IFERROR(MATCH("2am/"&amp;$A51&amp;"/normal",'RAW DATA'!$A$4:$A$2466,0)+3,"")</f>
        <v>2200</v>
      </c>
      <c r="AM51" s="93" t="n">
        <f aca="false">IFERROR(MATCH("2:30am/"&amp;$A51&amp;"/normal",'RAW DATA'!$A$4:$A$2466,0)+3,"")</f>
        <v>2254</v>
      </c>
      <c r="AN51" s="93" t="n">
        <f aca="false">IFERROR(MATCH("3am/"&amp;$A51&amp;"/normal",'RAW DATA'!$A$4:$A$2466,0)+3,"")</f>
        <v>2304</v>
      </c>
      <c r="AO51" s="93" t="n">
        <f aca="false">IFERROR(MATCH("3:30am/"&amp;$A51&amp;"/normal",'RAW DATA'!$A$4:$A$2466,0)+3,"")</f>
        <v>2359</v>
      </c>
      <c r="AP51" s="93" t="n">
        <f aca="false">IFERROR(MATCH("4:30am/"&amp;$A51&amp;"/normal",'RAW DATA'!$A$4:$A$2466,0)+3,"")</f>
        <v>2411</v>
      </c>
      <c r="AQ51" s="93" t="n">
        <f aca="false">IFERROR(MATCH("5am/"&amp;$A51&amp;"/normal",'RAW DATA'!$A$4:$A$2466,0)+3,"")</f>
        <v>2463</v>
      </c>
    </row>
    <row r="52" customFormat="false" ht="15" hidden="false" customHeight="false" outlineLevel="0" collapsed="false">
      <c r="A52" s="45" t="s">
        <v>313</v>
      </c>
      <c r="C52" s="93" t="n">
        <f aca="false">IFERROR(MATCH("4pm/"&amp;$A52&amp;"/normal",'RAW DATA'!$A$4:$A$2466,0)+3,"")</f>
        <v>52</v>
      </c>
      <c r="D52" s="93" t="n">
        <f aca="false">IFERROR(MATCH("4:15pm/"&amp;$A52&amp;"/normal",'RAW DATA'!$A$4:$A$2466,0)+3,"")</f>
        <v>115</v>
      </c>
      <c r="E52" s="93" t="n">
        <f aca="false">IFERROR(MATCH("4:30pm/"&amp;$A52&amp;"/normal",'RAW DATA'!$A$4:$A$2466,0)+3,"")</f>
        <v>177</v>
      </c>
      <c r="F52" s="93" t="n">
        <f aca="false">IFERROR(MATCH("4:45pm/"&amp;$A52&amp;"/normal",'RAW DATA'!$A$4:$A$2466,0)+3,"")</f>
        <v>240</v>
      </c>
      <c r="G52" s="93" t="n">
        <f aca="false">IFERROR(MATCH("5pm/"&amp;$A52&amp;"/normal",'RAW DATA'!$A$4:$A$2466,0)+3,"")</f>
        <v>302</v>
      </c>
      <c r="H52" s="93" t="n">
        <f aca="false">IFERROR(MATCH("5:21pm/"&amp;$A52&amp;"/normal",'RAW DATA'!$A$4:$A$2466,0)+3,"")</f>
        <v>364</v>
      </c>
      <c r="I52" s="93" t="n">
        <f aca="false">IFERROR(MATCH("5:46pm/"&amp;$A52&amp;"/normal",'RAW DATA'!$A$4:$A$2466,0)+3,"")</f>
        <v>428</v>
      </c>
      <c r="J52" s="93" t="n">
        <f aca="false">IFERROR(MATCH("6pm/"&amp;$A52&amp;"/normal",'RAW DATA'!$A$4:$A$2466,0)+3,"")</f>
        <v>479</v>
      </c>
      <c r="K52" s="93" t="n">
        <f aca="false">IFERROR(MATCH("6:15pm/"&amp;$A52&amp;"/normal",'RAW DATA'!$A$4:$A$2466,0)+3,"")</f>
        <v>542</v>
      </c>
      <c r="L52" s="93" t="n">
        <f aca="false">IFERROR(MATCH("6:30pm/"&amp;$A52&amp;"/normal",'RAW DATA'!$A$4:$A$2466,0)+3,"")</f>
        <v>607</v>
      </c>
      <c r="M52" s="93" t="n">
        <f aca="false">IFERROR(MATCH("6:45pm/"&amp;$A52&amp;"/normal",'RAW DATA'!$A$4:$A$2466,0)+3,"")</f>
        <v>709</v>
      </c>
      <c r="N52" s="93" t="n">
        <f aca="false">IFERROR(MATCH("7pm/"&amp;$A52&amp;"/normal",'RAW DATA'!$A$4:$A$2466,0)+3,"")</f>
        <v>772</v>
      </c>
      <c r="O52" s="93" t="n">
        <f aca="false">IFERROR(MATCH("7:15pm/"&amp;$A52&amp;"/normal",'RAW DATA'!$A$4:$A$2466,0)+3,"")</f>
        <v>834</v>
      </c>
      <c r="P52" s="93" t="n">
        <f aca="false">IFERROR(MATCH("7:30pm/"&amp;$A52&amp;"/normal",'RAW DATA'!$A$4:$A$2466,0)+3,"")</f>
        <v>896</v>
      </c>
      <c r="Q52" s="93" t="n">
        <f aca="false">IFERROR(MATCH("7:45pm/"&amp;$A52&amp;"/normal",'RAW DATA'!$A$4:$A$2466,0)+3,"")</f>
        <v>958</v>
      </c>
      <c r="R52" s="93" t="n">
        <f aca="false">IFERROR(MATCH("8pm/"&amp;$A52&amp;"/normal",'RAW DATA'!$A$4:$A$2466,0)+3,"")</f>
        <v>1021</v>
      </c>
      <c r="S52" s="93" t="n">
        <f aca="false">IFERROR(MATCH("8:15pm/"&amp;$A52&amp;"/normal",'RAW DATA'!$A$4:$A$2466,0)+3,"")</f>
        <v>1082</v>
      </c>
      <c r="T52" s="93" t="n">
        <f aca="false">IFERROR(MATCH("8:30pm/"&amp;$A52&amp;"/normal",'RAW DATA'!$A$4:$A$2466,0)+3,"")</f>
        <v>1146</v>
      </c>
      <c r="U52" s="93" t="n">
        <f aca="false">IFERROR(MATCH("8:45pm/"&amp;$A52&amp;"/normal",'RAW DATA'!$A$4:$A$2466,0)+3,"")</f>
        <v>1208</v>
      </c>
      <c r="V52" s="93" t="n">
        <f aca="false">IFERROR(MATCH("9pm/"&amp;$A52&amp;"/normal",'RAW DATA'!$A$4:$A$2466,0)+3,"")</f>
        <v>1269</v>
      </c>
      <c r="W52" s="93" t="n">
        <f aca="false">IFERROR(MATCH("9:15pm/"&amp;$A52&amp;"/normal",'RAW DATA'!$A$4:$A$2466,0)+3,"")</f>
        <v>1331</v>
      </c>
      <c r="X52" s="93" t="n">
        <f aca="false">IFERROR(MATCH("9:30pm/"&amp;$A52&amp;"/normal",'RAW DATA'!$A$4:$A$2466,0)+3,"")</f>
        <v>1395</v>
      </c>
      <c r="Y52" s="93" t="n">
        <f aca="false">IFERROR(MATCH("9:45pm/"&amp;$A52&amp;"/normal",'RAW DATA'!$A$4:$A$2466,0)+3,"")</f>
        <v>1457</v>
      </c>
      <c r="Z52" s="93" t="n">
        <f aca="false">IFERROR(MATCH("10:15pm/"&amp;$A52&amp;"/normal",'RAW DATA'!$A$4:$A$2466,0)+3,"")</f>
        <v>1520</v>
      </c>
      <c r="AB52" s="93" t="n">
        <f aca="false">IFERROR(MATCH("10:45pm/"&amp;$A52&amp;"/normal",'RAW DATA'!$A$4:$A$2466,0)+3,"")</f>
        <v>1582</v>
      </c>
      <c r="AC52" s="93" t="n">
        <f aca="false">IFERROR(MATCH("11pm/"&amp;$A52&amp;"/normal",'RAW DATA'!$A$4:$A$2466,0)+3,"")</f>
        <v>1644</v>
      </c>
      <c r="AD52" s="93" t="n">
        <f aca="false">IFERROR(MATCH("11:15pm/"&amp;$A52&amp;"/normal",'RAW DATA'!$A$4:$A$2466,0)+3,"")</f>
        <v>1706</v>
      </c>
      <c r="AE52" s="93" t="n">
        <f aca="false">IFERROR(MATCH("11:30pm/"&amp;$A52&amp;"/normal",'RAW DATA'!$A$4:$A$2466,0)+3,"")</f>
        <v>1768</v>
      </c>
      <c r="AF52" s="93" t="n">
        <f aca="false">IFERROR(MATCH("11:45pm/"&amp;$A52&amp;"/normal",'RAW DATA'!$A$4:$A$2466,0)+3,"")</f>
        <v>1829</v>
      </c>
      <c r="AG52" s="93" t="n">
        <f aca="false">IFERROR(MATCH("12am/"&amp;$A52&amp;"/normal",'RAW DATA'!$A$4:$A$2466,0)+3,"")</f>
        <v>1891</v>
      </c>
      <c r="AH52" s="93" t="n">
        <f aca="false">IFERROR(MATCH("12:22am/"&amp;$A52&amp;"/normal",'RAW DATA'!$A$4:$A$2466,0)+3,"")</f>
        <v>1953</v>
      </c>
      <c r="AI52" s="93" t="n">
        <f aca="false">IFERROR(MATCH("12:45am/"&amp;$A52&amp;"/normal",'RAW DATA'!$A$4:$A$2466,0)+3,"")</f>
        <v>2015</v>
      </c>
      <c r="AJ52" s="93" t="n">
        <f aca="false">IFERROR(MATCH("1:15am/"&amp;$A52&amp;"/normal",'RAW DATA'!$A$4:$A$2466,0)+3,"")</f>
        <v>2077</v>
      </c>
      <c r="AK52" s="93" t="n">
        <f aca="false">IFERROR(MATCH("1:30am/"&amp;$A52&amp;"/normal",'RAW DATA'!$A$4:$A$2466,0)+3,"")</f>
        <v>2139</v>
      </c>
      <c r="AL52" s="93" t="n">
        <f aca="false">IFERROR(MATCH("2am/"&amp;$A52&amp;"/normal",'RAW DATA'!$A$4:$A$2466,0)+3,"")</f>
        <v>2201</v>
      </c>
      <c r="AM52" s="93" t="n">
        <f aca="false">IFERROR(MATCH("2:30am/"&amp;$A52&amp;"/normal",'RAW DATA'!$A$4:$A$2466,0)+3,"")</f>
        <v>2255</v>
      </c>
      <c r="AN52" s="93" t="n">
        <f aca="false">IFERROR(MATCH("3am/"&amp;$A52&amp;"/normal",'RAW DATA'!$A$4:$A$2466,0)+3,"")</f>
        <v>2305</v>
      </c>
      <c r="AO52" s="93" t="n">
        <f aca="false">IFERROR(MATCH("3:30am/"&amp;$A52&amp;"/normal",'RAW DATA'!$A$4:$A$2466,0)+3,"")</f>
        <v>2360</v>
      </c>
      <c r="AP52" s="93" t="n">
        <f aca="false">IFERROR(MATCH("4:30am/"&amp;$A52&amp;"/normal",'RAW DATA'!$A$4:$A$2466,0)+3,"")</f>
        <v>2412</v>
      </c>
      <c r="AQ52" s="93" t="n">
        <f aca="false">IFERROR(MATCH("5am/"&amp;$A52&amp;"/normal",'RAW DATA'!$A$4:$A$2466,0)+3,"")</f>
        <v>2464</v>
      </c>
    </row>
    <row r="53" customFormat="false" ht="15" hidden="false" customHeight="false" outlineLevel="0" collapsed="false">
      <c r="A53" s="45" t="s">
        <v>316</v>
      </c>
      <c r="C53" s="93" t="n">
        <f aca="false">IFERROR(MATCH("4pm/"&amp;$A53&amp;"/normal",'RAW DATA'!$A$4:$A$2466,0)+3,"")</f>
        <v>53</v>
      </c>
      <c r="D53" s="93" t="n">
        <f aca="false">IFERROR(MATCH("4:15pm/"&amp;$A53&amp;"/normal",'RAW DATA'!$A$4:$A$2466,0)+3,"")</f>
        <v>116</v>
      </c>
      <c r="E53" s="93" t="n">
        <f aca="false">IFERROR(MATCH("4:30pm/"&amp;$A53&amp;"/normal",'RAW DATA'!$A$4:$A$2466,0)+3,"")</f>
        <v>178</v>
      </c>
      <c r="F53" s="93" t="n">
        <f aca="false">IFERROR(MATCH("4:45pm/"&amp;$A53&amp;"/normal",'RAW DATA'!$A$4:$A$2466,0)+3,"")</f>
        <v>241</v>
      </c>
      <c r="G53" s="93" t="n">
        <f aca="false">IFERROR(MATCH("5pm/"&amp;$A53&amp;"/normal",'RAW DATA'!$A$4:$A$2466,0)+3,"")</f>
        <v>303</v>
      </c>
      <c r="H53" s="93" t="n">
        <f aca="false">IFERROR(MATCH("5:21pm/"&amp;$A53&amp;"/normal",'RAW DATA'!$A$4:$A$2466,0)+3,"")</f>
        <v>365</v>
      </c>
      <c r="I53" s="93" t="n">
        <f aca="false">IFERROR(MATCH("5:46pm/"&amp;$A53&amp;"/normal",'RAW DATA'!$A$4:$A$2466,0)+3,"")</f>
        <v>429</v>
      </c>
      <c r="J53" s="93" t="n">
        <f aca="false">IFERROR(MATCH("6pm/"&amp;$A53&amp;"/normal",'RAW DATA'!$A$4:$A$2466,0)+3,"")</f>
        <v>480</v>
      </c>
      <c r="K53" s="93" t="n">
        <f aca="false">IFERROR(MATCH("6:15pm/"&amp;$A53&amp;"/normal",'RAW DATA'!$A$4:$A$2466,0)+3,"")</f>
        <v>543</v>
      </c>
      <c r="L53" s="93" t="n">
        <f aca="false">IFERROR(MATCH("6:30pm/"&amp;$A53&amp;"/normal",'RAW DATA'!$A$4:$A$2466,0)+3,"")</f>
        <v>608</v>
      </c>
      <c r="M53" s="93" t="n">
        <f aca="false">IFERROR(MATCH("6:45pm/"&amp;$A53&amp;"/normal",'RAW DATA'!$A$4:$A$2466,0)+3,"")</f>
        <v>710</v>
      </c>
      <c r="N53" s="93" t="n">
        <f aca="false">IFERROR(MATCH("7pm/"&amp;$A53&amp;"/normal",'RAW DATA'!$A$4:$A$2466,0)+3,"")</f>
        <v>773</v>
      </c>
      <c r="O53" s="93" t="n">
        <f aca="false">IFERROR(MATCH("7:15pm/"&amp;$A53&amp;"/normal",'RAW DATA'!$A$4:$A$2466,0)+3,"")</f>
        <v>835</v>
      </c>
      <c r="P53" s="93" t="n">
        <f aca="false">IFERROR(MATCH("7:30pm/"&amp;$A53&amp;"/normal",'RAW DATA'!$A$4:$A$2466,0)+3,"")</f>
        <v>897</v>
      </c>
      <c r="Q53" s="93" t="n">
        <f aca="false">IFERROR(MATCH("7:45pm/"&amp;$A53&amp;"/normal",'RAW DATA'!$A$4:$A$2466,0)+3,"")</f>
        <v>959</v>
      </c>
      <c r="R53" s="93" t="n">
        <f aca="false">IFERROR(MATCH("8pm/"&amp;$A53&amp;"/normal",'RAW DATA'!$A$4:$A$2466,0)+3,"")</f>
        <v>1022</v>
      </c>
      <c r="S53" s="93" t="n">
        <f aca="false">IFERROR(MATCH("8:15pm/"&amp;$A53&amp;"/normal",'RAW DATA'!$A$4:$A$2466,0)+3,"")</f>
        <v>1083</v>
      </c>
      <c r="T53" s="93" t="n">
        <f aca="false">IFERROR(MATCH("8:30pm/"&amp;$A53&amp;"/normal",'RAW DATA'!$A$4:$A$2466,0)+3,"")</f>
        <v>1147</v>
      </c>
      <c r="U53" s="93" t="n">
        <f aca="false">IFERROR(MATCH("8:45pm/"&amp;$A53&amp;"/normal",'RAW DATA'!$A$4:$A$2466,0)+3,"")</f>
        <v>1209</v>
      </c>
      <c r="V53" s="93" t="n">
        <f aca="false">IFERROR(MATCH("9pm/"&amp;$A53&amp;"/normal",'RAW DATA'!$A$4:$A$2466,0)+3,"")</f>
        <v>1270</v>
      </c>
      <c r="W53" s="93" t="n">
        <f aca="false">IFERROR(MATCH("9:15pm/"&amp;$A53&amp;"/normal",'RAW DATA'!$A$4:$A$2466,0)+3,"")</f>
        <v>1332</v>
      </c>
      <c r="X53" s="93" t="n">
        <f aca="false">IFERROR(MATCH("9:30pm/"&amp;$A53&amp;"/normal",'RAW DATA'!$A$4:$A$2466,0)+3,"")</f>
        <v>1396</v>
      </c>
      <c r="Y53" s="93" t="n">
        <f aca="false">IFERROR(MATCH("9:45pm/"&amp;$A53&amp;"/normal",'RAW DATA'!$A$4:$A$2466,0)+3,"")</f>
        <v>1458</v>
      </c>
      <c r="Z53" s="93" t="n">
        <f aca="false">IFERROR(MATCH("10:15pm/"&amp;$A53&amp;"/normal",'RAW DATA'!$A$4:$A$2466,0)+3,"")</f>
        <v>1521</v>
      </c>
      <c r="AB53" s="93" t="n">
        <f aca="false">IFERROR(MATCH("10:45pm/"&amp;$A53&amp;"/normal",'RAW DATA'!$A$4:$A$2466,0)+3,"")</f>
        <v>1583</v>
      </c>
      <c r="AC53" s="93" t="n">
        <f aca="false">IFERROR(MATCH("11pm/"&amp;$A53&amp;"/normal",'RAW DATA'!$A$4:$A$2466,0)+3,"")</f>
        <v>1645</v>
      </c>
      <c r="AD53" s="93" t="n">
        <f aca="false">IFERROR(MATCH("11:15pm/"&amp;$A53&amp;"/normal",'RAW DATA'!$A$4:$A$2466,0)+3,"")</f>
        <v>1707</v>
      </c>
      <c r="AE53" s="93" t="n">
        <f aca="false">IFERROR(MATCH("11:30pm/"&amp;$A53&amp;"/normal",'RAW DATA'!$A$4:$A$2466,0)+3,"")</f>
        <v>1769</v>
      </c>
      <c r="AF53" s="93" t="n">
        <f aca="false">IFERROR(MATCH("11:45pm/"&amp;$A53&amp;"/normal",'RAW DATA'!$A$4:$A$2466,0)+3,"")</f>
        <v>1830</v>
      </c>
      <c r="AG53" s="93" t="n">
        <f aca="false">IFERROR(MATCH("12am/"&amp;$A53&amp;"/normal",'RAW DATA'!$A$4:$A$2466,0)+3,"")</f>
        <v>1892</v>
      </c>
      <c r="AH53" s="93" t="n">
        <f aca="false">IFERROR(MATCH("12:22am/"&amp;$A53&amp;"/normal",'RAW DATA'!$A$4:$A$2466,0)+3,"")</f>
        <v>1954</v>
      </c>
      <c r="AI53" s="93" t="n">
        <f aca="false">IFERROR(MATCH("12:45am/"&amp;$A53&amp;"/normal",'RAW DATA'!$A$4:$A$2466,0)+3,"")</f>
        <v>2016</v>
      </c>
      <c r="AJ53" s="93" t="n">
        <f aca="false">IFERROR(MATCH("1:15am/"&amp;$A53&amp;"/normal",'RAW DATA'!$A$4:$A$2466,0)+3,"")</f>
        <v>2078</v>
      </c>
      <c r="AK53" s="93" t="n">
        <f aca="false">IFERROR(MATCH("1:30am/"&amp;$A53&amp;"/normal",'RAW DATA'!$A$4:$A$2466,0)+3,"")</f>
        <v>2140</v>
      </c>
      <c r="AL53" s="93" t="n">
        <f aca="false">IFERROR(MATCH("2am/"&amp;$A53&amp;"/normal",'RAW DATA'!$A$4:$A$2466,0)+3,"")</f>
        <v>2202</v>
      </c>
      <c r="AM53" s="93" t="n">
        <f aca="false">IFERROR(MATCH("2:30am/"&amp;$A53&amp;"/normal",'RAW DATA'!$A$4:$A$2466,0)+3,"")</f>
        <v>2256</v>
      </c>
      <c r="AN53" s="93" t="n">
        <f aca="false">IFERROR(MATCH("3am/"&amp;$A53&amp;"/normal",'RAW DATA'!$A$4:$A$2466,0)+3,"")</f>
        <v>2306</v>
      </c>
      <c r="AO53" s="93" t="n">
        <f aca="false">IFERROR(MATCH("3:30am/"&amp;$A53&amp;"/normal",'RAW DATA'!$A$4:$A$2466,0)+3,"")</f>
        <v>2361</v>
      </c>
      <c r="AP53" s="93" t="n">
        <f aca="false">IFERROR(MATCH("4:30am/"&amp;$A53&amp;"/normal",'RAW DATA'!$A$4:$A$2466,0)+3,"")</f>
        <v>2413</v>
      </c>
      <c r="AQ53" s="93" t="n">
        <f aca="false">IFERROR(MATCH("5am/"&amp;$A53&amp;"/normal",'RAW DATA'!$A$4:$A$2466,0)+3,"")</f>
        <v>2465</v>
      </c>
    </row>
    <row r="54" customFormat="false" ht="15" hidden="false" customHeight="false" outlineLevel="0" collapsed="false">
      <c r="A54" s="45" t="s">
        <v>319</v>
      </c>
      <c r="C54" s="93" t="n">
        <f aca="false">IFERROR(MATCH("4pm/"&amp;$A54&amp;"/normal",'RAW DATA'!$A$4:$A$2466,0)+3,"")</f>
        <v>54</v>
      </c>
      <c r="D54" s="93" t="n">
        <f aca="false">IFERROR(MATCH("4:15pm/"&amp;$A54&amp;"/normal",'RAW DATA'!$A$4:$A$2466,0)+3,"")</f>
        <v>117</v>
      </c>
      <c r="E54" s="93" t="n">
        <f aca="false">IFERROR(MATCH("4:30pm/"&amp;$A54&amp;"/normal",'RAW DATA'!$A$4:$A$2466,0)+3,"")</f>
        <v>179</v>
      </c>
      <c r="F54" s="93" t="n">
        <f aca="false">IFERROR(MATCH("4:45pm/"&amp;$A54&amp;"/normal",'RAW DATA'!$A$4:$A$2466,0)+3,"")</f>
        <v>242</v>
      </c>
      <c r="G54" s="93" t="str">
        <f aca="false">IFERROR(MATCH("5pm/"&amp;$A54&amp;"/normal",'RAW DATA'!$A$4:$A$2466,0)+3,"")</f>
        <v/>
      </c>
      <c r="H54" s="93" t="n">
        <f aca="false">IFERROR(MATCH("5:21pm/"&amp;$A54&amp;"/normal",'RAW DATA'!$A$4:$A$2466,0)+3,"")</f>
        <v>366</v>
      </c>
      <c r="I54" s="93" t="n">
        <f aca="false">IFERROR(MATCH("5:46pm/"&amp;$A54&amp;"/normal",'RAW DATA'!$A$4:$A$2466,0)+3,"")</f>
        <v>430</v>
      </c>
      <c r="J54" s="93" t="n">
        <f aca="false">IFERROR(MATCH("6pm/"&amp;$A54&amp;"/normal",'RAW DATA'!$A$4:$A$2466,0)+3,"")</f>
        <v>481</v>
      </c>
      <c r="K54" s="93" t="n">
        <f aca="false">IFERROR(MATCH("6:15pm/"&amp;$A54&amp;"/normal",'RAW DATA'!$A$4:$A$2466,0)+3,"")</f>
        <v>544</v>
      </c>
      <c r="L54" s="93" t="n">
        <f aca="false">IFERROR(MATCH("6:30pm/"&amp;$A54&amp;"/normal",'RAW DATA'!$A$4:$A$2466,0)+3,"")</f>
        <v>609</v>
      </c>
      <c r="M54" s="93" t="n">
        <f aca="false">IFERROR(MATCH("6:45pm/"&amp;$A54&amp;"/normal",'RAW DATA'!$A$4:$A$2466,0)+3,"")</f>
        <v>711</v>
      </c>
      <c r="N54" s="93" t="n">
        <f aca="false">IFERROR(MATCH("7pm/"&amp;$A54&amp;"/normal",'RAW DATA'!$A$4:$A$2466,0)+3,"")</f>
        <v>774</v>
      </c>
      <c r="O54" s="93" t="n">
        <f aca="false">IFERROR(MATCH("7:15pm/"&amp;$A54&amp;"/normal",'RAW DATA'!$A$4:$A$2466,0)+3,"")</f>
        <v>836</v>
      </c>
      <c r="P54" s="93" t="n">
        <f aca="false">IFERROR(MATCH("7:30pm/"&amp;$A54&amp;"/normal",'RAW DATA'!$A$4:$A$2466,0)+3,"")</f>
        <v>898</v>
      </c>
      <c r="Q54" s="93" t="n">
        <f aca="false">IFERROR(MATCH("7:45pm/"&amp;$A54&amp;"/normal",'RAW DATA'!$A$4:$A$2466,0)+3,"")</f>
        <v>960</v>
      </c>
      <c r="R54" s="93" t="n">
        <f aca="false">IFERROR(MATCH("8pm/"&amp;$A54&amp;"/normal",'RAW DATA'!$A$4:$A$2466,0)+3,"")</f>
        <v>1023</v>
      </c>
      <c r="S54" s="93" t="n">
        <f aca="false">IFERROR(MATCH("8:15pm/"&amp;$A54&amp;"/normal",'RAW DATA'!$A$4:$A$2466,0)+3,"")</f>
        <v>1084</v>
      </c>
      <c r="T54" s="93" t="n">
        <f aca="false">IFERROR(MATCH("8:30pm/"&amp;$A54&amp;"/normal",'RAW DATA'!$A$4:$A$2466,0)+3,"")</f>
        <v>1148</v>
      </c>
      <c r="U54" s="93" t="n">
        <f aca="false">IFERROR(MATCH("8:45pm/"&amp;$A54&amp;"/normal",'RAW DATA'!$A$4:$A$2466,0)+3,"")</f>
        <v>1210</v>
      </c>
      <c r="V54" s="93" t="n">
        <f aca="false">IFERROR(MATCH("9pm/"&amp;$A54&amp;"/normal",'RAW DATA'!$A$4:$A$2466,0)+3,"")</f>
        <v>1271</v>
      </c>
      <c r="W54" s="93" t="n">
        <f aca="false">IFERROR(MATCH("9:15pm/"&amp;$A54&amp;"/normal",'RAW DATA'!$A$4:$A$2466,0)+3,"")</f>
        <v>1333</v>
      </c>
      <c r="X54" s="93" t="n">
        <f aca="false">IFERROR(MATCH("9:30pm/"&amp;$A54&amp;"/normal",'RAW DATA'!$A$4:$A$2466,0)+3,"")</f>
        <v>1397</v>
      </c>
      <c r="Y54" s="93" t="n">
        <f aca="false">IFERROR(MATCH("9:45pm/"&amp;$A54&amp;"/normal",'RAW DATA'!$A$4:$A$2466,0)+3,"")</f>
        <v>1459</v>
      </c>
      <c r="Z54" s="93" t="n">
        <f aca="false">IFERROR(MATCH("10:15pm/"&amp;$A54&amp;"/normal",'RAW DATA'!$A$4:$A$2466,0)+3,"")</f>
        <v>1522</v>
      </c>
      <c r="AB54" s="93" t="n">
        <f aca="false">IFERROR(MATCH("10:45pm/"&amp;$A54&amp;"/normal",'RAW DATA'!$A$4:$A$2466,0)+3,"")</f>
        <v>1584</v>
      </c>
      <c r="AC54" s="93" t="n">
        <f aca="false">IFERROR(MATCH("11pm/"&amp;$A54&amp;"/normal",'RAW DATA'!$A$4:$A$2466,0)+3,"")</f>
        <v>1646</v>
      </c>
      <c r="AD54" s="93" t="n">
        <f aca="false">IFERROR(MATCH("11:15pm/"&amp;$A54&amp;"/normal",'RAW DATA'!$A$4:$A$2466,0)+3,"")</f>
        <v>1708</v>
      </c>
      <c r="AE54" s="93" t="n">
        <f aca="false">IFERROR(MATCH("11:30pm/"&amp;$A54&amp;"/normal",'RAW DATA'!$A$4:$A$2466,0)+3,"")</f>
        <v>1770</v>
      </c>
      <c r="AF54" s="93" t="n">
        <f aca="false">IFERROR(MATCH("11:45pm/"&amp;$A54&amp;"/normal",'RAW DATA'!$A$4:$A$2466,0)+3,"")</f>
        <v>1831</v>
      </c>
      <c r="AG54" s="93" t="n">
        <f aca="false">IFERROR(MATCH("12am/"&amp;$A54&amp;"/normal",'RAW DATA'!$A$4:$A$2466,0)+3,"")</f>
        <v>1893</v>
      </c>
      <c r="AH54" s="93" t="n">
        <f aca="false">IFERROR(MATCH("12:22am/"&amp;$A54&amp;"/normal",'RAW DATA'!$A$4:$A$2466,0)+3,"")</f>
        <v>1955</v>
      </c>
      <c r="AI54" s="93" t="n">
        <f aca="false">IFERROR(MATCH("12:45am/"&amp;$A54&amp;"/normal",'RAW DATA'!$A$4:$A$2466,0)+3,"")</f>
        <v>2017</v>
      </c>
      <c r="AJ54" s="93" t="n">
        <f aca="false">IFERROR(MATCH("1:15am/"&amp;$A54&amp;"/normal",'RAW DATA'!$A$4:$A$2466,0)+3,"")</f>
        <v>2079</v>
      </c>
      <c r="AK54" s="93" t="n">
        <f aca="false">IFERROR(MATCH("1:30am/"&amp;$A54&amp;"/normal",'RAW DATA'!$A$4:$A$2466,0)+3,"")</f>
        <v>2141</v>
      </c>
      <c r="AL54" s="93" t="n">
        <f aca="false">IFERROR(MATCH("2am/"&amp;$A54&amp;"/normal",'RAW DATA'!$A$4:$A$2466,0)+3,"")</f>
        <v>2203</v>
      </c>
      <c r="AM54" s="93" t="n">
        <f aca="false">IFERROR(MATCH("2:30am/"&amp;$A54&amp;"/normal",'RAW DATA'!$A$4:$A$2466,0)+3,"")</f>
        <v>2257</v>
      </c>
      <c r="AN54" s="93" t="n">
        <f aca="false">IFERROR(MATCH("3am/"&amp;$A54&amp;"/normal",'RAW DATA'!$A$4:$A$2466,0)+3,"")</f>
        <v>2307</v>
      </c>
      <c r="AO54" s="93" t="n">
        <f aca="false">IFERROR(MATCH("3:30am/"&amp;$A54&amp;"/normal",'RAW DATA'!$A$4:$A$2466,0)+3,"")</f>
        <v>2362</v>
      </c>
      <c r="AP54" s="93" t="n">
        <f aca="false">IFERROR(MATCH("4:30am/"&amp;$A54&amp;"/normal",'RAW DATA'!$A$4:$A$2466,0)+3,"")</f>
        <v>2414</v>
      </c>
      <c r="AQ54" s="93" t="n">
        <f aca="false">IFERROR(MATCH("5am/"&amp;$A54&amp;"/normal",'RAW DATA'!$A$4:$A$2466,0)+3,"")</f>
        <v>2466</v>
      </c>
    </row>
    <row r="55" customFormat="false" ht="15" hidden="false" customHeight="false" outlineLevel="0" collapsed="false">
      <c r="A55" s="45" t="s">
        <v>322</v>
      </c>
      <c r="C55" s="93" t="n">
        <f aca="false">IFERROR(MATCH("4pm/"&amp;$A55&amp;"/normal",'RAW DATA'!$A$4:$A$2466,0)+3,"")</f>
        <v>55</v>
      </c>
      <c r="D55" s="93" t="n">
        <f aca="false">IFERROR(MATCH("4:15pm/"&amp;$A55&amp;"/normal",'RAW DATA'!$A$4:$A$2466,0)+3,"")</f>
        <v>118</v>
      </c>
      <c r="E55" s="93" t="n">
        <f aca="false">IFERROR(MATCH("4:30pm/"&amp;$A55&amp;"/normal",'RAW DATA'!$A$4:$A$2466,0)+3,"")</f>
        <v>180</v>
      </c>
      <c r="F55" s="93" t="n">
        <f aca="false">IFERROR(MATCH("4:45pm/"&amp;$A55&amp;"/normal",'RAW DATA'!$A$4:$A$2466,0)+3,"")</f>
        <v>243</v>
      </c>
      <c r="G55" s="93" t="n">
        <f aca="false">IFERROR(MATCH("5pm/"&amp;$A55&amp;"/normal",'RAW DATA'!$A$4:$A$2466,0)+3,"")</f>
        <v>304</v>
      </c>
      <c r="H55" s="93" t="n">
        <f aca="false">IFERROR(MATCH("5:21pm/"&amp;$A55&amp;"/normal",'RAW DATA'!$A$4:$A$2466,0)+3,"")</f>
        <v>367</v>
      </c>
      <c r="I55" s="93" t="str">
        <f aca="false">IFERROR(MATCH("5:46pm/"&amp;$A55&amp;"/normal",'RAW DATA'!$A$4:$A$2466,0)+3,"")</f>
        <v/>
      </c>
      <c r="J55" s="93" t="n">
        <f aca="false">IFERROR(MATCH("6pm/"&amp;$A55&amp;"/normal",'RAW DATA'!$A$4:$A$2466,0)+3,"")</f>
        <v>483</v>
      </c>
      <c r="K55" s="93" t="n">
        <f aca="false">IFERROR(MATCH("6:15pm/"&amp;$A55&amp;"/normal",'RAW DATA'!$A$4:$A$2466,0)+3,"")</f>
        <v>545</v>
      </c>
      <c r="L55" s="93" t="n">
        <f aca="false">IFERROR(MATCH("6:30pm/"&amp;$A55&amp;"/normal",'RAW DATA'!$A$4:$A$2466,0)+3,"")</f>
        <v>630</v>
      </c>
      <c r="M55" s="93" t="n">
        <f aca="false">IFERROR(MATCH("6:45pm/"&amp;$A55&amp;"/normal",'RAW DATA'!$A$4:$A$2466,0)+3,"")</f>
        <v>713</v>
      </c>
      <c r="N55" s="93" t="n">
        <f aca="false">IFERROR(MATCH("7pm/"&amp;$A55&amp;"/normal",'RAW DATA'!$A$4:$A$2466,0)+3,"")</f>
        <v>775</v>
      </c>
      <c r="O55" s="93" t="n">
        <f aca="false">IFERROR(MATCH("7:15pm/"&amp;$A55&amp;"/normal",'RAW DATA'!$A$4:$A$2466,0)+3,"")</f>
        <v>837</v>
      </c>
      <c r="P55" s="93" t="n">
        <f aca="false">IFERROR(MATCH("7:30pm/"&amp;$A55&amp;"/normal",'RAW DATA'!$A$4:$A$2466,0)+3,"")</f>
        <v>899</v>
      </c>
      <c r="Q55" s="93" t="n">
        <f aca="false">IFERROR(MATCH("7:45pm/"&amp;$A55&amp;"/normal",'RAW DATA'!$A$4:$A$2466,0)+3,"")</f>
        <v>962</v>
      </c>
      <c r="R55" s="93" t="n">
        <f aca="false">IFERROR(MATCH("8pm/"&amp;$A55&amp;"/normal",'RAW DATA'!$A$4:$A$2466,0)+3,"")</f>
        <v>1024</v>
      </c>
      <c r="S55" s="93" t="n">
        <f aca="false">IFERROR(MATCH("8:15pm/"&amp;$A55&amp;"/normal",'RAW DATA'!$A$4:$A$2466,0)+3,"")</f>
        <v>1086</v>
      </c>
      <c r="T55" s="93" t="n">
        <f aca="false">IFERROR(MATCH("8:30pm/"&amp;$A55&amp;"/normal",'RAW DATA'!$A$4:$A$2466,0)+3,"")</f>
        <v>1149</v>
      </c>
      <c r="U55" s="93" t="n">
        <f aca="false">IFERROR(MATCH("8:45pm/"&amp;$A55&amp;"/normal",'RAW DATA'!$A$4:$A$2466,0)+3,"")</f>
        <v>1211</v>
      </c>
      <c r="V55" s="93" t="n">
        <f aca="false">IFERROR(MATCH("9pm/"&amp;$A55&amp;"/normal",'RAW DATA'!$A$4:$A$2466,0)+3,"")</f>
        <v>1272</v>
      </c>
      <c r="W55" s="93" t="n">
        <f aca="false">IFERROR(MATCH("9:15pm/"&amp;$A55&amp;"/normal",'RAW DATA'!$A$4:$A$2466,0)+3,"")</f>
        <v>1335</v>
      </c>
      <c r="X55" s="93" t="n">
        <f aca="false">IFERROR(MATCH("9:30pm/"&amp;$A55&amp;"/normal",'RAW DATA'!$A$4:$A$2466,0)+3,"")</f>
        <v>1398</v>
      </c>
      <c r="Y55" s="93" t="n">
        <f aca="false">IFERROR(MATCH("9:45pm/"&amp;$A55&amp;"/normal",'RAW DATA'!$A$4:$A$2466,0)+3,"")</f>
        <v>1461</v>
      </c>
      <c r="Z55" s="93" t="n">
        <f aca="false">IFERROR(MATCH("10:15pm/"&amp;$A55&amp;"/normal",'RAW DATA'!$A$4:$A$2466,0)+3,"")</f>
        <v>1523</v>
      </c>
      <c r="AB55" s="93" t="n">
        <f aca="false">IFERROR(MATCH("10:45pm/"&amp;$A55&amp;"/normal",'RAW DATA'!$A$4:$A$2466,0)+3,"")</f>
        <v>1585</v>
      </c>
      <c r="AC55" s="93" t="n">
        <f aca="false">IFERROR(MATCH("11pm/"&amp;$A55&amp;"/normal",'RAW DATA'!$A$4:$A$2466,0)+3,"")</f>
        <v>1647</v>
      </c>
      <c r="AD55" s="93" t="n">
        <f aca="false">IFERROR(MATCH("11:15pm/"&amp;$A55&amp;"/normal",'RAW DATA'!$A$4:$A$2466,0)+3,"")</f>
        <v>1709</v>
      </c>
      <c r="AE55" s="93" t="n">
        <f aca="false">IFERROR(MATCH("11:30pm/"&amp;$A55&amp;"/normal",'RAW DATA'!$A$4:$A$2466,0)+3,"")</f>
        <v>1771</v>
      </c>
      <c r="AF55" s="93" t="n">
        <f aca="false">IFERROR(MATCH("11:45pm/"&amp;$A55&amp;"/normal",'RAW DATA'!$A$4:$A$2466,0)+3,"")</f>
        <v>1832</v>
      </c>
      <c r="AG55" s="93" t="n">
        <f aca="false">IFERROR(MATCH("12am/"&amp;$A55&amp;"/normal",'RAW DATA'!$A$4:$A$2466,0)+3,"")</f>
        <v>1894</v>
      </c>
      <c r="AH55" s="93" t="n">
        <f aca="false">IFERROR(MATCH("12:22am/"&amp;$A55&amp;"/normal",'RAW DATA'!$A$4:$A$2466,0)+3,"")</f>
        <v>1956</v>
      </c>
      <c r="AI55" s="93" t="n">
        <f aca="false">IFERROR(MATCH("12:45am/"&amp;$A55&amp;"/normal",'RAW DATA'!$A$4:$A$2466,0)+3,"")</f>
        <v>2018</v>
      </c>
      <c r="AJ55" s="93" t="n">
        <f aca="false">IFERROR(MATCH("1:15am/"&amp;$A55&amp;"/normal",'RAW DATA'!$A$4:$A$2466,0)+3,"")</f>
        <v>2080</v>
      </c>
      <c r="AK55" s="93" t="n">
        <f aca="false">IFERROR(MATCH("1:30am/"&amp;$A55&amp;"/normal",'RAW DATA'!$A$4:$A$2466,0)+3,"")</f>
        <v>2142</v>
      </c>
      <c r="AL55" s="93" t="str">
        <f aca="false">IFERROR(MATCH("2am/"&amp;$A55&amp;"/normal",'RAW DATA'!$A$4:$A$2466,0)+3,"")</f>
        <v/>
      </c>
      <c r="AM55" s="93" t="str">
        <f aca="false">IFERROR(MATCH("2:30am/"&amp;$A55&amp;"/normal",'RAW DATA'!$A$4:$A$2466,0)+3,"")</f>
        <v/>
      </c>
      <c r="AN55" s="93" t="str">
        <f aca="false">IFERROR(MATCH("3am/"&amp;$A55&amp;"/normal",'RAW DATA'!$A$4:$A$2466,0)+3,"")</f>
        <v/>
      </c>
      <c r="AO55" s="93" t="str">
        <f aca="false">IFERROR(MATCH("3:30am/"&amp;$A55&amp;"/normal",'RAW DATA'!$A$4:$A$2466,0)+3,"")</f>
        <v/>
      </c>
      <c r="AP55" s="93" t="str">
        <f aca="false">IFERROR(MATCH("4:30am/"&amp;$A55&amp;"/normal",'RAW DATA'!$A$4:$A$2466,0)+3,"")</f>
        <v/>
      </c>
      <c r="AQ55" s="93" t="str">
        <f aca="false">IFERROR(MATCH("5am/"&amp;$A55&amp;"/normal",'RAW DATA'!$A$4:$A$2466,0)+3,"")</f>
        <v/>
      </c>
    </row>
    <row r="56" customFormat="false" ht="15" hidden="false" customHeight="false" outlineLevel="0" collapsed="false">
      <c r="A56" s="45" t="s">
        <v>326</v>
      </c>
      <c r="C56" s="93" t="n">
        <f aca="false">IFERROR(MATCH("4pm/"&amp;$A56&amp;"/normal",'RAW DATA'!$A$4:$A$2466,0)+3,"")</f>
        <v>56</v>
      </c>
      <c r="D56" s="93" t="n">
        <f aca="false">IFERROR(MATCH("4:15pm/"&amp;$A56&amp;"/normal",'RAW DATA'!$A$4:$A$2466,0)+3,"")</f>
        <v>119</v>
      </c>
      <c r="E56" s="93" t="n">
        <f aca="false">IFERROR(MATCH("4:30pm/"&amp;$A56&amp;"/normal",'RAW DATA'!$A$4:$A$2466,0)+3,"")</f>
        <v>181</v>
      </c>
      <c r="F56" s="93" t="n">
        <f aca="false">IFERROR(MATCH("4:45pm/"&amp;$A56&amp;"/normal",'RAW DATA'!$A$4:$A$2466,0)+3,"")</f>
        <v>244</v>
      </c>
      <c r="G56" s="93" t="n">
        <f aca="false">IFERROR(MATCH("5pm/"&amp;$A56&amp;"/normal",'RAW DATA'!$A$4:$A$2466,0)+3,"")</f>
        <v>305</v>
      </c>
      <c r="H56" s="93" t="n">
        <f aca="false">IFERROR(MATCH("5:21pm/"&amp;$A56&amp;"/normal",'RAW DATA'!$A$4:$A$2466,0)+3,"")</f>
        <v>368</v>
      </c>
      <c r="I56" s="93" t="str">
        <f aca="false">IFERROR(MATCH("5:46pm/"&amp;$A56&amp;"/normal",'RAW DATA'!$A$4:$A$2466,0)+3,"")</f>
        <v/>
      </c>
      <c r="J56" s="93" t="n">
        <f aca="false">IFERROR(MATCH("6pm/"&amp;$A56&amp;"/normal",'RAW DATA'!$A$4:$A$2466,0)+3,"")</f>
        <v>484</v>
      </c>
      <c r="K56" s="93" t="n">
        <f aca="false">IFERROR(MATCH("6:15pm/"&amp;$A56&amp;"/normal",'RAW DATA'!$A$4:$A$2466,0)+3,"")</f>
        <v>546</v>
      </c>
      <c r="L56" s="93" t="n">
        <f aca="false">IFERROR(MATCH("6:30pm/"&amp;$A56&amp;"/normal",'RAW DATA'!$A$4:$A$2466,0)+3,"")</f>
        <v>631</v>
      </c>
      <c r="M56" s="93" t="n">
        <f aca="false">IFERROR(MATCH("6:45pm/"&amp;$A56&amp;"/normal",'RAW DATA'!$A$4:$A$2466,0)+3,"")</f>
        <v>714</v>
      </c>
      <c r="N56" s="93" t="n">
        <f aca="false">IFERROR(MATCH("7pm/"&amp;$A56&amp;"/normal",'RAW DATA'!$A$4:$A$2466,0)+3,"")</f>
        <v>776</v>
      </c>
      <c r="O56" s="93" t="n">
        <f aca="false">IFERROR(MATCH("7:15pm/"&amp;$A56&amp;"/normal",'RAW DATA'!$A$4:$A$2466,0)+3,"")</f>
        <v>838</v>
      </c>
      <c r="P56" s="93" t="n">
        <f aca="false">IFERROR(MATCH("7:30pm/"&amp;$A56&amp;"/normal",'RAW DATA'!$A$4:$A$2466,0)+3,"")</f>
        <v>900</v>
      </c>
      <c r="Q56" s="93" t="n">
        <f aca="false">IFERROR(MATCH("7:45pm/"&amp;$A56&amp;"/normal",'RAW DATA'!$A$4:$A$2466,0)+3,"")</f>
        <v>963</v>
      </c>
      <c r="R56" s="93" t="n">
        <f aca="false">IFERROR(MATCH("8pm/"&amp;$A56&amp;"/normal",'RAW DATA'!$A$4:$A$2466,0)+3,"")</f>
        <v>1025</v>
      </c>
      <c r="S56" s="93" t="n">
        <f aca="false">IFERROR(MATCH("8:15pm/"&amp;$A56&amp;"/normal",'RAW DATA'!$A$4:$A$2466,0)+3,"")</f>
        <v>1087</v>
      </c>
      <c r="T56" s="93" t="n">
        <f aca="false">IFERROR(MATCH("8:30pm/"&amp;$A56&amp;"/normal",'RAW DATA'!$A$4:$A$2466,0)+3,"")</f>
        <v>1150</v>
      </c>
      <c r="U56" s="93" t="n">
        <f aca="false">IFERROR(MATCH("8:45pm/"&amp;$A56&amp;"/normal",'RAW DATA'!$A$4:$A$2466,0)+3,"")</f>
        <v>1212</v>
      </c>
      <c r="V56" s="93" t="n">
        <f aca="false">IFERROR(MATCH("9pm/"&amp;$A56&amp;"/normal",'RAW DATA'!$A$4:$A$2466,0)+3,"")</f>
        <v>1273</v>
      </c>
      <c r="W56" s="93" t="n">
        <f aca="false">IFERROR(MATCH("9:15pm/"&amp;$A56&amp;"/normal",'RAW DATA'!$A$4:$A$2466,0)+3,"")</f>
        <v>1336</v>
      </c>
      <c r="X56" s="93" t="n">
        <f aca="false">IFERROR(MATCH("9:30pm/"&amp;$A56&amp;"/normal",'RAW DATA'!$A$4:$A$2466,0)+3,"")</f>
        <v>1399</v>
      </c>
      <c r="Y56" s="93" t="n">
        <f aca="false">IFERROR(MATCH("9:45pm/"&amp;$A56&amp;"/normal",'RAW DATA'!$A$4:$A$2466,0)+3,"")</f>
        <v>1462</v>
      </c>
      <c r="Z56" s="93" t="n">
        <f aca="false">IFERROR(MATCH("10:15pm/"&amp;$A56&amp;"/normal",'RAW DATA'!$A$4:$A$2466,0)+3,"")</f>
        <v>1524</v>
      </c>
      <c r="AB56" s="93" t="n">
        <f aca="false">IFERROR(MATCH("10:45pm/"&amp;$A56&amp;"/normal",'RAW DATA'!$A$4:$A$2466,0)+3,"")</f>
        <v>1586</v>
      </c>
      <c r="AC56" s="93" t="n">
        <f aca="false">IFERROR(MATCH("11pm/"&amp;$A56&amp;"/normal",'RAW DATA'!$A$4:$A$2466,0)+3,"")</f>
        <v>1648</v>
      </c>
      <c r="AD56" s="93" t="n">
        <f aca="false">IFERROR(MATCH("11:15pm/"&amp;$A56&amp;"/normal",'RAW DATA'!$A$4:$A$2466,0)+3,"")</f>
        <v>1710</v>
      </c>
      <c r="AE56" s="93" t="n">
        <f aca="false">IFERROR(MATCH("11:30pm/"&amp;$A56&amp;"/normal",'RAW DATA'!$A$4:$A$2466,0)+3,"")</f>
        <v>1772</v>
      </c>
      <c r="AF56" s="93" t="n">
        <f aca="false">IFERROR(MATCH("11:45pm/"&amp;$A56&amp;"/normal",'RAW DATA'!$A$4:$A$2466,0)+3,"")</f>
        <v>1833</v>
      </c>
      <c r="AG56" s="93" t="n">
        <f aca="false">IFERROR(MATCH("12am/"&amp;$A56&amp;"/normal",'RAW DATA'!$A$4:$A$2466,0)+3,"")</f>
        <v>1895</v>
      </c>
      <c r="AH56" s="93" t="n">
        <f aca="false">IFERROR(MATCH("12:22am/"&amp;$A56&amp;"/normal",'RAW DATA'!$A$4:$A$2466,0)+3,"")</f>
        <v>1957</v>
      </c>
      <c r="AI56" s="93" t="n">
        <f aca="false">IFERROR(MATCH("12:45am/"&amp;$A56&amp;"/normal",'RAW DATA'!$A$4:$A$2466,0)+3,"")</f>
        <v>2019</v>
      </c>
      <c r="AJ56" s="93" t="n">
        <f aca="false">IFERROR(MATCH("1:15am/"&amp;$A56&amp;"/normal",'RAW DATA'!$A$4:$A$2466,0)+3,"")</f>
        <v>2081</v>
      </c>
      <c r="AK56" s="93" t="n">
        <f aca="false">IFERROR(MATCH("1:30am/"&amp;$A56&amp;"/normal",'RAW DATA'!$A$4:$A$2466,0)+3,"")</f>
        <v>2143</v>
      </c>
      <c r="AL56" s="93" t="str">
        <f aca="false">IFERROR(MATCH("2am/"&amp;$A56&amp;"/normal",'RAW DATA'!$A$4:$A$2466,0)+3,"")</f>
        <v/>
      </c>
      <c r="AM56" s="93" t="str">
        <f aca="false">IFERROR(MATCH("2:30am/"&amp;$A56&amp;"/normal",'RAW DATA'!$A$4:$A$2466,0)+3,"")</f>
        <v/>
      </c>
      <c r="AN56" s="93" t="str">
        <f aca="false">IFERROR(MATCH("3am/"&amp;$A56&amp;"/normal",'RAW DATA'!$A$4:$A$2466,0)+3,"")</f>
        <v/>
      </c>
      <c r="AO56" s="93" t="str">
        <f aca="false">IFERROR(MATCH("3:30am/"&amp;$A56&amp;"/normal",'RAW DATA'!$A$4:$A$2466,0)+3,"")</f>
        <v/>
      </c>
      <c r="AP56" s="93" t="str">
        <f aca="false">IFERROR(MATCH("4:30am/"&amp;$A56&amp;"/normal",'RAW DATA'!$A$4:$A$2466,0)+3,"")</f>
        <v/>
      </c>
      <c r="AQ56" s="93" t="str">
        <f aca="false">IFERROR(MATCH("5am/"&amp;$A56&amp;"/normal",'RAW DATA'!$A$4:$A$2466,0)+3,"")</f>
        <v/>
      </c>
    </row>
    <row r="57" customFormat="false" ht="15" hidden="false" customHeight="false" outlineLevel="0" collapsed="false">
      <c r="A57" s="45" t="s">
        <v>329</v>
      </c>
      <c r="C57" s="93" t="n">
        <f aca="false">IFERROR(MATCH("4pm/"&amp;$A57&amp;"/normal",'RAW DATA'!$A$4:$A$2466,0)+3,"")</f>
        <v>57</v>
      </c>
      <c r="D57" s="93" t="n">
        <f aca="false">IFERROR(MATCH("4:15pm/"&amp;$A57&amp;"/normal",'RAW DATA'!$A$4:$A$2466,0)+3,"")</f>
        <v>120</v>
      </c>
      <c r="E57" s="93" t="n">
        <f aca="false">IFERROR(MATCH("4:30pm/"&amp;$A57&amp;"/normal",'RAW DATA'!$A$4:$A$2466,0)+3,"")</f>
        <v>182</v>
      </c>
      <c r="F57" s="93" t="n">
        <f aca="false">IFERROR(MATCH("4:45pm/"&amp;$A57&amp;"/normal",'RAW DATA'!$A$4:$A$2466,0)+3,"")</f>
        <v>245</v>
      </c>
      <c r="G57" s="93" t="n">
        <f aca="false">IFERROR(MATCH("5pm/"&amp;$A57&amp;"/normal",'RAW DATA'!$A$4:$A$2466,0)+3,"")</f>
        <v>306</v>
      </c>
      <c r="H57" s="93" t="n">
        <f aca="false">IFERROR(MATCH("5:21pm/"&amp;$A57&amp;"/normal",'RAW DATA'!$A$4:$A$2466,0)+3,"")</f>
        <v>369</v>
      </c>
      <c r="I57" s="93" t="str">
        <f aca="false">IFERROR(MATCH("5:46pm/"&amp;$A57&amp;"/normal",'RAW DATA'!$A$4:$A$2466,0)+3,"")</f>
        <v/>
      </c>
      <c r="J57" s="93" t="n">
        <f aca="false">IFERROR(MATCH("6pm/"&amp;$A57&amp;"/normal",'RAW DATA'!$A$4:$A$2466,0)+3,"")</f>
        <v>485</v>
      </c>
      <c r="K57" s="93" t="n">
        <f aca="false">IFERROR(MATCH("6:15pm/"&amp;$A57&amp;"/normal",'RAW DATA'!$A$4:$A$2466,0)+3,"")</f>
        <v>547</v>
      </c>
      <c r="L57" s="93" t="n">
        <f aca="false">IFERROR(MATCH("6:30pm/"&amp;$A57&amp;"/normal",'RAW DATA'!$A$4:$A$2466,0)+3,"")</f>
        <v>632</v>
      </c>
      <c r="M57" s="93" t="n">
        <f aca="false">IFERROR(MATCH("6:45pm/"&amp;$A57&amp;"/normal",'RAW DATA'!$A$4:$A$2466,0)+3,"")</f>
        <v>715</v>
      </c>
      <c r="N57" s="93" t="n">
        <f aca="false">IFERROR(MATCH("7pm/"&amp;$A57&amp;"/normal",'RAW DATA'!$A$4:$A$2466,0)+3,"")</f>
        <v>777</v>
      </c>
      <c r="O57" s="93" t="n">
        <f aca="false">IFERROR(MATCH("7:15pm/"&amp;$A57&amp;"/normal",'RAW DATA'!$A$4:$A$2466,0)+3,"")</f>
        <v>839</v>
      </c>
      <c r="P57" s="93" t="n">
        <f aca="false">IFERROR(MATCH("7:30pm/"&amp;$A57&amp;"/normal",'RAW DATA'!$A$4:$A$2466,0)+3,"")</f>
        <v>901</v>
      </c>
      <c r="Q57" s="93" t="n">
        <f aca="false">IFERROR(MATCH("7:45pm/"&amp;$A57&amp;"/normal",'RAW DATA'!$A$4:$A$2466,0)+3,"")</f>
        <v>964</v>
      </c>
      <c r="R57" s="93" t="n">
        <f aca="false">IFERROR(MATCH("8pm/"&amp;$A57&amp;"/normal",'RAW DATA'!$A$4:$A$2466,0)+3,"")</f>
        <v>1026</v>
      </c>
      <c r="S57" s="93" t="n">
        <f aca="false">IFERROR(MATCH("8:15pm/"&amp;$A57&amp;"/normal",'RAW DATA'!$A$4:$A$2466,0)+3,"")</f>
        <v>1088</v>
      </c>
      <c r="T57" s="93" t="n">
        <f aca="false">IFERROR(MATCH("8:30pm/"&amp;$A57&amp;"/normal",'RAW DATA'!$A$4:$A$2466,0)+3,"")</f>
        <v>1151</v>
      </c>
      <c r="U57" s="93" t="n">
        <f aca="false">IFERROR(MATCH("8:45pm/"&amp;$A57&amp;"/normal",'RAW DATA'!$A$4:$A$2466,0)+3,"")</f>
        <v>1213</v>
      </c>
      <c r="V57" s="93" t="n">
        <f aca="false">IFERROR(MATCH("9pm/"&amp;$A57&amp;"/normal",'RAW DATA'!$A$4:$A$2466,0)+3,"")</f>
        <v>1274</v>
      </c>
      <c r="W57" s="93" t="n">
        <f aca="false">IFERROR(MATCH("9:15pm/"&amp;$A57&amp;"/normal",'RAW DATA'!$A$4:$A$2466,0)+3,"")</f>
        <v>1337</v>
      </c>
      <c r="X57" s="93" t="n">
        <f aca="false">IFERROR(MATCH("9:30pm/"&amp;$A57&amp;"/normal",'RAW DATA'!$A$4:$A$2466,0)+3,"")</f>
        <v>1400</v>
      </c>
      <c r="Y57" s="93" t="n">
        <f aca="false">IFERROR(MATCH("9:45pm/"&amp;$A57&amp;"/normal",'RAW DATA'!$A$4:$A$2466,0)+3,"")</f>
        <v>1463</v>
      </c>
      <c r="Z57" s="93" t="n">
        <f aca="false">IFERROR(MATCH("10:15pm/"&amp;$A57&amp;"/normal",'RAW DATA'!$A$4:$A$2466,0)+3,"")</f>
        <v>1525</v>
      </c>
      <c r="AB57" s="93" t="n">
        <f aca="false">IFERROR(MATCH("10:45pm/"&amp;$A57&amp;"/normal",'RAW DATA'!$A$4:$A$2466,0)+3,"")</f>
        <v>1587</v>
      </c>
      <c r="AC57" s="93" t="n">
        <f aca="false">IFERROR(MATCH("11pm/"&amp;$A57&amp;"/normal",'RAW DATA'!$A$4:$A$2466,0)+3,"")</f>
        <v>1649</v>
      </c>
      <c r="AD57" s="93" t="n">
        <f aca="false">IFERROR(MATCH("11:15pm/"&amp;$A57&amp;"/normal",'RAW DATA'!$A$4:$A$2466,0)+3,"")</f>
        <v>1711</v>
      </c>
      <c r="AE57" s="93" t="n">
        <f aca="false">IFERROR(MATCH("11:30pm/"&amp;$A57&amp;"/normal",'RAW DATA'!$A$4:$A$2466,0)+3,"")</f>
        <v>1773</v>
      </c>
      <c r="AF57" s="93" t="n">
        <f aca="false">IFERROR(MATCH("11:45pm/"&amp;$A57&amp;"/normal",'RAW DATA'!$A$4:$A$2466,0)+3,"")</f>
        <v>1834</v>
      </c>
      <c r="AG57" s="93" t="n">
        <f aca="false">IFERROR(MATCH("12am/"&amp;$A57&amp;"/normal",'RAW DATA'!$A$4:$A$2466,0)+3,"")</f>
        <v>1896</v>
      </c>
      <c r="AH57" s="93" t="n">
        <f aca="false">IFERROR(MATCH("12:22am/"&amp;$A57&amp;"/normal",'RAW DATA'!$A$4:$A$2466,0)+3,"")</f>
        <v>1958</v>
      </c>
      <c r="AI57" s="93" t="n">
        <f aca="false">IFERROR(MATCH("12:45am/"&amp;$A57&amp;"/normal",'RAW DATA'!$A$4:$A$2466,0)+3,"")</f>
        <v>2020</v>
      </c>
      <c r="AJ57" s="93" t="n">
        <f aca="false">IFERROR(MATCH("1:15am/"&amp;$A57&amp;"/normal",'RAW DATA'!$A$4:$A$2466,0)+3,"")</f>
        <v>2082</v>
      </c>
      <c r="AK57" s="93" t="n">
        <f aca="false">IFERROR(MATCH("1:30am/"&amp;$A57&amp;"/normal",'RAW DATA'!$A$4:$A$2466,0)+3,"")</f>
        <v>2144</v>
      </c>
      <c r="AL57" s="93" t="str">
        <f aca="false">IFERROR(MATCH("2am/"&amp;$A57&amp;"/normal",'RAW DATA'!$A$4:$A$2466,0)+3,"")</f>
        <v/>
      </c>
      <c r="AM57" s="93" t="str">
        <f aca="false">IFERROR(MATCH("2:30am/"&amp;$A57&amp;"/normal",'RAW DATA'!$A$4:$A$2466,0)+3,"")</f>
        <v/>
      </c>
      <c r="AN57" s="93" t="str">
        <f aca="false">IFERROR(MATCH("3am/"&amp;$A57&amp;"/normal",'RAW DATA'!$A$4:$A$2466,0)+3,"")</f>
        <v/>
      </c>
      <c r="AO57" s="93" t="str">
        <f aca="false">IFERROR(MATCH("3:30am/"&amp;$A57&amp;"/normal",'RAW DATA'!$A$4:$A$2466,0)+3,"")</f>
        <v/>
      </c>
      <c r="AP57" s="93" t="str">
        <f aca="false">IFERROR(MATCH("4:30am/"&amp;$A57&amp;"/normal",'RAW DATA'!$A$4:$A$2466,0)+3,"")</f>
        <v/>
      </c>
      <c r="AQ57" s="93" t="str">
        <f aca="false">IFERROR(MATCH("5am/"&amp;$A57&amp;"/normal",'RAW DATA'!$A$4:$A$2466,0)+3,"")</f>
        <v/>
      </c>
    </row>
    <row r="58" customFormat="false" ht="15" hidden="false" customHeight="false" outlineLevel="0" collapsed="false">
      <c r="A58" s="45" t="s">
        <v>332</v>
      </c>
      <c r="C58" s="93" t="n">
        <f aca="false">IFERROR(MATCH("4pm/"&amp;$A58&amp;"/normal",'RAW DATA'!$A$4:$A$2466,0)+3,"")</f>
        <v>58</v>
      </c>
      <c r="D58" s="93" t="n">
        <f aca="false">IFERROR(MATCH("4:15pm/"&amp;$A58&amp;"/normal",'RAW DATA'!$A$4:$A$2466,0)+3,"")</f>
        <v>121</v>
      </c>
      <c r="E58" s="93" t="n">
        <f aca="false">IFERROR(MATCH("4:30pm/"&amp;$A58&amp;"/normal",'RAW DATA'!$A$4:$A$2466,0)+3,"")</f>
        <v>183</v>
      </c>
      <c r="F58" s="93" t="n">
        <f aca="false">IFERROR(MATCH("4:45pm/"&amp;$A58&amp;"/normal",'RAW DATA'!$A$4:$A$2466,0)+3,"")</f>
        <v>246</v>
      </c>
      <c r="G58" s="93" t="n">
        <f aca="false">IFERROR(MATCH("5pm/"&amp;$A58&amp;"/normal",'RAW DATA'!$A$4:$A$2466,0)+3,"")</f>
        <v>307</v>
      </c>
      <c r="H58" s="93" t="n">
        <f aca="false">IFERROR(MATCH("5:21pm/"&amp;$A58&amp;"/normal",'RAW DATA'!$A$4:$A$2466,0)+3,"")</f>
        <v>370</v>
      </c>
      <c r="I58" s="93" t="str">
        <f aca="false">IFERROR(MATCH("5:46pm/"&amp;$A58&amp;"/normal",'RAW DATA'!$A$4:$A$2466,0)+3,"")</f>
        <v/>
      </c>
      <c r="J58" s="93" t="n">
        <f aca="false">IFERROR(MATCH("6pm/"&amp;$A58&amp;"/normal",'RAW DATA'!$A$4:$A$2466,0)+3,"")</f>
        <v>486</v>
      </c>
      <c r="K58" s="93" t="n">
        <f aca="false">IFERROR(MATCH("6:15pm/"&amp;$A58&amp;"/normal",'RAW DATA'!$A$4:$A$2466,0)+3,"")</f>
        <v>548</v>
      </c>
      <c r="L58" s="93" t="n">
        <f aca="false">IFERROR(MATCH("6:30pm/"&amp;$A58&amp;"/normal",'RAW DATA'!$A$4:$A$2466,0)+3,"")</f>
        <v>633</v>
      </c>
      <c r="M58" s="93" t="n">
        <f aca="false">IFERROR(MATCH("6:45pm/"&amp;$A58&amp;"/normal",'RAW DATA'!$A$4:$A$2466,0)+3,"")</f>
        <v>716</v>
      </c>
      <c r="N58" s="93" t="n">
        <f aca="false">IFERROR(MATCH("7pm/"&amp;$A58&amp;"/normal",'RAW DATA'!$A$4:$A$2466,0)+3,"")</f>
        <v>778</v>
      </c>
      <c r="O58" s="93" t="n">
        <f aca="false">IFERROR(MATCH("7:15pm/"&amp;$A58&amp;"/normal",'RAW DATA'!$A$4:$A$2466,0)+3,"")</f>
        <v>840</v>
      </c>
      <c r="P58" s="93" t="n">
        <f aca="false">IFERROR(MATCH("7:30pm/"&amp;$A58&amp;"/normal",'RAW DATA'!$A$4:$A$2466,0)+3,"")</f>
        <v>902</v>
      </c>
      <c r="Q58" s="93" t="n">
        <f aca="false">IFERROR(MATCH("7:45pm/"&amp;$A58&amp;"/normal",'RAW DATA'!$A$4:$A$2466,0)+3,"")</f>
        <v>965</v>
      </c>
      <c r="R58" s="93" t="n">
        <f aca="false">IFERROR(MATCH("8pm/"&amp;$A58&amp;"/normal",'RAW DATA'!$A$4:$A$2466,0)+3,"")</f>
        <v>1027</v>
      </c>
      <c r="S58" s="93" t="n">
        <f aca="false">IFERROR(MATCH("8:15pm/"&amp;$A58&amp;"/normal",'RAW DATA'!$A$4:$A$2466,0)+3,"")</f>
        <v>1089</v>
      </c>
      <c r="T58" s="93" t="n">
        <f aca="false">IFERROR(MATCH("8:30pm/"&amp;$A58&amp;"/normal",'RAW DATA'!$A$4:$A$2466,0)+3,"")</f>
        <v>1152</v>
      </c>
      <c r="U58" s="93" t="n">
        <f aca="false">IFERROR(MATCH("8:45pm/"&amp;$A58&amp;"/normal",'RAW DATA'!$A$4:$A$2466,0)+3,"")</f>
        <v>1214</v>
      </c>
      <c r="V58" s="93" t="n">
        <f aca="false">IFERROR(MATCH("9pm/"&amp;$A58&amp;"/normal",'RAW DATA'!$A$4:$A$2466,0)+3,"")</f>
        <v>1275</v>
      </c>
      <c r="W58" s="93" t="n">
        <f aca="false">IFERROR(MATCH("9:15pm/"&amp;$A58&amp;"/normal",'RAW DATA'!$A$4:$A$2466,0)+3,"")</f>
        <v>1338</v>
      </c>
      <c r="X58" s="93" t="n">
        <f aca="false">IFERROR(MATCH("9:30pm/"&amp;$A58&amp;"/normal",'RAW DATA'!$A$4:$A$2466,0)+3,"")</f>
        <v>1401</v>
      </c>
      <c r="Y58" s="93" t="n">
        <f aca="false">IFERROR(MATCH("9:45pm/"&amp;$A58&amp;"/normal",'RAW DATA'!$A$4:$A$2466,0)+3,"")</f>
        <v>1464</v>
      </c>
      <c r="Z58" s="93" t="n">
        <f aca="false">IFERROR(MATCH("10:15pm/"&amp;$A58&amp;"/normal",'RAW DATA'!$A$4:$A$2466,0)+3,"")</f>
        <v>1526</v>
      </c>
      <c r="AB58" s="93" t="n">
        <f aca="false">IFERROR(MATCH("10:45pm/"&amp;$A58&amp;"/normal",'RAW DATA'!$A$4:$A$2466,0)+3,"")</f>
        <v>1588</v>
      </c>
      <c r="AC58" s="93" t="n">
        <f aca="false">IFERROR(MATCH("11pm/"&amp;$A58&amp;"/normal",'RAW DATA'!$A$4:$A$2466,0)+3,"")</f>
        <v>1650</v>
      </c>
      <c r="AD58" s="93" t="n">
        <f aca="false">IFERROR(MATCH("11:15pm/"&amp;$A58&amp;"/normal",'RAW DATA'!$A$4:$A$2466,0)+3,"")</f>
        <v>1712</v>
      </c>
      <c r="AE58" s="93" t="n">
        <f aca="false">IFERROR(MATCH("11:30pm/"&amp;$A58&amp;"/normal",'RAW DATA'!$A$4:$A$2466,0)+3,"")</f>
        <v>1774</v>
      </c>
      <c r="AF58" s="93" t="n">
        <f aca="false">IFERROR(MATCH("11:45pm/"&amp;$A58&amp;"/normal",'RAW DATA'!$A$4:$A$2466,0)+3,"")</f>
        <v>1835</v>
      </c>
      <c r="AG58" s="93" t="n">
        <f aca="false">IFERROR(MATCH("12am/"&amp;$A58&amp;"/normal",'RAW DATA'!$A$4:$A$2466,0)+3,"")</f>
        <v>1897</v>
      </c>
      <c r="AH58" s="93" t="n">
        <f aca="false">IFERROR(MATCH("12:22am/"&amp;$A58&amp;"/normal",'RAW DATA'!$A$4:$A$2466,0)+3,"")</f>
        <v>1959</v>
      </c>
      <c r="AI58" s="93" t="n">
        <f aca="false">IFERROR(MATCH("12:45am/"&amp;$A58&amp;"/normal",'RAW DATA'!$A$4:$A$2466,0)+3,"")</f>
        <v>2021</v>
      </c>
      <c r="AJ58" s="93" t="n">
        <f aca="false">IFERROR(MATCH("1:15am/"&amp;$A58&amp;"/normal",'RAW DATA'!$A$4:$A$2466,0)+3,"")</f>
        <v>2083</v>
      </c>
      <c r="AK58" s="93" t="n">
        <f aca="false">IFERROR(MATCH("1:30am/"&amp;$A58&amp;"/normal",'RAW DATA'!$A$4:$A$2466,0)+3,"")</f>
        <v>2145</v>
      </c>
      <c r="AL58" s="93" t="str">
        <f aca="false">IFERROR(MATCH("2am/"&amp;$A58&amp;"/normal",'RAW DATA'!$A$4:$A$2466,0)+3,"")</f>
        <v/>
      </c>
      <c r="AM58" s="93" t="str">
        <f aca="false">IFERROR(MATCH("2:30am/"&amp;$A58&amp;"/normal",'RAW DATA'!$A$4:$A$2466,0)+3,"")</f>
        <v/>
      </c>
      <c r="AN58" s="93" t="str">
        <f aca="false">IFERROR(MATCH("3am/"&amp;$A58&amp;"/normal",'RAW DATA'!$A$4:$A$2466,0)+3,"")</f>
        <v/>
      </c>
      <c r="AO58" s="93" t="str">
        <f aca="false">IFERROR(MATCH("3:30am/"&amp;$A58&amp;"/normal",'RAW DATA'!$A$4:$A$2466,0)+3,"")</f>
        <v/>
      </c>
      <c r="AP58" s="93" t="str">
        <f aca="false">IFERROR(MATCH("4:30am/"&amp;$A58&amp;"/normal",'RAW DATA'!$A$4:$A$2466,0)+3,"")</f>
        <v/>
      </c>
      <c r="AQ58" s="93" t="str">
        <f aca="false">IFERROR(MATCH("5am/"&amp;$A58&amp;"/normal",'RAW DATA'!$A$4:$A$2466,0)+3,"")</f>
        <v/>
      </c>
    </row>
    <row r="59" customFormat="false" ht="15" hidden="false" customHeight="false" outlineLevel="0" collapsed="false">
      <c r="A59" s="45" t="s">
        <v>336</v>
      </c>
      <c r="C59" s="93" t="n">
        <f aca="false">IFERROR(MATCH("4pm/"&amp;$A59&amp;"/normal",'RAW DATA'!$A$4:$A$2466,0)+3,"")</f>
        <v>60</v>
      </c>
      <c r="D59" s="93" t="n">
        <f aca="false">IFERROR(MATCH("4:15pm/"&amp;$A59&amp;"/normal",'RAW DATA'!$A$4:$A$2466,0)+3,"")</f>
        <v>122</v>
      </c>
      <c r="E59" s="93" t="n">
        <f aca="false">IFERROR(MATCH("4:30pm/"&amp;$A59&amp;"/normal",'RAW DATA'!$A$4:$A$2466,0)+3,"")</f>
        <v>184</v>
      </c>
      <c r="F59" s="93" t="n">
        <f aca="false">IFERROR(MATCH("4:45pm/"&amp;$A59&amp;"/normal",'RAW DATA'!$A$4:$A$2466,0)+3,"")</f>
        <v>247</v>
      </c>
      <c r="G59" s="93" t="n">
        <f aca="false">IFERROR(MATCH("5pm/"&amp;$A59&amp;"/normal",'RAW DATA'!$A$4:$A$2466,0)+3,"")</f>
        <v>308</v>
      </c>
      <c r="H59" s="93" t="n">
        <f aca="false">IFERROR(MATCH("5:21pm/"&amp;$A59&amp;"/normal",'RAW DATA'!$A$4:$A$2466,0)+3,"")</f>
        <v>372</v>
      </c>
      <c r="I59" s="93" t="str">
        <f aca="false">IFERROR(MATCH("5:46pm/"&amp;$A59&amp;"/normal",'RAW DATA'!$A$4:$A$2466,0)+3,"")</f>
        <v/>
      </c>
      <c r="J59" s="93" t="n">
        <f aca="false">IFERROR(MATCH("6pm/"&amp;$A59&amp;"/normal",'RAW DATA'!$A$4:$A$2466,0)+3,"")</f>
        <v>487</v>
      </c>
      <c r="K59" s="93" t="n">
        <f aca="false">IFERROR(MATCH("6:15pm/"&amp;$A59&amp;"/normal",'RAW DATA'!$A$4:$A$2466,0)+3,"")</f>
        <v>550</v>
      </c>
      <c r="L59" s="93" t="n">
        <f aca="false">IFERROR(MATCH("6:30pm/"&amp;$A59&amp;"/normal",'RAW DATA'!$A$4:$A$2466,0)+3,"")</f>
        <v>634</v>
      </c>
      <c r="M59" s="93" t="n">
        <f aca="false">IFERROR(MATCH("6:45pm/"&amp;$A59&amp;"/normal",'RAW DATA'!$A$4:$A$2466,0)+3,"")</f>
        <v>717</v>
      </c>
      <c r="N59" s="93" t="n">
        <f aca="false">IFERROR(MATCH("7pm/"&amp;$A59&amp;"/normal",'RAW DATA'!$A$4:$A$2466,0)+3,"")</f>
        <v>779</v>
      </c>
      <c r="O59" s="93" t="n">
        <f aca="false">IFERROR(MATCH("7:15pm/"&amp;$A59&amp;"/normal",'RAW DATA'!$A$4:$A$2466,0)+3,"")</f>
        <v>841</v>
      </c>
      <c r="P59" s="93" t="n">
        <f aca="false">IFERROR(MATCH("7:30pm/"&amp;$A59&amp;"/normal",'RAW DATA'!$A$4:$A$2466,0)+3,"")</f>
        <v>903</v>
      </c>
      <c r="Q59" s="93" t="n">
        <f aca="false">IFERROR(MATCH("7:45pm/"&amp;$A59&amp;"/normal",'RAW DATA'!$A$4:$A$2466,0)+3,"")</f>
        <v>966</v>
      </c>
      <c r="R59" s="93" t="n">
        <f aca="false">IFERROR(MATCH("8pm/"&amp;$A59&amp;"/normal",'RAW DATA'!$A$4:$A$2466,0)+3,"")</f>
        <v>1028</v>
      </c>
      <c r="S59" s="93" t="n">
        <f aca="false">IFERROR(MATCH("8:15pm/"&amp;$A59&amp;"/normal",'RAW DATA'!$A$4:$A$2466,0)+3,"")</f>
        <v>1090</v>
      </c>
      <c r="T59" s="93" t="n">
        <f aca="false">IFERROR(MATCH("8:30pm/"&amp;$A59&amp;"/normal",'RAW DATA'!$A$4:$A$2466,0)+3,"")</f>
        <v>1153</v>
      </c>
      <c r="U59" s="93" t="n">
        <f aca="false">IFERROR(MATCH("8:45pm/"&amp;$A59&amp;"/normal",'RAW DATA'!$A$4:$A$2466,0)+3,"")</f>
        <v>1215</v>
      </c>
      <c r="V59" s="93" t="n">
        <f aca="false">IFERROR(MATCH("9pm/"&amp;$A59&amp;"/normal",'RAW DATA'!$A$4:$A$2466,0)+3,"")</f>
        <v>1276</v>
      </c>
      <c r="W59" s="93" t="n">
        <f aca="false">IFERROR(MATCH("9:15pm/"&amp;$A59&amp;"/normal",'RAW DATA'!$A$4:$A$2466,0)+3,"")</f>
        <v>1339</v>
      </c>
      <c r="X59" s="93" t="n">
        <f aca="false">IFERROR(MATCH("9:30pm/"&amp;$A59&amp;"/normal",'RAW DATA'!$A$4:$A$2466,0)+3,"")</f>
        <v>1402</v>
      </c>
      <c r="Y59" s="93" t="n">
        <f aca="false">IFERROR(MATCH("9:45pm/"&amp;$A59&amp;"/normal",'RAW DATA'!$A$4:$A$2466,0)+3,"")</f>
        <v>1465</v>
      </c>
      <c r="Z59" s="93" t="n">
        <f aca="false">IFERROR(MATCH("10:15pm/"&amp;$A59&amp;"/normal",'RAW DATA'!$A$4:$A$2466,0)+3,"")</f>
        <v>1527</v>
      </c>
      <c r="AB59" s="93" t="n">
        <f aca="false">IFERROR(MATCH("10:45pm/"&amp;$A59&amp;"/normal",'RAW DATA'!$A$4:$A$2466,0)+3,"")</f>
        <v>1589</v>
      </c>
      <c r="AC59" s="93" t="n">
        <f aca="false">IFERROR(MATCH("11pm/"&amp;$A59&amp;"/normal",'RAW DATA'!$A$4:$A$2466,0)+3,"")</f>
        <v>1651</v>
      </c>
      <c r="AD59" s="93" t="n">
        <f aca="false">IFERROR(MATCH("11:15pm/"&amp;$A59&amp;"/normal",'RAW DATA'!$A$4:$A$2466,0)+3,"")</f>
        <v>1713</v>
      </c>
      <c r="AE59" s="93" t="n">
        <f aca="false">IFERROR(MATCH("11:30pm/"&amp;$A59&amp;"/normal",'RAW DATA'!$A$4:$A$2466,0)+3,"")</f>
        <v>1775</v>
      </c>
      <c r="AF59" s="93" t="n">
        <f aca="false">IFERROR(MATCH("11:45pm/"&amp;$A59&amp;"/normal",'RAW DATA'!$A$4:$A$2466,0)+3,"")</f>
        <v>1836</v>
      </c>
      <c r="AG59" s="93" t="n">
        <f aca="false">IFERROR(MATCH("12am/"&amp;$A59&amp;"/normal",'RAW DATA'!$A$4:$A$2466,0)+3,"")</f>
        <v>1898</v>
      </c>
      <c r="AH59" s="93" t="n">
        <f aca="false">IFERROR(MATCH("12:22am/"&amp;$A59&amp;"/normal",'RAW DATA'!$A$4:$A$2466,0)+3,"")</f>
        <v>1960</v>
      </c>
      <c r="AI59" s="93" t="n">
        <f aca="false">IFERROR(MATCH("12:45am/"&amp;$A59&amp;"/normal",'RAW DATA'!$A$4:$A$2466,0)+3,"")</f>
        <v>2022</v>
      </c>
      <c r="AJ59" s="93" t="n">
        <f aca="false">IFERROR(MATCH("1:15am/"&amp;$A59&amp;"/normal",'RAW DATA'!$A$4:$A$2466,0)+3,"")</f>
        <v>2084</v>
      </c>
      <c r="AK59" s="93" t="n">
        <f aca="false">IFERROR(MATCH("1:30am/"&amp;$A59&amp;"/normal",'RAW DATA'!$A$4:$A$2466,0)+3,"")</f>
        <v>2146</v>
      </c>
      <c r="AL59" s="93" t="str">
        <f aca="false">IFERROR(MATCH("2am/"&amp;$A59&amp;"/normal",'RAW DATA'!$A$4:$A$2466,0)+3,"")</f>
        <v/>
      </c>
      <c r="AM59" s="93" t="str">
        <f aca="false">IFERROR(MATCH("2:30am/"&amp;$A59&amp;"/normal",'RAW DATA'!$A$4:$A$2466,0)+3,"")</f>
        <v/>
      </c>
      <c r="AN59" s="93" t="str">
        <f aca="false">IFERROR(MATCH("3am/"&amp;$A59&amp;"/normal",'RAW DATA'!$A$4:$A$2466,0)+3,"")</f>
        <v/>
      </c>
      <c r="AO59" s="93" t="str">
        <f aca="false">IFERROR(MATCH("3:30am/"&amp;$A59&amp;"/normal",'RAW DATA'!$A$4:$A$2466,0)+3,"")</f>
        <v/>
      </c>
      <c r="AP59" s="93" t="str">
        <f aca="false">IFERROR(MATCH("4:30am/"&amp;$A59&amp;"/normal",'RAW DATA'!$A$4:$A$2466,0)+3,"")</f>
        <v/>
      </c>
      <c r="AQ59" s="93" t="str">
        <f aca="false">IFERROR(MATCH("5am/"&amp;$A59&amp;"/normal",'RAW DATA'!$A$4:$A$2466,0)+3,"")</f>
        <v/>
      </c>
    </row>
    <row r="60" customFormat="false" ht="15" hidden="false" customHeight="false" outlineLevel="0" collapsed="false">
      <c r="A60" s="45" t="s">
        <v>339</v>
      </c>
      <c r="C60" s="93" t="n">
        <f aca="false">IFERROR(MATCH("4pm/"&amp;$A60&amp;"/normal",'RAW DATA'!$A$4:$A$2466,0)+3,"")</f>
        <v>61</v>
      </c>
      <c r="D60" s="93" t="n">
        <f aca="false">IFERROR(MATCH("4:15pm/"&amp;$A60&amp;"/normal",'RAW DATA'!$A$4:$A$2466,0)+3,"")</f>
        <v>123</v>
      </c>
      <c r="E60" s="93" t="n">
        <f aca="false">IFERROR(MATCH("4:30pm/"&amp;$A60&amp;"/normal",'RAW DATA'!$A$4:$A$2466,0)+3,"")</f>
        <v>185</v>
      </c>
      <c r="F60" s="93" t="n">
        <f aca="false">IFERROR(MATCH("4:45pm/"&amp;$A60&amp;"/normal",'RAW DATA'!$A$4:$A$2466,0)+3,"")</f>
        <v>248</v>
      </c>
      <c r="G60" s="93" t="n">
        <f aca="false">IFERROR(MATCH("5pm/"&amp;$A60&amp;"/normal",'RAW DATA'!$A$4:$A$2466,0)+3,"")</f>
        <v>309</v>
      </c>
      <c r="H60" s="93" t="n">
        <f aca="false">IFERROR(MATCH("5:21pm/"&amp;$A60&amp;"/normal",'RAW DATA'!$A$4:$A$2466,0)+3,"")</f>
        <v>373</v>
      </c>
      <c r="I60" s="93" t="str">
        <f aca="false">IFERROR(MATCH("5:46pm/"&amp;$A60&amp;"/normal",'RAW DATA'!$A$4:$A$2466,0)+3,"")</f>
        <v/>
      </c>
      <c r="J60" s="93" t="n">
        <f aca="false">IFERROR(MATCH("6pm/"&amp;$A60&amp;"/normal",'RAW DATA'!$A$4:$A$2466,0)+3,"")</f>
        <v>488</v>
      </c>
      <c r="K60" s="93" t="n">
        <f aca="false">IFERROR(MATCH("6:15pm/"&amp;$A60&amp;"/normal",'RAW DATA'!$A$4:$A$2466,0)+3,"")</f>
        <v>551</v>
      </c>
      <c r="L60" s="93" t="n">
        <f aca="false">IFERROR(MATCH("6:30pm/"&amp;$A60&amp;"/normal",'RAW DATA'!$A$4:$A$2466,0)+3,"")</f>
        <v>635</v>
      </c>
      <c r="M60" s="93" t="n">
        <f aca="false">IFERROR(MATCH("6:45pm/"&amp;$A60&amp;"/normal",'RAW DATA'!$A$4:$A$2466,0)+3,"")</f>
        <v>718</v>
      </c>
      <c r="N60" s="93" t="n">
        <f aca="false">IFERROR(MATCH("7pm/"&amp;$A60&amp;"/normal",'RAW DATA'!$A$4:$A$2466,0)+3,"")</f>
        <v>780</v>
      </c>
      <c r="O60" s="93" t="n">
        <f aca="false">IFERROR(MATCH("7:15pm/"&amp;$A60&amp;"/normal",'RAW DATA'!$A$4:$A$2466,0)+3,"")</f>
        <v>842</v>
      </c>
      <c r="P60" s="93" t="n">
        <f aca="false">IFERROR(MATCH("7:30pm/"&amp;$A60&amp;"/normal",'RAW DATA'!$A$4:$A$2466,0)+3,"")</f>
        <v>904</v>
      </c>
      <c r="Q60" s="93" t="n">
        <f aca="false">IFERROR(MATCH("7:45pm/"&amp;$A60&amp;"/normal",'RAW DATA'!$A$4:$A$2466,0)+3,"")</f>
        <v>967</v>
      </c>
      <c r="R60" s="93" t="n">
        <f aca="false">IFERROR(MATCH("8pm/"&amp;$A60&amp;"/normal",'RAW DATA'!$A$4:$A$2466,0)+3,"")</f>
        <v>1029</v>
      </c>
      <c r="S60" s="93" t="n">
        <f aca="false">IFERROR(MATCH("8:15pm/"&amp;$A60&amp;"/normal",'RAW DATA'!$A$4:$A$2466,0)+3,"")</f>
        <v>1091</v>
      </c>
      <c r="T60" s="93" t="n">
        <f aca="false">IFERROR(MATCH("8:30pm/"&amp;$A60&amp;"/normal",'RAW DATA'!$A$4:$A$2466,0)+3,"")</f>
        <v>1154</v>
      </c>
      <c r="U60" s="93" t="n">
        <f aca="false">IFERROR(MATCH("8:45pm/"&amp;$A60&amp;"/normal",'RAW DATA'!$A$4:$A$2466,0)+3,"")</f>
        <v>1216</v>
      </c>
      <c r="V60" s="93" t="n">
        <f aca="false">IFERROR(MATCH("9pm/"&amp;$A60&amp;"/normal",'RAW DATA'!$A$4:$A$2466,0)+3,"")</f>
        <v>1277</v>
      </c>
      <c r="W60" s="93" t="n">
        <f aca="false">IFERROR(MATCH("9:15pm/"&amp;$A60&amp;"/normal",'RAW DATA'!$A$4:$A$2466,0)+3,"")</f>
        <v>1340</v>
      </c>
      <c r="X60" s="93" t="n">
        <f aca="false">IFERROR(MATCH("9:30pm/"&amp;$A60&amp;"/normal",'RAW DATA'!$A$4:$A$2466,0)+3,"")</f>
        <v>1403</v>
      </c>
      <c r="Y60" s="93" t="n">
        <f aca="false">IFERROR(MATCH("9:45pm/"&amp;$A60&amp;"/normal",'RAW DATA'!$A$4:$A$2466,0)+3,"")</f>
        <v>1466</v>
      </c>
      <c r="Z60" s="93" t="n">
        <f aca="false">IFERROR(MATCH("10:15pm/"&amp;$A60&amp;"/normal",'RAW DATA'!$A$4:$A$2466,0)+3,"")</f>
        <v>1528</v>
      </c>
      <c r="AB60" s="93" t="n">
        <f aca="false">IFERROR(MATCH("10:45pm/"&amp;$A60&amp;"/normal",'RAW DATA'!$A$4:$A$2466,0)+3,"")</f>
        <v>1590</v>
      </c>
      <c r="AC60" s="93" t="n">
        <f aca="false">IFERROR(MATCH("11pm/"&amp;$A60&amp;"/normal",'RAW DATA'!$A$4:$A$2466,0)+3,"")</f>
        <v>1652</v>
      </c>
      <c r="AD60" s="93" t="n">
        <f aca="false">IFERROR(MATCH("11:15pm/"&amp;$A60&amp;"/normal",'RAW DATA'!$A$4:$A$2466,0)+3,"")</f>
        <v>1714</v>
      </c>
      <c r="AE60" s="93" t="n">
        <f aca="false">IFERROR(MATCH("11:30pm/"&amp;$A60&amp;"/normal",'RAW DATA'!$A$4:$A$2466,0)+3,"")</f>
        <v>1776</v>
      </c>
      <c r="AF60" s="93" t="n">
        <f aca="false">IFERROR(MATCH("11:45pm/"&amp;$A60&amp;"/normal",'RAW DATA'!$A$4:$A$2466,0)+3,"")</f>
        <v>1837</v>
      </c>
      <c r="AG60" s="93" t="n">
        <f aca="false">IFERROR(MATCH("12am/"&amp;$A60&amp;"/normal",'RAW DATA'!$A$4:$A$2466,0)+3,"")</f>
        <v>1899</v>
      </c>
      <c r="AH60" s="93" t="n">
        <f aca="false">IFERROR(MATCH("12:22am/"&amp;$A60&amp;"/normal",'RAW DATA'!$A$4:$A$2466,0)+3,"")</f>
        <v>1961</v>
      </c>
      <c r="AI60" s="93" t="n">
        <f aca="false">IFERROR(MATCH("12:45am/"&amp;$A60&amp;"/normal",'RAW DATA'!$A$4:$A$2466,0)+3,"")</f>
        <v>2023</v>
      </c>
      <c r="AJ60" s="93" t="n">
        <f aca="false">IFERROR(MATCH("1:15am/"&amp;$A60&amp;"/normal",'RAW DATA'!$A$4:$A$2466,0)+3,"")</f>
        <v>2085</v>
      </c>
      <c r="AK60" s="93" t="n">
        <f aca="false">IFERROR(MATCH("1:30am/"&amp;$A60&amp;"/normal",'RAW DATA'!$A$4:$A$2466,0)+3,"")</f>
        <v>2147</v>
      </c>
      <c r="AL60" s="93" t="str">
        <f aca="false">IFERROR(MATCH("2am/"&amp;$A60&amp;"/normal",'RAW DATA'!$A$4:$A$2466,0)+3,"")</f>
        <v/>
      </c>
      <c r="AM60" s="93" t="str">
        <f aca="false">IFERROR(MATCH("2:30am/"&amp;$A60&amp;"/normal",'RAW DATA'!$A$4:$A$2466,0)+3,"")</f>
        <v/>
      </c>
      <c r="AN60" s="93" t="str">
        <f aca="false">IFERROR(MATCH("3am/"&amp;$A60&amp;"/normal",'RAW DATA'!$A$4:$A$2466,0)+3,"")</f>
        <v/>
      </c>
      <c r="AO60" s="93" t="str">
        <f aca="false">IFERROR(MATCH("3:30am/"&amp;$A60&amp;"/normal",'RAW DATA'!$A$4:$A$2466,0)+3,"")</f>
        <v/>
      </c>
      <c r="AP60" s="93" t="str">
        <f aca="false">IFERROR(MATCH("4:30am/"&amp;$A60&amp;"/normal",'RAW DATA'!$A$4:$A$2466,0)+3,"")</f>
        <v/>
      </c>
      <c r="AQ60" s="93" t="str">
        <f aca="false">IFERROR(MATCH("5am/"&amp;$A60&amp;"/normal",'RAW DATA'!$A$4:$A$2466,0)+3,"")</f>
        <v/>
      </c>
    </row>
    <row r="61" customFormat="false" ht="15" hidden="false" customHeight="false" outlineLevel="0" collapsed="false">
      <c r="A61" s="45" t="s">
        <v>342</v>
      </c>
      <c r="C61" s="93" t="n">
        <f aca="false">IFERROR(MATCH("4pm/"&amp;$A61&amp;"/normal",'RAW DATA'!$A$4:$A$2466,0)+3,"")</f>
        <v>62</v>
      </c>
      <c r="D61" s="93" t="n">
        <f aca="false">IFERROR(MATCH("4:15pm/"&amp;$A61&amp;"/normal",'RAW DATA'!$A$4:$A$2466,0)+3,"")</f>
        <v>124</v>
      </c>
      <c r="E61" s="93" t="n">
        <f aca="false">IFERROR(MATCH("4:30pm/"&amp;$A61&amp;"/normal",'RAW DATA'!$A$4:$A$2466,0)+3,"")</f>
        <v>186</v>
      </c>
      <c r="F61" s="93" t="n">
        <f aca="false">IFERROR(MATCH("4:45pm/"&amp;$A61&amp;"/normal",'RAW DATA'!$A$4:$A$2466,0)+3,"")</f>
        <v>249</v>
      </c>
      <c r="G61" s="93" t="n">
        <f aca="false">IFERROR(MATCH("5pm/"&amp;$A61&amp;"/normal",'RAW DATA'!$A$4:$A$2466,0)+3,"")</f>
        <v>310</v>
      </c>
      <c r="H61" s="93" t="n">
        <f aca="false">IFERROR(MATCH("5:21pm/"&amp;$A61&amp;"/normal",'RAW DATA'!$A$4:$A$2466,0)+3,"")</f>
        <v>374</v>
      </c>
      <c r="I61" s="93" t="str">
        <f aca="false">IFERROR(MATCH("5:46pm/"&amp;$A61&amp;"/normal",'RAW DATA'!$A$4:$A$2466,0)+3,"")</f>
        <v/>
      </c>
      <c r="J61" s="93" t="n">
        <f aca="false">IFERROR(MATCH("6pm/"&amp;$A61&amp;"/normal",'RAW DATA'!$A$4:$A$2466,0)+3,"")</f>
        <v>489</v>
      </c>
      <c r="K61" s="93" t="n">
        <f aca="false">IFERROR(MATCH("6:15pm/"&amp;$A61&amp;"/normal",'RAW DATA'!$A$4:$A$2466,0)+3,"")</f>
        <v>552</v>
      </c>
      <c r="L61" s="93" t="n">
        <f aca="false">IFERROR(MATCH("6:30pm/"&amp;$A61&amp;"/normal",'RAW DATA'!$A$4:$A$2466,0)+3,"")</f>
        <v>636</v>
      </c>
      <c r="M61" s="93" t="n">
        <f aca="false">IFERROR(MATCH("6:45pm/"&amp;$A61&amp;"/normal",'RAW DATA'!$A$4:$A$2466,0)+3,"")</f>
        <v>719</v>
      </c>
      <c r="N61" s="93" t="n">
        <f aca="false">IFERROR(MATCH("7pm/"&amp;$A61&amp;"/normal",'RAW DATA'!$A$4:$A$2466,0)+3,"")</f>
        <v>781</v>
      </c>
      <c r="O61" s="93" t="n">
        <f aca="false">IFERROR(MATCH("7:15pm/"&amp;$A61&amp;"/normal",'RAW DATA'!$A$4:$A$2466,0)+3,"")</f>
        <v>843</v>
      </c>
      <c r="P61" s="93" t="n">
        <f aca="false">IFERROR(MATCH("7:30pm/"&amp;$A61&amp;"/normal",'RAW DATA'!$A$4:$A$2466,0)+3,"")</f>
        <v>905</v>
      </c>
      <c r="Q61" s="93" t="n">
        <f aca="false">IFERROR(MATCH("7:45pm/"&amp;$A61&amp;"/normal",'RAW DATA'!$A$4:$A$2466,0)+3,"")</f>
        <v>968</v>
      </c>
      <c r="R61" s="93" t="n">
        <f aca="false">IFERROR(MATCH("8pm/"&amp;$A61&amp;"/normal",'RAW DATA'!$A$4:$A$2466,0)+3,"")</f>
        <v>1030</v>
      </c>
      <c r="S61" s="93" t="n">
        <f aca="false">IFERROR(MATCH("8:15pm/"&amp;$A61&amp;"/normal",'RAW DATA'!$A$4:$A$2466,0)+3,"")</f>
        <v>1092</v>
      </c>
      <c r="T61" s="93" t="n">
        <f aca="false">IFERROR(MATCH("8:30pm/"&amp;$A61&amp;"/normal",'RAW DATA'!$A$4:$A$2466,0)+3,"")</f>
        <v>1155</v>
      </c>
      <c r="U61" s="93" t="n">
        <f aca="false">IFERROR(MATCH("8:45pm/"&amp;$A61&amp;"/normal",'RAW DATA'!$A$4:$A$2466,0)+3,"")</f>
        <v>1217</v>
      </c>
      <c r="V61" s="93" t="n">
        <f aca="false">IFERROR(MATCH("9pm/"&amp;$A61&amp;"/normal",'RAW DATA'!$A$4:$A$2466,0)+3,"")</f>
        <v>1278</v>
      </c>
      <c r="W61" s="93" t="n">
        <f aca="false">IFERROR(MATCH("9:15pm/"&amp;$A61&amp;"/normal",'RAW DATA'!$A$4:$A$2466,0)+3,"")</f>
        <v>1341</v>
      </c>
      <c r="X61" s="93" t="n">
        <f aca="false">IFERROR(MATCH("9:30pm/"&amp;$A61&amp;"/normal",'RAW DATA'!$A$4:$A$2466,0)+3,"")</f>
        <v>1404</v>
      </c>
      <c r="Y61" s="93" t="n">
        <f aca="false">IFERROR(MATCH("9:45pm/"&amp;$A61&amp;"/normal",'RAW DATA'!$A$4:$A$2466,0)+3,"")</f>
        <v>1467</v>
      </c>
      <c r="Z61" s="93" t="n">
        <f aca="false">IFERROR(MATCH("10:15pm/"&amp;$A61&amp;"/normal",'RAW DATA'!$A$4:$A$2466,0)+3,"")</f>
        <v>1529</v>
      </c>
      <c r="AB61" s="93" t="n">
        <f aca="false">IFERROR(MATCH("10:45pm/"&amp;$A61&amp;"/normal",'RAW DATA'!$A$4:$A$2466,0)+3,"")</f>
        <v>1591</v>
      </c>
      <c r="AC61" s="93" t="n">
        <f aca="false">IFERROR(MATCH("11pm/"&amp;$A61&amp;"/normal",'RAW DATA'!$A$4:$A$2466,0)+3,"")</f>
        <v>1653</v>
      </c>
      <c r="AD61" s="93" t="n">
        <f aca="false">IFERROR(MATCH("11:15pm/"&amp;$A61&amp;"/normal",'RAW DATA'!$A$4:$A$2466,0)+3,"")</f>
        <v>1715</v>
      </c>
      <c r="AE61" s="93" t="n">
        <f aca="false">IFERROR(MATCH("11:30pm/"&amp;$A61&amp;"/normal",'RAW DATA'!$A$4:$A$2466,0)+3,"")</f>
        <v>1777</v>
      </c>
      <c r="AF61" s="93" t="n">
        <f aca="false">IFERROR(MATCH("11:45pm/"&amp;$A61&amp;"/normal",'RAW DATA'!$A$4:$A$2466,0)+3,"")</f>
        <v>1838</v>
      </c>
      <c r="AG61" s="93" t="n">
        <f aca="false">IFERROR(MATCH("12am/"&amp;$A61&amp;"/normal",'RAW DATA'!$A$4:$A$2466,0)+3,"")</f>
        <v>1900</v>
      </c>
      <c r="AH61" s="93" t="n">
        <f aca="false">IFERROR(MATCH("12:22am/"&amp;$A61&amp;"/normal",'RAW DATA'!$A$4:$A$2466,0)+3,"")</f>
        <v>1962</v>
      </c>
      <c r="AI61" s="93" t="n">
        <f aca="false">IFERROR(MATCH("12:45am/"&amp;$A61&amp;"/normal",'RAW DATA'!$A$4:$A$2466,0)+3,"")</f>
        <v>2024</v>
      </c>
      <c r="AJ61" s="93" t="n">
        <f aca="false">IFERROR(MATCH("1:15am/"&amp;$A61&amp;"/normal",'RAW DATA'!$A$4:$A$2466,0)+3,"")</f>
        <v>2086</v>
      </c>
      <c r="AK61" s="93" t="n">
        <f aca="false">IFERROR(MATCH("1:30am/"&amp;$A61&amp;"/normal",'RAW DATA'!$A$4:$A$2466,0)+3,"")</f>
        <v>2148</v>
      </c>
      <c r="AL61" s="93" t="str">
        <f aca="false">IFERROR(MATCH("2am/"&amp;$A61&amp;"/normal",'RAW DATA'!$A$4:$A$2466,0)+3,"")</f>
        <v/>
      </c>
      <c r="AM61" s="93" t="str">
        <f aca="false">IFERROR(MATCH("2:30am/"&amp;$A61&amp;"/normal",'RAW DATA'!$A$4:$A$2466,0)+3,"")</f>
        <v/>
      </c>
      <c r="AN61" s="93" t="str">
        <f aca="false">IFERROR(MATCH("3am/"&amp;$A61&amp;"/normal",'RAW DATA'!$A$4:$A$2466,0)+3,"")</f>
        <v/>
      </c>
      <c r="AO61" s="93" t="str">
        <f aca="false">IFERROR(MATCH("3:30am/"&amp;$A61&amp;"/normal",'RAW DATA'!$A$4:$A$2466,0)+3,"")</f>
        <v/>
      </c>
      <c r="AP61" s="93" t="str">
        <f aca="false">IFERROR(MATCH("4:30am/"&amp;$A61&amp;"/normal",'RAW DATA'!$A$4:$A$2466,0)+3,"")</f>
        <v/>
      </c>
      <c r="AQ61" s="93" t="str">
        <f aca="false">IFERROR(MATCH("5am/"&amp;$A61&amp;"/normal",'RAW DATA'!$A$4:$A$2466,0)+3,"")</f>
        <v/>
      </c>
    </row>
    <row r="62" customFormat="false" ht="15" hidden="false" customHeight="false" outlineLevel="0" collapsed="false">
      <c r="A62" s="45" t="s">
        <v>345</v>
      </c>
      <c r="C62" s="93" t="n">
        <f aca="false">IFERROR(MATCH("4pm/"&amp;$A62&amp;"/normal",'RAW DATA'!$A$4:$A$2466,0)+3,"")</f>
        <v>63</v>
      </c>
      <c r="D62" s="93" t="n">
        <f aca="false">IFERROR(MATCH("4:15pm/"&amp;$A62&amp;"/normal",'RAW DATA'!$A$4:$A$2466,0)+3,"")</f>
        <v>125</v>
      </c>
      <c r="E62" s="93" t="n">
        <f aca="false">IFERROR(MATCH("4:30pm/"&amp;$A62&amp;"/normal",'RAW DATA'!$A$4:$A$2466,0)+3,"")</f>
        <v>187</v>
      </c>
      <c r="F62" s="93" t="n">
        <f aca="false">IFERROR(MATCH("4:45pm/"&amp;$A62&amp;"/normal",'RAW DATA'!$A$4:$A$2466,0)+3,"")</f>
        <v>250</v>
      </c>
      <c r="G62" s="93" t="n">
        <f aca="false">IFERROR(MATCH("5pm/"&amp;$A62&amp;"/normal",'RAW DATA'!$A$4:$A$2466,0)+3,"")</f>
        <v>311</v>
      </c>
      <c r="H62" s="93" t="n">
        <f aca="false">IFERROR(MATCH("5:21pm/"&amp;$A62&amp;"/normal",'RAW DATA'!$A$4:$A$2466,0)+3,"")</f>
        <v>375</v>
      </c>
      <c r="I62" s="93" t="str">
        <f aca="false">IFERROR(MATCH("5:46pm/"&amp;$A62&amp;"/normal",'RAW DATA'!$A$4:$A$2466,0)+3,"")</f>
        <v/>
      </c>
      <c r="J62" s="93" t="n">
        <f aca="false">IFERROR(MATCH("6pm/"&amp;$A62&amp;"/normal",'RAW DATA'!$A$4:$A$2466,0)+3,"")</f>
        <v>490</v>
      </c>
      <c r="K62" s="93" t="n">
        <f aca="false">IFERROR(MATCH("6:15pm/"&amp;$A62&amp;"/normal",'RAW DATA'!$A$4:$A$2466,0)+3,"")</f>
        <v>553</v>
      </c>
      <c r="L62" s="93" t="n">
        <f aca="false">IFERROR(MATCH("6:30pm/"&amp;$A62&amp;"/normal",'RAW DATA'!$A$4:$A$2466,0)+3,"")</f>
        <v>637</v>
      </c>
      <c r="M62" s="93" t="n">
        <f aca="false">IFERROR(MATCH("6:45pm/"&amp;$A62&amp;"/normal",'RAW DATA'!$A$4:$A$2466,0)+3,"")</f>
        <v>720</v>
      </c>
      <c r="N62" s="93" t="n">
        <f aca="false">IFERROR(MATCH("7pm/"&amp;$A62&amp;"/normal",'RAW DATA'!$A$4:$A$2466,0)+3,"")</f>
        <v>782</v>
      </c>
      <c r="O62" s="93" t="n">
        <f aca="false">IFERROR(MATCH("7:15pm/"&amp;$A62&amp;"/normal",'RAW DATA'!$A$4:$A$2466,0)+3,"")</f>
        <v>844</v>
      </c>
      <c r="P62" s="93" t="n">
        <f aca="false">IFERROR(MATCH("7:30pm/"&amp;$A62&amp;"/normal",'RAW DATA'!$A$4:$A$2466,0)+3,"")</f>
        <v>906</v>
      </c>
      <c r="Q62" s="93" t="n">
        <f aca="false">IFERROR(MATCH("7:45pm/"&amp;$A62&amp;"/normal",'RAW DATA'!$A$4:$A$2466,0)+3,"")</f>
        <v>969</v>
      </c>
      <c r="R62" s="93" t="n">
        <f aca="false">IFERROR(MATCH("8pm/"&amp;$A62&amp;"/normal",'RAW DATA'!$A$4:$A$2466,0)+3,"")</f>
        <v>1031</v>
      </c>
      <c r="S62" s="93" t="n">
        <f aca="false">IFERROR(MATCH("8:15pm/"&amp;$A62&amp;"/normal",'RAW DATA'!$A$4:$A$2466,0)+3,"")</f>
        <v>1093</v>
      </c>
      <c r="T62" s="93" t="n">
        <f aca="false">IFERROR(MATCH("8:30pm/"&amp;$A62&amp;"/normal",'RAW DATA'!$A$4:$A$2466,0)+3,"")</f>
        <v>1156</v>
      </c>
      <c r="U62" s="93" t="n">
        <f aca="false">IFERROR(MATCH("8:45pm/"&amp;$A62&amp;"/normal",'RAW DATA'!$A$4:$A$2466,0)+3,"")</f>
        <v>1218</v>
      </c>
      <c r="V62" s="93" t="n">
        <f aca="false">IFERROR(MATCH("9pm/"&amp;$A62&amp;"/normal",'RAW DATA'!$A$4:$A$2466,0)+3,"")</f>
        <v>1279</v>
      </c>
      <c r="W62" s="93" t="n">
        <f aca="false">IFERROR(MATCH("9:15pm/"&amp;$A62&amp;"/normal",'RAW DATA'!$A$4:$A$2466,0)+3,"")</f>
        <v>1342</v>
      </c>
      <c r="X62" s="93" t="n">
        <f aca="false">IFERROR(MATCH("9:30pm/"&amp;$A62&amp;"/normal",'RAW DATA'!$A$4:$A$2466,0)+3,"")</f>
        <v>1405</v>
      </c>
      <c r="Y62" s="93" t="n">
        <f aca="false">IFERROR(MATCH("9:45pm/"&amp;$A62&amp;"/normal",'RAW DATA'!$A$4:$A$2466,0)+3,"")</f>
        <v>1468</v>
      </c>
      <c r="Z62" s="93" t="n">
        <f aca="false">IFERROR(MATCH("10:15pm/"&amp;$A62&amp;"/normal",'RAW DATA'!$A$4:$A$2466,0)+3,"")</f>
        <v>1530</v>
      </c>
      <c r="AB62" s="93" t="n">
        <f aca="false">IFERROR(MATCH("10:45pm/"&amp;$A62&amp;"/normal",'RAW DATA'!$A$4:$A$2466,0)+3,"")</f>
        <v>1592</v>
      </c>
      <c r="AC62" s="93" t="n">
        <f aca="false">IFERROR(MATCH("11pm/"&amp;$A62&amp;"/normal",'RAW DATA'!$A$4:$A$2466,0)+3,"")</f>
        <v>1654</v>
      </c>
      <c r="AD62" s="93" t="n">
        <f aca="false">IFERROR(MATCH("11:15pm/"&amp;$A62&amp;"/normal",'RAW DATA'!$A$4:$A$2466,0)+3,"")</f>
        <v>1716</v>
      </c>
      <c r="AE62" s="93" t="n">
        <f aca="false">IFERROR(MATCH("11:30pm/"&amp;$A62&amp;"/normal",'RAW DATA'!$A$4:$A$2466,0)+3,"")</f>
        <v>1778</v>
      </c>
      <c r="AF62" s="93" t="n">
        <f aca="false">IFERROR(MATCH("11:45pm/"&amp;$A62&amp;"/normal",'RAW DATA'!$A$4:$A$2466,0)+3,"")</f>
        <v>1839</v>
      </c>
      <c r="AG62" s="93" t="n">
        <f aca="false">IFERROR(MATCH("12am/"&amp;$A62&amp;"/normal",'RAW DATA'!$A$4:$A$2466,0)+3,"")</f>
        <v>1901</v>
      </c>
      <c r="AH62" s="93" t="n">
        <f aca="false">IFERROR(MATCH("12:22am/"&amp;$A62&amp;"/normal",'RAW DATA'!$A$4:$A$2466,0)+3,"")</f>
        <v>1963</v>
      </c>
      <c r="AI62" s="93" t="n">
        <f aca="false">IFERROR(MATCH("12:45am/"&amp;$A62&amp;"/normal",'RAW DATA'!$A$4:$A$2466,0)+3,"")</f>
        <v>2025</v>
      </c>
      <c r="AJ62" s="93" t="n">
        <f aca="false">IFERROR(MATCH("1:15am/"&amp;$A62&amp;"/normal",'RAW DATA'!$A$4:$A$2466,0)+3,"")</f>
        <v>2087</v>
      </c>
      <c r="AK62" s="93" t="n">
        <f aca="false">IFERROR(MATCH("1:30am/"&amp;$A62&amp;"/normal",'RAW DATA'!$A$4:$A$2466,0)+3,"")</f>
        <v>2149</v>
      </c>
      <c r="AL62" s="93" t="str">
        <f aca="false">IFERROR(MATCH("2am/"&amp;$A62&amp;"/normal",'RAW DATA'!$A$4:$A$2466,0)+3,"")</f>
        <v/>
      </c>
      <c r="AM62" s="93" t="str">
        <f aca="false">IFERROR(MATCH("2:30am/"&amp;$A62&amp;"/normal",'RAW DATA'!$A$4:$A$2466,0)+3,"")</f>
        <v/>
      </c>
      <c r="AN62" s="93" t="str">
        <f aca="false">IFERROR(MATCH("3am/"&amp;$A62&amp;"/normal",'RAW DATA'!$A$4:$A$2466,0)+3,"")</f>
        <v/>
      </c>
      <c r="AO62" s="93" t="str">
        <f aca="false">IFERROR(MATCH("3:30am/"&amp;$A62&amp;"/normal",'RAW DATA'!$A$4:$A$2466,0)+3,"")</f>
        <v/>
      </c>
      <c r="AP62" s="93" t="str">
        <f aca="false">IFERROR(MATCH("4:30am/"&amp;$A62&amp;"/normal",'RAW DATA'!$A$4:$A$2466,0)+3,"")</f>
        <v/>
      </c>
      <c r="AQ62" s="93" t="str">
        <f aca="false">IFERROR(MATCH("5am/"&amp;$A62&amp;"/normal",'RAW DATA'!$A$4:$A$2466,0)+3,"")</f>
        <v/>
      </c>
    </row>
    <row r="63" customFormat="false" ht="15" hidden="false" customHeight="false" outlineLevel="0" collapsed="false">
      <c r="A63" s="45" t="s">
        <v>351</v>
      </c>
      <c r="C63" s="93" t="n">
        <f aca="false">IFERROR(MATCH("4pm/"&amp;$A63&amp;"/normal",'RAW DATA'!$A$4:$A$2466,0)+3,"")</f>
        <v>64</v>
      </c>
      <c r="D63" s="93" t="n">
        <f aca="false">IFERROR(MATCH("4:15pm/"&amp;$A63&amp;"/normal",'RAW DATA'!$A$4:$A$2466,0)+3,"")</f>
        <v>126</v>
      </c>
      <c r="E63" s="93" t="n">
        <f aca="false">IFERROR(MATCH("4:30pm/"&amp;$A63&amp;"/normal",'RAW DATA'!$A$4:$A$2466,0)+3,"")</f>
        <v>188</v>
      </c>
      <c r="F63" s="93" t="n">
        <f aca="false">IFERROR(MATCH("4:45pm/"&amp;$A63&amp;"/normal",'RAW DATA'!$A$4:$A$2466,0)+3,"")</f>
        <v>251</v>
      </c>
      <c r="G63" s="93" t="n">
        <f aca="false">IFERROR(MATCH("5pm/"&amp;$A63&amp;"/normal",'RAW DATA'!$A$4:$A$2466,0)+3,"")</f>
        <v>312</v>
      </c>
      <c r="H63" s="93" t="n">
        <f aca="false">IFERROR(MATCH("5:21pm/"&amp;$A63&amp;"/normal",'RAW DATA'!$A$4:$A$2466,0)+3,"")</f>
        <v>376</v>
      </c>
      <c r="I63" s="93" t="str">
        <f aca="false">IFERROR(MATCH("5:46pm/"&amp;$A63&amp;"/normal",'RAW DATA'!$A$4:$A$2466,0)+3,"")</f>
        <v/>
      </c>
      <c r="J63" s="93" t="n">
        <f aca="false">IFERROR(MATCH("6pm/"&amp;$A63&amp;"/normal",'RAW DATA'!$A$4:$A$2466,0)+3,"")</f>
        <v>491</v>
      </c>
      <c r="K63" s="93" t="n">
        <f aca="false">IFERROR(MATCH("6:15pm/"&amp;$A63&amp;"/normal",'RAW DATA'!$A$4:$A$2466,0)+3,"")</f>
        <v>554</v>
      </c>
      <c r="L63" s="93" t="n">
        <f aca="false">IFERROR(MATCH("6:30pm/"&amp;$A63&amp;"/normal",'RAW DATA'!$A$4:$A$2466,0)+3,"")</f>
        <v>638</v>
      </c>
      <c r="M63" s="93" t="n">
        <f aca="false">IFERROR(MATCH("6:45pm/"&amp;$A63&amp;"/normal",'RAW DATA'!$A$4:$A$2466,0)+3,"")</f>
        <v>721</v>
      </c>
      <c r="N63" s="93" t="n">
        <f aca="false">IFERROR(MATCH("7pm/"&amp;$A63&amp;"/normal",'RAW DATA'!$A$4:$A$2466,0)+3,"")</f>
        <v>783</v>
      </c>
      <c r="O63" s="93" t="n">
        <f aca="false">IFERROR(MATCH("7:15pm/"&amp;$A63&amp;"/normal",'RAW DATA'!$A$4:$A$2466,0)+3,"")</f>
        <v>845</v>
      </c>
      <c r="P63" s="93" t="n">
        <f aca="false">IFERROR(MATCH("7:30pm/"&amp;$A63&amp;"/normal",'RAW DATA'!$A$4:$A$2466,0)+3,"")</f>
        <v>907</v>
      </c>
      <c r="Q63" s="93" t="n">
        <f aca="false">IFERROR(MATCH("7:45pm/"&amp;$A63&amp;"/normal",'RAW DATA'!$A$4:$A$2466,0)+3,"")</f>
        <v>970</v>
      </c>
      <c r="R63" s="93" t="str">
        <f aca="false">IFERROR(MATCH("8pm/"&amp;$A63&amp;"/normal",'RAW DATA'!$A$4:$A$2466,0)+3,"")</f>
        <v/>
      </c>
      <c r="S63" s="93" t="n">
        <f aca="false">IFERROR(MATCH("8:15pm/"&amp;$A63&amp;"/normal",'RAW DATA'!$A$4:$A$2466,0)+3,"")</f>
        <v>1094</v>
      </c>
      <c r="T63" s="93" t="n">
        <f aca="false">IFERROR(MATCH("8:30pm/"&amp;$A63&amp;"/normal",'RAW DATA'!$A$4:$A$2466,0)+3,"")</f>
        <v>1157</v>
      </c>
      <c r="U63" s="93" t="n">
        <f aca="false">IFERROR(MATCH("8:45pm/"&amp;$A63&amp;"/normal",'RAW DATA'!$A$4:$A$2466,0)+3,"")</f>
        <v>1219</v>
      </c>
      <c r="V63" s="93" t="n">
        <f aca="false">IFERROR(MATCH("9pm/"&amp;$A63&amp;"/normal",'RAW DATA'!$A$4:$A$2466,0)+3,"")</f>
        <v>1280</v>
      </c>
      <c r="W63" s="93" t="n">
        <f aca="false">IFERROR(MATCH("9:15pm/"&amp;$A63&amp;"/normal",'RAW DATA'!$A$4:$A$2466,0)+3,"")</f>
        <v>1343</v>
      </c>
      <c r="X63" s="93" t="n">
        <f aca="false">IFERROR(MATCH("9:30pm/"&amp;$A63&amp;"/normal",'RAW DATA'!$A$4:$A$2466,0)+3,"")</f>
        <v>1406</v>
      </c>
      <c r="Y63" s="93" t="n">
        <f aca="false">IFERROR(MATCH("9:45pm/"&amp;$A63&amp;"/normal",'RAW DATA'!$A$4:$A$2466,0)+3,"")</f>
        <v>1469</v>
      </c>
      <c r="Z63" s="93" t="n">
        <f aca="false">IFERROR(MATCH("10:15pm/"&amp;$A63&amp;"/normal",'RAW DATA'!$A$4:$A$2466,0)+3,"")</f>
        <v>1531</v>
      </c>
      <c r="AB63" s="93" t="n">
        <f aca="false">IFERROR(MATCH("10:45pm/"&amp;$A63&amp;"/normal",'RAW DATA'!$A$4:$A$2466,0)+3,"")</f>
        <v>1593</v>
      </c>
      <c r="AC63" s="93" t="n">
        <f aca="false">IFERROR(MATCH("11pm/"&amp;$A63&amp;"/normal",'RAW DATA'!$A$4:$A$2466,0)+3,"")</f>
        <v>1655</v>
      </c>
      <c r="AD63" s="93" t="n">
        <f aca="false">IFERROR(MATCH("11:15pm/"&amp;$A63&amp;"/normal",'RAW DATA'!$A$4:$A$2466,0)+3,"")</f>
        <v>1717</v>
      </c>
      <c r="AE63" s="93" t="n">
        <f aca="false">IFERROR(MATCH("11:30pm/"&amp;$A63&amp;"/normal",'RAW DATA'!$A$4:$A$2466,0)+3,"")</f>
        <v>1779</v>
      </c>
      <c r="AF63" s="93" t="n">
        <f aca="false">IFERROR(MATCH("11:45pm/"&amp;$A63&amp;"/normal",'RAW DATA'!$A$4:$A$2466,0)+3,"")</f>
        <v>1840</v>
      </c>
      <c r="AG63" s="93" t="n">
        <f aca="false">IFERROR(MATCH("12am/"&amp;$A63&amp;"/normal",'RAW DATA'!$A$4:$A$2466,0)+3,"")</f>
        <v>1902</v>
      </c>
      <c r="AH63" s="93" t="n">
        <f aca="false">IFERROR(MATCH("12:22am/"&amp;$A63&amp;"/normal",'RAW DATA'!$A$4:$A$2466,0)+3,"")</f>
        <v>1964</v>
      </c>
      <c r="AI63" s="93" t="n">
        <f aca="false">IFERROR(MATCH("12:45am/"&amp;$A63&amp;"/normal",'RAW DATA'!$A$4:$A$2466,0)+3,"")</f>
        <v>2026</v>
      </c>
      <c r="AJ63" s="93" t="n">
        <f aca="false">IFERROR(MATCH("1:15am/"&amp;$A63&amp;"/normal",'RAW DATA'!$A$4:$A$2466,0)+3,"")</f>
        <v>2088</v>
      </c>
      <c r="AK63" s="93" t="n">
        <f aca="false">IFERROR(MATCH("1:30am/"&amp;$A63&amp;"/normal",'RAW DATA'!$A$4:$A$2466,0)+3,"")</f>
        <v>2150</v>
      </c>
      <c r="AL63" s="93" t="str">
        <f aca="false">IFERROR(MATCH("2am/"&amp;$A63&amp;"/normal",'RAW DATA'!$A$4:$A$2466,0)+3,"")</f>
        <v/>
      </c>
      <c r="AM63" s="93" t="str">
        <f aca="false">IFERROR(MATCH("2:30am/"&amp;$A63&amp;"/normal",'RAW DATA'!$A$4:$A$2466,0)+3,"")</f>
        <v/>
      </c>
      <c r="AN63" s="93" t="str">
        <f aca="false">IFERROR(MATCH("3am/"&amp;$A63&amp;"/normal",'RAW DATA'!$A$4:$A$2466,0)+3,"")</f>
        <v/>
      </c>
      <c r="AO63" s="93" t="str">
        <f aca="false">IFERROR(MATCH("3:30am/"&amp;$A63&amp;"/normal",'RAW DATA'!$A$4:$A$2466,0)+3,"")</f>
        <v/>
      </c>
      <c r="AP63" s="93" t="str">
        <f aca="false">IFERROR(MATCH("4:30am/"&amp;$A63&amp;"/normal",'RAW DATA'!$A$4:$A$2466,0)+3,"")</f>
        <v/>
      </c>
      <c r="AQ63" s="93" t="str">
        <f aca="false">IFERROR(MATCH("5am/"&amp;$A63&amp;"/normal",'RAW DATA'!$A$4:$A$2466,0)+3,"")</f>
        <v/>
      </c>
    </row>
    <row r="64" customFormat="false" ht="15" hidden="false" customHeight="false" outlineLevel="0" collapsed="false">
      <c r="A64" s="45" t="s">
        <v>354</v>
      </c>
      <c r="C64" s="93" t="n">
        <f aca="false">IFERROR(MATCH("4pm/"&amp;$A64&amp;"/normal",'RAW DATA'!$A$4:$A$2466,0)+3,"")</f>
        <v>65</v>
      </c>
      <c r="D64" s="93" t="n">
        <f aca="false">IFERROR(MATCH("4:15pm/"&amp;$A64&amp;"/normal",'RAW DATA'!$A$4:$A$2466,0)+3,"")</f>
        <v>127</v>
      </c>
      <c r="E64" s="93" t="n">
        <f aca="false">IFERROR(MATCH("4:30pm/"&amp;$A64&amp;"/normal",'RAW DATA'!$A$4:$A$2466,0)+3,"")</f>
        <v>189</v>
      </c>
      <c r="F64" s="93" t="n">
        <f aca="false">IFERROR(MATCH("4:45pm/"&amp;$A64&amp;"/normal",'RAW DATA'!$A$4:$A$2466,0)+3,"")</f>
        <v>252</v>
      </c>
      <c r="G64" s="93" t="n">
        <f aca="false">IFERROR(MATCH("5pm/"&amp;$A64&amp;"/normal",'RAW DATA'!$A$4:$A$2466,0)+3,"")</f>
        <v>313</v>
      </c>
      <c r="H64" s="93" t="n">
        <f aca="false">IFERROR(MATCH("5:21pm/"&amp;$A64&amp;"/normal",'RAW DATA'!$A$4:$A$2466,0)+3,"")</f>
        <v>377</v>
      </c>
      <c r="I64" s="93" t="str">
        <f aca="false">IFERROR(MATCH("5:46pm/"&amp;$A64&amp;"/normal",'RAW DATA'!$A$4:$A$2466,0)+3,"")</f>
        <v/>
      </c>
      <c r="J64" s="93" t="n">
        <f aca="false">IFERROR(MATCH("6pm/"&amp;$A64&amp;"/normal",'RAW DATA'!$A$4:$A$2466,0)+3,"")</f>
        <v>492</v>
      </c>
      <c r="K64" s="93" t="n">
        <f aca="false">IFERROR(MATCH("6:15pm/"&amp;$A64&amp;"/normal",'RAW DATA'!$A$4:$A$2466,0)+3,"")</f>
        <v>555</v>
      </c>
      <c r="L64" s="93" t="n">
        <f aca="false">IFERROR(MATCH("6:30pm/"&amp;$A64&amp;"/normal",'RAW DATA'!$A$4:$A$2466,0)+3,"")</f>
        <v>639</v>
      </c>
      <c r="M64" s="93" t="n">
        <f aca="false">IFERROR(MATCH("6:45pm/"&amp;$A64&amp;"/normal",'RAW DATA'!$A$4:$A$2466,0)+3,"")</f>
        <v>722</v>
      </c>
      <c r="N64" s="93" t="n">
        <f aca="false">IFERROR(MATCH("7pm/"&amp;$A64&amp;"/normal",'RAW DATA'!$A$4:$A$2466,0)+3,"")</f>
        <v>784</v>
      </c>
      <c r="O64" s="93" t="n">
        <f aca="false">IFERROR(MATCH("7:15pm/"&amp;$A64&amp;"/normal",'RAW DATA'!$A$4:$A$2466,0)+3,"")</f>
        <v>846</v>
      </c>
      <c r="P64" s="93" t="n">
        <f aca="false">IFERROR(MATCH("7:30pm/"&amp;$A64&amp;"/normal",'RAW DATA'!$A$4:$A$2466,0)+3,"")</f>
        <v>908</v>
      </c>
      <c r="Q64" s="93" t="n">
        <f aca="false">IFERROR(MATCH("7:45pm/"&amp;$A64&amp;"/normal",'RAW DATA'!$A$4:$A$2466,0)+3,"")</f>
        <v>971</v>
      </c>
      <c r="R64" s="93" t="n">
        <f aca="false">IFERROR(MATCH("8pm/"&amp;$A64&amp;"/normal",'RAW DATA'!$A$4:$A$2466,0)+3,"")</f>
        <v>1032</v>
      </c>
      <c r="S64" s="93" t="n">
        <f aca="false">IFERROR(MATCH("8:15pm/"&amp;$A64&amp;"/normal",'RAW DATA'!$A$4:$A$2466,0)+3,"")</f>
        <v>1095</v>
      </c>
      <c r="T64" s="93" t="n">
        <f aca="false">IFERROR(MATCH("8:30pm/"&amp;$A64&amp;"/normal",'RAW DATA'!$A$4:$A$2466,0)+3,"")</f>
        <v>1158</v>
      </c>
      <c r="U64" s="93" t="n">
        <f aca="false">IFERROR(MATCH("8:45pm/"&amp;$A64&amp;"/normal",'RAW DATA'!$A$4:$A$2466,0)+3,"")</f>
        <v>1220</v>
      </c>
      <c r="V64" s="93" t="n">
        <f aca="false">IFERROR(MATCH("9pm/"&amp;$A64&amp;"/normal",'RAW DATA'!$A$4:$A$2466,0)+3,"")</f>
        <v>1281</v>
      </c>
      <c r="W64" s="93" t="n">
        <f aca="false">IFERROR(MATCH("9:15pm/"&amp;$A64&amp;"/normal",'RAW DATA'!$A$4:$A$2466,0)+3,"")</f>
        <v>1344</v>
      </c>
      <c r="X64" s="93" t="n">
        <f aca="false">IFERROR(MATCH("9:30pm/"&amp;$A64&amp;"/normal",'RAW DATA'!$A$4:$A$2466,0)+3,"")</f>
        <v>1407</v>
      </c>
      <c r="Y64" s="93" t="n">
        <f aca="false">IFERROR(MATCH("9:45pm/"&amp;$A64&amp;"/normal",'RAW DATA'!$A$4:$A$2466,0)+3,"")</f>
        <v>1470</v>
      </c>
      <c r="Z64" s="93" t="n">
        <f aca="false">IFERROR(MATCH("10:15pm/"&amp;$A64&amp;"/normal",'RAW DATA'!$A$4:$A$2466,0)+3,"")</f>
        <v>1532</v>
      </c>
      <c r="AB64" s="93" t="n">
        <f aca="false">IFERROR(MATCH("10:45pm/"&amp;$A64&amp;"/normal",'RAW DATA'!$A$4:$A$2466,0)+3,"")</f>
        <v>1594</v>
      </c>
      <c r="AC64" s="93" t="n">
        <f aca="false">IFERROR(MATCH("11pm/"&amp;$A64&amp;"/normal",'RAW DATA'!$A$4:$A$2466,0)+3,"")</f>
        <v>1656</v>
      </c>
      <c r="AD64" s="93" t="n">
        <f aca="false">IFERROR(MATCH("11:15pm/"&amp;$A64&amp;"/normal",'RAW DATA'!$A$4:$A$2466,0)+3,"")</f>
        <v>1718</v>
      </c>
      <c r="AE64" s="93" t="n">
        <f aca="false">IFERROR(MATCH("11:30pm/"&amp;$A64&amp;"/normal",'RAW DATA'!$A$4:$A$2466,0)+3,"")</f>
        <v>1780</v>
      </c>
      <c r="AF64" s="93" t="n">
        <f aca="false">IFERROR(MATCH("11:45pm/"&amp;$A64&amp;"/normal",'RAW DATA'!$A$4:$A$2466,0)+3,"")</f>
        <v>1841</v>
      </c>
      <c r="AG64" s="93" t="n">
        <f aca="false">IFERROR(MATCH("12am/"&amp;$A64&amp;"/normal",'RAW DATA'!$A$4:$A$2466,0)+3,"")</f>
        <v>1903</v>
      </c>
      <c r="AH64" s="93" t="n">
        <f aca="false">IFERROR(MATCH("12:22am/"&amp;$A64&amp;"/normal",'RAW DATA'!$A$4:$A$2466,0)+3,"")</f>
        <v>1965</v>
      </c>
      <c r="AI64" s="93" t="n">
        <f aca="false">IFERROR(MATCH("12:45am/"&amp;$A64&amp;"/normal",'RAW DATA'!$A$4:$A$2466,0)+3,"")</f>
        <v>2027</v>
      </c>
      <c r="AJ64" s="93" t="n">
        <f aca="false">IFERROR(MATCH("1:15am/"&amp;$A64&amp;"/normal",'RAW DATA'!$A$4:$A$2466,0)+3,"")</f>
        <v>2089</v>
      </c>
      <c r="AK64" s="93" t="n">
        <f aca="false">IFERROR(MATCH("1:30am/"&amp;$A64&amp;"/normal",'RAW DATA'!$A$4:$A$2466,0)+3,"")</f>
        <v>2151</v>
      </c>
      <c r="AL64" s="93" t="str">
        <f aca="false">IFERROR(MATCH("2am/"&amp;$A64&amp;"/normal",'RAW DATA'!$A$4:$A$2466,0)+3,"")</f>
        <v/>
      </c>
      <c r="AM64" s="93" t="str">
        <f aca="false">IFERROR(MATCH("2:30am/"&amp;$A64&amp;"/normal",'RAW DATA'!$A$4:$A$2466,0)+3,"")</f>
        <v/>
      </c>
      <c r="AN64" s="93" t="str">
        <f aca="false">IFERROR(MATCH("3am/"&amp;$A64&amp;"/normal",'RAW DATA'!$A$4:$A$2466,0)+3,"")</f>
        <v/>
      </c>
      <c r="AO64" s="93" t="str">
        <f aca="false">IFERROR(MATCH("3:30am/"&amp;$A64&amp;"/normal",'RAW DATA'!$A$4:$A$2466,0)+3,"")</f>
        <v/>
      </c>
      <c r="AP64" s="93" t="str">
        <f aca="false">IFERROR(MATCH("4:30am/"&amp;$A64&amp;"/normal",'RAW DATA'!$A$4:$A$2466,0)+3,"")</f>
        <v/>
      </c>
      <c r="AQ64" s="93" t="str">
        <f aca="false">IFERROR(MATCH("5am/"&amp;$A64&amp;"/normal",'RAW DATA'!$A$4:$A$2466,0)+3,"")</f>
        <v/>
      </c>
    </row>
    <row r="65" customFormat="false" ht="15" hidden="false" customHeight="false" outlineLevel="0" collapsed="false">
      <c r="A65" s="45" t="s">
        <v>357</v>
      </c>
      <c r="C65" s="93" t="n">
        <f aca="false">IFERROR(MATCH("4pm/"&amp;$A65&amp;"/normal",'RAW DATA'!$A$4:$A$2466,0)+3,"")</f>
        <v>66</v>
      </c>
      <c r="D65" s="93" t="n">
        <f aca="false">IFERROR(MATCH("4:15pm/"&amp;$A65&amp;"/normal",'RAW DATA'!$A$4:$A$2466,0)+3,"")</f>
        <v>128</v>
      </c>
      <c r="E65" s="93" t="n">
        <f aca="false">IFERROR(MATCH("4:30pm/"&amp;$A65&amp;"/normal",'RAW DATA'!$A$4:$A$2466,0)+3,"")</f>
        <v>190</v>
      </c>
      <c r="F65" s="93" t="n">
        <f aca="false">IFERROR(MATCH("4:45pm/"&amp;$A65&amp;"/normal",'RAW DATA'!$A$4:$A$2466,0)+3,"")</f>
        <v>253</v>
      </c>
      <c r="G65" s="93" t="n">
        <f aca="false">IFERROR(MATCH("5pm/"&amp;$A65&amp;"/normal",'RAW DATA'!$A$4:$A$2466,0)+3,"")</f>
        <v>314</v>
      </c>
      <c r="H65" s="93" t="n">
        <f aca="false">IFERROR(MATCH("5:21pm/"&amp;$A65&amp;"/normal",'RAW DATA'!$A$4:$A$2466,0)+3,"")</f>
        <v>378</v>
      </c>
      <c r="I65" s="93" t="str">
        <f aca="false">IFERROR(MATCH("5:46pm/"&amp;$A65&amp;"/normal",'RAW DATA'!$A$4:$A$2466,0)+3,"")</f>
        <v/>
      </c>
      <c r="J65" s="93" t="n">
        <f aca="false">IFERROR(MATCH("6pm/"&amp;$A65&amp;"/normal",'RAW DATA'!$A$4:$A$2466,0)+3,"")</f>
        <v>493</v>
      </c>
      <c r="K65" s="93" t="n">
        <f aca="false">IFERROR(MATCH("6:15pm/"&amp;$A65&amp;"/normal",'RAW DATA'!$A$4:$A$2466,0)+3,"")</f>
        <v>556</v>
      </c>
      <c r="L65" s="93" t="n">
        <f aca="false">IFERROR(MATCH("6:30pm/"&amp;$A65&amp;"/normal",'RAW DATA'!$A$4:$A$2466,0)+3,"")</f>
        <v>640</v>
      </c>
      <c r="M65" s="93" t="n">
        <f aca="false">IFERROR(MATCH("6:45pm/"&amp;$A65&amp;"/normal",'RAW DATA'!$A$4:$A$2466,0)+3,"")</f>
        <v>723</v>
      </c>
      <c r="N65" s="93" t="n">
        <f aca="false">IFERROR(MATCH("7pm/"&amp;$A65&amp;"/normal",'RAW DATA'!$A$4:$A$2466,0)+3,"")</f>
        <v>785</v>
      </c>
      <c r="O65" s="93" t="n">
        <f aca="false">IFERROR(MATCH("7:15pm/"&amp;$A65&amp;"/normal",'RAW DATA'!$A$4:$A$2466,0)+3,"")</f>
        <v>847</v>
      </c>
      <c r="P65" s="93" t="n">
        <f aca="false">IFERROR(MATCH("7:30pm/"&amp;$A65&amp;"/normal",'RAW DATA'!$A$4:$A$2466,0)+3,"")</f>
        <v>909</v>
      </c>
      <c r="Q65" s="93" t="n">
        <f aca="false">IFERROR(MATCH("7:45pm/"&amp;$A65&amp;"/normal",'RAW DATA'!$A$4:$A$2466,0)+3,"")</f>
        <v>972</v>
      </c>
      <c r="R65" s="93" t="n">
        <f aca="false">IFERROR(MATCH("8pm/"&amp;$A65&amp;"/normal",'RAW DATA'!$A$4:$A$2466,0)+3,"")</f>
        <v>1033</v>
      </c>
      <c r="S65" s="93" t="n">
        <f aca="false">IFERROR(MATCH("8:15pm/"&amp;$A65&amp;"/normal",'RAW DATA'!$A$4:$A$2466,0)+3,"")</f>
        <v>1096</v>
      </c>
      <c r="T65" s="93" t="n">
        <f aca="false">IFERROR(MATCH("8:30pm/"&amp;$A65&amp;"/normal",'RAW DATA'!$A$4:$A$2466,0)+3,"")</f>
        <v>1159</v>
      </c>
      <c r="U65" s="93" t="n">
        <f aca="false">IFERROR(MATCH("8:45pm/"&amp;$A65&amp;"/normal",'RAW DATA'!$A$4:$A$2466,0)+3,"")</f>
        <v>1221</v>
      </c>
      <c r="V65" s="93" t="n">
        <f aca="false">IFERROR(MATCH("9pm/"&amp;$A65&amp;"/normal",'RAW DATA'!$A$4:$A$2466,0)+3,"")</f>
        <v>1282</v>
      </c>
      <c r="W65" s="93" t="n">
        <f aca="false">IFERROR(MATCH("9:15pm/"&amp;$A65&amp;"/normal",'RAW DATA'!$A$4:$A$2466,0)+3,"")</f>
        <v>1345</v>
      </c>
      <c r="X65" s="93" t="n">
        <f aca="false">IFERROR(MATCH("9:30pm/"&amp;$A65&amp;"/normal",'RAW DATA'!$A$4:$A$2466,0)+3,"")</f>
        <v>1408</v>
      </c>
      <c r="Y65" s="93" t="n">
        <f aca="false">IFERROR(MATCH("9:45pm/"&amp;$A65&amp;"/normal",'RAW DATA'!$A$4:$A$2466,0)+3,"")</f>
        <v>1471</v>
      </c>
      <c r="Z65" s="93" t="n">
        <f aca="false">IFERROR(MATCH("10:15pm/"&amp;$A65&amp;"/normal",'RAW DATA'!$A$4:$A$2466,0)+3,"")</f>
        <v>1533</v>
      </c>
      <c r="AB65" s="93" t="n">
        <f aca="false">IFERROR(MATCH("10:45pm/"&amp;$A65&amp;"/normal",'RAW DATA'!$A$4:$A$2466,0)+3,"")</f>
        <v>1595</v>
      </c>
      <c r="AC65" s="93" t="n">
        <f aca="false">IFERROR(MATCH("11pm/"&amp;$A65&amp;"/normal",'RAW DATA'!$A$4:$A$2466,0)+3,"")</f>
        <v>1657</v>
      </c>
      <c r="AD65" s="93" t="n">
        <f aca="false">IFERROR(MATCH("11:15pm/"&amp;$A65&amp;"/normal",'RAW DATA'!$A$4:$A$2466,0)+3,"")</f>
        <v>1719</v>
      </c>
      <c r="AE65" s="93" t="n">
        <f aca="false">IFERROR(MATCH("11:30pm/"&amp;$A65&amp;"/normal",'RAW DATA'!$A$4:$A$2466,0)+3,"")</f>
        <v>1781</v>
      </c>
      <c r="AF65" s="93" t="n">
        <f aca="false">IFERROR(MATCH("11:45pm/"&amp;$A65&amp;"/normal",'RAW DATA'!$A$4:$A$2466,0)+3,"")</f>
        <v>1842</v>
      </c>
      <c r="AG65" s="93" t="n">
        <f aca="false">IFERROR(MATCH("12am/"&amp;$A65&amp;"/normal",'RAW DATA'!$A$4:$A$2466,0)+3,"")</f>
        <v>1904</v>
      </c>
      <c r="AH65" s="93" t="n">
        <f aca="false">IFERROR(MATCH("12:22am/"&amp;$A65&amp;"/normal",'RAW DATA'!$A$4:$A$2466,0)+3,"")</f>
        <v>1966</v>
      </c>
      <c r="AI65" s="93" t="n">
        <f aca="false">IFERROR(MATCH("12:45am/"&amp;$A65&amp;"/normal",'RAW DATA'!$A$4:$A$2466,0)+3,"")</f>
        <v>2028</v>
      </c>
      <c r="AJ65" s="93" t="n">
        <f aca="false">IFERROR(MATCH("1:15am/"&amp;$A65&amp;"/normal",'RAW DATA'!$A$4:$A$2466,0)+3,"")</f>
        <v>2090</v>
      </c>
      <c r="AK65" s="93" t="n">
        <f aca="false">IFERROR(MATCH("1:30am/"&amp;$A65&amp;"/normal",'RAW DATA'!$A$4:$A$2466,0)+3,"")</f>
        <v>2152</v>
      </c>
      <c r="AL65" s="93" t="n">
        <f aca="false">IFERROR(MATCH("2am/"&amp;$A65&amp;"/normal",'RAW DATA'!$A$4:$A$2466,0)+3,"")</f>
        <v>2204</v>
      </c>
      <c r="AM65" s="93" t="n">
        <f aca="false">IFERROR(MATCH("2:30am/"&amp;$A65&amp;"/normal",'RAW DATA'!$A$4:$A$2466,0)+3,"")</f>
        <v>2206</v>
      </c>
      <c r="AN65" s="93" t="n">
        <f aca="false">IFERROR(MATCH("3am/"&amp;$A65&amp;"/normal",'RAW DATA'!$A$4:$A$2466,0)+3,"")</f>
        <v>2308</v>
      </c>
      <c r="AO65" s="93" t="n">
        <f aca="false">IFERROR(MATCH("3:30am/"&amp;$A65&amp;"/normal",'RAW DATA'!$A$4:$A$2466,0)+3,"")</f>
        <v>2310</v>
      </c>
      <c r="AP65" s="93" t="n">
        <f aca="false">IFERROR(MATCH("4:30am/"&amp;$A65&amp;"/normal",'RAW DATA'!$A$4:$A$2466,0)+3,"")</f>
        <v>2363</v>
      </c>
      <c r="AQ65" s="93" t="n">
        <f aca="false">IFERROR(MATCH("5am/"&amp;$A65&amp;"/normal",'RAW DATA'!$A$4:$A$2466,0)+3,"")</f>
        <v>2415</v>
      </c>
    </row>
    <row r="66" customFormat="false" ht="15" hidden="false" customHeight="false" outlineLevel="0" collapsed="false">
      <c r="A66" s="45" t="s">
        <v>361</v>
      </c>
      <c r="C66" s="93" t="n">
        <f aca="false">IFERROR(MATCH("4pm/"&amp;$A66&amp;"/normal",'RAW DATA'!$A$4:$A$2466,0)+3,"")</f>
        <v>67</v>
      </c>
      <c r="D66" s="93" t="n">
        <f aca="false">IFERROR(MATCH("4:15pm/"&amp;$A66&amp;"/normal",'RAW DATA'!$A$4:$A$2466,0)+3,"")</f>
        <v>129</v>
      </c>
      <c r="E66" s="93" t="n">
        <f aca="false">IFERROR(MATCH("4:30pm/"&amp;$A66&amp;"/normal",'RAW DATA'!$A$4:$A$2466,0)+3,"")</f>
        <v>191</v>
      </c>
      <c r="F66" s="93" t="n">
        <f aca="false">IFERROR(MATCH("4:45pm/"&amp;$A66&amp;"/normal",'RAW DATA'!$A$4:$A$2466,0)+3,"")</f>
        <v>254</v>
      </c>
      <c r="G66" s="93" t="n">
        <f aca="false">IFERROR(MATCH("5pm/"&amp;$A66&amp;"/normal",'RAW DATA'!$A$4:$A$2466,0)+3,"")</f>
        <v>315</v>
      </c>
      <c r="H66" s="93" t="n">
        <f aca="false">IFERROR(MATCH("5:21pm/"&amp;$A66&amp;"/normal",'RAW DATA'!$A$4:$A$2466,0)+3,"")</f>
        <v>379</v>
      </c>
      <c r="I66" s="93" t="str">
        <f aca="false">IFERROR(MATCH("5:46pm/"&amp;$A66&amp;"/normal",'RAW DATA'!$A$4:$A$2466,0)+3,"")</f>
        <v/>
      </c>
      <c r="J66" s="93" t="n">
        <f aca="false">IFERROR(MATCH("6pm/"&amp;$A66&amp;"/normal",'RAW DATA'!$A$4:$A$2466,0)+3,"")</f>
        <v>494</v>
      </c>
      <c r="K66" s="93" t="n">
        <f aca="false">IFERROR(MATCH("6:15pm/"&amp;$A66&amp;"/normal",'RAW DATA'!$A$4:$A$2466,0)+3,"")</f>
        <v>557</v>
      </c>
      <c r="L66" s="93" t="n">
        <f aca="false">IFERROR(MATCH("6:30pm/"&amp;$A66&amp;"/normal",'RAW DATA'!$A$4:$A$2466,0)+3,"")</f>
        <v>641</v>
      </c>
      <c r="M66" s="93" t="n">
        <f aca="false">IFERROR(MATCH("6:45pm/"&amp;$A66&amp;"/normal",'RAW DATA'!$A$4:$A$2466,0)+3,"")</f>
        <v>724</v>
      </c>
      <c r="N66" s="93" t="n">
        <f aca="false">IFERROR(MATCH("7pm/"&amp;$A66&amp;"/normal",'RAW DATA'!$A$4:$A$2466,0)+3,"")</f>
        <v>786</v>
      </c>
      <c r="O66" s="93" t="n">
        <f aca="false">IFERROR(MATCH("7:15pm/"&amp;$A66&amp;"/normal",'RAW DATA'!$A$4:$A$2466,0)+3,"")</f>
        <v>848</v>
      </c>
      <c r="P66" s="93" t="n">
        <f aca="false">IFERROR(MATCH("7:30pm/"&amp;$A66&amp;"/normal",'RAW DATA'!$A$4:$A$2466,0)+3,"")</f>
        <v>910</v>
      </c>
      <c r="Q66" s="93" t="n">
        <f aca="false">IFERROR(MATCH("7:45pm/"&amp;$A66&amp;"/normal",'RAW DATA'!$A$4:$A$2466,0)+3,"")</f>
        <v>973</v>
      </c>
      <c r="R66" s="93" t="n">
        <f aca="false">IFERROR(MATCH("8pm/"&amp;$A66&amp;"/normal",'RAW DATA'!$A$4:$A$2466,0)+3,"")</f>
        <v>1034</v>
      </c>
      <c r="S66" s="93" t="n">
        <f aca="false">IFERROR(MATCH("8:15pm/"&amp;$A66&amp;"/normal",'RAW DATA'!$A$4:$A$2466,0)+3,"")</f>
        <v>1097</v>
      </c>
      <c r="T66" s="93" t="n">
        <f aca="false">IFERROR(MATCH("8:30pm/"&amp;$A66&amp;"/normal",'RAW DATA'!$A$4:$A$2466,0)+3,"")</f>
        <v>1160</v>
      </c>
      <c r="U66" s="93" t="n">
        <f aca="false">IFERROR(MATCH("8:45pm/"&amp;$A66&amp;"/normal",'RAW DATA'!$A$4:$A$2466,0)+3,"")</f>
        <v>1222</v>
      </c>
      <c r="V66" s="93" t="n">
        <f aca="false">IFERROR(MATCH("9pm/"&amp;$A66&amp;"/normal",'RAW DATA'!$A$4:$A$2466,0)+3,"")</f>
        <v>1283</v>
      </c>
      <c r="W66" s="93" t="n">
        <f aca="false">IFERROR(MATCH("9:15pm/"&amp;$A66&amp;"/normal",'RAW DATA'!$A$4:$A$2466,0)+3,"")</f>
        <v>1346</v>
      </c>
      <c r="X66" s="93" t="n">
        <f aca="false">IFERROR(MATCH("9:30pm/"&amp;$A66&amp;"/normal",'RAW DATA'!$A$4:$A$2466,0)+3,"")</f>
        <v>1409</v>
      </c>
      <c r="Y66" s="93" t="n">
        <f aca="false">IFERROR(MATCH("9:45pm/"&amp;$A66&amp;"/normal",'RAW DATA'!$A$4:$A$2466,0)+3,"")</f>
        <v>1472</v>
      </c>
      <c r="Z66" s="93" t="n">
        <f aca="false">IFERROR(MATCH("10:15pm/"&amp;$A66&amp;"/normal",'RAW DATA'!$A$4:$A$2466,0)+3,"")</f>
        <v>1534</v>
      </c>
      <c r="AB66" s="93" t="n">
        <f aca="false">IFERROR(MATCH("10:45pm/"&amp;$A66&amp;"/normal",'RAW DATA'!$A$4:$A$2466,0)+3,"")</f>
        <v>1596</v>
      </c>
      <c r="AC66" s="93" t="n">
        <f aca="false">IFERROR(MATCH("11pm/"&amp;$A66&amp;"/normal",'RAW DATA'!$A$4:$A$2466,0)+3,"")</f>
        <v>1658</v>
      </c>
      <c r="AD66" s="93" t="n">
        <f aca="false">IFERROR(MATCH("11:15pm/"&amp;$A66&amp;"/normal",'RAW DATA'!$A$4:$A$2466,0)+3,"")</f>
        <v>1720</v>
      </c>
      <c r="AE66" s="93" t="n">
        <f aca="false">IFERROR(MATCH("11:30pm/"&amp;$A66&amp;"/normal",'RAW DATA'!$A$4:$A$2466,0)+3,"")</f>
        <v>1782</v>
      </c>
      <c r="AF66" s="93" t="n">
        <f aca="false">IFERROR(MATCH("11:45pm/"&amp;$A66&amp;"/normal",'RAW DATA'!$A$4:$A$2466,0)+3,"")</f>
        <v>1843</v>
      </c>
      <c r="AG66" s="93" t="n">
        <f aca="false">IFERROR(MATCH("12am/"&amp;$A66&amp;"/normal",'RAW DATA'!$A$4:$A$2466,0)+3,"")</f>
        <v>1905</v>
      </c>
      <c r="AH66" s="93" t="n">
        <f aca="false">IFERROR(MATCH("12:22am/"&amp;$A66&amp;"/normal",'RAW DATA'!$A$4:$A$2466,0)+3,"")</f>
        <v>1967</v>
      </c>
      <c r="AI66" s="93" t="n">
        <f aca="false">IFERROR(MATCH("12:45am/"&amp;$A66&amp;"/normal",'RAW DATA'!$A$4:$A$2466,0)+3,"")</f>
        <v>2029</v>
      </c>
      <c r="AJ66" s="93" t="n">
        <f aca="false">IFERROR(MATCH("1:15am/"&amp;$A66&amp;"/normal",'RAW DATA'!$A$4:$A$2466,0)+3,"")</f>
        <v>2091</v>
      </c>
      <c r="AK66" s="93" t="n">
        <f aca="false">IFERROR(MATCH("1:30am/"&amp;$A66&amp;"/normal",'RAW DATA'!$A$4:$A$2466,0)+3,"")</f>
        <v>2153</v>
      </c>
      <c r="AL66" s="93" t="n">
        <f aca="false">IFERROR(MATCH("2am/"&amp;$A66&amp;"/normal",'RAW DATA'!$A$4:$A$2466,0)+3,"")</f>
        <v>2205</v>
      </c>
      <c r="AM66" s="93" t="n">
        <f aca="false">IFERROR(MATCH("2:30am/"&amp;$A66&amp;"/normal",'RAW DATA'!$A$4:$A$2466,0)+3,"")</f>
        <v>2207</v>
      </c>
      <c r="AN66" s="93" t="n">
        <f aca="false">IFERROR(MATCH("3am/"&amp;$A66&amp;"/normal",'RAW DATA'!$A$4:$A$2466,0)+3,"")</f>
        <v>2309</v>
      </c>
      <c r="AO66" s="93" t="n">
        <f aca="false">IFERROR(MATCH("3:30am/"&amp;$A66&amp;"/normal",'RAW DATA'!$A$4:$A$2466,0)+3,"")</f>
        <v>2311</v>
      </c>
      <c r="AP66" s="93" t="n">
        <f aca="false">IFERROR(MATCH("4:30am/"&amp;$A66&amp;"/normal",'RAW DATA'!$A$4:$A$2466,0)+3,"")</f>
        <v>2364</v>
      </c>
      <c r="AQ66" s="93" t="n">
        <f aca="false">IFERROR(MATCH("5am/"&amp;$A66&amp;"/normal",'RAW DATA'!$A$4:$A$2466,0)+3,"")</f>
        <v>2416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2026-10-11T23:43:26Z</dcterms:created>
  <dc:creator>openpyxl</dc:creator>
  <dc:description/>
  <dc:language>en-US</dc:language>
  <cp:lastModifiedBy/>
  <dcterms:modified xsi:type="dcterms:W3CDTF">2026-10-11T18:43:43Z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